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trlProps/ctrlProp1.xml" ContentType="application/vnd.ms-excel.controlproperties+xml"/>
  <Override PartName="/xl/slicers/slicer4.xml" ContentType="application/vnd.ms-excel.slicer+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tables/table2.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tables/table3.xml" ContentType="application/vnd.openxmlformats-officedocument.spreadsheetml.table+xml"/>
  <Override PartName="/xl/drawings/drawing6.xml" ContentType="application/vnd.openxmlformats-officedocument.drawing+xml"/>
  <Override PartName="/xl/slicers/slicer6.xml" ContentType="application/vnd.ms-excel.slicer+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https://d.docs.live.net/7ab1bd7eb218e436/Desktop/My Documents/COOEC/PowerBI Reports/"/>
    </mc:Choice>
  </mc:AlternateContent>
  <xr:revisionPtr revIDLastSave="0" documentId="8_{880AC8EB-A82A-44C6-9DBB-1622C285EDF0}" xr6:coauthVersionLast="47" xr6:coauthVersionMax="47" xr10:uidLastSave="{00000000-0000-0000-0000-000000000000}"/>
  <bookViews>
    <workbookView showHorizontalScroll="0" showVerticalScroll="0" xWindow="-108" yWindow="-108" windowWidth="23256" windowHeight="12456" xr2:uid="{4300BAB0-26FF-48F7-A48B-DB005A74CEE4}"/>
  </bookViews>
  <sheets>
    <sheet name="OPERATION" sheetId="4" r:id="rId1"/>
    <sheet name="INVOICES" sheetId="6" r:id="rId2"/>
    <sheet name="MasterData" sheetId="1" state="hidden" r:id="rId3"/>
    <sheet name="Process" sheetId="5" state="hidden" r:id="rId4"/>
    <sheet name="Process_2" sheetId="14" state="hidden" r:id="rId5"/>
    <sheet name="InvoiceTracker" sheetId="7" state="hidden" r:id="rId6"/>
    <sheet name="Process_3" sheetId="18" state="hidden" r:id="rId7"/>
    <sheet name="WAC Tracker" sheetId="15" state="hidden" r:id="rId8"/>
    <sheet name="WAC" sheetId="19" state="hidden" r:id="rId9"/>
  </sheets>
  <externalReferences>
    <externalReference r:id="rId10"/>
    <externalReference r:id="rId11"/>
    <externalReference r:id="rId12"/>
  </externalReferences>
  <definedNames>
    <definedName name="__bookmark_1">#REF!</definedName>
    <definedName name="__bookmark_2">#REF!</definedName>
    <definedName name="_xlnm._FilterDatabase" localSheetId="5" hidden="1">InvoiceTracker!$A$1:$K$1180</definedName>
    <definedName name="_xlnm._FilterDatabase" localSheetId="4" hidden="1">Process_2!$E$35:$H$47</definedName>
    <definedName name="_xlnm._FilterDatabase" localSheetId="7" hidden="1">'WAC Tracker'!$P$2:$P$55</definedName>
    <definedName name="_xlchart.v5.0" hidden="1">Process!$D$68</definedName>
    <definedName name="_xlchart.v5.1" hidden="1">Process!$D$69:$D$90</definedName>
    <definedName name="_xlchart.v5.2" hidden="1">Process!$E$68</definedName>
    <definedName name="_xlchart.v5.3" hidden="1">Process!$E$69:$E$90</definedName>
    <definedName name="_xlchart.v5.4" hidden="1">Process!$D$68</definedName>
    <definedName name="_xlchart.v5.5" hidden="1">Process!$D$69:$D$90</definedName>
    <definedName name="_xlchart.v5.6" hidden="1">Process!$E$68</definedName>
    <definedName name="_xlchart.v5.7" hidden="1">Process!$E$69:$E$90</definedName>
    <definedName name="_xlcn.WorksheetConnection_WACTrackerA2P551" hidden="1">'WAC Tracker'!$A$2:$P$55</definedName>
    <definedName name="NativeTimeline_ETA">#N/A</definedName>
    <definedName name="Slicer_ETA_MONTH">#N/A</definedName>
    <definedName name="Slicer_ETA_YEAR">#N/A</definedName>
    <definedName name="Slicer_ISSUE___DATE__Year">#N/A</definedName>
    <definedName name="Slicer_PROJECT">#N/A</definedName>
    <definedName name="Slicer_PROJECT1">#N/A</definedName>
    <definedName name="Slicer_SERVICE_TYPE1">#N/A</definedName>
    <definedName name="Slicer_SHIPMENT_BY1">#N/A</definedName>
    <definedName name="Slicer_SHIPMENT_FOR1">#N/A</definedName>
    <definedName name="Slicer_SHIPMENT_STATUS">#N/A</definedName>
    <definedName name="Slicer_STATUS">#N/A</definedName>
    <definedName name="Slicer_TI___PI1">#N/A</definedName>
    <definedName name="Slicer_YEAR">#N/A</definedName>
    <definedName name="TRASS">'[1]TOTAL '!$C$4:$BQ$1439</definedName>
  </definedNames>
  <calcPr calcId="191029"/>
  <pivotCaches>
    <pivotCache cacheId="19" r:id="rId13"/>
    <pivotCache cacheId="20" r:id="rId14"/>
    <pivotCache cacheId="21" r:id="rId15"/>
    <pivotCache cacheId="22" r:id="rId16"/>
    <pivotCache cacheId="23" r:id="rId17"/>
    <pivotCache cacheId="24" r:id="rId18"/>
    <pivotCache cacheId="25" r:id="rId19"/>
    <pivotCache cacheId="37" r:id="rId20"/>
  </pivotCaches>
  <extLst>
    <ext xmlns:x14="http://schemas.microsoft.com/office/spreadsheetml/2009/9/main" uri="{876F7934-8845-4945-9796-88D515C7AA90}">
      <x14:pivotCaches>
        <pivotCache cacheId="27" r:id="rId21"/>
        <pivotCache cacheId="28"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AC Tracker!$A$2:$P$55"/>
        </x15:modelTables>
        <x15:extLst>
          <ext xmlns:x16="http://schemas.microsoft.com/office/spreadsheetml/2014/11/main" uri="{9835A34E-60A6-4A7C-AAB8-D5F71C897F49}">
            <x16:modelTimeGroupings>
              <x16:modelTimeGrouping tableName="Range" columnName="ISSUE   DATE" columnId="ISSUE   DATE">
                <x16:calculatedTimeColumn columnName="ISSUE   DATE (Year)" columnId="ISSUE   DATE (Year)" contentType="years" isSelected="1"/>
                <x16:calculatedTimeColumn columnName="ISSUE   DATE (Quarter)" columnId="ISSUE   DATE (Quarter)" contentType="quarters" isSelected="1"/>
                <x16:calculatedTimeColumn columnName="ISSUE   DATE (Month Index)" columnId="ISSUE   DATE (Month Index)" contentType="monthsindex" isSelected="1"/>
                <x16:calculatedTimeColumn columnName="ISSUE   DATE (Month)" columnId="ISSU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4" l="1"/>
  <c r="E20" i="14"/>
  <c r="E64" i="14"/>
  <c r="E65" i="14"/>
  <c r="E66" i="14"/>
  <c r="E67" i="14"/>
  <c r="E68" i="14"/>
  <c r="E69" i="14"/>
  <c r="E63" i="14"/>
  <c r="E54" i="14"/>
  <c r="E55" i="14"/>
  <c r="E56" i="14"/>
  <c r="E57" i="14"/>
  <c r="E58" i="14"/>
  <c r="E59" i="14"/>
  <c r="E53" i="14"/>
  <c r="E32" i="14"/>
  <c r="E31" i="14"/>
  <c r="E30" i="14"/>
  <c r="E29" i="14"/>
  <c r="E21" i="14"/>
  <c r="E22" i="14"/>
  <c r="G1106" i="7"/>
  <c r="G1105" i="7"/>
  <c r="E15" i="14"/>
  <c r="E14" i="14"/>
  <c r="E13" i="14"/>
  <c r="E12" i="14"/>
  <c r="E5" i="14"/>
  <c r="N1164" i="7"/>
  <c r="N1165" i="7"/>
  <c r="N1166" i="7"/>
  <c r="N1167" i="7"/>
  <c r="N1168" i="7"/>
  <c r="N1169" i="7"/>
  <c r="N1170" i="7"/>
  <c r="N1171" i="7"/>
  <c r="N1172" i="7"/>
  <c r="N1173" i="7"/>
  <c r="N1174" i="7"/>
  <c r="N1175" i="7"/>
  <c r="N1176" i="7"/>
  <c r="O1164" i="7"/>
  <c r="O1165" i="7"/>
  <c r="O1166" i="7"/>
  <c r="O1167" i="7"/>
  <c r="O1168" i="7"/>
  <c r="O1169" i="7"/>
  <c r="O1170" i="7"/>
  <c r="O1171" i="7"/>
  <c r="O1172" i="7"/>
  <c r="O1173" i="7"/>
  <c r="O1174" i="7"/>
  <c r="O1175" i="7"/>
  <c r="O1176" i="7"/>
  <c r="A1180" i="7"/>
  <c r="N1180" i="7" s="1"/>
  <c r="A1179" i="7"/>
  <c r="N1179" i="7" s="1"/>
  <c r="A1178" i="7"/>
  <c r="N1178" i="7" s="1"/>
  <c r="A1177" i="7"/>
  <c r="N1177" i="7" s="1"/>
  <c r="G1176" i="7"/>
  <c r="G1175" i="7"/>
  <c r="G1174" i="7"/>
  <c r="G1173" i="7"/>
  <c r="G1172" i="7"/>
  <c r="G1171" i="7"/>
  <c r="G1170" i="7"/>
  <c r="A1163" i="7"/>
  <c r="A1162" i="7"/>
  <c r="G1160" i="7"/>
  <c r="G1159" i="7"/>
  <c r="G1158" i="7"/>
  <c r="G1157" i="7"/>
  <c r="G1156" i="7"/>
  <c r="G1155" i="7"/>
  <c r="G1154" i="7"/>
  <c r="G1153" i="7"/>
  <c r="G1152" i="7"/>
  <c r="G1151" i="7"/>
  <c r="G1150" i="7"/>
  <c r="G1149" i="7"/>
  <c r="G1148" i="7"/>
  <c r="G1147" i="7"/>
  <c r="G1146" i="7"/>
  <c r="G1145" i="7"/>
  <c r="G1144" i="7"/>
  <c r="G1143" i="7"/>
  <c r="G1142" i="7"/>
  <c r="G1141" i="7"/>
  <c r="G1140" i="7"/>
  <c r="G1139" i="7"/>
  <c r="G1125" i="7"/>
  <c r="G1124" i="7"/>
  <c r="G1122" i="7"/>
  <c r="G1121" i="7"/>
  <c r="G1120" i="7"/>
  <c r="J1101" i="7"/>
  <c r="G1101" i="7"/>
  <c r="J1100" i="7"/>
  <c r="G1100" i="7"/>
  <c r="J1099" i="7"/>
  <c r="G1099" i="7"/>
  <c r="J1098" i="7"/>
  <c r="G1098" i="7"/>
  <c r="J1097" i="7"/>
  <c r="G1097" i="7"/>
  <c r="J1096" i="7"/>
  <c r="G1096" i="7"/>
  <c r="J1095" i="7"/>
  <c r="G1095" i="7"/>
  <c r="J1094" i="7"/>
  <c r="G1094" i="7"/>
  <c r="J1093" i="7"/>
  <c r="G1093" i="7"/>
  <c r="J1092" i="7"/>
  <c r="G1092" i="7"/>
  <c r="J1091" i="7"/>
  <c r="G1091" i="7"/>
  <c r="J1090" i="7"/>
  <c r="G1090" i="7"/>
  <c r="J1089" i="7"/>
  <c r="G1089" i="7"/>
  <c r="J1088" i="7"/>
  <c r="G1088" i="7"/>
  <c r="J1087" i="7"/>
  <c r="G1087" i="7"/>
  <c r="J1086" i="7"/>
  <c r="G1086" i="7"/>
  <c r="J1085" i="7"/>
  <c r="G1085" i="7"/>
  <c r="J1084" i="7"/>
  <c r="G1084" i="7"/>
  <c r="J1083" i="7"/>
  <c r="G1083" i="7"/>
  <c r="J1082" i="7"/>
  <c r="G1082" i="7"/>
  <c r="J1066" i="7"/>
  <c r="I1066" i="7"/>
  <c r="J1065" i="7"/>
  <c r="G1065" i="7"/>
  <c r="J1064" i="7"/>
  <c r="G1064" i="7"/>
  <c r="J1063" i="7"/>
  <c r="G1063" i="7"/>
  <c r="J1062" i="7"/>
  <c r="G1062" i="7"/>
  <c r="J1061" i="7"/>
  <c r="G1061" i="7"/>
  <c r="J1060" i="7"/>
  <c r="G1060" i="7"/>
  <c r="J1059" i="7"/>
  <c r="G1059" i="7"/>
  <c r="J1058" i="7"/>
  <c r="G1058" i="7"/>
  <c r="G1057" i="7"/>
  <c r="G1056" i="7"/>
  <c r="G1048" i="7"/>
  <c r="G1047" i="7"/>
  <c r="G1046" i="7"/>
  <c r="G1045" i="7"/>
  <c r="G1044" i="7"/>
  <c r="G1043" i="7"/>
  <c r="G1042" i="7"/>
  <c r="J1041" i="7"/>
  <c r="J1040" i="7"/>
  <c r="J1039" i="7"/>
  <c r="J1038" i="7"/>
  <c r="J1037" i="7"/>
  <c r="J1036" i="7"/>
  <c r="J1035" i="7"/>
  <c r="G1035" i="7"/>
  <c r="J1028" i="7"/>
  <c r="G1027" i="7"/>
  <c r="G1026" i="7"/>
  <c r="G1025" i="7"/>
  <c r="G1024" i="7"/>
  <c r="G1023" i="7"/>
  <c r="G1022" i="7"/>
  <c r="G1021" i="7"/>
  <c r="G1020" i="7"/>
  <c r="G1019" i="7"/>
  <c r="G1018" i="7"/>
  <c r="G1017" i="7"/>
  <c r="G1016" i="7"/>
  <c r="J1011" i="7"/>
  <c r="J1010" i="7"/>
  <c r="J1009" i="7"/>
  <c r="J1008" i="7"/>
  <c r="J1007" i="7"/>
  <c r="J1006" i="7"/>
  <c r="J1005" i="7"/>
  <c r="J1004" i="7"/>
  <c r="I1004" i="7"/>
  <c r="J1003" i="7"/>
  <c r="J1002" i="7"/>
  <c r="J1001" i="7"/>
  <c r="J1000" i="7"/>
  <c r="J999" i="7"/>
  <c r="G998" i="7"/>
  <c r="G997" i="7"/>
  <c r="G996" i="7"/>
  <c r="G995" i="7"/>
  <c r="J994" i="7"/>
  <c r="G994" i="7"/>
  <c r="J993" i="7"/>
  <c r="G993" i="7"/>
  <c r="J992" i="7"/>
  <c r="G992" i="7"/>
  <c r="J991" i="7"/>
  <c r="J990" i="7"/>
  <c r="J989" i="7"/>
  <c r="J988" i="7"/>
  <c r="J987" i="7"/>
  <c r="J968" i="7"/>
  <c r="J967" i="7"/>
  <c r="J966" i="7"/>
  <c r="J965" i="7"/>
  <c r="J964" i="7"/>
  <c r="J963" i="7"/>
  <c r="J959" i="7"/>
  <c r="J958" i="7"/>
  <c r="J956" i="7"/>
  <c r="J955" i="7"/>
  <c r="J904" i="7"/>
  <c r="J903" i="7"/>
  <c r="J901" i="7"/>
  <c r="J871" i="7"/>
  <c r="G871" i="7"/>
  <c r="J870" i="7"/>
  <c r="J869" i="7"/>
  <c r="J868" i="7"/>
  <c r="J867" i="7"/>
  <c r="J866" i="7"/>
  <c r="J750" i="7"/>
  <c r="J748" i="7"/>
  <c r="J668" i="7"/>
  <c r="J667" i="7"/>
  <c r="J666" i="7"/>
  <c r="I664" i="7"/>
  <c r="J660" i="7"/>
  <c r="J583" i="7"/>
  <c r="J581" i="7"/>
  <c r="J580" i="7"/>
  <c r="J579" i="7"/>
  <c r="J493" i="7"/>
  <c r="J491" i="7"/>
  <c r="J490" i="7"/>
  <c r="J489" i="7"/>
  <c r="J488" i="7"/>
  <c r="I434" i="7"/>
  <c r="I430" i="7"/>
  <c r="J357" i="7"/>
  <c r="J354" i="7"/>
  <c r="J353" i="7"/>
  <c r="I353" i="7"/>
  <c r="J352" i="7"/>
  <c r="J313" i="7"/>
  <c r="J312" i="7"/>
  <c r="J311" i="7"/>
  <c r="J310" i="7"/>
  <c r="I308" i="7"/>
  <c r="I304" i="7"/>
  <c r="I302" i="7"/>
  <c r="I300" i="7"/>
  <c r="I293" i="7"/>
  <c r="I287" i="7"/>
  <c r="I283" i="7"/>
  <c r="I277" i="7"/>
  <c r="I275" i="7"/>
  <c r="I271" i="7"/>
  <c r="I269" i="7"/>
  <c r="I267" i="7"/>
  <c r="I248" i="7"/>
  <c r="I228" i="7"/>
  <c r="J196" i="7"/>
  <c r="J195" i="7"/>
  <c r="J194" i="7"/>
  <c r="J193" i="7"/>
  <c r="J192" i="7"/>
  <c r="J191" i="7"/>
  <c r="J190" i="7"/>
  <c r="J189" i="7"/>
  <c r="J188" i="7"/>
  <c r="J179" i="7"/>
  <c r="J177" i="7"/>
  <c r="I140" i="7"/>
  <c r="I138" i="7"/>
  <c r="I132" i="7"/>
  <c r="I130" i="7"/>
  <c r="I128" i="7"/>
  <c r="I124" i="7"/>
  <c r="I101" i="7"/>
  <c r="I98" i="7"/>
  <c r="I99" i="7" s="1"/>
  <c r="I97" i="7"/>
  <c r="I90" i="7"/>
  <c r="J78" i="7"/>
  <c r="I77" i="7"/>
  <c r="I76" i="7"/>
  <c r="I75" i="7"/>
  <c r="I71" i="7"/>
  <c r="I69" i="7"/>
  <c r="I67" i="7"/>
  <c r="I65" i="7"/>
  <c r="I63" i="7"/>
  <c r="I61" i="7"/>
  <c r="I57" i="7"/>
  <c r="I55" i="7"/>
  <c r="I51" i="7"/>
  <c r="J48" i="7"/>
  <c r="J47" i="7"/>
  <c r="J46" i="7"/>
  <c r="J45" i="7"/>
  <c r="J44" i="7"/>
  <c r="J43" i="7"/>
  <c r="J42" i="7"/>
  <c r="J41" i="7"/>
  <c r="J40" i="7"/>
  <c r="I39" i="7"/>
  <c r="I37" i="7"/>
  <c r="I35" i="7"/>
  <c r="I33" i="7"/>
  <c r="I31" i="7"/>
  <c r="I29" i="7"/>
  <c r="J28" i="7"/>
  <c r="J27" i="7"/>
  <c r="I26" i="7"/>
  <c r="J24" i="7"/>
  <c r="J23" i="7"/>
  <c r="I22" i="7"/>
  <c r="J20" i="7"/>
  <c r="I19" i="7"/>
  <c r="I17" i="7"/>
  <c r="I15" i="7"/>
  <c r="I12" i="7"/>
  <c r="I13" i="7" s="1"/>
  <c r="I10" i="7"/>
  <c r="I11" i="7" s="1"/>
  <c r="I8" i="7"/>
  <c r="I9" i="7" s="1"/>
  <c r="I7" i="7"/>
  <c r="I5" i="7"/>
  <c r="I3" i="7"/>
  <c r="E70" i="14" l="1"/>
  <c r="E60" i="14"/>
  <c r="E16" i="14"/>
  <c r="O1180" i="7"/>
  <c r="O1178" i="7"/>
  <c r="O1179" i="7"/>
  <c r="O1177" i="7"/>
  <c r="E7" i="5" l="1"/>
  <c r="E6" i="5"/>
  <c r="E5" i="5"/>
  <c r="E4" i="5"/>
  <c r="E3" i="5"/>
  <c r="E110" i="5"/>
  <c r="E99" i="5"/>
  <c r="E69" i="5"/>
  <c r="E41" i="5"/>
  <c r="E26" i="5"/>
  <c r="E18" i="5"/>
  <c r="E11" i="5"/>
  <c r="E106" i="5"/>
  <c r="E105" i="5"/>
  <c r="E104" i="5"/>
  <c r="E103" i="5"/>
  <c r="E102" i="5"/>
  <c r="E101" i="5"/>
  <c r="E100" i="5"/>
  <c r="AY760" i="1"/>
  <c r="AY761" i="1"/>
  <c r="AY762" i="1"/>
  <c r="AY763" i="1"/>
  <c r="AY764" i="1"/>
  <c r="AY765" i="1"/>
  <c r="AY766" i="1"/>
  <c r="AY767" i="1"/>
  <c r="AY768" i="1"/>
  <c r="AY769" i="1"/>
  <c r="AY770" i="1"/>
  <c r="AY771" i="1"/>
  <c r="AY772" i="1"/>
  <c r="AY773" i="1"/>
  <c r="AY774" i="1"/>
  <c r="AY775" i="1"/>
  <c r="AY776" i="1"/>
  <c r="AZ760" i="1"/>
  <c r="AZ761" i="1"/>
  <c r="AZ762" i="1"/>
  <c r="AZ763" i="1"/>
  <c r="AZ764" i="1"/>
  <c r="AZ765" i="1"/>
  <c r="AZ766" i="1"/>
  <c r="AZ767" i="1"/>
  <c r="AZ768" i="1"/>
  <c r="AZ769" i="1"/>
  <c r="AZ770" i="1"/>
  <c r="AZ771" i="1"/>
  <c r="AZ772" i="1"/>
  <c r="AZ773" i="1"/>
  <c r="AZ774" i="1"/>
  <c r="AZ775" i="1"/>
  <c r="AZ776" i="1"/>
  <c r="N1154" i="7"/>
  <c r="N1155" i="7"/>
  <c r="N1156" i="7"/>
  <c r="N1157" i="7"/>
  <c r="N1158" i="7"/>
  <c r="N1159" i="7"/>
  <c r="N1160" i="7"/>
  <c r="N1161" i="7"/>
  <c r="O1154" i="7"/>
  <c r="O1155" i="7"/>
  <c r="O1156" i="7"/>
  <c r="O1157" i="7"/>
  <c r="O1158" i="7"/>
  <c r="O1159" i="7"/>
  <c r="O1160" i="7"/>
  <c r="O1161" i="7"/>
  <c r="N1163" i="7"/>
  <c r="N1162" i="7"/>
  <c r="E107" i="5" l="1"/>
  <c r="O1163" i="7"/>
  <c r="O1162" i="7"/>
  <c r="AY750" i="1" l="1"/>
  <c r="AY751" i="1"/>
  <c r="AY752" i="1"/>
  <c r="AY753" i="1"/>
  <c r="AY754" i="1"/>
  <c r="AY755" i="1"/>
  <c r="AY756" i="1"/>
  <c r="AY757" i="1"/>
  <c r="AY758" i="1"/>
  <c r="AY759" i="1"/>
  <c r="AZ750" i="1"/>
  <c r="AZ751" i="1"/>
  <c r="AZ752" i="1"/>
  <c r="AZ753" i="1"/>
  <c r="AZ754" i="1"/>
  <c r="AZ755" i="1"/>
  <c r="AZ756" i="1"/>
  <c r="AZ757" i="1"/>
  <c r="AZ758" i="1"/>
  <c r="AZ759"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N1102" i="7"/>
  <c r="N1103" i="7"/>
  <c r="N1104" i="7"/>
  <c r="N1105" i="7"/>
  <c r="N1106" i="7"/>
  <c r="N1107" i="7"/>
  <c r="N1108" i="7"/>
  <c r="N1109" i="7"/>
  <c r="N1110" i="7"/>
  <c r="N1111" i="7"/>
  <c r="N1112" i="7"/>
  <c r="N1113" i="7"/>
  <c r="N1114" i="7"/>
  <c r="O1102" i="7"/>
  <c r="O1103" i="7"/>
  <c r="O1104" i="7"/>
  <c r="O1105" i="7"/>
  <c r="O1106" i="7"/>
  <c r="O1107" i="7"/>
  <c r="O1108" i="7"/>
  <c r="O1109" i="7"/>
  <c r="O1110" i="7"/>
  <c r="O1111" i="7"/>
  <c r="O1112" i="7"/>
  <c r="O1113" i="7"/>
  <c r="O1114" i="7"/>
  <c r="V1" i="4"/>
  <c r="N64" i="15"/>
  <c r="N63" i="15"/>
  <c r="N62" i="15"/>
  <c r="N61" i="15"/>
  <c r="N60" i="15"/>
  <c r="N58" i="15"/>
  <c r="N57" i="15"/>
  <c r="N55" i="15"/>
  <c r="N54" i="15"/>
  <c r="N53" i="15"/>
  <c r="N52" i="15"/>
  <c r="N51" i="15"/>
  <c r="N50" i="15"/>
  <c r="N49" i="15"/>
  <c r="N48" i="15"/>
  <c r="N47" i="15"/>
  <c r="N46" i="15"/>
  <c r="N45" i="15"/>
  <c r="N44" i="15"/>
  <c r="N43" i="15"/>
  <c r="N42" i="15"/>
  <c r="N40" i="15"/>
  <c r="N39" i="15"/>
  <c r="N35" i="15"/>
  <c r="N34" i="15"/>
  <c r="N33" i="15"/>
  <c r="N32" i="15"/>
  <c r="N31" i="15"/>
  <c r="N30" i="15"/>
  <c r="N29" i="15"/>
  <c r="N28" i="15"/>
  <c r="N27" i="15"/>
  <c r="N26" i="15"/>
  <c r="N25" i="15"/>
  <c r="N24" i="15"/>
  <c r="N23" i="15"/>
  <c r="N22" i="15"/>
  <c r="N21" i="15"/>
  <c r="N20" i="15"/>
  <c r="N19" i="15"/>
  <c r="N18" i="15"/>
  <c r="N17" i="15"/>
  <c r="N16" i="15"/>
  <c r="N15" i="15"/>
  <c r="N14" i="15"/>
  <c r="N11" i="15"/>
  <c r="N10" i="15"/>
  <c r="N9" i="15"/>
  <c r="N8" i="15"/>
  <c r="N7" i="15"/>
  <c r="A4" i="15"/>
  <c r="A5" i="15" s="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N3" i="15"/>
  <c r="N1051" i="7" l="1"/>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AY606" i="1" l="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Z606" i="1"/>
  <c r="AZ607" i="1"/>
  <c r="AZ608" i="1"/>
  <c r="AZ609" i="1"/>
  <c r="AZ610" i="1"/>
  <c r="AZ611" i="1"/>
  <c r="AZ612" i="1"/>
  <c r="AZ613" i="1"/>
  <c r="AZ614" i="1"/>
  <c r="AZ615" i="1"/>
  <c r="AZ616" i="1"/>
  <c r="AZ617" i="1"/>
  <c r="AZ618" i="1"/>
  <c r="AZ619" i="1"/>
  <c r="AZ620" i="1"/>
  <c r="AZ621" i="1"/>
  <c r="AZ622" i="1"/>
  <c r="AZ623" i="1"/>
  <c r="AZ624" i="1"/>
  <c r="AZ625" i="1"/>
  <c r="AZ626" i="1"/>
  <c r="AZ627" i="1"/>
  <c r="AZ628" i="1"/>
  <c r="AZ629" i="1"/>
  <c r="AZ630" i="1"/>
  <c r="AZ631" i="1"/>
  <c r="AZ632" i="1"/>
  <c r="AZ633" i="1"/>
  <c r="AZ634" i="1"/>
  <c r="AZ635" i="1"/>
  <c r="AZ636" i="1"/>
  <c r="AZ637" i="1"/>
  <c r="AY605" i="1"/>
  <c r="AZ605" i="1"/>
  <c r="AY604" i="1"/>
  <c r="AZ604" i="1"/>
  <c r="N1023" i="7"/>
  <c r="N1024" i="7"/>
  <c r="N1025" i="7"/>
  <c r="N1026" i="7"/>
  <c r="N1027" i="7"/>
  <c r="N1028" i="7"/>
  <c r="N1029" i="7"/>
  <c r="N1030" i="7"/>
  <c r="N1031" i="7"/>
  <c r="N1032" i="7"/>
  <c r="N1033" i="7"/>
  <c r="N1034" i="7"/>
  <c r="N1035" i="7"/>
  <c r="N1036" i="7"/>
  <c r="O1023" i="7"/>
  <c r="O1024" i="7"/>
  <c r="O1025" i="7"/>
  <c r="O1026" i="7"/>
  <c r="O1027" i="7"/>
  <c r="O1028" i="7"/>
  <c r="O1029" i="7"/>
  <c r="O1030" i="7"/>
  <c r="O1031" i="7"/>
  <c r="O1032" i="7"/>
  <c r="O1033" i="7"/>
  <c r="O1034" i="7"/>
  <c r="O1035" i="7"/>
  <c r="O1036" i="7"/>
  <c r="N1050" i="7"/>
  <c r="N1049" i="7"/>
  <c r="N1048" i="7"/>
  <c r="N1047" i="7"/>
  <c r="N1046" i="7"/>
  <c r="N1045" i="7"/>
  <c r="O1044" i="7"/>
  <c r="O1043" i="7"/>
  <c r="N1042" i="7"/>
  <c r="N1041" i="7"/>
  <c r="N1040" i="7"/>
  <c r="N1039" i="7"/>
  <c r="O1038" i="7"/>
  <c r="N1037" i="7"/>
  <c r="O1037" i="7" l="1"/>
  <c r="N1044" i="7"/>
  <c r="O1042" i="7"/>
  <c r="N1043" i="7"/>
  <c r="O1046" i="7"/>
  <c r="O1045" i="7"/>
  <c r="N1038" i="7"/>
  <c r="O1041" i="7"/>
  <c r="O1039" i="7"/>
  <c r="O1040" i="7"/>
  <c r="O1050" i="7"/>
  <c r="O1049" i="7"/>
  <c r="O1048" i="7"/>
  <c r="O1047" i="7"/>
  <c r="E118" i="5" l="1"/>
  <c r="E90" i="5"/>
  <c r="E89" i="5"/>
  <c r="E88" i="5"/>
  <c r="E87" i="5"/>
  <c r="E86" i="5"/>
  <c r="E85" i="5"/>
  <c r="E84" i="5"/>
  <c r="E83" i="5"/>
  <c r="E82" i="5"/>
  <c r="E81" i="5"/>
  <c r="E80" i="5"/>
  <c r="E79" i="5"/>
  <c r="E78" i="5"/>
  <c r="E77" i="5"/>
  <c r="E76" i="5"/>
  <c r="E75" i="5"/>
  <c r="E74" i="5"/>
  <c r="E73" i="5"/>
  <c r="E72" i="5"/>
  <c r="E71" i="5"/>
  <c r="E70" i="5"/>
  <c r="E42" i="5"/>
  <c r="E43" i="5"/>
  <c r="E44" i="5"/>
  <c r="E45" i="5"/>
  <c r="E46" i="5"/>
  <c r="E47" i="5"/>
  <c r="E48" i="5"/>
  <c r="E49" i="5"/>
  <c r="E50" i="5"/>
  <c r="E51" i="5"/>
  <c r="E52" i="5"/>
  <c r="E53" i="5"/>
  <c r="E54" i="5"/>
  <c r="E55" i="5"/>
  <c r="E56" i="5"/>
  <c r="E57" i="5"/>
  <c r="E58" i="5"/>
  <c r="E59" i="5"/>
  <c r="E60" i="5"/>
  <c r="E61" i="5"/>
  <c r="E62" i="5"/>
  <c r="E63" i="5"/>
  <c r="E36" i="5"/>
  <c r="E35" i="5"/>
  <c r="E34" i="5"/>
  <c r="E33" i="5"/>
  <c r="E27" i="5"/>
  <c r="E28" i="5"/>
  <c r="E20" i="5"/>
  <c r="E21" i="5"/>
  <c r="E19" i="5"/>
  <c r="E13" i="5"/>
  <c r="E12" i="5"/>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Z573" i="1"/>
  <c r="AZ574" i="1"/>
  <c r="AZ575" i="1"/>
  <c r="AZ576" i="1"/>
  <c r="AZ577" i="1"/>
  <c r="AZ578" i="1"/>
  <c r="AZ579" i="1"/>
  <c r="AZ580" i="1"/>
  <c r="AZ581" i="1"/>
  <c r="AZ582" i="1"/>
  <c r="AZ583" i="1"/>
  <c r="AZ584" i="1"/>
  <c r="AZ585" i="1"/>
  <c r="AZ586" i="1"/>
  <c r="AZ587" i="1"/>
  <c r="AZ588" i="1"/>
  <c r="AZ589" i="1"/>
  <c r="AZ590" i="1"/>
  <c r="AZ591" i="1"/>
  <c r="AZ592" i="1"/>
  <c r="AZ593" i="1"/>
  <c r="AZ594" i="1"/>
  <c r="AZ595" i="1"/>
  <c r="AZ596" i="1"/>
  <c r="AZ597" i="1"/>
  <c r="AZ598" i="1"/>
  <c r="AZ599" i="1"/>
  <c r="AZ600" i="1"/>
  <c r="AZ601" i="1"/>
  <c r="AZ602" i="1"/>
  <c r="AZ603" i="1"/>
  <c r="AY562" i="1"/>
  <c r="AY563" i="1"/>
  <c r="AY564" i="1"/>
  <c r="AY565" i="1"/>
  <c r="AY566" i="1"/>
  <c r="AY567" i="1"/>
  <c r="AY568" i="1"/>
  <c r="AY569" i="1"/>
  <c r="AY570" i="1"/>
  <c r="AY571" i="1"/>
  <c r="AY572" i="1"/>
  <c r="AZ562" i="1"/>
  <c r="AZ563" i="1"/>
  <c r="AZ564" i="1"/>
  <c r="AZ565" i="1"/>
  <c r="AZ566" i="1"/>
  <c r="AZ567" i="1"/>
  <c r="AZ568" i="1"/>
  <c r="AZ569" i="1"/>
  <c r="AZ570" i="1"/>
  <c r="AZ571" i="1"/>
  <c r="AZ572" i="1"/>
  <c r="E4" i="18"/>
  <c r="E3" i="18"/>
  <c r="E8" i="5" l="1"/>
  <c r="E22" i="5"/>
  <c r="E5" i="18"/>
  <c r="E44" i="18"/>
  <c r="E43" i="18"/>
  <c r="E42" i="18"/>
  <c r="E36" i="18"/>
  <c r="E35" i="18"/>
  <c r="E34" i="18"/>
  <c r="E33" i="18"/>
  <c r="E32" i="18"/>
  <c r="E31" i="18"/>
  <c r="E30" i="18"/>
  <c r="E29" i="18"/>
  <c r="G21" i="18"/>
  <c r="G22" i="18"/>
  <c r="G23" i="18"/>
  <c r="G24" i="18"/>
  <c r="G20" i="18"/>
  <c r="F21" i="18"/>
  <c r="F22" i="18"/>
  <c r="F23" i="18"/>
  <c r="F24" i="18"/>
  <c r="F20" i="18"/>
  <c r="V1" i="19"/>
  <c r="E12" i="18"/>
  <c r="E13" i="18"/>
  <c r="E14" i="18"/>
  <c r="E15" i="18"/>
  <c r="E11" i="18"/>
  <c r="N1" i="15"/>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Z536" i="1"/>
  <c r="AZ537" i="1"/>
  <c r="AZ538" i="1"/>
  <c r="AZ539" i="1"/>
  <c r="AZ540" i="1"/>
  <c r="AZ541" i="1"/>
  <c r="AZ542" i="1"/>
  <c r="AZ543" i="1"/>
  <c r="AZ544" i="1"/>
  <c r="AZ545" i="1"/>
  <c r="AZ546" i="1"/>
  <c r="AZ547" i="1"/>
  <c r="AZ548" i="1"/>
  <c r="AZ549" i="1"/>
  <c r="AZ550" i="1"/>
  <c r="AZ551" i="1"/>
  <c r="AZ552" i="1"/>
  <c r="AZ553" i="1"/>
  <c r="AZ554" i="1"/>
  <c r="AZ555" i="1"/>
  <c r="AZ556" i="1"/>
  <c r="AZ557" i="1"/>
  <c r="AZ558" i="1"/>
  <c r="AZ559" i="1"/>
  <c r="AZ560" i="1"/>
  <c r="AZ561" i="1"/>
  <c r="N1011" i="7"/>
  <c r="N1012" i="7"/>
  <c r="N1013" i="7"/>
  <c r="N1014" i="7"/>
  <c r="N1015" i="7"/>
  <c r="N1016" i="7"/>
  <c r="N1017" i="7"/>
  <c r="N1018" i="7"/>
  <c r="N1019" i="7"/>
  <c r="N1020" i="7"/>
  <c r="N1021" i="7"/>
  <c r="N1022" i="7"/>
  <c r="O1011" i="7"/>
  <c r="O1012" i="7"/>
  <c r="O1013" i="7"/>
  <c r="O1014" i="7"/>
  <c r="O1015" i="7"/>
  <c r="O1016" i="7"/>
  <c r="O1017" i="7"/>
  <c r="O1018" i="7"/>
  <c r="O1019" i="7"/>
  <c r="O1020" i="7"/>
  <c r="O1021" i="7"/>
  <c r="O1022"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N971" i="7"/>
  <c r="N972" i="7"/>
  <c r="N973" i="7"/>
  <c r="N974" i="7"/>
  <c r="N975" i="7"/>
  <c r="N976" i="7"/>
  <c r="N977" i="7"/>
  <c r="N978" i="7"/>
  <c r="N979" i="7"/>
  <c r="N980" i="7"/>
  <c r="N981" i="7"/>
  <c r="O971" i="7"/>
  <c r="O972" i="7"/>
  <c r="O973" i="7"/>
  <c r="O974" i="7"/>
  <c r="O975" i="7"/>
  <c r="O976" i="7"/>
  <c r="O977" i="7"/>
  <c r="O978" i="7"/>
  <c r="O979" i="7"/>
  <c r="O980" i="7"/>
  <c r="O981" i="7"/>
  <c r="J3" i="15" l="1"/>
  <c r="J6" i="15"/>
  <c r="J18" i="15"/>
  <c r="J30" i="15"/>
  <c r="J42" i="15"/>
  <c r="J54" i="15"/>
  <c r="J44" i="15"/>
  <c r="J9" i="15"/>
  <c r="J45" i="15"/>
  <c r="J34" i="15"/>
  <c r="J23" i="15"/>
  <c r="J59" i="15"/>
  <c r="J12" i="15"/>
  <c r="J25" i="15"/>
  <c r="J61" i="15"/>
  <c r="J38" i="15"/>
  <c r="J62" i="15"/>
  <c r="J4" i="15"/>
  <c r="J29" i="15"/>
  <c r="J41" i="15"/>
  <c r="J7" i="15"/>
  <c r="J19" i="15"/>
  <c r="J31" i="15"/>
  <c r="J43" i="15"/>
  <c r="J55" i="15"/>
  <c r="J32" i="15"/>
  <c r="J33" i="15"/>
  <c r="J57" i="15"/>
  <c r="J10" i="15"/>
  <c r="J46" i="15"/>
  <c r="J35" i="15"/>
  <c r="J36" i="15"/>
  <c r="J37" i="15"/>
  <c r="J49" i="15"/>
  <c r="J14" i="15"/>
  <c r="J50" i="15"/>
  <c r="J27" i="15"/>
  <c r="J51" i="15"/>
  <c r="J63" i="15"/>
  <c r="J28" i="15"/>
  <c r="J64" i="15"/>
  <c r="J17" i="15"/>
  <c r="J53" i="15"/>
  <c r="J8" i="15"/>
  <c r="J20" i="15"/>
  <c r="J56" i="15"/>
  <c r="J21" i="15"/>
  <c r="J22" i="15"/>
  <c r="J58" i="15"/>
  <c r="J11" i="15"/>
  <c r="J47" i="15"/>
  <c r="J24" i="15"/>
  <c r="J48" i="15"/>
  <c r="J60" i="15"/>
  <c r="J13" i="15"/>
  <c r="J26" i="15"/>
  <c r="J15" i="15"/>
  <c r="J39" i="15"/>
  <c r="J16" i="15"/>
  <c r="J40" i="15"/>
  <c r="J52" i="15"/>
  <c r="J5" i="15"/>
  <c r="F25" i="18"/>
  <c r="E37" i="18"/>
  <c r="G25" i="18"/>
  <c r="E16" i="18"/>
  <c r="AY529" i="1"/>
  <c r="AY530" i="1"/>
  <c r="AY531" i="1"/>
  <c r="AY532" i="1"/>
  <c r="AY533" i="1"/>
  <c r="AY534" i="1"/>
  <c r="AY535" i="1"/>
  <c r="AZ529" i="1"/>
  <c r="AZ530" i="1"/>
  <c r="AZ531" i="1"/>
  <c r="AZ532" i="1"/>
  <c r="AZ533" i="1"/>
  <c r="AZ534" i="1"/>
  <c r="AZ535" i="1"/>
  <c r="N857" i="7"/>
  <c r="N858" i="7"/>
  <c r="O857" i="7"/>
  <c r="O858" i="7"/>
  <c r="O889" i="7"/>
  <c r="N889" i="7"/>
  <c r="AY523" i="1"/>
  <c r="AY524" i="1"/>
  <c r="AY525" i="1"/>
  <c r="AY526" i="1"/>
  <c r="AY527" i="1"/>
  <c r="AY528" i="1"/>
  <c r="AZ523" i="1"/>
  <c r="AZ524" i="1"/>
  <c r="AZ525" i="1"/>
  <c r="AZ526" i="1"/>
  <c r="AZ527" i="1"/>
  <c r="AZ528" i="1"/>
  <c r="N969" i="7" l="1"/>
  <c r="N970" i="7"/>
  <c r="O969" i="7"/>
  <c r="O970" i="7"/>
  <c r="N947" i="7"/>
  <c r="N948" i="7"/>
  <c r="N949" i="7"/>
  <c r="N950" i="7"/>
  <c r="N951" i="7"/>
  <c r="N952" i="7"/>
  <c r="N953" i="7"/>
  <c r="N954" i="7"/>
  <c r="N955" i="7"/>
  <c r="N956" i="7"/>
  <c r="N957" i="7"/>
  <c r="N958" i="7"/>
  <c r="N959" i="7"/>
  <c r="N960" i="7"/>
  <c r="N961" i="7"/>
  <c r="N962" i="7"/>
  <c r="N963" i="7"/>
  <c r="N964" i="7"/>
  <c r="N965" i="7"/>
  <c r="N966" i="7"/>
  <c r="N967" i="7"/>
  <c r="N968" i="7"/>
  <c r="O947" i="7"/>
  <c r="O948" i="7"/>
  <c r="O949" i="7"/>
  <c r="O950" i="7"/>
  <c r="O951" i="7"/>
  <c r="O952" i="7"/>
  <c r="O953" i="7"/>
  <c r="O954" i="7"/>
  <c r="O955" i="7"/>
  <c r="O956" i="7"/>
  <c r="O957" i="7"/>
  <c r="O958" i="7"/>
  <c r="O959" i="7"/>
  <c r="O960" i="7"/>
  <c r="O961" i="7"/>
  <c r="O962" i="7"/>
  <c r="O963" i="7"/>
  <c r="O964" i="7"/>
  <c r="O965" i="7"/>
  <c r="O966" i="7"/>
  <c r="O967" i="7"/>
  <c r="O968" i="7"/>
  <c r="N855" i="7"/>
  <c r="O855" i="7"/>
  <c r="N856" i="7"/>
  <c r="O856" i="7"/>
  <c r="N942" i="7"/>
  <c r="O942" i="7"/>
  <c r="N943" i="7"/>
  <c r="O943" i="7"/>
  <c r="N655" i="7"/>
  <c r="O655" i="7"/>
  <c r="N656" i="7"/>
  <c r="O656" i="7"/>
  <c r="E92" i="14"/>
  <c r="E91" i="14"/>
  <c r="E90" i="14"/>
  <c r="E89" i="14"/>
  <c r="N944" i="7"/>
  <c r="O944" i="7"/>
  <c r="N945" i="7"/>
  <c r="O945" i="7"/>
  <c r="N946" i="7"/>
  <c r="O946" i="7"/>
  <c r="E93" i="14" l="1"/>
  <c r="F1" i="14"/>
  <c r="F74" i="14" l="1"/>
  <c r="G74" i="14"/>
  <c r="F75" i="14"/>
  <c r="G75" i="14"/>
  <c r="F76" i="14"/>
  <c r="G76" i="14"/>
  <c r="F77" i="14"/>
  <c r="G77" i="14"/>
  <c r="F78" i="14"/>
  <c r="G78" i="14"/>
  <c r="F79" i="14"/>
  <c r="G79" i="14"/>
  <c r="F80" i="14"/>
  <c r="G80" i="14"/>
  <c r="F81" i="14"/>
  <c r="G81" i="14"/>
  <c r="F82" i="14"/>
  <c r="G82" i="14"/>
  <c r="F83" i="14"/>
  <c r="G83" i="14"/>
  <c r="F84" i="14"/>
  <c r="G84" i="14"/>
  <c r="G73" i="14"/>
  <c r="F73" i="14"/>
  <c r="H82" i="14" l="1"/>
  <c r="H84" i="14"/>
  <c r="H83" i="14"/>
  <c r="G85" i="14"/>
  <c r="H75" i="14"/>
  <c r="F85" i="14"/>
  <c r="H78" i="14"/>
  <c r="H79" i="14"/>
  <c r="H81" i="14"/>
  <c r="H80" i="14"/>
  <c r="H77" i="14"/>
  <c r="H76" i="14"/>
  <c r="H74" i="14"/>
  <c r="H73" i="14"/>
  <c r="H85" i="14" l="1"/>
  <c r="F37" i="14" l="1"/>
  <c r="G37" i="14"/>
  <c r="F38" i="14"/>
  <c r="G38" i="14"/>
  <c r="F39" i="14"/>
  <c r="G39" i="14"/>
  <c r="F40" i="14"/>
  <c r="G40" i="14"/>
  <c r="F41" i="14"/>
  <c r="G41" i="14"/>
  <c r="F42" i="14"/>
  <c r="G42" i="14"/>
  <c r="F43" i="14"/>
  <c r="G43" i="14"/>
  <c r="F44" i="14"/>
  <c r="G44" i="14"/>
  <c r="F45" i="14"/>
  <c r="G45" i="14"/>
  <c r="F46" i="14"/>
  <c r="G46" i="14"/>
  <c r="F47" i="14"/>
  <c r="G47" i="14"/>
  <c r="G36" i="14"/>
  <c r="F36" i="14"/>
  <c r="E7" i="14"/>
  <c r="E6" i="14"/>
  <c r="H37" i="14" l="1"/>
  <c r="H42" i="14"/>
  <c r="H41" i="14"/>
  <c r="H44" i="14"/>
  <c r="H43" i="14"/>
  <c r="H47" i="14"/>
  <c r="H45" i="14"/>
  <c r="H38" i="14"/>
  <c r="H39" i="14"/>
  <c r="H46" i="14"/>
  <c r="H40" i="14"/>
  <c r="H36" i="14"/>
  <c r="F48" i="14"/>
  <c r="G48" i="14"/>
  <c r="E33" i="14"/>
  <c r="E8" i="14"/>
  <c r="E24" i="14"/>
  <c r="H48" i="14" l="1"/>
  <c r="N924" i="7"/>
  <c r="N925" i="7"/>
  <c r="N926" i="7"/>
  <c r="N927" i="7"/>
  <c r="N928" i="7"/>
  <c r="N929" i="7"/>
  <c r="N930" i="7"/>
  <c r="N931" i="7"/>
  <c r="N932" i="7"/>
  <c r="N933" i="7"/>
  <c r="N934" i="7"/>
  <c r="N935" i="7"/>
  <c r="N936" i="7"/>
  <c r="N937" i="7"/>
  <c r="N938" i="7"/>
  <c r="N939" i="7"/>
  <c r="N940" i="7"/>
  <c r="N941" i="7"/>
  <c r="O924" i="7"/>
  <c r="O925" i="7"/>
  <c r="O926" i="7"/>
  <c r="O927" i="7"/>
  <c r="O928" i="7"/>
  <c r="O929" i="7"/>
  <c r="O930" i="7"/>
  <c r="O931" i="7"/>
  <c r="O932" i="7"/>
  <c r="O933" i="7"/>
  <c r="O934" i="7"/>
  <c r="O935" i="7"/>
  <c r="O936" i="7"/>
  <c r="O937" i="7"/>
  <c r="O938" i="7"/>
  <c r="O939" i="7"/>
  <c r="O940" i="7"/>
  <c r="O941" i="7"/>
  <c r="N845" i="7"/>
  <c r="N846" i="7"/>
  <c r="N847" i="7"/>
  <c r="N848" i="7"/>
  <c r="N849" i="7"/>
  <c r="N850" i="7"/>
  <c r="N851" i="7"/>
  <c r="N852" i="7"/>
  <c r="N853" i="7"/>
  <c r="N854"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O845" i="7"/>
  <c r="O846" i="7"/>
  <c r="O847" i="7"/>
  <c r="O848" i="7"/>
  <c r="O849" i="7"/>
  <c r="O850" i="7"/>
  <c r="O851" i="7"/>
  <c r="O852" i="7"/>
  <c r="O853" i="7"/>
  <c r="O854"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5"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3" i="7"/>
  <c r="O4" i="7"/>
  <c r="O6" i="7"/>
  <c r="O7" i="7"/>
  <c r="O8" i="7"/>
  <c r="O9" i="7"/>
  <c r="O10" i="7"/>
  <c r="O11" i="7"/>
  <c r="O12" i="7"/>
  <c r="O2"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V1" i="6"/>
  <c r="E115" i="5"/>
  <c r="E116" i="5"/>
  <c r="E117" i="5"/>
  <c r="E119" i="5"/>
  <c r="E120" i="5"/>
  <c r="E121" i="5"/>
  <c r="E111" i="5"/>
  <c r="E112" i="5"/>
  <c r="E113" i="5"/>
  <c r="E114" i="5"/>
  <c r="AZ2"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346" i="1"/>
  <c r="AZ347" i="1"/>
  <c r="AZ348" i="1"/>
  <c r="AZ349" i="1"/>
  <c r="AZ350" i="1"/>
  <c r="AZ351" i="1"/>
  <c r="AZ352" i="1"/>
  <c r="AZ353" i="1"/>
  <c r="AZ354" i="1"/>
  <c r="AZ355" i="1"/>
  <c r="AZ356" i="1"/>
  <c r="AZ357" i="1"/>
  <c r="AZ358" i="1"/>
  <c r="AZ359" i="1"/>
  <c r="AZ360" i="1"/>
  <c r="AZ361" i="1"/>
  <c r="AZ362" i="1"/>
  <c r="AZ363" i="1"/>
  <c r="AZ364" i="1"/>
  <c r="AZ365" i="1"/>
  <c r="AZ366" i="1"/>
  <c r="AZ367" i="1"/>
  <c r="AZ368" i="1"/>
  <c r="AZ369" i="1"/>
  <c r="AZ370" i="1"/>
  <c r="AZ371" i="1"/>
  <c r="AZ372" i="1"/>
  <c r="AZ373" i="1"/>
  <c r="AZ374" i="1"/>
  <c r="AZ375" i="1"/>
  <c r="AZ376" i="1"/>
  <c r="AZ377" i="1"/>
  <c r="AZ378" i="1"/>
  <c r="AZ379" i="1"/>
  <c r="AZ380" i="1"/>
  <c r="AZ381" i="1"/>
  <c r="AZ382" i="1"/>
  <c r="AZ383" i="1"/>
  <c r="AZ384" i="1"/>
  <c r="AZ385" i="1"/>
  <c r="AZ386" i="1"/>
  <c r="AZ387" i="1"/>
  <c r="AZ388" i="1"/>
  <c r="AZ389" i="1"/>
  <c r="AZ390" i="1"/>
  <c r="AZ391" i="1"/>
  <c r="AZ392" i="1"/>
  <c r="AZ393" i="1"/>
  <c r="AZ394" i="1"/>
  <c r="AZ395" i="1"/>
  <c r="AZ396" i="1"/>
  <c r="AZ397" i="1"/>
  <c r="AZ398" i="1"/>
  <c r="AZ399" i="1"/>
  <c r="AZ400" i="1"/>
  <c r="AZ401" i="1"/>
  <c r="AZ402" i="1"/>
  <c r="AZ403" i="1"/>
  <c r="AZ404" i="1"/>
  <c r="AZ405" i="1"/>
  <c r="AZ406" i="1"/>
  <c r="AZ407" i="1"/>
  <c r="AZ408" i="1"/>
  <c r="AZ409" i="1"/>
  <c r="AZ410" i="1"/>
  <c r="AZ411" i="1"/>
  <c r="AZ412" i="1"/>
  <c r="AZ413" i="1"/>
  <c r="AZ414" i="1"/>
  <c r="AZ415" i="1"/>
  <c r="AZ416" i="1"/>
  <c r="AZ417" i="1"/>
  <c r="AZ418" i="1"/>
  <c r="AZ419" i="1"/>
  <c r="AZ420" i="1"/>
  <c r="AZ421" i="1"/>
  <c r="AZ422" i="1"/>
  <c r="AZ423" i="1"/>
  <c r="AZ424" i="1"/>
  <c r="AZ425" i="1"/>
  <c r="AZ426" i="1"/>
  <c r="AZ427" i="1"/>
  <c r="AZ428" i="1"/>
  <c r="AZ429" i="1"/>
  <c r="AZ430" i="1"/>
  <c r="AZ431" i="1"/>
  <c r="AZ432" i="1"/>
  <c r="AZ433" i="1"/>
  <c r="AZ434" i="1"/>
  <c r="AZ435" i="1"/>
  <c r="AZ436" i="1"/>
  <c r="AZ437" i="1"/>
  <c r="AZ438" i="1"/>
  <c r="AZ439" i="1"/>
  <c r="AZ440" i="1"/>
  <c r="AZ441" i="1"/>
  <c r="AZ442" i="1"/>
  <c r="AZ443" i="1"/>
  <c r="AZ444" i="1"/>
  <c r="AZ445" i="1"/>
  <c r="AZ446" i="1"/>
  <c r="AZ447" i="1"/>
  <c r="AZ448" i="1"/>
  <c r="AZ449" i="1"/>
  <c r="AZ450" i="1"/>
  <c r="AZ451" i="1"/>
  <c r="AZ452" i="1"/>
  <c r="AZ453" i="1"/>
  <c r="AZ454" i="1"/>
  <c r="AZ455" i="1"/>
  <c r="AZ456" i="1"/>
  <c r="AZ457" i="1"/>
  <c r="AZ458" i="1"/>
  <c r="AZ459" i="1"/>
  <c r="AZ460" i="1"/>
  <c r="AZ461" i="1"/>
  <c r="AZ462" i="1"/>
  <c r="AZ463" i="1"/>
  <c r="AZ464" i="1"/>
  <c r="AZ465" i="1"/>
  <c r="AZ466" i="1"/>
  <c r="AZ467" i="1"/>
  <c r="AZ468" i="1"/>
  <c r="AZ469" i="1"/>
  <c r="AZ470" i="1"/>
  <c r="AZ471" i="1"/>
  <c r="AZ472" i="1"/>
  <c r="AZ473" i="1"/>
  <c r="AZ474" i="1"/>
  <c r="AZ475" i="1"/>
  <c r="AZ476" i="1"/>
  <c r="AZ477" i="1"/>
  <c r="AZ478" i="1"/>
  <c r="AZ479" i="1"/>
  <c r="AZ480" i="1"/>
  <c r="AZ481" i="1"/>
  <c r="AZ482" i="1"/>
  <c r="AZ483" i="1"/>
  <c r="AZ484" i="1"/>
  <c r="AZ485" i="1"/>
  <c r="AZ486" i="1"/>
  <c r="AZ487" i="1"/>
  <c r="AZ488" i="1"/>
  <c r="AZ489" i="1"/>
  <c r="AZ490" i="1"/>
  <c r="AZ491" i="1"/>
  <c r="AZ492" i="1"/>
  <c r="AZ493" i="1"/>
  <c r="AZ494" i="1"/>
  <c r="AZ495" i="1"/>
  <c r="AZ496" i="1"/>
  <c r="AZ497" i="1"/>
  <c r="AZ498" i="1"/>
  <c r="AZ499" i="1"/>
  <c r="AZ500" i="1"/>
  <c r="AZ501" i="1"/>
  <c r="AZ502" i="1"/>
  <c r="AZ503" i="1"/>
  <c r="AZ504" i="1"/>
  <c r="AZ505" i="1"/>
  <c r="AZ506" i="1"/>
  <c r="AZ507" i="1"/>
  <c r="AZ508" i="1"/>
  <c r="AZ509" i="1"/>
  <c r="AZ510" i="1"/>
  <c r="AZ511" i="1"/>
  <c r="AZ512" i="1"/>
  <c r="AZ513" i="1"/>
  <c r="AZ514" i="1"/>
  <c r="AZ515" i="1"/>
  <c r="AZ516" i="1"/>
  <c r="AZ517" i="1"/>
  <c r="AZ518" i="1"/>
  <c r="AZ519" i="1"/>
  <c r="AZ520" i="1"/>
  <c r="AZ521" i="1"/>
  <c r="AZ522" i="1"/>
  <c r="E37" i="5"/>
  <c r="E122" i="5" l="1"/>
  <c r="E29" i="5"/>
  <c r="E91" i="5"/>
  <c r="E65" i="5"/>
  <c r="AY2" i="1" l="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E14" i="5" l="1"/>
  <c r="E45"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4E311-2D38-4766-9E60-C287F96BDF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806E4D-96DE-496E-85F0-6D14B803334F}" name="WorksheetConnection_WAC Tracker!$A$2:$P$55" type="102" refreshedVersion="8" minRefreshableVersion="5">
    <extLst>
      <ext xmlns:x15="http://schemas.microsoft.com/office/spreadsheetml/2010/11/main" uri="{DE250136-89BD-433C-8126-D09CA5730AF9}">
        <x15:connection id="Range" autoDelete="1">
          <x15:rangePr sourceName="_xlcn.WorksheetConnection_WACTrackerA2P55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STATUS].[All]}"/>
  </metadataStrings>
  <mdxMetadata count="1">
    <mdx n="0" f="s">
      <ms ns="1" c="0"/>
    </mdx>
  </mdxMetadata>
  <valueMetadata count="1">
    <bk>
      <rc t="1" v="0"/>
    </bk>
  </valueMetadata>
</metadata>
</file>

<file path=xl/sharedStrings.xml><?xml version="1.0" encoding="utf-8"?>
<sst xmlns="http://schemas.openxmlformats.org/spreadsheetml/2006/main" count="31010" uniqueCount="5176">
  <si>
    <t>SI#</t>
  </si>
  <si>
    <t>TRACKING#</t>
  </si>
  <si>
    <t>SHIPMENT TERM</t>
  </si>
  <si>
    <t>PORT OF LOADING</t>
  </si>
  <si>
    <t>SHIPMENT FOR</t>
  </si>
  <si>
    <t>HBL#</t>
  </si>
  <si>
    <t>TI / PI</t>
  </si>
  <si>
    <t>SHIPMENT BY</t>
  </si>
  <si>
    <t>SHIPPER</t>
  </si>
  <si>
    <t>SHIPPING LINE</t>
  </si>
  <si>
    <t>VESSEL/FLIGHT</t>
  </si>
  <si>
    <t>PORT SITE</t>
  </si>
  <si>
    <t>VOY. NO</t>
  </si>
  <si>
    <t>AGENT</t>
  </si>
  <si>
    <t>ETA</t>
  </si>
  <si>
    <t>TYPE</t>
  </si>
  <si>
    <t>CONTAINER#</t>
  </si>
  <si>
    <t>QTY</t>
  </si>
  <si>
    <t>WEIGHT</t>
  </si>
  <si>
    <t>UOM</t>
  </si>
  <si>
    <t>CBM</t>
  </si>
  <si>
    <t>ITEM DESCRIPTION</t>
  </si>
  <si>
    <t>COO</t>
  </si>
  <si>
    <t>INV/PKG LIST#</t>
  </si>
  <si>
    <t>PO#</t>
  </si>
  <si>
    <t>DELIVERY TO</t>
  </si>
  <si>
    <t>REMARKS</t>
  </si>
  <si>
    <t>CURRENCY</t>
  </si>
  <si>
    <t>INVOICE VALUE</t>
  </si>
  <si>
    <t>CONSIGNEE
 (CIPL)</t>
  </si>
  <si>
    <t>PROJECT OWNER</t>
  </si>
  <si>
    <t>WORK SCOPE</t>
  </si>
  <si>
    <t>DAYS TO ARRIVE</t>
  </si>
  <si>
    <t>ARRIVED DATE</t>
  </si>
  <si>
    <t>SHIPMENT STATUS</t>
  </si>
  <si>
    <t xml:space="preserve">MOVED TO </t>
  </si>
  <si>
    <t>MOVED DATE</t>
  </si>
  <si>
    <t>EX. RATE</t>
  </si>
  <si>
    <t>INVOICE VALUE_ACTUAL</t>
  </si>
  <si>
    <t>FREIGHT CERTITICATE AMOUNT</t>
  </si>
  <si>
    <t>INSURANCE VALUE</t>
  </si>
  <si>
    <t>CIF VALUE</t>
  </si>
  <si>
    <t>ACTUAL CUSTOM DUTY</t>
  </si>
  <si>
    <t>ACTUAL LEGALIZATION CHGS</t>
  </si>
  <si>
    <t>ACTUAL DUTY AMOUNT</t>
  </si>
  <si>
    <t>DUTY PAID BY</t>
  </si>
  <si>
    <t>ISND 5-2</t>
  </si>
  <si>
    <t>SEA</t>
  </si>
  <si>
    <t>HAMAD PORT</t>
  </si>
  <si>
    <t>GAC-QATAR</t>
  </si>
  <si>
    <t>YES</t>
  </si>
  <si>
    <t>COOEC-QATAR</t>
  </si>
  <si>
    <t>OFFSHORE OIL ENGINEERING CO. ,LTD.</t>
  </si>
  <si>
    <t>CNY</t>
  </si>
  <si>
    <t>ZHONG QUAN 7</t>
  </si>
  <si>
    <t>HAI YANG SHI YOU 289</t>
  </si>
  <si>
    <t>DE BO</t>
  </si>
  <si>
    <t>HAI YANG SHI YOU 201</t>
  </si>
  <si>
    <t>WEI LI</t>
  </si>
  <si>
    <t>ZHONG QUAN 9</t>
  </si>
  <si>
    <t>SINGAPORE</t>
  </si>
  <si>
    <t>OFFSHORE</t>
  </si>
  <si>
    <t>HONG KONG</t>
  </si>
  <si>
    <t>CHINA</t>
  </si>
  <si>
    <t>DE BO 2</t>
  </si>
  <si>
    <t>XIN SI LU</t>
  </si>
  <si>
    <t>HAI YANG SHI YOU 285</t>
  </si>
  <si>
    <t>CUSTOM DECLARTAION #</t>
  </si>
  <si>
    <t>CUSTOM DECLARATION DATE</t>
  </si>
  <si>
    <t>STATUS</t>
  </si>
  <si>
    <t>CIF</t>
  </si>
  <si>
    <t>USD</t>
  </si>
  <si>
    <t xml:space="preserve">GAC_OY_WUK </t>
  </si>
  <si>
    <t>QSTS</t>
  </si>
  <si>
    <t>RUYA 09</t>
  </si>
  <si>
    <t>NA</t>
  </si>
  <si>
    <t>PIECES</t>
  </si>
  <si>
    <t>PENDING</t>
  </si>
  <si>
    <t>GC21110900</t>
  </si>
  <si>
    <t>NO</t>
  </si>
  <si>
    <t>GAC</t>
  </si>
  <si>
    <t>COOEC VSL</t>
  </si>
  <si>
    <t>RE-EXP</t>
  </si>
  <si>
    <t>COOEC Vsl</t>
  </si>
  <si>
    <t>OFFSHORE OIL ENGINEERING CO LTD</t>
  </si>
  <si>
    <t>TBA</t>
  </si>
  <si>
    <t>SCN-RUYA-HYSY285-01-RE</t>
  </si>
  <si>
    <t>XINSILU-CARGO-13</t>
  </si>
  <si>
    <t>HYDRAULIC POWER, DIESEL ENGINE, TCQLSH,</t>
  </si>
  <si>
    <t xml:space="preserve">5 CONTAINERS-ALK PROJECT  (TI CARGO)  PARTIALLY RE-EXPORTED </t>
  </si>
  <si>
    <t>FOB</t>
  </si>
  <si>
    <t>WASCO - QATAR</t>
  </si>
  <si>
    <t>QINGDAO, CHINA</t>
  </si>
  <si>
    <t>TIANJIN, CHINA</t>
  </si>
  <si>
    <t>FCA</t>
  </si>
  <si>
    <t>SLINGS, SHACKELS</t>
  </si>
  <si>
    <t>COOEC-CHINA</t>
  </si>
  <si>
    <t>SCN-ISND-DB2-02</t>
  </si>
  <si>
    <t>INSURANCE PILE S007, T007, V009</t>
  </si>
  <si>
    <t>SET</t>
  </si>
  <si>
    <t>SCN-ISND-DB2-05</t>
  </si>
  <si>
    <t>SCN-ISND-XSL-01-1</t>
  </si>
  <si>
    <t>PROJECT CARGO FOR VARIOUS ITEMS</t>
  </si>
  <si>
    <t>SCN-ISND-XSL-01-2</t>
  </si>
  <si>
    <t>SCN-ISND-XSL-01-3</t>
  </si>
  <si>
    <t>SCN-ISND-XSL-01-4</t>
  </si>
  <si>
    <t>SCN-ISND-XSL-02</t>
  </si>
  <si>
    <t>SCN-ISND-XSL-05-1</t>
  </si>
  <si>
    <t>GAS FLOW METERS, TOOLS ETC.</t>
  </si>
  <si>
    <t>SCN-ISND-XSL-05-2</t>
  </si>
  <si>
    <t>40FT CONTAINER, HOSES, TORCH ETC.</t>
  </si>
  <si>
    <t>SCN-ISND-XSL-05-3</t>
  </si>
  <si>
    <t>CONTAINER, HEATING ELEMENTS, SHACKELS</t>
  </si>
  <si>
    <t>SCN-ISND-XSL-05-4</t>
  </si>
  <si>
    <t>20' CONTAINER, ELECTRICAL DISTRIBUTION BOX, CABLES ETC.</t>
  </si>
  <si>
    <t>SCN-ISND-XSL-10</t>
  </si>
  <si>
    <t>SCAFOLD</t>
  </si>
  <si>
    <t>1 PKG</t>
  </si>
  <si>
    <t>RAS LAFFAN</t>
  </si>
  <si>
    <t>SCN-ISND-DB2-02-RE</t>
  </si>
  <si>
    <t>XINSILU-CARGO-12</t>
  </si>
  <si>
    <t>3 INSURANCE PILES  (RE-EXPORTED)</t>
  </si>
  <si>
    <t>SCN-ISND-XSL-01-1-RE</t>
  </si>
  <si>
    <t>XINSILU-CARGO-01</t>
  </si>
  <si>
    <t>3047 PACKAGES -TI Cargo  (RE-EXPORTED)</t>
  </si>
  <si>
    <t>SCN-ISND-XSL-01-2-RE</t>
  </si>
  <si>
    <t>XINSILU-CARGO-02</t>
  </si>
  <si>
    <t>1984 PACKAGES -TI Cargo  (RE-EXPORTED)</t>
  </si>
  <si>
    <t>SCN-ISND-XSL-01-3-RE</t>
  </si>
  <si>
    <t>XINSILU-CARGO-03</t>
  </si>
  <si>
    <t>1494 PACKAGES -TI Cargo  (RE-EXPORTED)</t>
  </si>
  <si>
    <t>SCN-ISND-XSL-01-4-RE</t>
  </si>
  <si>
    <t>XINSILU-CARGO-04</t>
  </si>
  <si>
    <t>OFFSHORE OIL ENGINEERING CO LTD.</t>
  </si>
  <si>
    <t>LEADING CHAIN, SHACKELS</t>
  </si>
  <si>
    <t>2 PACKAGE ONLY, SHACKELS NOT DESIPATCHED-TI CARGO -(PARTIALLY RE-EXPORTED)</t>
  </si>
  <si>
    <t>SCN-ISND-XSL-02-RE</t>
  </si>
  <si>
    <t>XINSILU-CARGO-05</t>
  </si>
  <si>
    <t>MT &amp; UT EQUIPMENT</t>
  </si>
  <si>
    <t>1 PACKAGE -TI CARGO (PARTIALLY RE-EXPORTED)</t>
  </si>
  <si>
    <t>SCN-ISND-XSL-05-1-RE</t>
  </si>
  <si>
    <t>XINSILU-CARGO-06</t>
  </si>
  <si>
    <t>4 WOODEN BOXES (RE-EXPORTED)</t>
  </si>
  <si>
    <t>SCN-ISND-XSL-05-2-RE</t>
  </si>
  <si>
    <t>XINSILU-CARGO-07</t>
  </si>
  <si>
    <t>418 PACKAGES (RE-EXPORTED)</t>
  </si>
  <si>
    <t>SCN-ISND-XSL-05-3-RE</t>
  </si>
  <si>
    <t>XINSILU-CARGO-08</t>
  </si>
  <si>
    <t>14 PACKAGES (RE-EXPORTED)</t>
  </si>
  <si>
    <t>SCN-ISND-XSL-05-4-RE</t>
  </si>
  <si>
    <t>XINSILU-CARGO-09</t>
  </si>
  <si>
    <t>15 PACKAGES (RE-EXPORTED)</t>
  </si>
  <si>
    <t>SCN-ISND-XSL-10-RE</t>
  </si>
  <si>
    <t>XINSILU-CARGO-10</t>
  </si>
  <si>
    <t>8 PACKAGES (RE-EXPORTED)</t>
  </si>
  <si>
    <t>SCN-ISND-DB2-05-RE2</t>
  </si>
  <si>
    <t>XINSILU-CARGO-14</t>
  </si>
  <si>
    <t>12 PACKAGES OF SLINGS AND SHACKELS</t>
  </si>
  <si>
    <t>SCN-ISND-0195S-QC-03-RE</t>
  </si>
  <si>
    <t>XINSILU-CARGO-11</t>
  </si>
  <si>
    <t>CONTACT TUBE</t>
  </si>
  <si>
    <t>SCN-ISND-0195A-CQ-03-RE</t>
  </si>
  <si>
    <t>5SR65037686759</t>
  </si>
  <si>
    <t>5SR60037936593</t>
  </si>
  <si>
    <t>5SR65037686846</t>
  </si>
  <si>
    <t>5SR65037664580</t>
  </si>
  <si>
    <t>5SR65037664545</t>
  </si>
  <si>
    <t>5SR65037664558</t>
  </si>
  <si>
    <t>5SR65037686613</t>
  </si>
  <si>
    <t>5SR65037686686</t>
  </si>
  <si>
    <t>5SR65037664977</t>
  </si>
  <si>
    <t>5SR65037664949</t>
  </si>
  <si>
    <t>5SR65037664964</t>
  </si>
  <si>
    <t>5SR65037686468</t>
  </si>
  <si>
    <t>5SR65037686555</t>
  </si>
  <si>
    <t>SCN-ISND-0010S-FQ</t>
  </si>
  <si>
    <t>CONSTANTA, ROMANIA</t>
  </si>
  <si>
    <t>PI</t>
  </si>
  <si>
    <t>SILCOTUB S A</t>
  </si>
  <si>
    <t>MARESK</t>
  </si>
  <si>
    <t>AS NINA/GSL ELIZABETH</t>
  </si>
  <si>
    <t>434S/443N</t>
  </si>
  <si>
    <t>1x40'GP</t>
  </si>
  <si>
    <t>MSKU9475091</t>
  </si>
  <si>
    <t>PACKAGES</t>
  </si>
  <si>
    <t xml:space="preserve">35 PIECES OF SEAMLESS STEEL PIPES </t>
  </si>
  <si>
    <t>000010700</t>
  </si>
  <si>
    <t xml:space="preserve">Z2024KELXBWT0167    </t>
  </si>
  <si>
    <t>UPF, MIC</t>
  </si>
  <si>
    <t>XHT-TENARISPIPES to Qatar1st lot</t>
  </si>
  <si>
    <t>CNOOC Offshore Engineering Solutions</t>
  </si>
  <si>
    <t>Qingdao Company</t>
  </si>
  <si>
    <t>SCN-ISND-0017S-FQ</t>
  </si>
  <si>
    <t>GINOA, LIGURIA, ITALY</t>
  </si>
  <si>
    <t>OOLU2152106620</t>
  </si>
  <si>
    <t>DALMINE S. P. A</t>
  </si>
  <si>
    <t>OOCL</t>
  </si>
  <si>
    <t>SOFIA EXPRESS/CMA CGM NEVADA</t>
  </si>
  <si>
    <t>2427E/0MDC0E1MA</t>
  </si>
  <si>
    <t>1x40'HQ</t>
  </si>
  <si>
    <t>TRHU5397836</t>
  </si>
  <si>
    <t>SEAMLESS STEEL PIPES</t>
  </si>
  <si>
    <t>000011928 / 000011929</t>
  </si>
  <si>
    <t>XHT PIPES to Qatar 2nd lot ETA10.15</t>
  </si>
  <si>
    <t>SCN-ISND-0019S-FQ</t>
  </si>
  <si>
    <t>ANTWERP, BELGIUM</t>
  </si>
  <si>
    <t>ARCELOR INTERNATIONAL STEEL TRADING (CHINA) CO., LTD</t>
  </si>
  <si>
    <t>SACO SHIPPING LINE</t>
  </si>
  <si>
    <t>EUGEN MAERSK/MSC LAURENCE</t>
  </si>
  <si>
    <t>436E/IS443A</t>
  </si>
  <si>
    <t>LCL</t>
  </si>
  <si>
    <t>TGBU7860150</t>
  </si>
  <si>
    <t>ROLL SECTIONS</t>
  </si>
  <si>
    <t>BJ2024090-3</t>
  </si>
  <si>
    <t>Z2024KELXBWT0160</t>
  </si>
  <si>
    <t>4th Lot-Shipment arrived on 24.10.2024_later cleared on 12.11.2024 after shipping line informed Qatar Agent the HBL was Expressed Released.</t>
  </si>
  <si>
    <t>TO ORDER</t>
  </si>
  <si>
    <t>SCN-ISND-0006S-CQ-01</t>
  </si>
  <si>
    <t>XINGANG,CHINA</t>
  </si>
  <si>
    <t>COSU6399556250</t>
  </si>
  <si>
    <t>COSCO</t>
  </si>
  <si>
    <t>COSCO EUROPE/CMA CGM THALASSA</t>
  </si>
  <si>
    <t>101E/0MDCEE1MA</t>
  </si>
  <si>
    <t>2x45'HQ</t>
  </si>
  <si>
    <t>CXDU2111684/CXDU2233912</t>
  </si>
  <si>
    <t>SEAMLESS STEEL LINE PIPE</t>
  </si>
  <si>
    <t>2x45HQ Containers</t>
  </si>
  <si>
    <t>SCN-ISND-0006S-CQ-02</t>
  </si>
  <si>
    <t>COSU6399557100</t>
  </si>
  <si>
    <t>1x45'HQ</t>
  </si>
  <si>
    <t>CXDU1861200</t>
  </si>
  <si>
    <t>1x45HQ Containers</t>
  </si>
  <si>
    <t>SCN-RUYA 09-001S-CQ</t>
  </si>
  <si>
    <t>SHANGHAI, CHINA</t>
  </si>
  <si>
    <t>BJSA20133</t>
  </si>
  <si>
    <t>ROC-MASTER PIPING SOLUTIONS LTD.</t>
  </si>
  <si>
    <t>DANMAR LINES LTD / DHL</t>
  </si>
  <si>
    <t>MSC JULIETTE</t>
  </si>
  <si>
    <t>FK452A</t>
  </si>
  <si>
    <t>FFAU5703605</t>
  </si>
  <si>
    <t>LINE PIPES</t>
  </si>
  <si>
    <t>RM2409066-2</t>
  </si>
  <si>
    <t>Z2024SFLXBWO1002</t>
  </si>
  <si>
    <t>34 Packages containing 130 Line Pipes</t>
  </si>
  <si>
    <t>COOEC Installation Company</t>
  </si>
  <si>
    <t>Installation Company</t>
  </si>
  <si>
    <t>SCN-ISND-0042S-FQ</t>
  </si>
  <si>
    <t>FAS</t>
  </si>
  <si>
    <t>KUANTAT PORT, MALAYSIA</t>
  </si>
  <si>
    <t>CHAN250KTNHAD02 </t>
  </si>
  <si>
    <t>WASCO COATINGS SERVICES SDN BHD</t>
  </si>
  <si>
    <t>DHL GLOBAL FORWARDING</t>
  </si>
  <si>
    <t>MV CHANG AN</t>
  </si>
  <si>
    <t>BB Vessel</t>
  </si>
  <si>
    <t>Loose</t>
  </si>
  <si>
    <t>SEAMLESS STEEL LINE PIPES</t>
  </si>
  <si>
    <t>SIPL/ISND/003/2024</t>
  </si>
  <si>
    <t>ISND-42S-003 &amp; 45S-006 Loaded on BB Vessel</t>
  </si>
  <si>
    <t>WASCO</t>
  </si>
  <si>
    <t>SCN-ISND-0013S-CQ</t>
  </si>
  <si>
    <t>HLCUTS12412AXLP7</t>
  </si>
  <si>
    <t>HAPAG-LLOYD</t>
  </si>
  <si>
    <t>SOUTHAMPTON EXPRESS</t>
  </si>
  <si>
    <t>41W</t>
  </si>
  <si>
    <t>2x40'HQ</t>
  </si>
  <si>
    <t>HLBU2581423/HLBU1816842</t>
  </si>
  <si>
    <t>STEEL PLATES</t>
  </si>
  <si>
    <t>Lgzn.Chgs QAR 1000 instead of 2500_Due to delay in issuing DO (rcvd 06.02.25) Container will release from Port on Saturday 8th Night &amp; Deliver to NKOM on 9th Sunday</t>
  </si>
  <si>
    <t>MODIFICATION</t>
  </si>
  <si>
    <t>SCN-RUYA 09-002S-CQ</t>
  </si>
  <si>
    <t>COSU6406140080</t>
  </si>
  <si>
    <t>COSCO KAOHSIUNG/CMA CGM ALASKA</t>
  </si>
  <si>
    <t xml:space="preserve">107E / </t>
  </si>
  <si>
    <t>1x40'OT</t>
  </si>
  <si>
    <t>CBHU5413858</t>
  </si>
  <si>
    <t>SCN-RUYA-0033-EX</t>
  </si>
  <si>
    <t xml:space="preserve">1x40ft Open Top </t>
  </si>
  <si>
    <t>SCN-ISND-0027S-CQ-01</t>
  </si>
  <si>
    <t>MEDUYX587726</t>
  </si>
  <si>
    <t>MSC</t>
  </si>
  <si>
    <t xml:space="preserve">MSC TARANTO </t>
  </si>
  <si>
    <t>FK503A</t>
  </si>
  <si>
    <t>1x20'SOC</t>
  </si>
  <si>
    <t>RXCU1057297</t>
  </si>
  <si>
    <t>Project related various Items</t>
  </si>
  <si>
    <t>(P)_68 PACKAGES INCLUDING CONTAINER</t>
  </si>
  <si>
    <t>SUBSEA</t>
  </si>
  <si>
    <t>SCN-ISND-0027S-CQ-02</t>
  </si>
  <si>
    <t>MEDUYX567298</t>
  </si>
  <si>
    <t>TI</t>
  </si>
  <si>
    <t>3x20'SOC</t>
  </si>
  <si>
    <t>RXCU1057342,RXCU1057358,RXCU1057379</t>
  </si>
  <si>
    <t>SPEM OY_RLIC (N20)</t>
  </si>
  <si>
    <t>(TI)_83 PACKAGES INCLUDING 3 x CONTAINERS</t>
  </si>
  <si>
    <t>SCN-RUYA 09-003S-CQ</t>
  </si>
  <si>
    <t>CANCELLED</t>
  </si>
  <si>
    <t>RM2409066-5</t>
  </si>
  <si>
    <t>Not Ready yet 05.02.2025</t>
  </si>
  <si>
    <t>-</t>
  </si>
  <si>
    <t>SCN-ISND-0054A-CQ</t>
  </si>
  <si>
    <t>BEIJING, CHINA</t>
  </si>
  <si>
    <t>235-92154716 | F022980</t>
  </si>
  <si>
    <t>AIR</t>
  </si>
  <si>
    <t>TURKISH AIR LINE</t>
  </si>
  <si>
    <t>TK0089 / TK6166</t>
  </si>
  <si>
    <t>HAMAD AIR PORT</t>
  </si>
  <si>
    <t>AIR FRT</t>
  </si>
  <si>
    <t>Monel Plates</t>
  </si>
  <si>
    <t>Air Freight Shipment_2 Wooden (13 Pieces)</t>
  </si>
  <si>
    <t>SCN-ISND-0044S-FQ</t>
  </si>
  <si>
    <t>EX WORK</t>
  </si>
  <si>
    <t>PORT KLANG, MALAYSIA</t>
  </si>
  <si>
    <t>AYN1206334</t>
  </si>
  <si>
    <t>WASCO COATING SERVICES SDN BHD</t>
  </si>
  <si>
    <t>CMA CGM LEO/CMA CGM NEVADA</t>
  </si>
  <si>
    <t>1TUASE1MA/0MDCVW1MA</t>
  </si>
  <si>
    <t>1x40'FR</t>
  </si>
  <si>
    <t>ECMU6604406</t>
  </si>
  <si>
    <t>SIPL/ISND/005/2024</t>
  </si>
  <si>
    <t>Duty Exemption_GCC COO</t>
  </si>
  <si>
    <t>WASCO COATINGS MIDDLE EAST QFZ LLC</t>
  </si>
  <si>
    <t>SCN-ISND-0050S-FQ</t>
  </si>
  <si>
    <t>JEBEL ALI, UAE</t>
  </si>
  <si>
    <t>JEAQAHMD31398</t>
  </si>
  <si>
    <t>BIN SARI METAL CASTING LLC</t>
  </si>
  <si>
    <t>FREIGHTCARE LOGISTICS WLL</t>
  </si>
  <si>
    <t>INDEPENDENT SPIRIT</t>
  </si>
  <si>
    <t>N096</t>
  </si>
  <si>
    <t>1x20'GP, 2x40'HQ</t>
  </si>
  <si>
    <t>DOLU2011850/UESU5224399/UESU4780412</t>
  </si>
  <si>
    <t>Aluminium Alloy Anode</t>
  </si>
  <si>
    <t>BSMC/PL/CPJ24564A-7/426/24</t>
  </si>
  <si>
    <t>Duty Exemption_GCC COO_163 PKGS Containing 478 Pieces of Anode_UESU4780412 found damaged while returning to the Yard, cost QAR 288.50</t>
  </si>
  <si>
    <t>SCN-ISND-0055S-FQ</t>
  </si>
  <si>
    <t>JEAQAHMD31396</t>
  </si>
  <si>
    <t>TCNU7367729</t>
  </si>
  <si>
    <t>Aluminium Alloy</t>
  </si>
  <si>
    <t>BSQT-CINV-CPJ24564-2-102-25</t>
  </si>
  <si>
    <t>Z2024KEBWT0589-B04</t>
  </si>
  <si>
    <t>15 PKGS Containing 615 Pieces of Anode</t>
  </si>
  <si>
    <t>SCN-ISND-0035S-CQ-01</t>
  </si>
  <si>
    <t>MEDUQT818125</t>
  </si>
  <si>
    <t>MSC KALINA</t>
  </si>
  <si>
    <t>FK504A</t>
  </si>
  <si>
    <t>1x20'GP</t>
  </si>
  <si>
    <t>MEDU6855789</t>
  </si>
  <si>
    <t>Boxes</t>
  </si>
  <si>
    <t>106 Pcs_Floating &amp; Trunnion Ball Valve.</t>
  </si>
  <si>
    <t>Z2024KEBNT0322-001</t>
  </si>
  <si>
    <t>Z2024KEBNT0322</t>
  </si>
  <si>
    <t>14 Wooden Boxes + 6 pcs Steel brackets</t>
  </si>
  <si>
    <t>Desigining Institute</t>
  </si>
  <si>
    <t>MEDU2064007</t>
  </si>
  <si>
    <t>Box</t>
  </si>
  <si>
    <t>33 Piecs_Floating Ball, Piston Check Valve.</t>
  </si>
  <si>
    <t>Z2024KEBNT0400-001</t>
  </si>
  <si>
    <t>Z2024KEBNT0400</t>
  </si>
  <si>
    <t>FOB Qindao</t>
  </si>
  <si>
    <t>PALLET</t>
  </si>
  <si>
    <t>PLATE Cut Steels</t>
  </si>
  <si>
    <t>1 Pallet _Plates_ 99 cut pieces</t>
  </si>
  <si>
    <t>BF Piping WPQT</t>
  </si>
  <si>
    <t>SCN-ISND-0035S-CQ-03</t>
  </si>
  <si>
    <t>BOX</t>
  </si>
  <si>
    <t>SEAMLESS TUBULAR</t>
  </si>
  <si>
    <t>Re-Export shipment_1 Box is Containing 9 Seamless tubular pieces</t>
  </si>
  <si>
    <t>SCN-ISND-0033S-CQ</t>
  </si>
  <si>
    <t>MEDUQT919972</t>
  </si>
  <si>
    <t>MSDU4115100</t>
  </si>
  <si>
    <t>PLATES &amp; COVERED ELECTRODES</t>
  </si>
  <si>
    <t>Both SCN-ISND-0067S-CQ &amp; SCN-ISND-0033S-CQ (8 PKGS)</t>
  </si>
  <si>
    <t>SCN-ISND-0067S-CQ</t>
  </si>
  <si>
    <t>ROLL SECTIONS (H BEAMS)</t>
  </si>
  <si>
    <t>Re-Export shipment_1 Pallet_(Ref.0067S &amp; 0033S Together</t>
  </si>
  <si>
    <t>SCN-ISND-0053S-CQ</t>
  </si>
  <si>
    <t>MEDUQT931951</t>
  </si>
  <si>
    <t>TGHU1818956</t>
  </si>
  <si>
    <t>CARBON STEEL FITTING</t>
  </si>
  <si>
    <t>14 Wooden Boxes containing 1514 pieces</t>
  </si>
  <si>
    <t>SCN-ISND-0069A-FQ</t>
  </si>
  <si>
    <t>CIP</t>
  </si>
  <si>
    <t>INDONESIA</t>
  </si>
  <si>
    <t>157-00354476</t>
  </si>
  <si>
    <t>PT CLADTEK BI-METAL MANUFACTURING</t>
  </si>
  <si>
    <t>SGP</t>
  </si>
  <si>
    <t>QR0947</t>
  </si>
  <si>
    <t>QR0947250125</t>
  </si>
  <si>
    <t>TEST RINGS</t>
  </si>
  <si>
    <t>CIPL# 25-0017 CT868 2nd Shipment</t>
  </si>
  <si>
    <t>Z2024KEBNS0560</t>
  </si>
  <si>
    <t>AIR FREIGHT_05 Wooden boxes Containing 48 Pieces</t>
  </si>
  <si>
    <t>SCN-ISND-0070A-FQ</t>
  </si>
  <si>
    <t>ITALY</t>
  </si>
  <si>
    <t>075/66485720</t>
  </si>
  <si>
    <t>OFFICINE NICOLA GALPERTI E FIGILIO S.P.A</t>
  </si>
  <si>
    <t>HEATHROW AIR LINE</t>
  </si>
  <si>
    <t>LHR 9693</t>
  </si>
  <si>
    <t>CASES</t>
  </si>
  <si>
    <t>CARBON STEEL FLANGE</t>
  </si>
  <si>
    <t>PL0009458|V05 25000086</t>
  </si>
  <si>
    <t>Z2024KEBWT0380</t>
  </si>
  <si>
    <t>AIR FREIGHT_5 Cases (176 pcs) + 1 Case (8 pcs)</t>
  </si>
  <si>
    <t>EUR</t>
  </si>
  <si>
    <t>PL0009704|V05 25000087</t>
  </si>
  <si>
    <t>AIR FREIGHT_1 Case (8 pcs)</t>
  </si>
  <si>
    <t>SCN-ISND-0045S-FQ</t>
  </si>
  <si>
    <t>CHAN250KTNHAD01</t>
  </si>
  <si>
    <t>SIPL/ISND/006/2024</t>
  </si>
  <si>
    <t>Duty Exemption_Wasco Cnee_ISND-42S-003 &amp; 45S-006 Loaded on BB Vessel</t>
  </si>
  <si>
    <t>SCN-ISND-0066S-FQ</t>
  </si>
  <si>
    <t>GENOA, ITALY</t>
  </si>
  <si>
    <t>HLCUGOA2412AQOX2</t>
  </si>
  <si>
    <t>SEASPAN OCEANIA / HMM GAON</t>
  </si>
  <si>
    <t>042E / 017W</t>
  </si>
  <si>
    <t>15x45'HQ</t>
  </si>
  <si>
    <t>HLBU2244000, TGHU8850754, HAMU1438660, HAMU1571523, BMOU6674727, TCKU6079338, SEGU5451011, FANU3748190, HAMU1966668, TCLU5369540, HLXU8161889, HLBU3255400, TEMU6719804, DRYU9156173, HAMU2959468</t>
  </si>
  <si>
    <t>000022997</t>
  </si>
  <si>
    <t>15x40'HQ_1 Manifest_4x45'GP Containers per day starting on11th to 15th Mar25</t>
  </si>
  <si>
    <t>SCN-ISND-0072S-FQ</t>
  </si>
  <si>
    <t>GENOA VADO LIGURE, ITALY</t>
  </si>
  <si>
    <t>OMO58396765</t>
  </si>
  <si>
    <t>BLUE WORLD LINE</t>
  </si>
  <si>
    <t>FLEUR N / SOURCE BLESSING</t>
  </si>
  <si>
    <t>505W / 513N</t>
  </si>
  <si>
    <t>TCNU6357428</t>
  </si>
  <si>
    <t>FLANGE</t>
  </si>
  <si>
    <t>PL0009453|V05 25000267</t>
  </si>
  <si>
    <t>13 Cases_(152 Pieces)</t>
  </si>
  <si>
    <t>PL0009455|V05 25000270</t>
  </si>
  <si>
    <t>1 Case_(102 Pieces)</t>
  </si>
  <si>
    <t>PL0009487|V05 25000270</t>
  </si>
  <si>
    <t>1 Case_(9 Pieces)</t>
  </si>
  <si>
    <t>PL0009489|V05 25000272</t>
  </si>
  <si>
    <t>1 Case_(14 Pieces)</t>
  </si>
  <si>
    <t>PL0009699|V05 25000269</t>
  </si>
  <si>
    <t>1 Case_(23 Pieces)</t>
  </si>
  <si>
    <t>PL0009706|V05 25000266</t>
  </si>
  <si>
    <t>1 Case_(80 Pieces)</t>
  </si>
  <si>
    <t>PL0010161|V05 25000268</t>
  </si>
  <si>
    <t>2 Cases_(180 Pieces)</t>
  </si>
  <si>
    <t>SCN-ISND-0057S-FQ</t>
  </si>
  <si>
    <t>YMJAZ470076368</t>
  </si>
  <si>
    <t>YML</t>
  </si>
  <si>
    <t>YM ORCHID</t>
  </si>
  <si>
    <t>190W</t>
  </si>
  <si>
    <t>1x40'FO</t>
  </si>
  <si>
    <t>YMLU6436443</t>
  </si>
  <si>
    <t>SEAMLESS STEEL LINE PIPE (PUP PIECE)</t>
  </si>
  <si>
    <t>SIPL/ISND/009/0125</t>
  </si>
  <si>
    <t>Freight Certificate require.</t>
  </si>
  <si>
    <t>SCN-ISND-0075A-FQ</t>
  </si>
  <si>
    <t>MXP007428</t>
  </si>
  <si>
    <t>M.E.G.A. S.p.A.</t>
  </si>
  <si>
    <t>ISS GLOBAL FOWD</t>
  </si>
  <si>
    <t>MILANO AIR PORT</t>
  </si>
  <si>
    <t>0128/21</t>
  </si>
  <si>
    <t>TEST RING OD</t>
  </si>
  <si>
    <t>235</t>
  </si>
  <si>
    <t xml:space="preserve">Air Freight </t>
  </si>
  <si>
    <t>Special Equipment Company</t>
  </si>
  <si>
    <t>SCN-ISND-0078S-FQ</t>
  </si>
  <si>
    <t>JEAQAHMD31563</t>
  </si>
  <si>
    <t>N097</t>
  </si>
  <si>
    <t>3x40'HQ</t>
  </si>
  <si>
    <t>CRXU9890011, DOLU4007057, TGHU8975900</t>
  </si>
  <si>
    <t>ALUMINIUM ALLOY ANODE</t>
  </si>
  <si>
    <t>BSMC/INV/CPJ24564A-7/167/25</t>
  </si>
  <si>
    <t>MUNDRA, INDIA</t>
  </si>
  <si>
    <t>BOMB09675</t>
  </si>
  <si>
    <t xml:space="preserve">WELSPUN CORP LIMITED </t>
  </si>
  <si>
    <t>LEO</t>
  </si>
  <si>
    <t>079W</t>
  </si>
  <si>
    <t>CLHU8990046, VMLU4230532</t>
  </si>
  <si>
    <t>LSAW STEEL PIPES [WPQT ITEMS FOR EPCI 9 - TEST RINGS CAMPAIGN 1]</t>
  </si>
  <si>
    <t>WCL/EXP/24-25/II/1049/COOEC</t>
  </si>
  <si>
    <t>Z2024AZBWT0424</t>
  </si>
  <si>
    <t>LC Shipment</t>
  </si>
  <si>
    <t>SCN-ISND-0085S-FQ</t>
  </si>
  <si>
    <t>HLCUDX3250200438</t>
  </si>
  <si>
    <t>ARROW PIPES &amp; FITTINGS FZCO</t>
  </si>
  <si>
    <t>HAPAG LLOYD</t>
  </si>
  <si>
    <t>YM WEALTH</t>
  </si>
  <si>
    <t>182W</t>
  </si>
  <si>
    <t>HLBU8182499</t>
  </si>
  <si>
    <t>CARBON STEEL SEAMLESS PIPES</t>
  </si>
  <si>
    <t>1018270</t>
  </si>
  <si>
    <t>202401672024KET0001</t>
  </si>
  <si>
    <t>SHIPMENT HAS ARRIVED ON 05TH FEB, NO INFORMRATON RECEIVED PRIOR TO THE SHIPMENT AND UNDER DEMURRAGE</t>
  </si>
  <si>
    <t>SCN-ISND-0043S-FQ</t>
  </si>
  <si>
    <t>AYN1225650</t>
  </si>
  <si>
    <t>ZHONG GU CHANG SHA/CMA CGM ALASKA</t>
  </si>
  <si>
    <t>OPU43W1MA/0MDDCE1MA</t>
  </si>
  <si>
    <t>GESU6859385</t>
  </si>
  <si>
    <t>BEND PIPES</t>
  </si>
  <si>
    <t>SIPL/ISND/012/0325</t>
  </si>
  <si>
    <t>NEW SHIPMENT</t>
  </si>
  <si>
    <t>SCN-ISND-0058S-CQ-01</t>
  </si>
  <si>
    <t>JHTJHMD067</t>
  </si>
  <si>
    <t>EVER BRITE SHIPPING &amp; LOGISTICS</t>
  </si>
  <si>
    <t>JIA HE</t>
  </si>
  <si>
    <t>MAC2504</t>
  </si>
  <si>
    <t>BREAKBULK VESSEL</t>
  </si>
  <si>
    <t>157-06412884</t>
  </si>
  <si>
    <t>TIANJIN HANGWEIDA MACHINERY EQUIPMENT CO., LTD.</t>
  </si>
  <si>
    <t>QA</t>
  </si>
  <si>
    <t>QR-0893</t>
  </si>
  <si>
    <t>PLATES, MODULES</t>
  </si>
  <si>
    <t>000020250211</t>
  </si>
  <si>
    <t>CGHTZX202411002521</t>
  </si>
  <si>
    <t>1 PALLET CONTAINING PLATES</t>
  </si>
  <si>
    <t>772459343610</t>
  </si>
  <si>
    <t>FEDEX</t>
  </si>
  <si>
    <t>QA395</t>
  </si>
  <si>
    <t>LUBRICANT</t>
  </si>
  <si>
    <t>000020250212</t>
  </si>
  <si>
    <t>CGHTZX202501000573</t>
  </si>
  <si>
    <t>PMT</t>
  </si>
  <si>
    <t>LUBRICANTS BY DHL</t>
  </si>
  <si>
    <t>SCN-ISND-0088S-FQ</t>
  </si>
  <si>
    <t>OMO58432382</t>
  </si>
  <si>
    <t>GSL MYNY / SOURCE BLESSING</t>
  </si>
  <si>
    <t>509W / 517N</t>
  </si>
  <si>
    <t>MRKU9753246</t>
  </si>
  <si>
    <t>PL0009567|V05 25000420</t>
  </si>
  <si>
    <t>2 CASES CONTAINING 42 PIECES</t>
  </si>
  <si>
    <t>PL0009568|V05 25000421</t>
  </si>
  <si>
    <t>1 CASE CONTAINING 64 PIECES</t>
  </si>
  <si>
    <t>PL0009700|V05 25000422</t>
  </si>
  <si>
    <t>4 CASES CONTAINING 23 PIECES</t>
  </si>
  <si>
    <t>SCN-ISND-0094A-CQ</t>
  </si>
  <si>
    <t>235-92158570</t>
  </si>
  <si>
    <t>IST</t>
  </si>
  <si>
    <t>TK-0780</t>
  </si>
  <si>
    <t>Brownfield Piping WPQT Materials</t>
  </si>
  <si>
    <t>1 WOODEN BOX</t>
  </si>
  <si>
    <t>SCN-ISND-0095A-CQ</t>
  </si>
  <si>
    <t>157-06418742</t>
  </si>
  <si>
    <t>PEK</t>
  </si>
  <si>
    <t>MF-0845</t>
  </si>
  <si>
    <t>Partially arrived 2 boxes on 08th &amp; 1 box on 09th Mar</t>
  </si>
  <si>
    <t>3 Wooden Boxes Containing Vulcunized Rubber steel 344 pcs</t>
  </si>
  <si>
    <t>SCN-RUYA 09-005S-CQ</t>
  </si>
  <si>
    <t>SIPL/ISND/011/0225</t>
  </si>
  <si>
    <t>SCN-ISND-0081A-CQ-01</t>
  </si>
  <si>
    <t>157-06409362</t>
  </si>
  <si>
    <t>DHL GLOBAL</t>
  </si>
  <si>
    <t>Steel Plates &amp; Rolled Pipes</t>
  </si>
  <si>
    <t>SCN-ISND-0081A-CQ</t>
  </si>
  <si>
    <t>11 Pallets + 3 Boxes Partial Delivery (Air Freight)</t>
  </si>
  <si>
    <t>SCN-ISND-0081A-CQ-02</t>
  </si>
  <si>
    <t>157-08297553</t>
  </si>
  <si>
    <t>Having one line item with EUR, Customs needs separate PL</t>
  </si>
  <si>
    <t>SCN-ISND-0081A-CQ-03</t>
  </si>
  <si>
    <t>157-04150591</t>
  </si>
  <si>
    <t>CTS INTERNATIONAL LOGISTICS</t>
  </si>
  <si>
    <t>QR-8963</t>
  </si>
  <si>
    <t>W/Boxes</t>
  </si>
  <si>
    <t>STEEL PLATES &amp; ROLLED PIPES</t>
  </si>
  <si>
    <t>2 Pallets + 1 Box</t>
  </si>
  <si>
    <t>SCN-ISND-0081A-CQ-04</t>
  </si>
  <si>
    <t xml:space="preserve">157-04150602  </t>
  </si>
  <si>
    <t>ROLLED PIPES</t>
  </si>
  <si>
    <t>2 Wooden Boxes</t>
  </si>
  <si>
    <t>SCN-ISND-0084A-FQ</t>
  </si>
  <si>
    <t>075-66485790</t>
  </si>
  <si>
    <t>IB391</t>
  </si>
  <si>
    <t>PL0010172/S10240738</t>
  </si>
  <si>
    <t>Z2024KEBWS0586</t>
  </si>
  <si>
    <t>LC shipment, no original CIPL</t>
  </si>
  <si>
    <t>SCN-ISND-0091S-CQ</t>
  </si>
  <si>
    <t>MEDUVX245768</t>
  </si>
  <si>
    <t>DHL</t>
  </si>
  <si>
    <t>MSC MELATILDE / MSC VICTORINE</t>
  </si>
  <si>
    <t>FY515A / FK520R</t>
  </si>
  <si>
    <t>2x20'GP</t>
  </si>
  <si>
    <t>RXCU1058890, RXCU1058924</t>
  </si>
  <si>
    <t>TOOL ITEMS</t>
  </si>
  <si>
    <t>2x20'SOC Containers</t>
  </si>
  <si>
    <t>SCN-ISND-0098S-FQ</t>
  </si>
  <si>
    <t>COSU6410383560</t>
  </si>
  <si>
    <t>RAMCRO S.P.A</t>
  </si>
  <si>
    <t>SOFIA EXPRESS</t>
  </si>
  <si>
    <t>MINA 2501E</t>
  </si>
  <si>
    <t>1x20'GP, 1x40'HQ</t>
  </si>
  <si>
    <t>TLLU3005086, TCNU1679015</t>
  </si>
  <si>
    <t>GAS-TOP CONTROL CABLES</t>
  </si>
  <si>
    <t>2500347/25, 2500353/25</t>
  </si>
  <si>
    <t>Z2024KELXBNT0809-B03</t>
  </si>
  <si>
    <t>13 +16 Packgages - 2 Invoices</t>
  </si>
  <si>
    <t>SCN-ISND-0099A-CQ-01</t>
  </si>
  <si>
    <t>157-06410493</t>
  </si>
  <si>
    <t>16 Pieces of Seamless Tubular</t>
  </si>
  <si>
    <t>4 Boxes_Currency in USD &amp; EUR, Customs needs separate PL with Exchange rate</t>
  </si>
  <si>
    <t>SCN-ISND-0099A-CQ-02</t>
  </si>
  <si>
    <t>157-06410504</t>
  </si>
  <si>
    <t>9 Pieces of Seamless Tubular</t>
  </si>
  <si>
    <t>SCN-ISND-0100A-CQ</t>
  </si>
  <si>
    <t>157-06073196</t>
  </si>
  <si>
    <t>QR-8961</t>
  </si>
  <si>
    <t>Argon Arc Welding Wire</t>
  </si>
  <si>
    <t>1 Wooden Box</t>
  </si>
  <si>
    <t>SCN-ISND-0068S-CQ-01</t>
  </si>
  <si>
    <t>MEDUVX102340</t>
  </si>
  <si>
    <t>DHL/MSC</t>
  </si>
  <si>
    <t>MSC TINA</t>
  </si>
  <si>
    <t>FK512A</t>
  </si>
  <si>
    <t>RXCU1058858</t>
  </si>
  <si>
    <t>ROLLS</t>
  </si>
  <si>
    <t>Fireproof cloth &amp; Silicon Tape</t>
  </si>
  <si>
    <t>SCN-ISND-0068S-FQ-01</t>
  </si>
  <si>
    <t>1x20'GP SOC Container_EPC approval not received, hence container got stuck at Port and released on 01.06.2025</t>
  </si>
  <si>
    <t>SCN-ISND-0068S-CQ-02</t>
  </si>
  <si>
    <t>RXCU1058879</t>
  </si>
  <si>
    <t>SCN-ISND-0068S-FQ-02</t>
  </si>
  <si>
    <t>SCN-ISND-0068S-CQ-03</t>
  </si>
  <si>
    <t>RXCU1058919</t>
  </si>
  <si>
    <t>SCN-ISND-0068S-FQ-03</t>
  </si>
  <si>
    <t>SCN-ISND-0112S-FQ</t>
  </si>
  <si>
    <t>MSKJEAHMD04274</t>
  </si>
  <si>
    <t>NAVIS LINES SHIPPING L.L.C</t>
  </si>
  <si>
    <t>N099</t>
  </si>
  <si>
    <t>2x40'OT</t>
  </si>
  <si>
    <t>CAIU5600144, CAIU5601480</t>
  </si>
  <si>
    <t>CARBON STEEEL SMLS PIPES</t>
  </si>
  <si>
    <t>1018346</t>
  </si>
  <si>
    <t>Z2024KEBWT0449</t>
  </si>
  <si>
    <t>14 PKGS STC 43 PCS</t>
  </si>
  <si>
    <t>SCN-ISND-0102S-CQ</t>
  </si>
  <si>
    <t>HDMUTAOZ23691600</t>
  </si>
  <si>
    <t>DHL / HMM</t>
  </si>
  <si>
    <t>HMM HANBADA</t>
  </si>
  <si>
    <t>0014W</t>
  </si>
  <si>
    <t>TCLU5407131</t>
  </si>
  <si>
    <t>35 Package Vulcanized Steel Plate enclosed</t>
  </si>
  <si>
    <t>SCN-ISND-0103S-CQ</t>
  </si>
  <si>
    <t>HDMUTAOZ22860100</t>
  </si>
  <si>
    <t>HMM GARAM</t>
  </si>
  <si>
    <t>HMMU2038068</t>
  </si>
  <si>
    <t>Vulcanized Steel Plate enclosed</t>
  </si>
  <si>
    <t xml:space="preserve">110 PCS </t>
  </si>
  <si>
    <t>SCN-ISND-0118S-CQ-01</t>
  </si>
  <si>
    <t>HDMUTAOZ37168000</t>
  </si>
  <si>
    <t>TEMU1638572</t>
  </si>
  <si>
    <t>Check &amp; Globe Valve</t>
  </si>
  <si>
    <t>Z2024KEBNT0395</t>
  </si>
  <si>
    <t xml:space="preserve">4 Ply Wooden Packages </t>
  </si>
  <si>
    <t>SCN-ISND-0118S-CQ-02</t>
  </si>
  <si>
    <t>Ball Valve</t>
  </si>
  <si>
    <t>Z2024KEBNT0352</t>
  </si>
  <si>
    <t xml:space="preserve">3 Ply Wooden Packages </t>
  </si>
  <si>
    <t>SCN-ISND-0118S-CQ-04</t>
  </si>
  <si>
    <t>1 Ply Wooden Package</t>
  </si>
  <si>
    <t>SCN-ISND-0118S-CQ-03</t>
  </si>
  <si>
    <t>HMMU2105016,TEMU1638248</t>
  </si>
  <si>
    <t>Floating Ball Valve</t>
  </si>
  <si>
    <t>9 Steel Brackets</t>
  </si>
  <si>
    <t>SCN-RUYA 09-006S-FQ</t>
  </si>
  <si>
    <t>MUNHMD97459142008</t>
  </si>
  <si>
    <t>Aero Freight Company Ltd</t>
  </si>
  <si>
    <t>GFS PRESTIGE</t>
  </si>
  <si>
    <t>085E</t>
  </si>
  <si>
    <t>TEXU1532970,TEXU1532331</t>
  </si>
  <si>
    <t>WCL/EXP/24-25/II/10xx/COOEC</t>
  </si>
  <si>
    <t>Z2024AZBWT0424-B01 &amp; -B02</t>
  </si>
  <si>
    <t>2x40ft OT Containers</t>
  </si>
  <si>
    <t>SCN-RUYA 09-007S-CQ</t>
  </si>
  <si>
    <t>MEDUQU797989</t>
  </si>
  <si>
    <t>MSC MARGRIT</t>
  </si>
  <si>
    <t>FK513A</t>
  </si>
  <si>
    <t>MSMU7261384</t>
  </si>
  <si>
    <t>94 PIECES SEAMLESS STEEL TEST RING</t>
  </si>
  <si>
    <t>SCN-RUYA-0052-CNQA</t>
  </si>
  <si>
    <t>SCN-ISND-0079S-CQ</t>
  </si>
  <si>
    <t>HDMUTAOZ88209300</t>
  </si>
  <si>
    <t>HMM GAON</t>
  </si>
  <si>
    <t>0018W</t>
  </si>
  <si>
    <t>KOCU2104865</t>
  </si>
  <si>
    <t>Vulcanized Steel Plate enclosed with 20mm Thickness Vulcanized Rubber</t>
  </si>
  <si>
    <t xml:space="preserve">SCN-ISND-0079S-CQ </t>
  </si>
  <si>
    <t>6 Packages</t>
  </si>
  <si>
    <t>SCN-ISND-0120S-FQ</t>
  </si>
  <si>
    <t>CHENNAI, INDIA</t>
  </si>
  <si>
    <t>664115000217</t>
  </si>
  <si>
    <t xml:space="preserve">GOODRICH GASKET PRIVATE LIMITED        </t>
  </si>
  <si>
    <t>IGREEN SHIPPING &amp; LOGISTICS</t>
  </si>
  <si>
    <t>CELSIUS EINDHOEVEN</t>
  </si>
  <si>
    <t>12E</t>
  </si>
  <si>
    <t>TEMU7947711</t>
  </si>
  <si>
    <t>ISK STYLE-GASKET WITH 316 STEEL CORE</t>
  </si>
  <si>
    <t>SE/242000158</t>
  </si>
  <si>
    <t>Z2024KEBWT0634-B01</t>
  </si>
  <si>
    <t>1 WOODEN BOX_LCL_</t>
  </si>
  <si>
    <t>SCN-ISND-0121S-CQ</t>
  </si>
  <si>
    <t>HDMUTAOZ12776200</t>
  </si>
  <si>
    <t>HMMU9049151,KOCU9017269</t>
  </si>
  <si>
    <t>PLATES, SECTION UB, CHANNEL</t>
  </si>
  <si>
    <t>5 Packages</t>
  </si>
  <si>
    <t>SCN-ISND-0126S-CQ</t>
  </si>
  <si>
    <t>SHAS25989503</t>
  </si>
  <si>
    <t>ALLEIMA MATERIALS TECHNOLOGY (JIANGSU) CO., LTD.</t>
  </si>
  <si>
    <t>CARGO CONTAINER LINE</t>
  </si>
  <si>
    <t>HAKATA SEOUL</t>
  </si>
  <si>
    <t>2503W</t>
  </si>
  <si>
    <t>SEKU5228738</t>
  </si>
  <si>
    <t>TUBING-SEAMLESS,BRIGHT ANNEALED</t>
  </si>
  <si>
    <t>Alleima20250321</t>
  </si>
  <si>
    <t>Z2024KELXBNT0763</t>
  </si>
  <si>
    <t>1 Wooden Case</t>
  </si>
  <si>
    <t>SCN-ISND-0058S-CQ-02</t>
  </si>
  <si>
    <t>HDMUTAOZ00774200</t>
  </si>
  <si>
    <t>HMM DAON</t>
  </si>
  <si>
    <t>0017W</t>
  </si>
  <si>
    <t>BHCU4232224</t>
  </si>
  <si>
    <t>51 PIECES</t>
  </si>
  <si>
    <t>SCN-ISND-0130S-CQ</t>
  </si>
  <si>
    <t>CFR</t>
  </si>
  <si>
    <t>SHRT20250327</t>
  </si>
  <si>
    <t>GUANGZHOU KAILE TRADE CO LTD.</t>
  </si>
  <si>
    <t>SHANGHAI ROOTAI INTERNATIONAL</t>
  </si>
  <si>
    <t>TGBU5514939</t>
  </si>
  <si>
    <t>BOLT AND NUTS</t>
  </si>
  <si>
    <t>WG-COOEC(H)-250306</t>
  </si>
  <si>
    <t>16 WOODEN CASES</t>
  </si>
  <si>
    <t>SCN-ISND-0132A-FQ</t>
  </si>
  <si>
    <t>157-01333721</t>
  </si>
  <si>
    <t>QR-8807</t>
  </si>
  <si>
    <t>30DEG ASYMM PIGGABLE WYE</t>
  </si>
  <si>
    <t>583</t>
  </si>
  <si>
    <t>Z2024KEBWT0487</t>
  </si>
  <si>
    <t>1 PACKAGE</t>
  </si>
  <si>
    <t>SCN-RUYA-ZQ7-01</t>
  </si>
  <si>
    <t>ZHUHAI, CHINA</t>
  </si>
  <si>
    <t>GL01WD250318901</t>
  </si>
  <si>
    <t>RAS LAFAN PORT</t>
  </si>
  <si>
    <t>250318000000</t>
  </si>
  <si>
    <t>SCN-RUYA-0054-CNQA</t>
  </si>
  <si>
    <t>GAC_OY_RLIC</t>
  </si>
  <si>
    <t>COOEC Vsl items offloading in RLIC Port</t>
  </si>
  <si>
    <t>SCN-ISND-HYSY289-01</t>
  </si>
  <si>
    <t>ShenZhen,CHINA</t>
  </si>
  <si>
    <t>EI72504190004</t>
  </si>
  <si>
    <t>PRESSURE REDUCING VALVE</t>
  </si>
  <si>
    <t>ISND_1232 PKGS</t>
  </si>
  <si>
    <t>SCN-ISND-HYSY289-02</t>
  </si>
  <si>
    <t>EI72504190005</t>
  </si>
  <si>
    <t>SPREADED BEAM</t>
  </si>
  <si>
    <t>ISND_TI_(1)_ITEMS ON DECK</t>
  </si>
  <si>
    <t>SCN-ISND-HYSY289-03</t>
  </si>
  <si>
    <t>EI72504190007</t>
  </si>
  <si>
    <t>CONTAINERS AND BASKETS</t>
  </si>
  <si>
    <t>ISND_TI_(2)_Permenant Shipmnet Cargo inside the Containers_Ref_ISND_HYSY28-01</t>
  </si>
  <si>
    <t>SCN-ISND-0137A-CQ</t>
  </si>
  <si>
    <t>157-08297903</t>
  </si>
  <si>
    <t>Vulcanized Steel Plate enclosed with 20mm Thickness Vulcanized Rubbe</t>
  </si>
  <si>
    <t>6 WOODEN BOX</t>
  </si>
  <si>
    <t>SCN-ISND-0138S-CQ</t>
  </si>
  <si>
    <t>HDMUTAOZ70749100</t>
  </si>
  <si>
    <t>HMM DAON</t>
  </si>
  <si>
    <t>6x40' HQ</t>
  </si>
  <si>
    <t>CAIU7488711,HDMU6689835,HMMU6357232,HMMU7166570,HMMU7172547,KOCU4136861</t>
  </si>
  <si>
    <t>STEEL SECTION</t>
  </si>
  <si>
    <t>30 PACKAGES</t>
  </si>
  <si>
    <t>SCN-ISND-0139A-CQ</t>
  </si>
  <si>
    <t>157-06421332 </t>
  </si>
  <si>
    <t>MANUEL WELDING RODS</t>
  </si>
  <si>
    <t>1 PLY WOOD WOODEN BOX</t>
  </si>
  <si>
    <t>SCN-RUYA 09-009A-CQ</t>
  </si>
  <si>
    <t>157-06421564</t>
  </si>
  <si>
    <t>PACKGED SLING  (40TON 6M &amp; 50TON 8M)</t>
  </si>
  <si>
    <t>SCN-RUYA-0061-CNQA</t>
  </si>
  <si>
    <t xml:space="preserve">2 PALLETS </t>
  </si>
  <si>
    <t>SCN-RUYA 09-008S-CQ</t>
  </si>
  <si>
    <t>MEDUGJ696087</t>
  </si>
  <si>
    <t>MSC VICTORINE</t>
  </si>
  <si>
    <t>FK515A</t>
  </si>
  <si>
    <t>3x20'GP</t>
  </si>
  <si>
    <t>MEDU5650104,MSDU1054784,TGBU2508104</t>
  </si>
  <si>
    <t>FLANGE, BOLTS &amp; NUTS</t>
  </si>
  <si>
    <t>PLY WOOD CASES_Flange &amp; 2232 SETS OF BOLTS &amp; NUTS</t>
  </si>
  <si>
    <t>SCN-ISND-0123A-CQ</t>
  </si>
  <si>
    <t>157-06421925</t>
  </si>
  <si>
    <t>QR893</t>
  </si>
  <si>
    <t>10 PACKAGES</t>
  </si>
  <si>
    <t>SCN-ISND-0143A-CQ</t>
  </si>
  <si>
    <t>157-04222632</t>
  </si>
  <si>
    <t>Argon arc welding wire</t>
  </si>
  <si>
    <t>SCN-ISND-0144S-CQ</t>
  </si>
  <si>
    <t>HDMUTAOZ62358900</t>
  </si>
  <si>
    <t>KOSU2214841</t>
  </si>
  <si>
    <t>6 Wooden Boxes</t>
  </si>
  <si>
    <t>SCN-ISND-0147S-CQ</t>
  </si>
  <si>
    <t>HDMUTAOZ97858200</t>
  </si>
  <si>
    <t>KOCU9021021</t>
  </si>
  <si>
    <t>SCN-ISND-0148A-FQ</t>
  </si>
  <si>
    <t>PL0010420</t>
  </si>
  <si>
    <t>SCN-ISND-0150S-FQ</t>
  </si>
  <si>
    <t>PL0010418</t>
  </si>
  <si>
    <t>PL0010169</t>
  </si>
  <si>
    <t>SCN-RUYA-HYSY289-01</t>
  </si>
  <si>
    <t>EI72504190002</t>
  </si>
  <si>
    <t>CARTON</t>
  </si>
  <si>
    <t>RUYA PROJECT CARGO</t>
  </si>
  <si>
    <t xml:space="preserve">SCN-RUYA-HYSY289-01 </t>
  </si>
  <si>
    <t>RUYA_PERMANENT CARGO</t>
  </si>
  <si>
    <t>SCN-RUYA-HYSY289-02</t>
  </si>
  <si>
    <t>EI72504190003</t>
  </si>
  <si>
    <t>OEGU2452535,OEGU2452540,OEGU245255,OEGU2452561,OEGU121200,OEGU121201,OEGU121202,OEGU121195,OEGU121196,OEGU121197,OEGU121198,OEGU245253,OEGU151787,OEGU151788</t>
  </si>
  <si>
    <t>RUYA-HYSY289-02</t>
  </si>
  <si>
    <t>GAC_OY_WUK</t>
  </si>
  <si>
    <t>RUYA_TI SHIPMENT</t>
  </si>
  <si>
    <t>SCN-ISND-BRXF-01</t>
  </si>
  <si>
    <t>2502QD001</t>
  </si>
  <si>
    <t>BO RUN XIAN FENG</t>
  </si>
  <si>
    <t>V.2502</t>
  </si>
  <si>
    <t>SLEEPERS AND TUBES</t>
  </si>
  <si>
    <t>PERMANENT SHIPMENT</t>
  </si>
  <si>
    <t>SCN-ISND-BRXF-02</t>
  </si>
  <si>
    <t>2502QD002</t>
  </si>
  <si>
    <t>PIPE LINE, STOPPER, BUNDLE CLAMP</t>
  </si>
  <si>
    <t>SCN-ISND-BRXF-03</t>
  </si>
  <si>
    <t>2502QD003</t>
  </si>
  <si>
    <t>CLAMP AND TUBES</t>
  </si>
  <si>
    <t>SCN-ISND-BRXF-04</t>
  </si>
  <si>
    <t>2502QD004</t>
  </si>
  <si>
    <t>EACH</t>
  </si>
  <si>
    <t>ROPE AND SLINGS</t>
  </si>
  <si>
    <t>SCN-RUYA 09-0010S-FQ</t>
  </si>
  <si>
    <t>WAMMUNHMD003670</t>
  </si>
  <si>
    <t>WELSPUN CORP LIMITED</t>
  </si>
  <si>
    <t>ADVANCE</t>
  </si>
  <si>
    <t>068W</t>
  </si>
  <si>
    <t>3x40'OT</t>
  </si>
  <si>
    <t>TRLU6411243, TRLU0524119, TRLU6410859</t>
  </si>
  <si>
    <t>WELDING LINE PIPES</t>
  </si>
  <si>
    <t>ISND-WCME-OSL01</t>
  </si>
  <si>
    <t>FOT</t>
  </si>
  <si>
    <t>WASCO-QFZ</t>
  </si>
  <si>
    <t>ROAD</t>
  </si>
  <si>
    <t>BY ROAD</t>
  </si>
  <si>
    <t>NKOM FACILITY</t>
  </si>
  <si>
    <t>BARE PIPES</t>
  </si>
  <si>
    <t>Delivery from Wasco-QFZ_Partial Deliveries_16+13+9 Pipes</t>
  </si>
  <si>
    <t>SCN-ISND-DB-01</t>
  </si>
  <si>
    <t>GAOLAN, CHINA</t>
  </si>
  <si>
    <t>GY80250430503</t>
  </si>
  <si>
    <t>250430000000</t>
  </si>
  <si>
    <t>MSF DECK , SPREADER BAR</t>
  </si>
  <si>
    <t>SUPPLY VESSEL Special Purpose Cargo Ship</t>
  </si>
  <si>
    <t>SCN-ISND-DB-02</t>
  </si>
  <si>
    <t>GY80250430504</t>
  </si>
  <si>
    <t>PLATE GIRDERS, BRACES</t>
  </si>
  <si>
    <t>10 Packages_Supply Vessel_Special Purpose Cargo Ship</t>
  </si>
  <si>
    <t>SCN-RUYA-DB-03</t>
  </si>
  <si>
    <t>GY80250430502</t>
  </si>
  <si>
    <t>FLANGE PROTECTOR, INITIATION HEADS</t>
  </si>
  <si>
    <t>SCN-ISND-DB-03</t>
  </si>
  <si>
    <t>SCN-RUYA-DB-04</t>
  </si>
  <si>
    <t>GY80250430501</t>
  </si>
  <si>
    <t>STANDS , SPREADED BARS</t>
  </si>
  <si>
    <t>SCN-ISND-DB-04</t>
  </si>
  <si>
    <t>SCN-ISND-0155S-CQ</t>
  </si>
  <si>
    <t>YMJAZ240179313</t>
  </si>
  <si>
    <t>HMM SAPPHIRE</t>
  </si>
  <si>
    <t>0006W</t>
  </si>
  <si>
    <t>2x40'GP</t>
  </si>
  <si>
    <t>TGHU5260353,TGHU5298739</t>
  </si>
  <si>
    <t xml:space="preserve">PIPE SUPPORT </t>
  </si>
  <si>
    <t>15 PACKAGES WOODEN BOXES</t>
  </si>
  <si>
    <t>SCN-ISND-0157S-CQ-01</t>
  </si>
  <si>
    <t>HDMUTAOZ95999000 </t>
  </si>
  <si>
    <t>HMM</t>
  </si>
  <si>
    <t>HMM SAPPHIRE</t>
  </si>
  <si>
    <t>HMMU6687131</t>
  </si>
  <si>
    <t>SEAMLESS TUBULAR, ROLL SECTIONS</t>
  </si>
  <si>
    <t>2 Currencies, Euro/USD_1 Pallet &amp; 1 Wooden Box</t>
  </si>
  <si>
    <t>SCN-ISND-0157S-CQ-02</t>
  </si>
  <si>
    <t>KG</t>
  </si>
  <si>
    <t>WELDING WIRES, ELECTRODES, MAGNETIC DRILLING MACHINES</t>
  </si>
  <si>
    <t>9 PACKAGES WOODEN BOXES</t>
  </si>
  <si>
    <t>SCN-ISND-0160A-FQ</t>
  </si>
  <si>
    <t>MUMBAI AIR PORT</t>
  </si>
  <si>
    <t>157-02487796</t>
  </si>
  <si>
    <t>WEBOND OFFSHORE TECHNOLOGY (HK) LIMITED</t>
  </si>
  <si>
    <t>QR-8603</t>
  </si>
  <si>
    <t>PRESSURE GAUGE</t>
  </si>
  <si>
    <t>Z2024KELXBWT0840</t>
  </si>
  <si>
    <t xml:space="preserve">2 PACKAGES </t>
  </si>
  <si>
    <t>SCN-ISND-0161S-CQ-01</t>
  </si>
  <si>
    <t>QGD1798391</t>
  </si>
  <si>
    <t>CSCL GLOBE</t>
  </si>
  <si>
    <t>0GTHVW1MA</t>
  </si>
  <si>
    <t>ECMU8057041</t>
  </si>
  <si>
    <t>BARS AND ANGLES</t>
  </si>
  <si>
    <t>2 PACKAGES</t>
  </si>
  <si>
    <t>SCN-ISND-0161S-CQ-02</t>
  </si>
  <si>
    <t>CARBON STEEL PIPES AND TUBULAR</t>
  </si>
  <si>
    <t>SCN-ISND-0162S-FQ</t>
  </si>
  <si>
    <t>UNITED KINGDOM</t>
  </si>
  <si>
    <t>3CEG5040152</t>
  </si>
  <si>
    <t>IPP EUROPE LTD</t>
  </si>
  <si>
    <t>MSC LAUREN</t>
  </si>
  <si>
    <t>ALLOY 825 PIPE FITTINGS AND FLANGES</t>
  </si>
  <si>
    <t>201517C</t>
  </si>
  <si>
    <t>Z2024KEBNT0649</t>
  </si>
  <si>
    <t>2 PACKAGES_2 CIPL</t>
  </si>
  <si>
    <t>SCN-ISND-0165A-CQ</t>
  </si>
  <si>
    <t>BEIJING AIR PORT, CHINA</t>
  </si>
  <si>
    <t>157-02586441</t>
  </si>
  <si>
    <t>ELECTRODES</t>
  </si>
  <si>
    <t>SCN-ISND-0166S-FQ</t>
  </si>
  <si>
    <t>AYN1240291</t>
  </si>
  <si>
    <t>CMA-CGM</t>
  </si>
  <si>
    <t>CMA CGM ALEXANDER VON HUMBOLDT</t>
  </si>
  <si>
    <t>0MDE3W1MA</t>
  </si>
  <si>
    <t>1x40' OT</t>
  </si>
  <si>
    <t>CXSU1021183</t>
  </si>
  <si>
    <t>BENDS PIPE</t>
  </si>
  <si>
    <t>SIPL/ISND/013/0425</t>
  </si>
  <si>
    <t>SCN-RUYA 09-0011S-CQ</t>
  </si>
  <si>
    <t>MEDUGJ859800</t>
  </si>
  <si>
    <t>MSC GAIA</t>
  </si>
  <si>
    <t>FK522R</t>
  </si>
  <si>
    <t>1x20'GP,2x40'GP</t>
  </si>
  <si>
    <t>MSMU1702693,MSDU4052390,MEDU4153485</t>
  </si>
  <si>
    <t>Aluminum Anode</t>
  </si>
  <si>
    <t>SCN-RUYA-0064-CNQA</t>
  </si>
  <si>
    <t>51 PACKAGES containing 4 pallets</t>
  </si>
  <si>
    <t>SCN-ISND-0168A-FQ</t>
  </si>
  <si>
    <t>MILANO AIR PORT, ITALY</t>
  </si>
  <si>
    <t>157-08751385</t>
  </si>
  <si>
    <t>QR-0128</t>
  </si>
  <si>
    <t xml:space="preserve">BARRED TEE </t>
  </si>
  <si>
    <t>759</t>
  </si>
  <si>
    <t>Z2024KEBNT0826</t>
  </si>
  <si>
    <t>2 WOODEN CASES</t>
  </si>
  <si>
    <t>SCN-ISND-0170A-CQ</t>
  </si>
  <si>
    <t>157-02589646</t>
  </si>
  <si>
    <t>URGENT DELIVERY TO NKOM</t>
  </si>
  <si>
    <t>WQT</t>
  </si>
  <si>
    <t>SCN-RUYA 09-0012S-CQ</t>
  </si>
  <si>
    <t>MEDUYS083549</t>
  </si>
  <si>
    <t>TGBU8058637</t>
  </si>
  <si>
    <t>SLINGS AND SHACKEL</t>
  </si>
  <si>
    <t>SCN-RUYA-0067-CNQA</t>
  </si>
  <si>
    <t>21 PACKAGES</t>
  </si>
  <si>
    <t>SCN-RUYA 09-0013S-CQ</t>
  </si>
  <si>
    <t>MSHSE2504028</t>
  </si>
  <si>
    <t>METCO TRANS/MSC</t>
  </si>
  <si>
    <t>MSC FLORA</t>
  </si>
  <si>
    <t>GB520A</t>
  </si>
  <si>
    <t>MSDU2067810</t>
  </si>
  <si>
    <t>WN FLANGE AND GASKETS</t>
  </si>
  <si>
    <t>RM2409066-10</t>
  </si>
  <si>
    <t>13 PACKAGES</t>
  </si>
  <si>
    <t>SCN-RUYA-HYSY289-03</t>
  </si>
  <si>
    <t>EI72504190001</t>
  </si>
  <si>
    <t>SLINGS AND HOOCKS</t>
  </si>
  <si>
    <t>49 PACKAGES</t>
  </si>
  <si>
    <t>SCN-ISND-0153A-CQ-01</t>
  </si>
  <si>
    <t>157-02588666</t>
  </si>
  <si>
    <t>QR8961</t>
  </si>
  <si>
    <t>PIPES</t>
  </si>
  <si>
    <t>SCN-ISND-0153A-CQ</t>
  </si>
  <si>
    <t>2 PLY WOOD CASES</t>
  </si>
  <si>
    <t>SCN-ISND-AHSZ-01</t>
  </si>
  <si>
    <t>2506QD001</t>
  </si>
  <si>
    <t>AI HO SHEN ZHENG</t>
  </si>
  <si>
    <t xml:space="preserve">SLEEPERS </t>
  </si>
  <si>
    <t>COOEC VESSEL - PI CARGO</t>
  </si>
  <si>
    <t>SCN-ISND-AHSZ-02</t>
  </si>
  <si>
    <t>2506QD002</t>
  </si>
  <si>
    <t>COURNTER WEIGHT, CLAMP, BRACES, SLINGS, STOPPERS, STEEL PLATES</t>
  </si>
  <si>
    <t>SCN-ISND-AHSZ-03</t>
  </si>
  <si>
    <t>2506QD003</t>
  </si>
  <si>
    <t>SAFETY HELMETS, SHOES, EAR PLUGS</t>
  </si>
  <si>
    <t>SCN-ISND-AHSZ-04</t>
  </si>
  <si>
    <t>2506QD004</t>
  </si>
  <si>
    <t>WELDED PIPES</t>
  </si>
  <si>
    <t>SCN-RUYA-HYSY201-01</t>
  </si>
  <si>
    <t>GL01HY25050501</t>
  </si>
  <si>
    <t>250505000000</t>
  </si>
  <si>
    <t>PROJECT MATERIALS (MACHINES)</t>
  </si>
  <si>
    <t>COOEC VESSEL - TI CARGO</t>
  </si>
  <si>
    <t>SCN-RUYA-HYSY201-02</t>
  </si>
  <si>
    <t>GL01HY25050502</t>
  </si>
  <si>
    <t>CMT WELDING SYSTEM</t>
  </si>
  <si>
    <t>SCN-RUYA-HYSY201-03</t>
  </si>
  <si>
    <t>GL01HY25050503</t>
  </si>
  <si>
    <t>AUT, MT,MUT EQUIPMENTS, PRINTERS ETC.</t>
  </si>
  <si>
    <t>SCN-RUYA-HYSY201-04</t>
  </si>
  <si>
    <t>GL01HY25050504</t>
  </si>
  <si>
    <t>MACHINES, GENERATORS</t>
  </si>
  <si>
    <t>SCN-RUYA-HYSY201-05</t>
  </si>
  <si>
    <t>GL01HY25050505</t>
  </si>
  <si>
    <t>PROJECT MATERIALS</t>
  </si>
  <si>
    <t>SCN-RUYA-HYSY201-06</t>
  </si>
  <si>
    <t>GL01HY25050506</t>
  </si>
  <si>
    <t>HYDRAULIC TENSION SYSTEM</t>
  </si>
  <si>
    <t>SCN-RUYA-HYSY201-07</t>
  </si>
  <si>
    <t>GL01HY25050507</t>
  </si>
  <si>
    <t>12" PIPELINE RECOVERY TOOL</t>
  </si>
  <si>
    <t>SCN-RUYA-HYSY201-08</t>
  </si>
  <si>
    <t>GL01HY25050508</t>
  </si>
  <si>
    <t>FLANGE TEST RING</t>
  </si>
  <si>
    <t>SCN-RUYA-HYSY201-09</t>
  </si>
  <si>
    <t>GL01HY25050509</t>
  </si>
  <si>
    <t xml:space="preserve">SEAMLESS STEEL LINE PIPE  </t>
  </si>
  <si>
    <t>SCN-RUYA-0059-CNQA</t>
  </si>
  <si>
    <t>SCN-ISND-WEI LI-01</t>
  </si>
  <si>
    <t>SHARJAH, UAE</t>
  </si>
  <si>
    <t>WL202505100001</t>
  </si>
  <si>
    <t>IRON BASKETS, DRUMS, WIRE ROPES, ANCHORS</t>
  </si>
  <si>
    <t>WEILI252504</t>
  </si>
  <si>
    <t>COOEC VESSEL FOR PROJECT</t>
  </si>
  <si>
    <t>SCN-ISND-0171A-CQ</t>
  </si>
  <si>
    <t xml:space="preserve">157-04229573 </t>
  </si>
  <si>
    <t>Mechanical Anchor bolt</t>
  </si>
  <si>
    <t>DELIVER TO UPF</t>
  </si>
  <si>
    <t>SCN-ISND-0174A-FQ</t>
  </si>
  <si>
    <t>HONKONG</t>
  </si>
  <si>
    <t>157-09218856</t>
  </si>
  <si>
    <t>HKK INSTRUMENTATION TECHNOLOGIES CO LTD</t>
  </si>
  <si>
    <t>QR-8403</t>
  </si>
  <si>
    <t>FLANGES</t>
  </si>
  <si>
    <t>250108</t>
  </si>
  <si>
    <t>DELIVER TO NKOM</t>
  </si>
  <si>
    <t>SCN-ISND-0176S-FQ</t>
  </si>
  <si>
    <t>SG125-25-0017</t>
  </si>
  <si>
    <t>FAIRMAC SHIPPING</t>
  </si>
  <si>
    <t>006W</t>
  </si>
  <si>
    <t>HDMU3423760</t>
  </si>
  <si>
    <t>Z2024KEBNS0560/Z2024KEBNS0560-B01</t>
  </si>
  <si>
    <t>SCN-ISND-0177A-CQ</t>
  </si>
  <si>
    <t>157-08297365</t>
  </si>
  <si>
    <t>MF845 </t>
  </si>
  <si>
    <t>STAINLESS STEEL WITHOUT PAINTING</t>
  </si>
  <si>
    <t>8 PACKAGES_1-4 UPF/5-8 NKOM_Partially arrived</t>
  </si>
  <si>
    <t>SCN-ISND-0180S-CQ</t>
  </si>
  <si>
    <t>SHRT20250512</t>
  </si>
  <si>
    <t xml:space="preserve">TRANSPARENT FREIGTH SERVICES </t>
  </si>
  <si>
    <t>KOCU4855546</t>
  </si>
  <si>
    <t>WG-COOEC(H)-250506</t>
  </si>
  <si>
    <t>Z2024KEBWT0738</t>
  </si>
  <si>
    <t>5 WOODEN CASES</t>
  </si>
  <si>
    <t>SCN-ISND-0183S-FQ</t>
  </si>
  <si>
    <t>TC/25/301202</t>
  </si>
  <si>
    <t>Maersk Serangoon</t>
  </si>
  <si>
    <t>520W</t>
  </si>
  <si>
    <t>MRKU9913766</t>
  </si>
  <si>
    <t>PL0010649/25001228</t>
  </si>
  <si>
    <t>LC SHIPMENT</t>
  </si>
  <si>
    <t>SCN-ISND-0184S-FQ</t>
  </si>
  <si>
    <t>GERA LARIO, ITALY</t>
  </si>
  <si>
    <t>OMO58661607</t>
  </si>
  <si>
    <t>CMA CGM MARCOPOLO</t>
  </si>
  <si>
    <t>0MXLWE1MA</t>
  </si>
  <si>
    <t>CAIU7896122,CMAU7050060</t>
  </si>
  <si>
    <t>PL0010418/25001196</t>
  </si>
  <si>
    <t>PL0010169/25001198</t>
  </si>
  <si>
    <t>PL0010420/25001195</t>
  </si>
  <si>
    <t>SCN-ISND-0153A-CQ-02</t>
  </si>
  <si>
    <t>157-02588655</t>
  </si>
  <si>
    <t>FLANGES, TEST RINGS</t>
  </si>
  <si>
    <t>7 PLY WOOD CASES</t>
  </si>
  <si>
    <t>SCN-ISND-0189A-CQ</t>
  </si>
  <si>
    <t>157-02588725</t>
  </si>
  <si>
    <t>SLINGS</t>
  </si>
  <si>
    <t>SPEM INDR WH (FSL)</t>
  </si>
  <si>
    <t>7 PLY WOOD BOXES</t>
  </si>
  <si>
    <t>SCN-ISND-0191A-CQ</t>
  </si>
  <si>
    <t>157-04698105</t>
  </si>
  <si>
    <t>WIRE ROPE SLINGS</t>
  </si>
  <si>
    <t>3 PACKAGES</t>
  </si>
  <si>
    <t>SCN-ISND-0192A-CQ</t>
  </si>
  <si>
    <t>157-01646212</t>
  </si>
  <si>
    <t>STAINLESS STEEL PIPES</t>
  </si>
  <si>
    <t>1 PALLET</t>
  </si>
  <si>
    <t>SCN-ISND-0153A-CQ-03</t>
  </si>
  <si>
    <t>157-02588832</t>
  </si>
  <si>
    <t>3 PLYWOOD CASES</t>
  </si>
  <si>
    <t>SCN-ISND-0188A-CQ</t>
  </si>
  <si>
    <t>157-04696506</t>
  </si>
  <si>
    <t>WIRE ROPES</t>
  </si>
  <si>
    <t>1 PLYWOOD BOX</t>
  </si>
  <si>
    <t>SCN-RUYA 09-0014A-CQ</t>
  </si>
  <si>
    <t>157-02588563</t>
  </si>
  <si>
    <t>WN FLANGES</t>
  </si>
  <si>
    <t>RM2409066-8</t>
  </si>
  <si>
    <t>SCN-RUYA 09-0015S-FQ</t>
  </si>
  <si>
    <t>DV251401</t>
  </si>
  <si>
    <t>MV DEVBULK IMABARI</t>
  </si>
  <si>
    <t>2514</t>
  </si>
  <si>
    <t>WCL/EXP/25-26/I/1008/COOEC</t>
  </si>
  <si>
    <t>2nd PIPE DELIVERY TO GAC OPEN YARD RLIC</t>
  </si>
  <si>
    <t>SCN-RUYA 09-0016S-CQ</t>
  </si>
  <si>
    <t>MEDUVX692258</t>
  </si>
  <si>
    <t>GN OCEAN ENGINEERING EQUIPMENT (TIANJIN) CO.LTD.</t>
  </si>
  <si>
    <t>FK520A</t>
  </si>
  <si>
    <t>MEDU5349359,MSMU1245236</t>
  </si>
  <si>
    <t>BOW SHACKEL, BOLTS, WIRE ROPE SLINGS,PIPE LIFTING HOOKS</t>
  </si>
  <si>
    <t>202516966699</t>
  </si>
  <si>
    <t>SCN-ISND-0195A-CQ-01</t>
  </si>
  <si>
    <t>157-04694395</t>
  </si>
  <si>
    <t>20 PACKAGES</t>
  </si>
  <si>
    <t>SCN-ISND-0197A-CQ</t>
  </si>
  <si>
    <t>157-04229072</t>
  </si>
  <si>
    <t>ROV SHANK HOOKS ,SHACKELS</t>
  </si>
  <si>
    <t>4 PACKAGES</t>
  </si>
  <si>
    <t>SCN-ISND-0200S-CQ</t>
  </si>
  <si>
    <t>SHAS251000808</t>
  </si>
  <si>
    <t>ZHONG GU CHONG QING</t>
  </si>
  <si>
    <t>25306W</t>
  </si>
  <si>
    <t>DFSU7720114</t>
  </si>
  <si>
    <t>MT</t>
  </si>
  <si>
    <t>Alleima20250514-1</t>
  </si>
  <si>
    <t>2 WOODEN CASES _ BL TELEX RELEASED</t>
  </si>
  <si>
    <t>SCN-ISND-0202S-FQ</t>
  </si>
  <si>
    <t>M25EXL19741QADOH</t>
  </si>
  <si>
    <t>OFFICINE AMBROGIO MELESI &amp; C. S.r.l.</t>
  </si>
  <si>
    <t>UNITED SHIPPING CO.</t>
  </si>
  <si>
    <t>BELITA</t>
  </si>
  <si>
    <t>OOLU9636156</t>
  </si>
  <si>
    <t>WELDNECK, SPECTACLE, BLIND FLANGE</t>
  </si>
  <si>
    <t>201518B</t>
  </si>
  <si>
    <t>2 PALLETS</t>
  </si>
  <si>
    <t>SCN-ISND-0190A-CQ</t>
  </si>
  <si>
    <t>157-04955591</t>
  </si>
  <si>
    <t>QR</t>
  </si>
  <si>
    <t>TEST RINGS, BEACON CLAMPS</t>
  </si>
  <si>
    <t>8 BOXES</t>
  </si>
  <si>
    <t>SCN-ISND-0194A-FQ</t>
  </si>
  <si>
    <t>UK</t>
  </si>
  <si>
    <t>607-50736733</t>
  </si>
  <si>
    <t xml:space="preserve">JOO SENG SINGAPORE OFFSHORE SOLUTION PTELTD,   </t>
  </si>
  <si>
    <t>ETIHAD</t>
  </si>
  <si>
    <t>EY667</t>
  </si>
  <si>
    <t>SELF-ACTUATED PRESSURE CONTROL VAVLE</t>
  </si>
  <si>
    <t>Details Pending</t>
  </si>
  <si>
    <t>SCN-ISND-0196S-FQ</t>
  </si>
  <si>
    <t>572500010978</t>
  </si>
  <si>
    <t>TUBACEX TUBOS INOXIDABLES</t>
  </si>
  <si>
    <t>EVER GREEN SHIPPING</t>
  </si>
  <si>
    <t>EVER AEON</t>
  </si>
  <si>
    <t>1341-004E</t>
  </si>
  <si>
    <t>EITU9184330</t>
  </si>
  <si>
    <t>SMLS PIPE DN 50</t>
  </si>
  <si>
    <t>201676</t>
  </si>
  <si>
    <t>233325000106</t>
  </si>
  <si>
    <t>BUNDLES</t>
  </si>
  <si>
    <t>SCN-ISND-0205A-CQ</t>
  </si>
  <si>
    <t>157-08298393</t>
  </si>
  <si>
    <t>17 WOODEN BOXES_PARTIALLY ARRIVED_31ST MAY &amp; 01ST JUNE 2025</t>
  </si>
  <si>
    <t>SCN-ISND-0207A-CQ</t>
  </si>
  <si>
    <t>157-02617156</t>
  </si>
  <si>
    <t>QR-8961 </t>
  </si>
  <si>
    <t>ROLLED PIPES, STEEL PLATES</t>
  </si>
  <si>
    <t xml:space="preserve">SCN-ISND-0207A-CQ </t>
  </si>
  <si>
    <t>4 BOXES</t>
  </si>
  <si>
    <t>SCN-ISND-0210A-FQ</t>
  </si>
  <si>
    <t>AMSTERDAM, NETHERLANDS</t>
  </si>
  <si>
    <t>157-36586325</t>
  </si>
  <si>
    <t>RED POINT ALLOYS BV</t>
  </si>
  <si>
    <t>QR-8206</t>
  </si>
  <si>
    <t>LC0233324000138</t>
  </si>
  <si>
    <t>SCN-ISND-0153A-CQ-04</t>
  </si>
  <si>
    <t>157-02588913</t>
  </si>
  <si>
    <t>WELD NECT (RJT) FLANGE</t>
  </si>
  <si>
    <t>SCN-ISND-0153A-CQ-05</t>
  </si>
  <si>
    <t>157-02588902</t>
  </si>
  <si>
    <t>WELD NECK (RJT) FLANGE</t>
  </si>
  <si>
    <t>SCN-ISND-0181S-FQ</t>
  </si>
  <si>
    <t>EGLV095500049375</t>
  </si>
  <si>
    <t>2x40ft HQ</t>
  </si>
  <si>
    <t>EMCU4017190,EMCU4020785</t>
  </si>
  <si>
    <t>SIPL/ISND/014/0525</t>
  </si>
  <si>
    <t>43 PIECES PF BEND PIPES</t>
  </si>
  <si>
    <t>ISND-WCME-OSL02</t>
  </si>
  <si>
    <t>79x40'Trailers</t>
  </si>
  <si>
    <t>TRAILERS</t>
  </si>
  <si>
    <t>PIPES (CWC AND CLPP)</t>
  </si>
  <si>
    <t>5 Trailers/Day x 16days 79 Trips in total</t>
  </si>
  <si>
    <t>SCN-RUYA 09-0017A-CQ</t>
  </si>
  <si>
    <t>157-01647461</t>
  </si>
  <si>
    <t>ROV HOOK WLL 300T</t>
  </si>
  <si>
    <t>SCN-RUYA-0074-CNQA</t>
  </si>
  <si>
    <t>SCN-RUYA 09-0018S-CQ</t>
  </si>
  <si>
    <t>SHAA69337300</t>
  </si>
  <si>
    <t>0015W</t>
  </si>
  <si>
    <t>HMMU3605660,HMMU3606331,HMMU3606352</t>
  </si>
  <si>
    <t>SCN-RUYA-0071-CNQA</t>
  </si>
  <si>
    <t>236 OF BUNDLES</t>
  </si>
  <si>
    <t>SCN-RUYA 09-0020A-CQ-01</t>
  </si>
  <si>
    <t>235-92565126</t>
  </si>
  <si>
    <t>K-6210</t>
  </si>
  <si>
    <t xml:space="preserve">SLINGS, </t>
  </si>
  <si>
    <t>SCN-RUYA-0080A-CNQA</t>
  </si>
  <si>
    <t>11 PACKAGES</t>
  </si>
  <si>
    <t>SCN-RUYA 09-0019S-CQ</t>
  </si>
  <si>
    <t>SHAA36758300</t>
  </si>
  <si>
    <t>HMM HANUL</t>
  </si>
  <si>
    <t>0020W</t>
  </si>
  <si>
    <t>5x40'DC</t>
  </si>
  <si>
    <t>DRYU4186494,HDMU4721901,HDMU4733754,HDMU4749806,TGHU5245390</t>
  </si>
  <si>
    <t>FLANGE, GASKETS, BOLTS &amp; NUTS</t>
  </si>
  <si>
    <t>RM2409066-12</t>
  </si>
  <si>
    <t>148 PACKAGES</t>
  </si>
  <si>
    <t>SCN-RUYA 09-0021A-CQ</t>
  </si>
  <si>
    <t>157-04977000</t>
  </si>
  <si>
    <t>ROV HOOK</t>
  </si>
  <si>
    <t>SCN-RUYA-0082-CNQA</t>
  </si>
  <si>
    <t>SCN-ISND-0195A-CQ-02</t>
  </si>
  <si>
    <t>157-04694491</t>
  </si>
  <si>
    <t>WELDING MACHINES, WATER TANK,WIRES</t>
  </si>
  <si>
    <t>SCN-ISND-0217A-FQ</t>
  </si>
  <si>
    <t>065-49237591</t>
  </si>
  <si>
    <t xml:space="preserve">HAIXIANG INTERNATIONAL TRADING (HK) LTD. </t>
  </si>
  <si>
    <t>BIOLOGICAL PROBES, CORROSION COUPONS AND ACCESSORIES</t>
  </si>
  <si>
    <t>2024-EXP-10-006-INVKS</t>
  </si>
  <si>
    <t>2 WOODEN BOXES</t>
  </si>
  <si>
    <t>SCN-RUYA 09-0020A-CQ-02</t>
  </si>
  <si>
    <t>235-92565605</t>
  </si>
  <si>
    <t>TK-6210</t>
  </si>
  <si>
    <t>SLINGS, ROV SHANK HOOK 200T</t>
  </si>
  <si>
    <t>SCN-RUYA-0080B-CNQA</t>
  </si>
  <si>
    <t>3 WOODEN BOXES (12 PKGS)</t>
  </si>
  <si>
    <t>SCN-RUYA 09-0020A-CQ-03</t>
  </si>
  <si>
    <t>235-92566213</t>
  </si>
  <si>
    <t>TK-6578 </t>
  </si>
  <si>
    <t>SCN-RUYA-0080C-CNQA</t>
  </si>
  <si>
    <t>3 WOODEN BOX (3 PKGS)</t>
  </si>
  <si>
    <t>SCN-RUYA 09-0023S-FQ</t>
  </si>
  <si>
    <t>LE001</t>
  </si>
  <si>
    <t xml:space="preserve">COSCO </t>
  </si>
  <si>
    <t>MV LUCKY EILEEN</t>
  </si>
  <si>
    <t>25147</t>
  </si>
  <si>
    <t>PIPE LINE WITH COATING AND CONCRETE</t>
  </si>
  <si>
    <t>WCL/EXP/25-26/I/1010/COOEC</t>
  </si>
  <si>
    <t>3rd SHIPMENT OF PIPES-DIRECT LOADING</t>
  </si>
  <si>
    <t>SCN-ISND-0226S-CQ</t>
  </si>
  <si>
    <t>SHAS01005953</t>
  </si>
  <si>
    <t>COSCO SHIPPING PLANET</t>
  </si>
  <si>
    <t>041W</t>
  </si>
  <si>
    <t>OOLU9299672</t>
  </si>
  <si>
    <t>Alleima20250606-1</t>
  </si>
  <si>
    <t xml:space="preserve"> Z2024KELXBNT0763</t>
  </si>
  <si>
    <t>2 WOODEN CASES_GAC INDOOR WH</t>
  </si>
  <si>
    <t>SCN-ISND-0221S-FQ</t>
  </si>
  <si>
    <t>SSLJEAHMD000682</t>
  </si>
  <si>
    <t>STAR LINE SHIPPING</t>
  </si>
  <si>
    <t>WAN HAI 316</t>
  </si>
  <si>
    <t>N230</t>
  </si>
  <si>
    <t>TDRU7980486</t>
  </si>
  <si>
    <t>CARBON STEEL PIPES</t>
  </si>
  <si>
    <t>1018573</t>
  </si>
  <si>
    <t xml:space="preserve"> Z2024KEBWT0449</t>
  </si>
  <si>
    <t>2 BOXES</t>
  </si>
  <si>
    <t>SCN-ISND-0223A-CQ</t>
  </si>
  <si>
    <t>157-04226482</t>
  </si>
  <si>
    <t>QR-0893 </t>
  </si>
  <si>
    <t>STEEL BRUSH, DETECTORS, DISCS</t>
  </si>
  <si>
    <t>SCN-ISND-0224A-CQ-01</t>
  </si>
  <si>
    <t>DDP</t>
  </si>
  <si>
    <t>8818 6629 4813</t>
  </si>
  <si>
    <t>FEDEX COURIER</t>
  </si>
  <si>
    <t>COURIER</t>
  </si>
  <si>
    <t>ALUMINIUM WIRE ROLL</t>
  </si>
  <si>
    <t>COURIER TO OFFICE FOR PMT</t>
  </si>
  <si>
    <t>SCN-ISND-0230S-CQ</t>
  </si>
  <si>
    <t>HDMUTAOZ59538400</t>
  </si>
  <si>
    <t>HMM NURI </t>
  </si>
  <si>
    <t>KOCU9017084</t>
  </si>
  <si>
    <t>FLAT BARS, LIFT POINT BARS</t>
  </si>
  <si>
    <t>3 WOODEN BOXES</t>
  </si>
  <si>
    <t>SCN-RUYA-0070-CNQA</t>
  </si>
  <si>
    <t>GL01WD250531902</t>
  </si>
  <si>
    <t>CHINA OCEAN SHIPPING AGENCY</t>
  </si>
  <si>
    <t>250531000000</t>
  </si>
  <si>
    <t>PIPES SHIPMENT ON COOEC VSL</t>
  </si>
  <si>
    <t>SCN-RUYA-0072-CNQA</t>
  </si>
  <si>
    <t>GL01WD250531901</t>
  </si>
  <si>
    <t>18 PACKAGES_SEA PIPE HEADS, FLANGE PROTECTORS, SUBSEA PIPE STOPPER</t>
  </si>
  <si>
    <t>SCN-RUYA-ZQ9-052501</t>
  </si>
  <si>
    <t>GL01WD250531903</t>
  </si>
  <si>
    <t>ROV HOOKS, UHMWPE GROMMET, SHACKELS</t>
  </si>
  <si>
    <t>TI SHIPMENT FROM COOEC VESSEL</t>
  </si>
  <si>
    <t>SCN-RUYA 09-0024S-CQ</t>
  </si>
  <si>
    <t>MEDUJT964890</t>
  </si>
  <si>
    <t>MSC FAITH</t>
  </si>
  <si>
    <t>FK526A</t>
  </si>
  <si>
    <t>MSMU4056072,TRHU8657201</t>
  </si>
  <si>
    <t>GASKET SOFT IRONS (6",10" 12', 16"), NUTS &amp; BOLTS, FLANGES</t>
  </si>
  <si>
    <t>RM2409066-13</t>
  </si>
  <si>
    <t>57 PACKAGES OF PLY WOOD CASES</t>
  </si>
  <si>
    <t>ISND-WCME-OSL03</t>
  </si>
  <si>
    <t>3 TRAILERS</t>
  </si>
  <si>
    <t>CWC PAIN AND BARE PIPES</t>
  </si>
  <si>
    <t>FROM WASCO TO SPEMOCEAN DELIVERY TO LOAD VSLL DE BO</t>
  </si>
  <si>
    <t>SCN-RUYA 09-0022S-CQ</t>
  </si>
  <si>
    <t>SHAA88936600</t>
  </si>
  <si>
    <t>HMMU3605377,HMMU3605720,HMMU360630</t>
  </si>
  <si>
    <t>SCN-RUYA-0076-CNQA</t>
  </si>
  <si>
    <t>SCN-RUYA 09-0025A-CQ</t>
  </si>
  <si>
    <t>157-04231091</t>
  </si>
  <si>
    <t>SHACKELS, ROVS, HOOKS</t>
  </si>
  <si>
    <t>SCN-RUYA-0082B-CNQA</t>
  </si>
  <si>
    <t>3 PALLETS</t>
  </si>
  <si>
    <t>SCN-ISND-0206A-CQ</t>
  </si>
  <si>
    <t>157-04231076</t>
  </si>
  <si>
    <t>STEEL RODS, BOLTS</t>
  </si>
  <si>
    <t>SCN-ISND-0149A-CQ</t>
  </si>
  <si>
    <t>157-04240095</t>
  </si>
  <si>
    <t>JUNCTION BOXES</t>
  </si>
  <si>
    <t>SCN-ISND-0232S-CQ</t>
  </si>
  <si>
    <t>YMJAZ240181697</t>
  </si>
  <si>
    <t>HMM GAON</t>
  </si>
  <si>
    <t>019W</t>
  </si>
  <si>
    <t>CAIU3897286</t>
  </si>
  <si>
    <t>FASTENING BELTS, ROPE CLAMPS</t>
  </si>
  <si>
    <t>14 WOODEN BOXES</t>
  </si>
  <si>
    <t>SCN-ISND-0224A-CQ-02</t>
  </si>
  <si>
    <t>8819 9952 5768</t>
  </si>
  <si>
    <t>SCN-ISND-0224A-CQ-03</t>
  </si>
  <si>
    <t>8819 9959 9715</t>
  </si>
  <si>
    <t>SCN-ISND-0229S-CQ-01</t>
  </si>
  <si>
    <t>SC21DURF1520A</t>
  </si>
  <si>
    <t>TIANJIN NANGAN SUPPLY CHAIN TECHNOLOGY CO., LTD</t>
  </si>
  <si>
    <t>TIANJIN CONSOLE LINE</t>
  </si>
  <si>
    <t>EXPRESS ATHENS</t>
  </si>
  <si>
    <t>25024W</t>
  </si>
  <si>
    <t>SEGU6490049</t>
  </si>
  <si>
    <t>RODS, INSULATING TAPES, STAINLESS STEEL TIES, BOLT &amp; NUTS</t>
  </si>
  <si>
    <t>000020250510</t>
  </si>
  <si>
    <t>CGHTZX202504002682</t>
  </si>
  <si>
    <t>SCN-ISND-0229S-CQ-02</t>
  </si>
  <si>
    <t>SC21DURF1519</t>
  </si>
  <si>
    <t>CAIU8862791</t>
  </si>
  <si>
    <t>ELECTRICAL AND ISNTRUMENTATION MISCELLANEOUS</t>
  </si>
  <si>
    <t>000020250605</t>
  </si>
  <si>
    <t>CGHTZX202504003029</t>
  </si>
  <si>
    <t>235-93788155</t>
  </si>
  <si>
    <t>EMERSON ASIA PACIFIC PRIVATE LIMITED</t>
  </si>
  <si>
    <t>TURKISH AIR LINES</t>
  </si>
  <si>
    <t>TK6261</t>
  </si>
  <si>
    <t>OW2025061801</t>
  </si>
  <si>
    <t>Z2024KEBNT0628</t>
  </si>
  <si>
    <t>SCN-ISND-0233A-CQ</t>
  </si>
  <si>
    <t>157-04233390</t>
  </si>
  <si>
    <t>FLANGE TEST RINGS</t>
  </si>
  <si>
    <t xml:space="preserve">SCN-ISND-0233A-CQ </t>
  </si>
  <si>
    <t>SCN-ISND-0216A-FQ</t>
  </si>
  <si>
    <t>MILAN, MALPENSA, ITALY</t>
  </si>
  <si>
    <t>235-09077504</t>
  </si>
  <si>
    <t>EUROMISURE WIKA INSTRUMENTS SAS DI WIKA ITALIA SRL</t>
  </si>
  <si>
    <t>TK0782</t>
  </si>
  <si>
    <t>ORIFICE PLATES</t>
  </si>
  <si>
    <t>000052902</t>
  </si>
  <si>
    <t>Z2024KEBNT0753</t>
  </si>
  <si>
    <t>SCN-ISND-0236A-FQ</t>
  </si>
  <si>
    <t>125-13602050</t>
  </si>
  <si>
    <t>BA3480</t>
  </si>
  <si>
    <t>PL0011155/</t>
  </si>
  <si>
    <t>SCN-RUYA 09-0026S-CQ</t>
  </si>
  <si>
    <t>YMJAZ226058930</t>
  </si>
  <si>
    <t>HMM NURI</t>
  </si>
  <si>
    <t>015W</t>
  </si>
  <si>
    <t>YMLU6434245,YMLU8827257</t>
  </si>
  <si>
    <t>BOW SHACKEL, WIRE ROPES,</t>
  </si>
  <si>
    <t>SCN-RUYA-0081-CNQA</t>
  </si>
  <si>
    <t>29 PACKAGES</t>
  </si>
  <si>
    <t>SCN-ISND-0234A-CQ</t>
  </si>
  <si>
    <t>157-04977486</t>
  </si>
  <si>
    <t>STEEL BELLMOUTHS</t>
  </si>
  <si>
    <t>4 WOODEN BOXES</t>
  </si>
  <si>
    <t>SCN-ISND-0237A-CQ</t>
  </si>
  <si>
    <t>157-04977431</t>
  </si>
  <si>
    <t>BOLT, NUTS AND WASHERS</t>
  </si>
  <si>
    <t>1 PLY WOODEN BOXE</t>
  </si>
  <si>
    <t>SCN-ISND-0238A-CQ-01</t>
  </si>
  <si>
    <t>157-04953163</t>
  </si>
  <si>
    <t>3 PLY WOODEN BOXES</t>
  </si>
  <si>
    <t>SCN-ISND-0238A-CQ-02</t>
  </si>
  <si>
    <t>157-04977921</t>
  </si>
  <si>
    <t>ROLL SECTIONS, SEAMLESS TUBEBAR</t>
  </si>
  <si>
    <t>ISND-WCME-OSL04</t>
  </si>
  <si>
    <t>MARSA PORT</t>
  </si>
  <si>
    <t>40ft TRAILERS</t>
  </si>
  <si>
    <t>CWC PIPES</t>
  </si>
  <si>
    <t>DE BO VSL</t>
  </si>
  <si>
    <t xml:space="preserve">LOADING AT MARSA PORT FOR DE BO VSL </t>
  </si>
  <si>
    <t>SCN-ISND-0243A-FQ</t>
  </si>
  <si>
    <t>157-09220525</t>
  </si>
  <si>
    <t>VALVES</t>
  </si>
  <si>
    <t>2250155</t>
  </si>
  <si>
    <t>CGHTZX202411001959</t>
  </si>
  <si>
    <t>SCN-ISND-0245A-CQ</t>
  </si>
  <si>
    <t>157-04977453</t>
  </si>
  <si>
    <t>7 WOODEN BOXES</t>
  </si>
  <si>
    <t>SCN-ISND-0248S-FQ</t>
  </si>
  <si>
    <t>M25EXL22297QADOH</t>
  </si>
  <si>
    <t>OPEN SEAS LINES</t>
  </si>
  <si>
    <t>SLS TOPAZ</t>
  </si>
  <si>
    <t>532N</t>
  </si>
  <si>
    <t>CAIU9267263</t>
  </si>
  <si>
    <t>PL0011424/25001563</t>
  </si>
  <si>
    <t>Consolidated BL issued with 250S</t>
  </si>
  <si>
    <t>SCN-ISND-0249A-CQ</t>
  </si>
  <si>
    <t>157-04975471</t>
  </si>
  <si>
    <t>SCN-RUYA 09-0027A-CQ</t>
  </si>
  <si>
    <t>157-04971455</t>
  </si>
  <si>
    <t>RM2409066-14</t>
  </si>
  <si>
    <t>ISND-WCME-LO01</t>
  </si>
  <si>
    <t>SCN-RUYA 09-0028S-CQ-01</t>
  </si>
  <si>
    <t>HNZH002</t>
  </si>
  <si>
    <t>HAI NAM 89</t>
  </si>
  <si>
    <t>TF251404</t>
  </si>
  <si>
    <t>OFFICE SUPPLIES</t>
  </si>
  <si>
    <t>SCN-RUYA-0087A-CNQA</t>
  </si>
  <si>
    <t>23 PACKGAGES</t>
  </si>
  <si>
    <t>SCN-RUYA 09-0028S-CQ-02</t>
  </si>
  <si>
    <t>HNZH003</t>
  </si>
  <si>
    <t>REPAIR TOOLS</t>
  </si>
  <si>
    <t>SCN-RUYA-0087B-CNQA</t>
  </si>
  <si>
    <t>52 PACKGAGES</t>
  </si>
  <si>
    <t>SCN-ISND-0253A-FQ</t>
  </si>
  <si>
    <t>JAKARTA AIR PORT, INDONESIA</t>
  </si>
  <si>
    <t>065-49241522</t>
  </si>
  <si>
    <t>HAIXIANG INTERNATIONAL TRADING (HK) LTD.</t>
  </si>
  <si>
    <t>SV546</t>
  </si>
  <si>
    <t>BIOLOGICAL PROBES,CORROSION COUPONS AND ACCESSORY</t>
  </si>
  <si>
    <t>Z2024KEBWT0781</t>
  </si>
  <si>
    <t>2 PACKAGES CONTAINING 3 W/BOXES</t>
  </si>
  <si>
    <t>SCN-ISND-0256A-CQ</t>
  </si>
  <si>
    <t>157-08299045</t>
  </si>
  <si>
    <t>BOLT &amp; NUTS</t>
  </si>
  <si>
    <t>SCN-ISND-0258A-FQ</t>
  </si>
  <si>
    <t>SHANNON AIRPORT</t>
  </si>
  <si>
    <t>172-80541661</t>
  </si>
  <si>
    <t>BAKER HUGHES EMEA UNLIMITED COMPANY</t>
  </si>
  <si>
    <t>CV4802</t>
  </si>
  <si>
    <t xml:space="preserve">ULTRASONIC FLOWMETER SYSTEM            </t>
  </si>
  <si>
    <t>82608056</t>
  </si>
  <si>
    <t>Z2024KEBWT0555</t>
  </si>
  <si>
    <t>SCN-ISND-0259A-FQ</t>
  </si>
  <si>
    <t>MANP3GEA5070004</t>
  </si>
  <si>
    <t>201517F</t>
  </si>
  <si>
    <t>SCN-ISND-0267A-FQ</t>
  </si>
  <si>
    <t>USA AIR PORT</t>
  </si>
  <si>
    <t>235-86623950</t>
  </si>
  <si>
    <t>METAL SAMPLES COMPANY</t>
  </si>
  <si>
    <t>TA</t>
  </si>
  <si>
    <t>TK-0782</t>
  </si>
  <si>
    <t>ACCESS FITTING, HOLLOW PLUGS</t>
  </si>
  <si>
    <t>INVCOOEC-YL-ISND5-2-250718B</t>
  </si>
  <si>
    <t>Z2024KEBWT0875</t>
  </si>
  <si>
    <t>SCN-ISND-0268A-FQ</t>
  </si>
  <si>
    <t>784-68617010</t>
  </si>
  <si>
    <t>BA</t>
  </si>
  <si>
    <t>BA123</t>
  </si>
  <si>
    <t>CORROSION PROBES &amp; TRANSMITTERS</t>
  </si>
  <si>
    <t>INVCOOEC-YL-ISND5-2-251125B</t>
  </si>
  <si>
    <t>1 WOODEN CRATE</t>
  </si>
  <si>
    <t>SCN-ISND-0269S-CQ</t>
  </si>
  <si>
    <t>ONEYTASPYJ200900</t>
  </si>
  <si>
    <t>HMMM MIR</t>
  </si>
  <si>
    <t>017W</t>
  </si>
  <si>
    <t>SHACKELS, HOOKS, CLAMPS, MASTER LINKS</t>
  </si>
  <si>
    <t>35 WOODEN BOXES</t>
  </si>
  <si>
    <t>SCN-ISND-0273A-CQ</t>
  </si>
  <si>
    <t>157-08299303</t>
  </si>
  <si>
    <t>STUD BOLTS</t>
  </si>
  <si>
    <t>1WOODEN BOXES</t>
  </si>
  <si>
    <t>SCN-ISND-0276S-FQ</t>
  </si>
  <si>
    <t>EGLV095500068485</t>
  </si>
  <si>
    <t>CMA CGM PEGASUS</t>
  </si>
  <si>
    <t>'0MDEHW1MA</t>
  </si>
  <si>
    <t>EMCU4011649</t>
  </si>
  <si>
    <t>SEAMLESS PIPES</t>
  </si>
  <si>
    <t>SIPL/ISND/016/0825</t>
  </si>
  <si>
    <t>5 BUNDLES (QTY IN METERS)</t>
  </si>
  <si>
    <t>SCN-ISND-0281S-FQ</t>
  </si>
  <si>
    <t>ONEYTASPYC785800</t>
  </si>
  <si>
    <t>007W</t>
  </si>
  <si>
    <t>FFAU6744614</t>
  </si>
  <si>
    <t>TUBE HOLDERS</t>
  </si>
  <si>
    <t>9 WOODEN BOXES</t>
  </si>
  <si>
    <t>SCN-ISND-0282S-FQ</t>
  </si>
  <si>
    <t>ONEYTA5PYC872500</t>
  </si>
  <si>
    <t>GCXU2296888</t>
  </si>
  <si>
    <t>SNATCH BLOCK</t>
  </si>
  <si>
    <t xml:space="preserve">SCN-ISND-0282S-FQ </t>
  </si>
  <si>
    <t>18 WOODEN BOXES</t>
  </si>
  <si>
    <t>SCN-ISND-0290A-FQ</t>
  </si>
  <si>
    <t>157-07331796</t>
  </si>
  <si>
    <t>QR-8623 </t>
  </si>
  <si>
    <t>RIC193516/25001859</t>
  </si>
  <si>
    <t>GGPL/SE/SO/242000115</t>
  </si>
  <si>
    <t>SCN-ISND-0284A-FQ</t>
  </si>
  <si>
    <t>KUALA LAMPUR, MALAYSIA</t>
  </si>
  <si>
    <t>615-63798781</t>
  </si>
  <si>
    <t>ES-0281</t>
  </si>
  <si>
    <t>BOLTS AND NUTS</t>
  </si>
  <si>
    <t>SBN-049186/25001789</t>
  </si>
  <si>
    <t>SCN-RUYA 09-0029S-CQ-01</t>
  </si>
  <si>
    <t>HNZH001</t>
  </si>
  <si>
    <t>BB Vsl</t>
  </si>
  <si>
    <t>SCN-RUYA-0086A-CNQA</t>
  </si>
  <si>
    <t>BB VESSEL FROM CHINA</t>
  </si>
  <si>
    <t>SCN-RUYA 09-0029S-CQ-02</t>
  </si>
  <si>
    <t>SCN-RUYA-0086B-CNQA</t>
  </si>
  <si>
    <t>SCN-RUYA 09-0030S-FQ</t>
  </si>
  <si>
    <t>CR001</t>
  </si>
  <si>
    <t>MV CARENS</t>
  </si>
  <si>
    <t>CA25002</t>
  </si>
  <si>
    <t>WCL/EXP/25-26/I/1020A/COOEC</t>
  </si>
  <si>
    <t>3RD SHIPMENT FROM INDIA</t>
  </si>
  <si>
    <t>SCN-RUYA 09-0031S-FQ</t>
  </si>
  <si>
    <t>CR002</t>
  </si>
  <si>
    <t>WCL/EXP/25-26/I/1019A/COOEC</t>
  </si>
  <si>
    <t>3RD SHIPMENT FROM INDIA_02</t>
  </si>
  <si>
    <t>SCN-ISND-0262A-CQ</t>
  </si>
  <si>
    <t>157-04977696</t>
  </si>
  <si>
    <t>WIRE MESH AISI</t>
  </si>
  <si>
    <t xml:space="preserve">2 WOODEN BOXES  </t>
  </si>
  <si>
    <t>SCN-ISND-0271A-FQ</t>
  </si>
  <si>
    <t>607-50715254</t>
  </si>
  <si>
    <t>EUROPEAN SAFETY SYSTEMS LTD</t>
  </si>
  <si>
    <t>BEACONS</t>
  </si>
  <si>
    <t>SI156790ESS</t>
  </si>
  <si>
    <t>SCN-ISND-0274S-CQ-01</t>
  </si>
  <si>
    <t>HDMUSHAZZVG55700</t>
  </si>
  <si>
    <t>HILTI (CHINA) DISTRIBUTION LIMITED</t>
  </si>
  <si>
    <t>0016W</t>
  </si>
  <si>
    <t>2x40'HQ,1x20'GP</t>
  </si>
  <si>
    <t>KOSU4519618,KOSU4639742,CAIU6165484</t>
  </si>
  <si>
    <t>ELBOWS, CABLE LADDERS</t>
  </si>
  <si>
    <t>CGHTZX202501001838</t>
  </si>
  <si>
    <t>20 PALLETS</t>
  </si>
  <si>
    <t>SCN-ISND-0274S-CQ-02</t>
  </si>
  <si>
    <t>RISER FOE, COVER FOE,FLAT ELBOWS</t>
  </si>
  <si>
    <t>15 PALLETS</t>
  </si>
  <si>
    <t>SCN-ISND-0280S-CQ</t>
  </si>
  <si>
    <t>COSU6424952460</t>
  </si>
  <si>
    <t>CMA CGM J.MADISON</t>
  </si>
  <si>
    <t>0MDEFW1MA</t>
  </si>
  <si>
    <t>CSNU6989532</t>
  </si>
  <si>
    <t>TUBE HOLDERS, BEAMS</t>
  </si>
  <si>
    <t xml:space="preserve">4 WOODEN BOXES  </t>
  </si>
  <si>
    <t>SCN-ISND-0286S-CQ</t>
  </si>
  <si>
    <t>MEDUOV113925</t>
  </si>
  <si>
    <t>MSC DANIT</t>
  </si>
  <si>
    <t>FK529A</t>
  </si>
  <si>
    <t>TRHU7477674</t>
  </si>
  <si>
    <t>10 WOODEN PALLETS</t>
  </si>
  <si>
    <t>SCN-ISND-0298S-CQ</t>
  </si>
  <si>
    <t>COSU6425335990</t>
  </si>
  <si>
    <t>FCIU9643055,OOCU7100255</t>
  </si>
  <si>
    <t>MASTER LINK ASSEMBLY80T, BOW SHACKELS</t>
  </si>
  <si>
    <t xml:space="preserve">83 WOODEN BOXES  </t>
  </si>
  <si>
    <t>SCN-ISND-0301A-CQ</t>
  </si>
  <si>
    <t>157-04241252</t>
  </si>
  <si>
    <t>WELDING WIRE</t>
  </si>
  <si>
    <t>SCN-ISND-0302A-FQ</t>
  </si>
  <si>
    <t>157-02724304</t>
  </si>
  <si>
    <t>OFFICINE NICOLA GALPERITE/SBN INDUSTRIES SDN BHD</t>
  </si>
  <si>
    <t>QR-8903</t>
  </si>
  <si>
    <t>STEEL BOLTS AND NUTS</t>
  </si>
  <si>
    <t>RIC196612|25001930</t>
  </si>
  <si>
    <t>10 CASES</t>
  </si>
  <si>
    <t>SCN-ISND-0304S-FQ</t>
  </si>
  <si>
    <t>SG12526-0018</t>
  </si>
  <si>
    <t>FML CONTAINER LINES</t>
  </si>
  <si>
    <t>CMA CGM URAL</t>
  </si>
  <si>
    <t>0MDE9W1MA</t>
  </si>
  <si>
    <t>1x40'FR OT</t>
  </si>
  <si>
    <t>EMCU4008199</t>
  </si>
  <si>
    <t>CIPL# 25-0093 CT868 6TH SHIPMENT</t>
  </si>
  <si>
    <t>Z2024KEBNS0</t>
  </si>
  <si>
    <t>24 PACKAGES</t>
  </si>
  <si>
    <t>SCN-ISND-0292A-FQ-01</t>
  </si>
  <si>
    <t>172-00219063</t>
  </si>
  <si>
    <t>VIAR VALVOLE SRL VIA A. SANDRONI</t>
  </si>
  <si>
    <t>C80021</t>
  </si>
  <si>
    <t>VALVES &amp; FIRE BLANKET</t>
  </si>
  <si>
    <t>VE  000105</t>
  </si>
  <si>
    <t>Z2024KEBWT0455</t>
  </si>
  <si>
    <t>7 PACKAGES</t>
  </si>
  <si>
    <t>SCN-ISND-0293A-CQ</t>
  </si>
  <si>
    <t>157-05141883</t>
  </si>
  <si>
    <t>MH-0845</t>
  </si>
  <si>
    <t>ELECTRIC HAND DRILL</t>
  </si>
  <si>
    <t>10 WOODEN BOXES</t>
  </si>
  <si>
    <t>SCN-ISND-0295A-FQ</t>
  </si>
  <si>
    <t>155-07825322</t>
  </si>
  <si>
    <t>HIMA MIDDLE EAST FZE</t>
  </si>
  <si>
    <t>SAFETY RELATED OUTPUT MODULE, POWER SUPPLY</t>
  </si>
  <si>
    <t>09072025-01</t>
  </si>
  <si>
    <t>ISND-WCME-LO02</t>
  </si>
  <si>
    <t>40ft TRAILER</t>
  </si>
  <si>
    <t>LOADING AT MARSA PORT FOR DE BO VSL EXTRA 3 PIPES ADDED</t>
  </si>
  <si>
    <t>SCN-ISND-0292A-FQ-02</t>
  </si>
  <si>
    <t>VE 000139</t>
  </si>
  <si>
    <t>SCN-ISND-0247S-FQ</t>
  </si>
  <si>
    <t>EGLV095500068507</t>
  </si>
  <si>
    <t>EVER GREEN</t>
  </si>
  <si>
    <t>0MDEHW1MA</t>
  </si>
  <si>
    <t>EMCU4012898</t>
  </si>
  <si>
    <t>SIPL/ISND/015/0725</t>
  </si>
  <si>
    <t>SCN-ISND-0250S-FQ</t>
  </si>
  <si>
    <t>PL0009842|25001561, PL0009843|25001562, PL0010639|25001560</t>
  </si>
  <si>
    <t>Z2024KEBWT0380-B04</t>
  </si>
  <si>
    <t>Consolidated BL issued with 248S</t>
  </si>
  <si>
    <t>SCN-ISND-0294A-QC</t>
  </si>
  <si>
    <t>157-04613674</t>
  </si>
  <si>
    <t>GULF AGENCY CO QATAR WLL</t>
  </si>
  <si>
    <t>QR-0870</t>
  </si>
  <si>
    <t>QINGDAO, SHANDONG</t>
  </si>
  <si>
    <t>SCN-ISND-0299S-CQ</t>
  </si>
  <si>
    <t>ONEYTA5PYJ121400</t>
  </si>
  <si>
    <t>OCEAN NETWORK EXPRESS</t>
  </si>
  <si>
    <t>016W</t>
  </si>
  <si>
    <t>TCLU7974793</t>
  </si>
  <si>
    <t>PIPE SUPPORT</t>
  </si>
  <si>
    <t>15 WOODEN BOXES</t>
  </si>
  <si>
    <t>SCN-ISND-0306S-FQ</t>
  </si>
  <si>
    <t>MUMBAI , INDIA</t>
  </si>
  <si>
    <t>JNP/25-26/HMD/0135</t>
  </si>
  <si>
    <t>KOSO INDIA PRIVATE LIMITED PLANT-2</t>
  </si>
  <si>
    <t>SOUL OF KOLKATA</t>
  </si>
  <si>
    <t>2589W</t>
  </si>
  <si>
    <t>UNSU0136776</t>
  </si>
  <si>
    <t>Z2024KEBNT0553</t>
  </si>
  <si>
    <t>SCN-ISND-0307R-QQ</t>
  </si>
  <si>
    <t>DOHA-QATAR</t>
  </si>
  <si>
    <t>LEADING MARINE (HK) CO.,LIMITED</t>
  </si>
  <si>
    <t xml:space="preserve">BUOY SMOKE MK9  </t>
  </si>
  <si>
    <t>WRHK250081</t>
  </si>
  <si>
    <t>Z2024KEBNT0770</t>
  </si>
  <si>
    <t>GAC_CHEM_WUK</t>
  </si>
  <si>
    <t>1 PALLET_ 'DG' CARGO</t>
  </si>
  <si>
    <t>SCN-RUYA 09-0032S-CQ</t>
  </si>
  <si>
    <t>HDMUSHAA40282000</t>
  </si>
  <si>
    <t>0007W</t>
  </si>
  <si>
    <t>1x20'GP,4x40'HQ</t>
  </si>
  <si>
    <t>HMMU2163286,HMMU4281668,HMMU4284883,HMMU4285107,HMMU4285370</t>
  </si>
  <si>
    <t>BOULTS AND NUTS</t>
  </si>
  <si>
    <t>RM2409066-15</t>
  </si>
  <si>
    <t>127 PACKAGES</t>
  </si>
  <si>
    <t>SCN-RUYA 09-0033S-CQ</t>
  </si>
  <si>
    <t>HDMUTSNA80447700</t>
  </si>
  <si>
    <t>V0016W</t>
  </si>
  <si>
    <t>HMMU6271632,HMMU6640010,KOCU4994623</t>
  </si>
  <si>
    <t>SETS</t>
  </si>
  <si>
    <t>SEAMLESS COATED BENDS</t>
  </si>
  <si>
    <t>SCN-RUYA-0096-CNQA</t>
  </si>
  <si>
    <t>16 WOODEN BOXES</t>
  </si>
  <si>
    <t>SCN-RUYA 09-0034S-CQ-01</t>
  </si>
  <si>
    <t>MEDUOS903120</t>
  </si>
  <si>
    <t>MSC CATERINA</t>
  </si>
  <si>
    <t>QK531W</t>
  </si>
  <si>
    <t>1x20'&amp; 4x40'HQ</t>
  </si>
  <si>
    <t>MEDU2341821,MEDU7341510,MEDU8858977,MSDU6889019,MSDU8460893</t>
  </si>
  <si>
    <t>RM2409066-16A</t>
  </si>
  <si>
    <t>61 PLY WOOD CASES</t>
  </si>
  <si>
    <t>SCN-RUYA 09-0034S-CQ-02</t>
  </si>
  <si>
    <t>MEDUOS694893</t>
  </si>
  <si>
    <t>1x20'&amp; 3x40'HQ</t>
  </si>
  <si>
    <t>FCIU2644105,CAAU8658759,FFAU1727717,FFAU3818204</t>
  </si>
  <si>
    <t>FLANGES, GASKETS, BOLTS &amp; NUTS</t>
  </si>
  <si>
    <t>RM2409066-16B</t>
  </si>
  <si>
    <t>PLY WOOD CASES</t>
  </si>
  <si>
    <t>SCN-RUYA 09-0035A-CQ</t>
  </si>
  <si>
    <t>RM2409066-17</t>
  </si>
  <si>
    <t>1 PLYWOOD CASE</t>
  </si>
  <si>
    <t>SCN-ISND-0316S-FQ</t>
  </si>
  <si>
    <t>2526CHE00317</t>
  </si>
  <si>
    <t>OFFICINE NICOLA GALPERITE FIGLIO SPA/GOODRICH</t>
  </si>
  <si>
    <t>LIGI LOGISTICS</t>
  </si>
  <si>
    <t>V018W</t>
  </si>
  <si>
    <t>MOTU0329346</t>
  </si>
  <si>
    <t>GASKETS</t>
  </si>
  <si>
    <t>RIC198486|25002061</t>
  </si>
  <si>
    <t>4 PLY WOOD BOXES</t>
  </si>
  <si>
    <t>SCN-ISND-0317S-CQ</t>
  </si>
  <si>
    <t>QGD2132860</t>
  </si>
  <si>
    <t>0MDELW1MA</t>
  </si>
  <si>
    <t>CMAU5278719,TCKU7347395</t>
  </si>
  <si>
    <t>13 WOODEN BOXES</t>
  </si>
  <si>
    <t>SCN-ISND-DB2-01</t>
  </si>
  <si>
    <t>2503QD001</t>
  </si>
  <si>
    <t>GREEN FIELD JACKET</t>
  </si>
  <si>
    <t>3 JACKET</t>
  </si>
  <si>
    <t>2503QD002</t>
  </si>
  <si>
    <t>3 INSURANCE PILES</t>
  </si>
  <si>
    <t>SCN-ISND-DB2-03</t>
  </si>
  <si>
    <t>2503QD003</t>
  </si>
  <si>
    <t>SCAFOLDS</t>
  </si>
  <si>
    <t>2 SCAFOLDS</t>
  </si>
  <si>
    <t>SCN-ISND-DB2-04</t>
  </si>
  <si>
    <t>2503QD004</t>
  </si>
  <si>
    <t>ACCESS LADDER</t>
  </si>
  <si>
    <t>2 ACCESS LADDER</t>
  </si>
  <si>
    <t>2503QD005</t>
  </si>
  <si>
    <t>GRILLAGE, SLINGS, SHACKELS</t>
  </si>
  <si>
    <t>28 PACKAGES OF GRILLAGE, SLINGS AND SHACKELS</t>
  </si>
  <si>
    <t>SLD2507A</t>
  </si>
  <si>
    <t>3047 PACKAGES -TI Cargo</t>
  </si>
  <si>
    <t>SLD2507B</t>
  </si>
  <si>
    <t>1984 PACKAGES -TI Cargo</t>
  </si>
  <si>
    <t>SLD2507C</t>
  </si>
  <si>
    <t>1494 PACKAGES -TI Cargo</t>
  </si>
  <si>
    <t>SLD2507D</t>
  </si>
  <si>
    <t>LEADING CHAIN, SHACKELS, SLINGS</t>
  </si>
  <si>
    <t>11PACKAGES -TI Cargo</t>
  </si>
  <si>
    <t>SLD2507E</t>
  </si>
  <si>
    <t xml:space="preserve">FIELD COMMUNICATION, TESTERS </t>
  </si>
  <si>
    <t>4 WOODEN BOXES -TI Cargo</t>
  </si>
  <si>
    <t>SCN-ISND-XSL-03</t>
  </si>
  <si>
    <t>SLD2507F</t>
  </si>
  <si>
    <t>BRUSHES, SPRAY BOTTLE, SHOVEL, GLOVES,TORCH</t>
  </si>
  <si>
    <t xml:space="preserve">1 WOODEN BOX </t>
  </si>
  <si>
    <t>SCN-ISND-XSL-04</t>
  </si>
  <si>
    <t>SLD2507G</t>
  </si>
  <si>
    <t xml:space="preserve">1 WOODEN PALLET </t>
  </si>
  <si>
    <t>SLD2507H</t>
  </si>
  <si>
    <t>SLD2507I</t>
  </si>
  <si>
    <t>418 PACKAGES</t>
  </si>
  <si>
    <t>SLD2507J</t>
  </si>
  <si>
    <t>14 PACKAGES</t>
  </si>
  <si>
    <t>SLD2507K</t>
  </si>
  <si>
    <t>15 PACKAGES</t>
  </si>
  <si>
    <t>SCN-ISND-XSL-06-1</t>
  </si>
  <si>
    <t>SLD2507L</t>
  </si>
  <si>
    <t>THERMOCOUPLE WIRE, INSULATION WIRES ETC.</t>
  </si>
  <si>
    <t>5 WOODEN BOXES</t>
  </si>
  <si>
    <t>SCN-ISND-XSL-06-2</t>
  </si>
  <si>
    <t>SLD2507M</t>
  </si>
  <si>
    <t>PPE, TOOLS, BUCKELES ETC.</t>
  </si>
  <si>
    <t>SCN-ISND-XSL-06-3</t>
  </si>
  <si>
    <t>SLD2507N</t>
  </si>
  <si>
    <t>30 WOODEN BOXES AND PALLETS</t>
  </si>
  <si>
    <t>SCN-ISND-XSL-07</t>
  </si>
  <si>
    <t>SLD2507P</t>
  </si>
  <si>
    <t>BOAT LANDING</t>
  </si>
  <si>
    <t>12 PACKAGES</t>
  </si>
  <si>
    <t>SLD2507Q</t>
  </si>
  <si>
    <t>SCN-ISND-XSL-11</t>
  </si>
  <si>
    <t>SLD2507R</t>
  </si>
  <si>
    <t>2 WOODEN PALLET</t>
  </si>
  <si>
    <t>SCN-ISND-XSL-13</t>
  </si>
  <si>
    <t>SLD2507S</t>
  </si>
  <si>
    <t>PILES</t>
  </si>
  <si>
    <t>54 PACKAGES</t>
  </si>
  <si>
    <t>SCN-ISND-0320S-FQ</t>
  </si>
  <si>
    <t>PASIR GUDANG, MALAYSIA</t>
  </si>
  <si>
    <t>CMRHMD015225A</t>
  </si>
  <si>
    <t>CMR GLOBAL</t>
  </si>
  <si>
    <t>TRHU2552970</t>
  </si>
  <si>
    <t>RIC198240|25002110</t>
  </si>
  <si>
    <t>4 PLY WOODS BOXES</t>
  </si>
  <si>
    <t>SCN-ISND-0321S-CQ</t>
  </si>
  <si>
    <t>177GHSHSQ4920</t>
  </si>
  <si>
    <t xml:space="preserve">MSC RAVENNA </t>
  </si>
  <si>
    <t>QK534W</t>
  </si>
  <si>
    <t>7x40'HQ</t>
  </si>
  <si>
    <t>FCIU9240213,MEDU4584991,MEDU7809237,MSDU8203771,MSMU8063254,MSNU5306586,MSNU8529156</t>
  </si>
  <si>
    <t>41 PACKAGES</t>
  </si>
  <si>
    <t>SCN-ISND-0322A-CQ</t>
  </si>
  <si>
    <t>157-05142631</t>
  </si>
  <si>
    <t>BALL VALVE, PLUGS</t>
  </si>
  <si>
    <t>SCN-ISND-0326A-CQ</t>
  </si>
  <si>
    <t>157-05144495</t>
  </si>
  <si>
    <t>SCN-ISND-0328A-FQ</t>
  </si>
  <si>
    <t>157-07022632</t>
  </si>
  <si>
    <t>QR-0108</t>
  </si>
  <si>
    <t>FITTINGS AND FLANGE</t>
  </si>
  <si>
    <t>201517I</t>
  </si>
  <si>
    <t>1 CRATE</t>
  </si>
  <si>
    <t>SCN-ISND-0277S-FQ</t>
  </si>
  <si>
    <t>ONEYPKGF57109500</t>
  </si>
  <si>
    <t>TRIU0485856</t>
  </si>
  <si>
    <t>SIPL/ISND/017/0825</t>
  </si>
  <si>
    <t>SCN-ISND-0329S-CQ</t>
  </si>
  <si>
    <t>MEDUOV610367</t>
  </si>
  <si>
    <t>BMOU5953434,MEDU6863064</t>
  </si>
  <si>
    <t>SCN-ISND-0332A-CQ</t>
  </si>
  <si>
    <t>157-09466273</t>
  </si>
  <si>
    <t xml:space="preserve">SCN-ISND-0332A-CQ </t>
  </si>
  <si>
    <t>SCN-ISND-0333A-CQ-01</t>
  </si>
  <si>
    <t>157-09467835</t>
  </si>
  <si>
    <t>TEST RINGS &amp; STEEL PLATE</t>
  </si>
  <si>
    <t>SCN-ISND-0333A-CQ-02</t>
  </si>
  <si>
    <t>157-09467846</t>
  </si>
  <si>
    <t>TEST RINGS &amp; SEAMLESS PIPES</t>
  </si>
  <si>
    <t>SCN-ISND-0333A-CQ-03</t>
  </si>
  <si>
    <t>157-09467850</t>
  </si>
  <si>
    <t>SCN-ISND-0334A-CQ-01</t>
  </si>
  <si>
    <t>157-00737903</t>
  </si>
  <si>
    <t>CLAMPS, BOLT NUT &amp; WASHERS</t>
  </si>
  <si>
    <t>00002025813</t>
  </si>
  <si>
    <t>1 CASE (DUTY FREE 1 HS CODE)</t>
  </si>
  <si>
    <t>SCN-ISND-0334A-CQ-02</t>
  </si>
  <si>
    <t>157-00737914</t>
  </si>
  <si>
    <t>CABLES AND WIRES</t>
  </si>
  <si>
    <t>00002025814</t>
  </si>
  <si>
    <t>2 CASES (DUTY FREE 1 HS CODE)</t>
  </si>
  <si>
    <t>SCN-ISND-0335A-FQ</t>
  </si>
  <si>
    <t>235-41228526</t>
  </si>
  <si>
    <t xml:space="preserve">BAC CORROSION CONTROL LTD </t>
  </si>
  <si>
    <t>TK6140</t>
  </si>
  <si>
    <t>CHEMICAL INJECTION</t>
  </si>
  <si>
    <t xml:space="preserve">INVRCR2229_02 </t>
  </si>
  <si>
    <t>Z2024KEBWT0629</t>
  </si>
  <si>
    <t>SCN-ISND-0337A-CQ</t>
  </si>
  <si>
    <t>157-09142206</t>
  </si>
  <si>
    <t>SNATCH BLOCK /55T</t>
  </si>
  <si>
    <t>SCN-ISND-0341A-FQ</t>
  </si>
  <si>
    <t>125-13602271</t>
  </si>
  <si>
    <t>BA-0127</t>
  </si>
  <si>
    <t>PL0011944|25002202</t>
  </si>
  <si>
    <t xml:space="preserve">3 CASES </t>
  </si>
  <si>
    <t>SCN-RUYA 09-0036S-CQ</t>
  </si>
  <si>
    <t>HDMUSHAA17763000</t>
  </si>
  <si>
    <t>8x20'GP</t>
  </si>
  <si>
    <t>FCIU4999784,GAOU2100648,HMMU2112376,HMMU2189819,HMMU2191420,KOCU2195525,TGBU2495049,TLLU2161320</t>
  </si>
  <si>
    <t>142 PCS FLANGES, 330 PCS GASKETS, 707 SETS BOLTS &amp; NUTS</t>
  </si>
  <si>
    <t>121 PLYWOOD CASES</t>
  </si>
  <si>
    <t>SCN-ISND-WL-SP-01-FQ</t>
  </si>
  <si>
    <t>ISTANBUL</t>
  </si>
  <si>
    <t>235-86950592</t>
  </si>
  <si>
    <t>NATIONAL OILWELL VARCO LP</t>
  </si>
  <si>
    <t>TK-6372</t>
  </si>
  <si>
    <t>SPARE PARTS</t>
  </si>
  <si>
    <t>SO1033756-1</t>
  </si>
  <si>
    <t>2 CRATES_SHIPMENT ASSIGNED TO GAC</t>
  </si>
  <si>
    <t>GULF AGENCY QATAR WLL</t>
  </si>
  <si>
    <t>SCN-ISND-0340A-CQ-01</t>
  </si>
  <si>
    <t>157-09466111</t>
  </si>
  <si>
    <t>SCN-ISND-0340-CQ-01</t>
  </si>
  <si>
    <t>4 PLYWOOD CASES</t>
  </si>
  <si>
    <t>SCN-ISND-0340A-CQ-02</t>
  </si>
  <si>
    <t>157-09466122</t>
  </si>
  <si>
    <t>SCN-ISND-0340-CQ-02</t>
  </si>
  <si>
    <t>SCN-ISND-WL-SP-02-CQ</t>
  </si>
  <si>
    <t>2530QDHD003</t>
  </si>
  <si>
    <t xml:space="preserve">SHANGHAI BAIHEFENG TRADING CO., LTD </t>
  </si>
  <si>
    <t>WEILI</t>
  </si>
  <si>
    <t>2504A</t>
  </si>
  <si>
    <t>CR020250618</t>
  </si>
  <si>
    <t>TRANSIT BAYAN CHANGED TO PERNANENT BAYAN AND MOVED CARGO TO N20</t>
  </si>
  <si>
    <t>SCN-ISND-0308S-CQ-01</t>
  </si>
  <si>
    <t>SC21DURH1621</t>
  </si>
  <si>
    <t>KOSTAS</t>
  </si>
  <si>
    <t>532W</t>
  </si>
  <si>
    <t>ELECTRICAL AND INSTRUMENTATION MISCELLANEOUS</t>
  </si>
  <si>
    <t>000020250511</t>
  </si>
  <si>
    <t>1 WOODEN CASE</t>
  </si>
  <si>
    <t>SCN-ISND-0308S-CQ-02</t>
  </si>
  <si>
    <t>SC21DURH1620</t>
  </si>
  <si>
    <t>HAMU1987962</t>
  </si>
  <si>
    <t>000020250512</t>
  </si>
  <si>
    <t>ISND-WCME-OSL05</t>
  </si>
  <si>
    <t>LOADING AT WASCO TO SPEMOCEAN OPEN YARD (N20)</t>
  </si>
  <si>
    <t>SCN-ISND-0340A-CQ-03</t>
  </si>
  <si>
    <t>157-09466391</t>
  </si>
  <si>
    <t>SWIVEL FLANGES</t>
  </si>
  <si>
    <t>SCN-ISND-0340-CQ-03</t>
  </si>
  <si>
    <t>SCN-ISND-0340A-CQ-04</t>
  </si>
  <si>
    <t>157-09466402</t>
  </si>
  <si>
    <t>SCN-ISND-0340-CQ-04</t>
  </si>
  <si>
    <t>6 PLYWOOD CASES</t>
  </si>
  <si>
    <t>ISND-WCME-LO03</t>
  </si>
  <si>
    <t>SCN-ISND-0278S-FQ</t>
  </si>
  <si>
    <t>ONEYPKGF60689500</t>
  </si>
  <si>
    <t>TEXU1520310</t>
  </si>
  <si>
    <t>SIPL/ISND/018/0825</t>
  </si>
  <si>
    <t>31 Pieces of Bend Pipes</t>
  </si>
  <si>
    <t>SCN-ISND-0091S-QC</t>
  </si>
  <si>
    <t>EGLV300590002163</t>
  </si>
  <si>
    <t>GULF AGENCY COMPANY -QFZ</t>
  </si>
  <si>
    <t xml:space="preserve">EVER GREEN </t>
  </si>
  <si>
    <t>0019E</t>
  </si>
  <si>
    <t>EITU0125444</t>
  </si>
  <si>
    <t>SURGICAL MASK AND PIG MOUTH MASK</t>
  </si>
  <si>
    <t>RE-EXPORT ITEMS DUE TO NON APPROVED ITEMS (RE-EXPORTED)</t>
  </si>
  <si>
    <t>SCN-RUYA 09-0037S-FQ</t>
  </si>
  <si>
    <t>MAS/MUN11212/HMD/09/25</t>
  </si>
  <si>
    <t>0090</t>
  </si>
  <si>
    <t>3x40'FR</t>
  </si>
  <si>
    <t>TEXU8995174,QAEU7511220,ZCSU6005000</t>
  </si>
  <si>
    <t>BARE PIPES AND PIPE ILINES</t>
  </si>
  <si>
    <t>WCL/EXP/24-25/I/1044/COOEC</t>
  </si>
  <si>
    <t>15 PIPES LOOSE</t>
  </si>
  <si>
    <t>SCN-RUYA 09-0038S-CQ</t>
  </si>
  <si>
    <t>HDMUTSNA47935600</t>
  </si>
  <si>
    <t>HMM MIR</t>
  </si>
  <si>
    <t>5x40'HQ</t>
  </si>
  <si>
    <t>HMMU6447491,HMMU6503511,KOCU4489133,KOCU5116746,TCNU1695675</t>
  </si>
  <si>
    <t>SCN-RUYA-0101-CNQA</t>
  </si>
  <si>
    <t>31 WOODEN BOXES</t>
  </si>
  <si>
    <t>SCN-RUYA-HYSY201-01-RE</t>
  </si>
  <si>
    <t>EGLV300590002678</t>
  </si>
  <si>
    <t>EVERGREEN</t>
  </si>
  <si>
    <t>CMA CGM ALEXANDER</t>
  </si>
  <si>
    <t>0MDEME1MA</t>
  </si>
  <si>
    <t>EGHU3691819</t>
  </si>
  <si>
    <t>OFFSHORE CONSTRUCTIONS MATERIALS - (RE-EXPORT)</t>
  </si>
  <si>
    <t>27 PACKAGES (RE-EXPORTED)</t>
  </si>
  <si>
    <t>SCN-RUYA-HYSY201-02-RE</t>
  </si>
  <si>
    <t>EGLV300590002686</t>
  </si>
  <si>
    <t>EMCU6280349</t>
  </si>
  <si>
    <t xml:space="preserve">CMT WELDING SYSTEM </t>
  </si>
  <si>
    <t>7 PACKAGES (RE-EXPORTED)</t>
  </si>
  <si>
    <t>SCN-RUYA-HYSY201-03-RE</t>
  </si>
  <si>
    <t>EGLV300590002694</t>
  </si>
  <si>
    <t>EGMU3395885</t>
  </si>
  <si>
    <t>OFFSHORE EQUIPMENT AND LAPTOPS</t>
  </si>
  <si>
    <t>28 PACKAGES (RE-EXPORTED)</t>
  </si>
  <si>
    <t>SCN-RUYA-HYSY201-04-RE</t>
  </si>
  <si>
    <t>EGLV300590002708</t>
  </si>
  <si>
    <t>EISU8550913,EITU1849779</t>
  </si>
  <si>
    <t>GENERATORS AND MACHINES</t>
  </si>
  <si>
    <t>48 PACKAGES (RE-EXPORTED)</t>
  </si>
  <si>
    <t>SCN-ISND-0351S-FQ</t>
  </si>
  <si>
    <t>HLCUDX3250942966</t>
  </si>
  <si>
    <t>N237</t>
  </si>
  <si>
    <t>HLBU8207690</t>
  </si>
  <si>
    <t>1018905</t>
  </si>
  <si>
    <t>1 BUNDLE</t>
  </si>
  <si>
    <t>SCN-ISND-0355A-FQ</t>
  </si>
  <si>
    <t>125-17060466</t>
  </si>
  <si>
    <t>THERMO ELECTRIC INSTRUMENTATION BV</t>
  </si>
  <si>
    <t>TEMPERATRUE TRANSMITTER</t>
  </si>
  <si>
    <t>141881</t>
  </si>
  <si>
    <t>CGHTZX202506007605</t>
  </si>
  <si>
    <t>SCN-ISND-0356A-FQ</t>
  </si>
  <si>
    <t>235-83627143 </t>
  </si>
  <si>
    <t>SPARE PARTS, FITTING</t>
  </si>
  <si>
    <t>WOTINV20250924</t>
  </si>
  <si>
    <t>202519004811</t>
  </si>
  <si>
    <t>SCN-ISND-0358A-FQ-01</t>
  </si>
  <si>
    <t>LYON ST EXUPERY, FRANCE</t>
  </si>
  <si>
    <t>157-35217700</t>
  </si>
  <si>
    <t>CHLORIDE SAS</t>
  </si>
  <si>
    <t>QR-8104</t>
  </si>
  <si>
    <t>UPS</t>
  </si>
  <si>
    <t>INV251000133</t>
  </si>
  <si>
    <t>202513970088</t>
  </si>
  <si>
    <t xml:space="preserve">1 WOODEN CRATE-UPS </t>
  </si>
  <si>
    <t>SCN-ISND-0359A-CQ</t>
  </si>
  <si>
    <t>157-06934631</t>
  </si>
  <si>
    <t xml:space="preserve">QA-0893 </t>
  </si>
  <si>
    <t>PRESSURE TRANSMITTERS</t>
  </si>
  <si>
    <t>141885</t>
  </si>
  <si>
    <t>1 PALLET (CIVIL DEFENSE APPROVAL IS REQUIRED)</t>
  </si>
  <si>
    <t>SCN-ISND-0362S-FQ</t>
  </si>
  <si>
    <t>OMO59125858</t>
  </si>
  <si>
    <t>JAS WORLDWIDE</t>
  </si>
  <si>
    <t>HELLA</t>
  </si>
  <si>
    <t>539W</t>
  </si>
  <si>
    <t>MRKU3224712</t>
  </si>
  <si>
    <t>PL0012020|25002473, PL0012018|25002474, PL0012338|25002475</t>
  </si>
  <si>
    <t>12 PACKAGES (3 CIPLs)</t>
  </si>
  <si>
    <t>SCN-ISND-0363S-FQ</t>
  </si>
  <si>
    <t>E C GEN 01 581084</t>
  </si>
  <si>
    <t>MAERSK MONTE ROSA</t>
  </si>
  <si>
    <t>001A</t>
  </si>
  <si>
    <t>HAMU1241943</t>
  </si>
  <si>
    <t>PL0011342|25002316</t>
  </si>
  <si>
    <t>2 CASES</t>
  </si>
  <si>
    <t>SCN-ISND HYSY285-01</t>
  </si>
  <si>
    <t>SHENZHEN,CHINA</t>
  </si>
  <si>
    <t>EB72509170995</t>
  </si>
  <si>
    <t>SPREADER BARS, CHAIN BLOCKS, WIRE ROPES</t>
  </si>
  <si>
    <t>SCN-ISND HYSY285-01-PI</t>
  </si>
  <si>
    <t>62 PACKAGES (4 LOOSE + 8 BUNDLES + 50 BOXES)</t>
  </si>
  <si>
    <t>SCN-ISND HYSY285-02</t>
  </si>
  <si>
    <t>EB72509170992</t>
  </si>
  <si>
    <t>WRENCH</t>
  </si>
  <si>
    <t>SCN-ISND HYSY285-02-PI</t>
  </si>
  <si>
    <t>167 PACKAGES (141 CARTONS + 26 PACKAGES)</t>
  </si>
  <si>
    <t>SCN-ISND HYSY285-03</t>
  </si>
  <si>
    <t>EB72509170996</t>
  </si>
  <si>
    <t>SOC CONTAINERS</t>
  </si>
  <si>
    <t>SCN-ISND HYSY285-03-TI</t>
  </si>
  <si>
    <t>GAC_WUKAIR YARD</t>
  </si>
  <si>
    <t xml:space="preserve">2 SOC CONTAINERS (OEGU1211657, OEGU1211662 </t>
  </si>
  <si>
    <t>SCN-RUYA-HYSY285-01</t>
  </si>
  <si>
    <t>HYSY285202509002</t>
  </si>
  <si>
    <t>OEGU151792-OB,OEGU151789-OB</t>
  </si>
  <si>
    <t>HYDRAULIC POWER, DIESEL ENGINE, TCQLSH, SOC CONTAINER</t>
  </si>
  <si>
    <t>22 PACKAGES (TI CARGO)</t>
  </si>
  <si>
    <t>SCN-RUYA-HYSY285-02</t>
  </si>
  <si>
    <t>HYSY285202509001</t>
  </si>
  <si>
    <t>OFFSHORE SUPPORT MATERIALS</t>
  </si>
  <si>
    <t>SCN-ISND-0358A-FQ-02</t>
  </si>
  <si>
    <t>157-35217722</t>
  </si>
  <si>
    <t>BATTERIES</t>
  </si>
  <si>
    <t>INV251000311</t>
  </si>
  <si>
    <t>2 WOODEN CRATE-BATTERY (3RD PARTY AS CONSIGNEE)</t>
  </si>
  <si>
    <t>SHABAS TRADING &amp; LOGISTICS W.L.L</t>
  </si>
  <si>
    <t>SCN-ISND-0364S-CQ</t>
  </si>
  <si>
    <t>QGD2273538</t>
  </si>
  <si>
    <t>0MDF3W</t>
  </si>
  <si>
    <t>04x40'HQ &amp; 1x20'GP</t>
  </si>
  <si>
    <t>GESU6471403,TCKU6246029,ECMU4948526,MAGU5697891,TLLU2007398</t>
  </si>
  <si>
    <t>23 WOODEN BOXES</t>
  </si>
  <si>
    <t>SCN-ISND-0365A-FQ</t>
  </si>
  <si>
    <t>FRANKFURT, GERMANY</t>
  </si>
  <si>
    <t>235-31428025</t>
  </si>
  <si>
    <t>ARMATURENFABRIK FRANZ SCHNEIDER GMBH + CO. KG</t>
  </si>
  <si>
    <t>TK-6086</t>
  </si>
  <si>
    <t>250220</t>
  </si>
  <si>
    <t>Z2024KEBWT0532</t>
  </si>
  <si>
    <t>8 WOODEN BOXES</t>
  </si>
  <si>
    <t>SCN-ISND-0366A-FQ</t>
  </si>
  <si>
    <t>157-09994633</t>
  </si>
  <si>
    <t>J.ROCCO MARINE &amp; OFFSHORE CO., LIMITED</t>
  </si>
  <si>
    <t>QR-0845</t>
  </si>
  <si>
    <t>JROINV20251003</t>
  </si>
  <si>
    <t>Z2024KEBNT0827</t>
  </si>
  <si>
    <t>2 WOODEN CRATES</t>
  </si>
  <si>
    <t>SCN-RUYA 09-0039S-CQ-01</t>
  </si>
  <si>
    <t>HDMUTSNA30110700</t>
  </si>
  <si>
    <t>OFFSHORE OIL ENGINEERING CO.,LTD.</t>
  </si>
  <si>
    <t>YM NORTH</t>
  </si>
  <si>
    <t>0049W</t>
  </si>
  <si>
    <t>KOCU4677608,TCLU1563141</t>
  </si>
  <si>
    <t>SCN-RUYA-0103A-CNQA</t>
  </si>
  <si>
    <t>11 WOODEN BOXES</t>
  </si>
  <si>
    <t>SCN-RUYA 09-0039S-CQ-02</t>
  </si>
  <si>
    <t>HDMUTSNA30110701</t>
  </si>
  <si>
    <t>02x40'HQ &amp; 1x20'GP</t>
  </si>
  <si>
    <t>HMMU6722042,HMMU6989912,TRHU3172358</t>
  </si>
  <si>
    <t>SCN-RUYA-0103B-CNQA</t>
  </si>
  <si>
    <t>SCN-RUYA 09-0040A-CQ</t>
  </si>
  <si>
    <t>157-00726213</t>
  </si>
  <si>
    <t>SCN-RUYA-0102-CNQA</t>
  </si>
  <si>
    <t>SCN-ISND-WL-SP-04-FQ</t>
  </si>
  <si>
    <t>HONG KONG/ZHANGJIANG</t>
  </si>
  <si>
    <t>884002985387/884003605220/884058709100</t>
  </si>
  <si>
    <t>HK GLOBAL STAR TRADING  CO., LTD/3RGBLED TECHNOLOGY CO., LTD</t>
  </si>
  <si>
    <t>STAINLESS STEEL BEARINGS, PLASTIC BALLAST, WRENCH AND PLIERS</t>
  </si>
  <si>
    <t>1200001/1200002/1200003</t>
  </si>
  <si>
    <t>3 SHIPMENTS VIA DHL COURIER BILL TOGETHER</t>
  </si>
  <si>
    <t>SCN-ISND-WL-SP-05-CQ</t>
  </si>
  <si>
    <t>SINOSEA MARINE SERVICES &amp; TRADING LIMITED</t>
  </si>
  <si>
    <t xml:space="preserve">HAMMER HEAD, RUST HAMMER </t>
  </si>
  <si>
    <t>SHIPMENTS VIA DHL COURIER UNDER GAC AS CONSIGNEE</t>
  </si>
  <si>
    <t>SCN-ISND-WL-SP-06A-CQ</t>
  </si>
  <si>
    <t>HOUSTAN, USA</t>
  </si>
  <si>
    <t>235-86949446</t>
  </si>
  <si>
    <t>TK-6587</t>
  </si>
  <si>
    <t>CRATES</t>
  </si>
  <si>
    <t>ELECTRICAL EQUIPMENTS</t>
  </si>
  <si>
    <t>SCN-ISND-0371A-CQ</t>
  </si>
  <si>
    <t>157-00740191</t>
  </si>
  <si>
    <t>MF845</t>
  </si>
  <si>
    <t>SCN-ISND-0271A-QC</t>
  </si>
  <si>
    <t>157-04588102</t>
  </si>
  <si>
    <t>QR-9008</t>
  </si>
  <si>
    <t>TIANJIN PORT</t>
  </si>
  <si>
    <t>RE-EXPORT TO CHINA_NON APPROVED FROM CIVIL DEFENSE (RE-EXPORTED)</t>
  </si>
  <si>
    <t>SCN-ISND-0375A-CQ</t>
  </si>
  <si>
    <t>157-42240446</t>
  </si>
  <si>
    <t>SCN-ISND-0376A-CQ</t>
  </si>
  <si>
    <t>157-53578744</t>
  </si>
  <si>
    <t>SCREWS, NAIL GUNS, ELECTRIC DRILLS</t>
  </si>
  <si>
    <t>05 WOODEN BOXES</t>
  </si>
  <si>
    <t>SCN-ISND-0377A-FQ</t>
  </si>
  <si>
    <t>172-02021832</t>
  </si>
  <si>
    <t>QUAM S.R.L. A SOCIO UNICO</t>
  </si>
  <si>
    <t>CARGOLUX</t>
  </si>
  <si>
    <t>CHOKE VALVE, HAND PUMP</t>
  </si>
  <si>
    <t>250291</t>
  </si>
  <si>
    <t>LC:130LC2500019</t>
  </si>
  <si>
    <t>SCN-ISND-WL-SP-07-FQ</t>
  </si>
  <si>
    <t>DSV AIR SEA</t>
  </si>
  <si>
    <t>SURVEY EQUIPMENT</t>
  </si>
  <si>
    <t>SABD0094403</t>
  </si>
  <si>
    <t>SHIPMENTS VIA DHL COURIER</t>
  </si>
  <si>
    <t>SCN-ISND-WL-SP-08A-CQ</t>
  </si>
  <si>
    <t>KONGSBERG MARITIME CHINA</t>
  </si>
  <si>
    <t>RECALLBRATION MRU</t>
  </si>
  <si>
    <t>SCN-ISND-0379S-CQ</t>
  </si>
  <si>
    <t>SHRT20251103</t>
  </si>
  <si>
    <t>WEIGAO STANDARD PARTS CO.,LTD</t>
  </si>
  <si>
    <t>RACINE</t>
  </si>
  <si>
    <t>25038W</t>
  </si>
  <si>
    <t>STUDS, NUTTS, STUD BOLTS</t>
  </si>
  <si>
    <t>WG-COOEC(Q)-251028</t>
  </si>
  <si>
    <t>01 WOODEN CASE</t>
  </si>
  <si>
    <t>SCN-ISND-AHSZ-V2-01-PI</t>
  </si>
  <si>
    <t>WJL2025112501</t>
  </si>
  <si>
    <t>DE JIAN</t>
  </si>
  <si>
    <t>LIFTING EQUIPMENTS (SPREADER BARS, SHACKELS)</t>
  </si>
  <si>
    <t>SCN-ISND-AHSZ-V2-01</t>
  </si>
  <si>
    <t>21 PACKAGES (8 LOOSE, 13 BOXES)</t>
  </si>
  <si>
    <t>SCN-ISND-AHSZ-V2-02-TI</t>
  </si>
  <si>
    <t>WJL2025112599</t>
  </si>
  <si>
    <t>OEGU121167,OEGU121168</t>
  </si>
  <si>
    <t>COOEC CONTAINERS</t>
  </si>
  <si>
    <t>2 SOC CONTAINERS</t>
  </si>
  <si>
    <t>SCN-ISND-AHSZ-V2-03-PI</t>
  </si>
  <si>
    <t>WJL2025112502</t>
  </si>
  <si>
    <t>i</t>
  </si>
  <si>
    <t>MODULE, TRANSFORMER ROOM, SREADER BAR</t>
  </si>
  <si>
    <t>SCN-ISND-AHSZ-V2-03</t>
  </si>
  <si>
    <t>SCN-ISND-AHSZ-V2-04-PI</t>
  </si>
  <si>
    <t>WJL2025112503</t>
  </si>
  <si>
    <t>SUBSEA SKIDS</t>
  </si>
  <si>
    <t>SCN-ISND-AHSZ-V2-04</t>
  </si>
  <si>
    <t>SCN-ISND-AHSZ-V2-05-PI</t>
  </si>
  <si>
    <t>WJL2025112504</t>
  </si>
  <si>
    <t>LIFTING EQUIPMENTS</t>
  </si>
  <si>
    <t>SCN-ISND-AHSZ-V2-05</t>
  </si>
  <si>
    <t>21 WOODEN BOXES &amp; Loose 9 Boxes (30 Pkgs)</t>
  </si>
  <si>
    <t>SCN-ISND-AHSZ-V2-06-TI</t>
  </si>
  <si>
    <t>WJL2025112505</t>
  </si>
  <si>
    <t>STEEL PAD</t>
  </si>
  <si>
    <t>SCN-ISND-AHSZ-V2-06</t>
  </si>
  <si>
    <t>12 PIECES LOOSE</t>
  </si>
  <si>
    <t>SCN-ISND-AHSZ-V2-07-PI</t>
  </si>
  <si>
    <t>WJL2025112506</t>
  </si>
  <si>
    <t>VALVES AND WHEELS, GASKETS, BOLTS AND NUTS</t>
  </si>
  <si>
    <t>SCN-ISND-AHSZ-V2-07</t>
  </si>
  <si>
    <t>1 WOODEN BOXE (SPECIAL EQUIPMENTS-PMT)</t>
  </si>
  <si>
    <t>SCN-ISND-AHSZ-V2-08-PI</t>
  </si>
  <si>
    <t>WJL2025112507</t>
  </si>
  <si>
    <t>CONNECTORS</t>
  </si>
  <si>
    <t>SCN-ISND-AHSZ-V2-08</t>
  </si>
  <si>
    <t>SCN-ISND-AHSZ-V2-09-PI</t>
  </si>
  <si>
    <t>WJL2025112508</t>
  </si>
  <si>
    <t>DBB VALVES</t>
  </si>
  <si>
    <t>SCN-ISND-AHSZ-V2-09</t>
  </si>
  <si>
    <t>2 WOODEN CASES (BF)</t>
  </si>
  <si>
    <t>SCN-ISND-AHSZ-V2-11-PI</t>
  </si>
  <si>
    <t>WJL2025112510</t>
  </si>
  <si>
    <t>SAFETY HELMETS, SHOES, CLOTHES</t>
  </si>
  <si>
    <t>SCN-ISND-AHSZ-V2-11</t>
  </si>
  <si>
    <t>10 CARTONS PPE ITEMS</t>
  </si>
  <si>
    <t>SCN-ISND-0383S-FQ</t>
  </si>
  <si>
    <t>0250027110000.01</t>
  </si>
  <si>
    <t>CIVIDATE AL PIANO</t>
  </si>
  <si>
    <t>GCXU6240845</t>
  </si>
  <si>
    <t>250230</t>
  </si>
  <si>
    <t>202516420356/Z2024KEBWT0532</t>
  </si>
  <si>
    <t>SCN-ISND-0384S-CQ</t>
  </si>
  <si>
    <t>COSU9504625570</t>
  </si>
  <si>
    <t>CMA CGM CAPE COD</t>
  </si>
  <si>
    <t>0MDFBW1MA</t>
  </si>
  <si>
    <t>1x20GP &amp; 2x40HQ</t>
  </si>
  <si>
    <t>OOLU0155078,CSNU7665939,OOLU9552076</t>
  </si>
  <si>
    <t>SCN-RUYA 09-0041S-CQ</t>
  </si>
  <si>
    <t>HDMUTSNA44296400</t>
  </si>
  <si>
    <t>YM TRANQUILITY</t>
  </si>
  <si>
    <t>CAIU4837281,HMMU6104682,KOCU5224036,SKHU8500048,SKHU8500109</t>
  </si>
  <si>
    <t>PIPE FITTINGS, INDUCTION BENDS</t>
  </si>
  <si>
    <t>SCN-RUYA-0104-CNQA</t>
  </si>
  <si>
    <t>19 WOODEN BOXES</t>
  </si>
  <si>
    <t>SCN-RUYA 09-0042A-CQ</t>
  </si>
  <si>
    <t>157-06939435</t>
  </si>
  <si>
    <t>INVERTERS, WATER WASH MACHINE, INDICATION GAUGE</t>
  </si>
  <si>
    <t>SCN-RUYA-0105-CNQA</t>
  </si>
  <si>
    <t>SCN-RUYA 09-0043A-CQ-01</t>
  </si>
  <si>
    <t>157-43508522</t>
  </si>
  <si>
    <t>CABLES</t>
  </si>
  <si>
    <t>SCN-RUYA-0107A-CNQA</t>
  </si>
  <si>
    <t>SCN-RUYA 09-0043A-CQ-02</t>
  </si>
  <si>
    <t>MULTI-BEAM ECHOSOUNDING SYSTEM &amp; CABLE + STAINLESS STEEL FRAME</t>
  </si>
  <si>
    <t>SCN-RUYA-0107B-CNQA</t>
  </si>
  <si>
    <t>1 BOX</t>
  </si>
  <si>
    <t>SCN-RUYA 09-0044S-CQ</t>
  </si>
  <si>
    <t>MEDUOZ449499</t>
  </si>
  <si>
    <t>MSC SENEGAL</t>
  </si>
  <si>
    <t>QC547A</t>
  </si>
  <si>
    <t>MSMU6259504</t>
  </si>
  <si>
    <t>PIPING MATERIALS, FLANGES AND ACCESSORIES</t>
  </si>
  <si>
    <t>SCN-RUYA-0106-CNQA</t>
  </si>
  <si>
    <t>UNPACKED CARGO</t>
  </si>
  <si>
    <t>SCN-RUYA 09-0045S-CQ</t>
  </si>
  <si>
    <t>MEDUOZ333743</t>
  </si>
  <si>
    <t>CAIU6920055,TCLU7392426</t>
  </si>
  <si>
    <t>FLANGES, GASKETS, BOLT &amp; NUTTS</t>
  </si>
  <si>
    <t>RM2409066-18</t>
  </si>
  <si>
    <t>39 PLY WOOD CASES</t>
  </si>
  <si>
    <t>SCN-ISND-0385S-CQ</t>
  </si>
  <si>
    <t>OOLU2314551630</t>
  </si>
  <si>
    <t>0MDFBW</t>
  </si>
  <si>
    <t>1x20GP &amp; 1x40HQ</t>
  </si>
  <si>
    <t>CSNU1708930,FFAU2054020</t>
  </si>
  <si>
    <t>SCN-ISND-WL-SP-09A-FQ</t>
  </si>
  <si>
    <t>EINDHOVEN, NETHERLANDS</t>
  </si>
  <si>
    <t>3890192202 (WILIP025055)</t>
  </si>
  <si>
    <t>KONGSBERG MARITIME NETHERLANDS BV</t>
  </si>
  <si>
    <t>CR0862127</t>
  </si>
  <si>
    <t>SCN-ISND-WL-SP-10A-CQ</t>
  </si>
  <si>
    <t>SHANGHAI XUANBANG INDUSTRIAL CO, LTD</t>
  </si>
  <si>
    <t>SKYNET WORLDWIDE</t>
  </si>
  <si>
    <t>SPARE PARTS (RELAYS)</t>
  </si>
  <si>
    <t>20190074204</t>
  </si>
  <si>
    <t>SCN-ISND-WL-SP-11S-CQ</t>
  </si>
  <si>
    <t>SHFC2507103</t>
  </si>
  <si>
    <t>FSL</t>
  </si>
  <si>
    <t>WILIS925014</t>
  </si>
  <si>
    <t>SCN-ISND-WL-SP-12A-CQ</t>
  </si>
  <si>
    <t>883707020758</t>
  </si>
  <si>
    <t>SG GAN EN NETWORK TECHNOLOGY CO LTD</t>
  </si>
  <si>
    <t>SCN-ISND-WL-SP-13A-FQ</t>
  </si>
  <si>
    <t>BUSAN, KOREA</t>
  </si>
  <si>
    <t>884433898330</t>
  </si>
  <si>
    <t>SEA WORLD CO, LTD</t>
  </si>
  <si>
    <t>SPARE PARTS (PRERSSURE FILTERS, TRANSMITTERS)</t>
  </si>
  <si>
    <t>SW-2412-0197</t>
  </si>
  <si>
    <t>1 CARTON PACKAGE</t>
  </si>
  <si>
    <t>SCN-ISND-WL-SP-14A-FQ</t>
  </si>
  <si>
    <t>LEMATO GROUP LTD</t>
  </si>
  <si>
    <t>SPARE PARTS (GLASS PROTHOLE, BLADDERS)</t>
  </si>
  <si>
    <t>08957301592</t>
  </si>
  <si>
    <t>SCN-ISND-WL-SP-15A-CQ</t>
  </si>
  <si>
    <t>9509443543</t>
  </si>
  <si>
    <t>SPARE PARTS (SYMBLES)</t>
  </si>
  <si>
    <t>SCN-ISND-WL-SP-16A-CQ</t>
  </si>
  <si>
    <t>885495728390</t>
  </si>
  <si>
    <t>MUCH (SHANGHAI) E-COMMERCE CO</t>
  </si>
  <si>
    <t>GENERAL EMERGENCY ALARM</t>
  </si>
  <si>
    <t>SCN-ISND-WL-SP-17A-FQ</t>
  </si>
  <si>
    <t>885346960722</t>
  </si>
  <si>
    <t>FORTE 88 LIMITED-B</t>
  </si>
  <si>
    <t>SPHERICAL CAMERA, LCD MONITOR</t>
  </si>
  <si>
    <t>WILIP025102A</t>
  </si>
  <si>
    <t>SCN-ISND-WL-SP-18A-FQ</t>
  </si>
  <si>
    <t>DUBAI</t>
  </si>
  <si>
    <t>5427795144</t>
  </si>
  <si>
    <t>SHANGHAI TUJIA INDUSTRIAL CO LTD.</t>
  </si>
  <si>
    <t>D04560972</t>
  </si>
  <si>
    <t>SCN-ISND-WL-SP-19A-FQ</t>
  </si>
  <si>
    <t>2518486353</t>
  </si>
  <si>
    <t>WARTSILA CHINA LTD</t>
  </si>
  <si>
    <t>CEVA LOGISTICS</t>
  </si>
  <si>
    <t>THERMO METERS, PRESSURE GAUGE</t>
  </si>
  <si>
    <t>80212316</t>
  </si>
  <si>
    <t>SCN-ISND-WL-SP-31S-CQ</t>
  </si>
  <si>
    <t>SHFC25120021</t>
  </si>
  <si>
    <t>CONSOLE SHIPPING</t>
  </si>
  <si>
    <t>EXPRESS BERLIN</t>
  </si>
  <si>
    <t>25042W</t>
  </si>
  <si>
    <t>WNGU5212257</t>
  </si>
  <si>
    <t>BRASS PACK LOCK, PASSWORD LOCK, HAMMER, EAR PLUGS ETC…</t>
  </si>
  <si>
    <t>WILIS025029</t>
  </si>
  <si>
    <t>SCN-ISND-WL-SP-21A-CQ</t>
  </si>
  <si>
    <t>1Z4W260E0423482924</t>
  </si>
  <si>
    <t>SICHUNFENG</t>
  </si>
  <si>
    <t>FIBER OPTIC COMPASS</t>
  </si>
  <si>
    <t>SCN-ISND-WL-SP-22S-FQ</t>
  </si>
  <si>
    <t>NANTONG JINDAO MACHINERY EQUIPMENT CO,LTD</t>
  </si>
  <si>
    <t>DASEAIR</t>
  </si>
  <si>
    <t>COMPRESSURES, ELECTRIC MOTORS</t>
  </si>
  <si>
    <t>WILIP025097,WILIP025074</t>
  </si>
  <si>
    <t>SCN-ISND-0382A-CQ-01</t>
  </si>
  <si>
    <t>157-45244301</t>
  </si>
  <si>
    <t>SWIWELS &amp; WELD NECK FLANGES, BALL VALVES</t>
  </si>
  <si>
    <t>SCN-ISND-0382A-CQ-02</t>
  </si>
  <si>
    <t>784-68537884</t>
  </si>
  <si>
    <t>CHINA SOUTHER AIR LINE</t>
  </si>
  <si>
    <t>CZ8059</t>
  </si>
  <si>
    <t>SWIWEL AND WELD NECK FLANGES</t>
  </si>
  <si>
    <t>1 PLY WOOD CASE</t>
  </si>
  <si>
    <t>SCN-ISND-AHSZ-V2-12-PI</t>
  </si>
  <si>
    <t>WJL2025112511</t>
  </si>
  <si>
    <t>CABLE WIRES</t>
  </si>
  <si>
    <t>6 PALLETS</t>
  </si>
  <si>
    <t>SCN-ISND-0387A-FQ</t>
  </si>
  <si>
    <t>157-06575181</t>
  </si>
  <si>
    <t>QR-8421</t>
  </si>
  <si>
    <t>CONNECTORS, ADAPTORS</t>
  </si>
  <si>
    <t>250244</t>
  </si>
  <si>
    <t>SCN-RUYA 09-0046S-CQ</t>
  </si>
  <si>
    <t>MEDUJH814348</t>
  </si>
  <si>
    <t>MSC CARMELITA</t>
  </si>
  <si>
    <t>FK548A</t>
  </si>
  <si>
    <t>MSCU4560062,TCLU7006586</t>
  </si>
  <si>
    <t>SLINGS, SHACKELS, HOOKS</t>
  </si>
  <si>
    <t>SCN-RUYA-0108-CNQA</t>
  </si>
  <si>
    <t>26 PACKAGES</t>
  </si>
  <si>
    <t>SCN-ISND-0373S-FQ</t>
  </si>
  <si>
    <t>USA PORT</t>
  </si>
  <si>
    <t>ORDSE2500161-01</t>
  </si>
  <si>
    <t>MS TIME SDN BHD</t>
  </si>
  <si>
    <t xml:space="preserve">MSC SHANELLE </t>
  </si>
  <si>
    <t>IU544R</t>
  </si>
  <si>
    <t>LYGU0113843</t>
  </si>
  <si>
    <t>5.0 MT ROLLER SKATES</t>
  </si>
  <si>
    <t>IV251008</t>
  </si>
  <si>
    <t>Z2024KEBWT0670</t>
  </si>
  <si>
    <t>SCN-ISND-0392A-CQ</t>
  </si>
  <si>
    <t>157-42903873</t>
  </si>
  <si>
    <t>QR8963</t>
  </si>
  <si>
    <t>CARBON STEEL</t>
  </si>
  <si>
    <t>SCN-ISND-0393A-CQ</t>
  </si>
  <si>
    <t>157-42239960</t>
  </si>
  <si>
    <t>1 PLYWOOD WOODEN BOX</t>
  </si>
  <si>
    <t>SCN-ISND-0394S-CQ</t>
  </si>
  <si>
    <t>Z240189088</t>
  </si>
  <si>
    <t>TEMU5478092</t>
  </si>
  <si>
    <t>FLANGES, PIPE CLAMPS, NUTS</t>
  </si>
  <si>
    <t>SCN-RUYA 09-0047S-CQ-01</t>
  </si>
  <si>
    <t>TJN0801977A</t>
  </si>
  <si>
    <t>CMA CGM VELA</t>
  </si>
  <si>
    <t>0WURXE2MA</t>
  </si>
  <si>
    <t>CMAU6163015</t>
  </si>
  <si>
    <t>COATED BEND PIPES, RODS, LABOUR SUITES,COMPUTER BAGS</t>
  </si>
  <si>
    <t>SCN-RUYA-0110A-CNQA</t>
  </si>
  <si>
    <t>2 WOODEN BOXES + 7 CARTONS (40 PKGS)</t>
  </si>
  <si>
    <t>SCN-RUYA 09-0047S-CQ-02</t>
  </si>
  <si>
    <t>TJN0801977B</t>
  </si>
  <si>
    <t>SEGU7683130,TLLU1534373,TRHU8262161,CMAU4531801,GESU6930565</t>
  </si>
  <si>
    <t>COATED BEND PIPES</t>
  </si>
  <si>
    <t>SCN-RUYA-0110B-CNQA</t>
  </si>
  <si>
    <t>22 WOODEN BOXES</t>
  </si>
  <si>
    <t>SCN-RUYA 09-0048S-CQ-01</t>
  </si>
  <si>
    <t>HDMUTSNA74487300</t>
  </si>
  <si>
    <t>0008W</t>
  </si>
  <si>
    <t>KOCU4505208</t>
  </si>
  <si>
    <t>SEAMSLESS COATED BENDS</t>
  </si>
  <si>
    <t>SCN-RUYA-0111A-CNQA</t>
  </si>
  <si>
    <t>SCN-RUYA 09-0048S-CQ-02</t>
  </si>
  <si>
    <t>HDMUTSNA74487301</t>
  </si>
  <si>
    <t>4x40'HQ</t>
  </si>
  <si>
    <t>HMMU4191878,HMMU6966394,KOCU4130462,KOCU5140402</t>
  </si>
  <si>
    <t>SCN-RUYA-0111B-CNQA</t>
  </si>
  <si>
    <t>SCN-RUYA 09-0049S-CQ</t>
  </si>
  <si>
    <t>OOLU2315179850</t>
  </si>
  <si>
    <t>CMA CGM MARCO POLO</t>
  </si>
  <si>
    <t>0MDFDW1MA</t>
  </si>
  <si>
    <t>4x40'OT</t>
  </si>
  <si>
    <t xml:space="preserve">H-SECTION STEEL </t>
  </si>
  <si>
    <t>SCN-RUYA-0112-CNQA</t>
  </si>
  <si>
    <t>MILAHA_SHIPYARD (MIC)</t>
  </si>
  <si>
    <t>SCN-RUYA 09-0050A-CQ</t>
  </si>
  <si>
    <t>784-68615444</t>
  </si>
  <si>
    <t>GEARED TRAVEL TROLLEY (CUSTOMIZED)</t>
  </si>
  <si>
    <t>SCN-RUYA-0113-CNQA</t>
  </si>
  <si>
    <t>SCN-ISND-DB2-03-RE</t>
  </si>
  <si>
    <t>SCAFFOLDDEBO2/1025</t>
  </si>
  <si>
    <t>SCN-ISND-DB2-03-TI-RE</t>
  </si>
  <si>
    <t>2 SCAFOLDS (15 PKGS) (RE-EXPORTED)</t>
  </si>
  <si>
    <t>SCN-ISND-DB2-04-RE</t>
  </si>
  <si>
    <t>ALDEBO2/1025</t>
  </si>
  <si>
    <t>SCN-ISND-DB2-04-TI-RE</t>
  </si>
  <si>
    <t>2 ACCESS LADDER (RE-EXPORTED)</t>
  </si>
  <si>
    <t>SCN-ISND-DB2-05-RE1</t>
  </si>
  <si>
    <t>GRILLDEBO2/1025</t>
  </si>
  <si>
    <t>GRILLAGE</t>
  </si>
  <si>
    <t>SCN-ISND-DB2-05-TI-RE</t>
  </si>
  <si>
    <t>16 PACKAGES OF GRILLAGE PARTIALLY (RE-EXPORTED)</t>
  </si>
  <si>
    <t>SCN-ISND-0195S-QC-01-RE</t>
  </si>
  <si>
    <t>EGLV300590003437</t>
  </si>
  <si>
    <t>0MDFCE1MA</t>
  </si>
  <si>
    <t>GCXU6320133</t>
  </si>
  <si>
    <t>SCN-ISND-0195A-CQ-01-RE</t>
  </si>
  <si>
    <t>SCN-ISND-0195S-QC-02-RE</t>
  </si>
  <si>
    <t>SCN-ISND-0195A-CQ-02-RE</t>
  </si>
  <si>
    <t>SCN-ISND-0402A-CQ</t>
  </si>
  <si>
    <t>157-52842871</t>
  </si>
  <si>
    <t>ROV, BOW SHACKELS</t>
  </si>
  <si>
    <t>SCN-ISND-WL-SP-23A-CQ</t>
  </si>
  <si>
    <t>886138437609</t>
  </si>
  <si>
    <t>BREAK UNIT / LIMIT SWITCH</t>
  </si>
  <si>
    <t>SCN-ISND-WL-SP-24A-FQ</t>
  </si>
  <si>
    <t>NORWAY</t>
  </si>
  <si>
    <t>SPERRE AIR POWER AS</t>
  </si>
  <si>
    <t>WILIP025145</t>
  </si>
  <si>
    <t>SCN-ISND-0382A-CQ-03</t>
  </si>
  <si>
    <t>157-53147216</t>
  </si>
  <si>
    <t>4 PLY WOOD CASES</t>
  </si>
  <si>
    <t>SCN-ISND-0382A-CQ-04</t>
  </si>
  <si>
    <t>157-45247974</t>
  </si>
  <si>
    <t>3 PLY WOOD CASES</t>
  </si>
  <si>
    <t>SCN-ISND-0405A-FQ</t>
  </si>
  <si>
    <t>157-09988440</t>
  </si>
  <si>
    <t>QR0845</t>
  </si>
  <si>
    <t>SBN-050148-C|25003376</t>
  </si>
  <si>
    <t>10 CASES (Shipped from Malaysia)</t>
  </si>
  <si>
    <t>SCN-ISND-0406S-FQ</t>
  </si>
  <si>
    <t>KAOHSIUNG, TAIWAN, CHINA</t>
  </si>
  <si>
    <t>7.0 MT MANUAL HOIST (HOOK-ON TYPE)</t>
  </si>
  <si>
    <t>SCN-ISND-0403S-CQ</t>
  </si>
  <si>
    <t>OFFSHORE OIL ENGINEERING CO. ,LTD</t>
  </si>
  <si>
    <t>HMM RAON</t>
  </si>
  <si>
    <t>0'22W</t>
  </si>
  <si>
    <t>CHAIN BLOCK, STEEL GRATING, BOLTING, NUT &amp; WASHERS, LOW ALLOY STEEL</t>
  </si>
  <si>
    <t>SCN-ISND-HYSY698-SP-01A-CQ</t>
  </si>
  <si>
    <t>784-81800795</t>
  </si>
  <si>
    <t>MAN SANG CHINA CO.LTD</t>
  </si>
  <si>
    <t>CHINA SOUTHERN</t>
  </si>
  <si>
    <t>CZ333</t>
  </si>
  <si>
    <t>PORTABLE ELECTRIC HEATER FOR VSL HYSY698</t>
  </si>
  <si>
    <t>GSO25112001</t>
  </si>
  <si>
    <t>COOEC TO BE PAID ONLY STORAGE &amp; TP FOR FINAL DELIVERY</t>
  </si>
  <si>
    <t>SCN-ISND-0408A-CQ</t>
  </si>
  <si>
    <t>157-06937932</t>
  </si>
  <si>
    <t>WELDING RODS (LOW ALLOY STEEL)</t>
  </si>
  <si>
    <t>SCN-ISND-0413A-FQ-01</t>
  </si>
  <si>
    <t>PI202512003</t>
  </si>
  <si>
    <t>CGHTZX202511013701</t>
  </si>
  <si>
    <t>2 FIBERBOARD CARTONS</t>
  </si>
  <si>
    <t>SCN-ISND-WL-SP-28A-CQ</t>
  </si>
  <si>
    <t>SYNOMAC MARINE ENGINEERING CO.LTD</t>
  </si>
  <si>
    <t>WPX</t>
  </si>
  <si>
    <t>INDICATOR, CONTROLLER</t>
  </si>
  <si>
    <t>D04550500</t>
  </si>
  <si>
    <t>SCN-ISND-WL-SP-29S-CQ</t>
  </si>
  <si>
    <t>SHFC2507176</t>
  </si>
  <si>
    <t>YMMU6755491</t>
  </si>
  <si>
    <t>SPARE PARTS FOR VSL WEILI</t>
  </si>
  <si>
    <t>YBXMS925012</t>
  </si>
  <si>
    <t>16 PACKAGES</t>
  </si>
  <si>
    <t>SCN-ISND-AHSZ-V2-13-PI</t>
  </si>
  <si>
    <t>WJL2025112523</t>
  </si>
  <si>
    <t>25W EX OUTDOOR PAGA SPEAKER BARTEC JUNCTION BOX</t>
  </si>
  <si>
    <t>SCN-ISND-AHSZ-V2-14-PI</t>
  </si>
  <si>
    <t>WJL2025112524</t>
  </si>
  <si>
    <t>SCN-ISND-DEJIAN-V2-01-TI</t>
  </si>
  <si>
    <t>WJL2025112514</t>
  </si>
  <si>
    <t>OEGU1518089</t>
  </si>
  <si>
    <t>PROJECT CARGO INCLUDING CONTAINER</t>
  </si>
  <si>
    <t>1 CONTAINER</t>
  </si>
  <si>
    <t>SCN-ISND-DEJIAN-V2-02-PI</t>
  </si>
  <si>
    <t>SCN-ISND-DEJIAN-V2-02-TI</t>
  </si>
  <si>
    <t>WJL2025112516</t>
  </si>
  <si>
    <t>PROJECT CARGO (SLINGS, WRENCHES, BEAM CLAMPS, ROPES)</t>
  </si>
  <si>
    <t>SCN-ISND-DEJIAN-V2-03-PI</t>
  </si>
  <si>
    <t>WJL2025112521</t>
  </si>
  <si>
    <t>PROJECT CARGO (RIVET, DRILL SCREW, METAL THREAD PLUGS, NUT CYLINDERS, SHACKELS, HANDRILLS, ETC)</t>
  </si>
  <si>
    <t>52 PACKAGES</t>
  </si>
  <si>
    <t>SCN-ISND-DEJIAN-V2-03-TI</t>
  </si>
  <si>
    <t>WJL2025112517</t>
  </si>
  <si>
    <t>OEGU1518094</t>
  </si>
  <si>
    <t>PROJECT CARGO ( NYLON ROPES, ROUND SLINGS, SAFETY SHOES, CHAIN BLOCKS, ETC.</t>
  </si>
  <si>
    <t>SCN-ISND-DEJIAN-V2-04-TI</t>
  </si>
  <si>
    <t>WJL2025112518</t>
  </si>
  <si>
    <t>OEGU245260</t>
  </si>
  <si>
    <t>TURN BUCKELS, H-BEAMS, MANTING PLATES , METAL BASKET 20FT HALF HEIGHT</t>
  </si>
  <si>
    <t>SCN-ISND-DEJIAN-V2-05-TI</t>
  </si>
  <si>
    <t>WJL2025112519</t>
  </si>
  <si>
    <t>EGU245261-DP</t>
  </si>
  <si>
    <t>SHACKELS, 10T PULLIES, PLATES, STEEEL PLATES, LIFTING LUGS,  CONTAINER</t>
  </si>
  <si>
    <t>SCN-ISND-DEJIAN-V2-06-TI</t>
  </si>
  <si>
    <t>WJL2025112520</t>
  </si>
  <si>
    <t>ROLLERS, SLINGS, WIRE ROPES, TURNBUCKLES, FOAM BLOCKS</t>
  </si>
  <si>
    <t>5 PACKAGES ON DECK</t>
  </si>
  <si>
    <t>SCN-ISND-DEJIAN-V2-07-TI</t>
  </si>
  <si>
    <t>WJL2025112522</t>
  </si>
  <si>
    <t>TAUT WIRES</t>
  </si>
  <si>
    <t>2 PACKAGES ON DECK</t>
  </si>
  <si>
    <t>SCN-RUYA 09-0051A-CQ</t>
  </si>
  <si>
    <t>157-52850593</t>
  </si>
  <si>
    <t>SKILLETS</t>
  </si>
  <si>
    <t>RM2409066-19</t>
  </si>
  <si>
    <t>SCN-ISND-0382A-CQ-05</t>
  </si>
  <si>
    <t>157-43159071</t>
  </si>
  <si>
    <t>SCN-ISND-0382A-CQ-06</t>
  </si>
  <si>
    <t>157-52852564</t>
  </si>
  <si>
    <t>SCN-ISND-0411A-FQ-01</t>
  </si>
  <si>
    <t>PITTSBURGH, PA</t>
  </si>
  <si>
    <t>PI202512010</t>
  </si>
  <si>
    <t>SCN-ISND-0411A-FQ-02</t>
  </si>
  <si>
    <t>125-19994505/1071482254</t>
  </si>
  <si>
    <t>MSA SAFETY</t>
  </si>
  <si>
    <t>KHUEN &amp; NAGAL</t>
  </si>
  <si>
    <t>BA-0123</t>
  </si>
  <si>
    <t>GAS TRANSMITORS, DETECTORS,</t>
  </si>
  <si>
    <t>PI202512011</t>
  </si>
  <si>
    <t>3 BOXES</t>
  </si>
  <si>
    <t>SCN-ISND-0416A-CQ</t>
  </si>
  <si>
    <t>PUDONG, CHINA</t>
  </si>
  <si>
    <t>157-53583180</t>
  </si>
  <si>
    <t>MSA CHINA</t>
  </si>
  <si>
    <t>FLAMMABLE GAS  DETECTOR, CONTROLLER</t>
  </si>
  <si>
    <t>PI202512006</t>
  </si>
  <si>
    <t>1 BOX (DUTY FREE)</t>
  </si>
  <si>
    <t>SCN-ISND-0417A-CQ</t>
  </si>
  <si>
    <t>235-95815694</t>
  </si>
  <si>
    <t>LIMAX MARINE CO.,LIMITED</t>
  </si>
  <si>
    <t>TK6360</t>
  </si>
  <si>
    <t>TRANSFORMERS</t>
  </si>
  <si>
    <t>LMINV-081225</t>
  </si>
  <si>
    <t>Z2024KEBNT0632</t>
  </si>
  <si>
    <t>3 WOODEN CRATES</t>
  </si>
  <si>
    <t>SCN-ISND-0418A-CQ</t>
  </si>
  <si>
    <t>157-42103180</t>
  </si>
  <si>
    <t>MSA HONG KONG LTD.</t>
  </si>
  <si>
    <t>QR-8441 </t>
  </si>
  <si>
    <t>HEAT DETECTORS</t>
  </si>
  <si>
    <t>PI202512013</t>
  </si>
  <si>
    <t>SCN-ISND-0421A-CQ</t>
  </si>
  <si>
    <t>157-43516351</t>
  </si>
  <si>
    <t>WELDING MATERIALS, FITTINGS</t>
  </si>
  <si>
    <t>SCN-ISND-0422S-FQ</t>
  </si>
  <si>
    <t>HLCUDX3251206718</t>
  </si>
  <si>
    <t>CELSIUS EMMEN</t>
  </si>
  <si>
    <t>018N</t>
  </si>
  <si>
    <t>HLXU5648493</t>
  </si>
  <si>
    <t xml:space="preserve">CARBON STEEL SMLS  PIPES ASTM A333 GR.6 </t>
  </si>
  <si>
    <t>1019076</t>
  </si>
  <si>
    <t>SCN-RUYA 09-0052S-CQ</t>
  </si>
  <si>
    <t>COSU6438013310</t>
  </si>
  <si>
    <t>0MDFHW1MA</t>
  </si>
  <si>
    <t>FFAU3362881,CSNU7243656,FSCU7104829,CSNU8378804,OOLU6966030,CSNU6751396,FSCU8799926</t>
  </si>
  <si>
    <t>BOLTS &amp; NUTS, STEEEL PIPES, HEXAGON HEAD BOLTS</t>
  </si>
  <si>
    <t>SCN-RUYA-0117-CNQA</t>
  </si>
  <si>
    <t>679 PACKAGES</t>
  </si>
  <si>
    <t>SCN-ISND-WL-SP-26A-CQ</t>
  </si>
  <si>
    <t>20490003203</t>
  </si>
  <si>
    <t>020490008381</t>
  </si>
  <si>
    <t>2 PIECES</t>
  </si>
  <si>
    <t>SCN-ISND-WL-SP-27A-CQ</t>
  </si>
  <si>
    <t>20490003262</t>
  </si>
  <si>
    <t>WUHAN HONGXIA TECHNOLOGY</t>
  </si>
  <si>
    <t>2490008773</t>
  </si>
  <si>
    <t>1 PIECE</t>
  </si>
  <si>
    <t>SCN-ISND-WL-SP-20A-CQ</t>
  </si>
  <si>
    <t>157-02621813</t>
  </si>
  <si>
    <t>SHANGHAI WANGXIN ELECTRICAL CO.LTD</t>
  </si>
  <si>
    <t>INSTRUMENT TRANSFORMERS</t>
  </si>
  <si>
    <t>WX20250527</t>
  </si>
  <si>
    <t>SCN-ISND-WL-SP-33A-CQ</t>
  </si>
  <si>
    <t>PRESURE GAUGE, TRANSMITTOR</t>
  </si>
  <si>
    <t>D04405056</t>
  </si>
  <si>
    <t>14 PIECES</t>
  </si>
  <si>
    <t>SCN-ISND-WL-SP-34A-FQ</t>
  </si>
  <si>
    <t>KOREA MARINE ENGINEERING CO.,LTD</t>
  </si>
  <si>
    <t>SPARE PARTS (SCAVENGE AIR FILTER)</t>
  </si>
  <si>
    <t>SIT250701001-P1-01</t>
  </si>
  <si>
    <t>SCN-HTS-0001S-FQ</t>
  </si>
  <si>
    <t>HTS</t>
  </si>
  <si>
    <t>SC21DURK1896</t>
  </si>
  <si>
    <t>BEIJING HTS ENGINEERING &amp; EQUIPMENT CORP., LTD</t>
  </si>
  <si>
    <t>INCHCAPE SHIPPING</t>
  </si>
  <si>
    <t>019S</t>
  </si>
  <si>
    <t>EGHU9051763</t>
  </si>
  <si>
    <t>HYDRALIC TENSION SYSTEM</t>
  </si>
  <si>
    <t>202416515817</t>
  </si>
  <si>
    <t>13 PLY WOOD CASES</t>
  </si>
  <si>
    <t>SCN-ISND-0382A-CQ-07</t>
  </si>
  <si>
    <t>157-53152083</t>
  </si>
  <si>
    <t>QR8963/0871</t>
  </si>
  <si>
    <t>SCN-ISND-0424A-FQ</t>
  </si>
  <si>
    <t>312-96306501</t>
  </si>
  <si>
    <t>6E-1321</t>
  </si>
  <si>
    <t>252000150</t>
  </si>
  <si>
    <t>Z2024KEBWTO634</t>
  </si>
  <si>
    <t>SCN-ISND-0425S-FQ</t>
  </si>
  <si>
    <t>STUDBOLTS AND NUTS</t>
  </si>
  <si>
    <t>RIC221747|25003613</t>
  </si>
  <si>
    <t>18 CASES</t>
  </si>
  <si>
    <t>SCN-ISND-0426A-FQ</t>
  </si>
  <si>
    <t>SCN-ISND-0427A-CQ</t>
  </si>
  <si>
    <t>157-43514951</t>
  </si>
  <si>
    <t>NEEDLE VALVE, PRESURE GAUGES,</t>
  </si>
  <si>
    <t>SCN-ISND-0431A-CQ</t>
  </si>
  <si>
    <t>157-53160730</t>
  </si>
  <si>
    <t>PIPE SUPPORTS</t>
  </si>
  <si>
    <t>SCN-RUYA 09-0053S-CQ-01</t>
  </si>
  <si>
    <t>SPREADER BARS, HEXAGON BOLT, FLANGE CATCHER</t>
  </si>
  <si>
    <t>SCN-RUYA-0114A-CNQA</t>
  </si>
  <si>
    <t>5 PLY WOOD CASES</t>
  </si>
  <si>
    <t>SCN-RUYA 09-0053S-CQ-02</t>
  </si>
  <si>
    <t>SPREADER BARS</t>
  </si>
  <si>
    <t>SCN-RUYA-0114-CNQA-02</t>
  </si>
  <si>
    <t>SCN-RUYA 09-0043A-CQ-0102-RE</t>
  </si>
  <si>
    <t>157-00610396</t>
  </si>
  <si>
    <t>SCN-RUYA-0107AB-QACN-RE</t>
  </si>
  <si>
    <t>SCN-RUYA-HYSY201-07-RE</t>
  </si>
  <si>
    <t>RE-EXPORT CARGO</t>
  </si>
  <si>
    <t>SCN-ISND-WL-SP-35A-FQ</t>
  </si>
  <si>
    <t>235-83528340</t>
  </si>
  <si>
    <t>TRANSFER NET PARTS (SLING AND STABILIZER)</t>
  </si>
  <si>
    <t>WILIR925002</t>
  </si>
  <si>
    <t>SPARE PARTS (YBXMS925003)</t>
  </si>
  <si>
    <t>SCN-ISND-WL-SP-36A-CQ</t>
  </si>
  <si>
    <t>HK LIYANG MEIYAN TRADE CO LTD</t>
  </si>
  <si>
    <t>HAND PUMP, ELECTRIC PUTTER, SOLENOID VALVE,  ENERGY STORAGE BLADDER</t>
  </si>
  <si>
    <t>8957297812</t>
  </si>
  <si>
    <t>SPARE PARTS (698)</t>
  </si>
  <si>
    <t>SCN-RUYA-HYSY285-SP-01A-FQ</t>
  </si>
  <si>
    <t>UNIQUE SYSTEM FZE</t>
  </si>
  <si>
    <t>SENSORS, MODULES,</t>
  </si>
  <si>
    <t>CI_28325</t>
  </si>
  <si>
    <t>SPARE PARTS (CGHTZX202507000756)</t>
  </si>
  <si>
    <t>SCN-RUYA-HYSY285-SP-02A-FQ</t>
  </si>
  <si>
    <t>LED LIGHTS, RACK MOUNT COMMUNICATORS, LEVELS SENSOR, VALVES</t>
  </si>
  <si>
    <t>CI_28326</t>
  </si>
  <si>
    <t>04 WOODEN BOXES</t>
  </si>
  <si>
    <t>SCN-RUYA 09-0054S-CQ-01</t>
  </si>
  <si>
    <t xml:space="preserve">HMM RAON </t>
  </si>
  <si>
    <t>022W</t>
  </si>
  <si>
    <t>8x40'HQ</t>
  </si>
  <si>
    <t>TEMU8124425,TCNU4947533,YMMU6187299,YMMU6256569,YMMU6616990,TCNU4830315,SEGU6801726,TGBU6100403,</t>
  </si>
  <si>
    <t>SPREADER BARS, STOPPER PLATES</t>
  </si>
  <si>
    <t>SCN-RUYA-0119-CNQA-01</t>
  </si>
  <si>
    <t>30 UNPACKED PACKAGES</t>
  </si>
  <si>
    <t>SCN-RUYA 09-0054S-CQ-02</t>
  </si>
  <si>
    <t>TEMU7277672,HMMU6677909</t>
  </si>
  <si>
    <t>SCN-RUYA-0119-CNQA-02</t>
  </si>
  <si>
    <t>7 UNPACKED PACKAGES</t>
  </si>
  <si>
    <t>SCN-RUYA 09-0055S-CQ</t>
  </si>
  <si>
    <t>WIRE ROPE SLINGS, SCHACKLES, MASTER LINK ASSEMBLY</t>
  </si>
  <si>
    <t>SCN-RUYA-0116-CNQA</t>
  </si>
  <si>
    <t>78 PACKAGES</t>
  </si>
  <si>
    <t>SCN-ISND-0436A-CQ</t>
  </si>
  <si>
    <t>SCN-ISND-WL-SP-37A-CQ</t>
  </si>
  <si>
    <t>HOSE, BALL BEARING, MOTORS, MODULES, POWER BOARDS, SMOKE DETECTORS</t>
  </si>
  <si>
    <t>WILIP025025/WILIP025106/WILIP025107</t>
  </si>
  <si>
    <t>1 PKG COURIER</t>
  </si>
  <si>
    <t>SCN-ISND-WL-SP-38A-CQ-01</t>
  </si>
  <si>
    <t>SHANGHAI XUANBANG INDUSTRIAL CO., LTD</t>
  </si>
  <si>
    <t>ENCORDER, DISPLAYERS, ELECTRIC MODULES, RELAY</t>
  </si>
  <si>
    <t>HAIMA111904-AIR</t>
  </si>
  <si>
    <t>SCN-ISND-WL-SP-38S-CQ-02</t>
  </si>
  <si>
    <t>SHJPHMD251200551</t>
  </si>
  <si>
    <t>ZHL LOGISTICS</t>
  </si>
  <si>
    <t>0022W</t>
  </si>
  <si>
    <t>HMMU6356468</t>
  </si>
  <si>
    <t>SPARE PARTS MULTIPLE ITEMS</t>
  </si>
  <si>
    <t>SH20251112-A</t>
  </si>
  <si>
    <t>28 PACKAGES</t>
  </si>
  <si>
    <t>SCN-ISND-WL-SP-39A-FQ</t>
  </si>
  <si>
    <t>POWER SUPPLIES, UPS ACCESSORIES</t>
  </si>
  <si>
    <t>XBWL1211643</t>
  </si>
  <si>
    <t>SPARE PARTS (WELIR02400880</t>
  </si>
  <si>
    <t>2 WOODEN PALLETS</t>
  </si>
  <si>
    <t>SCN-ISND-WL-SP-40A-FQ</t>
  </si>
  <si>
    <t>098-31665664</t>
  </si>
  <si>
    <t>SHENZHEN GOLDEN SEA OFFSHORE EQUIPMENT</t>
  </si>
  <si>
    <t>AIR INDIA</t>
  </si>
  <si>
    <t>AI-2283</t>
  </si>
  <si>
    <t>BALLAST PARTS, STORAGE BLADDERS, APC UPS</t>
  </si>
  <si>
    <t>WILIP025141_WILIP025089_WILIP025108</t>
  </si>
  <si>
    <t>SCN-HTS-0002S-FQ</t>
  </si>
  <si>
    <t>DIAMOND WIRE CUTTING SAW SYSTEM</t>
  </si>
  <si>
    <t>SCN-ISND-WL-SP-41A-FQ</t>
  </si>
  <si>
    <t>OSAKA, JAPAN</t>
  </si>
  <si>
    <t>HASSEI TRADING CO., LTD.</t>
  </si>
  <si>
    <t>SHIP'S PARTS</t>
  </si>
  <si>
    <t>D04595285</t>
  </si>
  <si>
    <t xml:space="preserve">SPARE PARTS </t>
  </si>
  <si>
    <t>SCN-ISND-WL-SP-42A-CQ</t>
  </si>
  <si>
    <t>HIGH PRESSURE GAUGE</t>
  </si>
  <si>
    <t>D04596543</t>
  </si>
  <si>
    <t>SCN-ISND-WL-SP-43A-FQ</t>
  </si>
  <si>
    <t>887620532906</t>
  </si>
  <si>
    <t>SINOSEA MARINE SERVICES/RADAR TANK GAUGING</t>
  </si>
  <si>
    <t>ACTUATOR SEALS</t>
  </si>
  <si>
    <t>WILIP025070</t>
  </si>
  <si>
    <t>SCN-RUYA 09-0023S-QC-RE</t>
  </si>
  <si>
    <t>WELDING STEEL LINE PIPE</t>
  </si>
  <si>
    <t>SCN-RUYA-0120-QACN</t>
  </si>
  <si>
    <t>GAC+2.5%</t>
  </si>
  <si>
    <t>5SI60030151609</t>
  </si>
  <si>
    <t>5SI60030151534</t>
  </si>
  <si>
    <t>5SI60030444425-1</t>
  </si>
  <si>
    <t>5SI60030851077</t>
  </si>
  <si>
    <t>5SI60030851086</t>
  </si>
  <si>
    <t>5SI60032182703</t>
  </si>
  <si>
    <t>5SI60032363134</t>
  </si>
  <si>
    <t>5SI60032225892</t>
  </si>
  <si>
    <t>5SI60032329978</t>
  </si>
  <si>
    <t>5SI60032622482</t>
  </si>
  <si>
    <t>5SI60032621069</t>
  </si>
  <si>
    <t>5AI51032035352-1</t>
  </si>
  <si>
    <t>5ST60032182714</t>
  </si>
  <si>
    <t>5SI60032431677</t>
  </si>
  <si>
    <t>5SR31032174361</t>
  </si>
  <si>
    <t>5SI60032884573</t>
  </si>
  <si>
    <t>5SI60032883750</t>
  </si>
  <si>
    <t>5SI60032884530</t>
  </si>
  <si>
    <t>5AI51032038735</t>
  </si>
  <si>
    <t>5AI51032032021</t>
  </si>
  <si>
    <t>5ST60032362856</t>
  </si>
  <si>
    <t>5ST60032711538</t>
  </si>
  <si>
    <t>COOEC ADVR.</t>
  </si>
  <si>
    <t>5SI60033371203</t>
  </si>
  <si>
    <t>5SI60032552592</t>
  </si>
  <si>
    <t>5AI51032553170</t>
  </si>
  <si>
    <t>5Sl60032301871</t>
  </si>
  <si>
    <t>5SI60032455497</t>
  </si>
  <si>
    <t>5SI60033406563</t>
  </si>
  <si>
    <t>5SI60033512230</t>
  </si>
  <si>
    <t>5AI51032780113</t>
  </si>
  <si>
    <t>5Sl60033966694</t>
  </si>
  <si>
    <t>5AI51032781957</t>
  </si>
  <si>
    <t>5AI51032784286</t>
  </si>
  <si>
    <t>5AI51033164401-1</t>
  </si>
  <si>
    <t>5AI51033124337</t>
  </si>
  <si>
    <t>5AI51032982138</t>
  </si>
  <si>
    <t>5AI51033007893</t>
  </si>
  <si>
    <t>5AI51032966571</t>
  </si>
  <si>
    <t>5AI30034490317</t>
  </si>
  <si>
    <t>5SI60033698914</t>
  </si>
  <si>
    <t>5AI51033056713</t>
  </si>
  <si>
    <t>5AI51033057080</t>
  </si>
  <si>
    <t>5AI51033385267</t>
  </si>
  <si>
    <t>5SI60033920265</t>
  </si>
  <si>
    <t>5SI60033137931</t>
  </si>
  <si>
    <t>5SI60033829645</t>
  </si>
  <si>
    <t>5SI60034157147</t>
  </si>
  <si>
    <t>5SI60034057709</t>
  </si>
  <si>
    <t>5SI60033218844</t>
  </si>
  <si>
    <t>5SI60034089960</t>
  </si>
  <si>
    <t>5SI60034419846</t>
  </si>
  <si>
    <t>5SI60033784729</t>
  </si>
  <si>
    <t>5SI60034146419</t>
  </si>
  <si>
    <t>5SI31034477127</t>
  </si>
  <si>
    <t>5SI60034525317</t>
  </si>
  <si>
    <t>5SI60034257150</t>
  </si>
  <si>
    <t>5AI51033290243</t>
  </si>
  <si>
    <t>5SI65033420772</t>
  </si>
  <si>
    <t>5SI60034041519</t>
  </si>
  <si>
    <t>5SI60033890052</t>
  </si>
  <si>
    <t>5SI60033906225</t>
  </si>
  <si>
    <t>5AI51033691350</t>
  </si>
  <si>
    <t>5SI60034525840</t>
  </si>
  <si>
    <t>5AI51033469318</t>
  </si>
  <si>
    <t>5AI51033525055</t>
  </si>
  <si>
    <t>5SI60034421047</t>
  </si>
  <si>
    <t>5AI51033672388</t>
  </si>
  <si>
    <t>5AI51033609575</t>
  </si>
  <si>
    <t>5SI60034524450</t>
  </si>
  <si>
    <t>5SI60034525633</t>
  </si>
  <si>
    <t>5SI60034048831</t>
  </si>
  <si>
    <t>5SI60033907126</t>
  </si>
  <si>
    <t>5SI65034355509</t>
  </si>
  <si>
    <t>5SI65034358183</t>
  </si>
  <si>
    <t>5SI65034360515</t>
  </si>
  <si>
    <t>5SI65034359231</t>
  </si>
  <si>
    <t>5SI60033968505</t>
  </si>
  <si>
    <t>5SI31034792167-1</t>
  </si>
  <si>
    <t>5SI65034614866</t>
  </si>
  <si>
    <t>5SI65034614759</t>
  </si>
  <si>
    <t>5SI65034614470</t>
  </si>
  <si>
    <t>COOEC BG</t>
  </si>
  <si>
    <t>5SI65034153931</t>
  </si>
  <si>
    <t>5SI60034791653</t>
  </si>
  <si>
    <t>5SI60034716153</t>
  </si>
  <si>
    <t>5AI51034079395</t>
  </si>
  <si>
    <t>5SI60034757105</t>
  </si>
  <si>
    <t>5SI60035226113</t>
  </si>
  <si>
    <t>5AI51033809665</t>
  </si>
  <si>
    <t>5SI60034466588</t>
  </si>
  <si>
    <t>5AI51034016265</t>
  </si>
  <si>
    <t>5AI51033808324</t>
  </si>
  <si>
    <t>5SI60034465764</t>
  </si>
  <si>
    <t>5SI60034792343</t>
  </si>
  <si>
    <t>5SI60034048918</t>
  </si>
  <si>
    <t>5AI51034175528</t>
  </si>
  <si>
    <t>COOEC PAID INVOICE</t>
  </si>
  <si>
    <t>5SI65034737317</t>
  </si>
  <si>
    <t>5SI65034787938</t>
  </si>
  <si>
    <t>5SI65034787595</t>
  </si>
  <si>
    <t>5SI65034787523</t>
  </si>
  <si>
    <t>5Sl65034231367</t>
  </si>
  <si>
    <t>5SI65034291448|
5SI65034608559</t>
  </si>
  <si>
    <t>5Sl65034231545</t>
  </si>
  <si>
    <t>5SI65034231551</t>
  </si>
  <si>
    <t>5SI65034231596</t>
  </si>
  <si>
    <t>5SI65034231584</t>
  </si>
  <si>
    <t>5SI65034231620</t>
  </si>
  <si>
    <t>5SI65034337973</t>
  </si>
  <si>
    <t>5SI65034338175</t>
  </si>
  <si>
    <t>5SI65034100042</t>
  </si>
  <si>
    <t>5AI51034091101</t>
  </si>
  <si>
    <t>5AI51034414623</t>
  </si>
  <si>
    <t>5SI60034756185</t>
  </si>
  <si>
    <t>5AI51034121129
5AI51034179322</t>
  </si>
  <si>
    <t>5SI60034792597</t>
  </si>
  <si>
    <t>5SI60034733936</t>
  </si>
  <si>
    <t>5SI60034755491</t>
  </si>
  <si>
    <t>5AI51034217526</t>
  </si>
  <si>
    <t>5AI51034273930</t>
  </si>
  <si>
    <t>5AI51034231828</t>
  </si>
  <si>
    <t>5AI51034519135</t>
  </si>
  <si>
    <t>5AI51034248978</t>
  </si>
  <si>
    <t>5AI51034223746</t>
  </si>
  <si>
    <t>5AI51034164820</t>
  </si>
  <si>
    <t>5SI65034169315</t>
  </si>
  <si>
    <t>5SI60034903176</t>
  </si>
  <si>
    <t>5AI51034441109</t>
  </si>
  <si>
    <t>5AI51034217595</t>
  </si>
  <si>
    <t>5SI31035158316</t>
  </si>
  <si>
    <t>5SI60035654365</t>
  </si>
  <si>
    <t>5AI51034434426</t>
  </si>
  <si>
    <t>5AI51038205337</t>
  </si>
  <si>
    <t>5SI60035303848</t>
  </si>
  <si>
    <t>5AI51034409677</t>
  </si>
  <si>
    <t>5AI51034382423</t>
  </si>
  <si>
    <t>5AI51034382254</t>
  </si>
  <si>
    <t>5AI51034324329</t>
  </si>
  <si>
    <t>5AI51034347403</t>
  </si>
  <si>
    <t>5SI60035275871</t>
  </si>
  <si>
    <t>5SI31034079396</t>
  </si>
  <si>
    <t>5AI51034558169</t>
  </si>
  <si>
    <t>5SI60035029046</t>
  </si>
  <si>
    <t>5AI51034558129</t>
  </si>
  <si>
    <t>5SI60035147496</t>
  </si>
  <si>
    <t>5AI51034572164</t>
  </si>
  <si>
    <t>5AI51034451090</t>
  </si>
  <si>
    <t>5AI51034798583</t>
  </si>
  <si>
    <t>5AI51034558247</t>
  </si>
  <si>
    <t>5AI51034608766</t>
  </si>
  <si>
    <t>5SI65034520287</t>
  </si>
  <si>
    <t>5SI31035483621</t>
  </si>
  <si>
    <t>5SI60034697266</t>
  </si>
  <si>
    <t>5AI51034778524</t>
  </si>
  <si>
    <t>5SI65034669067</t>
  </si>
  <si>
    <t>5SI65034811100</t>
  </si>
  <si>
    <t>5SI65034617804</t>
  </si>
  <si>
    <t>5SI60035540771</t>
  </si>
  <si>
    <t>5SI31034599767</t>
  </si>
  <si>
    <t>5SI60035148090</t>
  </si>
  <si>
    <t>5AI51034754444</t>
  </si>
  <si>
    <t>5AI51034859820</t>
  </si>
  <si>
    <t>5AI51034859915</t>
  </si>
  <si>
    <t>5SI60035483721</t>
  </si>
  <si>
    <t>5SI60035776140</t>
  </si>
  <si>
    <t>5SI60035616627</t>
  </si>
  <si>
    <t>5AI51035224628</t>
  </si>
  <si>
    <t>5AI51034778425</t>
  </si>
  <si>
    <t>5AI51034886008</t>
  </si>
  <si>
    <t>5AI51034792492</t>
  </si>
  <si>
    <t>5SI60035430794</t>
  </si>
  <si>
    <t>5AI51034952872</t>
  </si>
  <si>
    <t>5AI51034886095</t>
  </si>
  <si>
    <t>5AI51034859859</t>
  </si>
  <si>
    <t>5AI51034859843</t>
  </si>
  <si>
    <t>5SI31034784984</t>
  </si>
  <si>
    <t>5AI51034887345</t>
  </si>
  <si>
    <t>5AI51034916466</t>
  </si>
  <si>
    <t>5SI60035608441</t>
  </si>
  <si>
    <t>5AI51034885994</t>
  </si>
  <si>
    <t>5AI51034916486</t>
  </si>
  <si>
    <t>5SI65035241388</t>
  </si>
  <si>
    <t>5SI65035241949</t>
  </si>
  <si>
    <t>5AI51035212867</t>
  </si>
  <si>
    <t>5AI51035080462</t>
  </si>
  <si>
    <t>5AI51038084662</t>
  </si>
  <si>
    <t>5AI51035212860</t>
  </si>
  <si>
    <t>5AI51035472757</t>
  </si>
  <si>
    <t>5AI51037812473-1</t>
  </si>
  <si>
    <t>5SI60035822416</t>
  </si>
  <si>
    <t>5AI51035158247</t>
  </si>
  <si>
    <t>5SI60036103508</t>
  </si>
  <si>
    <t>5SI60035920639</t>
  </si>
  <si>
    <t>5SI60035920692</t>
  </si>
  <si>
    <t>5AI51035080811</t>
  </si>
  <si>
    <t>5AI51035107443</t>
  </si>
  <si>
    <t>5SI65035214141</t>
  </si>
  <si>
    <t>5SI65035098071</t>
  </si>
  <si>
    <t>5AI51035177833</t>
  </si>
  <si>
    <t>5AI51036344032</t>
  </si>
  <si>
    <t>5SI60036267746</t>
  </si>
  <si>
    <t>5SI60036399496-1</t>
  </si>
  <si>
    <t>5SI60035920245</t>
  </si>
  <si>
    <t>5SI60036399405</t>
  </si>
  <si>
    <t>5AI51035409809</t>
  </si>
  <si>
    <t>5AI51035275565</t>
  </si>
  <si>
    <t>5SI60035373263</t>
  </si>
  <si>
    <t>5AI30035539310</t>
  </si>
  <si>
    <t>5AI51035430741</t>
  </si>
  <si>
    <t>5AI51035348097-1</t>
  </si>
  <si>
    <t>5AI30035539035</t>
  </si>
  <si>
    <t>5SI60036052244</t>
  </si>
  <si>
    <t>5AR51035410075</t>
  </si>
  <si>
    <t>5SI60036254247</t>
  </si>
  <si>
    <t>5SI60035871533</t>
  </si>
  <si>
    <t>5SI60036241561</t>
  </si>
  <si>
    <t>5SI60035992406</t>
  </si>
  <si>
    <t>5SI60035997827</t>
  </si>
  <si>
    <t>5SI60036302132</t>
  </si>
  <si>
    <t>5SI60036386619</t>
  </si>
  <si>
    <t>5SI65035608488</t>
  </si>
  <si>
    <t>5SI65035608495</t>
  </si>
  <si>
    <t>COOEC TI BG</t>
  </si>
  <si>
    <t>5SI65036265968</t>
  </si>
  <si>
    <t>5SI65036252795</t>
  </si>
  <si>
    <t>5SI65036265970</t>
  </si>
  <si>
    <t>5SI65036265794</t>
  </si>
  <si>
    <t>5SI65036265718</t>
  </si>
  <si>
    <t>5SI65036265464</t>
  </si>
  <si>
    <t>5SI65036265478</t>
  </si>
  <si>
    <t>5SI65035621709</t>
  </si>
  <si>
    <t>5SI65035620241</t>
  </si>
  <si>
    <t>5SI65036265445</t>
  </si>
  <si>
    <t>5SI65036265427</t>
  </si>
  <si>
    <t>5SI65036264816</t>
  </si>
  <si>
    <t>5SI65036264664</t>
  </si>
  <si>
    <t>5SI65035626645</t>
  </si>
  <si>
    <t>5SI65035626299</t>
  </si>
  <si>
    <t>5SI65035705058</t>
  </si>
  <si>
    <t>5SI65035658480</t>
  </si>
  <si>
    <t>5SI65036264282</t>
  </si>
  <si>
    <t>5SI65035660339</t>
  </si>
  <si>
    <t>5SI65035657297</t>
  </si>
  <si>
    <t>5SI60036429509</t>
  </si>
  <si>
    <t>5SI60036773383</t>
  </si>
  <si>
    <t>5AI51035690421</t>
  </si>
  <si>
    <t>5AI51035793895</t>
  </si>
  <si>
    <t>5AI51035830245</t>
  </si>
  <si>
    <t>5SI60036553742</t>
  </si>
  <si>
    <t>5SI60036773633</t>
  </si>
  <si>
    <t>5AI51036050852</t>
  </si>
  <si>
    <t>5AI51036050893</t>
  </si>
  <si>
    <t>5AI51036103095</t>
  </si>
  <si>
    <t>5AI51036103105</t>
  </si>
  <si>
    <t>5AI51036380058</t>
  </si>
  <si>
    <t>5AI51036022668</t>
  </si>
  <si>
    <t>5AI51037662281</t>
  </si>
  <si>
    <t>5AI51036024281</t>
  </si>
  <si>
    <t>5AI51035889247</t>
  </si>
  <si>
    <t>5SI60036548802</t>
  </si>
  <si>
    <t>5AI51035619514</t>
  </si>
  <si>
    <t>5AI51036050868</t>
  </si>
  <si>
    <t>5AI51035990892</t>
  </si>
  <si>
    <t>5SI60035981232</t>
  </si>
  <si>
    <t>5SI60036493053</t>
  </si>
  <si>
    <t>5SI60036495997</t>
  </si>
  <si>
    <t>5SI31036104881</t>
  </si>
  <si>
    <t>5AI51036144801</t>
  </si>
  <si>
    <t>5AI51036240312</t>
  </si>
  <si>
    <t>5SI31035029885</t>
  </si>
  <si>
    <t>5SI60036784841</t>
  </si>
  <si>
    <t>5SI60036267592</t>
  </si>
  <si>
    <t>5SI60037109420</t>
  </si>
  <si>
    <t>5SR60036281906</t>
  </si>
  <si>
    <t>5SR60036280536</t>
  </si>
  <si>
    <t>5SR60036280100</t>
  </si>
  <si>
    <t>5SR60036279286</t>
  </si>
  <si>
    <t>5SI60036553301</t>
  </si>
  <si>
    <t>5AI51036603340</t>
  </si>
  <si>
    <t>5AI51037104237</t>
  </si>
  <si>
    <t>5AI51036723744</t>
  </si>
  <si>
    <t>5AI51036797193</t>
  </si>
  <si>
    <t>5SI60037359392</t>
  </si>
  <si>
    <t>5SI60037051373</t>
  </si>
  <si>
    <t>5SI65036650078</t>
  </si>
  <si>
    <t>5SI65036649208</t>
  </si>
  <si>
    <t>5SI65036622849</t>
  </si>
  <si>
    <t>5SI65036638921</t>
  </si>
  <si>
    <t>5SI65036649244</t>
  </si>
  <si>
    <t>5AI51036795144</t>
  </si>
  <si>
    <t>5SI60037749647</t>
  </si>
  <si>
    <t>5AI51037032107</t>
  </si>
  <si>
    <t>5AI51037104354</t>
  </si>
  <si>
    <t>5SI60037513576</t>
  </si>
  <si>
    <t>5SI60037513134</t>
  </si>
  <si>
    <t>5AI51037007128</t>
  </si>
  <si>
    <t>5AIC51036051419,5AIC51036051438,5AIC51036044366</t>
  </si>
  <si>
    <t>5AIC30035724211</t>
  </si>
  <si>
    <t>5AI51035793883</t>
  </si>
  <si>
    <t>5AI51036987157</t>
  </si>
  <si>
    <t>5AI51037094439</t>
  </si>
  <si>
    <t>5AI51037652982</t>
  </si>
  <si>
    <t>5AI51037238628</t>
  </si>
  <si>
    <t>5AIC30036353130</t>
  </si>
  <si>
    <t>5AIC30036790673</t>
  </si>
  <si>
    <t>5SI60038149651</t>
  </si>
  <si>
    <t>5SI60038438782</t>
  </si>
  <si>
    <t>5SI60038063528</t>
  </si>
  <si>
    <t>5SI60037922426</t>
  </si>
  <si>
    <t>5AI51037238697</t>
  </si>
  <si>
    <t>5AI51037301006</t>
  </si>
  <si>
    <t>5AI51037300470</t>
  </si>
  <si>
    <t>5SI60038277153</t>
  </si>
  <si>
    <t>5SI60038277241</t>
  </si>
  <si>
    <t>5SI60038063255</t>
  </si>
  <si>
    <t>5AIC30036938111</t>
  </si>
  <si>
    <t>5SI60037239856</t>
  </si>
  <si>
    <t>5AIC51036106527</t>
  </si>
  <si>
    <t>5AIC51036357177</t>
  </si>
  <si>
    <t>5AIC30036347018</t>
  </si>
  <si>
    <t>5AIC30036376385</t>
  </si>
  <si>
    <t>5AIC51037114783</t>
  </si>
  <si>
    <t>5AIC51037039471</t>
  </si>
  <si>
    <t>5AIC30037962192</t>
  </si>
  <si>
    <t>5AIC30037183042</t>
  </si>
  <si>
    <t>5AI51037029031</t>
  </si>
  <si>
    <t>5SI60038406828</t>
  </si>
  <si>
    <t>5AI51037452876</t>
  </si>
  <si>
    <t>5AI51037370889</t>
  </si>
  <si>
    <t>5AI51037447857</t>
  </si>
  <si>
    <t>5SI60038516061</t>
  </si>
  <si>
    <t>5AI51037526603</t>
  </si>
  <si>
    <t>5AI51037494438</t>
  </si>
  <si>
    <t>5SI60038283162</t>
  </si>
  <si>
    <t>5AI51037660639</t>
  </si>
  <si>
    <t>5SR65036973211</t>
  </si>
  <si>
    <t>5SR65036973433</t>
  </si>
  <si>
    <t>5SR65036973866</t>
  </si>
  <si>
    <t>5SR60037936723</t>
  </si>
  <si>
    <t>5AI51037756643</t>
  </si>
  <si>
    <t>5AIC51037587303</t>
  </si>
  <si>
    <t>5AIC30037647219</t>
  </si>
  <si>
    <t>5AI51037700789</t>
  </si>
  <si>
    <t>5AI51037700791</t>
  </si>
  <si>
    <t>5AI51037674985</t>
  </si>
  <si>
    <t>5AI51038002869</t>
  </si>
  <si>
    <t>5AIC30037810218</t>
  </si>
  <si>
    <t>5SI60036795002</t>
  </si>
  <si>
    <t>5AI51037902672</t>
  </si>
  <si>
    <t>5AI51037991398</t>
  </si>
  <si>
    <t>5AI51037965285</t>
  </si>
  <si>
    <t>5AI51038179587</t>
  </si>
  <si>
    <t>5AI51038284153</t>
  </si>
  <si>
    <t>5AI51038197755</t>
  </si>
  <si>
    <t>5AI51038515641</t>
  </si>
  <si>
    <t>5AI51038197257</t>
  </si>
  <si>
    <t>5SI60038089332</t>
  </si>
  <si>
    <t>5AI51034451982</t>
  </si>
  <si>
    <t>5AIC30035566834</t>
  </si>
  <si>
    <t>5AIC30035449592</t>
  </si>
  <si>
    <t>5AI51038153791</t>
  </si>
  <si>
    <t>5AI51038221873</t>
  </si>
  <si>
    <t>5AI51038252599</t>
  </si>
  <si>
    <t>5AI51038338661</t>
  </si>
  <si>
    <t>5AI51035244981</t>
  </si>
  <si>
    <t>5AIC30034974482</t>
  </si>
  <si>
    <t>5AIC30038103654</t>
  </si>
  <si>
    <t>5AIC30038531877</t>
  </si>
  <si>
    <t>5AIC30038549048</t>
  </si>
  <si>
    <t>5AIC51038493116</t>
  </si>
  <si>
    <t>SCN-ISND-0441A-CQ</t>
  </si>
  <si>
    <t>1560213645569</t>
  </si>
  <si>
    <t>KONGSBERG MARITIME CHINA CO., LTD</t>
  </si>
  <si>
    <t>RMP208-1 MODULE</t>
  </si>
  <si>
    <t>523-004074</t>
  </si>
  <si>
    <t>1 BOX (SPARE PARTS FOR HYSY289_HAND CARRY)</t>
  </si>
  <si>
    <t>5SR65037686774</t>
  </si>
  <si>
    <t>5AI55037962560</t>
  </si>
  <si>
    <t>235-56793881</t>
  </si>
  <si>
    <t>5SI60038630464</t>
  </si>
  <si>
    <t>5SI60038624874</t>
  </si>
  <si>
    <t>5SI60038624819</t>
  </si>
  <si>
    <t>5SI60038608987</t>
  </si>
  <si>
    <t>SPREADER BARS, HEXAGON BOLTS</t>
  </si>
  <si>
    <t>SCN-RUYA-0121-CNQA</t>
  </si>
  <si>
    <t xml:space="preserve">6 UNPACKED </t>
  </si>
  <si>
    <t>STPKHHHMD25C004</t>
  </si>
  <si>
    <t>FFAU1518403</t>
  </si>
  <si>
    <t>IV251135</t>
  </si>
  <si>
    <t>SCN-ISND-0442S-FQ</t>
  </si>
  <si>
    <t>BBC UKRIANE</t>
  </si>
  <si>
    <t>UMBILICALS, FLUID FLUSH, REEL LIFTS</t>
  </si>
  <si>
    <t>CHENNAI-INDIA</t>
  </si>
  <si>
    <t>SCN-ISND-AHSZ-V2-11R-QS-RE</t>
  </si>
  <si>
    <t>KSA</t>
  </si>
  <si>
    <t>TRAILER</t>
  </si>
  <si>
    <t>10 CARTONS PPE ITEMS_RE-EXPORT TO KSA FROM VSL DEJIAN V2</t>
  </si>
  <si>
    <t>GBP</t>
  </si>
  <si>
    <t>157-53164263</t>
  </si>
  <si>
    <t>887692010311</t>
  </si>
  <si>
    <t>GUANGZHOU MUXUE TRADING LTD / SHANGHAI MEIRUI TRADING CO., LTD</t>
  </si>
  <si>
    <t>SCN-ISND-0443A-FQ</t>
  </si>
  <si>
    <t>MSA SAFETY SALES, LLC</t>
  </si>
  <si>
    <t>TOXIC GAS DETECTORS (SENSOR)</t>
  </si>
  <si>
    <t>SCN-ISND-WL-SP-25A-CQ</t>
  </si>
  <si>
    <t>5SI65038684230</t>
  </si>
  <si>
    <t>5SI65038684259</t>
  </si>
  <si>
    <t>5SI65038705270</t>
  </si>
  <si>
    <t>5SI65038705257</t>
  </si>
  <si>
    <t>5SI65038685210</t>
  </si>
  <si>
    <t>5SI65038685152</t>
  </si>
  <si>
    <t>5SI65038685815</t>
  </si>
  <si>
    <t>5SI60038705462</t>
  </si>
  <si>
    <t>5SI60038686396</t>
  </si>
  <si>
    <t>5SI60038705967</t>
  </si>
  <si>
    <t>5SR65037664501</t>
  </si>
  <si>
    <t>5SI65038686761</t>
  </si>
  <si>
    <t>5SI65038687365</t>
  </si>
  <si>
    <t>5SI65038705248</t>
  </si>
  <si>
    <t>5AIC51038675845</t>
  </si>
  <si>
    <t>5AI51038504022</t>
  </si>
  <si>
    <t>D04607001/WILIS025034</t>
  </si>
  <si>
    <t>IN TRANSIT</t>
  </si>
  <si>
    <t>5AIC30038717418</t>
  </si>
  <si>
    <t>TK6206</t>
  </si>
  <si>
    <t>SCN-ISND-0444A-FQ</t>
  </si>
  <si>
    <t>5SI60038686791</t>
  </si>
  <si>
    <t>5AI51038739433</t>
  </si>
  <si>
    <t>2x40'FR,3x40'HQ</t>
  </si>
  <si>
    <t>PL0013391|26000003, PL0011655|26000004</t>
  </si>
  <si>
    <t>HDMUSZPA40613600</t>
  </si>
  <si>
    <t>HMMU4302776,TXGU8936463</t>
  </si>
  <si>
    <t>YMJAZ226066135</t>
  </si>
  <si>
    <t>TXGU7850107,FBLU0257141,YMMU6477359</t>
  </si>
  <si>
    <t>157-35476615</t>
  </si>
  <si>
    <t>QR-1019</t>
  </si>
  <si>
    <t>HARTLEPOOL, UK</t>
  </si>
  <si>
    <t>BL No. 1</t>
  </si>
  <si>
    <t>JDR CABLE SYSTEM LTD.</t>
  </si>
  <si>
    <t>112145-11</t>
  </si>
  <si>
    <t>SCN-ISND-WL-SP-44A-CQ</t>
  </si>
  <si>
    <t>157-41277154</t>
  </si>
  <si>
    <t>SHENZHEN JIYOULNG IMPORT &amp; EXPORT CO.,LTD</t>
  </si>
  <si>
    <t>QR-8469</t>
  </si>
  <si>
    <t>WILIP025159</t>
  </si>
  <si>
    <t>SLINGS, SCHACKELS, CONNECTIN LINKS &amp; CHAINS</t>
  </si>
  <si>
    <t>SCN-RUYA-0123-CNQA</t>
  </si>
  <si>
    <t>5 PALLETS (12 PKGS)</t>
  </si>
  <si>
    <t>5AI51038791244</t>
  </si>
  <si>
    <t>5SI60038793062</t>
  </si>
  <si>
    <t>5SI60038792588</t>
  </si>
  <si>
    <t>CMA CGM PATAGONIA</t>
  </si>
  <si>
    <t>0MDFOE1MA</t>
  </si>
  <si>
    <t>242979017</t>
  </si>
  <si>
    <t>CMRHMD015729</t>
  </si>
  <si>
    <t>HDMU2797317,TEMU1523676</t>
  </si>
  <si>
    <t>YMJAZ226066356</t>
  </si>
  <si>
    <t>HDMUSZPA14610800</t>
  </si>
  <si>
    <t>YMJAZ226066485</t>
  </si>
  <si>
    <t>FCIU7585469,YMMU6610498,YMLU6419322,YMLU6430419</t>
  </si>
  <si>
    <t>235-88342833</t>
  </si>
  <si>
    <t>WLCSHK60107537</t>
  </si>
  <si>
    <t>WORLDWIDE LOGISTICS</t>
  </si>
  <si>
    <t>ZXJU0213070</t>
  </si>
  <si>
    <t>COOEC-RUYA09-2025-01</t>
  </si>
  <si>
    <t>202516882284</t>
  </si>
  <si>
    <t>PENIDNG</t>
  </si>
  <si>
    <t>3709990631</t>
  </si>
  <si>
    <t>SCN-RUYA 09-0057S-CQ</t>
  </si>
  <si>
    <t>SCN-ISND-WL-SP-45A-CQ</t>
  </si>
  <si>
    <t>888008169084</t>
  </si>
  <si>
    <t>INK CARTRIDGES</t>
  </si>
  <si>
    <t>WILIS025035-A</t>
  </si>
  <si>
    <t>ON BOARD WEILI</t>
  </si>
  <si>
    <t>1 BOX VIA COURIER</t>
  </si>
  <si>
    <t xml:space="preserve">SINGAPORE </t>
  </si>
  <si>
    <t>P/SINHMDSE112178-10</t>
  </si>
  <si>
    <t>AQUAMAN SHIPPING &amp; TRADING INC.</t>
  </si>
  <si>
    <t>KMTC MUNDRA</t>
  </si>
  <si>
    <t>2601W</t>
  </si>
  <si>
    <t>WOODEN DECK</t>
  </si>
  <si>
    <t>WILIS025035-S</t>
  </si>
  <si>
    <t>SCN-ISND-0310A-FC-03</t>
  </si>
  <si>
    <t>SPECIAL TOOLS (FLANGE), KIT OF BALL VALVE</t>
  </si>
  <si>
    <t>SCN-ISND-0310A-FC-03-RE</t>
  </si>
  <si>
    <t>SCN-ISND-0447A-FQ</t>
  </si>
  <si>
    <t>CONNECTORS, FILTERS</t>
  </si>
  <si>
    <t>260009</t>
  </si>
  <si>
    <t>CGHTZX202511014787</t>
  </si>
  <si>
    <t>SCN-RUYA 09-0058S-CQ-01</t>
  </si>
  <si>
    <t>0021W</t>
  </si>
  <si>
    <t>RM2409066-20</t>
  </si>
  <si>
    <t>1 WOODEN BOX (0058S-CQ-01 &amp; 02- ONE MBL/CONTAINER)</t>
  </si>
  <si>
    <t>SCN-RUYA 09-0058S-CQ-02</t>
  </si>
  <si>
    <t>OFFSHORE OIL ENGINEERING CO.,LTD</t>
  </si>
  <si>
    <t>BOLTS, NUTS, STEEL PLATES</t>
  </si>
  <si>
    <t>SCN-RUYA-0122-CNQA</t>
  </si>
  <si>
    <t>14 PACKAGES (0058S-CQ-01 &amp; 02- ONE MBL/CONTAINER)</t>
  </si>
  <si>
    <t>SCN-ISND-0455R-QQ</t>
  </si>
  <si>
    <t>PROSERV/JDR CABLE SYSTEMS LTD</t>
  </si>
  <si>
    <t>HYDRAULIC JUNCTION BOXES</t>
  </si>
  <si>
    <t>DN:DOH0002993</t>
  </si>
  <si>
    <t>Z2024KELXBNT0307</t>
  </si>
  <si>
    <t>SCN-ISND-0428S-FQ</t>
  </si>
  <si>
    <t>LONDONG GATEWAY, UK</t>
  </si>
  <si>
    <t>UMBILICALS, CLAMPS, ADAPTORS, ACCESSORIES</t>
  </si>
  <si>
    <t>112145-12</t>
  </si>
  <si>
    <t>5SI65037935404
5SI65038290890</t>
  </si>
  <si>
    <t>5SI65037935458
5SI65038290797</t>
  </si>
  <si>
    <t>5SI60038813674</t>
  </si>
  <si>
    <t>5AI51038848297</t>
  </si>
  <si>
    <t>5AI51038812101</t>
  </si>
  <si>
    <t>YMJAZ240189460</t>
  </si>
  <si>
    <t>FFAU7107014</t>
  </si>
  <si>
    <t>EGSU3518561</t>
  </si>
  <si>
    <t>DOH0002993</t>
  </si>
  <si>
    <t>5AIC51038861602</t>
  </si>
  <si>
    <t>COMPLETED</t>
  </si>
  <si>
    <t>NOT SHIPPED</t>
  </si>
  <si>
    <t>ONBOARD</t>
  </si>
  <si>
    <t>GAC WH (HAZ)</t>
  </si>
  <si>
    <t xml:space="preserve">                                                                         </t>
  </si>
  <si>
    <t xml:space="preserve"> </t>
  </si>
  <si>
    <t>EGLV300690000562</t>
  </si>
  <si>
    <t>EGLV300690000570</t>
  </si>
  <si>
    <t>EMCU6422119</t>
  </si>
  <si>
    <t>157-79540473</t>
  </si>
  <si>
    <t>QR-8417</t>
  </si>
  <si>
    <t>SCN-ISND-0439S-FQ</t>
  </si>
  <si>
    <t>PALLET TRUCK, PORTABLE PLATFORM, TROLLEYS, FRAMES, TRIPODS</t>
  </si>
  <si>
    <t>9 WOODEN CASES</t>
  </si>
  <si>
    <t>SCN-ISND-0450S-CQ</t>
  </si>
  <si>
    <t>008W</t>
  </si>
  <si>
    <t>GASKETS, BOLTS, FLANGES, ELBOWS</t>
  </si>
  <si>
    <t>SCN-ISND-0457S-CQ</t>
  </si>
  <si>
    <t>WORLD WIDE LOGISTICS</t>
  </si>
  <si>
    <t>BOW SHACKELS, STEEL WIRE ROPES</t>
  </si>
  <si>
    <t>5AI51038960683</t>
  </si>
  <si>
    <t>1072201965/125-20076302</t>
  </si>
  <si>
    <t>PI202601003</t>
  </si>
  <si>
    <t>3x40'HQ, 1x20'GP</t>
  </si>
  <si>
    <t>GCXU6352378,TCNU1861729,YMLU3626460,YMMU6155389</t>
  </si>
  <si>
    <t>16 WOODEN BOXES, 36 PACKAGES</t>
  </si>
  <si>
    <t>SCN-ISND-0458A-CQ</t>
  </si>
  <si>
    <t>STEEL CABLES, ELECTRICAL ACCESSORIES,EXPLOSION-PROOF STAINLESS STEEL THREADED REDUCERS</t>
  </si>
  <si>
    <t>SCN-ISND-0460A-FQ</t>
  </si>
  <si>
    <t>HEATHROW, UK</t>
  </si>
  <si>
    <t>157-67896802/GTY0020520</t>
  </si>
  <si>
    <t>QR-0006</t>
  </si>
  <si>
    <t>ELECTRICAL AND FIBER OPTIC JUNCTION BOXES (CABLE INSTALLATION EQUIPMENT)</t>
  </si>
  <si>
    <t>112145-13</t>
  </si>
  <si>
    <t>5SI60039047663</t>
  </si>
  <si>
    <t>5SI60038987362</t>
  </si>
  <si>
    <t>5SI60039034831</t>
  </si>
  <si>
    <t>5AI51039047327</t>
  </si>
  <si>
    <t>157-50648603</t>
  </si>
  <si>
    <t>YMJAZ240192482</t>
  </si>
  <si>
    <t>5AI51039058955</t>
  </si>
  <si>
    <t>QR8403</t>
  </si>
  <si>
    <t>SOC CONTAINER</t>
  </si>
  <si>
    <t>157-09970192</t>
  </si>
  <si>
    <t>QR-0955</t>
  </si>
  <si>
    <t>QGD2626396</t>
  </si>
  <si>
    <t>CMA CGM CHILE</t>
  </si>
  <si>
    <t>0MDG3W1MA</t>
  </si>
  <si>
    <t>CMAU0495054</t>
  </si>
  <si>
    <t>157-54317340</t>
  </si>
  <si>
    <t>SCN-ISND-WL-SP-47A-CQ</t>
  </si>
  <si>
    <t>SHANGHAI YUHONG</t>
  </si>
  <si>
    <t>GULF EXPRESS</t>
  </si>
  <si>
    <t>SCN-ISND-0432R-QQ</t>
  </si>
  <si>
    <t>QA-27324001/QA-27324002</t>
  </si>
  <si>
    <t>ABB LLC</t>
  </si>
  <si>
    <t>PCS SYSTEM/MARSHALLING CABINETS</t>
  </si>
  <si>
    <t>QA-27324001-02-02-06-03-06-001_INV
QA-27324002-02-02-06-03-06-001_INV</t>
  </si>
  <si>
    <t>Z2024KEBNT0290</t>
  </si>
  <si>
    <t>2 CIPLs</t>
  </si>
  <si>
    <t>SCN-ISND-0461A-CQ-01</t>
  </si>
  <si>
    <t>FLAME DETECTORS</t>
  </si>
  <si>
    <t>SCN-ISND-0461A-CQ-02</t>
  </si>
  <si>
    <t>SCN-RUYA 09-0059S-CQ</t>
  </si>
  <si>
    <t>YMJAZ226068536</t>
  </si>
  <si>
    <t>020W</t>
  </si>
  <si>
    <t>YMLU3496177</t>
  </si>
  <si>
    <t>BALL FLOAT, AIR CONDITIONER</t>
  </si>
  <si>
    <t>SCN-RUYA-0126-CNQA</t>
  </si>
  <si>
    <t>40 NUDE &amp; 2 WOODEN PACKAGES (TI SHIPMENT)</t>
  </si>
  <si>
    <t>SCN-RUYA 09-0060S-CQ</t>
  </si>
  <si>
    <t>YMJAZ226067891</t>
  </si>
  <si>
    <t>YMLU8698355</t>
  </si>
  <si>
    <t>PIPE CLAMP, SPREADER BARS, STEEL WIRE ROPES</t>
  </si>
  <si>
    <t>SCN-RUYA-0125-CNQA</t>
  </si>
  <si>
    <t>SCN-RUYA 09-0061S-CQ</t>
  </si>
  <si>
    <t>GRATINGS, CLIPS</t>
  </si>
  <si>
    <t>SCN-RUYA-0127-CNQA</t>
  </si>
  <si>
    <t>10 PALLETS + 1 WOODEN BOX</t>
  </si>
  <si>
    <t>SCN-ISND-0462R-QQ</t>
  </si>
  <si>
    <t>TUTU-EJB TYPE-1, TUTU-FOJB-FRAME</t>
  </si>
  <si>
    <t>112145-15</t>
  </si>
  <si>
    <t>1 WOODEN BOXES</t>
  </si>
  <si>
    <t>SCN-ISND-0463R-QQ-01</t>
  </si>
  <si>
    <t>JOTUN PAINTS QATAR W.L.L.</t>
  </si>
  <si>
    <t>15751669</t>
  </si>
  <si>
    <t>SPEM WH (GWC-ESSA)</t>
  </si>
  <si>
    <t>5SI60039179599</t>
  </si>
  <si>
    <t>5SI65038515810</t>
  </si>
  <si>
    <t>5SI65038514735</t>
  </si>
  <si>
    <t>5SI60039164896</t>
  </si>
  <si>
    <t>5AI51039178650</t>
  </si>
  <si>
    <t>5SI60039115917</t>
  </si>
  <si>
    <t>5AI51039228125</t>
  </si>
  <si>
    <t>5AI51039115761</t>
  </si>
  <si>
    <t>YMJAZ226067991</t>
  </si>
  <si>
    <t>021W</t>
  </si>
  <si>
    <t>YMMU1053358</t>
  </si>
  <si>
    <t>YMJAZ226067457</t>
  </si>
  <si>
    <t>OCGU8055640,YMLU6426569</t>
  </si>
  <si>
    <t>XSSEB2602294/157-65334850</t>
  </si>
  <si>
    <t>XSSEB2602295/157-65334850</t>
  </si>
  <si>
    <t>5SI65038514826</t>
  </si>
  <si>
    <t>5SI65038514464</t>
  </si>
  <si>
    <t>5SI65038513941</t>
  </si>
  <si>
    <t>5SI65038685957</t>
  </si>
  <si>
    <t>5SI65038685659</t>
  </si>
  <si>
    <t>5AR51038371000</t>
  </si>
  <si>
    <t>5AI51039341872</t>
  </si>
  <si>
    <t>5AI51039341945</t>
  </si>
  <si>
    <t>5SI65038736705</t>
  </si>
  <si>
    <t>5SI65038737056</t>
  </si>
  <si>
    <t>DASSE2511015/SZDHA25146755</t>
  </si>
  <si>
    <t>SCN-RUYA 09-0056S-CQ</t>
  </si>
  <si>
    <t>YM WELLBEING</t>
  </si>
  <si>
    <t>034W</t>
  </si>
  <si>
    <t>SCN-ISND-0120A-FQ-02</t>
  </si>
  <si>
    <t>30778869925</t>
  </si>
  <si>
    <t>GOODRICH GASKET PRIVATE LIMITED</t>
  </si>
  <si>
    <t>DC/SE/242000158</t>
  </si>
  <si>
    <t>COOEC OFFICE</t>
  </si>
  <si>
    <t>SCN-RUYA 09-0062A-CQ</t>
  </si>
  <si>
    <t>157-92477851</t>
  </si>
  <si>
    <t>HEXAGON HEAD BOLTS, NUTS AND WASHERS</t>
  </si>
  <si>
    <t>SCN-RUYA-0128-CNQA</t>
  </si>
  <si>
    <t>1 PLY WOODCASE</t>
  </si>
  <si>
    <t>5SI60039388888</t>
  </si>
  <si>
    <t>5SI60039395257</t>
  </si>
  <si>
    <t>5AI51039403986</t>
  </si>
  <si>
    <t>AYN1321763</t>
  </si>
  <si>
    <t>0MDG4E1MA</t>
  </si>
  <si>
    <t>CMAU3602500</t>
  </si>
  <si>
    <t>21/06/2025
12/01/2026</t>
  </si>
  <si>
    <t>04/08/2025
12/01/2026</t>
  </si>
  <si>
    <t>5SI60039540478</t>
  </si>
  <si>
    <t>DIME DOHA</t>
  </si>
  <si>
    <t>GTY0020435</t>
  </si>
  <si>
    <t>MAERSK</t>
  </si>
  <si>
    <t>VANCOUVER EXPRESS/BSG BIMINI</t>
  </si>
  <si>
    <t>605E/612N</t>
  </si>
  <si>
    <t>09x40'HQ, 2x40'OT</t>
  </si>
  <si>
    <t>MAEU4051261,MAEU4056601,MRKU2053240,MRKU5831844,MRKU6451664,MRSU3021908,MRSU3549747,MRSU4559673,MRSU4911336,MRSU5591900,MRSU5591900</t>
  </si>
  <si>
    <t>SPEM OCEAN_GWC_ESSA</t>
  </si>
  <si>
    <t>5SI60039540614</t>
  </si>
  <si>
    <t>Grand Total</t>
  </si>
  <si>
    <t>Count of SI#</t>
  </si>
  <si>
    <t>TOTAL</t>
  </si>
  <si>
    <t>ETA YEAR</t>
  </si>
  <si>
    <t>SCN-RUYA-DB-04-RE</t>
  </si>
  <si>
    <t>DEBOPARCARG0226</t>
  </si>
  <si>
    <t>V.01</t>
  </si>
  <si>
    <t>WIRE ROPE SLING, SHACKELS</t>
  </si>
  <si>
    <t>SCN-RUYA-DEBO-04-RE1</t>
  </si>
  <si>
    <t>24 PKGS RE-EXPORT</t>
  </si>
  <si>
    <t>HONGKONG</t>
  </si>
  <si>
    <t>USA</t>
  </si>
  <si>
    <t>KOREA</t>
  </si>
  <si>
    <t>KORA</t>
  </si>
  <si>
    <t>NETHERLANDS</t>
  </si>
  <si>
    <t>BELGIUM</t>
  </si>
  <si>
    <t>UAE</t>
  </si>
  <si>
    <t>ROMANIA</t>
  </si>
  <si>
    <t>INDIA</t>
  </si>
  <si>
    <t>MALAYSIA</t>
  </si>
  <si>
    <t>SHIPMENT FROM</t>
  </si>
  <si>
    <t>QATAR</t>
  </si>
  <si>
    <t>GERMANY</t>
  </si>
  <si>
    <t>TURKEY</t>
  </si>
  <si>
    <t>FRANCE</t>
  </si>
  <si>
    <t>JAPAN</t>
  </si>
  <si>
    <t>IRELAND</t>
  </si>
  <si>
    <t>May</t>
  </si>
  <si>
    <t>ETA MONTH</t>
  </si>
  <si>
    <t>January</t>
  </si>
  <si>
    <t>February</t>
  </si>
  <si>
    <t>March</t>
  </si>
  <si>
    <t>April</t>
  </si>
  <si>
    <t>June</t>
  </si>
  <si>
    <t>July</t>
  </si>
  <si>
    <t>August</t>
  </si>
  <si>
    <t>September</t>
  </si>
  <si>
    <t>October</t>
  </si>
  <si>
    <t>November</t>
  </si>
  <si>
    <t>December</t>
  </si>
  <si>
    <t>Month</t>
  </si>
  <si>
    <t>HBL No.</t>
  </si>
  <si>
    <t>6000007000</t>
  </si>
  <si>
    <t>ISND5-2</t>
  </si>
  <si>
    <t>6000007001</t>
  </si>
  <si>
    <t>075-66485720</t>
  </si>
  <si>
    <t>235-92154716</t>
  </si>
  <si>
    <t>CHAN2502KTNHAD01</t>
  </si>
  <si>
    <t>CHAN2502KTNHAD02</t>
  </si>
  <si>
    <t xml:space="preserve">2204001504A </t>
  </si>
  <si>
    <t>157-35608322</t>
  </si>
  <si>
    <t>RUYA09</t>
  </si>
  <si>
    <t>SCN-RUYA 09-004S-FQ</t>
  </si>
  <si>
    <t>157-04150602</t>
  </si>
  <si>
    <t>SCN-ISND-0090A-CQ</t>
  </si>
  <si>
    <t>COOEC-ISND5-2_MAR25</t>
  </si>
  <si>
    <t>T95449</t>
  </si>
  <si>
    <t>Storage &amp; Handling Charges</t>
  </si>
  <si>
    <t>T99024</t>
  </si>
  <si>
    <t>157-06421332</t>
  </si>
  <si>
    <t>157 - 02589646</t>
  </si>
  <si>
    <t>ZQ7-202503</t>
  </si>
  <si>
    <t>ZQDL25001</t>
  </si>
  <si>
    <t>SM/0325/CI-255</t>
  </si>
  <si>
    <t>COOEC-ISND5-2_APR25</t>
  </si>
  <si>
    <t>T95455</t>
  </si>
  <si>
    <t>COOEC-RUYA 09_APR25</t>
  </si>
  <si>
    <t>T96482</t>
  </si>
  <si>
    <t>T99025</t>
  </si>
  <si>
    <t>TAOZ12776200</t>
  </si>
  <si>
    <t>TAOZ22860100</t>
  </si>
  <si>
    <t>TAOZ2369160</t>
  </si>
  <si>
    <t>HYSY 289</t>
  </si>
  <si>
    <t>COOEC/01/QTR</t>
  </si>
  <si>
    <t>HSY698202503</t>
  </si>
  <si>
    <t>SCN-ISND-WEI LI</t>
  </si>
  <si>
    <t>COOEC/03/QTR</t>
  </si>
  <si>
    <t>KAI HE 222</t>
  </si>
  <si>
    <t>E672504080195</t>
  </si>
  <si>
    <t>COOEC-ISND5-2_MAY25</t>
  </si>
  <si>
    <t>T96483</t>
  </si>
  <si>
    <t>COOEC-RUYA 09_MAY25</t>
  </si>
  <si>
    <t>T95461</t>
  </si>
  <si>
    <t>T99027</t>
  </si>
  <si>
    <t>TAOZ88209300</t>
  </si>
  <si>
    <t>TAOZ62358900</t>
  </si>
  <si>
    <t>TAOZ00774200</t>
  </si>
  <si>
    <t>TAOZ97858200</t>
  </si>
  <si>
    <t>TAOZ70749100</t>
  </si>
  <si>
    <t>2502QD0003</t>
  </si>
  <si>
    <t>T99028</t>
  </si>
  <si>
    <t>T100187</t>
  </si>
  <si>
    <t>COOEC-ISND5-2_JUN25</t>
  </si>
  <si>
    <t>T95477</t>
  </si>
  <si>
    <t>COOEC-RUYA 09_JUN25</t>
  </si>
  <si>
    <t>T96616</t>
  </si>
  <si>
    <t>MEDUHJ134749</t>
  </si>
  <si>
    <t>GEN1863790</t>
  </si>
  <si>
    <t xml:space="preserve">SHRT20250512 </t>
  </si>
  <si>
    <t>TAOZ95999000</t>
  </si>
  <si>
    <t>SINI44281900</t>
  </si>
  <si>
    <t>GY80250430505</t>
  </si>
  <si>
    <t>GY80250430506</t>
  </si>
  <si>
    <t>GY80250430507</t>
  </si>
  <si>
    <t>GY80250430508</t>
  </si>
  <si>
    <t>GY80250430509</t>
  </si>
  <si>
    <t>SCN-ISND-0118S-CQ</t>
  </si>
  <si>
    <t>TAOZ37168000</t>
  </si>
  <si>
    <t>157-04229573</t>
  </si>
  <si>
    <t>SCN-ISND-DB202505</t>
  </si>
  <si>
    <t>DB250506</t>
  </si>
  <si>
    <t>SCN-ISND-BRXF</t>
  </si>
  <si>
    <t>COOEC/02/QTR</t>
  </si>
  <si>
    <t>SCN-ISND-0068S-CQ</t>
  </si>
  <si>
    <t>SCN-RUYA-HYSY201</t>
  </si>
  <si>
    <t>HYSY001</t>
  </si>
  <si>
    <t>E172504190003</t>
  </si>
  <si>
    <t>SCN-RUYA-SB_CI-261</t>
  </si>
  <si>
    <t>SM0425CI-261</t>
  </si>
  <si>
    <t>COOEC-ISND5-2_JUL25</t>
  </si>
  <si>
    <t>T96623</t>
  </si>
  <si>
    <t>COOEC-RUYA 09_JUL25</t>
  </si>
  <si>
    <t>T95482</t>
  </si>
  <si>
    <t>T99029</t>
  </si>
  <si>
    <t>T100195</t>
  </si>
  <si>
    <t>235-30820882</t>
  </si>
  <si>
    <t>882436187075</t>
  </si>
  <si>
    <t>SCN-RUYA-AI 01</t>
  </si>
  <si>
    <t>SM/0425/CI-262</t>
  </si>
  <si>
    <t>SCN-RUYA-AA 01</t>
  </si>
  <si>
    <t>AURORA ARMOUR/1/5/2025</t>
  </si>
  <si>
    <t>COOEC-ISND5-2_AUG25</t>
  </si>
  <si>
    <t>T98760</t>
  </si>
  <si>
    <t>COOEC-RUYA 09_AUG25</t>
  </si>
  <si>
    <t>T98759</t>
  </si>
  <si>
    <t>T99030</t>
  </si>
  <si>
    <t>T100207</t>
  </si>
  <si>
    <t>EURFL25603414HMD</t>
  </si>
  <si>
    <t>SCN-ISND-WL-SP-01</t>
  </si>
  <si>
    <t>ONEYTA5PYJ200900</t>
  </si>
  <si>
    <t>SHAA40282000</t>
  </si>
  <si>
    <t>ONEYTA5PYC785800</t>
  </si>
  <si>
    <t>TAOZ59538400</t>
  </si>
  <si>
    <t>SCN-RUYA 09-0031S-CQ</t>
  </si>
  <si>
    <t>SCN-RUYA 09-0030S-CQ</t>
  </si>
  <si>
    <t>SCN-RUYA-SN-CI-260</t>
  </si>
  <si>
    <t>SM/0425/CI-260</t>
  </si>
  <si>
    <t>SCN-RUYA-SS-CI-272</t>
  </si>
  <si>
    <t>SM/0725/CI-272</t>
  </si>
  <si>
    <t>SCN-RUYA 09-ZQ9-01</t>
  </si>
  <si>
    <t>ZQDL25002</t>
  </si>
  <si>
    <t>SCN-RUYA-AAQ-001</t>
  </si>
  <si>
    <t>AQ-BL-001/16072025</t>
  </si>
  <si>
    <t>SCN-ISND-MM-01</t>
  </si>
  <si>
    <t>SM/0625/CI-269</t>
  </si>
  <si>
    <t>SCN-ISND-0072S-QC-RE</t>
  </si>
  <si>
    <t xml:space="preserve"> 157-04241252</t>
  </si>
  <si>
    <t>VE/001/05/2025</t>
  </si>
  <si>
    <t xml:space="preserve">ISND-WCME-OSL04 </t>
  </si>
  <si>
    <t xml:space="preserve">ISND-WCME-LO01 </t>
  </si>
  <si>
    <t xml:space="preserve">ISND-WCME-LO03 </t>
  </si>
  <si>
    <t>095500049375</t>
  </si>
  <si>
    <t>EMC300590002163</t>
  </si>
  <si>
    <t>SCN-ISND-0053A-QC-01</t>
  </si>
  <si>
    <t>157-04613604</t>
  </si>
  <si>
    <t>COOEC-ISND5-2_SEP25</t>
  </si>
  <si>
    <t>T98882</t>
  </si>
  <si>
    <t>COOEC-RUYA 09_SEP25</t>
  </si>
  <si>
    <t>T98881</t>
  </si>
  <si>
    <t>T100734</t>
  </si>
  <si>
    <t>T100735</t>
  </si>
  <si>
    <t>OSL05</t>
  </si>
  <si>
    <t>SHAZZVG55700</t>
  </si>
  <si>
    <t>FBLCDOH082500543</t>
  </si>
  <si>
    <t>SCN-ISND-WL-SP-04_FQ</t>
  </si>
  <si>
    <t>884003605220</t>
  </si>
  <si>
    <t>TSNA80447700</t>
  </si>
  <si>
    <t>COSU6426718000</t>
  </si>
  <si>
    <t>SHAA17763000</t>
  </si>
  <si>
    <t>MEDUOV539731</t>
  </si>
  <si>
    <t>SCN-ISND-WL-SP-05_FQ</t>
  </si>
  <si>
    <t>884002985387/
884003605220/
884058709100</t>
  </si>
  <si>
    <t>SCN-ISND-DB2</t>
  </si>
  <si>
    <t>DB220250623</t>
  </si>
  <si>
    <t>SCN-ISND-XSL1</t>
  </si>
  <si>
    <t>XINSILU20250803</t>
  </si>
  <si>
    <t>COOEC-ISND5-2_OCT25</t>
  </si>
  <si>
    <t>T98885</t>
  </si>
  <si>
    <t>COOEC-RUYA 09_OCT25</t>
  </si>
  <si>
    <t>T98884</t>
  </si>
  <si>
    <t>T100978</t>
  </si>
  <si>
    <t>T100979</t>
  </si>
  <si>
    <t>ECGEN01581084</t>
  </si>
  <si>
    <t>SCN-ISND-WL-SP-09A-CQ</t>
  </si>
  <si>
    <t>235-83627143</t>
  </si>
  <si>
    <t>TSNA47935600</t>
  </si>
  <si>
    <t>43508522A</t>
  </si>
  <si>
    <t>43508522B</t>
  </si>
  <si>
    <t>SCN-ISND-WL-SP-13A-CQ</t>
  </si>
  <si>
    <t>884283533470</t>
  </si>
  <si>
    <t>SCN-ISND-WL-SP-14A-CQ</t>
  </si>
  <si>
    <t>5411480141</t>
  </si>
  <si>
    <t>SCN-ISND-WL-SP-11A-FQ</t>
  </si>
  <si>
    <t>TSNA30110700</t>
  </si>
  <si>
    <t>TSNA30110701</t>
  </si>
  <si>
    <t>SCN-ISND-WL-SP-15A-FQ</t>
  </si>
  <si>
    <t>SCN-ISND-ZQ-7/STD.OSPREY</t>
  </si>
  <si>
    <t>TI EXTENSION 02 VESSELS</t>
  </si>
  <si>
    <t>COOEC-ISND5-2_NOV25</t>
  </si>
  <si>
    <t>T98903</t>
  </si>
  <si>
    <t>COOEC-RUYA 09_NOV25</t>
  </si>
  <si>
    <t>T98899</t>
  </si>
  <si>
    <t>T101000</t>
  </si>
  <si>
    <t>T101002</t>
  </si>
  <si>
    <t xml:space="preserve">157-53578744 </t>
  </si>
  <si>
    <t>YMJAZ237011125</t>
  </si>
  <si>
    <t>SCN-RUYA-SB_CI-261_R1</t>
  </si>
  <si>
    <t>SB/1025</t>
  </si>
  <si>
    <t>TSNA44296400</t>
  </si>
  <si>
    <t>178-3209691</t>
  </si>
  <si>
    <t>SCN-RUYA 09-HYSY285-CQ</t>
  </si>
  <si>
    <t>HYSY285202509006</t>
  </si>
  <si>
    <t>SCN-ISND-DB2-R1</t>
  </si>
  <si>
    <t>DEB02/1025</t>
  </si>
  <si>
    <t>XINSILU-CARGO-14 |</t>
  </si>
  <si>
    <t>SCN-ISND-HYSY289-01
SCN-ISND-HYSY289-02
SCN-ISND-HYSY289-03
SCN-ISND-WEI LI-01</t>
  </si>
  <si>
    <t>EI72504190005
WL202505100001</t>
  </si>
  <si>
    <t>COOEC/03/QTR
EI72504190003
1
E672504080195
VE/001/05/2025
SM/0425/CI-262</t>
  </si>
  <si>
    <t>SCN-RUYA 09-0043A-CQ-01 &amp; 02</t>
  </si>
  <si>
    <t>COOEC-ISND5-2_DEC25</t>
  </si>
  <si>
    <t>T99181</t>
  </si>
  <si>
    <t>COOEC-RUYA 09_DEC25</t>
  </si>
  <si>
    <t>T99183</t>
  </si>
  <si>
    <t>T101393</t>
  </si>
  <si>
    <t>T101394</t>
  </si>
  <si>
    <t>SCN-RUYA-201-SB-ZQ9-TI-EXT</t>
  </si>
  <si>
    <t>GL01HY25050506
GL01HY25050505
GL01HY25050507
SM/0425/CI-261
ZQDL25002
GL01WD250531903</t>
  </si>
  <si>
    <t>SN/1225</t>
  </si>
  <si>
    <t>SCN-ISND-201-BRXF-DB-TI-EXT</t>
  </si>
  <si>
    <t>HYSY001
COOEC/02/QTR
DB250506</t>
  </si>
  <si>
    <t>SCN-ISND-XSL1-RE</t>
  </si>
  <si>
    <t>XINSILU/0611</t>
  </si>
  <si>
    <t>MMPLM/1225</t>
  </si>
  <si>
    <t>125-19994505/
1071482254</t>
  </si>
  <si>
    <t>2204002797-1</t>
  </si>
  <si>
    <t>1076431241</t>
  </si>
  <si>
    <t>SZDHA25146755</t>
  </si>
  <si>
    <t>YMJAZ240189088</t>
  </si>
  <si>
    <t>CUIANY25005839</t>
  </si>
  <si>
    <t>25301675</t>
  </si>
  <si>
    <t>TSNA74487301</t>
  </si>
  <si>
    <t>TSNA74487300</t>
  </si>
  <si>
    <t>SCN-RUYA-AAQ-002</t>
  </si>
  <si>
    <t>AA/1225,</t>
  </si>
  <si>
    <t>2816497563</t>
  </si>
  <si>
    <t>SCN-ISND-WEI LI-02</t>
  </si>
  <si>
    <t>3PWEILI/1225</t>
  </si>
  <si>
    <t>2304000595</t>
  </si>
  <si>
    <t xml:space="preserve">157- 53164263 </t>
  </si>
  <si>
    <t>SZPA40613600</t>
  </si>
  <si>
    <t>125-20076302</t>
  </si>
  <si>
    <t>157-67896802</t>
  </si>
  <si>
    <t>100926000384</t>
  </si>
  <si>
    <t>KULA47642600</t>
  </si>
  <si>
    <t>SCN-ISND-0461A-CQ-01 / SCN-ISND-0461A-CQ-02</t>
  </si>
  <si>
    <t xml:space="preserve">157-65334850 / XSSEB2602294                                         157-65334850 / XSSEB2602294 </t>
  </si>
  <si>
    <t>SCN-ISND-0161S-CQ-01 / SCN-ISND-0230S-CQ</t>
  </si>
  <si>
    <t>QGD1798391 / HDMUTAOZ59538400</t>
  </si>
  <si>
    <t>20490004659</t>
  </si>
  <si>
    <t>SZPA14610800</t>
  </si>
  <si>
    <t>250027110000.01</t>
  </si>
  <si>
    <t>SCN-ISND-DEJIAN-01</t>
  </si>
  <si>
    <t>WJL2025120701</t>
  </si>
  <si>
    <t>SCN-RUYA-AI 02</t>
  </si>
  <si>
    <t>AI/0126</t>
  </si>
  <si>
    <t>SCN-RUYA-SS-CI-272-02</t>
  </si>
  <si>
    <t>Row Labels</t>
  </si>
  <si>
    <t>YEAR</t>
  </si>
  <si>
    <t>SCN-ISND-0033S-CQ &amp; 0067S-CQ</t>
  </si>
  <si>
    <t>6000008529</t>
  </si>
  <si>
    <t>SCN-ISND-0215A-FQ</t>
  </si>
  <si>
    <t>SCN-ISND-VV-01</t>
  </si>
  <si>
    <t>SCN-ISND-WL-SP-05-FQ</t>
  </si>
  <si>
    <t>SCN-ISND-WL-SP-08-CQ</t>
  </si>
  <si>
    <t>PAID BY</t>
  </si>
  <si>
    <t>JOB NO</t>
  </si>
  <si>
    <t>DESTINATION PORT</t>
  </si>
  <si>
    <t xml:space="preserve">PROJECT </t>
  </si>
  <si>
    <t>SERVICE TYPE</t>
  </si>
  <si>
    <t>COOEC REF.</t>
  </si>
  <si>
    <t>GAC INVOICE NO</t>
  </si>
  <si>
    <t>MONTH</t>
  </si>
  <si>
    <t>PAID TO GAC AMOUNT (QAR)</t>
  </si>
  <si>
    <t>INVOICE AMOUNT QAR</t>
  </si>
  <si>
    <t>PAYMENT TRANSFER DATE</t>
  </si>
  <si>
    <t>INV. SUBMISSION TO COOEC FINANCE DATE</t>
  </si>
  <si>
    <t>MM</t>
  </si>
  <si>
    <t>Count of GAC INVOICE NO</t>
  </si>
  <si>
    <t>Sum of INVOICE AMOUNT QAR</t>
  </si>
  <si>
    <t>Sum of PAID TO GAC AMOUNT (QAR)</t>
  </si>
  <si>
    <t>INVOICE AMOUNT (QAR)</t>
  </si>
  <si>
    <t>PAID AMOUNT (QAR) TO GAC</t>
  </si>
  <si>
    <t>%</t>
  </si>
  <si>
    <t>PAID %</t>
  </si>
  <si>
    <t>INVOICE
AMOUNT (QAR)</t>
  </si>
  <si>
    <t xml:space="preserve">PAID
  AMOUNT (QAR) </t>
  </si>
  <si>
    <t>Remaining advance Rolling Amount -(2M)</t>
  </si>
  <si>
    <t>Remaining advance Rolling Amount -(10M)</t>
  </si>
  <si>
    <t>YMJAZ226067454</t>
  </si>
  <si>
    <t xml:space="preserve">SCN-RUYA 09-0057S-CQ </t>
  </si>
  <si>
    <t>STORAGE</t>
  </si>
  <si>
    <t>COOEC-ISND5-2_NOV25_ADD</t>
  </si>
  <si>
    <t>T102809</t>
  </si>
  <si>
    <t>COOEC-ISND5-2_JAN26</t>
  </si>
  <si>
    <t>T102647</t>
  </si>
  <si>
    <t>COOEC-RUYA 09_JAN26</t>
  </si>
  <si>
    <t>T102646</t>
  </si>
  <si>
    <t>T100756</t>
  </si>
  <si>
    <t>T100754</t>
  </si>
  <si>
    <t>YMJAZ226067454/FNR2601046</t>
  </si>
  <si>
    <t>SCN-ISND-0461A-CQ-01
SCN-ISND-0461A-CQ-02</t>
  </si>
  <si>
    <t>XSSEB2602294/
XSSEB2602295/
157-65334850</t>
  </si>
  <si>
    <t>EXPORT</t>
  </si>
  <si>
    <t>BO RUN XIN FENG</t>
  </si>
  <si>
    <t>IR FLAME DITECTORS</t>
  </si>
  <si>
    <t>ROLLER ELEVATION BASE, DRAW BRACKETS, CURVED GUIDE DEVICES</t>
  </si>
  <si>
    <t>CALIBARATION GAS</t>
  </si>
  <si>
    <t>5SR60038911776-1</t>
  </si>
  <si>
    <t>ITEM HAS SHIPPED BACK TO CHINA DUE TO QATAR WAR SITUATION</t>
  </si>
  <si>
    <t>5SI60039835369</t>
  </si>
  <si>
    <t>YMJAZ226067454/FNR2601045</t>
  </si>
  <si>
    <t>TGHU5066991</t>
  </si>
  <si>
    <t>SALAH PORT, OMAN</t>
  </si>
  <si>
    <t>73 CRATES UMBILICAL_11 CNTRS_OFFLOADED AT SALAH PORT, OMAN &amp; BY ROAD WILL DELIVER TO QATATR</t>
  </si>
  <si>
    <t>SHEKOU, CHINA</t>
  </si>
  <si>
    <t>CSX26SHKHMD007956</t>
  </si>
  <si>
    <t>CSL</t>
  </si>
  <si>
    <t>ESL WASL</t>
  </si>
  <si>
    <t>02607W</t>
  </si>
  <si>
    <t>TGCU2323146</t>
  </si>
  <si>
    <t>5SR65039614753
5SR65039614952</t>
  </si>
  <si>
    <t>SCN-ISND-0053A-QC-01-RE</t>
  </si>
  <si>
    <t>FITTINGS AND FLANGES</t>
  </si>
  <si>
    <t>SCN-ISND-0463R-QQ-02</t>
  </si>
  <si>
    <t>JOTACHAR JF750XT COMP B &amp; GREY 1</t>
  </si>
  <si>
    <t>4 PALLETS</t>
  </si>
  <si>
    <t>SCN-ISND-WL-SP-50A-CQ</t>
  </si>
  <si>
    <t>SKY NET WORLD EXPRESS</t>
  </si>
  <si>
    <t>768007633993</t>
  </si>
  <si>
    <t>SCN-ISND-0471R-QQ</t>
  </si>
  <si>
    <t>AE50SY2100</t>
  </si>
  <si>
    <t>SCHNEIDER ELECTRIC</t>
  </si>
  <si>
    <t>SITE COMMISSIONING MATERIAL FOR PS1 PLATFORM FOR TRICONEX PANEL MODIFICATION</t>
  </si>
  <si>
    <t>SE/QAT/2024/AE50SY2100/1094</t>
  </si>
  <si>
    <t>SCN-RUYA 09-001R-QQ</t>
  </si>
  <si>
    <t>50C097664</t>
  </si>
  <si>
    <t>AL-BAHAR (CAT)</t>
  </si>
  <si>
    <t>SPARE PARTS FOR HYSY698</t>
  </si>
  <si>
    <t>1 PALLET SPARE PARTS FOR VSL HYSY698</t>
  </si>
  <si>
    <t>SCN-ISND-WL-SP-51S-CQ</t>
  </si>
  <si>
    <t>VALVES, WIRE ROPES, PLUGS, FAN</t>
  </si>
  <si>
    <t>WILIE025008/WILIP025121/WILIP025134</t>
  </si>
  <si>
    <t>T103243</t>
  </si>
  <si>
    <t>GAC WH ST.24</t>
  </si>
  <si>
    <t>T103242</t>
  </si>
  <si>
    <t>5SI65036243172</t>
  </si>
  <si>
    <t>5SR60038911310</t>
  </si>
  <si>
    <t>SCN-ISND-WL-SP-46S-FQ</t>
  </si>
  <si>
    <t>5AIC51039386215</t>
  </si>
  <si>
    <t>SCN-RUYA 09-0065A-CQ</t>
  </si>
  <si>
    <t>UT TOOLS, ACCESSORIES, SHACKELS, CLAMPS, SLINGS</t>
  </si>
  <si>
    <t>SCN-RUYA-0118-CNQA-TI</t>
  </si>
  <si>
    <t>8 PLY WOODCASE</t>
  </si>
  <si>
    <t>SCN-RUYA 09-0066A-CQ</t>
  </si>
  <si>
    <t>GUANGZHOU,CHINA</t>
  </si>
  <si>
    <t>WATER COOLER, COMPUTER MONITOR, HYPERFILTERS</t>
  </si>
  <si>
    <t>SCN-RUYA-0133-CNQA</t>
  </si>
  <si>
    <t>1 WOODEN BOX + 1 CARTON</t>
  </si>
  <si>
    <t>SCN-RUYA 09-0067A-CQ</t>
  </si>
  <si>
    <t>NUT, GASKETS, WASHERS</t>
  </si>
  <si>
    <t>SCN-RUYA-0134-CNQA</t>
  </si>
  <si>
    <t>SCN-RUYA 09-0068A-CQ</t>
  </si>
  <si>
    <t>STEEL BASE</t>
  </si>
  <si>
    <t>SCN-RUYA-0132-CNQA</t>
  </si>
  <si>
    <t>1 WOODEN PALLET</t>
  </si>
  <si>
    <t>SCN-RUYA-HYSY285-SP-03A-FQ</t>
  </si>
  <si>
    <t>SPARE KITS, DRAGER POLYTRON</t>
  </si>
  <si>
    <t>CI_29152-1</t>
  </si>
  <si>
    <t>SPARE PARTS (CGHTZX202511016586)</t>
  </si>
  <si>
    <t>SCN-RUYA-HYSY285-SP-04A-FQ</t>
  </si>
  <si>
    <t>CYLINDER KIT, VALVES, GAUGES, SPARE KITS</t>
  </si>
  <si>
    <t>CI-29152-2</t>
  </si>
  <si>
    <t>SCN-ISND-0474R-QQ</t>
  </si>
  <si>
    <t>PJ-133-000070</t>
  </si>
  <si>
    <t>PROSERVE QATAR LLC</t>
  </si>
  <si>
    <t>COMMISSIONING SPARES, SPECIAL TOOLS</t>
  </si>
  <si>
    <t>0070-13-04-26</t>
  </si>
  <si>
    <t>GAC OY_AL WUKAIR</t>
  </si>
  <si>
    <t xml:space="preserve">QATAR SHIPYARD </t>
  </si>
  <si>
    <t>QATAR SHIPYARD</t>
  </si>
  <si>
    <t>227,292.50</t>
  </si>
  <si>
    <t>COOEC-ISND5-2_FEB26</t>
  </si>
  <si>
    <t>T103664</t>
  </si>
  <si>
    <t>COOEC-RUYA 09_FEB26</t>
  </si>
  <si>
    <t>T103665</t>
  </si>
  <si>
    <t>2510001881</t>
  </si>
  <si>
    <t>020490004804</t>
  </si>
  <si>
    <t>P/SINHMDSE112448-01</t>
  </si>
  <si>
    <t>2204003262</t>
  </si>
  <si>
    <t>SCN-ISND-STD OSPREY_02</t>
  </si>
  <si>
    <t>SO/0326</t>
  </si>
  <si>
    <t>SCN-ISND-XSL-01-4
SCN-ISND-XSL-02</t>
  </si>
  <si>
    <t>Customs Clearance &amp; Transportation</t>
  </si>
  <si>
    <t>SHANGHAI SALVAGE-TP</t>
  </si>
  <si>
    <t>T103492/WEILI</t>
  </si>
  <si>
    <t>T104724</t>
  </si>
  <si>
    <t>GAC CHEM WH</t>
  </si>
  <si>
    <t>T104259/WEILI</t>
  </si>
  <si>
    <t>T104260</t>
  </si>
  <si>
    <t>T104722</t>
  </si>
  <si>
    <t>COOEC-ISND5-2_MAR26</t>
  </si>
  <si>
    <t>T104338</t>
  </si>
  <si>
    <t>COOEC-RUYA 09_MAR26</t>
  </si>
  <si>
    <t>T104337</t>
  </si>
  <si>
    <t>T104571</t>
  </si>
  <si>
    <t>T104570</t>
  </si>
  <si>
    <t>Custom Duty &amp; Legalization</t>
  </si>
  <si>
    <t>157-45364115</t>
  </si>
  <si>
    <t>ABU SAMRA</t>
  </si>
  <si>
    <t>SCN-ISND-WL-SP-32A-CQ</t>
  </si>
  <si>
    <t>1515607063/T104376</t>
  </si>
  <si>
    <t>COOEC-ISND5-2_APR26</t>
  </si>
  <si>
    <t>T105303</t>
  </si>
  <si>
    <t>COOEC-RUYA 09_APR26</t>
  </si>
  <si>
    <t>T105301</t>
  </si>
  <si>
    <t>T105879</t>
  </si>
  <si>
    <t>T105880</t>
  </si>
  <si>
    <t>157-49044936</t>
  </si>
  <si>
    <t>157-49044940</t>
  </si>
  <si>
    <t>SCN-RUYA 09-0069A-CQ</t>
  </si>
  <si>
    <t>157-45364233</t>
  </si>
  <si>
    <t>SCN-RUYA-HYSY285-01
HYSY285-202509
ZQ7-202503</t>
  </si>
  <si>
    <t>157-45743821</t>
  </si>
  <si>
    <t>DUTY FREE CIF VALUE (QAR)</t>
  </si>
  <si>
    <t>ADDITIONAL 
CNTR/PKG (QAR)</t>
  </si>
  <si>
    <t>GAC_WH (ST.24)</t>
  </si>
  <si>
    <t>5SI60034757105
5SI60034757105-1</t>
  </si>
  <si>
    <t>5SI60035472896
5SI60035472896-1</t>
  </si>
  <si>
    <t>5SI60040435686</t>
  </si>
  <si>
    <t>SCN-ISND-0450S-CQ-01 &amp; 02</t>
  </si>
  <si>
    <t>4 PACKAGES (2 CIPLs)</t>
  </si>
  <si>
    <t>5SI60040745102</t>
  </si>
  <si>
    <t>HMM PERIDOT</t>
  </si>
  <si>
    <t>5SI60040204172</t>
  </si>
  <si>
    <t>5SI60040243363</t>
  </si>
  <si>
    <t>5SI60040337009</t>
  </si>
  <si>
    <t>1 PIECE (GAC JOB#  511109743)</t>
  </si>
  <si>
    <t>QR-8943</t>
  </si>
  <si>
    <t>5AI51040365938</t>
  </si>
  <si>
    <t>QR-8941</t>
  </si>
  <si>
    <t>5AI51040327356</t>
  </si>
  <si>
    <t>5AI51040306553</t>
  </si>
  <si>
    <t>5AI51040329240</t>
  </si>
  <si>
    <t>5AIC30040047156</t>
  </si>
  <si>
    <t>5AIC30040587697</t>
  </si>
  <si>
    <t>CTTIC SMART DATA CO.,LTD</t>
  </si>
  <si>
    <t>DIGITAL WIRED INTERNET DESKTOP, GOOSENEK MICROPHONE</t>
  </si>
  <si>
    <t>ZJDSJ-HY-202505034_D04335471</t>
  </si>
  <si>
    <t>1 CARTON</t>
  </si>
  <si>
    <t>5AI30034557357</t>
  </si>
  <si>
    <t>UT TOOLS, ACCESSORIES, WRENCH, PLIERS, SAFETY ITEMS</t>
  </si>
  <si>
    <t>SCN-RUYA-131-CNQA</t>
  </si>
  <si>
    <t>5AI51040345432</t>
  </si>
  <si>
    <t>SCN-RUYA 09-0070S-CQ</t>
  </si>
  <si>
    <t xml:space="preserve">FRAME PIPES, CLAMPS, </t>
  </si>
  <si>
    <t>SCN-RUYA-0135-CNQA</t>
  </si>
  <si>
    <t>SCN-ISND-WL-SP-48S-CQ</t>
  </si>
  <si>
    <t>HHSE6010262</t>
  </si>
  <si>
    <t>FUJI MARINE LOGISTICS SHUNYANG (SHANGHAI)
CO., LTD</t>
  </si>
  <si>
    <t>0019W</t>
  </si>
  <si>
    <t>YMMU6082580</t>
  </si>
  <si>
    <t>SOCKETS, SAFETY WALK, FOIL TAPES, DOOR LOCKS, CONNECTORS, EARPLUGS.</t>
  </si>
  <si>
    <t>WILIS025021</t>
  </si>
  <si>
    <t>SCN-ISND-0464A-FQ</t>
  </si>
  <si>
    <t>157-52114580/NRKA26025658</t>
  </si>
  <si>
    <t xml:space="preserve">QR-8224 </t>
  </si>
  <si>
    <t>BATTERY ALCAD VTX 1M 1180-1</t>
  </si>
  <si>
    <t>260300005</t>
  </si>
  <si>
    <t>1 CRATE-BATTERY (3RD PARTY AS CONSIGNEE)</t>
  </si>
  <si>
    <t>5AI51040371370</t>
  </si>
  <si>
    <t>SCN-RUYA 09-0071S-CQ</t>
  </si>
  <si>
    <t>SECTOR FLAME, CONNECTING LINKS</t>
  </si>
  <si>
    <t>SCN-RUYA-0136-CNQA</t>
  </si>
  <si>
    <t xml:space="preserve">1Z144AW70422394319 </t>
  </si>
  <si>
    <t>LIUWENKUN</t>
  </si>
  <si>
    <t>WATER PUMP</t>
  </si>
  <si>
    <t>1Z144AW70422394319</t>
  </si>
  <si>
    <t>RUYA OFFICE INFORMED TO KEEP THE ITEM IN WH</t>
  </si>
  <si>
    <t>SCN-RUYA09-HYSY698-02-QQ</t>
  </si>
  <si>
    <t>WILHELMSEN/ANGLO-EASTERN</t>
  </si>
  <si>
    <t>ANGLO-EASTERN</t>
  </si>
  <si>
    <t>GAMAZYME DPC, GAMAZYME, MULTICLEAN</t>
  </si>
  <si>
    <t>3039493/H 10075846</t>
  </si>
  <si>
    <t>CHEMICALS FOR HYSY 698</t>
  </si>
  <si>
    <t>FOR CHEMICAL STORAGE (CUSTOMER NO. 8000108279/GAC JOB# 525000350)</t>
  </si>
  <si>
    <t>SCN-RUYA09-HYSY698-SP-03A-QQ</t>
  </si>
  <si>
    <t>QP1104814</t>
  </si>
  <si>
    <t>MOHAMAD ABDULRAHMAN AL-BAHAR &amp; SONS LTD</t>
  </si>
  <si>
    <t>CATDEOCI4/DRUMS</t>
  </si>
  <si>
    <t>PSLQ1104814 50C099061</t>
  </si>
  <si>
    <t>SPARE PARTS HDW-HY8-2026-2645-1</t>
  </si>
  <si>
    <t>FOR CHEMICAL STORAGE - 2 PALLETS (CUSTOMER NO. 8000108279/GAC JOB#  525000377)</t>
  </si>
  <si>
    <t>DN-7693</t>
  </si>
  <si>
    <t>SEALAND MARINE SERVICES</t>
  </si>
  <si>
    <t>PAINT BRUSHES, MASKING TAPES, COVERALLS, SCRAPPERS</t>
  </si>
  <si>
    <t>PO-ISND52-BF-LM-0016</t>
  </si>
  <si>
    <t>2 PALLETS (GAC JOB# 511113619)</t>
  </si>
  <si>
    <t>SCN-ISND-0476R-QQ</t>
  </si>
  <si>
    <t>26DNX01954</t>
  </si>
  <si>
    <t>PETROFAC QATAR W.L.L.</t>
  </si>
  <si>
    <t>LIFE JACKETS</t>
  </si>
  <si>
    <t>26DNX01954/26SOX00747</t>
  </si>
  <si>
    <t>GF-ISND52-GF-LM-001</t>
  </si>
  <si>
    <t>1 PALLETS (GAC JOB# 511113895)</t>
  </si>
  <si>
    <t>SCN-ISND-0477R-QQ</t>
  </si>
  <si>
    <t>PETROTEC QATAR W.L.L.</t>
  </si>
  <si>
    <t>BALL AND CHOKE VALVES</t>
  </si>
  <si>
    <t>25293</t>
  </si>
  <si>
    <t>202513692909</t>
  </si>
  <si>
    <t>TRANSFER FROM PERTROTEC (7 VALVES - GAC JOB # 511110954)</t>
  </si>
  <si>
    <t>BUTTERFLY VALVE, FRESH WATER PRESSURE TANK, FILTER CARTRIDGES</t>
  </si>
  <si>
    <t>WILIP026003</t>
  </si>
  <si>
    <t>SCN-ISND-WL-SP-52S-CQ</t>
  </si>
  <si>
    <t>STEEL LIQUID STORAGE TANK</t>
  </si>
  <si>
    <t>WILIR0260002</t>
  </si>
  <si>
    <t>SCN-ISND-WL-SP-53A-CQ</t>
  </si>
  <si>
    <t>INCHEON, KOREA</t>
  </si>
  <si>
    <t>157-54832293</t>
  </si>
  <si>
    <t>QR-0572</t>
  </si>
  <si>
    <t>O-RING SEALS, RINGS</t>
  </si>
  <si>
    <t>WILIP026040</t>
  </si>
  <si>
    <t>5AI51040587035</t>
  </si>
  <si>
    <t>4571789180</t>
  </si>
  <si>
    <t>HONGKONG YUBO INDUSTRIAL CO.,LIMITED</t>
  </si>
  <si>
    <t>MRU JUNCTION BOX W/3M CABLE, MRU  WALL MOUNTING BRACKET</t>
  </si>
  <si>
    <t>5AIC30040653315</t>
  </si>
  <si>
    <t>SCN-ISND-0466A-CQ</t>
  </si>
  <si>
    <t>157-46771244</t>
  </si>
  <si>
    <t>BALL VALVES</t>
  </si>
  <si>
    <t>5AI51040747078</t>
  </si>
  <si>
    <t>SCN-ISND-0468A-CQ</t>
  </si>
  <si>
    <t>157-46771233</t>
  </si>
  <si>
    <t>BOLTS</t>
  </si>
  <si>
    <t>5AI51040746967</t>
  </si>
  <si>
    <t>SCN-ISND-0478R-QQ</t>
  </si>
  <si>
    <t>2026-1639</t>
  </si>
  <si>
    <t>BOLTS &amp; TOOLS CENTER</t>
  </si>
  <si>
    <t>TONNERS, DUCTING TAPES, GLOVES, COVERALLS, HOOKS</t>
  </si>
  <si>
    <t>CNS INTERNALTIONAL</t>
  </si>
  <si>
    <t>FOR VESSEL HYSY289</t>
  </si>
  <si>
    <t>SCN-ISND-0479R-QQ</t>
  </si>
  <si>
    <t>17937/18025</t>
  </si>
  <si>
    <t>PETRO-Q</t>
  </si>
  <si>
    <t>PALLETS</t>
  </si>
  <si>
    <t>TOOLS, CABLE MATERIALS, GAS FITTINGS, GLOVES, CYLINDES, EARMUFFS</t>
  </si>
  <si>
    <t>2680X00366</t>
  </si>
  <si>
    <t>5 PALLETS 2 DRUMS (GAC JOB #  511098150)</t>
  </si>
  <si>
    <t>SCN-ISND-WL-SP-55A-CQ</t>
  </si>
  <si>
    <t>SHANGHAI JINYUNHAN MARINE ENGINEERING CO., LTD</t>
  </si>
  <si>
    <t>WATERPROOF BELT-MOUNTED ELECTRIC BELL</t>
  </si>
  <si>
    <t>WILIP026017</t>
  </si>
  <si>
    <t>SCN-ISND-WL-SP-56A-FQ</t>
  </si>
  <si>
    <t>WIPER ACCESSORIES, DUST COVERS, PLUGS ADAPTORS</t>
  </si>
  <si>
    <t>YBWL025138/WILIP025138</t>
  </si>
  <si>
    <t>SCN-RUYA 09-0072S-CQ-01</t>
  </si>
  <si>
    <t>ALUMINUM ANODE</t>
  </si>
  <si>
    <t>SCN-RUYA-0130A-CNQA</t>
  </si>
  <si>
    <t>SCN-RUYA 09-0072S-CQ-02</t>
  </si>
  <si>
    <t>UT TOOLS</t>
  </si>
  <si>
    <t>SCN-RUYA-0130B-CNQA</t>
  </si>
  <si>
    <t>SCN-RUYA 09-002R-QQ</t>
  </si>
  <si>
    <t>CR236388</t>
  </si>
  <si>
    <t>ADVANCED TECHNICAL &amp; OIL FIELD SUPPLIES CO.WLL (ATOSCO)</t>
  </si>
  <si>
    <t>AIR HOSES, FITTINGS</t>
  </si>
  <si>
    <t>2 PALLETS_FOR CNS INTERNALTIONAL</t>
  </si>
  <si>
    <t>SCN-RUYA 09-003R-QQ</t>
  </si>
  <si>
    <t>DN-7750</t>
  </si>
  <si>
    <t>REFRIGERANTS 134A &amp; 407C BOTTLES</t>
  </si>
  <si>
    <t>GAC_OY_WUK/SPEM (N20)</t>
  </si>
  <si>
    <t>PO-RUYA-LM-0038-HYSY201.</t>
  </si>
  <si>
    <t>WORK ATTESTATION TRACKER FOR VESSELS</t>
  </si>
  <si>
    <t xml:space="preserve">NO </t>
  </si>
  <si>
    <t xml:space="preserve">VESSEL NAME </t>
  </si>
  <si>
    <t xml:space="preserve">MARINE ACTIVITIES LOCATION </t>
  </si>
  <si>
    <t xml:space="preserve">IMO/OFFICIAL NO </t>
  </si>
  <si>
    <t xml:space="preserve">ISSUE   DATE </t>
  </si>
  <si>
    <t xml:space="preserve">EXPIRY DATE </t>
  </si>
  <si>
    <t>VALIDITY   FOR</t>
  </si>
  <si>
    <t>DATES TO EXPIRE</t>
  </si>
  <si>
    <t>FLAG</t>
  </si>
  <si>
    <t xml:space="preserve">SHIPING AGENT </t>
  </si>
  <si>
    <t>DATE</t>
  </si>
  <si>
    <t>CERTIFICATE NO.</t>
  </si>
  <si>
    <t>ALLIANZ INTERSPRAY</t>
  </si>
  <si>
    <t>NOC</t>
  </si>
  <si>
    <t>AL SHAHEEN  / AL RUYA PROJECT/ 
RAS LAFFAN / MESAIEED</t>
  </si>
  <si>
    <t>06 MONTHS</t>
  </si>
  <si>
    <t>DOMINICA</t>
  </si>
  <si>
    <t xml:space="preserve">GAC QATAR </t>
  </si>
  <si>
    <t>SAILED OUT</t>
  </si>
  <si>
    <t>RLC/IP/L/04608</t>
  </si>
  <si>
    <t>NOC/QE</t>
  </si>
  <si>
    <t>QE ISND / RL / MESSAIEED / AL SHAHEEN / AL RUYA PROJECT</t>
  </si>
  <si>
    <t>RLC/IP/L/04903</t>
  </si>
  <si>
    <t>ASTRO AQUILA</t>
  </si>
  <si>
    <t>RLC/IP/L/04773</t>
  </si>
  <si>
    <t xml:space="preserve">AURORA ARMOUR </t>
  </si>
  <si>
    <t xml:space="preserve">BARGE ( DECK) </t>
  </si>
  <si>
    <t>55315-24</t>
  </si>
  <si>
    <t>PANAMA</t>
  </si>
  <si>
    <t>RLC/IP/L/04649</t>
  </si>
  <si>
    <t>QE</t>
  </si>
  <si>
    <t>VESSEL ( GENERAL CARGO )</t>
  </si>
  <si>
    <t>QE IDD EL SHARGI NORTH DOME / 
RAS LAFFAN / MESAIEED</t>
  </si>
  <si>
    <t>EXPIRED</t>
  </si>
  <si>
    <t>RLC/IP/L/04615</t>
  </si>
  <si>
    <t>RLC/IP/L/05044</t>
  </si>
  <si>
    <t>RLC/IP/L/05498</t>
  </si>
  <si>
    <t>VESSEL (GENERAL CARGO)</t>
  </si>
  <si>
    <t>RLC/IP/L/04645</t>
  </si>
  <si>
    <t>AL SHAHEEN FIELD / AL RUYA PROJECT/ 
RAS LAFFAN / MESAIEED</t>
  </si>
  <si>
    <t>RLC/IP/L/04723</t>
  </si>
  <si>
    <t>RLC/IP/L/05154</t>
  </si>
  <si>
    <t>VESSEL ( MULTI-PURPOSE)</t>
  </si>
  <si>
    <t>QE ISND / RL / MESSAIEED</t>
  </si>
  <si>
    <t>RLC/IP/L/04872</t>
  </si>
  <si>
    <t>DE JIAN 1st</t>
  </si>
  <si>
    <t>MULTI PURPOSE HEAVY LIFT</t>
  </si>
  <si>
    <t>RLC/IP/L/05192</t>
  </si>
  <si>
    <t>DE JIAN 2nd</t>
  </si>
  <si>
    <t>QE IDD EL SHARGI NORTH DEME / 
RAS LAFFAN / MESAIEED</t>
  </si>
  <si>
    <t>RLC/IP/L/05239</t>
  </si>
  <si>
    <t>PIPE LAYER</t>
  </si>
  <si>
    <t>RLC/IP/L/04591</t>
  </si>
  <si>
    <t>RLC/IP/L/04717</t>
  </si>
  <si>
    <t>RLC/IP/L/05156</t>
  </si>
  <si>
    <t>RLC/IP/L/05403</t>
  </si>
  <si>
    <t>QE/NOC/ALK</t>
  </si>
  <si>
    <t>VESSEL (SURVEY)</t>
  </si>
  <si>
    <t xml:space="preserve">ISND/ RAS LAFFAN / MESAIEED / AL SHAHEEN / AL KHALLI FIELD BLOCK 6 </t>
  </si>
  <si>
    <t>RLC/IP/L/04948</t>
  </si>
  <si>
    <t>RLC/IP/L/05364</t>
  </si>
  <si>
    <t>RLC/IP/L/04494</t>
  </si>
  <si>
    <t>RAS LAFFAN/MESAIEED/AL RUYA / AL SHAHEEN FIELD</t>
  </si>
  <si>
    <t>RLC/IP/L/04713</t>
  </si>
  <si>
    <t>QE ISND | RL | MESAIEED</t>
  </si>
  <si>
    <t>RLC/IP/L/05179</t>
  </si>
  <si>
    <t>HAI YANG SHI YOU 698</t>
  </si>
  <si>
    <t>RLC/IP/L/04495</t>
  </si>
  <si>
    <t>RLC/IP/L/04712</t>
  </si>
  <si>
    <t>RLC/IP/L/05182</t>
  </si>
  <si>
    <t>BARGE (DECK)</t>
  </si>
  <si>
    <t>CN20099931314</t>
  </si>
  <si>
    <t>06 + 01 MONTHS</t>
  </si>
  <si>
    <t>RLC/IP/L/04559</t>
  </si>
  <si>
    <t>AL SHAHEEN FIELD / RAS LAFFAN / MESAIEED</t>
  </si>
  <si>
    <t>RLC/IP/L/05318</t>
  </si>
  <si>
    <t>KAMIKAZE 4301</t>
  </si>
  <si>
    <t>BARGE (JACKUP)</t>
  </si>
  <si>
    <t>PSI COMPLEX</t>
  </si>
  <si>
    <t>RLC/IP/L/04557</t>
  </si>
  <si>
    <t>RLC/IP/L/04951</t>
  </si>
  <si>
    <t>RLC/IP/L/05227</t>
  </si>
  <si>
    <t>MMPL MERLIN</t>
  </si>
  <si>
    <t>RLC/IP/L/04755</t>
  </si>
  <si>
    <t>STANFORD BREAM</t>
  </si>
  <si>
    <t>SAINT VINCENT AND THE 
GRENADINES</t>
  </si>
  <si>
    <t>RLC/IP/L/04635</t>
  </si>
  <si>
    <t>STANFORD NILE</t>
  </si>
  <si>
    <t>RLC/IP/L/04758</t>
  </si>
  <si>
    <t>STANFORD OSPREY 1st</t>
  </si>
  <si>
    <t>PSI</t>
  </si>
  <si>
    <t>RLC/IP/L/04529</t>
  </si>
  <si>
    <t>RLC/IP/L/04938</t>
  </si>
  <si>
    <t>RLC/IP/L/04972</t>
  </si>
  <si>
    <t>STANFORD OSPREY 2nd</t>
  </si>
  <si>
    <t>RLC/IP/L/05519</t>
  </si>
  <si>
    <t>STANFORD STAR</t>
  </si>
  <si>
    <t>AHTS (ANCHOR HANDLING TUG SUPLY)</t>
  </si>
  <si>
    <t>LIBERIA</t>
  </si>
  <si>
    <t>RLC/IP/L/04753</t>
  </si>
  <si>
    <t>RLC/IP/L/05181</t>
  </si>
  <si>
    <t>BH</t>
  </si>
  <si>
    <t>BUL HANINE FIELD|HALUL TO BH FIELD|EPIC2|RL| MESAIEED</t>
  </si>
  <si>
    <t>RLC/IP/L/05528</t>
  </si>
  <si>
    <t>VORTEX VENTURE</t>
  </si>
  <si>
    <t>BOAT (TUG)</t>
  </si>
  <si>
    <t>RLC/IP/L/04660</t>
  </si>
  <si>
    <t>RLC/IP/L/04738</t>
  </si>
  <si>
    <t>RLC/IP/L/05180</t>
  </si>
  <si>
    <t>QE IDD EL SHARGI NORTH DOME / 
RAS LAFAN / MESAIEED</t>
  </si>
  <si>
    <t>RLC/IP/L/04631</t>
  </si>
  <si>
    <t>QE/JV-IDD EL SHARGI NORTH DOME/NOC/AL SHAHEEN/RL/MIC</t>
  </si>
  <si>
    <t>RLC/IP/L/05042</t>
  </si>
  <si>
    <t>BUL HANINE FIELD / EPIC2 PROJECT / RAS LAFFAN /
MESAIEED</t>
  </si>
  <si>
    <t>6 MONTHS</t>
  </si>
  <si>
    <t>RLC/IP/L/05251</t>
  </si>
  <si>
    <t>QE IDD EL SHARGI NORTH DOME / RAS LAFFAN / MESAIEED</t>
  </si>
  <si>
    <t>RLC/IP/L/05510</t>
  </si>
  <si>
    <t>DECK CARGO SHIP</t>
  </si>
  <si>
    <t>RLC/IP/L/04899</t>
  </si>
  <si>
    <t>AL SHAHEEN / AL RUYA PROJECT/ 
RAS LAFFAN / MESAIEED</t>
  </si>
  <si>
    <t>RLC/IP/L/04545</t>
  </si>
  <si>
    <t>RLC/IP/L/04965</t>
  </si>
  <si>
    <t>RLC/IP/L/05365</t>
  </si>
  <si>
    <t>RLC/IP/L/04709</t>
  </si>
  <si>
    <t>RLC/IP/L/05155</t>
  </si>
  <si>
    <t>Distinct Count of VESSEL NAME</t>
  </si>
  <si>
    <t>Count of CERTIFICATE NO.</t>
  </si>
  <si>
    <t>BARGE</t>
  </si>
  <si>
    <t>OFFSHORE SUPPLY</t>
  </si>
  <si>
    <t>OFFSHORE SUBSEA CONTRUCTION</t>
  </si>
  <si>
    <t>CARGO SHIP</t>
  </si>
  <si>
    <t>TUG BOAT</t>
  </si>
  <si>
    <t>ANCHOR HANDLING TUG SUPLY</t>
  </si>
  <si>
    <t>MULTI PURPOSE</t>
  </si>
  <si>
    <t>VESSEL TYPES</t>
  </si>
  <si>
    <t xml:space="preserve">TYPE OF VESSEL </t>
  </si>
  <si>
    <t>VESSEL NAME</t>
  </si>
  <si>
    <t>PROJECT</t>
  </si>
  <si>
    <t>VESSSEL</t>
  </si>
  <si>
    <t>WAC</t>
  </si>
  <si>
    <t>ISSUE   DATE (Year)</t>
  </si>
  <si>
    <t>2025</t>
  </si>
  <si>
    <t>2026</t>
  </si>
  <si>
    <t>All</t>
  </si>
  <si>
    <t>MEDUWY086458</t>
  </si>
  <si>
    <t>MSC SOFIA PAZ</t>
  </si>
  <si>
    <t>QI617A</t>
  </si>
  <si>
    <t>GAOU6696725,MSNU5616426,MSMU4125168</t>
  </si>
  <si>
    <t>5 PACKAGES (JOB # 511115512)</t>
  </si>
  <si>
    <t>5SI60040917660</t>
  </si>
  <si>
    <t>SCN-ISND-0475R-QQ-01</t>
  </si>
  <si>
    <t>SCN-ISND-WL-SP-54A-FQ</t>
  </si>
  <si>
    <t>SCN-ISND-WL-SP-57A-FQ</t>
  </si>
  <si>
    <t>HELMOND, NETHERLANDS</t>
  </si>
  <si>
    <t>ALUMINUM ANODES</t>
  </si>
  <si>
    <t>CR0884882</t>
  </si>
  <si>
    <t>WILIP025132</t>
  </si>
  <si>
    <t>SCN-RUYA 09-0073A-CQ</t>
  </si>
  <si>
    <t>157-54590804</t>
  </si>
  <si>
    <t>BOLTS &amp; NUTS</t>
  </si>
  <si>
    <t>SCN-RUYA-0138-CNQA</t>
  </si>
  <si>
    <t>5AI51040968500</t>
  </si>
  <si>
    <t>SCN-ISND-0475R-QQ-02</t>
  </si>
  <si>
    <t>DN-7722</t>
  </si>
  <si>
    <t>SAFETY HELMET, SAFETY COVERALL</t>
  </si>
  <si>
    <t>SCN-ISND-0475R-QQ-03</t>
  </si>
  <si>
    <t>PENCIL GRINDER WIRE BRUSH</t>
  </si>
  <si>
    <t>PARTIAL DELIVERY</t>
  </si>
  <si>
    <t>SCN-ISND-WL-SP-58A-FQ</t>
  </si>
  <si>
    <t>072-74307096</t>
  </si>
  <si>
    <t>GULF AIR</t>
  </si>
  <si>
    <t>HEATING ELEMENTS, PISTONS, CARTRIDGES, FILTERS</t>
  </si>
  <si>
    <t>YBWL025110</t>
  </si>
  <si>
    <t>SCN-ISND-WL-SP-59A-FQ</t>
  </si>
  <si>
    <t>WILIP025131</t>
  </si>
  <si>
    <t>SCN-ISND-WL-SP-60A-FQ</t>
  </si>
  <si>
    <t xml:space="preserve">SPK FLEX TUBES, PISTON RINGS, </t>
  </si>
  <si>
    <t>WILIP025171</t>
  </si>
  <si>
    <t>SCN-ISND-0486R-QQ</t>
  </si>
  <si>
    <t>SDN26003280</t>
  </si>
  <si>
    <t>BALL VALVE</t>
  </si>
  <si>
    <t>SCN-ISND-0480R-QQ</t>
  </si>
  <si>
    <t>26 DO 235</t>
  </si>
  <si>
    <t>NEXT OILFIELD SUPPLY WLL</t>
  </si>
  <si>
    <t>PARKERS, CONNECTORS, ADAPTERS, PRESSURE FITTINGS</t>
  </si>
  <si>
    <t>1 PALLET (GAC JOB # 511114867)</t>
  </si>
  <si>
    <t>SCN-ISND-0481R-QQ</t>
  </si>
  <si>
    <t>SCN-ISND-0482R-QQ</t>
  </si>
  <si>
    <t>10 CARTONS (GAC JOB # 511099305)</t>
  </si>
  <si>
    <t>5LI41040204722
5LI41040304335</t>
  </si>
  <si>
    <t>20/04/2026
25/04/2026</t>
  </si>
  <si>
    <t>SCN-ISND-0482A-CQ</t>
  </si>
  <si>
    <t>157-47448380</t>
  </si>
  <si>
    <t>QR-8965</t>
  </si>
  <si>
    <t>CHANNEL STEEL</t>
  </si>
  <si>
    <t>5AI51041312246</t>
  </si>
  <si>
    <t>ACTUATOR, FIRE PROOF WIND GATE ACTUATOR</t>
  </si>
  <si>
    <t>JYDYX2601337F</t>
  </si>
  <si>
    <t>8 PACKAGES (GAC JOB # 511115913)</t>
  </si>
  <si>
    <t>5SI60041036893</t>
  </si>
  <si>
    <t>EMIVCHNSCN054025</t>
  </si>
  <si>
    <t>EMIRATES SHIPPING LINE</t>
  </si>
  <si>
    <t>ESL NHAVA SHEVA</t>
  </si>
  <si>
    <t>0026B3/W</t>
  </si>
  <si>
    <t>CLHU9030950</t>
  </si>
  <si>
    <t>1 PACKAGE (GAC JOB# 511114505)</t>
  </si>
  <si>
    <t>YBWL025156/WILIP025156</t>
  </si>
  <si>
    <t>1 PACKAGE (GAC JOB # 5111147786)</t>
  </si>
  <si>
    <t>5AIC51041242299</t>
  </si>
  <si>
    <t>157-44705463</t>
  </si>
  <si>
    <t>QR-0714</t>
  </si>
  <si>
    <t>1 WOODEN PALLET (GAC JOB # 511116234)</t>
  </si>
  <si>
    <t>5AI51041171849-1</t>
  </si>
  <si>
    <t>MEDUXH393720</t>
  </si>
  <si>
    <t>MSC FOLEGANDROS</t>
  </si>
  <si>
    <t>FK621A</t>
  </si>
  <si>
    <t>MSNU5336554</t>
  </si>
  <si>
    <t>GAC OPEN YARD WUKAIR</t>
  </si>
  <si>
    <t>235-05429115</t>
  </si>
  <si>
    <t>GF-0530 </t>
  </si>
  <si>
    <t>1 WOODEN BOX (GAC JOB # 511115883)</t>
  </si>
  <si>
    <t>5AI51041047137</t>
  </si>
  <si>
    <t>157-44938876</t>
  </si>
  <si>
    <t>1 WOODEN BOX (GAC JOB # 511116082)</t>
  </si>
  <si>
    <t>5AI51041102319</t>
  </si>
  <si>
    <t>1 PKG  (GAC JOB # 511115428)</t>
  </si>
  <si>
    <t>5AIC30040869389</t>
  </si>
  <si>
    <t>DN-COOEC-013/2026</t>
  </si>
  <si>
    <t>UNIQUE SUBSEA TRADING WLL</t>
  </si>
  <si>
    <t>1X16 CYLINDER GAS RACK</t>
  </si>
  <si>
    <t>1 EMPTY RACK</t>
  </si>
  <si>
    <t xml:space="preserve">1 PALLET </t>
  </si>
  <si>
    <t>26 DO 256</t>
  </si>
  <si>
    <t>GENERATOR MATERIAL KITS</t>
  </si>
  <si>
    <t>2 PAKGS (GRN # 511115157)</t>
  </si>
  <si>
    <t>SCN-ISND-WL-SP-61A-CQ</t>
  </si>
  <si>
    <t>SHANGHAI CELEX SCIENCE &amp; TECH CO., LTD</t>
  </si>
  <si>
    <t>PUMP SPARE PARTS</t>
  </si>
  <si>
    <t>4525183515/WILIP026019</t>
  </si>
  <si>
    <t>1 PACKAGE (GAC JOB #  511115911)</t>
  </si>
  <si>
    <t>5AIC30040840514</t>
  </si>
  <si>
    <t>SCN-ISND-0483R-QQ</t>
  </si>
  <si>
    <t>HHME-JCGS-25167</t>
  </si>
  <si>
    <t>HOT-HEAD MIDDLE EAST WLL</t>
  </si>
  <si>
    <t>HABITAT PANEL 4x4x2m</t>
  </si>
  <si>
    <t>WO-ISND5-2-BF-0001-HABITAT</t>
  </si>
  <si>
    <t>2 PALLETS (GAC JOB # 511115141)</t>
  </si>
  <si>
    <t>SCN-ISND-0484R-QQ-01</t>
  </si>
  <si>
    <t>FDO-0526-048-DE</t>
  </si>
  <si>
    <t>CO2 FIRE EXTINGUISHERS 5KG</t>
  </si>
  <si>
    <t>1 PALLET (GAC JOB # 511115217)</t>
  </si>
  <si>
    <t>SCN-ISND-0484R-QQ-02</t>
  </si>
  <si>
    <t>FDO-0526-048-DE1</t>
  </si>
  <si>
    <t>FIRE HOSE</t>
  </si>
  <si>
    <t>PO-ISND52-BF-LM-0017</t>
  </si>
  <si>
    <t>1 PALLET (GAC JOB # 511115218)</t>
  </si>
  <si>
    <t>SCN-ISND-0485R-QQ</t>
  </si>
  <si>
    <t>M26QO771</t>
  </si>
  <si>
    <t>MIDDLE EAST FUJI LLC (QATAR)</t>
  </si>
  <si>
    <t>ROPE NYLON, DECK STORES</t>
  </si>
  <si>
    <t>HYS-2026-2609-1</t>
  </si>
  <si>
    <t>SCN-ISND-0487A-FQ</t>
  </si>
  <si>
    <t>157-60031985</t>
  </si>
  <si>
    <t xml:space="preserve">QR-0853 </t>
  </si>
  <si>
    <t>BLIND HUB, SEAL RING, BOLT AND NUTS</t>
  </si>
  <si>
    <t>JROPL20260520</t>
  </si>
  <si>
    <t>1 WOODEN CRATE (GAC JOB# 511116235)</t>
  </si>
  <si>
    <t>5AI51041172528</t>
  </si>
  <si>
    <t>SCN-ISND-0488R-QQ</t>
  </si>
  <si>
    <t>HHME-JCGS-26036</t>
  </si>
  <si>
    <t>HVAC UNIT, EXTENSION CABLES, PNEUMATIC BLOWERS</t>
  </si>
  <si>
    <t>CGHTZX202605013431</t>
  </si>
  <si>
    <t>8 PALLETS (GAC JOB # 511115891)</t>
  </si>
  <si>
    <t>SCN-ISND-0489A-CQ</t>
  </si>
  <si>
    <t>157-47448461</t>
  </si>
  <si>
    <t xml:space="preserve">QR-8963 </t>
  </si>
  <si>
    <t>INSULATING TAPES, SLEEVES, BOLTS, SCREWS, CLAMPS</t>
  </si>
  <si>
    <t>5AI51041335545</t>
  </si>
  <si>
    <t>SCN-ISND-0490A-CQ</t>
  </si>
  <si>
    <t>157-47448376</t>
  </si>
  <si>
    <t>WELDING CABLES, WATER COOLER SOFT WELDING HANDLE, ARGON ARC WELDER</t>
  </si>
  <si>
    <t>2 WOODEN BOXES (GAC JOB # 511116828)</t>
  </si>
  <si>
    <t>5AI51041311505</t>
  </si>
  <si>
    <t>SCN-ISND-0491R-QQ</t>
  </si>
  <si>
    <t>26 DO 80</t>
  </si>
  <si>
    <t>GAS MONITOR, GAS ALERT MICROCLIPS</t>
  </si>
  <si>
    <t>A-QATAR-NEXTOF-01-1</t>
  </si>
  <si>
    <t>6 PACKAGES (GAC JOB # 511116037)</t>
  </si>
  <si>
    <t>SCN-ISND-0492A-FQ</t>
  </si>
  <si>
    <t>1Z8YE1726797792761</t>
  </si>
  <si>
    <t>NUR FADZIL LALIZAS ALEXANDER LLC HOUSTON</t>
  </si>
  <si>
    <t>PROXIMITY SWICTH, L-BRACKET, LONG, MOUNTING</t>
  </si>
  <si>
    <t>Z2024KEBNT0534</t>
  </si>
  <si>
    <t>2 BOXES (GAC JOB # 511115960)</t>
  </si>
  <si>
    <t>SCN-ISND-0493R-QQ-01</t>
  </si>
  <si>
    <t>2026-1811</t>
  </si>
  <si>
    <t>CARTRIDGE TONERS, CLIPS, CABLE TIES, WIRES, TAPES, STRETCH FILM</t>
  </si>
  <si>
    <t>CNS INTERNATIONAL</t>
  </si>
  <si>
    <t>SCN-ISND-0493R-QQ-02</t>
  </si>
  <si>
    <t>2026-1877</t>
  </si>
  <si>
    <t>WILLIAM HACKETT WH SS-L5 QP AND OFFSHORE LEVER HOIST 1.6TX3MTR-UK</t>
  </si>
  <si>
    <t>SCN-ISND-0495R-QQ</t>
  </si>
  <si>
    <t>26 DO 80_1</t>
  </si>
  <si>
    <t>ANGLE GRINDER, MOTOROLLA GPS,  GASALERT MICROCLIPS</t>
  </si>
  <si>
    <t>GAC JOB # 511116516</t>
  </si>
  <si>
    <t>SCN-ISND-WL-SP-62S-CQ</t>
  </si>
  <si>
    <t>SEAFARE COVERS, LIFE BOAT CUSHION, TURN BUCKELS, WIRE ROPES</t>
  </si>
  <si>
    <t>WILIS026011</t>
  </si>
  <si>
    <t>SCN-ISND-WL-SP-63A-CQ</t>
  </si>
  <si>
    <t>FAN RELAY, CAPACITOR, MAIN BOARD, FAN MOTOR</t>
  </si>
  <si>
    <t>WILIP026034</t>
  </si>
  <si>
    <t>SCN-ISND-WL-SP-64A-CQ</t>
  </si>
  <si>
    <t>HIGH VOLUME GREASE INJECTOR</t>
  </si>
  <si>
    <t>WILIS026009</t>
  </si>
  <si>
    <t>5AIC30041214416</t>
  </si>
  <si>
    <t>SCN-ISND-WL-SP-65S-CQ</t>
  </si>
  <si>
    <t>NANTONG JINDAO MACHINERY EQUIPMENT CO., LTD</t>
  </si>
  <si>
    <t>VALVE SEAT, FLOW CONTROL VALVE,  SIMULATION INPUT</t>
  </si>
  <si>
    <t>WILIP024165&amp;025014&amp;025017&amp;025127</t>
  </si>
  <si>
    <t>2 WOODEN CASES + 3 CARTONS</t>
  </si>
  <si>
    <t>SCN-ISND-WL-SP-66A-CQ</t>
  </si>
  <si>
    <t>BEARING INDUCTION HEATER, PRESURE CALIBORATION</t>
  </si>
  <si>
    <t>WILIS026012</t>
  </si>
  <si>
    <t>2 PACKAGES (GAC JOB #</t>
  </si>
  <si>
    <t>SCN-BH2-0001A-CNQA-TI</t>
  </si>
  <si>
    <t>BH2</t>
  </si>
  <si>
    <t xml:space="preserve">CHINA OFFSHORE FUGRO GEOSOLUTIONS (SHENZHEN) CO., LTD. </t>
  </si>
  <si>
    <t>NAVIGATION SYSTEM TOOL ACCESSORIES</t>
  </si>
  <si>
    <t>SCN-BH2-0001-CNQA-TI</t>
  </si>
  <si>
    <t>GC24105200</t>
  </si>
  <si>
    <t>BH2 PROJECT</t>
  </si>
  <si>
    <t>BH2-PMT</t>
  </si>
  <si>
    <t>SCN-BH2-0002A-CNQA</t>
  </si>
  <si>
    <t>CABLES, SHACKELS, SLINGS, ELECTRICAL ADHESIVES, CABLE TIES</t>
  </si>
  <si>
    <t>1 WOODEN BOX_BH2 PROJECT</t>
  </si>
  <si>
    <t>DN-7854</t>
  </si>
  <si>
    <t>BOTTLE WATER</t>
  </si>
  <si>
    <t>PO-ISND52-BF-LM-0018-01</t>
  </si>
  <si>
    <t>34 PALLETS (132 BOXES) + 1 LOOSE PALLET (GAC JOB # 511116685)</t>
  </si>
  <si>
    <t>SCN-ISND-0497R-QQ</t>
  </si>
  <si>
    <t>DN-JHB-007-15</t>
  </si>
  <si>
    <t>ENERGY HAB OIL AND GAS SERVICES</t>
  </si>
  <si>
    <t>STICKY HOOK AND LOOP 25MTR</t>
  </si>
  <si>
    <t>DN-JHB-007</t>
  </si>
  <si>
    <t>(GAC JOB # 511116640)</t>
  </si>
  <si>
    <t>BF</t>
  </si>
  <si>
    <t>PS-1</t>
  </si>
  <si>
    <t>FDO-0626-013A-DE</t>
  </si>
  <si>
    <t>FRANKLIN OFFSHORE QATAR WLL</t>
  </si>
  <si>
    <t>DRILL BITS, TAPE MEASURES, CABLE TIES, CERAMIC NOZZELS, INSULATED WATER BUCKETS</t>
  </si>
  <si>
    <t>FWS/06/26/013/LK</t>
  </si>
  <si>
    <t>2 PALLETS (GAC JOB # 511116762)</t>
  </si>
  <si>
    <t>SCN-ISND-0456A-CQ-01</t>
  </si>
  <si>
    <t>157-47446604</t>
  </si>
  <si>
    <t>PLATES</t>
  </si>
  <si>
    <t>1 WOODEN BOX (GAC JOB #  )</t>
  </si>
  <si>
    <t>SCN-ISND-0456A-CQ-02</t>
  </si>
  <si>
    <t>157-47444913</t>
  </si>
  <si>
    <t>ANGLE BAR</t>
  </si>
  <si>
    <t>SCN-ISND-0456A-CQ-03</t>
  </si>
  <si>
    <t>157-47448494</t>
  </si>
  <si>
    <t>CHANNEL</t>
  </si>
  <si>
    <t>5AI51041335789</t>
  </si>
  <si>
    <t>SCN-ISND-0456A-CQ-04</t>
  </si>
  <si>
    <t>157-47448483</t>
  </si>
  <si>
    <t>I BEAM</t>
  </si>
  <si>
    <t>5AI51041336159</t>
  </si>
  <si>
    <t>SCN-ISND-0456A-CQ-05</t>
  </si>
  <si>
    <t>157-40909164</t>
  </si>
  <si>
    <t>I BEAM, CHANNEL</t>
  </si>
  <si>
    <t>SCN-ISND-0456A-CQ-06</t>
  </si>
  <si>
    <t>157-40909175</t>
  </si>
  <si>
    <t>SCN-ISND-0456A-CQ-07</t>
  </si>
  <si>
    <t>157-47448472</t>
  </si>
  <si>
    <t>AURORA ARMOUR</t>
  </si>
  <si>
    <t>T106145</t>
  </si>
  <si>
    <t>T106144</t>
  </si>
  <si>
    <t>T106146</t>
  </si>
  <si>
    <t>T106147</t>
  </si>
  <si>
    <t>T106292</t>
  </si>
  <si>
    <t>T106289</t>
  </si>
  <si>
    <t>157-52114580</t>
  </si>
  <si>
    <t xml:space="preserve">QGD2626396 </t>
  </si>
  <si>
    <t>SCN-ISND-STD OSPREY_03</t>
  </si>
  <si>
    <t>SM/0426/CI-291</t>
  </si>
  <si>
    <t>SCN-ISND-0428S-FQ.ADD</t>
  </si>
  <si>
    <t>SCN-HTS-0003A-CQ</t>
  </si>
  <si>
    <t>157-42201773</t>
  </si>
  <si>
    <t>QR-8943 </t>
  </si>
  <si>
    <t>HYDRAULIC TENSION SYSTEM AND WRENCH</t>
  </si>
  <si>
    <t>2 WOODEN BOXES_COOEC ONLY STORAGE</t>
  </si>
  <si>
    <t>SCN-RUYA 09-004R-QQ</t>
  </si>
  <si>
    <t>DN-COECC-14-2026</t>
  </si>
  <si>
    <t>UNIQUE SUBSEA TRADING</t>
  </si>
  <si>
    <t>BELL COOLER, SAT CHAMBER MONITOR SYSTEM</t>
  </si>
  <si>
    <t>2 WOODEN CRATES FOR HYSY285</t>
  </si>
  <si>
    <t>SCN-ISND-0451A-CQ-01</t>
  </si>
  <si>
    <t>157-41992042</t>
  </si>
  <si>
    <t>WELD REDUCERS- PIPE FITTINGS</t>
  </si>
  <si>
    <t>5SI60041496761</t>
  </si>
  <si>
    <t>WILIP025114/20490006364</t>
  </si>
  <si>
    <t>1 PIECE (GAC JOB#  511100545)</t>
  </si>
  <si>
    <t>SCN-RUYA-HYSY285-SP-05A-CQ</t>
  </si>
  <si>
    <t>SCN-ISND-WL-SP-49S-CQ</t>
  </si>
  <si>
    <t>1 CARTON (GAC JOB # 511117076)</t>
  </si>
  <si>
    <t>2 PALLETS (16 PKGS TO BE DELIVERED TO MILAHA REST GAC WH)</t>
  </si>
  <si>
    <t>5SI60041537191</t>
  </si>
  <si>
    <t>7 WOODEN CASES (GAC JOB # 511117942)</t>
  </si>
  <si>
    <t>TK-6182</t>
  </si>
  <si>
    <t>1 WOODEN PALLET (GAC JOB # 511117786)</t>
  </si>
  <si>
    <t>5AI51041505515</t>
  </si>
  <si>
    <t>4 WOODEN BOXES (GAC JOB # 511116916)</t>
  </si>
  <si>
    <t>MSC DILETTA</t>
  </si>
  <si>
    <t>QS623A</t>
  </si>
  <si>
    <t>4 PACKAGES (GAC JOB # 511117174)</t>
  </si>
  <si>
    <t>5AIC30041345784</t>
  </si>
  <si>
    <t>1 CARTON (GAC JOB # 511116961)</t>
  </si>
  <si>
    <t>157-51228811</t>
  </si>
  <si>
    <t>5AI51041597198</t>
  </si>
  <si>
    <t>157-51045654</t>
  </si>
  <si>
    <t>5AI51041504955</t>
  </si>
  <si>
    <t>SCN-ISND-0496R-QQ-01</t>
  </si>
  <si>
    <t>SCN-ISND-0496R-QQ-02</t>
  </si>
  <si>
    <t>DN-7874</t>
  </si>
  <si>
    <t>SAFETY GLOVES, WELDING FACE SHEILD, APRON, WELDING GLASSES</t>
  </si>
  <si>
    <t>1 PALLET (GAC JOB # 511117269)</t>
  </si>
  <si>
    <t>SCN-ISND-0496R-QQ-03</t>
  </si>
  <si>
    <t>DN-7892</t>
  </si>
  <si>
    <t>LAMINATING SHEETS, TONERS, DISCS</t>
  </si>
  <si>
    <t>1 PALLET (GAC JOB # 511117510)</t>
  </si>
  <si>
    <t>SCN-ISND-0498R-QQ-01</t>
  </si>
  <si>
    <t>5AI51041364559</t>
  </si>
  <si>
    <t>5AI51041364953</t>
  </si>
  <si>
    <t>1 WOODEN BOX (GAC JOB # 511116921 )</t>
  </si>
  <si>
    <t>1 WOODEN BOX (GAC JOB # 511116922 )</t>
  </si>
  <si>
    <t>5AI51041364677</t>
  </si>
  <si>
    <t>5AI51041348778</t>
  </si>
  <si>
    <t>5AI51041371391</t>
  </si>
  <si>
    <t>SCN-ISND-WL-SP-67A-CQ</t>
  </si>
  <si>
    <t>QA2603240004A</t>
  </si>
  <si>
    <t>UNIVERSAL PKG</t>
  </si>
  <si>
    <t>HIGH PRESSURE HOSE, PROTECTION MODULE</t>
  </si>
  <si>
    <t>WILIR0250082/WEILIP025105</t>
  </si>
  <si>
    <t>SCN-ISND-WL-SP-68A-FQ</t>
  </si>
  <si>
    <t>235-05437880</t>
  </si>
  <si>
    <t>ANODE</t>
  </si>
  <si>
    <t>YBWL025158/WILIP025158</t>
  </si>
  <si>
    <t>SCN-RUYA 09-0075A-CQ</t>
  </si>
  <si>
    <t>936-02395105 </t>
  </si>
  <si>
    <t>ES-0281 </t>
  </si>
  <si>
    <t>CABLE CLAMPS, FLEXIBLE TUBES, FLAME RETARDENT SLEEVE, HANG OFF</t>
  </si>
  <si>
    <t>RUYA-ZTT-COOEC-IRN-005</t>
  </si>
  <si>
    <t>GAC_OY_AL KHOR</t>
  </si>
  <si>
    <t>5 PLY WOODEN BOXES</t>
  </si>
  <si>
    <t>5AI51041443510</t>
  </si>
  <si>
    <t>SCN-ISND-0498R-QQ-02</t>
  </si>
  <si>
    <t>FDO-0626-013B-DE</t>
  </si>
  <si>
    <t>EAR PLUGS, SAFETY GOOGLES, CLEAR, COLOR</t>
  </si>
  <si>
    <t>1 PALLETS (GAC JOB # 511117163)</t>
  </si>
  <si>
    <t>SCN-ISND-0498R-QQ-03</t>
  </si>
  <si>
    <t>FDO-0626-013C-DE</t>
  </si>
  <si>
    <t>PO-ISND52-BF-LM-0018-02</t>
  </si>
  <si>
    <t>2 PALLETS (GAC JOB # 511117330)</t>
  </si>
  <si>
    <t>SCN-ISND-0499R-QQ</t>
  </si>
  <si>
    <t>26DN2X02784</t>
  </si>
  <si>
    <t xml:space="preserve">INSULATION TAPE, GRINDING HEADS, </t>
  </si>
  <si>
    <t>PO-ISND52-BF-LM-0018-04</t>
  </si>
  <si>
    <t>1 PALLET (GAC JOB # 511117265)</t>
  </si>
  <si>
    <t>SCN-ISND-0504R-QQ</t>
  </si>
  <si>
    <t>2026-2123-2</t>
  </si>
  <si>
    <t>BLACK BASE 3 COMPARTMENT W/LID</t>
  </si>
  <si>
    <t>HYSY289</t>
  </si>
  <si>
    <t>3 JUMOB BAGS_CNS INTERNALTIONAL</t>
  </si>
  <si>
    <t>SCN-ISND-0505R-QQ</t>
  </si>
  <si>
    <t>DN-0113-26</t>
  </si>
  <si>
    <t>MATTEO TRADING</t>
  </si>
  <si>
    <t>SAFETY VESTS, HELMETS, A4 PAPERS, DUCT TAPES, GAS HOSES</t>
  </si>
  <si>
    <t>PO-ISND52-BF-LM-0018-03</t>
  </si>
  <si>
    <t>2 PALLETS (GAC JOB # 511117328)</t>
  </si>
  <si>
    <t>SCN-ISND-0506R-QQ-01</t>
  </si>
  <si>
    <t>26DNX02847</t>
  </si>
  <si>
    <t>INSULATION CABLE PLUGS,  CYLINDER TROLLEYS</t>
  </si>
  <si>
    <t>PO-ISND52-BF-LM-0019</t>
  </si>
  <si>
    <t>1 PALLET (GAC JOB # 511117466 )</t>
  </si>
  <si>
    <t>SCN-ISND-0506R-QQ-02</t>
  </si>
  <si>
    <t>26DNX02848</t>
  </si>
  <si>
    <t>RUBBER BOOTS, PROOF SOCKETS, POWER OUTLETS</t>
  </si>
  <si>
    <t>1 PALLET (GAC JOB # 511117467 )</t>
  </si>
  <si>
    <t>SCN-ISND-0506R-QQ-03</t>
  </si>
  <si>
    <t>26DNX02869</t>
  </si>
  <si>
    <t>110V, 220, 380V PROOF PLUGS, SOCKETS &amp; CABLES</t>
  </si>
  <si>
    <t>1 PALLET (GAC JOB # 511117508)</t>
  </si>
  <si>
    <t>SCN-ISND-0507R-QQ-01</t>
  </si>
  <si>
    <t>26 DO 83</t>
  </si>
  <si>
    <t>STRAIGHT GRINDER</t>
  </si>
  <si>
    <t>GAC JOB # 511117453</t>
  </si>
  <si>
    <t>SCN-ISND-0507R-QQ-02</t>
  </si>
  <si>
    <t>26 DO 310</t>
  </si>
  <si>
    <t>CABLE DRUM</t>
  </si>
  <si>
    <t>GAC JOB # 511117506 - FORKLIFT HAS ARRANGED FOR OFFLOADING</t>
  </si>
  <si>
    <t>SCN-ISND-0508R-QQ</t>
  </si>
  <si>
    <t>2026-2194</t>
  </si>
  <si>
    <t>SAFETY HELMETS, GLOVES, JUMBO BAGS, RULERS, CUTTERS, COVERALLS</t>
  </si>
  <si>
    <t>SCN-ISND-0509A-CQ</t>
  </si>
  <si>
    <t>157-52972194</t>
  </si>
  <si>
    <t xml:space="preserve">QR-8965 </t>
  </si>
  <si>
    <t>PIPE SUPPORT, SADDLE PLATES</t>
  </si>
  <si>
    <t>SCN-ISND-WL-SP-69S-CQ</t>
  </si>
  <si>
    <t>SHJPHMD260600264</t>
  </si>
  <si>
    <t>MSC MIRJAM</t>
  </si>
  <si>
    <t>QS624A</t>
  </si>
  <si>
    <t>UETU8320276</t>
  </si>
  <si>
    <t>SPARE PARTS WEILI</t>
  </si>
  <si>
    <t>YBWL025123</t>
  </si>
  <si>
    <t>8 PACKAGES (GAC JOB #    )</t>
  </si>
  <si>
    <t>SCN-ISND-WL-SP-70S-FQ</t>
  </si>
  <si>
    <t>BEARING ROLLERS, PRESSUER COMPENSATION</t>
  </si>
  <si>
    <t>YBWL025066B/WILIP025066B</t>
  </si>
  <si>
    <t>1 PALLET + 1 CRATE (GAC JOB #    )</t>
  </si>
  <si>
    <t>SCN-ISND-WL-SP-71A-FQ</t>
  </si>
  <si>
    <t>CORRIER</t>
  </si>
  <si>
    <t>GASKET REVERSING COVER, GASKETS, O-RINGS</t>
  </si>
  <si>
    <t>GAC JOB # 51111</t>
  </si>
  <si>
    <t>SCN-RUYA-ZQ7-01-QS</t>
  </si>
  <si>
    <t>STEEL BRIDGES</t>
  </si>
  <si>
    <t>OBZQ720260601</t>
  </si>
  <si>
    <t>TI EXPORT TO KSA</t>
  </si>
  <si>
    <t>COOEC-KSA</t>
  </si>
  <si>
    <t>SCN-RUYA 09-0076A-CQ</t>
  </si>
  <si>
    <t>M30 HEAVY HEX NUTS WITH TOMMY BAR HOLES</t>
  </si>
  <si>
    <t>SCN-RUYA-ZB0142A-CNQA</t>
  </si>
  <si>
    <t>SCN-HTS-0004A-CQ</t>
  </si>
  <si>
    <t>SCN-ISND-HYSY289-SP-01</t>
  </si>
  <si>
    <t>157-51230023</t>
  </si>
  <si>
    <t>PRAXIS AUTOMATION TECHNOLOGY</t>
  </si>
  <si>
    <t>SYSCAN LAYSOR POS REF.SENSOR</t>
  </si>
  <si>
    <t>CYSCAN260617</t>
  </si>
  <si>
    <t>1 PACKAGE (PAYMENT HAS BEEN DONE BY SHIPPER)</t>
  </si>
  <si>
    <t>5AI51041570044</t>
  </si>
  <si>
    <t>SCN-RUYA 09-0077A-CQ</t>
  </si>
  <si>
    <t xml:space="preserve">GALVANIZED HEAVY HEXAGONAL NUTS, GASKETS, </t>
  </si>
  <si>
    <t>SCN-RUYA-ZB0143A-CNQA</t>
  </si>
  <si>
    <t>SCN-ISND-0494A-CQ</t>
  </si>
  <si>
    <t>157-47587212</t>
  </si>
  <si>
    <t>QR-8963 </t>
  </si>
  <si>
    <t>STEEL PLATE</t>
  </si>
  <si>
    <t>2 WOODEN BOX (GAC JOB # 51111    )</t>
  </si>
  <si>
    <t>SCN-ISND-0510R-QQ</t>
  </si>
  <si>
    <t>DN-JHB-007-16</t>
  </si>
  <si>
    <t>REXON ENERGY</t>
  </si>
  <si>
    <t>AIR INTEL CONTROL,HOOKS 25MTR, STICKY LOOP 25MTR, TAPE, Y-DUCT</t>
  </si>
  <si>
    <t>1 PALLET - HAB ENERGY (GRN # 511118035)</t>
  </si>
  <si>
    <t>SCN-RUYA 09-006R-QQ</t>
  </si>
  <si>
    <t>DN-COOEC-0017-2026</t>
  </si>
  <si>
    <t>UNIQUE SUBSEA TRADING LLC</t>
  </si>
  <si>
    <t>GOLDEN GATE C/W LIFTING SLINGS, DVR, TPIC STANDARDS</t>
  </si>
  <si>
    <t>HYSY285</t>
  </si>
  <si>
    <t>1 BOX (HYSY285)</t>
  </si>
  <si>
    <t>SCN-RUYA 09-007R-QQ</t>
  </si>
  <si>
    <t>DN2026-2097</t>
  </si>
  <si>
    <t>RUST REMOVER, PR-ROPES,BOW SHACKELS, JUMBO BAGS</t>
  </si>
  <si>
    <t>SCN-ISND-WL-SP-72A-CQ</t>
  </si>
  <si>
    <t>STORAGE DESICCANT, FIRE PROOF PUTTY,</t>
  </si>
  <si>
    <t>WILIQ926001C</t>
  </si>
  <si>
    <t>SCN-ISND-WL-SP-73A-CQ</t>
  </si>
  <si>
    <t>BEARING COVERS, CAPS, HOUSING,SPRING RETAINERS, O-RINGS ETD.</t>
  </si>
  <si>
    <t xml:space="preserve">WILIP026053/WILIP026043 </t>
  </si>
  <si>
    <t>2 CARTON (GAC JOB # 51111  )</t>
  </si>
  <si>
    <t>COOEC-ISND5-2_MAY26</t>
  </si>
  <si>
    <t>T107320</t>
  </si>
  <si>
    <t>COOEC-RUYA 09_MAY26</t>
  </si>
  <si>
    <t>T107321</t>
  </si>
  <si>
    <t>T107734</t>
  </si>
  <si>
    <t>T107735</t>
  </si>
  <si>
    <t>T107891</t>
  </si>
  <si>
    <t>T107890</t>
  </si>
  <si>
    <t>SCN-RUYA-TI EXTENTION-02</t>
  </si>
  <si>
    <t>EI72504190003
1
E672504080195</t>
  </si>
  <si>
    <t>SCN-ISND-TI EXTENTION-02</t>
  </si>
  <si>
    <t>COOEC/03/QTR
EI72504190005
EI72504190007
WL20250510001
VE/001/05/2025
COOEC/02/QTR</t>
  </si>
  <si>
    <t>22132657</t>
  </si>
  <si>
    <t>T107867</t>
  </si>
  <si>
    <t>936-02395105</t>
  </si>
  <si>
    <t>SCN-RUYA09-KFF-01</t>
  </si>
  <si>
    <t>KF20260508</t>
  </si>
  <si>
    <t>SCN-RUYA-ZQ7-01-QS-RE</t>
  </si>
  <si>
    <t>ZQ7/0626</t>
  </si>
  <si>
    <t>AHTS DPI (ANCHOR HANDLING TUG SUPPLY)</t>
  </si>
  <si>
    <t>VESSEL (OFFSHORE SUPPLY)</t>
  </si>
  <si>
    <t>OFFSHORE/2ND VOYAGE</t>
  </si>
  <si>
    <t>RLC/IP/L/05576</t>
  </si>
  <si>
    <t>VESSEL ( OFFSHORE SUBSEA CONTRUCTION )</t>
  </si>
  <si>
    <t>AL SHAHEEN/AL RUYA/RAS LAFFAN/MESAIEED/QE IDD EL SHARGI NORTH DOME</t>
  </si>
  <si>
    <t>RLC/IP/L/05613</t>
  </si>
  <si>
    <t>AHTS DP2 (ANCHOR HANDLING TUG SUPPLY )</t>
  </si>
  <si>
    <t>RLC/IP/L/05598</t>
  </si>
  <si>
    <t>VESSEL ( OFFSHORE SUPPLY )</t>
  </si>
  <si>
    <t xml:space="preserve">VESSEL (OFFSHORE SUPPLY ) </t>
  </si>
  <si>
    <t>QE/NOC/BH</t>
  </si>
  <si>
    <t>AL SHAHEEN FIELD  / AL RUYA PROJECT/ 
RL/ MESAIEED/ BU HANINE HALUL TO BH FIELD|EPIC2 PRJJCT</t>
  </si>
  <si>
    <t>RLC/IP/L/05586</t>
  </si>
  <si>
    <t>RLC/IP/L/05579</t>
  </si>
  <si>
    <t>RLC/IP/L/05615</t>
  </si>
  <si>
    <t>ZHONG QUAN 7 1st</t>
  </si>
  <si>
    <t>ZHONG QUAN 7 2nd</t>
  </si>
  <si>
    <t>RLC/IP/L/05627</t>
  </si>
  <si>
    <t>RLC/IP/L/05580</t>
  </si>
  <si>
    <t>KEYFIELD FALCON</t>
  </si>
  <si>
    <t>TUVALU</t>
  </si>
  <si>
    <t>RLC/IP/L/05554</t>
  </si>
  <si>
    <t>ALLIANZ TITANIUM</t>
  </si>
  <si>
    <t>AHTS DP2</t>
    <phoneticPr fontId="31" type="noConversion"/>
  </si>
  <si>
    <t xml:space="preserve">QE IDD EL SHARGI NORTH DOME /RAS LAFAN / MESAIEED </t>
    <phoneticPr fontId="31" type="noConversion"/>
  </si>
  <si>
    <t>MARSHALL ISLAND</t>
    <phoneticPr fontId="31" type="noConversion"/>
  </si>
  <si>
    <t>AWIAITING WAC</t>
  </si>
  <si>
    <t>STANFORD SWAN</t>
  </si>
  <si>
    <t>CREW BOAT</t>
    <phoneticPr fontId="31" type="noConversion"/>
  </si>
  <si>
    <t>ST. VINCNET &amp; GRENADINES</t>
    <phoneticPr fontId="31" type="noConversion"/>
  </si>
  <si>
    <t>SEAFOX BURJ</t>
  </si>
  <si>
    <t>3 Legged jack up Accomodation Barge</t>
  </si>
  <si>
    <t>06 MONTHS</t>
    <phoneticPr fontId="31" type="noConversion"/>
  </si>
  <si>
    <t>Marshal Island</t>
    <phoneticPr fontId="31" type="noConversion"/>
  </si>
  <si>
    <t>TOPAZ RAYYAN</t>
  </si>
  <si>
    <t>OSV</t>
    <phoneticPr fontId="31" type="noConversion"/>
  </si>
  <si>
    <t>9349112/4814</t>
    <phoneticPr fontId="31" type="noConversion"/>
  </si>
  <si>
    <t>09 MONTHS</t>
  </si>
  <si>
    <t xml:space="preserve">157-52972194 </t>
  </si>
  <si>
    <t>SCN-RUYA 09-0072S-CQ-01 &amp; 02</t>
  </si>
  <si>
    <t>157-41598830</t>
  </si>
  <si>
    <t>WEILI1225</t>
  </si>
  <si>
    <t xml:space="preserve">SCN-RUYA-HYSY201-06
SCN-RUYA-HYSY201-05
SCN-RUYA-DB-04
SCN-RUYA 09-ZQ9-01
SCN-RUYA-ZQ9-052501
</t>
  </si>
  <si>
    <t>GL01HY25050506
GL01HY25050505
GY80250430501
ZQDL25002
GL01WD250531903</t>
  </si>
  <si>
    <t>QR-0871</t>
  </si>
  <si>
    <t>5AI51041635420</t>
  </si>
  <si>
    <t>5SI60041694132</t>
  </si>
  <si>
    <t>5SI60041799255</t>
  </si>
  <si>
    <t>3656189471</t>
  </si>
  <si>
    <t>5AIC30041600995</t>
  </si>
  <si>
    <t>1 PLYWOOD BOX (GAC JOB # 511118888)</t>
  </si>
  <si>
    <t>1 WOODEN BOX (GAC JOB # 511118465  )</t>
  </si>
  <si>
    <t>5AI51041672386</t>
  </si>
  <si>
    <t>SHIPCO TP</t>
  </si>
  <si>
    <t>MSC NOA</t>
  </si>
  <si>
    <t>IV627R</t>
  </si>
  <si>
    <t>5AI51041626217</t>
  </si>
  <si>
    <t>157-50616311</t>
  </si>
  <si>
    <t>20241651581704</t>
  </si>
  <si>
    <t>5AI51041718592</t>
  </si>
  <si>
    <t>5AI51041671835</t>
  </si>
  <si>
    <t>873865698517</t>
  </si>
  <si>
    <t>ARRIVED</t>
  </si>
  <si>
    <t>079-50624044</t>
  </si>
  <si>
    <t>PR684</t>
  </si>
  <si>
    <t>SCN-ISND-0511R-QQ</t>
  </si>
  <si>
    <t>SCPC01OF260609551</t>
  </si>
  <si>
    <t>RMS MARINE SERVICE COMPANY LTD</t>
  </si>
  <si>
    <t>OFFICE TABLE BROWN 120X70</t>
  </si>
  <si>
    <t>DEJIAN (CHINA YANTAI SALVAGE)</t>
  </si>
  <si>
    <t>VSL DEJIAN (GRN # 511118151 )</t>
  </si>
  <si>
    <t>SCN-ISND-0496R-QQ-04</t>
  </si>
  <si>
    <t>DN-7930</t>
  </si>
  <si>
    <t>LAUNDRY BAG, GAS HOSE 50MTR</t>
  </si>
  <si>
    <t>2 CARTONS AND 2 GAS HOSES (GAC JOB # 511118233)</t>
  </si>
  <si>
    <t>QAR</t>
  </si>
  <si>
    <t>SCN-ISND-0503A-CQ</t>
  </si>
  <si>
    <t>157-60982972</t>
  </si>
  <si>
    <t>STUD. BOLT, NUTS, GASKETS, SAFETY GAGE, FLANGE TAGS</t>
  </si>
  <si>
    <t>SCN-ISND-0451A-CQ-02</t>
  </si>
  <si>
    <t>1 PALLET (GAC JOB # 51111</t>
  </si>
  <si>
    <t>SCN-ISND-0451A-CQ-03</t>
  </si>
  <si>
    <t>157-54568242</t>
  </si>
  <si>
    <t>PIPE FLANGES (GALVANIZED)</t>
  </si>
  <si>
    <t>SCN-ISND-0507R-QQ-03</t>
  </si>
  <si>
    <t>26 DO 320</t>
  </si>
  <si>
    <t>TRANSFORMERS, RECORDERS, IRON WIRES, CABLES,</t>
  </si>
  <si>
    <t>2 PALLETS (GAC JOB # 511118310)</t>
  </si>
  <si>
    <t>SCN-RUYA 09-008R-QQ</t>
  </si>
  <si>
    <t>DN-000015605</t>
  </si>
  <si>
    <t>SEVEN SEAS SHIPCHANDLERS TRADING</t>
  </si>
  <si>
    <t>HP LASER JET PRINTER, HP TERRAJET TONER CARTRIDGE</t>
  </si>
  <si>
    <t>HYSY698</t>
  </si>
  <si>
    <t>2 BOXES (GAC JOB # 511118311)</t>
  </si>
  <si>
    <t>SCN-ISND-WL-SP-74A-FQ</t>
  </si>
  <si>
    <t>SE YANG KOREA CO.,LTD</t>
  </si>
  <si>
    <t>FILTER ELEMENTS, PRESURE TRANSMITERS, SEALING RINGS, ROLLER BEARING</t>
  </si>
  <si>
    <t xml:space="preserve">WILIP026045/WILIP025053E/WILIP025008/ WILIP025172 /WILIP026042/WILIP025010 </t>
  </si>
  <si>
    <t>SCN-ISND-WL-SP-75A-CQ</t>
  </si>
  <si>
    <t>8316882232</t>
  </si>
  <si>
    <t>JIANGSU TUSUO OCEAN TECHNOLOGY</t>
  </si>
  <si>
    <t>SHIP SPARE PARTS</t>
  </si>
  <si>
    <t>HLD26T06388</t>
  </si>
  <si>
    <t>5AIC30041705494</t>
  </si>
  <si>
    <t>SCN-ISND-0501A-CQ-01</t>
  </si>
  <si>
    <t>157-41708645</t>
  </si>
  <si>
    <t>GAS-STOP BLACK</t>
  </si>
  <si>
    <t>SCN-ISND-0501A-CQ-02</t>
  </si>
  <si>
    <t>157-54568706</t>
  </si>
  <si>
    <t xml:space="preserve">GAS-STOP BLACK, CONTROL CABLE, </t>
  </si>
  <si>
    <t>SCN-ISND-0501A-CQ-03</t>
  </si>
  <si>
    <t>157-54568710</t>
  </si>
  <si>
    <t>GAS-STOP BLACK, CONTROL CABLE (INSTRUMENT CABLE &amp; F&amp;G CABLE)</t>
  </si>
  <si>
    <t>SCN-RUYA 09-009R-QQ</t>
  </si>
  <si>
    <t>M26Q1073/M26Q0771/M26Q0795</t>
  </si>
  <si>
    <t>MIDDLE EAST FUJI LLC</t>
  </si>
  <si>
    <t>FLEXIBLE RUBBER JOINTS, PLYWOOD WATERPROOF, HEAVY DUTY RESCUE TRIPODS</t>
  </si>
  <si>
    <t>1 PALLET (GAC JOB # 511118589)</t>
  </si>
  <si>
    <t>SCN-RUYA 09-010R-QQ</t>
  </si>
  <si>
    <t>DN2026-2287-1</t>
  </si>
  <si>
    <t>TOOLS AND LIFTING RIGGINGS</t>
  </si>
  <si>
    <t>SCN-ISND-WL-SP-76R-QQ</t>
  </si>
  <si>
    <t>WILIP026060</t>
  </si>
  <si>
    <t>SHANGHAI SALVAGE COMPANY</t>
  </si>
  <si>
    <t>RADIUS 1000 TRANSPONDER BATTERY D-SIZE</t>
  </si>
  <si>
    <t>SCN-ISND-WL-SP-77A-CQ</t>
  </si>
  <si>
    <t>WILIS026013-1</t>
  </si>
  <si>
    <t>HANDRILL BATTERIES, CHAINSAW CHAIN BLADE, GRINDER, DOUBLE SIDE TAPES</t>
  </si>
  <si>
    <t>4 PACKAGES (GAC JOB # 51111</t>
  </si>
  <si>
    <t>SCN-ISND-WL-SP-78S-CQ</t>
  </si>
  <si>
    <t xml:space="preserve">GREASE NIPPLE, PAINT ROLLERS, CLIMBING NET, CABLE TIES, GRINDING WHELLS </t>
  </si>
  <si>
    <t>WILIS026013-2</t>
  </si>
  <si>
    <t>9 PACKAGES (GAC JOB # 51111</t>
  </si>
  <si>
    <t>SCN-RUYA 09-0078S-CQ</t>
  </si>
  <si>
    <t>RM2409066-21</t>
  </si>
  <si>
    <t>99 PLY WOOD CASES</t>
  </si>
  <si>
    <t>SCN-ISND-WL-SP-79S-CQ</t>
  </si>
  <si>
    <t>SOFA LEATHER, FABRIC, TREDMILL BELTS, COATED WIRE ROPE, FLAT MOPS</t>
  </si>
  <si>
    <t xml:space="preserve">WILIS026010/WILI026002 </t>
  </si>
  <si>
    <t>15 PACKAGES (GAC JOB # 51111)</t>
  </si>
  <si>
    <t>SCN-ISND-0498R-QQ-04</t>
  </si>
  <si>
    <t>FDO-0626-013D-SN</t>
  </si>
  <si>
    <t>COOLING SCARF, HARD HAT, TUBE CUTTER FOR INSTRUMENTATION TUBING</t>
  </si>
  <si>
    <t>1 PALLET (GAC JOB # 511118874)</t>
  </si>
  <si>
    <t>SCN-ISND-0498R-QQ-05</t>
  </si>
  <si>
    <t>FDO-0626-048A-SN</t>
  </si>
  <si>
    <t>REPLACEMENTS (GAC JOB # 511118876)</t>
  </si>
  <si>
    <t>SCN-ISND-0512R-QQ</t>
  </si>
  <si>
    <t>DN-0121-26</t>
  </si>
  <si>
    <t>TUNGSTON RODS, FLAP DISCS, GASKETS, HEX KEY</t>
  </si>
  <si>
    <t>1 PALLET (GAC JOB # 511118801)</t>
  </si>
  <si>
    <t>SCN-ISND-0513R-QQ-01</t>
  </si>
  <si>
    <t>26 DO 334</t>
  </si>
  <si>
    <t>200 KVA SERVICE KIT</t>
  </si>
  <si>
    <t>26 DO 265</t>
  </si>
  <si>
    <t>SCN-ISND-0513R-QQ-02</t>
  </si>
  <si>
    <t>26 DO 335</t>
  </si>
  <si>
    <t>SADDLE (PART OF SERVCIE KIT)</t>
  </si>
  <si>
    <t>26 DO 266</t>
  </si>
  <si>
    <t>2 PIECES (GAC JOB # 511118882)</t>
  </si>
  <si>
    <t>SCN-ISND-ISP-0514S-CQ</t>
  </si>
  <si>
    <t>FBV INC</t>
  </si>
  <si>
    <t>SPARE PARTS GASKETS, SPRINGS FOR CHECK VALVES</t>
  </si>
  <si>
    <t>F26CI7432-0</t>
  </si>
  <si>
    <t>1 PLY WOOD CASE (GAC JOB # 51111)</t>
  </si>
  <si>
    <t>SCN-ISND-0515R-QQ</t>
  </si>
  <si>
    <t>26DNX03200</t>
  </si>
  <si>
    <t>CABELS</t>
  </si>
  <si>
    <t>1 PALLET (GAC JOB # 511118884)</t>
  </si>
  <si>
    <t>SCN-ISND-0516A-CQ</t>
  </si>
  <si>
    <t>PS1-R-CED-PSA-0015 (PIPE SUPPORT)</t>
  </si>
  <si>
    <t>SCN-RUYA 09-0074S-CQ</t>
  </si>
  <si>
    <t>UT TOOLS AND ACCESSORIES, UNIVERSAL PIG HANDLING PALLETS, FOLDING PLATFORM CARTS, STRAPPING BADS ETC.</t>
  </si>
  <si>
    <t>SCN-RUYA-ZB0144S-CNQA-TI</t>
  </si>
  <si>
    <t>SCN-RUYA 09-0079A-CQ</t>
  </si>
  <si>
    <t>157-57541610</t>
  </si>
  <si>
    <t>SELF LOCKING NUT M30</t>
  </si>
  <si>
    <t>SCN-RUYA-ZB0147A-CNQA</t>
  </si>
  <si>
    <t>SCN-RUYA 09-0080S-CQ</t>
  </si>
  <si>
    <t xml:space="preserve">PIG CUP FOR UT TOOLS, ZIPLOCK BAGS, GEL PENS, NYLON CABLE TIES, </t>
  </si>
  <si>
    <t>SCN-RUYA-ZB0145S-CNQA</t>
  </si>
  <si>
    <t>1 WOODEN CASES (GAC JOB # 5111)</t>
  </si>
  <si>
    <t>157-50617782</t>
  </si>
  <si>
    <t xml:space="preserve">  157-54568710</t>
  </si>
  <si>
    <t xml:space="preserve"> 157-57541610</t>
  </si>
  <si>
    <t>157-57492105</t>
  </si>
  <si>
    <t>SCN-RUYA-ZQ7 V2-01</t>
  </si>
  <si>
    <t>ZQ7202606</t>
  </si>
  <si>
    <t>SCN-ISND-BRXF-EX</t>
  </si>
  <si>
    <t>BRXF/0726</t>
  </si>
  <si>
    <t>IV260204</t>
  </si>
  <si>
    <t>LOOSE CARGO_PARTIAL ARRIVING MSMU4125168 - REMAINING ON 01.08.2026</t>
  </si>
  <si>
    <t>5AI51041775276</t>
  </si>
  <si>
    <t>QA-8963</t>
  </si>
  <si>
    <t>5AI51041844384</t>
  </si>
  <si>
    <t>SCN-RUYA 09-011R-QQ</t>
  </si>
  <si>
    <t>AHM/CNS/01/26-002</t>
  </si>
  <si>
    <t>AHM MARINE LLC</t>
  </si>
  <si>
    <t>CABLES, CYLINDER VALVES AND WITHOUT VALVES</t>
  </si>
  <si>
    <t>AHM-QTR-009</t>
  </si>
  <si>
    <t>2 PALLETS (HYSY289)</t>
  </si>
  <si>
    <t>NAKILAT AGENCY</t>
  </si>
  <si>
    <t>1 CARTON (GAC JOB # 511119107)</t>
  </si>
  <si>
    <t>5AIC51041810330</t>
  </si>
  <si>
    <t>5AI51041872038</t>
  </si>
  <si>
    <t>4 WOODEN BOXES (GAC JOB # 511119104)</t>
  </si>
  <si>
    <t>5AI51041863077</t>
  </si>
  <si>
    <t>5AI51041830683</t>
  </si>
  <si>
    <t>157-50617792</t>
  </si>
  <si>
    <t>QR-8985</t>
  </si>
  <si>
    <t>21 CARTONS (GAC JOB # 511119416)</t>
  </si>
  <si>
    <t>5AI51041906479-1</t>
  </si>
  <si>
    <t>2 BOXES (GAC JOB # 511118808)</t>
  </si>
  <si>
    <t>3 WOODEN BOXES (GAC JOB # 511119063)</t>
  </si>
  <si>
    <t>5AI51041829246</t>
  </si>
  <si>
    <t>1 WOODEN BOXES (GAC JOB # 511119066)</t>
  </si>
  <si>
    <t>5AI51041828939-1</t>
  </si>
  <si>
    <t>1 WOODEN BOX (GAC JOB # 511119067)</t>
  </si>
  <si>
    <t>5AI51041829691</t>
  </si>
  <si>
    <t>157-41707466</t>
  </si>
  <si>
    <t>5AI51041961277</t>
  </si>
  <si>
    <t>5AI51041829817</t>
  </si>
  <si>
    <t>SCN-ISND-0496R-QQ-05</t>
  </si>
  <si>
    <t>DN-7969</t>
  </si>
  <si>
    <t>SAFETY COVERS, ARGON HOSE, LAMINATING PAPER</t>
  </si>
  <si>
    <t>1 PALLET (GAC JOB # 511119502)</t>
  </si>
  <si>
    <t>SCN-ISND-0517R-QQ</t>
  </si>
  <si>
    <t>HHDN-26159</t>
  </si>
  <si>
    <t>HVAC UNIT, EXTENSION CABLES, AIR INTERL CONTROLER, HABITAT MATERIALS AND CONSUMABLES</t>
  </si>
  <si>
    <t>1 PALLET (GAC JOB # 511119411)</t>
  </si>
  <si>
    <t>SCN-ISND-0518R-QQ</t>
  </si>
  <si>
    <t>26 DO 346</t>
  </si>
  <si>
    <t>INSULATION BOX, CHART PAPPER, BINDING WIRE</t>
  </si>
  <si>
    <t>26 DO 273</t>
  </si>
  <si>
    <t>13 PIECES (GAC JOB # 511119414)</t>
  </si>
  <si>
    <t>SCN-ISND-0502A-CQ</t>
  </si>
  <si>
    <t>157-47080106</t>
  </si>
  <si>
    <t>1 WOODEN BOX (GAC JOB # 511119741 )</t>
  </si>
  <si>
    <t>5AI51041961488</t>
  </si>
  <si>
    <t>SCN-RUYA 09-005R-QQ-01</t>
  </si>
  <si>
    <t>DN_2026-2222-2</t>
  </si>
  <si>
    <t>WILLIAM HACKETT WH SS-L5 QP LEVER HOIST 3.2TX3MTR-UK W/TPC</t>
  </si>
  <si>
    <t>SCN-RUYA 09-005R-QQ-02</t>
  </si>
  <si>
    <t>DN_2026-2287-2</t>
  </si>
  <si>
    <t>KINDRICK SLOGGING RING WRENCH</t>
  </si>
  <si>
    <t>SCN-RUYA 09-012R-QQ</t>
  </si>
  <si>
    <t>26DNX03365</t>
  </si>
  <si>
    <t>FLANGE PROTECTORS, CUTTING CNC WOOD PANEL</t>
  </si>
  <si>
    <t>PO-RUYA-LM-0045-SUBSEA</t>
  </si>
  <si>
    <t>SCN-RUYA 09-013R-QQ</t>
  </si>
  <si>
    <t>DN-7995</t>
  </si>
  <si>
    <t>SEALED SEAM BOAT DECK LIGHT, HUB IN STEEL</t>
  </si>
  <si>
    <t>PO-RUYA-LM-0037-SUBSEA</t>
  </si>
  <si>
    <t>2 BOXES (GAC JOB # 51119579)</t>
  </si>
  <si>
    <t>SCN-RUYA 09-0081S-CQ</t>
  </si>
  <si>
    <t>TUBES, BUCKELS, STEEL STRAPS,</t>
  </si>
  <si>
    <t>SCN-RUYA-ZB0148S-CNQA</t>
  </si>
  <si>
    <t>36 PACKAGES,</t>
  </si>
  <si>
    <t>SCN-RUYA09-HYSY698-04-CQ</t>
  </si>
  <si>
    <t>DN026079</t>
  </si>
  <si>
    <t>DANFOSS EXPANSION VALVES, DANFOSS ORIFICE</t>
  </si>
  <si>
    <t>GAC JOB# 511119415)</t>
  </si>
  <si>
    <t>SCN-RUYA09-HYSY698-05-QQ</t>
  </si>
  <si>
    <t>DN-000015762</t>
  </si>
  <si>
    <t>REFRIGERANT R404A, VEHICLE RENTAL</t>
  </si>
  <si>
    <t>GAC JOB# 511119499)</t>
  </si>
  <si>
    <t>SCN-RUYA09-HYSY698-TRANS-QSTS-01</t>
  </si>
  <si>
    <t>DN 210062</t>
  </si>
  <si>
    <t>ANGLE BARS, STEEL PLATES</t>
  </si>
  <si>
    <t>VEHICLE 30852</t>
  </si>
  <si>
    <t>2 PALLETS_TRANSFER FROM QSTS (GAC JOB# 511119417)</t>
  </si>
  <si>
    <t>SCN-RUYA-HYSY289-SP-01</t>
  </si>
  <si>
    <t>AHM/CNS/01/26-001</t>
  </si>
  <si>
    <t>SOC BASKET CONTANING 180MTR DIVING UMBILICAL</t>
  </si>
  <si>
    <t>1 PACKAGE DELIVERED ON FRIDAY</t>
  </si>
  <si>
    <t>SCN-RUYA-HYSY289-SP-02</t>
  </si>
  <si>
    <t>AHM/CNS/01/26-003</t>
  </si>
  <si>
    <t>ICE CUBE MAKER TOP AND BOTTOM UNITS</t>
  </si>
  <si>
    <t>SCN-ISND-DEJIAN-SP-01A-QQ</t>
  </si>
  <si>
    <t>DO/ALCSQA264/A2</t>
  </si>
  <si>
    <t>SOLAS MARINE SERVICES W.L.L.</t>
  </si>
  <si>
    <t>GRP BOXES AND SPARE MATERIALS FOR THE CASCADE SYSTEM AND GAS DETECTION SYSTEM</t>
  </si>
  <si>
    <t>ZDZYC-RFQ-GCFW-010</t>
  </si>
  <si>
    <t>3 WOODEN PALLETS (GAC JOB # 511119736)</t>
  </si>
  <si>
    <t>SCN-ISND-0519A-CQ</t>
  </si>
  <si>
    <t>SCN-ISND-0520R-QQ</t>
  </si>
  <si>
    <t>4377/07092026</t>
  </si>
  <si>
    <t>CABLES, ACCESSORIES</t>
  </si>
  <si>
    <t>2 BOXES (GAC JOB # 511119849)</t>
  </si>
  <si>
    <t>SCN-ISND-0521R-QQ</t>
  </si>
  <si>
    <t>26 DO 84</t>
  </si>
  <si>
    <t>GRINDER , MOTOROLLA RADIO</t>
  </si>
  <si>
    <t>2 PACKAGES (GAC JOB # 511119852)</t>
  </si>
  <si>
    <t>SCN-ISND-0522A-CQ</t>
  </si>
  <si>
    <t>157-67481116</t>
  </si>
  <si>
    <t>SCN-ISND-0406S-FQ-02</t>
  </si>
  <si>
    <t>SAFETY CHAIN, HOOKS AND ANCHOR</t>
  </si>
  <si>
    <t>SCN-RUYA09-HYSY698-06A-FQ</t>
  </si>
  <si>
    <t>2553958186</t>
  </si>
  <si>
    <t>MARINE POWER INTERNATIONAL FZC</t>
  </si>
  <si>
    <t>VALVE SPRINGS</t>
  </si>
  <si>
    <t>MPI/26/1781</t>
  </si>
  <si>
    <t>HDW-HY8-2025-2504-2</t>
  </si>
  <si>
    <t>GAC JOB# 511120142)</t>
  </si>
  <si>
    <t>SCN-ALK-0001SR-FQ-01</t>
  </si>
  <si>
    <t>DUNKIRKQUE, FRANCE</t>
  </si>
  <si>
    <t>ALK</t>
  </si>
  <si>
    <t>1256058DUNJED001A</t>
  </si>
  <si>
    <t>EUPEC INTERNATIONAL</t>
  </si>
  <si>
    <t xml:space="preserve">BIMCO LINER </t>
  </si>
  <si>
    <t>YANBU, SAUDI ARABIA</t>
  </si>
  <si>
    <t>OD509-BARE BENDS MOTHER PIPE</t>
  </si>
  <si>
    <t>SCN-ALK-0012A-FRQA</t>
  </si>
  <si>
    <t>EUPEC &amp;COOEC-202616466359</t>
  </si>
  <si>
    <t>FOB TERM.</t>
  </si>
  <si>
    <t>SCN-ALK-0001SR-FQ-02</t>
  </si>
  <si>
    <t>1256058DUNJED001B</t>
  </si>
  <si>
    <t>BARE PIPES, ANODE, LINE PIPES</t>
  </si>
  <si>
    <t>SCN-ALK-0012B-FRQA</t>
  </si>
  <si>
    <t>SCN-ALK-0001SR-FQ-03</t>
  </si>
  <si>
    <t>1256058DUNJED001C</t>
  </si>
  <si>
    <t>SCN-ALK-0012C-FRQA</t>
  </si>
  <si>
    <t>SCN-ALK-0001SR-FQ-04</t>
  </si>
  <si>
    <t>1256058DUNJED001D</t>
  </si>
  <si>
    <t>SCN-ALK-0012D-FRQA</t>
  </si>
  <si>
    <t>SCN-ALK-0001SR-FQ-05</t>
  </si>
  <si>
    <t>1256058DUNJED001E</t>
  </si>
  <si>
    <t>OD508-3LPE 3.5 MM+CWC 40MM</t>
  </si>
  <si>
    <t>SCN-ALK-0012E-FRQA</t>
  </si>
  <si>
    <t>SCN-ALK-0001SR-FQ-06</t>
  </si>
  <si>
    <t>1256058DUNJED001F</t>
  </si>
  <si>
    <t>SCN-ALK-0012F-FRQA</t>
  </si>
  <si>
    <t>SCN-ALK-0001SR-FQ-07</t>
  </si>
  <si>
    <t>1256058DUNJED001G</t>
  </si>
  <si>
    <t>SCN-ALK-0012G-FRQA</t>
  </si>
  <si>
    <t>SCN-ALK-0001SR-FQ-08</t>
  </si>
  <si>
    <t>1256058DUNJED001H</t>
  </si>
  <si>
    <t>SCN-ALK-0012H-FRQA</t>
  </si>
  <si>
    <t>SCN-ALK-0001SR-FQ-09</t>
  </si>
  <si>
    <t>1256058DUNJED001I</t>
  </si>
  <si>
    <t>SCN-ALK-0012I-FRQA</t>
  </si>
  <si>
    <t>SCN-ALK-0001SR-FQ-10</t>
  </si>
  <si>
    <t>1256058DUNJED001J</t>
  </si>
  <si>
    <t>SCN-ALK-0012J-FRQA</t>
  </si>
  <si>
    <t>SCN-ALK-0001SR-FQ-11</t>
  </si>
  <si>
    <t>1256058DUNJED001K</t>
  </si>
  <si>
    <t>SCN-ALK-0012K-FRQA</t>
  </si>
  <si>
    <t>SCN-ALK-0001SR-FQ-12</t>
  </si>
  <si>
    <t>1256058DUNJED001L</t>
  </si>
  <si>
    <t>SCN-ALK-0012L-FRQA</t>
  </si>
  <si>
    <t>SCN-ALK-0002A-CQ-TI</t>
  </si>
  <si>
    <t>PIPE LINE RECOVERY TOOL, HOSE, CONNECTOR, ADAPTOR</t>
  </si>
  <si>
    <t>SCN-ALK-0002A-CNQA-TI</t>
  </si>
  <si>
    <t>SCN-ALK-0003S-CQ</t>
  </si>
  <si>
    <t>SOCKETED WIRE ROPE SLINGS, ALUMINUM ALOY CLIMBING LADDER</t>
  </si>
  <si>
    <t>SCN-ALK-0013S-CNQA</t>
  </si>
  <si>
    <t>TOTAL ENERGY</t>
  </si>
  <si>
    <t>SCN-ALK-0004A-CQ</t>
  </si>
  <si>
    <t>SCN-ALK-0014A-CNQA</t>
  </si>
  <si>
    <t>SCN-ALK-0005A-CQ</t>
  </si>
  <si>
    <t>SHACKESL</t>
  </si>
  <si>
    <t>SCN-ALK-0015A-CNQA</t>
  </si>
  <si>
    <t>04 PACKAGES</t>
  </si>
  <si>
    <t>SCN-ALK-0006A-CQ</t>
  </si>
  <si>
    <t>HIGH STRENGTH ROPES</t>
  </si>
  <si>
    <t>SCN-ALK-0016A-CNQA</t>
  </si>
  <si>
    <t>SCN-RUYA 09-0082A-CQ</t>
  </si>
  <si>
    <t>GASKET, R55, SOFT IRON</t>
  </si>
  <si>
    <t>SCN-RUYA-ZB0149A-CNQA</t>
  </si>
  <si>
    <t>SCN-ISND-0498R-QQ-06</t>
  </si>
  <si>
    <t>FDO-0526-048B-SN</t>
  </si>
  <si>
    <t>FDO-0626-048B-SN</t>
  </si>
  <si>
    <t>REPLACEMENTS (GAC JOB # 511119851)</t>
  </si>
  <si>
    <t>SCN-ISND-0498R-QQ-07</t>
  </si>
  <si>
    <t>FDO-0726-048-SN</t>
  </si>
  <si>
    <t>ON/OFF JET SPRAY NOZZEL</t>
  </si>
  <si>
    <t>FWS/07/26/048/LK</t>
  </si>
  <si>
    <t>REPLACEMENTS (GAC JOB # 5111)</t>
  </si>
  <si>
    <t>SCN-ISND-DEBO2-V2-01-TI</t>
  </si>
  <si>
    <t>DE BO2</t>
  </si>
  <si>
    <t>SOC CONTAINER, SLINGS, GRILLAGE, SHACKELS</t>
  </si>
  <si>
    <t>37 PACKAGES, TI SHIPMENT</t>
  </si>
  <si>
    <t>SCN-ISND-DEBO2-V2-02-PI</t>
  </si>
  <si>
    <t>SHACKELS, NYLON ROPES, SLINGS</t>
  </si>
  <si>
    <t>LOOSE CARGO</t>
  </si>
  <si>
    <t>SCN-ISND-DEBO2-V2-03-PI</t>
  </si>
  <si>
    <t>GREEN FIELD TOP SIDE PLATFORM IS-S07, IS-T07, IS-V09</t>
  </si>
  <si>
    <t>SCN-ISND-DEBO2-V2-04-1-TI</t>
  </si>
  <si>
    <t>2x20FT CONTAINERS, SHACKEL, WIRE ROPE, HEATING ELEMENT, WELDING MACHINES, ELECTRICAL CABLES.</t>
  </si>
  <si>
    <t xml:space="preserve">SCN-ISND-DEBO2-V2-04-1-TI </t>
  </si>
  <si>
    <t>ITEMS STORED IN 2 X CONTAINERS.</t>
  </si>
  <si>
    <t>SCN-ISND-DEBO2-V2-04-2-PI</t>
  </si>
  <si>
    <t>THERMOCOUPLE, INSULATION BLANKET</t>
  </si>
  <si>
    <t xml:space="preserve">SCN-ISND-DEBO2-V2-04-2-PI </t>
  </si>
  <si>
    <t>6 WOODEN BOXES + 4 LOOSE</t>
  </si>
  <si>
    <t>SCN-ISND-DEBO2-V2-05-1-TI</t>
  </si>
  <si>
    <t>1xCONTAINER CONTAINING ACCESSORIES</t>
  </si>
  <si>
    <t xml:space="preserve">SCN-ISND-DEBO2-V2-05-1-TI </t>
  </si>
  <si>
    <t>1xCONTAINER CONTAINING 1 TONNAGE BAG</t>
  </si>
  <si>
    <t>SCN-ISND-DEBO2-V2-05-2-PI</t>
  </si>
  <si>
    <t>3 TONNAGE BAGS CONTAINING ACCESSORIES (FIBC#1, 2, 3)</t>
  </si>
  <si>
    <t xml:space="preserve">SCN-ISND-DEBO2-V2-05-2-PI </t>
  </si>
  <si>
    <t>3 TONNAGE BAGS</t>
  </si>
  <si>
    <t>SCN-ISND-DEBO2-V2-06-1-TI</t>
  </si>
  <si>
    <t>1xCONTAINER CONTAINING PROJECT ACCESSORIES</t>
  </si>
  <si>
    <t xml:space="preserve">SCN-ISND-DEBO2-V2-06-1-TI </t>
  </si>
  <si>
    <t>3 BOXES IN 1 CONTAINER</t>
  </si>
  <si>
    <t>SCN-ISND-DEBO2-V2-06-2-PI</t>
  </si>
  <si>
    <t>CUTTING NOZELS, GRINDING NOZELS, BOX CUTTER ETC.</t>
  </si>
  <si>
    <t xml:space="preserve">SCN-ISND-DEBO2-V2-06-2-PI </t>
  </si>
  <si>
    <t>SCN-ISND-DEBO2-V2-06-3-TI</t>
  </si>
  <si>
    <t>HYDRAULIC PROTABLE MACHINES, TOOL POST ASSEMBLY</t>
  </si>
  <si>
    <t xml:space="preserve">SCN-ISND-DEBO2-V2-06-3-TI </t>
  </si>
  <si>
    <t>SCN-ISND-DEBO2-V2-06-4-PI</t>
  </si>
  <si>
    <t xml:space="preserve">CUTTER PIPE, BREVELLING CUTTER, </t>
  </si>
  <si>
    <t>SCN-ISND-DEBO2-V2-06-5-TI</t>
  </si>
  <si>
    <t>1xCONTAINER + SLINGS, GRINDERS, CABLES, SHUCKELS,</t>
  </si>
  <si>
    <t>8 BOXES IN 1 CONTAINER</t>
  </si>
  <si>
    <t>SCN-ISND-DEBO2-V2-06-6-TI</t>
  </si>
  <si>
    <t>WRENCHES, SOCKETS HEAD, HAND PALLET JACKS</t>
  </si>
  <si>
    <t>44 WODEN BOXES+ 6 LOOSE</t>
  </si>
  <si>
    <t>SCN-ISND-DEBO2-V2-06-7-PI</t>
  </si>
  <si>
    <t>FIRE PROOF BLANKET, GRIDING DISKS, BRUSHES</t>
  </si>
  <si>
    <t>11 WODEN BOXES</t>
  </si>
  <si>
    <t>SCN-ISND-DEBO2-V2-06-8-TI</t>
  </si>
  <si>
    <t>2 BOXES LOADED IN 1 CONTAINER</t>
  </si>
  <si>
    <t>SCN-ISND-DEBO2-V2-06-9-PI</t>
  </si>
  <si>
    <t>TOOL KIT, MARKER PEN, TUBE CUTTER BLADE, TOOLKIT</t>
  </si>
  <si>
    <t xml:space="preserve">SCN-ISND-DEBO2-V2-06-10-TI </t>
  </si>
  <si>
    <t xml:space="preserve">SCISSORS, ELECTRIC CABLES, PIPE TONGS, PRESSURE GAUGE </t>
  </si>
  <si>
    <t>SCN-ISND-DEBO2-V2-06-11-PI</t>
  </si>
  <si>
    <t>FIRE PROOF BLANKET, ISOLATION BELT, FILTER CARTRIDGE, TOOL KITS, FIREPROOF CANVAS</t>
  </si>
  <si>
    <t>SCN-ISND-DEBO2-V2-06-12-TI</t>
  </si>
  <si>
    <t>ELECTRIC CABLES, HEATING TORCH, ELECTRIC GRINDERS, CO2 WELDING HANDLE, REGULATORS</t>
  </si>
  <si>
    <t>2 WOODEN BOXES AND 128 LOOSE</t>
  </si>
  <si>
    <t>SCN-ISND-DEBO2-V2-06-13-PI</t>
  </si>
  <si>
    <t>FIRE PROOF BLANKET, HOSE CLAMP, GRINDING DISK, CONNECTORS</t>
  </si>
  <si>
    <t xml:space="preserve">9 PACKAGES, (7 WOODEN BOXES + 2 PKGS) </t>
  </si>
  <si>
    <t>SCN-ISND-DEBO2-V2-06-14-PI</t>
  </si>
  <si>
    <t>WELDING ROD OK TIGROD</t>
  </si>
  <si>
    <t>2 PLASTICS BOXES</t>
  </si>
  <si>
    <t>SCN-ISND-DEBO2-V2-06-15-PI</t>
  </si>
  <si>
    <t>1 PLASTIC BOX</t>
  </si>
  <si>
    <t>SCN-ISND-DEBO2-V2-06-16-PI</t>
  </si>
  <si>
    <t>50 PLASTIC BOXES</t>
  </si>
  <si>
    <t>SCN-ISND-DEBO2-V2-06-17-PI</t>
  </si>
  <si>
    <t>WELDING ROD UTP</t>
  </si>
  <si>
    <t>12 PLASTIC BOXES</t>
  </si>
  <si>
    <t>SCN-ISND-DEBO2-V2-07-1-TI</t>
  </si>
  <si>
    <t xml:space="preserve">WELDRULER, STEEL TAPE, </t>
  </si>
  <si>
    <t>SCN-ISND-DEBO2-V2-07-2-PI</t>
  </si>
  <si>
    <t>GLOVES, PAINT MAKERS, CRAYON MAKER</t>
  </si>
  <si>
    <t>SCN-ISND-DEBO2-V2-08-TI</t>
  </si>
  <si>
    <t>SCN-ISND-DEBO2-V2-09-TI</t>
  </si>
  <si>
    <t>TRANSPORTATION BEAMS SUPPORT, SECURING COMPONENTS</t>
  </si>
  <si>
    <t>39 PACKAGES</t>
  </si>
  <si>
    <t>SCN-ISND-DEBO2-V2-10-1-TI</t>
  </si>
  <si>
    <t>10 PACKAGES (2 WOODEN BOX, 8 LOOSE PKGS)</t>
  </si>
  <si>
    <t>SCN-ISND-DEBO2-V2-10-2-PI</t>
  </si>
  <si>
    <t>POWER CABLE, HYDRAULIC OIL, DRUMS, CABLES</t>
  </si>
  <si>
    <t>35 PACKAGES (10 WOODEN PALLETS+3 WOODEN BOXES+1 BUNDLE+17 LOOSE+3 CARTON BOX+1 PLASTIC BOX)</t>
  </si>
  <si>
    <t>SCN-ISND-DEBO2-V2-11-PI</t>
  </si>
  <si>
    <t>DRUMS</t>
  </si>
  <si>
    <t>FIRST FIL OIL</t>
  </si>
  <si>
    <t>24 WOODEN PACKAGES</t>
  </si>
  <si>
    <t>SCN-ISND-DEBO2-V2-13-PI</t>
  </si>
  <si>
    <t>CONTROLLING MANIFOLD ASSEMBLY OF REST 11 WELLS</t>
  </si>
  <si>
    <t>62 PACKAGES (42 BOXES + 20 PALLETS)</t>
  </si>
  <si>
    <t>SCN-ISND-DEBO2-V2-14-PI</t>
  </si>
  <si>
    <t>8 PLY WOOD BOXES</t>
  </si>
  <si>
    <t>SCN-ISND-DEBO2-V2-15-PI</t>
  </si>
  <si>
    <t>CHECK VALVE, GLOBE VALVE,</t>
  </si>
  <si>
    <t>2 PLY WOOD BOXES</t>
  </si>
  <si>
    <t>SCN-ISND-DEBO2-V2-16-PI</t>
  </si>
  <si>
    <t>BALL VALVE, FLOATING BALL</t>
  </si>
  <si>
    <t>SCN-ISND-DEBO2-V2-18-TI</t>
  </si>
  <si>
    <t>UT EQUIPMENT, UT CALICRATION BLOCK, MT EQUIPMENT</t>
  </si>
  <si>
    <t>SCN-ISND-DEBO2-V2-19-TI</t>
  </si>
  <si>
    <t>FIBER LASER MARKING MACHINE, DESKTOP MICROCOMPUTER</t>
  </si>
  <si>
    <t>SCN-ISND-DEBO2-V2-21-PI</t>
  </si>
  <si>
    <t>RETRIEVER, SERVICE VALVE, SOLID PLUG</t>
  </si>
  <si>
    <t>SCN-ISND-DEBO2-V2-22-PI</t>
  </si>
  <si>
    <t>BARTEC /EJB31X TELEPHONE SS316L JUNCTION BOX EXD IP6</t>
  </si>
  <si>
    <t>SCN-ISND-DEBO2-V2-24-PI</t>
  </si>
  <si>
    <t>UMBILICAL REELS</t>
  </si>
  <si>
    <t>4 REELS</t>
  </si>
  <si>
    <t>SCN-ISND-DEBO2-V2-25-PI</t>
  </si>
  <si>
    <t>LIFTING BEAMS (ACCESSORIES FOR REELS)</t>
  </si>
  <si>
    <t>5SI31034792167</t>
  </si>
  <si>
    <t>MYR</t>
  </si>
  <si>
    <t>A TO Z MARINE AND OFFSHORE SERVICES</t>
  </si>
  <si>
    <t>MEDUXP894405</t>
  </si>
  <si>
    <t>MSC APOLLINE</t>
  </si>
  <si>
    <t>QS629A</t>
  </si>
  <si>
    <t>MSBU5096374</t>
  </si>
  <si>
    <t>20 PACKAGES (GAC JOB # 5111)</t>
  </si>
  <si>
    <t>2 WOODEN BOXES (GAC JOB # 511120566)</t>
  </si>
  <si>
    <t>5AI51042143669</t>
  </si>
  <si>
    <t>5744029653</t>
  </si>
  <si>
    <t>157-54561533</t>
  </si>
  <si>
    <t>5AI51042321089</t>
  </si>
  <si>
    <t>SCN-RUYA09-HYSY698-07-QQ</t>
  </si>
  <si>
    <t>DN-000015887</t>
  </si>
  <si>
    <t xml:space="preserve">SEVENSEAS </t>
  </si>
  <si>
    <t>LUBE OIL FOR BOW AND STERN</t>
  </si>
  <si>
    <t>HDW-HY8-2026-2723-1</t>
  </si>
  <si>
    <t>1 PALLET_CHEMICAL STORAGE (GAC JOB# 525000768)</t>
  </si>
  <si>
    <t>SCN-RUYA09-HYSY698-08-CQ</t>
  </si>
  <si>
    <t>874653280030</t>
  </si>
  <si>
    <t>MSA SAFETY HELMETS</t>
  </si>
  <si>
    <t>01 BOX_(GAC JOB# 511120570)</t>
  </si>
  <si>
    <t>SCN-RUYA09-HYSY698-09-CQ</t>
  </si>
  <si>
    <t>874653280040</t>
  </si>
  <si>
    <t>01 BOX_(GAC JOB# 511120571)</t>
  </si>
  <si>
    <t>SCN-RUYA09-HYSY201-SP-01A-CQ</t>
  </si>
  <si>
    <t>874653280029</t>
  </si>
  <si>
    <t>ACCESSORIES</t>
  </si>
  <si>
    <t>01 BOX_(GAC JOB# 511120568)</t>
  </si>
  <si>
    <t>SCN-RUYA09-HYSY698-10-CQ</t>
  </si>
  <si>
    <t>SYNOMAC MARINE ENGINEERING CO., LIMITED</t>
  </si>
  <si>
    <t>SHAFT SREAL HS8413 91 00 90</t>
  </si>
  <si>
    <t>NMC-20260730001</t>
  </si>
  <si>
    <t>HDW-HY8-2026-2705-1</t>
  </si>
  <si>
    <t>SCN-ISND-0498R-QQ-08</t>
  </si>
  <si>
    <t>FDO-0726-049-SN</t>
  </si>
  <si>
    <t>PAINT SCRAPPER 2" FLAPPER DISC</t>
  </si>
  <si>
    <t>PO-ISND52-BF-LM-0020-01</t>
  </si>
  <si>
    <t>1 PALLETENTS (GAC JOB # 511120759)</t>
  </si>
  <si>
    <t>SCN-RUYA09-HYSY698-11-QQ</t>
  </si>
  <si>
    <t>TEYSEER MOTORS</t>
  </si>
  <si>
    <t>MOBILGARD412 208L</t>
  </si>
  <si>
    <t>52062211175</t>
  </si>
  <si>
    <t>7 PALLETS_(GAC JOB# 525000783)</t>
  </si>
  <si>
    <t>SCN-RUYA09-HYSY698-12-QQ</t>
  </si>
  <si>
    <t>QA2605150083S</t>
  </si>
  <si>
    <t>MAN SANG CHINA CO.,LTD/D.H.EASY TRADING</t>
  </si>
  <si>
    <t>174117</t>
  </si>
  <si>
    <t>JOB # 5584</t>
  </si>
  <si>
    <t>1 PALLET_(GAC JOB# 511120966)</t>
  </si>
  <si>
    <t>SCN-RUYA09-HYSY698-13-QQ</t>
  </si>
  <si>
    <t>QA2605150083S-1 TO 6</t>
  </si>
  <si>
    <t>6 PALLETS_(GAC JOB# 511120969)</t>
  </si>
  <si>
    <t>SCN-ISND-0498R-QQ-09</t>
  </si>
  <si>
    <t>FDO-0726-049B-SN</t>
  </si>
  <si>
    <t>MANUAL CHAIN BLOCKS- 1 TON, 3 TON</t>
  </si>
  <si>
    <t>COOEC-ISND5-2_JUNE26</t>
  </si>
  <si>
    <t>T109406</t>
  </si>
  <si>
    <t>COOEC-RUYA 09_JUNE26</t>
  </si>
  <si>
    <t>T109408</t>
  </si>
  <si>
    <t>T109419</t>
  </si>
  <si>
    <t>COOEC-ISND5-2_MAY 26 -ADD</t>
  </si>
  <si>
    <t>T109420</t>
  </si>
  <si>
    <t>T109418</t>
  </si>
  <si>
    <t>Disposal Charges</t>
  </si>
  <si>
    <t>T109422</t>
  </si>
  <si>
    <t>T109413</t>
  </si>
  <si>
    <t>T109411</t>
  </si>
  <si>
    <t>5SI60033784729-1</t>
  </si>
  <si>
    <t>DO 8567</t>
  </si>
  <si>
    <t>29 PACKAGES (GAC JOB # 511121121)</t>
  </si>
  <si>
    <t>DO 8564</t>
  </si>
  <si>
    <t>1 PALLET (GAC JOB # 511121125)</t>
  </si>
  <si>
    <t xml:space="preserve">PO-ISND52-BF-LM-0016 </t>
  </si>
  <si>
    <t>MEDUABA88335/WLC60717246A</t>
  </si>
  <si>
    <t>MSC MICOL</t>
  </si>
  <si>
    <t>QS630A</t>
  </si>
  <si>
    <t>3x40'HQ, 1x20GP</t>
  </si>
  <si>
    <t>MSBU4234946,MSCU4401076,MSBU4103400,MSMU2323267</t>
  </si>
  <si>
    <t>REMAINING ITEMS FOR 406S-FQ (GAC JOB # 511120878)</t>
  </si>
  <si>
    <t>COOEC ADVR5M.</t>
  </si>
  <si>
    <t>5LI41042589335</t>
  </si>
  <si>
    <t>5LI41042588947</t>
  </si>
  <si>
    <t>MEDUACE24116</t>
  </si>
  <si>
    <t>MSC LORETO</t>
  </si>
  <si>
    <t>QS632A</t>
  </si>
  <si>
    <t>1x20'OT</t>
  </si>
  <si>
    <t>235-98544703</t>
  </si>
  <si>
    <t xml:space="preserve">TK-6182 </t>
  </si>
  <si>
    <t>GAC_WH (ST.24) PARTIALLY ARRIVED</t>
  </si>
  <si>
    <t>5AI51042597550</t>
  </si>
  <si>
    <t>235-98544736</t>
  </si>
  <si>
    <t xml:space="preserve">TK-6252 </t>
  </si>
  <si>
    <t>5AI51042532370</t>
  </si>
  <si>
    <t>235-98544725</t>
  </si>
  <si>
    <t>TK-6318</t>
  </si>
  <si>
    <t>04 PACKAGES (GAC JOB # 511122412)</t>
  </si>
  <si>
    <t>5AI51042581771</t>
  </si>
  <si>
    <t>1 PALLET  (GAC JOB # 511121343)</t>
  </si>
  <si>
    <t>SCN-ISND-0500A-CQ</t>
  </si>
  <si>
    <t>SCN-ISND-TRAN-QSTS-TR-01</t>
  </si>
  <si>
    <t>DN 216426</t>
  </si>
  <si>
    <t xml:space="preserve">FLANGES, GASKETS, </t>
  </si>
  <si>
    <t>VEHICLE 93475 / DN 30676</t>
  </si>
  <si>
    <t>WO-ISND-PO-26-0400</t>
  </si>
  <si>
    <t>23 PALLETS_TRANSFER FROM QSTS  (GAC JOB# 511119196)</t>
  </si>
  <si>
    <t>SCN-ISND-TRAN-QSTS-TR-02</t>
  </si>
  <si>
    <t>DO 30524</t>
  </si>
  <si>
    <t>TEST RINGS, FLANGES</t>
  </si>
  <si>
    <t>VEHICLE 93185</t>
  </si>
  <si>
    <t>21 PALLETS_TRANSFER FROM QSTS  (GAC JOB# 511119421)</t>
  </si>
  <si>
    <t>SCN-ISND-TRAN-QSTS-TR-03</t>
  </si>
  <si>
    <t>DO 30525</t>
  </si>
  <si>
    <t>TEST RINGS, FLANGES, BENDS</t>
  </si>
  <si>
    <t>VEHICLE 93585</t>
  </si>
  <si>
    <t>14 PACKAGES_TRANSFER FROM QSTS  (GAC JOB# 511119500)</t>
  </si>
  <si>
    <t>SCN-ISND-0524R-QQ</t>
  </si>
  <si>
    <t>26 DO 364/365</t>
  </si>
  <si>
    <t>TUBE SMLS, BALL VALVE, ELBOWS</t>
  </si>
  <si>
    <t>5 PACKAGES (GAC JOB # 511120640)</t>
  </si>
  <si>
    <t>SCN-ISND-0525R-QQ</t>
  </si>
  <si>
    <t>DN 19112</t>
  </si>
  <si>
    <t>HARBOUR TRADING &amp; TECHNICAL SERVICES W.L.L</t>
  </si>
  <si>
    <t>POKARI SWEET (ELECTROLYTE DRINK), GATORADE</t>
  </si>
  <si>
    <t>PO-ISND52-BF-LM-0021</t>
  </si>
  <si>
    <t>5 PACKAGES (GAC JOB # 511120721)</t>
  </si>
  <si>
    <t>SCN-ISND-0526A-CQ</t>
  </si>
  <si>
    <t>PIPE SADDLE</t>
  </si>
  <si>
    <t>5 WOODEN BOX</t>
  </si>
  <si>
    <t>SCN-ISND-0527R-QQ</t>
  </si>
  <si>
    <t>DN-JHB-007-17</t>
  </si>
  <si>
    <t>STICKY HOOKS, LOOPS, HAND GLOVES</t>
  </si>
  <si>
    <t>1 PALLET (GAC JOB # 511121348)</t>
  </si>
  <si>
    <t>SCN-ISND-0528A-CQ</t>
  </si>
  <si>
    <t>SCN-ISND-0529A-CQ</t>
  </si>
  <si>
    <t>FLOOD LIGHTS, EMERGENCY LUMINAIRE LED, FLOURECENT LAMPS</t>
  </si>
  <si>
    <t>2 WOODEN BOXES (GAC JOB # 5111)</t>
  </si>
  <si>
    <t>SCN-ISND-0530R-QQ</t>
  </si>
  <si>
    <t>DN 19098</t>
  </si>
  <si>
    <t>PAINT BRUSHES, TAPES, HOSE WATER, THINNER,ELECTRICAL DRILL HAMMER</t>
  </si>
  <si>
    <t>PO-ISND52-BF-LM-0020-02</t>
  </si>
  <si>
    <t>3 PALLETS (GAC JOB # 511121486)</t>
  </si>
  <si>
    <t>SCN-ISND-0531R-QQ</t>
  </si>
  <si>
    <t>DN 19199</t>
  </si>
  <si>
    <t>HOSE, MULTI PURPOSE SUCTION DISCHARGE HOSE, CAMLOCK,  FLAPPER WHEEL</t>
  </si>
  <si>
    <t>1 PALLET (GAC JOB # 511121572)</t>
  </si>
  <si>
    <t>SCN-ISND-0532R-QQ</t>
  </si>
  <si>
    <t>DN 19186</t>
  </si>
  <si>
    <t>1 PALLET (GAC JOB # 511121990)</t>
  </si>
  <si>
    <t>SCN-ISND-0533R-QQ</t>
  </si>
  <si>
    <t>DN-8140</t>
  </si>
  <si>
    <t>STATIONARIES, (A4, TAPE), WD 40</t>
  </si>
  <si>
    <t>PO-ISND 2-BF-LM- 22</t>
  </si>
  <si>
    <t xml:space="preserve"> (GAC JOB # 511122335)</t>
  </si>
  <si>
    <t>SCN-ALK-0007A-CQ</t>
  </si>
  <si>
    <t>CONNECTOR SUBSEA SOLUTIONS</t>
  </si>
  <si>
    <t>CONNECTORS, PLUGS, FLANGES</t>
  </si>
  <si>
    <t>SCN-ALK-0018A-UKQA</t>
  </si>
  <si>
    <t>03 WOODEN CRATES (GAC JOB # 5111)</t>
  </si>
  <si>
    <t>SCN-ALK-0008A-CQ</t>
  </si>
  <si>
    <t>CHARLES DE GAULLE, FRANCE</t>
  </si>
  <si>
    <t>235-10575924</t>
  </si>
  <si>
    <t>UNPACKED BENDS OD508-SP8884 0.75MM-</t>
  </si>
  <si>
    <t>SCN-ALK-0019A-FRQA-01</t>
  </si>
  <si>
    <t>5AI51042599028</t>
  </si>
  <si>
    <t>SCN-ALK-0009A-CQ</t>
  </si>
  <si>
    <t>BENDS OD508-SP8884 0.75MM , LINE PIPES</t>
  </si>
  <si>
    <t>SCN-ALK-0019A-FRQA-02</t>
  </si>
  <si>
    <t>5 PACKAGES</t>
  </si>
  <si>
    <t>COOEC-ISND5-2_JULY26</t>
  </si>
  <si>
    <t>T111330</t>
  </si>
  <si>
    <t>COOEC-RUYA 09_JULY26</t>
  </si>
  <si>
    <t>T111328</t>
  </si>
  <si>
    <t>T111142</t>
  </si>
  <si>
    <t>T111141</t>
  </si>
  <si>
    <t>T111139</t>
  </si>
  <si>
    <t>T111140</t>
  </si>
  <si>
    <t>Aug-26</t>
  </si>
  <si>
    <t>SCN-ISND-DEJIAN-V2-01-TI
SCN-ISND-DEJIAN-V2-02-TI
SCN-ISND-DEJIAN-V2-03-TI
SCN-ISND-DEJIAN-V2-04-TI
SCN-ISND-DEJIAN-V2-05-TI
SCN-ISND-DEJIAN-V2-06-TI
SCN-ISND-DEJIAN-V2-07-TI
SCN-ISND-AHSZ-V2-02-TI
SCN-ISND-AHSZ-V2-06-TI
SCN-ISND-DEJIAN-01</t>
  </si>
  <si>
    <t>WJL2025112514
WJL2025112516
WJL2025112517
WJL2025112518
WJL2025112519
WJL2025112520
WJL2025112522
WJL2025112599
WJL2025112505
WJL2025120701</t>
  </si>
  <si>
    <t>SCN-ISND-VV-02</t>
  </si>
  <si>
    <t>VV/0726</t>
  </si>
  <si>
    <t>SCN-RUYA-SS-CI-272-03</t>
  </si>
  <si>
    <t>RAS LAFAN</t>
  </si>
  <si>
    <t>RLIC G45 GAC OY</t>
  </si>
  <si>
    <t>Remaining advance Rolling Amount -(5M)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</si>
</sst>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7" formatCode="&quot;$&quot;#,##0.00_);\(&quot;$&quot;#,##0.00\)"/>
    <numFmt numFmtId="43" formatCode="_(* #,##0.00_);_(* \(#,##0.00\);_(* &quot;-&quot;??_);_(@_)"/>
    <numFmt numFmtId="164" formatCode="_(* #,##0.00000_);_(* \(#,##0.00000\);_(* &quot;-&quot;??_);_(@_)"/>
    <numFmt numFmtId="165" formatCode="_([$QAR]\ * #,##0.00_);_([$QAR]\ * \(#,##0.00\);_([$QAR]\ * &quot;-&quot;??_);_(@_)"/>
    <numFmt numFmtId="166" formatCode="m/d/yyyy"/>
    <numFmt numFmtId="167" formatCode="d/mm/yyyy;@"/>
  </numFmts>
  <fonts count="58" x14ac:knownFonts="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b/>
      <sz val="11"/>
      <color theme="0"/>
      <name val="Calibri"/>
      <family val="2"/>
      <scheme val="minor"/>
    </font>
    <font>
      <sz val="14"/>
      <color rgb="FFFFC000"/>
      <name val="Amasis MT Pro Black"/>
      <family val="1"/>
    </font>
    <font>
      <sz val="11"/>
      <color rgb="FF000000"/>
      <name val="Calibri"/>
      <family val="2"/>
    </font>
    <font>
      <u/>
      <sz val="11"/>
      <color theme="10"/>
      <name val="Calibri"/>
      <family val="2"/>
      <scheme val="minor"/>
    </font>
    <font>
      <b/>
      <sz val="11"/>
      <color theme="1"/>
      <name val="Calibri"/>
      <family val="2"/>
      <scheme val="minor"/>
    </font>
    <font>
      <sz val="10"/>
      <name val="Calibri"/>
      <family val="2"/>
    </font>
    <font>
      <b/>
      <sz val="10"/>
      <color theme="0"/>
      <name val="Calibri"/>
      <family val="2"/>
      <scheme val="minor"/>
    </font>
    <font>
      <sz val="10"/>
      <color theme="0"/>
      <name val="Calibri"/>
      <family val="2"/>
      <scheme val="minor"/>
    </font>
    <font>
      <sz val="11"/>
      <color theme="0"/>
      <name val="Calibri"/>
      <family val="2"/>
      <scheme val="minor"/>
    </font>
    <font>
      <b/>
      <sz val="9"/>
      <color theme="0"/>
      <name val="Calibri"/>
      <family val="2"/>
      <scheme val="minor"/>
    </font>
    <font>
      <sz val="11"/>
      <color rgb="FFFF0000"/>
      <name val="Calibri"/>
      <family val="2"/>
      <scheme val="minor"/>
    </font>
    <font>
      <sz val="11"/>
      <color theme="1"/>
      <name val="Calibri"/>
      <family val="2"/>
    </font>
    <font>
      <sz val="11"/>
      <name val="Calibri"/>
      <family val="2"/>
      <scheme val="minor"/>
    </font>
    <font>
      <sz val="11"/>
      <name val="Calibri"/>
      <family val="2"/>
    </font>
    <font>
      <sz val="11"/>
      <color rgb="FFC00000"/>
      <name val="Calibri"/>
      <family val="2"/>
      <scheme val="minor"/>
    </font>
    <font>
      <sz val="11"/>
      <color rgb="FFFF0000"/>
      <name val="Calibri"/>
      <family val="2"/>
    </font>
    <font>
      <strike/>
      <sz val="11"/>
      <name val="Calibri"/>
      <family val="2"/>
    </font>
    <font>
      <i/>
      <strike/>
      <sz val="11"/>
      <color theme="2" tint="-0.499984740745262"/>
      <name val="Calibri"/>
      <family val="2"/>
      <scheme val="minor"/>
    </font>
    <font>
      <i/>
      <sz val="11"/>
      <color theme="2" tint="-0.499984740745262"/>
      <name val="Calibri"/>
      <family val="2"/>
      <scheme val="minor"/>
    </font>
    <font>
      <b/>
      <sz val="14"/>
      <color theme="0"/>
      <name val="Calibri"/>
      <family val="2"/>
    </font>
    <font>
      <b/>
      <sz val="11"/>
      <color theme="0"/>
      <name val="Calibri"/>
      <family val="2"/>
    </font>
    <font>
      <b/>
      <sz val="11"/>
      <color theme="1"/>
      <name val="Calibri"/>
      <family val="2"/>
    </font>
    <font>
      <b/>
      <sz val="10"/>
      <color theme="1"/>
      <name val="Calibri"/>
      <family val="2"/>
    </font>
    <font>
      <b/>
      <sz val="11"/>
      <color theme="2" tint="-0.749992370372631"/>
      <name val="Calibri"/>
      <family val="2"/>
      <scheme val="minor"/>
    </font>
    <font>
      <i/>
      <sz val="11"/>
      <color rgb="FF0000FF"/>
      <name val="Calibri"/>
      <family val="2"/>
    </font>
    <font>
      <i/>
      <sz val="11"/>
      <color theme="2" tint="-0.749992370372631"/>
      <name val="Calibri"/>
      <family val="2"/>
    </font>
    <font>
      <i/>
      <sz val="10"/>
      <color theme="2" tint="-0.749992370372631"/>
      <name val="Calibri"/>
      <family val="2"/>
    </font>
    <font>
      <i/>
      <sz val="12"/>
      <color theme="2" tint="-0.749992370372631"/>
      <name val="Calibri"/>
      <family val="2"/>
    </font>
    <font>
      <b/>
      <i/>
      <sz val="11"/>
      <color rgb="FF0000FF"/>
      <name val="Calibri"/>
      <family val="2"/>
      <scheme val="minor"/>
    </font>
    <font>
      <i/>
      <sz val="11"/>
      <color rgb="FF0000FF"/>
      <name val="Calibri"/>
      <family val="2"/>
      <scheme val="minor"/>
    </font>
    <font>
      <i/>
      <sz val="11"/>
      <color theme="2" tint="-0.749992370372631"/>
      <name val="Calibri"/>
      <family val="2"/>
      <scheme val="minor"/>
    </font>
    <font>
      <i/>
      <sz val="11"/>
      <color theme="1"/>
      <name val="Calibri"/>
      <family val="2"/>
      <scheme val="minor"/>
    </font>
    <font>
      <b/>
      <sz val="11"/>
      <name val="Calibri"/>
      <family val="2"/>
      <scheme val="minor"/>
    </font>
    <font>
      <i/>
      <sz val="11"/>
      <color theme="1" tint="0.499984740745262"/>
      <name val="Calibri"/>
      <family val="2"/>
    </font>
    <font>
      <i/>
      <sz val="10"/>
      <color theme="1" tint="0.499984740745262"/>
      <name val="Calibri"/>
      <family val="2"/>
    </font>
    <font>
      <i/>
      <sz val="11"/>
      <color theme="2" tint="-0.499984740745262"/>
      <name val="Calibri"/>
      <family val="2"/>
    </font>
    <font>
      <i/>
      <sz val="10"/>
      <color theme="2" tint="-0.499984740745262"/>
      <name val="Calibri"/>
      <family val="2"/>
    </font>
    <font>
      <sz val="10"/>
      <color theme="1"/>
      <name val="Calibri"/>
      <family val="2"/>
    </font>
    <font>
      <b/>
      <sz val="12"/>
      <color rgb="FFC00000"/>
      <name val="Calibri"/>
      <family val="2"/>
    </font>
    <font>
      <sz val="10"/>
      <color indexed="8"/>
      <name val="Calibri"/>
      <family val="2"/>
    </font>
    <font>
      <sz val="11"/>
      <color indexed="8"/>
      <name val="Calibri"/>
      <family val="2"/>
    </font>
    <font>
      <sz val="11"/>
      <color theme="2" tint="-0.749992370372631"/>
      <name val="Calibri"/>
      <family val="2"/>
    </font>
    <font>
      <b/>
      <sz val="11"/>
      <color indexed="8"/>
      <name val="Calibri"/>
      <family val="2"/>
    </font>
    <font>
      <sz val="10"/>
      <color theme="2" tint="-0.749992370372631"/>
      <name val="Calibri"/>
      <family val="2"/>
    </font>
    <font>
      <sz val="11"/>
      <color theme="2" tint="-0.749992370372631"/>
      <name val="Calibri"/>
      <family val="2"/>
      <scheme val="minor"/>
    </font>
    <font>
      <b/>
      <i/>
      <sz val="11"/>
      <color rgb="FF0000FF"/>
      <name val="Calibri"/>
      <family val="2"/>
    </font>
    <font>
      <sz val="11"/>
      <color theme="2" tint="-0.499984740745262"/>
      <name val="Calibri"/>
      <family val="2"/>
      <scheme val="minor"/>
    </font>
    <font>
      <sz val="12"/>
      <color theme="1"/>
      <name val="Calibri"/>
      <family val="2"/>
      <scheme val="minor"/>
    </font>
    <font>
      <sz val="11"/>
      <color rgb="FFC00000"/>
      <name val="Calibri"/>
      <family val="2"/>
    </font>
    <font>
      <b/>
      <sz val="11"/>
      <name val="Calibri"/>
      <family val="2"/>
    </font>
    <font>
      <b/>
      <sz val="12"/>
      <name val="Calibri"/>
      <family val="2"/>
    </font>
    <font>
      <i/>
      <sz val="11"/>
      <name val="Calibri"/>
      <family val="2"/>
      <scheme val="minor"/>
    </font>
    <font>
      <sz val="11"/>
      <color rgb="FF0070C0"/>
      <name val="Calibri"/>
      <family val="2"/>
      <scheme val="minor"/>
    </font>
    <font>
      <sz val="11"/>
      <color rgb="FF0070C0"/>
      <name val="Calibri"/>
      <family val="2"/>
    </font>
  </fonts>
  <fills count="14">
    <fill>
      <patternFill patternType="none"/>
    </fill>
    <fill>
      <patternFill patternType="gray125"/>
    </fill>
    <fill>
      <patternFill patternType="solid">
        <fgColor theme="9" tint="-0.249977111117893"/>
        <bgColor theme="4"/>
      </patternFill>
    </fill>
    <fill>
      <patternFill patternType="solid">
        <fgColor theme="7" tint="-0.249977111117893"/>
        <bgColor theme="4"/>
      </patternFill>
    </fill>
    <fill>
      <patternFill patternType="solid">
        <fgColor theme="7" tint="-0.249977111117893"/>
        <bgColor indexed="64"/>
      </patternFill>
    </fill>
    <fill>
      <patternFill patternType="solid">
        <fgColor theme="1"/>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C00000"/>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89999084444715716"/>
        <bgColor indexed="64"/>
      </patternFill>
    </fill>
    <fill>
      <patternFill patternType="solid">
        <fgColor rgb="FF0070C0"/>
        <bgColor indexed="64"/>
      </patternFill>
    </fill>
    <fill>
      <patternFill patternType="solid">
        <fgColor rgb="FFFFFF00"/>
        <bgColor indexed="64"/>
      </patternFill>
    </fill>
  </fills>
  <borders count="7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medium">
        <color auto="1"/>
      </top>
      <bottom/>
      <diagonal/>
    </border>
    <border>
      <left/>
      <right/>
      <top style="thin">
        <color auto="1"/>
      </top>
      <bottom style="thin">
        <color auto="1"/>
      </bottom>
      <diagonal/>
    </border>
    <border>
      <left/>
      <right style="medium">
        <color auto="1"/>
      </right>
      <top style="medium">
        <color auto="1"/>
      </top>
      <bottom/>
      <diagonal/>
    </border>
    <border>
      <left style="medium">
        <color auto="1"/>
      </left>
      <right style="medium">
        <color auto="1"/>
      </right>
      <top/>
      <bottom/>
      <diagonal/>
    </border>
    <border>
      <left style="thin">
        <color auto="1"/>
      </left>
      <right style="thin">
        <color indexed="64"/>
      </right>
      <top/>
      <bottom/>
      <diagonal/>
    </border>
    <border>
      <left style="thin">
        <color auto="1"/>
      </left>
      <right/>
      <top/>
      <bottom/>
      <diagonal/>
    </border>
    <border>
      <left style="thin">
        <color indexed="64"/>
      </left>
      <right style="thin">
        <color indexed="64"/>
      </right>
      <top style="thin">
        <color auto="1"/>
      </top>
      <bottom style="thin">
        <color auto="1"/>
      </bottom>
      <diagonal/>
    </border>
    <border>
      <left style="medium">
        <color indexed="64"/>
      </left>
      <right style="thin">
        <color auto="1"/>
      </right>
      <top/>
      <bottom/>
      <diagonal/>
    </border>
    <border>
      <left/>
      <right style="medium">
        <color auto="1"/>
      </right>
      <top/>
      <bottom style="medium">
        <color auto="1"/>
      </bottom>
      <diagonal/>
    </border>
    <border>
      <left style="thin">
        <color indexed="64"/>
      </left>
      <right style="medium">
        <color auto="1"/>
      </right>
      <top/>
      <bottom/>
      <diagonal/>
    </border>
    <border>
      <left/>
      <right/>
      <top style="medium">
        <color auto="1"/>
      </top>
      <bottom/>
      <diagonal/>
    </border>
    <border>
      <left/>
      <right style="medium">
        <color auto="1"/>
      </right>
      <top style="medium">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top style="thin">
        <color auto="1"/>
      </top>
      <bottom style="thin">
        <color auto="1"/>
      </bottom>
      <diagonal/>
    </border>
    <border>
      <left/>
      <right style="thin">
        <color theme="1"/>
      </right>
      <top style="thin">
        <color auto="1"/>
      </top>
      <bottom style="thin">
        <color auto="1"/>
      </bottom>
      <diagonal/>
    </border>
    <border>
      <left style="medium">
        <color indexed="64"/>
      </left>
      <right/>
      <top style="medium">
        <color indexed="64"/>
      </top>
      <bottom/>
      <diagonal/>
    </border>
    <border>
      <left style="thin">
        <color theme="1"/>
      </left>
      <right/>
      <top style="medium">
        <color indexed="64"/>
      </top>
      <bottom/>
      <diagonal/>
    </border>
    <border>
      <left/>
      <right style="thin">
        <color theme="1"/>
      </right>
      <top style="medium">
        <color auto="1"/>
      </top>
      <bottom/>
      <diagonal/>
    </border>
    <border>
      <left style="thin">
        <color theme="1"/>
      </left>
      <right/>
      <top style="thin">
        <color theme="1"/>
      </top>
      <bottom/>
      <diagonal/>
    </border>
    <border>
      <left/>
      <right/>
      <top style="thin">
        <color theme="1"/>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auto="1"/>
      </top>
      <bottom style="medium">
        <color indexed="64"/>
      </bottom>
      <diagonal/>
    </border>
    <border>
      <left style="thin">
        <color auto="1"/>
      </left>
      <right style="medium">
        <color auto="1"/>
      </right>
      <top/>
      <bottom style="thin">
        <color auto="1"/>
      </bottom>
      <diagonal/>
    </border>
    <border>
      <left/>
      <right style="thin">
        <color auto="1"/>
      </right>
      <top style="thin">
        <color auto="1"/>
      </top>
      <bottom/>
      <diagonal/>
    </border>
    <border>
      <left style="thin">
        <color auto="1"/>
      </left>
      <right style="medium">
        <color auto="1"/>
      </right>
      <top style="thin">
        <color auto="1"/>
      </top>
      <bottom/>
      <diagonal/>
    </border>
    <border>
      <left/>
      <right style="thin">
        <color auto="1"/>
      </right>
      <top style="medium">
        <color indexed="64"/>
      </top>
      <bottom style="thin">
        <color indexed="64"/>
      </bottom>
      <diagonal/>
    </border>
    <border>
      <left style="thin">
        <color auto="1"/>
      </left>
      <right style="thin">
        <color auto="1"/>
      </right>
      <top style="medium">
        <color indexed="64"/>
      </top>
      <bottom style="thin">
        <color indexed="64"/>
      </bottom>
      <diagonal/>
    </border>
    <border>
      <left style="thin">
        <color auto="1"/>
      </left>
      <right style="medium">
        <color auto="1"/>
      </right>
      <top style="medium">
        <color indexed="64"/>
      </top>
      <bottom style="thin">
        <color indexed="64"/>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auto="1"/>
      </right>
      <top/>
      <bottom style="medium">
        <color indexed="64"/>
      </bottom>
      <diagonal/>
    </border>
    <border>
      <left style="medium">
        <color auto="1"/>
      </left>
      <right style="medium">
        <color auto="1"/>
      </right>
      <top/>
      <bottom style="thin">
        <color indexed="64"/>
      </bottom>
      <diagonal/>
    </border>
    <border>
      <left style="thin">
        <color auto="1"/>
      </left>
      <right style="medium">
        <color auto="1"/>
      </right>
      <top style="thin">
        <color auto="1"/>
      </top>
      <bottom style="thin">
        <color indexed="64"/>
      </bottom>
      <diagonal/>
    </border>
    <border>
      <left/>
      <right style="thin">
        <color auto="1"/>
      </right>
      <top/>
      <bottom/>
      <diagonal/>
    </border>
    <border>
      <left style="thin">
        <color auto="1"/>
      </left>
      <right style="medium">
        <color auto="1"/>
      </right>
      <top style="medium">
        <color indexed="64"/>
      </top>
      <bottom/>
      <diagonal/>
    </border>
    <border>
      <left/>
      <right style="thin">
        <color auto="1"/>
      </right>
      <top style="thin">
        <color auto="1"/>
      </top>
      <bottom style="medium">
        <color indexed="64"/>
      </bottom>
      <diagonal/>
    </border>
    <border>
      <left/>
      <right style="medium">
        <color auto="1"/>
      </right>
      <top style="medium">
        <color indexed="64"/>
      </top>
      <bottom style="thin">
        <color indexed="64"/>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indexed="64"/>
      </bottom>
      <diagonal/>
    </border>
    <border>
      <left style="thin">
        <color auto="1"/>
      </left>
      <right/>
      <top style="medium">
        <color auto="1"/>
      </top>
      <bottom style="thin">
        <color indexed="64"/>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diagonal/>
    </border>
    <border>
      <left/>
      <right style="medium">
        <color auto="1"/>
      </right>
      <top/>
      <bottom/>
      <diagonal/>
    </border>
    <border>
      <left style="thin">
        <color auto="1"/>
      </left>
      <right/>
      <top style="thin">
        <color auto="1"/>
      </top>
      <bottom/>
      <diagonal/>
    </border>
    <border>
      <left style="thin">
        <color auto="1"/>
      </left>
      <right/>
      <top/>
      <bottom style="medium">
        <color auto="1"/>
      </bottom>
      <diagonal/>
    </border>
    <border>
      <left style="thin">
        <color auto="1"/>
      </left>
      <right style="thin">
        <color indexed="64"/>
      </right>
      <top style="medium">
        <color auto="1"/>
      </top>
      <bottom/>
      <diagonal/>
    </border>
    <border>
      <left style="thin">
        <color auto="1"/>
      </left>
      <right/>
      <top style="medium">
        <color indexed="64"/>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diagonal/>
    </border>
    <border>
      <left/>
      <right/>
      <top/>
      <bottom style="thin">
        <color indexed="64"/>
      </bottom>
      <diagonal/>
    </border>
    <border>
      <left/>
      <right/>
      <top style="thin">
        <color indexed="64"/>
      </top>
      <bottom/>
      <diagonal/>
    </border>
    <border>
      <left style="medium">
        <color indexed="64"/>
      </left>
      <right style="thin">
        <color auto="1"/>
      </right>
      <top style="medium">
        <color indexed="64"/>
      </top>
      <bottom style="thin">
        <color indexed="64"/>
      </bottom>
      <diagonal/>
    </border>
    <border>
      <left style="medium">
        <color indexed="64"/>
      </left>
      <right style="thin">
        <color auto="1"/>
      </right>
      <top style="thin">
        <color auto="1"/>
      </top>
      <bottom style="thin">
        <color indexed="64"/>
      </bottom>
      <diagonal/>
    </border>
    <border>
      <left style="medium">
        <color indexed="64"/>
      </left>
      <right style="thin">
        <color auto="1"/>
      </right>
      <top style="thin">
        <color auto="1"/>
      </top>
      <bottom style="medium">
        <color auto="1"/>
      </bottom>
      <diagonal/>
    </border>
    <border>
      <left style="medium">
        <color indexed="64"/>
      </left>
      <right style="thin">
        <color auto="1"/>
      </right>
      <top style="thin">
        <color indexed="64"/>
      </top>
      <bottom/>
      <diagonal/>
    </border>
    <border>
      <left style="medium">
        <color indexed="64"/>
      </left>
      <right style="thin">
        <color auto="1"/>
      </right>
      <top style="medium">
        <color indexed="64"/>
      </top>
      <bottom/>
      <diagonal/>
    </border>
    <border>
      <left style="medium">
        <color indexed="64"/>
      </left>
      <right style="thin">
        <color auto="1"/>
      </right>
      <top style="medium">
        <color indexed="64"/>
      </top>
      <bottom style="medium">
        <color indexed="64"/>
      </bottom>
      <diagonal/>
    </border>
    <border>
      <left style="dashed">
        <color indexed="64"/>
      </left>
      <right style="dashed">
        <color indexed="64"/>
      </right>
      <top style="thin">
        <color indexed="64"/>
      </top>
      <bottom style="dashed">
        <color indexed="64"/>
      </bottom>
      <diagonal/>
    </border>
    <border>
      <left style="dashed">
        <color indexed="64"/>
      </left>
      <right style="dashed">
        <color indexed="64"/>
      </right>
      <top/>
      <bottom style="dashed">
        <color indexed="64"/>
      </bottom>
      <diagonal/>
    </border>
    <border>
      <left style="dashed">
        <color indexed="64"/>
      </left>
      <right style="dashed">
        <color indexed="64"/>
      </right>
      <top style="dashed">
        <color indexed="64"/>
      </top>
      <bottom style="dashed">
        <color indexed="64"/>
      </bottom>
      <diagonal/>
    </border>
    <border>
      <left style="medium">
        <color indexed="64"/>
      </left>
      <right/>
      <top/>
      <bottom/>
      <diagonal/>
    </border>
    <border>
      <left style="medium">
        <color auto="1"/>
      </left>
      <right style="thin">
        <color auto="1"/>
      </right>
      <top/>
      <bottom style="medium">
        <color indexed="64"/>
      </bottom>
      <diagonal/>
    </border>
    <border>
      <left style="dashed">
        <color indexed="64"/>
      </left>
      <right style="dashed">
        <color indexed="64"/>
      </right>
      <top style="dashed">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alignment vertical="center"/>
    </xf>
    <xf numFmtId="0" fontId="6" fillId="0" borderId="0"/>
    <xf numFmtId="0" fontId="7" fillId="0" borderId="0" applyNumberFormat="0" applyFill="0" applyBorder="0" applyAlignment="0" applyProtection="0"/>
  </cellStyleXfs>
  <cellXfs count="965">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49" fontId="2" fillId="0" borderId="2" xfId="0" applyNumberFormat="1" applyFont="1" applyBorder="1" applyAlignment="1">
      <alignment horizontal="center" vertical="center" wrapText="1"/>
    </xf>
    <xf numFmtId="0" fontId="2" fillId="0" borderId="2" xfId="0" applyFont="1" applyBorder="1" applyAlignment="1">
      <alignment horizontal="left" vertical="center" wrapText="1"/>
    </xf>
    <xf numFmtId="43" fontId="2" fillId="0" borderId="2" xfId="1" applyFont="1" applyBorder="1" applyAlignment="1">
      <alignment horizontal="center" vertical="center" wrapText="1"/>
    </xf>
    <xf numFmtId="0" fontId="3" fillId="2" borderId="2" xfId="0" applyFont="1" applyFill="1" applyBorder="1" applyAlignment="1" applyProtection="1">
      <alignment horizontal="center" vertical="center" wrapText="1"/>
      <protection locked="0"/>
    </xf>
    <xf numFmtId="14" fontId="3" fillId="2" borderId="2" xfId="0" applyNumberFormat="1" applyFont="1" applyFill="1" applyBorder="1" applyAlignment="1" applyProtection="1">
      <alignment horizontal="center" vertical="center" wrapText="1"/>
      <protection locked="0"/>
    </xf>
    <xf numFmtId="164" fontId="3" fillId="3" borderId="2" xfId="1" applyNumberFormat="1" applyFont="1" applyFill="1" applyBorder="1" applyAlignment="1" applyProtection="1">
      <alignment horizontal="center" vertical="center" wrapText="1"/>
      <protection locked="0"/>
    </xf>
    <xf numFmtId="43" fontId="3" fillId="3" borderId="2" xfId="1" applyFont="1" applyFill="1" applyBorder="1" applyAlignment="1" applyProtection="1">
      <alignment horizontal="center" vertical="center" wrapText="1"/>
      <protection locked="0"/>
    </xf>
    <xf numFmtId="43" fontId="3" fillId="4" borderId="2" xfId="1" applyFont="1" applyFill="1" applyBorder="1" applyAlignment="1" applyProtection="1">
      <alignment horizontal="center" vertical="center" wrapText="1"/>
      <protection locked="0"/>
    </xf>
    <xf numFmtId="0" fontId="3" fillId="3" borderId="2" xfId="0" applyFont="1" applyFill="1" applyBorder="1" applyAlignment="1" applyProtection="1">
      <alignment horizontal="center" vertical="center" wrapText="1"/>
      <protection locked="0"/>
    </xf>
    <xf numFmtId="0" fontId="2" fillId="0" borderId="0" xfId="0" applyFont="1"/>
    <xf numFmtId="0" fontId="2" fillId="0" borderId="3" xfId="0" applyFont="1" applyBorder="1" applyAlignment="1">
      <alignment horizontal="center"/>
    </xf>
    <xf numFmtId="0" fontId="2" fillId="0" borderId="0" xfId="0" applyFont="1" applyAlignment="1">
      <alignment horizontal="center"/>
    </xf>
    <xf numFmtId="49" fontId="2" fillId="0" borderId="0" xfId="0" applyNumberFormat="1" applyFont="1"/>
    <xf numFmtId="0" fontId="2" fillId="0" borderId="0" xfId="0" applyFont="1" applyAlignment="1">
      <alignment horizontal="left"/>
    </xf>
    <xf numFmtId="43" fontId="2" fillId="0" borderId="0" xfId="1" applyFont="1"/>
    <xf numFmtId="14" fontId="2" fillId="0" borderId="0" xfId="0" applyNumberFormat="1" applyFont="1"/>
    <xf numFmtId="164" fontId="2" fillId="0" borderId="0" xfId="1" applyNumberFormat="1" applyFont="1"/>
    <xf numFmtId="43" fontId="2" fillId="0" borderId="2" xfId="1" applyFont="1" applyBorder="1" applyAlignment="1">
      <alignment vertical="center"/>
    </xf>
    <xf numFmtId="43" fontId="2" fillId="0" borderId="5" xfId="1" applyFont="1" applyBorder="1" applyAlignment="1">
      <alignment vertical="center"/>
    </xf>
    <xf numFmtId="14" fontId="2" fillId="0" borderId="2" xfId="1" applyNumberFormat="1" applyFont="1" applyBorder="1" applyAlignment="1">
      <alignment vertical="center"/>
    </xf>
    <xf numFmtId="14" fontId="2" fillId="0" borderId="5" xfId="1" applyNumberFormat="1" applyFont="1" applyBorder="1" applyAlignment="1">
      <alignment vertical="center"/>
    </xf>
    <xf numFmtId="0" fontId="2" fillId="0" borderId="0" xfId="0" applyFont="1" applyAlignment="1">
      <alignment vertical="center"/>
    </xf>
    <xf numFmtId="0" fontId="0" fillId="0" borderId="0" xfId="0" applyAlignment="1">
      <alignment horizontal="left"/>
    </xf>
    <xf numFmtId="0" fontId="0" fillId="5" borderId="0" xfId="0" applyFill="1"/>
    <xf numFmtId="0" fontId="0" fillId="0" borderId="0" xfId="0" pivotButton="1"/>
    <xf numFmtId="0" fontId="0" fillId="0" borderId="6" xfId="0" applyBorder="1"/>
    <xf numFmtId="0" fontId="2" fillId="0" borderId="2" xfId="1" applyNumberFormat="1" applyFont="1" applyBorder="1"/>
    <xf numFmtId="0" fontId="2" fillId="0" borderId="4" xfId="1" applyNumberFormat="1" applyFont="1" applyBorder="1"/>
    <xf numFmtId="0" fontId="2" fillId="0" borderId="5" xfId="1" applyNumberFormat="1" applyFont="1" applyBorder="1"/>
    <xf numFmtId="0" fontId="2" fillId="0" borderId="0" xfId="1" applyNumberFormat="1" applyFont="1" applyBorder="1"/>
    <xf numFmtId="43" fontId="0" fillId="0" borderId="0" xfId="1" applyFont="1"/>
    <xf numFmtId="10" fontId="0" fillId="0" borderId="0" xfId="2" applyNumberFormat="1" applyFont="1"/>
    <xf numFmtId="43" fontId="0" fillId="0" borderId="0" xfId="0" applyNumberFormat="1"/>
    <xf numFmtId="0" fontId="8" fillId="0" borderId="8" xfId="0" applyFont="1" applyBorder="1"/>
    <xf numFmtId="43" fontId="8" fillId="0" borderId="8" xfId="1" applyFont="1" applyBorder="1"/>
    <xf numFmtId="0" fontId="8" fillId="0" borderId="8" xfId="0" applyFont="1" applyBorder="1" applyAlignment="1">
      <alignment horizontal="left"/>
    </xf>
    <xf numFmtId="43" fontId="3" fillId="0" borderId="8" xfId="1" applyFont="1" applyBorder="1"/>
    <xf numFmtId="0" fontId="2" fillId="0" borderId="0" xfId="1" applyNumberFormat="1" applyFont="1"/>
    <xf numFmtId="0" fontId="3" fillId="0" borderId="8" xfId="1" applyNumberFormat="1" applyFont="1" applyBorder="1"/>
    <xf numFmtId="0" fontId="8" fillId="0" borderId="19" xfId="0" applyFont="1" applyBorder="1"/>
    <xf numFmtId="0" fontId="8" fillId="0" borderId="20" xfId="0" applyFont="1" applyBorder="1"/>
    <xf numFmtId="0" fontId="8" fillId="0" borderId="21" xfId="0" applyFont="1" applyBorder="1"/>
    <xf numFmtId="43" fontId="8" fillId="0" borderId="20" xfId="1" applyFont="1" applyBorder="1"/>
    <xf numFmtId="10" fontId="8" fillId="0" borderId="20" xfId="2" applyNumberFormat="1" applyFont="1" applyBorder="1"/>
    <xf numFmtId="22" fontId="5" fillId="5" borderId="0" xfId="0" applyNumberFormat="1" applyFont="1" applyFill="1" applyAlignment="1">
      <alignment vertical="center"/>
    </xf>
    <xf numFmtId="0" fontId="4" fillId="6" borderId="9" xfId="0" applyFont="1" applyFill="1" applyBorder="1"/>
    <xf numFmtId="0" fontId="0" fillId="7" borderId="25" xfId="0" applyFill="1" applyBorder="1"/>
    <xf numFmtId="43" fontId="2" fillId="7" borderId="7" xfId="1" applyFont="1" applyFill="1" applyBorder="1"/>
    <xf numFmtId="10" fontId="0" fillId="7" borderId="26" xfId="2" applyNumberFormat="1" applyFont="1" applyFill="1" applyBorder="1"/>
    <xf numFmtId="0" fontId="0" fillId="0" borderId="27" xfId="0" applyBorder="1"/>
    <xf numFmtId="43" fontId="2" fillId="0" borderId="28" xfId="1" applyFont="1" applyBorder="1"/>
    <xf numFmtId="0" fontId="0" fillId="7" borderId="27" xfId="0" applyFill="1" applyBorder="1"/>
    <xf numFmtId="43" fontId="2" fillId="7" borderId="28" xfId="1" applyFont="1" applyFill="1" applyBorder="1"/>
    <xf numFmtId="0" fontId="8" fillId="7" borderId="22" xfId="0" applyFont="1" applyFill="1" applyBorder="1" applyAlignment="1">
      <alignment horizontal="left"/>
    </xf>
    <xf numFmtId="43" fontId="8" fillId="7" borderId="20" xfId="1" applyFont="1" applyFill="1" applyBorder="1"/>
    <xf numFmtId="10" fontId="3" fillId="7" borderId="23" xfId="2" applyNumberFormat="1" applyFont="1" applyFill="1" applyBorder="1"/>
    <xf numFmtId="0" fontId="4" fillId="6" borderId="7" xfId="0" applyFont="1" applyFill="1" applyBorder="1" applyAlignment="1">
      <alignment horizontal="center" wrapText="1"/>
    </xf>
    <xf numFmtId="0" fontId="4" fillId="6" borderId="24" xfId="0" applyFont="1" applyFill="1" applyBorder="1" applyAlignment="1">
      <alignment horizontal="center" vertical="center"/>
    </xf>
    <xf numFmtId="0" fontId="4" fillId="6" borderId="7" xfId="0" applyFont="1" applyFill="1" applyBorder="1" applyAlignment="1">
      <alignment horizontal="center" vertical="center" wrapText="1"/>
    </xf>
    <xf numFmtId="0" fontId="12" fillId="8" borderId="24" xfId="0" applyFont="1" applyFill="1" applyBorder="1" applyAlignment="1">
      <alignment horizontal="left"/>
    </xf>
    <xf numFmtId="165" fontId="12" fillId="8" borderId="17" xfId="0" applyNumberFormat="1" applyFont="1" applyFill="1" applyBorder="1"/>
    <xf numFmtId="0" fontId="12" fillId="8" borderId="29" xfId="0" applyFont="1" applyFill="1" applyBorder="1" applyAlignment="1">
      <alignment horizontal="left"/>
    </xf>
    <xf numFmtId="165" fontId="12" fillId="8" borderId="30" xfId="0" applyNumberFormat="1" applyFont="1" applyFill="1" applyBorder="1"/>
    <xf numFmtId="0" fontId="10" fillId="0" borderId="14" xfId="0" applyFont="1" applyBorder="1" applyAlignment="1">
      <alignment horizontal="center" vertical="center" wrapText="1"/>
    </xf>
    <xf numFmtId="43" fontId="10" fillId="0" borderId="11" xfId="1" applyFont="1" applyFill="1" applyBorder="1" applyAlignment="1">
      <alignment horizontal="center" vertical="center" wrapText="1"/>
    </xf>
    <xf numFmtId="14" fontId="10" fillId="0" borderId="12" xfId="0" applyNumberFormat="1" applyFont="1" applyBorder="1" applyAlignment="1">
      <alignment horizontal="center" vertical="center" wrapText="1"/>
    </xf>
    <xf numFmtId="0" fontId="2" fillId="0" borderId="13" xfId="0" applyFont="1" applyBorder="1"/>
    <xf numFmtId="49" fontId="2" fillId="0" borderId="13" xfId="0" applyNumberFormat="1" applyFont="1" applyBorder="1" applyAlignment="1">
      <alignment horizontal="left"/>
    </xf>
    <xf numFmtId="0" fontId="10" fillId="0" borderId="11" xfId="0" applyFont="1" applyBorder="1" applyAlignment="1">
      <alignment horizontal="center" vertical="center" wrapText="1"/>
    </xf>
    <xf numFmtId="0" fontId="2" fillId="0" borderId="11" xfId="0" applyFont="1" applyBorder="1" applyAlignment="1">
      <alignment horizontal="center" vertical="center"/>
    </xf>
    <xf numFmtId="49" fontId="10" fillId="0" borderId="11" xfId="0" applyNumberFormat="1" applyFont="1" applyBorder="1" applyAlignment="1">
      <alignment horizontal="center" vertical="center" wrapText="1"/>
    </xf>
    <xf numFmtId="0" fontId="10" fillId="0" borderId="16" xfId="0" applyFont="1" applyBorder="1" applyAlignment="1">
      <alignment horizontal="center" vertical="center" wrapText="1"/>
    </xf>
    <xf numFmtId="0" fontId="13" fillId="0" borderId="0" xfId="0" applyFont="1" applyAlignment="1">
      <alignment horizontal="center" vertical="center" wrapText="1"/>
    </xf>
    <xf numFmtId="14" fontId="10" fillId="0" borderId="10" xfId="0" applyNumberFormat="1" applyFont="1" applyBorder="1" applyAlignment="1">
      <alignment horizontal="center" vertical="center" wrapText="1"/>
    </xf>
    <xf numFmtId="14" fontId="10" fillId="0" borderId="0" xfId="0" applyNumberFormat="1" applyFont="1" applyAlignment="1">
      <alignment horizontal="center" vertical="center" wrapText="1"/>
    </xf>
    <xf numFmtId="0" fontId="11" fillId="0" borderId="0" xfId="0" applyFont="1" applyAlignment="1">
      <alignment horizontal="center" vertical="center" wrapText="1"/>
    </xf>
    <xf numFmtId="0" fontId="2" fillId="0" borderId="13" xfId="0" applyFont="1" applyBorder="1" applyAlignment="1">
      <alignment horizontal="center"/>
    </xf>
    <xf numFmtId="49" fontId="2" fillId="0" borderId="13" xfId="0" applyNumberFormat="1" applyFont="1" applyBorder="1"/>
    <xf numFmtId="43" fontId="2" fillId="0" borderId="13" xfId="1" applyFont="1" applyBorder="1"/>
    <xf numFmtId="164" fontId="2" fillId="0" borderId="13" xfId="1" applyNumberFormat="1" applyFont="1" applyBorder="1"/>
    <xf numFmtId="0" fontId="2" fillId="0" borderId="13" xfId="1" applyNumberFormat="1" applyFont="1" applyBorder="1"/>
    <xf numFmtId="14" fontId="2" fillId="0" borderId="13" xfId="0" applyNumberFormat="1" applyFont="1" applyBorder="1"/>
    <xf numFmtId="43" fontId="2" fillId="0" borderId="13" xfId="1" applyFont="1" applyBorder="1" applyAlignment="1">
      <alignment vertical="center"/>
    </xf>
    <xf numFmtId="14" fontId="2" fillId="0" borderId="13" xfId="1" applyNumberFormat="1" applyFont="1" applyBorder="1" applyAlignment="1">
      <alignment vertical="center"/>
    </xf>
    <xf numFmtId="43" fontId="2" fillId="0" borderId="13" xfId="1" applyFont="1" applyBorder="1" applyAlignment="1">
      <alignment vertical="center" wrapText="1"/>
    </xf>
    <xf numFmtId="14" fontId="2" fillId="0" borderId="13" xfId="1" applyNumberFormat="1" applyFont="1" applyBorder="1" applyAlignment="1">
      <alignment vertical="center" wrapText="1"/>
    </xf>
    <xf numFmtId="43" fontId="2" fillId="0" borderId="13" xfId="1" applyFont="1" applyBorder="1" applyAlignment="1">
      <alignment wrapText="1"/>
    </xf>
    <xf numFmtId="7" fontId="2" fillId="0" borderId="13" xfId="1" applyNumberFormat="1" applyFont="1" applyBorder="1"/>
    <xf numFmtId="14" fontId="2" fillId="0" borderId="13" xfId="1" applyNumberFormat="1" applyFont="1" applyBorder="1"/>
    <xf numFmtId="0" fontId="2" fillId="0" borderId="13" xfId="0" quotePrefix="1" applyFont="1" applyBorder="1"/>
    <xf numFmtId="0" fontId="2" fillId="0" borderId="5" xfId="0" applyFont="1" applyBorder="1"/>
    <xf numFmtId="0" fontId="1" fillId="9" borderId="0" xfId="0" applyFont="1" applyFill="1"/>
    <xf numFmtId="0" fontId="1" fillId="10" borderId="0" xfId="0" applyFont="1" applyFill="1"/>
    <xf numFmtId="0" fontId="17" fillId="0" borderId="36" xfId="4" applyFont="1" applyBorder="1" applyAlignment="1">
      <alignment horizontal="left"/>
    </xf>
    <xf numFmtId="49" fontId="17" fillId="0" borderId="36" xfId="4" applyNumberFormat="1" applyFont="1" applyBorder="1" applyAlignment="1">
      <alignment horizontal="left"/>
    </xf>
    <xf numFmtId="0" fontId="17" fillId="0" borderId="36" xfId="4" applyFont="1" applyBorder="1" applyAlignment="1">
      <alignment horizontal="center"/>
    </xf>
    <xf numFmtId="43" fontId="16" fillId="0" borderId="36" xfId="1" applyFont="1" applyFill="1" applyBorder="1"/>
    <xf numFmtId="43" fontId="16" fillId="0" borderId="36" xfId="1" applyFont="1" applyFill="1" applyBorder="1" applyAlignment="1">
      <alignment vertical="center"/>
    </xf>
    <xf numFmtId="14" fontId="16" fillId="0" borderId="37" xfId="0" applyNumberFormat="1" applyFont="1" applyBorder="1" applyAlignment="1">
      <alignment horizontal="right" vertical="center"/>
    </xf>
    <xf numFmtId="0" fontId="17" fillId="0" borderId="13" xfId="4" applyFont="1" applyBorder="1" applyAlignment="1">
      <alignment horizontal="left"/>
    </xf>
    <xf numFmtId="49" fontId="17" fillId="0" borderId="13" xfId="4" applyNumberFormat="1" applyFont="1" applyBorder="1" applyAlignment="1">
      <alignment horizontal="left"/>
    </xf>
    <xf numFmtId="0" fontId="17" fillId="0" borderId="13" xfId="4" applyFont="1" applyBorder="1" applyAlignment="1">
      <alignment horizontal="center"/>
    </xf>
    <xf numFmtId="43" fontId="16" fillId="0" borderId="13" xfId="1" applyFont="1" applyFill="1" applyBorder="1"/>
    <xf numFmtId="43" fontId="16" fillId="0" borderId="13" xfId="1" applyFont="1" applyFill="1" applyBorder="1" applyAlignment="1">
      <alignment vertical="center"/>
    </xf>
    <xf numFmtId="14" fontId="16" fillId="0" borderId="42" xfId="0" applyNumberFormat="1" applyFont="1" applyBorder="1" applyAlignment="1">
      <alignment horizontal="right" vertical="center"/>
    </xf>
    <xf numFmtId="0" fontId="17" fillId="0" borderId="5" xfId="4" applyFont="1" applyBorder="1" applyAlignment="1">
      <alignment horizontal="left"/>
    </xf>
    <xf numFmtId="49" fontId="17" fillId="0" borderId="5" xfId="4" applyNumberFormat="1" applyFont="1" applyBorder="1" applyAlignment="1">
      <alignment horizontal="left"/>
    </xf>
    <xf numFmtId="0" fontId="17" fillId="0" borderId="5" xfId="4" applyFont="1" applyBorder="1" applyAlignment="1">
      <alignment horizontal="center"/>
    </xf>
    <xf numFmtId="43" fontId="16" fillId="0" borderId="5" xfId="1" applyFont="1" applyFill="1" applyBorder="1"/>
    <xf numFmtId="43" fontId="16" fillId="0" borderId="5" xfId="1" applyFont="1" applyFill="1" applyBorder="1" applyAlignment="1">
      <alignment vertical="center"/>
    </xf>
    <xf numFmtId="14" fontId="16" fillId="0" borderId="34" xfId="0" applyNumberFormat="1" applyFont="1" applyBorder="1" applyAlignment="1">
      <alignment horizontal="right" vertical="center"/>
    </xf>
    <xf numFmtId="0" fontId="1" fillId="9" borderId="17" xfId="0" applyFont="1" applyFill="1" applyBorder="1"/>
    <xf numFmtId="0" fontId="17" fillId="0" borderId="2" xfId="4" applyFont="1" applyBorder="1" applyAlignment="1">
      <alignment horizontal="left"/>
    </xf>
    <xf numFmtId="49" fontId="17" fillId="0" borderId="2" xfId="4" applyNumberFormat="1" applyFont="1" applyBorder="1" applyAlignment="1">
      <alignment horizontal="left"/>
    </xf>
    <xf numFmtId="0" fontId="17" fillId="0" borderId="2" xfId="4" applyFont="1" applyBorder="1" applyAlignment="1">
      <alignment horizontal="center"/>
    </xf>
    <xf numFmtId="43" fontId="16" fillId="0" borderId="2" xfId="1" applyFont="1" applyFill="1" applyBorder="1"/>
    <xf numFmtId="14" fontId="16" fillId="0" borderId="32" xfId="0" applyNumberFormat="1" applyFont="1" applyBorder="1" applyAlignment="1">
      <alignment horizontal="right" vertical="center"/>
    </xf>
    <xf numFmtId="0" fontId="17" fillId="0" borderId="13" xfId="4" applyFont="1" applyBorder="1" applyAlignment="1">
      <alignment horizontal="left" vertical="center"/>
    </xf>
    <xf numFmtId="49" fontId="17" fillId="0" borderId="13" xfId="4" applyNumberFormat="1" applyFont="1" applyBorder="1" applyAlignment="1">
      <alignment horizontal="left" vertical="center"/>
    </xf>
    <xf numFmtId="0" fontId="17" fillId="0" borderId="13" xfId="4" applyFont="1" applyBorder="1" applyAlignment="1">
      <alignment horizontal="center" vertical="center"/>
    </xf>
    <xf numFmtId="14" fontId="16" fillId="0" borderId="48" xfId="0" applyNumberFormat="1" applyFont="1" applyBorder="1" applyAlignment="1">
      <alignment horizontal="right" vertical="center"/>
    </xf>
    <xf numFmtId="0" fontId="17" fillId="0" borderId="31" xfId="4" applyFont="1" applyBorder="1" applyAlignment="1">
      <alignment horizontal="left" vertical="center"/>
    </xf>
    <xf numFmtId="0" fontId="9" fillId="0" borderId="31" xfId="4" applyFont="1" applyBorder="1" applyAlignment="1">
      <alignment horizontal="left" vertical="center" wrapText="1"/>
    </xf>
    <xf numFmtId="49" fontId="17" fillId="0" borderId="31" xfId="4" applyNumberFormat="1" applyFont="1" applyBorder="1" applyAlignment="1">
      <alignment horizontal="left" vertical="center"/>
    </xf>
    <xf numFmtId="0" fontId="17" fillId="0" borderId="31" xfId="4" applyFont="1" applyBorder="1" applyAlignment="1">
      <alignment horizontal="center" vertical="center"/>
    </xf>
    <xf numFmtId="43" fontId="16" fillId="0" borderId="31" xfId="1" applyFont="1" applyFill="1" applyBorder="1" applyAlignment="1">
      <alignment vertical="center"/>
    </xf>
    <xf numFmtId="14" fontId="16" fillId="0" borderId="49" xfId="0" applyNumberFormat="1" applyFont="1" applyBorder="1" applyAlignment="1">
      <alignment horizontal="right" vertical="center"/>
    </xf>
    <xf numFmtId="0" fontId="1" fillId="10" borderId="0" xfId="0" applyFont="1" applyFill="1" applyAlignment="1">
      <alignment vertical="center"/>
    </xf>
    <xf numFmtId="0" fontId="17" fillId="0" borderId="11" xfId="4" applyFont="1" applyBorder="1" applyAlignment="1">
      <alignment horizontal="left"/>
    </xf>
    <xf numFmtId="49" fontId="17" fillId="0" borderId="11" xfId="4" applyNumberFormat="1" applyFont="1" applyBorder="1" applyAlignment="1">
      <alignment horizontal="left"/>
    </xf>
    <xf numFmtId="0" fontId="17" fillId="0" borderId="11" xfId="4" applyFont="1" applyBorder="1" applyAlignment="1">
      <alignment horizontal="center"/>
    </xf>
    <xf numFmtId="43" fontId="16" fillId="0" borderId="11" xfId="1" applyFont="1" applyFill="1" applyBorder="1"/>
    <xf numFmtId="43" fontId="16" fillId="0" borderId="11" xfId="1" applyFont="1" applyFill="1" applyBorder="1" applyAlignment="1">
      <alignment vertical="center"/>
    </xf>
    <xf numFmtId="14" fontId="16" fillId="0" borderId="16" xfId="0" applyNumberFormat="1" applyFont="1" applyBorder="1" applyAlignment="1">
      <alignment horizontal="right" vertical="center"/>
    </xf>
    <xf numFmtId="0" fontId="17" fillId="0" borderId="31" xfId="4" applyFont="1" applyBorder="1" applyAlignment="1">
      <alignment horizontal="left"/>
    </xf>
    <xf numFmtId="49" fontId="17" fillId="0" borderId="31" xfId="4" applyNumberFormat="1" applyFont="1" applyBorder="1" applyAlignment="1">
      <alignment horizontal="left"/>
    </xf>
    <xf numFmtId="0" fontId="17" fillId="0" borderId="31" xfId="4" applyFont="1" applyBorder="1" applyAlignment="1">
      <alignment horizontal="center"/>
    </xf>
    <xf numFmtId="43" fontId="16" fillId="0" borderId="31" xfId="1" applyFont="1" applyFill="1" applyBorder="1"/>
    <xf numFmtId="14" fontId="16" fillId="0" borderId="54" xfId="0" applyNumberFormat="1" applyFont="1" applyBorder="1" applyAlignment="1">
      <alignment horizontal="right" vertical="center"/>
    </xf>
    <xf numFmtId="14" fontId="16" fillId="0" borderId="47" xfId="0" applyNumberFormat="1" applyFont="1" applyBorder="1" applyAlignment="1">
      <alignment horizontal="right" vertical="center"/>
    </xf>
    <xf numFmtId="14" fontId="16" fillId="0" borderId="55" xfId="0" applyNumberFormat="1" applyFont="1" applyBorder="1" applyAlignment="1">
      <alignment horizontal="right" vertical="center"/>
    </xf>
    <xf numFmtId="14" fontId="16" fillId="0" borderId="46" xfId="0" applyNumberFormat="1" applyFont="1" applyBorder="1" applyAlignment="1">
      <alignment horizontal="right" vertical="center"/>
    </xf>
    <xf numFmtId="0" fontId="17" fillId="0" borderId="39" xfId="4" applyFont="1" applyBorder="1" applyAlignment="1">
      <alignment horizontal="left"/>
    </xf>
    <xf numFmtId="49" fontId="17" fillId="0" borderId="39" xfId="4" applyNumberFormat="1" applyFont="1" applyBorder="1" applyAlignment="1">
      <alignment horizontal="left"/>
    </xf>
    <xf numFmtId="0" fontId="17" fillId="0" borderId="39" xfId="4" applyFont="1" applyBorder="1" applyAlignment="1">
      <alignment horizontal="center"/>
    </xf>
    <xf numFmtId="43" fontId="16" fillId="0" borderId="39" xfId="1" applyFont="1" applyFill="1" applyBorder="1"/>
    <xf numFmtId="0" fontId="1" fillId="0" borderId="0" xfId="0" applyFont="1"/>
    <xf numFmtId="43" fontId="17" fillId="0" borderId="11" xfId="1" applyFont="1" applyFill="1" applyBorder="1"/>
    <xf numFmtId="43" fontId="16" fillId="0" borderId="11" xfId="1" applyFont="1" applyFill="1" applyBorder="1" applyAlignment="1">
      <alignment horizontal="center" vertical="center"/>
    </xf>
    <xf numFmtId="43" fontId="17" fillId="0" borderId="36" xfId="1" applyFont="1" applyFill="1" applyBorder="1"/>
    <xf numFmtId="0" fontId="1" fillId="10" borderId="17" xfId="0" applyFont="1" applyFill="1" applyBorder="1"/>
    <xf numFmtId="43" fontId="17" fillId="0" borderId="13" xfId="1" applyFont="1" applyFill="1" applyBorder="1"/>
    <xf numFmtId="43" fontId="17" fillId="0" borderId="31" xfId="1" applyFont="1" applyFill="1" applyBorder="1"/>
    <xf numFmtId="0" fontId="1" fillId="10" borderId="30" xfId="0" applyFont="1" applyFill="1" applyBorder="1"/>
    <xf numFmtId="43" fontId="17" fillId="0" borderId="2" xfId="1" applyFont="1" applyFill="1" applyBorder="1"/>
    <xf numFmtId="0" fontId="16" fillId="0" borderId="13" xfId="0" applyFont="1" applyBorder="1" applyAlignment="1">
      <alignment horizontal="left" vertical="center"/>
    </xf>
    <xf numFmtId="43" fontId="16" fillId="0" borderId="13" xfId="1" applyFont="1" applyFill="1" applyBorder="1" applyAlignment="1">
      <alignment horizontal="center" vertical="center"/>
    </xf>
    <xf numFmtId="0" fontId="16" fillId="0" borderId="2" xfId="0" applyFont="1" applyBorder="1" applyAlignment="1">
      <alignment horizontal="left" vertical="center"/>
    </xf>
    <xf numFmtId="0" fontId="16" fillId="0" borderId="5" xfId="0" applyFont="1" applyBorder="1" applyAlignment="1">
      <alignment horizontal="left" vertical="center"/>
    </xf>
    <xf numFmtId="43" fontId="17" fillId="0" borderId="5" xfId="1" applyFont="1" applyFill="1" applyBorder="1"/>
    <xf numFmtId="0" fontId="16" fillId="0" borderId="31" xfId="0" applyFont="1" applyBorder="1" applyAlignment="1">
      <alignment horizontal="left" vertical="center"/>
    </xf>
    <xf numFmtId="43" fontId="16" fillId="0" borderId="31" xfId="1" applyFont="1" applyFill="1" applyBorder="1" applyAlignment="1">
      <alignment horizontal="center" vertical="center"/>
    </xf>
    <xf numFmtId="14" fontId="17" fillId="0" borderId="15" xfId="4" applyNumberFormat="1" applyFont="1" applyBorder="1" applyAlignment="1">
      <alignment horizontal="right"/>
    </xf>
    <xf numFmtId="43" fontId="16" fillId="0" borderId="36" xfId="1" applyFont="1" applyFill="1" applyBorder="1" applyAlignment="1">
      <alignment horizontal="center" vertical="center"/>
    </xf>
    <xf numFmtId="43" fontId="16" fillId="0" borderId="5" xfId="1" applyFont="1" applyFill="1" applyBorder="1" applyAlignment="1">
      <alignment horizontal="center" vertical="center"/>
    </xf>
    <xf numFmtId="43" fontId="16" fillId="0" borderId="2" xfId="1" applyFont="1" applyFill="1" applyBorder="1" applyAlignment="1">
      <alignment horizontal="center" vertical="center"/>
    </xf>
    <xf numFmtId="0" fontId="16" fillId="10" borderId="0" xfId="0" applyFont="1" applyFill="1"/>
    <xf numFmtId="0" fontId="17" fillId="0" borderId="13" xfId="1" applyNumberFormat="1" applyFont="1" applyFill="1" applyBorder="1" applyAlignment="1">
      <alignment horizontal="left"/>
    </xf>
    <xf numFmtId="0" fontId="17" fillId="0" borderId="5" xfId="1" applyNumberFormat="1" applyFont="1" applyFill="1" applyBorder="1" applyAlignment="1">
      <alignment horizontal="left"/>
    </xf>
    <xf numFmtId="0" fontId="17" fillId="0" borderId="36" xfId="1" applyNumberFormat="1" applyFont="1" applyFill="1" applyBorder="1" applyAlignment="1">
      <alignment horizontal="left"/>
    </xf>
    <xf numFmtId="0" fontId="16" fillId="0" borderId="36" xfId="0" applyFont="1" applyBorder="1" applyAlignment="1">
      <alignment horizontal="left" vertical="center"/>
    </xf>
    <xf numFmtId="14" fontId="17" fillId="0" borderId="42" xfId="4" applyNumberFormat="1" applyFont="1" applyBorder="1" applyAlignment="1">
      <alignment horizontal="right"/>
    </xf>
    <xf numFmtId="0" fontId="17" fillId="0" borderId="31" xfId="1" applyNumberFormat="1" applyFont="1" applyFill="1" applyBorder="1" applyAlignment="1">
      <alignment horizontal="left"/>
    </xf>
    <xf numFmtId="14" fontId="17" fillId="0" borderId="54" xfId="4" applyNumberFormat="1" applyFont="1" applyBorder="1" applyAlignment="1">
      <alignment horizontal="right"/>
    </xf>
    <xf numFmtId="0" fontId="17" fillId="0" borderId="50" xfId="4" applyFont="1" applyBorder="1" applyAlignment="1">
      <alignment horizontal="left"/>
    </xf>
    <xf numFmtId="0" fontId="17" fillId="0" borderId="35" xfId="4" applyFont="1" applyBorder="1" applyAlignment="1">
      <alignment horizontal="center"/>
    </xf>
    <xf numFmtId="14" fontId="17" fillId="0" borderId="37" xfId="4" applyNumberFormat="1" applyFont="1" applyBorder="1" applyAlignment="1">
      <alignment horizontal="right"/>
    </xf>
    <xf numFmtId="0" fontId="17" fillId="0" borderId="52" xfId="4" applyFont="1" applyBorder="1" applyAlignment="1">
      <alignment horizontal="left"/>
    </xf>
    <xf numFmtId="0" fontId="17" fillId="0" borderId="3" xfId="4" applyFont="1" applyBorder="1" applyAlignment="1">
      <alignment horizontal="center"/>
    </xf>
    <xf numFmtId="0" fontId="17" fillId="0" borderId="53" xfId="4" applyFont="1" applyBorder="1" applyAlignment="1">
      <alignment horizontal="left"/>
    </xf>
    <xf numFmtId="0" fontId="17" fillId="0" borderId="45" xfId="4" applyFont="1" applyBorder="1" applyAlignment="1">
      <alignment horizontal="center"/>
    </xf>
    <xf numFmtId="14" fontId="17" fillId="0" borderId="32" xfId="4" applyNumberFormat="1" applyFont="1" applyBorder="1" applyAlignment="1">
      <alignment horizontal="right"/>
    </xf>
    <xf numFmtId="0" fontId="17" fillId="0" borderId="33" xfId="4" applyFont="1" applyBorder="1" applyAlignment="1">
      <alignment horizontal="center"/>
    </xf>
    <xf numFmtId="0" fontId="6" fillId="0" borderId="5" xfId="4" applyBorder="1" applyAlignment="1">
      <alignment horizontal="left"/>
    </xf>
    <xf numFmtId="49" fontId="6" fillId="0" borderId="5" xfId="4" applyNumberFormat="1" applyBorder="1" applyAlignment="1">
      <alignment horizontal="left"/>
    </xf>
    <xf numFmtId="0" fontId="6" fillId="0" borderId="5" xfId="4" applyBorder="1" applyAlignment="1">
      <alignment horizontal="center"/>
    </xf>
    <xf numFmtId="14" fontId="6" fillId="0" borderId="34" xfId="4" applyNumberFormat="1" applyBorder="1" applyAlignment="1">
      <alignment horizontal="right"/>
    </xf>
    <xf numFmtId="0" fontId="6" fillId="0" borderId="36" xfId="4" applyBorder="1" applyAlignment="1">
      <alignment horizontal="left"/>
    </xf>
    <xf numFmtId="49" fontId="6" fillId="0" borderId="36" xfId="4" applyNumberFormat="1" applyBorder="1" applyAlignment="1">
      <alignment horizontal="left"/>
    </xf>
    <xf numFmtId="0" fontId="6" fillId="0" borderId="36" xfId="4" applyBorder="1" applyAlignment="1">
      <alignment horizontal="center"/>
    </xf>
    <xf numFmtId="14" fontId="6" fillId="0" borderId="36" xfId="4" applyNumberFormat="1" applyBorder="1" applyAlignment="1">
      <alignment horizontal="right"/>
    </xf>
    <xf numFmtId="0" fontId="1" fillId="10" borderId="50" xfId="0" applyFont="1" applyFill="1" applyBorder="1"/>
    <xf numFmtId="0" fontId="6" fillId="0" borderId="13" xfId="4" applyBorder="1" applyAlignment="1">
      <alignment horizontal="left"/>
    </xf>
    <xf numFmtId="49" fontId="6" fillId="0" borderId="13" xfId="4" applyNumberFormat="1" applyBorder="1" applyAlignment="1">
      <alignment horizontal="left"/>
    </xf>
    <xf numFmtId="0" fontId="6" fillId="0" borderId="13" xfId="4" applyBorder="1" applyAlignment="1">
      <alignment horizontal="center"/>
    </xf>
    <xf numFmtId="14" fontId="6" fillId="0" borderId="13" xfId="4" applyNumberFormat="1" applyBorder="1" applyAlignment="1">
      <alignment horizontal="right"/>
    </xf>
    <xf numFmtId="0" fontId="1" fillId="10" borderId="52" xfId="0" applyFont="1" applyFill="1" applyBorder="1"/>
    <xf numFmtId="0" fontId="6" fillId="0" borderId="31" xfId="4" applyBorder="1" applyAlignment="1">
      <alignment horizontal="left"/>
    </xf>
    <xf numFmtId="49" fontId="6" fillId="0" borderId="31" xfId="4" applyNumberFormat="1" applyBorder="1" applyAlignment="1">
      <alignment horizontal="left"/>
    </xf>
    <xf numFmtId="0" fontId="6" fillId="0" borderId="31" xfId="4" applyBorder="1" applyAlignment="1">
      <alignment horizontal="center"/>
    </xf>
    <xf numFmtId="14" fontId="6" fillId="0" borderId="31" xfId="4" applyNumberFormat="1" applyBorder="1" applyAlignment="1">
      <alignment horizontal="right"/>
    </xf>
    <xf numFmtId="0" fontId="1" fillId="10" borderId="53" xfId="0" applyFont="1" applyFill="1" applyBorder="1"/>
    <xf numFmtId="43" fontId="17" fillId="0" borderId="36" xfId="1" applyFont="1" applyFill="1" applyBorder="1" applyAlignment="1">
      <alignment horizontal="center" vertical="center"/>
    </xf>
    <xf numFmtId="0" fontId="15" fillId="0" borderId="36" xfId="4" applyFont="1" applyBorder="1" applyAlignment="1">
      <alignment horizontal="left"/>
    </xf>
    <xf numFmtId="49" fontId="15" fillId="0" borderId="36" xfId="4" applyNumberFormat="1" applyFont="1" applyBorder="1" applyAlignment="1">
      <alignment horizontal="left"/>
    </xf>
    <xf numFmtId="0" fontId="15" fillId="0" borderId="36" xfId="1" applyNumberFormat="1" applyFont="1" applyFill="1" applyBorder="1" applyAlignment="1">
      <alignment horizontal="left"/>
    </xf>
    <xf numFmtId="0" fontId="15" fillId="0" borderId="36" xfId="4" applyFont="1" applyBorder="1" applyAlignment="1">
      <alignment horizontal="center"/>
    </xf>
    <xf numFmtId="43" fontId="17" fillId="0" borderId="36" xfId="1" applyFont="1" applyFill="1" applyBorder="1" applyAlignment="1">
      <alignment vertical="center"/>
    </xf>
    <xf numFmtId="14" fontId="15" fillId="0" borderId="37" xfId="4" applyNumberFormat="1" applyFont="1" applyBorder="1" applyAlignment="1">
      <alignment horizontal="right"/>
    </xf>
    <xf numFmtId="0" fontId="15" fillId="0" borderId="2" xfId="4" applyFont="1" applyBorder="1" applyAlignment="1">
      <alignment horizontal="left"/>
    </xf>
    <xf numFmtId="49" fontId="15" fillId="0" borderId="2" xfId="4" applyNumberFormat="1" applyFont="1" applyBorder="1" applyAlignment="1">
      <alignment horizontal="left"/>
    </xf>
    <xf numFmtId="0" fontId="15" fillId="0" borderId="2" xfId="1" applyNumberFormat="1" applyFont="1" applyFill="1" applyBorder="1" applyAlignment="1">
      <alignment horizontal="left"/>
    </xf>
    <xf numFmtId="0" fontId="15" fillId="0" borderId="2" xfId="4" applyFont="1" applyBorder="1" applyAlignment="1">
      <alignment horizontal="center"/>
    </xf>
    <xf numFmtId="43" fontId="17" fillId="0" borderId="2" xfId="1" applyFont="1" applyFill="1" applyBorder="1" applyAlignment="1">
      <alignment vertical="center"/>
    </xf>
    <xf numFmtId="14" fontId="15" fillId="0" borderId="32" xfId="4" applyNumberFormat="1" applyFont="1" applyBorder="1" applyAlignment="1">
      <alignment horizontal="right"/>
    </xf>
    <xf numFmtId="0" fontId="17" fillId="0" borderId="59" xfId="1" applyNumberFormat="1" applyFont="1" applyFill="1" applyBorder="1" applyAlignment="1">
      <alignment horizontal="left"/>
    </xf>
    <xf numFmtId="0" fontId="1" fillId="0" borderId="13" xfId="1" applyNumberFormat="1" applyFont="1" applyFill="1" applyBorder="1" applyAlignment="1">
      <alignment horizontal="left"/>
    </xf>
    <xf numFmtId="14" fontId="17" fillId="0" borderId="13" xfId="4" applyNumberFormat="1" applyFont="1" applyBorder="1" applyAlignment="1">
      <alignment horizontal="right"/>
    </xf>
    <xf numFmtId="0" fontId="1" fillId="0" borderId="52" xfId="0" applyFont="1" applyBorder="1"/>
    <xf numFmtId="0" fontId="17" fillId="0" borderId="2" xfId="1" applyNumberFormat="1" applyFont="1" applyFill="1" applyBorder="1" applyAlignment="1">
      <alignment horizontal="left"/>
    </xf>
    <xf numFmtId="14" fontId="17" fillId="0" borderId="16" xfId="4" applyNumberFormat="1" applyFont="1" applyBorder="1" applyAlignment="1">
      <alignment horizontal="right" vertical="center"/>
    </xf>
    <xf numFmtId="14" fontId="17" fillId="0" borderId="34" xfId="4" applyNumberFormat="1" applyFont="1" applyBorder="1" applyAlignment="1">
      <alignment horizontal="right" vertical="center"/>
    </xf>
    <xf numFmtId="49" fontId="17" fillId="0" borderId="13" xfId="4" quotePrefix="1" applyNumberFormat="1" applyFont="1" applyBorder="1" applyAlignment="1">
      <alignment horizontal="left"/>
    </xf>
    <xf numFmtId="14" fontId="17" fillId="0" borderId="54" xfId="4" applyNumberFormat="1" applyFont="1" applyBorder="1" applyAlignment="1">
      <alignment horizontal="right" vertical="center"/>
    </xf>
    <xf numFmtId="14" fontId="17" fillId="0" borderId="36" xfId="4" applyNumberFormat="1" applyFont="1" applyBorder="1" applyAlignment="1">
      <alignment horizontal="right"/>
    </xf>
    <xf numFmtId="14" fontId="17" fillId="0" borderId="31" xfId="4" applyNumberFormat="1" applyFont="1" applyBorder="1" applyAlignment="1">
      <alignment horizontal="right"/>
    </xf>
    <xf numFmtId="0" fontId="17" fillId="0" borderId="57" xfId="4" applyFont="1" applyBorder="1" applyAlignment="1">
      <alignment horizontal="left"/>
    </xf>
    <xf numFmtId="14" fontId="17" fillId="0" borderId="5" xfId="4" applyNumberFormat="1" applyFont="1" applyBorder="1" applyAlignment="1">
      <alignment horizontal="right"/>
    </xf>
    <xf numFmtId="0" fontId="17" fillId="0" borderId="51" xfId="4" applyFont="1" applyBorder="1" applyAlignment="1">
      <alignment horizontal="left"/>
    </xf>
    <xf numFmtId="0" fontId="17" fillId="0" borderId="1" xfId="4" applyFont="1" applyBorder="1" applyAlignment="1">
      <alignment horizontal="center"/>
    </xf>
    <xf numFmtId="14" fontId="17" fillId="0" borderId="2" xfId="4" applyNumberFormat="1" applyFont="1" applyBorder="1" applyAlignment="1">
      <alignment horizontal="right"/>
    </xf>
    <xf numFmtId="14" fontId="17" fillId="0" borderId="44" xfId="4" applyNumberFormat="1" applyFont="1" applyBorder="1" applyAlignment="1">
      <alignment horizontal="right" vertical="center"/>
    </xf>
    <xf numFmtId="14" fontId="17" fillId="0" borderId="42" xfId="4" applyNumberFormat="1" applyFont="1" applyBorder="1" applyAlignment="1">
      <alignment horizontal="right" vertical="center"/>
    </xf>
    <xf numFmtId="14" fontId="17" fillId="0" borderId="32" xfId="4" applyNumberFormat="1" applyFont="1" applyBorder="1" applyAlignment="1">
      <alignment horizontal="right" vertical="center"/>
    </xf>
    <xf numFmtId="14" fontId="17" fillId="0" borderId="40" xfId="4" applyNumberFormat="1" applyFont="1" applyBorder="1" applyAlignment="1">
      <alignment horizontal="right" vertical="center"/>
    </xf>
    <xf numFmtId="14" fontId="17" fillId="0" borderId="47" xfId="4" applyNumberFormat="1" applyFont="1" applyBorder="1" applyAlignment="1">
      <alignment horizontal="right" vertical="center"/>
    </xf>
    <xf numFmtId="14" fontId="17" fillId="0" borderId="48" xfId="4" applyNumberFormat="1" applyFont="1" applyBorder="1" applyAlignment="1">
      <alignment horizontal="right" vertical="center"/>
    </xf>
    <xf numFmtId="14" fontId="17" fillId="0" borderId="15" xfId="4" applyNumberFormat="1" applyFont="1" applyBorder="1" applyAlignment="1">
      <alignment horizontal="right" vertical="center"/>
    </xf>
    <xf numFmtId="14" fontId="17" fillId="0" borderId="56" xfId="4" applyNumberFormat="1" applyFont="1" applyBorder="1" applyAlignment="1">
      <alignment horizontal="right" vertical="center"/>
    </xf>
    <xf numFmtId="0" fontId="6" fillId="0" borderId="36" xfId="1" applyNumberFormat="1" applyFont="1" applyFill="1" applyBorder="1" applyAlignment="1">
      <alignment horizontal="left"/>
    </xf>
    <xf numFmtId="0" fontId="6" fillId="0" borderId="35" xfId="4" applyBorder="1" applyAlignment="1">
      <alignment horizontal="center"/>
    </xf>
    <xf numFmtId="14" fontId="6" fillId="0" borderId="18" xfId="4" applyNumberFormat="1" applyBorder="1" applyAlignment="1">
      <alignment horizontal="right" vertical="center"/>
    </xf>
    <xf numFmtId="0" fontId="6" fillId="0" borderId="13" xfId="1" applyNumberFormat="1" applyFont="1" applyFill="1" applyBorder="1" applyAlignment="1">
      <alignment horizontal="left"/>
    </xf>
    <xf numFmtId="0" fontId="6" fillId="0" borderId="3" xfId="4" applyBorder="1" applyAlignment="1">
      <alignment horizontal="center"/>
    </xf>
    <xf numFmtId="14" fontId="6" fillId="0" borderId="48" xfId="4" applyNumberFormat="1" applyBorder="1" applyAlignment="1">
      <alignment horizontal="right" vertical="center"/>
    </xf>
    <xf numFmtId="0" fontId="6" fillId="0" borderId="31" xfId="1" applyNumberFormat="1" applyFont="1" applyFill="1" applyBorder="1" applyAlignment="1">
      <alignment horizontal="left"/>
    </xf>
    <xf numFmtId="0" fontId="6" fillId="0" borderId="45" xfId="4" applyBorder="1" applyAlignment="1">
      <alignment horizontal="center"/>
    </xf>
    <xf numFmtId="14" fontId="6" fillId="0" borderId="49" xfId="4" applyNumberFormat="1" applyBorder="1" applyAlignment="1">
      <alignment horizontal="right" vertical="center"/>
    </xf>
    <xf numFmtId="0" fontId="6" fillId="0" borderId="2" xfId="4" applyBorder="1" applyAlignment="1">
      <alignment horizontal="left"/>
    </xf>
    <xf numFmtId="49" fontId="6" fillId="0" borderId="2" xfId="4" applyNumberFormat="1" applyBorder="1" applyAlignment="1">
      <alignment horizontal="left"/>
    </xf>
    <xf numFmtId="0" fontId="6" fillId="0" borderId="2" xfId="1" applyNumberFormat="1" applyFont="1" applyFill="1" applyBorder="1" applyAlignment="1">
      <alignment horizontal="left"/>
    </xf>
    <xf numFmtId="0" fontId="6" fillId="0" borderId="1" xfId="4" applyBorder="1" applyAlignment="1">
      <alignment horizontal="center"/>
    </xf>
    <xf numFmtId="14" fontId="6" fillId="0" borderId="47" xfId="4" applyNumberFormat="1" applyBorder="1" applyAlignment="1">
      <alignment horizontal="right" vertical="center"/>
    </xf>
    <xf numFmtId="0" fontId="6" fillId="0" borderId="2" xfId="4" applyBorder="1" applyAlignment="1">
      <alignment horizontal="center"/>
    </xf>
    <xf numFmtId="14" fontId="6" fillId="0" borderId="56" xfId="4" applyNumberFormat="1" applyBorder="1" applyAlignment="1">
      <alignment horizontal="right" vertical="center"/>
    </xf>
    <xf numFmtId="0" fontId="6" fillId="0" borderId="59" xfId="1" applyNumberFormat="1" applyFont="1" applyFill="1" applyBorder="1" applyAlignment="1">
      <alignment horizontal="left"/>
    </xf>
    <xf numFmtId="14" fontId="6" fillId="0" borderId="37" xfId="4" applyNumberFormat="1" applyBorder="1" applyAlignment="1">
      <alignment horizontal="right"/>
    </xf>
    <xf numFmtId="14" fontId="6" fillId="0" borderId="42" xfId="4" applyNumberFormat="1" applyBorder="1" applyAlignment="1">
      <alignment horizontal="right"/>
    </xf>
    <xf numFmtId="14" fontId="6" fillId="0" borderId="54" xfId="4" applyNumberFormat="1" applyBorder="1" applyAlignment="1">
      <alignment horizontal="right"/>
    </xf>
    <xf numFmtId="14" fontId="6" fillId="0" borderId="46" xfId="4" applyNumberFormat="1" applyBorder="1" applyAlignment="1">
      <alignment horizontal="right"/>
    </xf>
    <xf numFmtId="14" fontId="6" fillId="0" borderId="48" xfId="4" applyNumberFormat="1" applyBorder="1" applyAlignment="1">
      <alignment horizontal="right"/>
    </xf>
    <xf numFmtId="14" fontId="6" fillId="0" borderId="49" xfId="4" applyNumberFormat="1" applyBorder="1" applyAlignment="1">
      <alignment horizontal="right"/>
    </xf>
    <xf numFmtId="0" fontId="0" fillId="0" borderId="36" xfId="0" applyBorder="1"/>
    <xf numFmtId="0" fontId="1" fillId="11" borderId="50" xfId="0" applyFont="1" applyFill="1" applyBorder="1"/>
    <xf numFmtId="0" fontId="0" fillId="0" borderId="13" xfId="0" applyBorder="1"/>
    <xf numFmtId="0" fontId="1" fillId="11" borderId="52" xfId="0" applyFont="1" applyFill="1" applyBorder="1"/>
    <xf numFmtId="0" fontId="0" fillId="0" borderId="31" xfId="0" applyBorder="1"/>
    <xf numFmtId="0" fontId="1" fillId="11" borderId="53" xfId="0" applyFont="1" applyFill="1" applyBorder="1"/>
    <xf numFmtId="14" fontId="6" fillId="0" borderId="32" xfId="4" applyNumberFormat="1" applyBorder="1" applyAlignment="1">
      <alignment horizontal="right"/>
    </xf>
    <xf numFmtId="0" fontId="19" fillId="0" borderId="62" xfId="4" applyFont="1" applyBorder="1" applyAlignment="1">
      <alignment horizontal="left"/>
    </xf>
    <xf numFmtId="0" fontId="6" fillId="0" borderId="62" xfId="4" applyBorder="1" applyAlignment="1">
      <alignment horizontal="left"/>
    </xf>
    <xf numFmtId="49" fontId="6" fillId="0" borderId="62" xfId="4" applyNumberFormat="1" applyBorder="1" applyAlignment="1">
      <alignment horizontal="left"/>
    </xf>
    <xf numFmtId="0" fontId="6" fillId="0" borderId="62" xfId="4" applyBorder="1" applyAlignment="1">
      <alignment horizontal="center"/>
    </xf>
    <xf numFmtId="0" fontId="16" fillId="0" borderId="62" xfId="0" applyFont="1" applyBorder="1" applyAlignment="1">
      <alignment horizontal="left" vertical="center"/>
    </xf>
    <xf numFmtId="14" fontId="6" fillId="0" borderId="63" xfId="4" applyNumberFormat="1" applyBorder="1" applyAlignment="1">
      <alignment horizontal="right"/>
    </xf>
    <xf numFmtId="0" fontId="6" fillId="0" borderId="17" xfId="4" applyBorder="1" applyAlignment="1">
      <alignment horizontal="left"/>
    </xf>
    <xf numFmtId="0" fontId="6" fillId="0" borderId="59" xfId="4" applyBorder="1" applyAlignment="1">
      <alignment horizontal="left"/>
    </xf>
    <xf numFmtId="49" fontId="6" fillId="0" borderId="17" xfId="4" applyNumberFormat="1" applyBorder="1" applyAlignment="1">
      <alignment horizontal="left"/>
    </xf>
    <xf numFmtId="0" fontId="6" fillId="0" borderId="59" xfId="4" applyBorder="1" applyAlignment="1">
      <alignment horizontal="center"/>
    </xf>
    <xf numFmtId="0" fontId="6" fillId="0" borderId="11" xfId="4" applyBorder="1" applyAlignment="1">
      <alignment horizontal="left"/>
    </xf>
    <xf numFmtId="49" fontId="6" fillId="0" borderId="11" xfId="4" applyNumberFormat="1" applyBorder="1" applyAlignment="1">
      <alignment horizontal="left"/>
    </xf>
    <xf numFmtId="14" fontId="6" fillId="0" borderId="16" xfId="4" applyNumberFormat="1" applyBorder="1" applyAlignment="1">
      <alignment horizontal="right"/>
    </xf>
    <xf numFmtId="0" fontId="1" fillId="11" borderId="0" xfId="0" applyFont="1" applyFill="1"/>
    <xf numFmtId="0" fontId="15" fillId="0" borderId="13" xfId="4" applyFont="1" applyBorder="1" applyAlignment="1">
      <alignment horizontal="left"/>
    </xf>
    <xf numFmtId="49" fontId="15" fillId="0" borderId="13" xfId="4" applyNumberFormat="1" applyFont="1" applyBorder="1" applyAlignment="1">
      <alignment horizontal="left"/>
    </xf>
    <xf numFmtId="0" fontId="6" fillId="0" borderId="11" xfId="4" applyBorder="1" applyAlignment="1">
      <alignment horizontal="center"/>
    </xf>
    <xf numFmtId="14" fontId="15" fillId="0" borderId="42" xfId="4" applyNumberFormat="1" applyFont="1" applyBorder="1" applyAlignment="1">
      <alignment horizontal="right"/>
    </xf>
    <xf numFmtId="0" fontId="0" fillId="0" borderId="36" xfId="0" applyBorder="1" applyAlignment="1">
      <alignment horizontal="left" vertical="center"/>
    </xf>
    <xf numFmtId="0" fontId="15" fillId="0" borderId="13" xfId="4" applyFont="1" applyBorder="1" applyAlignment="1">
      <alignment horizontal="center"/>
    </xf>
    <xf numFmtId="0" fontId="0" fillId="0" borderId="13" xfId="0" applyBorder="1" applyAlignment="1">
      <alignment horizontal="left" vertical="center"/>
    </xf>
    <xf numFmtId="0" fontId="15" fillId="0" borderId="31" xfId="4" applyFont="1" applyBorder="1" applyAlignment="1">
      <alignment horizontal="left"/>
    </xf>
    <xf numFmtId="49" fontId="15" fillId="0" borderId="31" xfId="4" applyNumberFormat="1" applyFont="1" applyBorder="1" applyAlignment="1">
      <alignment horizontal="left"/>
    </xf>
    <xf numFmtId="0" fontId="15" fillId="0" borderId="31" xfId="4" applyFont="1" applyBorder="1" applyAlignment="1">
      <alignment horizontal="center"/>
    </xf>
    <xf numFmtId="0" fontId="0" fillId="0" borderId="31" xfId="0" applyBorder="1" applyAlignment="1">
      <alignment horizontal="left" vertical="center"/>
    </xf>
    <xf numFmtId="14" fontId="15" fillId="0" borderId="54" xfId="4" applyNumberFormat="1" applyFont="1" applyBorder="1" applyAlignment="1">
      <alignment horizontal="right"/>
    </xf>
    <xf numFmtId="0" fontId="15" fillId="0" borderId="5" xfId="4" applyFont="1" applyBorder="1" applyAlignment="1">
      <alignment horizontal="left"/>
    </xf>
    <xf numFmtId="49" fontId="15" fillId="0" borderId="5" xfId="4" applyNumberFormat="1" applyFont="1" applyBorder="1" applyAlignment="1">
      <alignment horizontal="left"/>
    </xf>
    <xf numFmtId="0" fontId="15" fillId="0" borderId="5" xfId="4" applyFont="1" applyBorder="1" applyAlignment="1">
      <alignment horizontal="center"/>
    </xf>
    <xf numFmtId="0" fontId="0" fillId="0" borderId="5" xfId="0" applyBorder="1" applyAlignment="1">
      <alignment horizontal="left" vertical="center"/>
    </xf>
    <xf numFmtId="0" fontId="6" fillId="0" borderId="35" xfId="1" applyNumberFormat="1" applyFont="1" applyFill="1" applyBorder="1" applyAlignment="1">
      <alignment horizontal="left"/>
    </xf>
    <xf numFmtId="0" fontId="6" fillId="0" borderId="45" xfId="1" applyNumberFormat="1" applyFont="1" applyFill="1" applyBorder="1" applyAlignment="1">
      <alignment horizontal="left"/>
    </xf>
    <xf numFmtId="43" fontId="17" fillId="0" borderId="39" xfId="1" applyFont="1" applyFill="1" applyBorder="1" applyAlignment="1">
      <alignment vertical="center"/>
    </xf>
    <xf numFmtId="0" fontId="15" fillId="0" borderId="1" xfId="4" applyFont="1" applyBorder="1" applyAlignment="1">
      <alignment horizontal="center"/>
    </xf>
    <xf numFmtId="0" fontId="15" fillId="0" borderId="3" xfId="4" applyFont="1" applyBorder="1" applyAlignment="1">
      <alignment horizontal="center"/>
    </xf>
    <xf numFmtId="0" fontId="15" fillId="0" borderId="45" xfId="4" applyFont="1" applyBorder="1" applyAlignment="1">
      <alignment horizontal="center"/>
    </xf>
    <xf numFmtId="0" fontId="15" fillId="0" borderId="35" xfId="4" applyFont="1" applyBorder="1" applyAlignment="1">
      <alignment horizontal="center"/>
    </xf>
    <xf numFmtId="0" fontId="15" fillId="0" borderId="33" xfId="4" applyFont="1" applyBorder="1" applyAlignment="1">
      <alignment horizontal="center"/>
    </xf>
    <xf numFmtId="0" fontId="0" fillId="0" borderId="36" xfId="0" applyBorder="1" applyAlignment="1">
      <alignment vertical="center"/>
    </xf>
    <xf numFmtId="49" fontId="0" fillId="0" borderId="36" xfId="0" applyNumberFormat="1" applyBorder="1" applyAlignment="1">
      <alignment horizontal="left" vertical="center"/>
    </xf>
    <xf numFmtId="0" fontId="0" fillId="0" borderId="36" xfId="0" applyBorder="1" applyAlignment="1">
      <alignment horizontal="center" vertical="center"/>
    </xf>
    <xf numFmtId="14" fontId="0" fillId="0" borderId="46" xfId="0" applyNumberFormat="1" applyBorder="1" applyAlignment="1">
      <alignment horizontal="right" vertical="center"/>
    </xf>
    <xf numFmtId="0" fontId="0" fillId="0" borderId="13" xfId="0" applyBorder="1" applyAlignment="1">
      <alignment vertical="center"/>
    </xf>
    <xf numFmtId="49" fontId="0" fillId="0" borderId="13" xfId="0" applyNumberFormat="1" applyBorder="1" applyAlignment="1">
      <alignment horizontal="left" vertical="center"/>
    </xf>
    <xf numFmtId="0" fontId="0" fillId="0" borderId="13" xfId="0" applyBorder="1" applyAlignment="1">
      <alignment horizontal="center" vertical="center"/>
    </xf>
    <xf numFmtId="14" fontId="0" fillId="0" borderId="48" xfId="0" applyNumberFormat="1" applyBorder="1" applyAlignment="1">
      <alignment horizontal="right" vertical="center"/>
    </xf>
    <xf numFmtId="0" fontId="0" fillId="0" borderId="31" xfId="0" applyBorder="1" applyAlignment="1">
      <alignment vertical="center"/>
    </xf>
    <xf numFmtId="49" fontId="0" fillId="0" borderId="31" xfId="0" applyNumberFormat="1" applyBorder="1" applyAlignment="1">
      <alignment horizontal="left" vertical="center"/>
    </xf>
    <xf numFmtId="0" fontId="0" fillId="0" borderId="31" xfId="0" applyBorder="1" applyAlignment="1">
      <alignment horizontal="center" vertical="center"/>
    </xf>
    <xf numFmtId="14" fontId="0" fillId="0" borderId="49" xfId="0" applyNumberFormat="1" applyBorder="1" applyAlignment="1">
      <alignment horizontal="right" vertical="center"/>
    </xf>
    <xf numFmtId="0" fontId="1" fillId="10" borderId="65" xfId="0" applyFont="1" applyFill="1" applyBorder="1"/>
    <xf numFmtId="0" fontId="1" fillId="10" borderId="66" xfId="0" applyFont="1" applyFill="1" applyBorder="1"/>
    <xf numFmtId="0" fontId="6" fillId="0" borderId="39" xfId="4" applyBorder="1" applyAlignment="1">
      <alignment horizontal="left"/>
    </xf>
    <xf numFmtId="49" fontId="6" fillId="0" borderId="39" xfId="4" applyNumberFormat="1" applyBorder="1" applyAlignment="1">
      <alignment horizontal="left"/>
    </xf>
    <xf numFmtId="0" fontId="6" fillId="0" borderId="39" xfId="4" applyBorder="1" applyAlignment="1">
      <alignment horizontal="center"/>
    </xf>
    <xf numFmtId="14" fontId="6" fillId="0" borderId="40" xfId="4" applyNumberFormat="1" applyBorder="1" applyAlignment="1">
      <alignment horizontal="right"/>
    </xf>
    <xf numFmtId="49" fontId="6" fillId="0" borderId="13" xfId="4" quotePrefix="1" applyNumberFormat="1" applyBorder="1" applyAlignment="1">
      <alignment horizontal="left"/>
    </xf>
    <xf numFmtId="14" fontId="0" fillId="0" borderId="37" xfId="0" applyNumberFormat="1" applyBorder="1" applyAlignment="1">
      <alignment horizontal="right" vertical="center"/>
    </xf>
    <xf numFmtId="0" fontId="0" fillId="0" borderId="5" xfId="0" applyBorder="1" applyAlignment="1">
      <alignment vertical="center"/>
    </xf>
    <xf numFmtId="49" fontId="0" fillId="0" borderId="5" xfId="0" applyNumberFormat="1" applyBorder="1" applyAlignment="1">
      <alignment horizontal="left" vertical="center"/>
    </xf>
    <xf numFmtId="0" fontId="0" fillId="0" borderId="5" xfId="0" applyBorder="1" applyAlignment="1">
      <alignment horizontal="center" vertical="center"/>
    </xf>
    <xf numFmtId="14" fontId="0" fillId="0" borderId="34" xfId="0" applyNumberFormat="1" applyBorder="1" applyAlignment="1">
      <alignment horizontal="right" vertical="center"/>
    </xf>
    <xf numFmtId="14" fontId="0" fillId="0" borderId="42" xfId="0" applyNumberFormat="1" applyBorder="1" applyAlignment="1">
      <alignment horizontal="right" vertical="center"/>
    </xf>
    <xf numFmtId="14" fontId="6" fillId="0" borderId="44" xfId="4" applyNumberFormat="1" applyBorder="1" applyAlignment="1">
      <alignment horizontal="right"/>
    </xf>
    <xf numFmtId="49" fontId="0" fillId="0" borderId="13" xfId="0" quotePrefix="1" applyNumberFormat="1" applyBorder="1" applyAlignment="1">
      <alignment horizontal="left" vertical="center"/>
    </xf>
    <xf numFmtId="0" fontId="0" fillId="0" borderId="59" xfId="0" applyBorder="1" applyAlignment="1">
      <alignment horizontal="left" vertical="center"/>
    </xf>
    <xf numFmtId="0" fontId="0" fillId="0" borderId="59" xfId="0" applyBorder="1" applyAlignment="1">
      <alignment vertical="center"/>
    </xf>
    <xf numFmtId="49" fontId="0" fillId="0" borderId="59" xfId="0" applyNumberFormat="1" applyBorder="1" applyAlignment="1">
      <alignment horizontal="left" vertical="center"/>
    </xf>
    <xf numFmtId="14" fontId="0" fillId="0" borderId="44" xfId="0" applyNumberFormat="1" applyBorder="1" applyAlignment="1">
      <alignment horizontal="right" vertical="center"/>
    </xf>
    <xf numFmtId="0" fontId="0" fillId="0" borderId="11" xfId="0" applyBorder="1" applyAlignment="1">
      <alignment horizontal="left" vertical="center"/>
    </xf>
    <xf numFmtId="0" fontId="0" fillId="0" borderId="11" xfId="0" applyBorder="1" applyAlignment="1">
      <alignment vertical="center"/>
    </xf>
    <xf numFmtId="49" fontId="0" fillId="0" borderId="11" xfId="0" applyNumberFormat="1" applyBorder="1" applyAlignment="1">
      <alignment horizontal="left" vertical="center"/>
    </xf>
    <xf numFmtId="14" fontId="0" fillId="0" borderId="16" xfId="0" applyNumberFormat="1" applyBorder="1" applyAlignment="1">
      <alignment horizontal="right" vertical="center"/>
    </xf>
    <xf numFmtId="0" fontId="0" fillId="0" borderId="36" xfId="0" applyBorder="1" applyAlignment="1">
      <alignment horizontal="left"/>
    </xf>
    <xf numFmtId="49" fontId="0" fillId="0" borderId="36" xfId="0" applyNumberFormat="1" applyBorder="1" applyAlignment="1">
      <alignment horizontal="left"/>
    </xf>
    <xf numFmtId="0" fontId="0" fillId="0" borderId="13" xfId="0" applyBorder="1" applyAlignment="1">
      <alignment horizontal="left"/>
    </xf>
    <xf numFmtId="49" fontId="0" fillId="0" borderId="13" xfId="0" applyNumberFormat="1" applyBorder="1" applyAlignment="1">
      <alignment horizontal="left"/>
    </xf>
    <xf numFmtId="0" fontId="0" fillId="0" borderId="31" xfId="0" applyBorder="1" applyAlignment="1">
      <alignment horizontal="left"/>
    </xf>
    <xf numFmtId="49" fontId="0" fillId="0" borderId="31" xfId="0" applyNumberFormat="1" applyBorder="1" applyAlignment="1">
      <alignment horizontal="left"/>
    </xf>
    <xf numFmtId="14" fontId="0" fillId="0" borderId="54" xfId="0" applyNumberFormat="1" applyBorder="1" applyAlignment="1">
      <alignment horizontal="right" vertical="center"/>
    </xf>
    <xf numFmtId="0" fontId="0" fillId="0" borderId="2" xfId="0" applyBorder="1" applyAlignment="1">
      <alignment horizontal="left"/>
    </xf>
    <xf numFmtId="0" fontId="1" fillId="0" borderId="2" xfId="0" applyFont="1" applyBorder="1"/>
    <xf numFmtId="49" fontId="0" fillId="0" borderId="2" xfId="0" applyNumberFormat="1" applyBorder="1" applyAlignment="1">
      <alignment horizontal="left"/>
    </xf>
    <xf numFmtId="14" fontId="0" fillId="0" borderId="32" xfId="0" applyNumberFormat="1" applyBorder="1" applyAlignment="1">
      <alignment horizontal="right" vertical="center"/>
    </xf>
    <xf numFmtId="0" fontId="0" fillId="0" borderId="5" xfId="0" applyBorder="1" applyAlignment="1">
      <alignment horizontal="left"/>
    </xf>
    <xf numFmtId="0" fontId="0" fillId="0" borderId="5" xfId="0" applyBorder="1"/>
    <xf numFmtId="49" fontId="0" fillId="0" borderId="5" xfId="0" applyNumberFormat="1" applyBorder="1" applyAlignment="1">
      <alignment horizontal="left"/>
    </xf>
    <xf numFmtId="0" fontId="16" fillId="0" borderId="36" xfId="3" applyFont="1" applyBorder="1" applyAlignment="1">
      <alignment horizontal="left" vertical="center"/>
    </xf>
    <xf numFmtId="0" fontId="16" fillId="0" borderId="13" xfId="3" applyFont="1" applyBorder="1" applyAlignment="1">
      <alignment horizontal="left" vertical="center"/>
    </xf>
    <xf numFmtId="0" fontId="0" fillId="0" borderId="36" xfId="0" applyBorder="1" applyAlignment="1">
      <alignment horizontal="center"/>
    </xf>
    <xf numFmtId="0" fontId="0" fillId="0" borderId="13" xfId="0" applyBorder="1" applyAlignment="1">
      <alignment horizontal="center"/>
    </xf>
    <xf numFmtId="14" fontId="0" fillId="0" borderId="42" xfId="0" applyNumberFormat="1" applyBorder="1" applyAlignment="1">
      <alignment horizontal="right"/>
    </xf>
    <xf numFmtId="0" fontId="0" fillId="0" borderId="31" xfId="0" applyBorder="1" applyAlignment="1">
      <alignment horizontal="center"/>
    </xf>
    <xf numFmtId="14" fontId="0" fillId="0" borderId="54" xfId="0" applyNumberFormat="1" applyBorder="1" applyAlignment="1">
      <alignment horizontal="right"/>
    </xf>
    <xf numFmtId="14" fontId="0" fillId="0" borderId="37" xfId="0" applyNumberFormat="1" applyBorder="1" applyAlignment="1">
      <alignment horizontal="right"/>
    </xf>
    <xf numFmtId="0" fontId="0" fillId="0" borderId="5" xfId="0" applyBorder="1" applyAlignment="1">
      <alignment horizontal="center"/>
    </xf>
    <xf numFmtId="14" fontId="0" fillId="0" borderId="34" xfId="0" applyNumberFormat="1" applyBorder="1" applyAlignment="1">
      <alignment horizontal="right"/>
    </xf>
    <xf numFmtId="0" fontId="0" fillId="0" borderId="62" xfId="0" applyBorder="1" applyAlignment="1">
      <alignment horizontal="left"/>
    </xf>
    <xf numFmtId="0" fontId="0" fillId="0" borderId="62" xfId="0" applyBorder="1"/>
    <xf numFmtId="49" fontId="0" fillId="0" borderId="62" xfId="0" applyNumberFormat="1" applyBorder="1" applyAlignment="1">
      <alignment horizontal="left"/>
    </xf>
    <xf numFmtId="0" fontId="0" fillId="0" borderId="62" xfId="0" applyBorder="1" applyAlignment="1">
      <alignment horizontal="center"/>
    </xf>
    <xf numFmtId="14" fontId="0" fillId="0" borderId="63" xfId="0" applyNumberFormat="1" applyBorder="1" applyAlignment="1">
      <alignment horizontal="right"/>
    </xf>
    <xf numFmtId="0" fontId="0" fillId="0" borderId="2" xfId="0" applyBorder="1"/>
    <xf numFmtId="0" fontId="0" fillId="0" borderId="2" xfId="0" applyBorder="1" applyAlignment="1">
      <alignment horizontal="center"/>
    </xf>
    <xf numFmtId="14" fontId="0" fillId="0" borderId="32" xfId="0" applyNumberFormat="1" applyBorder="1" applyAlignment="1">
      <alignment horizontal="right"/>
    </xf>
    <xf numFmtId="49" fontId="1" fillId="0" borderId="13" xfId="0" quotePrefix="1" applyNumberFormat="1" applyFont="1" applyBorder="1" applyAlignment="1">
      <alignment horizontal="left"/>
    </xf>
    <xf numFmtId="49" fontId="1" fillId="0" borderId="13" xfId="0" applyNumberFormat="1" applyFont="1" applyBorder="1" applyAlignment="1">
      <alignment horizontal="left"/>
    </xf>
    <xf numFmtId="0" fontId="16" fillId="0" borderId="5" xfId="3" applyFont="1" applyBorder="1" applyAlignment="1">
      <alignment horizontal="left" vertical="center"/>
    </xf>
    <xf numFmtId="0" fontId="16" fillId="0" borderId="31" xfId="3" applyFont="1" applyBorder="1" applyAlignment="1">
      <alignment horizontal="left" vertical="center"/>
    </xf>
    <xf numFmtId="49" fontId="1" fillId="0" borderId="36" xfId="0" applyNumberFormat="1" applyFont="1" applyBorder="1" applyAlignment="1">
      <alignment horizontal="left"/>
    </xf>
    <xf numFmtId="0" fontId="1" fillId="0" borderId="31" xfId="0" applyFont="1" applyBorder="1"/>
    <xf numFmtId="0" fontId="1" fillId="0" borderId="13" xfId="0" applyFont="1" applyBorder="1"/>
    <xf numFmtId="0" fontId="1" fillId="0" borderId="5" xfId="0" applyFont="1" applyBorder="1"/>
    <xf numFmtId="49" fontId="1" fillId="0" borderId="5" xfId="0" quotePrefix="1" applyNumberFormat="1" applyFont="1" applyBorder="1" applyAlignment="1">
      <alignment horizontal="left"/>
    </xf>
    <xf numFmtId="0" fontId="1" fillId="0" borderId="36" xfId="0" applyFont="1" applyBorder="1" applyAlignment="1">
      <alignment horizontal="center"/>
    </xf>
    <xf numFmtId="14" fontId="0" fillId="0" borderId="36" xfId="0" applyNumberFormat="1" applyBorder="1" applyAlignment="1">
      <alignment horizontal="right"/>
    </xf>
    <xf numFmtId="14" fontId="0" fillId="0" borderId="13" xfId="0" applyNumberFormat="1" applyBorder="1" applyAlignment="1">
      <alignment horizontal="right"/>
    </xf>
    <xf numFmtId="14" fontId="0" fillId="0" borderId="5" xfId="0" applyNumberFormat="1" applyBorder="1" applyAlignment="1">
      <alignment horizontal="right"/>
    </xf>
    <xf numFmtId="0" fontId="16" fillId="0" borderId="31" xfId="0" applyFont="1" applyBorder="1"/>
    <xf numFmtId="14" fontId="0" fillId="0" borderId="31" xfId="0" applyNumberFormat="1" applyBorder="1" applyAlignment="1">
      <alignment horizontal="right"/>
    </xf>
    <xf numFmtId="14" fontId="0" fillId="0" borderId="2" xfId="0" applyNumberFormat="1" applyBorder="1" applyAlignment="1">
      <alignment horizontal="right"/>
    </xf>
    <xf numFmtId="0" fontId="1" fillId="10" borderId="51" xfId="0" applyFont="1" applyFill="1" applyBorder="1"/>
    <xf numFmtId="0" fontId="16" fillId="0" borderId="5" xfId="0" applyFont="1" applyBorder="1"/>
    <xf numFmtId="0" fontId="1" fillId="10" borderId="57" xfId="0" applyFont="1" applyFill="1" applyBorder="1"/>
    <xf numFmtId="0" fontId="0" fillId="0" borderId="59" xfId="0" applyBorder="1" applyAlignment="1">
      <alignment horizontal="center"/>
    </xf>
    <xf numFmtId="0" fontId="0" fillId="0" borderId="11" xfId="0" applyBorder="1" applyAlignment="1">
      <alignment horizontal="center"/>
    </xf>
    <xf numFmtId="0" fontId="1" fillId="0" borderId="36" xfId="0" applyFont="1" applyBorder="1"/>
    <xf numFmtId="0" fontId="1" fillId="10" borderId="37" xfId="0" applyFont="1" applyFill="1" applyBorder="1"/>
    <xf numFmtId="0" fontId="1" fillId="10" borderId="42" xfId="0" applyFont="1" applyFill="1" applyBorder="1"/>
    <xf numFmtId="0" fontId="1" fillId="10" borderId="34" xfId="0" applyFont="1" applyFill="1" applyBorder="1"/>
    <xf numFmtId="0" fontId="0" fillId="0" borderId="59" xfId="0" applyBorder="1" applyAlignment="1">
      <alignment horizontal="left"/>
    </xf>
    <xf numFmtId="0" fontId="0" fillId="0" borderId="59" xfId="0" applyBorder="1"/>
    <xf numFmtId="49" fontId="0" fillId="0" borderId="59" xfId="0" applyNumberFormat="1" applyBorder="1" applyAlignment="1">
      <alignment horizontal="left"/>
    </xf>
    <xf numFmtId="0" fontId="1" fillId="0" borderId="59" xfId="0" applyFont="1" applyBorder="1"/>
    <xf numFmtId="0" fontId="16" fillId="0" borderId="59" xfId="0" applyFont="1" applyBorder="1"/>
    <xf numFmtId="0" fontId="1" fillId="10" borderId="54" xfId="0" applyFont="1" applyFill="1" applyBorder="1"/>
    <xf numFmtId="0" fontId="0" fillId="0" borderId="11" xfId="0" applyBorder="1" applyAlignment="1">
      <alignment horizontal="left"/>
    </xf>
    <xf numFmtId="0" fontId="0" fillId="0" borderId="11" xfId="0" applyBorder="1"/>
    <xf numFmtId="49" fontId="0" fillId="0" borderId="11" xfId="0" applyNumberFormat="1" applyBorder="1" applyAlignment="1">
      <alignment horizontal="left"/>
    </xf>
    <xf numFmtId="0" fontId="1" fillId="0" borderId="11" xfId="0" applyFont="1" applyBorder="1"/>
    <xf numFmtId="0" fontId="16" fillId="0" borderId="11" xfId="0" applyFont="1" applyBorder="1"/>
    <xf numFmtId="14" fontId="0" fillId="0" borderId="11" xfId="0" applyNumberFormat="1" applyBorder="1" applyAlignment="1">
      <alignment horizontal="right"/>
    </xf>
    <xf numFmtId="0" fontId="1" fillId="10" borderId="16" xfId="0" applyFont="1" applyFill="1" applyBorder="1"/>
    <xf numFmtId="43" fontId="16" fillId="0" borderId="39" xfId="1" applyFont="1" applyFill="1" applyBorder="1" applyAlignment="1">
      <alignment vertical="center"/>
    </xf>
    <xf numFmtId="14" fontId="16" fillId="0" borderId="40" xfId="0" applyNumberFormat="1" applyFont="1" applyBorder="1" applyAlignment="1">
      <alignment horizontal="right" vertical="center"/>
    </xf>
    <xf numFmtId="0" fontId="1" fillId="0" borderId="62" xfId="0" applyFont="1" applyBorder="1"/>
    <xf numFmtId="14" fontId="0" fillId="0" borderId="62" xfId="0" applyNumberFormat="1" applyBorder="1" applyAlignment="1">
      <alignment horizontal="right"/>
    </xf>
    <xf numFmtId="0" fontId="1" fillId="10" borderId="63" xfId="0" applyFont="1" applyFill="1" applyBorder="1"/>
    <xf numFmtId="0" fontId="16" fillId="0" borderId="59" xfId="0" applyFont="1" applyBorder="1" applyAlignment="1">
      <alignment horizontal="left"/>
    </xf>
    <xf numFmtId="49" fontId="16" fillId="0" borderId="59" xfId="0" applyNumberFormat="1" applyFont="1" applyBorder="1" applyAlignment="1">
      <alignment horizontal="left"/>
    </xf>
    <xf numFmtId="0" fontId="16" fillId="0" borderId="59" xfId="0" applyFont="1" applyBorder="1" applyAlignment="1">
      <alignment horizontal="center"/>
    </xf>
    <xf numFmtId="14" fontId="16" fillId="0" borderId="2" xfId="0" applyNumberFormat="1" applyFont="1" applyBorder="1" applyAlignment="1">
      <alignment horizontal="right"/>
    </xf>
    <xf numFmtId="0" fontId="16" fillId="10" borderId="44" xfId="0" applyFont="1" applyFill="1" applyBorder="1"/>
    <xf numFmtId="0" fontId="16" fillId="0" borderId="5" xfId="0" applyFont="1" applyBorder="1" applyAlignment="1">
      <alignment vertical="center" wrapText="1"/>
    </xf>
    <xf numFmtId="49" fontId="16" fillId="0" borderId="5" xfId="0" applyNumberFormat="1" applyFont="1" applyBorder="1" applyAlignment="1">
      <alignment horizontal="left" vertical="center"/>
    </xf>
    <xf numFmtId="0" fontId="16" fillId="0" borderId="5" xfId="0" applyFont="1" applyBorder="1" applyAlignment="1">
      <alignment vertical="center"/>
    </xf>
    <xf numFmtId="0" fontId="16" fillId="0" borderId="5" xfId="0" applyFont="1" applyBorder="1" applyAlignment="1">
      <alignment horizontal="center" vertical="center"/>
    </xf>
    <xf numFmtId="14" fontId="16" fillId="0" borderId="5" xfId="0" applyNumberFormat="1" applyFont="1" applyBorder="1" applyAlignment="1">
      <alignment horizontal="right" vertical="center"/>
    </xf>
    <xf numFmtId="0" fontId="16" fillId="10" borderId="34" xfId="0" applyFont="1" applyFill="1" applyBorder="1" applyAlignment="1">
      <alignment vertical="center"/>
    </xf>
    <xf numFmtId="0" fontId="16" fillId="0" borderId="5" xfId="0" applyFont="1" applyBorder="1" applyAlignment="1">
      <alignment horizontal="left"/>
    </xf>
    <xf numFmtId="49" fontId="16" fillId="0" borderId="5" xfId="0" applyNumberFormat="1" applyFont="1" applyBorder="1" applyAlignment="1">
      <alignment horizontal="left"/>
    </xf>
    <xf numFmtId="0" fontId="16" fillId="0" borderId="5" xfId="0" applyFont="1" applyBorder="1" applyAlignment="1">
      <alignment horizontal="center"/>
    </xf>
    <xf numFmtId="14" fontId="16" fillId="0" borderId="5" xfId="0" applyNumberFormat="1" applyFont="1" applyBorder="1" applyAlignment="1">
      <alignment horizontal="right"/>
    </xf>
    <xf numFmtId="0" fontId="16" fillId="10" borderId="57" xfId="0" applyFont="1" applyFill="1" applyBorder="1"/>
    <xf numFmtId="0" fontId="16" fillId="0" borderId="31" xfId="0" applyFont="1" applyBorder="1" applyAlignment="1">
      <alignment horizontal="left"/>
    </xf>
    <xf numFmtId="49" fontId="16" fillId="0" borderId="31" xfId="0" applyNumberFormat="1" applyFont="1" applyBorder="1" applyAlignment="1">
      <alignment horizontal="left"/>
    </xf>
    <xf numFmtId="0" fontId="16" fillId="0" borderId="31" xfId="0" applyFont="1" applyBorder="1" applyAlignment="1">
      <alignment horizontal="center"/>
    </xf>
    <xf numFmtId="14" fontId="16" fillId="0" borderId="31" xfId="0" applyNumberFormat="1" applyFont="1" applyBorder="1" applyAlignment="1">
      <alignment horizontal="right"/>
    </xf>
    <xf numFmtId="0" fontId="16" fillId="10" borderId="54" xfId="0" applyFont="1" applyFill="1" applyBorder="1"/>
    <xf numFmtId="0" fontId="16" fillId="0" borderId="11" xfId="0" applyFont="1" applyBorder="1" applyAlignment="1">
      <alignment horizontal="left"/>
    </xf>
    <xf numFmtId="49" fontId="16" fillId="0" borderId="11" xfId="0" applyNumberFormat="1" applyFont="1" applyBorder="1" applyAlignment="1">
      <alignment horizontal="left"/>
    </xf>
    <xf numFmtId="0" fontId="16" fillId="0" borderId="11" xfId="0" applyFont="1" applyBorder="1" applyAlignment="1">
      <alignment horizontal="center"/>
    </xf>
    <xf numFmtId="14" fontId="16" fillId="0" borderId="11" xfId="0" applyNumberFormat="1" applyFont="1" applyBorder="1" applyAlignment="1">
      <alignment horizontal="right"/>
    </xf>
    <xf numFmtId="0" fontId="16" fillId="10" borderId="12" xfId="0" applyFont="1" applyFill="1" applyBorder="1"/>
    <xf numFmtId="14" fontId="16" fillId="0" borderId="59" xfId="0" applyNumberFormat="1" applyFont="1" applyBorder="1" applyAlignment="1">
      <alignment horizontal="right"/>
    </xf>
    <xf numFmtId="0" fontId="16" fillId="10" borderId="34" xfId="0" applyFont="1" applyFill="1" applyBorder="1"/>
    <xf numFmtId="43" fontId="2" fillId="0" borderId="2" xfId="1" applyFont="1" applyBorder="1"/>
    <xf numFmtId="43" fontId="2" fillId="0" borderId="5" xfId="1" applyFont="1" applyBorder="1"/>
    <xf numFmtId="0" fontId="8" fillId="0" borderId="6" xfId="0" applyFont="1" applyBorder="1"/>
    <xf numFmtId="0" fontId="12" fillId="12" borderId="0" xfId="0" applyFont="1" applyFill="1" applyAlignment="1">
      <alignment vertical="center"/>
    </xf>
    <xf numFmtId="14" fontId="24" fillId="12" borderId="30" xfId="0" applyNumberFormat="1" applyFont="1" applyFill="1" applyBorder="1" applyAlignment="1">
      <alignment vertical="center"/>
    </xf>
    <xf numFmtId="14" fontId="24" fillId="12" borderId="0" xfId="0" applyNumberFormat="1" applyFont="1" applyFill="1" applyAlignment="1">
      <alignment vertical="center"/>
    </xf>
    <xf numFmtId="0" fontId="0" fillId="0" borderId="0" xfId="0" applyAlignment="1">
      <alignment vertical="center"/>
    </xf>
    <xf numFmtId="0" fontId="8" fillId="0" borderId="47" xfId="0" applyFont="1" applyBorder="1" applyAlignment="1">
      <alignment horizontal="center" vertical="center" wrapText="1"/>
    </xf>
    <xf numFmtId="0" fontId="25" fillId="0" borderId="1" xfId="0" applyFont="1" applyBorder="1" applyAlignment="1">
      <alignment horizontal="left" vertical="center" wrapText="1"/>
    </xf>
    <xf numFmtId="0" fontId="25" fillId="0" borderId="2" xfId="0" applyFont="1" applyBorder="1" applyAlignment="1">
      <alignment horizontal="center" vertical="center" wrapText="1"/>
    </xf>
    <xf numFmtId="0" fontId="25" fillId="0" borderId="2" xfId="0" applyFont="1" applyBorder="1" applyAlignment="1">
      <alignment horizontal="left" vertical="center" wrapText="1"/>
    </xf>
    <xf numFmtId="0" fontId="26" fillId="0" borderId="2" xfId="0" applyFont="1" applyBorder="1" applyAlignment="1">
      <alignment horizontal="left" vertical="center" wrapText="1"/>
    </xf>
    <xf numFmtId="0" fontId="25" fillId="0" borderId="51"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0" fillId="0" borderId="0" xfId="0" applyAlignment="1">
      <alignment wrapText="1"/>
    </xf>
    <xf numFmtId="0" fontId="27" fillId="0" borderId="73" xfId="0" quotePrefix="1" applyFont="1" applyBorder="1" applyAlignment="1">
      <alignment horizontal="center" vertical="center"/>
    </xf>
    <xf numFmtId="0" fontId="28" fillId="0" borderId="73" xfId="0" applyFont="1" applyBorder="1" applyAlignment="1">
      <alignment horizontal="left" vertical="center"/>
    </xf>
    <xf numFmtId="0" fontId="29" fillId="0" borderId="73" xfId="0" applyFont="1" applyBorder="1" applyAlignment="1">
      <alignment horizontal="center" vertical="center"/>
    </xf>
    <xf numFmtId="0" fontId="29" fillId="0" borderId="73" xfId="0" applyFont="1" applyBorder="1" applyAlignment="1">
      <alignment horizontal="left" vertical="center"/>
    </xf>
    <xf numFmtId="0" fontId="30" fillId="0" borderId="73" xfId="0" applyFont="1" applyBorder="1" applyAlignment="1">
      <alignment horizontal="left" vertical="center"/>
    </xf>
    <xf numFmtId="14" fontId="29" fillId="0" borderId="73" xfId="0" applyNumberFormat="1" applyFont="1" applyBorder="1" applyAlignment="1">
      <alignment horizontal="center" vertical="center"/>
    </xf>
    <xf numFmtId="0" fontId="30" fillId="0" borderId="73" xfId="0" applyFont="1" applyBorder="1" applyAlignment="1">
      <alignment horizontal="center" vertical="center"/>
    </xf>
    <xf numFmtId="0" fontId="32" fillId="0" borderId="73" xfId="0" applyFont="1" applyBorder="1"/>
    <xf numFmtId="14" fontId="33" fillId="0" borderId="73" xfId="0" applyNumberFormat="1" applyFont="1" applyBorder="1"/>
    <xf numFmtId="14" fontId="34" fillId="0" borderId="74" xfId="0" applyNumberFormat="1" applyFont="1" applyBorder="1"/>
    <xf numFmtId="0" fontId="35" fillId="0" borderId="0" xfId="0" applyFont="1"/>
    <xf numFmtId="0" fontId="36" fillId="0" borderId="73" xfId="0" quotePrefix="1" applyFont="1" applyBorder="1" applyAlignment="1">
      <alignment horizontal="center" vertical="center"/>
    </xf>
    <xf numFmtId="0" fontId="37" fillId="0" borderId="73" xfId="0" applyFont="1" applyBorder="1" applyAlignment="1">
      <alignment horizontal="center" vertical="center"/>
    </xf>
    <xf numFmtId="0" fontId="37" fillId="0" borderId="73" xfId="0" applyFont="1" applyBorder="1" applyAlignment="1">
      <alignment horizontal="left" vertical="center"/>
    </xf>
    <xf numFmtId="0" fontId="38" fillId="0" borderId="73" xfId="0" applyFont="1" applyBorder="1" applyAlignment="1">
      <alignment horizontal="left" vertical="center"/>
    </xf>
    <xf numFmtId="14" fontId="37" fillId="0" borderId="73" xfId="0" applyNumberFormat="1" applyFont="1" applyBorder="1" applyAlignment="1">
      <alignment horizontal="center" vertical="center"/>
    </xf>
    <xf numFmtId="0" fontId="38" fillId="0" borderId="73" xfId="0" applyFont="1" applyBorder="1" applyAlignment="1">
      <alignment horizontal="center" vertical="center"/>
    </xf>
    <xf numFmtId="14" fontId="22" fillId="0" borderId="75" xfId="0" applyNumberFormat="1" applyFont="1" applyBorder="1"/>
    <xf numFmtId="0" fontId="28" fillId="0" borderId="75" xfId="0" applyFont="1" applyBorder="1" applyAlignment="1">
      <alignment horizontal="left" vertical="center"/>
    </xf>
    <xf numFmtId="0" fontId="37" fillId="0" borderId="75" xfId="0" applyFont="1" applyBorder="1" applyAlignment="1">
      <alignment horizontal="center" vertical="center"/>
    </xf>
    <xf numFmtId="0" fontId="37" fillId="0" borderId="75" xfId="0" applyFont="1" applyBorder="1" applyAlignment="1">
      <alignment horizontal="left" vertical="center"/>
    </xf>
    <xf numFmtId="0" fontId="38" fillId="0" borderId="75" xfId="0" applyFont="1" applyBorder="1" applyAlignment="1">
      <alignment horizontal="left" vertical="center"/>
    </xf>
    <xf numFmtId="14" fontId="37" fillId="0" borderId="75" xfId="0" applyNumberFormat="1" applyFont="1" applyBorder="1" applyAlignment="1">
      <alignment horizontal="center" vertical="center"/>
    </xf>
    <xf numFmtId="0" fontId="38" fillId="0" borderId="75" xfId="0" applyFont="1" applyBorder="1" applyAlignment="1">
      <alignment horizontal="center" vertical="center"/>
    </xf>
    <xf numFmtId="0" fontId="32" fillId="0" borderId="75" xfId="0" applyFont="1" applyBorder="1"/>
    <xf numFmtId="14" fontId="33" fillId="0" borderId="75" xfId="0" applyNumberFormat="1" applyFont="1" applyBorder="1"/>
    <xf numFmtId="0" fontId="39" fillId="0" borderId="75" xfId="0" applyFont="1" applyBorder="1" applyAlignment="1">
      <alignment horizontal="left" vertical="center"/>
    </xf>
    <xf numFmtId="0" fontId="39" fillId="0" borderId="75" xfId="0" applyFont="1" applyBorder="1" applyAlignment="1">
      <alignment horizontal="center" vertical="center"/>
    </xf>
    <xf numFmtId="0" fontId="40" fillId="0" borderId="75" xfId="0" applyFont="1" applyBorder="1" applyAlignment="1">
      <alignment horizontal="left" vertical="center"/>
    </xf>
    <xf numFmtId="14" fontId="39" fillId="0" borderId="75" xfId="0" applyNumberFormat="1" applyFont="1" applyBorder="1" applyAlignment="1">
      <alignment horizontal="center" vertical="center"/>
    </xf>
    <xf numFmtId="0" fontId="40" fillId="0" borderId="75" xfId="0" applyFont="1" applyBorder="1" applyAlignment="1">
      <alignment horizontal="center" vertical="center"/>
    </xf>
    <xf numFmtId="0" fontId="22" fillId="0" borderId="75" xfId="0" applyFont="1" applyBorder="1"/>
    <xf numFmtId="0" fontId="22" fillId="0" borderId="0" xfId="0" applyFont="1"/>
    <xf numFmtId="0" fontId="29" fillId="0" borderId="75" xfId="0" applyFont="1" applyBorder="1" applyAlignment="1">
      <alignment horizontal="left" vertical="center"/>
    </xf>
    <xf numFmtId="0" fontId="29" fillId="0" borderId="75" xfId="0" applyFont="1" applyBorder="1" applyAlignment="1">
      <alignment horizontal="center" vertical="center"/>
    </xf>
    <xf numFmtId="0" fontId="30" fillId="0" borderId="75" xfId="0" applyFont="1" applyBorder="1" applyAlignment="1">
      <alignment horizontal="left" vertical="center"/>
    </xf>
    <xf numFmtId="14" fontId="29" fillId="0" borderId="75" xfId="0" applyNumberFormat="1" applyFont="1" applyBorder="1" applyAlignment="1">
      <alignment horizontal="center" vertical="center"/>
    </xf>
    <xf numFmtId="0" fontId="31" fillId="0" borderId="75" xfId="0" applyFont="1" applyBorder="1" applyAlignment="1">
      <alignment horizontal="center" vertical="center"/>
    </xf>
    <xf numFmtId="0" fontId="30" fillId="0" borderId="75" xfId="0" applyFont="1" applyBorder="1" applyAlignment="1">
      <alignment horizontal="center" vertical="center"/>
    </xf>
    <xf numFmtId="0" fontId="34" fillId="0" borderId="75" xfId="0" applyFont="1" applyBorder="1"/>
    <xf numFmtId="14" fontId="34" fillId="0" borderId="73" xfId="0" applyNumberFormat="1" applyFont="1" applyBorder="1"/>
    <xf numFmtId="14" fontId="34" fillId="0" borderId="75" xfId="0" applyNumberFormat="1" applyFont="1" applyBorder="1"/>
    <xf numFmtId="0" fontId="25" fillId="0" borderId="75" xfId="0" applyFont="1" applyBorder="1" applyAlignment="1">
      <alignment horizontal="left" vertical="center"/>
    </xf>
    <xf numFmtId="0" fontId="25" fillId="0" borderId="75" xfId="0" applyFont="1" applyBorder="1" applyAlignment="1">
      <alignment horizontal="center" vertical="center"/>
    </xf>
    <xf numFmtId="0" fontId="15" fillId="0" borderId="75" xfId="0" applyFont="1" applyBorder="1" applyAlignment="1">
      <alignment horizontal="left" vertical="center"/>
    </xf>
    <xf numFmtId="0" fontId="41" fillId="0" borderId="75" xfId="0" applyFont="1" applyBorder="1" applyAlignment="1">
      <alignment horizontal="left" vertical="center"/>
    </xf>
    <xf numFmtId="0" fontId="15" fillId="0" borderId="75" xfId="0" applyFont="1" applyBorder="1" applyAlignment="1">
      <alignment horizontal="center" vertical="center"/>
    </xf>
    <xf numFmtId="14" fontId="15" fillId="0" borderId="75" xfId="0" applyNumberFormat="1" applyFont="1" applyBorder="1" applyAlignment="1">
      <alignment horizontal="center" vertical="center"/>
    </xf>
    <xf numFmtId="0" fontId="42" fillId="0" borderId="75" xfId="0" applyFont="1" applyBorder="1" applyAlignment="1">
      <alignment horizontal="center" vertical="center"/>
    </xf>
    <xf numFmtId="0" fontId="41" fillId="0" borderId="75" xfId="0" applyFont="1" applyBorder="1" applyAlignment="1">
      <alignment horizontal="center" vertical="center"/>
    </xf>
    <xf numFmtId="0" fontId="0" fillId="0" borderId="75" xfId="0" applyBorder="1"/>
    <xf numFmtId="14" fontId="0" fillId="0" borderId="75" xfId="0" applyNumberFormat="1" applyBorder="1"/>
    <xf numFmtId="0" fontId="43" fillId="0" borderId="13" xfId="0" applyFont="1" applyBorder="1" applyAlignment="1">
      <alignment horizontal="left" vertical="center"/>
    </xf>
    <xf numFmtId="0" fontId="44" fillId="0" borderId="13" xfId="0" applyFont="1" applyBorder="1" applyAlignment="1">
      <alignment horizontal="center" vertical="center"/>
    </xf>
    <xf numFmtId="14" fontId="44" fillId="0" borderId="13" xfId="0" applyNumberFormat="1" applyFont="1" applyBorder="1" applyAlignment="1">
      <alignment horizontal="center" vertical="center"/>
    </xf>
    <xf numFmtId="0" fontId="44" fillId="0" borderId="52" xfId="0" applyFont="1" applyBorder="1" applyAlignment="1">
      <alignment horizontal="center" vertical="center"/>
    </xf>
    <xf numFmtId="0" fontId="45" fillId="0" borderId="75" xfId="0" applyFont="1" applyBorder="1" applyAlignment="1">
      <alignment horizontal="center" vertical="center"/>
    </xf>
    <xf numFmtId="14" fontId="0" fillId="0" borderId="73" xfId="0" applyNumberFormat="1" applyBorder="1"/>
    <xf numFmtId="0" fontId="41" fillId="0" borderId="75" xfId="0" applyFont="1" applyBorder="1" applyAlignment="1">
      <alignment horizontal="left" vertical="center" wrapText="1"/>
    </xf>
    <xf numFmtId="0" fontId="46" fillId="0" borderId="1" xfId="0" applyFont="1" applyBorder="1" applyAlignment="1">
      <alignment horizontal="left" vertical="center"/>
    </xf>
    <xf numFmtId="0" fontId="46" fillId="0" borderId="13" xfId="0" applyFont="1" applyBorder="1" applyAlignment="1">
      <alignment horizontal="center" vertical="center"/>
    </xf>
    <xf numFmtId="0" fontId="44" fillId="0" borderId="13" xfId="0" applyFont="1" applyBorder="1" applyAlignment="1">
      <alignment horizontal="left" vertical="center"/>
    </xf>
    <xf numFmtId="0" fontId="43" fillId="0" borderId="2" xfId="0" applyFont="1" applyBorder="1" applyAlignment="1">
      <alignment horizontal="left" vertical="center"/>
    </xf>
    <xf numFmtId="0" fontId="44" fillId="0" borderId="2" xfId="0" applyFont="1" applyBorder="1" applyAlignment="1">
      <alignment horizontal="center" vertical="center"/>
    </xf>
    <xf numFmtId="14" fontId="44" fillId="0" borderId="2" xfId="0" applyNumberFormat="1" applyFont="1" applyBorder="1" applyAlignment="1">
      <alignment horizontal="center" vertical="center"/>
    </xf>
    <xf numFmtId="0" fontId="44" fillId="0" borderId="51" xfId="0" applyFont="1" applyBorder="1" applyAlignment="1">
      <alignment horizontal="center" vertical="center"/>
    </xf>
    <xf numFmtId="0" fontId="0" fillId="0" borderId="75" xfId="0" applyBorder="1" applyAlignment="1">
      <alignment vertical="center"/>
    </xf>
    <xf numFmtId="14" fontId="0" fillId="0" borderId="75" xfId="0" applyNumberFormat="1" applyBorder="1" applyAlignment="1">
      <alignment vertical="center"/>
    </xf>
    <xf numFmtId="0" fontId="45" fillId="0" borderId="75" xfId="0" applyFont="1" applyBorder="1" applyAlignment="1">
      <alignment horizontal="left" vertical="center"/>
    </xf>
    <xf numFmtId="0" fontId="47" fillId="0" borderId="75" xfId="0" applyFont="1" applyBorder="1" applyAlignment="1">
      <alignment horizontal="left" vertical="center"/>
    </xf>
    <xf numFmtId="14" fontId="45" fillId="0" borderId="75" xfId="0" applyNumberFormat="1" applyFont="1" applyBorder="1" applyAlignment="1">
      <alignment horizontal="center" vertical="center"/>
    </xf>
    <xf numFmtId="0" fontId="47" fillId="0" borderId="75" xfId="0" applyFont="1" applyBorder="1" applyAlignment="1">
      <alignment horizontal="center" vertical="center"/>
    </xf>
    <xf numFmtId="14" fontId="48" fillId="0" borderId="73" xfId="0" applyNumberFormat="1" applyFont="1" applyBorder="1"/>
    <xf numFmtId="0" fontId="49" fillId="0" borderId="75" xfId="0" applyFont="1" applyBorder="1" applyAlignment="1">
      <alignment horizontal="left" vertical="center"/>
    </xf>
    <xf numFmtId="0" fontId="8" fillId="0" borderId="0" xfId="0" applyFont="1" applyAlignment="1">
      <alignment horizontal="center"/>
    </xf>
    <xf numFmtId="0" fontId="50" fillId="0" borderId="0" xfId="0" applyFont="1"/>
    <xf numFmtId="18" fontId="25" fillId="0" borderId="2" xfId="0" applyNumberFormat="1" applyFont="1" applyBorder="1" applyAlignment="1">
      <alignment horizontal="left" vertical="center" wrapText="1"/>
    </xf>
    <xf numFmtId="0" fontId="0" fillId="0" borderId="0" xfId="0" pivotButton="1" applyAlignment="1">
      <alignment wrapText="1"/>
    </xf>
    <xf numFmtId="0" fontId="0" fillId="10" borderId="0" xfId="0" applyFill="1"/>
    <xf numFmtId="0" fontId="51" fillId="10" borderId="0" xfId="0" applyFont="1" applyFill="1"/>
    <xf numFmtId="22" fontId="5" fillId="10" borderId="0" xfId="0" applyNumberFormat="1" applyFont="1" applyFill="1" applyAlignment="1">
      <alignment vertical="center"/>
    </xf>
    <xf numFmtId="166" fontId="2" fillId="0" borderId="13" xfId="0" applyNumberFormat="1" applyFont="1" applyBorder="1"/>
    <xf numFmtId="166" fontId="2" fillId="0" borderId="13" xfId="1" applyNumberFormat="1" applyFont="1" applyBorder="1"/>
    <xf numFmtId="14" fontId="2" fillId="0" borderId="13" xfId="1" applyNumberFormat="1" applyFont="1" applyBorder="1" applyAlignment="1">
      <alignment wrapText="1"/>
    </xf>
    <xf numFmtId="14" fontId="16" fillId="0" borderId="50" xfId="0" applyNumberFormat="1" applyFont="1" applyBorder="1" applyAlignment="1">
      <alignment horizontal="right" vertical="center"/>
    </xf>
    <xf numFmtId="14" fontId="16" fillId="0" borderId="52" xfId="0" applyNumberFormat="1" applyFont="1" applyBorder="1" applyAlignment="1">
      <alignment horizontal="right" vertical="center"/>
    </xf>
    <xf numFmtId="14" fontId="16" fillId="0" borderId="53" xfId="0" applyNumberFormat="1" applyFont="1" applyBorder="1" applyAlignment="1">
      <alignment horizontal="right" vertical="center"/>
    </xf>
    <xf numFmtId="14" fontId="16" fillId="0" borderId="36" xfId="0" applyNumberFormat="1" applyFont="1" applyBorder="1" applyAlignment="1">
      <alignment horizontal="right" vertical="center"/>
    </xf>
    <xf numFmtId="14" fontId="16" fillId="0" borderId="13" xfId="0" applyNumberFormat="1" applyFont="1" applyBorder="1" applyAlignment="1">
      <alignment horizontal="right" vertical="center"/>
    </xf>
    <xf numFmtId="14" fontId="16" fillId="0" borderId="31" xfId="0" applyNumberFormat="1" applyFont="1" applyBorder="1" applyAlignment="1">
      <alignment horizontal="right" vertical="center"/>
    </xf>
    <xf numFmtId="14" fontId="16" fillId="0" borderId="39" xfId="0" applyNumberFormat="1" applyFont="1" applyBorder="1" applyAlignment="1">
      <alignment horizontal="right" vertical="center"/>
    </xf>
    <xf numFmtId="14" fontId="16" fillId="0" borderId="2" xfId="0" applyNumberFormat="1" applyFont="1" applyBorder="1" applyAlignment="1">
      <alignment horizontal="right" vertical="center"/>
    </xf>
    <xf numFmtId="14" fontId="18" fillId="0" borderId="47" xfId="0" applyNumberFormat="1" applyFont="1" applyBorder="1" applyAlignment="1">
      <alignment horizontal="right" vertical="center"/>
    </xf>
    <xf numFmtId="14" fontId="16" fillId="0" borderId="12" xfId="0" applyNumberFormat="1" applyFont="1" applyBorder="1" applyAlignment="1">
      <alignment horizontal="right" vertical="center"/>
    </xf>
    <xf numFmtId="14" fontId="16" fillId="0" borderId="51" xfId="0" applyNumberFormat="1" applyFont="1" applyBorder="1" applyAlignment="1">
      <alignment horizontal="right" vertical="center"/>
    </xf>
    <xf numFmtId="14" fontId="16" fillId="0" borderId="57" xfId="0" applyNumberFormat="1" applyFont="1" applyBorder="1" applyAlignment="1">
      <alignment horizontal="right" vertical="center"/>
    </xf>
    <xf numFmtId="14" fontId="18" fillId="0" borderId="48" xfId="0" applyNumberFormat="1" applyFont="1" applyBorder="1" applyAlignment="1">
      <alignment horizontal="right" vertical="center"/>
    </xf>
    <xf numFmtId="14" fontId="17" fillId="0" borderId="46" xfId="4" applyNumberFormat="1" applyFont="1" applyBorder="1" applyAlignment="1">
      <alignment horizontal="right"/>
    </xf>
    <xf numFmtId="14" fontId="17" fillId="0" borderId="48" xfId="4" applyNumberFormat="1" applyFont="1" applyBorder="1" applyAlignment="1">
      <alignment horizontal="right"/>
    </xf>
    <xf numFmtId="14" fontId="17" fillId="0" borderId="49" xfId="4" applyNumberFormat="1" applyFont="1" applyBorder="1" applyAlignment="1">
      <alignment horizontal="right"/>
    </xf>
    <xf numFmtId="14" fontId="17" fillId="0" borderId="34" xfId="4" applyNumberFormat="1" applyFont="1" applyBorder="1" applyAlignment="1">
      <alignment horizontal="right"/>
    </xf>
    <xf numFmtId="14" fontId="17" fillId="0" borderId="12" xfId="4" applyNumberFormat="1" applyFont="1" applyBorder="1" applyAlignment="1">
      <alignment horizontal="right" vertical="center"/>
    </xf>
    <xf numFmtId="14" fontId="17" fillId="0" borderId="57" xfId="4" applyNumberFormat="1" applyFont="1" applyBorder="1" applyAlignment="1">
      <alignment horizontal="right" vertical="center"/>
    </xf>
    <xf numFmtId="14" fontId="17" fillId="0" borderId="53" xfId="4" applyNumberFormat="1" applyFont="1" applyBorder="1" applyAlignment="1">
      <alignment horizontal="right" vertical="center"/>
    </xf>
    <xf numFmtId="14" fontId="17" fillId="0" borderId="50" xfId="4" applyNumberFormat="1" applyFont="1" applyBorder="1" applyAlignment="1">
      <alignment horizontal="right"/>
    </xf>
    <xf numFmtId="14" fontId="17" fillId="0" borderId="53" xfId="4" applyNumberFormat="1" applyFont="1" applyBorder="1" applyAlignment="1">
      <alignment horizontal="right"/>
    </xf>
    <xf numFmtId="14" fontId="17" fillId="0" borderId="52" xfId="4" applyNumberFormat="1" applyFont="1" applyBorder="1" applyAlignment="1">
      <alignment horizontal="right"/>
    </xf>
    <xf numFmtId="14" fontId="17" fillId="0" borderId="57" xfId="4" applyNumberFormat="1" applyFont="1" applyBorder="1" applyAlignment="1">
      <alignment horizontal="right"/>
    </xf>
    <xf numFmtId="14" fontId="17" fillId="0" borderId="51" xfId="4" applyNumberFormat="1" applyFont="1" applyBorder="1" applyAlignment="1">
      <alignment horizontal="right"/>
    </xf>
    <xf numFmtId="14" fontId="17" fillId="0" borderId="60" xfId="4" applyNumberFormat="1" applyFont="1" applyBorder="1" applyAlignment="1">
      <alignment horizontal="right" vertical="center"/>
    </xf>
    <xf numFmtId="14" fontId="17" fillId="0" borderId="52" xfId="4" applyNumberFormat="1" applyFont="1" applyBorder="1" applyAlignment="1">
      <alignment horizontal="right" vertical="center"/>
    </xf>
    <xf numFmtId="14" fontId="17" fillId="0" borderId="51" xfId="4" applyNumberFormat="1" applyFont="1" applyBorder="1" applyAlignment="1">
      <alignment horizontal="right" vertical="center"/>
    </xf>
    <xf numFmtId="14" fontId="17" fillId="0" borderId="58" xfId="4" applyNumberFormat="1" applyFont="1" applyBorder="1" applyAlignment="1">
      <alignment horizontal="right" vertical="center"/>
    </xf>
    <xf numFmtId="14" fontId="17" fillId="0" borderId="59" xfId="4" applyNumberFormat="1" applyFont="1" applyBorder="1" applyAlignment="1">
      <alignment horizontal="right" vertical="center"/>
    </xf>
    <xf numFmtId="14" fontId="17" fillId="0" borderId="13" xfId="4" applyNumberFormat="1" applyFont="1" applyBorder="1" applyAlignment="1">
      <alignment horizontal="right" vertical="center"/>
    </xf>
    <xf numFmtId="14" fontId="17" fillId="0" borderId="39" xfId="4" applyNumberFormat="1" applyFont="1" applyBorder="1" applyAlignment="1">
      <alignment horizontal="right" vertical="center"/>
    </xf>
    <xf numFmtId="14" fontId="17" fillId="0" borderId="11" xfId="4" applyNumberFormat="1" applyFont="1" applyBorder="1" applyAlignment="1">
      <alignment horizontal="right" vertical="center"/>
    </xf>
    <xf numFmtId="14" fontId="17" fillId="0" borderId="31" xfId="4" applyNumberFormat="1" applyFont="1" applyBorder="1" applyAlignment="1">
      <alignment horizontal="right" vertical="center"/>
    </xf>
    <xf numFmtId="14" fontId="17" fillId="0" borderId="2" xfId="4" applyNumberFormat="1" applyFont="1" applyBorder="1" applyAlignment="1">
      <alignment horizontal="right" vertical="center"/>
    </xf>
    <xf numFmtId="14" fontId="17" fillId="0" borderId="17" xfId="4" applyNumberFormat="1" applyFont="1" applyBorder="1" applyAlignment="1">
      <alignment horizontal="right"/>
    </xf>
    <xf numFmtId="14" fontId="52" fillId="0" borderId="18" xfId="4" applyNumberFormat="1" applyFont="1" applyBorder="1" applyAlignment="1">
      <alignment horizontal="right"/>
    </xf>
    <xf numFmtId="14" fontId="17" fillId="0" borderId="16" xfId="4" applyNumberFormat="1" applyFont="1" applyBorder="1" applyAlignment="1">
      <alignment horizontal="right"/>
    </xf>
    <xf numFmtId="14" fontId="52" fillId="0" borderId="37" xfId="4" applyNumberFormat="1" applyFont="1" applyBorder="1" applyAlignment="1">
      <alignment horizontal="right"/>
    </xf>
    <xf numFmtId="14" fontId="52" fillId="0" borderId="34" xfId="4" applyNumberFormat="1" applyFont="1" applyBorder="1" applyAlignment="1">
      <alignment horizontal="right"/>
    </xf>
    <xf numFmtId="14" fontId="17" fillId="0" borderId="55" xfId="4" applyNumberFormat="1" applyFont="1" applyBorder="1" applyAlignment="1">
      <alignment horizontal="right"/>
    </xf>
    <xf numFmtId="14" fontId="17" fillId="0" borderId="62" xfId="4" applyNumberFormat="1" applyFont="1" applyBorder="1" applyAlignment="1">
      <alignment horizontal="right"/>
    </xf>
    <xf numFmtId="14" fontId="16" fillId="0" borderId="59" xfId="0" applyNumberFormat="1" applyFont="1" applyBorder="1" applyAlignment="1">
      <alignment horizontal="right" vertical="center"/>
    </xf>
    <xf numFmtId="14" fontId="16" fillId="0" borderId="11" xfId="0" applyNumberFormat="1" applyFont="1" applyBorder="1" applyAlignment="1">
      <alignment horizontal="right" vertical="center"/>
    </xf>
    <xf numFmtId="0" fontId="1" fillId="0" borderId="5" xfId="0" applyFont="1" applyBorder="1" applyAlignment="1">
      <alignment vertical="center" wrapText="1"/>
    </xf>
    <xf numFmtId="0" fontId="6" fillId="0" borderId="5" xfId="4" applyBorder="1" applyAlignment="1">
      <alignment horizontal="left" vertical="center"/>
    </xf>
    <xf numFmtId="14" fontId="16" fillId="0" borderId="36" xfId="0" applyNumberFormat="1" applyFont="1" applyBorder="1" applyAlignment="1">
      <alignment horizontal="right"/>
    </xf>
    <xf numFmtId="14" fontId="16" fillId="0" borderId="13" xfId="0" applyNumberFormat="1" applyFont="1" applyBorder="1" applyAlignment="1">
      <alignment horizontal="right"/>
    </xf>
    <xf numFmtId="14" fontId="16" fillId="0" borderId="62" xfId="0" applyNumberFormat="1" applyFont="1" applyBorder="1" applyAlignment="1">
      <alignment horizontal="right"/>
    </xf>
    <xf numFmtId="14" fontId="16" fillId="0" borderId="39" xfId="0" applyNumberFormat="1" applyFont="1" applyBorder="1" applyAlignment="1">
      <alignment horizontal="right"/>
    </xf>
    <xf numFmtId="14" fontId="16" fillId="0" borderId="58" xfId="0" applyNumberFormat="1" applyFont="1" applyBorder="1" applyAlignment="1">
      <alignment horizontal="right" vertical="center"/>
    </xf>
    <xf numFmtId="0" fontId="1" fillId="0" borderId="34" xfId="0" applyFont="1" applyBorder="1"/>
    <xf numFmtId="0" fontId="1" fillId="0" borderId="54" xfId="0" applyFont="1" applyBorder="1"/>
    <xf numFmtId="0" fontId="1" fillId="0" borderId="12" xfId="0" applyFont="1" applyBorder="1"/>
    <xf numFmtId="17" fontId="16" fillId="0" borderId="35" xfId="0" applyNumberFormat="1" applyFont="1" applyBorder="1" applyAlignment="1">
      <alignment horizontal="center" vertical="center"/>
    </xf>
    <xf numFmtId="17" fontId="16" fillId="0" borderId="3" xfId="0" applyNumberFormat="1" applyFont="1" applyBorder="1" applyAlignment="1">
      <alignment horizontal="center" vertical="center"/>
    </xf>
    <xf numFmtId="17" fontId="16" fillId="0" borderId="43" xfId="0" applyNumberFormat="1" applyFont="1" applyBorder="1" applyAlignment="1">
      <alignment horizontal="center" vertical="center"/>
    </xf>
    <xf numFmtId="17" fontId="16" fillId="0" borderId="1" xfId="0" applyNumberFormat="1" applyFont="1" applyBorder="1" applyAlignment="1">
      <alignment horizontal="center" vertical="center"/>
    </xf>
    <xf numFmtId="17" fontId="16" fillId="0" borderId="45" xfId="0" applyNumberFormat="1" applyFont="1" applyBorder="1" applyAlignment="1">
      <alignment horizontal="center" vertical="center"/>
    </xf>
    <xf numFmtId="17" fontId="16" fillId="0" borderId="33" xfId="0" applyNumberFormat="1" applyFont="1" applyBorder="1" applyAlignment="1">
      <alignment horizontal="center" vertical="center"/>
    </xf>
    <xf numFmtId="17" fontId="16" fillId="0" borderId="38" xfId="0" applyNumberFormat="1" applyFont="1" applyBorder="1" applyAlignment="1">
      <alignment horizontal="center" vertical="center"/>
    </xf>
    <xf numFmtId="17" fontId="0" fillId="0" borderId="35" xfId="0" applyNumberFormat="1" applyBorder="1" applyAlignment="1">
      <alignment horizontal="center" vertical="center"/>
    </xf>
    <xf numFmtId="17" fontId="0" fillId="0" borderId="1" xfId="0" applyNumberFormat="1" applyBorder="1" applyAlignment="1">
      <alignment horizontal="center" vertical="center"/>
    </xf>
    <xf numFmtId="17" fontId="17" fillId="0" borderId="3" xfId="4" applyNumberFormat="1" applyFont="1" applyBorder="1" applyAlignment="1">
      <alignment horizontal="center"/>
    </xf>
    <xf numFmtId="14" fontId="16" fillId="0" borderId="13" xfId="4" applyNumberFormat="1" applyFont="1" applyBorder="1" applyAlignment="1">
      <alignment horizontal="right"/>
    </xf>
    <xf numFmtId="17" fontId="16" fillId="0" borderId="61" xfId="0" applyNumberFormat="1" applyFont="1" applyBorder="1" applyAlignment="1">
      <alignment horizontal="center" vertical="center"/>
    </xf>
    <xf numFmtId="17" fontId="16" fillId="0" borderId="64" xfId="0" applyNumberFormat="1" applyFont="1" applyBorder="1" applyAlignment="1">
      <alignment horizontal="center" vertical="center"/>
    </xf>
    <xf numFmtId="17" fontId="6" fillId="0" borderId="43" xfId="4" applyNumberFormat="1" applyBorder="1" applyAlignment="1">
      <alignment horizontal="center"/>
    </xf>
    <xf numFmtId="17" fontId="0" fillId="0" borderId="3" xfId="0" applyNumberFormat="1" applyBorder="1" applyAlignment="1">
      <alignment horizontal="center" vertical="center"/>
    </xf>
    <xf numFmtId="17" fontId="0" fillId="0" borderId="45" xfId="0" applyNumberFormat="1" applyBorder="1" applyAlignment="1">
      <alignment horizontal="center" vertical="center"/>
    </xf>
    <xf numFmtId="17" fontId="0" fillId="0" borderId="33" xfId="0" applyNumberFormat="1" applyBorder="1" applyAlignment="1">
      <alignment horizontal="center" vertical="center"/>
    </xf>
    <xf numFmtId="17" fontId="0" fillId="0" borderId="61" xfId="0" applyNumberFormat="1" applyBorder="1" applyAlignment="1">
      <alignment horizontal="center" vertical="center"/>
    </xf>
    <xf numFmtId="17" fontId="6" fillId="0" borderId="38" xfId="4" applyNumberFormat="1" applyBorder="1" applyAlignment="1">
      <alignment horizontal="center"/>
    </xf>
    <xf numFmtId="17" fontId="6" fillId="0" borderId="35" xfId="4" applyNumberFormat="1" applyBorder="1" applyAlignment="1">
      <alignment horizontal="center"/>
    </xf>
    <xf numFmtId="17" fontId="6" fillId="0" borderId="3" xfId="4" applyNumberFormat="1" applyBorder="1" applyAlignment="1">
      <alignment horizontal="center"/>
    </xf>
    <xf numFmtId="17" fontId="6" fillId="0" borderId="45" xfId="4" applyNumberFormat="1" applyBorder="1" applyAlignment="1">
      <alignment horizontal="center"/>
    </xf>
    <xf numFmtId="17" fontId="6" fillId="0" borderId="33" xfId="4" applyNumberFormat="1" applyBorder="1" applyAlignment="1">
      <alignment horizontal="center"/>
    </xf>
    <xf numFmtId="17" fontId="6" fillId="0" borderId="64" xfId="4" applyNumberFormat="1" applyBorder="1" applyAlignment="1">
      <alignment horizontal="center"/>
    </xf>
    <xf numFmtId="17" fontId="6" fillId="0" borderId="1" xfId="4" applyNumberFormat="1" applyBorder="1" applyAlignment="1">
      <alignment horizontal="center"/>
    </xf>
    <xf numFmtId="17" fontId="6" fillId="0" borderId="33" xfId="4" applyNumberFormat="1" applyBorder="1" applyAlignment="1">
      <alignment horizontal="center" vertical="center"/>
    </xf>
    <xf numFmtId="49" fontId="0" fillId="0" borderId="5" xfId="0" applyNumberFormat="1" applyBorder="1" applyAlignment="1">
      <alignment horizontal="left" vertical="center" wrapText="1"/>
    </xf>
    <xf numFmtId="17" fontId="6" fillId="0" borderId="61" xfId="4" applyNumberFormat="1" applyBorder="1" applyAlignment="1">
      <alignment horizontal="center"/>
    </xf>
    <xf numFmtId="17" fontId="17" fillId="0" borderId="35" xfId="4" applyNumberFormat="1" applyFont="1" applyBorder="1" applyAlignment="1">
      <alignment horizontal="center"/>
    </xf>
    <xf numFmtId="17" fontId="17" fillId="0" borderId="33" xfId="4" applyNumberFormat="1" applyFont="1" applyBorder="1" applyAlignment="1">
      <alignment horizontal="center"/>
    </xf>
    <xf numFmtId="17" fontId="17" fillId="0" borderId="1" xfId="4" applyNumberFormat="1" applyFont="1" applyBorder="1" applyAlignment="1">
      <alignment horizontal="center"/>
    </xf>
    <xf numFmtId="17" fontId="17" fillId="0" borderId="45" xfId="4" applyNumberFormat="1" applyFont="1" applyBorder="1" applyAlignment="1">
      <alignment horizontal="center"/>
    </xf>
    <xf numFmtId="17" fontId="17" fillId="0" borderId="67" xfId="4" applyNumberFormat="1" applyFont="1" applyBorder="1" applyAlignment="1">
      <alignment horizontal="center"/>
    </xf>
    <xf numFmtId="17" fontId="17" fillId="0" borderId="68" xfId="4" applyNumberFormat="1" applyFont="1" applyBorder="1" applyAlignment="1">
      <alignment horizontal="center"/>
    </xf>
    <xf numFmtId="17" fontId="17" fillId="0" borderId="69" xfId="4" applyNumberFormat="1" applyFont="1" applyBorder="1" applyAlignment="1">
      <alignment horizontal="center"/>
    </xf>
    <xf numFmtId="17" fontId="17" fillId="0" borderId="70" xfId="4" applyNumberFormat="1" applyFont="1" applyBorder="1" applyAlignment="1">
      <alignment horizontal="center"/>
    </xf>
    <xf numFmtId="17" fontId="17" fillId="0" borderId="71" xfId="4" applyNumberFormat="1" applyFont="1" applyBorder="1" applyAlignment="1">
      <alignment horizontal="center"/>
    </xf>
    <xf numFmtId="17" fontId="17" fillId="0" borderId="14" xfId="4" applyNumberFormat="1" applyFont="1" applyBorder="1" applyAlignment="1">
      <alignment horizontal="center"/>
    </xf>
    <xf numFmtId="17" fontId="17" fillId="0" borderId="72" xfId="4" applyNumberFormat="1" applyFont="1" applyBorder="1" applyAlignment="1">
      <alignment horizontal="center"/>
    </xf>
    <xf numFmtId="17" fontId="17" fillId="0" borderId="70" xfId="4" applyNumberFormat="1" applyFont="1" applyBorder="1" applyAlignment="1">
      <alignment horizontal="center" vertical="center"/>
    </xf>
    <xf numFmtId="17" fontId="17" fillId="0" borderId="43" xfId="4" applyNumberFormat="1" applyFont="1" applyBorder="1" applyAlignment="1">
      <alignment horizontal="center"/>
    </xf>
    <xf numFmtId="17" fontId="17" fillId="0" borderId="24" xfId="4" applyNumberFormat="1" applyFont="1" applyBorder="1" applyAlignment="1">
      <alignment horizontal="center"/>
    </xf>
    <xf numFmtId="0" fontId="16" fillId="0" borderId="64" xfId="0" applyFont="1" applyBorder="1" applyAlignment="1">
      <alignment horizontal="left"/>
    </xf>
    <xf numFmtId="0" fontId="16" fillId="0" borderId="33" xfId="0" applyFont="1" applyBorder="1" applyAlignment="1">
      <alignment horizontal="left"/>
    </xf>
    <xf numFmtId="17" fontId="17" fillId="0" borderId="76" xfId="4" applyNumberFormat="1" applyFont="1" applyBorder="1" applyAlignment="1">
      <alignment horizontal="center"/>
    </xf>
    <xf numFmtId="0" fontId="1" fillId="10" borderId="46" xfId="0" applyFont="1" applyFill="1" applyBorder="1"/>
    <xf numFmtId="0" fontId="1" fillId="10" borderId="15" xfId="0" applyFont="1" applyFill="1" applyBorder="1"/>
    <xf numFmtId="43" fontId="16" fillId="0" borderId="59" xfId="1" applyFont="1" applyFill="1" applyBorder="1"/>
    <xf numFmtId="0" fontId="16" fillId="0" borderId="44" xfId="0" applyFont="1" applyBorder="1"/>
    <xf numFmtId="0" fontId="16" fillId="0" borderId="34" xfId="0" applyFont="1" applyBorder="1"/>
    <xf numFmtId="17" fontId="15" fillId="0" borderId="70" xfId="4" applyNumberFormat="1" applyFont="1" applyBorder="1" applyAlignment="1">
      <alignment horizontal="center"/>
    </xf>
    <xf numFmtId="0" fontId="1" fillId="0" borderId="5" xfId="0" applyFont="1" applyBorder="1" applyAlignment="1">
      <alignment horizontal="left"/>
    </xf>
    <xf numFmtId="49" fontId="1" fillId="0" borderId="5" xfId="0" applyNumberFormat="1" applyFont="1" applyBorder="1" applyAlignment="1">
      <alignment horizontal="left"/>
    </xf>
    <xf numFmtId="0" fontId="1" fillId="0" borderId="5" xfId="0" applyFont="1" applyBorder="1" applyAlignment="1">
      <alignment horizontal="center"/>
    </xf>
    <xf numFmtId="17" fontId="15" fillId="0" borderId="69" xfId="4" applyNumberFormat="1" applyFont="1" applyBorder="1" applyAlignment="1">
      <alignment horizontal="center"/>
    </xf>
    <xf numFmtId="0" fontId="1" fillId="0" borderId="31" xfId="0" applyFont="1" applyBorder="1" applyAlignment="1">
      <alignment horizontal="left"/>
    </xf>
    <xf numFmtId="49" fontId="1" fillId="0" borderId="31" xfId="0" applyNumberFormat="1" applyFont="1" applyBorder="1" applyAlignment="1">
      <alignment horizontal="left"/>
    </xf>
    <xf numFmtId="0" fontId="1" fillId="0" borderId="31" xfId="0" applyFont="1" applyBorder="1" applyAlignment="1">
      <alignment horizontal="center"/>
    </xf>
    <xf numFmtId="43" fontId="1" fillId="0" borderId="31" xfId="1" applyFont="1" applyFill="1" applyBorder="1"/>
    <xf numFmtId="14" fontId="1" fillId="0" borderId="31" xfId="0" applyNumberFormat="1" applyFont="1" applyBorder="1" applyAlignment="1">
      <alignment horizontal="right"/>
    </xf>
    <xf numFmtId="14" fontId="1" fillId="0" borderId="5" xfId="0" applyNumberFormat="1" applyFont="1" applyBorder="1" applyAlignment="1">
      <alignment horizontal="right"/>
    </xf>
    <xf numFmtId="17" fontId="15" fillId="0" borderId="43" xfId="4" applyNumberFormat="1" applyFont="1" applyBorder="1" applyAlignment="1">
      <alignment horizontal="center"/>
    </xf>
    <xf numFmtId="0" fontId="1" fillId="0" borderId="11" xfId="0" applyFont="1" applyBorder="1" applyAlignment="1">
      <alignment horizontal="left"/>
    </xf>
    <xf numFmtId="49" fontId="1" fillId="0" borderId="11" xfId="0" applyNumberFormat="1" applyFont="1" applyBorder="1" applyAlignment="1">
      <alignment horizontal="left"/>
    </xf>
    <xf numFmtId="43" fontId="1" fillId="0" borderId="11" xfId="1" applyFont="1" applyFill="1" applyBorder="1"/>
    <xf numFmtId="14" fontId="1" fillId="0" borderId="11" xfId="0" applyNumberFormat="1" applyFont="1" applyBorder="1" applyAlignment="1">
      <alignment horizontal="right"/>
    </xf>
    <xf numFmtId="17" fontId="15" fillId="0" borderId="33" xfId="4" applyNumberFormat="1" applyFont="1" applyBorder="1" applyAlignment="1">
      <alignment horizontal="center"/>
    </xf>
    <xf numFmtId="43" fontId="1" fillId="0" borderId="5" xfId="1" applyFont="1" applyFill="1" applyBorder="1"/>
    <xf numFmtId="0" fontId="1" fillId="0" borderId="57" xfId="0" applyFont="1" applyBorder="1"/>
    <xf numFmtId="17" fontId="15" fillId="0" borderId="71" xfId="4" applyNumberFormat="1" applyFont="1" applyBorder="1" applyAlignment="1">
      <alignment horizontal="center"/>
    </xf>
    <xf numFmtId="0" fontId="1" fillId="0" borderId="59" xfId="0" applyFont="1" applyBorder="1" applyAlignment="1">
      <alignment horizontal="left"/>
    </xf>
    <xf numFmtId="49" fontId="1" fillId="0" borderId="59" xfId="0" applyNumberFormat="1" applyFont="1" applyBorder="1" applyAlignment="1">
      <alignment horizontal="left"/>
    </xf>
    <xf numFmtId="0" fontId="1" fillId="0" borderId="59" xfId="0" applyFont="1" applyBorder="1" applyAlignment="1">
      <alignment horizontal="center"/>
    </xf>
    <xf numFmtId="43" fontId="1" fillId="0" borderId="59" xfId="1" applyFont="1" applyFill="1" applyBorder="1"/>
    <xf numFmtId="0" fontId="1" fillId="0" borderId="44" xfId="0" applyFont="1" applyBorder="1"/>
    <xf numFmtId="0" fontId="1" fillId="0" borderId="11" xfId="0" applyFont="1" applyBorder="1" applyAlignment="1">
      <alignment horizontal="center"/>
    </xf>
    <xf numFmtId="17" fontId="15" fillId="0" borderId="71" xfId="4" applyNumberFormat="1" applyFont="1" applyBorder="1" applyAlignment="1">
      <alignment horizontal="center" vertical="center"/>
    </xf>
    <xf numFmtId="0" fontId="1" fillId="0" borderId="59" xfId="0" applyFont="1" applyBorder="1" applyAlignment="1">
      <alignment horizontal="left" vertical="center"/>
    </xf>
    <xf numFmtId="0" fontId="1" fillId="0" borderId="59" xfId="0" applyFont="1" applyBorder="1" applyAlignment="1">
      <alignment vertical="center"/>
    </xf>
    <xf numFmtId="49" fontId="1" fillId="0" borderId="59" xfId="0" applyNumberFormat="1" applyFont="1" applyBorder="1" applyAlignment="1">
      <alignment horizontal="left" vertical="center" wrapText="1"/>
    </xf>
    <xf numFmtId="0" fontId="1" fillId="0" borderId="59" xfId="0" applyFont="1" applyBorder="1" applyAlignment="1">
      <alignment horizontal="center" vertical="center"/>
    </xf>
    <xf numFmtId="43" fontId="1" fillId="0" borderId="59" xfId="1" applyFont="1" applyFill="1" applyBorder="1" applyAlignment="1">
      <alignment vertical="center"/>
    </xf>
    <xf numFmtId="14" fontId="1" fillId="0" borderId="59" xfId="0" applyNumberFormat="1" applyFont="1" applyBorder="1" applyAlignment="1">
      <alignment horizontal="right" vertical="center"/>
    </xf>
    <xf numFmtId="0" fontId="1" fillId="0" borderId="44" xfId="0" applyFont="1" applyBorder="1" applyAlignment="1">
      <alignment vertical="center"/>
    </xf>
    <xf numFmtId="14" fontId="1" fillId="0" borderId="59" xfId="0" applyNumberFormat="1" applyFont="1" applyBorder="1" applyAlignment="1">
      <alignment horizontal="right"/>
    </xf>
    <xf numFmtId="17" fontId="15" fillId="0" borderId="72" xfId="4" applyNumberFormat="1" applyFont="1" applyBorder="1" applyAlignment="1">
      <alignment horizontal="center"/>
    </xf>
    <xf numFmtId="0" fontId="1" fillId="0" borderId="62" xfId="0" applyFont="1" applyBorder="1" applyAlignment="1">
      <alignment horizontal="left"/>
    </xf>
    <xf numFmtId="49" fontId="1" fillId="0" borderId="62" xfId="0" applyNumberFormat="1" applyFont="1" applyBorder="1" applyAlignment="1">
      <alignment horizontal="left"/>
    </xf>
    <xf numFmtId="0" fontId="1" fillId="0" borderId="62" xfId="0" applyFont="1" applyBorder="1" applyAlignment="1">
      <alignment horizontal="center"/>
    </xf>
    <xf numFmtId="43" fontId="1" fillId="0" borderId="62" xfId="1" applyFont="1" applyFill="1" applyBorder="1"/>
    <xf numFmtId="14" fontId="1" fillId="0" borderId="62" xfId="0" applyNumberFormat="1" applyFont="1" applyBorder="1" applyAlignment="1">
      <alignment horizontal="right"/>
    </xf>
    <xf numFmtId="0" fontId="1" fillId="0" borderId="63" xfId="0" applyFont="1" applyBorder="1"/>
    <xf numFmtId="0" fontId="43" fillId="0" borderId="2" xfId="0" applyFont="1" applyBorder="1" applyAlignment="1">
      <alignment horizontal="left" vertical="center" wrapText="1"/>
    </xf>
    <xf numFmtId="0" fontId="17" fillId="0" borderId="75" xfId="0" applyFont="1" applyBorder="1" applyAlignment="1">
      <alignment horizontal="left" vertical="center"/>
    </xf>
    <xf numFmtId="0" fontId="53" fillId="0" borderId="75" xfId="0" applyFont="1" applyBorder="1" applyAlignment="1">
      <alignment horizontal="center" vertical="center"/>
    </xf>
    <xf numFmtId="0" fontId="9" fillId="0" borderId="75" xfId="0" applyFont="1" applyBorder="1" applyAlignment="1">
      <alignment horizontal="left" vertical="center"/>
    </xf>
    <xf numFmtId="0" fontId="17" fillId="0" borderId="75" xfId="0" applyFont="1" applyBorder="1" applyAlignment="1">
      <alignment horizontal="center" vertical="center"/>
    </xf>
    <xf numFmtId="14" fontId="17" fillId="0" borderId="75" xfId="0" applyNumberFormat="1" applyFont="1" applyBorder="1" applyAlignment="1">
      <alignment horizontal="center" vertical="center"/>
    </xf>
    <xf numFmtId="0" fontId="54" fillId="0" borderId="75" xfId="0" applyFont="1" applyBorder="1" applyAlignment="1">
      <alignment horizontal="center" vertical="center"/>
    </xf>
    <xf numFmtId="0" fontId="9" fillId="0" borderId="75" xfId="0" applyFont="1" applyBorder="1" applyAlignment="1">
      <alignment horizontal="center" vertical="center"/>
    </xf>
    <xf numFmtId="0" fontId="16" fillId="0" borderId="75" xfId="0" applyFont="1" applyBorder="1" applyAlignment="1">
      <alignment vertical="center"/>
    </xf>
    <xf numFmtId="14" fontId="16" fillId="0" borderId="73" xfId="0" applyNumberFormat="1" applyFont="1" applyBorder="1"/>
    <xf numFmtId="14" fontId="16" fillId="0" borderId="75" xfId="0" applyNumberFormat="1" applyFont="1" applyBorder="1" applyAlignment="1">
      <alignment vertical="center"/>
    </xf>
    <xf numFmtId="0" fontId="35" fillId="0" borderId="75" xfId="0" applyFont="1" applyBorder="1" applyAlignment="1">
      <alignment vertical="center"/>
    </xf>
    <xf numFmtId="14" fontId="16" fillId="0" borderId="75" xfId="0" applyNumberFormat="1" applyFont="1" applyBorder="1"/>
    <xf numFmtId="0" fontId="17" fillId="0" borderId="78" xfId="0" applyFont="1" applyBorder="1" applyAlignment="1">
      <alignment horizontal="left" vertical="center"/>
    </xf>
    <xf numFmtId="0" fontId="25" fillId="0" borderId="78" xfId="0" applyFont="1" applyBorder="1" applyAlignment="1">
      <alignment horizontal="center" vertical="center"/>
    </xf>
    <xf numFmtId="0" fontId="15" fillId="0" borderId="78" xfId="0" applyFont="1" applyBorder="1" applyAlignment="1">
      <alignment horizontal="left" vertical="center"/>
    </xf>
    <xf numFmtId="0" fontId="41" fillId="0" borderId="78" xfId="0" applyFont="1" applyBorder="1" applyAlignment="1">
      <alignment horizontal="left" vertical="center"/>
    </xf>
    <xf numFmtId="0" fontId="17" fillId="0" borderId="78" xfId="0" applyFont="1" applyBorder="1" applyAlignment="1">
      <alignment horizontal="center" vertical="center"/>
    </xf>
    <xf numFmtId="14" fontId="17" fillId="0" borderId="78" xfId="0" applyNumberFormat="1" applyFont="1" applyBorder="1" applyAlignment="1">
      <alignment horizontal="center" vertical="center"/>
    </xf>
    <xf numFmtId="14" fontId="15" fillId="0" borderId="78" xfId="0" applyNumberFormat="1" applyFont="1" applyBorder="1" applyAlignment="1">
      <alignment horizontal="center" vertical="center"/>
    </xf>
    <xf numFmtId="0" fontId="54" fillId="0" borderId="78" xfId="0" applyFont="1" applyBorder="1" applyAlignment="1">
      <alignment horizontal="center" vertical="center"/>
    </xf>
    <xf numFmtId="0" fontId="9" fillId="0" borderId="78" xfId="0" applyFont="1" applyBorder="1" applyAlignment="1">
      <alignment horizontal="center" vertical="center"/>
    </xf>
    <xf numFmtId="0" fontId="35" fillId="0" borderId="78" xfId="0" applyFont="1" applyBorder="1" applyAlignment="1">
      <alignment vertical="center"/>
    </xf>
    <xf numFmtId="14" fontId="16" fillId="0" borderId="78" xfId="0" applyNumberFormat="1" applyFont="1" applyBorder="1"/>
    <xf numFmtId="14" fontId="16" fillId="0" borderId="78" xfId="0" applyNumberFormat="1" applyFont="1" applyBorder="1" applyAlignment="1">
      <alignment vertical="center"/>
    </xf>
    <xf numFmtId="2" fontId="35" fillId="0" borderId="0" xfId="0" applyNumberFormat="1" applyFont="1"/>
    <xf numFmtId="2" fontId="35" fillId="0" borderId="0" xfId="0" applyNumberFormat="1" applyFont="1" applyAlignment="1">
      <alignment vertical="center"/>
    </xf>
    <xf numFmtId="43" fontId="16" fillId="0" borderId="62" xfId="1" applyFont="1" applyFill="1" applyBorder="1"/>
    <xf numFmtId="0" fontId="16" fillId="0" borderId="62" xfId="0" applyFont="1" applyBorder="1" applyAlignment="1">
      <alignment horizontal="right"/>
    </xf>
    <xf numFmtId="14" fontId="16" fillId="0" borderId="63" xfId="0" applyNumberFormat="1" applyFont="1" applyBorder="1" applyAlignment="1">
      <alignment horizontal="right" vertical="center"/>
    </xf>
    <xf numFmtId="17" fontId="15" fillId="0" borderId="14" xfId="4" applyNumberFormat="1" applyFont="1" applyBorder="1" applyAlignment="1">
      <alignment horizontal="center"/>
    </xf>
    <xf numFmtId="0" fontId="16" fillId="0" borderId="5" xfId="0" applyFont="1" applyBorder="1" applyAlignment="1">
      <alignment horizontal="right"/>
    </xf>
    <xf numFmtId="0" fontId="16" fillId="0" borderId="59" xfId="0" applyFont="1" applyBorder="1" applyAlignment="1">
      <alignment horizontal="right"/>
    </xf>
    <xf numFmtId="14" fontId="16" fillId="0" borderId="44" xfId="0" applyNumberFormat="1" applyFont="1" applyBorder="1" applyAlignment="1">
      <alignment horizontal="right" vertical="center"/>
    </xf>
    <xf numFmtId="0" fontId="1" fillId="10" borderId="44" xfId="0" applyFont="1" applyFill="1" applyBorder="1"/>
    <xf numFmtId="0" fontId="16" fillId="0" borderId="31" xfId="0" applyFont="1" applyBorder="1" applyAlignment="1">
      <alignment horizontal="right"/>
    </xf>
    <xf numFmtId="0" fontId="2" fillId="0" borderId="13" xfId="0" applyFont="1" applyBorder="1" applyAlignment="1">
      <alignment horizontal="center" vertical="center"/>
    </xf>
    <xf numFmtId="0" fontId="2" fillId="0" borderId="0" xfId="0" applyFont="1" applyAlignment="1">
      <alignment horizontal="center" vertical="center"/>
    </xf>
    <xf numFmtId="0" fontId="1" fillId="0" borderId="2" xfId="0" applyFont="1" applyBorder="1" applyAlignment="1">
      <alignment vertical="center"/>
    </xf>
    <xf numFmtId="49" fontId="16" fillId="0" borderId="2" xfId="0" applyNumberFormat="1" applyFont="1" applyBorder="1" applyAlignment="1">
      <alignment horizontal="left" vertical="center"/>
    </xf>
    <xf numFmtId="0" fontId="16" fillId="0" borderId="2" xfId="0" applyFont="1" applyBorder="1" applyAlignment="1">
      <alignment horizontal="center" vertical="center"/>
    </xf>
    <xf numFmtId="43" fontId="16" fillId="0" borderId="2" xfId="1" applyFont="1" applyFill="1" applyBorder="1" applyAlignment="1">
      <alignment vertical="center"/>
    </xf>
    <xf numFmtId="49" fontId="16" fillId="0" borderId="36" xfId="0" applyNumberFormat="1" applyFont="1" applyBorder="1" applyAlignment="1">
      <alignment horizontal="left" vertical="center"/>
    </xf>
    <xf numFmtId="0" fontId="16" fillId="0" borderId="36" xfId="0" applyFont="1" applyBorder="1" applyAlignment="1">
      <alignment horizontal="center" vertical="center"/>
    </xf>
    <xf numFmtId="0" fontId="16" fillId="0" borderId="39" xfId="0" applyFont="1" applyBorder="1" applyAlignment="1">
      <alignment horizontal="left" vertical="center"/>
    </xf>
    <xf numFmtId="0" fontId="0" fillId="0" borderId="39" xfId="0" applyBorder="1"/>
    <xf numFmtId="49" fontId="16" fillId="0" borderId="39" xfId="0" applyNumberFormat="1" applyFont="1" applyBorder="1" applyAlignment="1">
      <alignment horizontal="left" vertical="center"/>
    </xf>
    <xf numFmtId="0" fontId="16" fillId="0" borderId="39" xfId="0" applyFont="1" applyBorder="1" applyAlignment="1">
      <alignment horizontal="center" vertical="center"/>
    </xf>
    <xf numFmtId="43" fontId="16" fillId="0" borderId="39" xfId="1" applyFont="1" applyFill="1" applyBorder="1" applyAlignment="1">
      <alignment horizontal="center" vertical="center"/>
    </xf>
    <xf numFmtId="14" fontId="16" fillId="0" borderId="41" xfId="0" applyNumberFormat="1" applyFont="1" applyBorder="1" applyAlignment="1">
      <alignment horizontal="right" vertical="center"/>
    </xf>
    <xf numFmtId="49" fontId="16" fillId="0" borderId="13" xfId="3" applyNumberFormat="1" applyFont="1" applyBorder="1" applyAlignment="1">
      <alignment horizontal="left" vertical="center"/>
    </xf>
    <xf numFmtId="0" fontId="16" fillId="0" borderId="13" xfId="3" applyFont="1" applyBorder="1" applyAlignment="1">
      <alignment horizontal="center" vertical="center"/>
    </xf>
    <xf numFmtId="0" fontId="16" fillId="0" borderId="11" xfId="3" applyFont="1" applyBorder="1" applyAlignment="1">
      <alignment horizontal="left" vertical="center"/>
    </xf>
    <xf numFmtId="49" fontId="16" fillId="0" borderId="11" xfId="3" applyNumberFormat="1" applyFont="1" applyBorder="1" applyAlignment="1">
      <alignment horizontal="left" vertical="center"/>
    </xf>
    <xf numFmtId="0" fontId="16" fillId="0" borderId="11" xfId="3" applyFont="1" applyBorder="1" applyAlignment="1">
      <alignment horizontal="center" vertical="center"/>
    </xf>
    <xf numFmtId="0" fontId="16" fillId="0" borderId="11" xfId="0" applyFont="1" applyBorder="1" applyAlignment="1">
      <alignment horizontal="left" vertical="center"/>
    </xf>
    <xf numFmtId="49" fontId="16" fillId="0" borderId="36" xfId="3" applyNumberFormat="1" applyFont="1" applyBorder="1" applyAlignment="1">
      <alignment horizontal="left" vertical="center"/>
    </xf>
    <xf numFmtId="0" fontId="16" fillId="0" borderId="36" xfId="3" applyFont="1" applyBorder="1" applyAlignment="1">
      <alignment horizontal="center" vertical="center"/>
    </xf>
    <xf numFmtId="0" fontId="16" fillId="0" borderId="2" xfId="3" applyFont="1" applyBorder="1" applyAlignment="1">
      <alignment horizontal="left" vertical="center"/>
    </xf>
    <xf numFmtId="49" fontId="16" fillId="0" borderId="2" xfId="3" applyNumberFormat="1" applyFont="1" applyBorder="1" applyAlignment="1">
      <alignment horizontal="left" vertical="center"/>
    </xf>
    <xf numFmtId="0" fontId="16" fillId="0" borderId="2" xfId="3" applyFont="1" applyBorder="1" applyAlignment="1">
      <alignment horizontal="center" vertical="center"/>
    </xf>
    <xf numFmtId="49" fontId="16" fillId="0" borderId="5" xfId="3" applyNumberFormat="1" applyFont="1" applyBorder="1" applyAlignment="1">
      <alignment horizontal="left" vertical="center"/>
    </xf>
    <xf numFmtId="0" fontId="16" fillId="0" borderId="5" xfId="3" applyFont="1" applyBorder="1" applyAlignment="1">
      <alignment horizontal="center" vertical="center"/>
    </xf>
    <xf numFmtId="49" fontId="16" fillId="0" borderId="31" xfId="3" applyNumberFormat="1" applyFont="1" applyBorder="1" applyAlignment="1">
      <alignment horizontal="left" vertical="center"/>
    </xf>
    <xf numFmtId="0" fontId="16" fillId="0" borderId="31" xfId="3" applyFont="1" applyBorder="1" applyAlignment="1">
      <alignment horizontal="center" vertical="center"/>
    </xf>
    <xf numFmtId="0" fontId="16" fillId="0" borderId="2" xfId="5" applyFont="1" applyFill="1" applyBorder="1" applyAlignment="1">
      <alignment horizontal="left" vertical="center"/>
    </xf>
    <xf numFmtId="43" fontId="17" fillId="0" borderId="39" xfId="1" applyFont="1" applyFill="1" applyBorder="1"/>
    <xf numFmtId="14" fontId="16" fillId="0" borderId="56" xfId="0" applyNumberFormat="1" applyFont="1" applyBorder="1" applyAlignment="1">
      <alignment horizontal="right" vertical="center"/>
    </xf>
    <xf numFmtId="14" fontId="16" fillId="0" borderId="15" xfId="0" applyNumberFormat="1" applyFont="1" applyBorder="1" applyAlignment="1">
      <alignment horizontal="right" vertical="center"/>
    </xf>
    <xf numFmtId="14" fontId="17" fillId="0" borderId="47" xfId="4" applyNumberFormat="1" applyFont="1" applyBorder="1" applyAlignment="1">
      <alignment horizontal="right"/>
    </xf>
    <xf numFmtId="43" fontId="18" fillId="0" borderId="2" xfId="1" applyFont="1" applyFill="1" applyBorder="1"/>
    <xf numFmtId="0" fontId="6" fillId="0" borderId="5" xfId="1" applyNumberFormat="1" applyFont="1" applyFill="1" applyBorder="1" applyAlignment="1">
      <alignment horizontal="left"/>
    </xf>
    <xf numFmtId="43" fontId="18" fillId="0" borderId="36" xfId="1" applyFont="1" applyFill="1" applyBorder="1"/>
    <xf numFmtId="43" fontId="18" fillId="0" borderId="11" xfId="1" applyFont="1" applyFill="1" applyBorder="1"/>
    <xf numFmtId="0" fontId="6" fillId="0" borderId="11" xfId="1" applyNumberFormat="1" applyFont="1" applyFill="1" applyBorder="1" applyAlignment="1">
      <alignment horizontal="left"/>
    </xf>
    <xf numFmtId="14" fontId="17" fillId="0" borderId="12" xfId="4" applyNumberFormat="1" applyFont="1" applyBorder="1" applyAlignment="1">
      <alignment horizontal="right"/>
    </xf>
    <xf numFmtId="0" fontId="6" fillId="0" borderId="62" xfId="1" applyNumberFormat="1" applyFont="1" applyFill="1" applyBorder="1" applyAlignment="1">
      <alignment horizontal="left"/>
    </xf>
    <xf numFmtId="43" fontId="17" fillId="0" borderId="62" xfId="1" applyFont="1" applyFill="1" applyBorder="1"/>
    <xf numFmtId="43" fontId="18" fillId="0" borderId="39" xfId="1" applyFont="1" applyFill="1" applyBorder="1"/>
    <xf numFmtId="0" fontId="6" fillId="0" borderId="17" xfId="1" applyNumberFormat="1" applyFont="1" applyFill="1" applyBorder="1" applyAlignment="1">
      <alignment horizontal="left"/>
    </xf>
    <xf numFmtId="43" fontId="17" fillId="0" borderId="64" xfId="1" applyFont="1" applyFill="1" applyBorder="1"/>
    <xf numFmtId="0" fontId="6" fillId="0" borderId="11" xfId="1" applyNumberFormat="1" applyFont="1" applyFill="1" applyBorder="1" applyAlignment="1">
      <alignment horizontal="center"/>
    </xf>
    <xf numFmtId="0" fontId="15" fillId="0" borderId="13" xfId="1" applyNumberFormat="1" applyFont="1" applyFill="1" applyBorder="1" applyAlignment="1">
      <alignment horizontal="left"/>
    </xf>
    <xf numFmtId="0" fontId="15" fillId="0" borderId="31" xfId="1" applyNumberFormat="1" applyFont="1" applyFill="1" applyBorder="1" applyAlignment="1">
      <alignment horizontal="left"/>
    </xf>
    <xf numFmtId="43" fontId="17" fillId="0" borderId="13" xfId="1" applyFont="1" applyFill="1" applyBorder="1" applyAlignment="1">
      <alignment vertical="center"/>
    </xf>
    <xf numFmtId="0" fontId="15" fillId="0" borderId="5" xfId="1" applyNumberFormat="1" applyFont="1" applyFill="1" applyBorder="1" applyAlignment="1">
      <alignment horizontal="left"/>
    </xf>
    <xf numFmtId="43" fontId="17" fillId="0" borderId="31" xfId="1" applyFont="1" applyFill="1" applyBorder="1" applyAlignment="1">
      <alignment vertical="center"/>
    </xf>
    <xf numFmtId="43" fontId="17" fillId="0" borderId="11" xfId="1" applyFont="1" applyFill="1" applyBorder="1" applyAlignment="1">
      <alignment vertical="center"/>
    </xf>
    <xf numFmtId="43" fontId="17" fillId="0" borderId="59" xfId="1" applyFont="1" applyFill="1" applyBorder="1" applyAlignment="1">
      <alignment vertical="center"/>
    </xf>
    <xf numFmtId="0" fontId="6" fillId="0" borderId="36" xfId="1" applyNumberFormat="1" applyFont="1" applyFill="1" applyBorder="1" applyAlignment="1">
      <alignment horizontal="center"/>
    </xf>
    <xf numFmtId="0" fontId="6" fillId="0" borderId="5" xfId="1" applyNumberFormat="1" applyFont="1" applyFill="1" applyBorder="1" applyAlignment="1">
      <alignment horizontal="center"/>
    </xf>
    <xf numFmtId="0" fontId="6" fillId="0" borderId="13" xfId="1" applyNumberFormat="1" applyFont="1" applyFill="1" applyBorder="1" applyAlignment="1">
      <alignment horizontal="center"/>
    </xf>
    <xf numFmtId="0" fontId="6" fillId="0" borderId="31" xfId="1" applyNumberFormat="1" applyFont="1" applyFill="1" applyBorder="1" applyAlignment="1">
      <alignment horizontal="center"/>
    </xf>
    <xf numFmtId="0" fontId="6" fillId="0" borderId="62" xfId="1" applyNumberFormat="1" applyFont="1" applyFill="1" applyBorder="1" applyAlignment="1">
      <alignment horizontal="center"/>
    </xf>
    <xf numFmtId="0" fontId="20" fillId="0" borderId="2" xfId="4" applyFont="1" applyBorder="1" applyAlignment="1">
      <alignment horizontal="left"/>
    </xf>
    <xf numFmtId="49" fontId="20" fillId="0" borderId="2" xfId="4" applyNumberFormat="1" applyFont="1" applyBorder="1" applyAlignment="1">
      <alignment horizontal="left"/>
    </xf>
    <xf numFmtId="0" fontId="20" fillId="0" borderId="2" xfId="4" applyFont="1" applyBorder="1" applyAlignment="1">
      <alignment horizontal="center"/>
    </xf>
    <xf numFmtId="43" fontId="21" fillId="0" borderId="2" xfId="1" quotePrefix="1" applyFont="1" applyFill="1" applyBorder="1" applyAlignment="1"/>
    <xf numFmtId="43" fontId="55" fillId="0" borderId="2" xfId="1" applyFont="1" applyFill="1" applyBorder="1" applyAlignment="1">
      <alignment vertical="center"/>
    </xf>
    <xf numFmtId="14" fontId="55" fillId="0" borderId="51" xfId="0" applyNumberFormat="1" applyFont="1" applyBorder="1" applyAlignment="1">
      <alignment horizontal="right" vertical="center"/>
    </xf>
    <xf numFmtId="14" fontId="22" fillId="0" borderId="32" xfId="0" applyNumberFormat="1" applyFont="1" applyBorder="1" applyAlignment="1">
      <alignment horizontal="right" vertical="center"/>
    </xf>
    <xf numFmtId="0" fontId="6" fillId="0" borderId="39" xfId="1" applyNumberFormat="1" applyFont="1" applyFill="1" applyBorder="1" applyAlignment="1">
      <alignment horizontal="left"/>
    </xf>
    <xf numFmtId="0" fontId="6" fillId="0" borderId="59" xfId="1" applyNumberFormat="1" applyFont="1" applyFill="1" applyBorder="1" applyAlignment="1">
      <alignment horizontal="center"/>
    </xf>
    <xf numFmtId="43" fontId="16" fillId="0" borderId="59" xfId="1" applyFont="1" applyFill="1" applyBorder="1" applyAlignment="1">
      <alignment vertical="center"/>
    </xf>
    <xf numFmtId="0" fontId="14" fillId="0" borderId="13" xfId="0" applyFont="1" applyBorder="1"/>
    <xf numFmtId="0" fontId="6" fillId="0" borderId="2" xfId="1" applyNumberFormat="1" applyFont="1" applyFill="1" applyBorder="1" applyAlignment="1">
      <alignment horizontal="center"/>
    </xf>
    <xf numFmtId="0" fontId="6" fillId="0" borderId="5" xfId="1" applyNumberFormat="1" applyFont="1" applyFill="1" applyBorder="1" applyAlignment="1">
      <alignment horizontal="center" vertical="center"/>
    </xf>
    <xf numFmtId="14" fontId="16" fillId="0" borderId="36" xfId="1" applyNumberFormat="1" applyFont="1" applyFill="1" applyBorder="1" applyAlignment="1">
      <alignment horizontal="right"/>
    </xf>
    <xf numFmtId="0" fontId="1" fillId="0" borderId="36" xfId="4" applyFont="1" applyBorder="1" applyAlignment="1">
      <alignment horizontal="left"/>
    </xf>
    <xf numFmtId="0" fontId="1" fillId="0" borderId="31" xfId="4" applyFont="1" applyBorder="1" applyAlignment="1">
      <alignment horizontal="left"/>
    </xf>
    <xf numFmtId="0" fontId="16" fillId="0" borderId="36" xfId="4" applyFont="1" applyBorder="1" applyAlignment="1">
      <alignment horizontal="left"/>
    </xf>
    <xf numFmtId="0" fontId="16" fillId="0" borderId="31" xfId="4" applyFont="1" applyBorder="1" applyAlignment="1">
      <alignment horizontal="left"/>
    </xf>
    <xf numFmtId="17" fontId="16" fillId="0" borderId="67" xfId="0" applyNumberFormat="1" applyFont="1" applyBorder="1" applyAlignment="1">
      <alignment horizontal="center" vertical="center"/>
    </xf>
    <xf numFmtId="17" fontId="16" fillId="0" borderId="77" xfId="0" applyNumberFormat="1" applyFont="1" applyBorder="1" applyAlignment="1">
      <alignment horizontal="center" vertical="center"/>
    </xf>
    <xf numFmtId="0" fontId="16" fillId="0" borderId="57" xfId="0" applyFont="1" applyBorder="1"/>
    <xf numFmtId="17" fontId="17" fillId="0" borderId="33" xfId="4" applyNumberFormat="1" applyFont="1" applyBorder="1" applyAlignment="1">
      <alignment horizontal="center" vertical="center"/>
    </xf>
    <xf numFmtId="49" fontId="16" fillId="0" borderId="5" xfId="0" applyNumberFormat="1" applyFont="1" applyBorder="1" applyAlignment="1">
      <alignment horizontal="left" vertical="center" wrapText="1"/>
    </xf>
    <xf numFmtId="0" fontId="16" fillId="0" borderId="57" xfId="0" applyFont="1" applyBorder="1" applyAlignment="1">
      <alignment vertical="center"/>
    </xf>
    <xf numFmtId="0" fontId="16" fillId="0" borderId="54" xfId="0" applyFont="1" applyBorder="1"/>
    <xf numFmtId="167" fontId="16" fillId="0" borderId="59" xfId="0" applyNumberFormat="1" applyFont="1" applyBorder="1" applyAlignment="1">
      <alignment horizontal="right"/>
    </xf>
    <xf numFmtId="167" fontId="16" fillId="0" borderId="5" xfId="0" applyNumberFormat="1" applyFont="1" applyBorder="1" applyAlignment="1">
      <alignment horizontal="right"/>
    </xf>
    <xf numFmtId="167" fontId="16" fillId="0" borderId="31" xfId="0" applyNumberFormat="1" applyFont="1" applyBorder="1" applyAlignment="1">
      <alignment horizontal="right"/>
    </xf>
    <xf numFmtId="49" fontId="16" fillId="0" borderId="59" xfId="0" quotePrefix="1" applyNumberFormat="1" applyFont="1" applyBorder="1" applyAlignment="1">
      <alignment horizontal="left"/>
    </xf>
    <xf numFmtId="49" fontId="16" fillId="0" borderId="5" xfId="0" quotePrefix="1" applyNumberFormat="1" applyFont="1" applyBorder="1" applyAlignment="1">
      <alignment horizontal="left"/>
    </xf>
    <xf numFmtId="0" fontId="16" fillId="0" borderId="12" xfId="0" applyFont="1" applyBorder="1"/>
    <xf numFmtId="0" fontId="16" fillId="0" borderId="62" xfId="0" applyFont="1" applyBorder="1" applyAlignment="1">
      <alignment horizontal="left"/>
    </xf>
    <xf numFmtId="0" fontId="16" fillId="0" borderId="62" xfId="0" applyFont="1" applyBorder="1"/>
    <xf numFmtId="49" fontId="16" fillId="0" borderId="62" xfId="0" applyNumberFormat="1" applyFont="1" applyBorder="1" applyAlignment="1">
      <alignment horizontal="left"/>
    </xf>
    <xf numFmtId="0" fontId="16" fillId="0" borderId="62" xfId="0" applyFont="1" applyBorder="1" applyAlignment="1">
      <alignment horizontal="center"/>
    </xf>
    <xf numFmtId="0" fontId="16" fillId="0" borderId="63" xfId="0" applyFont="1" applyBorder="1"/>
    <xf numFmtId="43" fontId="18" fillId="0" borderId="36" xfId="1" applyFont="1" applyFill="1" applyBorder="1" applyAlignment="1">
      <alignment vertical="center"/>
    </xf>
    <xf numFmtId="14" fontId="18" fillId="0" borderId="36" xfId="0" applyNumberFormat="1" applyFont="1" applyBorder="1" applyAlignment="1">
      <alignment horizontal="right" vertical="center"/>
    </xf>
    <xf numFmtId="43" fontId="18" fillId="0" borderId="39" xfId="1" applyFont="1" applyFill="1" applyBorder="1" applyAlignment="1">
      <alignment vertical="center"/>
    </xf>
    <xf numFmtId="14" fontId="18" fillId="0" borderId="39" xfId="0" applyNumberFormat="1" applyFont="1" applyBorder="1" applyAlignment="1">
      <alignment horizontal="right" vertical="center"/>
    </xf>
    <xf numFmtId="43" fontId="56" fillId="13" borderId="11" xfId="1" applyFont="1" applyFill="1" applyBorder="1"/>
    <xf numFmtId="14" fontId="56" fillId="13" borderId="11" xfId="0" applyNumberFormat="1" applyFont="1" applyFill="1" applyBorder="1" applyAlignment="1">
      <alignment horizontal="right"/>
    </xf>
    <xf numFmtId="43" fontId="56" fillId="13" borderId="5" xfId="1" applyFont="1" applyFill="1" applyBorder="1"/>
    <xf numFmtId="43" fontId="56" fillId="13" borderId="59" xfId="1" applyFont="1" applyFill="1" applyBorder="1" applyAlignment="1">
      <alignment vertical="center"/>
    </xf>
    <xf numFmtId="14" fontId="56" fillId="13" borderId="11" xfId="0" applyNumberFormat="1" applyFont="1" applyFill="1" applyBorder="1" applyAlignment="1">
      <alignment horizontal="right" vertical="center"/>
    </xf>
    <xf numFmtId="43" fontId="56" fillId="13" borderId="31" xfId="1" applyFont="1" applyFill="1" applyBorder="1"/>
    <xf numFmtId="43" fontId="56" fillId="13" borderId="13" xfId="1" applyFont="1" applyFill="1" applyBorder="1" applyAlignment="1">
      <alignment vertical="center"/>
    </xf>
    <xf numFmtId="43" fontId="56" fillId="13" borderId="11" xfId="1" applyFont="1" applyFill="1" applyBorder="1" applyAlignment="1">
      <alignment vertical="center"/>
    </xf>
    <xf numFmtId="14" fontId="56" fillId="13" borderId="59" xfId="0" applyNumberFormat="1" applyFont="1" applyFill="1" applyBorder="1" applyAlignment="1">
      <alignment horizontal="right" vertical="center"/>
    </xf>
    <xf numFmtId="14" fontId="56" fillId="13" borderId="13" xfId="0" applyNumberFormat="1" applyFont="1" applyFill="1" applyBorder="1" applyAlignment="1">
      <alignment horizontal="right" vertical="center"/>
    </xf>
    <xf numFmtId="49" fontId="15" fillId="0" borderId="62" xfId="4" applyNumberFormat="1" applyFont="1" applyBorder="1" applyAlignment="1">
      <alignment horizontal="left"/>
    </xf>
    <xf numFmtId="0" fontId="15" fillId="0" borderId="62" xfId="4" applyFont="1" applyBorder="1" applyAlignment="1">
      <alignment horizontal="left"/>
    </xf>
    <xf numFmtId="0" fontId="1" fillId="0" borderId="62" xfId="1" applyNumberFormat="1" applyFont="1" applyFill="1" applyBorder="1" applyAlignment="1">
      <alignment horizontal="left"/>
    </xf>
    <xf numFmtId="0" fontId="15" fillId="0" borderId="62" xfId="1" applyNumberFormat="1" applyFont="1" applyFill="1" applyBorder="1" applyAlignment="1">
      <alignment horizontal="center"/>
    </xf>
    <xf numFmtId="43" fontId="18" fillId="0" borderId="62" xfId="1" applyFont="1" applyFill="1" applyBorder="1" applyAlignment="1">
      <alignment vertical="center"/>
    </xf>
    <xf numFmtId="14" fontId="18" fillId="0" borderId="62" xfId="0" applyNumberFormat="1" applyFont="1" applyBorder="1" applyAlignment="1">
      <alignment horizontal="right" vertical="center"/>
    </xf>
    <xf numFmtId="14" fontId="15" fillId="0" borderId="62" xfId="4" applyNumberFormat="1" applyFont="1" applyBorder="1" applyAlignment="1">
      <alignment horizontal="right"/>
    </xf>
    <xf numFmtId="43" fontId="18" fillId="13" borderId="59" xfId="1" applyFont="1" applyFill="1" applyBorder="1" applyAlignment="1">
      <alignment vertical="center"/>
    </xf>
    <xf numFmtId="14" fontId="18" fillId="13" borderId="36" xfId="0" applyNumberFormat="1" applyFont="1" applyFill="1" applyBorder="1" applyAlignment="1">
      <alignment horizontal="right" vertical="center"/>
    </xf>
    <xf numFmtId="43" fontId="18" fillId="13" borderId="13" xfId="1" applyFont="1" applyFill="1" applyBorder="1" applyAlignment="1">
      <alignment vertical="center"/>
    </xf>
    <xf numFmtId="14" fontId="18" fillId="13" borderId="13" xfId="0" applyNumberFormat="1" applyFont="1" applyFill="1" applyBorder="1" applyAlignment="1">
      <alignment horizontal="right" vertical="center"/>
    </xf>
    <xf numFmtId="43" fontId="18" fillId="13" borderId="2" xfId="1" applyFont="1" applyFill="1" applyBorder="1" applyAlignment="1">
      <alignment vertical="center"/>
    </xf>
    <xf numFmtId="14" fontId="18" fillId="13" borderId="39" xfId="0" applyNumberFormat="1" applyFont="1" applyFill="1" applyBorder="1" applyAlignment="1">
      <alignment horizontal="right" vertical="center"/>
    </xf>
    <xf numFmtId="14" fontId="18" fillId="13" borderId="11" xfId="0" applyNumberFormat="1" applyFont="1" applyFill="1" applyBorder="1" applyAlignment="1">
      <alignment horizontal="right" vertical="center"/>
    </xf>
    <xf numFmtId="43" fontId="18" fillId="13" borderId="11" xfId="1" applyFont="1" applyFill="1" applyBorder="1" applyAlignment="1">
      <alignment vertical="center"/>
    </xf>
    <xf numFmtId="43" fontId="18" fillId="13" borderId="36" xfId="1" applyFont="1" applyFill="1" applyBorder="1" applyAlignment="1">
      <alignment vertical="center"/>
    </xf>
    <xf numFmtId="43" fontId="18" fillId="13" borderId="31" xfId="1" applyFont="1" applyFill="1" applyBorder="1" applyAlignment="1">
      <alignment vertical="center"/>
    </xf>
    <xf numFmtId="14" fontId="18" fillId="13" borderId="31" xfId="0" applyNumberFormat="1" applyFont="1" applyFill="1" applyBorder="1" applyAlignment="1">
      <alignment horizontal="right" vertical="center"/>
    </xf>
    <xf numFmtId="14" fontId="18" fillId="13" borderId="2" xfId="0" applyNumberFormat="1" applyFont="1" applyFill="1" applyBorder="1" applyAlignment="1">
      <alignment horizontal="right" vertical="center"/>
    </xf>
    <xf numFmtId="0" fontId="1" fillId="0" borderId="16" xfId="0" applyFont="1" applyBorder="1"/>
    <xf numFmtId="0" fontId="16" fillId="0" borderId="16" xfId="0" applyFont="1" applyBorder="1"/>
    <xf numFmtId="167" fontId="16" fillId="0" borderId="36" xfId="0" applyNumberFormat="1" applyFont="1" applyBorder="1" applyAlignment="1">
      <alignment horizontal="right"/>
    </xf>
    <xf numFmtId="167" fontId="16" fillId="0" borderId="11" xfId="0" applyNumberFormat="1" applyFont="1" applyBorder="1" applyAlignment="1">
      <alignment horizontal="right"/>
    </xf>
    <xf numFmtId="0" fontId="8" fillId="0" borderId="0" xfId="0" applyFont="1"/>
    <xf numFmtId="0" fontId="16" fillId="10" borderId="37" xfId="0" applyFont="1" applyFill="1" applyBorder="1"/>
    <xf numFmtId="0" fontId="16" fillId="0" borderId="13" xfId="4" applyFont="1" applyBorder="1" applyAlignment="1">
      <alignment horizontal="left"/>
    </xf>
    <xf numFmtId="0" fontId="16" fillId="10" borderId="52" xfId="0" applyFont="1" applyFill="1" applyBorder="1"/>
    <xf numFmtId="0" fontId="16" fillId="10" borderId="46" xfId="0" applyFont="1" applyFill="1" applyBorder="1"/>
    <xf numFmtId="0" fontId="16" fillId="10" borderId="15" xfId="0" applyFont="1" applyFill="1" applyBorder="1"/>
    <xf numFmtId="43" fontId="18" fillId="0" borderId="5" xfId="1" applyFont="1" applyFill="1" applyBorder="1"/>
    <xf numFmtId="14" fontId="18" fillId="0" borderId="44" xfId="0" applyNumberFormat="1" applyFont="1" applyBorder="1" applyAlignment="1">
      <alignment horizontal="right" vertical="center"/>
    </xf>
    <xf numFmtId="14" fontId="18" fillId="0" borderId="16" xfId="0" applyNumberFormat="1" applyFont="1" applyBorder="1" applyAlignment="1">
      <alignment horizontal="right" vertical="center"/>
    </xf>
    <xf numFmtId="43" fontId="18" fillId="0" borderId="59" xfId="1" applyFont="1" applyFill="1" applyBorder="1"/>
    <xf numFmtId="14" fontId="18" fillId="0" borderId="59" xfId="0" applyNumberFormat="1" applyFont="1" applyBorder="1" applyAlignment="1">
      <alignment horizontal="right"/>
    </xf>
    <xf numFmtId="14" fontId="18" fillId="0" borderId="11" xfId="0" applyNumberFormat="1" applyFont="1" applyBorder="1" applyAlignment="1">
      <alignment horizontal="right"/>
    </xf>
    <xf numFmtId="43" fontId="18" fillId="0" borderId="31" xfId="1" applyFont="1" applyFill="1" applyBorder="1"/>
    <xf numFmtId="17" fontId="57" fillId="0" borderId="70" xfId="4" applyNumberFormat="1" applyFont="1" applyBorder="1" applyAlignment="1">
      <alignment horizontal="center"/>
    </xf>
    <xf numFmtId="0" fontId="56" fillId="0" borderId="5" xfId="0" applyFont="1" applyBorder="1" applyAlignment="1">
      <alignment horizontal="left"/>
    </xf>
    <xf numFmtId="0" fontId="56" fillId="0" borderId="5" xfId="0" applyFont="1" applyBorder="1"/>
    <xf numFmtId="49" fontId="56" fillId="0" borderId="5" xfId="0" applyNumberFormat="1" applyFont="1" applyBorder="1" applyAlignment="1">
      <alignment horizontal="left"/>
    </xf>
    <xf numFmtId="0" fontId="56" fillId="0" borderId="5" xfId="0" applyFont="1" applyBorder="1" applyAlignment="1">
      <alignment horizontal="center"/>
    </xf>
    <xf numFmtId="43" fontId="56" fillId="0" borderId="5" xfId="1" applyFont="1" applyFill="1" applyBorder="1"/>
    <xf numFmtId="0" fontId="56" fillId="0" borderId="5" xfId="0" applyFont="1" applyBorder="1" applyAlignment="1">
      <alignment horizontal="right"/>
    </xf>
    <xf numFmtId="14" fontId="56" fillId="0" borderId="5" xfId="0" applyNumberFormat="1" applyFont="1" applyBorder="1" applyAlignment="1">
      <alignment horizontal="right"/>
    </xf>
    <xf numFmtId="0" fontId="56" fillId="0" borderId="34" xfId="0" applyFont="1" applyBorder="1"/>
    <xf numFmtId="17" fontId="57" fillId="0" borderId="69" xfId="4" applyNumberFormat="1" applyFont="1" applyBorder="1" applyAlignment="1">
      <alignment horizontal="center"/>
    </xf>
    <xf numFmtId="0" fontId="56" fillId="0" borderId="31" xfId="0" applyFont="1" applyBorder="1" applyAlignment="1">
      <alignment horizontal="left"/>
    </xf>
    <xf numFmtId="0" fontId="56" fillId="0" borderId="31" xfId="0" applyFont="1" applyBorder="1"/>
    <xf numFmtId="49" fontId="56" fillId="0" borderId="31" xfId="0" applyNumberFormat="1" applyFont="1" applyBorder="1" applyAlignment="1">
      <alignment horizontal="left"/>
    </xf>
    <xf numFmtId="0" fontId="56" fillId="0" borderId="31" xfId="0" applyFont="1" applyBorder="1" applyAlignment="1">
      <alignment horizontal="center"/>
    </xf>
    <xf numFmtId="43" fontId="56" fillId="0" borderId="31" xfId="1" applyFont="1" applyFill="1" applyBorder="1"/>
    <xf numFmtId="0" fontId="56" fillId="0" borderId="31" xfId="0" applyFont="1" applyBorder="1" applyAlignment="1">
      <alignment horizontal="right"/>
    </xf>
    <xf numFmtId="14" fontId="56" fillId="0" borderId="31" xfId="0" applyNumberFormat="1" applyFont="1" applyBorder="1" applyAlignment="1">
      <alignment horizontal="right"/>
    </xf>
    <xf numFmtId="0" fontId="56" fillId="0" borderId="54" xfId="0" applyFont="1" applyBorder="1"/>
    <xf numFmtId="17" fontId="57" fillId="0" borderId="72" xfId="4" applyNumberFormat="1" applyFont="1" applyBorder="1" applyAlignment="1">
      <alignment horizontal="center"/>
    </xf>
    <xf numFmtId="0" fontId="56" fillId="0" borderId="62" xfId="0" applyFont="1" applyBorder="1" applyAlignment="1">
      <alignment horizontal="left"/>
    </xf>
    <xf numFmtId="0" fontId="56" fillId="0" borderId="62" xfId="0" applyFont="1" applyBorder="1"/>
    <xf numFmtId="49" fontId="56" fillId="0" borderId="62" xfId="0" applyNumberFormat="1" applyFont="1" applyBorder="1" applyAlignment="1">
      <alignment horizontal="left"/>
    </xf>
    <xf numFmtId="0" fontId="56" fillId="0" borderId="62" xfId="0" applyFont="1" applyBorder="1" applyAlignment="1">
      <alignment horizontal="center"/>
    </xf>
    <xf numFmtId="43" fontId="56" fillId="0" borderId="62" xfId="1" applyFont="1" applyFill="1" applyBorder="1"/>
    <xf numFmtId="0" fontId="56" fillId="0" borderId="62" xfId="0" applyFont="1" applyBorder="1" applyAlignment="1">
      <alignment horizontal="right"/>
    </xf>
    <xf numFmtId="14" fontId="56" fillId="0" borderId="62" xfId="0" applyNumberFormat="1" applyFont="1" applyBorder="1" applyAlignment="1">
      <alignment horizontal="right"/>
    </xf>
    <xf numFmtId="0" fontId="56" fillId="0" borderId="63" xfId="0" applyFont="1" applyBorder="1"/>
    <xf numFmtId="17" fontId="57" fillId="0" borderId="67" xfId="4" applyNumberFormat="1" applyFont="1" applyBorder="1" applyAlignment="1">
      <alignment horizontal="center"/>
    </xf>
    <xf numFmtId="0" fontId="57" fillId="0" borderId="36" xfId="4" applyFont="1" applyBorder="1" applyAlignment="1">
      <alignment horizontal="left"/>
    </xf>
    <xf numFmtId="49" fontId="57" fillId="0" borderId="36" xfId="4" applyNumberFormat="1" applyFont="1" applyBorder="1" applyAlignment="1">
      <alignment horizontal="left"/>
    </xf>
    <xf numFmtId="0" fontId="56" fillId="0" borderId="36" xfId="4" applyFont="1" applyBorder="1" applyAlignment="1">
      <alignment horizontal="left"/>
    </xf>
    <xf numFmtId="0" fontId="57" fillId="0" borderId="36" xfId="4" applyFont="1" applyBorder="1" applyAlignment="1">
      <alignment horizontal="center"/>
    </xf>
    <xf numFmtId="43" fontId="56" fillId="0" borderId="36" xfId="1" applyFont="1" applyFill="1" applyBorder="1"/>
    <xf numFmtId="43" fontId="56" fillId="0" borderId="2" xfId="1" applyFont="1" applyFill="1" applyBorder="1" applyAlignment="1">
      <alignment vertical="center"/>
    </xf>
    <xf numFmtId="14" fontId="56" fillId="0" borderId="2" xfId="0" applyNumberFormat="1" applyFont="1" applyBorder="1" applyAlignment="1">
      <alignment horizontal="right" vertical="center"/>
    </xf>
    <xf numFmtId="14" fontId="56" fillId="0" borderId="36" xfId="0" applyNumberFormat="1" applyFont="1" applyBorder="1" applyAlignment="1">
      <alignment horizontal="right"/>
    </xf>
    <xf numFmtId="0" fontId="56" fillId="10" borderId="37" xfId="0" applyFont="1" applyFill="1" applyBorder="1"/>
    <xf numFmtId="0" fontId="57" fillId="0" borderId="31" xfId="4" applyFont="1" applyBorder="1" applyAlignment="1">
      <alignment horizontal="left"/>
    </xf>
    <xf numFmtId="49" fontId="57" fillId="0" borderId="31" xfId="4" applyNumberFormat="1" applyFont="1" applyBorder="1" applyAlignment="1">
      <alignment horizontal="left"/>
    </xf>
    <xf numFmtId="0" fontId="56" fillId="0" borderId="31" xfId="4" applyFont="1" applyBorder="1" applyAlignment="1">
      <alignment horizontal="left"/>
    </xf>
    <xf numFmtId="0" fontId="57" fillId="0" borderId="31" xfId="4" applyFont="1" applyBorder="1" applyAlignment="1">
      <alignment horizontal="center"/>
    </xf>
    <xf numFmtId="43" fontId="56" fillId="0" borderId="31" xfId="1" applyFont="1" applyFill="1" applyBorder="1" applyAlignment="1">
      <alignment vertical="center"/>
    </xf>
    <xf numFmtId="14" fontId="56" fillId="0" borderId="31" xfId="0" applyNumberFormat="1" applyFont="1" applyBorder="1" applyAlignment="1">
      <alignment horizontal="right" vertical="center"/>
    </xf>
    <xf numFmtId="0" fontId="56" fillId="10" borderId="54" xfId="0" applyFont="1" applyFill="1" applyBorder="1"/>
    <xf numFmtId="43" fontId="56" fillId="0" borderId="36" xfId="1" applyFont="1" applyFill="1" applyBorder="1" applyAlignment="1">
      <alignment vertical="center"/>
    </xf>
    <xf numFmtId="14" fontId="56" fillId="0" borderId="50" xfId="0" applyNumberFormat="1" applyFont="1" applyBorder="1" applyAlignment="1">
      <alignment horizontal="right" vertical="center"/>
    </xf>
    <xf numFmtId="0" fontId="57" fillId="0" borderId="39" xfId="4" applyFont="1" applyBorder="1" applyAlignment="1">
      <alignment horizontal="left"/>
    </xf>
    <xf numFmtId="49" fontId="57" fillId="0" borderId="39" xfId="4" applyNumberFormat="1" applyFont="1" applyBorder="1" applyAlignment="1">
      <alignment horizontal="left"/>
    </xf>
    <xf numFmtId="0" fontId="57" fillId="0" borderId="39" xfId="4" applyFont="1" applyBorder="1" applyAlignment="1">
      <alignment horizontal="center"/>
    </xf>
    <xf numFmtId="43" fontId="56" fillId="0" borderId="39" xfId="1" applyFont="1" applyFill="1" applyBorder="1"/>
    <xf numFmtId="43" fontId="56" fillId="0" borderId="39" xfId="1" applyFont="1" applyFill="1" applyBorder="1" applyAlignment="1">
      <alignment vertical="center"/>
    </xf>
    <xf numFmtId="14" fontId="56" fillId="0" borderId="58" xfId="0" applyNumberFormat="1" applyFont="1" applyBorder="1" applyAlignment="1">
      <alignment horizontal="right" vertical="center"/>
    </xf>
    <xf numFmtId="17" fontId="56" fillId="0" borderId="67" xfId="0" applyNumberFormat="1" applyFont="1" applyBorder="1" applyAlignment="1">
      <alignment horizontal="center" vertical="center"/>
    </xf>
    <xf numFmtId="14" fontId="56" fillId="0" borderId="37" xfId="0" applyNumberFormat="1" applyFont="1" applyBorder="1" applyAlignment="1">
      <alignment horizontal="right" vertical="center"/>
    </xf>
    <xf numFmtId="0" fontId="56" fillId="10" borderId="46" xfId="0" applyFont="1" applyFill="1" applyBorder="1"/>
    <xf numFmtId="17" fontId="56" fillId="0" borderId="77" xfId="0" applyNumberFormat="1" applyFont="1" applyBorder="1" applyAlignment="1">
      <alignment horizontal="center" vertical="center"/>
    </xf>
    <xf numFmtId="14" fontId="56" fillId="0" borderId="40" xfId="0" applyNumberFormat="1" applyFont="1" applyBorder="1" applyAlignment="1">
      <alignment horizontal="right" vertical="center"/>
    </xf>
    <xf numFmtId="0" fontId="56" fillId="10" borderId="15" xfId="0" applyFont="1" applyFill="1" applyBorder="1"/>
    <xf numFmtId="17" fontId="57" fillId="0" borderId="71" xfId="4" applyNumberFormat="1" applyFont="1" applyBorder="1" applyAlignment="1">
      <alignment horizontal="center"/>
    </xf>
    <xf numFmtId="0" fontId="56" fillId="0" borderId="59" xfId="0" applyFont="1" applyBorder="1" applyAlignment="1">
      <alignment horizontal="left"/>
    </xf>
    <xf numFmtId="0" fontId="56" fillId="0" borderId="59" xfId="0" applyFont="1" applyBorder="1"/>
    <xf numFmtId="49" fontId="56" fillId="0" borderId="59" xfId="0" applyNumberFormat="1" applyFont="1" applyBorder="1" applyAlignment="1">
      <alignment horizontal="left"/>
    </xf>
    <xf numFmtId="0" fontId="56" fillId="0" borderId="59" xfId="0" applyFont="1" applyBorder="1" applyAlignment="1">
      <alignment horizontal="center"/>
    </xf>
    <xf numFmtId="43" fontId="56" fillId="0" borderId="59" xfId="1" applyFont="1" applyFill="1" applyBorder="1"/>
    <xf numFmtId="0" fontId="56" fillId="0" borderId="59" xfId="0" applyFont="1" applyBorder="1" applyAlignment="1">
      <alignment horizontal="right"/>
    </xf>
    <xf numFmtId="14" fontId="56" fillId="0" borderId="42" xfId="0" applyNumberFormat="1" applyFont="1" applyBorder="1" applyAlignment="1">
      <alignment horizontal="right" vertical="center"/>
    </xf>
    <xf numFmtId="0" fontId="56" fillId="10" borderId="44" xfId="0" applyFont="1" applyFill="1" applyBorder="1"/>
    <xf numFmtId="0" fontId="56" fillId="10" borderId="34" xfId="0" applyFont="1" applyFill="1" applyBorder="1"/>
    <xf numFmtId="17" fontId="57" fillId="0" borderId="70" xfId="4" applyNumberFormat="1" applyFont="1" applyBorder="1" applyAlignment="1">
      <alignment horizontal="center" vertical="center"/>
    </xf>
    <xf numFmtId="0" fontId="56" fillId="0" borderId="5" xfId="0" applyFont="1" applyBorder="1" applyAlignment="1">
      <alignment horizontal="left" vertical="center"/>
    </xf>
    <xf numFmtId="0" fontId="56" fillId="0" borderId="5" xfId="0" applyFont="1" applyBorder="1" applyAlignment="1">
      <alignment vertical="center" wrapText="1"/>
    </xf>
    <xf numFmtId="49" fontId="56" fillId="0" borderId="5" xfId="0" applyNumberFormat="1" applyFont="1" applyBorder="1" applyAlignment="1">
      <alignment horizontal="left" vertical="center" wrapText="1"/>
    </xf>
    <xf numFmtId="0" fontId="56" fillId="0" borderId="5" xfId="0" applyFont="1" applyBorder="1" applyAlignment="1">
      <alignment vertical="center"/>
    </xf>
    <xf numFmtId="0" fontId="56" fillId="0" borderId="5" xfId="0" applyFont="1" applyBorder="1" applyAlignment="1">
      <alignment horizontal="center" vertical="center"/>
    </xf>
    <xf numFmtId="43" fontId="56" fillId="0" borderId="5" xfId="1" applyFont="1" applyFill="1" applyBorder="1" applyAlignment="1">
      <alignment vertical="center"/>
    </xf>
    <xf numFmtId="0" fontId="56" fillId="0" borderId="5" xfId="0" applyFont="1" applyBorder="1" applyAlignment="1">
      <alignment horizontal="right" vertical="center"/>
    </xf>
    <xf numFmtId="0" fontId="56" fillId="10" borderId="34" xfId="0" applyFont="1" applyFill="1" applyBorder="1" applyAlignment="1">
      <alignment vertical="center"/>
    </xf>
    <xf numFmtId="14" fontId="56" fillId="0" borderId="34" xfId="0" applyNumberFormat="1" applyFont="1" applyBorder="1" applyAlignment="1">
      <alignment horizontal="right" vertical="center"/>
    </xf>
    <xf numFmtId="17" fontId="57" fillId="0" borderId="33" xfId="4" applyNumberFormat="1" applyFont="1" applyBorder="1" applyAlignment="1">
      <alignment horizontal="center"/>
    </xf>
    <xf numFmtId="166" fontId="56" fillId="0" borderId="5" xfId="0" applyNumberFormat="1" applyFont="1" applyBorder="1" applyAlignment="1">
      <alignment horizontal="right"/>
    </xf>
    <xf numFmtId="0" fontId="56" fillId="10" borderId="57" xfId="0" applyFont="1" applyFill="1" applyBorder="1"/>
    <xf numFmtId="14" fontId="56" fillId="0" borderId="32" xfId="0" applyNumberFormat="1" applyFont="1" applyBorder="1" applyAlignment="1">
      <alignment horizontal="right" vertical="center"/>
    </xf>
    <xf numFmtId="22" fontId="5" fillId="5" borderId="0" xfId="0" applyNumberFormat="1" applyFont="1" applyFill="1" applyAlignment="1">
      <alignment horizontal="center" vertical="center"/>
    </xf>
    <xf numFmtId="22" fontId="12" fillId="8" borderId="18" xfId="0" applyNumberFormat="1" applyFont="1" applyFill="1" applyBorder="1" applyAlignment="1">
      <alignment horizontal="center" vertical="center"/>
    </xf>
    <xf numFmtId="22" fontId="12" fillId="8" borderId="56" xfId="0" applyNumberFormat="1" applyFont="1" applyFill="1" applyBorder="1" applyAlignment="1">
      <alignment horizontal="center" vertical="center"/>
    </xf>
    <xf numFmtId="22" fontId="12" fillId="8" borderId="15" xfId="0" applyNumberFormat="1" applyFont="1" applyFill="1" applyBorder="1" applyAlignment="1">
      <alignment horizontal="center" vertical="center"/>
    </xf>
    <xf numFmtId="0" fontId="23" fillId="12" borderId="0" xfId="0" applyFont="1" applyFill="1" applyAlignment="1">
      <alignment horizontal="center" vertical="center"/>
    </xf>
    <xf numFmtId="22" fontId="5" fillId="10" borderId="0" xfId="0" applyNumberFormat="1" applyFont="1" applyFill="1" applyAlignment="1">
      <alignment horizontal="center" vertical="center"/>
    </xf>
    <xf numFmtId="43" fontId="0" fillId="0" borderId="0" xfId="0" applyNumberFormat="1" applyAlignment="1"/>
    <xf numFmtId="0" fontId="0" fillId="0" borderId="0" xfId="0" applyAlignment="1"/>
    <xf numFmtId="0" fontId="0" fillId="0" borderId="0" xfId="0" applyNumberFormat="1" applyAlignment="1"/>
  </cellXfs>
  <cellStyles count="6">
    <cellStyle name="Comma" xfId="1" builtinId="3"/>
    <cellStyle name="Hyperlink" xfId="5" builtinId="8"/>
    <cellStyle name="Normal" xfId="0" builtinId="0"/>
    <cellStyle name="Normal 2" xfId="4" xr:uid="{25FFF017-B1EA-4FBD-B51F-B031E2CFAF56}"/>
    <cellStyle name="Normal 3" xfId="3" xr:uid="{F2D644D5-8DD0-4CF8-B594-5C7187322F52}"/>
    <cellStyle name="Percent" xfId="2" builtinId="5"/>
  </cellStyles>
  <dxfs count="455">
    <dxf>
      <alignment wrapText="0"/>
    </dxf>
    <dxf>
      <alignment wrapText="0"/>
    </dxf>
    <dxf>
      <alignment wrapText="0"/>
    </dxf>
    <dxf>
      <alignment wrapText="0"/>
    </dxf>
    <dxf>
      <alignment wrapText="0"/>
    </dxf>
    <dxf>
      <alignment wrapText="0"/>
    </dxf>
    <dxf>
      <alignment wrapText="0"/>
    </dxf>
    <dxf>
      <alignment wrapText="0"/>
    </dxf>
    <dxf>
      <numFmt numFmtId="35" formatCode="_(* #,##0.00_);_(* \(#,##0.00\);_(* &quot;-&quot;??_);_(@_)"/>
    </dxf>
    <dxf>
      <numFmt numFmtId="35" formatCode="_(* #,##0.00_);_(* \(#,##0.00\);_(* &quot;-&quot;??_);_(@_)"/>
    </dxf>
    <dxf>
      <alignment wrapText="0"/>
    </dxf>
    <dxf>
      <alignment wrapText="0"/>
    </dxf>
    <dxf>
      <numFmt numFmtId="35" formatCode="_(* #,##0.00_);_(* \(#,##0.00\);_(* &quot;-&quot;??_);_(@_)"/>
    </dxf>
    <dxf>
      <numFmt numFmtId="35" formatCode="_(* #,##0.00_);_(* \(#,##0.00\);_(* &quot;-&quot;??_);_(@_)"/>
    </dxf>
    <dxf>
      <alignment wrapText="0"/>
    </dxf>
    <dxf>
      <alignment wrapText="0"/>
    </dxf>
    <dxf>
      <alignment wrapText="0"/>
    </dxf>
    <dxf>
      <alignment wrapText="0"/>
    </dxf>
    <dxf>
      <alignment wrapText="0"/>
    </dxf>
    <dxf>
      <alignment wrapText="0"/>
    </dxf>
    <dxf>
      <alignment wrapText="0"/>
    </dxf>
    <dxf>
      <alignment wrapText="0"/>
    </dxf>
    <dxf>
      <font>
        <color rgb="FF9C0006"/>
      </font>
      <fill>
        <patternFill>
          <bgColor rgb="FFFFC7CE"/>
        </patternFill>
      </fill>
    </dxf>
    <dxf>
      <font>
        <b/>
        <i val="0"/>
        <color theme="0"/>
      </font>
      <fill>
        <patternFill>
          <bgColor rgb="FF00B050"/>
        </patternFill>
      </fill>
    </dxf>
    <dxf>
      <font>
        <color theme="0"/>
      </font>
      <fill>
        <patternFill>
          <bgColor rgb="FFC00000"/>
        </patternFill>
      </fill>
    </dxf>
    <dxf>
      <font>
        <b/>
        <i val="0"/>
        <color theme="0"/>
      </font>
      <fill>
        <patternFill>
          <bgColor rgb="FF002060"/>
        </patternFill>
      </fill>
    </dxf>
    <dxf>
      <font>
        <color theme="0"/>
      </font>
      <fill>
        <patternFill>
          <bgColor rgb="FFC00000"/>
        </patternFill>
      </fill>
    </dxf>
    <dxf>
      <font>
        <b/>
        <i val="0"/>
        <color theme="0"/>
      </font>
      <fill>
        <patternFill>
          <bgColor rgb="FF002060"/>
        </patternFill>
      </fill>
    </dxf>
    <dxf>
      <font>
        <b/>
        <i val="0"/>
        <color theme="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color theme="0"/>
      </font>
      <fill>
        <patternFill>
          <fgColor theme="0"/>
          <bgColor rgb="FF002060"/>
        </patternFill>
      </fill>
    </dxf>
    <dxf>
      <font>
        <b/>
        <i val="0"/>
        <color theme="0"/>
      </font>
      <fill>
        <patternFill>
          <fgColor theme="0"/>
          <bgColor theme="9" tint="-0.24994659260841701"/>
        </patternFill>
      </fill>
    </dxf>
    <dxf>
      <font>
        <b/>
        <i val="0"/>
        <color theme="0"/>
      </font>
      <fill>
        <patternFill>
          <bgColor theme="8"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fgColor theme="0"/>
          <bgColor rgb="FF002060"/>
        </patternFill>
      </fill>
    </dxf>
    <dxf>
      <font>
        <b/>
        <i val="0"/>
        <color theme="0"/>
      </font>
      <fill>
        <patternFill>
          <fgColor theme="0"/>
          <bgColor theme="9" tint="-0.24994659260841701"/>
        </patternFill>
      </fill>
    </dxf>
    <dxf>
      <font>
        <b/>
        <i val="0"/>
        <color theme="0"/>
      </font>
      <fill>
        <patternFill>
          <bgColor theme="8" tint="-0.499984740745262"/>
        </patternFill>
      </fill>
    </dxf>
    <dxf>
      <font>
        <color theme="0"/>
      </font>
      <fill>
        <patternFill>
          <bgColor theme="1" tint="0.1499679555650502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numFmt numFmtId="19" formatCode="dd/mm/yyyy"/>
      <alignment horizontal="general"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i/>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font>
        <b/>
        <sz val="12"/>
        <color rgb="FFC00000"/>
      </font>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horizontal/>
      </border>
    </dxf>
    <dxf>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border diagonalUp="0" diagonalDown="0">
        <left style="dashed">
          <color indexed="64"/>
        </left>
        <right style="dashed">
          <color indexed="64"/>
        </right>
        <top style="dashed">
          <color indexed="64"/>
        </top>
        <bottom style="dashed">
          <color indexed="64"/>
        </bottom>
        <vertical style="dashed">
          <color indexed="64"/>
        </vertical>
        <horizontal style="dashed">
          <color indexed="64"/>
        </horizontal>
      </border>
    </dxf>
    <dxf>
      <font>
        <b/>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dashed">
          <color indexed="64"/>
        </left>
        <right style="dashed">
          <color indexed="64"/>
        </right>
        <top style="thin">
          <color indexed="64"/>
        </top>
        <bottom style="dashed">
          <color indexed="64"/>
        </bottom>
        <vertical/>
        <horizontal/>
      </border>
    </dxf>
    <dxf>
      <border outline="0">
        <left style="medium">
          <color indexed="64"/>
        </left>
        <top style="medium">
          <color indexed="64"/>
        </top>
      </border>
    </dxf>
    <dxf>
      <border outline="0">
        <bottom style="thin">
          <color indexed="64"/>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trike val="0"/>
        <outline val="0"/>
        <shadow val="0"/>
        <u val="none"/>
        <vertAlign val="baseline"/>
        <sz val="10"/>
        <name val="Calibri"/>
        <family val="2"/>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auto="1"/>
        <name val="Calibri"/>
        <family val="2"/>
      </font>
      <numFmt numFmtId="19" formatCode="dd/mm/yyyy"/>
      <fill>
        <patternFill patternType="none">
          <fgColor indexed="64"/>
          <bgColor auto="1"/>
        </patternFill>
      </fill>
      <alignment horizontal="right" vertical="bottom" textRotation="0" wrapText="0" indent="0" justifyLastLine="0" shrinkToFit="0" readingOrder="0"/>
      <border diagonalUp="0" diagonalDown="0">
        <left style="thin">
          <color auto="1"/>
        </left>
        <right style="medium">
          <color auto="1"/>
        </right>
        <top style="thin">
          <color auto="1"/>
        </top>
        <bottom/>
        <vertical/>
        <horizontal/>
      </border>
    </dxf>
    <dxf>
      <font>
        <strike val="0"/>
        <outline val="0"/>
        <shadow val="0"/>
        <u val="none"/>
        <vertAlign val="baseline"/>
        <sz val="10"/>
        <color auto="1"/>
        <name val="Calibri"/>
        <family val="2"/>
      </font>
      <numFmt numFmtId="19" formatCode="dd/mm/yyyy"/>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vertical/>
        <horizontal/>
      </border>
    </dxf>
    <dxf>
      <font>
        <strike val="0"/>
        <outline val="0"/>
        <shadow val="0"/>
        <u val="none"/>
        <vertAlign val="baseline"/>
        <sz val="10"/>
        <color auto="1"/>
        <name val="Calibri"/>
        <family val="2"/>
      </font>
      <fill>
        <patternFill patternType="none">
          <fgColor indexed="64"/>
          <bgColor auto="1"/>
        </patternFill>
      </fill>
      <border diagonalUp="0" diagonalDown="0">
        <left style="thin">
          <color indexed="64"/>
        </left>
        <right style="thin">
          <color indexed="64"/>
        </right>
        <top style="thin">
          <color indexed="64"/>
        </top>
        <bottom/>
        <vertical/>
        <horizontal/>
      </border>
    </dxf>
    <dxf>
      <font>
        <strike val="0"/>
        <outline val="0"/>
        <shadow val="0"/>
        <u val="none"/>
        <vertAlign val="baseline"/>
        <sz val="10"/>
        <color auto="1"/>
        <name val="Calibri"/>
        <family val="2"/>
      </font>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0"/>
        <color auto="1"/>
        <name val="Calibri"/>
        <family val="2"/>
      </font>
      <fill>
        <patternFill patternType="none">
          <fgColor indexed="64"/>
          <bgColor auto="1"/>
        </patternFill>
      </fill>
      <border diagonalUp="0" diagonalDown="0">
        <left style="thin">
          <color indexed="64"/>
        </left>
        <right style="thin">
          <color indexed="64"/>
        </right>
        <top style="thin">
          <color indexed="64"/>
        </top>
        <bottom/>
        <vertical/>
        <horizontal/>
      </border>
    </dxf>
    <dxf>
      <font>
        <strike val="0"/>
        <outline val="0"/>
        <shadow val="0"/>
        <u val="none"/>
        <vertAlign val="baseline"/>
        <sz val="10"/>
        <color auto="1"/>
        <name val="Calibri"/>
        <family val="2"/>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0"/>
        <color auto="1"/>
        <name val="Calibri"/>
        <family val="2"/>
      </font>
      <numFmt numFmtId="30" formatCode="@"/>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0"/>
        <color auto="1"/>
        <name val="Calibri"/>
        <family val="2"/>
      </font>
      <fill>
        <patternFill patternType="none">
          <fgColor indexed="64"/>
          <bgColor auto="1"/>
        </patternFill>
      </fill>
      <border diagonalUp="0" diagonalDown="0">
        <left style="thin">
          <color indexed="64"/>
        </left>
        <right style="thin">
          <color indexed="64"/>
        </right>
        <top style="thin">
          <color indexed="64"/>
        </top>
        <bottom/>
        <vertical/>
        <horizontal/>
      </border>
    </dxf>
    <dxf>
      <font>
        <strike val="0"/>
        <outline val="0"/>
        <shadow val="0"/>
        <u val="none"/>
        <vertAlign val="baseline"/>
        <sz val="10"/>
        <color auto="1"/>
        <name val="Calibri"/>
        <family val="2"/>
      </font>
      <fill>
        <patternFill patternType="none">
          <fgColor indexed="64"/>
          <bgColor auto="1"/>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auto="1"/>
        <name val="Calibri"/>
        <family val="2"/>
        <scheme val="none"/>
      </font>
      <numFmt numFmtId="22" formatCode="mmm\-yy"/>
      <fill>
        <patternFill patternType="none">
          <fgColor indexed="64"/>
          <bgColor auto="1"/>
        </patternFill>
      </fill>
      <alignment horizontal="center" vertical="bottom" textRotation="0" wrapText="0" indent="0" justifyLastLine="0" shrinkToFit="0" readingOrder="0"/>
      <border diagonalUp="0" diagonalDown="0">
        <left/>
        <right style="thin">
          <color auto="1"/>
        </right>
        <top style="thin">
          <color auto="1"/>
        </top>
        <bottom/>
        <vertical/>
        <horizontal/>
      </border>
    </dxf>
    <dxf>
      <border outline="0">
        <top style="medium">
          <color auto="1"/>
        </top>
        <bottom style="medium">
          <color indexed="64"/>
        </bottom>
      </border>
    </dxf>
    <dxf>
      <font>
        <strike val="0"/>
        <outline val="0"/>
        <shadow val="0"/>
        <u val="none"/>
        <vertAlign val="baseline"/>
        <sz val="10"/>
        <name val="Calibri"/>
        <family val="2"/>
      </font>
      <fill>
        <patternFill patternType="none">
          <fgColor indexed="64"/>
          <bgColor auto="1"/>
        </patternFill>
      </fill>
    </dxf>
    <dxf>
      <font>
        <strike val="0"/>
        <outline val="0"/>
        <shadow val="0"/>
        <u val="none"/>
        <vertAlign val="baseline"/>
        <sz val="10"/>
        <color theme="0"/>
        <name val="Calibri"/>
        <family val="2"/>
        <scheme val="minor"/>
      </font>
      <alignment horizontal="center" vertical="center" textRotation="0" wrapText="1" indent="0" justifyLastLine="0" shrinkToFit="0" readingOrder="0"/>
    </dxf>
    <dxf>
      <alignment wrapText="0"/>
    </dxf>
    <dxf>
      <alignment wrapText="0"/>
    </dxf>
    <dxf>
      <alignment wrapText="0"/>
    </dxf>
    <dxf>
      <alignment wrapText="0"/>
    </dxf>
    <dxf>
      <alignment wrapText="0"/>
    </dxf>
    <dxf>
      <alignment wrapText="0"/>
    </dxf>
    <dxf>
      <alignment wrapText="0"/>
    </dxf>
    <dxf>
      <alignment wrapText="0"/>
    </dxf>
    <dxf>
      <numFmt numFmtId="35" formatCode="_(* #,##0.00_);_(* \(#,##0.00\);_(* &quot;-&quot;??_);_(@_)"/>
    </dxf>
    <dxf>
      <numFmt numFmtId="35" formatCode="_(* #,##0.00_);_(* \(#,##0.00\);_(* &quot;-&quot;??_);_(@_)"/>
    </dxf>
    <dxf>
      <alignment wrapText="0"/>
    </dxf>
    <dxf>
      <alignment wrapText="0"/>
    </dxf>
    <dxf>
      <numFmt numFmtId="35" formatCode="_(* #,##0.00_);_(* \(#,##0.00\);_(* &quot;-&quot;??_);_(@_)"/>
    </dxf>
    <dxf>
      <numFmt numFmtId="35" formatCode="_(* #,##0.00_);_(* \(#,##0.00\);_(* &quot;-&quot;??_);_(@_)"/>
    </dxf>
    <dxf>
      <alignment wrapText="0"/>
    </dxf>
    <dxf>
      <alignment wrapText="0"/>
    </dxf>
    <dxf>
      <alignment wrapText="0"/>
    </dxf>
    <dxf>
      <alignment wrapText="0"/>
    </dxf>
    <dxf>
      <alignment wrapText="0"/>
    </dxf>
    <dxf>
      <alignment wrapText="0"/>
    </dxf>
    <dxf>
      <alignment wrapText="0"/>
    </dxf>
    <dxf>
      <alignment wrapText="0"/>
    </dxf>
    <dxf>
      <font>
        <strike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0" formatCode="General"/>
    </dxf>
    <dxf>
      <font>
        <strike val="0"/>
        <outline val="0"/>
        <shadow val="0"/>
        <u val="none"/>
        <vertAlign val="baseline"/>
        <sz val="10"/>
        <color theme="1"/>
        <name val="Calibri"/>
        <family val="2"/>
        <scheme val="minor"/>
      </font>
      <numFmt numFmtId="0" formatCode="Genera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6" formatCode="m/d/yyyy"/>
      <border diagonalUp="0" diagonalDown="0">
        <left style="thin">
          <color indexed="64"/>
        </left>
        <right style="thin">
          <color indexed="64"/>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numFmt numFmtId="166" formatCode="m/d/yyyy"/>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numFmt numFmtId="166" formatCode="m/d/yyyy"/>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numFmt numFmtId="164" formatCode="_(* #,##0.00000_);_(* \(#,##0.00000\);_(* &quot;-&quot;??_);_(@_)"/>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numFmt numFmtId="166" formatCode="m/d/yyyy"/>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numFmt numFmtId="166" formatCode="m/d/yyyy"/>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numFmt numFmtId="166" formatCode="m/d/yyyy"/>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numFmt numFmtId="30" formatCode="@"/>
      <alignment horizontal="left"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numFmt numFmtId="30" formatCode="@"/>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border diagonalUp="0" diagonalDown="0">
        <left style="thin">
          <color indexed="64"/>
        </left>
        <right style="thin">
          <color indexed="64"/>
        </right>
        <top style="thin">
          <color auto="1"/>
        </top>
        <bottom style="thin">
          <color auto="1"/>
        </bottom>
        <vertical/>
        <horizontal/>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dxf>
    <dxf>
      <border>
        <bottom style="thin">
          <color indexed="64"/>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z val="11"/>
        <color theme="0"/>
      </font>
      <fill>
        <patternFill>
          <bgColor theme="1"/>
        </patternFill>
      </fill>
    </dxf>
    <dxf>
      <font>
        <b/>
        <i val="0"/>
        <sz val="12"/>
        <color theme="0"/>
      </font>
      <fill>
        <patternFill>
          <fgColor theme="1"/>
          <bgColor theme="1"/>
        </patternFill>
      </fill>
    </dxf>
  </dxfs>
  <tableStyles count="1" defaultTableStyle="TableStyleMedium2" defaultPivotStyle="PivotStyleLight16">
    <tableStyle name="Slicer Style 1" pivot="0" table="0" count="9" xr9:uid="{91EFF798-B9E6-411C-9056-60D4F1C4A178}">
      <tableStyleElement type="wholeTable" dxfId="454"/>
      <tableStyleElement type="headerRow" dxfId="453"/>
    </tableStyle>
  </tableStyles>
  <colors>
    <mruColors>
      <color rgb="FFFFFFCC"/>
      <color rgb="FFFFCC00"/>
      <color rgb="FFFFFF99"/>
    </mruColors>
  </colors>
  <extLst>
    <ext xmlns:x14="http://schemas.microsoft.com/office/spreadsheetml/2009/9/main" uri="{46F421CA-312F-682f-3DD2-61675219B42D}">
      <x14:dxfs count="7">
        <dxf>
          <font>
            <b val="0"/>
            <i/>
          </font>
          <fill>
            <patternFill>
              <bgColor theme="1"/>
            </patternFill>
          </fill>
        </dxf>
        <dxf>
          <font>
            <sz val="12"/>
          </font>
          <fill>
            <gradientFill degree="90">
              <stop position="0">
                <color theme="0"/>
              </stop>
              <stop position="1">
                <color theme="0" tint="-0.1490218817712943"/>
              </stop>
            </gradientFill>
          </fill>
        </dxf>
        <dxf>
          <fill>
            <patternFill>
              <bgColor theme="5" tint="-0.24994659260841701"/>
            </patternFill>
          </fill>
        </dxf>
        <dxf>
          <font>
            <b val="0"/>
            <i/>
            <sz val="9"/>
          </font>
          <fill>
            <patternFill patternType="solid">
              <bgColor theme="9" tint="-0.499984740745262"/>
            </patternFill>
          </fill>
        </dxf>
        <dxf>
          <font>
            <b/>
            <i val="0"/>
            <sz val="11"/>
            <color theme="0"/>
          </font>
          <fill>
            <patternFill patternType="solid">
              <fgColor auto="1"/>
              <bgColor rgb="FF002060"/>
            </patternFill>
          </fill>
          <border diagonalDown="1">
            <left style="hair">
              <color rgb="FFFFFFCC"/>
            </left>
            <right style="hair">
              <color rgb="FFFFFFCC"/>
            </right>
            <top style="hair">
              <color rgb="FFFFFFCC"/>
            </top>
            <bottom style="hair">
              <color rgb="FFFFFFCC"/>
            </bottom>
            <diagonal style="hair">
              <color rgb="FFFFFFCC"/>
            </diagonal>
          </border>
        </dxf>
        <dxf>
          <font>
            <b val="0"/>
            <i/>
            <sz val="9"/>
            <color theme="1"/>
          </font>
          <fill>
            <patternFill>
              <bgColor theme="1"/>
            </patternFill>
          </fill>
        </dxf>
        <dxf>
          <font>
            <b val="0"/>
            <i/>
            <sz val="10"/>
            <color theme="0"/>
          </font>
          <fill>
            <patternFill patternType="solid">
              <fgColor auto="1"/>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4.xml"/><Relationship Id="rId39" Type="http://schemas.openxmlformats.org/officeDocument/2006/relationships/sharedStrings" Target="sharedStrings.xml"/><Relationship Id="rId21" Type="http://schemas.openxmlformats.org/officeDocument/2006/relationships/pivotCacheDefinition" Target="pivotCache/pivotCacheDefinition9.xml"/><Relationship Id="rId34" Type="http://schemas.microsoft.com/office/2007/relationships/slicerCache" Target="slicerCaches/slicerCache1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07/relationships/slicerCache" Target="slicerCaches/slicerCache7.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microsoft.com/office/2007/relationships/slicerCache" Target="slicerCaches/slicerCache2.xml"/><Relationship Id="rId32" Type="http://schemas.microsoft.com/office/2007/relationships/slicerCache" Target="slicerCaches/slicerCache10.xml"/><Relationship Id="rId37" Type="http://schemas.openxmlformats.org/officeDocument/2006/relationships/connections" Target="connections.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pivotCacheDefinition" Target="pivotCache/pivotCacheDefinition7.xml"/><Relationship Id="rId31"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5.xml"/><Relationship Id="rId30" Type="http://schemas.microsoft.com/office/2007/relationships/slicerCache" Target="slicerCaches/slicerCache8.xml"/><Relationship Id="rId35" Type="http://schemas.microsoft.com/office/2011/relationships/timelineCache" Target="timelineCaches/timelineCach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microsoft.com/office/2007/relationships/slicerCache" Target="slicerCaches/slicerCache11.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152382299679868E-4"/>
          <c:y val="0.12497853847806709"/>
          <c:w val="0.98089858757890636"/>
          <c:h val="0.74432978879806222"/>
        </c:manualLayout>
      </c:layout>
      <c:pie3DChart>
        <c:varyColors val="1"/>
        <c:ser>
          <c:idx val="0"/>
          <c:order val="0"/>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1841-4863-8D1F-84CB48B7F2B1}"/>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1841-4863-8D1F-84CB48B7F2B1}"/>
              </c:ext>
            </c:extLst>
          </c:dPt>
          <c:dPt>
            <c:idx val="2"/>
            <c:bubble3D val="0"/>
            <c:spPr>
              <a:solidFill>
                <a:srgbClr val="7030A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1841-4863-8D1F-84CB48B7F2B1}"/>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6-A6A0-4F5C-8439-D75FE5F6CEF8}"/>
              </c:ext>
            </c:extLst>
          </c:dPt>
          <c:dLbls>
            <c:dLbl>
              <c:idx val="0"/>
              <c:layout>
                <c:manualLayout>
                  <c:x val="3.3972922413738574E-2"/>
                  <c:y val="-8.46288210504888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41-4863-8D1F-84CB48B7F2B1}"/>
                </c:ext>
              </c:extLst>
            </c:dLbl>
            <c:dLbl>
              <c:idx val="1"/>
              <c:layout>
                <c:manualLayout>
                  <c:x val="1.0892106052421555E-2"/>
                  <c:y val="5.09560428444147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41-4863-8D1F-84CB48B7F2B1}"/>
                </c:ext>
              </c:extLst>
            </c:dLbl>
            <c:dLbl>
              <c:idx val="3"/>
              <c:layout>
                <c:manualLayout>
                  <c:x val="-3.1332429559556099E-3"/>
                  <c:y val="-0.199326822802087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6A0-4F5C-8439-D75FE5F6CEF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Process!$D$18:$D$21</c:f>
              <c:strCache>
                <c:ptCount val="4"/>
                <c:pt idx="0">
                  <c:v>AIR</c:v>
                </c:pt>
                <c:pt idx="1">
                  <c:v>EXPORT</c:v>
                </c:pt>
                <c:pt idx="2">
                  <c:v>ROAD</c:v>
                </c:pt>
                <c:pt idx="3">
                  <c:v>SEA</c:v>
                </c:pt>
              </c:strCache>
            </c:strRef>
          </c:cat>
          <c:val>
            <c:numRef>
              <c:f>Process!$E$18:$E$21</c:f>
              <c:numCache>
                <c:formatCode>General</c:formatCode>
                <c:ptCount val="4"/>
                <c:pt idx="0">
                  <c:v>289</c:v>
                </c:pt>
                <c:pt idx="1">
                  <c:v>2</c:v>
                </c:pt>
                <c:pt idx="2">
                  <c:v>121</c:v>
                </c:pt>
                <c:pt idx="3">
                  <c:v>363</c:v>
                </c:pt>
              </c:numCache>
            </c:numRef>
          </c:val>
          <c:extLst>
            <c:ext xmlns:c16="http://schemas.microsoft.com/office/drawing/2014/chart" uri="{C3380CC4-5D6E-409C-BE32-E72D297353CC}">
              <c16:uniqueId val="{00000006-1841-4863-8D1F-84CB48B7F2B1}"/>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Aharoni" panose="020F0502020204030204" pitchFamily="2" charset="-79"/>
              </a:defRPr>
            </a:pPr>
            <a:r>
              <a:rPr lang="en-US" sz="1000" b="0">
                <a:solidFill>
                  <a:srgbClr val="FFC000"/>
                </a:solidFill>
                <a:latin typeface="+mn-lt"/>
                <a:cs typeface="Aharoni" panose="020F0502020204030204" pitchFamily="2" charset="-79"/>
              </a:rPr>
              <a:t>STATUS</a:t>
            </a:r>
          </a:p>
        </c:rich>
      </c:tx>
      <c:layout>
        <c:manualLayout>
          <c:xMode val="edge"/>
          <c:yMode val="edge"/>
          <c:x val="4.9277096754951087E-2"/>
          <c:y val="5.6829030092168713E-2"/>
        </c:manualLayout>
      </c:layout>
      <c:overlay val="0"/>
      <c:spPr>
        <a:noFill/>
        <a:ln>
          <a:noFill/>
        </a:ln>
        <a:effectLst/>
      </c:spPr>
      <c:txPr>
        <a:bodyPr rot="0" spcFirstLastPara="1" vertOverflow="ellipsis" vert="horz" wrap="square" anchor="ctr" anchorCtr="1"/>
        <a:lstStyle/>
        <a:p>
          <a:pPr>
            <a:defRPr sz="10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Aharoni" panose="020F0502020204030204" pitchFamily="2" charset="-79"/>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800402856619664"/>
          <c:w val="1"/>
          <c:h val="0.73150775774111121"/>
        </c:manualLayout>
      </c:layout>
      <c:pie3DChart>
        <c:varyColors val="1"/>
        <c:ser>
          <c:idx val="0"/>
          <c:order val="0"/>
          <c:dPt>
            <c:idx val="0"/>
            <c:bubble3D val="0"/>
            <c:spPr>
              <a:solidFill>
                <a:srgbClr val="FFC0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31E6-4C83-850E-0FCD2ECE86F6}"/>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31E6-4C83-850E-0FCD2ECE86F6}"/>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31E6-4C83-850E-0FCD2ECE86F6}"/>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7-F01C-4611-B8E4-6C03C0ECA5E3}"/>
              </c:ext>
            </c:extLst>
          </c:dPt>
          <c:dLbls>
            <c:dLbl>
              <c:idx val="0"/>
              <c:layout>
                <c:manualLayout>
                  <c:x val="-0.23092035137406741"/>
                  <c:y val="-0.471212287123920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E6-4C83-850E-0FCD2ECE86F6}"/>
                </c:ext>
              </c:extLst>
            </c:dLbl>
            <c:dLbl>
              <c:idx val="2"/>
              <c:layout>
                <c:manualLayout>
                  <c:x val="0.13510647816750179"/>
                  <c:y val="-5.0144662149789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E6-4C83-850E-0FCD2ECE86F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Process!$D$33:$D$36</c:f>
              <c:strCache>
                <c:ptCount val="4"/>
                <c:pt idx="0">
                  <c:v>COMPLETED</c:v>
                </c:pt>
                <c:pt idx="1">
                  <c:v>IN TRANSIT</c:v>
                </c:pt>
                <c:pt idx="2">
                  <c:v>NOT SHIPPED</c:v>
                </c:pt>
                <c:pt idx="3">
                  <c:v>ARRIVED</c:v>
                </c:pt>
              </c:strCache>
            </c:strRef>
          </c:cat>
          <c:val>
            <c:numRef>
              <c:f>Process!$E$33:$E$36</c:f>
              <c:numCache>
                <c:formatCode>General</c:formatCode>
                <c:ptCount val="4"/>
                <c:pt idx="0">
                  <c:v>687</c:v>
                </c:pt>
                <c:pt idx="1">
                  <c:v>66</c:v>
                </c:pt>
                <c:pt idx="2">
                  <c:v>22</c:v>
                </c:pt>
                <c:pt idx="3">
                  <c:v>0</c:v>
                </c:pt>
              </c:numCache>
            </c:numRef>
          </c:val>
          <c:extLst>
            <c:ext xmlns:c16="http://schemas.microsoft.com/office/drawing/2014/chart" uri="{C3380CC4-5D6E-409C-BE32-E72D297353CC}">
              <c16:uniqueId val="{00000006-31E6-4C83-850E-0FCD2ECE86F6}"/>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8.1220946516508227E-2"/>
          <c:y val="0.83456293659245473"/>
          <c:w val="0.85414890014798461"/>
          <c:h val="0.1361418778905928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cap="all" spc="120" normalizeH="0" baseline="0">
                <a:solidFill>
                  <a:srgbClr val="FFC000"/>
                </a:solidFill>
                <a:latin typeface="+mn-lt"/>
                <a:ea typeface="+mn-ea"/>
                <a:cs typeface="+mn-cs"/>
              </a:defRPr>
            </a:pPr>
            <a:r>
              <a:rPr lang="en-US" sz="1000" b="0">
                <a:solidFill>
                  <a:srgbClr val="FFC000"/>
                </a:solidFill>
              </a:rPr>
              <a:t>DELIVERED To</a:t>
            </a:r>
          </a:p>
        </c:rich>
      </c:tx>
      <c:layout>
        <c:manualLayout>
          <c:xMode val="edge"/>
          <c:yMode val="edge"/>
          <c:x val="5.969802992614627E-2"/>
          <c:y val="2.8339088055709255E-2"/>
        </c:manualLayout>
      </c:layout>
      <c:overlay val="0"/>
      <c:spPr>
        <a:noFill/>
        <a:ln>
          <a:noFill/>
        </a:ln>
        <a:effectLst/>
      </c:spPr>
      <c:txPr>
        <a:bodyPr rot="0" spcFirstLastPara="1" vertOverflow="ellipsis" vert="horz" wrap="square" anchor="ctr" anchorCtr="1"/>
        <a:lstStyle/>
        <a:p>
          <a:pPr>
            <a:defRPr sz="1000" b="0" i="0" u="none" strike="noStrike" kern="1200" cap="all" spc="120" normalizeH="0" baseline="0">
              <a:solidFill>
                <a:srgbClr val="FFC000"/>
              </a:solidFill>
              <a:latin typeface="+mn-lt"/>
              <a:ea typeface="+mn-ea"/>
              <a:cs typeface="+mn-cs"/>
            </a:defRPr>
          </a:pPr>
          <a:endParaRPr lang="en-US"/>
        </a:p>
      </c:txPr>
    </c:title>
    <c:autoTitleDeleted val="0"/>
    <c:plotArea>
      <c:layout>
        <c:manualLayout>
          <c:layoutTarget val="inner"/>
          <c:xMode val="edge"/>
          <c:yMode val="edge"/>
          <c:x val="0.13177072648476768"/>
          <c:y val="0.13770458662246524"/>
          <c:w val="0.90079224111671485"/>
          <c:h val="0.38592440815761092"/>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Process!$D$41:$D$63</c:f>
              <c:strCache>
                <c:ptCount val="23"/>
                <c:pt idx="0">
                  <c:v>BO RUN XIN FENG</c:v>
                </c:pt>
                <c:pt idx="1">
                  <c:v>CHINA</c:v>
                </c:pt>
                <c:pt idx="2">
                  <c:v>DIME DOHA</c:v>
                </c:pt>
                <c:pt idx="3">
                  <c:v>GAC WH (HAZ)</c:v>
                </c:pt>
                <c:pt idx="4">
                  <c:v>GAC_CHEM_WUK</c:v>
                </c:pt>
                <c:pt idx="5">
                  <c:v>GAC_OY_AL KHOR</c:v>
                </c:pt>
                <c:pt idx="6">
                  <c:v>GAC_OY_RLIC</c:v>
                </c:pt>
                <c:pt idx="7">
                  <c:v>GAC_OY_WUK</c:v>
                </c:pt>
                <c:pt idx="8">
                  <c:v>GAC_OY_WUK </c:v>
                </c:pt>
                <c:pt idx="9">
                  <c:v>GAC_WH (ST.24)</c:v>
                </c:pt>
                <c:pt idx="10">
                  <c:v>KSA</c:v>
                </c:pt>
                <c:pt idx="11">
                  <c:v>MILAHA_SHIPYARD (MIC)</c:v>
                </c:pt>
                <c:pt idx="12">
                  <c:v>NA</c:v>
                </c:pt>
                <c:pt idx="13">
                  <c:v>OFFSHORE</c:v>
                </c:pt>
                <c:pt idx="14">
                  <c:v>ONBOARD</c:v>
                </c:pt>
                <c:pt idx="15">
                  <c:v>PMT</c:v>
                </c:pt>
                <c:pt idx="16">
                  <c:v>QSTS</c:v>
                </c:pt>
                <c:pt idx="17">
                  <c:v>SPEM INDR WH (FSL)</c:v>
                </c:pt>
                <c:pt idx="18">
                  <c:v>SPEM OCEAN_GWC_ESSA</c:v>
                </c:pt>
                <c:pt idx="19">
                  <c:v>SPEM OY_RLIC (N20)</c:v>
                </c:pt>
                <c:pt idx="20">
                  <c:v>TBA</c:v>
                </c:pt>
                <c:pt idx="21">
                  <c:v>UPF, MIC</c:v>
                </c:pt>
                <c:pt idx="22">
                  <c:v>WASCO - QATAR</c:v>
                </c:pt>
              </c:strCache>
            </c:strRef>
          </c:cat>
          <c:val>
            <c:numRef>
              <c:f>Process!$E$41:$E$63</c:f>
              <c:numCache>
                <c:formatCode>General</c:formatCode>
                <c:ptCount val="23"/>
                <c:pt idx="0">
                  <c:v>1</c:v>
                </c:pt>
                <c:pt idx="1">
                  <c:v>32</c:v>
                </c:pt>
                <c:pt idx="2">
                  <c:v>2</c:v>
                </c:pt>
                <c:pt idx="3">
                  <c:v>1</c:v>
                </c:pt>
                <c:pt idx="4">
                  <c:v>7</c:v>
                </c:pt>
                <c:pt idx="5">
                  <c:v>1</c:v>
                </c:pt>
                <c:pt idx="6">
                  <c:v>12</c:v>
                </c:pt>
                <c:pt idx="7">
                  <c:v>37</c:v>
                </c:pt>
                <c:pt idx="8">
                  <c:v>24</c:v>
                </c:pt>
                <c:pt idx="9">
                  <c:v>252</c:v>
                </c:pt>
                <c:pt idx="10">
                  <c:v>1</c:v>
                </c:pt>
                <c:pt idx="11">
                  <c:v>5</c:v>
                </c:pt>
                <c:pt idx="12">
                  <c:v>22</c:v>
                </c:pt>
                <c:pt idx="13">
                  <c:v>27</c:v>
                </c:pt>
                <c:pt idx="14">
                  <c:v>3</c:v>
                </c:pt>
                <c:pt idx="15">
                  <c:v>5</c:v>
                </c:pt>
                <c:pt idx="16">
                  <c:v>213</c:v>
                </c:pt>
                <c:pt idx="17">
                  <c:v>12</c:v>
                </c:pt>
                <c:pt idx="18">
                  <c:v>2</c:v>
                </c:pt>
                <c:pt idx="19">
                  <c:v>24</c:v>
                </c:pt>
                <c:pt idx="20">
                  <c:v>81</c:v>
                </c:pt>
                <c:pt idx="21">
                  <c:v>8</c:v>
                </c:pt>
                <c:pt idx="22">
                  <c:v>3</c:v>
                </c:pt>
              </c:numCache>
            </c:numRef>
          </c:val>
          <c:extLst>
            <c:ext xmlns:c16="http://schemas.microsoft.com/office/drawing/2014/chart" uri="{C3380CC4-5D6E-409C-BE32-E72D297353CC}">
              <c16:uniqueId val="{00000000-D752-460F-AA16-8601A03C8F1B}"/>
            </c:ext>
          </c:extLst>
        </c:ser>
        <c:dLbls>
          <c:dLblPos val="outEnd"/>
          <c:showLegendKey val="0"/>
          <c:showVal val="1"/>
          <c:showCatName val="0"/>
          <c:showSerName val="0"/>
          <c:showPercent val="0"/>
          <c:showBubbleSize val="0"/>
        </c:dLbls>
        <c:gapWidth val="444"/>
        <c:overlap val="-90"/>
        <c:axId val="406614928"/>
        <c:axId val="406616848"/>
      </c:barChart>
      <c:catAx>
        <c:axId val="40661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406616848"/>
        <c:crosses val="autoZero"/>
        <c:auto val="1"/>
        <c:lblAlgn val="ctr"/>
        <c:lblOffset val="100"/>
        <c:noMultiLvlLbl val="0"/>
      </c:catAx>
      <c:valAx>
        <c:axId val="406616848"/>
        <c:scaling>
          <c:orientation val="minMax"/>
        </c:scaling>
        <c:delete val="1"/>
        <c:axPos val="l"/>
        <c:numFmt formatCode="General" sourceLinked="1"/>
        <c:majorTickMark val="none"/>
        <c:minorTickMark val="none"/>
        <c:tickLblPos val="nextTo"/>
        <c:crossAx val="4066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852216570905194E-3"/>
          <c:y val="0.18382156224181728"/>
          <c:w val="0.98559624932302292"/>
          <c:h val="0.69763938663120484"/>
        </c:manualLayout>
      </c:layout>
      <c:pie3DChart>
        <c:varyColors val="1"/>
        <c:dLbls>
          <c:showLegendKey val="0"/>
          <c:showVal val="0"/>
          <c:showCatName val="0"/>
          <c:showSerName val="0"/>
          <c:showPercent val="0"/>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Process!$D$18</c15:sqref>
                        </c15:formulaRef>
                      </c:ext>
                    </c:extLst>
                    <c:strCache>
                      <c:ptCount val="1"/>
                      <c:pt idx="0">
                        <c:v>AIR</c:v>
                      </c:pt>
                    </c:strCache>
                  </c:strRef>
                </c:tx>
                <c:val>
                  <c:numRef>
                    <c:extLst>
                      <c:ext uri="{02D57815-91ED-43cb-92C2-25804820EDAC}">
                        <c15:fullRef>
                          <c15:sqref>Process!$E$18</c15:sqref>
                        </c15:fullRef>
                        <c15:formulaRef>
                          <c15:sqref/>
                        </c15:formulaRef>
                      </c:ext>
                    </c:extLst>
                    <c:numCache>
                      <c:formatCode>General</c:formatCode>
                      <c:ptCount val="0"/>
                    </c:numCache>
                  </c:numRef>
                </c:val>
                <c:extLst>
                  <c:ext uri="{02D57815-91ED-43cb-92C2-25804820EDAC}">
                    <c15:categoryFilterExceptions>
                      <c15:categoryFilterException>
                        <c15:sqref>Process!$E$18</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categoryFilterException>
                    </c15:categoryFilterExceptions>
                  </c:ext>
                  <c:ext xmlns:c16="http://schemas.microsoft.com/office/drawing/2014/chart" uri="{C3380CC4-5D6E-409C-BE32-E72D297353CC}">
                    <c16:uniqueId val="{00000008-0456-43BA-B9F3-1C77EE6889BA}"/>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Process!$D$19</c15:sqref>
                        </c15:formulaRef>
                      </c:ext>
                    </c:extLst>
                    <c:strCache>
                      <c:ptCount val="1"/>
                      <c:pt idx="0">
                        <c:v>EXPORT</c:v>
                      </c:pt>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Process!$E$19</c15:sqref>
                        </c15:fullRef>
                        <c15:formulaRef>
                          <c15:sqref/>
                        </c15:formulaRef>
                      </c:ext>
                    </c:extLst>
                    <c:numCache>
                      <c:formatCode>General</c:formatCode>
                      <c:ptCount val="0"/>
                    </c:numCache>
                  </c:numRef>
                </c:val>
                <c:extLst xmlns:c15="http://schemas.microsoft.com/office/drawing/2012/chart">
                  <c:ext xmlns:c15="http://schemas.microsoft.com/office/drawing/2012/chart" uri="{02D57815-91ED-43cb-92C2-25804820EDAC}">
                    <c15:categoryFilterExceptions>
                      <c15:categoryFilterException>
                        <c15:sqref>Process!$E$19</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dLbl>
                          <c:idx val="-1"/>
                          <c:layout>
                            <c:manualLayout>
                              <c:x val="5.9822972204114248E-2"/>
                              <c:y val="-0.11256471855759577"/>
                            </c:manualLayout>
                          </c:layout>
                          <c:showLegendKey val="0"/>
                          <c:showVal val="0"/>
                          <c:showCatName val="1"/>
                          <c:showSerName val="0"/>
                          <c:showPercent val="1"/>
                          <c:showBubbleSize val="0"/>
                          <c:extLst>
                            <c:ext uri="{CE6537A1-D6FC-4f65-9D91-7224C49458BB}"/>
                            <c:ext xmlns:c16="http://schemas.microsoft.com/office/drawing/2014/chart" uri="{C3380CC4-5D6E-409C-BE32-E72D297353CC}">
                              <c16:uniqueId val="{00000003-AC7F-46F2-AE76-EAD38F53DB80}"/>
                            </c:ext>
                          </c:extLst>
                        </c15:dLbl>
                      </c15:categoryFilterException>
                    </c15:categoryFilterExceptions>
                  </c:ext>
                  <c:ext xmlns:c16="http://schemas.microsoft.com/office/drawing/2014/chart" uri="{C3380CC4-5D6E-409C-BE32-E72D297353CC}">
                    <c16:uniqueId val="{00000008-1AF9-4E84-A4B4-211164CED708}"/>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Process!$D$20</c15:sqref>
                        </c15:formulaRef>
                      </c:ext>
                    </c:extLst>
                    <c:strCache>
                      <c:ptCount val="1"/>
                      <c:pt idx="0">
                        <c:v>ROAD</c:v>
                      </c:pt>
                    </c:strCache>
                  </c:strRef>
                </c:tx>
                <c:val>
                  <c:numRef>
                    <c:extLst>
                      <c:ext xmlns:c15="http://schemas.microsoft.com/office/drawing/2012/chart" uri="{02D57815-91ED-43cb-92C2-25804820EDAC}">
                        <c15:fullRef>
                          <c15:sqref>Process!$E$20</c15:sqref>
                        </c15:fullRef>
                        <c15:formulaRef>
                          <c15:sqref/>
                        </c15:formulaRef>
                      </c:ext>
                    </c:extLst>
                    <c:numCache>
                      <c:formatCode>General</c:formatCode>
                      <c:ptCount val="0"/>
                    </c:numCache>
                  </c:numRef>
                </c:val>
                <c:extLst xmlns:c15="http://schemas.microsoft.com/office/drawing/2012/chart">
                  <c:ext xmlns:c15="http://schemas.microsoft.com/office/drawing/2012/chart" uri="{02D57815-91ED-43cb-92C2-25804820EDAC}">
                    <c15:categoryFilterExceptions>
                      <c15:categoryFilterException>
                        <c15:sqref>Process!$E$20</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categoryFilterException>
                    </c15:categoryFilterExceptions>
                  </c:ext>
                  <c:ext xmlns:c16="http://schemas.microsoft.com/office/drawing/2014/chart" uri="{C3380CC4-5D6E-409C-BE32-E72D297353CC}">
                    <c16:uniqueId val="{00000009-1AF9-4E84-A4B4-211164CED708}"/>
                  </c:ext>
                </c:extLst>
              </c15:ser>
            </c15:filteredPieSeries>
          </c:ext>
        </c:extLst>
      </c:pie3DChart>
      <c:spPr>
        <a:noFill/>
        <a:ln>
          <a:noFill/>
        </a:ln>
        <a:effectLst/>
      </c:spPr>
    </c:plotArea>
    <c:legend>
      <c:legendPos val="b"/>
      <c:layout>
        <c:manualLayout>
          <c:xMode val="edge"/>
          <c:yMode val="edge"/>
          <c:x val="7.077025554436113E-2"/>
          <c:y val="0.87233880035962663"/>
          <c:w val="0"/>
          <c:h val="3.4552839998585237E-2"/>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GB" sz="1200" b="0">
                <a:solidFill>
                  <a:srgbClr val="FFC000"/>
                </a:solidFill>
              </a:rPr>
              <a:t>PROJECT</a:t>
            </a:r>
          </a:p>
        </c:rich>
      </c:tx>
      <c:layout>
        <c:manualLayout>
          <c:xMode val="edge"/>
          <c:yMode val="edge"/>
          <c:x val="0.66701811705584513"/>
          <c:y val="6.8770241870897142E-3"/>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7160341199707113"/>
          <c:y val="0.13945095576777441"/>
          <c:w val="0.77083349212422581"/>
          <c:h val="0.72346185952187303"/>
        </c:manualLayout>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Pt>
            <c:idx val="1"/>
            <c:invertIfNegative val="0"/>
            <c:bubble3D val="0"/>
            <c:spPr>
              <a:solidFill>
                <a:srgbClr val="FFFF00"/>
              </a:solidFill>
              <a:ln>
                <a:noFill/>
              </a:ln>
              <a:effectLst>
                <a:outerShdw blurRad="57150" dist="19050" dir="5400000" algn="ctr" rotWithShape="0">
                  <a:srgbClr val="000000">
                    <a:alpha val="63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F464-45FD-BD47-59C88C786D68}"/>
              </c:ext>
            </c:extLst>
          </c:dPt>
          <c:dPt>
            <c:idx val="2"/>
            <c:invertIfNegative val="0"/>
            <c:bubble3D val="0"/>
            <c:spPr>
              <a:solidFill>
                <a:srgbClr val="FF0000"/>
              </a:solidFill>
              <a:ln>
                <a:noFill/>
              </a:ln>
              <a:effectLst>
                <a:outerShdw blurRad="57150" dist="19050" dir="5400000" algn="ctr" rotWithShape="0">
                  <a:srgbClr val="000000">
                    <a:alpha val="63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2-F464-45FD-BD47-59C88C786D6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Process!$D$3:$D$7</c:f>
              <c:strCache>
                <c:ptCount val="5"/>
                <c:pt idx="0">
                  <c:v>HTS</c:v>
                </c:pt>
                <c:pt idx="1">
                  <c:v>ISND 5-2</c:v>
                </c:pt>
                <c:pt idx="2">
                  <c:v>RUYA 09</c:v>
                </c:pt>
                <c:pt idx="3">
                  <c:v>BH2</c:v>
                </c:pt>
                <c:pt idx="4">
                  <c:v>ALK</c:v>
                </c:pt>
              </c:strCache>
            </c:strRef>
          </c:cat>
          <c:val>
            <c:numRef>
              <c:f>Process!$E$3:$E$7</c:f>
              <c:numCache>
                <c:formatCode>General</c:formatCode>
                <c:ptCount val="5"/>
                <c:pt idx="0">
                  <c:v>4</c:v>
                </c:pt>
                <c:pt idx="1">
                  <c:v>588</c:v>
                </c:pt>
                <c:pt idx="2">
                  <c:v>161</c:v>
                </c:pt>
                <c:pt idx="3">
                  <c:v>2</c:v>
                </c:pt>
                <c:pt idx="4">
                  <c:v>20</c:v>
                </c:pt>
              </c:numCache>
            </c:numRef>
          </c:val>
          <c:extLst>
            <c:ext xmlns:c16="http://schemas.microsoft.com/office/drawing/2014/chart" uri="{C3380CC4-5D6E-409C-BE32-E72D297353CC}">
              <c16:uniqueId val="{00000000-F464-45FD-BD47-59C88C786D68}"/>
            </c:ext>
          </c:extLst>
        </c:ser>
        <c:dLbls>
          <c:dLblPos val="outEnd"/>
          <c:showLegendKey val="0"/>
          <c:showVal val="1"/>
          <c:showCatName val="0"/>
          <c:showSerName val="0"/>
          <c:showPercent val="0"/>
          <c:showBubbleSize val="0"/>
        </c:dLbls>
        <c:gapWidth val="115"/>
        <c:overlap val="-20"/>
        <c:axId val="654556399"/>
        <c:axId val="654545359"/>
      </c:barChart>
      <c:catAx>
        <c:axId val="65455639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654545359"/>
        <c:crosses val="autoZero"/>
        <c:auto val="1"/>
        <c:lblAlgn val="ctr"/>
        <c:lblOffset val="100"/>
        <c:noMultiLvlLbl val="0"/>
      </c:catAx>
      <c:valAx>
        <c:axId val="654545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55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GB" sz="1200" b="0">
                <a:solidFill>
                  <a:srgbClr val="FFC000"/>
                </a:solidFill>
              </a:rPr>
              <a:t>SHIPMENTS</a:t>
            </a:r>
          </a:p>
        </c:rich>
      </c:tx>
      <c:layout>
        <c:manualLayout>
          <c:xMode val="edge"/>
          <c:yMode val="edge"/>
          <c:x val="0.84562407495756386"/>
          <c:y val="0"/>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Pt>
            <c:idx val="0"/>
            <c:invertIfNegative val="0"/>
            <c:bubble3D val="0"/>
            <c:spPr>
              <a:solidFill>
                <a:schemeClr val="accent3">
                  <a:lumMod val="20000"/>
                  <a:lumOff val="8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4-F96C-48CC-96CE-A11405591EF7}"/>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F96C-48CC-96CE-A11405591EF7}"/>
              </c:ext>
            </c:extLst>
          </c:dPt>
          <c:dPt>
            <c:idx val="2"/>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2-F96C-48CC-96CE-A11405591EF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Process!$D$26:$D$28</c:f>
              <c:strCache>
                <c:ptCount val="3"/>
                <c:pt idx="0">
                  <c:v>PI</c:v>
                </c:pt>
                <c:pt idx="1">
                  <c:v>RE-EXP</c:v>
                </c:pt>
                <c:pt idx="2">
                  <c:v>TI</c:v>
                </c:pt>
              </c:strCache>
            </c:strRef>
          </c:cat>
          <c:val>
            <c:numRef>
              <c:f>Process!$E$26:$E$28</c:f>
              <c:numCache>
                <c:formatCode>General</c:formatCode>
                <c:ptCount val="3"/>
                <c:pt idx="0">
                  <c:v>681</c:v>
                </c:pt>
                <c:pt idx="1">
                  <c:v>32</c:v>
                </c:pt>
                <c:pt idx="2">
                  <c:v>62</c:v>
                </c:pt>
              </c:numCache>
            </c:numRef>
          </c:val>
          <c:extLst>
            <c:ext xmlns:c16="http://schemas.microsoft.com/office/drawing/2014/chart" uri="{C3380CC4-5D6E-409C-BE32-E72D297353CC}">
              <c16:uniqueId val="{00000000-F96C-48CC-96CE-A11405591EF7}"/>
            </c:ext>
          </c:extLst>
        </c:ser>
        <c:dLbls>
          <c:showLegendKey val="0"/>
          <c:showVal val="0"/>
          <c:showCatName val="0"/>
          <c:showSerName val="0"/>
          <c:showPercent val="0"/>
          <c:showBubbleSize val="0"/>
        </c:dLbls>
        <c:gapWidth val="100"/>
        <c:axId val="792885887"/>
        <c:axId val="792872447"/>
      </c:barChart>
      <c:catAx>
        <c:axId val="792885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792872447"/>
        <c:crosses val="autoZero"/>
        <c:auto val="1"/>
        <c:lblAlgn val="ctr"/>
        <c:lblOffset val="100"/>
        <c:noMultiLvlLbl val="0"/>
      </c:catAx>
      <c:valAx>
        <c:axId val="79287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885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r>
              <a:rPr lang="en-US" sz="1100" b="0">
                <a:solidFill>
                  <a:srgbClr val="FFC000"/>
                </a:solidFill>
              </a:rPr>
              <a:t>STATUS</a:t>
            </a:r>
          </a:p>
        </c:rich>
      </c:tx>
      <c:layout>
        <c:manualLayout>
          <c:xMode val="edge"/>
          <c:yMode val="edge"/>
          <c:x val="5.2081775392601067E-2"/>
          <c:y val="9.0218423551756879E-3"/>
        </c:manualLayout>
      </c:layout>
      <c:overlay val="0"/>
      <c:spPr>
        <a:noFill/>
        <a:ln>
          <a:noFill/>
        </a:ln>
        <a:effectLst/>
      </c:spPr>
      <c:txPr>
        <a:bodyPr rot="0" spcFirstLastPara="1" vertOverflow="ellipsis" vert="horz" wrap="square" anchor="ctr" anchorCtr="1"/>
        <a:lstStyle/>
        <a:p>
          <a:pPr>
            <a:defRPr sz="1100" b="0" i="0" u="none" strike="noStrike" kern="1200" spc="100" baseline="0">
              <a:solidFill>
                <a:srgbClr val="FFC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Pt>
            <c:idx val="0"/>
            <c:invertIfNegative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17C5-485B-B039-C9926BC23E14}"/>
              </c:ext>
            </c:extLst>
          </c:dPt>
          <c:dPt>
            <c:idx val="1"/>
            <c:invertIfNegative val="0"/>
            <c:bubble3D val="0"/>
            <c:spPr>
              <a:solidFill>
                <a:schemeClr val="accent2"/>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17C5-485B-B039-C9926BC23E14}"/>
              </c:ext>
            </c:extLst>
          </c:dPt>
          <c:dPt>
            <c:idx val="2"/>
            <c:invertIfNegative val="0"/>
            <c:bubble3D val="0"/>
            <c:spPr>
              <a:solidFill>
                <a:schemeClr val="bg1"/>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17C5-485B-B039-C9926BC23E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Process!$D$33:$D$36</c:f>
              <c:strCache>
                <c:ptCount val="4"/>
                <c:pt idx="0">
                  <c:v>COMPLETED</c:v>
                </c:pt>
                <c:pt idx="1">
                  <c:v>IN TRANSIT</c:v>
                </c:pt>
                <c:pt idx="2">
                  <c:v>NOT SHIPPED</c:v>
                </c:pt>
                <c:pt idx="3">
                  <c:v>ARRIVED</c:v>
                </c:pt>
              </c:strCache>
            </c:strRef>
          </c:cat>
          <c:val>
            <c:numRef>
              <c:f>Process!$E$33:$E$36</c:f>
              <c:numCache>
                <c:formatCode>General</c:formatCode>
                <c:ptCount val="4"/>
                <c:pt idx="0">
                  <c:v>687</c:v>
                </c:pt>
                <c:pt idx="1">
                  <c:v>66</c:v>
                </c:pt>
                <c:pt idx="2">
                  <c:v>22</c:v>
                </c:pt>
                <c:pt idx="3">
                  <c:v>0</c:v>
                </c:pt>
              </c:numCache>
            </c:numRef>
          </c:val>
          <c:extLst>
            <c:ext xmlns:c16="http://schemas.microsoft.com/office/drawing/2014/chart" uri="{C3380CC4-5D6E-409C-BE32-E72D297353CC}">
              <c16:uniqueId val="{00000006-17C5-485B-B039-C9926BC23E14}"/>
            </c:ext>
          </c:extLst>
        </c:ser>
        <c:dLbls>
          <c:showLegendKey val="0"/>
          <c:showVal val="0"/>
          <c:showCatName val="0"/>
          <c:showSerName val="0"/>
          <c:showPercent val="0"/>
          <c:showBubbleSize val="0"/>
        </c:dLbls>
        <c:gapWidth val="100"/>
        <c:axId val="292630320"/>
        <c:axId val="292646160"/>
      </c:barChart>
      <c:valAx>
        <c:axId val="2926461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630320"/>
        <c:crosses val="autoZero"/>
        <c:crossBetween val="between"/>
      </c:valAx>
      <c:catAx>
        <c:axId val="29263032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26461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852216570905194E-3"/>
          <c:y val="0.18382156224181728"/>
          <c:w val="0.98559624932302292"/>
          <c:h val="0.69763938663120484"/>
        </c:manualLayout>
      </c:layout>
      <c:pie3DChart>
        <c:varyColors val="1"/>
        <c:dLbls>
          <c:showLegendKey val="0"/>
          <c:showVal val="0"/>
          <c:showCatName val="0"/>
          <c:showSerName val="0"/>
          <c:showPercent val="0"/>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Process!$D$18</c15:sqref>
                        </c15:formulaRef>
                      </c:ext>
                    </c:extLst>
                    <c:strCache>
                      <c:ptCount val="1"/>
                      <c:pt idx="0">
                        <c:v>AIR</c:v>
                      </c:pt>
                    </c:strCache>
                  </c:strRef>
                </c:tx>
                <c:val>
                  <c:numRef>
                    <c:extLst>
                      <c:ext uri="{02D57815-91ED-43cb-92C2-25804820EDAC}">
                        <c15:fullRef>
                          <c15:sqref>Process!$E$18</c15:sqref>
                        </c15:fullRef>
                        <c15:formulaRef>
                          <c15:sqref/>
                        </c15:formulaRef>
                      </c:ext>
                    </c:extLst>
                    <c:numCache>
                      <c:formatCode>General</c:formatCode>
                      <c:ptCount val="0"/>
                    </c:numCache>
                  </c:numRef>
                </c:val>
                <c:extLst>
                  <c:ext uri="{02D57815-91ED-43cb-92C2-25804820EDAC}">
                    <c15:categoryFilterExceptions>
                      <c15:categoryFilterException>
                        <c15:sqref>Process!$E$18</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categoryFilterException>
                    </c15:categoryFilterExceptions>
                  </c:ext>
                  <c:ext xmlns:c16="http://schemas.microsoft.com/office/drawing/2014/chart" uri="{C3380CC4-5D6E-409C-BE32-E72D297353CC}">
                    <c16:uniqueId val="{00000000-69BC-4069-9341-C2F587B846DA}"/>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Process!$D$19</c15:sqref>
                        </c15:formulaRef>
                      </c:ext>
                    </c:extLst>
                    <c:strCache>
                      <c:ptCount val="1"/>
                      <c:pt idx="0">
                        <c:v>EXPORT</c:v>
                      </c:pt>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Process!$E$19</c15:sqref>
                        </c15:fullRef>
                        <c15:formulaRef>
                          <c15:sqref/>
                        </c15:formulaRef>
                      </c:ext>
                    </c:extLst>
                    <c:numCache>
                      <c:formatCode>General</c:formatCode>
                      <c:ptCount val="0"/>
                    </c:numCache>
                  </c:numRef>
                </c:val>
                <c:extLst xmlns:c15="http://schemas.microsoft.com/office/drawing/2012/chart">
                  <c:ext xmlns:c15="http://schemas.microsoft.com/office/drawing/2012/chart" uri="{02D57815-91ED-43cb-92C2-25804820EDAC}">
                    <c15:categoryFilterExceptions>
                      <c15:categoryFilterException>
                        <c15:sqref>Process!$E$19</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dLbl>
                          <c:idx val="-1"/>
                          <c:layout>
                            <c:manualLayout>
                              <c:x val="5.9822972204114248E-2"/>
                              <c:y val="-0.11256471855759577"/>
                            </c:manualLayout>
                          </c:layout>
                          <c:showLegendKey val="0"/>
                          <c:showVal val="0"/>
                          <c:showCatName val="1"/>
                          <c:showSerName val="0"/>
                          <c:showPercent val="1"/>
                          <c:showBubbleSize val="0"/>
                          <c:extLst>
                            <c:ext uri="{CE6537A1-D6FC-4f65-9D91-7224C49458BB}"/>
                            <c:ext xmlns:c16="http://schemas.microsoft.com/office/drawing/2014/chart" uri="{C3380CC4-5D6E-409C-BE32-E72D297353CC}">
                              <c16:uniqueId val="{00000003-7ACB-4928-BEA1-12D238F15B24}"/>
                            </c:ext>
                          </c:extLst>
                        </c15:dLbl>
                      </c15:categoryFilterException>
                    </c15:categoryFilterExceptions>
                  </c:ext>
                  <c:ext xmlns:c16="http://schemas.microsoft.com/office/drawing/2014/chart" uri="{C3380CC4-5D6E-409C-BE32-E72D297353CC}">
                    <c16:uniqueId val="{00000001-69BC-4069-9341-C2F587B846DA}"/>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Process!$D$20</c15:sqref>
                        </c15:formulaRef>
                      </c:ext>
                    </c:extLst>
                    <c:strCache>
                      <c:ptCount val="1"/>
                      <c:pt idx="0">
                        <c:v>ROAD</c:v>
                      </c:pt>
                    </c:strCache>
                  </c:strRef>
                </c:tx>
                <c:val>
                  <c:numRef>
                    <c:extLst>
                      <c:ext xmlns:c15="http://schemas.microsoft.com/office/drawing/2012/chart" uri="{02D57815-91ED-43cb-92C2-25804820EDAC}">
                        <c15:fullRef>
                          <c15:sqref>Process!$E$20</c15:sqref>
                        </c15:fullRef>
                        <c15:formulaRef>
                          <c15:sqref/>
                        </c15:formulaRef>
                      </c:ext>
                    </c:extLst>
                    <c:numCache>
                      <c:formatCode>General</c:formatCode>
                      <c:ptCount val="0"/>
                    </c:numCache>
                  </c:numRef>
                </c:val>
                <c:extLst xmlns:c15="http://schemas.microsoft.com/office/drawing/2012/chart">
                  <c:ext xmlns:c15="http://schemas.microsoft.com/office/drawing/2012/chart" uri="{02D57815-91ED-43cb-92C2-25804820EDAC}">
                    <c15:categoryFilterExceptions>
                      <c15:categoryFilterException>
                        <c15:sqref>Process!$E$20</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categoryFilterException>
                    </c15:categoryFilterExceptions>
                  </c:ext>
                  <c:ext xmlns:c16="http://schemas.microsoft.com/office/drawing/2014/chart" uri="{C3380CC4-5D6E-409C-BE32-E72D297353CC}">
                    <c16:uniqueId val="{00000002-69BC-4069-9341-C2F587B846DA}"/>
                  </c:ext>
                </c:extLst>
              </c15:ser>
            </c15:filteredPieSeries>
          </c:ext>
        </c:extLst>
      </c:pie3DChart>
      <c:spPr>
        <a:noFill/>
        <a:ln>
          <a:noFill/>
        </a:ln>
        <a:effectLst/>
      </c:spPr>
    </c:plotArea>
    <c:legend>
      <c:legendPos val="b"/>
      <c:layout>
        <c:manualLayout>
          <c:xMode val="edge"/>
          <c:yMode val="edge"/>
          <c:x val="7.077025554436113E-2"/>
          <c:y val="0.87233880035962663"/>
          <c:w val="0"/>
          <c:h val="3.4552839998585237E-2"/>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b="0">
                <a:solidFill>
                  <a:srgbClr val="FFCC00"/>
                </a:solidFill>
              </a:rPr>
              <a:t>SERVICE</a:t>
            </a:r>
            <a:r>
              <a:rPr lang="en-GB" sz="1200" b="0" baseline="0">
                <a:solidFill>
                  <a:srgbClr val="FFCC00"/>
                </a:solidFill>
              </a:rPr>
              <a:t> TYPE</a:t>
            </a:r>
            <a:endParaRPr lang="en-GB" sz="1200" b="0">
              <a:solidFill>
                <a:srgbClr val="FFCC00"/>
              </a:solidFill>
            </a:endParaRPr>
          </a:p>
        </c:rich>
      </c:tx>
      <c:layout>
        <c:manualLayout>
          <c:xMode val="edge"/>
          <c:yMode val="edge"/>
          <c:x val="2.7025099179549136E-2"/>
          <c:y val="2.1536976744586028E-2"/>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0974628171478565"/>
          <c:w val="1"/>
          <c:h val="0.62247120151647706"/>
        </c:manualLayout>
      </c:layout>
      <c:pie3DChart>
        <c:varyColors val="1"/>
        <c:ser>
          <c:idx val="0"/>
          <c:order val="0"/>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E594-47F8-84B4-F5AD77E857A1}"/>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E594-47F8-84B4-F5AD77E857A1}"/>
              </c:ext>
            </c:extLst>
          </c:dPt>
          <c:dPt>
            <c:idx val="2"/>
            <c:bubble3D val="0"/>
            <c:spPr>
              <a:solidFill>
                <a:srgbClr val="FFFF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E594-47F8-84B4-F5AD77E857A1}"/>
              </c:ext>
            </c:extLst>
          </c:dPt>
          <c:dLbls>
            <c:dLbl>
              <c:idx val="1"/>
              <c:layout>
                <c:manualLayout>
                  <c:x val="-0.16379310344827588"/>
                  <c:y val="-3.30555649545569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94-47F8-84B4-F5AD77E857A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Process_2!$D$29:$D$31</c:f>
              <c:strCache>
                <c:ptCount val="3"/>
                <c:pt idx="0">
                  <c:v>Customs Clearance &amp; Transportation</c:v>
                </c:pt>
                <c:pt idx="1">
                  <c:v>Storage &amp; Handling Charges</c:v>
                </c:pt>
                <c:pt idx="2">
                  <c:v>Custom Duty &amp; Legalization</c:v>
                </c:pt>
              </c:strCache>
            </c:strRef>
          </c:cat>
          <c:val>
            <c:numRef>
              <c:f>Process_2!$E$29:$E$31</c:f>
              <c:numCache>
                <c:formatCode>General</c:formatCode>
                <c:ptCount val="3"/>
                <c:pt idx="0">
                  <c:v>600</c:v>
                </c:pt>
                <c:pt idx="1">
                  <c:v>85</c:v>
                </c:pt>
                <c:pt idx="2">
                  <c:v>493</c:v>
                </c:pt>
              </c:numCache>
            </c:numRef>
          </c:val>
          <c:extLst>
            <c:ext xmlns:c16="http://schemas.microsoft.com/office/drawing/2014/chart" uri="{C3380CC4-5D6E-409C-BE32-E72D297353CC}">
              <c16:uniqueId val="{00000006-E594-47F8-84B4-F5AD77E857A1}"/>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1"/>
      <c:spPr>
        <a:noFill/>
        <a:ln>
          <a:noFill/>
        </a:ln>
        <a:effectLst/>
      </c:spPr>
      <c:txPr>
        <a:bodyPr rot="0" spcFirstLastPara="1" vertOverflow="ellipsis" vert="horz" wrap="square" anchor="ctr" anchorCtr="1"/>
        <a:lstStyle/>
        <a:p>
          <a:pPr>
            <a:defRPr sz="1100" b="0" i="0" u="none" strike="noStrike" kern="1200" baseline="0">
              <a:ln>
                <a:no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100" baseline="0">
                <a:solidFill>
                  <a:srgbClr val="FFCC00"/>
                </a:solidFill>
                <a:effectLst>
                  <a:outerShdw blurRad="50800" dist="38100" dir="5400000" algn="t" rotWithShape="0">
                    <a:prstClr val="black">
                      <a:alpha val="40000"/>
                    </a:prstClr>
                  </a:outerShdw>
                </a:effectLst>
                <a:latin typeface="+mn-lt"/>
                <a:ea typeface="+mn-ea"/>
                <a:cs typeface="+mn-cs"/>
              </a:defRPr>
            </a:pPr>
            <a:r>
              <a:rPr lang="en-GB" sz="1200" b="0">
                <a:solidFill>
                  <a:srgbClr val="FFCC00"/>
                </a:solidFill>
              </a:rPr>
              <a:t>PAID</a:t>
            </a:r>
            <a:r>
              <a:rPr lang="en-GB" sz="1200" b="0" baseline="0">
                <a:solidFill>
                  <a:srgbClr val="FFCC00"/>
                </a:solidFill>
              </a:rPr>
              <a:t> BY</a:t>
            </a:r>
            <a:endParaRPr lang="en-GB" sz="1200" b="0">
              <a:solidFill>
                <a:srgbClr val="FFCC00"/>
              </a:solidFill>
            </a:endParaRPr>
          </a:p>
        </c:rich>
      </c:tx>
      <c:layout>
        <c:manualLayout>
          <c:xMode val="edge"/>
          <c:yMode val="edge"/>
          <c:x val="0.779933972755257"/>
          <c:y val="2.9513932260877597E-2"/>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rgbClr val="FFCC00"/>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manualLayout>
          <c:layoutTarget val="inner"/>
          <c:xMode val="edge"/>
          <c:yMode val="edge"/>
          <c:x val="0.4043756401686614"/>
          <c:y val="8.8866201161417205E-2"/>
          <c:w val="0.602332006886236"/>
          <c:h val="0.79833037128875373"/>
        </c:manualLayout>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Pt>
            <c:idx val="0"/>
            <c:invertIfNegative val="0"/>
            <c:bubble3D val="0"/>
            <c:spPr>
              <a:solidFill>
                <a:schemeClr val="accent5">
                  <a:lumMod val="60000"/>
                  <a:lumOff val="4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4-D5CC-482D-83B7-98B7BDEF0142}"/>
              </c:ext>
            </c:extLst>
          </c:dPt>
          <c:dPt>
            <c:idx val="1"/>
            <c:invertIfNegative val="0"/>
            <c:bubble3D val="0"/>
            <c:spPr>
              <a:solidFill>
                <a:srgbClr val="FFFF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D5CC-482D-83B7-98B7BDEF0142}"/>
              </c:ext>
            </c:extLst>
          </c:dPt>
          <c:dPt>
            <c:idx val="2"/>
            <c:invertIfNegative val="0"/>
            <c:bubble3D val="0"/>
            <c:spPr>
              <a:solidFill>
                <a:schemeClr val="accent3"/>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D5CC-482D-83B7-98B7BDEF0142}"/>
              </c:ext>
            </c:extLst>
          </c:dPt>
          <c:dPt>
            <c:idx val="3"/>
            <c:invertIfNegative val="0"/>
            <c:bubble3D val="0"/>
            <c:spPr>
              <a:solidFill>
                <a:schemeClr val="accent3">
                  <a:lumMod val="40000"/>
                  <a:lumOff val="6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2-D5CC-482D-83B7-98B7BDEF0142}"/>
              </c:ext>
            </c:extLst>
          </c:dPt>
          <c:dPt>
            <c:idx val="4"/>
            <c:invertIfNegative val="0"/>
            <c:bubble3D val="0"/>
            <c:spPr>
              <a:solidFill>
                <a:schemeClr val="tx2">
                  <a:lumMod val="10000"/>
                  <a:lumOff val="9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D5CC-482D-83B7-98B7BDEF014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Process_2!$D$53:$D$59</c:f>
              <c:strCache>
                <c:ptCount val="7"/>
                <c:pt idx="0">
                  <c:v>COOEC ADVR.</c:v>
                </c:pt>
                <c:pt idx="1">
                  <c:v>COOEC BG</c:v>
                </c:pt>
                <c:pt idx="2">
                  <c:v>COOEC PAID INVOICE</c:v>
                </c:pt>
                <c:pt idx="3">
                  <c:v>COOEC TI BG</c:v>
                </c:pt>
                <c:pt idx="4">
                  <c:v>GAC+2.5%</c:v>
                </c:pt>
                <c:pt idx="5">
                  <c:v>GAC</c:v>
                </c:pt>
                <c:pt idx="6">
                  <c:v>COOEC ADVR5M.</c:v>
                </c:pt>
              </c:strCache>
            </c:strRef>
          </c:cat>
          <c:val>
            <c:numRef>
              <c:f>Process_2!$E$53:$E$59</c:f>
              <c:numCache>
                <c:formatCode>General</c:formatCode>
                <c:ptCount val="7"/>
                <c:pt idx="0">
                  <c:v>324</c:v>
                </c:pt>
                <c:pt idx="1">
                  <c:v>16</c:v>
                </c:pt>
                <c:pt idx="2">
                  <c:v>769</c:v>
                </c:pt>
                <c:pt idx="3">
                  <c:v>15</c:v>
                </c:pt>
                <c:pt idx="4">
                  <c:v>52</c:v>
                </c:pt>
                <c:pt idx="5">
                  <c:v>1</c:v>
                </c:pt>
                <c:pt idx="6">
                  <c:v>2</c:v>
                </c:pt>
              </c:numCache>
            </c:numRef>
          </c:val>
          <c:extLst>
            <c:ext xmlns:c16="http://schemas.microsoft.com/office/drawing/2014/chart" uri="{C3380CC4-5D6E-409C-BE32-E72D297353CC}">
              <c16:uniqueId val="{00000000-D5CC-482D-83B7-98B7BDEF0142}"/>
            </c:ext>
          </c:extLst>
        </c:ser>
        <c:dLbls>
          <c:dLblPos val="outEnd"/>
          <c:showLegendKey val="0"/>
          <c:showVal val="1"/>
          <c:showCatName val="0"/>
          <c:showSerName val="0"/>
          <c:showPercent val="0"/>
          <c:showBubbleSize val="0"/>
        </c:dLbls>
        <c:gapWidth val="115"/>
        <c:overlap val="-20"/>
        <c:axId val="23839392"/>
        <c:axId val="23848512"/>
      </c:barChart>
      <c:catAx>
        <c:axId val="23839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23848512"/>
        <c:crosses val="autoZero"/>
        <c:auto val="1"/>
        <c:lblAlgn val="ctr"/>
        <c:lblOffset val="100"/>
        <c:noMultiLvlLbl val="0"/>
      </c:catAx>
      <c:valAx>
        <c:axId val="238485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3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100" baseline="0">
                <a:solidFill>
                  <a:srgbClr val="FFCC00"/>
                </a:solidFill>
                <a:effectLst>
                  <a:outerShdw blurRad="50800" dist="38100" dir="5400000" algn="t" rotWithShape="0">
                    <a:prstClr val="black">
                      <a:alpha val="40000"/>
                    </a:prstClr>
                  </a:outerShdw>
                </a:effectLst>
                <a:latin typeface="+mn-lt"/>
                <a:ea typeface="+mn-ea"/>
                <a:cs typeface="+mn-cs"/>
              </a:defRPr>
            </a:pPr>
            <a:r>
              <a:rPr lang="en-GB" sz="1200" b="0">
                <a:solidFill>
                  <a:srgbClr val="FFCC00"/>
                </a:solidFill>
              </a:rPr>
              <a:t>AMOUNT PAID</a:t>
            </a:r>
            <a:r>
              <a:rPr lang="en-GB" sz="1200" b="0" baseline="0">
                <a:solidFill>
                  <a:srgbClr val="FFCC00"/>
                </a:solidFill>
              </a:rPr>
              <a:t> BY</a:t>
            </a:r>
            <a:endParaRPr lang="en-GB" sz="1200" b="0">
              <a:solidFill>
                <a:srgbClr val="FFCC00"/>
              </a:solidFill>
            </a:endParaRPr>
          </a:p>
        </c:rich>
      </c:tx>
      <c:layout>
        <c:manualLayout>
          <c:xMode val="edge"/>
          <c:yMode val="edge"/>
          <c:x val="0.6568231836411017"/>
          <c:y val="6.4102596458003461E-3"/>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rgbClr val="FFCC00"/>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manualLayout>
          <c:layoutTarget val="inner"/>
          <c:xMode val="edge"/>
          <c:yMode val="edge"/>
          <c:x val="0.29036759612140473"/>
          <c:y val="8.0320553361878336E-2"/>
          <c:w val="0.5753898459382355"/>
          <c:h val="0.76456226759654133"/>
        </c:manualLayout>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Pt>
            <c:idx val="0"/>
            <c:invertIfNegative val="0"/>
            <c:bubble3D val="0"/>
            <c:spPr>
              <a:solidFill>
                <a:schemeClr val="accent5">
                  <a:lumMod val="60000"/>
                  <a:lumOff val="4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A5EA-4C09-AA66-EFC40FC50216}"/>
              </c:ext>
            </c:extLst>
          </c:dPt>
          <c:dPt>
            <c:idx val="1"/>
            <c:invertIfNegative val="0"/>
            <c:bubble3D val="0"/>
            <c:spPr>
              <a:solidFill>
                <a:srgbClr val="FFFF00"/>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4-A5EA-4C09-AA66-EFC40FC50216}"/>
              </c:ext>
            </c:extLst>
          </c:dPt>
          <c:dPt>
            <c:idx val="2"/>
            <c:invertIfNegative val="0"/>
            <c:bubble3D val="0"/>
            <c:spPr>
              <a:solidFill>
                <a:schemeClr val="accent3"/>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A5EA-4C09-AA66-EFC40FC50216}"/>
              </c:ext>
            </c:extLst>
          </c:dPt>
          <c:dPt>
            <c:idx val="3"/>
            <c:invertIfNegative val="0"/>
            <c:bubble3D val="0"/>
            <c:spPr>
              <a:solidFill>
                <a:schemeClr val="accent4">
                  <a:lumMod val="40000"/>
                  <a:lumOff val="60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A5EA-4C09-AA66-EFC40FC50216}"/>
              </c:ext>
            </c:extLst>
          </c:dPt>
          <c:dPt>
            <c:idx val="4"/>
            <c:invertIfNegative val="0"/>
            <c:bubble3D val="0"/>
            <c:spPr>
              <a:solidFill>
                <a:schemeClr val="bg2"/>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2-A5EA-4C09-AA66-EFC40FC50216}"/>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Process_2!$D$63:$D$69</c:f>
              <c:strCache>
                <c:ptCount val="7"/>
                <c:pt idx="0">
                  <c:v>COOEC ADVR.</c:v>
                </c:pt>
                <c:pt idx="1">
                  <c:v>COOEC BG</c:v>
                </c:pt>
                <c:pt idx="2">
                  <c:v>COOEC PAID INVOICE</c:v>
                </c:pt>
                <c:pt idx="3">
                  <c:v>COOEC TI BG</c:v>
                </c:pt>
                <c:pt idx="4">
                  <c:v>GAC+2.5%</c:v>
                </c:pt>
                <c:pt idx="5">
                  <c:v>GAC</c:v>
                </c:pt>
                <c:pt idx="6">
                  <c:v>COOEC ADVR5M.</c:v>
                </c:pt>
              </c:strCache>
            </c:strRef>
          </c:cat>
          <c:val>
            <c:numRef>
              <c:f>Process_2!$E$63:$E$69</c:f>
              <c:numCache>
                <c:formatCode>_(* #,##0.00_);_(* \(#,##0.00\);_(* "-"??_);_(@_)</c:formatCode>
                <c:ptCount val="7"/>
                <c:pt idx="0">
                  <c:v>12928984</c:v>
                </c:pt>
                <c:pt idx="1">
                  <c:v>1044909</c:v>
                </c:pt>
                <c:pt idx="2">
                  <c:v>35673413.689319432</c:v>
                </c:pt>
                <c:pt idx="3">
                  <c:v>2999801</c:v>
                </c:pt>
                <c:pt idx="4">
                  <c:v>2679965.0750000007</c:v>
                </c:pt>
                <c:pt idx="5">
                  <c:v>2962</c:v>
                </c:pt>
                <c:pt idx="6">
                  <c:v>912099</c:v>
                </c:pt>
              </c:numCache>
            </c:numRef>
          </c:val>
          <c:extLst>
            <c:ext xmlns:c16="http://schemas.microsoft.com/office/drawing/2014/chart" uri="{C3380CC4-5D6E-409C-BE32-E72D297353CC}">
              <c16:uniqueId val="{00000000-A5EA-4C09-AA66-EFC40FC50216}"/>
            </c:ext>
          </c:extLst>
        </c:ser>
        <c:dLbls>
          <c:dLblPos val="outEnd"/>
          <c:showLegendKey val="0"/>
          <c:showVal val="1"/>
          <c:showCatName val="0"/>
          <c:showSerName val="0"/>
          <c:showPercent val="0"/>
          <c:showBubbleSize val="0"/>
        </c:dLbls>
        <c:gapWidth val="115"/>
        <c:overlap val="-20"/>
        <c:axId val="23839392"/>
        <c:axId val="23848512"/>
      </c:barChart>
      <c:catAx>
        <c:axId val="2383939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3848512"/>
        <c:crosses val="autoZero"/>
        <c:auto val="1"/>
        <c:lblAlgn val="ctr"/>
        <c:lblOffset val="100"/>
        <c:noMultiLvlLbl val="0"/>
      </c:catAx>
      <c:valAx>
        <c:axId val="23848512"/>
        <c:scaling>
          <c:orientation val="minMax"/>
        </c:scaling>
        <c:delete val="0"/>
        <c:axPos val="b"/>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383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b="1">
          <a:solidFill>
            <a:schemeClr val="bg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Shipments' Status</a:t>
            </a:r>
          </a:p>
        </c:rich>
      </c:tx>
      <c:layout>
        <c:manualLayout>
          <c:xMode val="edge"/>
          <c:yMode val="edge"/>
          <c:x val="4.2770778652668422E-2"/>
          <c:y val="1.8518518518518517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E00E-4ACF-9F9B-064F0710A237}"/>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E00E-4ACF-9F9B-064F0710A237}"/>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E00E-4ACF-9F9B-064F0710A237}"/>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7-1D93-4305-AAD2-C2F108519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Process!$D$33:$D$36</c:f>
              <c:strCache>
                <c:ptCount val="4"/>
                <c:pt idx="0">
                  <c:v>COMPLETED</c:v>
                </c:pt>
                <c:pt idx="1">
                  <c:v>IN TRANSIT</c:v>
                </c:pt>
                <c:pt idx="2">
                  <c:v>NOT SHIPPED</c:v>
                </c:pt>
                <c:pt idx="3">
                  <c:v>ARRIVED</c:v>
                </c:pt>
              </c:strCache>
            </c:strRef>
          </c:cat>
          <c:val>
            <c:numRef>
              <c:f>Process!$E$33:$E$36</c:f>
              <c:numCache>
                <c:formatCode>General</c:formatCode>
                <c:ptCount val="4"/>
                <c:pt idx="0">
                  <c:v>687</c:v>
                </c:pt>
                <c:pt idx="1">
                  <c:v>66</c:v>
                </c:pt>
                <c:pt idx="2">
                  <c:v>22</c:v>
                </c:pt>
                <c:pt idx="3">
                  <c:v>0</c:v>
                </c:pt>
              </c:numCache>
            </c:numRef>
          </c:val>
          <c:extLst>
            <c:ext xmlns:c16="http://schemas.microsoft.com/office/drawing/2014/chart" uri="{C3380CC4-5D6E-409C-BE32-E72D297353CC}">
              <c16:uniqueId val="{00000000-1835-4DCF-8A2E-59A57F96B2CE}"/>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Process!$D$41:$D$63</c:f>
              <c:strCache>
                <c:ptCount val="23"/>
                <c:pt idx="0">
                  <c:v>BO RUN XIN FENG</c:v>
                </c:pt>
                <c:pt idx="1">
                  <c:v>CHINA</c:v>
                </c:pt>
                <c:pt idx="2">
                  <c:v>DIME DOHA</c:v>
                </c:pt>
                <c:pt idx="3">
                  <c:v>GAC WH (HAZ)</c:v>
                </c:pt>
                <c:pt idx="4">
                  <c:v>GAC_CHEM_WUK</c:v>
                </c:pt>
                <c:pt idx="5">
                  <c:v>GAC_OY_AL KHOR</c:v>
                </c:pt>
                <c:pt idx="6">
                  <c:v>GAC_OY_RLIC</c:v>
                </c:pt>
                <c:pt idx="7">
                  <c:v>GAC_OY_WUK</c:v>
                </c:pt>
                <c:pt idx="8">
                  <c:v>GAC_OY_WUK </c:v>
                </c:pt>
                <c:pt idx="9">
                  <c:v>GAC_WH (ST.24)</c:v>
                </c:pt>
                <c:pt idx="10">
                  <c:v>KSA</c:v>
                </c:pt>
                <c:pt idx="11">
                  <c:v>MILAHA_SHIPYARD (MIC)</c:v>
                </c:pt>
                <c:pt idx="12">
                  <c:v>NA</c:v>
                </c:pt>
                <c:pt idx="13">
                  <c:v>OFFSHORE</c:v>
                </c:pt>
                <c:pt idx="14">
                  <c:v>ONBOARD</c:v>
                </c:pt>
                <c:pt idx="15">
                  <c:v>PMT</c:v>
                </c:pt>
                <c:pt idx="16">
                  <c:v>QSTS</c:v>
                </c:pt>
                <c:pt idx="17">
                  <c:v>SPEM INDR WH (FSL)</c:v>
                </c:pt>
                <c:pt idx="18">
                  <c:v>SPEM OCEAN_GWC_ESSA</c:v>
                </c:pt>
                <c:pt idx="19">
                  <c:v>SPEM OY_RLIC (N20)</c:v>
                </c:pt>
                <c:pt idx="20">
                  <c:v>TBA</c:v>
                </c:pt>
                <c:pt idx="21">
                  <c:v>UPF, MIC</c:v>
                </c:pt>
                <c:pt idx="22">
                  <c:v>WASCO - QATAR</c:v>
                </c:pt>
              </c:strCache>
            </c:strRef>
          </c:cat>
          <c:val>
            <c:numRef>
              <c:f>Process!$E$41:$E$63</c:f>
              <c:numCache>
                <c:formatCode>General</c:formatCode>
                <c:ptCount val="23"/>
                <c:pt idx="0">
                  <c:v>1</c:v>
                </c:pt>
                <c:pt idx="1">
                  <c:v>32</c:v>
                </c:pt>
                <c:pt idx="2">
                  <c:v>2</c:v>
                </c:pt>
                <c:pt idx="3">
                  <c:v>1</c:v>
                </c:pt>
                <c:pt idx="4">
                  <c:v>7</c:v>
                </c:pt>
                <c:pt idx="5">
                  <c:v>1</c:v>
                </c:pt>
                <c:pt idx="6">
                  <c:v>12</c:v>
                </c:pt>
                <c:pt idx="7">
                  <c:v>37</c:v>
                </c:pt>
                <c:pt idx="8">
                  <c:v>24</c:v>
                </c:pt>
                <c:pt idx="9">
                  <c:v>252</c:v>
                </c:pt>
                <c:pt idx="10">
                  <c:v>1</c:v>
                </c:pt>
                <c:pt idx="11">
                  <c:v>5</c:v>
                </c:pt>
                <c:pt idx="12">
                  <c:v>22</c:v>
                </c:pt>
                <c:pt idx="13">
                  <c:v>27</c:v>
                </c:pt>
                <c:pt idx="14">
                  <c:v>3</c:v>
                </c:pt>
                <c:pt idx="15">
                  <c:v>5</c:v>
                </c:pt>
                <c:pt idx="16">
                  <c:v>213</c:v>
                </c:pt>
                <c:pt idx="17">
                  <c:v>12</c:v>
                </c:pt>
                <c:pt idx="18">
                  <c:v>2</c:v>
                </c:pt>
                <c:pt idx="19">
                  <c:v>24</c:v>
                </c:pt>
                <c:pt idx="20">
                  <c:v>81</c:v>
                </c:pt>
                <c:pt idx="21">
                  <c:v>8</c:v>
                </c:pt>
                <c:pt idx="22">
                  <c:v>3</c:v>
                </c:pt>
              </c:numCache>
            </c:numRef>
          </c:val>
          <c:extLst>
            <c:ext xmlns:c16="http://schemas.microsoft.com/office/drawing/2014/chart" uri="{C3380CC4-5D6E-409C-BE32-E72D297353CC}">
              <c16:uniqueId val="{00000000-67EF-4599-AAAE-EFCC77C9426F}"/>
            </c:ext>
          </c:extLst>
        </c:ser>
        <c:dLbls>
          <c:dLblPos val="outEnd"/>
          <c:showLegendKey val="0"/>
          <c:showVal val="1"/>
          <c:showCatName val="0"/>
          <c:showSerName val="0"/>
          <c:showPercent val="0"/>
          <c:showBubbleSize val="0"/>
        </c:dLbls>
        <c:gapWidth val="444"/>
        <c:overlap val="-90"/>
        <c:axId val="406614928"/>
        <c:axId val="406616848"/>
      </c:barChart>
      <c:catAx>
        <c:axId val="40661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alpha val="64000"/>
                  </a:schemeClr>
                </a:solidFill>
                <a:latin typeface="+mn-lt"/>
                <a:ea typeface="+mn-ea"/>
                <a:cs typeface="+mn-cs"/>
              </a:defRPr>
            </a:pPr>
            <a:endParaRPr lang="en-US"/>
          </a:p>
        </c:txPr>
        <c:crossAx val="406616848"/>
        <c:crosses val="autoZero"/>
        <c:auto val="1"/>
        <c:lblAlgn val="ctr"/>
        <c:lblOffset val="100"/>
        <c:noMultiLvlLbl val="0"/>
      </c:catAx>
      <c:valAx>
        <c:axId val="406616848"/>
        <c:scaling>
          <c:orientation val="minMax"/>
        </c:scaling>
        <c:delete val="1"/>
        <c:axPos val="l"/>
        <c:numFmt formatCode="General" sourceLinked="1"/>
        <c:majorTickMark val="none"/>
        <c:minorTickMark val="none"/>
        <c:tickLblPos val="nextTo"/>
        <c:crossAx val="4066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AC5F-4C6D-9599-DEEE96B583F4}"/>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AC5F-4C6D-9599-DEEE96B583F4}"/>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AC5F-4C6D-9599-DEEE96B583F4}"/>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7-E7E2-4C37-B0F4-C600F3F215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Process!$D$18:$D$21</c:f>
              <c:strCache>
                <c:ptCount val="4"/>
                <c:pt idx="0">
                  <c:v>AIR</c:v>
                </c:pt>
                <c:pt idx="1">
                  <c:v>EXPORT</c:v>
                </c:pt>
                <c:pt idx="2">
                  <c:v>ROAD</c:v>
                </c:pt>
                <c:pt idx="3">
                  <c:v>SEA</c:v>
                </c:pt>
              </c:strCache>
            </c:strRef>
          </c:cat>
          <c:val>
            <c:numRef>
              <c:f>Process!$E$18:$E$21</c:f>
              <c:numCache>
                <c:formatCode>General</c:formatCode>
                <c:ptCount val="4"/>
                <c:pt idx="0">
                  <c:v>289</c:v>
                </c:pt>
                <c:pt idx="1">
                  <c:v>2</c:v>
                </c:pt>
                <c:pt idx="2">
                  <c:v>121</c:v>
                </c:pt>
                <c:pt idx="3">
                  <c:v>363</c:v>
                </c:pt>
              </c:numCache>
            </c:numRef>
          </c:val>
          <c:extLst>
            <c:ext xmlns:c16="http://schemas.microsoft.com/office/drawing/2014/chart" uri="{C3380CC4-5D6E-409C-BE32-E72D297353CC}">
              <c16:uniqueId val="{00000000-F88E-47B6-AF86-0D0A16D64C3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Process!$D$3:$D$7</c:f>
              <c:strCache>
                <c:ptCount val="5"/>
                <c:pt idx="0">
                  <c:v>HTS</c:v>
                </c:pt>
                <c:pt idx="1">
                  <c:v>ISND 5-2</c:v>
                </c:pt>
                <c:pt idx="2">
                  <c:v>RUYA 09</c:v>
                </c:pt>
                <c:pt idx="3">
                  <c:v>BH2</c:v>
                </c:pt>
                <c:pt idx="4">
                  <c:v>ALK</c:v>
                </c:pt>
              </c:strCache>
            </c:strRef>
          </c:cat>
          <c:val>
            <c:numRef>
              <c:f>Process!$E$3:$E$7</c:f>
              <c:numCache>
                <c:formatCode>General</c:formatCode>
                <c:ptCount val="5"/>
                <c:pt idx="0">
                  <c:v>4</c:v>
                </c:pt>
                <c:pt idx="1">
                  <c:v>588</c:v>
                </c:pt>
                <c:pt idx="2">
                  <c:v>161</c:v>
                </c:pt>
                <c:pt idx="3">
                  <c:v>2</c:v>
                </c:pt>
                <c:pt idx="4">
                  <c:v>20</c:v>
                </c:pt>
              </c:numCache>
            </c:numRef>
          </c:val>
          <c:extLst>
            <c:ext xmlns:c16="http://schemas.microsoft.com/office/drawing/2014/chart" uri="{C3380CC4-5D6E-409C-BE32-E72D297353CC}">
              <c16:uniqueId val="{00000000-CC97-4DAE-8A0F-2398FA0D2C25}"/>
            </c:ext>
          </c:extLst>
        </c:ser>
        <c:dLbls>
          <c:dLblPos val="outEnd"/>
          <c:showLegendKey val="0"/>
          <c:showVal val="1"/>
          <c:showCatName val="0"/>
          <c:showSerName val="0"/>
          <c:showPercent val="0"/>
          <c:showBubbleSize val="0"/>
        </c:dLbls>
        <c:gapWidth val="100"/>
        <c:axId val="654556399"/>
        <c:axId val="654545359"/>
      </c:barChart>
      <c:catAx>
        <c:axId val="654556399"/>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654545359"/>
        <c:crosses val="autoZero"/>
        <c:auto val="1"/>
        <c:lblAlgn val="ctr"/>
        <c:lblOffset val="100"/>
        <c:noMultiLvlLbl val="0"/>
      </c:catAx>
      <c:valAx>
        <c:axId val="654545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65455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Process!$D$26:$D$28</c:f>
              <c:strCache>
                <c:ptCount val="3"/>
                <c:pt idx="0">
                  <c:v>PI</c:v>
                </c:pt>
                <c:pt idx="1">
                  <c:v>RE-EXP</c:v>
                </c:pt>
                <c:pt idx="2">
                  <c:v>TI</c:v>
                </c:pt>
              </c:strCache>
            </c:strRef>
          </c:cat>
          <c:val>
            <c:numRef>
              <c:f>Process!$E$26:$E$28</c:f>
              <c:numCache>
                <c:formatCode>General</c:formatCode>
                <c:ptCount val="3"/>
                <c:pt idx="0">
                  <c:v>681</c:v>
                </c:pt>
                <c:pt idx="1">
                  <c:v>32</c:v>
                </c:pt>
                <c:pt idx="2">
                  <c:v>62</c:v>
                </c:pt>
              </c:numCache>
            </c:numRef>
          </c:val>
          <c:extLst>
            <c:ext xmlns:c16="http://schemas.microsoft.com/office/drawing/2014/chart" uri="{C3380CC4-5D6E-409C-BE32-E72D297353CC}">
              <c16:uniqueId val="{00000000-FF86-4F70-B7DE-2E0698E13AA2}"/>
            </c:ext>
          </c:extLst>
        </c:ser>
        <c:dLbls>
          <c:showLegendKey val="0"/>
          <c:showVal val="0"/>
          <c:showCatName val="0"/>
          <c:showSerName val="0"/>
          <c:showPercent val="0"/>
          <c:showBubbleSize val="0"/>
        </c:dLbls>
        <c:gapWidth val="100"/>
        <c:axId val="792885887"/>
        <c:axId val="792872447"/>
      </c:barChart>
      <c:catAx>
        <c:axId val="792885887"/>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872447"/>
        <c:crosses val="autoZero"/>
        <c:auto val="1"/>
        <c:lblAlgn val="ctr"/>
        <c:lblOffset val="100"/>
        <c:noMultiLvlLbl val="0"/>
      </c:catAx>
      <c:valAx>
        <c:axId val="79287244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885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Process!$D$99:$D$106</c:f>
              <c:strCache>
                <c:ptCount val="8"/>
                <c:pt idx="0">
                  <c:v>COOEC ADVR.</c:v>
                </c:pt>
                <c:pt idx="1">
                  <c:v>COOEC BG</c:v>
                </c:pt>
                <c:pt idx="2">
                  <c:v>COOEC PAID INVOICE</c:v>
                </c:pt>
                <c:pt idx="3">
                  <c:v>COOEC TI BG</c:v>
                </c:pt>
                <c:pt idx="4">
                  <c:v>GAC+2.5%</c:v>
                </c:pt>
                <c:pt idx="5">
                  <c:v>GAC</c:v>
                </c:pt>
                <c:pt idx="6">
                  <c:v>SHIPPER</c:v>
                </c:pt>
                <c:pt idx="7">
                  <c:v>COOEC ADVR5M.</c:v>
                </c:pt>
              </c:strCache>
            </c:strRef>
          </c:cat>
          <c:val>
            <c:numRef>
              <c:f>Process!$E$99:$E$106</c:f>
              <c:numCache>
                <c:formatCode>General</c:formatCode>
                <c:ptCount val="8"/>
                <c:pt idx="0">
                  <c:v>401</c:v>
                </c:pt>
                <c:pt idx="1">
                  <c:v>16</c:v>
                </c:pt>
                <c:pt idx="2">
                  <c:v>23</c:v>
                </c:pt>
                <c:pt idx="3">
                  <c:v>18</c:v>
                </c:pt>
                <c:pt idx="4">
                  <c:v>105</c:v>
                </c:pt>
                <c:pt idx="5">
                  <c:v>1</c:v>
                </c:pt>
                <c:pt idx="6">
                  <c:v>2</c:v>
                </c:pt>
                <c:pt idx="7">
                  <c:v>2</c:v>
                </c:pt>
              </c:numCache>
            </c:numRef>
          </c:val>
          <c:extLst>
            <c:ext xmlns:c16="http://schemas.microsoft.com/office/drawing/2014/chart" uri="{C3380CC4-5D6E-409C-BE32-E72D297353CC}">
              <c16:uniqueId val="{00000000-7340-4519-8322-081FB308086E}"/>
            </c:ext>
          </c:extLst>
        </c:ser>
        <c:dLbls>
          <c:showLegendKey val="0"/>
          <c:showVal val="0"/>
          <c:showCatName val="0"/>
          <c:showSerName val="0"/>
          <c:showPercent val="0"/>
          <c:showBubbleSize val="0"/>
        </c:dLbls>
        <c:gapWidth val="115"/>
        <c:overlap val="-20"/>
        <c:axId val="1376028911"/>
        <c:axId val="1376031311"/>
      </c:barChart>
      <c:catAx>
        <c:axId val="13760289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031311"/>
        <c:crosses val="autoZero"/>
        <c:auto val="1"/>
        <c:lblAlgn val="ctr"/>
        <c:lblOffset val="100"/>
        <c:noMultiLvlLbl val="0"/>
      </c:catAx>
      <c:valAx>
        <c:axId val="13760313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602891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3AFF-40C4-B62E-6C6F1BBD4A97}"/>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3AFF-40C4-B62E-6C6F1BBD4A97}"/>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3AFF-40C4-B62E-6C6F1BBD4A97}"/>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7-19C8-4737-8E79-C68810F78C36}"/>
              </c:ext>
            </c:extLst>
          </c:dPt>
          <c:cat>
            <c:strRef>
              <c:f>Process_2!$D$29:$D$32</c:f>
              <c:strCache>
                <c:ptCount val="4"/>
                <c:pt idx="0">
                  <c:v>Customs Clearance &amp; Transportation</c:v>
                </c:pt>
                <c:pt idx="1">
                  <c:v>Storage &amp; Handling Charges</c:v>
                </c:pt>
                <c:pt idx="2">
                  <c:v>Custom Duty &amp; Legalization</c:v>
                </c:pt>
                <c:pt idx="3">
                  <c:v>Disposal Charges</c:v>
                </c:pt>
              </c:strCache>
            </c:strRef>
          </c:cat>
          <c:val>
            <c:numRef>
              <c:f>Process_2!$E$29:$E$32</c:f>
              <c:numCache>
                <c:formatCode>General</c:formatCode>
                <c:ptCount val="4"/>
                <c:pt idx="0">
                  <c:v>600</c:v>
                </c:pt>
                <c:pt idx="1">
                  <c:v>85</c:v>
                </c:pt>
                <c:pt idx="2">
                  <c:v>493</c:v>
                </c:pt>
                <c:pt idx="3">
                  <c:v>1</c:v>
                </c:pt>
              </c:numCache>
            </c:numRef>
          </c:val>
          <c:extLst>
            <c:ext xmlns:c16="http://schemas.microsoft.com/office/drawing/2014/chart" uri="{C3380CC4-5D6E-409C-BE32-E72D297353CC}">
              <c16:uniqueId val="{00000000-0492-4D70-95F1-C7E6966489E2}"/>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Process_2!$F$35</c:f>
              <c:strCache>
                <c:ptCount val="1"/>
                <c:pt idx="0">
                  <c:v>INVOICE
AMOUNT (QAR)</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Process_2!$E$36:$E$47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Process_2!$F$36:$F$47</c:f>
              <c:numCache>
                <c:formatCode>_(* #,##0.00_);_(* \(#,##0.00\);_(* "-"??_);_(@_)</c:formatCode>
                <c:ptCount val="12"/>
                <c:pt idx="0">
                  <c:v>4120420.07</c:v>
                </c:pt>
                <c:pt idx="1">
                  <c:v>1592522.0409999995</c:v>
                </c:pt>
                <c:pt idx="2">
                  <c:v>3089314.2999999993</c:v>
                </c:pt>
                <c:pt idx="3">
                  <c:v>3165476.12</c:v>
                </c:pt>
                <c:pt idx="4">
                  <c:v>4731956.5349999983</c:v>
                </c:pt>
                <c:pt idx="5">
                  <c:v>11293447.341426957</c:v>
                </c:pt>
                <c:pt idx="6">
                  <c:v>10519548.359916663</c:v>
                </c:pt>
                <c:pt idx="7">
                  <c:v>6956706.2739999993</c:v>
                </c:pt>
                <c:pt idx="8">
                  <c:v>5675287.7688666675</c:v>
                </c:pt>
                <c:pt idx="9">
                  <c:v>2432831.3131999997</c:v>
                </c:pt>
                <c:pt idx="10">
                  <c:v>1547533.8899999994</c:v>
                </c:pt>
                <c:pt idx="11">
                  <c:v>1117089.750909091</c:v>
                </c:pt>
              </c:numCache>
            </c:numRef>
          </c:val>
          <c:extLst>
            <c:ext xmlns:c16="http://schemas.microsoft.com/office/drawing/2014/chart" uri="{C3380CC4-5D6E-409C-BE32-E72D297353CC}">
              <c16:uniqueId val="{00000000-9329-4718-962A-644DE3507331}"/>
            </c:ext>
          </c:extLst>
        </c:ser>
        <c:ser>
          <c:idx val="1"/>
          <c:order val="1"/>
          <c:tx>
            <c:strRef>
              <c:f>Process_2!$G$35</c:f>
              <c:strCache>
                <c:ptCount val="1"/>
                <c:pt idx="0">
                  <c:v>PAID
  AMOUNT (QAR) </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Process_2!$E$36:$E$47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Process_2!$G$36:$G$47</c:f>
              <c:numCache>
                <c:formatCode>_(* #,##0.00_);_(* \(#,##0.00\);_(* "-"??_);_(@_)</c:formatCode>
                <c:ptCount val="12"/>
                <c:pt idx="0">
                  <c:v>4120420.07</c:v>
                </c:pt>
                <c:pt idx="1">
                  <c:v>1592522.0409999995</c:v>
                </c:pt>
                <c:pt idx="2">
                  <c:v>3089314.2999999993</c:v>
                </c:pt>
                <c:pt idx="3">
                  <c:v>3165476.12</c:v>
                </c:pt>
                <c:pt idx="4">
                  <c:v>4731956.5349999983</c:v>
                </c:pt>
                <c:pt idx="5">
                  <c:v>10831053.621426959</c:v>
                </c:pt>
                <c:pt idx="6">
                  <c:v>10050549.829499997</c:v>
                </c:pt>
                <c:pt idx="7">
                  <c:v>6930219.1940000001</c:v>
                </c:pt>
                <c:pt idx="8">
                  <c:v>4759438.7688666675</c:v>
                </c:pt>
                <c:pt idx="9">
                  <c:v>2432831.3131999997</c:v>
                </c:pt>
                <c:pt idx="10">
                  <c:v>1547533.8899999994</c:v>
                </c:pt>
                <c:pt idx="11">
                  <c:v>1117089.750909091</c:v>
                </c:pt>
              </c:numCache>
            </c:numRef>
          </c:val>
          <c:extLst>
            <c:ext xmlns:c16="http://schemas.microsoft.com/office/drawing/2014/chart" uri="{C3380CC4-5D6E-409C-BE32-E72D297353CC}">
              <c16:uniqueId val="{00000001-9329-4718-962A-644DE3507331}"/>
            </c:ext>
          </c:extLst>
        </c:ser>
        <c:dLbls>
          <c:showLegendKey val="0"/>
          <c:showVal val="0"/>
          <c:showCatName val="0"/>
          <c:showSerName val="0"/>
          <c:showPercent val="0"/>
          <c:showBubbleSize val="0"/>
        </c:dLbls>
        <c:gapWidth val="115"/>
        <c:axId val="259285023"/>
        <c:axId val="259288383"/>
      </c:barChart>
      <c:catAx>
        <c:axId val="2592850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288383"/>
        <c:crosses val="autoZero"/>
        <c:auto val="1"/>
        <c:lblAlgn val="ctr"/>
        <c:lblOffset val="100"/>
        <c:noMultiLvlLbl val="0"/>
      </c:catAx>
      <c:valAx>
        <c:axId val="259288383"/>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285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64515078800449"/>
          <c:y val="0.19123595505617977"/>
          <c:w val="0.71682141378575759"/>
          <c:h val="0.63499424931434134"/>
        </c:manualLayout>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Process_2!$D$53:$D$59</c:f>
              <c:strCache>
                <c:ptCount val="7"/>
                <c:pt idx="0">
                  <c:v>COOEC ADVR.</c:v>
                </c:pt>
                <c:pt idx="1">
                  <c:v>COOEC BG</c:v>
                </c:pt>
                <c:pt idx="2">
                  <c:v>COOEC PAID INVOICE</c:v>
                </c:pt>
                <c:pt idx="3">
                  <c:v>COOEC TI BG</c:v>
                </c:pt>
                <c:pt idx="4">
                  <c:v>GAC+2.5%</c:v>
                </c:pt>
                <c:pt idx="5">
                  <c:v>GAC</c:v>
                </c:pt>
                <c:pt idx="6">
                  <c:v>COOEC ADVR5M.</c:v>
                </c:pt>
              </c:strCache>
            </c:strRef>
          </c:cat>
          <c:val>
            <c:numRef>
              <c:f>Process_2!$E$53:$E$59</c:f>
              <c:numCache>
                <c:formatCode>General</c:formatCode>
                <c:ptCount val="7"/>
                <c:pt idx="0">
                  <c:v>324</c:v>
                </c:pt>
                <c:pt idx="1">
                  <c:v>16</c:v>
                </c:pt>
                <c:pt idx="2">
                  <c:v>769</c:v>
                </c:pt>
                <c:pt idx="3">
                  <c:v>15</c:v>
                </c:pt>
                <c:pt idx="4">
                  <c:v>52</c:v>
                </c:pt>
                <c:pt idx="5">
                  <c:v>1</c:v>
                </c:pt>
                <c:pt idx="6">
                  <c:v>2</c:v>
                </c:pt>
              </c:numCache>
            </c:numRef>
          </c:val>
          <c:extLst>
            <c:ext xmlns:c16="http://schemas.microsoft.com/office/drawing/2014/chart" uri="{C3380CC4-5D6E-409C-BE32-E72D297353CC}">
              <c16:uniqueId val="{00000000-EC84-496E-9681-A489DF337BC1}"/>
            </c:ext>
          </c:extLst>
        </c:ser>
        <c:dLbls>
          <c:showLegendKey val="0"/>
          <c:showVal val="0"/>
          <c:showCatName val="0"/>
          <c:showSerName val="0"/>
          <c:showPercent val="0"/>
          <c:showBubbleSize val="0"/>
        </c:dLbls>
        <c:gapWidth val="115"/>
        <c:overlap val="-20"/>
        <c:axId val="23839392"/>
        <c:axId val="23848512"/>
      </c:barChart>
      <c:catAx>
        <c:axId val="238393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48512"/>
        <c:crosses val="autoZero"/>
        <c:auto val="1"/>
        <c:lblAlgn val="ctr"/>
        <c:lblOffset val="100"/>
        <c:noMultiLvlLbl val="0"/>
      </c:catAx>
      <c:valAx>
        <c:axId val="238485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3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64515078800449"/>
          <c:y val="0.19966193373901284"/>
          <c:w val="0.66226561840566256"/>
          <c:h val="0.64348703369482463"/>
        </c:manualLayout>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Process_2!$D$63:$D$69</c:f>
              <c:strCache>
                <c:ptCount val="7"/>
                <c:pt idx="0">
                  <c:v>COOEC ADVR.</c:v>
                </c:pt>
                <c:pt idx="1">
                  <c:v>COOEC BG</c:v>
                </c:pt>
                <c:pt idx="2">
                  <c:v>COOEC PAID INVOICE</c:v>
                </c:pt>
                <c:pt idx="3">
                  <c:v>COOEC TI BG</c:v>
                </c:pt>
                <c:pt idx="4">
                  <c:v>GAC+2.5%</c:v>
                </c:pt>
                <c:pt idx="5">
                  <c:v>GAC</c:v>
                </c:pt>
                <c:pt idx="6">
                  <c:v>COOEC ADVR5M.</c:v>
                </c:pt>
              </c:strCache>
            </c:strRef>
          </c:cat>
          <c:val>
            <c:numRef>
              <c:f>Process_2!$E$63:$E$69</c:f>
              <c:numCache>
                <c:formatCode>_(* #,##0.00_);_(* \(#,##0.00\);_(* "-"??_);_(@_)</c:formatCode>
                <c:ptCount val="7"/>
                <c:pt idx="0">
                  <c:v>12928984</c:v>
                </c:pt>
                <c:pt idx="1">
                  <c:v>1044909</c:v>
                </c:pt>
                <c:pt idx="2">
                  <c:v>35673413.689319432</c:v>
                </c:pt>
                <c:pt idx="3">
                  <c:v>2999801</c:v>
                </c:pt>
                <c:pt idx="4">
                  <c:v>2679965.0750000007</c:v>
                </c:pt>
                <c:pt idx="5">
                  <c:v>2962</c:v>
                </c:pt>
                <c:pt idx="6">
                  <c:v>912099</c:v>
                </c:pt>
              </c:numCache>
            </c:numRef>
          </c:val>
          <c:extLst>
            <c:ext xmlns:c16="http://schemas.microsoft.com/office/drawing/2014/chart" uri="{C3380CC4-5D6E-409C-BE32-E72D297353CC}">
              <c16:uniqueId val="{00000000-F3FF-4E15-BF58-B9106327B83D}"/>
            </c:ext>
          </c:extLst>
        </c:ser>
        <c:dLbls>
          <c:showLegendKey val="0"/>
          <c:showVal val="0"/>
          <c:showCatName val="0"/>
          <c:showSerName val="0"/>
          <c:showPercent val="0"/>
          <c:showBubbleSize val="0"/>
        </c:dLbls>
        <c:gapWidth val="115"/>
        <c:overlap val="-20"/>
        <c:axId val="23839392"/>
        <c:axId val="23848512"/>
      </c:barChart>
      <c:catAx>
        <c:axId val="238393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48512"/>
        <c:crosses val="autoZero"/>
        <c:auto val="1"/>
        <c:lblAlgn val="ctr"/>
        <c:lblOffset val="100"/>
        <c:noMultiLvlLbl val="0"/>
      </c:catAx>
      <c:valAx>
        <c:axId val="23848512"/>
        <c:scaling>
          <c:orientation val="minMax"/>
        </c:scaling>
        <c:delete val="0"/>
        <c:axPos val="b"/>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3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1-4DC3-44F2-9F7E-8BEC51BA2CC2}"/>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3-4DC3-44F2-9F7E-8BEC51BA2CC2}"/>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5-4DC3-44F2-9F7E-8BEC51BA2CC2}"/>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spPr>
            <c:extLst>
              <c:ext xmlns:c16="http://schemas.microsoft.com/office/drawing/2014/chart" uri="{C3380CC4-5D6E-409C-BE32-E72D297353CC}">
                <c16:uniqueId val="{00000007-4DC3-44F2-9F7E-8BEC51BA2CC2}"/>
              </c:ext>
            </c:extLst>
          </c:dPt>
          <c:cat>
            <c:strRef>
              <c:f>Process_2!$D$89:$D$92</c:f>
              <c:strCache>
                <c:ptCount val="4"/>
                <c:pt idx="0">
                  <c:v>PI</c:v>
                </c:pt>
                <c:pt idx="1">
                  <c:v>RE-EXP</c:v>
                </c:pt>
                <c:pt idx="2">
                  <c:v>TI</c:v>
                </c:pt>
                <c:pt idx="3">
                  <c:v>STORAGE</c:v>
                </c:pt>
              </c:strCache>
            </c:strRef>
          </c:cat>
          <c:val>
            <c:numRef>
              <c:f>Process_2!$E$89:$E$92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EA53-4226-85D4-5BE6577F6391}"/>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Process_3!$F$19</c:f>
              <c:strCache>
                <c:ptCount val="1"/>
                <c:pt idx="0">
                  <c:v>VESSSEL</c:v>
                </c:pt>
              </c:strCache>
            </c:strRef>
          </c:tx>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Process_3!$E$20:$E$24</c:f>
              <c:strCache>
                <c:ptCount val="5"/>
                <c:pt idx="0">
                  <c:v>BH</c:v>
                </c:pt>
                <c:pt idx="1">
                  <c:v>NOC</c:v>
                </c:pt>
                <c:pt idx="2">
                  <c:v>NOC/QE</c:v>
                </c:pt>
                <c:pt idx="3">
                  <c:v>QE</c:v>
                </c:pt>
                <c:pt idx="4">
                  <c:v>QE/NOC/ALK</c:v>
                </c:pt>
              </c:strCache>
            </c:strRef>
          </c:cat>
          <c:val>
            <c:numRef>
              <c:f>Process_3!$F$20:$F$24</c:f>
              <c:numCache>
                <c:formatCode>General</c:formatCode>
                <c:ptCount val="5"/>
                <c:pt idx="0">
                  <c:v>2</c:v>
                </c:pt>
                <c:pt idx="1">
                  <c:v>12</c:v>
                </c:pt>
                <c:pt idx="2">
                  <c:v>6</c:v>
                </c:pt>
                <c:pt idx="3">
                  <c:v>15</c:v>
                </c:pt>
                <c:pt idx="4">
                  <c:v>1</c:v>
                </c:pt>
              </c:numCache>
            </c:numRef>
          </c:val>
          <c:extLst>
            <c:ext xmlns:c16="http://schemas.microsoft.com/office/drawing/2014/chart" uri="{C3380CC4-5D6E-409C-BE32-E72D297353CC}">
              <c16:uniqueId val="{00000000-9D79-48ED-B489-AA43F7B9DEEB}"/>
            </c:ext>
          </c:extLst>
        </c:ser>
        <c:ser>
          <c:idx val="1"/>
          <c:order val="1"/>
          <c:tx>
            <c:strRef>
              <c:f>Process_3!$G$19</c:f>
              <c:strCache>
                <c:ptCount val="1"/>
                <c:pt idx="0">
                  <c:v>WAC</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Process_3!$E$20:$E$24</c:f>
              <c:strCache>
                <c:ptCount val="5"/>
                <c:pt idx="0">
                  <c:v>BH</c:v>
                </c:pt>
                <c:pt idx="1">
                  <c:v>NOC</c:v>
                </c:pt>
                <c:pt idx="2">
                  <c:v>NOC/QE</c:v>
                </c:pt>
                <c:pt idx="3">
                  <c:v>QE</c:v>
                </c:pt>
                <c:pt idx="4">
                  <c:v>QE/NOC/ALK</c:v>
                </c:pt>
              </c:strCache>
            </c:strRef>
          </c:cat>
          <c:val>
            <c:numRef>
              <c:f>Process_3!$G$20:$G$24</c:f>
              <c:numCache>
                <c:formatCode>General</c:formatCode>
                <c:ptCount val="5"/>
                <c:pt idx="0">
                  <c:v>2</c:v>
                </c:pt>
                <c:pt idx="1">
                  <c:v>19</c:v>
                </c:pt>
                <c:pt idx="2">
                  <c:v>6</c:v>
                </c:pt>
                <c:pt idx="3">
                  <c:v>24</c:v>
                </c:pt>
                <c:pt idx="4">
                  <c:v>2</c:v>
                </c:pt>
              </c:numCache>
            </c:numRef>
          </c:val>
          <c:extLst>
            <c:ext xmlns:c16="http://schemas.microsoft.com/office/drawing/2014/chart" uri="{C3380CC4-5D6E-409C-BE32-E72D297353CC}">
              <c16:uniqueId val="{00000001-9D79-48ED-B489-AA43F7B9DEEB}"/>
            </c:ext>
          </c:extLst>
        </c:ser>
        <c:dLbls>
          <c:showLegendKey val="0"/>
          <c:showVal val="0"/>
          <c:showCatName val="0"/>
          <c:showSerName val="0"/>
          <c:showPercent val="0"/>
          <c:showBubbleSize val="0"/>
        </c:dLbls>
        <c:gapWidth val="100"/>
        <c:overlap val="-24"/>
        <c:axId val="98683248"/>
        <c:axId val="98689008"/>
      </c:barChart>
      <c:catAx>
        <c:axId val="98683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89008"/>
        <c:crosses val="autoZero"/>
        <c:auto val="1"/>
        <c:lblAlgn val="ctr"/>
        <c:lblOffset val="100"/>
        <c:noMultiLvlLbl val="0"/>
      </c:catAx>
      <c:valAx>
        <c:axId val="98689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8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cat>
            <c:strRef>
              <c:f>Process_3!$D$11:$D$15</c:f>
              <c:strCache>
                <c:ptCount val="5"/>
                <c:pt idx="0">
                  <c:v>BH</c:v>
                </c:pt>
                <c:pt idx="1">
                  <c:v>NOC</c:v>
                </c:pt>
                <c:pt idx="2">
                  <c:v>NOC/QE</c:v>
                </c:pt>
                <c:pt idx="3">
                  <c:v>QE</c:v>
                </c:pt>
                <c:pt idx="4">
                  <c:v>QE/NOC/ALK</c:v>
                </c:pt>
              </c:strCache>
            </c:strRef>
          </c:cat>
          <c:val>
            <c:numRef>
              <c:f>Process_3!$E$11:$E$15</c:f>
              <c:numCache>
                <c:formatCode>General</c:formatCode>
                <c:ptCount val="5"/>
                <c:pt idx="0">
                  <c:v>2</c:v>
                </c:pt>
                <c:pt idx="1">
                  <c:v>12</c:v>
                </c:pt>
                <c:pt idx="2">
                  <c:v>6</c:v>
                </c:pt>
                <c:pt idx="3">
                  <c:v>15</c:v>
                </c:pt>
                <c:pt idx="4">
                  <c:v>1</c:v>
                </c:pt>
              </c:numCache>
            </c:numRef>
          </c:val>
          <c:extLst>
            <c:ext xmlns:c16="http://schemas.microsoft.com/office/drawing/2014/chart" uri="{C3380CC4-5D6E-409C-BE32-E72D297353CC}">
              <c16:uniqueId val="{00000000-8451-44D8-9D35-BB23590342F0}"/>
            </c:ext>
          </c:extLst>
        </c:ser>
        <c:dLbls>
          <c:showLegendKey val="0"/>
          <c:showVal val="0"/>
          <c:showCatName val="0"/>
          <c:showSerName val="0"/>
          <c:showPercent val="0"/>
          <c:showBubbleSize val="0"/>
        </c:dLbls>
        <c:gapWidth val="115"/>
        <c:overlap val="-20"/>
        <c:axId val="98662128"/>
        <c:axId val="98662608"/>
      </c:barChart>
      <c:catAx>
        <c:axId val="98662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62608"/>
        <c:crosses val="autoZero"/>
        <c:auto val="1"/>
        <c:lblAlgn val="ctr"/>
        <c:lblOffset val="100"/>
        <c:noMultiLvlLbl val="0"/>
      </c:catAx>
      <c:valAx>
        <c:axId val="986626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66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852216570905194E-3"/>
          <c:y val="0.18382156224181728"/>
          <c:w val="0.98559624932302292"/>
          <c:h val="0.69763938663120484"/>
        </c:manualLayout>
      </c:layout>
      <c:pie3DChart>
        <c:varyColors val="1"/>
        <c:dLbls>
          <c:showLegendKey val="0"/>
          <c:showVal val="0"/>
          <c:showCatName val="0"/>
          <c:showSerName val="0"/>
          <c:showPercent val="0"/>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Process!$D$18</c15:sqref>
                        </c15:formulaRef>
                      </c:ext>
                    </c:extLst>
                    <c:strCache>
                      <c:ptCount val="1"/>
                      <c:pt idx="0">
                        <c:v>AIR</c:v>
                      </c:pt>
                    </c:strCache>
                  </c:strRef>
                </c:tx>
                <c:val>
                  <c:numRef>
                    <c:extLst>
                      <c:ext uri="{02D57815-91ED-43cb-92C2-25804820EDAC}">
                        <c15:fullRef>
                          <c15:sqref>Process!$E$18</c15:sqref>
                        </c15:fullRef>
                        <c15:formulaRef>
                          <c15:sqref/>
                        </c15:formulaRef>
                      </c:ext>
                    </c:extLst>
                    <c:numCache>
                      <c:formatCode>General</c:formatCode>
                      <c:ptCount val="0"/>
                    </c:numCache>
                  </c:numRef>
                </c:val>
                <c:extLst>
                  <c:ext uri="{02D57815-91ED-43cb-92C2-25804820EDAC}">
                    <c15:categoryFilterExceptions>
                      <c15:categoryFilterException>
                        <c15:sqref>Process!$E$18</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categoryFilterException>
                    </c15:categoryFilterExceptions>
                  </c:ext>
                  <c:ext xmlns:c16="http://schemas.microsoft.com/office/drawing/2014/chart" uri="{C3380CC4-5D6E-409C-BE32-E72D297353CC}">
                    <c16:uniqueId val="{00000000-9457-4844-BAC2-C52D23A3CF5B}"/>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Process!$D$19</c15:sqref>
                        </c15:formulaRef>
                      </c:ext>
                    </c:extLst>
                    <c:strCache>
                      <c:ptCount val="1"/>
                      <c:pt idx="0">
                        <c:v>EXPORT</c:v>
                      </c:pt>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xmlns:c15="http://schemas.microsoft.com/office/drawing/2012/chart">
                    <c:ext xmlns:c15="http://schemas.microsoft.com/office/drawing/2012/chart" uri="{CE6537A1-D6FC-4f65-9D91-7224C49458BB}"/>
                  </c:extLst>
                </c:dLbls>
                <c:val>
                  <c:numRef>
                    <c:extLst>
                      <c:ext xmlns:c15="http://schemas.microsoft.com/office/drawing/2012/chart" uri="{02D57815-91ED-43cb-92C2-25804820EDAC}">
                        <c15:fullRef>
                          <c15:sqref>Process!$E$19</c15:sqref>
                        </c15:fullRef>
                        <c15:formulaRef>
                          <c15:sqref/>
                        </c15:formulaRef>
                      </c:ext>
                    </c:extLst>
                    <c:numCache>
                      <c:formatCode>General</c:formatCode>
                      <c:ptCount val="0"/>
                    </c:numCache>
                  </c:numRef>
                </c:val>
                <c:extLst xmlns:c15="http://schemas.microsoft.com/office/drawing/2012/chart">
                  <c:ext xmlns:c15="http://schemas.microsoft.com/office/drawing/2012/chart" uri="{02D57815-91ED-43cb-92C2-25804820EDAC}">
                    <c15:categoryFilterExceptions>
                      <c15:categoryFilterException>
                        <c15:sqref>Process!$E$19</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dLbl>
                          <c:idx val="-1"/>
                          <c:layout>
                            <c:manualLayout>
                              <c:x val="5.9822972204114248E-2"/>
                              <c:y val="-0.11256471855759577"/>
                            </c:manualLayout>
                          </c:layout>
                          <c:showLegendKey val="0"/>
                          <c:showVal val="0"/>
                          <c:showCatName val="1"/>
                          <c:showSerName val="0"/>
                          <c:showPercent val="1"/>
                          <c:showBubbleSize val="0"/>
                          <c:extLst>
                            <c:ext uri="{CE6537A1-D6FC-4f65-9D91-7224C49458BB}"/>
                            <c:ext xmlns:c16="http://schemas.microsoft.com/office/drawing/2014/chart" uri="{C3380CC4-5D6E-409C-BE32-E72D297353CC}">
                              <c16:uniqueId val="{00000003-373F-4FFA-BA3B-94E158F967AE}"/>
                            </c:ext>
                          </c:extLst>
                        </c15:dLbl>
                      </c15:categoryFilterException>
                    </c15:categoryFilterExceptions>
                  </c:ext>
                  <c:ext xmlns:c16="http://schemas.microsoft.com/office/drawing/2014/chart" uri="{C3380CC4-5D6E-409C-BE32-E72D297353CC}">
                    <c16:uniqueId val="{00000001-9457-4844-BAC2-C52D23A3CF5B}"/>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Process!$D$20</c15:sqref>
                        </c15:formulaRef>
                      </c:ext>
                    </c:extLst>
                    <c:strCache>
                      <c:ptCount val="1"/>
                      <c:pt idx="0">
                        <c:v>ROAD</c:v>
                      </c:pt>
                    </c:strCache>
                  </c:strRef>
                </c:tx>
                <c:val>
                  <c:numRef>
                    <c:extLst>
                      <c:ext xmlns:c15="http://schemas.microsoft.com/office/drawing/2012/chart" uri="{02D57815-91ED-43cb-92C2-25804820EDAC}">
                        <c15:fullRef>
                          <c15:sqref>Process!$E$20</c15:sqref>
                        </c15:fullRef>
                        <c15:formulaRef>
                          <c15:sqref/>
                        </c15:formulaRef>
                      </c:ext>
                    </c:extLst>
                    <c:numCache>
                      <c:formatCode>General</c:formatCode>
                      <c:ptCount val="0"/>
                    </c:numCache>
                  </c:numRef>
                </c:val>
                <c:extLst xmlns:c15="http://schemas.microsoft.com/office/drawing/2012/chart">
                  <c:ext xmlns:c15="http://schemas.microsoft.com/office/drawing/2012/chart" uri="{02D57815-91ED-43cb-92C2-25804820EDAC}">
                    <c15:categoryFilterExceptions>
                      <c15:categoryFilterException>
                        <c15:sqref>Process!$E$20</c15:sqref>
                        <c15:spPr xmlns:c15="http://schemas.microsoft.com/office/drawing/2012/chart">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a:bevelT w="101600" h="25400" prst="softRound"/>
                            <a:contourClr>
                              <a:scrgbClr r="0" g="0" b="0">
                                <a:shade val="30000"/>
                              </a:scrgbClr>
                            </a:contourClr>
                          </a:sp3d>
                        </c15:spPr>
                        <c15:bubble3D val="0"/>
                      </c15:categoryFilterException>
                    </c15:categoryFilterExceptions>
                  </c:ext>
                  <c:ext xmlns:c16="http://schemas.microsoft.com/office/drawing/2014/chart" uri="{C3380CC4-5D6E-409C-BE32-E72D297353CC}">
                    <c16:uniqueId val="{00000002-9457-4844-BAC2-C52D23A3CF5B}"/>
                  </c:ext>
                </c:extLst>
              </c15:ser>
            </c15:filteredPieSeries>
          </c:ext>
        </c:extLst>
      </c:pie3DChart>
      <c:spPr>
        <a:noFill/>
        <a:ln>
          <a:noFill/>
        </a:ln>
        <a:effectLst/>
      </c:spPr>
    </c:plotArea>
    <c:legend>
      <c:legendPos val="b"/>
      <c:layout>
        <c:manualLayout>
          <c:xMode val="edge"/>
          <c:yMode val="edge"/>
          <c:x val="7.077025554436113E-2"/>
          <c:y val="0.87233880035962663"/>
          <c:w val="0"/>
          <c:h val="3.4552839998585237E-2"/>
        </c:manualLayout>
      </c:layout>
      <c:overlay val="0"/>
      <c:spPr>
        <a:noFill/>
        <a:ln>
          <a:noFill/>
        </a:ln>
        <a:effectLst/>
      </c:spPr>
      <c:txPr>
        <a:bodyPr rot="0" spcFirstLastPara="1" vertOverflow="ellipsis" vert="horz" wrap="square" anchor="ctr" anchorCtr="1"/>
        <a:lstStyle/>
        <a:p>
          <a:pPr rtl="0">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Process_3!$D$11:$D$15</c:f>
              <c:strCache>
                <c:ptCount val="5"/>
                <c:pt idx="0">
                  <c:v>BH</c:v>
                </c:pt>
                <c:pt idx="1">
                  <c:v>NOC</c:v>
                </c:pt>
                <c:pt idx="2">
                  <c:v>NOC/QE</c:v>
                </c:pt>
                <c:pt idx="3">
                  <c:v>QE</c:v>
                </c:pt>
                <c:pt idx="4">
                  <c:v>QE/NOC/ALK</c:v>
                </c:pt>
              </c:strCache>
            </c:strRef>
          </c:cat>
          <c:val>
            <c:numRef>
              <c:f>Process_3!$E$11:$E$15</c:f>
              <c:numCache>
                <c:formatCode>General</c:formatCode>
                <c:ptCount val="5"/>
                <c:pt idx="0">
                  <c:v>2</c:v>
                </c:pt>
                <c:pt idx="1">
                  <c:v>12</c:v>
                </c:pt>
                <c:pt idx="2">
                  <c:v>6</c:v>
                </c:pt>
                <c:pt idx="3">
                  <c:v>15</c:v>
                </c:pt>
                <c:pt idx="4">
                  <c:v>1</c:v>
                </c:pt>
              </c:numCache>
            </c:numRef>
          </c:val>
          <c:extLst>
            <c:ext xmlns:c16="http://schemas.microsoft.com/office/drawing/2014/chart" uri="{C3380CC4-5D6E-409C-BE32-E72D297353CC}">
              <c16:uniqueId val="{00000000-E2DC-48D3-B068-150F5C3909CF}"/>
            </c:ext>
          </c:extLst>
        </c:ser>
        <c:dLbls>
          <c:dLblPos val="outEnd"/>
          <c:showLegendKey val="0"/>
          <c:showVal val="1"/>
          <c:showCatName val="0"/>
          <c:showSerName val="0"/>
          <c:showPercent val="0"/>
          <c:showBubbleSize val="0"/>
        </c:dLbls>
        <c:gapWidth val="115"/>
        <c:overlap val="-20"/>
        <c:axId val="98662128"/>
        <c:axId val="98662608"/>
      </c:barChart>
      <c:catAx>
        <c:axId val="986621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662608"/>
        <c:crosses val="autoZero"/>
        <c:auto val="1"/>
        <c:lblAlgn val="ctr"/>
        <c:lblOffset val="100"/>
        <c:noMultiLvlLbl val="0"/>
      </c:catAx>
      <c:valAx>
        <c:axId val="986626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66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1495A67-3B71-4199-B166-EBD34BD228F1}">
          <cx:dataLabels>
            <cx:txPr>
              <a:bodyPr spcFirstLastPara="1" vertOverflow="ellipsis" horzOverflow="overflow" wrap="square" lIns="0" tIns="0" rIns="0" bIns="0" anchor="ctr" anchorCtr="1"/>
              <a:lstStyle/>
              <a:p>
                <a:pPr algn="ctr" rtl="0">
                  <a:defRPr sz="800" b="1" baseline="0"/>
                </a:pPr>
                <a:endParaRPr lang="en-US" sz="800" b="1" i="0" u="none" strike="noStrike" baseline="0">
                  <a:solidFill>
                    <a:sysClr val="window" lastClr="FFFFFF">
                      <a:lumMod val="95000"/>
                    </a:sysClr>
                  </a:solidFill>
                  <a:latin typeface="Calibri" panose="020F0502020204030204"/>
                </a:endParaRPr>
              </a:p>
            </cx:txPr>
            <cx:visibility seriesName="0" categoryName="0" value="1"/>
          </cx:dataLabels>
          <cx:dataId val="0"/>
          <cx:layoutPr>
            <cx:regionLabelLayout val="bestFitOnly"/>
            <cx:geography projectionType="miller" viewedRegionType="dataOnly" cultureLanguage="en-US" cultureRegion="QA" attribution="Powered by Bing">
              <cx:geoCache provider="{E9337A44-BEBE-4D9F-B70C-5C5E7DAFC167}">
                <cx:binary>7HxZc9020+ZfSeV6qBDEQuKtL1+VwbPqaJe8xDcsWZK5AiBBkCD42+Zu/ti0IsmxTjyOndFUUjVW
xYpNHByCvTz9dKPB/7qZ/nPT3F2bnybZqP4/N9OvPxfWtv/55Zf+priT1/2BLG+M7vVHe3Cj5S/6
48fy5u6XW3PtSpX/EoWI/HJTXBt7N/383/8F35bf6SN9c21Lrc6HO+Mv7vqhsf1Xxr449NONHpS9
n57DN/36s1gerbevj3/+6U7Z0vor3979+vOzz/z80y/73/Snu/7UwMLscAtzaXjASMgpS2L++0/8
80+NVvnjMDlgDEUJTZLw4Qc/3frkWsJ0cdfk5SCfLn5pPb+v5vr21tz1/U+P//9s4rPFf3a97HX6
8Oypvl+oWP7+ZL88l+1//9feBXjWvSufiX9fMH81tC/9dLM9efW1Z/0+2WN2QCnHMeLkQfb8mexR
iA9iijHhe0JPi1Jdf20ZXxb547Q9gT9e3Rd3evLPi3tzerLewZ+vPer3STyKDkiEUBIx/GDO6LnE
ETlAjIWcU/p00wc734BL/LS7/3X56uJp6NutfW/6ngr2RvdVsdn986pYXbw6ScEDXwp2CDtgEUlC
Hj3HG9APTXD8CY04uMTDPR/0sDLX6ubu6dq3K+Bp3p7kny7vi3wFOgYY3UOSP134fwo225PF9gXB
Bkwf04gihuIvmX7MDzDDjMSEPmARexLyg+C36rb8G5jzOG1P7I9X96W+/Rdgznp5cfzq5Lenh/+S
hX0f5FB0EHLEk/geVu5/nhs8Cg9wEiZh/BRhAZE+N/j1nZHXyj9d/NJ6voz2nybuyf7T9X3pL/4F
ARZs/vRkefmSdh+EBxzEizl6ojAh+TPoI4RDGuEHDT0J+5Pla3XX/03rf5q6pwXwgKeRfT1sF/8C
7LlYHr06gYW8FN7T6CBhFHEWPQbe6JkOgviAxxygB7zkEzp97gZbc9dcq9uvLejLbvBp4r4Cnr7w
T+L/F7jBhQaf/7rBfR8IEQpOQCNEoujBxJ+DUAQ0P6E8ihh6GN6Lut+wni9L/9PEPel/ur4v/YvT
f4HxX706esEAQPABxF1Kw4R8Mu3PMiwUAeW8H3iCp70AsLXXzd+A/8dpe3J/vLov9e3VPy/1Jyr2
Uojzg2H+qQaxn84evjp7BZTrpSQO6SyjBFEaP4IMoMjnho7vQZ5RFtGnez4E2MPr9lo9Xfp2gvM4
bc/CH6/uW/jh2T9v4bvTi7/k83sZx18VKB6qSr9j737BaV/Zl9uT9auz0wsIby+lcAQZRYzCeJ9Q
Qd0iua9pMER/R7w9RLuEitl1q83d11by5Xjy2dQ9vX82sq/7Sygg/NPJHOh++Q8q//jV0avfXpRW
kwPKoHRFKXoIan+ygeggAl9PWPgQ9fZs4Pi6ufZ/i1P/MXPPAv4Y2DeAY4jm/7QBvH71go4HfA2k
HpGYPybrz5GW4gOgcSRBT2wuefK0B8B9rUp7d/vTK3P94aelLM21veufPvHt+Pvlb9lTypc/tK+g
e9n80wo6WV5tlhf3Wc/l12Txfbwb0p6I0PuqymNIBE18FhIpFMEYAGXMH51or9B7cmeLO3Of+PwN
/TybvKeWZ2P72jg5+hdo4/Ti7Stw25cKVZQfcIQxJJ+PNBvw6DNFQBUmxglnfM9TTrRx1/5ry/hy
nHqaty/2x6/7k8T/BVnP+aurr1e2v8/yI3oA4gaBgoE//DwTOFTFIBWlOLxXyf3PnuWfX9tr8/1y
f5y2J/bHq/tSP4eA/E+jzsUpVBtfstz1I9P/Dk589fpit3xBlMEJlFl4SOnT9hJY9Wcog+kBwTgK
CaNPpv0QkK/+1/80den/BiH+Y+aezf8xsG/2V/+CvY3XsKX1YtAObIfgBD9Vb+8x/DOhBxFssoYQ
g8OHZAR409O9n7GhHWQlt/pv7GQ/UpxP8/cUsT+8r461+OdR6PXlX+Ymz7fdv9ZRgPkBDSExJPhx
o+m5EwScH4Qogc2mp11v8kV9XNr/K1r6NP3L2nga3VfG68t/Xhl/ubv/fYH4R5PB80ac/brIN3Sw
fJ/Af3TUfEcE/iNpf6lw8KMw8anb7Jvqgn+5sf991v+jzeCbpL7X8vNSxv+jv+nPPZffpI9HlvbE
C15KHz+40HPe+Ff7GfvB+VOzyksp5Ec3zncE58+aVF5K/j+6cZ43hH8POH1zvf47I/aPzYQ/9el/
US3f4zlP3UUv5Tc/+qceT1B8UTP7YeMve2a+z0N+dPB8k9T/KDm+lNX/qKc29ptE/2w/76Wk/2Pz
8m8mE3/Z0PR98POjr+rrFbynzdYXs/sfe8V7hxf34+tf7s5+n4H/2Cv+JpD/rMXtpUz9Rwff/anc
b5L+/j7eS6ngvlnr//vty/9z2+unncYFdIQsfz/0/FkR6eujT3rdm/q1necHrW5vf/05gW1J6A55
qF/df8PjtIdN4+fd6k+fv7vu7a8/w/4nnOeF9tf7o3Rw6gvDhrS7ux8J6AHCcRLxOAlpnDDoSPr5
J6WNLeAgNpwTg94kCu0DiCLMYtim7vVwP0Tu3RQOkCWEYYRJzNinM+ZnuvG5Vp/k8Pjvn9Qgz3Sp
bP/rz3CQr3341P0yKfSikSQOMXSewZY4gXNnMH5zfQHb3/Bh9D/qjmYma1UoWNFN9WZC1fyG1JQf
KiP7o7oewjD9TDTfckdKcITg9GEEx3tANHD45PM7hjJoba/7UTTKqBQXNNZidg6FqZ6MaVc0Kufz
r98SgbaePyWFg6SIUFDF/X8xCPrze+qOljoL60FMbJZGVKOXmeinrMJijuY4nfI2XrKYZdWyKZv8
3UB0QITPyccJm+aDa6NRpznG01tusUtWX1/e/RM/0wHl0JwJrQiUwDY5TqAb7fPVYT2wzObYiFr7
uRej6plfZHPPTinSQSnmxiULRbUfFl+/Mbp/7md3hmO3YENwEggsDdrx7+X2mfbLgcVVYQIt/EgD
OIEfJnidN3g2otXFEG5LHQ69KFlkToe8NWjXlQPv0ob0AUpN3rFa+G4omwuKahs89DY8+NAXDAVB
H8z+6iiHxTECTgLeAT7w+erIRLR0TGvRZnqKRIAROzOkn4Q2dVUK08ky3gQmSNSCMuPZOooL/VEn
BGyplkH/fqC2PJeDqoPjoi/zYOFZwNu/XOb9MeTPFhpHIYM+niiMWYwS6GJj4fOFyqRkfKIgjIpm
dFvmmVnC01S7um7CTRyaW91U8xIRbt4UuSMfOlXlRpAmtqcmUc2Rr3L6G7MFKQVSY38eTDFOK9/U
kRgS07FtN+b0HS6Drli0ZYH8oh8puh4M9zat3NikvPZ1se5y3hSLKQnsfOY8b6Zzwkv0Yc40I5s2
yoasEe1gVH02V5HKRcA1xucVl3O0xMbiUgmpkyoSUVlo3gmbm2lcNQjN1VnBXDmt81ipSmR5TfqF
BXDLqRgti+1lbGiLQFFT8iEOhrBZmLIL+u3QBHY1eirV2o5tVaeZDWIqOIpbl9IKbC6YrTZbM7R9
dOpHlfntzOI4E6G2QS8aQ6cqZfEYGAgHbrrO44JJMSsOzsAKRMojX9LZCTzX9RIAB75xbn1oxRiO
pBVZK6Nz0/t80diayrSK+/KYzDExxwraQUIRhRP8DqYmytOgZrlLc13XtQgNAVFaPWfduuOTzYWe
I22EHMtqWvsgDD/kjGal4NEMH8ypHNKmac0gqMu7wzbLEVnZWRXN1djbfpf0DgfC1UXlTwdomKkE
0l3zBsWkTxY858lt4+fYCWpwkUo0TFMq+Rx/CL3pGxG3VdKInDTTGSMWcHrOQroLRjtJ0QRFREWY
9ABprU7Cm8QUdb2qOM+OkzwhK+ZbnwuZj5gsA6qSRa/5nM6Ds+Ny8vmwJXOQgw1GQ5g6O6lZZNVQ
nM8JTm5L7VwgfMmEmXvFRC8ROoezg9YcZlXtrEAV5dPVQEadC4N1wVeySFCac9Wd0XxSRnSRVW8D
QJZxk+GCXba01dOWBmMiRSVzd57UpPRinPIaCWR4SZfKjHrb0bZdB7VFh7hJrqUM5CRYoOvr2ZIg
umlZZlZ9WFe3vqK0EwGrAaoM9hNa0kF1y1KqYedntnOtnW9RM4SiG2y/xmU03lAdVcehqcKr2IZy
TjGPFKxhnuzGOoNPbEblNmdD/5aaAS+wzXLRlEgu9ESKtOitXlE7wvP7KfKg+CRf5n3RSVEHelzx
upCVUJSA7ZLWotUkbVaIPqkAx12PbuY8MaWwZRa9RarIqEC1cjjVY2U2htJhEBnEiRWctrljNq+u
gorwj13QUZ9amM/Tvm/klW5DjARO4vIQmSlIfZ3EC6Jwu6Rz315WJPCN6Kyq3tY6rBelScZ86boo
BpgBdUei9XUeLsOcUyH7HvBrdn4+jP1AL8lc0Q/l5NWpmaIpZV2XiXxQ8bYrLSTomrFAtCHVu5ZG
gCq6Y3hMta0ru2KVombVDKRd+Q4Fdzrh5riLp3k5oLadUqWz4tARX2CR6KH+qPu5TOcM11Xqi2Dk
onZBfTaZPOHrKdZ00ZdmvgjrtkxRlZBdnfdVOlV9UBx7Gwx813RBnaKxQaMY7MTSPgrNsnVlz1MV
QuQKw/m05kEMUc1a967FMRhrxnJ8HPVFvOqHLj9LFCrXVV2HtQgy2y9HaqPzOp/tAiSDN3GfkJQM
mr7peKvLtPQlL0Whg3nFTTQiUUaRXg1dlWyqIo/rdHCkPPRD59dh11B7pPOGbLEK/boqdNQKFYx9
WjRquITI33xIWImPK2TGlZRTlp1bNLtigXliRtHNUXchQ8zNJpiH4dxjVoRpWGZsR0ee1LvRqmI5
+mk+C9RUCRq6chZJ2ACWFX2XghXP73Hek0EoTdhq5vF99Mk1Sc7rQcvgXIKlt9vS8ZlvICAH2XYE
V5AL10/FqgOLBd+uyUkfR3XKHXPLMQrdomJFkEZ1NSyCnvaHU0PPxsRtIb250lkSHdWj9ysX2HVU
R+suRjeymS/akN/1qL1Ami9ZHX3weX5qZrcic3lWBpZsqem7U4INKkTTJ4PAQw6YWqDLpmXHFoXl
qi9HQafGHU6yg7/VWKZdrLAgmUNLBN78OnN8WnURZSvV8moz+h4toDcdbyHSxYsgL6u7rEXFkgR5
twYbjJc1c/bDSLppN8ItYog+mi1NAnIkCe7e6Mpk4cKGwabw89SvQpOwRlBsVXloqB98ahre7oYK
jbUwYdOmRkdDI0g9XFfdvEKTCstjJuvBLVBQhKu4dKbpBQg0y68DOg1DmmRJcNmWeb4CfC7ybVkx
DFQLy4ZusiwPk2OX1DRZclr0VzoEUI2qFoGEa7l0czdkF6rD84LkOHMCjLBN4U0UWX4oVR8B17X0
aOyyeRXbcurXQDVcys1EixSXbjqpXcWdSPjgzBH27bQsx3BuU+hsrsYF78auX8JLr8YNSgw96VgH
9N1j0sap1pIVqZ9iH4rQzvNFlYHMAQYpRikpJP2tG+KCLyNZFOnchTMSVZNH4yoGHvUafLY7qnzo
XaqCJJ6EGRVbVF62ZzMA0KrCgVfLsc+b2yS3+F5G8dIbeEfVAreeEtHpsrqKgdtzYZ3sSeqxZNE6
cQE5j4MyS5uK1x9blAevu6Eth2XdlGrbF3meL2dSm7SO4z7leR29nhhO3hURkcNhp3mr0sqWRG9t
iTOIHKN36yLU3YaoUS2mMecLVXbmVEupig1Ek+Y0Cfj02xDJ9oJU1Bx6GSbnIwwfY4rejknVH8Y1
iY41bvI3kXdSDEVk0XtoVKY7zhjf5FmDPlY9jl/ng+mXRmfDDUiW/mZRFu5AcWAx8HiZWUgTBTYt
G2resk6jWrBpxksfDM3CK/NhivS0nCGXS2s8tJs+qo0XdSunBfg+sICGBNhthrxB79valiIxNT9E
nY5bkYywztphpVY1GS34vVbprIsJ9D1Nh0z243roXL1wrR6XmWvLt1UMzG9uWXIYyrxDadxOoMmB
Y78iAR2AXKHaHY0M78q8Gg9lZpjIZga/Qhd/8OFQpUkL7jZkwzbDVb4myezpErDLnWiEd843+mJo
qJtTn+Nx66YpX3ZBm5w5atFVXVC1kxZ1Jz5u/ZlvJbGQMim+qp1WywwxyC/DaRv4sX4PqWmR9txN
5xyixhrexRJky1iS+bTAyoqwrZzoKIaMCHLG7lZFJDuSaEQ7Y4L+NYZcfVN50h1KbovjyOn8rAvr
XV71p/GcqaPWD2G0gATgMI+DrapM/Y5l2l3TbNCvByA766Zh52FdroHEeREWul+TIOxEEo/NkRlo
n7ah7EWBWLRCHRqO50DGCzpHFQS0xq10I+mqMdwuqzCAhLGT7RV2kKPrBDdrr3ybRklRiLKs0dr5
9ihuWrTkuR1OeB2r1DFZ7KK4MantkkQgPPWnuK6zrWNDAVjr/M73rT1sRxdcAeVCC0NVsBtdMReC
g7pB752pFl1RxAtvSPTG512zTnA775xSbqEG+qFoCwk8ZOiWjstxKetyXNcZvuuI0Xw11LNclhnJ
dl0wV6Ioei5U4aPTQHp9hYpeHUsVsgkiVBkvpwIDm/bBJOahdqskLuzOtzFLp8D7TR0HdNEGg99J
ovqrYq4/cpf0t9LxepGPE9eiiPJExGXkRDm4bN3mVbNuQhsA3S8UXzClj2Qhb32msxVwb7UjbNYA
zLYWFnf4fY0zn+ZtmwPu9P1JPNFA6Eb3YFOsTAtcGcEUMI9shkx9ZBWouKzXPann8yGx0VVMimoz
daNaNa4rgIKojh8PVT8LNZg57asO7ACbahUC7t5wYIZ3sWlmMYwI4kyWRVvZZ8ExSVi99j1JXnOS
Qe5kbeN2QdMOy2Js3iRzDphLqRRZo8p05JF5i7RdBDarDq3mySgcZpBaoRFCf9OFEhIXlx8FZqT3
rDhclt00H2UtQytn80vQySQKXOJFVmT9auDuTZJRlXo/NdvJh2c9QfMSBxCkkVZ+1ch4XfhSLXFp
ZZt2LZjIyLRfhBECeJF+XClXAhzVkMYgiC1XZVniTQBUapsAv4CETuGbhoVyJQd3gW1LPcQCXrwN
y+AMXjo4r4IouWPw1p5D0DZaJhBatrws17wd/NJ09sQ3k9sBFkDq5gJ5CXxt3tTENmkRRRBLp/Io
Gqj3QkmSyDTj8bDkXePXY6AbEXII7zm49wZKX9kKyPFvMnbFGs4I4reyivlx50dgVrpggqp5WMVu
AByp+YeeJ5fR2KK0zSqTti0aUoQavWKR3wTgQEI5go+mOqluVdO4t04mIIIpn6Zt4ozAflZnTdVI
mbq4ji8z37ar0cZyEEyGQGpokW3oPL8raTGveoIHSMbo4AUEMLnsxrZJZ5ywYZtMbCJCDoPVorYj
qLCbCy1IDFkT6SBFEEkO5CNs1IfM6rfNNCW3nbfVDibK07gfCrbNuoEek7ytlCiMIe/yQZNDNurx
JGiov64DZM4caqdeZM53Gzj5dE3akNmUJaY9Hhkj1w0J2zNWhdVhRwJybCKFz0gvSRpqSC8cKsNz
SCjpYZbUat2qoT3EiLRS5EGBtso0w2GgEndsSzOd66IxJ13J4Z/SaTEMAb60cgqgtEHce0NG9EE6
KxdhYAezpsrVsaj72m94rWoseqh4bSmLe/gFmUCPO7fsgNa9buM5vM0CMi/5kPhbDBa+djSZVibW
Dom+QM1OZqpPaTC066mBJGjJs7oDVCAE2UXIYl5AVJvKTphe4tdxhN2wzDQF0jlb/lbPDSrTWIb0
bgz6waZD1nXnfdtUb/AMd1pU7TicZ3HgDycTQyG0rs1N1k18U8Obqd5p7fRhruhtUDbqkHjepwHD
8RXQ9stmpOVRV0FGKxiez12Cw7cFAypbtNOwgZOVxYeaJPVd27aAbxEDmmXsWjdhfzjKmR9Zo4Aj
2bq9SsYuOQ9jo5YVGM2GV2G4cFWdi6mtxlQNNlprnwcXkVPnk2+LBaHD+aAjdNP0U55iqd1xPbrf
UMgbDAErtKHQU9B+4CEZwzUgkkl1rXO7gCyJFiIsp2wjh6B9NxnaLZyug13OqtreC7wVQ5gfS9TH
C9YEqhNlVbFDrCaHxSQlFHKAxZJVljRg73Ya8pRjkmysNz67aBtf15sRcxusZjNN6zby7C52bF52
yFXHba4vJc4mfVPYiYyNGCOq0Hku49FDVadXp2Pd0GzpaOdQOpkQHaLBdMDOhzlKlgaAhSxzVE/F
mw6qT04g1oYfEG+ZX2WNG95zIF71ajQdX2d2CMAK4znaMShIn4+1gfJS4iXUzjwhAY9E3kaE5SL2
VV1usInzYgUVPGDH0jcs2dFuzFwamdonG64ybrdqhoLLURvlUErTQTZGAnU0qhYGoWBR2QSyLOSa
fA2Rz5dCOz6cAZyq+rqzroQyd83KStwbLX3nCkiFTop6bNhHqMDVrYF1jNZD/lpZAE8RNGTIVlgC
5RY1My06JazJMADL2FerCljL7YiwvIogIYDXETTDBYdQne1i4po3VprmDWRPXQPUTpL3s6nZsC5V
QueTcNRRuS5pWywpdeRkAC+D9LyKaLHopqKUSw9Z63Gu/dRvJdQSPVQusv7MRFmmDuNosJ3QKioX
AVHySDVt4AVPinu6qZtJrVVSlEA1x/y8oFncCICEugLTKqc2VaptPvIBaq4LhCijrxGPbbPWpQFM
L1DUNMs8aqFyGCXIdsveOZcJGxCsT1A4qQb0aRiU4aEwWW9wx2AHwUQRfF7NM+i1lxz2T+a+m87G
eQT3Zjkj40VRRjY6nfoePh4D7VRpDaW8q6wF81yhMfSzaF3vzLKeLbLpnBdkTOPMQBmvGA2QCeWD
WYwBvC9qpfP76kgVBdMxq/p4TnMUD29hw8Ntxrpo6AXTARdNRoMuxTRjBuIGuNUlVTg5BlZeHOc5
bECkeJhksdAlbD2lPRhEmJbAPuO0ymtXp/FAqlmgpC5C0bgKqugjlyoTM6rnYdFMtmxTCwxswXXp
4vMZlyRWIslKtsVjiaGo0WJ3ltM8AMmozgrJ5lqlrLJhD7ASM6g4VWq6qgoSA0ueGckFGz0EkJGU
E9vOymV2kUUSMGPS7W1BDJLpAAn3b85kxVmPsbq1cTO8YZHjUANv+1PSh6gXkY6bUtB5ykSl5OTW
A84o2VCWoX5bNGxKttoYqNMWhmgnRkf7o75rkCiAVp1FEfY0HUbVvMHA39/6aJpPuI65TNuu5RgC
qqavaejDJjV8iiE2D0V8PXeOrwKolEOUnlTCRNLGo3xbWpUBoZd9XH4c+Qgle1TEQ73pHQHKD/Vn
JVdQhun5UQ7xds2pKVpRJpmfVrByfD2OnFqBgywBi/e0XA5TDNaH68gdmmku30WzNldJju0JMnW+
hjoDmEyYsDhZWOCP+cZaOte72dehS3Wbl8lC41w2i5JIcOVqljhayykEYhUEKDqjXSzxzjeqMcIy
GjXbICrVkAZjF0PgzvIpW8RQjfdpgSTfTaqHUn3iAwA2W/dN2nhLD4fSYnkYMmCJS8jVwLhdBXx/
wegQvi/pPe0sQ+kuiS0UTgs9gFeEkLiDzw0y2Pp+BKh3TQyUwmcgSl0WHKzFlmzZF6wHuppNRm5m
I+uTPrE8OsWwgRpBQQIBtWo9k00axAQewYBXjilrA0gDo9/tPUzy4m6qq4gtCaR5J/Cqmggv2hF2
OZMe6TydBqPf99ThXnSOIS2y3jaXUM9NrsvO1u991BXTumpx8yYC0tmCs9b4zRxCLUAMagqhuB7L
GqqL03iagPtVkBLE01vk694teg7FlW1YOgWJdR/ACmMZ1WxZ6MZSUeVZJUWE8/CEGEU/ZCMUnqXt
wEGH3ILqCjSFxTp2tG1EOQLthjtyGSwwyRRUuj1uV3Wigb1WXSCPYA/TtwtOCDkhvINHG5owXDtr
AtjfzAK2hHdj5nhRdm1QgMWjzG7DKOrdWiGNp3VI5wYihilgd2VUI2mW2jW+T+XYOr1s4HGcAOBq
4uUgo+5UcQ6YB0F4WECdY8pWkOBIdTRUzh31ZE4gT4xtPL9jROobH8e0X0AYj/yOQn40nfeFyoGe
Shd1qe9n7xYm0d1rZ+NWp53UsM/hgyoZL37fxfISSbkN55JgoWAT7IPuHT8Zq8T4VT9FiYLsPcph
15a3+WVdjVG0uQfPJQNni0VQDPxNTXxcQj6a2AteQt1kmxin9LLk+V3PozLFOgdOp0vCt8UI5SIx
28S+oTSbp4UZDJ6FriWFOncHoU6ojrijrIt4u2p7xdc0SKDIb6HKrzZjH0FkKFiTa5ErdZShSGW7
OuGS3Q5xX/izitsuPzHMgvNSOc32KJzGDjwQCiXRrq/jav7fnH3ZltQ4Fu0PXd0lD7Lkl/sQQ45g
J5AJBS9eBQW25UnybH393VFVXZ2hJohuPRbFUghZZ9A5++x9180jWol4Pwf1PYvHzBx0T9SAD9T0
P/qO5CPaZ6T6qAJNt8dlrfzss28io+Odv2b1fTB4/fg7LWllPvrZKTsQ3sLFkVVzzI8CNQr9Iczk
ViAKVkfljfG0jzpRhAdUgMpDGw2o+8yZRsxAE6Us7mOcEp6Xi5qqcd9wRIqvoSlKY3br0jfTE6ry
cnjX6NJ/MZPp+HHQcbDe0G7I2V5oNrF0IqRGNpeXBzHTx6r1/PdT3lY3PUqDn3hdmW95SbO3zHQe
nr+MPfZlbj6FrCuRYQ/De56b7k5tgu1YHqGbM0birkK6lGq/7A++8qg6tJnhb5DM4Zd8RacDurL8
QxhE47eq4TmuT1zyW1oU+gl97Pq7p/r5x2DytYRVbdnB1LN+X0ol48dlasRjpHTUH0i1LOWegNpn
v+TZ9onTtbwbpDqOfjyWh6ow/MsaxtnngfL4hSD1PfARV4FXhT5IkrPvTdmIcAceLf/tvMnxns8t
TYsQ0/N3BbAL/sOSbV69qzvVH8pOjndwBuwOz6pe7VAq6b6qQkVw4NNC1puNBi3ikC5+D0wo70i9
ogIglvgxCsL1gQG9sY88Ej9sRYPO4VrxpIiVf4y2cRT7tTFZdQhXFhI0QjLvtqkL86EoSUTRx2pp
uMsBU3krTLje1agQ/u6PQ7H3eFylsCBFDryokVTyYpi+LUFco26IVhSa3rN8M4Z+5O8rlFE02tJl
G+9yvHRv5ljH1bHjTZEa1FvzXakGtFZZvrW70FNzvvN11nwwrC5+oJcNZ+fNeLEVDaVyj5KyCvZ9
U/j7Yi7GZbeFVXhEXts+LKMKhoOuymKn66nDZ/WqvZzL7H6Ll3onhZg+R8arD5Oe+je+Mfm919Vo
jnnZJyZQ3LrfWEbknntdx45GLv2nbfF+iDKUiZrmF868DaGwq44bKlpv0D/d0lUV1bonYV++78aF
HXgvpm6Hqqfc99nAHsYVIIkoINNzsYXi961eujceIBZPKKbi4ptFtzeU9fSwMo27Eeelv+sz4F72
2FqcI7/ys/saTHvBPpvJcsMjFXWHuKG6+NoEA3lA420v5l71eyLL/rYwyzACH0GmQygWGe0WvI73
1co+0FU0b4Ak6XboWAu+gz8N73ycGbrVeOg/hdO2LTvFlu6tyVR8jwdy/REdh+YwVpOPIltboE+f
iTLYh0scP8p26r6s5YwotmxF97IowZPSyO1zrLR/jAWaTBIF+k+tRxZUdEeE1LLrUbAIKloWN9OC
Qtaub+pHRhDJt9aP8puc+v1hIeoH4f58x1o11ocTRGj/f4rF2/CpM7kzJEZddApH/4hj59uelT1y
tjzrHmSJotTgy3xfi6X9i1zsIgjlHJsDaAeoRMCDy4FI8NmJE/0c2tHDX9JWFfC5UsNTiyBgjyab
5m8L89Fvow1P5eIjs/w1MucclvXnzzLgSQD9AjtGxJn1s+1UrsxsIxraLeFi19RbmB1q1LzhUhuB
xwFvZ3HlN70TS985jgXc2JHwOT8x1vAwtgA3/RDFY1Oj+zzO4amaKTuKPhSF89oBQTT2N8W6TM9r
NqKJ6yGnBhhCyDs0/fHim6vIjMdii+jXrR7iGQ+okuLxyodVfWL+yMh9RFAxr1GYkR37inYzcmjF
QvmjqepNovktgFJhtEV+sElv/MbjDi2gCcyDHiJz3DZ3DEwv7yTKGmSvaxMks6emF4FX7rJvRqS1
77o+8gADopMa74qpmafjKJdtO1ZLxvXBGxnacxIPI/013sITgoSoCl4URodSWUy957ic0EHVciT3
NNsqgq7SotWeR7O5Z0EbvV8DWcO08Fb4uqwLYl2xCtRgkVrdBATJ5V7nYRAeZE4M0kLSZANqcBGN
Dn1BPXYvSjoXh21ot/uopnizreBUhPfstXrwqkijb4L39ScgH3V7UKwj35tWlMg11pXzW3Ssys9R
3frstpSzGI9h5m3farGWdE/6ddK7al4HepTzCmCALkx0GBUq0XhoditcAKpjZE9lMOn7uhlVhddM
hcJxzPv+MTYVwowwi6yBIOoBeMl5t1UHpeIe7zFStrd5MwAw10VB0BxlNE4zig1FjbKAV8Vw34DN
sN1WT/1D6NU0vtHrZu5VvNH1jJLzb2TYXyDGb53aEOCLv7Vy/vnP//fcAd/Q/KnJ8O8/POEz//1f
b/+l0fPLv3X7vTuBOAf7L51AqP+shc38DUo9YT/P/uM/UKivUaL/7f/870CoIQByl0GoZ0wxJ3Dn
6a//hUEFxO//8gh06z6eRGjw/RuDykFHTQGtY14YUtASRoC2/QuCiv91gt9R6AGBK1yE8BbDXxBU
D9RVEDEQ4GiHnwj80P9fIKjnXodgbR5ytHtP8L9X4MPRzI2IRJw/0XZZboK24nfdMm5X4HmXVj/9
+avVPQ5g64o2z1MWb91+QTPpppd9fQW6eWl1C1BazWxtstkTadWbU+FEwnCzUN29+oB/3/PX4NxL
q1t+OAcsIGIqDlOVeWhsk/Itchd+BYd7aXELbVo006CQu7KUDfELkMYvSBi546FbQEghUSfToR+m
6PbfrkH3uFTeweVMkGWff0/TB0vFZBCmSGSeWYaUoGrW4cri3mmD/wbE/usu+ifWsNe3ZemiWAJk
GKab6qpPRRVPDz0gFl9iuvIb9FbZse664OaEpbgr9SZREIkkhLn+Mdf/+msDDn7+26jhRCjo8jCF
4li5zyS7M7P/zW1tK49oslgN2YoPwtYlzWNgPDrKC6evDQLH843TihAVoWqSjrQFvMzkaVsjnLrt
/HR9X9kvJ/4mVq/2U7ZF35Q2L1EdfHdb2jLe0es5EKatn5ocX9Kw5a1afN/JM/h2DtVNWLTMCj8d
pQpvOo/QO1/Iwsl4gYo+PxUaTXUejtJP4wW1rwXV7l44Hrhlu2rr+rpVonkC1LI/rFke3vjrFP8V
uy/m0z/3Or6wzJcFaO6OAamftqWO8Sxn3fA0bagLuu3enmNggZ5nPvfFk9zGYu+XG98Fg3r59YWx
8PL/uAdhmSiZspahK58/tUw++5WOD+XSsNu5k/6280g7A+c2eN8j4KeQNbN+H4sxOm6yWT+MAggq
RhQwur/ezKWTtEyaI9jXKxl1mnnyti/QBvNb1dy7LW6Z9DRvtDS80OlYZx+yOez2kcncgqZ/mql5
bdK5j9KNHJVImY7pjmn1dS28v+TO/uf7Zdk0VBNH3Smh0tLn9AV58r5cq+zK97905P75xidTeniu
ripty6gqd6HJYqAfA5Q23E7dsmodLBhaaRqV8moqH2QDbEE0F8Gz2+qWYce6jNS0Zh3KtX4AXFa4
vGVrsP3269VPN+MnkZNbhh0s62xEPPB0QY34gEZVuVumlp0qUNcexReOn1vBOcj0XKA9ItJoYccs
BLwpDhw/LbcsO1iKrFc6jNIpiovbIK4U4MMtcXPX3LLVbgt8HXirn2rU/KKsfqPz6suvz/3SoViW
2qKf6xsqu9SXOsIEA0AhnzDJpd38NT/97KvwK5a61r32eBp42b0gz+vIj7/e+KULY1lqFpatpvXG
0zIswmNWxdFHH/3vPZ7e3suvf8I/ne/PLqVlsBERKgv6QaSoUZtdHXvDg87HD2rk4z4QZRkdVpK3
HzHdsJ+N/mFkHtxqVFxetgBgWbop73bMVUwwKdZGD15ZDAiIQPcXxVq9y4fhK+hlAflSwCWeEEzl
Gu89FY73GEny44e19D/++h9y6SNbjoFy9M00ydp09M22byp/PLS0zf6ibP9ffSa3HMPSlTOKdsZP
y0l+m9GzqWb/ndPGT8/K19cHzby6yImOU06WT0G0As570vNySJcjyxvUbdu0m+li4Pp9dM6oSjMe
u70a/chyB83WAq63YvGc8UeMjnjNlfh02t1PbiSGNs8OJJuEL0YsmnJe0wTNvOGYUzTz8H3947h0
+ndRKPRIiBf+RQ9/8etesLMTy/TrTxCgmdPkleIA03vbG53V1UNsRrbPx5Ud3D6F7SRCb2aayjjt
cPF3Kq7f8rl2exVFlpvw2oGhC9DHKaqz8nnttP5tyjAf4bZzy0E0foYkOkDUEpV+0H73RfnFlS99
6dwtmw22vgnrvBFp79VlAixxj+Yj8R8zMc1Xwoo1IflPPmoPHFaFmkQL4N8JucQ/VxvD6F3kk11R
lsPziFHRdxyTI3dNM2XiCHiVua3KjByBh/buDKYGnppt1Iem49ERcK/2m9OhMsvowQNNmhxDQeka
AEEShtUtkFKf3Na2rL4qo6hngUQOEFd3grb5XqHz4ZZ/McvqW2DJgoxj3naqev8m7Ki8Keb4N7ed
W5YfVqoCKpZ66cJR5mKyjm7QEZFHt9UtKzceIF0LnT08Nwe5Uz2NMWqQZ25unFkGHqDATvys9NMJ
xZdjteXzDrAP43jslom3xepzQBCiNK/q8b4p+pc61pNbcGOWhct8wngHsBhpkM3vo8ZHw7FnjpfR
MnEM0ssFoF2gu9T6KGM0nKW++/X3tEbW/zFtZgXlecYAe4fJ6lQCUvfYiyX/GmKC5kOUhf1eTpIH
wB/G4/uwxkgiYDL8Q2f4tzhvm+e2DMe9B7DTp0JvOnL7SqFl1aLCLGrQsDrFCLQqdnPgi3cAokRu
3ym0DJvmWxw3GGtINYtuEdK/mmjyHLdu2bWnq5MyWVSnecvlzQJcyy6k9eq4umXYWZwVBENLdVoS
Hr0Vot91eTi4hb9TLf919PakN2BAMazTpg0/YHL/tsgbt6h9quu/XppEivFsxNJIhN8APAfhtodf
X97TCj9JckLLoKtQR7mJvDqNaf3VALQ/eJXjNbHMuTFNM4x8Mykh9Gvb+2bXj5jqdtu3Zc+VwCBw
v/l1umJ6FsA1H4BwoUPHe2JZ9FCLqg4CkaXZqrIDkR2m+jbM8DvtPbDMk0+Rt3llaVJP8fhurStg
N6S41ok4WcpPvuipcfT6rtAiooBlUJFmIf1u2mY8LujBvgcwsLvDtFCwHwD+uXf7l1jWuihvDtHl
FOk2tflj52PAYQ3qwXF1y1pj0ZEauIYqbX28FjDj+0zlcMVpX7j3gWWsUw5+l3ZAgWKSit/7cQig
w8pnN1cQnH711VMcSLSqMktWpSSrh9sGs5M09+iVY7n0gS2TNcPiRVJNWQpxP+ljrrme3rJpqcMd
kC202QWqFKc0rpBu1mCTegBhuACcu+FfE+HJuZt8TFQUm/LHvdstsmw53nSmwtCXKZD45UGF+gZT
DJ5bthVYpkyAjcY4zwQUVK70jo3Ftp9Htl65Rpe6UL5ly7QI0WDvCIou4Fk5lhyjXAbg69tmoBl4
FYbxQc/xhoQe0K+uj8PvY+ch63M6ON8y9R6jZlUWejJtThOhACxj4Bx6sQ5Pdt+y7Eprquk6Vmku
gMMqwu9rNnxyW9oy64YUOl+8waQh5jl3U+nvp6lx9NwnqdozyzNkDT2AHlLhRUBptjkGKP0rhnfB
Z/iWVfv4dP4SZFkChag/SI23ISZOHR80vmXVQKLNCrFsTfkyDzvkkEm0NsLNwnwrFMPhA/LcSYne
d3GabQhPE8obWxyXtwxY5P4ATEhUIvMpbhUQqYZ3t26XxTJfZepKgxGlTCnG1f1dAzk6ZNMlcVve
s8yXm7mutyZHPW1VmDke4w/TCqYJp717lnl6vayK3NA1VRX7OEZ1dYJgOZa9PMtAVUEM6gP5mppB
DEcMp2MkF3CGg9vWLRstMKm/GM/z0prL8I+VVyCFqWfx0W11y0hjwjCQPYDioy767x5Q6fF2zW+d
lvhJ9vPnG+1V5PVDDPZSNY8pxqbKp6xfJkAly/ql58vw7LZ7y1LjOppEyPWY8qiS74jOo32BgTc3
7+hZptqvnd9sjA9pgZfiXd8o8RavSnHFhZ2+38+Ox7LUIp8HwqnG7HvRhr9HwAEf5CLV7ZZn062e
8kpfufuna/izH7LsFsxTLBv7rk/1SCMQGfT8d9506uMqtvz9GGoFdqYpzK+E4QuemVpmHMeByvU2
iMTX7KaMyZ6Ujg8NahlxIKPIFHTVKZ0Axg+EWPeaYaDP6S5Ry4rBxyRk3ngiqTr9pvM+eFq6Peyo
ZcEYoQDWQIciMRgW3Q/LCiji4oj0sHFgmA+MZ1O02HYQ5iAx4uC02rL+1u1QrDgbtlnNVBCQBEOo
ewwQ7FEDdfNrJ9XS1+lBG8QrWahPEsm7O99gMJkatyBILcMtJ0xddainJhEGZDrP28W5dDwQy2oJ
8L8LmAew9NR+oB0QGHMzueXH1DJUKtG27gpKkgL8L3twRABA23TX3MDPDRNy1ufnXftBGfUVI0nZ
xeAOwzw6OB1WpwID0I3ni7MJDJ4YgyeJp05cEZ2+zUIZOX1OwMnPF8dIX4nJ1pAkHVleCC33GIC4
0m64dCiWafq5zOatwOfUojvSkN3Lpv3sYjqeje8Cb5QXtQK7HjCf440fB8w/uq1sGeXsTTGbMUKY
UNq8mU2PASo3UJoXW0Y5C9ZvIBMjiT9i/LqPDoIDy+y2bcsqPTpV0zxg22uu367TegQn1Q+3pS2r
zP1g3DpMsKM1KPJ9w6bPbPCcvDeYRs9vH4v11swt1u7Akrozy/oU+tOL075tXBfIEUi9DLh+gNS9
nzDwu8tnPrqdtw3qiliQVxFdcQE1302M3pVb4HYDbUQXSJT6ygdHYrLOm7/bNrw1QGJobtxOxTLK
qgk0aFEXXJRuvYsYOaCm7bhxK90dqh48oCHNkpG3R0yH7IHqcXqmezY+CxHMH1iMXRdzC+alD2RV
VzLFC05KWEa5VAsYrTDKlGwY/didojAoXyvHW2JZJbgK4LYxzZ6Eenvx+hCcbWZSjsdt2SWmOZa4
a6ROjT+RnTcFLx6JrgGbfv6+8IRlmPGYt0XumT6tTPexlKy+2bh5D9Q9cYrHmM87t/yhH4dYrQ1+
QJUrOArBk1lEyK+cbrmNywJJAzKTMALmrihyDN57GFMBbZLb4lbIZOXimbnkKpViCvZt3teYLVnc
gqaNy6rECQAXGOycTfWxiHtxHwp6rcFysvL/fK5g0uD81GsKPhjTAETpyXX6ApYMf98ZNd1hQoZh
uhNCyVcu54X7Y4O0VMdX1Do1cINBNSMjQiX3OJIgfo6iCDb26w9x6Ucs283m2mx03lQ6DKJ6Ancu
fxSl/NqWhl3JSE8p1s/OyzZgVRG0jRiAPGE47DY/iMTB5Ji/lMp473Vfk4OOmbgBiaIpHa+XZdel
2GYO6uhTTAye0corQUDYf/v1iV3wdjauquRSLyLTbQpiCf9uAkv2zViFgVs0t6FVXDISGJPh1ZGv
8WPYm3stN7c2m2eDqxSKS3hqg5OzBSPNWxVm9L0BJbxTJ8Oz0VWY9cxIFpsZxQ75HII8aJnAyex0
6DbAKge2HLwWIOJrePWkZf40R8oNGu/ZUKqlHSVtm35IGdXgMKnUDZXmi9u+rVR47P0l1LIZUppP
3zLqP3l17bi0ZbnThDrG7NdDOkxd/ib0MWsMfNl0pUxywS9EltWCwR9MpETMaStmcIljLBVMChSU
kWIGpbKbmUaWmXbKq8EyiEK2EkSBVSN89IbpvdvJW9EX7Ekg6Nn0llKPP5CMf56i6Q+npW0kFEFE
YaAmE8k6EJBmT96baAjowW1x+6WqNRi/5rJAl32Tu7Ct3mPEx+3K2EioEfDVeV6yBeiT6aky2Rc+
gqzYbd9WUryCCDaXK4kT0PXFO88f3jGwLjseihVzx9JM5aSaOAGJgdptYwsKhRMxmdvWLSNFsiAH
UKeNqYnEGyq2NyD7e3Zb2jLSNp/9tQXhaMo7+JZwC3YBKp1uTtEGQYFKjIC5O+7TgsWfMZic7zvU
8dweOcyyzQDsUx7IRlogrPRTiVqpLK6Z5oUMygZBdfialScRQekSfVetBx6bLPoM9vboruOO9VLI
L5znaSCuB0HURvArHJ0POYItbwoXtzBt45paD4zSPeg306idQa8HQsAZHDlXMqbTvftJxhRayTFG
0AfgphRacBjlvy0J2FCagrnBGZDBn59LMwSFXOZCpn7BMf2IXjfoGx0ntcBRZq3egWCm7cYSDfr4
meR+Ae4QNwgJZprP11YMKjDCp2UKnqxbw7JvhujFzQfY4CaM59S9mUWZ+m3xrmTyB9s6t0Yz5FjO
9+1XHppifC7TIZv42xgUYp/BVEWuROpLt8Uy1Bi8M4SGOJVIkvcg4fpjbOfZ8VSsIAo6s4oEZVem
HSilEOmgvDHUZeh2z21w0xAoTBEFtEhrQT8JFn6c6qFz8402tGmKRmgsxTpPqw3g9SUv70Kd5Y6L
WwZKBwy9z6AUStsTCblY8wIsE/FHp5Bhc5IAu+dDYgE7B6cmeGBYM+/kGlWOW7fsszZjMcxizpJ4
mkswRIj4CK5qx3qKDWbiDek20gyou8n4C7jfHrTXPLkdS3BuRCQfTN3JDnWgMrrVQf/Ma88xD7VR
S/McbWAbLEVCJAO/BvRgDl3fSscjtww0DMum8raOozwWf0INDtx00YvboVj2qSaw2GV+zpPqxKFb
5xvZlZXjidt4JWAG4hCcr1nStWS4i2PvFoojbm1YUPqff04VtgBvgbw0Cfkqvqxyi36sUAbibo7L
xiR1inpqKWSYbEqLm34KveNUxT+cTv3PubRXwIGsGCRZxjVI0JN94Zt6NGp2y9BtTBIIrNBlWyI/
yXtIWYGzVEaOCboNSZoGMP0ABLaA7jmE6oIHvZ2paG7cjsSyTmOqjHYiX5JwEY8kPAWiwK2aZwOS
dCzbcM69JWEbjaEmElB9U+cjd0P9eb5lnhuY8jtA40YQXVUVejOgG6rHwc2Z+5aBYkaL1kaDzDMg
Q7sLAvMdjDlu19AGJOkqG4E99seEdD6Y9HO64xVUl5w+qA1I0nIOZpC+jcnSjHdmIu+h3/DebWkr
eoLFNlcrasmJEgEY5k2Q7wBRcntwedG5XykCEa59XI8JeBlvoib+LS6IY/Pxz3mtV3ZfDlDkwjTi
kEQybPZ+VN9gjNsx1bLRSFDIm0yV8yEZg/ClmqonsM26OZU/eQ9e7bta+l41XTYkDEJTOSiAJ+8e
rK7MLQG1YUgSOoNADIrT8sUfDUWxNVpix+DpWdZpgP5c5pINiQ6Kdc9EzffaDB/cbqJlnZ6YK4mC
YpesYPrYi6lgoObOHU3IRhqFbDCwf9klGfjSNoi3eCF1y5xtpJEUxdgzr+yAlfAPagKBY+TmyG2U
0RQ3DRtHrDxEa37T5Ks65DxwXNwyTjBRhXqUa5uscda8aarFl/upqovm6PQ9bazRFE/FNBv/xAG8
ZaBe9MNhu8W4t3ED7vxFsffKkowY6AbZkDYBYebjPA1JK+iVgd4LzzgbboR2BVQfI9YmdSBBiOwB
ocl3IKbo3O66jTnyVwiREaabZFboR+6Dfm1/eKD/cnPq1LJTz0wZhmCWLmH13H0kCizPM2l8txzA
Rh4FjR7iwsubBDSRzxWke6ZQf3K5M9SGHRldQ1dIySnR25d2oN/CkDu5XWpjjswA5tEaAmrJCOEB
qHyA8p06RWdou55HObTKprBfyimZaa93bUjB8d675c40tqxURjxfwGc8JtnE2m+oiZgXPASc4jPI
5853Dp2vnPkU17wUmO/Pg+1DZJgTDoHGJ9N6ZZ3RKMCGnoVtojYdH5uhXu9Ql782S/NzA4XU8/nq
us5nkOybMWlN/cAMdCOLeHHzjNTmldqgcrLUvqcSajK2N7J6R/L4j1/f8NPR/mc5EbJw5xsnCyhb
UTbD2iwQDyBtDb6dnl/dLlg6tySa2iAkFRhRleHSg7Q+ArN2Ni+dSctuYNeIaC6cvo1EyhpMpg69
6RORE6Z2CncIimhhcOWMLi1vPUc3sDQPS76oxER5Ws8KInCNdMPDgYj3/AN0U7EJEH4PiSz1W38l
aZlJJ1wjZADOlxYNlGlB+Y/ca5bP8QyhHNY7+VwqLEsFG6tBd7FCjJOEQwlyeW4i8vXXV/LScZ/+
/JWlFnKcNeQ+dAImWmBLTHC/DtqtnQOK3/PFzZSbggS5TiodrO9E5kNZTqr8Sup1+mg/sSbhn6/O
mRnB9UFUMrY0Bm0ziG2/QM5gLXbNyKc966d6L5uodks5qC0fboZVZ6VudAKhvXCf1WhWHQWAsf3h
15/iApsOZBXO/0E9qGZpmA19oio+QffC03R+K8as/Q29azG9NJGeBdSdJNShb8F/BzoZ8JpQ9XGh
3AcbLO8g0Vl6ZFAPqHJDXQrFOTBCg4BWwsN4gdmPscRoo6hm8pzpKq+TqafP69DHyz040XnzCGnQ
YLqdoRO3y8scYuCaQMXVLVbaKKnJB9GtWn2VFFzdAtP9W79ee91fGOmjNkYKgpVzUBClk1ZPJnqA
Ih0Vnxkp8fwR3difeMS24aUD0+5yryBbXN+AQRwscks3BFdy3gve3aa4khBYy3phdMLLfoqPo5hW
aJmaUmo8DIhwQ9SAvPr8lkAx1VNDFegErPGH2Gv5AXzG8ZU7eMEd2JAqTfxmEpUPjUeqpvdezfWx
mPLhygldWv3056+cjR954PWrRp1MstDPbdMENyUknT792n4urW55m4gvpgax2JAEEBncUew6whD4
3m1xy9ksAuNs4wTxS4125i7IxEPNiVt6yq20wMxkM/644dDrDIMqMaSzMI/txgZIbZQUhTJModtV
o1bCoOCTs3tOuitHfuHK2xgp8M43cwbhiiQzNdtTFHjuecnB7wZx5cOvD/7POtdP3LwNlYJqVEjB
wAa328TN71U7/JihGncHZ4nxWYhJfAZ5afZISNYd1pVu0OFqprsppgOEPSGv3gQgAh9rhR7iClX6
+yLzxUOB2fQeqpxzceUgLtw9G3EV8bGpaMCrZA5KCDZBjIhB1cfNb9qQq4bHRC4cZsPX+nuRb/dK
u5Hm4C6cWySEJBpTbND/C1l8nKLqEawDf/z6w106ktOfvzJ2KIZmGRs6nfid0G9wN+K7aYDklNvq
trEbr0MhDc52kMtbyp8gyeX0/Kc23qpaoy7rplgnsfaeOfQaU8Ll9sFt25apY7JxBWg1R7koWJGc
b6Ldg0ri2W1xK3/IJggnQ+yuS+K2q/aigAAmhBevzTpfSLdsrFXBVqgb5Xmf0AlVSwJ9nrdQlG4f
BsbqhwYibh+RRkxOEHnKrFdACxkSb1CIQ3lR/ehrSAGU2fo3v/1FxrYLN9MGXw15tQYDBqiSKutv
0F38Cr4HN1du60nkXSHmATTTiamGg4i7G69YrhR3L/haZplqnoNnqWM9HkY1yfYQ9qqgMgJ93A1Q
YbcgZ9NQaS483q9KJdCmf8Cj/bbvjdvziFn2GhQNtGWgw5yUfGYfKxRk3q2RGm+dbr6Nv4JqUVFA
cRwFXk+SfVei8j13brVMauOv6r4q14XAkZUz6aAuDMpjnouvbju3bBZl0rAssgYKiD3/I8wXuVtV
Ux6dFreBV5DNzjZa4f0V9WQ9gAykhMA6c3wP2cgrTPUQ7VdTl1BSPhpMtmPsE891t62fvNCr6GEo
9FGWAQ2BzhS/KdjoUM9uDt6GXWXI5OJqnesk0mR8GLoYKsVh73bPbdRVrjKoldC6SwTUSUDz/amC
2qHbkZzc2esjKTp0jQSWjgAXO5R1/q0zEMh1W9yyT72MOpsqBZ9IQX66RvmXwfiOrwobdhWAC58s
JVxXNw7VnR+SJwG19hu3nVshdeiXLG4C2ibzxLvjBvzVoSyF4+e0zDOXnlKsOhVJyfiVF/ljq/kV
f34hCtmYq4bJGerQm0rioghulykPdj6ULR+cTsVGXZVkAXndigaMVyFGlDm5b7VyC86BZZubhmqd
zJc2IepQhyHDgH2Qud1DG3MVdkIMIkKcoHP7rS6G+3IDTY7bmVgRdIAoqSdjlBZlANXzLNv3uWOK
bsOtinI2EWFw49PAPzJ/Z4bsN7dNW4ZZAQE5e+2MaxL58U7veRjFjufhnzsUyNvnrSrLOhECa6ox
q6HfciURupCtBJZVitGv/LyNcEfyGJkKl9P6o5+k3i2jWZ7djsYyTijEgg+s5zWAaGN9JEKmK1u0
W+y0MVeoo8cQYgvrpEXFjITZ/ZQtn5z2bSOu+sK0m08R2yDs+BBs0Nvm+o9fL33h2G20FeSkMOwI
iYlE4Y18P4at3ksUo+5Dbhw3b5WfIFU2rXrJkLAsg3/0mAjfSqXcaFqojbrqtp42qBN3CZT+bsKm
L4AcqUs3j2vjrryNeEjPc5W0ObutokNbuM3dYu7w3JKmnlQ5gTRiAhgQNJ3b4f9zdiVLcttK8Ice
I0AQ65XsnkUatsbaLPvCkGyLGwju69e/HJ8saFodgYtOCgwaRKG2rMwPU136vbYu6mq2gi+YmOku
Qb/PserluzEM/Nybi7gqpwX6jANeRFSevoCYKC2HwS9acfFWYw35O76b7qKgIz3v6j0fym+/vuRX
PKcLt4oWFU3t0L60iKYl1rpDpZvfOBGFL/ZKtclFW0UdBLqbrukuPQROoS1ZRO9lSKp7JSZ9gubw
CoJ6Alm8vL/Vxvj3RXntTzrulC9HU45StRfTT/uXfVwx21s0WXWetSzfNiXkR9QSDnEXTIeBpqOu
3+uDIHxtZfd7NajtvbDTnKDAMr+rw6y5r021f4Qw/HTKS/k+ghpX0tbdkYxa108T5tnjuu7m0zB2
6r7sBqibrKu6q/bsz3ZsgnuybyT3czEuCEzxOWcBhB0vEZmaGINCM5QWB0+H7sLAdFfmQylwEaYR
GR855BFXgx+hDXFhYAtUESHLWHcXAanvzUAyaud1ffK7ws6DYSqb00zW9rLv4VnutIozLf1A8cSF
gbXtAs0KiHVewgZ0kgFXzzoq//HbuOPXZRWuGHLkzSUP+y+C64eddn4MyOTf3s5/EpwFMsThPu3N
hQvxm9H6rzALvSZiIbX34wOteuiZKwWjkVX+Vx403+iq/AIFFwG2Y95TZzNOuwr5dFfL84bSg19u
42LASjmF2TLKHExTtH2kpDVP4aLHG8Z55a37iW1KBgvkR9rmUtHQ3O/rbh4OgAU6CBMltWTBKWCW
x+vC/Yj7iIsKC1pbFwu6NJdhoUtxnmcMyvEG4qJ+VkVeHMZ/LtBcyKYjnbV4beh9JDEjE3StHyyU
uLCwfZdiyhqkgktZfgrYCjHk4vCT7SIuJmzPOkvBjFxdGBkiSFuRIi6533QPcRFhx4EGCaFFfelR
hY+zmhrQc8vfvB4EFxAmWDRMpkFVog36L+XGaKwn61WVENqFhIH0OIiAp24vRbVkSOufDtZtNy7L
i3v9ye1i7Rer+M9lGQHWoLTILZCD2c5OZJzLBNMEfdIPgj4yyDe+bXPrFQ7hrzlOvoTi1M4wJwNY
fvmhaB6ZID4BOVZ2AvIa7W7AN6fmsq+2jqGdu0JYp3n/66/7sshrh/SSZ/znkCBLYPdGUsD9dn1X
aH3ilbon2vwRHrdQAf9669f+hmO1tuRlNB0MP2BSZDuvovzbcls+BwaDl8FShB+PNRdv81BNDMK7
pH6KwPIwx80c9c8sk9hJF67lnoRZsf21jKG5hRu+ujXHTYM6IZwJIHiXMjzGPl46OGqTZ91TacE5
kjRR05K7gdHyoUOecl/IIXpikFT8YvcyeiP7en8IVlOkLaSgT0DF9cmvP8vL0bx2ZPTHz6JpXjZL
HzSXQ+78ZAhU3OvRq/SKC+W4+IkcglUMLn6OtL7jUN1Odg2gqt/WnaQdLJ8imNqxBY/aUmCOabWn
DLRtfqu74LR+oCKabYeyQ4gp7+nI53gbvfIOAV3eH08dcr/RBGQ9Ul+yylhAPAL8qtGN5+jKJ3Wh
aTYr5l1I0lyiY01aQ75nNPASAMHGnSci1BWKAg2qAmaUuCqWVTFY225kTK+WHLC480SQpRsC0Vr0
XnLIbx4FhWj5Hqm3m2m8umr4E84LYSyo91gr6kszKXUapubNspe3rsy1/Ts2Di4uiA1uS4PJPbU+
KjCHJnUfRjDmXvpEn9i/Y65lGSG6b6vm0gs+fjJr+RwFk/3sZVAuLK0GZVNDQFR8QYM2BPRNf84n
4F/8FnesdQU4YLN2xc5fJidk+2RU8Oy1tIsGKza2DCprghRVcBFXpMpiqcZvv178inN34WCmQfXB
DvioUDA7Z2Z4q0b70EbqXGJKi4rCJ/gR2oV87d2gOclw9nWefdG5ftJ28sKqYm3HaCEpTFdIT72s
vfzDSPGQa/7x16dzxau7KK9lQbOUAwOHklKPonIRdfaRADJzb+tZ/54zVX/49R96Sa9e8VPSMVwL
1mJIYGtz0TmHbosR0OSATri9nw6yPtq93wCZ39ohVhmp0eMfFy8YNE7PtWqCC7UKnJ4N6ZfS1H/W
nRczIJZ2rHmzM+gRa1SGmWzu6gbjm3ZgX399YFe8gAsF0zvt2/bA2kew/1ZFUxR3a+ulPICNO8bc
h8dWQrmsvqBR9jbLeXVSpZjuvHbuQsFQpWwXtGoQNcwNSep5+oqOn1dlQGgXA6ZAjDY0g6ouZUEB
7RNgP4rK7oYDu3LmLnZrDquibvO8Ro9v/2sNhyk51tp3544VA7BLg3DCQ1RN9G6Zgm9TuXgROuNU
HM/Li6JfxYbvqYliIG1qv4w596k6Y23HcpelXTvT7/Ul30h0l2WCJyDwLO/9LotrnZqGkaxQedjH
IfgAkvo3bbgcNx6da9/Tsc9uC/e9YWt9YftRPLRamUdUdW81KK94Fpcpix52pWNo64uZNsuSvKvJ
nQij6nPbg35qlmJ/2ubInH99UFeCE1eA0Oi26BFjVpeCsPLMBSh8QZuWn/e69apzCu3iuiIp82OR
c32JepAobuY9Bhj8XjMXxdVxO49qW0oU07uP21B/2+f24dcHc+UjuxguUzUr7dehvoybLM7L2M4J
xkTyG8d+bXXHaldbtpDNwf1ct1nEJdNvDAHY3m/rjtlC+lRDvgL5FWXtW7zSBSyLezHc4Gs6dktQ
LqQdBIUuvEQbWpMqJjNcvN/OHbOFhly79BsydXS5+ZOiRsekDW7hrK5EJS6Iqw/rHiE3r0EVHMbB
wn+fsvFEhuZTpavV8xc4ue1eMIOCNasvB0avhhKc7HX5h9/hON4VExt06jsNO6rsJxDj2mQx5NZs
yJUL6SK5OAdEXOcTMqC+6mJggbc4yyavuqnQLpIra0ZZ0IXWl2yfm6Qnw8fRSL8w36XQ2tuiUhVY
KS7zXrQJCjc6mfjkmdm6WC6AgK3YK7z1DSPRh1WjIwa5n1vauP92TF6JX100l+bWFqhWNAABdEu6
rTt5LycG/sUlt3fTFMwxAL06KW0JGnueBwm1VflRWFk+NUfghXDC53FsOjQs2MYZ4PImZCeos37a
KfO7tC7Z1sJaSkeF8xPH8mXs75pV+r39LuZrDVFwbkBEeKm2/tGs1cfarLeGbq+kFcyx4mFT47TQ
oQL3fDM0b/tOyk95ZItTay2ISUlVgAtKRCOPpS3ot22eM79MnjlGrqJgo2O1NWBKZ0BXjyB6ho7m
d68XxEWE9SwCLZmO8IIIKu9R72D3U7vMfk+fiwhrem2gUbPVlyCgD8uQ2XjRvmGuCwkTEzAhbCaI
oesl+ljTlp3ouCw3wsUrUZALChP5wDkXBVLhftMPotjzZw0A+vfRwGckfofveGXFxo3M7YJfMJgx
trNBhc9unmfvWDA0ttnABiRHHS/+aTJ1WUG86LlxxykvK3rg5TDWaCWjvbl191UtvMjBhf6JjqtV
hxjKubkMedCdqaB3oWSeQZYLEVuXo6NlgxBuUC/a3TR/7u3hFx66AoJyXsy65jCllQ9gtQFTRPW1
nwF18LosLjisZXs5sAoFFIpJzWQUs27jisrc8764CDEu9nBsWNdcSsE+kHI1KJ1oLwZnoV2MmEQQ
VPYlMpi8C+uE0cDGPO9vNZWv2KpLyVUZNffzS2BOMTv/WBzT8RDUDU14TYM7v9N3TDWaKK92M5kL
YUUfT5AaIuEtKYxr23csNacA+aITWKPGPxgbj7wezn292d/KoltuYHOvpJAuWqwgmQEMf0Cpnxzd
WR31msw2nBFL4wKtUn6Z895LkwQfm/7Ys+D7Ci3rCGB3nRP5bi9U86hK5pk7uvixAay0xjSoyyym
u2+rr2LYzn7f2HG0y1EHhVh5BRImPp8XFvL7oM8+eS3+E4BsWDnUVJBVZ5NsE0FzddrCzWdaX2gX
QYZRgrVvNrwNGaVNQuRkT0E0f/Hb+cuV+k8/1ja70So7qsvGxF9Nt69g7dJeumbYuZP1kn6a6kZM
qLJhkPzBsGx6w4z1q7K5WK0B8GhmIed+6cZsjZdJfyui0fN7OkYLDJVaqSTVZVaTftygcXDaSbH5
PTcuaVdlBikHDpgx5dv7nq7VGcpVnu1QF6slB3IMiiBrBPlS/qYQQ/M8Fnr03LoTKO9QrOpGgsbZ
OrZ/K7q9bdUteYSXS/FKauSCtea1FaSKKlzznh4TWq0anfAjhDIbpKXHB9uG4kbM/W+56JU/5YK3
ymM7SCCAsNqNMbEo8yyuJVEPyzjNj3wAyfmUb/9EnR6bhJmAxQ2RY4wZ8/GhgTzQ0yCpuIOUFL3P
hkolISfFcyRmdtpnMv+mwSAFWoosfACNv7hrJ1LdZTPyooSPoCI/0f1Yz3mWRXer7szZ6iUjcdlP
7EHOK4a2J7Bon9mxfyoC29wN1dayu3Bruy1B+zzr43lbwQqYm45+rEsKddhtCprlBIRnkNLsAKcf
BBXOhLzMTpUg+7tvpqoDTr44pIpVwc1jKbrQQjupF9kXNofNB+juoM0Uohj+WdFxf8aAMH2UCoEO
IbJ7BuWrveGqXizotaN3Wt7FIdq9qeFqQd5wofQ42cHeCNGueFoX27aC50UE4YAm1FKOdwJDe5Ca
M/LMgyV/9HotXYAbjcZhq0vcUaoOTHz05Pe2m27hh64dzcvv+s9THEhWSXwpxN1S6uTYovZcr03n
M6QmtAtla3oQWvRINS8N2HDjT4RRr1EVrOzmC+oAZ8qOeu9Y79FD0+6QEsPt9MtGXCAbFMZVCw1U
FNiW0SYKBJDnVY3t2e+DOu9ZPixVF3UdYHK0tUk083cjhu79kjQXycYDKSvUwBH6BfmD0LZIUG/x
i+iVi2QLqUHptGlBELCPd1G1PAHA4wWyBpe2Y6RkAWadA5t82fMdwp4ByT/pJWcff33m//q5n98A
5ULXANzmaBCjOliyXL6NEBf/gzJedNqAxYuPPSOf62bck6kj7X2Ex/DOriQqkj7cxWNl163E/8T/
unHBXvc7yoW7iTCLFoYB30sTBNAJp2qnoC9Fh/DUTy89ZtpDo8zrRqifKNKiZhXIAKqLKrKnlhfP
aiOh59pOzKIjs9IX3YLLmh814qEGGWRruZehKJcizaIUQ5AjVRh1GbcYM3UMsJ/NqzeoXIq0ottm
nktZgmsnImB0z+GcGuYVsigXfVYW6zoZiQek1W2YZFbC0W3rrXTo6mV28goJSSdthh5NBraPH8pq
4/c70D5ngIVHFQ+otz3tkE9Km62BSkBjzLNVwxhjXDgbko6b+d02rNEN//S6C1QuWm1ljcqP+SV9
0urPsQCDaN7ZAFXMbbzhRq5YiwtZW9AmC3TBS9BkNHtCMCYLtEduMTWj+FInRdv54deUi1/LtzDb
Dq5RkxXH04KfFpcmuvErXne1mEb8wdX++hm7tobjrmXXigHqk7BlsaLatFYIrurZqx4ELqAfNvg/
PqOpr2fAt6HpI8665/tZ1sGnX+/8dW4roVwateoQ6wbUZHUJx3BNECKC3aNYFvAbQcoGoG4zPgy6
N1V8SLbHkFIc0qAGweCv//y1g3MqCBTqBM3clXhKOP1a5fU9Hq4bkf21pR13bqNdTUIgDzds/k3u
0B+Evp6XijFOzbF00/cIJ3t8Eztu4D+bpk9be7Pe/W+p4BWn+BN6bV32PQsQibQ7MdBN7DPxYdww
sBVX6rBHvFre/mVkPWZJtqLieyqjKuuS+iDTQ9gd7J5PWfA5X2rYyWCyE80i+mYH3gvQ/EnF0LLr
vw0ZJV5FCeXi4Vba0SGY9+oilvmjqixoZzfDbrjkK5/RRcE1ecQLRDNo85dJuWFSjXN6q5x4be0f
Tf9/ctdsrZARXeaV7ueN0gXEfvkNy7q2uPMmqHDo6p5hUpM3zd87+jgZpo78/LsLfUOYss0KBHQX
FnRhLFT+biLkNy+TdMFt88qA5GoRA+1V85jhVUPxOX/2W9sxd071cFSbKS+Z7PJET2Ei+3X1vCmO
wUtQ2W/5rMvLko9fR1otcZRHy9lv547BcxNURKimxGBkWz2xjH4bh3q54aqvXBUX3gZWmFWCtKa8
gPHxTk2tAQeM55G76DZ5QByr248c5GGRjDXbVRwcXgVD5YLbIgC3jiISBd6pOTF7+4nNgefSjml2
AHhPpgyLC7jPjtM09dUTqqpe9BhCueA2Na59IA1qJIW20fO08embqWXt57BdeBtAXHyE6QN8zMWH
XDXPre7fe11DEf0YC9S1pVawDUsb2yU6atVpjJTnmTvWqTDLj3K1CFJdNV2yNffdNk5+xuki26KO
0wqMoUG6YNI8CYOsjFnX7X7voYtkKySpNwRg2LmZwieOF/djNS+TXyThgtjA9RplfNkKFDrrc9Gd
9OjFoSSUi2GrjwiuuBiKC1P9fd+uDztbv3ndFBfDxpo+yhe6FuCx3uWJiWnHhLna/IJml4qsbfqj
ISE2Xh9IYFiIRGoomRdVGI7FcZ3sGFDQNPicc7GSp5VVJFFUZH4xp4tiqwZM31dLFaRDU2b3EILd
TzOwN37H7hhoLpWcoFqTpXXePQd2frv0wvOWuxi24sC0Ivh8YEO1RRxkMKUSdIPnJXe85zYfVGC4
uLgEgj7wsM0fuk0XD36n4nhP1eWICsuuvMj9MOeKlCrhdr/F4nnFfbr4NR01UJVbsfq4vtv11yn7
7rVrF7kGld2yGEKEnlG+PQgxp315a973WtrlIte6RTahCAO4znpkv3GwZMc11fmpb2v1dl3E97y2
Nu2zYrkE87wk89L79VWVC2ubEBUVQLkUl60VB2gij+Wcb7Y6+R2aY7u7sOG2jyK/cBzaWOx1XM+5
36vjYtWCEF+5ZwpMKKTskig43mwRyT037liusLlZ84DlFzWUp47NCfPTKRfKhavpeZWoMoVYOhNV
XNnjj6jovVqfyoWrkR50okGNtetBPOmy/95asEn4fUvHbOdVFDW4wfML7fMytmSrHlZE8H5hkotI
q9Ym2Go2YPVpXeJQi7PN5t1v6y4gra6Fyels80tTjSQuqkAk8wSZUq+DcRFpEJ2GpuWGgzmG5jNE
xT7pqfBiPhTKxaPlrW4A/zMI8TC28MAy+6lg0vg9xJFjnSq0w9qQBbeFRmgxBm9W4Mb8zuTldf5P
y6pFgEQ7ouBWNzQfMnLQeFWzX+tHRY518tz2AqIi+UUGO0+6NUIQWQz8hu2//PxXCi4uFA1yJTX4
O3SQVkGYxWgZDnGvzHY6QF/kefKOfwWJgV7rkAbpBJkuIMNzcMSvnvUAF5GmglaLyZj80i7cJkdU
fhjD3i+QdOFodA7RvzZUpwUCmb1aHlSo/YzURaLVUd5VLdrvqQTlH4bp9PwwyZX5laVcKFpTqmWt
i12nwdaZpBlCeeqz/ZPXbXeRaHIqWY9GJ7rsajxn5fZ2kPbGqbykuK9cRpemrKE1iMq6NUiBKrB3
bGzXxyqLpsdFTPwLsvjqzu8nOAa7l6tUBzKxFPJf85sKynEPGAc8+y3u2KvKtWqCDnFwtjfkPPXg
uVtsEN04on9vyGtnRH98bOZD5qWZYU0o8FYnQkj7pt4rkaz18nVbB7wQhG4p6DXLeM3mZ8mGd8aS
7LTrF/l0nb8vViHut71ZEnROAblojw9txE3S95zcz6b43cwm/8DL/iGchndjBaYXwgHE5HIpnsKw
qQC+Up/9zsp5GtZtz9FHObK0wA+iWw/1ZdF/9FvbceGCUqpUGKh0L2l/KrLiGViXW6zdLzflla/g
Qt2Oythym3ckO6x5UhsYsuziJ2EsIPn94ydubQ9BERLpNOvk08TUC4DXz3hDB+g22aAIGlHp1AzR
OsZmI0GXdGxs/KawlAt203qthoKGOgUL65Sss/4THXm/99jFukXhPISzXFTKcpKL07SUa5mENpA3
guwrvtClJgsHhmbhimezrvMhycCf8rDyuTqHU374PQ4u6I0WGy2HSeh0ECQ1vQUUVjWecbwLett5
eeyLwVAGOF1EE2NGCAwqm+5y5lc/cLUqK92BkiLbdHpMogftnLF3NrDKrxbsQt8kzWbDQLeX5vP2
fgjIl51xv427ULf1WPBGHh0siu6nxp5JV/i5EpemDEooTZYvgwYXTX4Ktn0HsZfnnIBysVzHAcrO
qGthrYzdcTS6MegQ3ur+XuvZuzAuICVsvVQVrssyV6etnNXdSI8xabKte0Pboj7hh5mvKKMTGptB
ZI+r7IJzL7W5rwx+5AIt4Rt28bociVAuh1kmQjmLLspS2ZHxTadq+0avKLbF5UHyc6MM65HL5MPn
YR2yJgGMPFpivgINdaKhKN+gGVie6kj2c4zJ8/1Nkx/T3Ut/t4xJUdb3YQ0OeC/H4mLINhAoRfms
dEpY8FaP833IzXu/pZ3YAaED8G8St6k/6Cc7TJBdWQa/uXb1E4aswaEdZtRpNLP3dbc+Nviufvt2
/PgiIjqwdoLpZuo5a+jXRVO/V8GFj4mKjtEYYumR7m+qTH0PKum1tHTBY9tUcFAORSqNuK0TLicQ
24FByedIpIseK8p+bBejVKrFWp+yGZDara9vmMvr4Yd0sWMsypqtRcU13RRQQqRuDkzMyxuX8HU3
KF0oGIpA4VwMvUrtFNlzRqfo6bCb+AghMOkVm0kXAdYwqEqIl5Mvc/ZXTruvfS+8JGyEdEUys6oB
i+vQIO4rWpaQduDxsgmvXFa6ALBxOwDGGWuV5i39xDETnsyk+8PvxtAfwz5Qhk2gjlUyBTJKnAtz
3GO8bTz5Le5YqIb2Y0SAIk3DI5vvM5DbYeSVffj14q/nbdIVx2QL3TbAFRTyTbHcr01FYiaz42TW
A1+gCvWNvPYlSv056pYusAsslBirZbNCqjCjlLBCaq8AS37YnYQg9QPRC9CrBZQnfv2zrliZi/La
At0fe93JtO/In9pW70QYelUA0Rr58VsrsCjRIhhkatFwjLmY3x28fvbb9stX+k85CkRZwJZCciYd
+PahG/Ov0BT2iqOkS0omZDGJvKKw27HN/phFUX6CCrCXrqWQLtxLUKaPrcbG1Z4tJ5DO/d5z6QcM
BWr/x1M5qoV2WYbF6/5Q8ZNmQKr9+rxf0rLXbqVjt2vEClpAVDjtq4i9jSpWvSmrarmPIPkZm6gv
7+pwDu4sybsb9nbtYjrGbEqtkHvOMt27ml+6YAwTE0g/ZJp0EV7RC7t0IRaZHlICjty/kJtugZ/P
dQFeR93PgG1VAoUvY075bMbzuNyi1bxyLi4cq2qLYRCyEymwME9mq+/tkP396498bWnHYHlZLDV4
cEUaqVKfjko/ty+K136LOxZbz2N/sFlwVBPwiCIrLD4AQpXf6JNc6biBH/7Hq89BVUKnusV10Yy0
sS34+HuheXTR2/hHG/b7ua2P6Yw7PMf9tkxvEdj60a1JF681KzJu4FvjKSaI8tNko/qOUcNuxEFX
HIKL2KqzqdjU2su0tBwF/b6Myyb/LrcolWhhnqhZPvp9IcfG56Wl+X5InoZ7FiGSI+zdQdroVkpx
xYG6/GSGFgMkaqVI9VCAAWYX1Qkc1chYsoFsvx1oFfklAdIlK8OQ7EE50q9UhGx8z8W4JRs33Q0H
fcVKXDhXmYekqSomUl5odR7Am7gRv0xb/gTnmvJwX46Jp4sd3uRd9Hc+35rFuLZtx7gNKTEZjPHn
lIz7fOZ0jx5HvnYnr7vj6kzWsK0ZUwMvR77NScsaduJQBvZb3LHtJYhEXzcMp7KudYyyYfAYNfLw
XP3lwP4TSuSD7YYlxG2RYQtp33oL71Hd/stv645HLpcSQ/KVxqsXQDe5pSm6fn6zO9JVm5z1YfK6
wIs6iprE3THfDU3h+Vy7iK6hnzC03h48zceAnDKTYcAACtKe18WpW/N+a/dSbDjztfwuF7EmXY4x
HK8zdwFdbYb5FSMa3EVjqzEhExDFImPcb7RHurAug8ovHkeDc1/29wTFwXhizDM+dIFdu12GNqwt
T0sSZI/T0P19gPf4hit5udKvRHEuris/ODpPwOKnetrHx2xR7R3oP25NZV5b3TFTSetyophcR4Ek
/JOw8Gnrxxtp48sSr2385U/+x0arccIcqzpoyuqa/mY3Yh+7IRse8q2u/J51V2USscjaE6g2oS/X
BSCEkzHk50XidyUd18owUhXyJmBpFIL2J+ftHa+iW1Tj187diZSj4VANWXssXq5TDB7QN8IefnkW
dww1oCimBbx4uesEqgUrivlQVPWre0kX2gX8VRaCFZunhQJpUWMSIFL9Nu6iu2bOcWVEy1NI7vwz
VNUfNeV+mYkL7sqKPIwGg11HtXp3bNX9Et7Sor/yKX8Cbx1ZYbuipGlkWn7a1r6L+zbwwxFIl5LM
ZMUqK9bRFHptf4RlcBoJ++51wV3sFt0s530JzZVZQ50DGgY2bnN2nPxWd7zostADCOCWpVNof9fc
4JYD5OaXmLjwrW7GAOyC9DZFO2CL6yrP4xKwOj/LdwFcXE0dGEMWloIBu4shv/vt2JovfsfiGOfR
y3wY9crStpHf6UC+q55/8lraRW8NZat0uYgw7QYoksagEDWfLVOLX+HYxW8NVIkBsQuFlyMnYWuS
mKLww7VJF77VTmtJstxGKc/M3wxtEWP8bvlP4C1whYYM8tIpOdgz2H7f6lB7RnMudosua5Xl/Rqm
EwNphFwMCuq5yvxquq7IpO11qXc2hGltTMJ2EGNWfnQD0sVutUAc1FHYY2nG/9F58b4Bi4XfLXTc
pqVoxgFAT1MB0n6QVgT/dLNnddKlEFPDsJTRutM0rCZyblp1t+jCd3HHMoNG51Vf51FaWPspOhqQ
hVbT716H4iK2ugh8OMuEQcp23Ey8DeK5Q6nY77lyMVt7u4F3QRmaylbYb1FNig95WPzjt3MnBT16
I/eqnWk6BPv2EK31b+20ebaLXMhWlhFG8iUM070P9rto7IOTWv1mRKQL2mLRHvUVCO/TqbMfF9lD
imfyklwT0pWW3MnQLjnB2mPe8pi15G2tJ79Q5Se6sK5sUGOZwnTJ6yHJoTQZHyFwH37f0zHP/Mia
auqQ1Jq6/b7lK6yz9SMjli49GEieGnFUlKRl1fB7GTRTEilMQ/rt3LHPfMzLvAg7kjaHPU2GPgWs
+ua1tIuaKsBN01FrCF7aIy24+rw0q9cQh3QxU+tA+37j2ZHWGzRxE0wRsk/TvGUff73zK0mWi5tq
JgZ985WQdF6nojnJamhRK82i4M+86O2NassVXlzpgqcAlF2MPXKSRk3Js4RFnXlvSANhyaM1iQL7
cbwxC3YyJN4hhboDtCi3AE/0EeT7X7wrirPfz305hv/klJBKKKJZZ3vaVf3WJ+MAmtw4tKECy3Cm
rB8FmHQBV90WCTkSfaR2txsII1aRNN6RsYu1sl02deOIK9Hs63fQspUJq4sbjuZKwdaFWtlF611u
4ZFKDaQ9q6j5o5hzet5Jw9/MQ1txP2t0IVcE55GXVB4oZPH9D1nyIQlB83+rNfCSB79SPHAxV92x
9KWqyiPVkV7OmDGp/il7Jf4KgOJ7FHIt8NlJP5zb5QhPgoNlmskwgGTXUUV+gYyLzcrpUIzgOSTp
wf6WeC3jgZSe6b+LzsrDbWrRSCEpmMN40kCqPSrr4cbG/9XcfeXwXHjWGoSyw+z1ke4jycE3BgKM
DfzwT1Oxt6esUuU97zC7t26NTTJ2hLHRlU3qsIWOVqnrWIxZiy48HYtYDUF0BtMs2p3FAqkkVuz7
fdWRqDlldmj8ckUX8QXsp67HHRYRhFCszaqHFv/4XVQXwKX3YypK3R7pwvY/e1MaIBu5X8HCRVxZ
JtSah/ZIIcH0dXk+6uqvX79zV2oKLmnXhMmEQR0jngjb9OD1F6hdxjPEET0PnP74jhpyGIz/FkfK
wFD3Vq1dl7BhviVxfG33TnFrzhbbdVl3pIJNNIbMmT3vtL3V1r62uhMH1FNP277H6pATz2JR9CRe
eO3lrgFt+fFgSFN3umfNkSqoWd+rQPzRz+oWr/XrOwfe4cfF16Vp6WjqLd2icT6PGgiLg+x+ySj0
fn5cvSs78cKdgdVtXsTAiCx3kqnV68ZAIebH1UkwNBn5P2fn0iy3yXXhP/RRJSRAYqruPjdJvsR2
HGeicuxYQkJXdP/13+p35EPc7iomGThVHBoBGzbPXmvT2xXSQ2XxruMyKtwOjrCxeN249kHbmyNa
s7XGY2yrIXMKnxvHnl+/xk9nBoIig73UYs+GqeAfK0P3d8IY4rS9QDP7desdj1jjk2jP2rLTF72j
HlWyya1mDnq+r1snlWZdS4clGxn9x6djde4UddMihQDs68aLugIbOWwoymiW6mRWnT+C6yruRKFf
0ycQHrRaZ0fgt+W0ZVTU4cOW60CfpfLCVNe8+spDf3zZwgLIgpwmx19kc1h5FKw91OLmbCsRP4YR
td7e7pSNgcDQ69+DRIkamCnmDFDE/JwHlD5wFArfOdje2Bps7ipgqxY5VEYzf6SwmVRh+EjxRu3Y
urV4157u4ESEyeqWPenpA9h7J/AKwgCvR8UE0p+OjpnM1Pl3T/1QsBVxW1k2dcWaLVxy3Myylh8P
cLAb42n1frjEV5R0vu42WQ6UsviTASqdhPXWx4Cv1J1+X/fb/56+hO3+uLdjxVGiZzLZj+MD7/fp
ArIkeApg7v3SLrn/NSyWe1Xrt+aNtYb1QnEpLvFDgiOiMW/k8n4zpvrbbZisNazl1G/HFIwo+JmP
Z/DtSwxvMzcqCkTs64+wi65AkVczZnAJ/3fNvYyjXtqp4zZwFbQ1NV3IhgylOH9ysv2tJHE7fwhb
/mqqF7nQFlO+NabLKl/05+u247ZUbRvIjpMgJ2QZM9mhEI57Xiw35SZXIWzgqq3KedxQVZVhL6uS
8ABKoknvZGouhI1UBaYmWzGtUKOrjgqK3DMKIbbpvdsXtVYsqLzukPBNz/p6eiBeo2OY/7h5aiCf
93omhsgjCLOIIduqkDyZSjaPuzaOa9SGqAJCi1z4asja1v8ASPvUbNvX34/KjcwMDINf93xDDRU+
5TBkgW/EU76FT8O6IHR0pzzo3hHKL6MMv4hiLV/0VFQJawE/7Vtz743iRpS3waq93JDyWbchi6je
e5S0aPZohsj/1pbllsI7r6DxqoP1qxrKym0q2MAVzKnh9BfJPmupMWnXjf2lbdn48fdDemNHtRW0
ZoxbHeH2knmguM8LmT732u1aJ2ziylvniho99Zlp/9yQPYk70653ws6tfluROOy4P8iWdRksWM8j
nVDuci+pdKvp67//dILet22HnkWNIVmjDw8U/3EbamtNj30Y7ZVe0S4KIuAwX8eMMLdKWGGTVn1g
iORi6zNsc8NDCCnUS0BZfnLruhV3a97l/zucZ3OY07gvmnhEAatj49airqHHN2tCu2w91a0XxmZv
HYOXzVmBVZhwPgm6bCy9NhXDuKR+51bEK2zIqvEHU0aKN5lR9PlYpk/N5qbHJ2zECnLaTZWHR5tV
IvobZTpFPKzqD6dvaRNWtWhy0CB7l7HI/7iQLa04zuBubVursgPV6im8+WWEiUrHTV8VKYQElNtW
aAtnyW1mnvaFzqJtHk5KV/tp83bHsGjjVWXU7XnryzZjMv9KVH7E82Tc1r6tnOVXfqnKKNCYK4Ze
joCYc03VO7dRt1Znl08MRWHXUR+9J1xR/hzL4PH3TV8/3C9O9zZcpQKmKsp3nQHwFn91EeFnfuAR
wsAz9065943t1iasoO+zB3neYSdn5CPMLKBmK4nbfc1GrEgY+NUmDp2xbYnOJBwLIKKtm6SgsCkr
rxEzLWjRZlG77KewGV4OWOfeWUo3Rt7mrPhUiq0lXZ9BJ8K8n5i/nsM8GhKdozzA6ePasNXVuRKF
oqrL/APL6TBTdRJDV17U5h1OyKKwoau+WI41miqsKdFlcNB+mg9xJ+Nya95Y4bTsvAM35LrJNr9R
Gbxb80u1BdudsbnVuv/6EFDV09bnm+mzBkrHdZ/LmPD1T7dxt9ZrpAJoCJGuyUqvOZ6LlUdp32/5
GSbg915cbtzKbSfHFQoj3sLzJqOk9z6QddUqDurVJKqKwBuTSlz20hd3dokbg2WjWN5Y+MC8oi4z
odGXaUyPwXdTXhc2h0U07ISRtUcI77owbqrlhdLc8a5ic1iT8pZBrkGTTV0JpQay1HExELdbuY1i
RTDxoS0kWzJOf+wRwL1FCcc8rI1i1ePSG39VfVbvOTJF0q+fzbzwOz2/Jsp+sevbKNbkh4FRZNDZ
BFIlemE+L6sTAMQVVgghL/7VvHfTshA2mjWCJ1v2vtXQk/Uew2n50C9uPmiofX+9hFcT+XXQrW1W
N/VXJKb+6gmkepyWsI1mdStY475DPC9lqYeTFtX+sTYFKg0rCEy6HYxtUa1m1nVOKY47m1mXU6QP
2MXl9xSMbqxZm9FCUEdFye7rjAZMnqiYm0sfjeLO+NzYf2xIiynCZTMZhEY5DMm65i3cajvYQ+HV
vFpO1A/7x73R9A6ycSNY2kpb3HTeegxLi5dJ2sGcYPVBs6HwkGr17+8/+K3hui6Vny6FrOBUo8oN
0YbUceTDY8LnhZtug7DZrc7kBia+aHztGEsbOj8Oorqn53JrbK6/6Keet6uR2+T1WAZQXbnIcvje
sEm91L6v73zsW2NjReJGhrCSMbTJtL+eTA6XALY1H93G3VrEk1x3RRqjs0UU/5ak/2TI4HY2sfkt
U/VmHCCDmu3t/laof8zhVjQg/kcq/DTkECoSRbH1TTYe/E9JuvdBfc9U5cbCstmtGf4/R7GvTTbw
dfpDAOH8PKCstIjrmo9xp4YWvqGRG6csbJxraZZ8xHMl5g5X9FFsgzrLnJVu+5tNcy1Rewgk3LG/
VeZf5ZsnCpVot/ObzXAtYqv6Y+81MtZle97K4K2op/biNCnpdan99H23VqNqDr5xmQ796CxFH15q
qFHcib43lpONY80Kbie+nHXGt+pNgDtLLMfpq1vPraU6l4yWIGR01m3iuTOijAtZON6HbBpLtYcX
dnlfZyuLks1bX5ppdrv52/zVvM8VzlO0ytqhhF7a0G0xNZPbTcKmr4gv2VyHa5XBL6g5ASUip4Ie
bldQm6tCOm6b5oOqbGzzP2vcEw893Wn6xl5gY1VkylVvUJ6YwaDcQzZa9fkz68fpZfU6+q4ghMKN
W9dfnKaOjVlJKNS0+T6rrItm+QTfyOKEfGZ+Z73eiFI2E1WaQgteHyqbp7z7e92n8aHw6f4ywXfS
bb+30SieV3uhtkllrcpRnmOq46QHytyCoA1HTbmOoGxboHW+Py/dVl62QRi3C5YNSO1m3XrTiAL1
Isvbns9PuTncnISErUdFxTblTAdFVgGnPOlCBDGBh7LbHu9Zd90albPtEu5Ftsr5r7qEhWhYfnCb
kFbeOJz1HPrACsF280+5Gd80QfuXS9Pc5qJyVvRTpDSaXqOnWXeffU2+uTVtgRUwlc4XUwxFpmYD
fR524N4p3KAo/h8oKtiGPu8ISUNtzmtjnhfaf3brt3UA9snqIYeGpnPqf/IP0ccVgd+aW+NWQB0Q
qxdRqSIjSNldNtDOkFxQblgRt6Wo8L48d8qXJOVe+06xLcvnyOkkwG0eqmhREVFsPkkj1Ydvp70L
3xZz7hT0uI1D+fNaNFNfFtncBcvbqGTrZZARc8q7cpuH2km40r3jBXgoeq0+VxCh9eidc8avQxO3
cahSYf00AbquZkXKWBI2vOXQcW4h9+9PjzNetM9UknvX8V+/y3KbhAJNu0R0XklaD0Tx00Y6de4K
Mf2I9CQekGxrH/Z+IKeD8dJpS4bq4+szICXwxFOhIul+zN0PEpHpjFtQ7lR9yG1Aim4LLTYz4wfR
/qspi3chlOuc1pplN/h/Zd7xBrrEiCXiB+T1u7PyuX8nCN76DtY6ZoHBUaQlRdbCqylrRN8/HHSq
X7TGa5AO5Bw3KOt/wVutW4IZ+OHrzyDyWbbTZEjabpjFUQU/0Lp3K+rlNjdVMrlg9iIhSLf+AonO
d/1Y3Dm7/fqQz21sKpdTUIFDlOm87J+atXpzVLvTOQclKK+HpFxWRVrUQ2Qs38O4X/fPU84dJ48V
c711h7Rci5jLvP0lCMWPRo5uOCO3ASnf34wSkLlK59Y86z1vYp9Szy3C2IjUzCC0zIs1T+u6edaG
fdlRG+u0oGxCypRhMC1FQFIwk99pv/aPPp3clEK4DUjBerAZxmOT6eQ1P0oKBHxEEtDpcMZtQIpp
zG0/HxECesgyRHr5O/Rmt7dg/h8+SvaDGtdWpnu1f4HRzPulX/9yG/Hg9Qxn06TyzeN5qg5ovx7B
8nUfeXFn6/3fm+x/s99Ac1+3rgfORIFAkkJsp812Gk4PyxTNb4pq9uYXhUvE44CS+RjuvfljWHDy
Dltc+7zD9xK+eeO8/kXlVLzzKUyMYggasdO0TTKK+6WevjPU2HwMu6D+VomDFbFf1uL9XLVhEbeN
QB6nkMH8Q4EP/CvwGNgmMtQapOPqX3QR6dMUefPXMuqPB7yKoOB4bZq3ZUnJHG/VtML1FQfhuCdy
muMSUybrBDtgmu37J1FELfSUtLfGrCzxOL+OYQLwovqyRaSE5mq08Ad/Peq0aIh+JBAbfRbr2qNL
q3SD5iAb+Hpse1bCFyII4DddGxUflcFTvpvrHbfhsJ0blF6MMk85TFy6VXTx7GMT+f2U+/WTCLfJ
rz5sy3q+drxHPf2PEZe9Z3ie/qvCpnhT+N309Ps/cyMs2LCX2fqRD0zkKR28xzzSH1Yc6e/8hFtt
X89qP2WtlNCQv1nGKM09PEYRvV84G9xMY7jNeukmEgeQiTwVc5CqnH+CEKLbQdX2SswX5Ge0NFGq
aZTHAflAKL1X1/frtAO3nRKjLuw8LB6Z5jXK66dgLx4bM9NTaw4392RuOyaKZjFzM8BifRKmjQXb
swrmuo7f1Nqr1gNwbk1ElCIp80yPip66hVZu4cEW2PIXcNBhfUTpxJf9fLW+Og11N7hdnWzLxKJT
EykhBp8OJv+uOvoNLph//H4V3bh92NgXPyYIVHlTnpYLa86q8JdLGMC8u4pg3SNbcjwfUOa/88du
LCsbA9NIy2xQS8/Tra98JOHad7wJnVLB3ObAUFzOxlJh19knaU6D3C7FGrohg9wGwRbOTNRyg47n
nn7ovf5NYXI3tT1uOyiiNMWHyzO+7tJGDDIHUXXhoonOv//At8b8+u8/bWW82QRUA3AqMkbkJ0KH
KpaH37stKhsEM30I28eQy5T1eKuEwcgSH6z65NZ1a8UWFVVXb22ZinaGx4v3XbHcbaPkVnCdy22s
9wajAjXjp2h46sLB7bZiY2B9Afc4clCZwugpQ/0uxEL4+N5pQGz+KyRjO7P12muB6m0vr09hRNxK
ALgNgEU1PdqhOmTawdSm7MkWM3gauM0Tm//CtCuCvGUy3Tr5pm3m8Vx6lXKb4jb/pfbAQFOgCNNN
tY9tFSynKiodl75NfpmoKnWtCpGqTSVBkz9Hm+Ox3ya+tlKJTvBSpMFajHFL10d/lH+7TRXr3N/T
kkL5vRJpbf6cWPu27ha3TdxW2Gqgo+2FlRKpVljt0hfPHmud8Exu62s12JlotPcwR5xISpa/g/r4
4DYe1m18y2nTevQ61kR4KSUVedpGpNucWrepLt3Au2zcG5Eil8ehOrBupzqidw66/3uw/sUty+a6
5kZv8O8A+gZVZCz3vZ2901aJ4hkeMTi+c/ldkrCM92jjiccb8RVruXnaDfaeMh8CFRe1t15EMHE8
MxIUFxQIaG+33i8p3qh1ftqrgbptrDYmlvsGlyU/CDGn6wR1i0Hsh6Gbazy3MbG1byUv6S5SpA6+
Ca/5MmNmu31BKx3XwvZbUF/ydG+99ay8cX0I+HEv2XcjCNuUWF1WnaFFwdNhYR943VcxqB+3nIqN
hW2SwvgGoEyqGnnCWe2b3Nw847mNhZEZdtScMJ5KXEQh6bIg81FHjgHHBsOkLHDKMVCfgDTdv0sE
7TUWuPnmcpsHO3QNkfAFlJ9iPYH4zNCh7v0uMXGjuIrbRJj2g7HTC2bLlUKKl6upQyhgARRTxIpT
W0TBuyL3x49eDvPRUz7JUcUwoJKP7T6tJzoNu9u0teGxAK4BYpWapxuNrzHEOL3zc5sSE8Xc8Uqj
XU+IFbJBnRe31Z2s0Y3F8B9tLzMsHpG5f3Whe0OOPkVllZNIA7fpMKWQXhj3maWmDNKm71KaF45N
W+foSO2zaPsoSL0FgB6B4XMwVfcYwFtDYkVrDLLy5jbw017N50DoR3osbjdT3zpETz3vDYhOP8VD
6kXxMik3fqfpGxmB/1BhTOFBQWKkRde3sEndfwSGD+ej9rXbxdemwwZftXpixE9xkH4+qHlx3iFs
Oqyr1sqDSJafTg3GRHjvey3dpoqNglEcBOS27DQNonyOQ6ISehRu+VwbBPO46vue0h1b8lCdZTmH
MXRDWreXOhsFI0Hvoxyp9NJ+87/v44B3EXWn4zcmiw2C+XPI9nA+jlSVck/65jrJp6WKF8kcT2E2
Dcb1dpRz7x9pJ4Ymlnn+pa/kvXv0jaymrc01jmOrimg48HrWLx9bVlTv9TqUX/imiic2VKPjrcBG
ww4kH5nk+4bHAPkB9ZUAXCe3nddGw3K/AQ+58jWNFr0/kaLrTuEcutWBwIjsdabBk3jEoB1al0F4
niIzPGjlMbeZabNhU7gfdbEYjMrcrDGZ5NsB6bw7x/cbc9Omww491+OBS2SqsNmcGtrqJ6Oi4nEp
a//OXnljh7eRMNTuzzJqUflcdGBZoBp2Gjv/3u36Vv8t4IR4RPv97q1puIdw3aZ9k0JVRb1dcta7
HQhsIiwv6wEmHGZNg3IYngyBjHWFTPbZ6fRtE2EQl+kgkY3RCYAjxNr3vwTh7HY+toGwQXcVrL70
hkqbCqIGMoxH2DbdmTm3PqsVXSt/Hkb4A22px7vlIYDVzqPXoG7ZbVisLFXjSRr1dbSkImrPoxrf
rq25sx3f6ri1WJchkHnfzEvakv1dpMvo5BezcZrszGbCkK4zE+u9MdUTOc/tN/jCOD2qM1soy2dc
LPrYTMokhdtn213WpXZ7QGY2ErYMbNr8nYwpI11xYkX0nlSlm48us2WyhpA1UeV1Ji3lp9prZlzV
atfxvu4LP+V4iVw8VF2g7Zl1X1Rh/kB1q9PKZDYQpuu+HnRZGXAdRMWQ8xyCSTstHmYTYWUTIP3F
C4NbMeiI0vdORAyRU8BgNhG2b21TjMu14+VynPoufxFT4F9cFibm2usB3+oOuiBw9UnhZpbVXvh1
l9UHt6athXkMkEvdUCOY5pB3iatgeqekW/xnNvs1DzPCaNSM6dx4/+aL+Ojp1Ql5ZjbjhczxWK8T
ms6NfpPvj95knK64zOa7Zp6XvYQHdVrSuTjrXtETPBvuPVb/eh9kNuKl4dg89PDHTQ1ewbKgpeLh
msJ32whtESwk6TrNC9Knu9w++i3Nyr7+6DRPbJqLefBx1l3Rp2IXx4NuvO/kCN2KWZhNcx1HP9QV
ShfTqdj+8QGmzNPdw9atEbdCZphL2R676tItXDMx9qd93ZyS3szGuSpe1tD039p0hsVhIoVcnj3a
uGl6MttlsAfvMTMwSymOtuqEkskz2+AI6PQ5baIr0EpRH4n6tIUy8qVn3XwJo4G+c2s9er1f5auG
KvnmD+m+y2fO02ARd44ov34/ZjbR1S7Mr/CG0aYyr8l0GZYOZI/x5u5bCLfi93Qpo6dw1UfvtqJs
yCusJSw96YRxYsK75OEsT7UZv7oNkxVHfd5AJFiEOg1H8m1owyaOhrxxixk25JWj2JUeRDZpMXaf
KFynlaROhzlmmwqKwjsGNXVNSsI5eJoNP+v8kE4nf2YzXnxX0s+nqUkNB5M8EVQ2Rx6ynG5DbkVS
7I9R381Vk/LG68/dMqJkFNL/jq1bwXTZ+rKBYHebHkX4ten2NJ+hFvj7nv9Pdv+/zzLM5pzAH0US
lbNtitGZn0Tel208tON+nlnTvIGyl3rgAz3ejWs4Z1Nl9ktDO/rMW1Jh7wsn+IEp3Zyvm6GMV6Zz
c4IU45Dk1bzQCx9BfflDs2O0IXV90gzHga4qlgyOs264P0SJX+8L3gzDpkFh9QZ7+H1h9HGYd6dc
A7PVsko/rHYK97bUDHnc9XDx5DNzezpgNkLVsGMbaIU8kvZzOHANb/Pa0XSe2QyVCqIlwF62J0vX
PGn44P4o1678/vtJcyP42RCVPOp1mWl1JEQt3xsjz6sv3VgMZtNTM8sHZKnrIym9ALJT1EDTCtVJ
bpaTzJbN8roNkPTeHAkU6ofThsrIRxMyN+k2ZgNUYs1JJPNpT8J585OcNVUM1Y3ZCcpAZLDmeTNF
Ud9wnmxzezzToFInrY7dLXbbDFUlczwsF3WYEL58DJF4iUuZE7ctzGamQpgT9SUvBORIAh6vOO3F
VcHdtOHgmvh6YKYGL52DmPcEzPfwsJqyflhzN29VXM1fNz5yCKGZkAbJysMvRasemOndipaZDU1V
3oztltdB0kFKdZef2rxzi3e2chZS9ZEQbeQngcT6DMsxOCH163aZsXmpJTA4BMDULyHVnOQz7H+9
0BHcZ7ZyVtWKvMWV2k9Q3bqfjQzZuQrc0mjMJqaiKJRdORg/OQY6nrYOWYAcwrV3gumNfdGmpqIW
tdZ0ybekY6X+q/Gj1TyVh1d6btkAm5zaFh+eBvCeSmpaqBj6jS86uodQ3ui7DU4VK8wzDk2wa3Wq
j9fePA3e8skpXtjclFx2FkCk2E+GoGQPLQGRvkjcgN1atxZotAY1hNymLamm3T/V/vScE+OGxDIb
nGrVIY65CP1EnPQe9LEoRjc8m9ngVDMHIT9y6SfFxp4g3gTvxubeW8Ctrxm83rTkPoRRPQiR6Fl+
XKf8AfVl91TEbrVtXX2Xpg/rol3DhJbBO5S3fuB76BbhbHKqD1o9Vq3ckpEUujiNlX/Vm+c7JPnd
5ooVQgXdKR1DhhUEjUi8Kn+uZv3ZqWmbnuq2OtoilYsEeOMbVGiscdVVf7q1bZ1wCYo1odqjgyQs
UXgaqbjxasdpaLNOZdgRXNQP7LeiH2O6Qqb0qnLr1nFrbcKdUYu97bfEW5ct7koTnkecHt2+pi2K
5em2ECpHkEM6BpYQUyfgZimU21XXxp2gxAlkDe5zCfdxCSrwbPRObdv85DYy1gqtej8I2g6nxI6M
Jg776AHizH+4tW2t0EJDLZ2Y2U/mbUnotD7tx+H4Qa2b7nBwsct98RMIim4PhM14woxWzzGRaRNP
ctoAwVKMeb8D8OjyoPoYhQFxG3MbeBoOCRFv0W6JnsLgIcJx+lI3m3bbvGyKiRrVQBNp2JOppCzG
O/satx5quZy+qc0yQVKxghms2pJGrBVQD398avE44JYzsmmmiYWTXssuSDyvfDOvy8u+hK49t/JR
cvQ6fxdkTfjiyRdZ7suToBtzS9n71yj106tRs8AXBn5za1IdsACb6lJ/CtnIz26jbq1SKlmPR7Aq
QIyOziL3LrAccyr1YDbSZNZQMWWaPal6McQEeZ0TLGfcbNWZTTXhRiQGs6Pjchz8ZxntzSWHUoTj
QrLCaDBwWRUMg+7xWj1TNY9J3hz3dBSvE+MXKSkbagqXtQw0bofYBIrpgXph8F1L0XwI9nm88wOu
8edXfyJ6PWu8adQEkuI0GcM2eltEajxrMYrL1kQEMSRwA3KZDTrJAWblwxrSJOzKLywc3uV54Hao
tiknTRZihpZRoHC19zaIgjYuJiHcEl826LT4DFdGdW19Dd97kjTxPHr/OC0qm3AaFe8hcLVuCRxR
60+NLte3axhAZ/z3zV+/4a++rbVmw332QvDba9KQfv/QU5jaxDAz7S+69sn5CJrxnRoL1D80Zdm4
HdBs3Gmfgm6vR4Y9ji9/AMv/GkrlFlZs3GkQ5cr7Fht/u0anuTP/FP3huDXbsFMFo+4BRkYLsgS6
PC39gnR+5Gb1wWzYiYfag7L+sCR+LeZneGAtF5wwB7ezn007Ucb6GbIuSzKN0IG4vg3B+M5xbdmc
U6BDZAWAwCSad0EcUfyn2Nymii18xf2838hA0XG6kvN2hUvGsHGTX2I24VR5IQAtr5iTpoA0zUqW
ePbW7f3vV9aNm58NOI0bnDA03JITXOOrJxWSPJ73IbrzCHdjT7YRp81o1J30ek0WyJx9nHwIwMW6
wtMqnUrIy02Vo/oQsxWwyET2HMWJa6IO/8vEpzhfkGp2GyPrgGwAsNVtK5ZkUYbHECqpgbYOf7k1
bsXdvuMaIO66YFcuWnjSymybN6ekXmDjTgvWUlOvw5zIcNMXGI50yEiG3106HtjEUzN3eNtf5jUZ
C2YeTb9FkLWAe4tb6+HraA6PgFWEwbAmQ1GIk3csTexFfHRs/Tpffzphdjl80vE2tiSHGua4NpBj
b2R3T9X814edwPYGnM0sOw3R+gT5WvbgYUdOC9ZFT7vIa6cIEtj0E3Dlcl2KwiQrCd6Az/+xUuFm
bRjY9FNLi0oMNaa731fThc/eHqPw2O3lE04Gr4d+auSUT3k+JYTt3Ru/b5eneuLhnUPgr7ezwOaf
pCw9BKljTfax7+LNlx8qxT/8fkpep95/DyHBf/SwNtxdoeQ5J52m/HEnyJMrQh48UO+fh3Lc3010
wNPo7//YjR9iE1HX04HIp2pJVuY9V83fS+FWmRPYQFTEal9wz1+Tbt270z4dfnwEc+fYb2vdQrQy
aOiKDxB4erl4+6TODPVyTqmKwIaiaL34ZJDY5T1/r5J2LiGGD+Mgx75f1/NPu8I6BzQ0S43WIZn+
oA4znobIOF3HAxuLkrWsN+KpJRki+gkik2/Cw3Ob9DYUhfU0t3WFMe/8pr1Ubf6u9cj+4DYRrfXK
WgVlKy+YEoUi+lPhje1paO+0fWOjtLGohs81qA05J7A23E5NP+rHbTL1Wa2VW04usNkozlipiklN
SYX/92CQ6H5UmjuuUhuOaovW24YjmpIIXEtKyPGZLm13Bym+MTq23NWxBLjSht6WICNa10+Q+dPv
a2+onk3hi3t/5MY+Y2NS4dy1MOGlU+JX01NL2ec9LJ2OlhASe72c5r1h+mrwkXR0DOJpJGNce/ud
xn99I8SzyuvGFcSbPdhBY39UHPX14yIv6zbDtRU08wc6+e3J7wvvNOSoP3RaCDYmhYosH2rUy5KM
/eifZuHpi1ccblIBgU1K+SvfKaRCxqRSJt149C6o2jvptFvzyFrBiune9yakjUXrs2eyDkDfZ78/
DxASunMcufUnrBOyF6FiTYd4E4hKf/u382R1WWesunhs5b0z243wa0tDRZDD6vwJl2Y5VPO3uSq9
y2yC7lypnT4XwgRPfPe006k8sBEq6UEmNRr7JWmC6HPRryoeC5TKOs0kG24qAZoSb+MGb6f8X5Sj
v6Cu54db01b47SqGTNt0jTJAbro4aBf9z2B66ma2Eth8Uy1USXsZromvff22yEsYcy6dU0FMYANO
bdUrPufGJNEWr0ervo869765Dcx1//sptofw+FiaWY7IIHWfG1+9H7vocPyeVnYqgJo/wIC9S2a1
m9gU/Hmo/TtJuxv7nA03ldO1HnTgXVLkdDoFZeJ7rYqXvqZxzde3KsyPB67d3oEDG3bKW4HsL/Td
EoBs6hTQksci0srtnGLDTtKTDWSe9zmZg6L7GwkS72mhEK12+sI27BTsculoi69gYNT9Nt/r/JEu
W3n+fevXoPWLw79NO20emxci6ZxMbA+6uFuj4BTCmabA8yqCTRP6xG022eQT4yaCIKBnkuWqBdjB
/Cn28729k2O7sVPb6JMQDVnq7hgTT+z5B9VC5V/3LX2YIqh03Pkb8sZYWbGZdKSdj6hYE7lpetpD
1Cztfkuy1Z+rcy3L4qFDcjiOVupDgRG3WMeRs9Y4vNm9qRaGvvAt7y8HbK0vZHOjRgIbkBqXxR+2
Y6EvpCiDOD84kGPHYo/ABqRWzfD6x9G4LnUbQ4Gv45FbRLDxKDEGog8ompYCWgnR1DbxBLrr96vi
xunRpqPa/ViWLvSXRB7r/3N2Hctx4+z2iVgFAiQAbkl2VrSc5A1K40ACIMAcn/4ezeqfvuNxVS8t
qyk24hdOwG3PoKV8aa1Y/tBP+81ivQZHrVrzQkRAHldTOaq07evyrvCCXdwi2R8Cyd98hWuQlA1o
QxaHevnC9S+0czI9QDTjv4fn74L+v5wa1yip0nWw3S767gLsSJlg4AE0Xt97CSUMQXcg8jVHVdju
NK/GZUPRuD2ZnNqx2rmf//0Kv/t6V0G4sJUbZ8zSJXYQMpXyjav27bZHX21zS5dl8Gs/XYJwgUfU
ByNuE1Zm1zAq027wNYwGRDHOPkGLg023gQVZdHVVzzEQkz5BAyOOg2fUQt+i4jaTO/b/5Kd8qUB7
6rAXiP7FBejCvbR/3TbUV/G1nxRsl9etfTdAf+uXZxoMN27ha5fBqpr9OMgyPLvEIaBbdswlf0hg
f7P2ruFTKmRL5dcCR48D8kA0cxbN/stNI3ItPWWTfisjhWcXowYKqffgKPDbYB/sGj8VjMjwqq2w
l3Wrf3jTmh0n6Onc9uZXOxKED8PCWtvL6P0rc/FFM3IbRpBdo6fYSIJGiYScy3F9SaLgkxjtHwLR
3wRA19ApXfPZ+yEg54K14zHYEJZETSMf3EjiHCpM28fbhudqh6JH5+tNKHKGamaqrHqAuvWn2x5N
/5kD9KjzG/h6hWeV+J+m1/kIa9k/HPW/W+tXO9QEyxrzWZIzODA/iRBf1079SUXhd8++ahEFquGF
LzAkhW8eWkfjHJ64fHfToFwDqLD3sQ4pXrx1zZOWLbw/k/42+SB2jZ/q4AlsWhWTczJ3jwUbj+N6
mwo1uwZPQR4ucdLi0XLRmWTxW8HJnxhUvxnwa+hU3UVTE/URXpuhD53U3wPkYLctlGslKMsaWWjJ
yJlL+9FXzWdZ+z+ES7977fef/0+Oq2cKBagOr8228DTp5ND18W3J1d9Us/95dAc/LaHb9xEp3+pu
PUvP/1A6+t1LX21K4jydqhDjQWu7k0O2OL2/bWVfbUmmTNAirH4/SexnYrd0bW7jkLFr+Se6QjG0
0xiOzhSPvrKpZtVtSfI1UqpYxzKGAZi79GRqUumWLd/K/k8mK78Z7WsFqC0SfB6tobCOLD6WwQrN
t229MXO9RkaVJZ0Z6TQ9J6N6NVPyKu1y23V/jYwaZTsvbHrfNa168LPOuCe3Le1rWJSry6SfZiwT
NSJZHAoNxTAl8pvW4DUuqkoKuxYgHV863egj1PtZPhr2p0T7d7N5dVdWYBmQwIXY8Mn4OlXdbmnG
20ST2DX8ScpNm9puFmhDJlPmor+aebktMLzGPxlNuQoKFwKSGqTDNB622d346Ku70ptFaTkF5kLh
hxSZdOlfb5rJa+iToLVL1IIHg0eDA7bO3Chvi0uucU8xtDHhCj9u5ymeWGp4t4ApCfWR2178qiS8
BNSqOEzMZRrNfWiq7y1vb0NssWvg0xBtVmhl/AUbCGgtAigtSyEPNtw2m9fQJ/hcTLMlfXWZbLkd
ecFczqdb60XX2KelsH0S97a+GNN861jzvRPzbaL+7Br5VAXKVW7x2xlWJDxd6URSqqPbYrZrsNPW
1hM1wm1nx5o8cuoTY+Wfaha/OVOuzf5a6UgHaLe/BMy+qg20997FN+bI5Gp3kl7Kuq5Heh6HZamy
uDMCcvtmus0Qm14DntSkcViFXXVRQfwtgN6GIea2CJ9e452WKiBdWAiPTrKC5mPTL3umkz9RdeN/
rZnSa4mnuSc9hMyS+rI2Tf0224h86OpRvxRTwg63HAT0WuhJQiM0khvzl21ev1XG3VNNbgKaQY34
n5FnR1uiQlCYL0nt9H3UCHKycTv+Ybn/jZ///2U0WIX88/FiiM2yzJW/QNnb5WJx7Z7V0bovqjXM
aBxNWdHWRKWhHoZPG5fbYcYafpuDefiKnkPxleJ+VznM2NXBTiV/WzrUT3jYlf4Ajcohg4NOqHaU
xF1e6J7vtz72N0UA9BpNxcoRmoAY9zM6WzkM+2zaLZbelEzQazDVyvQaRzO0U+W4pcY1Bzv8iYL5
t5byvw36VfhstgiGFWFdX3SAIzjTAD/lUGYcxdEAJtNkA9xh4oyYFupvcP06Al8bNFkQqCWbkiLa
9TZCyTEeTJDTSoYmBaWj/8iqkFxUMelDWUwkt5A1OQiw1L+OrRQPIMCDpK6TpMtVuGJiwveoxrMo
/DyPqtxDWLe77yjay073ywlqhfVFte2fmiP/fvbRa4SXgJPJ6Ju+RvAQked2GpaUDom4qb1JryFd
qtfWtD0mi7sf3ZxcyHibPQ29hnTpYZqGpMCTYR7zwOev9kbUNL3WuErgW4L8AOwkxYscfNNXGcS3
IdXpNZirtjCTVHFgL+3SvSSlgq+W+sOJ8ZuJvJa3siKgFUiE5aUxs00H2ZkD3HtuI+LTayiXo4vw
TdVUly1o2f0i6gUCKje6rtBrNBdgSnGiykRfuBEPnBBATaqbYlj6/wwLycJcBTGuC0CYf6mg+7SF
0Y2L++q0aCbYvwZa6wuG/kkEqGgKt9xmiYti1D/Pf2d0HcHHSF8K5CTp6tB7awpzUwGCXmO4AHsP
ReDm4ByZ4JsdUPEBT+bGA/oaw1UMLliLbQjObNVfaFFfouo2ZBvMCv45KLoqI1vUSOWHrjf3i9en
1jH+dFOscI3d6oO14qWcSuCL+wfi3ZSavrmtT0uvsVujWuJIRE1x8bRc8rHx0HAvtpvSHXoN02K+
iAr4l6GVGmq1AwdyzZzzN9UK6DVKyzM40gWoxl5cFSy7miqZgg32ctuYX1XCtqGR24JddEbVajjF
ctty19Hb+tf02rVvreVcjWUoz8MWtfcOXZ8jcclt8DV6Dc5y5QqladiMnbtombLaxCwdyym4qZJH
r9FYvu5CO0Mg8tyHic36cMuXtrwN10ev0VhrIfpQ8FWeg7qWqYnEt7gZhuymOb0Wm+o7aAXBBVie
dcDKBxWwbwEf2ttW4zUYSw5h1UoCpQZemhdVs3lXxdufqF6/SUiuwViyrDpITyt+Bqky2ouIlWfA
s9q8bth047RehfVtEwZ2KQk/D8sY5mFL14/J0iWf/3vo/6YL/0sAey07xbatZaSsxLkTPRXfwOQU
L3OVkLTcdHgeYH2ScQbRuKlV9inyHeyZ+nB9Wctoeh5gNPtjgCFEtY9iqHuqqmL72PTzB0EVeYwQ
rO5h+kU+hS6xh4lvSTZCIfoE/gHssTd40/73l/hNIHMN/4KANoAzisfnaFZf26B+CRGd3vboqxs7
DDCn78HGOajC9bzJdskKnvwplP7d8rm6sr1MoCTXLvEZiiUOvMyWbxnlXfgh1JO/7ea+RnwNNIb1
1TLGqCYU66sc5boTVfmnutn7Pfovy+ca8VUTmA96GD+dNTriH2xbLCeD063I2jHpWUaaDkpDPKK3
CUjSa9xXXE5hNLU2PsfMNQ/QpWP3fc0hDPLf081/83Xef/4/HRw0P8ep3tr4PCcyyUFhWQ8lC2wO
FRm99whTvv/33/kbOPBv4/a+Iv7nD5Fws4OZ0R+i1RhOL3UkTZc1nQ9zWXUuq6FCnq4srl8KF5Mo
h2MkBZ8urEcskL6DW0Hy3nmnXRyduDXRFx0vxUdr1+QZuLK+TqN2YtiPjgAWss1o/8GB/j2ofZak
Kh/NEBQHqHvNHyto2JxG35V9SgrPLygbfNpMVOzqsrYHB0JNV6WSTeEhWf16aFngP1WsDu7qig9z
Ggtm0rrS/ZeCwpLzD4Pzm0m4OvE8PIYr3art7EcPJcXQLzuh2R+Kpb+bYfbPgWfd1KF2YfnZ4NA4
QIjA7GMX1Ttnu+ZDr1fzhw7V384S/zbDV4FKufam9UmDqwH6xOTUuLmF4QfAGOkM26QdAFT+C6QK
2u8gR8Q7S8ufIbVRGrq1SjUaIYe+XOUfYAm/OSD/H7ytL1rI34rwjPkUvxoh1b6DYvJf/z1f/46+
pdf4tnFcoco1htE5rpLksyDDcmaGu7vIiHrXF0W9nxu5nkUk59uKdNeQt45MK59sG50NSoDnCMOV
w9dP3RbWX4PdwrJdy21w0blNou6svQ/TTofJy3+P1m/m4hrtttackTVm7Oy3xfu0q3ErFrOkn/77
8Uz+rhB4baiIomtTaZQtzzXhZRFlpYFGaZfVhAURTROIbZAP2zzx/odGLTXxqdnMAmo9NXMAQRst
aay6dLM4k5oUlnDe8KcCDa6pyro+HKcS3txconW01f0a2iwQrIo+DzXkJaN0WNDK+1WMbVIsKUrZ
4/ZguI2L72DvW5RHlgLmBWHabM74B6rnatetCT0UUPIOdj2pcWAt06iPDsxWuStBXvw6qLY7oJV8
R+1qYIfnYSo8NT4mWeTKOIc8IfTgwhJ3TDKAhnVsAxnfVdDOew41UVFONl3O6ahsuYdo769CB9sP
9S7zUo2DSVuSDF+UWNRDXVT81SXL+NiWnuxLAWXueVPO/Fr7tavTauGVeuwg4fDVSUmCQwlacvUo
xh7LI+1xLTkscm2C1LKwfUy07fLeEZNCIQRzvNpJ5t0YO+RbrL3ToS7hBtw2qeXVS2O36C7Bd4Bo
cTksWdWHKueBNZk1o3sW3QKLQNq1Yt9gOp8IZE6mh6RSS52p2MeP0ClXj4ES+liNLgzSEXrUmd2g
Snvc7EKbF+CN4RNeuuRrYKDkJkXBac4c/RQVmnxXEf3FV1ufG6O7z3EiizoFJYboDBgmmwOiHOeu
6fu8i4Zxb2TRA4agA4WCpoBuVjf1zeemryh8KKoSTptdmdDxOJcbJY9JsABlXk5zOx9Npxb2qa2b
VuyC2uPz4xov77XQyNtsEtwdW83DEyagxlt6A/T4qZkLiJM0MyoQQ6phaWc+q0LOUL/qbbKWu1C1
tRmywFfS34USH02Zrqds6wrypF1BoqwCq2evitrBz3WcozHIh36ui9NgK10++mXs9hrr/a5a4Rw4
sqaHNZxoRO57zdIYgbHPfeW65llYWZF93LeC7H1CGd+beEk6lTduQ16aopBbN49eBKO8j1vVlp99
23LyWMtwG3iqEByRzJfethZv0lbBAQUsuvlMe7QzzjzyY7Wnaz93e5A4C/Y2DZPengLl4U2igUtv
vtJptTPcqWpG5zalqJpPqW2myd9RSip2t6A5or/rrQj1Xah7/KrDmMTPcFIhQbpiMuJ9qWPP96zv
Enmcvepk5okCyCltCJxcsqlfE3mvvEiKVwHwZ7cHlBvaMLLGB/LN1QFY+PMSDeoZPgSQlAKamc/7
sm0i/RNCUz36SUgQpuKxYViIBzlOEz/XdWPgNNY4jZy3KUZ0WgeYnE5PVo7FznSBQmOxLdpJpH0y
z/xLxRhrXtsVlovPMnIxbk0isT2jMWzYcfORWH4ZWgYTGH+zbiEqvgTFiTloD+RhaUx5GnjZDD9Z
0hl2L4mxw6vtkkUeAQrUwafCRQ2CmLoXiwQqwLAok2Ju1Gd8yo9PTRtvRKQzC6R/0IL04wFKi3zc
Ra4n/mMlomW8FyHWNWRvXSB2LeVr8wUaT2OMbKcqsY5h1ZAcGjsm7f3GiqE8Jsa49ivZJHX3a9T0
RZhNXUvGIoVRFOMnAc69/9Ep806YqEGbOJgQYhzHanFrcWkA+wuPvEwQPQKovFTbaUncNBeZjeNa
5wNZovfTdQyD6YvfeD3sm7Ft2B3FabTGu1rXypytBmfoyxRxDhUa7hNOU+9nFRUpAJ2AjlQ4K9xp
wXcyzx3INfVOJaqPTyDNxtWrV2svziXsGfe6K+PqUM34fQhhb7XaQfROts+KwiapSk1oaX0U4bTO
Lo/9RKojSG968fstkZD1XitMzEPAI3Sk4HI6On7ARQRgfJhoPZzmepz9TwF3TH6kNeh5qYZSQ5H2
He+6vOltFf7YuikYDy6EgJpJu05Ma8rLOMiLPtSBy4ir2/GtpmIhT77y1sM+G2TdAlpHIWkLlEo4
Shl9lRiypVtY44JKYqfVX2CTzsEH0YbhePaQolkOkauEvAttOMnvpqZh+GmArI7fG84G9ZWF3Uzv
nYja4UNksEh/TTSYxKlEC7ElaRPQMPoLghxDd2RbFJBL76fFpzEg7e1PMU3TWqZsgjHlF0F1H+5r
6B4u93YgfLmbW4YAPa2mQtq3cRhV8iDDqi9fF2yEqUwjMffqk1y1CvZGzZTvqViX4k4DIR9kLVvD
uMwdjRjk34I5ONhubOPLjE6qfkP9glYt6DlTaPpcaZog1ye4TMh3uLERneMPOWvz983Rr5mCsuw6
p9TTjogd5WFs7zSF9bTONkhQTD821/b2zfjYDG/DpgOBFGE16ydZS1t+ZDWQCj/HSrO1zjsZ8DHe
c81Q09gNQxPKO6iYue6ZmoD05dFBk03OGfiMQ3scy3ZhxbFJlF5/OuCxcT3omEVqB/hx4nQqK97E
S8o3p2MO4V8wXxGN0CaY7qhstUp9oiKB21apHnqPvBu6ONyhN81ln5fMx3V0EOM0jK+9hnJMfJih
yg8VzjUCWuubGeN2WDM+TmjYulWB6ZTK1RcTT7kPAzmB56KXg6pk3duDAiewCHPNExn4M0rEI3um
EwTs5owtCW/fjPNj06TMhqU+1+W7ilIW6bByW1rJWViQc6Zm47mcBi/KLEHHjRyMD+DnA8U0ZuIT
hA5XexSBD6dfMWm4OMxUB82hRE4s83jj3Zz1whkETIvuy1jvw1qookJjYOJ+x820rYeKz5a+Bqr0
/W4ZZfTLbMKHP4WbmD02C0xDBhrRrBq0f6LBEpOU29BEB1iLFvKSFJQsMBOL5bIe4y1kZwlV5xX3
9ezsXnXBRD55Zottx5NAxeZQ0MUGd2sfTOF36Sg5RlEYmYOEv6vZQWG6j6csmeAUd69LEtL7elkh
jpOhUkSBaGln9VS4woO57KapBcKfradg7PyumEeo1DYjVPYm8NgPCcKo7hualABP4SuzXp46m8xt
kpZ+ScROMgn0TbpBmt+fZkSWODW00WOaQIXxWQIH5NsUUdUc+cNqB0o/hBtfimDPBGmXs+O1Ns9B
2ENGDTLOFOEatm4InQjBfFL+VQSs7Y5Si3Moo/pUUigq4YRN6te5SSCI0fab1bkRK5WnOOw7if/r
fdCnAQpN+i+7KhAMtqkMyjMia86+Dh1urkcAzRz9oJqN2NM0SCxAjh45iuuDiQd3gB92izeRNtrG
I+Zvsc8bj+G52Tv9A40PXIZGbccCFn+/hOjLsU/nyU/NE4Pu9HgnmnI1jwy8m/hxXVBgfFkZoKBH
YOWcLtOpKmOosFZsXfewBejrn0kYBvG+KgYiX6NRjPNLPAJs/KIK16nvBu+KeMcKsZXf1CBg2w3Q
6lbyx80lpgY3sKoGgm9GuE9LUmkA/Ptoxf7t+mkJM1QN9ZrWJBLFSaLGujdLDdQNBIsafaB2Ej3O
isWaR8XHIkBEWRE4LaK1rhMH2MJukhIGvjEn8BnMiHZd8DLWrW7mHYrjKm6OVWWqQyIkrupBKJmU
WZf4gCE422LxQ0FzjLUZn5qZPPBpjvWJLltcpxRyrofNReZFGFfAnNgK5HH72tSRlulMRuLuI9n5
pkytka59oMpWdZiOHAa0uJ+DjvaYuKAw2z1UM8uxzkyzril+HgDgU8Xl+NzjgsDxBzCn6pa06LXP
2dotzY9YrcEz3yJk7w5SbxePMH3YcKLRbkPNKAqKj1i10OAUkFacT71EEJ2CK7WSh3BoJRqCKomT
4o7DkC5CyDDVctzhwdXRgky/fCxFk8zLfZuETfs012oVeTVWFXlGoKAJuIJ2HYp94AgXH8YE0cre
d3yUz13SlPOhH4W6i+QAXmwSFweEXIUF/YHYxB0AA2bh44Yw0O0ainVV7zqQaPv2NMV13LSIqN9r
TGU4Bfd6NO30q5/NIP6aQff/PHMqfyI5xWG2T1YHsduJqmXMG8hd/lhhE5RptLP2Qw+9E5V1UhWR
z3D4sGndmRkkkvYQjahmtqcCpsLtDgl+YmUejczNH8umLOYhR1dwaIs8iDbJoHQ/dnR8ipN+pk8w
VA1edTtLQDYKZAYyY6vXVn5GZgxNi9E28LGDCxL8UUVmgo4HkElCeS+K8zLyA9SqhmS4LxdG3nrG
27KB+XtgqMrp1AShSJ0BGv1rG0bBnAds8aOFVfespvt2mQ1MQwaFSHZEy4VUdNcvhWq+Sd3IeWex
I+IPEl9iPCetmOMqQ9thyE3brGMa9bKuUhfwd/s0D2VWinS3qaa3msVheFjluytMJpagCz7jkHW8
Q+4a2HW3lbDmmNOko0sUp20DLZ8Dt2Vc3q9Lx9hxhhPmCMNvyHqU6VA4lPz7DcX3+AUOM7a7c5Bm
pAlk70bcpIqwVHS2xvWIGsGZV+/OmRHEgHZyHuPcs4LRvLNkedWzDA6C0ujRj2sQ5MGCf6O8zH62
oA03+8G05h5rhV8iaRM0QoY1yIapYSfH1umjWXj9MorYLikEvBKkayimDWmIjsWaEkjW1MlHHkUL
Ku2++clMz2aUdwF7aLtlS5ci4c9yQoqFkAS6ayHSwoPGSQs41BaBozbbp551OOEXtbGzrl13we7q
w6yGnQuKrcl2spB3yPiwDYi+5+kYkwEBytLBbHqVLgOStzuYZiryMN76Y89idRCFms9G44CS4VRn
javj+zBEwSYsG4OADeAsGakOovcb2Ym+C1OI0NlMUjZn8N2rD9MUNa/91OPQgpRWbpQId9BD4ggR
vEiZnL90Q2KRlkUInAak3FvVk11pcGaMVGyZHeAOLmvYaa4MBQ8YYn9m5TRgyQF8jYNC7QLUTyjG
IFD7wZIOGVM9nNZg+Q6DSI6osUDC5gTeR9d2ycKlVxj/goZ95uzQXuAKT5EFROOvtuXhp6bC8RHp
YHqt6n7O2qjjT7AQM58MM+oEwz91NrL1OE/aPmVByzNnwmK3agYFkZC7YgfkMsKmMmmDI6i0Y762
BiEdDB+Gb+NqZNooQHgNsAofwVxCQ4WzYi9hnHu0DYJAgL+WLcriwCmo1CFtXoF/OQDBxC9APNRN
GuNoOBT1xOHxythQ7hYVSQcJpXj5K2o7BMBIbqOn1tYa6b9Ymp8A8JFjHwXrhwjMxkNdiMkCdr9h
0Aod54Vpya5ibfPdT7O8jJz3L8XSUKx8qlHQ53OcllgM+zYuoP1smugYm8LtINiMhd45f6x0t27Z
mgzz3gWtLVPSqvJnUTn9aBJWfK1ny1M6Bc7tWBnWnyuvlnVvnen5WZPa7rUb+JiHUeVf4qJonpuo
it9U2Ohf8BQLYG/EEZglUn7a6iBg9/ArKB+nzqvTTMskSBdIK+RgXiMGWO1YHzQaEW8DzsH2yDeU
uXJTFupgYgXXvaipSJltWq1HlYRFuatJEMypINaEeVPXMYpb/bR2KB2Z0ecW19dObWoNX3u34F5O
dbWSSxiJbfhM4wFK+0k8BXpXIY/pd8jWoyjtt6R8YJso7lnI7QgDUVGhiOTW74Ss7pWj533PA6ib
Ye6QIiKtnFBPwD0Z7AYhuxcoeUHUshth5fFLaWObjCCGeigMXThgjQPsrIXd+qciRIg5bGY8ryOF
65QPZVs8oCPT2IcN4W+xs0NUPEY08Um+FfCRxdsjvsgkrvo3zhdxAtas3lMedL/UQLoNNc9ZnYEv
LUXqEavGGVaHKbKKwEErowA+PzIxYxvN07uZlghjsNyrLpjjPV1i0aWdSBIoofaiceASGtaeKoHb
b+cca9+FsRuNCNLFzyVte34fdIP8QYT2ZcZhr4QcD0a6r6SJBFYxOgBkB1AGwhSBWa13lVyHb4jx
+i+wHlM/67aDXU0og4JmfI4QGpejn4BIXpBlZuuUTCM2S0++6noeH3AohG9dW84/O7SGnmYJAltK
iMWaDOZtuJ/nhJ/nsii/82qI/0LIJr544gRyssJPwWWFAvevUiF+S2kTrSYvECc9TFtfblm0sOQS
Fj3FYT709IMdEL2lBOu/TLepKi4UEUiZtcbTfq+WfvP7oo+m+sTD2p3b8L0EIvDHkhSP8APiToei
RtWWVcaAxhdf4BQdVXkRjwC7UgDd42yc4YP3MMTEQhxTNCBFPfWLwMkmI5x/T9s2quDrgqjuHHfL
sLMQWOP5RhZUXKG/Y5MdQAbDC3QBoeROokXGsFpRRfK8od93RMUDuRkORaJQGJJVfdcOhLSZ8GsA
dGiL86KsW06/lEWTPG50qT/WIZSt8k0MqssiONp0+dCqfhtxHSx9+1LxaPs+DBADW4jso12wOv+B
wQr7W1A7cag7OejL2DKEf3Eb2f64zlp/5ptmU06Qzz7PUI/8aTZb2SNgXtuYdQtKe3vuQB0EKL9y
rxUguY8gAPmHRoA5slNxXXY71Cz4lHnkIMW5QFV+POITyZkC5uIPTITc5BHvaswT0W2RLZJ0zY5z
4FyzkogSOQdwB0M+dBF7TuYVE4pnl20qSr89Egf8bFrjsoCHB1twZdVQh/SXuTDzm477vkvbtUI/
g7eRPJCoG1BAWVcE4VE/Awk7aTsLFGeLMi/hCrztNFuK+qy3CjvVoodMTxi3gu9iNpiTTgARm/0Q
khPF0L0F44zSe4XA5D5hQMfvFWn69SSsraOTTyLxtRvryT4JrmEDPtrNY0PgZuPtCcWD0u46gQLZ
cQuWiWfR6ORFlcsKdgPsSVDW5tMUPiL2WgdkCdNQZnJaiEYKZ6Y5Vy17v3+pqpPkWAyF/RJpUjbP
yRCWwbNYQ7pmCNDr5RD0DXTC7SrCp3Hy5s0OGxLpWK8oZ0KzxKK3Ekbh96oUiECYjPtiFw4NgMCk
69h4H5EoHpDTTmTJdavFY2OC6a9uGDVUomyd7JDhobACeklTweiorN7iybBcbKOhWOrrVOaeIzLo
kJjVe5nM5aED5U+k/8fReS1Hqmth+ImoIolwS+hgu523J9xQnoSIQmTx9OfzudtVsye4G6S1/thU
wvp9rGF4A5GIgrPxtLl+lSfWv71htF/XsezYhcaiexjspdPPofTsKxDks2w378mhEPGOdDI+WWUU
/r7RLULAxr6T3rmfdmSTfbWUP4a4NXViO9567YK59lO32svz4ZKi/n0mFD+39TQy4KvtYfBrny19
23udiV2U9tkKneGbHiY3zph6R4V+Wi3DWZu14UpeWMySoXGjXAFUxkmnHEoqVl8ON9eJ6jmZmCy7
xPe6+VX2JBpwumzdWTnt8Ud6S3ykrSTR9HFw13HO4xjL6Z3QHP2gvBHThaj66SsUx2JYs11NokYy
i8qX2R4cas1pOI/rSxPYUZCCjnrdibyhbst6O6jidCsxkwfTFsB5mMCoJKhAbBLH3jhRPb+PH0Vk
7anlR9Xv3WualR2jstdTbY8qpJlwZ+axTXkK3D6uEyumj4PNgSC4pJSqm69HPxid9crIKGlbevSy
TiOjIkZ8aK7h4gVP4NYiq1uvfIwKn+fErcKPYHbBqyLW3IRsh6L7KK2ZIOBmj1tGvTr+f+2UXzeZ
gG78+lEQIiRbvJQ62RxvPnt9f9hJN3ltvgvR/SgWOZ/cbWHpl1MHz7LG4+syKvNT2IvA3d1BIKTb
yMidL1XFSeBGdNw/SxLO39vjaAiZKobm1WpoYXrUEZUmLOsbSRYKasLkorB20FFkssNZUfXrpbx4
YZ9MA4GlCVSaeVWlNksGps894C7gf8k82MN8tcs2/Cxj2fT/Dm/Y6oT1ErTAHhQfUk9X630xerWb
9r3fowktpHU866AsmvOorFUzIc/xA3rx+blYSAfLg76KoqxCODVnexg3RzoWunzdcResqcHn/w6z
Nv4dnNBQ3FE79UW0Tn3mnudmKnV314GLYbRha/xiFlb5VG08U6SxmVbcS73J6c5UYTBAqIEzXJYy
7va8rU37qQG781IV1ffND9YfxJKaP4bF5g4AnqfOM/s78UT41VoMI9GpKbT/tLDaXHm1qi0znq/b
tB8xzbDdtKFHNo9nTe+O8ufgHHSqHa5fMm2TQg5sj72PLuAeAquPf5r9cGDjRqZvDoyx+zsMo/k9
HtItT5u9Ou91CTtWVtq5olwI7pfNKSi5HMR03o+iYkKHjPk7ByNPQRntDhIObwghhgPN3lvQFioC
gL8VR8F7tG1PbiH8rBN+s14YEFRSu0YyU+j5T6z2ab3R+Nm7eR+Ux31DfeI10t74MG+dOEs7ogAX
WE4KMF9KlDJqZfer4osGICXL9dqFExcc01w1Jd3uj8AOwKWUFCLWPyPxdv9IDamSrBbkzFzV678V
D0rFUb82iSqr4sO0eg95vKZQZaU1rhw8m55vwtqrf50fMwQLIs4Fef4+LEtYVtttmHutLmqOmrfd
kpCcGJf+27nauIynowLA3H2IYB31d0UXO6/G8sjpkJadr4OrcseGK6s5YzjoPCZDL5Jhjom7vDuG
pT9tHn+9Y8/yNFUKzC9uuGQ6SJ6kDyN5AhYeymQL10pnC8jaa9PEbGJEPUK9j3ZxGyrFyLs2+/y5
1o3OilEIbhWr7ZIhco9TURFhB2dVFqlaY/eyhf36Ee7L0qYz7ewJrofwtnXhcPFM0ftwO1XwxAYG
3w1plvatGAEBitL7MbXVepq7snxBORBlcxBu2T6I7dtiTSZzoZxfdWi1Tx2VHSkwp7rIsLA+eNuR
LNqExiegYc55KUY73yYABO7C8tx6S8MbVBWsJRE9aGnXVbyX3dEzwhk8B8EmPx1HYwEUkWJ1q5bH
sUOIFhXMvakDtXVxJzAAeyyr2+L1bgIkurNyzqQB7qM/JrQskfsb+15mOv26ogrJXA87j9hDcelU
sV98BzK27415YNkwp5034nkVVnWpg1Zc21ZFp9nqjjPJF+3D3Io4p8n9d4+dKuW3YgwaxqJKFtVQ
ymVUZTIV7/FzUwv7Y6uUm0FM2k+Auu3jUHXObx52Lzt8qVLPW4si25UNy1G6ZaI8aSdFfxR50az1
p1eCGXqdXV6mypFZWB4Tp7hlfSJ5KgA0q0/HBN2ZWtDotEZ79/Vc+H9C7G+LzA+ywMuspqj5RYbV
fAKRhhYt9j3zxnA5h7MJraQq1l9kyQHN1Mtx1cr/w8D9V5db8IpVlJJerO2Pew1ntYHTv9ulHZ6h
fd2ssvb4GsWj9Tht+jMY1JA3WsKulEVMgyXUHitIzW1Zh/47yMJ0BrRq7mx66k8I3zQXuan/uv6s
LuCQwUs7zu9T2FYfrR3QxrYwA+CSmQryx5rmnvTO6NVpqzA7RvCIkxXEXdLIMXYTpUyXmDm0s6J3
fuOamvg8V5Ed8dihX5EmCPMe5+iYomTpk3gT65ZK1BOSyx75fKYbZE16n8vn3ap+uDUxWZ9y672d
KMzQ7gM/L6kwSxd5yM47b/PCRdgEFnzMsza1XT50y+R61skE2HtApea5PAQvQCfWb+sR7/2Fsc3s
b0CptYKsMqMf/yen1f8tGqPkky33UOfKicz4rzLeMTfJvjViyOQktXs7YiJ9P6NK2+qOjxvLtHBR
EkBzj4N8cslG9x6OsWsyv1w795vxnEPfuY3TQTd68yb1a4ytaeTaWx1uSbvVzvZfvIxS/42sLdAm
6YfKGVGs8gtMGyQ6bgkJyItMF78uwXSNE/9c5pYZ2g+j8hH6s3Hyce2L/zvi6twN5/ldbkvVJdsU
jVZerLo2KaBuyGjpz8iXuREpUUXHOChXfhrd+HBeheUH7WNVFvqDhXJgRmo5brq0ag/zYZNPPb7E
VbTJE8lNjp3GrR5ugCoucoamaIZ/q1XM/ftQC9O/OiTcj2lccfHv1F1sY51UvKz1g5oG3aWxQ4Qk
eyc0lp9wLff9Uz/PB590eYDWJo0BsE7bzRmhGjwfycxdHHu+ecBzWJTfZ0uZ6Ilpy64+zCaOITkW
Ou4/ql7zMLku1JOTe2Zzf0C8Rs5zA8hS/pPk2/1bQsTGZKihoK2yVdgR26wCYbiqcXG8FKTpsJ4Z
feYynyJpvccbTwkBr34jtY0woQqbgupmIShwtpaqp1VsrsCNZ7GSLpxGMlr2t1lCzmTVhOrJSkKF
2BQ9p5r3DtrXLuzln7MNKPhy+Dzli4e9lVTWTEGB9IF7fx5zunmt5XsjrH77GwMpRS7JcONOW7S7
EFa6p5prHUyZ66mC/Jv2ofzm1RaMOBkVXmRdu0FOUZfVA3Kzu9ZFctRAxpOuf4uN6JwLep/RXKfR
mjqVhVMXtY/TPu7xOZR1NOgrFUYlYxGlssdPf126Mt1sD8dm2S8wTVnXEfP6nwTa8l52OgAGne1T
uAQFgQ1UgBMM6hzikeaKeIG0dlFo2D6f0JqIAsHAkFhWuT9MDknH3T07Kdtu0rukgf0RRggxnbw1
qA7kP1IBWdxjLi3VeNqrFQxsscugvWn4sPY3BFZ/fJs4sMS/2pltiMmgarfKvthYEf2OWSFEKwe3
1fCzZ7PbVZGTH07Q9+xOcrZmIjoPxwJtOHd8mWV75TxhgaNqTbnHd7tcwyHzpjmqmlfIArOpx8h2
w87OSMDQx6/AKYP9sw0X2cBwm6D9tYMILPpUeV4pT0NU7XpIJ1cc+lYeENhkHgc4W3fgge58fPm3
X4eDvjsI+HXWKXxoyWZEXqKNMbFGgp8QDej+A+9vwpy3r43WLJrNeEMZ3fY3R7CaqRN3aRjRbLsI
9hPjcU7wSXft8IuXufZv9uxWOtGbt/knp54lb39DM2u6OlNEBsYc/yulXX2uzD/7DM8lRTSlFGbG
XXke/PJoX4tg4ro+bKqUOEyC+gq51Ym3JqqW4mmz23W+WQPq1DvCEmjwKqaxy9BNi5y2c8Fssuro
j4zrJk52r9a8oiVjBSOjnq2PjjNb5fz87ZJXXe+0eLgjL3cC+1geCx9A51OURzD8RPHl/tHefkRA
CxCowNpb5D8ISGp2DqgN71wEI4IrR8XtazRUMS1We2AHQba2tjtiaffb7xKRzfIUs16YFGI01Dep
aNg8GY/3Nx9iSODEW/ZjcFNNHbz42NS8eXns2PuUsD8cT0ap7VDJiofhSOsa/PXZQvUiTlDMNJHU
nhGGgWTX99rVy54WRVvIC7llElZSGgpieHlwFCp3f9Wltfnf7C2w90+b+mYnMwsLOeDoaj5211lH
hmNyCX+sTqzO84ZizSuD8Bp7M7CfQFuauk1Lo03k2rxKABk1L3oVgmDHNDmkMffYkSmFCiARhwyJ
cecBcN+LRoASDa3VkoJet8+TH+ngaWLaZWiR87LDFtbdXdNU4XEN8FlfJ3UEv0W82zJHsGF/d4Nw
fSv5ZsnW27QhlLQLUIOG9vg6ohEI/wRg87+Kgrflsjf91md48UEGQ5tR8BrCvvt3iBLWF7/yDSB/
10e0Cwl7fdwaq27u60Yqpg2vWz79Ifb2R3uPh59wefufrgi7Jo2HQvqJWnwfVq/Eq2ChXk23uFij
tF5r2XFxUB0CzMh/LkzCUE18WWVSHVZ7G9ooyPuyW88iCveavPMNGML+epGVG8OGmGH8Kbf5wPcD
nc5dsQ5lCBTqNh/utKq/LUThHyJ+1fF2+EL/NBbS95ea7p/ifhwbixBdY63xqYAhH3OEk8eQxf3U
MZhsnuwfhSGSK+0rQJQTvqPaeg3Qd2A4OprxF5Tcl874C66fkn1XC4j+Lgcou6a0xwImpqy9dKsW
FHDCeLGisyryGi5UYRdPALj4jRL0rs30jzKl0sklUhaGLTte4ibrhemcszWMlvvdVoXSH7xV4fal
wQfg2jQllk8xMPaY8MV14d8pHppflaO0wzN0LPJE0OQQ3KMh46quJgwpQdzoMD0sx70gUKon/H0A
C/Okhpc1cDXg5ohUoXouXeWXrwBVwSsQbFP+CSZ2Cnup1++K/MAXbI57nzoB5wOuoGXi7LeW1not
Obte/GIvwzQMVxHlwS4bZKehtvzqfmsHr/3W+EPPcVlKS1w2FrDwEkdARqcwAB45ofCqlqy0NyQq
nYnwj4hSo/EJ29o2b5pf3ceEzhOfcyn0+8hMOQn4RD54Zand924H3N3PrdsdXtZgHnsuZ5Lscx9V
Es/V0W1dKilKBZ7d3BjhSkLyeaiepGlk8bMVbS0eAITWIkqDoYj8BBDp0Lmng1DcopLR+IkypvHa
qcrzIaFHzbm01PF0N0dmex+mQ1N4K9xJJrHuYB0UFOe5M0t5DTtO+stqlmmjEBABHwQH59D9YCZK
fpGP2s2b4lZC1N77hh+vHAAqv4tjUX6+xYPPP2Pd1jHbjoqfIqiI+AyWon+L9y18t+Mg/uZqnuSU
/jLb+mf2QfLfoi/+urM3/ozsNVSnHQZrTWQx7GXeHkDHqcVYFvx2OfssmSwxSRev0RaII187OekP
H3e5dWrJ1yj+9IwZ4bdjEOvLWLrtvcWo8zoNkUaD0ox8X20hDBzDsoSJbfn1BHAcmomnfml7LZ99
3bf20+qgQ31oi9l6GDoULdycvXkc6FJ2UWfXTfOoZwmngvIT008n2zYXoSXxorfzIWDLndJ779HN
XZUzB+Vz340y3dgSkoFlek02EcSXsUffufaW/k6FzRQnbenKp8Eh/uVZcCrK7Khn9YPNpEQAoH2m
LgWI09+arh0p2aJVp0W31NQytSN/5xDr3ZhoEm93OaMiefwIjKNSZMvT8iWXd5/babLLl26tR/UW
USpZX0fZ6q/Zn1clOYwHvGRWT7zuwVyhvXYR+J0l0383J2FhDrQvYJVvbCSxyvXoro++24tbORT6
GjMvILSILdd7RdGy+xnL1jR9HK2LvDLcgq59r4bC7vOq3FHsOHAwIIJbMZWPNhVIT41j9wKGoZma
U7kVXXTph1VUD4j4agDiVc/FPyiFev6h43ZQ7wU9xSJhkJr5Bo5uuhUAsv4JDfwcAT2uC784zUqf
R4TykosIjukSq3ndri3K3td6cRv3NLhD0WZQw6Z8do4CqltaiDEfO8gwQk46h9088ZRrb6+HtfDY
D005z7gkuPnEDYKbH6KvXISKNW8Vbm0xBUlfHLO+eWTCdxe/OeQBwTKj5QQjP86TsrpTi8bnqjeO
iqTGb7GmDKrz40Tv8t0YEQvTK1W+xOGk7ubVpeE1tgLUQJZBPTXCtYhc0LB5K+G/UrVYVEfqsfC8
70wUJkhDy1fe1T/E8a8eeIvet6Otbu3u6p8TlpOSbnEqvVLW9c3c5jkO0FdwdcwpRCzKv8HYTn2/
wA5teaet6bqRtMc/U6vwWRRfcazW4i2Pph2qX2McDOdwn238SbO32xck/GI8xdsRknB3MCSn/RfK
cweWWYDjFPI4+5Rqrn+jWIgw9dfN6dOlmvsrMoTxVSvLl8ybxjdxJhRXV4oMbJPP63KgQuBNnFnV
Qvsf0oku7WblNjl/ufahG3Tg3XvaGuLr1OmxzZqmo9CtaNjBf/NULz/Lw8w5Oi/sCH5QqDEfnI7d
3m87dz255TQwEFr7k9BrdKrLujHpuizEUs0Oh1WmtD2f9TGpP0xYTb6KZnsQvtOdcO0t2c5497CU
4JoKz8HPLVY1D+TQEMZzDCrzp7l7dupi6M5tZZonqJHuIp29e9JW5eWcZS6c427W08gslNTxEV/E
UJtnPuV5yRkJ2wE1SWDPKRsu6lJvKE9LCV/wMnDZjHyB1A2/2Ts9NX48LBmSCgJF93JBrOqPMYpu
1YQjsOCxcV9Mkw8nosabL47yhxj83f2vHp3Z8c8bLiL3+zjWFan69dY+uJMt3lwZRN8KlG9liseo
WJPIgiQOMVBOydjV7t8dddSR2PG63aRQ26X1GkQw3QFB249fsAHx4PckhEcln/3o/fZUE6gT5Cre
AejttkvXnuz1a3mgn+gctxwudiFij5HAJTXJLv0HvjHGgH0sEFY1jiZb1/YfC9p3eb0G35pPAnfO
0y7NfOMP+Y5si3ANzPDHW9AiZ0mbaGyctJCLfTkEaqO8bBtLpSN6uYNkIO6K6JjKa7lZezKwfl2Q
j09vqhm9AkwpWM1rGPUADQfpcCppxtAyjwhm0YUz9Fn/BasHHb6N69ddf6iz44poPkN0mT3vuRLt
v7a9fNUQoHRqUoAJNIab57VHNrPnmidwYcRqHCxaDLl1ON1G4rHDXXFg7FHn3e59K9Owo/IVconu
nsWKWSwSyD3NYFnbsRXfFbUsRsQ+LdtRjOJI3IfzAkNquKAvHIMIs+Z+KFgwN7U+s8/7n/EwBViO
/FXulBf75UeAuO3ODi39LEiU8nP/GJXzyLi5FJmjkMh/s6vGAha0rSgPt51pmYc2umieCeY2BmyZ
CtZHaDGHzqoMU9diki4M1Ph89JssAPN2R4N8T2WBogNt7RuTyrrwe6sSS0ar+neiMkPrbhvY+PIp
dvR/vq/2jAOlfKcggdGWcLeK8bs64oCaMCgpmaDT5iAATuQUtyEBHkloY+iClV9zvmPn02YxyeXi
C3HiqkSrUCIbgvNqmKSTcWtQnmwGhe1tZWANUm7TfXogbV3XJwcRiHl2Fj05kCb0u5y+zmGKXaAl
7SgRLSqGFC+JI/PyqIPgedvxJydDMOzBU9yJ8HhCyCe3K7qIr2h+m7fqVvOqdndrKCb/YsqhYvez
980/x6pw5F8XywGZdVYF1CEhXLfEboroR6wiP3imVnbyeakt6eI0Um2ZBdKmNm3ZiyZIZw6FPh2H
GZtJotG+6Rczc/dy9JctIqyUxEC7TycuEMiIpZhRc6bGQ2z7EC96FIhoAbOt//h/V/+6+wzri+1F
D92oVHFzRq8t8q3fyw9v6eUn9jDgbl+KLczG0Qjg29j3o+UDNtbv77sthPQBpkS2iZxVo8v29HQa
bDboZMUy5YKrogHIGtTxgEXT9J+LaWc4dVNY2ec+Cte/pRzikwyOabjMHvtCQhOoOYWoPkvYmWV5
1GpeutOxmmh87Y+lsRC9VCVNCIUcRpmvcd/8tiDxp8deltGU+35szkFobSbZVCutpP5yGTAvd+XJ
FFWFecS2+jTYg+gPOjP/VRdD9SBVCAMaSZfNNtoqxCbHMZvTyCixp7hk7OEd3paP3ipDGxSeyOE6
KdvVKy6LGrri0bMO+8vtOfcegnIbtdjNJySv/6G2qXrq+z40tOIG4l0M9G2yo9tR/eAKXJO3bYKc
+Fs2IT6vo5fh2/gl44Kgg0O+80G0u5NbiwM6ytqPGw+SwyTdbMdlmkTx3B5IK986FvZnn0sXDQG+
uqwQ0348uHXVhKcImvsnwxa5bm7PKVol6JyPb/Ys4hEv4IjyOjLeCtS/VH7SuIfgwVH6xxTrPhth
fv4GpW0YVchUu1jrJr/JberfeZshLkXhXhZY3t+6Esfbvovgwe2n45ep6vZELk/9ENphQGUEmgbY
BwSG1Vj/Jsth6NPWFQbTtdgfLIR5U7qMeof1K8fvHYYGVtNhCR87nKHcENydjtV3OBMbIPLQnYcf
cRVY0Gnt8YGIcX86YB+v9LfjHeyKuMpr4tTvrV1Vj067shkfhQX6FWriWVjF3BCFebmctOOuZ6Qj
8090ZdbTJisYdpSY9xhLdZxjaOv/II2yUxwzoPXTZr1HchtflRn2T5Kh9wcHs8rzHu53DQ/SmVlJ
v9mr5u6yw3E5Iz4v76J1HK/KclFXWw0zJhFUdu6I9Te4BG6cSdYPqMJwgbm7QztJLH4gHB5Iktnj
r4uxQ5RD3am6HqWwL+7Wm1vIKYzgpFPfVImo1uIb+S3XSv3r2wAzyz5b7zuqoVc89dtDs+7L1UcE
8uB59finMZ51BezbrvxRbDaM1fIWBU38UK5fir6pcFqUhA42z5G5uF2HMeMkiwAenb6EDLNNDmcK
C4kgWwCP7Whu4hpuEhc9LphyCYZXcoH2FQlYZOmE1bN7cV0EjmKz+tydq+17t3ZAroBbMs7MOsrL
JPeZtZjc9HSsWfpWz6+yIexcrlQb0SlNrBO5KwKEOy1bismBvMYFDWCoy9tkaaQIY6Ha1G6cz6kJ
rSslCcVdEe3hj93yPUC5SNzgQOZfprYWRBt2/bE5IazLsrkPECzb1VqP5R4jTJ8V8RjlJSGBd8Ni
VZlV0/MNLUoYaGTvyczk++U+dM4eyyt5mPsJg9RniL72Mh/xemGZ9T4jPcz30yHUC6Ah6Ks3MWuT
npZaQ7i20C22z5FXWWe0sQ3WBDs+7ZgwCZUsjt+Hg9Osxgz+LZj78VeJg+YFahzD8wZROVjteqaF
bOaG5DFCfTwuGQCWO6WmD48Pnl9EK1pF/xXwW03mrnb5zzS9lUMEsLPCWT86vHOQt0thz0yldn+b
TCOcVHi+81ZaQu9Q83Z3Z8pmYJGud/fGFmbfDRCeXDZEAiNihrUh+J+idXB28SHNOKeNXsoqoUML
i3S0MUG4x5Q17oIICFTFvM3WMkQnvzHttyjwQWGB4HL2IbRy4TrVz2jCQHUACqyrGeLuojw4QHro
MA5xRvcJk3+T4blbfgd9UH3HnzFBeoQbYVd+cxtK2b3GkwnUS+fjIpBy6L5PPV2pSWxIDEnk7Ecs
OPiicdS1KIrcuXkcGg8JF8Kycyvq+m7pCmBvqt53OMDd3FWDb9/j0B7PFtxLlzP7Nu87QyH6P1xu
mDGsFoaRpi3hDt63TjU/+yjQ+I7nhYtwCWqS6QnqgJgMPDd1NsTVl9qMiHTl4sJA49rOmCrWLABT
QD60dGe/NuLTRZT3OOElydyo56blaw24RTZWIAk3kTIVNylP2f5hIzJbEqgx/HcBtTdXYe+IyfXE
hi6tvjptqCHwtcM3hHf4Ib0XtQXjS3kc5qKdrllhl+WCqkk7/6iB7e6wqNvo+TsL3WHss4AhytLx
Xw2yWibmy/qXOh6VqK6/NDdSWObwHnK3FljzWQ0vSNQN6ia0RXXCsNMXyYYp7cIoGN20HIscMBg5
yTh4aUdQ/S98bRDJKMHm3J70/F+BB9P5RpRB/LI7BqFGqaulrZPA2/AAYkZZTmE3O9duRKqD5XM5
mbXE8yV1Vyzpas/hnW5LkuFUrPr9ziGbgNFsdvrzPO0OCa32cDyLgKG9iYd1zcKgPb4VgSzSTpIN
em6IhPlZqmD6y1AhLoaV6nSI1s6xz6h394ic98Nbnb+Dwr0ilqjgXjqg/DavLX/KcXUl8h7Xf5Bd
P+ckkiIzBs8RTeLh3AOA24gkjSvLuUNxsYFDztbPOcaMB8AcNv/prfOv3VxZn0AMfn8xOKDvMZcR
VNp01XWz9XgTpdUj8oyVfmislWeDkpxHafjZYsFsyxsFJEVSqsTDNG1xAvq1//ODaspxHAj+TbZ4
30h/rxIob3g51Ltv5FAVNxvxymPpDf0ZuG3Aj6TNaQY+8BOrXAeZEwGn3lalWdbqFihG1p56NFWv
fvWV1T9bcWBdRKiPd436C/8nYNSRzvEy1HhdapDKIIhP7tK0L8exeSeKngXgg4r/BviTCDA47C8x
NmW1M0k61HPO8bM3RtVDU5jt40sS8+jC7P8Xhv76vZVMH/ipjj+jMyEWn1d2h4QFtr0DQjOpNy7T
nYX+/+XLZIjtxeKhSHVsr7d96jDTzO7xW9qe9xoitb4WXtQ91+6x/PJGb/MwbwSN4rSHakDpC8pK
1FcDCcBSN2GBcDgI/XApTv5erI8o+QjaI9qrr1N/qgGzEUcEKKPKSP0XrXhmc24a81TOS93nE4V5
b4HNNdHgb/21Lz7Soj2GiH608WLVn1XhwDM5BpV4DHbyz0ZpmPvj0h5/K9K2TtPsL9FTtDroimar
XR7GEt/FHe099sc0AVPlUtgaCeA8hPVVlmhMFKBwOTdZMdVocKqaeLYzzuuoeyNqJXbyyUh1Qyls
/ecOgNCnuPe1PKkQBjtt0DuWJ8xE4s8gi0CdjcYpk8iI+5tAHrezPxonCJzzSPmYm5qWL4FAjXU9
xgDVX48re1+s4m4y6x7rdOAaIDvNCKcwKQvfph9Q2Rn68OIROxVwUr0KPD9yMeygmKRP/mJ5NXgA
Mpv9NM6zuFqh0e7PDkI+ndvCWV+5BMP5fduiUl4P5W7+C+lhx5402uLNZZnz7kPzf3n5VJgnpF9R
+9AVVktgGYN0PT2KSdc7hbOIMU4kdSAJ38fKjzJr0KulTp4IdIYI3aXIZQztYeB/LZVZ7MzI0N5+
IM7/ogvZdC0sR4OKiDUhJOahJQPO++jhk+J3uNlGcTK2jfkfZ+e1YzeWZdtfKeQ7q+lNo7OAPjz+
hLdSvBAhKUTvNj2//g4q83ZLLJ2IBoFCAZlKMRgkt1trzjGfi4AKbHhZmJWGpiErO2Ujp+Dshl01
Dpx3acvGxiW0FLVzqe6UaCMdRPntXV/HHINiE/FL6sl60buRoVfikjaabeM2SQ3hoyOzUN+tDD8T
46loHC27GwXKu2vZlBF/u9gNR3Gj2ZzbUTkbhvMgZ7KoV32rN/0F1bbh1cgdxCArfDLNNg/oczor
4SFnY0NtGWZLtBLmFaAFtVgjpshvPQQ42IYIw3sxext/BgXCXnPpn4V3KXuUT/QJyyOvsLp3jNij
jCDpmDUsQ/9S0u9+8TGtHJtSR6WvdCAc8iylquTQMfvCcKEwLiDVcNoU14FShy5p1vHKsAUSlK42
cVNg4PucaXXGOdFJLoegsB9YFZydXtQsTGHM2qva1W5Et8oZgRr4mhOz/tlMZK3A1wDia4WSQXEj
MaliKDumbmJz0FqH1EzID8izrZkgZa+qKDGom3qJvkaBpN7EiW+catHmR5Rt+R1S+i9E3IbY9qLq
M9vGaFupZrQZfIaGo6fKvWwX9Y0Tx8lD37TebQU4wHBREcuXprDw38tV1Xr38VQ+d02p9dt1OUqs
NPQt863SDAAPxtKPP+mOV3ZPnRdaxc4hzriHVMJsDxZM+Cx7uqK3qDR16A92h755zarREmiR91mw
CwxmYnbkoSi2ZtSzsLYeekUIBjZl9h+V0bRTO2VPF96+5X1EyWbsbcW5yiNbA8xRI+tfx4kd5N8C
YB/eNoTcYl6hGUoHl4QYkV5aWR9GWzUYy3Jn0LhmZugt6TLBvYI2C+vqi9mMeH3LPHytVGRwG6QX
2o3slT37SzPnPdHY05zPYJboSqsIbIptGTcM5d6B0nMwPWusD/TuqDt0IqteO4T24QFrVSJhcOsJ
BFLw0zrgbiK0ihaSuuSYmUX3WnZWi9wCqYROPaK05ZUmZFxv2I5FvG/TjGkBiUWl3oxk0TQ3pu1H
9U4Y6mA9WKjdLtR6KMLNMAAC2VM8amneV01cu0hb6nTjG746bpJBDdM7laoCh24EThgoEHXkn+KU
GPCLMsNqvm6DqGEfbeSKskoRAXLIYS9QXJARy5bJkmmKbWKqCG7fpX17k8kWdxlHhZStCy8fjW1h
GW2BjCauxhUGMpXDTdSY37UkZUlhibGeGrWo9nUfxi821RpjKtO1zNqmc5BZWwxvhe7XbDCgxoZ3
abVYKz6XsoN7R+5pXNxVhqxGF4JARXk1NHiEXMQQbXUzBHT4wzRU7isdA9saF/Owq7FQCQSqmT2F
zqJpobiF72yT91JquWrvZyoSYioeW4o0kk10g4XFo/VlWsGox/roGhdK8WKSOB1u20Jv2ArB2etX
HYAHOme+YKapWkIU2Ay040M2Rv5LFFcd06OVUWdEAWRCwVHCAuc5zp7+IogS69PQBbrhxuQKhIcG
jPomUvtMutCLOK529UQg2aGwTIoVMEG/3ymUPqU34Nxt5FahLyZ9jhP5XxMGW0cuTKsOqM8V4KCv
kuEUaFfB8WTx3eB4KUOpqWNwA42nB/q3NozK9HudWnT4KezHyWEAXMAWxeuB4wQiCdq1o4oM8Z1t
CxwdY5CE/mkIqiniGICXxepgZUZx52RyoAeuzvGpPSZ611k7nLxNhYEpr4ydFnaW2IMbyO7opDh3
gtDuh7orenUjeCnpmvW4Ty+lOm26EzWT6DYjVO15bM0hcQlp7sKtZqadt00A1ezzQi9OYRZTf+XY
T8MFBIVy7Pnu3CAu7aewFjhOdDasX0PShb2jlrO7+BwBBDJxRkDWRKc3DK8DdduSnI6uekXsDUKt
bdhingzheNaOgrPhbUqkqpd+rISvPWake00a9OeavQ8NcuQuTEpGEOrHBqjCsBJFI4NAYqdr39M9
6Mr7yMtdxCCUm1LW0cJ2Th5sgY0dNbjbbGwZ/QbGGmp+5CX1XU75dqvWo3w1ACW4pJFooASR/Bqm
IEQjuGeUWh4RMEQIVGPf206iKvRfEdIdzmdG6KaN0RwiTzGaVdepyIzkJHvxk6l4ObZ290oZOroP
mj5563t6ni4jDMVczSZozQSW7indeFuSLeMMf7VXPDXgyHatFZin1AMgoTuqdOX4LDtNQe155ytd
h7RWohOXcuUrp7YtdZeMdXVVwaXColl51kVvopqJHLWKNoHH7tKN5Th+cBpJ+ZQ5qQZpVm2UAyfZ
iMO6H/WbjgBteU2d3qD/hKSfJWKUIlQ7FNh2uqcZa8dW6KcXhC+D4MCEshqLVMEMldaSR3tWhJTx
SBZfxRVwAlFaMl2zcTgYGA+B4JT6uPM4eqxg37avpVV0WO3j2ukOjTNYW8H2c2uIKLtGDwWIB5lL
cswj8lbo8HVXSRpPOwUvuMryyENQU2uPViop8TFKUrzdDT2KK7sunZ0WOdJaGM7tIOvKUYfBQ3vO
i50jZ+HiW03HZG9FfWXeZKXnVJc0Kx99ji+byFLzdTn0sKUcKWBmomHGsC7HW+7CuCRtuj1QuK8A
m3Y1qDCEC6BY0iO+VZ39aWYcKg569XUCZAbTGihcHzSBjQ7YC4P0TYIYfMr7Mj5iOOvc0SRO2owr
/yvS0fqTHWYC3R8mfXACFUgR0+bxGgD5VkpLUZpWg8DTSiZPfMH3Xu8SaB6bJGkqzgv4RaeTwdTA
6RqB3dNE5bz2dM3gDmQUgHg3nqFUGK6pFd9StVCu6gywHjMMRuOgTXeZMxoPTShXX0lBFnQ0aucg
wli7z9G2gPDlUOkzFBQ0NraFjMNWip0mURSjMENfnuSMkq0GbkdzBdVgOGlV37HnYOe2YowpOuVC
Xa8RVGbCoyiYUlwq8pjiqzkGl2hJ7WPalj3/DCJxdPFyZk99qRQbD37LRVDo9msRd9WXHEzRxWBO
TBpzQAVFI3mPnU9B8EV75FiZoEEsVfev9C4x71hZ23WqUFkFhWHcc0qRLsykay5KJUjqtc7bz44I
AJWjqZMCx+AHKZJjT51kAI3zlKGvV9yeNTm80JOkeC2FUPZFYPNYDTQFG1+vo30KpPQUe003Wbnr
bt8S9nagH9ysPb9Wv7A9GB5kT6XVbfdlLihV+eUG26u57boBP2YUOXuVSCH8UF7ClguE9OfKKNHs
l9iHVgZK4h1VU4ajJ1vFsNE5rPp7O4/LB1so3ROJCD6StUyCgFegFuhVPkxkCrxApDLFqq1atj8V
ZuGRreAdpETjwlZ+6CQ6tWTPJTGp0q5Vi1Vay9kVW7ka3ZlBIcAbUZIngSj3Q1Jll0bgeJta9+pT
H9FYR93rHfVSkh/JP4acMsgS1oV8YsGtqlL+VpQc77oEL4hiKsEdi3p8bZpBufZVs3iS4ybZI1Ew
L2mkVttB7ZkDCuq8u6isnTW1tPjIxEa7xgxCMm2R2rSbOh1NqJXsOjzUdVM7iLFK+/mzrAzGc1c1
0lbq9eiSUxNmaaVJNpaG/NLP7RZYG5SkbzGW7y/jNN8Olhpfc1ZThrUdpv2l0uR4MZuxjjaAIhS8
LznnNEhaMDs7eP8hxFT9kKggqIatA6Y/ArIQwuf+EkW5WlxELGoBbqTOKCvyUpDYJyugYeyYV0Ky
DO9KDti0UT0n/KW5Q2QZ6hGb4iKl7hlBwoHCqAWOnaL1hBaG9glFUHpjck434Lh4Qc3EmprFWF1R
9uZ8wdGlTuNr1mHczavcTNBYXtJeJ6FyO4IY8d+GFOjx1h5Ru91JSMzyt/eZqeeQrDMYc+13iHAs
Im/ZzV05SCpL/OzLLj1jGWMoUWI/DJQjstFvlSKslYe0d7Ps4jOWsVT+QK4K9ag35gufKpXJD4jq
ZyjJ+gxerEl+jMUITzSNxB6dF/hYWYZVYY267QoZf+uy32CGV0fmYobgO9WjJMWai29il1lK+wHM
+9xrndHVYWikVjcU6pEP83NZ9cdMyB9QpM9ceh7aHVa6YiVJphyxp2LH21VJvTCVZ57ZLSkog2KO
MMe+Hjg2j+aqkrti2Rczz+z2JY+6k4jVo1811xw1n9l2fAC8PvdIZuj0wWMBQRLJq+wkjPL+vRQj
tl/0mcwTu81ORqejYlHJU++LXg8vFtPMwmvPRigdHjRGmtUcIQglrJPKIZQWZk9oswGqaVhiVToO
xwA/w1oLVQ38jy0WvszZIMW6YEeGDIaC7TwGs3iL8GxZaIA2G5dpWQDFCI3iCJF5lX/SouGDpz1N
qb+homuzMSnYvASch4ujie5FchM0iEiXEECFwHsX5qzM07p1y8D0kgt+iBJ/14r0Gh/2etGXOM/q
7inMsL/KimPi2C+xyG+oIn1fdulZVJFfanWcWjGx0cCjZX2Dv3hZ2s88qbsvG0EzLxyOMiB6u78x
hngZWF6dXvNPMQYA/0Jc6v5w9Mk0XOvKlK7CwW7ZB/4js+Snq1uFIpdqJfUMe1u7RqlSHlC7Ngtf
5WxwBhW67spuuqPZtadK8XdyHt0ue5WzkcmbHEtWyfaYqfWG+KbPlVUvfOKzkWlrwBdrpWqPHlGY
G0ROxsYqB3XhE58NT1hkkAYQTh2VIfKuRE95gciAcNmqOU/tjgFnlIaGTriaPPpFY755nrHszueZ
3ZGDhqQT0HqNANWFI+Uc1FI9/mDaOrO4KbOxKaS08FJ1rCF6WjVieOp5XqAse6Xz2G7bqYIYYmxK
vIyFUcK/EHr+uuhDnMd2S35lx60vyiMSFuwNCZb2UgGmtuzq09P6aXzqfm+A/4YazwQOoEPyH6M+
6pYtQT9yNX66OEmao2rETXH0FGWyAlocJGIwVstufTZCbQUZz2jl+dHPRhtISXtFQyRftqudJ3dn
8KciJeTWMeLEK6gsWwWD8cKLz4Zok1Rh2rQsbqGcPEDWoQ+WNR/F9xo/FuLfLNCy8+s7xT4na0Nk
8GDwJz+oUrTL9eaJDi60uoKcRZhA+SQWtw6FNR77XLhDlY0Xhu2k4xaWh/+EmTQ+RAZ5NpZXOZwz
Re5Oh0xa5NU3o0ddhHyumWj/wkVmcOsJKg3wMVDySPh6xYAetEHhaQyqcSwH0Ppd+9XqwdLiHF1R
iLFvusyJrxMZ5Siqwf4KJ0x4tAB5rYJAOiSNfh8K5zoioarp2ud+CPpNP8YUKDlijxk/trAyqXuw
syze1qbsb5A0OdtYOFNHu7iNsfZsEr9R0GIH7UFBnGkgD4FbP5z63vK3Y2401SPhC3stEV2+wlIn
fQO/bFG1MVrUJ5CQW4A0CKi0XYG+4QIXcE4BMALiG4TXTul517BIN7JftZ+jQcVdWpvrgXDYDV6K
k2KLTyOt8oPeJNdS1tL4CUrpwRJ5/9o77AxM+ZRmMRQfr7D2igQMCT8rQAg7nCjLnKCAavQt4lep
6leKliH+wSedYY7SV5R3LkK/QSybn5QiOVAwyO572/N2hgR43MRCcAU2DlvhgLyyhcaoqzetod20
ttFtOYCnGHatHicdZnw386R6o0Vd45qRkzxHIZK2sJZ2CvKcmxi4GPy7KxqF2TrNo8cxSW2X3Vk2
bMdC2sOKeSikoaMkhX2V/ebaoRs5rGFb3+g4oFwEuYCmRD/sYTYQIxAH9gVEzA6Fx3Ah4XPFd2i4
iu95rs3bLyXNsOAmmP3Og+q6NzUFg0dmbdG+VU9UeJGCtHTzyVugUmylpgMpKEFB6qqAz1ygMvLW
7CTVdHE14wM0VXGyNdIBIAnpJXRreqa1VhmHohzqC8+pr3I+xgkMvLEdEIk7W7DLgmHUGW7aDvum
Ni86P3vs6mGnxHaTbfIWY5numMldhUriYjDkywgK6KaC1OwGloNdTAFb2sL4PeEsq926lB8V1Dhb
GQI5H1rkpK5hp/HRGmmEW3gaTBuXte7vCCug71tNPXWbB1o0353YHtaphRfeovB3aLCjrUsdc6pv
2ilpIiNM5kZ+G/Xxtq6JnbpxfKsCIV8JuE5KfwF1cIClnTGEzStbRcFE06u/HMhag0MzlCPeVHp1
WDXrVjv6ZIR80psGB6qw5XuQIOaF0eWYOOAGp88dpB0egt65BF45wz3goEuDmpL66OUNIRP5IdZM
+SIEp/upKit526jOTSlFxX7s6MxZwRqE1MHU0FQ4fbutpj4/1kJlUxpi1ejUjm30bzs79GETwYqA
VcE37U62KvxH/W0MhWmbduGxjrUTDLkvlt/aV0qkQs6qBSN7GIvx0xgmCUiKMDR2xC6obt5Rr27L
4JjKGv3GtBrAe4AXJuHDQbxvGlY4bss21C4M1Yr8tdr08hZW9qUROqq9hvuOKBAS2gZFiyets6GY
dlYvQUCgCIQZwt0jM39TvEyiaRGXT2GI3ECpMrEJ8NpetKP3lITm5M0b2/Rap+y2VdP8iP6BsQH4
2Gmm+mGuo9jEsLCCWcQ04+l7HB6vmFOVJ0fiEIddgERYOtflWqK6jP4S6TL/3MrXBpCRTd8NEhqI
YhKWWUKSNjZOpMcAp9rGroS1tmMBp8jyBe8iwNg4hHJ2UQ3JNaIm75LIjGuJKbzIqL5qmoQwHv0S
OS4deDemAwV8+2fFLPZZLPZ8YNK1j11q61kBwGmaO3aPRi4XKcoMo4RghsmS4eyV47ciQ5QWV1p8
j3hORcnZ+Z8UyenuI1k3P4mskS7lHNWp2zW147wgTGi+SoCPBUSjrHzwRPOGaFA6wR1EpzrwKlEX
N0dfAgc48EbXZW2Nd2wqxm2dBsW4Rn6N/IIO5ddWF5ynW5M8Ngnzj5zivhr05IWmxECkaRtjXCzU
jTOKch04IoOWL27qDhNkXJPkp+m1j8ZH9LwZPTcdsOzOC+Vcfy/XZfiMHKPOj62kt4Nbo368iLrW
sVzNqT+LCg2uBsT92KYdUsa4sgeaaGb92qA9cTOnHpHE6MaDo01Cnhrzp0fTZg1aBjcffGicN+B/
FLAtbgVSa++0hb0b49y/oGkFblsRRzzYAb72Ur9B3pKuNVq9B8mRafeoxUYzAHm7Q+rfUPMlHGrU
m64Do6QFtLP777TOTeskQWwvXyxaa27cC39nFBYoNUc8tEGiPMu8UjSVKU43UCC5XhjFI9yssVnb
pci1tR2p1qekdehylrJsX5XpuIeFPex1A91VT/TGroxGDMaSHr/6cWCma5oYGWI/7TtIE/suF3Sr
6yT8psm0SVE0KvmnZsjkU0Go+qd2UieUeKvXCRMyjI88sKIVe5rEDcKmxnITwhyJEqW9lhq87I2X
Qgazals7ANR/wB2nHHyUmlh8reDRKovhWopSfTe1mFBj672ycVQMgMD/6PABWryO6na80eWRg4dm
HJnQfHCVCfT/bVElVkSCCIIa16KHXrqpnAiWrFxDB+8oNJzSIqtOKDlBhRGK1dx2GE4f8qitLmyr
zR4xqjWb2tD8JyTBBRsEvAj1lkSmYY/yos+PsUICExTEwCDpq6JF2gQZc1CU5Kuu4PAsjTrmGT2Q
1pgGNqFXkmNgDtq6y/XLDkjxCrs6s1qXPOqV1xET4d2W6OcVjGMi2amspOzr4ARpDT8h/uHrCctH
j42Yi44vuxn8iDeXWtKyyE15ipn7aeNf58gJwbTpxzrXy9iN1NLAVVChYPrgqHimuC3PDnPYfGsA
D4MGLwbV9QpABU9eBUUEyF0Fnj103bKTnTyriUYBbIGAXc6RFYZdZFNhn6X8Clxk0SlGNn59VKAP
2zQqsLxVmjoON57ZJwihaq9PnWVVXXl2xEvy2GkEnvZjFhKNchIOA+NYRL76tOw3mBVhYlhGGpJL
7WgZk1i6dE5JQdDHB5/S9Bx+d5iZnfIc9hta5Lfj0W+wIB00CQFz4DngDNVCDdtlx2B5VpJBMd7k
huHzPdl6/mSKrH9GZyuulz2h2XnPUgSfqykPx6avkCGSJtmdMMDh8VtyfcWZHfiKKIBnhMjzGAuJ
TJCG81VAg6+IF31BijMbzvR4Na3Fzkp1A4lTAMUQN1zCjmLRGFCc2WgG49f5ekffgUawhWxLA30v
DTm6q2XPZzaGA8ALoEnt/iiPYNjKLqwvnNZ3PpiLpnH071+o4sxGMIIxgRKS/qCWwrp309KC7hxy
JFx497PxS+61B9hC9McaYW0IG9nP12FgDfnC68/Gr29J9YhQST4qEOc5KeB7jHnJ6Uf5wueez2wE
62T3eOiCx2Mio+lP7QpJEemc3aJCreLMhm4FIlNW0rw7olRVbtQuzr01kkzLXji45oM3wffVqPCg
jMRrXjNAFsQxGvLdok/Tng1du6sKramC7ogZFpldHnLftp3Wy7qzij0buqqqCSfteDpEVjg5gCRF
vgP72b8tu/3ZyE1KTRfYi/pjknbJGlkP55yGn1kv+zbt2chtDbMu9Errjt5o+/dRqzXDJo5jI/1r
3v+Pr/1/+m/5zV/DtPrXf/HPX/NiEHhv69k//ushT/nff01/53/+m1//xr92b/nVa/pWzf+jX/4O
1/37565f69df/mGTISMcbps3Mdy9VU1S/7g+dzj9l//XP/zH24+rPAzF259/fM2brJ6u5od59sff
f3T49ucfyrTO/8fP1//7D6df4M8/9nnm/+M0/d/9f/Op/nXJ//l7b69VzSUU/Z+6jr9NNyCLA8Vl
5HZvf/2J9k+bYaXb0y7ZhiXwxz8IIqqDP/9Q1X8iw5cpgKCFVVGB8ZeqvPn7jxRDMTlWO1Akpr/3
x/+/v1/e0P++sX9kTXqTh1ld/fnHNK3+23QLRHs23cqY5zo0bfLJp94Sj0cnS1xV+ut7+OVz+L9c
fJrDftq4tkOVZqXayaeOpFWzqZ6K0D/Att389Kz//l1+vvx0md/d+2yqba16gD9fyScHJEwpoZ76
KPV8Gs+/uzJP/ecbt+UiAqfYyKeSrLYEoW+LxiiCA0G1RzVQLrZvy36F2XSbkReieiM/SNg48S9I
S1y9f+Fz73U2z+aNOqqhiomxUYksUUHBk7ib2+OSXoRO9PuvDyjU7FbqsMifcG+bxaNVvL5/29Ng
+N2Tn8+wUkRWCjYb5aTo41bX/KND8G4LG62zcmjJ7XUDj3gKyMUnucddfWOJEhcFgAyjuOgd49pX
COlJ7JMNrTkKKJ/LRxPPJNWv4oP92zQb/+bjsGezdF4YNmArWT71RvSJ4MMVO8b1GH/nfH/Embt7
/0mc+bjnczX+daXm3Ez6S/aiod/row9GzZkvw57+/U+D0s8kUSUVI96Sn4Y4JjNvm9qX79/0mXFj
zwa8j8uE9gE3nTbahqO5NZLmBusXdq5Q917+wa9gnftKZiMfwpqKdm+UT4b2ZvbVqUzIZSZDfkCq
D0kULo9ko023QJygMJaNra80j2mcbYZ4MmhVm25AB02+mKDK32TFVgLpQajpGkXsOjBwvfnSJtSz
S9JDQfgTsep1Yt/Ljgu7B1o4Sky4AiNSRuE7Ljng60A89cNz0dTboDdOXnEJs3QlYWQ32uBqkLPr
ibtnU1fL1cSNm/4K1Ap3Yqwoj+S5uk1KXCt+vbFisWPiWYeqeUBq4lZxdyU1L+TL4HX/Brpq1YYo
RAXJyda3fowwp0Xu1Aq09bto1KjGiw92gue+k9kcmHWREdhjJJ+G7L4UL3p0oQBsf/87UacX9bsx
NJv3oqgVaZMwhswJ3UAXC3cI2M/Jo1ZF+344DDX5RvoNCRBuo8JLhSamDfa6C4NT0WMB0yB3JNKD
JhDK1s0xdjJs60G6JkfQHZr2gw9tms5+d5uzWZRICgTlgu+5bYtNp36KIdaJ4UUB35/TkZoapaQK
vP9MjOl3/80Ps2ZzKsOSAACplk+a7T0PEX5P+8ashOsRGTc6eOOTNxjdDC3jujZrGi+ysob4ecKT
jRCZ5ICa6KRGfvaThL4fdRyfD14oxqkwJxu4wIFYEKiTuqqju6R9QWLABREdHQ0Xjf7Z4NsKGulC
qVTXKL4rXETATEYOvgJXv6LW5mbI8GnuuDWMIV++p5qe55cY57FoPtjxWw4VAATUkpMCISmzvTbk
jgZWHc9eBe4XoT0nZ+n9J/1DLvO7Jz2fwQklweau8FpplgUEHzXA6GU6eFMSjrLpJTT6gnUfN5jy
Yg+AYWJ3QOKuNoOLS55I3eeehiAxwiwvCrrgW1IS3EaBG6qSuvP+XZ5ZAKzZZt3MI60kzWo4sQfe
o0O/jKSv71/5zAJmzVYAh6wxj94ESwvEGUfbSABatG9puVeIh33/R5yZPKzZQkBAfQT7mkWmllix
n9ruVZPe3r/0uecyTSk/rV/oHNu4QtV9cpxV2e4H44MF99xTmc13RQK4plC4rsk04jXNSqFVXIqD
TUa5Lu7fv/lzz2U275lJhnGm4ocQ3ZubV1H51YyWlMUYL7O5Kjc7knJ84uICQZge/eH1+7esn5mX
zNm8VDqlbcnEMZ0KJSB/UOxow26wj5FYg5c0sg9WSJMG5594DKNDpZB3kOsPXV2vrcJ3Q6laK+QE
SAROd5PLsg23TmUgQZ7YN2Lre9q2HcudlBKKEyurQJiHsLmpwv62ta5UI1hV6WulZxD1Dlh6i7o4
hP7GkbeAzXU/+mBPd+ajMmeTjdRapMl7FpsiQTOg3ApHWnjl2VxjFsjywzCdDil30XChIal9/72c
+V7N2fyAJT9JdcUcT2lVY0qLt3Ib0CS97QlAthL5o7f/+0XJnM0VZT2OEom9TJUB4ICD0D8YCOfu
fnoRP43iJg1hTCOfOcWhuhr9izF6Hofvg98QCqJ88ITOvdTZTAFkjggpIp5Pif+1UU4eOV/vP/pz
F55PFZEoOhUrzWmCkaGyKD644TOzgzmbHbo+UCzLU8cTTtitqZAmlAXXkv/BnHzurmcThGbA39dC
HgeYkXXdbsG4f/A8zty3MZsh/Fj2clKNx1Pu3VeVtNI9duHIgN5/2mc+FWM2NmVZ9ymLCTb7Dvax
+KEn0koPXfINIc5+e/9nnPsNZqOUNI+0sfrpZ4h9rT9aMbIRYpjev/iZB2/MRmqYJ6IhBYzHk61L
xuhHZ/xz152NzYBeV22nXLd5TQCQfLQ9OnfZ6d//NDSL2pbg/hjjqZP3Adivcb3sMcyGY+/AJxAJ
tztFinYYyM0PVr5zL282HCW1KIxmurDvX7fyrcIZTFvSr9SdH3v1n55F0sBib8kROWUFqLB1kN8t
exazsQhYhsjr6dU5nGvGvWF8MBLPvDt9PhLTEehvMd1vsLPu8maz6Hb12RBUHc4hJXoqZuvLUHPb
cbfsurNhF5dsEgUW7FPq3/baS9m9LbvubMTVcRF6psOERCxdH18GSC+XXXg25OS+K/UkZw61e2J8
1kG88EHMxhyIotFLWn086ea9Ot7XHx1gpwf5m5OOPhtzQQiO0qp5EFFxa8b1bVMBWutI+RL2AR3g
wqcyG4B+HRAcnPNTAlyNg3TMe3/Z1PljT/rT+CtaODpwQuUT+px6OPT9srVQn42/NAhj/qfxQSd7
EsWiRd1L3Znb4BqpiIDZcN2BQ0ND5M6yXeTcA6eNClLOmPmiS4+ZvvUWHhrm9reuTpVmLJ0erusa
OSzm9PfHyTTf/Oa702YD0A6y3C5znsPovHbiO7LdHTEEruZVazRRuo9Cs755/0edmfLmVrhYEYrX
CmvknEwpqXlQsi/vX/jMsqLNxmRadoVFv2w8yeRIowLfqQPLgLF9/+rnbns2MmOkR6As2Ov1qGuV
RHeDl2UXng3GSEMXlFk8+lZsTGvvNQtveLY5BYBJlF1vszm17NWoXodLb3g2FgdNJd+k5sJ6caOl
h6b5QOty5gnPTW9Ca9LICnh/WXBKGqCIQ/TB133my5h73uAUV5ozzR4OoYUWB9tGvclIIHn/Bf5w
6Pxm8KizVVG21M6HqD+elOgFQNtN4KDTm3CH2UpRCHsyHnPwE0S4uAABV4MF+lq5S5Qdyl5NKlxl
kPdh6H90N9Nr+N3dzIZy2IS5pAnuBgCP66XxCljlqsfoWxNHwsioo9BtrDuSJpfN+VM39Of9Z5uH
Ew4zGU5eEtyURX4tPpj0z7222YDuSW0JioTfhFDFiFi73LsOANq9/9bOXXw2nuuK1lUzfW01nKwy
wZUv34cQU9+/unqmCPOjX/bTQkiuvSYqgoVOqqCW0vaQEfxtZjboe14IdF1LCFN9VTqqQ3MyFXWV
GtG6IMiuA1ECDnBlqOqWjLqrPJPWSUTArCUfa3BG79/euaE2mxtGU6mACDGEAxmeRXTol8lpwODM
JocetEHCZoVZh4zv/IB14f07PvO65s47nfRdLDdcN4RvBCZVh7JKBNcHz+PHUP3NoJmb75BzD5k5
zWldRRASnCLyJ2RoPfGExFTHXR9p353oWW6dTdR+yawHXd1BXCei1lxn5bek008wyobiWR/TTVXF
azONdwV50hECYyfRDkX1ZEh37z+LaST/7mZn842Qo8qpunQ4FWRgxeFtBcMiVUgQUbQPBseZ72Nu
6KPdA2tfk4cTkfUgRL8P9bI5fm7nSwyjABiTDSeiaAYOJguP1spsqhhREJPzRdUOcK8rpdFqMMWy
rf6/2fiSolf6iKcN29WI3az94C2ee8bqr9OmphijAIzJBGSZdBY7104WFtLm9r0Sk5Kiw9Y4mTQ9
MZc8v//dnbvj2dh2WtxYxPYOJ3DR6o2/iAIAK2d2Bpbo+Q4ozYcTyXLG1eLLzs7AZBTWGFK8/tQ+
jGH7pUiqr+8/hjNT0Vx9jRfArwXEGzZs+0j63NvhxtOSZQeHueCakKPQCLp+OJHnR89QLNtkznXW
7cDWGMoy9r8QEtGqXHi3s2HXe7XP6+Oy2Ifuon7Z7CNrv44MssnCQuh8EFlwA1nvBXzXR00648zu
SJ6NOmFqf486ryIGq/3ssDQbOCpyb2uOB2kciCXxb+WIUB9hrAxM2EPtbAL7rfIyt56ymL17SSq2
eX5y7Fs+XHegwaE+xOKZcBj+Y+iUsCaGPCOdsDz0UNyy6GsnpIOBPcT29kZzV+PYt/dEJXkRSDEq
jZtEwW4idHcoNVBhmylVaxxlUJMCtKriSsGjkD+9//WeGcRzrXdtWKkAdTyciFioSGgS6/ev+2M+
/M2qJM9mB8sJw3Lw5f7ko6sxrXs/8N1YkbGsffKkWzn8liRvUnpfds9G+0JQ8KKPxZ6rv4Nerr2M
JOCTLW2ybE+y8Pu/z++fkz1XfcdhR+aP8/84O68dx5Vki34RAXrzSiPKS+XNC1Ftit57fv1dOvfl
HE1XC6gB5mAG08NOkZmRkZE79hKoOHwMJZTdb+0m5rXY27Am/Aq1y2M/aVHub2nI/5wSmNZV0s+O
J83Z5asGyYtOMpct97r+Mxi/d7nPYea/S1LBt0o34adwY/Cs6Has3igFX1KW/5009Jj+97k6pEd6
VJeJq226MC+tiogn1OReg5Oa30rGv/qUV/HEyjqFDJwioDT4IZbI1Y0p/+eNADHofwePm2I7NOrl
W0KKF0U7KSwo7bcul74a9VWOns5mj7c5oy4RcJSbsdr8fWL/493zp3d+tVCDrEJTBpiKb7mHlHgn
Y34yqm6AKV70FCHGWtTRFQdtlZXJOcbxVpCOkiVgHQzlqa3X0O/WmjpvCy4uQQp5F2M9sTTuJEGj
uYNTSoUr9O++WjfxoyhFbiHR38gFELawbgaq5+8/Q/pn7/rD77jWNKqDNJiywqk+b3U8Z0evr1SQ
ypoz1r+w/nRK6kthqHA9jBmuaHp46NvLFLnptBkyQBC9sZnI9tvmOFQw/LLCNdWeXtuM5tN1gie6
LC6IeegWxUNaQbpVycVeL/aTpuKHTsBOM2DCT5P6S8EKMElfjUp4UKVhpcn5qUx/iN2zgSVhO2Gy
HgLSFvSVQl9sMcRQ4X5egEaRgKJFX3XlOYpesmSFcclBGhZ3wgrN1DaFeIHI3g0Zg+xwMcJEu9Ek
2zSfsARyG3DV2QWk8JYVstOCCIkawC5y42DNak9Gi5IeKEP+hHm/Ucqw+AxfSxMbOq87YhMtYldg
OnmoeqmoHXXz2VT2aWnZM/A/a7aAi8HSMOnIE89mojuTLniNLNll/inqmhcl77j9nFuld+BJ3Yi5
XyyoazHpEulSXF+OpWa7T5rtlKyF6YbS8c8FTvNaBIq4toaVS6AZUhWh1S9c9p2ik+wiSlYD833W
6+1o3vIV+SIcX4tBAwUv/jGYJ1woz1r72KQHVW8hqt/4MV89/ioam/gmL2AUiPbxRKdT7FXze2vF
jo4h4d9X1xdx+VoY2vZA2PpLvBeLnVqAFDM3QQsTfKunN37DF+HNvArKMpBgOgQIbyS6Sr/KvmW5
pJrmVVCWshj6YcVzU201Rau8uxFvvhrvVTgeFbnXFJ16kZ5uJtGBOPL3N/3Vt7yKxgUdzlLRhPOO
cpRrNAXi09xp1XN/6XD/+1/xxdy/FirSFTeo2HlQ3Kifs/pdFY5NOoI5aamS090/X+Sat8LyF6/p
WgVY6mmPlz4H/KkrHLk3fWQ6d3//GV89+jJX/1VS6+e6LNSonXc0hofxLrl1V/PFXL8W7kkp2BYQ
fBMXEu1BGudNWcZO3Uu8nQz7SNX9+/CVywz8w351LePTy7gbMKeinKnsCwGVvwICpnYW8byAf52z
0q+sH918FlAim/FaofNebLGIgNFZLyDyIG/Mq6CR8GOo3VGI/Sa2nKlaHqv6qVA7f4nxhy5+p7iH
mylM0mYFa9DUzdXfx/9Fjcy81gjiXl3QFMrKKrrX7II2nABf9pxQ8sEroh8JtqOTjmcMJdq6uquC
U6bfGeaPpmpoWK+dJEezuQC6SuvdQlVCsCx3SFYdgIg2upPS5/zi9XErAn+xlRhX4WWaBKAToGN2
auqOnTvgQf2tEhY+3v+dhhibhGWtXaQAgBoTZ7hli/RPdeZP8+MqwqB8MjNjpCBUVY+luTd/lQBj
mAkODh0ViId0E5Q3csCv3s5V0Im1MEL2zlQMsu3Q4xQOC6m+KZ/5YkFdCxAHScC41+SHiIJk680H
Bivx/Jkp+yp7zEpg1VB87jr8ci3jZxs+lNVI6ytum6tcG+0an2+6bR2tBqWiHqjsrc2sfhD7HmQv
9XED0llVwcK+B+zyHDWrLMMYH2pzLsNOpO1HsLy8Sn32KkxHx96TmXuyNbqqvI2S59i4K0K/M3yh
uiWO/yIuXWsRgSlMGD+JTAgRY3EBqdb3Ap5+FfAC7NubUeA95pYDnrQZHv++kr8a8GUr+lcgNSMp
EfpLmhU2P/qpd2Gp3NhpvnryVWISgLMWo/oS4syfRXkWxre/j1j6QgIOdu6/Y146MeoXiwNuw2WJ
3JR22Nyn43sunRpgJvYcvl+4a0Ap7jS76TXXULdZ9SyF70oN6ATqU02xA3CVr8qxE86foGbBWrxm
Y+3QNYBM7U0aSxeSfFv7SVjYKn420EccudO8wQD2GkqgEmgsmebfwQVpuQMIKeb3UnXQ8l1VHMTl
kAGYmX93zbpSV5LwpqcP8XIW2jZeZZDTRNTnojAfTCm8NxqTWN1IL6macr7bNvrbPJ6wLHY1871r
9o3uhsNLkdUxLn2Wt1QtRLtPo7tX4S920WHRRztSOaCoKN7BOyqGq6iWHSntIepEpHCPxgzwnX7g
x3q8X/re7cOzWDwsWPcHG2z50wJkzL6qTzNsBnWnK9slNt1oCV0j2iV1YlvjKZVBKjRPqbqrlF8t
lDxdwig/8ONkcM32V9aNnqgaJ7NuX2aaniId5ujgtMIdQ1f7X3//8l/NqKs4PoTKWJfAfHc0liTd
Mf6WR4dq6ldRXMU6Ky8nnjvKNKMcllvJxD93yn+I4teaUCxt8RuJJh4sBtAuMnjtlhsFdyGU40h7
yiRXSV+Tl7dgpS17wXgTtJ9ButiLubHMFz3+rU35fdVkdxqItiFdg5qV8BrSOJ2W0AKV7wmjTP1q
B4AoOVaxhAoDKrqtGTsxvLFUTRbkH37/tba0XmIFUgi/f4G/xHYe1f4wPSnTdhBdQEPfCzTXGtO4
VtK+aTtCY839uUvo/9Z0065CrqkXhWpUF6VAuk8MN7vlsPFF3dm81pSmmV78v8BmoDsVpAY8zY8I
8D1JEcwct5cgUv1UjJ/1vK1ibm3aHnubbY7PXIPn1ES/bNs7BjZ48QB/YvnRzEdKGpmJb1Yt0tXk
qsVRaI+KTgeR18lYNwWZF8ufAHHWBagLs9r0RXGsmsDOpG06CU5gLqswhnBePbXNCaZ01x+M8KQp
RwjdlqZ980tdbQmWLsxSHpAu1fV9Ku0NChjf+1RXO0IyTJijhMxgSfb0n318I839IuBoVwEHgJwi
5Jf0ThQaO9JfAypX3xvwVciZzawS4OtxWfJTAAQ5Gc0N0esX2dy16LXoJ9wToHTsWhOTNJKQSH8c
oEf9fdj/WMT+aUVfhYqoiBQx0lSKGXCCm8jYqSPNVJkoU5XqVqHy2+QCE1xVC0BIsfM0I+EWczuu
k2NXyWzNwrtRxL8tQfxeBn4tml2Qruc0Ocy7XO9+KS+Ron5vs7mWzYZjkEJ5GxeU67YBCejWYeSL
OaVeRZXQlONKaXhuz4EscqPff/8yXz32Ko+LcYGbIZYuO1l/wcDkm6JkU71asqWS67VQMlx84CZz
1d+8+7jMmD/MJPXyQ/6VeA5i0ldRz4A7wIKGsdiW/mTmGJMW+9QY7HD4LGaOxp2b1CDkozsKmU6i
0jk63RfmzyjRaOud6feVT2VCF0r2Ws3Dw0gbJYwNl10myOnok3wAeLbYlesW0dvwusjHpTyHtZ9l
617yIR85Snca21cl/BZMQTWvVbuJjB1eDTxpp74r1bYevxeKLl4S/35d7YwzebzwugSgIoMvtjfW
zxfns2uRbjQoidRJCvf46mnESt1OSyp8UcK1Ds5JXfTN1XQVN8JRmXua8QhLYF0Ho1u1xuO3Jv61
areE2C1WxmU9Teu+dY1v3nJdq3aFMgiX0uS5krjvX8db/Q5fvO9r0e6kKNjpGQPq9uZRp7e3KLkj
fepDr2wfvvdCriKBAu0GF+Ce6naXH/qW021/I537Ym+5VutCPcLySWbsuvJWF4stK/vGtG5sLV8E
sGvFrqJhPdheHo7/bD+vWvHGc78a9NUeLldqiEklOaiWvOnWZ8Z1Cv6r3vfe9dWqjINSm2BuktDQ
jR1Alrsx6K9exlX5xxDJm40S1UMHrHhdVP73hnu1CidrzoCPMVwj+AilvRreuKv5YrjXat1FaHCb
lntiHswR0evr7433WqtrLlgpd2JK0JNcubW17IaY9KvxXhbnv/aeGVBXqxgJdyZ+cB6evvVyr7kU
ca814qLz0GHfeLcMP74a6WVW/2uko6VaSwZc/jJSCpd/H+k/Nzd/2HuvURRBW3AGkKZpNwITTFIT
hUmu/xilHnvTFgOrFifsXadLqyRTnBQTmjjn9rMIuUU8V5gh2S3OpiUnjOROQKxWFIe6eM6r10wN
1yNsmFiDwRuOPxHLeTUmEUaG9QJ+vBrUdSgpMhZfMNriJzM+J3ScNBttOCoyJZQTZrR+DwnPaF6y
od7kChcsyRsKEUC5i7JJI0zPUx3SnUhrjDPhuSqE1QbM+mYo222E55Y2zRWUyOMoF1uz87vgfpoo
qOyicN1msi+32AJKk4zUVQsBjAtAWePzMpa7WPBmfVzL7CjgKkdbzZeNVY4byyp8NZR8k77lYrQe
rVjX7CoK9XWpZN87DvxjtfGvzyzhU5iDZuQ4sAqf5h9//8xfzZ2r4FSKlgiyDDPoaRUe5u9dUf2j
cf7XSNW2sup+iOadsViuSu1twcYxE7Civ9VXdlmEf5qcV0FK6wKlHmsk5EqgrwrsWkRtcjOykrh9
zOZvKZ+AIP93XcXI36As88KzTX345m3AtXA4lQIdp1eiNg3pTzX/Dr+3pV8DO4RW1HSVeuEuUTsv
V+4rROB/nyNf7I7X4t66H5tJpFMSGvamn1Qua5APJ7ek1F/MwGuFLzokeZJ6xl20iAceRLplvjfs
y1/4r1koGwt4+ymkNc54r4Xlzsx6G3Oeb1G0VAjW/318HtTtWOBbuauXUzsfb9IuLrPrD1NbulqR
GHlOqRBwaxmYgVOhpqF4jQlxgpdx6gii6DZy7DW3+lS/UOGZ19LfsC8XfWi5f1Uif6kstyvfJyoC
wAz8MWt9NR+w74dN2oDeMake9+c0cP/+gb768leLWNHLcWxjYk96T2n5xr71TwfaH97ftTq4SRDD
WBXBpzDDHZjtLi3t3tROBZW/IIvBwzbrAmfNihg/56UnigIVNSi66DuKwp8BpefSG09wxsJPzedc
PC1YTof0VQ7PidlvQtTzAUqnQBp+jMNH2j6k7VpcNn09rCb8KBvrl2DcssD7R5D+p59zKZv+axYn
uTIXitYsO0XiTLpVUbaWVe6NWDWJfbFD76Kmmzk9obLOW8lppbtYvv/79/kiyF7rlpNIozUzISvO
o0MfXliim1Z+yazdaH7z/udavTxrpt4xDxBfPGNL/71j8LV2uWmSNssUc9plKd/S8AYQBn9/I1/M
2Gtv6DIEkhGMDNdM3aC0K/XGc7+IsNcC5lok0ZwMCnJY7bbyq46jbCd+Uxd4rWC2wj6uCoUEudJ+
9fLDnD/+/WV8Neir80dbpWLSZQsNjvNqMCVP7QEUhN+LDdfi4Ba0FSQUgveClUDixuqN1OTPg8Zb
87/Lqcnnphok3nQ0+BTD7DxfXQoZf38j/+yI/7tYjWsNcBNnTYeHIUe9CVavIrldYXHYeW4icqBi
cJoesIoUunkuu735KeivFa0naRv46jDcqeotq7E/z1PjWjScmKHUJTpnLdF8Fcrn/HtlA+NaNRyL
sWSFCA53cvXcmiflFphO5l9/3PaMa8GwOqIay8qCpaWBJ+kdufyhj/tQfDXbnyPqwlxZh8MprSyn
MD6GKEQ2skUFhSdo42BfbA/DOgr3ZjXhVfYyGi+mvh2lV3YCG5Kwb0ql2wr0MmK3Zolnqd0bykbh
/9KfiwBFveb0SuMvZe8LaCdKfY2/67rFDK2LYIlEW1DUkxpsK6vaSc1PwwLPXKWguCU7mPBaUX+X
WruRjUehMY9lh4pSPVJi90zN9Cex8uUYF4gydodyvl8m2U2rbRecR6mg9Ki7ARB5EQJII6wDg6OV
XtH/bdq9UhxKC9by2HpcOTu0yrtNcp9TmMiXyplwLxvC8T6qxJUmPBfV78qQLsSqFWT6EbZGZmae
HDwU4TbI5F0wxqtJOS/LHmGzU9QQp1rbEA4AwUAlO9GoOB38B2Evw60qpbWahCvA9rzN0S7L0quD
3+L4MU6mrRpoPqXks+IV6UPv4DTvCSIU4bU4Jl5Tl+tUCmmowvu8gqU5zOJmWlp/FrE0FH6P+XSe
yWbq4rMWt2nXrhXzfbwob+OSEu5K4y4tkV/yameNv2MIHfGzXELWzisKjZE7C8fJHPw20Z7b4D5F
w980+T0gkGhmY7S4yg7HFX4I7pjqrtZ/jmXlFl1Fz6Lsi9rZSno7Vo41lG6B7d4e55UUWqssFF0N
SpbCLi8EDdwuiETzzzQ5qJXky6biVHQ/SFMFZ3pxVeOBqhkVIxvneD+YO6ePM8fink6Wd02TwrX5
bdTxUV2wz6Kbc1SOCw6IJqQKZC62Yn1kk4/+2B0b3V8iyTb63CNBRc/UwiuyPNVL1AdNPrfWYzg9
Dgkck/Mwryb+a3f5z5pwsZN06hpnyacqPfLPgn8Oj5bfe0u94ua0sTwnhSBE3RzUPbVzv5UbW+ac
PQzHASVVxP2dfsybXS2/dnONLowEp/g05bc2/am077CWhuBtDt6k/jPjfzMkP8X6LjZyJ8uEQ5aA
EzkEy3sgrxMNnXDuhMN5yk5VdpSzDcdUR+CFShYEGgmhixuMhzw/gN4ZxXsrFm2dTpZaOAZoKZII
Lth8oo6zCoV6XZuh2+avQ1KQt9EpRdbevOfJpuibQ5DNGBVOK1EuVh0guImml0iw1mYxrXP1hNbK
6YSjNhxGHZJU543gS6T8w9Qei7l0jTZz56Z/nLAuk6lJ4JJ34PzhddIpDxlwu20WwcnTl6XcaN0E
CHLXl7Krh7Uda9umGGyVSSqklj0RdQSY9dblYrZeyQQig16/xLBbNUWSzSsfE7y9ocGlMgKTZXIA
pbu16UOztGPWVJT1Bys+a+rJEM+5iS7bRZDOnZjUR3gnfBjNnSRP+1CV76cMFYqi2kL6nFBXXdDq
FdztkiSYxUPaxWurEVzsIzwMUguB+2EETll/n1e/mik966a2vZBRAiXxFeU+AE8Oi8AuBUxCuCCZ
WgWl+WjLucZm2LvW+GhZs121KpTNNx0mUDqjP69Ctwunp4xiSl82biI94Mtra+poN9ZT36LiY+2Z
oepa0eQY5jHlDVj5R6whvKkNJ6nyNXf8joDTR08zs6LtAcq7ZfOkSihL23g9ZRuNvnNjcOk3QCoI
U0t5tvSHQH7u4+YoYz0Z0u8IdMyRlWqFtN6r2vdwoO5StK+NOP2Q0KQalnCYWjaBYsku3plOqec2
VKR1ImZOqHSbhkrEkNKDIFZvJRL4bKptEZFEn2luZV68m4AgtY9zXdhWH6ymuXcb6JFGoa2SeQP0
eldlK/gwnUCJWPeL6WEZaEtNvKLfZe3rqJ76+lmXaeC/E4oXSqhCtdU4SPAnJguWn/BeRHcjM6gO
LMoiF8vY3E6Q1KfKSWLGyP1DWHInL4crffCjxjPLUzJSqHpO4gdYBnZUdFzVbwPZ2nE5Bh0pcfX0
fSqrLcHaoudMUCIqdCLSNsmrxPtBkv2EnW9QnhTjHvT8LGZuNtJ5Vr+UAb2eVsrftBnDQ1mUnlqr
lNUiz5Cnx1h5L5qtBN1KiSo3F6jG0V6GSgsHWmF8b6tfmrxRWg5T1abU7qrwJ9wrVsQeE511Uq+7
7IfUbROGVIZbxFIbfeg4ae0GTbaD5HGcfWHo3Tl4RkEklZJrqbJdVSvRQHsV/5xosrPGO611w/bB
ql8bc5VPJ2HY9nK86bp7Mk220Gwefy6qZA9N4smC4GcLs+hNLz4AQdmR1FCkM7YDITapMFRINnJC
V/WhKCRcFUoONc0aDoidl6tsPpYwJeuC6BW5rXSW0tIvcIOt2wVwV2JLYejF2plmwE0WHgHLeVm7
HoXfOh6GiHbEktUvUfhsHMqEVBw0HPpCGvyKYnaqHAIf8WYpWydou8eeTb69y9PVHJ5UxZ3SfUSb
pRH7ouKzGaMdc9K4smMQAdKHKK4neaepT0t/ktRnKTsrWc/12F0tIOCigblX7UA+Daa5kriDwgcj
YTsco5cudKF0cZWEqcN9PDwJ7H2NiZN6V+F/vDQUb/k7aP2wivAUhnQDJMKu6T7CQWBhqvY4NBu5
D9wEYVkpeoNFQjasjbI/mFkLhyt3VJO8YKlPchNkTOhjlnMPQdaSp6mLvbATdhvC89Godj3Rqawq
Jw5DJ7JaX4AXKBsjqRa2qsXgybTG99WDJYSrdDgkY+tbhYBDXm9b8Yo+snNE5hy1lGe59o2jT3E+
pPIuL39jFSlI5yzadv1DkPfw1N66JfDC9hzXxODpUMXPS4wl7tK4puJ1lK3V+K3NXxJ5BQCKrXfV
019jpkSwkO29T1YGXi1Q8Ajgn02yplHJiYuYSWS4LbWBhQgwvVjWY2asl+5Ya6Vbw87L+l1p5Uep
Go9piE4LY6BJiPc1nmIdHSNCzP6iTwYVh990LvtT2d5Xde1UQeDGS+ZHQ/Wzm+r11HsGPzqwGqcM
6n0+jjjj3pEcEgrMFWobPfsAh2fD63PnTnDbsl1J8iPqH7sIU+Ci+0H7IUubPLi8V+XcBrI9sIba
Lt11vAKdk3ss+Hoy4CftF2K1KtKfC/tbTvaycFZWTGp7TGKFDLsGgDammivPPwQ2OB034L45zuFH
STIN1LQ3ovXCW4b15UTacuo10StU9bIArKhfh6116Gh0UrRfRtOuQIx4cOhWcVBsulm0IW3A18hY
meU6k97hN7p61pEIONJB6hQYb7LXdPFKinVvaNcN2Lkpo5lQuHhhbNP+kOr9Q6J/6ioUqPs0P5OA
dm3rN+XoLenOCpGXSLVTJmtMYhwd8qAMVgx1WZLkh0zSXDWJ7FzXDmqZum1NbljK67ya7XbJ/TJj
Y6szv61pB9MklgZEV8Jzp/LWepm2KtUftF+jhdffzMXDYFQvinFUpqdqfiVnWA/i+A4Mgr8e9qKU
Okh+CW4j+q2fc+WLoQbQM3QX/TgNhi3JpPNgIw3S8qoeznGeOa18V4yta2oVC6NzBBKqXp9oMxg5
EEy+ZLxEubJa+mI/FBqAmAl7p/quwa0yaqSzqrHljL3d1ulOVgrOAoYXJru4dgNqfFZmOe1gOnWO
SZgOCY4ZZS1kN43ptLHhGOKmbsgWUx6Q81Ka1tXSFQhUXKWr89yf6qpYVWl7iA0AOGa0phHCEXC/
MHmogT4jqTCK1hcu+cy1UqX7AcNvhde8CMveKtCPqdpbRkBtsNeRSIoW+bOj0U8PDBuq+qYdN9qU
OTXi7Mkiw8eIRtYyT8mn+3QZ/YLFaZYDJiy9PZDJT2l0ht55WDrMNxRNdLril26UJzneNeVHqwSe
bspsXqOrzy08RvpMomNbIh83d1Uq2JhQezjpUTOiz630sTa2g88hiN2ge+51ay3WxQr78p1ibfkd
0P4iLfKjGSKdpygTlERE/Yo/5+bvZMAqxyq81JjcKHRBBIIE7YHXlfOqM06GwsDp6itGWi36/lhX
hqeP97I8+x211VI0bZz4VlMs3zVVvq87BJENElawmhxjZD3icuyp44gY6s9hBJ6G9g4yR3iqnhmW
XrwYtKtCPDTrTwNvcHvsCG1G3x6q6gH3Fuiud30Z/8jV6DwTaeiCLGo/XmIH+UKe44s87QtpILnD
DlwiasftVGxyjGU6pTxa5k5Dgo/Bjj3qBXL4EnWyuQ6q+7aBqqcTHV9j6wfGfJVdYeSZxhFbGieg
uKMJhSiOJ7DSS8fRpH66NKEj1dNKEks3bZTDiMeAISkua8uvlqeCbsmQjVcDfCkkXmViVR6Uj6M2
PYr4d/cZLGU0O5xRWsnPVP7CRQBpPe8tYfSG0VjBikAo4PRjABaxt/XkUQoz15AtZ545T3CQHJPF
GVmCU1B4/fJstKQEuerkur62AKHaoiX4BSLInFCZdnjvN9PZAgiIQ1Pn1lrwvDSpk2vRcVEtVxY3
YpqerfrTrFVbpYGzVSZ3oT15QWs+TarTcViYzfaozo+LcirgvcH39OSK9ajtrOBu4VAeRZ0fQB3C
Pc2VO9WBM+MXkQF+YthXpfqp4kqPS39dnjtlZRTHUNriCW1b0pscPw/R3WBFttXtiVuo2Zv4UCeU
NeoeJfRKx1ofotqjECVOEMhOWmZnamzkD5XNNa+vz9adkkTrYLY2XRoe1HxcaaH8KyVD1YdoPxrP
81BTKiNjgMdbIMWKG2Vl5bFT0BoLWBWDHcFXrGgrIsVqh5kDOQUGfNswh5ZtRcGBJwfczVmCS96V
Hgi7QD8qnDRa40JDeuyNBT4Nx35jUfxQOQw6DbgXL/tysjO98WSwn5pZOSnRTlalUyxEh5Er41F0
VZoZBTKdPKTLTnYFGdDArL9P5qeVRbu6TW0p/tEV8RO3nSeqIpg3SNsiYofLeuNoqs1j2wU+cjtO
C2ezLE9VdJdM95eDqZOTDMed4iTjISu4YDbkgz7OjgmyOCb0zNUu1JtjFbANLB/YIjpGAWqvELzF
fE+o1Y+sIupG6HGziCvyYbEzboiL9zKjbf1SyYnuu+YjoVyjqyqZWebW4Sf0C+paITRTGnkxqp+V
jwlhpEzJWbd+gpF9MAdm8OxrvbnWe44qtbKPUsWtdIA2lxYgaLq55ueW1zAyY/wsDSiPrbHWqiOV
fEfi02Ml7ofmOgIep2dwdYUYEjafcVA54LMmwAJ0Jj3a0yXwbJSwXeNWpHUvgd4QZD8XAmdHN00S
wF8VhnVI0popnCekFAVy4shx9jlVrYM0HfjA3aUsIrGPjWr3kMhrsz5ymU0bEdZmxe+4/rDaYBeL
8JJr9h1pPtdR7hnZp7D4kH9XcgDpW/GnyHKipfFFZm2ikH9O2loje+BsLCmLF80LMU9UNrVhcq4t
3SQP13k2nAvrvZD6Y0k1StMUux/I1UPxuDC0js6hFhRDbLzmy1Y0XgYkOqHwu5zPlDVm80FzU2+M
fzWyubeoCqXGcW4hp5NTFWNKl/e7rH3kwXbkBqtZj13ht+qqpc1LSA8pmdzQvibFpqSIofYe7Osg
7gAX1+TnPwqMlJNIt6HK202srpblcyJhWThdTphxK+0+lUav5uIlwVRJo2GP+hqy7fGUj8JLg7Fl
nxbHhDhdZ8AT8mwT1XS0WDCrE+Ro1V0xTG4aK3bJuXSZ3JyTNtrvPRTovREp65wULtdD25rec0CX
YnCq4phO/BM4Uleoe7ezPtRWxTUrPiRcCYqMNxR13v6w6dT0JGg1mfFnbg5OFwzeUJP9la2bDoM7
hDFcn4By5VOwBGvL9E3ujnWoPrGR7fLmuSoCx1rIrUpt15u01IhUcrvLOVI71NG8tVqHvgCnMdCm
67kjZEhL2tyZ0albqbqvJoI4IFk9ar2ynCg1STQ/jE5OVjDVKhU7hKgAV+qBCVhL9L3QBEbm1JRg
xopnI7xY0yencDY8EaB4qFuuVgduXo380d6NktqJ5HE/mkyUPN2H83GSs/ukns7NVNBpTxBLhJUq
xf5QBtQB6O0vxnVKqGqMd0NPgfxKtsp0kUXSECHmacQN/aWjs1ASpLtatZ41XF2oTjzRZ+7g9X6o
F+spLcaN2kqHTh0OczD5LVJakcq2LGzyDNt9CpCXP56oAtl44RmgT7NB2LAdynMD39wkHQuHQzf/
mO7NTtl1Xfcmj0hRZE6hPajbUA4o6ZYaHe3CQ9RTYmvQo0kUR6DcnsXGJPttFjZ4PBmMIV6Pc/NT
tCo/lxe3Fmk6zdVtLgleV2qCP+bvS6DuNO46Zg10SerJcRrSAUXzvxi6c/k2tYii6/koB5JbDPsS
k47pTYEunwaPWvgaNta2r9Id3nZv0ULktka/WWYQ4SwQ/cUcwN1In/XwUsPnUCPDWwQgOl3gRWnl
5fJ4aptssg09uudQwtWEOxQc1K3XqDO3Y1R8TCPSXb08zLW2kcB+0zorpHZidFz1cr/LQWgkEKUJ
OviR+TV7oyo4Rr0XpHGvNLzj+SGc96ZwmhI+2bqNchjY4VNieKVOmm91YApMvCrkUndVrQHmsohO
3dxpeLj1QhKSRGnOEhzv63j5rP6Ps/PaihzdtvSrnLGvW/vImzPO3hchKXwEBIG/0SCBlPdeT9+f
squ7s6IT6MFVFQkohMxv1przm+qqqAqiVASqbzX7DKtqlj37/sC6E6sbI8pPQlm6Vixvs3qkfl0u
a7A+voIaajhbLFfr0tpWhczejCfM7CyAQQXB5qRsn1MKF6S8bsXGoLJZ5oum0lgzTTmB0sco3viI
tudq3dKv8rUsn9TpGKDFN8m5zglpcJWkTJBT32g+NpYuezFnb27cLgNLprncLuevCYtZKvSAS/7b
0CSYv57dzl4+uROLwV4yFwU2tSbM5n0PtCQOnLYSS8QEpqQ667E3IrgWpdw3LBjqKTgZcrsQtIBa
qvZz8HLoQqBo6tS09QZPi36NIdeJaevEuz6lCFOxlB6U6lznxmroq0WPmsMjf95vqT9ZV36oOCId
t1Ys7WZsz0S5vBQW/oMqs9v02UPKMPzUqlvDe51apknBWDZasSpVysGwPrrizShuS2ObWh1zbu1W
/WEgWbpuQ1dpr3RTWBr8eDG9szt2O2Lm27pd1ZbqAHvFQ2EtWADsmpYcqUNZRSt/fM7GTaDtUjld
pNne0u9LsXaLXlr4k+gIVA0i0TVF3MaSbIe6AVzipebZLyjxSvSuZYt1eE7BeMRLIdFyloJVKFSP
YSffF72W8Dr2K0pfN6m5FYp1bPhu32xGbXoRWXZWQwNoCgOkv/H6tVeW61YA7JmJyyCkStW2S0/S
liIvwsjFboO3Ic5ewjrlDUscQe+Zat/IqrTzwbwPFTCTlhGfTSJbpRgxvUDze4rkA0CYpR9LrK23
Xb9j2tjwgK+aStxUEuNA3P3UGaXyulhP0q1PdInO+Zdc/TFsKTF6hjOa6kvTdCjlwpPlkyTfMUdr
GTStnALSNGXrrDNTxxBVZ5hOBAVJtkW5bxhGN1PCPdSWE5kx+76O96Y+rYNQ3niCuBYzk12dug/C
7CTRRW6aeuWxJ+hSdVnG3VrtSB6hbSElB1+5i8eHPHq1oteof/GZAiTYJvG+UV7ynlJ7c+Vrx14/
dezZMljBPpVICiYkE7vx9BrVD9b4ELc/B+xW2XhUuzU1fGSCormkgqoEmqvH2BQOsyykknwsmNc0
FKUq4wjXvnwyqcoQRi8026E/xdXBL45qcpCCQygdxPF1kGee95nH0OmKeNkKwgkoaMbQNImRnXhY
6+N+fAwwdtbGsdOuknkGvC2D+GbU2ZCWqZuUnc3FeMvz10pbFgryxpoZd3AHAtKH0GYkMiG4BGed
9a5GET4LYHz6TqkU9oTkC0Dg1lDZgOGVVbZKcpy3l6N1HQtXVUv1KDsInnIzKdVeY0rzVVqBa7Dk
tN5WtYZtmNX/dK31Gy/9CaQUGdO+FV8lwV8rCi9Uf4gitxbuh/CuGmxZ2lIqyKBGxf3Mqal3srYq
FMtJiWxm+5+Y8/3etYZyFMJj3VxpKq5wur0003yql7s+3matqTxFk7zCXbRL8md5sPZKe6PWAyzm
TIRGY720eXulkTToWN2LJt43gbRkp7X0rZDEQ+KuGhJIfzDmnybfWquCcpjxOEl7MoOHtEXY3t4J
4X1Kv6g5m4UTFeZWDbYmS/O1arwJ/Vl7yqKNUNVuPaqrWjxK6RUwCtoadr0yO+Smvut7AHtq5XZM
JTthPO69kuf2qCTdKYyPRh24ANJXiew96cEpYEQQNQA/rBFpGLDxM8NFZqyqDduZVFft1jy3QrIR
FPY/Ih9UkMx0i0zDFVuqksK58N9SP321ytydOmsvKv5Ol6e9XNB6rmvFLg20vQBYE9bhVmi6GsN3
WC51mo8koYRUAc4xW1I1i5Z9Q4ROY7ZuFaAHDBRH7u7IBYQTXNNz3onNq1z1S/SIC5nSR0IhQ0tF
p5GE81C8Yb8qa2oZBd/Joru2z89me5ZEwf1chvGR+mH+99eXmzDzyUWV/oca+HXV9qgUktoRMvr3
X7DHPjruheIvGtKc+Y/jmvWytA6F8S1lvHGJBRPDUMy1keNGNDLbtfhdtcaFQCcjwkwuTJSVYwVM
mlv0hbDyA4OfYV0I9/y0VIYmFZiUFH0Thc+d0LmSLjHH0pGV1dUQl7afyMvUeje94ZwE9aKg/upb
leNjec9+6HH8xbl8cE8umV64/LUkmv/GUqM15cTfu9WXYKku7nUzzrklYnocaWXRAP/Ws2nOWrvf
nk1z0q0uTFMcQ5LTRm74lZBuNu78QXl0CZAKlcqMPRl/M5NNpqUrxTyybV94yfSFqO4DQLVhzoqq
3848FP1G6EKhh2JKua6026lZ+QVrbJrjnbQxInExCGQQKsqGHeMu1DRXlR+8MWEZepVZ9FY6xmEq
I5KXH8Wqu2rSL5waH57axQufdPEkBj5yp5SqN3GxeNXXsAf8otjH7Rs96E3ZrrPmDrWPqh8KEOo6
FAuhNMA4xIuEPQQ7IVIB9156K2vfs+8al8AqbkdOMcECU5s61JxJSv3eIzQrqH67EaWZtnUtoiBv
aM2O8nv7PS77nDf9twP3eZUb1cSB1ZXQLMjw+d75XowWRh9LqmDpIBtlW1TYhjrfOu4lpcqo1Ljs
w4rTHWXHR9WrUQb53qEvRLck4snZ1OJEzJqdmCzD4XsjvXHx9gfECWR+N4476XV6yN8+P1nlzzpd
4//hUYWyYGijwXCsos5C5tFpM42W8skwhTSuk6swVVgCeidLmHvWgEEq+ot9si/UJ1oQgrBXo23I
aqKIiMWS1Q2diGVMUm45vWUdWNl+OM7d+VC0Vp30KHovXXkDyn2lC7eB3yGI2kqTDn6YlymVbj7/
s+Zr/YcRzbgYbww5CiSZiv8u6c8jrJK+6shiqPsnpShfwoI/MfCG7z2il6SqMdZSPSl5lIzoaqqW
hnn/+d/wwex0CZVSMrXNJDVktPf3eTTvFT4/7gejvXExBOhqW8Da5Np0Qs5ATAqj4FFYMkkA/woQ
++uZ/NP1vxgNukhUxFLjHYjkwJ6yU5bvRfU2756bxKLK6NFA3nTKvs73RvKc1VdM63n2UAoCQrd4
QRWT0nVi5+Vr2j1bwtkzHkL5iXh1faRgS6IGSej13LUUwOz4lHbyZJmX7wp9UpKwdblgOr8L43st
dPAILExaNpG1ksCHGWVgN8ZBbldGfy1SRxR/hNFJk16t6Ynqs90FV9JwPelzFtt1WllHodoN0THM
kR3kJU3G54L6jl5W136moItEwePfQIoyq4mM3fw8qKJTpPedty3xPVhbv918ftc+8FoYxsVIqGMK
a6IWJtHM5mAziPCJVg1szXGg0K8jfrRszZdI3Midgp2wSvHd8oNvARRJlv378F4PVi70qMx3Q3nw
vXX/lUXhg4f8Emcl574aCOgHdu1P87b4Yk7/aFC7ZFmNoZCbXYkNJuseNOJFkYJSHrPhxqk+zt+a
clxbLQdfcqRRX4jiRMI0HQnfcIp6E8Qbdvt9s9KSkaIhF5uuhqHJBz+fHsWwvrLUDLWBfjKzwIGN
uZIoLg+hvvGndeordpCG+5F6cqzsU7JZQuUrZ/dH12p+oX+buxs16bMpllgTbCEQ9N+j0BiXIZ5d
TTe7CjhseKQbF35FTPlALH/J0JrDBuI05YnxNNpybxiS1nr1zblQV/5+KcK6b6sSeuIunGAwuGn0
xUL1o5O+GBslIcVxXXDcwE9tq6PSgZik/152onFJaxKJ60jFFmi59Ep39Hu7jUu2Ui3IWZ0MeLCM
R+9W//H5aPPBo3bJVYp1vxY6ZDozm6SOnPqbO65LkpLe17nXz1dgepyOX5E+PpjQtIuFUdrCaVe9
lLWcVa4qCz06GiRDRCZhNs73rsfFq6dGDCh9ogy7/Ll1svfvHfRikRJBYxZDk4eteiwNlyrO9w47
39Pfhom0Ctl056wTUTHS5rKePj/sR1f54pWTNb8SellmC6e0awMBcOoXtlErKyX5im340UdcvH2x
DB3WRIkLV56mxHunnyKC6q34C3LRB0vdS3JRK0aBIkgN4+fY7we/W1hJvzMpZ47yNSa57y3TfzG5
frv8UaL2+hDDfpZTZOZrq/GXn9+AD97JSxCRXKpdO9YSnvp7/1b43oN9CSHS1ZyGrUiLQJO8DUV9
PO2fn+0HI+klhUj3fOCx824ljNcxIifWV3mQuZ8f/KNLcfE6yhaRwiku4rla23ebUfnm1bh4I4sx
0qiMc4nrejnOevHF5+f7wZN3iSICYVDK8MNGIuEQBTeA62M0c6dyjFxPnb74kA/eHvXyBdVj028i
PoSy6KzroL+govpS6u9NNJeAIEUjL8SvYTroZR0udFVycuSGn1+gj27oxX7B10wpbk1uqOZBg4P8
8MWq+aPjXiyaTVCt6ThyzrLm9K9CtPr8dH/tjv+wv7lkAqlNr1mx1Q87EU/YCBMwQpM2+PsIvrAw
vE1+h+IRX1GNV2MsHWEQsXBtdDSXorzQaWclOWquK102EQBj8yiDVVQoND3TVT/dqdk4d/p3gSnb
iCVnOqhSBHdWqrrmqK/yiaqsspL0zqFgZqsgNLzsx+yOEGIRqcLzxCaLNIe9DrBvmJKdKjZINc81
0u5Qp38ODzk1XmjRuxK7LJ9Sn07LJUiy1ZQMG7mp3Aa+n5k5wqTvE3/cWBHfbt81mqnN3ST5ywBn
Upde1/D8PfXGlFEmpDI+7zsAdqgLvliFaMZ8//90nS9qKVjwJYm1aQ97vsHDfu8Ndxp6IwEBZW6e
85Hr4z33kbCSLWUzWs2yiavtWOv0MLZGM9KX79epccg82PvoU1XY+4NFq7xYdObbXJWI821lYCaS
89WMIBkUN0YG4ItbpIIrX8Www3fH6aqM3yL5BesDDofbjMZhpq4nes9DuxxUdCyTD97Q6cvUCdF5
h/1rju8LhJGt1vUiQSxsDAM+oLUqRcuY7saEKCmhUa+9kRqt9zulfeoSa5Wa/UoLKJKg0B5/5PKP
iKSSod9E6DKkqyZZCha6G3q2pWRXxWaQf1Kmt3u9vYvr7KoQmt0Y01Tq6FRi/q+V3K6QlHloTGIF
Bmx/P9YopbvrEcm8n3IloqNBTw6DGhopKGghRGOhvamDEg2Yuk4C1R5G4SZv0Hy+SNK4aNlsFkG+
jKf4fiD/Ownv82lw82qn6MtcpFcPz7GVKsfgm316PxGF3Gv9SYDMUKr8shx2KGQF0VEQjLejvOA1
KPQjHKzFUKz1ollU9YkADTsLW1dRX5Nyr42aE+mZrfTSQ1aX2BTRpHNWXaj80AkiIGpqHVrkBvRd
uxQnkq3xpKRBfTOUxaz+UrT6Zuwax8RJ0cqCg25jNYTX6KaNNHMTEPuGINl92G06VPi+kdjESk4F
sRPBtBEwWKlHAvacBDm6pcUEZZi2xClofHSJkqXzkWLNDUZXVj1H9aqN5NXLrtchnVpbCaun5Q14
qlI3MJp1S6+tCQM3QawQV8Oq1H82nbcMQ2udwdaUA+U185FOY9DyadCaqejqoexkyXmslBkRY+sC
aN8qOSbyW2hcj1gZKJLalEOQplrk56W2abSbJtDscfYdTh5iosfEKk7mBJOJDoq2EPAjCMLBippD
QeO3HNxUfRyJ353CvQH+rl2zEbqmXnZlTv1esm6k4H3wcWtKSBIKlO1abg/qrdj3WyteUVGiL+qt
NPQWfPRi8Jd06TAA2xYadGRBVg0d+9BLInKxDBFm6fbJdNuaGIJKZKOiusi4Y2r2UA0PIk8i0qiB
JoHXeXbq5Uil0kXtC3Y1YoAm9mWyjIXSP8A9rsPAjgcsJinK1Cld9spWROagNwFyNrqWBWrfBBPA
Sx4r2Ao3ZaQsAkMhJxHMX4qzsdqH47CEAgV60I3ic5yaCAfeO8VckFAj1VshA/pAnWjouOGdbivw
ghTxRoNmgHEHAL4MPqvWnus8XQZ0M8zoNh1vahGBuW/Z3Aw0VjsZx7CVobe3eI4pRjbxg5BWkIkU
vBjyOunNk69Z587YId9KkT0X4baHyV8MS73SDy0DtFE/CgmewBivaFg7YgGsOWJpBXGLtgnq2SSI
3aR5HDTezxaZDjD3TnmH2GjLIgasUXUK7aVE3doM982QrcTQoPd6ik2wmeYacZDUxHYbkB05mx+7
eJtPVxJTmBQ+1C2q+OjF0tV1UejIDau1ZYhU57pFjpUz0bqFIPLSYfi50tNTHvMYD9rCRNcvWuvR
OngGcW21ATE6t7vmzpRQb6Kxd/I4eBejZOsH55T+Ou/SPCH2GgIo40HtM4bIzJ0a/8Gj29UgC06t
9KD7z6aPFJ4HrkE/15MPsxgRDRW8oqJ5H6H0yIjQyePpWi/FuxRN/JhiLx4yxuXIek4FRsRgiKtV
MuiO3gx2pVF71qr8qer0TSfuEaUGWNVhp2AdhkCqZ0sl3DXdD6k6hMlBFp/MflhGObPyQFOynpG5
/U5Wmfbfxqbc1IWyiqMbtIbu6GUHdgC2yn0DtF/FZ62AyYwNsLHQ1zY0j7x0LRnWoZIPXfWjpCPv
93ZD/ILewDH0C3c0N1o1LErjrjGfqS05Udg5pX6vpT8V/dxFT+SGOSpWEp9FR5v9MPAxTCTvyLVx
qqLrooZE75+j6j4Nl7xRq97jaFoSHvx4vO7JBAuFbdwbaOkYgdHgwla16bhgxNPKRRzVeILNbZ2J
dp8iHkjryG2jGy9vdl2GTwMtjo7Mu0S7qbMyYTOlW9aTN96IcYYOFwGLH9z605nTcERER6LZ/VA6
b1+JJ0G968NVQ00YK9UQ9ptE2BoeNWHrENNCKhCxzxiidDRe25wZp3vP8eaFY7JM22HfGFjdLN7f
8tGzpM0Q0GWtUXYKPKyJKOKX8RYaTbo50lYIB5bCPQu1G639kqCnfbC4/FV9/G2nlzdBGxdBR020
Q9mX4A8Hn1SeArld10LphAxbeHLXvbIqi2lvSk+V+YZadCEnumPk3SKYcCliWSrQQwyRhnf5ijSZ
xYSBoJ+wWgpuqbY7BHjhcIqKxC2As+vxdZth74zkXT2r7gqWcjTFGhX/uFHYSXYbS6cGRMDU9I6Z
K67ojQ67urcUu6YVT8vQBx5BeX08ES2+zLE8hpseR1XYXGvofZSRIATxrgNiaGC7iLxDErwiOtWK
btvrNxEjetRnrs+uy2yNQxSj3aLu7bEGwepFRT6PCRTsMRnXW1hV0iItQ8zXywpzek8ft0I+w4sz
Vc9TuYM6xZoBY6+RP4gCkGiKbjOwtRX2WunfNLziI5r5oV5a5cHSjlXlNOFJzqe1GG3GvLVrfE+e
j/5WyNeK7NvIuJhBt16x8pKN3Ne2rgfOxIuvGSgfsSWYKjJmqXBV8ypj+BLLdiE3OeMd4kgsN8qL
2t706U2AU4t6ZT4XdcNTgaQMtoRVWcswZqlmrgQdR5ci7sPkOAnPDK5oF3tHYY1RdDdjREfRX4re
YWKaqcqzOZmOL6+EYdHfGPWhHKaFN3clxJ0/neTs1pCutbhyiQVeqLSTw/bQGo81DsZkMzAA6Cws
Ncla/FKQ47yPue9T+GyCZYgxyNdnr78XxVPg/+iqXRg9eLiQQ56FlOdP0Y6F/8OqcB1x4Og2r8I5
G5pZmaHJxORO84ckAs83rwP8KoOBwpfIMLfFslel4u2QnHI60AaMfiSprpnKG0uWlqbu3RBf7cbW
jtATM66WRYFQXZb3TR5sMvYJHmLqPNHRGHF7rJHCenmf18+pd67DOym1tthpQOcpt97QPgpisUs0
qBzG66QPp46UTDIKCERzMiLCaio1bX6rNgR7iEj+g3zroZNUQi4AvuJQ8M9IoewaQ2UnMlyOpzz1
yEsZFp13HMm5LNCElS+edNPJ+aLCsmAZOP3VOw2UaxriKxXjvVrcdcmqHR6jeHTydgswb47UZIGH
XkllCJGUQ8arqBQn8nkXvGS4xXH8EnLAy/4iRTctE7HI3bfucEKRMdP0L5W3U+ifytcUFlgYuzKS
22Y6aOo+7IaVaVoOrIxG3I2MtKn6HOEJGKx71XyXCL/Tw9z1u/zGUP27DFtzCJADWkgDMN1pPUTk
AWN1zE7Nh4K94h+lBPzBGKxS6dVrRtccmDDRT9uVulaD1diXeL53Eu2+RGeXWD/EUY51OEZh1mL/
BljQ1XemUO/EnICgMmjYXereemIhmrf1YwBKWrda3ErBSrWw/NNP0XHrdQ2KyLRxffT5tVre6q21
gT5/7PG/GyP6z8RJdQB+EhY1ybJ74pSiedPas2jAJ9/q1xo2+cA7zn4TMCOeuWwGiy5WY1c+vl4s
+OkULLH+lKyW+3nZQwCdJQzLAGFs5g+Oib3AqLehuJfz+4FSk5KMWComO/ZYu+J6kHTzpphI1Jjv
pzWusm5dd5uQpbSclD9DNVlHnmJjzrbNCuuAeh7ZbKfUZQTMS1PiO1gjgDtswhbBsL4ehm0dmVeG
mmJBDQ+KAk42QX5XNm7gryLwJGad3niSumrwjPhVe/RUZQu5bzUGiIx6EmeqYT2p5sZoxV2d8Dwy
Ipkgi3vtScAg42UMUPWNjxS+qp67ylsaKUrgW/KZitHbj5lxTuJ+LZlo9EDGfF7S+Ggyuyip4fHh
YuAu3o1Y8HAQB9X75wf+RTz80x7+oqjWS53eq3I57My2uWMwO3oAbQadFZsCQoE8sJGVspkijzTf
ARswW+s2NqzdJEhX8WBuxHq6D8yfkeUfLe/n5yc1f/afzmm+Cr9N3dVklSjNdcB1ibqIWS7MYt6+
yJ3PD/+LP/in41/U4tTY7LoyoflViIrTTOJd728zmViq/mconP1WooW9kXo0uc22Z05sx+iYGMfy
y6DaX0jIP53BRS0dlHeu8wzyF1JxmPCiy2OKc6J00Vxtvd7Cn0AeY341kDgQ4gmumatSmVkm2zfF
DlHoAH/AlMXvVcWViwJfgGUqjGkh7wJhJfV3U/hFJY7Z9YNbeVHiM/QMpwPz1Q6b+qIkjZa6FQ6+
NSKCM9tMbBTZjgUQoReJndEfz8LXMgHpLjniVJ9zZpQpUJ0SOxdzgatiKh5Q+CcZG8VTVzwpvrrU
9HapTuo2KDo3EJ5UtNS5Yl5Z+WNfdPboh26a3peTYfcxvrFiU9d7b7zPmtKBA2ThHZWaqyqK7BT8
RkVJtvSuFXNrMpoyptmFvscjV5YPsdhSiIIC03AOWK8Y3esc60w82UbxBFQj8fB9bZsOdrXooJdo
U4PFI4ZyoXkIGCgHvDlDns57btsT6sXsxy/bglXFSxywWIyRtIKaSBo8lIF5aPRhI6ho32emhWsm
e0t0sXuqE8a+8hjkm3r0bI1imsyOfVDSdQSyKmYBnTfYzqWNWsQLkIK4OfPxLmpyp2qDDVwzmFRP
huKWYbiJy21BMYpQotB/mYafWe7vCiwxZYDSGL8fLBNZWWn93gLsnJMAQDNpP03hsQpDZmO8T8yq
vRTxrqSOP+CV7jH++Stv6WsSXCaDW41JdHiKVPmQ5T+VvFwn5ugk7eyD3xbBbVhNT3HP4kfHYadL
LpszuwiZcTC01dltFx/k+ICkEgySFy2t8YeSSu4oRjdG824Fr6ocOEUPvjA1KBFE7EriRSWL9pCt
heKmMQpnUoqffZ2tG2Fid/NkqDsk1xhDm32qKC7kD7a8qg1/aNHp6fWE7brHmVN1w7LPPUotyR5r
2K8sbj9Inkxa8EGSu23xGFNKbWcjIihPY4oouBi7VDoG06Fh9ViN/p0mPIxRtbOydyPAf6qlzqCU
7ogCv+2toxoo28ZXfoQKe3UkDpb4LnQKLl0CqGoNulxBJPlDhMMJDldbLC1IFFmqXkeG+EXH4CNt
5SW2W9SJ6PaKgbI+bh49oISn5/s+OcfBU188+kMD0ch/msDfqBjsrRh+hiGAD2oWQo+CosBGVSP8
N3OR8u1LJrwSYf7FwPHBfHdJ/q69SILkZLJvR+PDYziyF/988Fc+aMT8ijT8bXIJImzskBL6nTUe
m1py5pVGXYEMK3+qfbTKGIgaHBBhlZEODOcMY3mjSK6vC3YfAEUJf05yehN7VD29c5WmTsraWClk
J6duE7HtEcxN03a4cSChhayTAmFdtTl2YYZv72wlvDZZvtQb3DY4Rj//qz5oYckX64Myjjpef69n
BdlRKz0PfuAIJsKZAE/g9JWu44N5Wb5YK8B+zmTQSf2uie9SwpW1em9h5v38T/joll9M+taUseFk
VbzLxXXkE3Q5jF9cnI+OfDHdG74UqtSz+91QH9ruzGz+xYE/epTkv69TdEvJ+8ygP9ACxei8CR4a
6DwinjPR+fyi/GL1/mGh8Ovd/e1p1YwsqeNJ48biXynihuxPnSLhNgLUEkZ3gbgaM5M5I7Qt1bQ/
/9CPbvPFnJ1NkmiM859VBS+KMa/ycTICPvj86B9ctEv0thkHQTq13GdfE8lf3w1yg+0W9F7/9vkH
/Hro/3DNLjnckdegH9YUVjP6OM+6m7AKj3Gh/pB8WhNkPYbMko30anQDpYrkmHqPZsX2cs7/w2YI
W8ppC3Bp/riOC6oTYv7D0tNNg8uUluWy6iQ3ipJdxs7o8zPW5ifxT2c8v9a/3eWS3b3UqlyTJouu
U21clanvWk2/kfVxlWNLE6RiUeeJA7geyg80jiy/tzAISRS1/WxtRr0d6c9ShJIyV7Z0mxZegCY1
snPjhx8xH8XncgaVUNaUJBZPpNqKOIR7WFB+DU5LBOnmxevabFwleIq9l1grXPxx62KM7/NxWMfI
jZPwWqGZnxEU3FrPnqfatbXKQtAP0/BDHdQbAjmpfSjffFAuxrQxtgK/BMm/k5Kc0k5iD4C4CXuj
k/uXfv0/X4f/8t/z6/91iet//zdfv+bFWIV+0Fx8+e9D+Frldf6z+e/51/7Pj/39l/59fOkwvueX
P/O3X+HIf32y89K8/O0LfGVhM57a92q8wY+eNL8OzznOP/n/+83/eP91lNuxeP/XP17zNmvmowHR
zP7x17c2b//6xzxU/Ofvh//re8eXlF9bvCc+O+LLX3h/qZt//UP/pyoqpm5Rz7dEfR7m+/f53+V/
aqoqUSIWZZMsSWmuqWZ51QT/+ocm/VMTVZ0AGMtUTFM3GAvrvJ2/pVr/VC0FUq0iyrKqi5b6j/99
Wn+7M//3Tv1H1qbXeZg1mLr+PsMZomghb9VUgmYIzlOMy+wKUY2GpITttIi1UXS9nu1E3j60ibrz
OlzX8lSvfrsuf53A7x94sTz66xN1yZRVU1RF9VeB+beXM8z9vI9mk3VbyjAN45cwGBewa25rrz0z
H57MglW81ysPVqu9ikp1E4XFjzEtWUcKypIE0vdA0/YxIdhoMx5zZSRZtNN9qghflQe4PX8bQQxR
kumLkzol6ZrGTbxU27Wj7+kiGJgFjYqJoioVy1ov42MQWlSkuKcZ1r0gWjdmI98yTE4nzAArqlX9
KpqmuzHP9EXiZyyHFS+01a5inwKoCb6QXB8TxgYtzGZChzfatVIqz2ZrnSpAd4qOTxyGjrydTMza
jCNlrCzrHoNp1bDd6Fq/u8uyXgHGCgw198K1LFpR53o+RAO5AZYFIlmgUw+5lgFYkTLBpsXD8CQM
N3JV4IGslHI1WTVecRkxR1+wvxBbIB+VkT+nkwk5b0okzOeBlDiZXpNhqkUAGZqOGFLP15eWnIVL
GFXKup0osrMlhIfSiq4lNEeDMtTSS8sAf2w0Ku9eLMTvda5Gy9ZHqo1ZnbZMK7iiKZR0cMNzzZSx
DNLsIWhUa2OYxuOkFmetnukrUmPXQxJv2SNEq6gV45VRQucVUUJuot67l2Z5mzggFigBCMEj8itH
NWVh1VYhlMS8rKktClurK+/8MRVvpg56RTp1mSsJnXAAbif/sNQ2AlBLLyuMrXWZ43j1ReTzCcyw
Q5iqtNijtz4U0msE/eFey8QWUINFFEAYRjS304Bc5CJcdWOvxE5TitpGszyMIoIF+MEcKXxBwQnO
2GVkN/cQ0pQBbb5IULGReMj0O2bGUVQR8qeriMF6Y03yS2ZVqQPxcbLHzBrsSc7wnCfKtTbBrWmb
KXMyDJxg/qr8qAkFXdA4L2d84MT/aY0DOrU4JGM32Jnp/Yz0wH/zB+2lxsZud11CIznUg2Zd6GkO
VyklOcGXaIjpPKHRDIIuDbwxvqRGTgVIeqmZxitAo/BFNoX7PkiUK3ik8R4wb72SC0HZBZL/YuBP
eCz1WjzHgI3tQDQkuvsa/faC8sIBV7TgyoaFcV+LAtJujCLbVl5xROZWPJeDZ6wjiYmPTALMYKkR
bwSg7A5Rl7ELqqlHCfI/mTuvJbmxa9t+ERTANtjAa/oswyKLRdP9gqBpwnuPr78DlG5cVhZv5aGe
TqsVUoRa3Algu7XWXGO6D1HiyKcuNqQ7CQTPOXlu6CVl8iYAjXJIM19/NcAC91Y9a4wYpuagpuht
qaHmGV2w3eQ+sDLAzR9qe3okXkxYoGFGoy4tF2VwiiNyRpXbwEFxunYXNBSkwjA6QVCe9l49Bo+Z
Eukb3Vf6KApVvrFsJH+zMONfPaCPd9kMi2hsKGBu5iEKoFpTsDP+u7Zo+9vGJcznVjLeK39WIAwj
D7mFocLb2wLmg9V/zSb94NL1vq2yZm93MNEDMd/Ho/mgZvldyVYBhxshFZc0FuuU3M5GJF33bsjJ
7UqrOtDkqI62C8lsHA1239IRdFfHKt6l/VR/HybL34aNcv8KghZ3eMi4c0TxP4yJqlpdkZTEsbH8
qIr+C+FZ9QbGgjqZxv2USJF8qEO3fdfKPnhTwmi/ZwtClzK0zj4NvWLfOlo8FB14rgbN0ltsp7y/
Z6tIjjFz9V2FJ8pdFRfZWyiBw9aUEdoHV88rEYWOlLjAajyoviRj3h5BY3Q/gqh2gG9CdNSqsuEK
03s9Usf6XFfR33M+rTXB7hFOonOMWq1ucz1wx7bshy4cnyyhPk20rOu0z93tGFThfZohw0hVg0ZH
JIPz2Ep7utEZKEjtJe0uY4P8x5kKc+uwgE+VE/TjxlROA3MCOild6EnonHNTMxOHPr41XUTR0ThN
dpKmYl23+UAuo63lyZYFV8/EcgTIzzSG0jDX1UNVazviFKgrJIVV/5fpGic+ZEFPDr6OqLLiFtXZ
TyXuJrzZpvihqj4/wUCjvOnAV70jADt2eGh6QZx9Fx0tfXHtlbeqGksUEioFbmsC81U7YXmAAYnR
le9HYjOhNKFaKZubUDcOMDK3A0gS6ntPJtW7oMnSB4VK6xROyjqHgQQ/Evbi2xLHKGa01wdPremd
bdxHA2LIGXxnUE/QRJe2eBcmvbNnWp8dz0eEkZJ3ogG/mQ+WTU6vjyZxCF05lPtcG73L/QUuTqT9
tyXQrfWNZTd9Mu6KyoesvHpSSb/0DkMkknsw9sGPulTD2yZwR//gFLhTsmoOdm8tA7Me7qdQM+7h
ZdrDXBPIAe/6IPoxWq3/sWxaf29xxn/pBlPeil6NJAmtpb8VmFtVb6rerTBvSSj6lU6e7ZZ8yB+q
JFBfrRnLvECOy2lSw3tRF8FNNJueKEuqfRUnC/1O/T9RHmZvMJsq964ZHWhWIwK7Nt0nMu3etkL5
B2SIn5qmTDeTy02a06CMTnOMwCDMMnjrZNnuKeCDACoGl21iHgvkCr79rrREt8dLeAo3qYeyn1a+
9Rta01+6hMamKST3mQ9WrgaVQAoxHeGZDGlw53ECkeIkc1hNGqZ3NnBI9gm166yhP7AyeXWwupjq
mzfAOA789LHL1bRlQQTAWH35CU/FaFstRfGgYfSdQP6f8oGmGUzCxznad5YdncrReHd1Jp1zqpzg
R48mBMagU95abdScHAXhqxTJj7j15DnWbnlbO5n/MW6ZpGzZ1jRCDu7nurmxk2qYHmMkXjAxQ7u7
8aTyTuSnVhivjMBzF2DCliVKdkvrTveqBgkm3B8ia8D/RuXiH2DpwslvC7RyTmt2nR3eo6KsNl4m
/F3rDsPBQj29UWnPqVZpxZHkwihpdE3m1Ko+L/EUnOqlxNVUQRuMpqCB/DUln0IrXg5tBXQr5fi7
JYu5Jt39fjp4dZPcFJNVfVVZHCBJc9t/rCmgnjzm4CXhzo6AHlGvSh01j6gxKJD20a4oyNK3TnEe
fjKOlS2OvsTsogzAAehRoxNMRXfy2H4oSpNRB3WUUJ6w5IM3eu4WUJW6U67X3hT+3B0Xbd7GAXXG
bCohXXnpP1rVmJ8jjD2ZqDilnowPfQ/SOqQTcVs0MwvQge7eS8B841AXpyGJnTfOlH1KBx3fRSp4
XIrGPI25hr8cZ8WNGsT3osQvu4Xj5+pcfqyGoXsXDgt6SYYt7eZ7E3a7cmlweBhGHE/tlOt7lLwz
tJLt42ro3/VeDztdLp73hpM0+Tj0HJ6tDEt2x7q+7eAVJfYY3oHodv8JZIvj3NSIj3Ec+p+8LkDb
ksz+Fh8A9JVVUrhvI1GMbzFBTaF1hxOqB9dAdCTAHqh4JBWNPLTnlnHy2TQBl0cxZjvp1eBoZNa8
ceaQC6GVJezdJd5E+ZNqrRaYSkFfPiTIo+z1jbDm+H1aufd11oL8IqPbGSu7k3L+nLQROSPXz86J
g6KobNBH+PYASdO8Z6eLtzkwT9AwnGRDhPlD0y87orzvae/Cv+ue5rJ6txCL3WO6861y5Zd5dKOn
0o9wHw/FferlTxWX7Js8jrAAnCiM8svIq4I1skePzJSVcZvMmXxj20KBhjIFWiKogfjCjc4y3Z/i
oNMHtOD5DjdfkLr1VD0s+fK+KQvvQDAPDG3lu9g/K0QKKDRa1WRu7qvMrh4rQRvrnHOC0jxLPaUM
vlsuSfhqxdIPXDdnr2HYGaKctkMQ5Bxgm6SbwcjLwCJb11ZPqGGiOyrq1lG76SF0kIeG9UB1s4Uo
rLP8HFYlNok9RXHZAhMdBg+oWkx9MlGRomiAlbBYulPogL5OqtHDeCLXj+PKRHF9mI8zZYVEmm1n
J+SGtQ8v0ZU3Q9ZBj/HRvRT5Ivd0y/5tKjq5pyaeHlQe3yQjxesw8ehXrxQV7sJqorsZon0xQg6U
baO3aWbRI2+cdxlsHa8E+msUhaOqkfnbKEbj6HQC4GWSdTftZHrvYKVZ+alrLZt013JHkhuxdVd+
oqr21a4XlDI1Ac5GmhxJjLCHryFyYjQ6MnsvOkzFqAQLJuqkMduqGlyz5r5EPlAIiO/ZqgPsFExE
ZCb9qa/9k99bp7moSrkxuFr16KPHiqlHiLkE3Y8wtfXe8QXbcVyicFqgdm3EYMG4ae2/6vbHiHTh
POSeh3Iynv4ax8F/mCLhf7PSZdl1IKG3JTckVKwZtDsnnA4TFsbHWKvHFk/wrarkuyb1vxaN/T7r
ovBGlayGGPerTTeb93GUdCehpfN5Ktz4WBOST7n7ofM9MvY6/jvPYNzZ605n/CzbRAnoPt83PTVF
5YGp9IlmsUxJyzs/d87eXGXbRJhi54vye9sv+fs0FCmlLI3PQ5g+ZCw+pCCAHMsGsfKIOgzFJr+s
7v0bftNf7vwxm+mCLZzygWBdPDYGXYWbYbebT/OjLk2O7su0f5UiJUr2QvfYB2l0tDs6YhQsxyMf
hkfznZURR7zE7xsO9ri+Jo8FW1VNgpl5l7PweIB9EyY3aDPzAxOIGlCSHv2JK7A93Y0iSw4tcfjW
BI/+nKb3YwFxNCMtSjbA/VCa7IS37or5d5c7UMMV7RNwET32xWWw1HtZRtZH7tz93SDd+ZwXefDN
TMTrLnZ9N9JGKgxoGtplf2PQWm+qMppxeSglCh80WZYeq5vETaDiKVnZH9p4WIVjtnW/kN84d4PT
HkxDTTUjlv1nkXP1DUhVcmgSUJk/U0B/lB58KnP+vsz7PcsU/s8yiMd/yjUF117+Uf8LU4jO2pr9
/88h3n/Jvsxt/OXXJOLP/8u/s4iO4/9LuJ5ntCOEbexVVfDvPKLv/ws+FDk8advCh3tNv/p/8ojm
X9IVDivIk1Kgm1tT5P/JI9r/8rQxyvd9Mn9UMzz+tz9IJD6vbpCQcV2JBSoZRP4T5s1FejlVy+AW
Q4UPIpSFE+DPkAObHSgLguSPHMn+PRRvQCt+viPIrD5P7xe1Ih2lk/bYyZ6otIg/O5ONGE5M15w2
10b//1dA+M9IcNAlsFvHlz9lGL/kKiN29slPw/ZINzN3Saub4ZEhnDCWaQ+lM4hHYon6Lhsa3Hp7
lX745fv/Jld6Uab6z/gG1yRHkCnWlw6NS95qUY12S8LLwj/F72m1wFDqYFIZfCB1mByXoE6+DalI
bqCXp7e1PQNVFtAsr/yS52yR//tLULrzHhwMXi/eeT1QwrEEn9d1NLrTbqm6d57LDlOhxThbbU6+
cnar6DYKnOaNPxY5fUhR9BiMdo9jz0wisOq4/KRuUUCN7aod6KHy46xTcxpGVNCv/97151x8OGMk
2XMj+MEvDGn1FGcpfozQ2eYm2EoxlD2MZmimLu6BN6VJ56fXB/zN9DdGS6kcRxgpLivGcSr8qQsZ
sF/84FAIb0XWKRfRZudc+RY/c/KXD+dp4ZOXdj3Xvpz/uCjQE9o3zAo7APyfU+WCQ2MjyIU+n382
xhR7N/EUkn3fyRG6N4v3PpMd/U7cioqHVBD6re0FXbNNoVF/WgpY0pg0OVxbo4FLmCM7deMmaXew
peQiRc9sX+yTKSZTyaG2oIKWhtTkn75DI7RyNVsID0eHxcW6zuIhnOOgPaZtHJAHkwMQd5DAwdIG
V4pgF2UPdiuG4o5tK+V7FBsuFFr0++O7kZYrvW+w3vTgsbntFPGwCVrPPESujjaYreg/qgCvi4gp
Qnym2Elcl338+QNG5Nl05CXdUSxgepPM7XfGtPisOH18eP1dru/q2RyhrsO+xU7sGNv3LyVoRRMv
TPehOc6TPXJR1T50ee4Cfz4KRSqfOgm1EnNZHqmIzXtaTWrKlpV48gONy8HIY175WheWrrw43/Ag
vq1dR0rfvxSZNAiikqS266PXekFyhjicfp/91VY8ks3wN0jA6nuQzp3ajbx5PFnSxB02S+nRTDpT
iErvkx72Ctow3Yf7uiX5du0nvtgA1mPUGEd4zF2PatHzb+sD/WcPxKewp+GSfJkpztXYqq9JWOrT
spCTXCJacKS7wgQGA9SYw5QQXeC10fdgKZ1J3SxFSThMk/rt69/pcjv0bJsI2LO1rwxFLL3++F/O
MScfm9KKMNeyFNzlpGkfywHfh5Gl3i3CujLNXxxb63AU95h1SgihL3luft+BzbcxVhnLGJceDOgH
2X9QQ/6xSecDUkCSWsrBU0Y0h2ZxbqdGv3v9gS+/xs9fYCRLwCO0pk76/IFdDSmyrjHfGLoy37f+
nB/TaHHpqGidKwXN37xbDhnWmHAopfLVng/VZjWILeERI6Hydenr2kQiQ2dPfwKycXPl3V6ewxSK
XepaHq9VSz7k+mt++ZJlMyCPF3OGrU2Styv3KN90Pdn9Tenl9dvOmz2wmC5ivESgXXr9rf5ucFzu
+aJaGE0t+/ngHir7vvNoiZQqxUcvrsg9J2YQNyKX7h7j73Zbit75MroLPoavj325Y/PghmNVqHVu
CcZ/PnY4B2qwHYyG6NDS944bpYfBs4aHKvRzVno8f4wT0VyZRi8GpZNa+8TLHLTSteXFNMLixQtr
CRw3Qdh9GpjUh4VpxcopKGm2OWqRidLF60/64i0zqLE9o1iy1JwvEUVBRrSZRuQGpy7x7prGi0+N
7sVp1iY54Z3jHJMML6qxsPI/0isbj61LrtOYbcxwzbukbo114i9V64ljOgEly1nBd7prxBWB5PrS
fj2aGEVRPeCPFy6Bwk/m1y9TWOSAMiYvor83bDEhKDBEtiiHXHmLP/+Yy2E8l7+Ifri2Xtrktt6S
TK6TyKPVBjXQ5oQWh8KpdiYsswbHmNa+6TOkODPZFJoTIBC0Iuu39tLZx9zusjfGBHRcvf5tX+xL
GqWFSziBcAPdxWUXnTVbTl6gETk26BnYHkv6sGirnFK7/iMIBN9yvfuy2XP2oy0RZp1lv7zlZnZ7
t1sicYwElY+MTpazTMhdvP48LzY/114vvXKdN8J1frYE/DIKFIHBrWNGkTUt6a0fmyOQ3vDY9EKd
qLk0V8Z7MXdcx6CRo3rPX7ZW6/v9ZTzuOxgELCo7VlSVIZfWQNEpVfzpPscoircmWX5GER0/HwWs
P5h8382O3VJO38vFce/qNkeXi1owvnHbsLlRobCxvXJ0emWfuww5PcZmsyHm8+BCcp94PjbX6mEc
3Sk76nYgP9R34B13OKBxNS3leE7zUKfcetpyG4sspKs7qPK3f/pR15Ns3fjYsrV3ifTtFM4WXuxk
x5SbyDv8SBCRB5gYNp6H20Q/iivUnBe7LI9suCrYXFldJtTFLhtXrmflXpkd8xijhEA4tNg6kfve
S53skCXoMaYGlcLrD/liJf4c1LjEUMwapS6ObQW/dZZWl+Fcgz7cltWgOdEwN93K0qqvvFFn/dOe
bUYXo13EG5JF5MqyzY70/EBWxOXZ+Q44It12VlV9LF2TOzdADea/uAA31GbcvkrOqYzSK0/9cr2u
aial2H74L/5lGD9EOd6fE14IlaIDJgWDqWeXvjYHgLqVllf24JerdV1G7HceexE+4Ouv+WW1DtKe
57GrxmMQ9+ZQmNQc+9zxrqyYF9EB8jjFgkWrZVBqCftiyRQICSyMXoZjp6U7bCMyaQdVzcPXyeMy
Ts3PpKQgdFKdsr7wAJd4Y/QlXYrgFtMe64NwEJJsSolrH2deSvjw+kx7+RYIZjlWXcIYNpPL6d30
WRNFUZsfaYWWID8XStvJeA0j9mIREcvKVVPHBdHmgiSfv2tVez3FG0bpPJyK+hL/FKj+M5ZfBouP
xv3oWDRi/eGTGXZ8BIjCwWANjs3F953qrhgL+kuOtMriVRHo4k1r0L7+F6Mow70EFR57/8X2kLY2
wYuY+2NQ0W6pTRAc3EK5V+4+L9+fs1562PVJi7rOJRuMnSCyp9ruIfVmI9bAWU0kN4s3DY3iN9wu
uoelpm3ujx9N2Pa677HRK3F5HQg4XyqrJGvUOWRv8gwUko/a68oCeTEB8QPkfKY304EtT9TwfGrQ
mGxZ/N0dK9tdsKK2TYWhSWIeX3+YFzsqt0ZF9pl5yDqkW+75MOMQ4nJWYjNNwcvazQmglNrXPYLS
sP7Ta4ARNqGl5Fk8VxBwPx/KmyDziMDUx7nV7SFDMrJ3S+vb68/z8rUxiI/JAJPC5py4eJ6hWTIv
LNz6OEJIgUUVBXc4dQ1XQvPfjcL2sCp6yeD77sUaGjX2eos11ljQYWoQeSR7J+LNK4HMy28jKRys
kZtta80qev7CokQP9diSAEBn5IEXR/bdE7m96YemvjINXj4QgmViQ8oQmgzAZWoNscIcIQMDMeWA
ic6adHqarcW+cr1dX8uzA3WtXBCWEd8rXt/l0RIFuiaRZoZjFk4wRRAkfkPihdu3E46PsVfMV7aH
dUY9H49lwd4qiX9dh6Di+Qs0YWB60UccnPaQH5ugMRQPA/on3dIBnDN5/k1u3ISepry/cj16+e2e
Df0iKhMzksUkG5G3VdF+zgLAELNy9hGi2N3rU/7lW9WO7XHxFQ5p8xeT0dV4RubhulMYetdEmzt/
h1mPHq5Y1Gn0Qwjnrw/4ctfVjvJt5RCksO9eBtjgGMRc4+dC8mRxb9zGSTx0kj7uymHc3Saxnd9l
Oo/3r48qvd+8UxehACuOENGTl2dyHKjCRolbHAVbJr7eaUPxFkln971WvktHXlWCsgKPC8ggsSbx
uY7D6R+K3/FX+lrlsEG1N6t9YY+K3pAioWdU1bT9bhOmarJti2F+Q/yMqWw+twav5izCkI+2+FV3
iR9VuqXNNritUFOmmDCoGMJZ4dQgyjHTOKeTTvdp7+AkVeWW+Yh+C8u6UH+ygxbMALX54ZC3mGzF
TRjmG09lxLU6Hu1h26Q2KER/UPIp9aol2+hyNfUOA2FhSFqRodzMiSuwr+lNEaDoWUZ1N2tbO4ie
uSlt50rEb1Vr94+9kkBFLHspviGuGs/+QAJiu/hNmwCB0X3+rg4Le9oX7kjLacH9521J8NbvylKH
b+FYxfkeQE2Pud7cLEfknWm4d4Yq/zzOpHE3zTD7zmYZAAQcUHpGbzIHzOCGx5b5IUBXdRzaVKLa
iZwJ86BijFFmFLbCq8Y1i0ju1lxYs6NRb45OWTtH1X0zqEBT9PZTkHJJ7X3pq8aGqWCyLkODH1Y6
ok2ghm0W4smD/7YKs796hXdB7Y1kXBAY18spXEzzsDge5jX9qGWI0n1RTyYSrabLeEo/yqS3vljI
3/6RZDLyIzoJuJwBgBGYghK/4IaiGKrREAPnbMjh+qhaFyvSovOSXWAMnC7pRu5nK5jm/IcZCqkC
fECX3j6aOKQTsCvH+otd+YuNdre3vG9u4lBinCpHHnqT5fWxm7zMvnPnwTNn1iwCmJlgtcOGdaDV
2iRD6qDNjH3am+O+bL4HM9249Pt0ljqGU4Gaq0EHIekz7ujXzltnOKR5Ku6XVEJ4SdHWrFj6uglP
9hLlwd0AuGjYlXFlpzun6xOajCmA4nzqwGnFqtVG3zq5s3xvJxqvlrmUzjs7dB2cHZM8Bk9Sx/Nn
MacrJcKPpjeqD+z3s5NFyz4WbQzwrMiH9yEbBTSQPAVuH/RdhzNSmuHBJqp4fbkxp+V28PxC4QAe
Nt/DwLf+ruzS+g7PETZPEHwgSNgUCl0lpCtH7l01rAZ6Y7SgQiuYXjBO0KIou3TvimZZ2zdMOu5Q
7PV0C2e6/uBgb4sqqdctAMk5dh97hMAuuQ0nOCptpgVR6+jDnosASNAhTk/2RlIre9+kzuoK6czV
3SITHzPUMkrmPXcGvKumIvCy3Rj37YKHNODJlAsMMjI7nKvtTJ+JRdm2XOh5rKPstk1k8sRMS96m
oVW2W497VL+pBhr4d4Bm5Je0SYJiJ1tm1XbyHOfvCUWmv2lKDGE7jRJgi341QTlmMKDZq1BHt2WA
NBRuY4bdtkob6IWT46Es10so6A736oSu6CjVH3Dg7HAHrBzrcxuI6lu7CNpwjd2oswrzvt6OulQ5
2uEcMF4fptGKllPB0Xj47TITULxvalfMD90kkvhoETlMO3og01NdF2nxPnOXsdlBZ0P7Dqkw9PfC
j333OIB/a/ZODs9gTz9mXLx3xxxEXWpkuOxM0dcWqKjGQSqDLR5N0xKVcahAqWSFFsPBHzAF3Swo
IWhLNCSKeLvTAjwN4RAptnAa7pm+wsARtUf6/0QW6BvW60wnK7XQT6K0um+SMwooQaQNHQQp6Bd/
cpf3mZ3XyKqTofkEGkGPmwyv5H7jTBOOnoMr83/sgN/AkgiThr76EL5Tppdul1YyySmq6uZbzFOY
Da0GSMj6FvPRTT/PeLWnfm2l2zpOgD1Oclie5jjGBlIw9WCiRUjIdq3Mm3ybRD1wu4Z10m/QI9if
UYeN8k3sTGlIf8QYql1kBtfsk4Ecym7q6SbfYIRIM21fyOwt9K4cVOZUxm+6xarc3eRVgGfipi4t
CjTSvR29glO4CCyOMOEltXs/xU5fFpsw6cQhWiKXB/BipO1NGAXBQzmlMCUFTbtm0wVsxFtZ4Ra+
MXm7Cvs6KW78ynYeXQesGcJsCWwvEYho7SzV6WFso27ejIVj2g85eJ35SebuAMwHjFrHOdB6P3Lp
hx/Z2enqt3HDRlMST8NjS6jdIEdu6cqs20BixC64YW/JYjh3tIE1NG3nUYgR58TWsg1DjwM3Ba/K
sRl34ge24cOyk6GfntuUQ21f2VXmHHxnaRtcuwcrhy+HLBEBNmXJre9GqM8ysggAFSzh3Kou4KSc
psBipgPU+FrppBgwomSne2t3tv2J3Df2cEjcYG2uAjp5W6KJSE7G0fDBKk55sAUDrQf3EmX9sPFC
azVgLGS+IJ+jYfDKdfk396y1ZiOoKqxFMSGeX18dCZKZbvCayjNqVe2Fzvu67ZjHJPaOSkHoBcQw
jn+E1yEHTZ3KJ4VIDlFRHb0sjaGLZ4Oy/ORELy78UxKAW3oqrnGmXwQc1FtXURQaJ9JM9Fk+fzaj
o2lKhWnxAxwdZB7sLif+YVFcuav+DGCfxQAU95Rmr0VZohwe6flAddAE85zlDTSueig4VPLsc5YW
w22TDkCEwCFHiMlTCGx03gzhaepkOh3Q70xPvQT+uZ38cHnUuEGj51zswt0HsVfi7Jhbef52rq3Z
Oygkje02KQf9pYjWnfT1m+/LXNlaVqbpc5XRK8ppFy+rlIOFG06CUZulm/dqrsIIS9tUD4TpubjR
nggBfoEhwNo4tdrkABpr+qjZUixQutbYcXHkz+VqkfRQqvKkvta1/TNr9Mtr9h2bIh+MOo4pNltl
LnKlkzVWrgpAHLsDLktHkWTzU9CE5T9uL8PvMkzIMEVFIpyNFH6V7pYemxBa/+CObTsnoYWbZLLl
7FkFwTssDmMu3lxo8y1rHQTv6y/058q5/LUkd+kQlTZFl8tKcz+brrCDRZ1n9uV7rg25oRzaROOm
qmmNgHZNVntDqbCD82U34Owq7hpnBOzjU0tTj9mpqeISX1DRmOlFJze1N53n3c8V8vddLEvl4K6S
ma+N5QHnzBN/eijmqsppX/K5Hr7+PBeL6efL/1kx86ng+3SoPJ/j/pTQF02/zbnTQY94u5lurG6U
V/I3F+HXz1EoYjMR0S0aEsTPR9GFryNVV+7Zzrh7q3Est2ZIo7Pnj9fECL8ZiphWIwEgG+Gi0Hg+
1ECviZni0MXZl9LRxvEkyd6WUuiNVkzv19/ebwcjA+2T5SXndqnMGurBqas0d89kIMQWAyPnaM0N
p7Cm/+a/GIqnQsFEX7m+rLzNNvXwuezcsycmPIrVZO8yTScq53Z0JUt5kRVYv5YWDoUppvnaqn4x
J6paNmKpjTr3gUk/LEHrnByc1OZNaIXRwYpkcuXZLpIt/x5QCg4OuuV5uotvxv0yNRY5q/OUzZ+J
SvZd2n6wKIa3XfJjnNih/Dm+Rh35/aBQqrnOE6Rf5q3GxvcypI36HNhedFsvLfirTvp7mlRdunEs
gsbYhhzfB+qaLuw3i04zSckqaRKNziVhw1+cFqhvpc9jyjxxuxZcrzbXrBJeTs41A+yuSl9FKssT
FythsDDEK4blXARrGGFq+681o7WNuJhdWQcvH0iyE6pVdYxA8Sfy4NfCT6iqIqVZGuJWuxozJKo5
eN3w6U9XAFcZKpSGZPAqZb54nnmJs0rQlnSGAFu8iSpfkAmu/Ie2k/UVOemlmIAZKY1HkRspCIVK
hnz+7qB2p9Vc0ZwxJB3I1RBkXJHV6u+m7KybiZbRt2YOzVYYehw9HxfkTPn9k5+nsMkntztRPtV/
vEh4tx4yaGQx3Hou0+0hGsLBmQGwY34ABR+zl8+Fa/X3Fb2sm2wxyw0CACydU09fOSNeTiSqetRK
XH/9AfKyCB86RSi7uYIgz/FAN2bd3xB9lDtvsavj69/45URaCRkkrdcKLVLedWv6pYJYFaVOHQ98
oD0JAmpkHjvi12t7qVjPm+eHuCK/r9lKUTJQSLu42bV+F6RVzdr3M8RFYVjFW9cFy0yKeTpw6RNn
ih5g5iojvrnNEOx9oDgYdfflje3TsTs6TXgkI0Yf1BRZgBLG+MM0ymXrziAftWyD41LRkkhPTE17
vcba1bZgmb7+sn7zXZRhp6YgwsnNt3n+skjox5EtY3VuG9f+UDk9OZ4uoTGu8EEDvj7W5UWSFYF0
Vq0YEm2zY10asIz0xRk/0fIcIdSPj7oObHCijRTdTSCGCO5Lb/09eyYAWizL7EES+DpbtcyEGoUZ
+mQL5CDiqszR8oMKUXDtEPnN1CFRv9YLSWaT8bjYHqbQS5KFfNIZskO9qyTGIcWsitPr7+F3o3jU
JskGoiRG0fT8nVe0X6FHY+tOo5Yu3iyAyJH31zSGL0eBPsJaZ/9BwkmN8vkoyVR5tLv28twM3t8o
CKjwFoVECPL6w7ycQFxbbEehGuYOjgbl+TALdmKDu4TyXCat/URQKzdzpeNT3Zd/ZoHIg7DaKB7z
Lxd5FsWi50MpK6PrDJHbGX3AcAYsMh8QK4ndnz+QRi6she1S2Pi57n/ZPppq8OIhH8QZPLR+kzjB
BIC3zUjZ1P0Vicf6bp5vIWi6uPMh2qOcwXDPH6iLRT7OfkBDdD4CdGi80gCdkNNJqagDlxXMFUnF
ChZD1xbdnz8nDSrMdfTz3CAu753odDoRldza486v74ohq3eetucbt8de4I9fKWett4Y7ZMJeXAbt
tFU0uiiecyHHKp0m2AyRIgeels7+9aF+M+u5jnmMtv6bwuXzV2pqMTY4toozEvTk5Ay4DlVW+F/M
EZfqu2Ev4/L/bwTQL3MkC2olg0nJcwie8sDDrf4X9kBXXzleWV+/eSCG8vm5VJ0cdVnrFVaPYwhX
jfMsCnLaBjyMWwbTlcvXb1YxqRbUsqSuyVPIi9emsKpr/CJj0tPj8IYU5bLpxqp/ZC+/Vi9crz0X
k56hWMNEV+yxl5FBEflT3KadOPfumLyLqSKkm9nWo8SBKQ9PmDhPH+JyoDX29Znx23Gd9RqL1ABY
8/qif/lmdobbplc24lxU0V8NJRPo1Qmtlv5XpX6Syb2n1wf87TuVYk2dIXZUl60pk1Y9UI1EcJj4
pCT8mIQDWvZ9NaZ/PhKzcY0D1nmvLrXzw9hnbZLF8iyi3nlXax/z39L0D6SK/1Ce5ROoupwoLC3O
SV87F5daMwYeqhROSEFXMKLipb1vQXNc2RhffKt1FIS+rC3GQYH1/Ft5jVXTG86kjwox1RsDA+Ut
vfTWXqtCQseiAqaJJMHBvv7JLrsQSDyyCKjIrIEr4Zy9Xvp+mSSOyHA8GiD7dsNgBij2dNl7uhg+
WOAp+n2qW48c/OBA77J16O5yu5TdrRcNIdnsoqFv4PUf9GL1EzzTJUmnDFdmsh4X67Jkk4MS1EN/
qDMAtnURP42TtK+oBdbX+WxJMgqiFVpBUYlQ2L74qFAotBvOY3nOpB/scTbqTvP/oe7MluM2unT7
Qo0/ACTG25rA4jyIoqgbhERSmIfEjHz6XuXutkVYVB3V3blxOGQLlUjkuPe31zdV4c6I0sc8nfQj
i80vXoptgPArVfdcCJbaO2+eBmVbCpxjF1MhWYt+h336MXdP43/0V4v3ogKIz+gf9FLsde+/pucU
RhoCdjmTnS0+tyCK/VWs6/1bP2TyjayIgmboH7BppLxg6hYWjrbrgswOxm2j9mXkNPI4UsH5w54c
o4DXiCsOFfvjFFIwTwl4gF+mvanL0sLKrgRMt/HtgYReHRt9RuJJF1ftXM1gbJOyvfcHMo5rOeZw
flWoz+Q0ZFmfi8qhsquuLXI0WTwDCsiBc/HXJ4AzWAtkJFPwqS70IHKqKtw2Sprhatam+dvktuRH
klZL9W1V9vAcmjFvyDiTRv5Wd8DwL9xQhWLrG3hjrqwiJubsa6HxaqduDz0b/M1nqDIH04CUACsE
1Vx8qboxGJIEz5OyEZ23S3JvKjfjONv3NaLJfE0xVAdMG24A0WBDyzeyKIrtmAo1308oM9BPel5s
kazKsfsz+4hM1OBawwOFsF68w1lJ2itUgoXAccay98rihgz8v4nBPRMw3nA4i68nDB7ybT62nH9M
slEvRYZ3UzZ4/OeeEhZo3TEK5zykGLEjELpW2SwfFIbE/SpO6qzcoL9w0Rr0UlxJSBz1ykCPJ1d6
2tQPLUAAjQLGdHpScdXd2bFmuVstTU1Ey9GMrW9tOfUr9tvqLg6ryYOMl0AsKtzp4Lxgl1Wy4YZP
cJssMrFYNas8XOELNZ9poLMxr+kssMV2hMF1rE1XIlU4y6Q9jd54HMtxMSDJ+exH7oDKgMqc6Tzz
i6EhGY8oZMNxIL/UsrmIcQ4J3YfJ1cxHUXuEBLK265/80cYb0+tG8zmz0vwt7JCs4OVuR18jXOQc
VBrp2NJHcLI29eDi0q2ritYOFAjz26xy6SoeO3dP6Zmh0a1x9hlCi/Fq5iO3MoRlnrUl0D7ccLvo
GJMOQ3pdY55u7SnkrV6rajqwTvUEmEbI7exMm1PvxRaAkmKTMPxmEr0Cjc4VyF+bMYCN7aCPGLKM
udEXgdN4gBGzegqJCfoaVBEi04pRZck5X3tpY34nDzQl2wb5QMtf6iQ9ORuApDLARuddqBy1mu26
uJhEU5nryhDeN0+18q7zSalVQ56A9HCmzOaCTW3xtp2RjG9KUcZPeuSrS8MsibXHWtTdzU4snxCG
oDwc8wTVTdT3Ey0qJ6teRcqY39xU+fHFDIEEmuIYZXuym8O44sLikB8dADSu9WKMnuNEt18qP/LI
Hpv6+MOoYvjUbUeWFTlALMW6cDTcoqkUjb9ovq++m2koX8s2ae4S2GLYcbke+BItLZ+zKuuuJkmp
8soHqCXXUTK5Tz513M4mHkj3rHOtKTDl6OL0zc2iyAoqSy/MizpU6inKYyg+XmShFoKLjaQlAqnx
UqhRK7aOqr29U5HvP1OTrl6SvEEVoMsJ6pQgHHA74zPzOpYCzQY5HfnSZx1Ro3i0INobibyuSlsB
1xONfjObjo5dn2zVg51IXeN6Tvpia4yNka9kpMrXlnoEfCGBDNWg7PGnWZUdKZp17RDmQszVFCu9
GWNs91qyQ3sXuom2riKnERurK1xaDrtlWDmDj3VXZ7U1OeE+geo1Z61L3pYSzYl/n70bkxHdsH7a
B6gaDCyFxgj/xBmWx5lQ/gFhOMegWybqWu/I0hsxRXcysXdK430uIjfxXsxKZy8gz0oIYAbQITD/
zBkppi3dYjtEvSy2alDV3h9nSGVQKqVxBvOFt1BKxq8QbTAjskIqadeGzTlhTXRY1jh4xBRBm6I0
P5s1EKMNwB3vzvYriyW8b6IGw6OQ+R3HpdohYmKptqGlfcNMVn8ZvayGYuYn0ZUf6XYazJp2+Dba
OB+yiFYrNlJF8B6rtpUh2fS0DLc1qkvzcwTig9XLUs6THFGanJEGkDgN6oPzpHlMDSwtRgMhgfLK
H02bh6Db2NJisnaNnexmZSAxQZJQPnuUXF3IwhjyTV/ZbODWrLBMAK2gegyA6rw8a6qmeoFMeLBv
gv7wDJ07j9ZO3yIDTA2/swO3yA17hUxHXafO7H6bh6aCgTkZ1jbPfZwjBluRCYvRLzirMtXab/AU
Qd6QF7Yf68zWvqaU+yWYKNrOmRORqlvPY5q+dbrGJCQ6HZUbS8+ke4bEKnqbegzQplZh6hiTxyRp
BPhArBCPkXrLsrzR1rNeDs9IQ3iJjnRhtCFQZkCtk6Y2XAzAXNg44gFCERRAxzwjvicwlKu1Yti0
Mw1cm9qY52urbBoXE6uB8lzEPYq0p2eBWnPtHJcv32n9VTTOg75vmgmpGvRDKzP33Fg6f+24EjvU
ajZ6/ZMzGslwBnI8yzaZFXmvk4ECd5WUMR9WjzCHWw2dpj2lRdqKQM8HEAXpzMYG9r5FO4B0C/Mp
Gx3KPHXumzWU01toRxHaLGkDbSpztzXXHknIcKVQX8k10ZDEW/XkdZ8IRJh3Zu1OX2jE/IVih/k+
s2T2A2WI/zaMOQOtQ3FxMWiShuD6jhWDM42smHn8jPmq88MY8cQkYnHIYY5JouGkOaXh2xi22WNW
CfuO3LF3p/oDQ5rPAL8tr63xzO0b9DKEDokO+A08ik2F7QAJlFjYyYZ8N6rJTmt0b0VEQ3yVZT8n
V0nWNg+sUrq7rQanR2BWkxjEIQDs2qYdevXaEQNrAzTOQ0W1flP6q6ItkVWFVibDoHdSXIrSMa77
nYG5jBPABTSvmcIh0DnXSNMtScb51R9KJw7w2bC0taIW5lHvohSkhacGA4yaW99KHAO/pmFEK3Pj
wOb1TZk1APVatl7HGhNnNbP5f9Z89JwbbyJY5uDuUYLSxndt3TVosXYsLvl92hbjZQnA6aXpUHXy
GrOfAIlr6M8maYtpLfxpildJ4YU6+3ztrcfRVHgcjyXmg1V5mC0kjjgqlugc6tWcwBAFbddGd1La
AzqhLnduPcZ+vMrwDNXXiEs5auoDYkHIi3Uy7Mxe+MMGemHKMGoPooKDjOqhG8eM0h/HrrwVcrDk
R88xX99zdMUoXsZyOvOG9kWfopcktaJkxSGF+1qvp3PQcuD8BA8qBiFpo77CLcSurjORIDJlmLlX
0rYiOik1E3dDvEzvAfJ2jlxT/CnCtTKm5Bq+gyDo1/cwikfl1v3aMmU4fqZeMf4KD1C/UnpafR80
bbjWOLa+Gj68wbNhAgexgc1VgmDKDfCf/qzCau0wbdN1amh81aQocmhOqSadszY3abvr19arEyrz
U4S+u9lJC4u/NJ2da7h3ct66SnrXU9gbCFKzFNMQtAYApiWSq3DXJ3FfIOZJ/S/YFUIRa7KKryU8
dtDN0GuD3BA7wrfZV0o3N43ZssiOWqy9ztEYrX2XQK1dFbk4l1xW8bNMy3p81BycIgWYPxQBlokx
UWwoy1uNfJAXDgsuNY5RWx98jXER3k1O1N4kuhheQj2ugBvWfks+QXX1ldXpaJ+sQbrOupM2qtse
wDaetbLhrNelKUzXPrVSuYW9BwkqEX58NhlheokG1UTBmaAZAVqnpy+ZbeL4gzKOIy/nOkblt6o0
HvrSd9f5bF5oefcsxXgm0xmYQsM/onqClqYx3OOwXcErva1ttbMtb+sgkZ87bTdTlfQYSkGtuOrn
GCiJbNiTZT5+o5DkqvHH/jnrm2YbI5LmEMi/5a3/YHMSuEn11HxGawzHUkXkGXd9Wnn4OAtjVcnI
u6a63942Q7vNMFhVWXcnRrZAFMU2mrchNbZEGJAephjzjMDJLLwo7QnnXN/C3DNkzq3R4XCJ0uxL
FFznYOK2eon1HiTHa+FSndyEgPLh6m0shDlrPKz8VehaNyZ2lFszc4avRmiqrTuV0acCn2GubO54
XiaNfptGvn9r9G5nYCyVnM9+dZ66XbvVEsu97bW+h/UoKnxRChiHFsK2OvwkuLwDcw3VpY99wD1I
3mqjy29askm6abwbTec6rVskZ8nZwPp4qBEn5wa5RP82siSCiLsZVfYtNFH3UrSyRaa8lhituLIB
SYolduzstdg864vxxnXVxqn6e2iZiIE3aRp9j7glZtleN3pJBeb4KdfdAwO8RtmGrZFyPzUcEzUT
C8usXvegDUZi2tFcrmMBjS57JAyM5W/yRakLd4D3Mxzc9LQ8gjcq/BXXj008qW0eX/Y6NKVOJOWW
dJzahD51pTWfgHgmMD8UybeeOxFJNCIXO1sTcmSZXWiiaLedUb+6M1cLjYTPJWjz8Ikdn5mAst6U
OyOtuTc7RjwHdj6BhcTvwQu7M3ybNhZ72uBXbAIyv02z+nsjsq0X9gAVh866TaR9WcTzK4Q/tZk1
d9hCiZsDv5P3hRcln/QaC8ahb/XvvZy7PWpHb+OouFtnow/H1ai2iet1a3u07xzKkzaFRkVImt/H
jtAumrTGDqgQzwYH1nWMxB48W9WsuARcURDe3uiy8V9ct/omCMBtDCe3t4o7+dpu8itZDIHHPrvO
DWzL+ib5Sg6guYjkVKwLrzlz9OrBFOn9zMqA6nQEYunswf98n83kk5CfC0O+er3adcI4rz0dbW6H
SaURWIl3LylFz/XoUfdUuBtbVGiDwy2GVcEHyrGpNf+saPlPNXlo7Bxn72sWi2ffsr5C/34SRCpN
1FYhDsdxRC1/z/0Rde3jPFFCRyLSLupH04pe3LaO3qJ0l7P0mk7G/pWFm3ycnycoiXckA6lhqL5E
Wj1fo7ufHjDagr+c2RgDt8aa+Rtkjks4OeOwbrf7BtDlyijaGeJoLe9Fhb7cdIvuvHbLMxZoMt45
UOy1HVkgXyfvjSsd64ttbjxRRDAxu53NwWdl1fGuAxhexd3XNPFrUJY+3sh2j++gMqpXK3H81yH0
0gdmvlwBoEFeaAxfQq7gu8kXV7mIHjITWJGmR9N16FS2JMWZ6fmagOY2Sani4Jh/MWnu9WRaa4Em
dIKuX1p4hHVxIYFneuqWbW0nCu/aSsazhiN9j0gsaSMI+WVp7t14khvfm4wfk49riD/66A0l/tvj
DWPl+1w9NqBvdal9qiPAjVNjPXaeuIm00EWrU086jasvrGk/pdi1c1UgKdAbvXNuCLxNfOvrgYa4
of5BgBvX2Z4QDtp7ymDuJGBkDMAItGwAbBrnpmwdfwP82F+HnkCMI8EXgK6dh41fiD7w8yoS5E1S
Oe1MTMLSA5edncbwOQHrHfEWnZjD2sIdvl9FA0eoHVttvneB2TlrKTVd33shazB4qji99/UpL670
NjW1BytvqOxaoWl29GeWtRav98YV2r7Jq7y9iXPZPVVoqunQqW6da8KFqbYbi9JsP83lwYQ3VrXc
90Qw8i1yTaqAq5AyjoCUWoSomj+oqPx04/GlIeFx8EnQGZiA5BHLl3UN+K0Oc698HPkSzXfh1bNg
g83TjdWPyXfLrGdtx19nISdchhuowuMRj3WEANs4bSkA8MphRBPYgz4O2ljU5S7LmuqNklasctHl
mGdoRwyiKBRLvJWjw5bXdaAXgqGsu88mzsLf/VIkT6JMe3eVymEk+kJE+QtYXPeebYDCl3GwKjyj
Ke9bE1KZHNDRuvGp06nAWI+ljIZLOgqGOhYCubW2LLu8HWPBN0PGY8373ETcutH7Ko1uCIaGOWtb
1jzEMT5kUxfHW27+I1bDrY+/mycroGET4VJMAZ06G3cma89L6LaSR6tJo0rHmPCts+q2fjDHIrnu
HcfeRjoY7L5Ip2tJOGPn67V8NpGR1mfWSNXKLsZNmrBD5RCL1zrOmatBMQPXwp4VDkrobwjtqmG8
rfo4eUFST2nQjKktt0zPAElLH7Ucdvu+fNbaiFM7PhLMgVl59Re+o4M5Q9f71I+IZECRqYT8DiRY
F6hDPTfj0wDWXfky1wkntxo6TBIEhJ0Y/+ySmdHXn9kS8jd3ThB/NybG9zgymNmVcgHzbeIuF+2b
NTUOgTNbaOvYpBaJ6rZ+esm7LMZScM4JpUROUd/GKowBNzdl3bN/lT47uN+Enw6c7mdjLsNwYw6O
+VpYhCnWuLbOcj1XOd6Aeenoxlmi4+hGsVWe3bfKvYoIuX5L+3Lsb0Su5LlvO+HEPunNrFytmxGn
TgilsvolCQHpUGhvnT/mzyKbxaURiwk3jknnfOY1WW1smzp0MCtxHHWfFLP2MDSJj2H1aNVE2A1A
H6vaTYwnp1fugx+WstyZRj7c5SEidqC0Rvtsxk79WENNfbBDB2s24vQczkQX1SV+7eqg4gtzamV0
SvGCSiZj/sepEFxbEBogeKOK11tmJ6c4N7IMqNu+JuIUdNw0HkdWue3s2AzO2naOpO6WlAcyTh5R
VA7rEF7EIVnxPkdh9HQBN65+72V+2L4YreV8g8OGIqisc4zjuST41aZILMDMxGztMfD5uKuogsIX
/GmyiaYc+FuUR5MHWqaa4S/ZrczCbm9NWriBcdPfKMtpj/Twv3Ns9C+aONgOB8QByMX3b5wn8zxE
eqPvZ602hoBri3Pnp9WXBqnFFnE27pITvspm7YsHdHX5+UgUcidKOzySh/pXgpbadqT/gpwfKjHy
fu8bkpZexa0gRw7bxJmDScNEwLTU6vFS2bF75LX/lfSicgyu3qGgAiImSdL3P9bLcXBlGtp7c7Bq
vuGEVYWJ088ffkLUMfgzechv0VdRdvr+V4wmsavZNhTDtx0Cv8zwLC1JS/3+V/6Vnj38ionkG0Wo
64DPeP8ro5dLAT1c7UPpGNcu174z6Yjh0UECxHUr6ncitJMj+ftffC1KShGIgvaDdbOEVSDGsqnA
ddW+TXwSZexoJI+AdCD3UEcGxi++1UE7JWCoeshfl3MyS7SmEb2n9pNZqDejq8V15FnHXK1+1YsA
WoGyMfwOWrD3veiFBMsapas94HNxQ3GsU6/yYYh3PUjtXSG4SuoRZVa//3Z/yR/fJUV5oQP1Aw2e
jhRiqW+y8eputMZRezJW+PqOIXbZWGFm5ivRWFj8M+CK/pDOmh4x8JufZqKmzuFa5GeEzloxkZIY
D8doPbMuzSbSCOZKnRxlaxzq537f2l/0EaIXBBRQHLkuLJUNk+c2uj+N6I9HIl6WhANbdfmmUVq3
0ZOJCqQayeXvf/MwRxYdhNrGADPGHAL9uFifkpySzoqs8D4mw9ZiMbMpREpeLk6/lKR/f/9jv3pB
doADbpnl3/EWy7/EGCjhxKXvSzEDpasiPJNWUku6LU5++n1JCeUnNSfGt9//7C8mE6JxkJOUs1O6
v1RixpY/URbuErnr8uwitFE8lAW3g8o+Wj70i59CnAIlDtjOQY546IGfJBXOnCO0lOa0t/yy2Up/
oMBdRG4PjbzMjug3/tWbYJkQb0IhYHgbQrz/dH/cRWyGrDXszEhRlkoyL56FR/W32vudVT+b9kxS
VhCYWmF44x8pevvFkAMADOcHcTqgJX+xoHIfiK3W7llQK8eJuLTn8HO9IjuPGBoeB0JCgr9/u18s
cdTVw2Xk5HFAyy5+sWXbm/TDapqFldyVVq4TtinE/e9/5VeLDbgspJQmqyj6koU6dNAqJNIGL5YB
WgQO71k3VPiQtsefynzSnEG/KhJqx1HElnc+p54LEsXON/j/vb0yRTJdhmEybfskRJhB+DEKyGHP
R0bNr/oC7h03Cfsv+cuikS1OnnVjaWpvIUzbtApL6a7v+iPLyq9+5QDWpRMOMtklGgZrF38aGn/e
h8ozgyIh4yKN6Ji2+FezzQd6hGLQgUnkLepu4sLowiFs1H52lXZmFta4m8nuEEJAqPLXx/0jJP//
G2//pn4rH7rm7a27+lb//wDdN1g4Pobu78vXBXH/8P//D3Hfd/+DRpksFYsqlWPIm/6PuO94/zkc
7/8i6iIrBmb5N3Ff2P9BEA8FCdk7SkE2gr+J+85/3AMcCUUralMEUywNfwDcfz8GKTO2kD4ekP/v
1+A2nMIqo17+LDZQKN20wx8dbv/vuZQQvH+uT5bBafPJ3XZ2TCBeqXl+QvwxHVkef93sfyGbUhcB
zIit2jZuZNPcg4jVo0/RpKofP32+2//Z23/2F32//P7T/MXW5Bcq83oUMltuK626q43C10k8p0Qg
yD8RRLaE7I7dOj56mUMjftoHCUI56Qgbaju1HDxXFMmQ8a9mx/v6+5d5vwf+8zKHleGn57u+1OvU
h4PQG7V1ZRijVTyMeqo7l7PXlVOgucrB9w4p5ZFF/qMXOvz5Tz9IWJho/eEHCXm503kV4zOytpCU
HUPvHEbRPweyf97o/W7+X16iRp2EvL0dkXmM56SqQ3ONmMGML+0sTs0rFElokiTgAHgaem4ZcqeX
8dCc/b5HF3f0fxqw2CRrmAQoPmebUr5owHPU9AKODD9qxBkclGU0DmAZZle7rMYIq8nerCqvXGmR
Z/4ZZfefFiyOhzneowMhMroAfN8andMPl/Dgkff76AMuVoWKmTp6c2dvZ3hDX3TcA4mN9+kfoXv/
bvpyJ8q9NHFa0dhbUrzJm47v82WpJVzYfv9xPmj8EjhaaaONvZ1tb3OIXp+NUVorsrzuaSvPspqU
aFpa16a0t12lKUWQSxsawj9VdYzN/VHzF6sB7rkGBq8pq0FFrRHRUGeyVlIylTan9c9iOTBT7DOr
ttaCssJI/rZNAGd8LrpOO7J2fvQChz//afa3nt7r42R7AXioYjuTNSGye5BjHPm+7w80/wyfxeT3
q4yYvzmHQaV5ivQr+ZsBMehsJCBXub+c+DOLKS5wKvPGWnMDIrwmST+nKvWtKo18wrGxG6fTptq/
rnnVIEMxFV5Qm5n6hOgivimpcPr0+2/9UV8tJvKYgfMZAfkH5kEwmbdkOS4ja67kU2Z72XSkqz74
4u5is489hGSeW3tBkxP4xydav/EjPEz/6Jz89wdfwqexo551OgczLYp4JkS6k/WMNLve/r6PPmr9
Yq/v8fLkkueADMr5Ah3WcFur19xjng4fPX4xn/sE39YcAWxgtUPGN5g9KD+tPoMPOK39i/mc+SBA
fGr6AuxZJD4RQGHGbZO6ajxSe/HRGxz+/KcJ7ZqzaA1tcgK/jZPPrte2tzAQ5P8aeeHC9Wvz+ENH
/GIzX0Z9C38YbQw13KDIESjeu0Uh+89CEnQ+77TYd+/mqBLO/rTOWsxqd25gMsILCWph4VNMxmZC
+U+VnX7afP4XbySZyYibyP2yNqopni1MsGZpDwvuyA94H3TXYkrPEWDAAkkO8Oe5BlgXCde9LbCv
dc6jLgRvMEXmXH7JC0987ctoLI/03EdnniUZJ5+gVlZqZN3Nvbw+jyHhQ+hS1N2SY+3GFJlI2aVq
QNXu1MUum1TkbtC3ieph0DunP/L+H4zGZV0yhnaa62VaGBTkzTcCG+vAc3NxZDItchF/LzbOYjWw
h25C3in9QOiqqbbKCIduayObzs9IO7jzDSin6ketWWNxZqGLta8nIczyivo7L/3iZQR1jzTloxdd
LBxemdp1NSYW+MywFWtcMN7qaRrlaYv20hgib4RjzFPqBg15jSAiI0kiEc/C15Mm2rLGrTcah5Jp
hOdourxnm630utXRl5/29MUZQIoI/a/m+ghzuMmse8MDMdQnzdweGWUfzDJnsU60yPhsUChe0M0j
hoae1TT6d4CJzLhDpTHZt6THhR0AVh291IVCN3vamy3O9QJVNIOocQLHCxE21NKEHDj3BKFOHFaL
9UOhKJE9crptL+2DzfYQEcKvtM1JzbcXRwEn9PUSxYYKWrSIgcJeZuU00OdPe/rha/20E5EJoGCG
rSFACgqxCD7TJpz/sJr876m/9J/i1lN5RlKpAEFeudJj46mMrGOn1g9m89Jqx3BqOJJ5pILInbur
fi51zgIyNtLTxo29OAXEaU8yqplVoIWFTypxyjYhQdXgtI4/vNVPHX/wM6i7jKd3yAHXI2pGIFTG
sUTeR32zmM3QjZRHDpS2U3i+zgTGy07m/hnZ7Z/PupjKqY40HIm5CqSR5LvWL6P1QJHh7vc9c+jf
X5xelhnBkgyJUoY2BqNmv3HtzIaddUDIBN3o/lkO9583WExZQcFpmWbhGAgm7j12wOkW+7XstOv4
EtLVlRyFRuWMlAjZZLzJ8W3SGUvb3/fPB992CUMxuiIPMc/pg6jNrQv0kO5VPeUnNn2xWbNRh1mG
vWAAbZgy0cY22zUKtyzenNb4xRZsh1GbaYowT10mVOF1UXfZh2F+2qRakm+Ij2qD0SMfbPpobB/E
qHv5jd1ghHli3y9mbUahBjItc+JI2Kt1VtvPsz+XRwb+Rx92MWntVMuAQ4XDVuYIkUTbm7jZk38/
recXk1bUqWWGqTfQ89pzY3K+K0lMnvhZF3tsVqtG01rnf5tOoYC5sqkRObHpy9lqIwP2YmPYIq7U
V+bh6e3JHSMWG2ymD0gHW54+weI5AL5ReznQxE7qdrHYYGOAlZVu6jzdMt8kEncQv5CoTnv4YrZm
U5F7ScTDqVsvgtz1G25eznTa2WBJBpg6AR1ozoat3YWolhGZrwx4pCe2fbG9Fqisy0ro/RbkWbka
4+StT9WfOaD8vb4vufUYJHX4a4/4lmfURpM1fdaG9hhb8oN5ush8/xdKzgYPBa1Dqa6Xm3ZKvkEw
bk8cL4tpKlsQj5yE+23qQIZy0iRHUm66Jz59MU9dam6iRPNput8bVy3pkdvQjY4J+z7qmMU8nXrL
LKkR6ANlNFW7UqVHQbTWUSp32phZ0lFNCS6A0rkhmK2ixBJX1HZQj2b3ctJ0WvKVjCQ0m2oq2FnD
Nj/309bYtFQbnXbDWjok9k1YC4rd+6DzxVcjNe9a65iNyAcdv6RcTZRGFvOMLwTl79csj8/koU+M
FS6xGH6SFK5Ruh0ei3CT+tj+VKFjOPGDHl7op1NwmbUaXMe+D1Dh4EWeupeuKY+ZWHzUK+L9w0kL
j3U7edq2zKdXZNdPpl38kTvM3+vLX9TZn9rtJSNarFSbAx5LsZQy25hyulZEpy295mKeDpHdx5nV
4H+MMPCL1bEOrNpEGaedNJZsQgoYTD0Pqz4oqobaz8n9jvL4mIfzB91uLPbTEAC5OyQNdNoZq7Si
qGl6dizz+tHDF9spVaNWQjVwF1RN5195bWRc5VpYP520ABiL/dTszK7pmoThGIfxilrRLzCgTvuk
f8l3fhoyyqr8NIyzPmjsQayoonnOpXd7WrsXe6kFXnZMBM/W0vaT1c9XsHOPIDY/6vDDn//U7GoM
w6gTERYpIdB8LQ0vE4ooT1sSD9KOnx9uUCeEdMbUto7u32DU8Ow1AClO65PFRqpR8MRqTp+AgLmr
omoXFvGJzV7MTqseZzERwN9WajhrRvPCsk8TefwVKf6pt+vZ7pyq5m4HnuvSq6agbMLT0qxLtX2S
d1Pc9zS6Lh7V0K9T9/NJHb3UneU+iBeV8RGtOPveTP6dp5zT1il9MR97OWTTPDodPmKpgTazw+m3
xz7itIY770efKMOppKysC6gjoeShzM780P9y2rMXMxJTlNZ2DR2KVsLpVtOdbxZMqNNOcfpiTjKw
JQUwbMlx4lCFhkniBs3rMTfpD2b8ksvltYPbWfagbaXz0ECNJYp9Wp8sZmQcxdKSuM8HvYeYYxQt
RYLyWJHHR61ezMmRfBdVFGG7xVDjjFpzf4Nu/hjH8aOHLw62Td/rmZbzcBDUt1AiXygRaU7qFcTJ
70chErVZl57fbptC3No8e+qhFJ3S4+jh3j+bqkhXiMkgbGwK/bL3ovRcWrjcn/b0xeyMW2vIOc8y
UGzgQ9AAHnMnPumAhV7vfcsnv7fGDKevYBIzNYm6RfEmpYvKSE5aWlALvv+BeiyskFxNF0RW/U0b
hyeSD4+n9cthFP20iGPVojeOoF/6PsK0ts8QYXume9I5wvAXeyYldi7x6ImGT9NtX+nn2IacNkMp
HHrf8hTIgOViXhx4GcWzCA63QPHME3t8MUMhk6G57IcuwMzlDsAslXXxSYcUXELft7uxtXIG7QH5
EVI+3jIGNCAr/XHS51yKq2YyCq1XdC1qBuc5aqfzxLUfTnv0Yn5ODVxr+EtNgNEWZi8w33dlkZ4m
w0Be/75XKnssMZrj6aSQ1AYA37UrKCY5remLCdqDdqdccmyCCq1Nvmr7RrvQBn2+P+3xi+k54lKp
SwuajDnMry0nuKn1vp/26MX07Nh44hoeFzXr0f1U13u9KE4bh8sSGkrRMyfNrSZQg4y3wwgMV8vL
l9PavZicibLCtpmyNvDjep1ZGBh6x46dh179d8oFW/H3I2XUiAcPtdsEcUFt1KrBKfNKOjXMq9Ts
55MO5Ia3mKR4V05lVtl4JyTiax5bT1p9DM766/3ZWMqlJhSPueOGDfN/aM+GtjFAYlinpeooVnrf
O5EZ2wngdBpuGU/FoJUrS6s/n/RRl9hM2AE1Xm8x1CT81satEj0VGjCT4mN1hB91zWKe4q8Teb2X
MyQnDQKw+SmRp93Fqbd83y+Q3yQXZh4dzv5dpyc3oXBOSkP9q1w09+awkMPcBCIszEDzzO4O49jk
iGnsR32y2EJxgdCx/mQkhjrEjrmRAQzV09RpYJ7f90qB61g3tXETlAOl/Prg7uQYnRYdBor1/uFd
Y/U9iAT6ZdYvBog/0Pg+nTYSF9PTH3GSTWXUBG4YlStXzRd+k5yWN2Off99uYIDNwSGiCYxquBWG
vGz07rR2L9VLVOF2oTNqMsB17glP47s8kydd4oylcgnqeJFFddoEDj0DdCAaV3IuvNPWw2UJeCdS
CSPPl+RtYmCyZnbXa/5pR9ClFEnXuWeVti6DKBFFuhoJVGx7XXNO7JjDxPrphJumPqo0OHiB8Odi
7QGOuM8TXZ34RRfTk8J7B/aTkAFetiamgdY1O+lp2XNjKUPqNSrR7aliuFQ4OWSstYAt45WHO+VJ
MRzKw953Dlpg3cfBlb7/b87ObVlPVYvWT2QVoqLeqv9pHHM+3VhJZgIKKCqK8vS7jblrV624kpXa
3mbW9HcgdDqd1tvHhUvLDsWzSw0byGP3CCHbLdRNznM26tpcMpibDuXijP4J93N38NC4FxyFmpLY
5YG5jGKbKs0ZgHMAbp4PhZlkt5mm6brCHxAgmlnBzZUwiNhh+n8wPu4FR/DaC1GF78wFJnfcwoOY
yq9yg/1Xceztd7vp2oxsdCvGBuhYmINZ/X5V4bE9b683UrR3gEnPGPcuM9dtItPZqV5cj735bsku
0RJtRjlzgS+C/0j6ml/jNDN/Q5S8POY3GeTeMSBCnEwoOnbhg1AP0zmdATgsErTY/v8B8P7fjQta
+X9dVbiMgze3WTDy0eRg65m9F4M6VptH++yvD0+lptAYjwZ2Q/Ztw6fXTtq3x8Z9t1rhpusipfhw
Sbv8S9e7sBBoEj42HfdCowEl8yyYtblEY5t9SXGpcJ2lXo5Nmb3Q6MXkdfNR0l+wUvOCQfpSBHBe
Ox0amL0R/rgFuKNH9/8lgdNUAQ+/O9n9TcWUvozub6ZjvFun8CSFvC6j/WVhktcwYwePsiRps8qS
65zLqzabezvrSd2iKQrYBfZJQ/IOLW7p8ApUejid5qlmV4l7yf7ayi5mRQrQdf3E1yEjwBjDr3F8
72BbC7PvDdzkr70QAbztkFjSKkxQaz/BM3OdKwUL3w32l9SuNyCSs/ZC01XEaD9v3QbWNKoJnwIo
e7dzGLVTWkXpimfCGtv6Mx9yMaHbjvr5rCldgRpedNR9WdGYX7+yMQvab1OYDAN8Bmm+XMYVf29l
rE9OLVmSrAR0O5SgXKV8vvKw5/kDA2Ubrzx4+pYC51gslI0300wgwJM+zzaYcqklrpYRUOrTkroY
JWwllrjkCmBM5LN5vpXZ2ERpoftmDO9dV7c5aAahjS8eo+3KJJLLzftAP43dQuIqJsviixZ4VpCa
w7ZPj2Uhe7WXXuOZyTmCMRg8FVD1AaKbw8jw2PTcxUsA3zckkspcBNM/YGD7tk6bg++9z29wE7Mq
iveGkd1lytVdnYTHioPxLkomC5QpISpIQKDka1EH8BHJVdgfHJNdmBxhiMwkLu0unLYtmATDT9aO
x5K+eBcnW7S3LnDg6C/zNpsndIM1V+A+9LFQttd4CdaQuaNsuvARTiox8lco/2f7+dBc2Wu8Rhjb
LQvo7xeZ8fnDmA0exfwu+5tZyh/21mhXxwOIxKJNJO8vOYrKRULbB+H5sU6zcC/yIljCcIM1/WXr
Ta2rnrj2sg6kOXjK2dOOwq4JfRBhRjKuk/UE38EZAPIgkUN1bPB3C9XqwYHzbfsLLqp+OhPfJXC2
P3ZE2yu9zOzGZdjS/iJIDh2ZndJVwRG6pT+PvftuuS7J4KNlpuaihtxnRdoPsKRDtQPMkWM/sFux
znQqhEM0EgRg5Yo5de2paeB4fuzpuzVrQCgCwg9bOO5owDqZQ1aawJHLoafvxV6OoFU6gV8IumqV
uoPnVWILNozsmL4fhjm/Jn1T24HY0fcIw92c3sEWj3zBmXY7Vgreq73SVQ+gfyBfRSlrvdUxaM0p
semxSb8XfMGpbQamArtT22heTm7gxWy1PjZr9pKvcAzhkItzMuDIXfRDQG3+w+tZH1N+AmH168DD
GKZrBRx+LwlLl+AGY3Z4yNbOJX+5O/xDXx3sNH/9AfS21jWDG+jFwx5+fGdks/RlnXbUVG7qg3do
OHsKAhiGV8jiZF7yHIfRswiSpD/49XcLG03BjMwt8k+3DSIrA91y+EEI2AweO0bvBWKMRB5nlpfI
VNuwvtcNR9/ZBufjv6HcXj7GbzLovUTMk3lEey3tLlEUNrJYXetgHSRjmHIeWt57mRibPOxnKX5g
mylky37+CPX+92PP3i1tZfVm89l3FzN204vr/09vQRk69vDddswH4KAnmeoLctszrEXvKJ2OlQD2
GjEdwKfYwUHkYmN4MMkXDAMaSd4ce+9dud4KNfLQLd2lnsfsNAvArzTM9Y9tlf/yaP+jJOhScOk7
fNFLM67BN2BXo+9jgO3m2LvvVvTUxl0fd6G+INd6Shd/rwb+Fy+XP0z0vcEiX3HPyMa+u0xggN2F
CkgxDrTksU3s36bY/xwWyZpskZG+RDLr+Qura7gT6Qziy7GB2W3B8JbrIwbg0CVNOpgr59lVxuF2
bKbvJWOj6Tiv86a75LFwD9Oo4zK17fL6f7/6y7z7TYTZ68ZyJ7fFhdjflY8HpPxkglevImHfn0B3
6LtjOdZeQ5ZtrM5YxPsLATLCFCKx7cvSInB6/d9/xx8mENnVGnTQTMOSN5ibCX07W/KGh/Wxab/3
xYOThc3IiHdHdQ3kgRGlfD+H3cHP+/IH/cfc7DAZAwlV4CmEw/KbBRaxbzuRHOtm+i+8o2o6AHbo
BEwG6pmvjY6Si22S7OCg01/f3aC6AIBTp3AZjqpEP4A68cJAOfZFd1nzvNluA/FGQSEAC6cSzYfD
Z6/yfjn4/N2ihSFNXRs7qosf02+oHT3qVHw88upkryaLF4LbanQIomm1h+3/MM3LDxcNxy43YX77
67A3OL51on4ZdpPVKDhOGfD2yXxoupO9fWVP23n1I16+5gJlp5CCoyLBYjs2NLt1CpfRdANTtL2E
zoZb1TXQI5Rt17XLoeIL2UvKMli+G2S26hIKtlUZJ+RVj36+N8def7daN9agwuWGoOIhXwErISF5
otQk81/e/t8T+X/HY7IXlsHmk66MzZg6MITUz0MYdvO1kcswnnEQm+kZBqdsqgBfWvuHYMOp4MGk
7aA/g+8en2dG/S2Ngw1e7L6e4a6wBVI+6y5ZaamHYWtKz0Xtv/X11sznzmDPLeekXb9HOo7vF9Pa
u60RC+yMZ4dHwAMDlCR4cft3IkR/y2v54lPxrmsyM1U4sMUe/3V0pSBQfgK7IgL/4tw9NY8Rrfvl
+7FB34UZ6BoH+tKQfOJ12D4tucwfaEP5sQ2W5LtAA+hWAorgIi90JT8YHV7nIX917M13MQZnzU0H
zMlL5KGzVTS+UVDd/hLAXpbMb6bKXhI3z4HmflrlZTDw6riNk1cOzBKoHiqHEwK/gTgMnMuhv2Tv
PgZUWMLiJZGXwATsBAyoOnuj+PtjT99l82IDVCoCauay9LGogtp/tC392zj9PsUhe+57SHgzy3GW
F6bm5i1U1bBkFXz9uoKD9ZcazJ9+4uXf/2MTJ3Wecgrj19O0RhKsSjuMcIZeRhTbb41DR9tfDtV/
+uS78AN5Ap8XpviJN1bK85ysIdRhgTo1Gh6rJRTdx6pKsAb/9S/iArWTelQYtA5oShmzjwhEBzew
bLegAxiOoBDQyUuI6zgbuTOoO38J0H/6ErvFnEbQcnr04FaSD6m95WpKzn2W496f8UX9jSP9Mt6/
W3q7dZ3g2axp0gA2HTASRK87/5QP6bHWVjhI/zr205YPgBGP7SVNE3uG5joragFw56G1thfSLQ1K
kdEciksDhs3ZLMAsZHlz6BwHb+pfX50wEyqVqroKl+aO1FER9+yQogN4618fvUVETbBCryvv41Od
D2fd0EPnQ5jS7h4N17VmykFbksBXgdp6P7BjVTyyRy5AVohBYk1dGTg+37XTZC9BEr099il3i7RO
UrFsEeiKMuTTycDTudhyFZ+PPX23SkkuxzohQXNJm8ncQ/X6ceDbMXNYstfQcZbyYKFzcwExT53n
3HZXMqhjUlTy7430f8TjYFtxnwJ+5KVpgZ01InsI0nE6HRqXvYxubUG4mqIecDYdN4A4UffejACr
Hhv2vZRO9C/oHIBuAD8ZnqTqL+3YH9vE91K6Tawr1xyJlAJNGKCVjpReJX+JvH+IiXsl3QJ1vkeH
HxbRBMweVGOgHcNR+NiY71aoh0nPtFjToGtJb2XHTT8UNdimxwRpZG/rlesNPRcyAac07sEszlQ9
3verbI71Qf4XYmFmHYjhQ5RX2nnc2b6GCuAvI/Nvbe83e9FeSxeD6QxzKi4u4RZEyz1pdIIGI4B3
w3dwSuovAON6kAeHRScnhuqaA8BNJgvsOA3bzsOck+HkTcjpV50mdLmAWtakhyrwZK/CW4MhhO+G
fTkuAbN5ayKSzScxyamrjs2L3UbcNQ0w8KFIq3UUDAFqA9upFGBrRN8P/cBehwcg7eyX2synuRfm
pLPYVSaPD1WawWD6dd9BypZEJtLzKXzx/XLJgE7tOD2kr4b3468PN+kST7XFw5cZ3s1qioeiV/SY
xo/sfb9iMaMbfu5m4M5CU0YybAtUJL4dG/Tdau9lBgpEVNvTQoUuMpBHq2GNybEAm+ySaA6tKYmD
yAKgnLqilyN/UmlkPxx7992eHDtjgD0Z7CnIcesRS89PzZYcHBj66zdtRhf2uIi1J3hU0ledXuU3
Rnx6LA3aC/DAgHKDnQGK7TqmSjhXwxEmro+5npBkt1RVbiPgMJIJCNB1PCe1hb94II/dsZO9CC9y
NPJKAh0bOS2guLLv0F69/iXG/mFr22vwZjfAMivdptOWhr6QBFCcVB7MVfYSvETOLIgGjLrXsGsB
7OMnGcWxXkKyl+AF3uihVtF84uieqXInRIl4fOzynuy1X8BSx3WzILFKDf026eitFvRYezWJd6tU
aJSUexPPpwbktGI1tD7VNWR0/3uVvkSS32yaexwQmHcDBZo9OzOwj5ZXAHo1+rwxqsZzPBrsgv/7
Z/40cXbrtQbHOwZCfT4lNAuqhSa87FbAyo89fXfWNaJOrWV4OuddU2WQgZV5v/1z7OG75SpbhAPo
GceTWc1WNsCwVpOuj218eyUYOOPE6iQZT4ucl7MWGS1gYOyP7Xx7JdimX4CMoxtPVnh1Dif53odt
cuyT7nVgXgCs2aPWczIZUNZarW0JSeox2T8o678G+C7dUptmtTkFOhjL1oMCGYFs95dZ/4fpuJeB
1eBzj2HLzKmxgyh9olWZwSa/OjRj9nZfcwjE/Dzy7Ny2nX/niVk/tKT7m2/9n959t6/WgJaHM8TK
p2QM0Y/yknAYMJiOLaVot1BBuEG5esvzcwy6W74E33vVvTs2LLtVKkMa1uBnAGo8RbUCqBXqRCvW
6dOxx+/Waaj6qPdkzM+J0R0EuO3KxAMLVZcdW6t7BZiZshlZvMnP+RQWbU7vFDmYie3FXzDiGuwG
7OVZx9j+XvQQ3TFBItkrvwCDaGqRDvnZv1gfSReCtysyd2y67JVfLVHC+q2PK7hwXbvRvCLsmJsg
2cu+kDchTdI6BnfeXdoueIi75vWhqfJfki/YCIkx6uKKslkDbW4U+q6F0/P7Y8/fLdHOhEOr5j49
x2A0w0I9nuK7l1a9v/kJvpxcfrNp7/2+mkCaOHM1O2sTTFdgvxb9NKWE8xP6VNP6xrV34tH6+u+H
6/9LjPrdj+6Wb7rRGhTaQeHYurpuLUPVKGpOUmLVqbOoV6mKodfA1RRdNGBvX9sNRO9brwwT+oyD
dSt1obxctpuot6D+GkUOsruOQNIqi6jdvHMFkhwzPEgWZuZxmWoXstsaxOkAsrhXHJRWEuVNxIvR
pgaJUM/w6QBCBlv8qxmFnkGQlmmjb5GXsHuuNhzoU15tAGCPJdDF7foWFnIOIMJEAvEDm++tWaeu
CPM5YHGRb7CGl9fQACAvCo2apQWZsRkVwNLRlPbdewMuKD+1aZv91Ebjn8d5iJeKQe4bFTNGSJbL
4mhz8dsMyCdy5GjqvvYo2qYzaOvg47oiyRgXn7smlvl3zWeAftDI6ftRF3D7ardPLyK9q/F6W4sO
plFT6VwzAeWaonGyPnlc2dBTQOt1AlgdMy0vF+a2RIP/7BNyH2YLy88NmIIafWFDv11BCejKlJmF
PbZkbjLwMyMXlSJlA7KwTGdVpmGAW6wDZ0MH/WbbC17ZHOf9tESFZOU93mzoxrTIKEvRN7I0lzpO
kTYiljA93+Fr9aIpxgyZXZGHgdLVDJr6l8FqVjkARdPvc+O36GzGPpFPfqQZ+yAGIIKfIltH0QPY
1tnMK+XRoxKfczeHcETwLJ3VIzo0Mnwv0zQGL8eJz0GZJXA1RjamSe/ldWPR6r4NmW56XvYLisG3
FB1I+btwTWFGWKoO9NgTz4IXG0g1q84BGa48RFtw0EnnZT5t+JZ9f6MJCmn0xmSXiUIymZ+ZFF3Z
s9XpEdWULQCZFZnlMt2TeZInNyJGPbGez+27daW8yzAdejqf2yiZ1rLnIqZwiRWbqnCuEdnnzEZd
f5+vHgc/kZB5HQtnLIr5RQ4qNUUGZUFxj8o8iaL2dSizkZ1hsCLX+466EFVtYuGt5nHNbBeO3i2y
TQyEc8FgskbU/I2qAD0z45LG5m2a6DCrRD0l7TecfTKFRaPjfqmmNumnJzkTzt5BnjXoc7ulaBPK
e9Indz4JqATh20n/T9OpfkbHzBj08dOARStOnREbvRkdtsNHEeiMUIQ3AKmTItVxbp6ItTL8Frd1
nQEUy3PNL84tS3JHxibuP7WObUkJz3uCbnTugMWGtXPC1PfaOi55IQeZfUsiNpiP6C73osTtEvYu
9Hn02yNUfVOG/7kP4u99Oy7+pqnZtnfSkzAsjcBK+t7GmOZXLql/sjnhZ0KHrH3Oxjll4Go2RrwZ
pFj9K4cGDxrgJhq+AVn14kTMbpOzXfcTOHMl7ls2RNul71tVXwaah+P9POQpLds4iunnjNE4/yd0
sn5CC3lwh2sk/x2tLRo4y4RXHAZBQbUC5u3uwJBY/BXmQdEnlTdxXhmFTsfX6SZU9xTyuglvrm/m
7RQMol2v+TYSdknZKslHwmpZvxFDzk0JKHkAT8SW5BOaaDQDyG/xUzI+TsRbcosMM+o9wB11/zwn
eSrORMg+rezaLoidLgHo+gz9dDg+gsPKvit4AnRljZKhexYrGRFKRL+6E0t6O/KK4LZquZctDI7P
NZ8N2muCdOHvRDbl8U0bY1hha7CEvwmRt6bk3SQtWPBdWBOAjuJovU1KT7ayjpKgslNHw6JT3pnP
kc3xBlVCeAg7wxVv0QR8GgsguKfu1L1Y8hQwtPPyaQD4Nz4lZnRfKNkcA16Nd/DlBAqCPSJd4j9q
LOG0bJWgumTaJf3HbQCfEQZHWsPyrIik983NWXTJvtvApxvrQgw2XRHvvXF9X7QW27QrUPFepu9u
XqLkAxAcIzYECbea/I3CU14+pLHzeEpyhpvOU+eoTgr0fnbJReVhLk/LwiO1FTy0mb9368RRtViB
scqvpN6QI6KTTYjbBMpaUPixaYK3LJEjrUTM5qCayBLmVbp5334YiY/a62K9yy+z7sFiHxytt4cI
sJxXJJza5i0qR3STRaOUzc9wjef2Lpc4wTxtKIll51g22O9sXScDdN6xWB80J60sez+GtozNmIKa
zMapbhy65/wUvrFEajRjdLG1r5qVpPQKwPzQPvVwumuGYtliAHTgK14MbszDWxjlk30GLj7ovtJm
zdQDUxHg8UUntBL/RCrzmAkalm3TqedZs5zxl63tKdEynt4zuYj6buJNG93QRMvU4zxSAL5OCEeK
VeAyRfUPD6tkeJpPok2uU99wDm0zOrAwRzL4KN2J1m7malodQTNMoSEmp8mAelgsduvoW/xm9mEJ
hV2/KJjGoyc9p6KPywH2i7wMEJ/qcq3N+ralzEbXLDfodUm6DmJVvYxZUG5mtkDKjb1b0UCypGGJ
C4VMvMLrJsnz6jbeXIOOxrg5amoZzO+09n13B+mu8MiKOr9+x64xdRIeqYSEr19uaiJSRmJI/aMn
eawnRGK/1besxaeH0SwD3ezBISAPz6BfTOONWJHb62pZnrzs3KuAJwDHME5TYXOscgK/Ou5nXg6N
27bXUb6qvAA1LWPnNNaIb4WMXDs+Extmw1c/TiZuC2WXNbltcUTWpxizX3xqpxUIGvyRUV8/S5TD
3JtMYhDvPG3HteqiObFX7P+B4RhcqpeT82nqOJIn23t8zJEv58XJQL9Pw83qVwvGbLkbWshCn9ul
EU0Zt6KfPq0mpclnTdMt0wUcwkhnMFKR4v908Ewlr+BaH+df+xik8S+DGiTF+QqGiFGpW9qmV53a
aUP+JqBp6YshmDdshWrF9oFsD5axLEiWtJpg0tBv0OilwTe4ym9xSbCptzc/D/JdOmN+nyRxipXN
6lFz1WkXf0wodBFltGV1W+IsGqcgIvbpfKEqTdhSRCvRw5MRg0DLcQj7zrPJW9U/Rtq4QBUMHVhf
236w6zkJm3h5Djsywn8X96z5uzjrnDgvCqScVwMV0adsAuWlmuIapYCsCSx72jpTp2cyto4+4/4p
6t4omU7+Pmy7oUfAjLE2IIuHUC27SJiojo+1VrlZS6Ck+asNypegXFmjlzeTdwMaotH3Sl0JG8Na
lmkeNuZZTqgxFUJzNZyiDX216owWtfCU1VHXVSOpKb5EI1T4GM/mheTKppfkJ4O0UvAyz5aEVnoe
SDgX0q/bxzZTcE0qvEbX4juD5rboA59Y/zB2MzKuUvA2KMMWrnBbiei+FKljkf1IZ9geXDlzBvt9
uhKk6REaeI0Fcz4O7K3BK5DXc9/ZtAQse6jkJubuIlcs9c8JGd1ypqlUIcgkIyzPwriJsipSkAcX
UxT6c47NyNliTOp2epohncq7UjOdqgc51dtztr0AUP3oo/spyyQ5ZSDYrNhGkXKAKA+i+AenloDf
JOsS+25Wdbi86cY5LHFHMtAvm6rdUtZAdV+RroGaKdFF06PSXoxrK67CGhhrxOirxmYbld7b3BQ9
YEissiOhV4584KPTaXTPYaWkC5a3w1SKkDIOz1ZDi76PW3aXOb79E6P7p32kWDr64tvJ549DQMdX
xMHiFUegyD5wllGP3CmMx1dLYCDbtWtaMrSRP+I+B83agJdGcCNHG/LjNmb0fe8CfpK0ZbLQerX3
i1T5M3dw0K8kpnGZrLMrqaib6wug/GFmfLvj4aq+bHxp3+aRGsuGsNcqGfX7pM27vODETJCdzErK
oVhJk7up4Mh2t/MGVN12ZQvlH1i4mjvbblleYTqzUvvZr+dubJO7DfLF+L0LsvQtVy6CLTu1XRpc
a50uThU1Zm6GNvlNkH8aW2/2fZIwthVLo9cMUs5wcVvVvPgB3NS2etimZGO4GZB1h2GiOMc0Ud9W
nC1hcLeEMbqx0VbqyN0owjp/moJ1sucFff7kg2eKsjLf4sXez7FJ+Bdkrno4JZYG9Goa08QP7boo
wF55t6jChWbMPkSzMuR5iObInGDTsHWwJJiYuPXBkqvPgQBLuC2TrUmaikytsMWcNEhFczunTTkq
5CiuqKMgilSxJdvcfF+zJBoelrVf/DdAqRzSIWGzBLNbYW0lpmjRMNSe4KJT08uYqaZ9vYY4+5/6
Lo702aaIOxVONDy9DS/yu9OQaho9o6mmTe6hn43CKszXJL+FaJtafzYQY+vnebKZIeWW80XcTcMU
EVbAUCTD9ahvqdpe42icUpyCIdn099OkJsQF0aUufDQaS/KtxGHVfZaJzG9xjyuyaNIu/RxOkQy+
aFyw4pi89gmIiyhCixKzA8lSUc8Lovs0zmu1aD5mHxl6+u2HzCG2f5qmIadtlaRDgP2q7pJgecuc
b1deBJSmUWFtPeoyryNFnyafrdvPGO3+6p+xQTfbKWuBLXyzKbHmMBxI+vEVGM+JXE/dAnfXS94E
tH/FsMoQEUk0DhnCk1hTFAtFh7bmaxsR4a6RFJLoKvYjUoBCMcY4bOB7nD+Q8bVDuS3mJRcBxsW6
160dR+4uueRy/KCmoF/OfRvY/DZN+Zzgi/ncjdVA1bp8kXmCXiQmZD59sU4Oy9lwooMyl3N43wy8
ZuWAi3D7sLVtzPFJ0gbNgBOq7OVolgFJ6cBgJ/Nh9nGeoUF6qB96ToeLq9fszRDRzSI7SLw3z5tS
qhjBBi3QFMbnCHyxrO3Pm8uSreTAqc43H004oIl8TovJuj4whZ2tm16noUvFzwVok+zkJSGiYu5l
Xy34BMbE1TOdfNsAymvaIuqDvL4DjjlmcTkp3wbIRzcSXFaPGXzBjh+mdxbBvv2a+0ZU2OPj+rmn
03hqgsHPuFMN6uCG/DayJUEdcSqCzA51CXul6H20WOjPFie4ueXiZcfAaNkQ7q5935TYkYz+kKCE
T86tEJ2tTJA07rSsaGTAoS9Af51PRdg8Za0jODA3m3yCDny+qbphHVZkPd/1BIWOx5xyS29zbdWX
DMmKe+qkm+7skHZKVNm2rWWSIHCgFMPrL7C9aJuKa8TOph3lo7UECZyHD4m7qTQTpfEbuCTo/iDX
Jh0j9TjYaFKPYz1P97MxffuVjmsmT30mx3c4dEYnHUToGcH7sOy2+RRAMrXG7kMCM5IfI2UEXHLY
bzSYxMgzCuVSfY5AnZ7LAel9X2a42FyAxstWVHcRN6dyGMa1VDNOjEhsTL6W6HjZeBEKTN5hk1SV
BkIZSHThL0If+7yzKK/YwOf6LnVLIj6tbhn8g4/XrX0Pm4+ePmjWzM1U2mgxzX2fQUYDC7V1rQA2
72ego+NnCoRhtfTp2qJvvAaqt8M+n74ORYTDaz3haFQwoO/ufFsHK+SFg/KVxJVjwovaoonoe90B
zXGjEqlzUaM3P/vRWxQhsGch5weabyW4cfYW4e0xyPLevsXlBB0fHNq+1fPogIx8ime48ZRZNhr3
rHF39C32XQCbG55Y8VH0HL1F0hqjIJvS8TtNc9sUoLWKwkkgJXBiBjoPsW8xH0WDMyIqctNZTvMW
FogRa90UHpW7pJIpE0Ldby7FMbNAO074BQl2F5U9DqLL82a4d6+JGYL0k6uHbn6elyZv7jKRc92c
9FzL5rZwsYYC8ZYmP6VDNvlFbtwhwfa5gamw7Af/HnVWDa3QggO5XosVe/l4XdvJYWXT4QONRHRG
STy8Ry86NpIsgSN00Tk2p++xHpw65cIKGKVkYbc+uGzu5GencYAtxhE1tscwoKz7AW58LivZ1yN9
F1Cvl6eN4FTyVPcAYr3OUICi/x675yczRVH3M+mmPL2uIVekjGP4Cj9gI+PYrPmaUFfVLF0zUwIp
BJVk6UNoBd4uMIEhdwyGNuQeEyuVdzOLYgPCGVm7x9ygHFUwEznYQhsx/iBJ1Ign6usO8ouayO4K
f+6AvkJ7WMr6ErAb71Dm7jZzBqbOjWcIeowuUTxO5m+d01MADpy32S1QODV+IkoPSN0Z8rsqHHPT
oucOeaZ+mlEmkSVk5HaaC1hOhPSeMJogh05s0F0bXCcv3xzd8gl/FavtxfEmc9WYGCNPKoqyoaIA
b1jQ4Ee9iTOSXpXf1zFcpqAxUy8UJECh+qoVTb7e1ZakWQk5PM+TCg3nZIJ9dK1xbYcbn57fsWWN
PEKzNfEVcbLHpeSALaxAuSmUBfrifFsNupvVOV7ncPiRNolUAVKkMP4/nJ1Zd9zIla3/Sq96hxuI
CAzRq8sPiczkTFGcXNILFiXRmKfAjF9/P5DydZHlku4td9taopIJIBDDOfvsvU8vaeuJVwPN6csC
2UpOIaDvwrHkOFShVRh94olGLPNZ7gQyeMQat+wvtzk3Nzx4qjIVZs4s6w+unxbzPyyeRlu7xOll
PRw3017i7jFYR3U9bInCRWTV+cwZAy0QH50liuMPS+l0xGRmkJ49kpORmvshkLJLUG53pa6+pgtb
NhSmxS/tZ9OPVnsc8PAkLmSZA5vTlKM2552uh+CDm2RjzIkYZOu3PAF0/ZxlU50fVawqa2J0G1nR
ctYz6UdFVMPRILSv3GPD1t4+J41yp2DXOxpT2slXQ3DvAEOkdLkA5uy/aFwr88fGGmrrpo7BtT+O
WzyOMHsJChH6Y4t9K+qgxhRnSQm8zyRRjTwan/jOO9AubmgvEDrF7hSuQOU1AX1q/NTfQw7rg4up
ATC/JIgIvMt8UKq7q4osN+d+LKf6zBroP/2Zqktkh141e2gX6tIadoUvJuuytjHh+WgN3ZD+Zq20
Xws1AUB1WIYyMNdp18PnL13bH+/XAuZWGNgdWHYqiwonDRNb/dfA65roXk5dEooKG/dsXM+tlS7F
hnypToqzqYnlsiPMyAAr/LkfTpe60vLUACZOJ0XurfYj4Inrnqc5BY+wsUvqnAdkk7YJtjN8JYXf
gAPr2BohhlB6ZWbtWHNXXtMtipKKiwvA0XZgkLbH1HKAtb0KJHvZFXSSCnZLOzfu3iS+q077edDr
aaNmy65wrhLToIEuYlpC1YN2skvXMV336HaYRz/7sRrKSxsI0D8WbjLou2kCgd4XcZDFiLDg3dyk
VVV4F1FcVPndFDAwF4sI8u7cHugccjVyr4LGzcvq3mSDX8bnc2Z0/kA8m0ZjaA/ekrb7rA5K0DmF
FVVqhwOLubFCLA68pdlT7vADfcxhPW1Orf4njNrszgm1xuevPJQg3t1w5peTYWB7P2vMzWwYNEpD
zAR6NwtfL3eSYUdDot0kXx8AiaP5OLKSj3pd/UtyBc+6EFakqWx5NiZdYqtWBOLEzjyvOckzv3Uv
16JGYOqIpe4/Temg0ebnAw4Jx55+vEuycybP9SnlCLgldtsFY+iRv3Wfy1EF4qZGXd6J4+Zo6ZC6
zS49rAOz6jELdTlN+X4pzdY4q++8a9dEqjpTCBan07ZqBrmPx6WpLkWHHQdIkE1ZqV6MPxxTsEpn
Z3WOYx0pxfTpvghiTXTdtF3j7zxZpvJp9mmWfRGtcTbfojxXPRBjEpn1m6xcGX9p8touzmyJouvM
BtxqrxBHm/6+wHk3eagrV82XjrK65Z9L62bN5bLEVgeOMYsgJIIBHAdGG4CQ066D09T26mqwy24K
+4X+iGeGW8j2wypEHkIB9igNKrWxCMfgqCFwXhcjDVAf7CmPuyvTr0517tPdi7iAJ4ygdOt+oQF2
56vsC2iGJfeZG1hNhyclgVjYVcz28gD2ngMOsJFu2cy0xSPaMqMMF8tyDIslaA2s8MbdRlA3ZOXx
zjau/tD5Y2Ghqk799NuwnY/f/AGVOJJZNz5ra00oYrPfFXfSGNGz9mK3bPtdE3SIR8mk6YfjJ3Zq
76VwLVgEMm6ja5H4/XRkG8XybSyqdHzus7mZL+vVL91/EAx4at5lbTacL4u/zv8I/LIZP3Bqx/K0
I1zZlXh6tDt6nsQbJtjMI2cudZobgmPtn3cJhOpr8OASXS8u7ysZfJuTnLv051Nu/4Q+rw126CfE
dJi9JgecMG1ySzXYiffjSO/Z2wwCF+cirQSwqNNjEOlHv0Gg2ISVDWw/nlSRaet+lyJrUrs6oFwq
Q0p8ZngmX47BqMhL7f6JpGxNrZ3XUzDOdi67bA9UUtSQ2nd4cTdTfJxRwdEDpZqVl3xCSLoMZjdM
9OpoT0pSjjQLpxab5OmcfHh2nb2RCRXrv8YMem9j4i2qKuuqKw62/i1T997415i8791L3EKOYMN8
r0xvA1Kf1P2LfH3nHTO7xhpOR6nvHzmsbDJWPdpXHXvmz/pw/4k7jv2+yRV5t+ihvxB+W6yCNqnT
/qKcrBrDtc40ZLdizPAg93UrbuYOnCikd6hlh7U1k3r8mK+xkcr+A7XhvdFJDB48p5bxjzWtE4s9
/e3nK5hKbUjURK0D4D/4iaz5T5gbzjtCt2m7pVNSekfUx61/1y91NOybmGgTqSoJWWijNS+IDeel
+okk80/4Yu+tUDLIKOzpwj16AQ0AejwuDi3A1k8e6M++/R3VpaF9WOcn2qVMXX7JjfM4BU3011h6
771QCJbbsokj97jQY2CXmOUsHQr5F7/8HZ2ld5y+qgfPPQJ4HajapLvIAeb48YT6s1F5x0WL5jHt
XZ16x9i2Ok7WMSL95gz+S9/+3ghF5I2EisC4kLBhBNprWtqt9d2Pv/xPZuh7HxTPOOXUzBnTJfG1
+NZVaTmFtrcImpgEomx2zQD18xRFhdv8pV5g6ADfcj2TIJ58DCLcI70X3X+o1nTXmQNI8+MHellb
/2F1v3dE8bNFeuMSq2MZ6AS4S1fLBJLL/z0vTu89KuJfflIpp/JO0ia7z9b03mGmuadRlw4JGUOc
HGgF920eJX1id71PYPR6d//9df6f+Lm+eb2P7u//y9+/1s1i0jjp3/317/d1yf//7/Y7//czb3/j
7yfP9fVT+dy9/9Cb3+F7v193/9Q/vfnLgei4Xz4Oz2a5fe6Gon/5fu5w++T/6z/+1/PLt9wvzfOv
v3wF2u23b8OGqPrl+z+dffv1F7Ex1f/799///R+3B/j1lwd8Ip+//ddd/9Q/d3/4veenrv/1F8vz
/qbpCUWoGkhPgwiwY0/P2z85vvib6whtB5qKvvI2HX5Fl8Xk119852/SVXiaSRE4G22wq4ft507w
N03cQ08rR/gOZA3/l3/d3Zv38+/39V/VUN7UadV3v/7y4rb47+m0XdERtkZAJXxP0zHp3cmIdayp
YIC4z4EDgqUPolENbYTsZkzXR5fWWfkT3W7c7li1C3nRvhezm8yhVUf2l7gypLJhLebcP9cJRQAi
S6tqTyddFt1V4QLuLyhyKM9+odYKjr5nrIpMhrHvK+fZn+tluAXo9ounIHCbCNsK2XrXsZeSHAOZ
QVsoQgoapvyQOHY/VfuY+k1OgDa5ZXnp+Av1xkNcls5yIfDwzf4Jtanmd373Sr8P2u8H6e0mQrnW
1hBhXI/sgNcn3reG852S9eMlwXM01VXWniIULdRpgZ2Y8U/XjhSBHDptivSfhR2l4mea2pcT4vfv
SPu+9CV8k0DypriZtzvLmsmg82wv/ZY5uczTsK+lK5Od1sJqs6OZp9j0ZKJ9rJKdpRCJVDeTokwK
r1qt3iTPe49Kfk6BrpXGudZuQIHpJ2P0NuhQvi2lVAFTyHMUFRD/3T3OCWUJ2KjWN48UwRb7ePVj
Oi8VAciOvasM5ZPPuUsk+5MT+9272a6rtPKFcG2hA/n+us1Aobu2ZPAtXphzHqWCpuh+S1Qk8Kef
0LSlH6oo6ft+lyS1EN5PtmP9JtbaHttX0DUCQUu5gOLNNiy/UybH7pha9pzIb5ZfIAgN3cn23CcW
EuXgmgSouAY6qJ0rmbfLcJd3tr0muy5JCwblx5P0j3cS+IGnPDewNezR916/iZ9EBXUL8015oEzz
cXFQkuZH4JChUwcqkcr7vNH6BDmQh4b9c20vo9GHMa3tZvrJW3mrw2FYXOEpSnsAyR6v5j3/vsca
OFvyKvoa6bWiJ0zdNmUEOSwqO72cLIGZmSI/fv6Xvqa/WyVcU9uKVcJCpbmBfN8KKdZr5uqmt2i7
a/zSgneSbAuinOukwxVnytSqEL50MNThNQnJQABSJMNd2XgZImRy2upOo1MyFX48tRG35ZhW3Zcf
3+a2n/7+Lh1HIn6yFVUj9nD5XpkMgBMYjMLnL/QpM0wCe8ht3o8NDcS1drORo3XXiLzdFg0Vre2P
tImHn7yfPwyWQ+MV5ZH86QCqH1vb23kbwF3sYV3WX6qCPm9WmLF7rXCPFrtf3AsZuez7XTyY/KnM
3Iod1TQlpsangZVZI2Bxwm677fxLwm9V6VqMF2rOm7r8ybbykvO9HS8GyYePGwjesPdePj/LqWp0
tcovXSQ8qzxkfdcUw0279mlTkeQuLTdn+XSQKg/10pY1JlE5law7hJvRWadNkcUU7Vd7uSiTtuqp
gGkYiT02SbZV3HoY169lKOAesSUKK1vASiDnFnxrnkZT+7NWC84Wkf/+gQSkb41Vj+1I13OZrG9H
nplZtSNtjD77bu1mLsgkVDjU79Gg0dg7q2+xtUeYy2+7Z0H393Y3vGwnmKwE/NM89RBLjwNUip+u
oRf94NubkwQjrnbwd93W7rtpkdMJrYRC2XyGhZ4auDY0mVZXgvrXciGpITEcOhqL9RF2FjDLbkjM
hPSIDX/ybjHxjKxT2LnZ+mhAf73rgIyQaTKrEcLPST642+upO0lfmN0y+u5425gsXx/XwssRNdtF
sR1aKaPPC6orTeVsJ4lC18egnGfenXSzhT+6leJAsG/cTgKP+cP27vI5TgkwKCdyeR3EFsEwzX4z
vqImeODOU6vaYoO+gcT3NHde1TZHPRpnvFNobvpLY/LI7IoC2LQMrRgU5zSGpxx/qoIqUo8jDEcm
mR/ExBljW9WEKD/eG97vmsKTPvYh1C+U77nIit9ODRktVezopvi8OmUHZWoWtg8oN9VZTUuFoZ3Y
KH58xfe7kaCngS0czm2HMOcPV+yM3SVTKadPcsU2zA2nAZuNai86P2f6eWPrep+jTK5MwklQY4qv
fDYW5umPb+NFBfP7eSd9zxNw0egkaQtFlPz2yTfD7tbSXvlYAi1RCurrwbWe6zZp2Y0S/AWcg4n8
Or0Zu4C65K5J3BrXpKAXeFPQTpO62K4XcXtR4Et5N0tDs7Ndh+xivO0Dy05DuqnO9QWTyE5gHyNz
pWgUebixndsJfctu6zEhujiLsrzfVv6oXPlBcN43C/RbI+efKUjf72sBpTWbcIOn5mklOcHbJ869
KKmmtvMfRmw7CGJdoFCC2HHd5q0iyFKndIKcmbZzrgFxdnH/EtlaHs4zrIoBtl10F83eNqVFm2L8
e5o2Qm5bZLt2tnNs6T7YoeBwl5xVF00Am1vxCN7xo/GdlmX0k5f4bmcLiIACjk12Nd6g47zPuVtK
B2udVeIh6BPcEY99E2830Fty2JbuyzoWtr1wb1Eyb0ucvXLbUgDIOGisxCGMd2Z3+1Hd5l3+RBts
X52mU7GNQ7tMtXcdtTOfSumnytcsMRTyY44ZDJoM8Anq5gvnBY/7k0d7F2XyaBq/PYG2L7BdRbz3
9m31c+74cKyXBxmP205FvY2ptRZrWn/t7SAX1W7pqXY/+qLazsfSqh1eyOyVRbygBPecHuaUtIbp
gSiVDqW7yc8ks0+OK7tJlVqaKaamotl2t4Ft8zQVzcS21hORcEEIZDZ/I8dyGIoyhtl+3fc+ZJbQ
pcUcSyKBc8TfXsdn2wrzpx8PwrvdKSBcILqC7xKQdtp/CHWdaVXe4rXW/Vj6W1PV1/BWJPAj85DM
MkGe8+MrvujufrctbJeEtWgLDFb4L1HT22GH2ELU2sz+fQf9NH/ql75nQnH2Mz4qa1TtHiJAVjiF
sLcp9pxS96BrDN6H234/mbnob3yvgxZ7jHoVsBmwIMdbU9R8ai7h2972c8VB9f21xe1UMZQzNues
FVbR9jrifN5ehJWlDn/oJdPjrV0j7k9P3DznbMq9fstTf/zsdCrn4d4+/HYIsEk4DnrVP2RUhIOd
Fdvzcp8ki1dEu37IJSSUyY6ya3whlVkgZhmvCXZaCJ0lMCLatD23i0HOMPuJdqwLOBeWgm6b+DJs
p3qOv9ppYZ9O0aA8GCB4T3xTWbGa27L2SvM0rbTM/aBGx6YrTpBV2m3Clvixo4KO+GK8puIRzfXO
K+3SuZS2gfJfVfDpw4xaILqEeqZPRwa/jlY3cxjP+chiGBFvL2gJLDdT2VELZ1B3XtEvKg7t2Rmm
4aRBXYS/b00Vvj/rE5/ILPSxP1xX0lqmYnM241Q57CjAZUiJcOeTe7e05vV+8mqRPg6qiKO9VL1w
QiqQaJt2HuwBvddUa+hO5BbxqS9kv29re1ovIl3Z9gnQWSKO1N2ChMJwXpfqYXHHOLcekBDN8/3c
z7K/ot5UWbecGP7wzTWeZx5WJCRVvWvq2km6j6igcNWLUtCN41qrABKUzmspktA3a9cGX+gcE1Tf
EtHUI4whr1/aZw1HbbLDvJg6J0P4WLWId8gD3MI7iUor966142P0eTJ6dAQukuckqGTPKM+ODIy6
WmU9MqVXqspN8hGyQu/ZmHyopkHVRp0jKS5xCM0RhsFA6KfxcsLvIk2PkSqnwb2NKiHbMy+jjWlw
ZK54MkcIAqUfzlYHGQRmrKW8tkd1ZdZsOaPTppWkJxO8VagruZ4UGywUqsH9rbbAnrszJsdkwXij
WzT4wgDwypf0iwxm70OBPI4/+tcfWmla8G8YpSout9bY2HyB2a7FeJ55ponFqTNblu+HS4aThn8y
V5lDJ2RXjdu5aLsWqsfLWEJuoQYbLZ6tw8wFuIe8MTWwqG4gZmWYWfq5tERzlg8L5O8PHkq2VO9a
rbeo2jc9JetHH8Nga71ARN8xUtYCV728YtduE9imMjLQrp20TZ3iBt5GFkQHtNgTdNA6dST3zpa1
3dIyWoUtDhQ8tqK73eQZ/IKKNl9u9ZuIBS5RxzIrtH4YYni9oSH1ZmRFMKScIKHjJduXcP+ELLu2
1VtMrxKsWUkMEqeixJLBm2PEZNHn/FF3SW/dVaW/bfnwfePAD/XU10yAFeN/em5pU/K55vVRYUCs
DF+b+fyHswQaOS2xE4cks4Jlx3uhuJkI9x9OARW3AD3WGViSNViGV2FVeZCo57YloWmPSH6ItMIp
gIDShmmQuIPFG1RDiwA+q4a0YrysZKV9AtxOZ74KMn+7ZdRiplnvPGYWV5D8U/sF9tw2wTxjbW+e
MgA/K3S5Dc04OnyUIzagxas4HauOy4bfn8cYKdsvAG4JP3PnpvbuUBREWoZ0VwQA2jWwJRmL77Mn
WjvNV/qZtT1c1C8vgzEwa0z4PcbV7upuf5Odm19JOvdYd9+H2nr9+L8G+fVzIAUiv/JFU3IDTmUl
45c89ZrUnKQVXaLmq1asM9eKhYxT+44EPK71zn19UTQMpRp0IPPGV+GscvQSUV3OMf3zPuhyqBml
UZSboBMRvcNdAXNE9IbI7WULeun1I/hh4cd2+0W/jmDdsILY116fKRFI8NqwqStvck6hy27Zuf36
al+nB5KKgvHxVMpvHFy/2B5+9ha09UdMvbbLJLBD+CHMXNtPHlYrVUN/zpPKbXhfJ9JKvZm75CG3
b3FSg3CD3MyXzK6uT7Zbfx1Qa50257i6kDWiFMt2qxwli3D9mX5XG4hkH6B91KxpncUb8tFBEviS
jr5ovzheXDF9OpeIlYen+sR07cCyty8UqINNqMY44I+isrflUK7udv8V1P9keoChVMTpsYrh3d0l
rXTgAcCZ8Z3+Qr7OlTTrdO+ffB9ynY2G25lT5HbYSNlzzcWzJs0550enXT37gcgtC8Y9nMi+SkOs
9SMu7sK2JWXqiwZsswAwALLhNSXwZ+BqspwHzld+li9YbAXHnGBxXs6Rn+H4fNqrmkbpYaFVgXw6
6uA+nTnaGfg8LDvI7DuCRre4LtuB/11gpnufXXtygIogWQfF9ZgjPIb6aTKu7iRxPT7iTTeTBUTL
us39CX9pQOJZtoIdBv0k8qpDUXLElofZqiLdnSG0NOv8CaJAxn4Dz6DO89PvcDLSwsRkxwGZZ918
RX1I2RfRWsJwnMiXNdPWAYrIHSL3PFofZRLUU/+ANiCZvNP+9dFn6F8MEZwLuNgcj/HU4V2H3JVd
Dn3sNnyoLLZZA161TfFX/DTo8okRcAaxPW+fprBBUCYvLZ9vU9BHOGPFCq6slcjRcwBZLF55JRvH
8AlvcbYcdnSHjnn1CrKsjluY6IgthYnEWRy1yIR36yv0FpGWgxq2Lnr25QTFHalvWZI7VWEPEZ08
tMy9bT31akoB4eM86NkqpRctnHkUxDXDTK63Dd6Qyg0qEEOQg8VnRRXz65TeeMpPE+FZZJ1P9J03
6bWW2QZS1gPH3ZWfR9LrPypgrCU6zFFmwciEn+MWuHPXloO03wcE8j6rGIUUjSM5q3n5qwXLP4La
UG7HRulG23Tb9IhMvteRzPoaJFqmKObH8wmZZeR/zNdhsu4MwTSowtq02vvMfsv8sqZmZQQyZW/P
gPu6xeZPermhVDQk3gBk6jv11Hz29JK0yKRnpH/XHmpn7ESVqLve+ueUOtkcHTjRZOHuugL82wqD
gqYIYDOKTqD3yASzOA4jd5HJfDv5xDbtNz3SEFN86qIAaOLE4CZU6hBGb5c/rmoQ0PLoh0XCAS8S
KXWxw1EXItHALC+xMglHfmj5m1yLytS8//4kr++ybTIAYljwctke62W7KYpx2//0Em+7CdH/tnjT
rtw+Ub2g91Emtp+5jm3xiSVetg9GKAr5BJn7VttIC2SY9WlMtBhdr/2CDDRjoW6rUpfbv3yfssSU
7ETapdhDCeAFgt+2UysODaxoWj86wtjBzZD48VTvJpv2mJ8VHjxanE0tKkK0k5ApGf2OOhF/KMKy
/qxdbea3sqk/XINbbneep1QaP3+/kGs0R1rLVLHuXjO2Ks1WP99lkODUx/x1w8pfgcY2cDYw2ira
DYTs6MurFM2Ky7beJMfIfO+G1G14ZojZGVMpFfEWxiVq5hqQvrbbGl4WHORazpFd5A7bIm/EVmbc
V6i1mJN+RAdhrCuSrirLQ5IVrMbj64CAA2+bHqTTLcRSnWNlFwmNufzgJ8DXu4QeLIf9gRks2Nw8
5w+wctJTQwCvFndJXXvctR/HM6thqtlmke1sK6gYAV4S5Frtdu8/ye7e5nbb5b2tVkM/A5dm1u9x
VnRDtTV1PlDV69aYgQFzF+QBrKQfX+pdXYjVhF8uTnEukBX/+75r+RTkbYDddPWvOWLnc12HbQOT
84OvqVmxI3vJ9lKHNOMN18ooXtn3zfHH9/IWQoCoxvwJHJeHpxzOPBdv83n805D3sPTuIDqzjaUu
1Pr22HWBLw9rTej8s3H+4wXpyQlw4AVaAC7qd7hinhjbKWhqctvOFQdFjI60P/MXtA/Ami8r+8cP
+I7/tT0h2C3mnI4IhEM56t0F5wLNU0XH7NvvO8aUrBtov3hycd3jrKCwHrMmWs3HYZJLhii12vZz
adgarG5VnEc/uaO3M507IpUKNIeXr10FRPcOaFy0bU3+Itvb4nVRTcR1rPF5yCP2dRoppbyCRA0L
K1NLDgdCCyvZbiRrZDus4diS2R/dUtYuxn1sLTTebZuWj7M+Iuc6XST5ZDi91rOa1232xw/x/jXy
4pQt0Uzg9Oo4KCTezhvO3bYXszVe4zW77UzrSyDUdDQZ/IiofVA/cZr7T9dzcQi2t/8gjXs3ZrRT
R0gR2MP192NvhuaW7eyanbXemS6N/7+gNZjuTuDggcrCgDKv/rAdyCkCiR7T7Pr1WCJI3t4GUmHW
RYWCjkf+8YBuwNm/sSXwWU35SbEC4aMoEM13eObmZZOa1c1P/coyuRv6Jbrez55hwfxsCf7xUry6
gApeoMj0/fdbXRmJchliLz59DUVGF3SEeSTakj9+/FTfqRi/ezCwQi6lIci8FOaD9+VC26Yu46dJ
d2JWYSfdQbjzxkYYbCWG+p/dWlFDD+suBlvVuzJayRZ3vRv3TnnBaQ0FB+udvAH5uRQK7MG+KSM3
juvThdjAra+jOc2deQkjQcnpU9e2JWmQyYSq2kNZQMhGAljbXocHv3GB2i7l7NBLDGeAl3pe7pGM
yA9RVTot3Mw4GTWUGVpApGhK4cVP8pREA+OnPfxptAr77wGKb/FrePm8hhVE6AGHhfeyjb2mGvlk
s3VPSYlUNiQ13MKACWcYAtpaBOQJlYC/fEeIhbDqGinfFsxZrztgQ3GU1W43gbMivuv6EolaBTsW
E0qv8YtswDvqFfJoOTZpIPMayLxEUFTWJsZ33bjg0dFvR5AlcovcExgq1lyyRP1OpGBTrUhjNIFl
Rz4Fnl9kxYMk7NXy2qOvoGrOMs+2NjCgGw046/Kah+kJrWi7T/KhBHYFgfGpMuxQIwd1FCJ+iSfk
OK2EPSRucGRBRneIW0+57b276HGt76k3bBUtYkBbeNd131FEuE8b0OZ4DwkJOsExMa3jZCE+Q535
50Lq2QXnLmZJ4jMtx5c+uAY2i5qPOKlkuThkVWfZZMJsHHMfQuWiln6o6oV3u59msZoFkjjIxBgS
mjm0C1/UEk2XyGX7bt1Rjp5SsmkdGOqi2AV0J8ou+umLZ5e4BezpadpU1Q5Xh9L8VoG8IKoJXktu
3/cixAs69i6xifJJOKqEPvIDUfRLnAXwvcWJS9Vvh87r1MAZiGiw8tHEEFFrGDENnUxsr3TYyeLa
5zaQKwrUg+i+79nE6+CuqbSFw0Lqxu4uiePpbpOBZ/slnSLaTIzyNLUltkV0Rj8FyahvfeOJcEYI
co00CU0dXmLmHk8gfUrDc9yqWH3Jl8w0xW+xndb7WTs4JwaF7E9IdoGUROVeoOL+XOcsx2pqvEtv
Spu9rxJ8BlrbMsfMn9Uhw2How5oVvX3g7O4PwWIjPs87r/yaNMOdcFRzYZQVX5Rj1x/cDgga7kt8
OqLC2Sd6Cj76mGBQ12/Sb/SXi/ZFgiUIbPZq79KB4hx/VFxjI1j6u6pxFV8dLBXeH6gqJ77yLCAf
+2IgbJ/Ae4i+tTqnm9nsFCttGqCaJpld3zUKbH5XANGgA5Z1/DDNa/BUWBWOYnIo7zGWSw+26O1z
RfvjdFdblrxUwHRHg7/Qc5f50UfAwxS+Ui8xZ6LUQz7jNM7tKBDhHdHpWwenK/vbblQADmwF+26Z
h3PZGQx1XJzr6MqqMSL7LR2FXs5gIAxfO6EyBzESDdLCGJU5LgTSDZ6D3vVL+vNY5rzU0BH2yumz
j/BDc/Kksr5wu95psWdL6ic765rL2Vf2Rec52wyN3K2GGo/T+Uw4e2VjPnQG+m0huJKJ2Afsft+c
aZIoUFcs3UmbG+vT1LTTc2tZcyhoYf3UdVktYBQ00AfXtWPmJkVT7GBMGfjk65TP594Q04fXdpr0
enF8NmJSqnCcZCHPVWAXzbmZ6aUlmkFcuAUCU5DeR3davtpDFF0rh+UzdkO/B1q0UyRCJQ4r7lLL
g/L7CksUZT4tmxQksylvx91uyOFA4DqSxvgVWINUT1Sm650URXWCs5TcCbvssS2o8o9dgnVJmPd9
/IClQfubmRv6I7R0+Q0jx2A2lXF/VFwDMDcW3oytjpqD6UaLLkG8u47ZU1Y2K8JUu3ysakyKmmZ0
PmqKCGeNMEE44GtyrtJKPXWBN19m4P0jZQc1cNGox4PAQsYfD/GlFyA02GGCrJ+MRVCzD4jPEI5k
XYtRAOI8NnoPg4h09U97p05u4OnA7ZgS8yDqqjkZh9k5yZrRezIyepjIkx/Wlg5EdKJSC5qaMn5e
GJCTpPeH4UAYuNz1RrvRzqiWii3mTTs7GcczfG+ak5Y41NkhndUPaLL1Fzk38j4zUf1lXMf1eWCC
70e/Fld4HsgTm5Ni385tf0d8SR/2qRovLdPln1eb7qGycCKYWcDJ1wniF86ymR3JztIAPMjNvVOf
wkzYdFV2kruDeYDbJbn/UZw7diWPmSe7T+By7Y2uEnPqLIW+K0uzXsRd1h5mny2XNLhMryv8i8/N
oKabqovMvQkC9VXmI5uDaJfxWiEMPcCdnD44sh8uZoNMPp3QmoLb0BA58rD3JD2GYQnsoc9Wy0SX
Ed6cH1cRJA8B0Mmndg36ew78+JTF5l+tjtXDYfLSY6Ej95IKtyPDvtTFPlg3NZUNFw1xhVXf5EDw
N/SmazCAagr7aKas/YSRl0JxjkvCpdFquIColIMOlPV9jMdWyZ5dzgfp58GpQ80vHJuVHlnYe4HM
G+ubFQk4aJeLq1asGZZyJtbd+wOQdnCZu3L0+4Ndm7zod7j0RJcTvkk3oCzFtaWW6rHozRO/EwP0
ps4jqthhjwgxu543I6ydi+77XNeN+DxY9JwLi2Syr6D6DA+pGMf2JBGFVKFOHP9CRbVBrmaXlT7H
MrrZU8elAd1IvZsORmvpb34hetyVMqqua4t6/8ViYQmClao99eYS/zUKPQ5ulNNZpdryg5yV9dGv
dNqEHv0j6kOiG3ObxelYHij5LgkdnfM63VumciEhYj9unfhj1623S4BNTnKyhR72XrdzXdQYYDb4
E+TnOTm5KRCZErmE/4e681iSG9m27BfhGZRDTCEiMiJSK2ZyAiMzSWgNBxz4+l64t0WR9bpo16wn
PalJkUQEAnA/fs7eawuMZPMN3RLiTqHlpc+Lu7VriNnPuUaulxjRYlAiXiYO4tOryDn9DawjA7gd
h8IpbZAVAUZz3LMgna4pnjcLGMocrKrHEXc2Wez0k2czETj21doMUTZj7nrytRQj2GKmlY/rTMMY
WoYaMbVPuYVqJjAzu3poV0PbjgsHzSLU3d7Urxe/wE9nDvTxb9yK5TRCILdFLZ2tc2GCoHMMbOwT
6TpjcVetmuNDRJjrRld1RJ+mLneVVmcSWzhNduFN0eoUkGZosI8t74PHeDOUxmrWsY3PIMMszHQ2
qBvavCFWpB6WSr0y+HFlUV7BCRVtnDIovClz2qQRlBN1ZaU2dEfH0zMcDQDPjVOZDh3jSClc7L0L
029nMqdbQBgKOneR2GPg2njvQhyTzqvRacPn7FOaWABsTECHiWHFkGBMaYaUcJnWhszmkaLht86c
x1WzW5fCTHoEkYaspBN/AMRRrvIPFqHec+IMim5AIJgBfaWsXcPN4g54hBCgBmZHvjDMrZOrovfs
b+k8f93gmL6kWfc19TtRYApeavy8bhEnXjIcdTYPnUXCGRh/uQQsE450O1hENc7Z4Idd321d4CLT
7GAaifppwPYbDQMeY4mjnfV1nuqPKU22g9vCQulTldwwYfT00FDj0kcbm41974+ZBSdzGIYox3RI
4YfzHfVYmi+fkJ7LB4ijoxePrptej+RNPMl+nNJYqnROTnSNUzfQauWf6pZwJbPpq0PZJ+KpKXUj
9qesvZSJ0G7MUtkXs2No2aYjw2ufY1Fkmsn8jeBITLbKNKtAd9mEI92H8xJ3htPeoh9cplM3LEng
j4uuwr5Mi5DIy7mDsFonaEgRRMrT6PDlYtCCxtOWDPlnwty7PxbM16KBl3IJtrUcbtnl2fxzp8Td
VlBf8BGSR3ad/CBd3wklWM/XIk+Nr3Te1AHRjn9sdb8+uJ1b3GuFPsATcLI3valfqgIlWMrB7eCa
SfEOBmsCX2K17bulJ8NZmlaiiCRShRfmNEfPSWfypVOdDneu5pDDrnVXcCw5z4uRQ8qz3K9lAgyy
NKzlemZyG4mub08WLeNXmu9mua9poAqsQu9vnIQotZLJ/rI/hPbHjhrQKduh8gcCT/P3dva0PK7A
hrJD1RxZTo1o8jYch1yBo6w28pJ6dymM0KpYRwJHywtxU3WjCcoyg+ZgVnyGoKhcEF8l/25I+4tn
IltxD9eONGFqZgg5AWyxfZ/rrp2+dJzasrDsLEv/ysa7DIGvect8pU1EIE64Fa/yXpgvu27gYGyQ
/oOcdOM7IVTxXc5ex/bAyfPQygQ1VJsI65rR3XDpVkQlwZBS0lyrUXbfIfSpPBxpM85BPlfqY5pW
3hVeSs5psqOL+TkztZoDJnJzTJKsdaZJnSKZgnhHMY9s9IeNhDQ5kPA7XeBrDZxlKUemqEp6TcRa
X6P51bdZvE5jVb27oAzCcrTGqNK1Xr+Vi2s8MV3DAc9ImJvlTAsBswtF1ZnVr8Hf22cZOb/Kp/RE
xaG1t1a2GFook12Jt9a66OKhm3EYoEjhIYIfXAMQKudDOjuMUuoyLEqKtCHej7Ew19Y+x6otgAFu
b80IxOTObI1ljDhVJCVLmu9AUAsHQ6bVetR0s2jsO4BXiQcMp8duXiEb1Zpw1jxVJAcGZqXSb8qs
dVo/5LSt7C7Y/WyjDF02XLFGGfMrrwokam6bWN55TeryAh/QBOE4Sg5g3X010x2yAkCf0peHQXZ9
/pampd2m0cKrwhgFN47VDMGs+taZMAHClTvJTGr1T0BbahYxBvG8bmKCjozyKdFNZi/HDqHUBJNv
tTW9gE/QlfwOtoZcShYomZkBzMjc+fo/as13de7jWDRr5HeZEm+CKVP29O9mrdbtA4epgpDzpAHd
V90FFsk+ukcvsM9BeA839zO1E105R3TVG+9bb4x+/i67JdOyoPFodGmcbJNicdgiWI6nV5nRUPCu
JwpKdasXvg5hUaYjdMXjxnSLX4str2iL7xawmbmOBOFqa3OxJF9vC3CPmeYIhWC06uTJmkSXO7GD
UDW3oDPIHidsZOUTNQ5nh7Q/dJ1XsB5rUxuVqJBuTMRclO7djiVYd8fj5NnHfHLrFRJMZs90UvMQ
SZWsFjtOsXfnVdwtKG6IRhua1rveKP28ONEqJ2EKNoNXkIFh974dw1617CNzv/q182T1oqGumQKz
xXwWQPlUW4zapP7Um5IqC/V7NsBvckY/i+YBnYoKNrNn+Lg5UHwLVPZnP0/ne4E69oo+cA7VA5Jl
aTrypjDWtY47q0asNfsMgjuteip8tQBuo4RzA6vpVtijzVI2x2HSUTEqr1sazDlz+dltelKytNp1
EjjsozIiSWh9HHNtURQIpJ9SgXJCTIpOiOPg2FMdJbWnvmtbotYuMNKlNx69Mi9FtEDK+BgIvR4w
9s8cDZpNg7wLi9LIYsqJYbySmSjnz1RTe8eFitpsQqDq6QGf1pxo4P8MD3GO2cNaTAAGt7G96uOV
MbbuezVXtjGGbmKmwMs2MxecUMkNuq09iBaRqQs5vSF9QDYRDB0quxBNBxirRoLhsW2aW7cpJ+86
sElcUDeKgZuCglC6sVs61RlgcIuUXQrMFWjruhrphrnKMfIa4TOS0qbsiG+BH8ZVqRZYaOuu+q7q
i1DSMPsO4mng2Uj8B6npLd9z6w6O0al7WHwqsv3Egx+HtuKHhniJ5mHRpdcay/D4lcPlkj24RQ0K
fUTHlF9RwTjnwXZF/p0lEmS0NdvFY7tYyQ0yyfQz3cmEgbdsCrlaIumMgCRW0Mz15cVTQt4vQ5Xx
FbCxMR1265bV1K0xK5TCfzRoH7qRX7TLyaBpkUdQX/MviwXWNxTlaF81dlEgTxzEU5+k7WEyG/3N
GUYj8F10iNlQbSj0x22F8yPWWzyVZh6ZkgBBTigNAnk/n/35lO7h10jF4csGabIoPq4PCXQZOA1D
8YH8f2BCxJxVtzAWgv+wZpZeDb8D3LDORV5opWNPUdCs440lO3mdmsYMZl6knXtACNE9L8qdUB1P
JAMEqAHcr/aA7TeA6WHf9dpe8Y4ewNSAmnrNA6dMfOQoZQ81jg29QHlFu+R+q+kABJvTdU5czgjs
IotI7njrFX8nFcjpkI3UXTRb3U8AOE0MlEyFyyTWd5fVYr6oiYiKqOpn7xHazSS5nNg5yWh6zlZt
wnWtSCj2MiisyISStQ4GiJEXTcvM72uVl2cF6uMerV4BM9Uzv+GKkTCrR5guYS5GYofcxc7XSC5r
AWl+8KYkllnuVay/sOAuhWGu4jA5i3jVkqxTt3SuSiCidlsDxwGq/p77KB6CGiHGbYvCRI/dRawc
CvwdBNsnuoAxA2nquRRgIglVY3+eqc+jzAJnuN83526xFtrQltkmt15VW289KgvwvbJ6B9DYvg0T
3Ossb+g9oqhEKJXOPPLV8J5qiw6AfVRaqFF53AwSe89I3wWAmtROQ8FLHQ156d5NcmrPk+jxegxu
eU1fwL3SEt17pWOcuzwGqfO9MzcrVrY+Ps4DwPhybCfg6bO37NWaXiOdaWjxuOPoXY1W1jjR5msU
TjWwrGND+mL1iFs2B866QXfhUYffbAkZU74Yl2ZtM7SBi/EGkl69+ckEHHCUOtZJURJNWCU/kRXr
EQHX04tHuX807MT43qJAf9P5KyLQFDcOyf8bnhvvRjHkP3bzxFvnyW8IlKf7TuprEnhTqxu8B9u9
n2rQ6QfDro/sBwMAQQ/eneciTuFvXy+9OXwpaHZEnuKg0uMpJt0yM9pXzavspyKz7DoEkqmduq4x
GIWhtCwt62OVdP+HuCSwth++s0GV9RwxA8fF9MaJtq27xwE+mC3upiLrWeXB1+7apKHH/4xIAEJf
3TNrYODY3tkrUpoVYAZeDTOyWl1N2UmXWV1sJ4TcYFSTXC3iQ8AXK692ytFkh4k96MRSerOwl4HF
q0TNwkwLfUQBhdXRI4R3xkbZ6Okr8NLSAbVzkiuZ2FDbTCUOtt0s3lenaSYWlb4rKwUm1RWZLiLq
PHQKkbY6JJP0vY3GCjkyZTyqqhUvNC8NMnZbIAXNuvaH3murO0YMNBHqxcBawOwyscxBa4J3JPKe
4QbPYM8YJC3STQfcZXkTR5jcUs4wvLaAlOYiYhDrce7DMpSr4rYoYHq00bg4nmPEemfJsf8uy202
1oB/pcvXcGltSrKd2szKcJVgkyRSg471/k1sJ9X96kjkxuz2X6SWbgRc5IlX8v/QwruOumjTyIH5
UqxjAlta6b7n/gnr8pv1jeEfBmofryxDTmR6CB9+HeM28MCTQnX+h17gIvmfU2/TKQXjpwFWEmrP
xZubOtRrmNFu4A4VRiTCVnR2YTInlPtS/GvQ9c9jw1+nvXwslzk9dlXiKBgeMiv69WPlYsWalObu
Z9l2u7ep/rfwoy79igdRaxmX/WFQ+etMfr+iY+jcjd07zMj39zA8mobepOOX+FH/+4rzv1U1lmgG
RvOQSGyJCG7WlYblIy8YVh7+9ZX/X3MabvKPoR3bn9PvoIZf2A7/H9EcfKbT/3eYw/HHUH9r1r9i
HPa/8G+KgyH+i5my7u/aHZ5OWlT/C+Ig/sujnWf6iFr26T3Cgf8NcRD8JdgKDj5xXPEoQlDnMETe
OQ62+188Vi7SFmQNBn9f/Ccch9+eKJ1+HCkXNhdxXAFneZ/C/8WHvsGc6qxpyzlqEm1Jc9ZpANxP
nI2KKAcvONwA4VcfBm6XP1iJf7UQuvuVuSuoIcSOr8Yk9euV3WUsCy2FkT+ONRU94C79Ozi5hKga
q4MI4S8OmhvJEvcDDBf2iL/8Qvf/Hu3/lc3wm+Jmv76F15wkGR9xoo9K5NfrT/bYjRi42xCKQqsD
Pq1siILO2B7Bw/kv6PGqH7ZJpEKklZsR5lNntMdp1O3jP3+QffH6P8qDf30O1nQbEIAjWE9+T7PC
fLBss0ZNVdaJPT97yepFgpOndjOhepJQZYW6/+dL/rZw7V/dxZHmQKQQFk/kbwvXrLdV369aERbF
Ji46yOc325LLWeKuy/9wn//+gHEtU9iQMJCOiN+D7wnLUpPcIzgmfDnkGI1KlKeK4x/s2FxTx0Hl
enfr4pn6/p9/SRsJjoH7G2GHtd+EvzzZY+NQuXckhSJWHpxbRMpJcbYURFAmZ4xc/vlq/83X5D3m
/TGwx/uQMH69Wicnizxhq8ZO7IjLXKiSdrKhQ2csPjHA+6c9SPPyz9fc383fnhwfCJGxExPw4/6e
bg/6XWJfow7tdKF/F0bLj1ewXvzhMn9/UW0diRGUDOy+SNN++2rzmtdSlYwyyqoSl7EePwsa4PKw
AQm2ZlAR1MuEk1RL0/xhifj7c4oGkbVT7C5f4bi7cfQvP2FjjajlOlURic3yAAc2G8Giy+1zI23l
T1Gbv9FS9heRH47L7PpOvPa/LwguHc2mN802nLGbvbp0fAEAGLo8GkYux1h1jl3SQs0yWqvSAlCz
UPMh03CVFvegGXWSqLDm/uHB+vs9cJFGezpuPuRQSBF+vQelp6ctIQCAKPAirBc92XPvJ79cbvI8
8/+wFv13F7OQ5LAw7EXG7xfbmJVmCpkQI8NFXCZG30ccRpSho7107//p07tvboate6wMtvV7orrD
agfoXRJVmUv/aBULTy/RSvCy//k6f398XZSjOz8JwSy7zW83cEoMxXlkb8QwI74pVo3IiGURhK3t
KX2O8PE2aqp+ZqYA//Ofr/33tZ1BD5f0fLZWNpvf1qCJeJeJ7g0MUNdkd9tD4AKT6W0aOmaBH0h2
JlvPP1/z76uC6wKfgqQK++LvL01veClODqcOMxxF99pWVWASFi/656v8bb1zdNtj8UEFqAuc9/v/
/8uryeB2Kza+MYQeQ7v3yI24SejJnctcki8EUPqJ88qfokeNX62tvKIsQC5KO2t/Ubnqfr//ctV2
2PVss5I4AvwM3LSVeleINzrO7UxMr7RqW0lLKr1qQVkleaDWyknJcaubK3KmNv9UIDfBziMLY/vD
T/2vd+OX1Zgf2kEUvovo7b/XMxaBV8BRtZU83a49eqZezMfCESkwWhO+rNu4xQXTcHaf1CnT82Jr
TrQeU17jrfyRu/T/MKaJvo09S+Z/eq//9hK4OjpRKh5zX+NQkP964+Y9jK2w6i2cjML7AoC6/rr5
6MNih8bOw1Y0mn6TVxoPJnUiZaBB/IMZrxuHqYYC8YvAGXFlShcVDB0T8+y6ybLE9iBJ2xph4a+o
bgC9BKUwHYWwUZLGIzF8MpbiZqkIYm752Q48TOFMq3w7rMqDyro0RNiFnba3dG3yjVF80cO6WRz4
93MNuR3QnlNwXm77ajl0psefM1dw17Gpl9U5XX2ZH9L93Rr0IiUJOFN8CGyyj2ow8nsdBcDBZHjP
CH1R1YdrEFKjL9gJQ0/VBPzY3JMEvses7ttyQ/OTKcu7YE6gIzd3M9XXtNVe+V44hbrNdcDF8T+/
Rr//Lqzq1PG+y4+DYo3//vq7qKpUWT1jFdJA7x5q6J5VTJqs8ye0575b8E/95fm0QaWDWdj1tPA6
hPf72bFQcsDjmXmBaedO9k0zMaYEaFIJ2DT1HBzGNiCkmrF3xptedFNUTNZ9AlY7SPRkHpk4DNa1
g47m1mnSDqKa42f3ZKMcqjJDrkqaIMhoBynLAlGdPS153Mp662lSzlsWZ/U2hVtTV0dzQe0ETHgb
DsuUf93MWdOw4CVdOC7MRNoOdn+uOv3bMq5XreqLN31guB94Sbk8ISJkeEapBbCZu0mMUIcKYlwN
APFO3z/sS2J+wHZiXyWJ2yGVMb35mmloESIrdYZjMenMZycPCn6QMpY7sx64UUbWFFNb1202UrwR
xYIH8NyHpRsEog1Y4lCYHcxssJijxNf67kgGrXNkJqMONL8JSjGIQPxCe/rUAUvfvvGjG6E9OqB5
+0xV41EDR2bTtF9A9pMPOj+DgiUOZpNjOHYlQJxpLR6MuaOtNfEp1tjoHc258jdPO+vgMQAtV+ND
oq/dI82v8sk0s/oH/vqxDvwMHEhgVAIQd9oV6pjI9E76XW8dwZkgI9HH0f850FTds8408ZbMDc2n
1thoQdM8wt9rjZYMBlfJe0jg/YMh5urk8JxcNwz0z9pkHZzB9w6DpawLN1+/bVaCOjpbK465J0cr
1AwxDcydenu6Qrz6gzbjV63IyN2Y5OK/DTxRj5mGNK5l1gVYJ8epVC2G9T7pvQH2z0M5XCWvolnM
e6wXI95/89Mo0iZGs0Vcs7dpBjPvdV4PkJl8wjMBTtystVNcEECIR2yvtE+JhHOmYC7wpXOx4aci
WpekKo2i+Dh70ihvsVx90DB+wsLpBXIwl/U4qxr5ig2TA2mpZbx2DJ/SY5Ka5oHGov5g4swA/SKw
haXAHcAnfwzLTD0mGBaP0A4DmM7yEaHMFFel3x8TH2B2xFmqPdotMgCHBxENjOkTtVZK7mChaU48
atp0NnxvwjFGzmUS5tDHnkkJfs7MZErPHFqqUznoVhbVTT4ezV0nEmMTq76MakL+0TIXZMVIU7YR
za5CRVjpfb1pOirpRY8kCL+bVDrqzDHb4eXO38F3MmAvhicChCYiTJagl9Yh0+G6FOK14JQa7BgP
hELNaVWJihf2cVChPgkD2dKRM1eXh6qXhog3xDOfZuFvBMm1k1FF8N/VXdeOoF5RtqwMcCysjmLZ
YkIViFQq1RDPJBg8zMrQ7swhu2+rCSqFmVrhLLKXBr/TyfXTp66f+ge8mvlnNjv1CdLENUPFZx9N
cQS+nsdUfEMo9K2kyVcExAzOX6l2PokV3EKcHshse/uNMGWX59m2TwrLWEhA9COGqTsN1v9F723t
S5Fsd0K5C8qM/N3YPocmfwHW/sm0nuAObz2vOsiiJEkDV86xO43AQ4w+ws7ekMxov6epP4eI4e8M
bYSrKLoDWfcvljspQnnVJYWg3KQJ6i+nfUk1wzoC0/kpV5rCnvnug7XUs/zFFwtdZKclHEz2Xjim
6hsTSabdZbd+UN89Eorx7OmlftAYXQSmoaHTpYMO4aruCSFIr3EJHqssCebBeGQERsQGG+91WzNU
MUiXM2flhENLPEDmGHeVvfILbbT+syK9pvzE2V6RFJZ3SCkXDJC3dMSXQNYQzCHZWFxBF2di5HWw
AyhY67olSg8sV59a7S0TS7Ju+gRfqwXdfiFLEtu/FjRW8Zwu8ARUs1EgCPSSvCcSeggjnvTJtHiH
vKa9K1c99KeF5FIz/+FlmU1iCa1revsmWq3CEJ8lhQfZX+A6PidSSd7EBPcm4T27tnfRg92UB9S9
fHSl+VcazPYS2x9SB1M92dowhUbdvIAqvGwuMwZ4/hwy0lyGpgCN1G1IZb2bbUSq5iMtHjeDyRjq
kbgy68tsjG9NSVDnQPwtWTgNdEwZo2VrQzorPhpnRQzAkCPxmr3xtnKrFxc+LDMOQ+eHqd3nftu0
CMHGS8HcTxPpAwkGBUJuiwgjsTwgxfpIHVD6rLEMV3sxxZ2WobZO82g2WREbxo60sdMavOAoIt8s
05ui6z5AZZ57sjXOPvEk8Gaanwj9CdJp6/wnx8MstKuEfD8mRJ9TsjWXAZYqiGe/egJFX71sOJdj
NPU+1Y22MQ9o9uArI4sI8DrgsT5SNR+7xVwDnokfZo14wDQ4+ctxzW9QbHgn5HKPmWFfGcv8hGLv
epLdYzOq4k2p/iFPcxFqGeGHZud9IJsFepFV1mlDKEBzaS1ih8jQwOiHOKkIf86m/HZjdX4cetA4
ogVNuqgjWXcMi9QNkpmM591+aUsOF0zqCLhL74syOyPWud7U/GBmPQudnG9Nu7wt3e45QRwdQKfz
rspl/gmbDaVtt15nKfmNQ9Ncz6YUwZJmbYDI5CcaBjBdeIKsS04wNaXqcilbxKhtbcL0q5Zrb0yP
oAGbgCrDPTFOfbAann5kTCQCVPsPXk/vbjqPETaDo8aCg6KoycpbPV3qAIgDXoqmefFR43GyyQJ7
2ANLSrOVqNP0lmdxsyWa5/W2H9cz2ugttqT/zgKO9zXfviZzTo6vgbQxsJyCOkVLYWWY+g3W6Q6t
lghRU8oHwhX9kNZFHawlSbwZCXdBM6PzGDaGWxl4nLCB+zL7edzr5TEjqMuyV/7MlD+Wu2++Az+K
mKD+tiCtCcut+dRJ6MR+kfkHjzgJz24AYtoZaonZumuoo8NlSZ4h4RF/y6wXxGIb1H73LV2My5z6
6q5MSnklUtuICmvsGYJpX+bOyW+qenVD2SW3BMcksUGDoarLk149Jy4SZ0J0yJeLkT1cIGzeuFkR
697Abtw0MlwSTSdaoW/J97ViJmGf+Zx94Ho6pfu9zZztWejMJtfNdk8LuN9wJMI+6Gt6VYNZGRE6
Uy9APH3soNJoOJEPYjDvd4+B0J/w7ycH1Y9Hx9JeE05tSyFDw7TvqTQOOmHw5Pp0ER2NTyRy5zFv
LxtZb4NORKAmyx03oR3Scj3MrndPV/lFr5NP1FgHQWAmnaMYJU3ctu7TgiyW5OoKL2L5Dj8hQh7+
0no5Szc77C6QtWfbRsswlAfLq+7pn1YHJec2NuHtMQauHHpgOUR1GIoAYAx0uQXE8GKhYHeIwEIc
kVnJcuUrngLgIsdMzAz7luGpR1w5aFp38OinwRbZCx6tfdUnD4y60q8rTX80UxfbEu0mR2kXo52K
uNLL6eysGGaaGWd2W6UXFAO4GsTGDZo0bFUogL/mdHvipFyJdJ8sgVVnvV/X4rJ5zXXpqPl2btoP
dxUaGoGiuCb/rQippr94dX/vektzJzcnuxLEV1rIjuCwoowxtfwKmbP2knMqeYbY8d2RHe0i9zTr
/aPnaM8CHeg00iBUjv0zd3fGxoZxZHbdrzpAmgDCSs04tjcCaW03aBaQNbMJUGLP7/S6v8nJc1EU
uV1MRM+zsxhmkBnmoSWrmxg/VZy92kJ97z1lmebS1ugfgHA/uMjqb3WiZaDYbF/tRTsPU8fAzZFZ
VFnuo6pm6oYxSeI67e61EsnwmDAxLRwX3408QlsYD74aCI3PRBXRNL8jf4e4mhZjLeOWh7YvCBOQ
TrBq2V3bVdRbk6oQpoz9T9uoHurRYPGnjxToTvc6IrkO+7X7bK3lwehIKO+81XrRjKkOTOQfYZWk
K4LrUaE53e4mVwDqMYkuFmmBkaFfUcx7WY+pRF6bVXeTs4Gd+430bYtTT8R+lWPcZ+G44bnbLiqf
3yf0xiHYCNY5ypGNJfTa9XMkbDXg+itAoB+IP9V5mvwJYWF+BzTwDh7PeZmlDDqQC0eEo+w6K4Hi
GlSHEN/LEhheZuKiNHDMmtsQAxVJIlIGkfMU9StswisidVnOWFkCvSeqGAHwdSWKDWEOTkLZvCAJ
/rGJ3rvXiWu80b1+PQOcMzGk8TOr1tBQxi7pjTX3B71MTtliHhkMae9zw4WdSjtCEuINYpB+bCqN
zLXm4I3razpPr61PACDZ1yfXHY6sZpE+7So8/J5YAx9aiYbZ7HqSypPYF0QPlivGLdFR5JR19ih9
97nd88jENtz3unhbG//Ol9aVrHXjNHjcJs3zVFTJJS7S8cXetBcYUvql99qHxUsf0YE91hKdT7nl
7zp+COKL62AT9vVMEBnGVPM8CP9MRnaMaulG6QPHEk4wbNUHosBZo1r3wHD4uCgV08c4VRuqESMd
m1tPtKYROl6zXpuDmON+9k95nTwYdoMDxFUlHZPkREzPwaqX17oiciqtjFgZHGpViaRwMX4C6drf
3c4IMt11YpDWnY+viMFaADBF58zaIlbgjGqWkFaLZXEOyF0GDEli8V84MJJnqCe4m3pEqUgmVId/
TyuKBFOXZejbLXGQa/lI0BjbNK7ParxCnJfd9KNWPqiU9LexnVn8tGGkZOyt3Lo1q6Glm5VPtnZO
FD2fMG2F+UknB/XRDKJV07PldrLgvR0N5arXDt3gXZd7ehLq8KiqQy6keZ902FEiWK+Jc2qtqoon
YZaEblFsQ+0aFxl30niGAiqNaykm99nppuwevVgayXS928zk2ffWh90VToijsqPe+8Z614XF+t0a
trsFBGWQ92ZxJne4Yq/PioIET12f3hU3iCdsJCMpaR1OvNn8IMxawijj9xw5LBTZTaKlz8o2gq3h
cytVPaITQfgg783Uf6AR3ITrsMgQl96dyipaH2tLvrLSSIFPkzH5TthceZcVXdwC3QqLVg+TrSDo
rLe/94PnxrWZEO3JkJi1vV3IU0w2gXKYZzcUA7vMsKTnDRZN3DiqvWub4TLL+UuZ7wrFXpfPg2uC
we1eXczVEKX2sNkuc78XBKhx5iAviwHZdsl9Yp4Kl5jKUiCdNlDcXgHndwgAFq8VwXSwttM3kxwX
nrmuFUHJd0IbbEVuNQFcnEGXBoQ2ErM5bwYHz7TPLDwwwwKFpLlyx/mkWf1jLq27acPJkykzuTBe
/w47oj2m+aqesk6r52upZPONc1n6vW8G777qyv6gULA9on+ks5urMF9RzTFLWB5pUEZr6p0BFm33
aoYVDvxsPeLaYD0rDE5SRVYQ2JaKJ17wb+OgyGfTxrvGHwrgs35b4glW2gsHYTquCYOdp3UathPb
ImYdNtbnruaMV21bce+6cj27m/9l0xvt7BnufWoVX2x+h0trNziWXH971XZv7kbRNsYIy8BOtZzo
ZVZm8ZJN9Yu/0UBw8lo8GWnKV3CMbAsY953U1PsROL/lHoBP9uHBUfgQJES/ykpYQTXZrz14jguZ
3NVdkeIG8JDu31ReMlNKMEUP8kLH7aeIFF/RDw6zDBUSXHSUI1lgBkP8UX0U7njDz8IEbRm+MWZG
TCe6h6Vvl29dRveJN+aAmQQla2lnF8YjTTz0XX2aERmevLaqr/I56a7aTswvlloJrB985800JjPu
KaJDSinjYPs1UbWuKeMSLX3s+n6c0xpCR7uaV1bjeOGsVpwokhm7vluM5jyDCWaVZ2g484EXEGKq
wDvmCgqZwRvflnX5WVjNYUWVFlfUikTLmmacZ5YVYQ0bi+M69077lA56rUU1oXk3U0emXWBZs/5C
HCb7gkmSdpD6xTtNEtSwi4OdBTGAcTFzpR99dE+hpq2SfEx5vwKC4ojoVKe5TKCDQYLBv4Nh+kBA
wXiFDcONVL0YA8t7pZ1arFW3Q+105zy1CYdss7U9tI6VhquXpk+uXoqbppDXWm3WkWOJ6r2Cgffe
kDqqgj20kpGbq38zs3Igfsa3fuwACIYEgIvJ/M6Hb3jXM0LAxwS6T5Mgiy3+B3vnseM4sqbtK+Ig
GPRbGVJKb8pviK6qbnrvefXzsM4Af4rSn0L2bOcsGgdd6ApFMMxnXgO+9le5VJrJl6p4h4MTgQpn
J9AhhIcxG3IyHHszEQsSLgK8NtHYnbueApJttUXKlaYr1nMhgGA7m05nQx6muqZSoVC15nzjZLoN
2tj5axYI3JGczKFDxG0HpX+jhlFdHHu/Bd46C2q7N2qrRvrfbTv0nN4WxZGNmc15/SPm7xy+oQbE
W6AmLd56jsTU9U4gAhsdh6xDkVHQVoCJ2P7pSkC02ncNx2sTSxtncB4JepETUX9LrC1Ur6p8zTjy
VpgFKZAZRK/AzcyfQRaYTxUJP1Khf9oJNRLE8ZHwdNIJKHKQ5CIq7ee0J8i70Z3e0qCPIFF2KNqs
/VqYKZsqT0z+BbBMLW4h9YEvoBBiKfFNKNF42oZTp2nhtpGjPt4M9ZRmD1qlj0/p1MW1C8VAO8Cj
NZ1tjfkk+RV1R+rZdTaJn1mViW2WCbv4G1f3Rn+celNH69nIdINWmSGCXQV4fnRr+OnVgbJ81m/H
EE2FPc3LzNnwcuHJZ/Wlk9xokd/a+5iq6q5W5I5021Nn5XnSRyqydvUzsyxPkxiCD+XLOCTDtyKm
/Oyov5QBnYSiecSDxUWmwaQuXHLdOGp16CkxP8+UW3d2E6q3fO3vIVFt2HfQzMW8T6xh/t6k0Q4/
0HIzNXZBEETtjoyLesN+Gsh82hGexoTCAveIHEJXBx5HqvmjDsHYIw6n0DYKGtUli/czKOwz2q71
78ixD70y/FCDFoUHs0c/yhlh4gTVI/+J/krJPPmkYWT+BRp5fOiM8afd6jzdIYjfimh7TwoVYl5a
Seum4Ldu4sSy+cSUKfdNjdFBskl6BwAlNOHCfB7S1LZ2yABzG4yQ9bxG723YJuU0ckRMhE3uOkvk
PwN9CFAbiKNev6kaZNapNSztVlcdZDwc4iYiodeNZBEMDVvygsLSSE/IG2FZ6xLF/KKwJ/0OAaqp
2FcllnjbsC6jHOp2ZVq3qEaDTISQkmcuG8ZuXK3vR3ELU1UxHrGot8yDLCLF2usKEAM/B1d8r/aB
MHF3FVpx5PNG80HtpZx3/tjyuy0L0U1g9/QrDqA5gsEtUN5JnomYx+BTm06pdgf1iKvA7BX+OS1K
nBshCgclvLIBeT3n/l0N+aB1R4xbQzc09FJwu9iBvYFUXGh3yItM2muiDbV667RGkx6QCsCV086M
pIQE/+eaAC7fZT96ROWiJ73R4uw+qWjr7MTQoQG80coAMQ0HHWLl3jFLGAz8zRhH++gb3qqtbVDN
rKvHQK/JsKSVTDdGkfEk6knzyB6eW7futVbZawAVhi+dkzt7Df5+BOUtbA6ZQhqI90LpPyWirA/g
yIal5/OlahvVhr2DsnA90L0MiDsf5iCPjvTi/nGs+StPKkkWAfhtVWvTI5d3exvp5m3e2+khCx3T
A66wID8GajnI2Hrg9ed9OGOB3ii1vlWRwvWUXB+OIaK7m3ppvk8jfS3orJ32u7Oxp6dn7n9DxBeC
BGW18FvWROHgNsjE5mT5dR0fKEETW/Z1O91BFQgJ6iL2ApwlBPItjUIQqiHOQzZO40HitU7ShX4F
aUju7/0iQZaKvUzknjV582lpq7h4U5jfxjpx2Oaanf+qlGTad7VxF/hJ8nMM1OlZUR353DfRgFIw
rvBbS5mD4yzEawedY6MYInKBZ5gUclIroubV+NupchpXCTp5E3FFVPASJsWTXfp3Gigx6lJ+9Spr
SVZDQU5nJrhjk/7VPxw+2iu+4u2PJMqHnUhxt25zHe9Q6KfqRhQKazphm7LHI83/NNdIB8yNhu4K
LLIni0z1yWLfbTGB+arn8Hq2dGrlz5QqAo0zq0WCN9CnzwC2nS9hohXPiWp90wYKO4Oa2fts7P1n
WDDluEcg5CmrfcHNUCBZLfPy3q5ri2J9az8mDm4vlPL4TmJKE7qTDRoZtdOmnm0mzs8BYzMA+0Nx
pw5586D5ottYVCjJvg25QRmY264Kv6jwrm6tsvuJYXqKrKd9tCJ/vIMybu54MdoHREwhnwVFSYep
Lv+yUKf0d2olp31S50uNFAGewqWbqO1To/KjnWFp+s9OCYNuqzh5pe6bJGOHJYM5/YWzeTxsUFGW
pP1x9IRgjP0t1Kf225DaPBOaeFb4m+41dTYfO43OEAFGPt9gXas4GO7OycNAKOI2St7/1o2qec7n
sHlS6u4mxhJHoZUyoELhACPcGDXcow0CgTq802LWvofIJGzayUacopjyB7RbxKG2wAEgFsPTvFVh
kntZLNK9CVAHWRDclH6Evmm7Sgg9bdPS16YFi/PLVrc7gFwlSuhDKFswZ/J2DqkZqo4pKZNkctgi
rCmo7g+BylGx7R3QcOtVEznpAOhNj4akQ1Mv9KUXppKc3YKNsQ2GfHZnHRJvoPT1T2uKtYc46f/u
RA5nq6nmIzlNsLUKH+NgBEXFEa/U8ViZBKJG4hi3akQty5+F4enVgMtrO/v68yit4XvZlNLZ+X01
3S8mLS95MBB5oJqzn+fcfqCAAx20QD/AmA/kb5HbYB60KcX4AiZE+TSZeftc0xUjfI0Kl/0PPMIR
MUYQkfa1UVEj2AhoucfAYCduxrGwXvDByHd2EadHp+4dhF07/4BCBxW6yNnBMy9uOLLHJA/n76Dp
qGoH1B4RqqqfFd1vEL0oBjLaJk5eO/g63wZDBg9GEvW8zRKf48yUj3J0UMhf6qtqlsVeZ6jRThRg
C4DjhVuHAJ/crpEHlPQ1z4dR/TSXXUqYkfrs/9D5G3W05neW5H+ncT5s66rr/upjaUFP0atmU3Yg
UK2mYxx6ejS7RxS4QAXZg0RNCTTwDWwMF+XRHqozPI8KYyiM2o+GCWnPGo0bKYdqq1mIRiAb/72R
MR7kSv85y5JfRgvMpFAyXDNKfWPk4q6AmKcTLoAX9KVCTFSZCDOoMmtdJVviGwXb03zKS6Tam/Eu
IRuH6jWGL5TC89tRpC89kXOPeJO5gxG7SMzQjsQH0LkpRsFmNSZSZkT7EatokPPHn2bxkDfDlg/B
negg+HqXZNSw0n5+ncUArZRLdN+ziXFOboBSCQzxOv2TJeKfGXgx17DxJ6YhuCf2Uj+3anKg1B6j
9zP9KBu12aMOpv6tFLxHkTZE+hYBCcy8ywEyUjQAGcwg3mVwbe3wRoG69tXP/IyCpTVF/BdqzF3Z
wyTb2T6JQYfcYbipjFy5TRXS6qIflE9jU7YoWwzTbcDzvKnDLjk4VNMowo/NY1PZFJSsFGq+mYW3
NqYE2xCgJqyvkho6ZecJnR+PmiJJCGnXNrc1kH9OL7YI05SfItShNgmX6j5PM8MteAVdfZbxHgk0
a1dSe7kPVJNaMPbZGFVBJFEby7mFQscriL7Vi/Ct6W5Gz/qz4ZPEZlQqvymmcpwm5QZ7QjhIfVwU
d1Sxt6Ktf6B6nz11neHcmnEW3SBNrB6qWmk++7au3taVsO+KoKp+UzwWt5FSBbeLtN/GR/QBvHIs
HkF4Kf6e+4yuA20ymj74ZuBjnx3KCRAhzkXEjCi1ckC1ZD+lueNKqRgtfQujferMXMFWibZFQOL/
qVRK+8kHcbpPVWphMpjR3uintHgRsvzL1pr8rkl5Dt1m6ouDhV76PtIRCGnRNfvpQB/epICqUfkw
uZ4zeYukWVffwwEaX4IhpDM8Z0hhoJoQOzcQaynhEjLSASr6vV+pyc4X1uhRM1FvrCFVNqHPDPIa
AFaM8FPuJmnT3Jjj6JSbeprsmyJpo6XJXfyYuGnGA6faea2LJA0wIMvGXQiTbqKTqaDzNC6SbFHa
7ifgaofMmto92AROW4TSxVe/JsSk9oH8925hFTcbKncCaR5Fvwmoqcit1lXWZz2Q4p/QnpxDWxOT
9VOoi8+lYTbPg64rmHt28r7OrfpmbueviHpk9yMp1rMWGyhi+WbxomQTNNYyyLSjaVVdTRldQigc
aI7ttLwns8eh457SfrrHCtAXm54yfnFMzZxb3uwDlfo10uX6TmkDPAPMVnTbwijzX5OWh93ekbP/
Oaza5B8Nsig9FYW3wLbpNLStYNs0Th+z5SNULFB+iuJPsoTQvwEVh2RPVFSIiplqc9s2TeJxoRGz
pcYMBoy8cQDya6lu084W9YQZIKdJhRkV8uJJCckWPmUDt585gYzb+hgoPlYU9GIANGqtftHBVBA8
xWZwY+e5vyUjN7WDzCk0iDJDnGwMUcrdLYwzaJh9qU5bVe+Cv0Ub9/RFLWBaZZjcSC1Xf2pQF29a
Z+Z+MLSRLoY235UOPcAg7fP7AuOIr3Kef4ZjbtORp/edGNxjQxTdJYk1PmBzliDgoQx4J6MQ42p6
8Vu3h2MrSn9TOfF9YXXfIzY51cQxwj2sCHuASYa9r0Y9IbEpSxTWQV3ljwaIqWAPCI1bj2j7oPoK
KgIyorLUaXG1DaRfeCpyx3B3J6zKiFUUCwiSrW960/pFGS9y6yr3GsMY9mGXN/cpHOxtnSaC9hUU
BSDZJtpNoFvi2kBYcKqzoyRp2Gqj/QvXEkAOgCm9rFLbr3gSBEen8ANkKdqqPlCOqjhAACFIdhWU
ZMbgifUGRwQe7xYVxRHs6VD07gwRx03CieLxzEdSwrbcIZQUKbeOmLNPfUHuuTPRgVP5w/wev4X5
yXZKjar8hIL0DfcqPVqEQUIiKIpe9Ed1mkEb7MpRFhhxMjk2QU6Mzp+JfcMlTQM5qwQVMyAqJCRo
cJiaVu8MMfT7AGCJS/lP6bb5oL8MtBnh1I/0hywdENZo/EBpDn6fShSEeoABxzZs2m9zHg0HVStT
Agc7hyXdKOU3ZLVpqKJwZn2rDQWsoFVP2X3rG/HtgOgkFtSG5tPzIl8OOtHvlL55DjVKmk2KD+Gm
y4v5GFGAvYLElqfGViQXmOM6phBwtWxyX3sF/y4gdCFoiGryHzg9kk4TfOzMNOMNhXlAPTohAnfW
knW2ln+cBrv9i2a9RSO4bWoIMg5Z8GHwfVx80LYA4MptOD4hhG8TjSHSlGzmVuvkrkzbUPk7ayea
M0lXZMN/8MP/R/u7YuKsLlTU/z/v75j/LpBWjFDt/Y8n9GL8/Oe/+R/qn67+F7heTUMqFYaOXMzc
wBLh3+zA71NV8Oy2btAYR078/1H//guMu0SLFri2CSllYUz9D/VPUfn7YMTwhxBjKAI69ke4f4z+
FhFsW7C/BLKSAvCxDrlkRa8xaltH/xPz+iyDyLIz1QAokZydIaXOo9Lwo5KA1smg4uBzqEIK3Fu7
TYOryPkVMvnP79DBTS3+s7QHxep3hIScY4mzlNsj2E7SRKMpfxBmn9BQoAn6D/pGiBxWfpv+mvHb
fBiMCTFQkVbh65uvB6BwCor8LSdwRdfAhYaeD+j95dSyMrZkwd7QC0Z6Zk0FvM+VFR1sIcWv1EiG
70reqnsqHeMVysDZ+jMcqopMHAqmClv+dDhf2kpLm3zp0FryIcGyDs36ighuEKH2oIixd7ZJosw/
LUjzB1P37ef357uiivyZr6WpFvxPuCmQi09/QCMp51T6oLt6kzquk3bpC+YA2RXywcVREBswkDin
1rtmAFpa3tnTQCN6acku9W5/H6RtfP/+XJbFegNvX+YCR4ySP6xO1OKNFSGlYPMiOFtpRPLEjoNo
gDygrkdPFKGL94c6nxA2ijALHdUwoGZZq23SOMBLC7xDwK+nya1BOfuWDlj06f1RzifEWtkGEKPF
a11zVtSAfADK0UN4cVGFa5EKEhaSe6hb+V2SfoyKBY9HUyGg/vGahym1li2vUG9SgI8rbgIWhMw1
gUk/Aur84ISAgaCJTnHM0XWTPX+62zRMJgyjsLBsmCKl2NdhhZnDTD0/RLTZVn+/P9rZRwL6tEgG
qCa0zIV9ejpaQPnJ6U3Vd+Mup0zUV0ExbDUoe58/Po7BbQwTUQOooK32XT/W1ABpO7mlE2bPKLdC
btAT8fV/N8pq7WqLtrheNljQKFV3BPoN0KyKrwUs6y3HO2AtqwZPDjLTGdOzCmNN9kk+uFZWTvfo
hdApnfX8S0D34Pj+hC4MRZcaA2nbBlMu1qFRnAcZtg1QgBofOggyRSl2nqIT37A9za8dWG190zIx
smiDQIxPBH9stRkQqW/DULSjiyF0pLlNWMQYk1iGf5touLF80dH1gEDCP3TSWSp3t3pDo/mhG9I6
22qkiKidUMjHtIViK2LBzVx+1XWgDlszLvPuC3iHonpt7KXQbbWJ1W0yFef2jW5girPXAC0/A06K
aJvpWI0f28oCdi7zZvD0FoYkkr1dPbpDNlPticrS8Y+ZaKj5h9jUeKVF+fg4mApcChpKoq4OmInl
X6To6zsTxVfkjFpNGa/wfs8/kRTQppe3kKqhoa92doceXxxkYnAzBHeJP+l461VkuyNC2leuhuWv
ent5Q28FOA0pyOb9x7Rh4f29eXixYghz5PAGBCRV5bZvmTrlzNlF0Ex5QmC+AHKoOS8f3YKSCIzX
AoAv3Ib1u6RpKoKtYTO5ZqKIfRR0RU/C4quHRdL2mnHChcXkisVVQ6BgArd4/WaAtCKWt0YXCVzg
EchMoQGEih5+vNeomReGkja4ALnctMuDe7qYTSJxQKuCyZ0UJ0SeGZypOYzZYUgb7cf7S7iir8Gw
khoWt0zJFDAa1w+H8APEsMpxBOJOF9ZBJ/mmRNn2AONSovumjF+dzoZpJadY+fAFwtDoZ9h8eKrR
66Ax7kvMfbKcvjV1/WSn0WmmbN1UyEWhLUCC+f5MzxeVo7A8yMxXOtz0p4taUS8Ctd0LNwfquddC
87megRhRiMqujLR+uGwOnc37SERGesAFeToSHoYRJs8OEj6d8btpDd9FFSz58NlmECbCFQxJ92w7
EoSbrUPZ0C2iksJrbbYHB4XGbSA664NB5p/5vBlqdbbB05cArDLhlr1KBcoOSw8ZSfPD24EJEV0g
mgK6BL2A01XjXc5sgMy0WCa4MZrRdhBjynLjh2ZxZe0ufCB90WshP1Nh7dmroRqEKuECRcJVEQba
4xoIW0KvjN37G26di7Bs+kJ3lrzEPMraKvzDfKsV1EyES2MB0GNvDhoKyqWIftbq1Ow1BCqjK0Ne
2OO6ihQm76REg9BeJv7mFuY1wUyC2g2gLglrKWpvrTT8Ia2m/vjHIu0kCrSWPU5qcDqQkU1NkOSd
wHoumj71aNHf0BoJvckKpyun6cKcCDAEW4Mzq9prXQ5dG2IkB+Xk6kHsO+gV0ij1RsiK1qbQkOo9
vP/Vll9++pDR64PjjNSAgWWSsfpqWQegPgMZT5zmoFlcV99bRHiv5I0XtsbJIKu7iPaajDR75oZQ
Q/TbnaJSF5YptibT/Emrk2tOPGtqO9f8MisUuEiscP9ZL2LelHMFkBOrCcwiYI3lKeRv3+jncVOp
wN63WpYvhiVA4zh7lMmtbaSHJXYIVpW+0mZIbtEYLIY9pTLT/wF39INiEvxCoiSTCHzJMOFTL9vg
zdadAPXbJcGW28RD6EVN+c2Eq3pl3c8/Ln/7UhmwMF6S3Deng9TwP4vYSKD82qL6gRei/4l/FV0Z
5fzrcrUQDhkQmO1FNup0FFVJiSVDZXAnK6WZM48PMdh+P5v/QQPlyvv9x1bsdL8yGHHHIgaEKsCf
P3+zbuqkVwmCYoNb53bQY1EsOwXEelzMD6PsFlX9MCsGrywhIB4K2j3F3Zj11X0twH89BVge4TFq
gcRst52CGdltkBQVAjuLP+h2BAFNM6M2wJt10LtwksjscjzG7JYJOOY8GrvWFJH0as0oXxOht4+C
0oCKsmIZOp+SKiHo2OBjnI83cRvN+W4WNIl/y9osFRslzar+RYIBozDiJu3ROZ/iF6MLcNt5/1if
3yK6qmqsEtejbVA3P/0mQUP3I7V0QipbT2lmgz7tsCeGvoeF8/tDnW8y4j6Sfp4WFazlurhQgvrj
cakG1yny0ZumHga5ERlXAu61GgA7i7q0RCaRIRykAVavsix01P86rXcbi34v+qy/5dBkrhk4ChDn
ubwLuqm4a9pixkZzlI/IW1/9EeerilEApUdWVOVXiNVOH0AUJUFZ9W46Rjgfx073NQQdCRrDj66Y
GZ6vKmVObjGDousy3dW9nJhOlYFK6l0TjNwGGIG9mwNn2r3/7S5MiHeTZ19HGZAG7irI1zWY03HF
hMicEFE3ZvkCeBvvl7iSN/9mKIMA3yJKcNbKMtAkkOIvwSz7MWKhQUofZslkvwtQav9mVibKIVRv
eErXokC2peLkEZW9i/Rk4xV0uL6V0kAGIlChD70/rfNEkO+EKJ6Dxgu01LUcnUA233eMjrEW6LaK
Pn9ivzqwh4xQFhsrxdvg/QEvfbLl4rOQVuKOcJY/f3MBzguw3jGXAQuQsFy96T4X+oi0sLwW0Z0P
ZfFmIBQpdZ4QBNhOh6oiUOg5WjDuoma5AJPiTWaEUCygs7vvz+q83mFL6pNExJRWkCBa/vzNrJza
6sKyGqUrmtlCyNyoK3jYRMXVRnRVpWx43woI3qCTcEeabdiutj5PHyzJ2sSRpoGWlmU7OinF6lfM
La1yiSKsq0Geh+GgzPPGntr2GFpDf2WTnh9wEOdoLDkWB5z0YfnzNzM2xzRoh1xortUymwwfAtzU
wmT//rqef0LMsR1aNku5grt5tVtyXAEaJSql60z1J6dL60OY80gTOwXe+yNdmo+D1irrRtTKuTud
z2S0YVmPrXSxCeueUhPtiCC1oyv75MIoaFLSfUKFhzbMWhYItwkby7BacXU67oiHGNJbKsUfzgAd
jUK5QJxYJVs3Vm9NZBXarAxQqWn0ZB23YZZLXIeKobiyaOefx9GQVCF5VeXSd1udMCMDow42J/Qa
bLFuTPxo9x3/uDVn37xyb5xfVAxFDkPjDMk/orXT76MnFSrFIFU9rcrxcUCwkugAWDW1yzZq1S/d
oKLiNOl4cFyZ5Pk3W5p/y6uNeCbtjtVTBufOR0oyiryYmC1GkKFCUB3cbfHRvUEUSvzJBuSTUSVb
zRAbZk1N5gwEVKPgsALwENUeu78S7Z7NhgeZiqxUuRXJdc3VKL3s/QjLL0p9I+wc4GZ0yMnvr6Ts
Z/chTVnyA7QEkbtUKQGffi1CSieM8Sdywbu0PWo1LXBsUwCVoR8f98mR4qajQJDQc3NbprJTN6Ph
zHh5vH+qz3YNvwNQHtEByAAEg9ezLdva79GIdhs9u6PNixGBYd6njvo05Gm3Mx1oc++PeGF9da4s
YeqOrS+x1unMe6oL7WRSrABJUnn9ZA9uO2rBFd/bs1Egx6hoYFMKXI6EtRrFzDGNMUVueh14j11u
VZyIYciv7MhldU6SFUZhk3DqmIhhy9V7EhV9CSFlNryyA8RSQ+rdDrL+nYPh2b2/apdGsigXUE+i
mkQ8frpqA0CbLMfRE3cQ+dskJvlaWPD74jmwr+zMZWXWc+J+hwrLP8hezdORcEyuEQZKYekvZL0U
qcLdaFiLknU8vWaKYd5qYqruID1+uDLCasL8WApmFLGsdYxQdqjP4eitebIxUxIbpPT6KcNJJ279
K8u5TOJskpZJm5HbcgnvTic52qjhd4KhkNdJ7icHsYmCntLnUKnSGxNLoF/vf74L25GCgIE4ssqz
A5PudLx2HnCGMNC/sjWl3Zl9k+210SiuXF1/CumraXEBU82gd0oX31rdKpAlenxxqCe1ePPFWxMd
L7EHhN5hfQM5XttMQx4SfaWlA6U3qIyH2Ziqr3OE4cERlXkJgHXxw9iqQAF+FQN+ifDNBAYFo8SW
8BHsGWI97y/NhZ29hDBch+T73O3ydGnAQfU6bVi4ItkIiQBG3z70RXCL6an90auH1BuJk+W0Lk3l
ddI8OTEbcB6k5ytdCrpgag+mkojjxydEqZJ6OZeCDozldEKWTBqkjivMcBqMq7oAxlpuUKSKsMU+
/IuhluuNUyNVub7lGjLiLFJLsPW9xGJZS0qAwZrigc37aLrK0nFMlpobATS1ptNJQVyuR/yvdS8t
zPmm0oFXJwB1r8Rll/YCACSqAASAxM2rUWKw1Nyyiubp0wD6crDsDe4+/s4JU+XKNbdW7mQ6i3ow
hFteX178dadoQqlucJpY9+ICSygEAJx9O08AtQOg5BJ58VsFwsyd2czxp7ioUaoKwahbCteeohnz
hsRM//itRKOAh5g1JsTRV0fBVpwpwPFW9wqkKR51YzS/p0o1HnhmAmxWlfbKI3nhFlwaEyy0iaE5
LavTj5ojQYOJXWR4+K2itjPnD52l7LpIRdwvin6/v1cvXYEWKoOE98AfaIucDobaVYdW6uK9Sv+N
JnuovUCp9a9M6dIOQoCaSEVHvf7s3UcpMZ/hcHH4jDp76Gej2ZVUiA8KAOYrQ12YkCMlUYaKHD7/
b/X4B07el8j/6R6Mf9PLFCQo9FwzrwTXZwEawG/6ipSKEIM22BSny6aXcWrgx6N7Ofpyu8LCc0SH
9/5p1rLiWIT4RMcmGPb3v9WFGGDpuSzVXgJgsqTTQY3YgjCDt4g3JnNc4oralT87fgr42QERiGOc
2gneZ5P0/xLo7n5/f/QL35CUzOHBBFhLYrFa2MIY7XiEyOx1sqWqX4blawb71QutsLoy0eWvWj2Y
DnBHsDIGVwBooNOJQsGbQT8wUb6mbewhPWXmNmlp/d8WQHVwdE58nK7qWHZICg/N6FVlnwTu+xO+
uNzon6KSTDOepsbprwhxsmwxPTU9cyoTtLxTfKl2STqDuFd9dClr8PovBOn4iI+YAb8/+KXV5nMi
xLt0zalwnQ4OiLGKFau0vL6VjdfU5XAQiokcijbHV1b70ol5O9RqLzd931Krayyvy2sTW8NRIvii
F7v3J3RpFJuyFvKl6Kpx45xOKMK8ALB+iJEeHjsH1Imco4yls/0XoxBD8D9j2TmruUQOREf4RiaE
en06wuv9tpStrhz+i1N5M8hqKoM2gxsv8QQ0MCxyUfx8FUikXvkql24YhBR4BRboLQYfp+uFr6fT
6Au2JxnaO+7vhehZ3VEVw0BsiP7Su6S7suUuTcsh/bV5fEFhrk+djO2oRvzO9MABR1+p7Sd3A92y
/Eq4t6zO+nD/8VkA7Uwlbl1ih08QaXirMkxkjTcmWTRaaxjlhaKQV2Z0PhSvJ+jopcyzOBKsPlSQ
a9B6BHsujwgmFkTvLqNuhWF89vv9fXdxJOIVmjGEYxSVTr/WiHbSmCWK4UWw/RAJU5TdpFbWrq2w
nnx/KPNs/ZgUsppgxXmESAhPh0ohxqIQZZreNJjNZyTUrW04q/6u61Ak8802Or4/3sWpMRIXoUqt
bI3+TovannlKuYwT0b4sHcIdVYvhoQcRvH9/qPMd+KeTBVgIrxXqZatIyyKtRDeqYGvEaXgQVals
nbQQVxbw4iiIm2tkYkKcnSxrLkXdzEwoRocP0Y2sv6+GIb3SeDl/w6hxSI1LiLSZCGF1fuNYaHD5
DQjBs4aSaWhB4RmC3svjaHDTode2w9jU26Ye5GFQKTa9v5SXdgmtmP+gNKjALYvwps6NwSWVWgt9
VQP55G0OnBB5566699Ft9nAg8a8E7uePJfZDFAJVU/CW4Dp1Ol5RZ0VBMmR4hl0DFxoLAQ8Vg8/k
d91Tt9oBrbCfQQT6Dw1dh2t3yvlluYwOYA5IA7IR6467WtQt0kkDxw9Rtf6IO1s9HMehwocOSihE
srZzzN84a5KKvb/OFzbT0uK3CIxo9/L/TucNARGJfzIPT8rcRve39HdiTK71+i+cQQh31M7IPhZM
0erM63EC8SINDQ9Bv5qNA2ZE5rq6lW2bX9k4l4aCw8tFtjw60lidwT4sagEHkQnFg4V5eJHmR2d2
5tdwKlPv/cW7ONYS4lHBXNASq7GiBD1SB1UiL4Szt02VJL2LBp68EvPAfzMtwIdAfEATs0NPv1Ou
lAs2Gi32qhbjDoU3EtmK8MqivnFlS1w6CjhyUe0BHiXxRzkdqrZip5FaTaTTWjDtg0HupL/IVw+2
/hkfwPKAggtOvwjYX7lzLm1GqsVEA9QjyYFW6zkJ35f9RNw865Gxr4sqw1kCpeH3v9qlUYiGgVJS
LsbSbrWUaWll0USnw1N7+IHV0Ni7AQvkfzMKXmgYAdJeoLhxuopkFRjZpBj0pnUcPda6nt0raq+9
fnwuqFHw7LDT2ReruQx2qOMuI3QPuTIoGmKIdmYi6iuX44V9bpKOsh1oHRPUrS6JvCs1pxBG7MnE
CrdkMBFql9Bso3L+8LLxpBF+mMQhuKURAZ8uG23UiO4ycmNOARnQGcLYhdV8rVB7tgUYBecfzIYI
drh6V6MQ4kseNCv0uJSqw2Ch6IKiT3KlunW2bIyyBKJLKxU82ZpmFTRS5LU1hR6BV5+iYu23v4Yq
QFUxEs2HG8PLYDDlSDp5tM+qLv2QNNCsAIUhYFL8yrqlyt6H47XOznmBC2QEq0Y/UBLFEduffqDC
N3snwY7TG5eq8OfKji0VuaqomuIviuYE9Q5X0bj6B+Egy9ioUzHmW8dotQrvKJjuB2P2heLGY29G
jwioldW390/E2kSTVwYXNtZgicAsekGrzSqGrE3REo+9asR6PcNwKf9bm5Cf3DnW2KuIjFUGknV4
ZsraLUtlil+xqo20lzYf+2Hbo+zahldu73NkIX4k3ASLASAoDOKI01Wr4tjJHDuOPGC6mE93bZUi
tFz4/vRCwdA2X1AZ6n/VfmaoX1Ml7qtvpWGVyFDKyIrugI+iPKmEqm/ezBFx4a1qFeU1kPtZxMdv
5JdB4aXySwi0iviUyu4graNUHdRtUuwjP1D7rW305bjNgW7kT2qOBcWGQkXUQyNgtXZWOAhnd+UD
LuOcJFgk15RruWaAOYBBX91pEspHhThb4hVJ0da7PGJX41gBO/i7H3Qj5hGjxHl7o8goDpEdRCYq
/asoRIWWJahQdf/+7zmLRPk5VHO5DkywMIQvp58uQUBDS+wi8aQxZfShHRUl4NlXH9UomO7bFkOX
9wc8v5xo3i4vLxEFre91oQrQR2eXNm+fg6D+Y9aq6S92+ofrGUuLGIYaQC5OCd2x1bRESP85TDMK
p8j/SAT8tmUsWvf9ufyJm1cf0wLltPifaRT97NUwRYxIeZuL2CMGpKqYIrQ1baquzyY0OaNaBgdj
sgaEDVJfNW4phZXpUeeg/Orycs4fx0xq86Gwe6fcBpalQEmSYZftZIu48R6JAJ1PP8QIFKKo01r1
tVjh/EzQ7WWNAHRQ/iXDPl2lyep80yhr7KDNoHC2jhosHuS4IqMfa5fwWiiiWv1ekWlQ7UG0ShON
A3Qfr2yJ85eEvBVkEZ0fSnk0+E9/hkPpWZ+Ia1EHmurDUDe/KieIbyBqXctELux2wExLxxQnYoM6
/ulILSZGMXyCxEuRm/kM2zPclSJLPidywry7y5UrG+TCZl8ATSZZj86WXxeisU6qynoOEi8WYfjU
Tr4x701cy9KPn2JqQ0vXXluAzetni/5zHAyIQXoGOJL9JEwTic84me7GuJ1/9GlyrSp5/sn4VAan
i8hpSZ+Xib9JYPESyqWvz4WHj0z6MGqTsjdSWgaI/rUf3h30BOGVw12jwU7P4HSoQTps0hmB387E
qsOcsIbazIUB0a+P84+GgiATQFdQfcD/TYOyezpWhVZLgDpT4SF432wmE7X/1oDZ2JJIXnkILq3g
26GWs/lmBf+bszNbctsI1vQTIQL7MpcE2WB3S63Walk3CFm2se87nn6+0pmJ0ywiiKDDulNYyUJt
WZn/UijKuuBuwBdcS8cv9QmBj0lHEmpWrZ0veL3qGRUcDXY4CTu2kJehZiRlVFyzqgCvocYfrPwp
00bkNXpFOyCysuyEu170IhxSCdBdyKE8aZOZXUENp8E9L+0RhU472AS8ULud9PMa+yzm6k0Y6dQY
VnKKGb8WeEhtfOymNPzpzst4XM0IpU2acr5BxjYdIjtdnjwEiH/gGOfujHVrFumD8DimysAbQhrr
kmmDQs+RBbMmw4d8AQW/KGh4taZW7+zxrVAA+DQKb6T2YI8uZ3FB4s7Vw0w8GtNXCK9toLXArMfZ
9XZOra31AmhRx3oSPgavlctIjcqrmKIZOluNjSInlm1+vnZPigqkXw3rv29folvjAm3NC4L2NRGl
T+j1NJEweCgCZbT0o5os2lkth+Lcj3q88wm3VubbUNKSyfrIQdUpFvfdwNG/AEMtjmM35vbOObL1
BYGxWuBtuW6Qt7v8go7WenrhRkUA1xfhVGdp/+2R53jQEXx/1tLR3pkxcS5d5iEmzyOQd8CSaa/K
3xD3nQjKB9+wztXqqACTf3SwHnvtPDX6hxRv/WAM4/hUJ711b1GDJUICyQ0A60cHZnU50tlIsCRE
7T/AmsnBQBB5w4cZlbA9i8WtqRMqK1BUwVzTd7+Ms5aKFVsoiwRLjFGd6YTgUPt02fmOYgHI35Hc
nFIpTz9BY7qM0iKyFTaFQxTGfDQ6y/6ysPM/aahiUXrotOeidoc9c+2tsQE9IkslB6JvLe03w1os
WMt2HmgKEMqWRuap5Qn95f59RkOCRj9vdpJVaWx5hhAoFY6cGvfY/bSmfM5/xhFApVeq7Ul2vB1N
/GvylwS6S6XLhG/DaXH5JdkBaoM4cB5Mtp5/RZUiPyN/2T6EYdX9oRepHtyOt7EDoIHT7hdFblr/
0o7T8JZHtz/NA/DcavG5wfym/kNJvZQ3Td6uqNmOymo+diOm0z97LAH3LtmNSQR7Q2kdSg5vczmJ
JSGiVLYMeYBos/2kpl39gqT/3jC3ooD64u3Iw4bVItXdUPjIzCRdiwBkwU8TlixqO8rdeHIgBIIo
JfDxQL1lTKGRoayDnQgnMp6ItW+Erv7EMyusdo7jjZOfOEShWklBQ0ZiVQYllhhwdZCpyPHOWMI+
Z4mOCVPSZI+3l8fmdzMRYOGdAUhCTux45CpOjAh3EDkGsDIkHeHvo5hSRef/EAhAJocwrDYov5fr
fkb8ExtldllXNeFJicroPTTA8eP9UaBJknmTDqC3JJ26JLD5AuCUUxc4jd/j/PFQGs5eL3Prowle
AVwMDkUyx8uxUDboSkPlVknGIn7BQjxcgOZNU3e4PZqNs0KUXzVIqSaNTLmp0UBl0VJFLTFpM7pj
oZrNeExMs479CLv2+LCY9Mt2EretsaEYQfeZxjODk76g2TXulNVkj52iq3Ack+mUJZn5cHtkm1Ho
CpGw0epGA+jyC85WApKMZ2ygjtR6FJ2nxIQ1785YNoqCEA1pOJt07rkkNSnMaqC1NUR9GcAYerc4
eMsrJvLx5fRZj/ovSt89D4jQV4Z1Xpcl81sj9XamcHOg3JusfOrNV/72qTC4KTDDDgyj6IWgfsOq
VOqdzbV1YJD+UqOFck4bWvz92zfTiqqzl+dlkDPgh3qou5e6oaNf4S69E2prQGwtug/k9jyrpX1s
6XNKAaEtg3Sq7cPQ2lhPxUi13l4fmwMCRYiIA0K8ALcuB9Tqw5LiPMLK7zLXEo5vSf9SRcsQPiuL
Vf5zO9rmmFzybI5cwrnSfl4yNaPWWvIwIz871GPSvqtLY9m5iTfH9L9R5EwN5ArCwibPv8YUcpWa
PqM7Pie+Pcx7d+5GuqaZ5DRMEJJvpsx7hq9O8c/MqwBHCO0FebleuCggHN3VIX4D1NE/sy32mpVb
UUGl00j3oAwhInY5afliYN+VKWVQG1AnT/3cp92XaszXbzYKyT8Wim3tYR5UrfkPpz6vMsHyoqJE
knEZmDCZwqQxf2k++AkwCexdLKffY0VtrRNwMoYonkL6k2fQi7O1nx0oT0hQL8c8izr8VIdhZ+1v
nlocFwaPFu4xGs2XwwFhnCkO2vSBkhba62Bm5SksjMZH0dr+ohS43c3JpD7mtTL9acbUKnC9XYLe
7Z2dX7I5oW9+iHR8GrHagKGmmFUs43fk5zAt85RPmdL+0Wfozs7J/O3+jUjhzMNfhywL0sjlyDkM
xpQFhLN03cTHqYP0bnXNHjJ6axqB0QjOJu9Qcp/LKGESN3atsU6pr8/wobI/sUpI/sNufxtEWpM2
4EobGbAqwDguxGp6QWGbZ9S5dbTm/qcmjFAP8R5Ic6xKaZrA7SeJrXGwGLbiIVKOy5Ohh+nOIbnR
AkSx5U0YsVreXDKR2YS1hsZhMA7TT2wOkBzXP3tq8sNRu1ODdWuP3Hw899il9i+5MR1L5d/K3ntX
b52i1KjFZS46a/JVh+2QbitaRX6Ch8UzbjPVozZm9dMAHHTnu4rvJj3VNJrsrEca4NBHpatOHSpL
oUFUBLnR/6saI9ZJ6violfO3FC25nb22GYy6CC1wOBEUxy+/rmbPbhm3cRmsTtPhpTxXSvM4Kc5a
+mOa6OM5zcjLdi7zrY9JfgmM3uY1autSsue0o9u39SLqPuvq4z+pYyq7RKdoUv+fxu6v+f9E/1Sv
//PZ3oqPbm06cZtD1VMBl8n0AIx89Bq14CIo5rqDNbRWQ+tbSDfHD7fPkM0xIfv5G8TCGSqNabEh
fWGbWQYzOcPHzpwQge8RKV4MnKZuh9ocE3BGkJoCby0f1GHj6DG8hzLohcWdUUbKg7Xm1k7NbGtA
3G1c6PCkqfRLL/g2RpB+1rsyQBuvDMZ5jv1kHNpTVyjrTra6HQo8AdgmahNX6L9q6XM00Uvgd01p
HqIGvLofjQ2dWLy56ITd/f34aKL0IsRg+JCXa17Nmjg23KEMzAyFcXPBg9CdzHXnibsxKF6EKMaB
iIf9IB+P2rRC/QGOQ6/JxtTUGqaqfuyGytB9tUU5f2dQ4kdLpwbNBMAflIkpEsjUlHmMrSLBsjFY
syhX3lOMd6NDHGVt7dtYrOUvVe3Z+bnJHLs9GyH+VPffPLBI2GJ0LzgnHenYiizoo6lupIFaLMNr
jyr3Y6I47lkn8/p29wTyEPhdqRCqtLI6aKnNCnYfFJcaSyvix6a0qj84O+I9VPnGFIJxMXQgKLzj
DBncMVldYTiZlgf9AjHGofIeuK1t+CnSrjtbYGNPE0pIgQh2JS3RyzWZa4udJ7mZB7NuMaIRZcHK
m+/G4oPmYz2S4Amc9xVPESPFypxboqR5XfhjZmBY6ZT98f7pQSwKoh0VwGuRNXOYW9F7JQqwy19w
vhD8z0Ln39tRtiYHFjEXCDqavLWl9ZYO9qD2ClXasPDSz3TGXVw19XZ4zJUl2sn0xdeXNhdJG7kh
cWgcy33qhXxumKYkD0arq9/FZcsbt2ImEVQZw1Ov8TSE6r6rsLoxRFtwpsjFPcHOkp6j02+YT5LR
+MnTye/SOsWlbAI6YczTzpxtte9QeBAzRlOSxoVIFN6kWQ0GId2YhjmPDO0vRYuBndT2z7Fsv7sT
VtYrPbwXzTd3LpmNZS8g0JDpoKBARJEm0RuaJB2WmfJcOToPq63oJ9tonfszKqGkKZSf0HhnYV6O
zRNmJHRY8yBx1uygrlV5mDzMCSYKaEYR/oe9DPAKFCbdOlaNXBR2BmcEw6tngRq71atT2GbiF5Ta
5tPtHbD18ViTv4E1yC/JVccJZJRrQuGkxRkNB0CGOJ1ETb9zru9FkaoUCro9EUjtPFDryji7YZg9
G9hq3ktEpEkmamW/QYWg06UpKuKuLjqr5KiteUtnHY6uiTV0O6t8a0O9jSLd/KM989O1nDNjCBEZ
ThBPS+epOOHUY959oHNUUAOhRUzXncr95ZoblzJRndw2oObOVO6jxvlWCt+Re5cATyOyW0H/g08j
S1/UYx9Hy9TpQVSwBNLV6E5JirfR7SgbhwN9PsgzQksBjIkjDaZsB2xHlUQLItU8lMryaueY9/aY
NiVqHWR6+h517nNnF7gPhTuJjTh4Ls9eG4CaULQED8ejQV5/UVwBnYZPnSuuMzxkvZF9w8kN8jY4
rPIpLLJoT1PqeskjqI6FAKBgGpyUdy7nTjcHnl8RId3B67HMzuZTscb9ToL4W1PmcmTUrLiRGRiQ
3as173ppNHh60gRek4IO9URW5ufRgHtQHBVlfATIlLfBDKQjDXoIrO3RyIYQ57rJyNPDVEcKBkDx
nPdPVa4ZCm61VaYeTCxC27M5LeRDEAQ675A42dg+p4na/Eyqpfp3xEGtOEYKDo+HwtRw6iT/bRfs
TEthMUbpIvOLEFPIB6/EgOvUVUb2q7aA/H7YWVjXF6sjuOvMLekIoD3p1hlI3QbKd5R66NalflzZ
VfSoNFYPIaXvo+iIeWI0+c06JR96o656f5rW9UuYIRZ6JC2IQIVqU54ecZPO+mOHHZ1xoAQZac8h
1juJrxdGb+6syOtTRPxoOsRkA3BOZRSZcEhPotCjorqoznMXT8mhHMf4QdWGbCfU9UokFMuDDEBw
COTSn9UDYC57owoco6mP+bAOfjsW7c79uB2FXgVdaLrDcuMvx/WpxqurCuy8rwN6G/1LHNbqzimy
GcXATkLIaJtXvhh45/GYS9wqyJGTeLd4lo2eaxbeK49G+R5fB1GrATLGHF3uXSOtVa9dGUuZUbGs
qhKXgrVcEYUb9yT8NhcvbDEOeJ47tB8uQ+VuUzbDWtVB0uft+3FWtc9dmw6nyJqWoNVCw0+SrtxJ
RcU/Kh0aAt4hulfcK8CnL4PWBabrICLqYJxm/bPN5XzuuipCLzTyDpGqdA9DRQ/ScxTrvLNZRTIm
hxbNJErtgP8A5l2GbjynU0IIa4Ee5nl9zroqi3za39RSpr7pvuPLbv1ZxOyY8zSqfYJ0bZjap3lV
G8fvaEHYOwnQ9dXAGx4uFBADEjvq45c/qDedeKYRh0tYO0OMLbwQnLtW9l8plOUPU53PP25/gr2A
UrqqapgYpCWLS3Wyj8NYWh+icBo/qVa2vEThHm9kM5qAPqKYwJNe1sWr9dBq24HhxVnZfwJGP3w0
kYP6MqrDKcynYWd+t/YnkhOsZ9HJvuKXaasZl2XMseaOVfhHB1TKn9CF/XX7E24dniRFQoWbXUr3
/3LO1HQx3FDlmNHoEp6SOVM+Z7PRvV9mJfp+O9TW94NDr5JWouXJg/QyFG6qJphKl1AIAvzttW6J
2xnWfXxwN3DnqNiBQG4NjV4eOiQUNbnNpP3hITC7NFFTBXVh5+/r0NF9VLSMk6am1k7usDU0ga2h
eEpSBoP4cmgKpveK5VJ7j+lqDGAsV29GJszx5gP+Nk70pFaKl+7c1lsLhHo06YpAbCO3cBk0xoU4
6wvae4Uxdt2hRaK4xgpOXcov908cSQZHKmZ0bGtpm+HyOC1DVtQB3pyFn9lR9MWK1fyooAFzUrR8
3RnY1tdEhZvrHKI4TTZp4tJ1bcJRZ6O11FL9gi5R45cYNB4LoIhPqAUve8Sm64jc5qxL6EMoCNgy
Jjde1nlBrYOlWfb4pDfecoCF+AvV+68D/KCdLGIrmkFjlsWJPh6KaJcT185N3BtTh1Ldqpep77RI
RI/e4vxtKZn7dU4V+/X2BF7vBFaHaFiCUkH8RN55dVjVfMm0DYxOMU9mp3afunpq8VKMxq+3Q22N
De6KsLyh7Qxf8HJsttGZHMlWHWC+mn0O87nPDmGomsJoPvIe8c/G8u92yOt9AMUSbJsgpIFJkNUV
m3Z11KRh8hDeSk4WvpZHjF6NnShb35C6FrU6cO8UBcXfvynIkMlDGcTCLYhgzY+BMs3Lz6JRXDw0
DSPdmbCtISHXS+4kcI+00S+DlVaRjyPdzyAuQ8cP42o+tqh+3p1nAvV6E0XaZ46NBFeqVE1gIMxx
LM3EOKZzlu98uOu0jCiQKpkiPMIph1+OZTbXpG3mmdVuNOljtujaH4OWmKfJaquPi6K1E6CfcN45
Qza/IIwjeqEaEAgZaBZP8MOVvGyCCM+i5qCNFgr+VgTN7Xh79W2tC0Ft+v+BpKO/MiIjM/uiCYo+
zJ+qzlJOAyKO37x+V2vuOtfkS/IiIMPCnAXBt8sv6QyZbVmjXQfWosXFCV16TThpm8dSU+jNYOru
Pgy5mQXOWKw72cjmLArZWdHnEhjgy9j2CJrYiNIGNRLrsTDUfyIcQpBr6oOmTR+SaPp5+7Nuzt+b
eNIOGAbHW5OGeHZYD0fTTRacc8M9auZmFOoKDmRRlxqhdLONJTJJpcPkjWNbIjTRDCD4DO3h9li2
lggoBiYMrBSdXfEr3hwdTrLqRl6bdVCWA96yesxRBb3yc0v17fPtUFsDehtKOqWwJ6gWvFdrko8o
tXwD5MbgF40ZfvkPcfDm/K31zTSJ5fJmSJrVOuCYhibIeZj/CcAys31lCuM9o4Ct64TUQzCcRGva
la5KZZjHtDA5otSqWX7h/ZFTu8td6ix24wRKuxh7x9XWZJFR0GWCrosdknRcYYc+5aPOkgDIHuPf
0Fpns4rmZ73TrU+3P+LG4IQ+JTkx9mOcINLgnAQ/+pCXflCZdQ9dWh27d/WAQs6RPnP/q6nC/v5e
q7CSQsoOvxihICMdIYOa5PSIwO0VxWz/LBfcKw6uqZR7TmAbJUrSKRB7ImfkKSQ/xh114CQy5zJQ
ssH7pNV2cmrdpHk21SZ8B9bA/ZZ1TfpgzrYbALvzvlmLktxrxkheTCmAtzEVDt5R8uMmMowFfCuw
SzsH0hnjQvywjFGcHJQQ7+zbk7mxbt7GkiWvytBOnSrR+LKTofiLl9nkkX3lry2kxv8Q6nfnRKCO
AZtfbj6jRO8si7sqwIqsP7dW3z3qURJ+DeM63RnVxnkC00O0sTkfScmlA9Ko1iFf0wV2YQJPTXfC
6tOMB+Td3Qahbfq/UaTLJYHY6iTFIOiSqX2enWr+Xiqju7PdNsfCWqQVBGofctzlZ5tXJzPMjLFY
zjgdGjc0ToNTTzvJ/dbKtxAQoUYunhMs/sswZsHU1DqLDufEL4ultB91mrv0HuLDYE9PTTs9TBpc
ZuzT/dVo+52LemOUhAerRJoPMl2+bNquaBfs1tl4+Zh0QqjFO5r5UDc749w4vMjoIFuIN4UGdOhy
mFOPT47bgWwD/xUHnrs2p7xT3QPIceMxbPP7GU74mvCEQTqMb0q6L8UbKTKjY1SC29ayn3PqqZ/U
ZXWOt7fW1td7G0WaPDWERt7aYRnEY1ifhqke/b5o/70/CAwqTSgHg4WSsSFDPitWFTlloDeh/q5U
R/vEYrhbT4eigKCCQXlDKIxwlx+swR4wzUuOeg0kyvOIefo7a5jtnYRDXBiXRUii0OgSjy+KybJi
abiudkJBEWw9RIm/sjQdv2t67v0Y+6hpP2GKoLQoimfuM5nt5AW3P+TWGkSzH+o4HQtendKaCM3R
saa0oITtGc/lGkZ+Xc4vuj58rzoyhdvBtpYGNjSQkokEDU06pByrTIHmgUpNiqx+LiLbfCo7Ld3T
st+4R6hek1qRF1BJlZtdMKfGOh7hc2tlvPyYWsX0GzXPjrGaePe/kSgbCb0UqmQUPaRkwPPGIetU
Fnu1RsUP6D/aYwHX9P7bisOQAChp0DWRxUCVwsqLNDdYh72uvAunFj+AYjResJGLds6krSmiZAQv
FTiZkDKRlnytUUY0CGU2VXEscJo9rtluhihKGPKSZ3ZgeZFKIe0jlTjiEOf2OPRKSGbudJy9xB8N
54Bv8Qfbaf/hVY3lTUTfC6fQ+6EMFPpYAkipaaJ2ZFwO0IOhq8U1M1Z3yO+12qj/UFAD39nTm5/x
TRTpM0arEq95ywDz2UoxzkzM5NlMi2iner/5HUkP0VMVx5Ps7lQ2SLRbNRT/uKwn4AXq0goZ+egh
iYf51VTi+AUHkO4p90byRtMe3J2VuXF2iXI+1XW+qEFN+vJr9vagLXEMgQvNO+99FWnpaVQV9ePS
Tvb7MkE13nUqJ+B/9qLD7cNkY5eDSaGwDZ3VIjeVUv84wXSyU4Cn9p7TvuiQxr4X2mz9qKBe339u
cTqCYAYVTm9XhrK1itU0vZKAGfVsHIAHvXpRU93+entAG2vmIop0lmB1GeOkAgh2rdvsOVKbyDrb
Xt3u6RpvxuHw5bwSYnG/TbDfPDy9IRm7rGE0xWT1BwPSR3vIlnjZ0/XfmiBaluCvmCLAXtJOq2u1
cmcaPcHQV6d8qc2TO6V/1E11P2qINu9vcXEkEjBYkD6cpq8ai4FASVx6z3HXfAg1z9lJsLdGgzss
kh0wgdDlle4ulzQgGVYoq4bKVurr4YO92vGxGNLl79vrQCRI0uEIpxn+tCgC8/iTDsdqxMuv6jQi
NaMfDrCNfKNSjVM29P3g55pb4o6LotTj7bBby4LarMAxCvNCuQaMQ9jAWZII9YfZPrhanR1NJAbu
v19snpScV4JkRyvr8sDIVy8rFAf0upUWqd8Y+vSQOLsZwNZYKEeBp9VR/KEUIUUZwKYYTV8ELnoM
B6cZqtfJiLKdAtvG6Us5hdoovHpcnuSx9HZe12A6iOLl4ztl6VXrZEEO/h5lQ+VHceN+RYEq8604
UoqD26TazsfcWJMUtrGYAGgGzlY+fZV21XiRA2hfV7gGxQAHDtmO+XlpMIC/e3VchJLyxMryUiON
IYDC/XOObuv8NLjB/1MQMEo615k4by+nbSjMOu/pFqGinDdg2bufoxrZ5/8wEoeyFEglLC3kBKDW
Or2YsB8NSjUGqDRxW2hk+afbUbamBmMgIUcrbOPlJo5RGKhzpHyvLo+wZfaSXvFHK+/f4aI2fb0d
a2O1C78DOs/CMOLqmZIYjdlNGs/lvm/oK3qCXqZG9ef/EIUmOpLdAHhBa1xOTqMsbQ0Yg8U2Ydhy
0MwmD7JFXf+6HWZjUwH84/UNBBDyjkyLVXtzrtNkJNdN++V1XWJ7aA5tNkFYNZEY6g6FGg/L0Rs6
rAqzOB6exyGcknlna219U05Cuh6Yq4Msl06QGivjuJrCIljn6K8lTbQXV0uKne7R1ljpmHIMwtgE
LSd90qJTwTcaXFzeYMQHBAFdRNrGb5bVf4x1452Rju/HHnW5TFt3UMpby5ObjI3G+EDdSFfmBIl6
1IqC7VxbzpHnmHqK+goMeJPtKYdtDvI34JueC7hoaZAQ/Ndas+FjhVb/d5Mjvts57YPjhd9XZ31Q
khnlGOPPwsx3doUYgnSN/u5J0DAQr3jZ6b0fwqjJMkhnYdk1hd9Y0fqn0ejdZ7dVWudz3Kup/ZBA
0mlPFBOWdedy2PzCXKOgoKm3XImKIQaiJHHmFajpuzYuhoYy+qqWjycLBIp+uL1pNl7xwk0cxiK9
LZIT6eDEKCprHINcWEtU64jDmtHCORqNQ2TytHcyy9qrTm/tD7E9ROFA+NdLs7qEpr7mE0t3roRc
w6JY47EIVaPfGdlmHB5rqCmLC13WZoOCNiiL4hbBqHklhiPj6rtgFe+v0TpgwHgB8cpGMV8ajTnU
BsMB7Fsl0PcUq67fRem8p4S5NRax50iGua95+l6eoObaxZXesyQqRc0Qsa2jwDUz59PttbC18N5G
Eb/iTXqf2R1t9tFA/rLz0r+rGvEJz4uiH3k4qfe/ixBbp3wEjUTDalIKZRXKUFPHZXKGzjtOTR0d
VwC7D7cHtPnZyOJY17xmr1jcaujmVWnx2ejoZn8j5BUe7Mo1/rkdZWsL0cmA6c8fqnHS5FD1iDH5
5bgAOPMDguUnbew8P2+V8ZDOe0iIjRQfvUZKYZZIqq5UO2AEqG6OnkWwjN1L7Nbhe6Wwl49ciPZn
mAKAPIw9Q4CtZUHdA+0TXAeo4EtLvJhqR0G0vAzoaDU+MkLWoY611ReI4509uzU6KhKg4fApIsOS
yqaxlo1NpOhcLskwfE60tswPvW5Fpy5cwz96HOdOqIncvbtYgtB9PJ4WRIbvc7nu13Sc48npyrPj
dvUHIyscHy/29nR7mVwtRqLwakYrkvqlwMheRqGk1Kp4uBbnwTXm/EWvp359deww33MNvJovAgnF
f0KYtAdk9IUyggHvkjw/Q6Jr4amaMYaxXnVIs27v9tgYk4BeQIYAC0u2Iy39LlH0KbXd/JyGg+fi
E6GmD+1s6PfuMIqkv9nmKDgjwycTYugmgXdv4uzM0omfyskK/0Q8tPMjCyM+P9Ps+nh7rq4/IZUp
IbYtXnucQ/I6HLrZmocmPVtx3H7yFHX6FTbT8Aj7wdvBaF9LTdB8BtYkxNXIWXm2X66L0lr6MU7b
9KzNMH1xkZyeR2yzP4yLOvzZVoZ7UpXBe/bGqXsu8bY6V12ZvEbAlHYGfT2ZHJVCxhylHOZS7lmM
hdWFVlEwaIS8n1SUqB+SNNV2olxtcSEMDsuXqwRhbty7L4eLMLo19rWbnFtVV5AImd1PkzcufpSs
w1/trC6v1bSqd9duRVT6qGDFKRheOQ+4SJFQO1iSszos7efBUOdPLVXm19vLZusLEgePMxDY1/UX
BZ1PN7fM5NwghuZnTT8cGooWO1/w6r5hLCJ/QkqODQ7L/vILunZRa9FkJWf8FIvX1ohxeCq92MyB
vDfTP5YJRPT2uH6bX11kxIQUEo4IbqGFyUK9DJkU44ACbp2eVz3Tkm+e0mbjwdZaw/igUDlez+5a
G4VvIPO7+oMzuj9n027DI/0UNTypddb2zzp9fyUwmGLTb4t+yA5rOM75YeBU1AcK9mlVfFAHN8V2
YtKXUvkcml4fvmiYX07POeJ89pPWZ0pySsNkbB9vD/F6x5PB0SIR35NSoHyS8RxvV9WIlUCxsYX0
UZfJfnpNGQG5ddLuz9vBrh4YIu9hg4m3MA5d8hM/now64mmTokRS1w/O2tfPa+m2H9yqG9+Zeaj+
vQAEo2bsjcHtyNcr1AJ6gkE1wcFly3hAe9Iw/bPV5KwpuXuyuxIACC7f917jNEq4UpHS4EsKOuvl
crEyt7G1zmaPR97aP/NI1LMH2E1dcwDcj+MUuIohOzd2DpLuzgHyZqKtwR5k/4k9fxm6MCL+7VCJ
zp5ih+ohGxX9mKNdvIc0uFoviOSDsRUZGPRumGuXcZJZSWyrXZOzMWbuK+Ui3M76xNUf+rEHQ3R7
UFc7/rciP/R+bgmKhvLibISaX20MyVmZtV/YhkLrWrSXyVM+rEq7sza3BoZtOG8ZEgiDaJcDa711
qJTKjs+VHranPg/tM0dz8xyCftxJz6+uAkqfAIOQFKCRJxwHLkOFFbLhWEZwkC2plr7vpsSyPk2Z
7v4snTGO/XZQovVQ9k6x03vdGCP1C7hXPA0BDMuBQSzrxYzr5nnsRs23W87psXczf3bnPSmKqw3H
GIULDfMGfh+ix+UY23mKaT2wFdwU6TtcpNpDqE3hzqrfGhDrnhc8bV5RAbuMgtqc6SLlnp7hpsan
PFIYi6GmpzWr9tD61wPio8FT5+1G4kcj9jLUpKxr5S1mdK6LeTyti6t9yr12D+J4PSCyfwfoBMcU
dUm5A1TYTbS2bqwHeZ9lf+Uu73bPqNOvUUvH9/bmul6FhEI6Qch10FL+7cH95tVbkufVKkLqXE3W
l6KNnuoh+VSW2o9mKV+6tr57f5kC0CVOf47HK+afmlDdhdWgBXXcu+dwwK8qtfT6KUd8dufY2PiI
LAiAOSQKLHNbTOWbkbUA/2Lg/1qgls4XTHbWR7Dm2UFT+njnWtmIBN+Atox4BXAsSotigJkFL1nT
gnwpDBzG68G3a1sNcDnYM2S4Pgt5cLAC0dJlyqCCXQ6qbJd8sl3Ea6to7P0BEoyWZ7/cVDm2dAF2
1sbGYue4FfQGcmINVv5lMNuIdLUDUBZ0qmN8UJMxfderGEbfXoGbUXigQ/kV7oUyEFoDR1vD6dGC
vrOXlwSNnJMap3uv3M05AgFN6ihUaWTACdrQmIrDLwq8Ev7QAc4upb7GC5NfTWN3e53V7WhCEA2I
FfeJ9OViN4L8VTsaSouT42uT1j6seA495PX9WnI8QcnZSGwQtqVSLC3zzjBLJQGWErhxaz0nTZme
y6W9W91YRBEPIwRTheetVPfuEs/NvNTi843a9NiV5vAQrk2784K4PoxYZuCDIbUCFuD1ebng4rCZ
3SjOdNhJQuRQLdSie1gdq3inh3OpHcYC1tkhxKR52Vnq1xNm0dkCDg0iAtqXvDzQQFKStDURMUwj
77lApOHQz577FK/13eJ/3FFATgSOC/QHF+TlIJV5Dp3BnOEFt/T3Nbe3fM1d9jyvr3eVgLewIODw
UEySUR5APlXq2N4SFFE+HZykrw95seypsm9FoQ0ipkrHEVSOUsfFikJ6vELjiSefB75+rHt3r3Z0
9WCAAA7cAsFXTVhEyXhPpVZcr8vnGaqEaTy7YWn/aw64OJRulfzZrqt77GKv/J5X/R4H4HpZcGLA
UwdqSr7E++hyrlRMvWID3kvQRXN7LsZoJS1zmlNRp3cjgsThxF3FCYVOCC+ky1B52DpTDBU+6Fwo
sXBzLfdAfzx/XLqu8fGwcB7Ejyn8fk617/cewSDkyNJJRvmPP5exTb1a0X5LbC4wLfw7gTeFAVjf
/H13FApzZE+EEsBN6aRy1NQZw3KwkJyKbRTJ3GL82qe1udf62Jg0wE0Aq0RpCbSalMPnXpHGTREZ
QdnF6gn263hsl6U4JmB7TncNidtRoPFAWovTQ9wslx9OGaolUs0YnUQnDtfDYoxR5JfqsleElvbZ
/8TBMhCDEbEX5Bpt1nL0VoCpHo3FVXwtjs1TDIti5xCUjt//ieLBeaHMiBXilYRMta5znBKlLdPh
F7wuB3ukMBrbo1roy79j4WbGY7K4VrETeHN4bwJLR2LE9QImyK4fa9TcPueUQr70NJF33uVbUTBf
ZHDCZRR27+VkVT3s6xkbpsfS4TFX9oV3jltl+Xn/kngbRRqL4uCv0xVF82iZw/o+rlzvNUVCY88g
TEoEf88VGDFqKAC4OKCkMPoUVmuPs/ljGo/v7H76XDIy3xqG9TDX6P3dPyhuRtrQZLhAZqRobpSH
a9oX/SOMR3M+gkerMcBbVnWPULu1BMluOQmJRRVD2rvgt3rDqbIekdMOIFWpoBtB26+al4/x0Izl
ezWMo/qEx5W5nG+PceOLWkC4ABXQfgH+JB3AlTlmJlW44bHrgSf5owo05MGZC+SV2z40rL+yIp9A
eN2OujFgFiOcCdSFaEPLSv6VrTWrxZXymKdResgsOwwcMoTkQKaI15vWpM+uYnZ32i+L5QMEC7Ni
erfCEkF6mK9zG2VTvhJWVyZctCoveS7iVf90e3QbW45CG6uT9hJTqkphPMz0Mi+J20cr7MLhsHbk
JF/jZIn2tFA2AwEipYCPZDXlhsu9jfBTaY6Jzd4eneQwR0jjKeN8p+2C+Gq0ymgvcepzShriV7x9
Ui41Xj4IaT4aevVuVpzhbGlrGNz+ZlK2QxDo+eIEYRdQrpd3djY4etgsXfM4W3327NTdX0PTUG/G
/uzZzfW1fg2j0IqPealXe9r613sAUB4PdCobcES4py8HWHl611N1qh/Teuo+1XWO15qiTQuSf46D
P4EVddWdXc/f4xV4TQH5ILuT3+mWXajOZDBesyIR8RuK+Z/qAurLqc6n5dF0xv5I77P/6/Zn3hoq
HpekyIDZIC9LqV2r9AmUEr191Ghct4E6LyBHC5M0DMGHPNEPQ1mZy85+uN7tAFp44nD9iJKLPFaI
o5obof39uKRz+1J7w6B9LBEmyN8rHvpWB1hiSnKuq9Vr/7g93OsNIkq2YB3F8qVyJW0Q8Cj23I1F
9Rj1YfEc4khFB6O+kykl5hLiKpgh2ti8PmQLb+iBrb1MU/U4NHMWKHrTvE59s9eq25g6QY/lesCo
lPPl/3J2XjuSG0u3fiIC9OaWVcXqYvcYaYw0uiGkf0v03vPpz5etDZwhWSiiNiAMBAymozOZGRlm
rRWbTwfO2C6SLCtvMnphr2ZeOP8wGXA4k1YWzEFT8icno/67LOANMrU40vltxdTWM3D5qlremnBM
0UbrmacbM3H48SfaxK3/tUKmQ02Wq7fNQSGmGHqXIidemnN5KkOzd9UAyJ5WBkdlpLunAbqKQJjj
ZbZ+uZEDRYMYww6ORu/Z/VjctGw6ihruLohWDTxjEMW7086DGimAJ8pbkBAPhXGznAd9GH8dm7j1
Hu/d3SPB9xE0d0px21JVnRhWCyWmvKnRuIxuHjSqxwBhhBeU2bDelKBSn6ui//u1qGpTyER4Eaz+
2lWqYUmcyjCm26Sl1h8GItxuKVvxr7ljHU3suve18I+cCyh1PHCboIgpDwyukmcOhqoMF5SuzHME
oMt9vIX3vhZsACj8RF9iAsJ6Qa0gi0x6WN3QTe2/JVlj/jqETuuHtXzEPr9nClw8F4qrCoRzUx4b
pM6smwxTESn3KWzT/jJ3hXGe+yI6iOru7d3PpsTf//Rkk5stNS2/8uZoSV2eqXSbybkiEDx4Tu7Z
AQHCleIFpRiy+UZKoSzKpITlzcy1yUsjw7w2Omqvz38j0BJAjeipiGLmejVlDZC5rhMmDhRVFbzB
KS70kwLBIXgdC6Ya/g9HAsFBgaThkFvvspU/bV4ij51dWAsHb+6rsx460Uui1rk7q2l2cIHv7R8x
4r/sQ9FbXK8M5gZiHi0+nV1bzqWWL25TdfX56f0TXVGeQVHWQat5baUrOwc7NZe2k0aDKSZ99x3x
XnX4QEVHCQ+s3XntgSARYFM7RUtnO7MwSYywUAsH3xpY8kuSI78ZqrM7h7abMir+lOphenDcd36Q
hizsawEiE6zHbSUnlmBMIAxX3Kxckj+byceqOlXy0p1HhNIvjzfzri3aU7wjNKooZa43c9DVSmps
jry9RERNUtY3lVcWDV+tDRPtcyNZ44HT3Z0SkggSQ8JT2gUCr7A2WWVGpAc0cG7yHM8fMirDp4yh
H788XtjOPREoiHYO7UQKIdhZW5GCSc/sLsNKaYQnten0j2U5Fy+JU88HbuOeKUFlh1cFxgR2xdpU
PJZyYRco109TWLoUvxuvEq69S+LwOej6u1SkAAUwpIj7zBu5NiUXg1owLDa81XlmvASS7HxUeyt7
azpTfjbYFAV8Xn3R06Htu91ArZKj0pqN8BYmFsNcpfp7kc5HsxB3x09M8iCUBYoPupXa3Xo9WZEF
VtwO1otqLB9zRfHjYLRdRpd8HaTgyf4APp3mEA0qcmWmvtAJWRsLwHsUGlM8bgnh/cXsgihz7SAJ
zjX/7EnO0LsxMZKCGPpf3NHamK50oZgtU9wSI1HPRbQ47qIVR0DJ9+L8T7AmYYb3imQWIIAo/24e
E3jMY+mAb73ZahcMblb0bXWK+jjXXzLDbku/Q79kegXgm52bitfNLcY4+lhHSmcc4Mh331Ikuzgs
hieDFcZ5rVdsLGIejW2zvXPhMAg7cOQXcH/GDztppg8twjHzwdO2t4hTpmorIkahZLp5CSrZCrqi
7rJb3JnN762lBG/wf/PUt/vUys/AZ2LlwOTOeSFWBK9TlB8d5OK2bFin62yjqfTs1sCgdvM4V072
pB8RBXceBflkOOigucDbgnTanNSo5RBPgTHcxpluDJFK7yLK0ZzKxTiSJH5/TdYniJwdXSmyMJEW
bVdkZ9yGsK27W9SH0wddmZnjU0dtiEU5eXMyBgDaitG7GtNEr5VaFG/kbdafY2hYbhzo8ZPkCk40
tTQUtBG6Al+5Y+hC5gBAWufNrSi65gc4QtVtnC49OKz770gODTjjPYxQAUCtD6vcKsEyOWF76we9
jy6TqUkMf0LO4NlgT6TR5GZC0Jb++zakXIKYwahR291sSek+5aWRebPWpj8YmqueH794+yXRwgNf
RTWQhdFNXi8JWsCYjdJQ3MoEsWTXXCTj11aVp6+PzezPJpEreAJayBZDVLbA4jmrNQK9BTOdqZ+I
YNCo78lw4wVx4Memdveb0gArEYLM4ItJ3Ncrmhe7hgdZLrc6HGs3qobQTRMtPdOsbJg5X/54bG63
MtBioHl59+icgFTbxEKtXgPicrT+li7MNc6qTkHhEtkdHvcjCPEdUwR4UDqE10YQfHP86j6U7dmY
h1vZh/PZYqUf+1ypX8sqeLpoJNDQ9I+pxJMGkOyuNzFqCxMxvES99TmKBMi7VbCwzPwgMBG/8MqL
0NeCCEUPzQS5uINmLGblVLWSqWSDXehFY2AxDDWN/xx0Ro8ZRaW+5TUe9eB2iS+ys0ohjqaykGXa
5jbapDnS7EzqTR604NJETXNZOjv2nDobPypLN7xahZ5/bMws+A+6HkcFi92No8ADMk6ok9PRk7ft
Xr2sEkgXznyTGlM+I+g/ITLYPp3AYYX8A11ZcFCcmU1ODyLTzlKFW9AWU3GeB/Mfo63V82gqRzW5
7XoIj0gUhQw+kuQCZLs+KgHE/iydWtmHmSN9GrnnfqXpRy287VF5t0JlEVkhoSy0fXAmwtrcie3F
D2S7EvDWr40+/qICb3C7yPgDFLP3+F5v3YgwSHROsZagmfd0c9kYyZDMFtL7fpabkxtakXmep8hy
dS373hbRl8fW7myiIF2o5G9M8NpJDja1UZlWWk9+D7X/rDdScOrirj5wjeJT/HzyCXeQ96ERT4EW
Z7ztj0siogZ+N/phWpT/MUpFP5fTMlynOshegrrVfs+SpPC68jBkv2eZAVpUkkSLg9O/PiSdFtS5
YSWjrytJfZ7apT2rddue+XVmz86t8nM7oWcT1I3z7fHObp2mWDNxEY0btKIEsXxtucmmatHGcfDT
rpAvQPGlE4MbZLcIlmf9MzO1aKsx8or3i3R1G1lOMTAUtS86v68W8ytSBzC/ayX6WlnTEcPv/Wet
PyUlJwrgQoJfJJAbB+10mRzFg9L7k2YmMvNQlzzyE6k1h288jll8jvQxT77aYxOGL/OgRYvbTnli
f1QGJ1JOjgxKyCeoCqXLnMlTeDZ0ZhQdeNr93mtUmQVCjUdrT/EZdX0c1WnqfXhU4D4YHVh9GhK7
9Jw+O4IK3bNFXghMgkNMH3ezIcZQxknLRFw/zs3y1FNKexvzMeIuVdO3x0dqf1k5yEDSGSfP27+T
0EzDSClgnHOk0qr94tid+m3OkifntNEuAr7KeBHUWQQBZQtakIO8bO3QbP2hd4JTnJnZKTT17uAT
7XLBdzMgnEj6sEJddn0/1EINABgzPmbRtfJPmXmm/0whEppdl3SXtDLn14iJIB79aPlSd3Z0M6LR
fnm8oXe+HTS3d6UgWmOw+9e/Qx4Yy5TYcuuniVx8NIIq+dCo3UQpK58OBATumCKgIVyDj4hr39aR
YjNPKrucHT8bltRXE6A0tSH1V7N7GtsCR4KjL1QmKPKwweIY/VRDVZe8a4cgt305qxQ3bNrEC8Mq
OHinttGMsMLzjocTDWqc3MaKpQMMIoz3I6sPPeY020CSkvIFUe3Aa9sh/aYT8PhOnsdeNZvp9fGn
2zt2SqoQ20QuSJ6+7WsueTEw+i6w/Bo84Ie5N99qIu4buc3iES3U3jIoyicNnsP5seH9+8zHE/Re
ITMFOXdzZtSgaw1jSWxft7LfoxqNdDRsU8Qts9ltQ/ko/tjfeS478vJ4MdH+3z6dCPw0Kdmn5Utx
ioRn2I9+y4Nzebyo91l3a7dOdYBTI5TxKBlsq4LU9muAPJLqqxrT6UAbRsbgE6fK/dkCxYzjdqbo
79bUSgXp49ouPxV2pzW3PG/KGJQkLw8t805VPqV5Y8U3EOrBb2Ncm6o721MvvbRNGXxYshItaBeW
hBG6GbiA0IXw0h4JXe/PBqhhYhlk2HmqyGnXR5OK5EwWZCg+HR9YJnPQyRoDu6Zs/KRQcRm9QmoN
AAa1RMnJNudKOeCY7s8IOTrNC86nmNa0LfqPwdIhdx2qfqYwptplBGtnfwsLe/7NnixrOUXsS3/g
YHYHBVtiLhRMMFOgOTf+VCIwgNXaJX6zZNM1daLYawFBvDw+KPeskN0KTCUp7k6wcdaD0qADlPp6
JUXBTQ/qvjohlTBnB+/DHUMwguHWcPhZzhaBCwGsU9JlTP3MrmDPyUV3qcMm+vr0coTwDyAoTotg
+a9PShM3nTRFceaDy4ASa8z1KYnROXxsZef7qflBRqJkzI8BdyLW+pNDrprY0KcxiP1yRJHJTCr1
Q6kij6Gp2ZOjDIlBhCkKYwLfBTFp09Rqs5Qp5GaS+KCJlrNUT8GJITTWk3XFdysC1wHegsLiVsat
LZqopEsT+xirSU2UrKxP6RSVR95vl32xHF5ogeClysF3Wu9cYQ9Z4eRF7A9jY//SpYt+yZLauE66
HH4YLam+0hpVnqwOiNXRlgbaJcR+SVjWRqmA11PC0Dc/Ysbrn9A45j8ze4jeImtIvtSaOX5OTMQ2
H58RcQZWDpj0S1SP+GgC8rEtosrGMOtKqid+rkq5F9SxDKoX7/m8Feh/EABBAIJB0tZLcxaboqwe
p76VxNpFD9G6DBT9CFx757xzzgkjwXfTx90+kVEUpf2cW6lfq+OYXBkRpi+elrZReMqd/BC+ds8c
1T1q6wy04e3aXC8LORBbk8bKr5sw8MeJJ99ulcgDbFQcONndy0KZFyfLVwICS3K+cbLlPFRtV1e1
HzjaWJ0dgBjZJwgRZn4Cu6wyqjZ2KpVwa+mHa6hVCAA+/oD7tTJYBOAaNSsR5W0bvEOlGr0ND8bX
BmM5s9P/kXm6T9GwHN3x/dXDEhv6Lj5J52LjGsOwKdAv7GofcZXgQyVJOsPYLesXYnHtnE6G82JY
S/ycdKNIodDS4N2GWokaxLZEFg0gmY24K0nclukK4bE91RNYwKFOi4MLd2cnQQ6jcAyDk46Zvrnl
QSoHjhKYpV8rDA+nxqIuyWlUx7a9KJ0cSAfx6p3tpONKqAwxinu3PaQgBJhe5xBvmFo0ekrQzW8A
bObPFqzHz+aSKZ+Z+XQ072wXo5OR4s3EZAICdRpA6+vO6NwhLYI28S1Sgo+otWkXa5jKGxQ7JXSL
KuqTL0teO+HHKpOM9trluXWwzXu/RhLJzBE426KRuf0VZijv2jjY0g3NtJjh5Zbt8ngcdRbvWOHJ
w1U7Yt49xbr1QutZpekSN8FtqcPoM+y67/BYky+P7949I6LzJGrhPLLyxkiqLp1RG1lwK+I884o5
605aijjrYyv7c8kAEPA8sDx4gcBMr5eS4lIiVS9Cf1bQtFhQrfTLHFZnZEhH2kZ7UzhNykYi3Sdh
3ELfHVgxhaGNpZ9DCZtOJnOLEHI2JCNGj2dEhvvxyvankRSGo884KZTawcOsVyZl9TCbjZ35VZqp
5zzTND9LF6D14TR9iBkc5ylWZJ2rNhwvYzg+Kc3NRSBb5YmA/Y1DppKyNp9n4t2V+sVnXlYmnUtd
AzaiU+0YXAZPzEdievvTgjmKNfAj2V0gPWtzGfz2uLPKxc+zWX+JKsc+M3okvjze0/0nhAJEGwio
KDUhgti1lY6YYczmaPHDwKRf0mhW6zpdTh8oQOPrqPp31xrDssUOUvPaFfe7iYnfkjX7ily3V8Mc
mPJTc0pbZjR9f7yw/fbxxjHfjAHI4GLo1K8X5sTFiJD+NFAG1+qQOniSwA/SQYQ/trNfknhLdYew
mecGnaiNnQKMHpna4GvBILsMUSxfMvQJvK6Xj6ZK3VsSKRqZ6Xt9f6vE47TMeFrAj/iW1OcvslP0
Xighevt4QWJj1oGk+PkkgLqYYrJ716pJmjTYK4pvyYDpUQ7TCoZ0RUzmRtt8nAaPYF1+kn3M3RKg
aGJlkB0kU9sOoVVEyhTYleKnIDXOCcOyT2ETW6feSZ+cbf5uip4uJQrKL4BTNye+yfNFXvJY8bWJ
Pu48ZLkXMZb74F7tv5Xwh4Su72sCYr4+FoZazWgBa7I/UCm9NKGCplc1H41Tu2sFCCKTT0Uwty3u
RLGCVE9oy76VBr0318bial1zpMW0L+6IrRIaOwKnQd9xs5h5WdCAGSbZX6wmnDzOtx7/M2W5WrwW
k9ppV4uKjP65k+ahPjWNgUbOICH5c8H1ROOnTO7r6KUqqt5+CVMDXGZkBJEkuXJetwa8zTyzvytz
keYXGdl1/sFQMKskaSMiU6OtnKOpVfe2TdCmFUZxoae8FdVJJrVpCA1nSu7J9F2FZ/8q8PlHN2nv
GmAQUX0DiMWjQfV2fQZCgtSsm/vZtwKp8OTCEW2j1D5pYf2kyCuHWpCVCFwAQUPS3mZ/fJYgZhgn
jlUvwZJXI+QzVKdcrW7az4/9w53Now7NWRNtHPC8G8eqV2ps5W0y+zJB4Gmea9W1Bjs8P7ZyZ+9A
C1BPZF4r/L3t/YmzOUTrZZ78rmzql7lBsCSu8uhUzt3RAIe9KVQC2D+6i0ROO2ltQ5ecvkyC2sc1
qB+zTFb+SJxJe4VrIx3gcO6ZotRM/IKCzp2AaY4nx5q0xm8J21+YxlKeusFAlbqyDwCh+3QBuRfY
j9ii3UMIsT57jL6I1KRval9VgVa5aZhLpis1g1S7oBDL3BsmJSo9IMeJ8/SLKCZ+khvRSARbvtWE
LLvSNnquvF+Xs3IDn9hdWkmxvDymHfT4lOzfKmaMgjcSlQioeltOYMgwNj2qzMZvCil/aa3MeemU
ojjlfT6chl42D9L3/dmnz8R7T/RHVZau6XpXqfQaY1/quR+NTn4D+61fQmn4+nhR+0OCEb4ZvUVa
pbzCayNjmud6XSy5X8xy9MMJR+s8w1S5UU8YL8+bIiERrXvkJ3cAW/DPsUxulfs0rfpTlNWGmzVB
eC7KKPofTIHxhu1IFkvFb7OqVOjIjcGY+71p/K0tjfoCqyw8h1WnHyRA+0NBMAbIm1Y2vfOd+JYz
q2XGPOLaH+mE/pVbelH6jPDoZ09W2iSiQ0Gl8MBd3bPJgSd3FIgLEL7rbwbwTa8SZir44RL1X1Fa
a89JrsVemFTxH0xjdg7s3TkjIjPg2NMfQIRmU6YNjVKWF6mo/MnRM8nN1cpaXL2W65TMS67+eXxM
7qwOjXbKRvxHT3wb4w7TSLec5oBPlo/Kta5mbm0r34NJuk3LVHmPrd1ZG+h84b1Y2B4HZ8ajXmmI
mtGnYlSWV/WF0lwYF9CEL8Awu6N5o3fuNBBC2nFky1Qato1Vu28Xp8pisCV2Nn2VQ1LYsWqKL48X
dWcLaYgjbvI+v3KXjoyzjkxLF/R0O0vHU8w4IgiqjGsHhvmWMn/06VcaMI4QrQKLybSAbTdHL2Kq
Q304+IALbDfUjNk3qrA9eM/u7J2QyAU+BXED+OLm2FtjUWoqJE1/SgZwcLnT3hKaVS+P927/lkE1
4KfjoEQctcXgJDQK1FhKB18CxfpdXubhrC+pee0CqzwzzL39IM2a8qyr50wISjPbiAtBU2p9ows5
TswYeUd/bBTtS6xq0eemtn48Xtlu/zAC9VsMZSMO5XutjYSzHXdFJA1+OINNmJMkPxVpdCSOe88K
eTDxLpUEosRNEyRXtdmRiM19Oy2zc5frg6s7y1EJbXdtxSVCJ41ePjqStNzWa0FNx+pLVMXo2M/W
J+aGMgbAqpNPY5GHz38b6iEgjCmHitd/YyqJpL7O02b0pVFqVV928m46R8w1epbWgPsh36G8y/en
GLMtC3a6NPLli9HnmulfLGmoXY0pu9+ePgXv1B2iJXIFSjHrnYPRwIj7hqNmTOHcUbDu+1tnmkZ8
kNnvzoGYsUnbFRwzrTCkz9d2+j4YOp6SyY8522eSx+ktj6rmWfeNFbzcO4qZtqu9WQ1cZmegsy/7
ypzFp2VsI7ccnOxSdYfShrsjJ0xxSQnawfRzgdYLSkKtn2clk30T+bDcze1gIMjlAxHwRhRhLo+/
067+aMCloR3Fn4S31D3X5qaF6ddGzMpAOSae3PbSH8PY61+7PI68iKAEWKcynTUt+LtBCvf22Pqd
xRJfUAcXE/tIJsXX/bkJPEnFBC5F9uNI0V/N0nIYHFbEp1iL64PHY+dwWahB91KIU4Dl2jLvE9NI
egt2gC9TGTzNRf9ptPWLpKbjxbLytyUvjySS90dTkA250ILHCzRtkyrHWplrM2gIv2n6qXZNSfk/
aHrOs+BiMT7UAZKmCc1DiI7bszlrScI1kH1Jq0AaDhY3u5SHi1JZ7cGjtf9cSFMJog5gLdHC3CRg
CUoJKVOdFV8uiuDvsZvGS1FZ5Umrevmg33zHFEmyUCRn9wRGYH0ynGJYpNxuAj+Yyrh2Y3kyLjKE
dTcInflZGRa2UGTkNGIEOoaa3doYwxxx/04SkJhL8T9moeW+ptZPjuGj+8t7z50GugROjLrq2kqT
QWjMg9Ty03gsLn2lCvHppjzIFPbnHJoAgAqB4eOUb6eX26BOo0BOTV+q49JL4zDtXHNM7QuMkvgW
9ON0omDwdBmXWQI06OFCEG7y/5uzXoRhl/LsWL5WaaPL6Smvkl7NB2vbBZy8I3SBhAFqqmzoegcH
XQEvHaiar9WaejG1OvolieidhJpkvdmhVj77JotKOyBtAYYkWdjK2USiD0lU0L5qNYPL4U6WiJIE
2W9POkHeR4FUBjXPGwOBa72qIChGiSmbWEnD4I9u1gvXyZvxbeqX8WAD1y6J+4TrA6FEjiXUZnfA
OdqNAXpKSu9V9pRjBiSd5k7KKB2xQtfX919DhNDvcw0FJ2fzpcYiIDtYxsFrHKXwwmkACzDU8RsD
i46aqfdNkYXQqhBo/c3l1cIkopcxD97YaZdJ09pPpdINv/bLEYD63ubxQoLwFjBqWiPr7xS2cDzS
1mZNHVX80Uk6N5+1I5ET8b7//1bFvztHagAPk1iQZ3mznIhRPoxdwkrb6eFrOOmGJ8VaewIUZp4y
YAe/mKU0vXZyf5DNrSOBd8PkwzxUHA/ggdtjWDM7KFGZQeKFiiZdQVRHBIZdJV9lc2rOSVLLL2AG
FY8BtM7ZzPSjIUZ3vqMIgEUHjQdt112oGeyZLAv2u0IqXHlM01MbF7OfF1VyEHZsAPv/XStdV1qf
omm91VGtJL3R4qwavblAoSQIVOcqFc1w1fSwPZvoxbu9ssyvYsa4GFZpXWKFCQqz3VmuoUzlS58j
nVIsqfX1sSu4c8TgjFJgFH1ukReuj1iUNtAjhoQ96ArlsoR26Q5DEZwfW3lvoWzOGGYofVDaQdxq
+6mVKDVTu+hHT29AAxXAPj7qcMUZ090G53TUUjfMWvM6GW13klomjIWOmlwSq+l+ffybrB36v98B
70BFC2iLQEOs1zulUteGeTF6VhCZbubY0msNUwqMXtB5QyU9xx//156JoDu5Auq25hajF6IzmI4U
rD0zTkAqhTTieqWsaMkVR7IM++MsqGUEf5TgbUAYm3vcLouCUL7G0oxx+aRlqfMtL7P0kiDu1R8k
Qfdt0WiE60JlfNtERZRyTqLJHr1Er8m1WhQfXFAYTAGzuuHb40+2YRuLPWRhYpYw0qdU4re9kpEm
sBJmMIXMdgmq12xowv7jDB139KLI6rTf5tQ2P8tL4MSuMQI1NgrFqE+h5CzVSYtC5NJcNS2JUw52
YX95AJMRGCBAb/Nab5EbOoiQSput0QuMLP3FzhhWFznOc9oX/y4fBBj4AjCJNOE33zXTc6npHKws
Rd77mlmobiU73cEVvbsWigDiFQDWu9UjTK1wMAHUT94yO/8g85ydHH1KDqKBdyTv2g/wZiJxIHiJ
gie1uX4Nb0olKfXsOWPSVyhWBlF90tE969xJax3phOwdfLuyHe3qostBml+zSguba4CmWPuqzLOa
n3s5SvXPxKL1fEoZM93cWpMSvDsrQ3tUW7pz0JH2ESyDd3LeNswclkWNmgpln3yyf5sXdNf1aPwB
bPNossad/SdoQaYNciMh4LZfoY3gBHQ7mAhdSsmt8jY95cF0ZGXv/sREKUreCNPAldoiJ0elnsw2
bWZvFPekWYD4yfmrFqJha3TaAf5ehCebj034BzyTgFZAXTeFhZBhE9UMhcjLpSw/Wb2tFm5ra8vF
MObkNWXAmZe2Q/zjsbt4z6vXZsmryEeQjqB1Abt47eKHxEm7ni6+V3dl8E8Aubi96noyJG7p1Irz
g8dn/I5gTma9lvHYhy7yxKniOa0SO5fYDPX/SMDQ9VOfzYWYXZFpwcekseyEiVR6212UdjFDVxGT
hP+2e3V5o8GUfe+WOu18vUxC9KKNglkXtZzbr2rOxHW3aiStvMaBan5fkkBq3WkcI/VTXlVLS3t/
gSUgxhBVL2o/m0xtDKrR9PupmkPlok1p/reMfFpwDXKtqrgdRjw3Bzdzf/xsEGGUKt4bqgRU601L
1GUwoURqsHaW4iUCjngiGX4OXi1cGYkATCHG3ZD0mttefqSnyWSps+UpuZx+LOEO+aVcHbEj9gEt
QTOkK5WuH5AiXaz1pxpPVzdKZnWW5ZVSlX/W80nyRimcP0YMbT83zRD9CGDxnHX4MgdVuzuW4bRT
hiTbFnnVpjJSInJR2oNpe7oyvJiTHrtzpf3FgLEbgl0fp8Cs3CB4siKJzCoMFwEkF1N5qO1vZ0Mo
ha1OhdkY3pg16nkZp9mLa0U+eOy2nhArgvAo6HPU7yDsr3c1xHWF9DkNT2koh0hhbP/V9blDQ9qI
nsqC3xfEtBBTx5r4w9zkPXPVlMlA/cWTU0ZqIFA4/D4n9vLHY0ex9YUsiGIPJXZCGJRntvFS2DP0
VXAQvKRtDPPUL0vzNSjHdHTrdnL+tI1KPpLzvrOHYvQPIiLUSihqbVzTmMH2nM3MJGBArLCPm8Qb
cTMXAC5H0Kl7pqCrQR6lsAsabFMfGcyiUawZU4Ol9W6yqMMpkWF6RclyhCi9t5Hi6CGJKAj625ia
OcGgd5bO9KJpyk52mKp/hFXLIAVzCj6PS2mdnv5w9MDxIGIkLFUZ8fv8dL+XIjMqRWAhUn0MT2GN
kLyppPMVOdf2rJEt/g/2CLxoShNWU4Tc2FPhMmQB0DGvTmLrDSuFN+dLdTWtfr7kilR8fby+O5+O
dBxZFiEsIsCr6/XpiUnILuyRtxa/lXWGNLVSzD8am1F0j03t8lIugVD5EEq4oIKZhr62pSDJOXR1
FnjWNDS/M1EpKAs0f/u8+723q8z+tdPtxkDyKijVl0hpEYOq4M+ON0MJ59eSJ2NAZy6L5LNaJHoj
6qZNefBLbt8m6mBkqJwhGmMOVeCNP9cpHFW1LllebCzZWe/n7pyP7d+Pd+KeEdpTEB8IkEijNg8g
mnq0yBDc9PSEuQEwJCV3NrujWov4KT/HJmIpotZCw0UUTLdW5rDKEvReHS+bx/Y2Zi3zEqNevkxG
P3yeyyC86YslX6xeDb9Yg9Jenl0kbyK1qffJSALfvv7aaVJVQ9Yn4TUZyUHTUFM8s0r/emzkzpni
dIqXl+YH/mf7/lZLZpelM4XXmEnUxDqQkOCZ0u2Mz02/OH8qQSPr12HsHOXXQF/kICEdNrr5DAkc
3emwtCXqEWPidG9TrfZ/W702PjegTDwxDFQQGGpwmFBBtj6LUeNB0uthdG2n0bxqSW5c+yavnpIt
/K8VdgIKG3eVsuR6v+tAL7V4yaJr1MX1SW6ziFJ4VD79VVkL9BkiDsialIfXVmjgz9ZcltFVs0vN
NaekOI3UDQ+84P6CgCgmnBdiUeiZbcHFOQD3CimY6JpTEOeP2j5NWlccdGF2VqiVwMwxoRryXXby
TcPkBKFeNlhRnPjSgv89Jcz+eXYt/GTwpAx3BiMm2ljrHbO1IKqSRIquUmYGKL850h91N5d/Pr4I
m/mhfP53M7TKqLSTdcmbh2ORNHPqWwYZyENu/rM4k7F8U62oMlwCjvBzHThZ40uDtMhvSaXbf8tz
2pojkQhjp92si8f43E0gKf8aSoYheqGjpF+qRIfmNuTW8CEMp6XztagYE3cxFiO6DmCw49NcJWHr
ylqBkp0sh/0vrd3Dgn68uN0jxdpQQxOcXejdO+FlUZk0A1Im1lYjEKjr5WtaJIsvlekRXfKeKVru
YiAxs6qB2a2/lpwmjHSDDnM1MpP5CDkjjWLaKG7ixEc8hG3KKtTWGFcgnl6h+7N9aorEMsexdeDS
1/lLJ6bVGIPxF+7417kwP/cMg3h6F99rr0J0n/FQ24RIQlOxsvU2uRqJWbsLs7ERPQwYAETb1nts
6s7NIuAUwB9iT6LQzS4mDhqjSVon1ypVs6sjN+PZSLXn5jG8H3kRddJHYACkEE5af6tG18mI1S65
StBoT+jCF2dLaYODw3d3LeQ7lDHgtFF7W1vRpm4epITyVEz2dxlHZTwlJjqqj3dsm81xGERrgkiM
jJWy2CY2MpAUrONYSa6DhRuq9UJ/bbJcgdqjS23nqkY7/D0rRnbTkb//8dj2vRVil8oTtRoEFjeu
o8zHMLUabJP91GdnVOezhAr0U8izf78WGRAJCZkdxsQO/BRJl/VY1rJkMWkF4epzGcENXBamTv0P
axHKlKBtaDJs07ks08JlyOXkmuaGfLIWC87CIjvPvoJEsbSRIIJQLCbI2vj0tOm7QYmy9KouUvTi
5D0ZeJt9e7wUse2r+A1KD810/gO3TwNhY2SMdW0eljq7dnWPBuxCNabTjHx2QQXFnlU1yn8eG9z7
PqoySDszL47eCd2q9Rey8iGAEELxyIi64dPSz9q5kpL6P2aaHbii3dIIgiiYAKKj1QhiS5zIn87C
iLrQKDdqelUmqZVf9bFXErcIEZ1/0VX6xW9TMcAzeby8e0ZpIBAf0ZJBunqzvLCXYeRFOCW7Dqfz
LI/j1WYcJPRmqJBux1f4v8cGd/vJKkEjihnN6BmQsq5XqZWZFQQQbq/ZpFbOJYgskEdlZNnXTi+0
o6mx95ZH/Mt55O3CgWyWRyAbxpY8Yw2hMxcR/+5b1Qb2X7ho7UMgmU9OyOBCs7z3TjHOl9h22yvo
TNgrISJr17yZ6g9SoCi/SMDQ/6waknIlzI9GCt9bILQIsnCaBkLpa72dHRXkdAEPdC3mOanhrkqD
du66MHnJRyv4ZarH7PbsB6Q0RG5BJMqFAE24thgGWSYp6Cpdg2KhK4yYr5/acfxJmufSe2xqvzhM
ORBVEVihVL5tjLchNK5s0oqrxYeCgiFX3w0rpm2RDmFQvChzVT1bhoUWIZiJdLsofcH62K6OylOs
5x2gz34OqZ0434DLtQdZyf4OUJYHDWSL55N1ib//6aandqNOMX2k66SQULtSFcSfBx67r4seLv88
3sPdO8aCwOjAP8Jp7of8QAqqsznOyyuNHf3UpDjvc1M70pGOwLto9cozC0MCpg1Om9O43TldigaV
01ddQydLvoxm3LanYLHj6YVwGDG4eXRSt7TjuvULO27Dj7i68FtlxfYM+KWuP/VmqvV/DWZCfTbI
QoNp4zJUJrfMDCP4VCUFPK0saqbvoHKM8gSJM1x8KHmL5s8gu000/ofGuPS1ovxR2n0fFS4FgMmp
XEsfy2cr6eKg/D/OrmRJTpzdPhERiJktQ5JZk6vKdtntDeERSQghBGJ6+nvw3TjJisqof9MRbke3
EiGkT+c7Ay59yM1FTbeFA56/w1iu6yL6qCmsGV2zsS7JveJs/fz227uogHajbF/IPysFVCfHkbXb
4O3FHJazfpS2jUHCStPUecQHgXml6pPslCjeHnnbOPavExs1WENQyW0wwvnIClSKvhIb+xkpt0do
xOe8dEyXklkFz/AVWY4dqdinCJrh+2okWMb/w/gQzKEARJLkhfGR8qrJgjet3LIkG3htNfwbteo5
bZQlHlTv0NRHatz9YI3xC8Ox/95rMAAK6GpwcEC0Dmh6d3AYMEiCVdb4RMs6OgXuuH4wNcqMtx9y
J0ndjgsQcDYZPshFG7N99377WKABhzggJFbHajjZqxj8hLGld09otKolCWrHGn9S41pVYrfh2pxw
K+3IjXL6wE5aMkVQmFoBVXBtqi2OZAtnblIlIYRN+jCc4SsvOpulk/CgfO5juQQn+O1JfmvcWgdX
luu26M8XzXbK4lzH7oZ7/b6HihlCpAJYNkCCxzZZhAhTYZlPsKVZ87dn7vJo2MDubT/DhuPA8ut8
eep60h5M3dsCXsU+SWK2WHet9GTRqVIlriHifSk9f18VYAQwOfEtAAPdl2cwGIjWGTYJxdJWIl85
+xRrK05jh17jW1xu2ShxccICe4Yc2g13F8UZkimDy1tbVBDl5+Pk2Qdbjde4ypdbC0Ak1EYggEVY
fft2krOqaDXUVcUQl//hpB9TbyQ59lE7hbGVkzqt9bh03pXq4ZX3ti11WEFARAckeffe6r5SaoIn
bLF6Cys8Drsx3Y1t6q1NlY+rq17eXievzOXZeLttDCnJFOThSRV12Nun1R2RZY17bfr2KK+se9iB
oyaCHAFF9H41mggFEJ+WzQaii1nWaxEuiHa03Qx+DeGVnfmVKUQHF5sSbBc3d9Ltx/xzJrRUtoPb
tKpoWxestXn6M7vVC5Py9zqUP95+sFemD5s/mlfYCiH329fPcAW1ylqiypLK1mmFPNCs8eJrtcPl
KBDKARvZaHARVvfuno/gGi9C/oQpRBz2m0/uYCVlMLbvpQthvrbEEhBGQZtCtbK7bY+8qaNQYZzR
6UnSBSs5BpVws7fn7HIxABH5S+zdTNsuHAh7WgYIb1qHgjmLU6XljGMzH32He0WwNtE1McDlckDj
d0OvsPbQrtozSgajuem92RQhhUYpiXTUyyNqBsEeEH5bt4+qJ/p9itttM9ya+2iB4Tlhs7jvY1h2
KIKe2Ag5J4HMIs2sVKwuAfZtrp2Rl9O5cbs27090ogFA7m446J8puyOWXZTDOKW0ZCxTTdSfBgiy
rthuXaxDFHNAvHGD8+AHdKE2r7HY5QxUvKh0N2dD1XWHjTN55dD/S1k6OyXxv8d1BgyJvwaSe08X
TUpTIyUB2e2T1F9IgA2+ILJifUrrqfJyIz39dSk9Z2BpyfW03LWk7ZejW4O/Wl35NZfPjMYI6htc
etC4uIin9JpuslxTeUVsYPpfDqFdTBHiGt7+Jv6Kv86fGaQzLE6sUQ/b/t57I1xoG9igbxVj49dr
3g9hpR+4tzKZoUdlRQkLqBgSM/HZugUfNPZQzitS3/UA3Vbc+GZiyGebaRnYxbqE3QhtyLBYXwZj
Qy4fAbT1PsoAJIUc5jJTfEtVC4GM6MCvV13bz7gMtNWwZnXodM63mK3hiwZbVLBEG6HClK6kWW4B
oMMAuUGKyUsTcQiEx2BSKlEy6MNcKdWRY2eDyXhrbE7qfBxVYB6aWIFZ37Ujr2Bm7NVjtnbUUb/a
ph9eXNF7fTJWPtVFx3syJlFnQTGuFAEnII3RCLxBpNbQZxXgOwllkqeiYxQupXhaKzoEKPPLJchL
osvhs4EzT5jhJsWm+x7Mg/gAQQ0SIlY/HHQupeBxNoeTtQLKmZfpOHoOPHZKQZ3PbryuNr6aza6/
QzrkH9WC0v21sWEF+710S2HfiUhzkevSyPLX2+//cpVt2jZU8yg0wAvbs69nReaeow1Y9HGvsmAg
VYqQGnV8e5TtnNgvMlgXYSVDYovW0q5o16YrKXaKoFgmqn7DiFzecR0o2P4ocbdSl+S17Hj+9qAX
+xOYP6ijNqNwD4X83rOEx3SxVOuhhwlHwuMUtKRoIFBNx0Vecz18dRZRXqN0gqLtAi2mnjdCIYCP
CD48450EtQ3+h7b9PzzQ1pYDbQX8HFiKnNcXixK0Y3UZFPFYbQYbgcgbMPUPsl/G57fn7rUH2qRD
UANutp97+Huuh54oGQVFiATChw5ekjelH6v3busRyhfgqWhhAVx198zaztbCWO1kFaMQDqQVVpmB
6kfeO21g7kFiDY3Nxu68wMVotELFMZGwGKI2/IKWZpmxzo8Ps9ddC6q+WHIYCssAVkaozNCf2EqC
fypAe+xxUMZthHNqKn84ZbNwOOQRhowFWDhcOSAuB4OmDI+GRj0gP3CTzweL1Nogz9uKCwm5SDEG
VvQT3qxtSgdkRV4Z62I9gBkBGG9D2wH44c57PpYOKivoWRAXWP0KjOQeSFLbxddY0K8PA+oSTiOo
yfd+U0pFHORTNy6aZoLeNuAtLMvL6N0LAg+D7Reczk1kuNcpMyvGfkzKuJi8wQYjYPPp4uNgMlV3
+lqW9yuPhH0VOCmWN+gO+y8JyiRmA9jGI9FOJWAZG9hR19eO8VdHAdEBDQO4v140gqlbwxGorcpi
bL2yzqpWVj+Bza7XUhEu1xxezXadAvKDFbcvL8UcdHDO5UFRcuYl3IFGRXrDcJzt2rvCkX5lKFTr
oF8Bf8G62/ufIhtggvmhFxe95lOOOntJCSsDJHQY/e7VHWDSkJ8DChAE6vuhINOFFVTVx4Xqhzix
Ry9OK3KVnHcB3KGcg+oZJPbNPwacufNvqAsjA4cHWRZRH1XlV963kf1BeW5lg/qKnlLC1lE1GWj7
9S9qbV20NXSsa42Xy2kFvRjqZGyIG7Nzb0/nL63lEj7HiHfHdquY8VIkX8ep4VeV+peLEtdhgHWb
vBHXur37hPQlry3czgvS9PaQ06m2G2RDt+614/eVZ4I1GQbC3RsK0f1Nq9R+pUO7LQvfNH0qIqBN
jWrQDwyWOXv7YHxlKOztuCegmQqMec9j7rGxe8azrQKhbfAN65z/JhuEzgacrPePtEGPuN5vzU2o
W86XSy1qjaSvrjr2BjEjJFZhDpPh8DBx692XRmxL0Avji8Z4ESI5zocay7GThjjVsfb6/+oIPN+5
X6x8+6+uQCSvLIkN08KFEcNBPbI7s6glQftmS3WsPN2n2l9N6sVTlb/9ki5u3vhlKF7AI0TRCXLk
7hjmM8N1bCLVUbXtwQIRL4lp8KsdRlxa5PvcT3DjRrMIlPpt+qBFxcI4nzzflQOkHIYeaWmiBLxb
oPBmjq/A3n/X8FkJjdoZexP6GWgq4rq2e0eWQ3vfarVVeJbrNVMyxjOrPyw2TJkfVwcRwInhegwA
yK+8S1pkHz1zHRuZ1D3MczcCjRRFSwOkH9sDssm+GyFDAvosjcorxePFN4IDAhUJyu6NDQdvm/MZ
IVMF56iqao4wFPuiJMcNSjb/ScSFXUH3LlYTJh57KvAHKEeB7ezec9mO0H/VSh7nuKZZ2PZBHg9u
e+VDvFhN2yhQ1KOdhJWLluf54+iFrLL1of1wJ0fPKawd2iFZR5jvJzAMGsXNih95zUX0cg5RAuGk
BSEeZxMM4c4HNYESaE+wCDcm+ASlQTwBs4Qd+LwemDdU10xVLmSoaJhhV7M3e3MYmwEGPh8vnklM
ZbCG0AM16z1r5upGl6T5Yy8wGM0htGMGvr1jjMjnVtLwGMesnVLXsmh/cDuIe67cGC8OSxxOuLJh
50MZCOOOXcHZlAzRCiCaFAsrvw/LWjjSuvGr6r9qru+YDr64XXjXuNe6zJcQEMbFnoEiHkqcrbV9
Pg9R78q4raoY86AISUgl3SRiZZSa3ibHxtD4lsQ9uxWtMz8RYzlfS6/xP729f11cl7cfgfYWuGgg
WoGOef4jaDt6HrKmYlQKitkH4CKRzhFU5PrHRsA3OYlo2z/WtIEW6u2RL78oQE0AguDLvvVv9o4V
CNjpoEJa4qImnWoSX4ULer6rP/4v42CzxIUZZhXwZdk/YdDCPnKIoW3X4Y+qXs2T7fbNlRLytadB
TQDIEHUd+qK7PRP9UUZ6rK2iVWF4h0Y8gtkFW7L3zxlABnw6qFKx6+1GQaEqIqfC3WhFzebmk6zJ
lLVknq51Xi/3BNz0oJYGOomLBPIezydt9is0F2YU+bg1sxQcOXUbh6bLuOiueZG/NnNbsg2c1wDY
oKo6H8qLa8swUZfozmj2NYDmsvDr1jm8f+Yg9tlyCGEECtj1fBTZ6xJ5cbQs3LFecuZy+2gsHlw5
JS73b0zbP6Pspk2B79PjQlQWU8jkB7n67Y2innMYmOXco88e5m8/1Wtf7+b7jLpjk7bvU9gR+BTP
QINQYZPAnII1+l5345yCrQIt/XLDW/Bk3h7xlbe1Ob5s2oW/MMpu04IGAD4UpCmLii59EdmaZ3SO
16e3R3ll+UFtgoECdBeA4+3WhOhK2MFwVRZW2VcF9r/4ODXUzrE6roWfvzoUGkIAazYn7b3x1jRM
KBtcUxZh7X9e5AxkOeQaNY8UV86ZV6fOB695Yy5C5LNbgp5Vo7MBb/ACQa06MY7l5rZn/PcvdFg8
bOUhhDTYX3enudBBsFRcWkUsTBekZVCVd567KYTe/Yo2V0sUidhZt5TW8w8KR/wkY0mrIygYzQeL
N9Mtt1ScLqaX394e6pWvCk0SiL9QzINQsJeJuEKtmNCBHo107NuhXKKTtKz+ORLB8M0Ptb6GFW6f
6VkBjLBl1MB/n28D0HeLXOOchCVpTY/IRZ5VMnVuRDNHUw9i+cDSP1HNltGhnXwqP7v1EOoERgi9
/mVCo2WOzrbd8USVffMBWhB3ejQw/YATGJQDfiJ1O8lUhuFQJWukRg9sJ1N+L5G9NeQ4bGfga7DO
U1nPnYondr0G0Y+gC8tNBU1s+lBODjYYonozFNUgrJ8xrAkiHGxatgfSDzTOed3bUPRXENdA9zp6
dlJPk1Wn7jDjF0zu1Ju0mir+VcI8HMnEsc1EEVkCNO6339wrSx5cY3BoILTchEjb3/8DUmpQcz14
DYEJPNH2GRao/ACZzv9wKm6lOUhCuCWiaN4tRTOGLZh6C3zZW+rnQFeatFsBdfwPz/LPKLu9HfKp
wMXVlR5Lwr97xsyZAo6RvT3IK7sRgAzYGYEeAYTB2z6FfyYMdpOaAtzHUq/HaROlK7RTG5LTdn2v
ewjAyI2Gi9YtNnPgRLuhEGm0eI0QCJRDBsmR+7hjjIqTYmvcXZm6y6dCDxyV3vYPoGf7C6UEy0Ww
wGFHTiuWh7B/ycs5ng/uCl7zeycQbVswD7e2xV+Pi/MJFBB/B5GAbyvMYt107kI/j6vQfxo8j13Z
AS8XN4ZCE3fjsYC/f6HWL0Xvdj5YthTdwwQndJcQE19j1L82d5vGFrp9gCbofp8/UDfwUboMmtNS
MnQMeWxSZ2FfYJR0TTd/OdKGZcAqdrPUQqt9d+hCmVrDStBuj104EZ6CDQIHTyrJNGZ2E9vXbtT7
4fB+tvMdcht09VEA7r4nNLlrGYi4LJpogfNI5AinPrJKVIjJtA1dr8BB+1JpGw76P1xx0TaBEmy3
p/vK6exQA02DIwTYTQ1Tt2R0Rda3zBQ6gty0t4V9pY7Zn1x/B8XH/HdeQVbbfWMWsDo4pcJXq18I
/WiFY58vvvZOCgKGe1S51/xjtof49+DCeH+FJBtI5OFRdzthCXOFFUJwC81BBg8p1f+WDnkRvX6c
IgFHC6IODZ9OXlNfuWS98jJx99lAyo34d2H3UXagKlTtWh2p44oYqQ1V87yAsN3n0xqoa1vxK9O6
8Z5QzSN6B8XorsbpjFdqMrjVkVTI1JsiiYqe9QiHqur5MI3xMl/ZwPaf+javID5h3YAXcukaHoSU
WlpiwKqL5iSONII+RXMtTvf1Uf5aUQJKxE3i/FOPok42MEGvjt6CeEAkmekM2Y7vVXvgWf7SWvE4
UAwAhDkfhbi41/mSsmOAzGfo9zypbxFDVt3RwG+CBKkm/vtnD65bqEchQ964H7vXZS+ISe28HiMO
Q/MBWaYGXpjkmonaK0twa3kA/YeiGxD9bvYEi+dogUf90RJ1m9u08h8Wy3EKx9TXQN9X9hI0KHGV
xF6J7sZeoGhpUG7r2sZ51qnumVKQNRQ2yNyluhTJglDkwvidf0UxcPlx483BaQFt0a0Q3n/c/rLG
Tmuv/LhEdjsWbBid8darfMIOE5zD+5spMOLnUDLkiNVEmzCbByhr33nqIUgb/KsNswGTB2jobvlM
zArIQJv6OPis/TjRaPlozKCe3z7G/7//er6VAayJQRXBd2BvuPf5MjXO7Hqdi4tmPUupH1ZfjOUh
tpgaPylE4P62AClYt0PX8tNcaic+dr6S64mvkHPiJjJUbm4NIOPfTb0Xdk+NWRyhExzn0NyzINBB
ThEiHxfbMCpfOJsEipIx/jm2sNFNHammLoFwIuoKp9faS+1xhdN9W1ed/GqXg+NlFcx6go+lP2FP
AAW+C7NhBenzVLnOqO/ISmH/W5qV0mc4HwX1j0oiVT2pjEesJhkby+lvHXcNKXyQStAF4EkQLQXv
I2v4CLUDcTO/sxVsQ8pusL+VTrUsuXampc9pw0IBpg5cddIamoinMSYM6kvHMjCmBOcHlxZetl5I
AcbPxoFKUlVkSajQEzvKNuyi37xS7pjNlGhyB5uA1U97FYwymxqX9luI+GIXtWgb+4lGSLzIZDzb
0y2VdiyKGusvzEbZwuojtvzG/VQHcRsnAeWelwIlr2gyDYi8MUnPEQjwsFkR2Xc+qO0wqogdJJfB
4UX+gNl5Yz7Uo4qcZJrt1k8HqdXvOQQIfkNWa2medBTB3wMNFiR7WAqxG1nMZ6jSmgBqgGyu5zXM
h4gzrEev7OV9ZzWhOVhWYDlH1JhT83GpgKmfSl0G4qTX2p+yaTMO+ThDOe7cgaQlEAPV1zX5DwZo
4QRtM4gvywNGgUOXDXq3/mmhHxN8h7FziW15rKTMYa/CZIJ43FbkC9yzKU3iGbVVBWYxMdND5KP9
kSu4XCCCUcQVomo0NiKKrrwf8EcyLK4Ns75ggNFHvywQsgpwJ4ds6kkf3vMF5GGIWCrlZLiK1tOj
8Nsq/g1RZRU/dZ0i6il2x1Ekdji6dZCsjdU3xzqwvPBnT4Ohy+fIHfQvbfmtuyRlQ2dOUuUSq/04
hEOMFxCpYZpv2sG4/Y3gw0LuNKQObSGsmFV5qQwv6anGqe68QIPpOL+m2eXhQ4BcdxcBWMQxn2cH
2N1BWxzOJVTMZPq6gDw2nAT6egzfmm1mnm9WGOoEf/OZpitsVLiTDBXFx5SMlLdoNDi6nf8AYpic
rMMZ0n9srTJyD8BRJX2yNtTw0PQgweUUnVeeVvHkogSeFsIP7TyML1oR3eZDbGiQYs2MOkGaKUfo
36rwVsa+7etD3RlXfgMLFynCyptD6+RYYnhaAwlz8MQTa1ROiRP1Y/xhbXsZPUsDY7RHu5sc6C9j
OdlsTfQaBQCGIDtAQcNG6T/YI1pjxzagk/PS+GJaMgf+8HEC477t/zTAKiIjjNPhZkYIAzsob/Dt
ZAiXPipGl4VxDvCklB8VjmIn6XuXfVOtGVxEhZl+cA8wYqQ/cKtCVOJK+ro8rmQ1Kh9VNU9fLX+g
PI9s4flg/mjjDWlDx6nJiXH6ENryqVYHCt4J/+A5neXSBK2Yqstg8BrwxBXRMP2YEHs0n5wG9mqp
F0qNO5IcHU0yxlhL8qmExA6GL8ixfxlNTMT3aLHZnI4rjWFWh05u+Js0GglFydxEEyskG0g6uv3J
dyZwNqJuiXLX77tHl4Plkcoh6KqsDYIxznhNqz6FL2ffPXHEWt8CI5nq3IETy4icyICzu3LRK0tW
K6w5SDOxGZ6iFRrYZGrkaEH1U1bfNpCLsiTQk15TQGJl/4dbvPxkiGbzzSpNKQxoHNEoRRayhnop
gJ8x0kmFbuIA35dlRv2TmJENTZ1gL+P2PWHCW07EE8gYCRaH2Z91qWYsgLIR45oFsrbgVBtDADzK
hHi1HTxiZp311MbQCH+Ea4A//Zg7EwyZHCPQTpOhp51J4Ekmg0LHTeCm0gyThBYnWN1QQP0Ao9DM
bVnP7/hazgrabKW37duRAQQ9oC7Wj0xoRpOwk+IH/LHGqoYuWA86Y+EAp9zVV/ht/dgoWOz1cxeQ
2660qDmtnggwi6rX0uZYtuUQJSG89aIbe3VachPXTfspBvFlvKFk6WXC4pXeNN1sW0eOWfUPajZd
kEwcw2S1dMnXPvZqk86IsUGjzqOGZSuc7oP7Goeu9cAqrIg56Wxo4u4jT/vOTdcNY1XIkEfhD16X
fH1AxPDY48TqHN0fZ75ECobUI2gzT2UQl/oD9CjOc9zWuFjL1Ru+RKNHfpawrEVUL06mMkXAzXTX
V6b5ihqCPqrReE2iFfoTR4vZwVdIrsaXTsp5ToFgrt4dEl1C/wadlZElbJ7HP7xb/d/lNI/86HHT
1UeJRGtsS4r2Ni5PsQ9jlYc69OblRZMRCg4Qj6roEDVrha/IpWsQYpqC0jwLf3HZbTQQhnjmDudx
g6QQNQf3YGON9S8Bxbbnwk7T1c0LAbe8AdFZL2GLKDMZOGOCL25tCgXiW/NMbRoNST2Uq1cYeGw5
62O3/eFFtLyGO4UllGco1i2YHIdYajOmNoxFfsqg9BEWNoJinPCeD9a91bnDI+mBYN5YIeuqrRzy
64R3lWNQWUhpZ+5q/B/WPDAY/nDG/Z8e4tTqFBEXVD1bpa9E4gfgkt2bkrLeyXyEbfwhEyef8D1Z
5YscdcPyhTiM/6lRnM6pBBX2vb0oVJy41AIDwe0dlLN9Yd+NzHaa1qPHufHEt1FUuof36hzZ2bLa
1pXC8/IWgUYougA4+6HmQbrrednpQOTorktJjxFE/xZelFt9alGlLakC2eEa1/G10XB9ALcyQqMD
JJXz0ToYHvuMeOxod725hYXMmsL6y3lgpQyvAGOXl0vcVLDJwvt6M6TbQ7E9DK6G1gnZcZbzL5S4
XdaiC1pcKdvxe3dFO6jdW/jFJjQGunP+PLY/cEtXeB64VspHK7Rw3AZy/f72KJfXf/DmgDZsgMPm
erO76aEi6DyQBSBvVz57tEUVvlj+luJdUYKUPqdar9y8XhsQHAHwOBHNh2vJDhnzdFDP7rTUQMZ8
fueIitx0KHVvEDA3HGS4dKe3H/CVdwUUAG7Vm0kZnFx2y6JaILuprEEccaXRB2cy9OQwMl2ZxldH
Acdn83wAv2zPJuL2TNwGKcJHFY24E/EGRZM96frr2w/zyhqP0ehH0xCAFNIpt7//B9LGBcBGPbvI
o4OiNlO+FaRokoEPKNwge3uoV57obKjdvBGXkQXYpjw22PvuZyrkNzuarjU1Lm//ABfgOQ1WI75b
QMDnD4RAYa7mZWyODDqiU+Mb9HrI6j8vkexeWDDYGZ9r7+m9j4a28uZFgA9r03nt1rwyth5DLuVR
k5nTrHdMud3Y7GsyvIu3tdFSQVcOANPAMWDPHJWrwtWOqPY4hzjuKysSP3DyuLDJbNaPbz/SxVeF
KQR2B10hfFU2dvT5PNYKltPAnYajKVEJepZdpyyeXmDRD6tg990aDfgWQiMMKW0A/ARJuTsUKlBM
z1PsYDikr6d0XvvNUgX28z74sG8/2cUkYk/HRgF4DVgh/CN32IW99BxpCj4oBvUS5riBB5/iSbCb
dhHD73cPhSsQWHouYHu4mu7WRQzFUWhWDDXEOKNqE7HEiJoVLVfXbKtfeaoNMwTFHA41aMvvnsqa
29HQbiBH4pXIRyAoWdkmehp9ds0mK8KrPztHXHQXkJsDatLm+LlXPxMyh5VEQ+BoFo/oE3jEzndp
96FKnKriLy51yida4UFzsbasyd+e04ttZBsdTQJwAkBHgbHD+cJsSDUwl2L0CgjPATBTiLIruEY7
e20U0JUBWWIMZOhsc/DPvoh7tvIBizhHW6AZAMNOk9lwBbmyb+w/MuChOELgww3WKA6SPYkY+4ba
NK7RcZQkOrVut56EZ34byPIPnpHXpm6/RiBK2dosWIwYDPZtu4ca4KAWzrIpj6DBtId2jZbMdrUu
aEyvucTt5w9DgaL6t7XsAg3dO4yz2YAvtAB6Rf3rpwKM1JPRml6BOy/nb7MwQOG5OQbjprA98D9v
KYYJcmzNQXScafDfQMld3wRtAnjkaQrW6spgF4+E+PNt58VGhV0RfzgfjEn4LZfO6h7BLFBTNiwa
96yWCf797QX+/+jpvx/Y5j4KvSfq6o02DxOf85GcQeAyEUfVSTgSW/sB97fJ5ifbb9gGJy1dNH7x
PWXWT323zt7XWTmSsAT/hrkP6ObWfhb4EAw+MIH2/z3UgnRO/XKu5AmRIit5bCgX9dEA6gEWFSNB
LG85Eo6TCcw2+XMUIC6kIDjb/QfIOel8aikaUzkJecfS0elomQEkotanwVERkiTV0tb5UrrWmLco
AXiQxMKe/hiUzF7WCqfBVbnuIv84Toh4TdvKJRPsBUzP79dZSHbXqg4GSa0fY++P6tWlqVrA+IEY
sFbVQ1jBADD3TTnphAnbXW59AWkDfJQZOpEfwj6Mmg+0b9zg0UESJHLjKl02KZmWCnznCLf3W9rI
znpe/Jh5N1gzYXvrcV41yeq6y3fcwJWd0zGU8wOBU310Qp8T5JKEaGhUjz4E9vpPvc6AIgBrenDA
l2Gp07Ku6+ZAoQXm2YqrFckrucW0UBGFf0Cow1NPsHE1J5s3nTmszSLiFMEx5Q8qBEz/XIrAk2SJ
LF8k0xIgLIkZZ4qKvnTIdyx52SAemUl9tFcfUfYQ0CFTu+vFYD9P7RJ8sqZxEY+DKH0rZ2Xdfodq
yv7DBqd6XritYbgGK1Kgy9aW5efX89TDdWNgnxnw0DgLg6B75uE6P+rWMhCq+bN1NyyDPx0kUiIp
PE5wfCXOuHQqDRsJ5azwEfadNs4o4rtahP5PuwFKnaMyFeQLkBZvuatUXP6AeSIvM9J6bEjjOqYr
hUlKuEZpPfr9JxkoCLZh7q91ausm7jJCpgnYLCRnbCyQdxHDN9qmtvpE7XiRtzDRnJDfXC3NWEwd
FHy3tPTcb5P2VvEjqGjUHAGtKevoe4srnscYGxtiM2zHSvoujB91sI7umo7EouQzxJ/Op6ZZPH4Q
MMqRVdJiWyy/RaqL+G8gqs1nzig3hd3Wk/9hqdAqymxPoSstV45Xsqxw636WmvdV2lg+AnpGNpMV
d1G7hdeDpSy0lxwxRPeSyto8tNyyvzUrmCNHh7YRH1N4/YXmMZ51qH5OseQvHpJ/qg/jLLuPU7QQ
8lFCda7RyKwXQE18XoNTpDsFAbMdTuLFj+vFz5Y+JgjiAw77Z0bLbUwWxyBGDinhrp3EtmXPd63X
N91dHY7sE+xdbIbGNlZ+4vKlDD7NUxMPf5hTgjc6L8KmiR5L+TJ5TA0P1TCS4BDYxraLqKsD/6bt
wDe9A7VQek+8LfW96ykf1osB9Mj3bUl7lpEe6jMAQh3wNxddhPVRQfdYfwLAj69RAF0mCZYXDXES
oOS896tIfYAzOpobPpwDdErdksQJgQdwkwurhpIbgWWwhQIc3Z6mClGsuVMCjc1DG6q9lHmycZPB
tXmXAUMHSk9DFv20LX+tbwHMUf+w4HCl6dDEzhNcmISfrbQZBIwQnAHe61E0AFCaql6n7rTxxAC7
RB9mT6CDEYRLMCJYblHgfhu3HVPm9OgPecbqx8QfGuBEqgq0m0Ug/SKUJYxqfpqcrok2iQVs8rog
GI5hVDKRMmoh18PUzIeXS+hwmmq0PX45E1IYEg3BOFqCQNx46vNq/chwdtHcdbX9oSK4AeYuYd0D
pMuY3bEe9AkJTd3PoAeXMPdc5j1CH97WcBVfG5Eus73+7FaKRqQP/5iT48IILqdDHAE+ImuTWAsy
M/KQK5XDmnz9UplKOLfu4pRuEQKz/l1buoGRyNiOPvZitwwyi87hlxk85i5dcCyRRLT1cI8yr/nP
KAepO9ThI2BYp3siaIf9gl/6+mOQI/3qDMD3Ux3Tzk37cAgwc6QWTTY5OB5wUwsBkDLb/1lrVv3H
62iK02GAFBmZNc44JdYKHWYGzCKit1Mplt/YPF2VgLUykaT1ZoIOGnRrJmOjrb74Zo1ixKWsK/QA
kn6JQqtsMjbDcyPnJuJg942I34bFUgNcgnrdk9c18ffJ1a2Tzr5qbnt0DFew/Gl3w/6Ps/PqjRtZ
u/UvKoA53JIdRCVbsiXb+4ZwGuZcJIv89efhfDfT3YIaOhswsDHGTDXJCm+tdwXfGPWdKjF+J13B
WIdA9+M52/t5b/zCuggXfy5BvM/UF4keFLnvL4HdA3xCSKSRfpxB+GMKYtec90afeX5IZ2Slg284
U7sroYjfxSQ2/K7mdeKumuVTwFtFvbKQX/unzLTKigpHH4tQOg1sxIYS6pNdQKDemyVSszDLXO+P
a7TGi2stmggSpjCNNIML77hWQw9nZ5rYgLtMwCf0Y9veZfE8DYEkQZncWjbv/8Wj65rAxlrx15ez
8SOeiZ3Zl4Mcv01TTxN1al3/pUwW94tbjyXhs9Na3sfrCNnJ68axD5FT5+o2HRo6OwKWxg9yrgz+
74xB9W4diJbadYmuHhCMynI3Qu++EY3Pm0HBxvnruT2/ETeNOtuNic2BAWg46JxnjfICZoj21FlO
+2dIOLthP+RGFcY1h8++88TyxJebv8mhtkWg5337xSBhpgt6Fxw26PvEfMgT5aq93w15vdMgpYxB
AzeWuB20Zt8akuWmIJ/RWG5bK21ZGicdG8OUt+Ueplz62M8S08017dNnzcplekRQZkcGh7uJCNXt
7GCYYyc9ONVYfynb3sV3eilB/yeD/FL8tSQbjcpBKJ/7qqr2EALicld6tf2lc+kKBrIfzDJU82I/
Z4OYsQLGXNk7rMJqXBxTS/O7WFkhPPrYZqE3aM1ruTgSazmcK/80S+P1IaLjiQZGvCI60Ee6sHf9
sFQ/BTZkNotF91m3sZdp+8UdTN6wUMtPs9L0OEidpon3cEAL7UgrEjsEpQz6ckWW9kVAnhjHctda
1Yg1h7MWod7V7S2dgqUI+rlMcSOZgHFCTOiGZ8zBFxrU0HEfsGweC8Bpu/MCcmi0YjesnZeF7eja
w3EdeWf7YrXyPvQtQvxCJeTyD/bY9kuPp9z3ihbw59ryp4F+19TLoPedtQnqZlo4baei+wu2M/7V
wAd89uzBfG07CAK3mlZrxjGdpvbeHFboueijODXX3qIV5MRORh+3rasvFF7tS1XUww87NpD1mHo5
PZH42dUHbuvul7Kb9W8e5upuMM3AIAHCAcrcvFrEFxfKwPNEQDIWx32BRYGutJTstNRUYg9ibd6v
meUOu8pesRxvprWW9KRWXlLfdzQgYtuJ1dbT7G4L6uPxU6bXfkJgRFk855r0cJxWlaHfrE05V7tp
FqpjeXD2hebkGH+MhS1w1/br/MPx+/gr9q1+w55OTRXI1SAL1cJtbQr0Qe+M4zr4s0hDR9lLdZOb
nsyOo6hZjXBPs/Gmnexi/j3iZrI8UIBbYpeb6aR/jReF2StP28c3XVeM64G3VFZHVSUOH5TsPOjL
o9XHP6BopMsnCoe8+WbZohf72lNWH45+n6v7Fj7Q8IS20+l2jjbpcdQZVmk1AYGObN7B2OTS2zea
kVVh2g9p8k21eUdDnPPktxP7a/yKlnim7VLHot5LTZvRM0xFLxGBcYw8QFuyul1i9K73Gm+mWwez
NWS9rzzZFbdj4qTGfsY2YD04cWF49xZNOvnTlt4g9ppXGP6BFLXB+Y1gaOQV6GIBpa7bsSSXt5dR
nEMH/2HXRI49+kki1mhdltmICE1cvvXMn/7Fcle9TYICKUf7UCEOdB5hdlhfuWYbYs9Lyp00SFRc
j6Hoid2KMEH2hztn6Ljp4Fhdj1E/63VxNwu99PADnGvvvrdJPgzdKbedQ1bQpuW4big3Ybcneajl
Y6tuKCLcGQCmbeudztVq/gUiL8xXLIkWCBBGnHv3LgXoS9fAw986lTWHZaNz+8itpubSJkjS/U5O
a5l8HcWWCxMKri9NWDXN0LzaqET1EJS144xLSCGd8PqU47xv1SSan0s1IrkjUab17yxuq+YjyX6i
PLaLkSo6a1YtHjHnIbWOqWgZTPnU0xJ/r7JGlVHNdjk96qqi9DNFN3t3JCLP/rrzKkiuLzN5Xsuu
I2usDIzYbuw7ODFZf8gr315vkEvYeE5yB6//VEZG3DDh1+MaJPYU6yFUfqs61JBy8503c4X9Ulrt
sOC7sbjOY1G07rhblSSbDjbCuvxtO0WLJ1D1gu2XGmor3cPw8rzbelJ5t28SrX/uB9GYRzqKLTcZ
rxjIgW9TqFaPQGs6P3Ste/8gzCVP54AYA7+9derGb67ADxdYxyZh5oUjJ4KtD6/5FBSY8EDStXEt
ojXtjK8G9/5Xun7tL0+M+RciNK+lBV/CHQD92mbgCOTho1o5Ha+Nu96MaXNE8yDM0Gld70tb1/UV
sOMCksJoS+MMglEJkMjZezqKU8fNSjO7jDJYW5wTCwl/gSnbFBIRFrjXTA8uH4pW5eYNCYPaRVx5
9hJVp3wILGUWmfFKlF3qj/3/PBzfPqraBTDH2AEm3qZr3OS0p49ltWA0NJRz3Jzwnk3SgdloAIhW
fXGN6H45L1AJEEuHwxGTAmL96VBtHEupEwUTiarpdoXlj191vRt2k5OZr7HvXaMYXn6xf82Xt2cD
JYc+fTqedBZLrsmYR07PdlCu81xjBVhr97KqxY/3obA3x8I/DiQRDtdFdyoF1vNjR8+jfukTuuB5
U4Wb/OdrOqX2l4+ORbsSmB50GcUrCNzpc9neWDlVa5URfpTm7UBX+ZECStzNlHxXlvKG353ie1tn
FC9A1DCg9drZpC+MZS6YF2XUySrT91ORGc6vrIshsK0gWJ/7FoeMT8YUF/n9lDblsybbabr58PNu
XvaITADU2U/OvuO6SS0TboSRObQpoY7p+KpLhGJBbnNsvj/W5bIjgR4LdEwSoNlDrDp9tzBy8FxI
gR/bdUoOanDsnasy5/D+KBcG17TpKSqRw5ORuuktz4aJ+QmOURlV1MzwkkDPaFLslkqb8hBenfdV
+iTFR9zDsi5o5l4t9x62b+snrpa5RVGWrNrNunjOiz6nErPTguTancTnKNvFnKjqlmrd615jkc8a
rkRJ4Rc7P3VL9bV2W7fb251amptWaVJhFD5281eiS+zp3qcQi/dW33w0evX/Hhj5CW9Wh0qzrZ//
4t8mQla8n6ooG+txXydxHFLMvQD+D9H77/ZyJWJdz/7CykAGyTI5HcnMPG0Eg6+iWW/SB91df6xu
xpP1y7ePD4Q9FxsLHR6sb8+6+ZnlNbpG2R5Bi5nDONa8fc1ZF6ZICa/Ml+03ny5DtkvX4LloHrCF
nu2cShUgJ3XZRH7t2w9IrPywKIdXbJ5VRJVp7iHv/fP+010uBDQY2zaNJwmH+AUFg0t2A3hZRRj9
uLvRTEaqycn88McCP6MhDRBCjwymzOnHKjSB/U3u1hExHBlhR7Msb1OWxLIzseO4spldvsWteYWi
1aKaokY5m4OJjb4qqUHotk3L2wmnwf2k18fhJlmHBCiwt/US0yt/+WhE1ZYahpUvf+C7MyfPGjJW
z4MVamwilxo3D6qeZkwgO89QV7avi8m/8Y1YY/i4bSvtwoZBt5xVg/kYLfGyBFYMPc+L/ToU7NBX
hro4zdkgUUlusRtwgS6aTPYCm8V1tCVaVGP8o1TlhNXYOCQN6h1Vcjs9fXBCMg7ST5Q6uH1w7Tub
KonZY30hxjUarWzea34tdq5VWVfmyMW037TT6N1Z1rgv6OeGyCkYSaZrXKAmHBF/t3GxfMepZnSv
dPYvpiImtCgwIBJgxoPl7tneYas6M+bG1qJ4RiuTS7+LxhKNa1DVxRrkNL2SYM6S9e9H3+FmX8GS
4ziHnmGfzUO/AOcgTKGPFun3hy39NmzbMvvwl9q2DN4gFCc4JufvkG9ojiWcT+p/7NsHBTA8iOIa
OeLyS21HCS+QWQ6B5nw11xm4TOHVQ2RZYtwto3RDCAXD7v03dvmhtmXEMFDeaOuc32WqsiuAvrsh
0nrlhnmPpelc3CVJcedBIA/L3rq2S12uK17ZVkfqW6oh0+R0S3Qyi+6Y4lgU+bg8V30nj36i+kPj
xmYki2a+sgVfvkeXMgeW2DbtueGcnS2I3KS+avoU5YOfhC7Z1gF02fHD75EynNsgRAX2DCqA06fi
5Zl4Lrgywr0i+cfNTMo3nFuSLhwngp9vaCX6T3rdWNcckrf/8MnRue3123bBIYPk6NxqfxrisZlU
iVhxbZZ/NHNq9zKt1ztt0aubhSoQn90it191rsnH9+fO5ZvdhsaDkhmPzOnfIvA/NY9sqjxfh2yO
NJ8jtKzHJTJyugLvj3K55TOK/2/qK7dFusmnbzYt0t6Q1TRHWa/Tcsef7d7s6BL7w3rtTvrWUHjT
QPyEA0V45NnU1D1SJLhozJHRmlagKdXvFy9zwz72rlXIFxcPPhv3bSYkwnIm6LZK/vPuMO5oqHly
RAV6mf9AS5i0tG8doUJ8pki7ibs1/qS7o/1zStVUhloimyv+ZZcLkfsOjCgIRLxeaCKnP0H2ZBXO
2ClHc4ru5WBMGGr/LDXwarey5fJppnPZXdG/vjVlvP/balBpQ389HdOUmSFHOmGRZ4ELaiNiRwI2
3A8veYgo+LsjJ8Z0/QLKWID84rFkFIECZN80PT37Un55f15e2L9RgMCzpqrbTgILid/ps7j0v2t8
K6YodVOE2bUY2MVie5nXR1BaawwqU+qfsWdZdDZWrYyDxXHwuivdRAwHnQZQf4zLHjZp2rSzDKTq
02KPHkDPrxl18EvO9wjC7AEJCBzC4+9sXq8i6yykK1PERJ6fU90Z/pbNlF15629MaVYpmwFsRQjA
50UgUXyFk5LSh6GTXTufmNKJExaaqrIdjtlOdtNZ6/J7NvCFOBBHMmhhY3vxtevRGzMMNpjNPmyB
H7BhnH4VPe+UK2k1UtfX3qFwtO4O29L+SnF4eWxuCc+YCXFtsbiznB0qCWmexJtkKqLeqAY+rJbp
oepLww/SDjePhzQWIn+ArVEsH67gcEIzeUauf9Sf5wL9Iob5tMSFily/l3eg709+XvUfX6dUN0BZ
1nbFBHc8fYu1aSTznPN85bBg7J/q1b4T7LzvL6HL/RYXWQ5ntsAN27xACRQskaRZUKNKisEd4jI3
D1w8/+29S/T8R51yMeiCHAz2sXGsN/Lu6UNZZFmrghiKSK+nGse2kjtDthjWbYwA9prP2cW5zGAw
4bmGMUUwEDl7g0UdE3ubmG6Ud177T0a/pT6OcvDEjTax2e+Q3Qn3WTZ68WpimmeGKS75ZViRpNDS
qLWLHylkfWDEJUmrTxwHbvt5mYr2RRhWL8OuKtJnspx8FSwwQTpkgnJq5Z0hi6IOM+6zP6Z1zrwd
vYjqD33wsopKvyy/malNS3YmQUHsMMVC3WKby9xEPVYrNqwOrci+0kCySMSgCVofekf5yfcVcdtf
a5Wl8ZskwKqMxnpJpiej9jjvO4TeI4mfIrOeV1Izu7uRWwZUKoPydT+u8SBDS6eXEEzKna7lyVws
RV60RT2+hXhvyMvZUqzGcU7zzLQjIbUXfDgtttPpKIoWaWNJrKvb9lc2uotpy4jspEAvfN5NRX86
j+zM9tZJdk5EZ33RD4NbYCSeoAzLQnNNpg+XWbDMKRExkYaZarIsT4fLrLkvF4hNUWl7GDi00Fhk
Ff9+fyleFAMMQhVJ0Atb93Zqng7CwSDTiczsSJAvGY61PmT0mw15bxVp91mrCufK2r/YpxnQ2l4j
dzXW4rl3FP4NfuulEzdEnxgJK4Zwgie3ceVTvTkK0hc0MFvLxjr7VHNa+AgufS3ypmL6rOBEvixz
ck159dYoeA1gVw1+awPBnL48OtxpY6KMjlLT6G5yrV4DCCzX2guX0w6tEAcOec9bsX3uP2r4ycx8
S+0IPbmxF7RZw1KvIQRY5rXj7fKBdAxjNzAJUAea8tmUc6EksPgNO+rV1hhUyP1yjHuvnGSXDwQy
BlTKRZCr50X/YjP7TAy5epEVq6z8qvkFsWu2nrfFH4x1rOf3Z/jlM7H526xZmwOA0+ZsKkw0NWbV
d160maV/g8ybvZbFcs1y5c1RuFGbpuny59x5sh67oW3j2YtG3Rtfuykd73SRqdf3n+XfNX9S0QEK
AKGzJePoS7Ti2aZHxK1mob73I2Bf5IRo7WV2WJBmdSFyRNO8dc3F+yuVXvwvFt2UH9NEk7/qDOHZ
AbbPqkNLLmP98P7PeuODIgTYDDE3i2H+nK6DuSoTr4srMgALPXU+q3mdhpvKror1ZYE59ff90d54
1TCz8ZZiWwQiudDFDMnUdrNiNCezQ9aLfXDwudm9P8pbz4QKhig7AHdUYNvf/+eiNqZjoxXx4Ecz
SbxQInMtUrgaQHQdZfD+UJcnGYEbYFLID0jy5hp6OtRWL0BH4aPaVl4dPQqwYMUv5TbrtToQia39
NbOri/CNt2gBMoEvYTqzCQROB23astEQZMXRCNU0bLWyCrVxvmZeenm8EIG1hb5B1sGk5JxHn8JB
lLoZx1GKhPmxybLiN/bsGGRP+CF24D9XjrM3XiXl5Ob/rdNWQAt2+lTtrGLLxi4kksnoB0LDfkJL
nPyrBua48/XeuGvmqb8We/jWu8R3kfBrUiwQ0J19QM0epjSe8ziqS05qz5u1o2+s10Q/b46CUh4H
KZfW2rnn7IIviGUtQxyZa/kbT5l5n3beh6/QZDKTi8JhwxFAQ2b7Ef+Z9pXWuwW1uYgm5Rm71TLE
oSyd4kqV/MbiooLCF34T3KJbPnthaYdemUNNRMoysrA37OpQOSt6zrX+9eG1dTLS2Ymm2ZiEJDEj
+S1mZi6OFneJZrOEx8arIJsN5JWWsRj27w/75gMy4/EZBY8A8Dx9jUZN2myq8xrLKYt/ARboQziP
fbeGztz1Pz88GJIzUlq2FiSN5LMyhCqYaDvg+MiiBPlskoMW6PVS7cZBs69gR2/MQfo8VBZgZez2
58q9NTNXmENuHGWqj7GF6fBUUM5Hffw5RwG+QVk4TFEKniMKmU8M1qAsEWFeD2dWy2GgO6O6+fBr
83kSHN0przY48/QbSVE0TrJkyW1sDuWWlOvvq6Y37xsaFp/fH+pyG4RtwB7LBQK1PvP+dKhxzCZI
tOsSjSr9n6Xiv35uPq9aQ7hJWRzfH+ty6jEWmQ6bH6y2USlOxzI60r2SaV4iFHwmzWg84/GG97A9
8ufd+0NdzgaG2hywuVajkz7vci6Zk3mFbYAkls4c9nABd9kqP+qO+W/XSgNdwgIAgPa8xZ60DZXV
MltRJXS5a9z0t1x9B/6jaq4cxJfPA6oDJOryP9CyC9+yuUG0onM3wY5m/UzwXnFb+IO6grFcfiDO
eTpwXE1AkHA3OP1AhRtnKXloRhTL1Dq0A/mx/urVQamv15Jk33ggcteQ8/KB6Hm729//ZzensV27
Va/MCAuJzbrGg0CsCvfD9TwawE3Jy6ujmnDP7pClM01kWjpOROQqrKfR+5mWzsOaW9OVXfXycah9
uQahhUY1Ry/49HGwdFrNxs3daEj1f6SdZDdWoawrxexlCcEg22OgMqSUP+9TxcmMm0w7uBHuOvUU
mK1AAFU46zeuyQKSN1YoWIjA8fyoDeBmvU70Kq10pIfcis5ql1kKveh7qAiqH7qb1B2ftbGNrzzd
5SuEYUWFDsgHpgAJ6vQVxl6JpUErKVVa7gy9UnEgOm28sge9MQoX1s2kF267C7R2Ogo7U1oBL8WR
tdj1brKbOkwGJBTvbz/AFPx3Tq9Dm6ibLRySNUiicbaUNARBXdpmcVRK5fo7kU+ufjNMevoLCwL5
mnTK+lNbjSYOZio37Teu/Z23JZn5C1QTG3Z66BaTUT4YGcDRc1+2Yvq6NevFIc7j0Xww6PjW+8It
6/iJy6rn7Gct1uUhwQxKoDzSzPEBNl5rHzx6YCkKygpQTTcaBBZJXQzzHZq1eTlicTOiPfQrv9iv
beJaO032Nvz0rBmHW7w6S/3eXmzplEHetEOxRz44LscRe5r1xpn0Mt6TUGlZL5YQ82s295WNXA8L
uacWwzjrpjZFOu/cPoYZri1mVardqCZnvSlXvbQjUwG6hPZQ9bS2lrQbnhfCpE1UW93wT1+poX9o
mpyeodHL5GUWuGTvJi1ek09yNkk4qBCe9ruVnXhFsgB7eOd2vf2Vdd8mN44pDGB/7MrCgprS2tcu
SoJPyjXqp8HgiR+S2TCLg4NFdHczutY67/2sVFgKGaXlR5OF0Vm+wze/XIKmFhhD6fmCx5BbyfFl
yqblf3kr8YkS61ja4ZTrdvmsTJo8BIqaM7o55TiQE0s4N6RaYe2qCPU0OYg4uaBlutlKOCNysKlD
kIZXW/WEUDH1H1LkrhXdCF2oR6DL1P2zdEIrfw6tUumdLnECPVokV2nfDXdF+yWJqxO3i+G4XYBq
GGUZ+lI7Tw/znM3qho5vd9uBj36zh2bIb+vOxlQQsaGoYIVaytutctbHQ16TXYLLXl+qo26NaFWq
jtbJbW6TNHvrNtCYdzb+SF3YjEqKGyvDtWGXwtGtj3lJsXcrDF1xAlp8lnuu3svfcbFH49FVOqI4
AW/0Z6/ZvQc+YDv9zdr2tdy79ZBgU2Xk7YTBiLk+ZXHseCFE+DR7tCYAh3t7HfTxlpp8zI9OjkvW
LoVrih/WTFCqjTxRYWewtFaNueEiVIv/XVcMd6pSRRwulSXxjWiMtQr7MRZJMA5mrnbKyW0kT7aQ
U7B2A7ZMrUOO7eaPNZa3QywmFWRtYfY3Zg8/eVdgqzzsOVPKhbnSal1I0S7RjwiyY6dn11d83gQu
kgqXzPPUnd87i3kYtTWxcAYcZ7mf0ymZjk1ioy8Kan8wps8+DSHCieZYE3uMv1v3e0zY6XDvT4X3
PZW59gWrQd8Ps7hN6/tkwl8h0Er8SgNpohIMi7VnPm2+iVXoOZOIgzVBqBNOTap3oeDWFgMCOyoP
M9CQJXRKZDIUK1amAoizPkGNgDKf6kXkXwy9FV8MfFHyzwlhYvpLP6+V+qwzXzCXJoR9uXW6QrlB
XXRD9QMt+jDuJsjgYmfNJbT2zkm8cURdbJdLHyrinpsgqwzyrVNz9r7bbjw3x0xZnYkoi473L5kS
74muAMliD244W8+lTMv/jXart8epN5cSJYE2vULLz4vnxYVl/slFMzPfDIAe/VdMvvj+2eA3r52Y
En2Hbs5HVqHP5BF3pBx8yiXJuQcf28Cfg72U8YNOemS6z1nH6tcy6TPBbDXL/W7CMxZdN8LY4X6U
y4jEAb5eE6J7KafjllLq7OVg63PAKuEVolVL/R9sw3FxRJE59oHcAiNvFje25E2cuv5w8Euy5cPO
Jaj8HzobrRfKeUwM/DlXTFHF7OvYMAIErveuJND3KescJJDNMvfGkyPmZD2OyaTNB7Mwhm9r7Mr5
U4LYrNtnWlu2u4lPSeR6t+j9vpraVT1mRRIjve0F6dS4lMlBI09kFNZunEWNM6XdN9Y9R22MnKui
LXlI7blQt0QpWO1dqQY5RxUmc+KTP7aFFfTp7Br3xTgj8xpMXw2Rt8bGck/RbZu/Y8NWr6UyJ/PZ
7jrffSlaT9TfYjBN7YtepmMRlaOWDUG6Kns9VkY9POYrVgUHJ0co/kLQ22B3oewWW+yceFpmznwV
o9VnmuBriUOqhwgPp5l2pyGaq1DseL3YbNvG5FC3OBMfqi4u5lANQhqPBJus68Gb27YJZZssTKwV
De/Ra0eHvMtyGZzv7Fiy+bVi2yXcsNHKGvVdG9fTga6Y/OqKxVrCsfVi93YQtAvYHpI1jVjg+pOz
Oo22H1UvjRu/J4T5J1q6sj+kORjkga5CqZvBXIgk/ZwteOwi+GjtkkaTJdaDsrlpY6nIpR+jvWT9
kdrYBQyBscSi2Nk9+yZamrrpPvn0b4dbh53wE7qrtv6lqT6Jd6jxuNhm1BF/aV9xbZKFtzY3EMI6
8sZkBrMS6Wlt/7GyhOYb/htNvyvZm2mZ4uxgD7zn1Sz/cvp004MvPOEHS18RKCGqXM9CTGeluBvy
3OFfXuiv7O0Ge8cA210ZB/T/bEARQikpMW2xuqHfLMbX1q56/A2HBrHjunruY6INTh4t7prn+7W0
BObslTa0e42zUzs6/kJdkzcaodoJX2mOkPGadsi/5JWfBf5fy8FTQJo7p0t9guvWtGUlKX08Wvks
XvuMYIzP7lLoWrBkq/ldJonMnnLhdSzLFWMWdjPRmcPPTuBtlwbMkXr6sk7C9b/4MNpR09E9NPde
2dOswEYeT0FsXZ3muKJ6/kYYlIW8kB8Zc9ynrklmYyIIEl8WsWV81aV6wesRAg7773qPQ5alRUub
Z2InUVEOf7I5awjH7qf6JxrBGFsuaFi/FALAXzP6rXW/5htJaHZHg/04QR2HHNboi0OGXfgf8kUz
tTcQmeXPdupn9X2VVJ1BcTi1RhOUM0ql3Xb5I1uiXprsNVd50b/WWMQiGzcmuOgKXxrsAWZz/kyv
kTzwelGr+LI4BqqjIOUce7Eh5HbPigt/t6vo0eZIR/vlsXBTWe7HYhmah3makvHBFdqkbpD1avew
u0lvS12Zl7xm0T8P2mjRIc6RxR2bYYjd0INZoIVo1xFLUV3yizBRqJ8SDEWbJ40YZefoWcr+jYU5
s20c0jr9FKeNIrFN4NV1DxQ2rXdUx2t/08ZGph5LL+/rEN/sxT3G2qiPv1wcGj9X6+bFSlySMx+b
Vc+mz+Ykq3+8wRv0qLek/iom3xp/+3HcGfuaeJfli8c/6oK5z5Pl21IJrC/IL8+OHcVppONyYodI
MeyZ2i1nr2zHdlQHWa0w8wejASQJOtn2ZP+0Hk6wtybGtZArOmRfIXqkmMPWjJtsP2jC/Jp44IsH
RVI71IG1swi5wXjUc4NKWCicR8vL2bJ90cjQ9BKZ/jDT2TO/eKkt29dBMhlQtGxpRjb/XOySYfM8
CeC4TNW905dVi3lmXoFNMlntp8QaXf2xYcJ1X72kNcZ9F9fCOtbs9tAwnMU+cCs0sdwokADc1RWi
bTJsrGy6K6y+8O6R0k3Nzaa3a/+WTheX+0F6wmE+lyiJJ7fCq7vEOlYeEadCvST5QZXBMBpGfYDZ
6xqfDNGJeF9naYwjJhai2njf4oOmFYHSkgozF5Vk4p/Siwt5qKRaaQ4JJMSHHDK4hZ10trJ6Em1z
8KTFhANWx5bWhCpX8ePYdtaXpBtQhNp9poYHcm9rJ0oEqb9hoonqG7Z0TLiy9xvtEMdIhoMJ3ntz
nNt4VJ/KNHEr/F9B9BCvTNZQPtmuQjcaSEdtju811O17vyr69WmxHcl0E8qYvlVajXNqju43DeMk
X/0AIWqhBU3jEsyVchQ6W25o8rOd57gOqdugD8ern+5mk20oWHRJ2cXh5lyLzNnw2dOLpQ+gz/WV
uyX35fPee1xXuV3Fvg8CaSbHzMcqWEnHfFhMrGnwBnlquhQzF1EtA3bK1kdjbmiVoI4DUwFM2dQe
Z0BHIuXUtGYfR1BGqqDxRPYI057IPNLSH9+/RP+LPZ49Kv5GNEzoMOMYdW4fKrx8djvhx1GPW3Me
KE/JXwlCxy8NgnU3kEZb/GyKdJ2DijPm2S8SzQ/XQmS/3/8hb7xyMDEdDMmxt4bb2TPj26o1EANF
hJ1yEyi36A58dHlA0NMfsBMYIz+tyH7IhnSHIvr5/dG3//rZW4CdDASDWxwJdedyQay9Ow7WMrll
ha3dQfarixKZkubbincu6qUKico1/OJ8TK4zcKI3RQMMhQtOviZmZbHvxhHeCtz43Lg7rJ60Hq0F
sxOp6csVVGbDdk6ekfFA1iElkViowb3g7/+LBnL9Z7Uzq+qMzoRut9ZvWbKh5koNO2Lr4gcK9OlH
7shr6rMLyHMb2dPp7G8WgyDgpyPnRHANACbgNHlThEUqlk+YO2BWjrXbj/c/5AV8tw1Fj4I2Ko1A
GnKnQw30jOd6pgMII3P5jk9FdZh6pztUGAkdU8n1DYIY/jjvj/rWq+UL0kgFdqeZcDZ5e0ol6Sna
TIlefCt9+kt5qu70cfxtNlxmEY8HhYNFzPujvvFaEbaCiJPnhBnlOcw2jFopuFmJqHOlvpdxSx1Y
uiqIsUf9/xmKHhK46OaleN4unnNU7a09i8htY2+PS5MMFkwHwBOSaxabF6CeC5sUONnXYGyw/Z6B
h45wrVKIEQ/6bsKhfSLfwFy1+spieGsUwGSQcSQ+4EBn80Q0WlWzTPhiQCK7Gpl1CBfpWkfhjdm4
BUHCTiMXecvHOZ2NOH7lyvBI8M1qkb9IhKzPijdp3vYW2bFinj0gGVyqjZv3Z8Yb83GTqdA08eDx
sKmdjquv7QqJL8lvNcLf0NR15W0+KlyGbAsDzFrm+0Tp83ORyu7K+ruck2DLG6+HIBsg5vMOIbwF
p1/AQW4xbldhX6TqZeTuHQIYXSN5XbJhWON0hBwbApa5bW2nTxmLBfWuKupbs/OJRSXCtFA/EzUk
2WOh9RLUVUrdvk3huds3Oljx14ULz3DovFjiYuOYuKgwETX5+v7bf+MdGC4Lk1nFyoQQc/q7HHPr
VGGcfttruCDT1ZqSYKAVyT2XsvHw/mCXU4yNDrYDHauN93CxXIbZ1OinF7frbGKMNEy9H4x4/dwp
JP+YEplaWj22eRUvV+bY5QoyQDoRy9GhhbV3PrdTrst9T2zibd12YvO04V5A1fLhjYdRfCBLg4Yw
erzt8f9zaJlFjsWQl5e3WIeIl6LO4r25rCOpIvG1jedy0Ww8Pha9tUnQWT+nQ/0/zs6rN26j/duf
iAB7OeU2kZK7ZevJCWHHCXsZdvLTv9foPclyFyL0R5AggAHPznDKXX6lwzwYciZFSatu1DCrMvPS
oMTEDbEK9LBSOMgFDFVKGO++ixiYEiGGZHSd2MmbgQu9g2VbFqGeKcMJFbfJb4olem/f0WEU6ObA
SQk78Be/HsUZLaRsEOAKkVCx/xglTH7XWMVL5A79e0Ger0MhwSAJX0Sw+vVQKnkLB5ehIq/VCWro
NLhu/uftjS9X5Tqc4WJFCNRFkQN57i3kzkVhrW3dlc+VF+5nVIT19QhwgbJwngPJbdza2hOVuLfl
SQYAx4Bb4WKVf/6fzdh1mt0tU1GE5byW/5uGYn10MiSj3j8xcByyB0kL39tGSzS0NFFXaRE2o+qc
sdsh9VkW/tMReZtjrr5/PPYEaEyqWICLtgd5ad3GLdOkDNMUF8N1LX509Dr9Ph8DT8v+fXtydw4Z
gDOVvc6jKL2mr5fQGuyhR1SSreEeS2euL7VZfNMT0pzG0KPT6DYLVTWxc4vc+XCAtgG20n6CDmBs
XorFi/sqR1MszJXSfWlGLkN25bwXBt5e/DJngxsEGwakxzbCFlqX5VIFMDRyOLAjtfxzUhn5Y+es
u4Re+Yhstj8xMjGFKzEs7pZEsa6UddQlakKBiNTqlyh19L5qoa1Ohd/BiWeizfBdbYvuMxjM9tck
mnEO1CjGlYSbO+uOUECWb1WOqJ6fTrFnPCyDZxSPbd4Z+oNrrQr+SUSdyhGTlXI4OWmfT8dhpa0Q
8o42UiScI3bOSaAd11fRUV4vvEbSynsc+v534np9hsIGH+SQgxVZTtQVEHXNDVHHYV31sXOgPVhi
UZhqyXKClk+ejZIxEplU06P8QQF5oh0smL0uGM+VgAIptbZ+hAhc7+TBd3aIx+2gknAjPYKExfW+
jNzOZI9kVWjRp3lBGXP+giXTnlvpaza9+Wr09+m7S8QRfH15PP5zg2jsPLcY+ipEpc1oHuGvu95P
LHnozuYrpXZf1RHlDWkI0qbrEzH1T3pqxOURRZklPdb2aPyDZms7XdyobQT12WVOTmvclL8VmLRW
IDIg/f/rRzXpDwMF2Dh4+/ze2eII6sDeka8IALfN+S3R6I2ovVWhouTKS8EeHMG0qdppsRXr3bR/
SHykVaBT+Bd3xM2ThWGbvWhkqyEGjMNDP2fxKXWM5kxHTNmZ1+335zpCIIXcjbQRFN31h3E6tK4M
CnHcEKttnBAuGQzkusopOb+9gLfPFpUlqjsMRoJ6A/NwMi/T3JSraCUu7g9NUWDUkhqGn0fYkVH7
pIHx9oi3n4zrnXicwOb1qdyEozUSmm2+2EVYc84OKJjVHDsaadiFa4e3h7q93SU0G/gZwA+we9tV
RDy5bCNzKUNNlO1RXz5UTXXAUIrioCwnY0VaSpncaOd6v7emnuTFqYCciEnlCvznVBU4EsXYZZRh
nOaZn4zuMbUL86AJ8+fIPb/zXt7ZKjrwe6TIHRLIG02kSiKKq9QtQ0KF5Fh2RvJoJsW7aR8UH21b
DkGUDUFnc9BWxOo09PmaECERPNZ0qq3AW1AW5nPufLU7E5LaQBKCDi+P7Pt6+YYxRiJcGZpwLOf5
M75r8UOU40Py9t6485HAP/K3A0fD43oLrHLROoJeVjZh15x7bWTRqmzyzZm2jqHsbIg7M+KVVx2J
c5Iwu03WMCeEajUylGFMNegswFuck6VYvr09o9vUS1KnSLlYNgKoLRtjMnhXo8xm3RYyXEL7nFaW
VsB9s2rc/GZ1ag45nlzrzkreOdAQ/3kHgQ/CaNni4DpHDBW6yk3YFq16noEF+1apeEdMBd4NOuep
gnYEmkVmlyDcr7eGkanx4HZRHSbZtB4bS/THTIx7wcydCXFuCXhJJinCbquvawLcYm31Jlx7MEhl
LNxvJQD6izFk9ruzIB5eDXQfiTl8oK3X+ohANd4jjQgRfe9ORDTeoRSZeVg07EPf3h53NiHSXhQB
kKFDOWRbM5MY6iEbaxEaSH6aINw9xTsthhj2qkz3BuJxlFJDuHKggXL9keY5HTME/UWIy2mG1MUE
TUxR9jLxe6N4oJh5t2DAA8W9HqUoFnP0erQVUUpWPyXKqrvongJp21m223sCfiAkS/CJ8k7a8nvq
rkTYeNaH0Iuy2Hkw5gUl9FTt4+m0KB7Kk+niiL2w5nZyBH28IEjdoXlF2nU9OSxq6a4u9RB2nVeE
I7ECjZ66TvOdMON2p0vLKgx9yMCBtm+Pbuv2bVfO6hAiGC/OFOkHH05Zd4A8vlcdvjcl4mPb8fgH
XIT8Kf95FDvdHqiE2wMghyQ7j4Y+o7Wi7HFf7k7Ilu89ZBEeqs3CwUZzgD/GY1hoU/lBcUAaoMhs
GcivKXC73z5RtxcuOZwlrZeQzEOJZ3MbjYaVdS1gonC0uyo/TvHkOWejU0geLKcY0pDyu+5dlqKM
P79/ZDIDmPd0A3kk5ab9z2Kupo0NjViVh1wYlX2o0GeuLmbtgWNZFrBOT22P1+FRt+exOr899G1M
JcsobDiaCyi9bFUcNLNPXDfN2wDhidZ3KmN91hILoelVjR9WGvSfW9toD+D9op3lvt1BvJwmLXnA
M9DgtiyW1hCdmMu8CwZFmJes6XjZ9HQP93x73llTbi75pMkcfXOvzLPW9CA7uyBX029jVuLNXDYv
blL/Y1td9PD2Yt5uVxglEoQqfeqpHW0G01ITOJNqowrUpkjTr/FyzskrUPHQ9nD+r2Sz61xPjiVx
8dQTYWxt9kyc6lVkmgkSPSLunKNIwIQcUU0f1OPcpGYuoZ5gBiSkZz1iNqo+0YAYh2/S4xKLWyCE
Wu+byWxE+MPOfY/APNC6c6pMNEjH2JD+sJMYwWVlTvzr7XV6vfC2Px78AAVlUhRq2ZtzPcV6Nmmi
aYKuyNYErGlbGp9NAwGFU1FUbpP6lNuL5DDNdeGEEczP7FB0xtgdUzHnwKqzkcB7bZZuPGPQF8en
vKdqUvhzXGruY6O2htl8KVFm13+aCUiHi9K62W+Lr7P6ecLtibwjGfgxKxJN80E6ZdZHgBBYlU5U
s4svOkYs4zGG24ukGHi3DGOcuGhe3l6He/uFIN/iQ6r02LYuSt1YqYBLzBymGjAXdSl+Ei1YvtM0
74+BHFl/w9eQqJ8i1eYRR1M6NSYAzsEoizf9ZI4XTLQnbF/j9fT2pG7PtYN6AXJpCBMyt21NXXSe
x9sWVUHNQ/wBdFB5LHSnePftQUgnW/oI25EvbYnXJCtd47h4iw+zWhzRXYwe9KbUdmrndz4QFFa6
9pQvSV+2omylArjKSgYRCCspXlpNX7Mjuqr5xdLrutgJvO8sHB1J2WWRDQnUxa5fgXHVKmPREoGs
o/siIZTByCu/83Vu70MYT/KNIaWgt7ut04Miry1QJ22Aduz0gMjnuiJj3/VpoMa5+SeylUHs0Ppu
FxHpZx4XomIi4xvCHQxJhNIbnpikyJLvc2tOSEAr3oBZPZHltPPJ7kxQvipodiAVSEa42enGJASx
o1SCA1Uy+rllixbcIA4DZ6w9ExPs+UIr++09f2+KLi1yQB4ERTcka11ZPNFj3RQ0VdN8hrgxfi1q
Vzxl+NvsxAq3uwRSHW8MvBcq3Fwb17ukMMsG75u1D0zM4DW/LXMXilzbLvn57TndDoSLIsRqgBWo
Ud3AhBQNk7cSf2I4D73mz0YO+jQ23s3hhr9NcEfxiCiEusfmJXDLmAKzZfYBdkq/YktctHL+ODU9
fJtBfX+hXsbFBOFUPAhdt5eGwBJatRKlh0vWFy8D2OoT2OBpJ3G/3QyMQpOahjwyjtQYr78Q+k5A
UlUxBFM1V4/ooTm+G9uzhCTu5ep3vhGFUuZEHM5p3napHBVjLOoEUzA1uXIAnoGRvQTjv3sn0AXn
Qgc4QT1iC56alYreh0l9H70zbIXwCv2kaOu6EzzdzEW28+TlhECI/ESbZcugMjljAni9xjPjY6/m
ia91tbtzGd1cDxBTOTTAhGhTSILp9ccxi9RL9WGagtxwqJ8MmnrCgw+HH6VIL5MZ6/7ba3d3PHQX
SCnogBnb+FpVEfUyUIsJsOfzvlJhn071NDd/Rj3JL4oWwZp5e8CbgJ4JYi0oCWsyQHQ291+rFDh4
eMYUWGIxT2mcPMxr+jJP2oUU9JMW6U9rae6FF/cH5WTpbEU5+PWq4scg1Ga1+Xaq+uI564EGY+t3
DaZJSZJWvtN3n6Zyz0NZk3O5CiPlXCkakD2AHiISuB4WU8Gs09t6DtoY8P6oqcd1BNvZlXr+GPWK
8hXToPH7XFUpyM6yNb/awjT/zJH1/Paa32SO/A6yxv9f4ZdmCte/o8gWATbbnoO4Mm0EdgdRflFo
L8eHPtIqSXGqlC/Qcsk+3h743u5C3OOVmE+R0NmcGW0eKA/p3hwMw7jgVGf/FoBvWyT1/b6O/3p7
sJt7jVl6xI7UnLg/SdyuZ0nN3Z6GFGnHhDL8pwHnFXD9iv0SRdafd49ELgqACsYq985WP3aKeoTe
V5Q/Z3xNQrymoLINWhHMo26f3h7q9tZhJBRSeHsQSqb+dD2pFbnYoskhz3sA2386g5P/ylth7dyg
d5aOLiolOa5oqSC8WbpE0zOxVJkaYJeafa6awnksSyX6rI9duRMf3A6lk3mCtYUiSx9tW+0k8SyM
qlPnwM2c6ZRF7XScdRhGSVq/mzFN8fZVwIZ8ggd8m8VRntacGf5QUI9i/OYU0fiTUC/dCehuDxeP
Kd+I2gy6hBTcr79QM6lpKvJ4CbRVLAdduNlznErZt9FQztqQguIGArXzGN1bRbCeXKRgWSnkbsIS
+HzuMpvlEqQx4EcPJtKPkVX3lTpen9+7A+kIIrwoO/rgnbbFnzhf2k6DAxektMAfih7MLBYc8/Ht
Ue5OyCVYIGZEhHYrq6sNr2I92hIg//x9Qf7vBKoN0itOOjsj3Z4oEI+opAJPI87mZr7+XqleOE6y
GEuQz+2KM50X+UYPK+zt+dzefHwa0HlYQhDj34B+V2wzZtur1oCW97e6b4KezqdfLeLfBi3D/8tg
HF2J+mVaW157W2i1G0FMC7zBXRC7cFbnuwkEGL4TXNHQI9jTdzoJd+fHUypjFVfq01+vomRT2tU4
rcHsQvE7NHY7H4QK1UV4egeUq1p25ni7QUyNZhaQcT4a420GxGbGXRbQHoEbVW2goRN+HjwPU77W
W3YAXHeHAiMGsAo1S4r913ObOvyJ3XWxAknjv5C5/IvR5nzihmp3JnW7F5kUai+O5DzIJsb1SF29
RJErkHHUHSU9p9Vgot1EhfXtvXhnPhI+IOsEtOrQNroeJV2qURvM2iXBxRVsLFvll1nCO8II1vr5
9lC324JFI/sDb+TSNdtqG+XF0FllhbpdY1pg0YYS4nhhGPFJw1UN51ZPeX57wDsriGiENHVBEI2W
8ybCaI0V7x5aa8GqZM6HeAXD0K/mtLPb743icmlwuzuv3+t6Ba0WaiEma05g9G7FLetV1V9qnhc7
t/qdYSiWyk0n146+6vUwaevmRKOmGyxFGp+UocDlhV70+zedvGil6BoVI9AR16Nkldfj8JpHgZZi
Xp+XwjsNhHA7m+7OXLhfpc8IBXTG2XyYutIS6RnpkvotyR+rXN1Pah7nO0f1/ihsbp17j2djc4BE
lrRab+UuFuFL/8Epau8Yo4O98/nvHCAZQoAfIXGmzLZ5beM56x04mW6gIqCGHJ7QPiBIivnvnO8J
u74+dNc5A+U1nkHKDirB5VZWyK6yRolLhCE0MqG4e0L80u+FA4QEvPbgaj8KB1J06at4R49ZfWRd
Dug9YIKVIcC5fEtwf1SWH4v7XV26Q5l86BX4H3b5PVF+RiJ7cDyMHYUx/9Uqf94+irdnn8BRXppU
EEhft6/Q4MTZgLNCxLcASWkUTRpOjR4fjMZECzwa9zwVbr8947G3XqtpHP9N4EWaqoxLBoOoNtwZ
+5eqPtKZ2gP1yH16/T0A2VMYpK5ABY2S8fVpwUith76zIhXYNWNAREbHIYXX7sN09j6DPctDo2/F
E4aR1U+yrGlHLe7OqjIyh5XSq2RnbXY4sNfaxgogDukuJAH6Ghh5Y016JF5LeZKyPZ3fW0ocVWuL
/QdjQzZutoLRapfqDppwcZi7yTL/q7nYdT/FFajYg4UR6XDJJWLhYeWlUY4LTM0/llVKYEtiFu7p
3VsKWLisA5M98vZvJp8OGRzrukhC3ILV42hOeqhlCqwRlGbxCfWObw93G8oTQslOI/13Gs9bKEGL
Qh6dm6QN4Nynp15rzWCeJ/3RE5l4ABiaPbj2Ov14e9DbD4yeOdQ7khUaIJSFrzcYJpxO1tteH+DQ
23LsU8SIISI6qRNgMYSSXV6v3V7jmpv4Zl+TgxmSIyMRazdWhFEitZHpogZxN7jKIUUsezy0bTd1
p1cywtM41uuzqxnCOZSTKrKX1esH+2TDE/zUj9StUYNS8datEowWcu6jJMpLbiBgLhSvGrjHeYpK
9QGqXWk9p2sT1f4QE/B81PTRaH17gDcUiG4w8y/tUtTKS6XQuqCXPVuD9Kevcagqq6w9TlY61H8X
8xA7NAOSLiaja4ayPiYRrNpvi65YCS7CCvVYp+jG8qRObjJgu4wS99mCPfWsTL3bvlhpkucnnAgc
72SLQXUv9iyVPJATaP+00HfTs4ghLD7m0Thm/EwHJpk6eg50r2jWcSs1tJ/QQbATRfFm+Jrm0zBg
5Fl3uEqPWaHlB/A9a33R015V/6eY2qQ8aM26dkiaKs34QzfJFHM/igtPPTVdlGs/s8lz54+JII/4
g+V5jnxAGS9z/u9kRG3ypHcoxTzG64AsaqEV7XTQUxuZjnQs4h9ZniXaJS/XMjm4hQCeRCXHztXH
RK1dOqZztmQzY+coODmn2S1S4+zkjtMEw+jMybdcreM4wUjYzfEswDa4hUxO8OSDvdOmT55X6BwF
b87FYR5TGIQt1Vz94mWN4zww7Xw4GL2aNp+jtc91KTNadT8HUSgeUhT62jzgFxT9I5R+LX9C2Y//
sdEkwesPBff4Q9NobtQcjCqC6z11BcT+YqjRsugoVCENNdSd8Md0sNRTRDMY0/a6N0wUUTpVfe4I
cvvvwEli7dtCbTn9Clq4HwPDWjqElRC7jpCDr5GASbLSGU4p2FDxeSzy8a/VQEP6A2/Y6B0SVIHi
Y6YW3kpDd0LrCjvpqD0OBWIcp86qsvSCEe0wPy5oE1joPlRLc+ZTs8cMnbvvwVjr1j62+WwnYe5k
+XRWWXvHT+GNO3/Ryvbif8SsDdlRmyxPQG8pWjiglVrWn0SXJvVxdSdRPojG6fInNVH1/6VJZucf
Wx3v8qDuZwF7pEtwqh8SxJE/ikTA20cupugPdaRoX0dzcdunNEN55FBM+mh91PnstAF71BieHD2z
P6APhSu7wOS2e4rpfWpnJARH5+sCDS95TuuoLD6lHiCXI9gg0b+IeCk/osCOWEnJQvWX2tFiJUzG
DK43qiq29qNyW/evHLkRNJVLJM4+KiowiXNCY2S55K29oKmiu5Gu+lVmlNPJMHk9tWDAeNd4boc2
Sb9PlrJon6yoQYQ0hwWIR3GDUF+q+HgiLTpevVjRnGdvpiVOWUpE4ewgGnVYU7SyP9TKJH6m1Kgi
w4+MMvvQ5Fr3NE/1iEB4iYf1xWl7w1J8F6rfC638aK7hkBTeWPhIlnHlHdFXSuKvJGBxikd2mjfe
0YwVpzt3uA93tXT0VZi1EufR2QBlpn5cCm5nP4rKIQoWauM/Qcu7KbJUnvWDQBuVfwCPE7pDyajb
B3jGCnXORLjecaZeKY6zgpQWWihlu3Ac82HGFsWrUWRzFlzCNHyhMUx3LczoezE5gYuNtfc4qUnz
j5GwzR9z1MfqX4ISnhsoBm7FL9aSZ3/0xEyzF3g/UfvYafP4N4w4F19xhKM8f1Ib1T0objyax9WK
F/cy8ugrYTpjY/RR9ebYCBLBt/1qjfgdXJTMcEq/0mKR/Ixni8oc/oftfGzRxBAI5Ri9Gai5GxlA
7Zyq/KDyYC54gUzWComlT9FETep+OkxN3KxHZ5hd81OyptPfYCjHn+PUd+rHsXRzFyk2JBr9Kq2W
8d+3n9Q7MQzq97K0zKYFNLQFH4qMbZ7UqwFrPlNP8LHmo7Ka1Qe8gZLAQF31goaUib/Q2H4YTYH0
i4tE29s/4lWa8zpyhE5hganncqEWtI3kQdG1ok5MI8j7GB+9eY3z8kQ8A3dqGvHfXvic9qMYOug/
U0kG9d3QhNP80Epl+cxlVIljla4DEh/G2k6Wr0Rajlu90J0qS07YqReG43MwqyF03W5ARgIkTPdH
zzmr01y5wznqulE5gaSZMaqHvGWe2QHej0UYLY+6kwHm8ueh6+tDMyDddm5hNegVylb00Vpfn81p
KX07Hp2/y0mL1k8mrflpJ8S7ibkAE5DsyNI2SCEi3evwZxrxyjOd2iQO0S0eMCgcOIHrxZOVKV1I
zOUFfKo9256b3OF1VIlnQwGfnuEmoxs90mqkpsxAoGNWI36DVYgPT2DeyYLvzQ6CHlVaOmwU8Dc5
Sm5Q8cBSxArAMQzjiedgSL+OmJgaB72pF+AhRtGPj6MwlH4nmL2JK9EBQPyQKZI2sHs2U7QEIlvE
UiiZrOnfQzk9te3428udf5Mk2rPtuz+WrCpAUELBQv75fwCColqsZqB3GrTQrtAAiqLukq6qh4GC
AYGdQuvL24frzvfDtQO4EFOkc7nFC6Fptli6wuSmsm8OnrSzRzlP7Bxh884wkhKA6xFHWfKjruc1
takT1ZXuBbUNMfUEX8nU/UoHF3WwLLTWDguygu2jhVhkcXTrbuVJKhYYZXhCKY8iTfXkoUut2Dwm
RWKlsL88DOdP1irm8Rg5bbU8mrZIUWjKnNENLGnhZR/0qEQPTCk6N/3RIxRgn3WUFp/RLptgrapx
tx54bI3uWUMVqn/20jmOLg0dziGIsjHuAqvO0x51PtvJjyXQSAI+8hZkVDBwQdmvjV31AGKo7Pk9
hbKEjbbCGS1moTQPVpRm6wnpt+hnYyvF6HuDN6fvLUEBV5I4B3rd4DcA3lyva5YkZpYUKuqXaPak
Bxt5M8joKEbudNNvvx/jkDrLahfYyi0YJZ41fRA64uCa3WWB11vFI4Jh9d424ddeXfRyNvSyqdrx
jCN6fj0bgwgW/Dx6OSiMzg9F4qYH0xj2zrPMdW9GQSFXliGpD22940XbJqSs7EUANdVPgcbsyUyj
/ktteEnw3tMln01JraQYKXGQ1xOaWbMe8bEkbIyqeNb1UcxnJ0VEdufulwtzPSXGgd8O2UfKym4L
7QqCqek6VmlYYTdhHOR11frEbol7WfoG1cvBngv1/zA5Sc6GjsPcaM1fTy4GWr2iwJeGXayNp1UR
C2Z5RK3vX0IXxDT8bE4oHcLrUUSzVOvqGGnoFMn05La0sXKrs3bmIs/JZgHZ16gXoYOigu6S+/8/
9+5iToNeT0oWrnRp8EvUIFscCRuhEXetuS5+C9cNlyxHGWy/yMt+hzd6+wFfKfsSgMjpok14Pb5h
4XxctZT8cAWcDyjnonfspA+uMTy7xbi3prcnAMNsKiQqURWVkm15HFJoVw0VEj6REL80tZjOFSwh
f7VAo7/360mXSLYlbXcpRrX5enaMRTCdXKL8IqXUVpb/WNX0btgSfzOMW4r99CcAsm0eaMeuU71N
FYWiXkpaM84E0GJ8N72NUV6rybis2BTSNlftkDmucIolDuNqLn4DJ6jD2Sr2NI5uL1qK/RSDHA8d
akogm1EycBYk7E4cqnlBnbqqIy9IOnvPSfPODpD65NzntJcIqTfDxEs7dPlSJqFSJeYXazWMALOt
OXTHVD++vQXuDYUSF5VXqoESGHG9tbO+GNaqc5MQedHpoNJiPyNkm31EcqbZ2W2vG/f6GLuSOW/K
gwwx6hVH9J9j3BodOo4arNgpq83xOHhmM/pt1fBmFdZAcRu4clv8aist02xf01Bk9OeihzhoJQtq
vqvlJsVTD+qgeBRrnGpne63gmld4wOiBMeVjslOVvvO9+bmcRumVRX6zCYwAGtd932hZOJjUEB80
6tLGw7C2pJ1vf4bbgWSYB8BBB2bDU7754rZZrm2bx0XYul3NO1Hmny0v3TOwur3H5PLTceMpovGy
fRPy3MR1Ay2GcCjU+COCkdIvuRsRttVg1qJhGomdp+/evEATIqUBTpZmyebwm5ioZlioQtodVmS5
kOBNT2mUme+/ZDywlxJnzCYG7b5ZvzbDe9ZIHZj91OdDqn8BtAKx8wzcnhX6ItBXSDjIdYhRrs9K
6wlHq82hDvWZ5PrQunOG5NegD19U8LN7Pm3y5F2fFqmqwh1D7O/Q3tKvR8uddRnSHm6wWy/mxwY2
wkqlfFBK1EJaBBc10NTF72Qqqxl030wpivscbYN3b0yZsZJkYSctIU3Xv8JRoo6ki4K909mxb62F
8oTGpvL93aPwEoEOAC8l0xC58v+5GeY6FWVkW1Eg4lz7AOmk93EWKHe+nzyt/11R2WtEkgbiOg8S
cITNikZuo5bRBIMcYYtBXDx4VctDXKpj7qM4u04PiYssql9bEV69b09QLtNmaLlzKNSQXkFl2Gwd
1Y4dbNMcKLZO5iITO2vU3DV96lHjd5LWT3isNH9KB5UshX7rzvDbY8jMLcjYUAQJByHwbe6x2Z3G
pSzLOuzLWjn0+jQfdHWJd7rUd9aXG0yVF8srjk/+iv98RaoLMVYqax0Wi9b8D4XkqjpUfTeeZos8
EH1n7bBkqf2/9y4tqGeJHSQ246rZilXMC0LTmla1IVTzf7J2ab5qZTmfVNkFjlYnuwAOmg59Z7vf
3h74dlHRkARFyJZC44Pe1vV0JxVDB9Qz2jA1PFx/IA5+FH2t72za7Z0tp0WTDnNDjzoORYfrURpl
Xp3KbLoQJ7c+SFwac0OvTedML6bDYhrZ5b2zMmiXeSREIEAQ8NnMaiiQLwMZXoWdSnnd6kcQ85Rj
d2Z1ex4g4MKFkuEnM9uCM9Codt1EdUUYd33U+7pFEfcgbHuuj06hHUb1IV2Xtg3aQd1z0np95a7P
ouSf0wwkJwc6tRXVaRorGxAAacNoWPX4if/77cRFfDaloPxRA5eNCFgnZHG3rfTOt3NvaR6yPp7t
MFubPj9QWdB0HygGvhTMkAwy8yD4nZTFXbOzZy9D8WGVVejYh785JudyQOXmo5Y2y79rv5h/E/2P
NQV8N0PnN47mLGiNwnIOqqVQyEUAtu1OLbajBVRyLY0u0SwGrBviXn3uqZFTXG9KtJXAavazj2h1
PR0U1Y1if8aa2DlMUWnYj0tUeNGHdert6syNuliHzpqWwueSyrqHIestDRX4SkfZGd53+31Gjdv7
6EWY7/jpoNPZ69v0X8OYneSf2lj79YehmEn2AG6sETTr8KJEMS0ZvzWl0VbhrCAKfyzjxjMfp3pW
o6Mh4jkKVHPEQMDFa3p8ohVhPM+Rx7rVJSWeI9ILBp0MpUAJVmls6wWka9WFc1eNL2ZnNH90oabW
sUW+ujzk3bIsj0nhguXOLOoEYQWU7r2yirxA+DURnuLQA8Rr+xbZdefFWiSoNhfeEuY5lrx212vP
Yu3VAK+B+rNogVD4lLz3jHu2AQYptLS8ZEx5MMD0Xp/13Km5voelDQlrM5c1a5dfemM3gqfBW8Z1
j4hze7cQKSESR/ZOY5648Hq83qWza0eiCwVaZPalmRSrfTLW0s4PqRD2t6TKh36nVHxnjggLICbI
IyjtPTdzjMFK4WS3Qo7XeIqQbWx9xSBby431vRprLCezA3GocaVBBNo8unpULzzokOMLi/dB9sPE
g0BK6WfdeA0uDF4+nN++PO8sKCrLFnAdhCElcv56QUvoretKvSVMVICIIEWh3B2spK2MUxSbncfT
W1t7GgB3VvRVqYb1RBwHQtr1oAuNVD3pnDHMXGzc/VRTo5Pa90go5ZDsdjKi2xnar48R20U6FW8F
XqwqcUnj5ikk7i2+kAZjSA7z4QIXbvo85Nle5HJnPKnVBPETEVfWdhN/RvmMCJqur+Fo6iL20xIj
H39Q4az7a1KONI26MtrDq96uKL6Y8Pr4h5gUVtf1itJFVHD+GdVwsuz6YzFXxaWy4+RXyy29k/jd
G4qkDO0mwDiwrjbPu97pvYk5gx6iJ5/+VSvdjKA6DfywtaphJ2C5HcuR7FmpUkK3EKz79bQSoY0D
NRojXI1pCAhrtMdkxMppcpAae+9BIFwh+KHgQ3SE4sv1UKZYUBhJExtZlCIibRiWp6rV86+r3icn
ZOz6d48HkpSbTAoYSM3GTZ5ZLwk65qZih9iaZL6SILRR5vq50fWv4Fi6nTvsVdvyOoSQsQM5EUU6
SWLbZBKDNSWaAkQlzEa09w7oCozFoYiaQvkajUU0gwmKOpWCf05nYdZidKJn06zji6LiovcjmdV6
PlM8d36/vexyWTe/S0dZB/oC1X76fZuNSwku14YK1YG5x5agxKHmrCtOvNNuoN91Ow59DbqK1Cdh
Im0FHlFY6Hir+oRdm4BuqqUY4YONDYLxbRBZR3m77W2cOyocwPvLEgG6OnZQ7RbaRLZofk2OUayn
vGkG54h4gqF+6XsXo8Skcqfv9Vq4+nPu5oVxZG8J3F9UbbbOk124tHlp8SgHGnB289gMVQSlYU4r
8Vc/dWrzoTCSKD5zR+X1MdZ79zOewJl3iqRR0rNNJ/qJrjB3h45auYpvA+LkTzSoaqzaEOibHnPP
FMUjAUod1kC56CcT+CsH/Kjc59KZ5t8kZ2BploZ2/jHX3cn0KYyn9gFsRmz4mJHg4tHOhvWnKyLh
PoCcLcFOVeuEM0TcQj9t3UJZjwl2ncWfwsRg4k8ej+sQjImRR0ca44YZlhFgwPM6JNzh6pCV6z91
g5/RJxiMQIsT5BrLswGWQvzuiqRML4NalrwzEZcz2vYR5lw9HY2UJw9yzhgUcL1jXN71JptiH0Gy
on8gqTebY6aV5ienzob+05R69k/DqdrljNc4jfwcUQLlbM0ewisJWA4XqYImoolrO1F0bI0y+YIN
XuU9gt7BlUe0aGDjbBTP5F+r84MKVNEcCkKd7kTy6ZSBE+WdiRPhVItTNEya+tQXamSd4DcDPUtQ
oIDZ4YgSm0ynMxy0IkXSR+fKU7uP2PghPwh0TdHOI2ytv9E4VaaDIKJVn+i6WDHUUQ/3rqpbcMpR
XWVdT0pCo/EonUF+W5PQxEXVC/FjwW7HC0vqkC9ekpuC3D/Tk4tReoV2srGgap/XGdrRzqG5czRp
wxBpISZGnWpbe3OWfo0tq65DIy1LMD5V+8nGu2knr7pzMGniWhJdT6oPxPr63tW6aMztNm7C3gQ8
a69tcooa0V6MapeN85qjbS4b+AiybGwD/OAeuB4r1uZa11ZyuCw1kMgp9bT+lWrSTt1Cz/nP7CIZ
fYqxMvlbT7Lx0UjZrwLbGfu4xPT/DoaV1/+Ps/Pakdvo2vUVEWAOp+w0wwnSjMJYOiFs2WKOxWK6
+v/hbGBDzW40MR9sWD5SdZHFqlXveoN77KXqvZqZEaVQBajzd2Zuat8dqYCv1yEGL/duOfD1473T
hSdPaNOWh8W1Z8abWS7xCzayvmHnhRMj1Z3qwJqGkmgqZ/w8Z5r2r6fY7gZCcmUROO9+VxSIC7S3
2p+btKXesL0maL3BfMKTRDuKoXLuPnoK0J7AhA9fPMS4HLTnL4Z9rCcMMG8C0wnLx9GtilNCrfrh
ymUZhXVGvbtgastj/RPtUUxLTEbaBPWYTJ+iqFWgVeZwCPGK3X98QgbI0oJhsS8Zq8dWRJ1i6XHc
BrXUioNb2GJPSbhVil2+HFrAXPkM2NFgnevMXk/BKSjTxiaYx8rh1KbX0odmvFE7XBa0jOLSM6W9
w3JbK10VAEizFQmoEY3LRxyLp9OkIZycWr1/iMF0Nyqja7NiwwHzp6vAn6tnF1rQUqDQtUFqk7uV
V5FxqNW+3ZjV1VEwKjYsdRGhrhd2N+WlhHaxvKEkPTSygOVZO1t94MsvdQkcwCOeZadyGVh+xR9L
jqME6nqRtpzN0t6rjvTuSk/rd3Kuwo0JXQJUDAViyrYAeMpmej6U0RlUP8nAa6Jnvyv6+M3t09M8
aIavzupISVIaxK9pr7dX+rUZYsEIPrVI+PGQOx+2y+2sDG29BRdL0x0mpyoJlWSzUtZuLcRrQ9HY
4rrKcIuw93woRc49OQKkmVqKRSIaJs60h/ZOMQ7723O6tuKXfXW5UaGCt1Ybhe3FijkORRuQff3k
4GUFGS+RmGgWBTtGuHUdvmgzclnkDMTjF9364iq82v6KLlUSoTLeEGXpo5Z0+afIdeSd4pERbE6l
t88lZabCrfltgJb/PMQVeZsk1P4VRl1xlBBDdpGBAM5rMulbYaRsbNDvmcXnRyftKswplzodytWa
DTiKUc+VlGzCsOiq+ehZGTWpl6lesuOaWEJWV9s0PFoNbHbfbdpY2bet5X2LxTD97c6ZPfix4rSW
nw5mNRyAv+3RdyKPjTHRLcyySiZi+0Kbh9EfkcR3vk1u5EvScYPdO0Nqpbj+dFW88aqXNbOel7fA
/1BBAI/XWc2Uh2GnQqYNGvycdm48yENXEMr44QW1sNVwMcLekzW1wgSS2FWcyqpEMIV6tzfKOHlt
sOIhtKGtfmBzyhX64wOy4biMSWIEwM75pwKZd7bE6IogIsEBejHBk2k9mi86ad7/aWkYbtSKF5+m
Rr+GSBHuNcwTLPB8vIZbJZyuqQ8sF+G7b+g1W/fcEke5s3vH+HJ7du+mnmdvjVEW/A9vvncF1uoD
rSoR2g1JuThwa6363NB+HtASNIUHQc4sa82Ph0l3dwl6cufQ2Y1V/EP0Y4VHezjZ2j2H6ug8TJ2b
aocmTjP7r77CxM2fqqbAy1jYLalIjeaE877qwt4L5jgkmI6rgJ3osChg8jcPvchHtLodvtlPWqsM
3GeiQSM0UcbSO9VFocl7ysgu3osp8kDWJ2jC6udxrEPxK1a4Mv5bEirpfSuNisuQqeJD/KjHdiZf
hrZz/rW0qPwJJL/0v6DJ4zaX5Jn8kXJukmffGJnn50TthofUzp3nEYZK/sVIzPQfJADuV3MRBX32
ptmyHuXc5eNjPQI7fnT3R2sDd4WGK2+f72j5vP4430b0K/B+ei1o4AocPK/r/TyBDIkf/5YG7HKJ
MRSevximvPtsrpY0oimXgGFbC4o0T782pSL2QHioDKSR5htV78UBsEDpVIi4PaFf5LJwPq1onAin
LjstUEbT+u0NXYzEs3PNL3gcxqdSq82tFc1feL6gOWwgpGN9t3jzrs03FLNToCfORpCwfTSHcZpF
cphnkX4WcaF91MCe3Y5SBBkhdyA69WvsqUxYGk0lrCBLInWPW6jrt2of+4Y6/nP7S4WceDkzHiT5
NS4nHC7Aq63PjUfPwxB6DqgglfhvvRu9/sVWp2E+AIqhyQin3oh3Qusa8aVFbvM2Y/DZB0WCPmg3
sMDRP4BqEVQqE+9RlGYPWlC6om6fdZhanusLpeznzxp6ltmPsAQpXwi3TKpdOTb2YwN+n8HGx3tw
P2tDavuKo00INucMqUQ2dAQERQm2CX5tRvWILCWP0iPElynbCx5KeWSLmfTXeapiZ+9qk+u+SLOp
cW/IOstAr1C40PT7nGDYji9MPPJ/ZX4cFXscX9jzw3nXSwttkNq0IvwRG278E2dC2ldRPFvpMfT6
QT3pGKjbPws18QzIIF6lvJJ76FoHhbDX6GhZM9xfoigzb9fQsSc7eCZP/rHKXfvvopdFuBuG0cv8
dB6RJVjcS3+rHW099omys0+kBJXD3kusRLvXjKjvoBJMKTVEAQ1U26dOkackp3UL2zepdSX8D5GD
ZvpJZY32XpR4XB0LI00S4q+n+CvB6IQpo2/zfjfDrMxPeVXnzzWuoq9UMeQBF/OUx4dcKs7PHvQP
+V+IXYk/WD23E9ktHaokTtxf2axOYCcynRN/ntRaPwqWPtG9oRL/whcrLPwG7hFp1lWSaD8iZeir
gx7n0j6lrZzdndclaryr3DxHjE3sCGrr0VbfKD8671OuY/r5NEwyq45unsr03sUfKD+qMT7vRMZz
URx8vdeE/cmK9bg7mErpkdmccKVC6TmlyEJufw5rhszy4dHg4x8IZfTL1mAHAvMaCaLNpaP2Zg4S
tyNg2IhdFQ5AXto0erj7TKRWdHpyGg1SGHZ9M7Vb3MP3++dqv8HYwiJ0kR2OPXX1Q1C+0VVCUhlo
ljTcF0LVY+8um6kldqY01PqkwP/QHty6TyqKz5YITqAgq8dgO4rSQ5eWY/+J5HW3OOVWGRanRlEJ
VV4sado9TTgr9nu9rrHU8krlRxHWkwHo2WfesSb0td/lble8JbLv3zicST1zpCjMfV962bhTe0XV
X5qqbvSXrsiMv+0Id+OjMsWltavyeuju+GqN5MmsOX4Isp/EpPpdWUpo65XWpBu1zeVLo6mq6jQg
ICXz5+rgcYsel6I2J6u4ypzMn6wyc754NB3D+xF1ykysDh3vfVKoSkZoeouhjC9lYXV/3V48F6Uq
xyuqb4gO8O1QxqxqrBqdXpSYnReMJBbsOgA7Orrmlp3L8recrwyq+3etNX560LFXR9/okUpXCcUL
+qzXpyP0UZIiZ5WIW1dY2aNhlkZxiPpQOBsl6+Vj5gpJwUpZt+i819Kwkub/2JZq9tA2fU9XPjl2
miMQ13b3DDoTri7KfaUmJ6vu3m4/2fcW7vmkl7HBzKjQ3YU8dn7ee/HoSsiF2YMqwx7EV++bX4qr
Zq92GmHxECWq+JZWSvIGn6Du70Y3juudouA1QXRRZT1OdE1/oM/wSujC5aDvXei84oDR5jg8xVLt
kuPtX3y5FmhiLB44CzUK0u1qTUJ+zgkojvMHXHIlAevNeMrA5ze2q8u1wH3Fo9WOvSwktzX9FczC
nCOlKR5moYRj4KFj/KaBOSVHO1EJm64O3jhOn29P7bL2AqLlig/hBek9bcbzd2HXnVoPepk9kBXg
HKrR1v9yjFJhH2zS76ZdVx/1wiTKh767gSBwkSUaF0y3zDKSAXnyg4ZVTe2b7NAktCpberorr+zd
P2QxTV90datSmYtwXE7ukD3UFiZrk4TPV0XjFlnh8pUB14MggCPgzkDxev70vHxyoxmOwgJeT3da
HU2feuHUnychxUuWJ/0/ltqN3z76yniANIPBnSALYsp+Pii4uSn1MCoe3DxrT0kdaW8uvle/PKXR
9lVfaxvl+eWjxKQOQ2pt4QSjN1iuCn/cOjqqJyFppj/A+Kr9ZAb8pMwsdrdntfwt55vC+SjLQv1j
lEwz6Q1BQnxQEzP+ZMNxxxqdXHQB5+vT7aEuJKnQDwl95T8Yx4GxrhGgeEi7bLan/GEoRPvbTqXH
kRp3tUV/bZbZXUtcfHi0azpUhzk14+Zg2yJRvgAsZe4uLHUWUpl4I3lNeQEVvYic/ptl1/XPpPPy
/9jSDewjJtqBhjBFeyhV2UyQ2LAMeAY/G6DS9JrS7qa8kZHfCbPId0UZRg7kNnpL+0pThHEgY7v6
W6nlLF5kP6TRr4gE9dAPlVx+IwhtTJ8B7TdT8i7eA8CitVj4gaPjO33hNaINJhSyOA5aSpK9FeN7
IWSrH+raTj/6yt+Hek84RM1Ci+j8ldP7Lchbi+JA2ImDy6pJ/RnGfxfUz6fbb/ziWrSMxGEOa4rO
Eejw+UhZYqWmVyGYECQc+XB54zfbiaw7M9W1/dhMEjHIMDy4k9du7K8XH8/7yMD4oDVUEfZqjgWe
9e5Q8zhHq3Pv+MLUUwfPd+M0vzYKDQNMrEimWLpt5/MjMg/N7lwo927UdM+1O/ZPYZU6Hz0GmQvg
OgbAy2nIv+ejzPAfFdjHyj1+08lzU431Q95ZW6ysK3Ox6BCwzyynIIS381GQUFEeZxKnH2IDnFNS
NfVnHT6PfXd7TVzs3RBz0cTTotJoqaFxOh8H74wBR440ChRb7X9ive/+INmgI9NAjpPzZagK0Z9m
Kwu3zvkrXxgsG8ZEssofa34pN9JF1BMqKBjbhWaWxDUx80ULJNB6XrKx2V17nDqgJLUlHzOX1dU0
M+6xIyzTQHSO1x9plenV3qpstpzbz/PaQIAb2LXhUKReqBjrMIuLPAwZyCNMG+MTcUdnNv328VEA
j981KgucspoOelkcg4shCqSj/Oc1enrI9HBLiXRlu6Bn+f8HcVefE/s7CjzYuWwX9vSj8ARAmxXK
/g7dePx3k3TGrtHsjC3S5Cb/8QkuJCsKClShF91mlc5EL90KynAtvKPDieg3pINv3LKuLX42DOQU
uBihilltiBHWHn0Tt3GgOZM4Vn0l9039ajXP+Nabx5xCeGNaVxa9jQPhotkl6AXFyvkypL1E4KWl
JoEemubfntGSuzqO9qwfaHBMW4EQV14g9Syw9cJTB49f1uofxUQ7RgizPDcJpgTka5ix/iAHs973
uUf/Rk21uxDY9nuaxmm0MdErnwGbFj6xZL3A/r/Q5pVKI7QMry5EDsMdSl6uLlYVbXzVVx4ncU4U
nPS8US+sW/gNNoxdmiA8Q1ipnVRr/GVAHDvUbeJ+fD5Q9bCIRRADlLJmjDSxJgc5OWkwerJ5zupS
/QkfKd3YjN9/8Fn5R47zIvtbmt+Qttbn5NixV05VmqJmchTyINCbDfFBWEtnY3QdnJLYw2l8zZGh
WNGu75RppHKC9k7vc1RGMs6bQeylbgO9zfGA7aaRugBLOr5i6r41a097qOq46/ah7OgAqfB+vleu
V/6WRdMjufES89sMOcp8SlslMf2ZGOK53UV9atlfMAOgCiyy3tKPtme13Z1dGHnzucxm4y2OVGj9
t7eBi3sZBywaBCjQNBiIDFiVw9D6OYmjgYhV8kjxyhHTXpAz6E+K+pzIYktfeLmeKD0IX6J4AI9A
XH/+wdQxHZMUW5VAlGgF1BRfGkINcx/Tgy1eyOUHwlC4rdFVJIGJO+f5UAgZw6atUVn1eLUeWyuP
TnVV/nv78V3ubzQvPCwx4DmydtcGrK1Z2WGu4II6FW5yML1B/Bh0N3+sikrb4wM7PGdxv+X8+B7m
dL6IWb/AewszgINwLTLuzGxqwDXQOogst20/G5RIPOsLPeVeSUqRxn5mDp73rI16XHzGIas2oRpa
AguKUlXD+CtJpb36XUn1bP5RVr3y1GZzqfsjqzfZAXe3X02znx6rEW0hYikXx65IlKXwhzrUcTYy
S9R+aiWyv7IKm1tf4Ejcn+JIKbauvpdbLL4Iiw8D6BhMojVwULcDRaLdtoHVO7Xlx27VPUx6rL7I
qJu+q30tT12XzsNDEU/C2NguLgm2VKJ8GgTOgVlo7B3ni0jTsyk30p4Wr4kZ235wTEG7yJgV+7VO
PZl9k0lei8cma9zqlUc/RfeazMr/IHTHxpvdiEnfqQkQ7OvtdXe5uJekLyTm1D+gl+vyxKNi9TpX
FIE0wGv0ScyfNIwxft8e5fJrRVXmwZym4UznbB1dkjh9An8LLaczQeH3ayijyW6MuNTeIT+dt7Iq
LveihZuB1zQa3UW5t3rYGOboxhzyMREdXJcH01Vo91jQZ+vdHNvjm5UZ1q/bM7w6JK/VZnGxK605
d26dt6OHB3TQkuq16wbVPjTC7Y9VWbuHJs22wo+ujrfYVMAd4lBdiwRtohIK7MDYlMYhrI/pEIff
9awsXmj8csQkLW2UjYP1ypBgN2S3o6znA1oXmVWratxzkjqAIS3ulLhtd7rRxnfEqbf7DNeijfr8
yqJBoY4pEXUD7Ne12QxGZrVo3LgOzClrj5qWT09D1joPAiO7rc9zuQmeb4SLmJXNnU+B4nKdW0xn
zhxVW8Iw1CMYJqm0JgdVgWt/mzBPlUEqavdzZw7VZ2j59DyygmW7s7rOLI6JYeCxaDmimwi+E0N5
uL20Lo8GngGdIRhHwAHI/M63jkKILANqLQO3KSS2vMZBFGnzHwBXsRtbwJi9HES9UW9fe/h/Drrs
G38UpDjDirkLUcGpZFsdRV54e62McN5Utep/eM8Un+67kyoQ4fJT/hhqwljfQCuD1N0stWPJeRHo
aiH3xKdv+Z68Q9Lr90xND5gLroLcYT0tml2wW7QyCHFXT3xHVbCNjIxweOb75eG2RO5Uvi698PfU
V+74qM9T9AP80mz9MM/Tj3ohe4sjBp0+CpilZbMuVpV48BotROZf4xXpKx0o2twlH81DZhRYQouh
HUpxuJqrCqZTjCHGLrwMZpERNGqZArKm05xur9MrS4YSQl0eLwUMu+D5e7QHc1YGpYEQHgnlDp/r
mY2vnAMZsu/eHurKqbUgEpSU1CwqZef5UHSF5z42beTftPWhKdREcte59UGrgOWxoeYF18HraGEw
no+COEoIXCwwLBgaTPiV2niWcyb2t+eCio6/Z7UoAcdpacFcod29xscLr3dCKMFDQDhVPv9IYITP
Pw3kDuLRKKIyr3azwvH9Vy4ypaDjm9SNOLj9rPe7ciIS9Is6awSoEWoz9gc7iVuFTitBk/ftoEz6
7yKrje+QAKr0BNpGwryeZqq2M6TVRLs5jY2vqplzaxEwSdwnLvMpbq722GjuobUayEQdmQr2XVyO
WvvQWtztfQCTUuywxsyaT7bSzlXiW6mWOJEvGuieqS/KVIlPk6NH2j6f8FbdV25vVghZynz2nd5q
c3iAouv6n2rVT86dtLqiDBIlV5OdjmN2fTKtoWeLDftOIsaLm2I39REciDCHslr3uha/9mXhVIeO
QtLzDU1Y0bPG2SR3ZZpO+WsUQdEq/X5M9MRPVX3sj3jL2j3ZIaFZ3pVN7ti/ylqfJKoxd6rvcdAs
zdcCtzbY0jR6nV+ppUZ24KSVWhzQYSThv8y2tXaGcEMbvkhoqCDwZY/RdiI9PNdmrHKPNW/ryZwi
Ef3lNnb9IxxmASidNZiQtsDmzYnY1OHnBLRb7y1P2qY/Di355E5iKs1dbCoyeXEmnFyxdCQPsvUN
IvnyE3aQ+lvUj6isfTup00nuMc7t9H+REbNrYWyHJavoc+erlLNn4bnbwmEpW/xRsqQkj84tpEMW
RmwLEtiJf8uLp7njzn4K1bDQfa2ax+ZohGqj7DMZJs73ceBs9wfbEPML3M/G4Ulh4LSDzTlpPxoD
FNfvTSv5ORtJqSMO6s36gAWP67xNeilfczXHX6bLWjE/eWos8lOH98d4IH2Vk9J3ZIt22h+bLu3u
06hSurtRq3usnR2PnQq5J4vOr6ETFL5BLTccibrT/x0Me46+3/4KFxhu9Q0uUb7gH+RCcRNbIWha
p3mtbU6Qh81aX5yesfBJI5eWjgWRWMlUzDwLG/6IGhvIkCzF/vf2D3i/f6x/Afc/WO1UrXAXV7uN
BbF9WlzjA2T5trUfZ6/+FAolLfy8DUnNlXHmqbtJr61H11bS+UGWc93ujX7SNb/KCpo7jqu0Bpen
qEx3ttKF8lCYqbB3uIw18UmGbfJTNuP8qYAuvOXucmUTsw18U9mVcQaEEHG+WeYqyUZDT7U2whnx
m6rfV1hC7SLRPlKtWBtnzZWaCLCdDRrBgca4q7Mmw11VwywXZyFnbn0LVsS+xoN8Bno35/kBZHmj
LbJcGdZvhxMa7ioUHUCHZfp/FClUd3GVyKwOcBhTn3RDlmjNRIdNed7ckRalBlM2uzCbOvv+9sK4
ctYRy4JlBgb3tP/WsL/S2xFmY3nNVMGLcuwE903YbekdrhzeNh1hoiVxtacfs2ouNKUx4gQd1oFR
lf1OEWT8zWWr7F01Hf2PT4isAoBVwmYAVlePUkgzAr9lqMgNh8Y30lA7lZnZb7yxa88NexEaJUvT
+YKXY3IQFWWm8MaSlMwNMfd4t0dV421M5+qTW6xFFv0GnbrVwvfwxi4JnG2CfMzwOMCQH9PzSSL/
80E96y2u+JVpwUMA80KnC01sDWOghRt0kk2bAPFps1fjJvymI0nbUMVfJGnzaYGzA9Ry5SMzc61/
MevQHmMbJ18IWF74AuOt+4FgRHvNocp3f0f02OdPbGLFfDfVJRmuVeo1HEJ9KV3rvjZSK3uaJjdt
dl4NRSRoqW+7ndI5+hvOprp47qZhSndRS/r13k7MogHeCMP/kqjPyRtoFCP9anWzGn/iDDO6p3Se
bXnfJlCw/dHqkZarSofLMdYfbrKvUB0VG9/dlQ2NuyDGJTgNGQByq8bNiBQXxzarDmQcPiHQKP+S
pvufgafZvTlm0f6jHwXiGMADnW+cK/YasnDTOsWBzxHc59v8Poer+jTqYtqomy/ntHQZgMdhMdFg
WytXmsiEmIfrSlCOWfjPYlMOhcbO62ctNEN1Z4Se/Hl7Xpfn6rI7s00j4gT6WuOavYZL+JCNMlD7
ohkP0mzkcFe2fWEe+iyPIh++gNPcVY7DEWsJ15C7TJFh+PX2z7g8L4DpmTPXEmhR1jqht1X1SY3U
tgv6MiVNNFfNZ9jF+g4s7t2dLvkRh/b04RVkQ47ie4AgiCPCmkcdeXofRlLrEI8M6RQ0qSrhqXmp
EvnktQ7RHQzSeiv4+H2/OT+pFrX8Ipkn8wrG+AouaKAxyQwRTcB3FyuvXiJb5RuGFFJ+RkjUR18r
b44nKGglGBWKZNLtZ00qaoe8BU7mLtdMOYMyFPVPiM9e+leitxCWW9Jdo8+D7Gz3xHXS/KmGXZSg
2gEU/paYveLtraHOx2clnJJ2A5+53PRYPujXsKkkYhA05Pz0DRvFm3tyKwLXItrCHvL5cwl6sfEN
Xp7xC9QEux5yFCvlHS3/44zvkGiTGCRl0HD12pfsL80uZJvsfVUYyZtVjPkxwujpQcZO9vE2KoNz
CSTtDXQNK4bzKfb20MlRETKYIcKfSkAf33bwkLr9HVx5kHRPoURAX+HOuS5j5kShVRQzip0rZmCM
WvGm1tLcOD0uj8QFSl+cbXH5gkC82jrd0YuqMrZ4kGU6fTfsfnzidqjfGRX5EP/DhGw+r3e6DBf2
88cWs1cMujBl0KM3xdYAwVlj5PrxfxgFCHKBPtHRrqFIgaNdXBhxH3Bo9fuoNgbca6stJODqy4FL
CY8X7jd4zflcdBafnsZ1H+Bf7h1TbRInsgbmH7fncu3lLE06l5MNgtHavLlutTaNO7cP5qIVL12v
J9R8TgV7zFI2AJTLoYCbULTRD4T/hyrzfEKhrBwxpwObv9TK+8J0s1+h0JFM0L7bqPauDgU7mKyp
pdO4dv5FXRr1noAXRRHxr0ML2I+tBmygV7YSQi/fEppPoLT3FQfFdvWWIE5NXWUmi2EQzhyTUuW+
h0fJ4fZbujyp/x/zC0I5F6oLd4VIH8OUDJUhkFKX876gsXJCZ1GpL0nEq6Wqasx0f3vMy0OSGxmK
6qWDu1CdV3dg+PaIDnLGdIWwP092P/mybJbgFD0LbMNOjopbbX1aVyYKawrHIGzYuRGs++ikeODm
gcI/UI0OOmOMaW9OqsdL7NrNY1jpW/mGVxYKxTO+tItpJlbEq0nazoSgo3eHQJEoWKRNtpIXVtEx
bXvvw6cWdTp1NH4ywPfsiOfLP8N1BKFVMQbC1as7NAzjPQrSLe7PtQeIVMOm645XkLpGKS2zR/+Q
xWPQVJ1dkReSkZ5TST2ZgkR35LdizvWPcywW7RtIJnI7isl1973saffaaYOBcwbDNkRNiWlNlpvZ
xnF17WVBvuGzxueJya1e1mhWKQEA3RiERtUGWWTrp9IgDADHoGZj8V95jFRNXKrMxbSKhtP5y7In
Gh5h7amBqDXrLp76bB8Lt94lbI7H3ijlxnhXprbYw2LzuXS3uOCfjyetSrVbjD4DlaCK3xMpWFgI
hlb5wAXA2jiPr80NiyzLXHRFQPPLb/mjsBGViBpWhRaMTaUc3JLs7sLMi0/VTARBE26aJF9uJDQA
uA/DCEPVp6/JPnmcd41S0DbTM9d6VsE89xr1xl9lVlT3IaTT13zCP+j27nW5Ly/NUOIpwErMxZ79
fJLVCPeNOKghoOhWD1qqKn5ECMjxw6MAAC20V+poasVVJYr8JZ2zgqBas5nb6Y7uENYTGIY0/Qas
cDkd2CA4gDEGhBDA2PPpdDbRJEXLZ90aEg2YZoefZ0VpP2qvA0uKp0bjn8aiSrP1fBRyucy0ICgt
qF1qGhAgcx9i1OxXlflRY3bOFCjsgArwihEwrmsoME0tRmc8Bh30dR9VZElwj5bvHDuu/4dnB8fD
ZftdnLrX3dy8AoEeO3UMZtTlvgyVDC8IZ+u4vPyCF8SHQSjcKajXDMFSqNosJlzsWe4K+ZaD5itJ
P55sIjgOt1fdtaFQ6yNnp/YAzlqtusG1ctOpmzmoHZeuL5VHLH3EG0N26uE//vvh0UyoGngBL3aW
SEXOF4WnEx/G41LBOj2sxia72IthcI/ENX7UTp1FAa0Kh3i2C/gha4G4qLNGDNmgBm0beXud2Mgd
7lbVxx8fxGW+Ic5JblZr8k2HWfRYk2sExbGsd/TZ8cYtwvlkZMqWvePFZ0svl/vBguRwW9DXSm3d
QBRCdpkTuIBa/4xj0u3rIcleb7+hy1FQgbC1wirmwOfYP39D0WBmcd3ikNmOoj2BEs5PblejPrw9
zMWyM0ikYytFzryQv9dF9SBzNx+UDChh4bMUiUc2qNGQMmRNWwvh4ojiU3K4edMI5/9gSZ3PSBrF
2PaW1wcyFeFXu8/kvstn7TSpeXcUotoi019OjU8Xe1Ga7/Ce8Iw5Hw9tP/YTuTYENJiVO2PSU3+Q
dXwcNbHxNV2bGfcRriWLrzbf1flIU4MMMLPUIUgJoz7Q0qJNmIzVsdaq+s2Mq60b8TtScAYALbsS
xdJiPU87fj01R6pz5NAsCMIujnYxavAHp8CoTlZh9ejC9fqRycl6wNPOQ1Wteyc6ocNphjIXpDoZ
gpNRmo+GOm19hRdVAU+ZpAwcLTXeteWsgKk4cWQlDWUMcqea/Nk05v1YddVzXBfDrsU67ouTdVvq
3EvpFEgYJ6gBf4hUEHp7549/rK2mQQymB5LejvcapnIqvuYG0twvVYUE6kfkzmZ+hFlt6k/gFhMO
L13jiochxv/5IMLOCongaSmqvdbUPnl4t5k7+FbmTDe7IFN20Oso/NUBt7o+KGeu/GcrkZVnRIqO
KlL6Ii3aXTyIxLvrksxtDpKM4PJREszivU1hVad7auBK+Fz3cuWfGuvq2E8avrY9Dj9x5JM4MRn9
vgGdCncVIGn7UUiApwNfA37e8iVcSKjo0RQ95YwRuFiAqpAHdO5DCdHBo1GmYmNTuVwGDAYTHMEW
t3WuLecvJMwdYWSzs3hde/bfRuc20WvTDma51yPLKE+taYV5QI9j2hLqXOB7TJN7EkwOKhDgr1WJ
31ilF6UTcRpp65q+4WXijqRcqGxStk9C4oG5s5paHKrMDl9v76SXGzYThWfL1RpNF1M/nzRGwMXo
mrURVFiG7FDN9veFXU0bwsfLrYZRcIsiDQWePaOdj6LX85jrYWIGcaRPqe9VdtZ+BfGsPUZDp451
TTGMGyXklfdJBhKkX8I9ACvWkKKl4Ec6DQzKVXCSu9nG84tmtVKau1oflW6XY2YTwdpj/7m//VQv
58vuTdg50NJ7lsfqhdaQWWZrMM0AvpZt7NsqrSY65OQKHOIyLkLfbKOm3d8e9PLkgBK0KA4BiZf0
n9Wr9FwJMQMZOLwmz70XkckwaPrv08LdMnK8XLBLD477DDdtE5b+6pAyrDFpG7oZGFKSemzo4acm
r78NMx7+Zh9/EwpJzlVvbqyiy7UKzL64P1AAco1bp6kvFh5DasB7mWyoHikZR/teJuKjBEMAEbqL
i7nnYhK01vOTaaaiWsNiYnBcsRtrIzp1ZmT5NValG2/sUr/PLYoyhlio96J2TXMXpg77rW7doFCj
ovndTdwPdhmUKygrcCWcE+TnMDwWUZE4+7CNDA2Pc9oReLJYhXUa00jWT7YR6mSRS1CWu9IIqVTZ
xUWVY61SEwHWWW2ZbUkPlrV0fpQvyA77JQgSNOZ192xMvTgvmtIL4HmJMcjUwUJbgTo02+eDrSUP
pVtr7Y7EXLJsXIXgqYOQZfTt9oq/XBDsmDi84kC06DXXr2rA4MhB0hUGqVrJ71FW4+GHIuXr7VEu
KfILMxESJBwEljyH9fnupblDuFC0wwAXVj4qqGNEbltWTjJR0QOH3pEfgSFuZi3N4qEk+POzKw3c
eyYYXv29Itv+Xm8zZQsZujJ9F7iXOCYLch5aifPfVRXkfszYOwTFFMFo4c7s1f7QFMOHW/uLBmOx
NoCJvMDlq8+9m6okqolWfMDbNttpo5AnpcHo5fZzvtg0+QbQLS1MHaAZEIbz6URDXhFVUgMs0Ar+
5DWxuKsRMD9rTtE9kHbfbYUyXOxiDIg3CTwMOkHcJ1bTos5V5lIBjjQH6T3FHZk+J1yr6sqfkg63
68ops99mO0/4ALG4NvaZi7dHSx3KOic+729R9J1PFwPeLFQq+DmEvVN+l3Rl8WjxsnKjrLnyWDmJ
qGsXKxiMaldnb1UWGd3VHDyvi2flmOtmKHw97asn/OZi42gZ8bh1PlzSmU0gSy5NbJ9LN2+Nw+IX
SmT3hK//OKRjv2vLtMkOZR97L642OprvujL6nZO5B00Pzt0eWmTt+kRQp28x/fhwf3tpXXnWi/KL
yGRiQTVi5s6fdSbq2CmoNAPDFmgQrD6+D2Orvrs9yrJezjZFJo0n68I0Zg8mXu58lFHp0WGKUgtE
KLK7rsb8o01CL9BYfhuL58rSBVRfVCuwcjlDVp9+WM6ioFOvBcOo9vvETh3MVCwcnJWx2JmlY+xD
TZ0+tfb/cXZmy3EbS7d+IkRgHm7RE9ktSqIkWpRvEJbkjXkGCsPT/1/x4hw1GtEI2t5hX3iHqquQ
lZXDyrXCrQH5tU2CKWIalOkOll5EGYk9GKHXNFDMQav0BOx3+iSn0H4V9iDe+94zEEWySDgD2EUy
xlyfZ95NLQhfTTs3YFgfwA84D3pWZBsDoCu2QWedLhHlZznIvigqKVCm1KQx3I+kqk5xo/+02sDY
MMCV74XV4Wdk/YUG3eJ7xW3olLFCshfaQj+ErV5dQLaCnTQ6u/WnVHe+ZigGHYqwHTfc6urShMCS
A0AKFSxsH9mZXAmMUJcAwexzlUPpbqe59jL3tviuoo6EuJEXgBy2t5gPVzwP+k+SMwbkHhXwxX0I
GquLh2DWzkVgiqcwbqOj6Lr4BwTUaLvO9XtVA3mdSeNBWlAFZ1RxqScEiFDTJG89zPyO9pwrdb9X
5zpBeVGANb1/19esRlbBsRg6ktBFXNtm3YUqpVfUREJES/ZJnkbHMiL6ub/KGyPMwqVQrzOorzIf
yCu/eKLaKbCBMpv62Q7KywiJSlYpj0akfFDV8CVXrIMqnH9rw/zcR94/WuP6CGQcestgvLXQnV1k
b+Fb1/YNDow6Ip1KsqrlD9JG1NGKRKdj0xU7uwvSS84o78P9fa84GZ5FWRghE6fMtwgFlCqJ+rmq
oZVM8vxrn4bpOUxi6zA38xa8Zc1I5SgeqHkO+kaFTVXrvk4cllKZ4v9JhUqcjWi2X4IoSB7TwOve
mxrSyQPGQzCJ/8TlLK5jFiiqObupeW7zPv9EgT7dezAQ7kpFDY6qXTvvd6KyuEVZC55Rxs8X/lpL
Gi1E2k4/o9w8o/5q6PtYNd9NQMOuAIiAUqJhSO67+GCN3c8xMw8UahylhdlUS/azDi8ynE5bJNcr
Fgg5PahWlf/J+3598yrdCBgzQ1snaov6y+CE4UPlDuWG19Tk47K4eTQ1QHThM8nPbjoboh7MLFSN
czh33ol+RMDwZBF8mvJJ6oibdddAf2NEvlIyv5GKPjgMOjoc9y/CinVyAYgneHHxXktWu7mhZoqY
uAGGl1SISmkbnBWmOID5DB7KpGayRce+drww4pr4HDjLb7ph42Q0WgnFKKjAYNpbiavviqqbj/f3
JYPb5emCVZFFbnK3G/Z14TRVYuihebas4bddKd/qyXqiJ/HMc//Vjafn+8u95aOL9d5QHCQygOVJ
5q6Nxslz3ZjCygKLAF3lCcIpET+SP83DvqOYEe2zOYFr3hnT6pHMLVRPQ4hu3y6dm6r4ZUVJbj8q
bt88V6GwzK8A7mJ3H4wiVnZapRjuyVEG51PHzJOMYuMRtYnCzvRzp6iZ/rfIEoiKCJb7+Kmd4tRD
c9Hwvln2PFW7KsqInFqUX7vHYNbV9DRFrQWYWBFu/sDcv+h8Rtdj8WrUk4n+TSsUBT8fzOU+Glvz
tRqyzD2Mutq5e6NRTGCTTDQxDQv5uLvXG1IDP1FgifVNJ9Lh2Bqd4C++fPdLy7Mx3Kd1nkQHI0hg
ZySwhU1rqKhbHTMQN5k/BWn+1XUC/fdEDXrYCd2c8v2IQA2pgxoor3bFeOonS61C/amM8vash05V
7PrabP6KpiCodkak9q4PZ6+RPdTkKT8qRaUiYXe5GfkTfpL5J01Jf2eqEOlpiEf9lwiYGdsxMdR4
OK4B9tU899K/w8xjyrPW81zdI8HWOxvXbcX4bWZECFYAx4LYWrxu9GyRtsmhM+4EyNKicgD+DPa8
v2+Na6tIBDtnTE30JhgsC6r73oDxh4pu+erEWLRiTls8MWur8FITeZGzk5gsXLIAPuHMQInOTdtH
e0OMzmEMxJa2wdoq4A5JqoguJYnK9cUaeFk8VwnYi6WKb7OaDq+5SMPD/RN74ypd3l85fYTMIJ/l
xl+MlBcbNIaobRYm9MqTbI49lWQpFK4hMtH3aJ4BjGntiFB27mGx3CdoHf5GQLM19lriZO2LU+n9
b5UaTbL161beCuYj8Zqyj6sC0rk+hGgqgVQF4FZtuGm/F1ajfZkSxXFgG7EM9EyTVvUlUdHPqRnS
Iz256UyrYSvRX/sUUMCBo5e8YjcjxJ2dE8tAdnvWm1z7yPB99DdcA9ZGOUF+0MWXoDcJox1cERQu
liju2TUVSiYEgLidX1MShCfB3d9lveg3jnVlPxCoUHFitkii4haRC0MHAEzqQD9H48D4ilW4u1xx
2o2XaG0Vl5vIPWE4jMty/e2EZaUFDlc/x70GjjBnUmYocVf3DXjlvQPW+v9WuQX3DTD/NoN+zstB
PFVpbn9lHkX38yGeL1rdVt8yUW4lnatbMxndI17yiCAWOUofpnMetTlbK93eV1pvfKgLx9o4wBWD
AAgKVExGDBQ9Fn4mVKLO1MvROCeBpe+H0HtV1cnYx2UabRyivEYL04NtkoKAY5OpY33XnwqVtsRu
AK4xLQ4YU6kzezp0k5u2R9EW6Se7Vr4W0dxckiYwv9//fitHydLsDovHRpZWYrgksxldwHNDAn3I
cOEH5BK2CpK3o5ayOMDmIOogAqMmeb3DWpmSsfQy85yFzefA0v4ncldhzLI/uor104vjfaJ8d2rl
I87w60w7FCYb/dkFLeITZO1pwJZ+2A9f4nZ67hp73mnz1v1fOwkeSNAQMBXIqdDrn2jQCnH0iZOg
nYU28TS7xzBBfuz+ea8VEKnn80dZkjCLXVwvQ8xI+8nrzXPAOD1gAbOs4S8Ws/kpHhCGPkLrGfYf
cnsosid9TqmdajpENkeTXqNGMJQ6W4nb2sZJnxiEwNMDUZeh+h9YRbD10CQz83XOe4SfUfHID2ri
bpEBra4i6SepIqIPuISbjFSiOvZnnmtr7I6lLsxjLOrmP5gzhXzAkJBckvdKd/XHXuJ5mCJYI0zK
s5k41KpdnGzE3Tfu661nYJhDIuyB6rCfZao7iJoeUlmZZ7NXw6NwmcLzYq07VmX3/mOTSwEtoRRK
q2I50TRBk58ZbckLrIYWQ/VNPLw60eYszNqOQOeA1aK6LYd8r89NiKyPFQNfZ1hmAktHQkUmTC2P
+DUoN3KWtbUYRKVFAGZGo/ZzvRZDyuDPbewNJu/ww1gb7c4cXOU8NaW3cdtuXyfiROI3l06kSZl8
cdn6Htb+UbGsczmgv26FZvmpMLviBEDJ/RmDovZr0akbNvhWebh256zKGAZsSNQM6CRfbzDOu0Jz
WtUidCQz+zRTov83ib2isvdlVKFCXpM4RORnevWsQ9IwH4KsaV8HYMJiN7W6aHwV5ZznAHaIBJT3
MMAIgLgDU4pCTsSTRPXV0arK/nPgReU/SQN1xK43zWzepUwJzb6Re+FzU5bxsxVZ2gtF1Kbx9TYJ
vlU92p6+rohEOW14NnmYy22jo8B3ZR5EtrIX24aaIrZazz4zJRr49HGNhwa/v0sDPIrZaSRkif2l
FYnxkAXI+aBZgTTGGMf5B4Tzyv39n3Prb/gVRAjycQM2vAznFKQi7b4YbdRpmnCPPqnDZNnkbuRV
awZGzMjIAY1zzVuWMfUexZC00e2zGSvjj3HQ2x3KGPlD0MbxeWY03Rei8jYmPFe2RneNxjAjAcA/
lp0Koem9YfUxdElt+ENDBuS5EYX9ev/8Vp5snDWD6eAdZZC6hCJarTDduRXBuQhDq/mhOooOTYMH
/XziZw6yAPMoILALw9jVTzzZZnhuMgRvfUhxs7bd1bmexr4X0mP+hox6+dktaz19dJIgGyB1sK3k
HMdzEZ6TvsgcH/rF3NgwyRVPwxNAVYQ5VJ6cJQphHIeCv0IHysKh3EM9hyZJx4xSCY/G+58EjktK
bcl23E1LYJ6LOeUWOkTbmX2sA6/dK3mpnNKq7zaWWvn84NTZFMB7/NRS/qIWmUAKYWJXoL5gn2lo
7pbOVsi2tgoVJVmfYz+EBde3uVOFp4dj4Z6V2QIJY6D5IvQ52HDQK6tQueK1JCGiV/VWrPzjvdbz
Nqu6SOKnaFQdOzseT+C2tqbi1laha6JDgECniEbm9V6myjPjJAa1VLg9MrDQlD5U5bglAXEbxUu4
JS81n4VndKn3OJkpxV0uLmX2nEKqmr6Y0fTgGDPDZFG8jwP7QJ/6f/evqXSqC6cLMoo+DThCiDKW
kPjKsaGT91Lr7ODZuZ5K9Jxyl1/dptDgJYn4bPcXXDlL4gOwPcztMCaxHJkUIgeflAjlDFt6vKtM
I9nHrZ1v3NzbVaCslegBRufBTCyZrRgoAdHdz87ZgNDg6IV9zugshbP37oXxCIvqBlEIzYvlF2us
1ukIrr1zSPH0OShH/RgzNPH+VRjHJHCSE3eMpy3eRdGIUZ8C6n2OrE/24B//sVOao+/eC3OyfBkA
F4B9l6DAOIHTrAWBcgYOED6PvTMeszlNX/7DKsjCS1Cl3NHCKwyNNcH3lATnru2rh9lFVigiUX13
a4euC56NwjEJGaH89X0lIggraLSD88xotT/O4JaHsNiSGbm9OmAMGJsGRMIUGnMr16vYU9d5de94
DFrGZnxWh8b4XIWh8TSBrtGO5uR5X999eqAaZIJPlYk8eJEFQ7mClBqV2DO4NfcxUFOxt2tjy6pv
Xz0AKrTGmCQAJaou0VNIRPUizvLgHM2lQsg4JUcxVel50JMtlcmVa0qURQrEBLWcGlx2HzyjLl0z
Dc4B8m6/aTfGH6uydjfwrqur0CRmTA3LJrm7/lBe4JXz4NQBJIV1h/JFVD+okJt8u/9xVo+NWpms
W9PiXnb6EjdCFbRiFZTsgoOqh9HRiufsaZD11/cvBYAA9J28SriF6w1FupeXRtcFfJK63Wm6cHdF
4CCt3GVbUIW1s8MtkDi+FQGXpSWra4euUmmuFWjWf3TnIT7OerzFpbJ2dvS8KJVzk/jnwg7SWuui
QSFWjAKneghLj7cnshEqG4r+8f7ZrW0I3wBAgVALXtuFMQhLVxiSnYJzCjkfAPbYOjqZ6N/vsxHr
4bmW4+YoMCw8kBoiyejGBj3JaE7/SovxBXSzvhFirzkg6JLk68Oxka1cm4FQzDzO6jg415WhnOjT
pR+1Mor9WKj5V0edi4f3Hx2FF14w7Jt+oTzaP4KtCNLBqgWcB8NQUn4VTmQ84Sa2VHrWPhDzPSBL
mTGXwNLrVWywvCJBBfVMOWM8zCj2nE1z9r7c38uaxTn0ZmiWwxYJYOt6FTS86Uu2Q3A2hBbvQxSu
n0ITEswa4dnj/aVWNwQNimwavzWsr5cymxImXI+lAIbr/5RlM11icE1b57a6oz+WWTiFBpmqJO9m
nELZ6U9qbH1SSi86VQpS0vc3tGZ3XCDZCCQuwcavNxRqAbRHrR6c+7Z7EYaTnEJlHPymFN0BMtbM
v7/c2sagDOUS0RSEBWNhENOEhoqVm7zmqel8a/u0/l4y45PtAxSxNrYmD+k6HJYyqjC8kk3AQbac
xOog7GPMTISX2bGaw0RF81dr9cHPPBkLU+6QxHQUDjSc9/e4YiMQqzFQiUsHjrJE9IlhZvxICJgr
4SY7FDivz93oGL/evQpVdN4MkLWMXC8Rr5bS5ZkGIvocRTO6aBQkDnFX6u/fiyyWMWor+YGpPV6b
x1A3AZUZ9qLBUyWd0fAU1mq8AfRcOTHAJw6oQaR8KG0a16s4Y1i5LZI952BOBLKno3qwG6d7/91F
PgeEIj4C/oQlVZw1VXVaUhs4w5s2XtwIOYwAZtMN1pW1vdAlAmbJaAV/L04snpMw7rTaOeezKfxy
cINDZ22ium/vEWSB5BFcWA5MXeZEHuRwtoY0Nmj9GT3GovSe6M+6hyzq1Hc/svz5zFiDDiJS5Ttd
fxwUXrJMUStkUZ3R2KstlB28/uXGsa1tiElZPCuMFryCi3C4rXQr8wxWQWXX9SPYUHaeQDm0RKx6
w6Zv/QJbkUEdF+eNMPN6Q8qoDLoeYdNT737vU+Usovp36PRP+cRNyqd2o0S3ujVJfkaHkjrN0rqV
DiGSeWRrUaHqu9EdxFe31q0PmdE5+/tOYWspaZx/vOqVBq9YmsqLpKjTt1EfEF7P3eLUZlG8savb
hwPjRn6FkQkAdzfIfq2u5zxPHRuWf+vZcprf8E6/hq3b+oCJft/f1u2dkmuB8JBT0DzyC/+Q25nj
NbJ2Fyte7YMoag59O2/57ZXDo08kowjQOASvCxPs+9FTPHN0ziVD8PMOvmBrJ4ax1PdUMd2NW7W2
GD6ZKIGIEr2tRcwCobCbtKHtnMNwzHwFcJOfZfMvlKqNd7s9+sgYPN8Je6e2cW0T8Cl7zRDp7nmi
JL1TM0ccG3rXG5dq5ROBEpYnRwGKLH3hJZoa6aI6mt0zqH1vN8Hltlea8t932wENKR4jSfhAUruw
Ax77Ic50agFa0yl+V3b5Q1bqW8oHbzPh14EDWZ9kBKdrQxV3GfAPKJcrA+JkZ1Si5+ZcDCL50gBh
/zYgkmf7tT7BhOM5ffJRSblZ+3TOxmhXQaDPmLBR2zqXLuf/omUIe7+aw1zpu8YJ5ta3h053zlhg
9ax5/Tz/E+J3g18ZZHdK56uxoZSBj3ZjFL9GZaO1O5Dl0E3dP0VpWve2t4jBoESSRF4uKTSxeH4e
RVseYmMUj8Nkz89pHrwwYDdSlo/TT20bZz/vL79i+YwkUUiWlVEwyQsfZRZu0JtWi2Kzx/heU1fJ
MYKQ+xJm9q/3ryQbb+DcGN4j5722fOEGxhTJxE01Ucl0haocqFo7VEYZ676/1Ir5E4jRWIRqABjK
Mk4K3KQz1bhQzkqYh4cA8bATZ/BummDKESDk4TGQ5we27npDQaPPSlXEytmomuno9hVzanX4w+zU
LTLGtf3wVlFttelsE8lerySMPM/yyVbOVFvdvYBDwwIxxPD9xrmtGQMfRrKhMnhIgfd6HToyUdWV
UXhxnLLcz3lb/OW4Yfkwz85wuv+JVtAWmBw9SZJdAmZK/9drGbUyU5NtIIuBERHf+6Uxypep0hFT
zZjXtp1I9e2i+KIU3QlGzZdonLZqI+u/gX3SiOICkEZe/wYijrrRwLacjcxu/2cFXf2jn9R578IM
e8wC2/O1oA1Oad44+8HVm2e377RdggffyP/fep4LL0CzUs6sUGyQz+r1L3E6K1Ghsq8vM8Qf2c6E
E8B7YXwziY7TqCbmP2o2Bj8rc1Lmx64N4QapiHCQntSSQgn2BIUQVyEprMPSOYlM+dbGkwKtbMQE
zn5mdEQ7A85UXhiL8bpPKNfW8dfB7pV+b3cmI+JprZb1Lutyp7V8Z3LqHgBwo54r4Ab6R0bs8aVq
EDcHy4u97HUwq/ElaYwm2XUuQgq+1o1BvTeCGG1omzTWOCqj+taYsp35Ue2bUfnGtCt1AL9W6mb+
gKBqlH+L86oQn6thDp8L0YXWWcsDO9pNeeF9i5Js1HaBHqbexUB3q/ormya12AFlUgY/MyKvyv2W
pDN9sZhmKk6CmKHck7hE6KUEadXtgjLywKFq49AfS7crlCdjcLLs5FatnZ4nx+pGf7RyTfMtRScr
MN0exVzIFozJH+idOA8MU3Sh61MDbH4nqpZ7R1qHnUdYpY0Bv27UxqTYlW5OtzRTi3b67ExZWj/r
TVkUfyljMxoQOnTO9Cs1kzA7ZJreaJ9GBp8cPwFJX2n7KXGC4gDEIyp9N4yd8dRaOdqUe7sKLfMC
/1aePbmxF1f7UJ8tEtnZzrQt5u4VF4NMOoV9AhOK+8sIKCxyRCcCLThLWeMLwjMhUIWw34h+3ux4
YedgTRnPooIH4eaSMIDBViWL2koBH6hrFz0zu5ck0oZdHEiIN2gJ8QhNpfYcT7P3aa7U/htikOnn
+75nba/wuwMhlI8e3KzXl60ajRrRQC84O1Cy7TTK4odEr4cNZ7q2Ctk6WGTEFCTL9PUqplbb2uzx
stpJ5H4N8yCiTVuXGw2ZFZctIUjUA4B3UCLXr1cx9AISZT0NL3kQMFjglfpX2d1+irRQ3ZpbWtkR
qA16JPScHeBiC3dZdE0+z4GinAMVF73TA/ENVvdmS87wLQZeGAmAa2g7yKeBiCwpqhKnSyfXYJ1Y
zE/w0uwUO0z8pIg+4B0f29F7SFR3T8bzYRzij5MRPrYugpJtH37K7GzfAGPptOkEoe+xyPO/u6w+
Ijp2SHOGIEKl3E3quLfaqfRjw9x41layWeCacuoJUAMntHipoalNRwi1wwtwzdcel+9TRVb2Rts8
5Qb/Lu33TwVyYWWjnioeteMlfjNnsgs98Sa8GFbU+WauTY9EWmKjILD2VLKAfKgtmTgvG39eHdtj
MBbhRXVRqwny5BRlGcNjYAUt+6MdiAFZGfdn0xYoG9qfh97ZeCLXjI8z5YGkLAE6e3GyWRUaeRxN
4YUZE+13rKW95tcNUK53+wYwsLKJQTkUzN3i1lIfR2pt5gNGcNTsk7TR0BMJt7g8VzfDNSKxgZfq
plUyCWXQ5jIIL9lghtSlSsZOfB292/393dyaIxUc/oJUVo7+LaFWJYTytlDN+KLWws4O1F8KhFDn
FCbAUO+d5HM2eNEXo4DcZOMcb/0SbCYM/8OxT2WM+s61XwJQmjEYX6YX3TIeCRHSExSfDrHrFv3b
beVDTlFLCBHw3Nt6DkoBneoC7LrEvP5iV6lak/tm7cSfHW2ckOYUjBlt3PK1NbESLjqYXMLlhZHM
gdpacx0Wl4rP+DxlWhPverODtqrOeuuTzDSf73/IW4PhC76Rd0FESPFv4XqdxDWAFxfQYZha/yOw
a/Ux1Ypsi8/59qtRLiCfpxXOLYMf6vqrEdtpnYjtAkK0wUN6Wdikzd54KtXq/YUQJh2ZMZaCGly1
ZexdJKmhTRVLIakRlI+TFgfjaejSfOMKrGwJyAXMvBQyVdn5ut5SUjQpoAWdRyucFN+wqvhQalkP
5kzfgi3cfiTaUGCYwOxTWoTH9noppisUbYZS/CKYkftJ1cU7uSAytugQbioGlI1AdeE5gLDSpF5c
rQp+XLCq03DRlBlpQAfaMOOpjvQh9QsrLH8wuBclT3Od5+LUD02AbEhVNFvaCjeblfhNYidKP1J3
aCk7l1jIv81MJlwypKw1ZuU6Dco3JvPfjd+T4GqW4Ibbsl2+aPg6qClUIQ/rRU2rYd+PyfS17ef6
Es268v3+Lbu51yCSpZQebSLICUFpXH9A05trvc8McTFzO/zeZJ4IfXBISFD3Vk/tCEb8dwsASRA0
qAbmuGC7uYmpkFQou6LWxaXRk+ojoraFn6rV+F7CCYRObJwx7Jj0zfkI1xsLXMTM7MYUF0EXsXpQ
szn/EsMWtsU7vHKADphe/BN9czlueL1OjSCMps7GcDGNlh6IIjrzFDVZH/pJ53YT9GdbI4fyk1zF
iuyMj0WNBzECCB8Wrnio8kpperli7fX/ZlpbPAihjafMCqHqMrToR0Eet4v1ScSH+9Zy41nk0qS+
Dh1U3vAl3q52StSBebMvFpocD6bexH81CG+drKbeGkZcXwrPj0/Gjy3TJnV2OnuKxHDpAxtN+kot
jfwwZ5n6QYvnrULdys2G7x7oFaEJ8LglBiaMQ6523Q6XtLSNf/SiMy89Af/+/afHMAi6oxLlBejh
2lQosdiUMRQkpnM9QYcv0gvyaXNwqg+lAnnQ6/uXg3WQYg8TYx6MAdfLZfpYRaMZUNgM5Syx09XH
Khheh7nbYlZcuwPQfVOylkOq1pKnjIljqNOSdLyo8zj/BA1W/SPCSRse4PLN4qNeJYW2YYmrSwJi
lDTjYGOWfO201sVQWNl4CSnTP2SG2th+4SXW31015RkCdCHh+X84zzeldMly5CxbnpkWq4ntJOPF
LkT+09am6UgtBi6wIWy3XoDbB49SJIBTkmlqrbQ0rr8dqzg1IdV46fQ+2SUKPtpXmiJ66Ml3n8fC
ER+zrmh2bmKUp7KqtlrVaz6Gdhfhs8QD3dQLNGvORUe59RIOtUAKLshPXV6mj8300+xpXvqtS7MX
cKE+b5zybb1ETtbySSFGkFXS5darIYcRbMJsx7oeuzPC8VG9Kw0YKHaFCIP/hWooYt8Mm+Jz2Lbi
WVNMv6LgUOze/bnJLfkNRDZALL3FyzjVUrcTXR4e4aQ61mJGblOJfwkr6B/ur7Ry2DL8RMlQJ7QG
inn9seNIZwzGiccLKjPToxKbxo+obstj3ozaxyIQPbM7in4g1ttCia/4PQjZpfA7UQBZ/MLMSi9R
DaqwI5lEJQ6j0SXHPg2aDf2BFVdOFAo7Cl5I9kEW+0OPPa949MdLXXXVodDK4lPn9MOBmC7eePVX
rEfyrLqgOGSByFx2apUEkTOlCIFXNPY4ftGztnR88G7J05inyrBrg6gpfCOamF80RnTQdorBiNQx
C+nsbljQ7XfF+8pheoo6APGXv6VCKkBzoxBLVpufhdf/1bv2YzuM3xsmAHyKy35g9i/3ben2i16v
Kf/7Hw14dHlzjwqcuCiCC1qBS4QMoo43LPb2i5JbU+mgrwu++2a6ym3DGEVh+Tg7ufNXVbfG32aa
1LEfuMH47/0dra4FYlTKwOvYz8JGtbAhroEn5oKs2bBTzWE8ULlWdkPkvd/Dy6kZOlsGLSFe6UXM
aMROVoQ628qCTnmY4iR7sNW8OI6uu2UbK9+JzqosUEBMSuFlcSeI66cxjwYymjhKjy11xnOWleEG
rkmezXWoyIbgYqG/gmO5mU13p6k1MnUcLp3D5EJWMBoafapUNfXHMiqhsNvk0lrfF28XlxA9s6X2
h63Una52HGE38DLFEEh8KEWdbICwV20CGAY1R2pzXLJrK8cQ0AqAVubS9PBVCSUcmfGvAC4bxbtH
TGDgkxS89FYpNlOPuF4qDFQ3MqkNXLq+6aGOBBpW0yk+3Dfy23CG6gO07czQcWxkEter5KRnVVFq
w6U2BdgZq/MRHU93LZrXft6TIf2H5ag3u8BaJFxC/pw/vIRWDEZvM9Z9iYfEfaLDN3xuR935n1A1
5YHy0rSx3ppVwK/GG0cYyj/16/Wc0oZiLBXjJahp7/sV5C+pH7t9+/5j5M9nhIa2Mc5/GTsYUwOE
q1KmiwGRqvPBbRlY3GduPbSsNswxbFZaWj7eP8yVzcm0CCgkHP+Mrktj/eMwaVBTXEmFeqEQDsY4
qF9jSByO9xdZsXjiIhc+MwohvCiLkkAdtBPVy0a9mJWGNrUd2c866dejWbvVlu7DbfDJOJWcUpbV
PtK9hW+a45kOZNgIkMV2dhzthBVSN54PqMLYUoI4HuA7HvpdEivxj6mxtsRv1jb75w9Y3Ias6LWg
iHpxaWsm851ESXxDKONnRSvH//Dx/lxq8fFKkYOBSjtxIeqk4+1Fhm+kaJHe/3orkYCEARNNw5NO
F3B5opPrDFoziUvquuOuwmL8IUT9NG+nbFdE2j9Jn3h+29kbVrNmmn+uuzhI2vtz0AyDuGhWQpvR
qNMnpMO3oPwrr4wEhABuwD7hDF+coaHw6psRBR0T2d49QW60D2wtYH6pDP9VVBH4fVO7+/cfKe/n
m4VSLFsWUyOovSbhUrjy8i57nbK+uJiJ6D4ndNOPPPLtLrbb8DPNu3cjRSX+hSFkpKuh6CAmub7v
qot6dZOxXYVq8WMYildXVM1DTD90I4B8Y7tYvN+w20voIYRZfMiF3Qx2nhRmTL0lMfPxpMfdCPyh
yWDYzT13n4ezthOFgVhFZranuCy8o+lG3ikJKS8YY9sdtNBzD4C7VMLuzjkGc7M1mvsWxd78Rkaz
wdwSY9Cruj6OakoYrjGjAfLorvJdLc+fKpNSg5vWe68zQqRmY2sPf1R1zEoSdsTi9DOiGzrca51y
mO20+nbfNNbcB6OHVAWoyQGDXkQHWptbWtOr4pJUVnhS3CR60WfYoObG25qTWDV92T3D9VMFX1KZ
Tbnq5vA7DxdnpoR5jMc8L0E5hFnju1ZnPKm2Egy7ZIy2WFjXbjZPHLkbPX05gXR96syMJ6YzpWSn
g93WB6tBdsi3Rms2N7paqwtRaJEFYiBLy6IVGuDqrLv5cHFdCCESlPr8hkrZhhteiX/I9yXzGLk2
QcLCiDpmbOPJM4dLGdtQdo3mTETXdmXs4zeRnbIbtd0aq1ozE6kHwmfjFG84tqwGiI0ri37ToHkv
QhUT1yyePmgERht+eHV7LpYo5yTAPC08ZFLkWtFngbgUXqF+NJIBkpZct3NfFZH6pI/RVgto9asB
7JVTsVKiUT7xf8QklbAVLSsTWbyY4+AkpjlLfdGn5RaH7NrOwKnSpGaYFL2oxYdjZgwK7KEjxwW5
ovtWqhGL98Y0vkI9aVbHUmmrjXLC6pLEJQT+5Go3M13ZjJqXEpM6eZEWnZqhL77Ftepe4D03vrT0
gzZuwOp6cpACrCgF4jf24D/OshFNWkYjGUDemHu1TqZjhZDEo2IX9s50h6/3ndf6agywAjiQ6KTF
66JXlhfaEXBUI4fHHS3j+aVulZYxHhu9wXZWN9ZbsxQaJTKJAghFuevaUsK50OzY9fiAUP9rfjUU
1CimxPxPy/BsUtljTn8p5Vn0RTJ7MR28pu3SL6nWjp9g2Bz/y6cCp4MLAYIEhP56M1Nki7kaaI1o
Shf+rUR2crBdJ/6RDUP5OqTpVvN49fAkPJVMFyz2EuCrBY05CPzIpR2mNDkqQYdaRTuo7V/3jWLN
VUnnIfN4OIaXfZdUL70hyqLxwtvpHuwirY4Q03ZnhK2s3f2lVu3v/y+1zHejTLdmq6D8Ci9gvKPb
U/mh1n9QA/Ox7jYZjdfeT86PrIlEHuNYuI/ZQ1SlqrE+qOXsh6Go+oPXokoqYMk4TEw5hX5Lifzw
/j2SQ9GvZk3utHFtJnrRMzmScMdchLoOQ9uF+3Zo9A9zBK7Ch0hySzZ0LaPihklCKxr/kJhcL1hZ
ZaCIme8HhEdHwqXg8vul0LLvXVBnXwfmfg5ZOinPcjax8SulcP/9D1uWDFD0t3iClkNUkWspY5XR
vHDVCNENkXuqsnMGSgADuFTHLxspm3p/zTWrBR2Ad5ECo9AfXe9aKSylZ8hkvPRDqE+7IE3tZwKk
5GOZ8Uxu2O3aVWTMFzSYh1IO79H1YmmQe2Og0rFQUeH41nBHlJ2qOMNWxLe6jhRbxnEQXS5fA9qS
FOTthmJ2pgFoLVCr7CPRbDiytYSR4U36u4TUYB8Wr0DSREZdCVZxwkl8duepPPY1QjcIzyTzXuuM
8nGYC+LL3A42SugrX43xRDhc0OakHbrk969S1ZkJ4ulGAITgcnjWDsmd0J+VNn+/gTAwzSECjuVx
XQJVlCbMDIcuz4VjCL87Rj7lfqbkziEp9O70bmOknyYZFYD7APdfeBpr6tDd0WJivGAOIZULh7Q8
Kpk6R2ddE81WUWjFsYGGZBocnTkpH7QIwMLBnQBGMZ0dmI3m7gIiqJ8EC5ru96rZ/5b6UvPJdjPH
3CiNrtgn1xvEKs8RQpDLpoOqisrVQi46nMHpQw3P3lNYlNlGvL66CsUhnloU52D3uL5tNJUaZe4w
ErAV+WPa6eFuKuIt/vIVU5QzuUB+mJ/REdC8XqVw8rkomn68lI1lf5/0on1qwSB8V9qCBe/bx8q7
R8pILZSmI656OY6Qmm3YKLaH2fcOjORxZ1o7L7Dg+R7ipNH3bm1p77/krCcpwaj80u9c2IjrjTEy
mKQd9OnbAM3HzJ4/6EZW5/9H2nktu2007fqKUIUcTgGSK4ArSJYVfIKSZQs5Z1z9fmb9JwbIIorf
dvnAVbI9nMFMT0/3G7we2MiPgbdP7BZ5FeUe9bBuT7vr2vIKBjeqNkKA/8NJ9D+JrQK9ppaaGQWB
rMo/jyX6oIeoxgbVM9tuqnfiypUTQQ39AyZMSR1Bi/XHpPyQ2DOYfz9tnAFBx6iVeg8r0KU8Kqk6
109VmVRvVlwp4en2p72yWcVLiIhNHR/J5s3Rz4V3oWnPMhwfLT90spW8Wa1p3AtLR6eVs84V9FEI
2N6wCZ6gNOcNGbxiU/m5rHcnIxKKg/Jg7wx1CU1mLNzVCWV8OcpDm7Uc9LbBRLNT/NigwOcuERVS
cCQhPqpgkc6oNMzTMR+TXPcoACEFXwSFJGiCXeQmg9LuqSpcW2ECq8jrsYWBfrn+tsk8mxEVKdlv
kAJ0+0QejqrU7fldXY6C9pZgMIPmwrZyizRvGmPKs6SX/REtvdde6uxHxUKl//ZuuQwEYHdJ0URx
jzfE9js6UQ3unAqtPzsgCyZHyX/V5Tz9VZlSh5m9Hv9ze7wrs4KzKuoPSJpj6iz+/D+nsKxx66QH
rfvzXM6/0d6d58PsaNFeYn+ZUnDtUV2h/AyL/gLSEbcqphpqUfhxGWsvg9mHZ7OQoqcsCetPSRYY
xyQy1AetMaq7zx/ASVVIZ/HVBLhjPcOht5S60IvGz5MgOVrGQgceERbny70LKfCZ6JiTbOI0s8Xn
pJoxw4DFqbI36+QEZHR8WTRr7ykmtvK63AmhE08iQXABdrRlnyhm0zjy2Ne+IZndIc+szG1m4w+A
WDrVj+JoobDmtnXxic/w6/YEr4AbGFsI9JNS0BCXN291o0n0vprl2relEZx3JIgiuW01B1imvVuU
XX/SstI6UId3DkamlF80tLfu/5rgUskP6WdwKW8Ro9pIIWippJZLeYknt4nlPvXMpU32jN4uD6LI
nkTKxtua6vfmYMQW6LE2lzr6aqr1DYpZNx/McLYd7EL1uT8koVov77eX+PJK5IVN/kTNnRrChZtt
leqTpNcVdDCaJe9grUrrZzMnaXWYclq/O3H8cjTSXzjIPJFI1mBnrQ8GXaEiJyp8dC7KB61b1Pee
UI2aSrFbp78ylqiLID6LzboQvV6PZdSho4dxWvr2mESPppnAOi3y7FFaVGXnpr+MaGTa0HPQR+PF
ifTweqiYcDaywqVfynV7MKqp+7L0Wfv59qe63B6MgrQv3ABBrXM220NW6yII4XD6qaU0h6I0pXNo
2INvL7H0OW9aZQdLcWU8ns0EFm4eLA635nJptARzr8aVrzWdjtB/rGWzKw0h7t6ABNLECw2Ynae7
J8lgvB+AD4lEcXPiIY/XuZaaFZeDheBtt/TPHfCKY1D17TmtzGBn/19+ug/pGOYo3HIhK6w/XZZG
PaViumoYr31PtE46hXM9HW9P6vImohUmRMZATZsIzm32h1mgC9JpoFLkpFW8CIWBzxVaKw9FOP+w
lCgL3coq7CMd56+3B748A2QOvGh56VHHhcu+nl0R6mqA+AowhLwYlleHh9GfSa3MwxtYWe3uU0CA
5taDEyQwnNsDN1ljXEI5p2ZXh6mvzXHk1ZTKd561lx/s/8SzxNsWnOZWGDmrU1BadrT4xTiF0wFK
jp14CJpPzt07EbIsCAcQ9QBveFiu1y4OxhQvpF71k2nKz7kdDV5rRfV7igXpYeCu3HmPXX4r0A7g
6WkqI09CdXA9nmSEiYkFkebnpqQ6WKlqReVNQVM7j3qpm5/u3Rl4LXDMgMRQjEASZT2a0QDCTjjX
vtW0qrcgCXAKjSl67TJZ2lnIK7c4qRCpMlhPDvWFYnYzdmrmzFHnF0OQPdqJCokqjbpfnQpfHZXC
eDiUnSUdBBjtLe2ruIBqos3a8faUr+wcEMaoEAsiJVWYzWGQnCSS+JMe5ENaHrouS6UXEx2sZiek
XH5IpK5Al5KQCamZ7SszVoOkqI108FEb0mlCqbQRQcFLT1E3Kjt3wuWcwE9RLKCWBH2G99j6MwKp
UPIepWhfW0LnoMrVeExJT9zbK3f5kkU5TnBC6WUIYtpms2C8lKgDNrR+PZXSX2NkT/NbRznwIW3H
8E8gb4mEyLIx79l1iF+/Tj3hqFEPgVrISwFu3Hp2mlkrVlNWk7+MtfLQVv34ADs4PbZlmr5JaCne
fQQRdiNwwV4H58ndtx6vs9KmJcUjgkVzjhxD0p2KttUPMTyandT24sMh3AOqHgIBp4KH7eaeG4rJ
GGHxaCwpMuKDMlqndojTe7e8GIX3Bzwy0i4u8fWEIiM3GzBLms876bdi17arDtXdtxuDCMygQJES
uralW+opNWqdsQnRtYzqP6vcavLQS6wojx+UuTT/zfvSmV7DtEuLx7TSMnsnUbmylkj6AQOmNCCe
sJvIWZdJkw5ZKvsOPcNTJ0u2p6mRslNnvNiMQiJduPxR8dB4c22+WMjRgGboyP5Ae+gl1ie4cIrU
ti96U8fH2RzD8d7tyFRAs5K9UninP7o53HEwVDho6IqPe0P0Aw8f+1Mup/ZrXqrpX7dP+JUl5I0s
PiEbxryQnOsMHgJVYCt+32DPGMwdyE+IOjt395UlxNuLJhZcOIzEtho3sZ4H5AiW4aetOX2JYlnx
prKUDjgC5kdr1LLT7VldRGIaMbz7SRNMknIe4+vtH3TR7Ixza/iIcpvOMdUqhaqbXYH6VxZrSJ5u
D3e5iFzfADooCvFUpLixHs6Ra63rEsXwHTIGXBQbFfNx2Er1j/9hHOIhPV9QmChcrMeR4wlVTRhX
fq8kw1seN2SRVdnuXGOXH4tCG5ADGpW8NQgf61GCGqZrVWWmz8F7auS8O0hG5deKLR2SpP5+e0pX
vhQ3jElyzL0saDDrweTArmO7HAxhXx0fNEfK8LVUC2T76z2m0ZWhcGGhLEv85WrZotnCoLOdwZwt
P5MAFP3KNavA/6KSUZyOe8pSO4nWlWWkEQjUh8oJbcEtbK8fIis1kIf3TerZzzS/rMZVnC57MEMZ
eHrXSHutiisTZBHJ6ogY/L190lQOGZRpVrZvlv146qSkPwUZbmbj0NyNKBLdLEFRQIYLitgW5tmZ
mVHJ88hQcYfHBwpt2nBE0wYbzrLM5J04f21iwO4ELIXyNeOuNwnSEMUw96bjqwEKOr1U/xFbcfbY
qurOQb4yEBMTknRcmXD/N3lArDShmQxD4OdQFPwptgfj2DVt81XvQmnPTu/qYCAd+QuAJajH9azg
lmV5hF8hahRmpbtxYPd/SW0GmgP89t93HzMwdKJKwSXGo3AzsTEK5Yh0PPAT1ZgOU1mVj40FRFZq
zMPtkS5SRp4wlMw0QaUTbmub6AGYv66sWgl8symT75T1jTO668qxqKf50Cbd8lCFTvR4e1CxVKt8
UQwqtAoR3qdMsm3SLUVmYrfLoLmkqafUon8bJ/aefvzliSZ+CC8RWWCjwMVuPlhMdBoGg1tsyf8q
x+UbcGoEVMvGcue4/nV7Spe7g8FsUZ+nkg2RYLPnk9CupT4mCodKHRyV2iieKAhXj9qSRDsws8vV
E0MJdAjIR+rKYt7/qcsbg9P18ygZ0KzjRT4G/MsJlDGRcN+e07WBQNuj88jiiZbDeqAq1KMm6DML
Brk+P2aRYTwSYPZMTC53IH1UCmWiMserZRvnG5pT02TnlqhEZC42mIjwV39PqvxkdM47pLFvt2f1
4R243n3wPCADAwsEpgqbaj2tXKrNOK5Hy4+V4bVPmkNSzSjYQ3wbzo7cn2K9RZ+I8nS5OK9WMYZe
bWl7RBexHy5+BHnqh6EKwX9zwqGIEbKgqfommne4d2R15qlUJx/zJkIOs0SI+ZBG1ewG1tB/vr0C
V/YqGHGRLwjTL15Q6wVIUkk3uqC0xF5tXDAw0iO0etTcmnTP7uzaUHxUoRohsD0XZ7BsIpxwF8tP
QMM/22pqUkKjBViMgbITya7sVk7UB6sRxNtFzEyqwsI0hhUtm7T5J4fv87ux6rvlH0nniCbcOMCl
WLzN2vE46swSMy8/naL0vbTG6LVJemknGbmcC2NgaUhiwMlDN3P9hbKgWjIjnZMz0r4abCtmJHt6
VI57sotXBiLhFnGSjQjkeHPEQf/Ww9joyRlIjYwkhJQdEABU3Xs3HJVpCKcMAp4OG5T1dGJpJgsP
jeTcTe10RFNh8fpBVx7oaDT/w1DiGQHIHuDoBQdCi8oZJbsyPUeZpaTPk2kFg0dTYdEeizrI90jh
l3cMIQQzWjICwVfbqnT2OeK13MrpGWWL0nSXVqs8qTG017DNQOzlpEF3B2UxohBZItcgiMnrtcSp
IErTekzPLHODzbwzHxMeUDs39OW5XY+yKaoGqQo9RunSMwgIB11fMz7Aluzcqo6znQntDbUJx6VU
l02Mf8hZNqrubC+N+qbVffs+W3N/b+WbhgUG2fjJGgLatfXvLKyKR5jGUFOIYlmYjJbbgsfdCURX
9wTXiki22fBbEKdEkTUpOzk9D4ksuVhaPkydhTiI+dI3XXV37YEp8WyhbyFay9tIgcWdkbSVlp5H
cmzPyYf5GAR9/Gwn496HujovUwApSDwuQXHlVE45ISs9x9rymmXJAZr6cx8phtcMwR4N+fJ+pOgt
ig8qrFMBQVhv836Yc6ugfHguFyP6ZrXtorkqTiaKmyjtqLlDIdQ0nGnop8OSWbvCh9d2JUI2Yq5E
e6DN6/ErGcKAlmfpuakljX1vdo2XgpPrvIEqz84RuBKFRRuNrAR3OgjR4s//k9F1OG5kTcKZ7lBQ
fSXhLh8orgcPt6Pw1VGAMtO1xr0Z3Ot6FDOyzanH7ewcj5ODQbceP07dsFdlvLJwqCOT2UO6sKgI
b64ubZZVaisKAbhE2SsOrAWR6cBG6c7aZaFdG0sgRgSGgcqmvNkkUannWZjN2XmoZ0c9KnkV/m0F
Qbu48+CUk9dXJfdmYZnwz2rkd38XsJEUT8ktmS49kqAvpWQsv/umcF7LxHYkl7td1u/O14FyI3ZG
KCDq0Kdar/vSy0ovZUF6Tilx/QTUXB/HUer/vv11r5xOcE7UH6l8gp3cFleTSapjVB/T8yyZf6Za
/GiD5zwseB6Gqbr3ka9tJWpANH/BBoBH2ix8HUX5UjZFdo5UuzzVfSlkI2bAHju3+dVxxGYlVxVM
zs3r1GSjKqldZ+daCrJDhJyyG1mxfri9dNe2EXpOYtnAPAD4XX+gOhqruOur7BxX2uukSxJOP83i
DnN4/4uKRz0YB9E6B3W2ZZOVhtNI46BnZ2lJx0PuWPNpzqPpdHs+11ZN+JQL3RaRJWzmkxVV1FH/
zM6F0+aHfM4GxFk1/ef/MArXC8FRdEe2B50bVIvQDcnOACXL02inzVHvwf38f42yVUuj+CtXaihl
ZxjesTcOLVlqN+/pa1xbMdHUFZ4x3KHb2o4VMsWoYpQOiVivHFKVSIDu9u25XNlnPG8BF/A3ratt
E3A0Cknvy3R+nvOwwfYN54PhRU61/Ms8hdqevvPV0UTQEe0pGUTKeldbURzrJiqtz+0I39m1C930
AiXVDm2syz/un5kpgCAUNHnqbfVJIiMLErog87Na290DqOE0c1XW84eSRcPONSZ+9/rlLPqovEdA
X4sCyCb2VPI4F0NlLM9RAtQbSEGXdufBHuXqmJpBrB9TKatlz8bvdS8pudwmwmfFdAQChc7INuwt
2VLqoNjVZx2n9G/GiAZiYsB4uL2Yl6PAckJGlb3iAAreFmvTZmpYT0w21NBcTmowl0+yMlT3QrwA
HYtcAI8VIe2xzYUlpWiWUO8xckTz4r3Ecv2plyrlhEr63j19+cXEW1kI2H08A7fMrRA/xXmyhINf
llueVpn536pU62+9HtoHZZaUX+ag3Q3SY37Y+NFppMFDfWmT7aiQrecpZX70MePFNXunP6gzn88b
YhD01jAM0c75vjpP2J+UUpko9c31ibOrAMKu8ALX4lF2w8mKIGRi3tBgmHmipju7iWl+uXuzkFug
f4uajqZfNHXzPjDUZsSOIp7M8SyNXf/GRXy3DRllfKhwgB1FmR2kzXpmDn05K89lRokk8NtmrD5q
gVw/3J7LR5hYH23U1fAM4IIU9IotfsGx40IOJQTUs1Zvxz/SSMsKRLvLpv2SA6GLn0Q7b3TzuOwG
N4De2I/ekuiovhm1jCw5mXkeeK0yi/+spdP86sRgb305qq3R1ZyiyY66lnWNC67fMVAdjPPeA9if
7l1bl8GXmbARRKsbVvX2Cl4Qoip1i5m0tYZxG8YF+m98lPExbdOl3FVpvxIyxEsJELpQVEK/dPN9
gr5wIqOI/MWYTPnYI2pWPzpyWNsPZtAqynkYUc72B0Xvna8o5xXhE78wpwKzxFT3UcYtCjDJhlR7
2owBb+4awbyECCRK4xe1t3rJs2ctKF7ivlG71y4NxsRrWnmS/4rNPA+eTL0uR6QFEPn/OnalM9zd
UhKCf7yPKFwqtNg3Qd+Ym6WWWzn10yrnHd3N8alwwuy1pYx2vL0LLxNpLk2IShS8QVKT2KzXEp8T
JF2SJvM7R59gfS3ZsWlsGQwBuycol7uta0DtQ8wA/Uc9B+Le5mzZlZPKgbpk/hA0TX5YjCCzDx3W
FZ9VNTHknXzqw1BhfcZgeyIaD0AaT2Jk5NfTC2g40qFguBwTjK5wl77W+u82ID3r0KcUugsXbWvH
gnCjIwHmtklrhN5oyHb1jmU7KIdE6eOfWmMiXkunvjVPaRIq2jmaatRjsMtwiq9OnKjToQot9V98
aIMcSrVRwLkPNSk6mh212j8zlcfYSdIWeBlTxNP+1SgG51/qTXXiqvwex1/6WW4fMhSch51vfHFe
0FWg5yWgiVy08F7XiwDJtEjmskj8Yep0d7ak5JA62R5S8BJQB9KL/UpZRrB56b+uh2mrbkk1Hcpb
gz/KcW4UhJONwjglTZC7QxipLmY3+CEVBgI8dBcf2nmJd+Awl1OF2osf9AcUhhLD5jdEbVmQ3gLN
R4xBfVLGoP1DiaL2j9uH5iLeUVZDYkogFHnfQCdez7R3kHVArKJBFjSoDrM9V16SB+qDIUd7nZMr
E4KZyc0OUlE4s25eN2WptVhfmI1fZerPzkh1JFzwiLk9H/E/WZ0S5sOrk1I0TGxRYFvPJ82jyg6X
pfE5Cql+rBaO6CHQY0M7SHU7Gk8ylQPzOFLq+IcWXzq7batJe7eI+DbbX4G2CcPDT2Omm6iHoFZb
WyZy23ldlq9GPCQPU5KPD9gyGoB2eyt8KCY7+zcdTXkHaHQRBXmlCl0+qAaAmmhErBdgpoaqNxiz
+UHUfxtSvX8L+varUdvas5xE2U5UEudtM1Hh8c2NyStM2M2vR0PPNNClOO58qWzMx0DWoJ1XSYmm
flzmQevNYzHwXm7sZS8eXs4TGqfos6OlB4Z4KxGFdp6BhRECKHmDQufTaKVMt1aV6DTUQ5U9N0FZ
1zvR5/KzMqZoh5ARCxzc9rDkOLt1STD57TKQtWTFKMkvRYPHVXxo5dpuX4agm8u3qorSr2XZLvPp
9u6+PK3kCbzYydsQxaJ4tl5uodihjJMpdIgU41uaOfKTLi/QrnC327m4L08rUuqEWrSXyVJp866H
IjKqVRggB5Sp8fhF75P5bQY6tPOYubKiotgBKBTKL5S1zYToYUmNnBFFzTk1JA+RL7lzJQsWy7Eo
h7nxsY6ygk8Nj8TBlam05jtR9nIbkXiBJGYHQwRE2GY9zb5X9DYrYazCJZVEISQ1W68MzTx+gUCE
SGcDaWiPg3H5GcUjg6cNorJoVWyTTAflQPC27eKH6VAewn50XEcGFgjf4+u9G4boQxEc1hNWQBfO
9eEy9aiwKFBIY8N8RBSiPWq1Ej4o1aTvvH4vQwFembTu2KCcSF7b65UE56YX6VwrvpUZATpdvdpC
ZpnVz6SG8WdNGYrXUVKinSN5ZSk5h0irQsEHU7FFfxloIM1LB2jUGVv7EfGPYHanuG4+RSX6ibcX
83KzglZiOYVdK6FuG3IsIYKW1YbqLzmFdHwilIhnfoQG8akW7uJeGKV9/2Yq+fgjHEtlr4N4Za68
TARH/v+giZsjaQVqCnlXDn1dWHzpM514PISmpwJDyJ1zCbiXz7WO7B91BmE2ycuYHGP9OZWhm4sl
nHIfCtJQvJXSkPRu2BrRorhmhwLbc9gMS3IIFaVtnwiXsuWpbaRLf2ZFnIRf6h4Kqq+DHvgytAgS
Vt5oLjJaZqNeJO2hs4MlPlqO0KqNnWTIvpqBSd91yNy24IEasYu+8qxsPJHsessU6pbb61J6Qh8j
f0653O1TOtXtH6AgJC81kQrOh/AvW48GN40RfsDa28oUJNxRhHD1oe69MjOyzm3TJi+9fDStQ2vO
/9SpUb7QyrTSd0WPFQ3TqSF5LTprenSMTH9qOyNIDkElnyzJWdojNnkJLPOlax0geMjhumYTUK2V
K01Jan58Y783WTU0Xu7U4Ri5Gghc22slx3o2MO+EstPN51xTx9nr+1n63XQDeXoIOfmn8CYPvClW
nNfC7k7xCCoJKfjatXsl+6PpNN539jIsmmdxobrhUkcPGjKTvcd71jZd5M1+FoGiuZ2KIG9gjsbR
JmWc3KUq5Bk4Gs4bc6AtIJyM6hBbIcfERsnIDQJz8kZcQXqvK82TNmdoR+qFfLC5RiUPEhxQ8yLB
p/ZXz3/wU59rjDrbZk51t3fUtPC0JIqSY9r0bf9so2M1eggoVpU7pItjPWZqB6nczAOje4jDJW8O
WoocyRHXjlB5pMoUfNflKWoOfJyeE1z0/cRPjZYld6MWRQiv1WWpe+qVsJhP8pwv7U70urzugNR8
NPKAA/AUF2fvP528Oo2DNunD0p/bIQ1OqW5hdtMu9ni4M4bQ76XCD9cezjSA+k2U7PUisocgmf28
UALs7bXaTcbhH6dKnS+WNkOyLQP9U1iMd9ewwZBCeqLGi6wiTN/NTbv0xlThZgn1orUjemsAK/5Q
kzbR3dGS2y+3Z3mxmiQMsMgAAevI9RAs16vpRJWijnqv+xJl2aOR9N+yIt+Tmr9I9eH+wGCkSE6f
CfGlTZIdmnMis+lsLpwYYUqN2lPoLfrSMqUlsz/Js10Gnq0PDZu5ktLiXSoqOdrJgMVUVnFS/Arc
ZPkBYOAuhApKu9QkurO2P+k2LfxQpqnpNO2LUSXYsTvYaN5e2otLgFgMBIKMF+drYvMmYRnHvkMj
t0ecTmmRQLXCKf4VFYFTHegk1J9uD3b5HUFxizIHDXWhqLO5ceS6q+WIEpU/qEXqWfDnDlNR7gHG
L0YBzy8kbIUFDQDu7dmjWG6EIRHRb8sES0+9DtsItkJQODvf6mLtUHngqQtZ2WJEHkLrbamV2RAE
eWn4Em5jppfpafh1GLTm386Y4h10/5WxAGxzUwusGcd9E1BmoxyiIbY1PInaevFQfGvNpznJVOWA
Vemu2MzHp1jtQzBg1HIQLyRdJx/anAZpFIWxvKdmGlZDT810cAJXTvN+fHOCCE/XOcmdz2Bo4vhR
rVWK+sZi58OzkRtDd2gw5TBfypCk9HnB+zLeWfmL5JBfR0MTJwXxLGdh1itvN2HakNlAFKHafcSK
KnppGnkCuiiVVLQmq3rJG+hoO9WAi8MpChtsYAG4AkK0FYObaA6GWJSZ/jxF1kPeONn4PZzqzHro
q2AojxQrlntBA4iFk5BSDaeHi6fXppegJWkKT7eS/KHTTb/txuQZ4OrdtUcqNdBmQRMjLARCb5Od
9UZsN0qQgNTH74XPbHRfrb4OXhdn14rn8tNh4IhlNqQAwb7ZIkGdvG+7wqodHoJp9rnvLfshKjr7
VNtje7A6OfjXTPd0KS6/24e7BRckvTShGbbeLn3XxdVMhwgAc6S98lrKMEcbFSs72O0szQ+R1OTO
TmC9yO6prtIUB+shHvfc0OsxC5oVhW6Mjm8oSvWtWybrUYub3AN+gzezGWbZY51m6d9V0Sn3Jh8f
Q9MGEjrziAhuTkdejxRiB93xgzRQj3hDa0cnnbT/ZRQ6alT7WFGI1+sJQsiKW7k1HD+ncO2OUqC7
Lbo0O8t4Gfew0yOY02sSVXF7s/8neehSVJgdf1KD0kNwyj401diczZIa+Z23E8vGADxPqI7yj5td
YlWTMywmkN42T5S/qS1WL0WRR79vj3JtX6DUSuQClQo6WaQh/8kMragsu8UR+58a+PLTwsnjTVva
YvyZzZHdepJF/nvS0RVB81BS8p+3hxd30jqu0y2HfElNk0SD0LIefq7KXi770OEeCWKvzTErkZd+
2onPF7kUS0lIgdvBGNCQxa/4zySzuVpGdEpsP0MfQz+YkdWCnUuXqHf7THYSN8YV62+t6uqFXiVM
R1AC6biHsrnyK0Cl6GQ2VN1R4tgcQVJUyIo8s/y2H2zjqPZT8dbLyyy7kT46Z63tI8fNEnVZDiiE
R+o3PY+wIr57wYU0L81SSkJ4a276LIpUEh361vGdOS6OehCgLOYU3c4oVyIcoY0khKIXlLRtnVoK
rLFSG5vDaA+Fi4f5jzJQYlfRyh/KbN1/D9KDA/5OyBRtxm0eN8eBmsyoicKRG+RX6BzhIyDd7lVr
MFOz9GCPqHklCIhSP6mcaD5DblxvpyoNI8puSeAPGN8hRQA5KRljx7Uac9kp4H2s1OaAfOSNMEPw
nATeuh4rnGRURXDrPLeTvbSHlDtTyN3gh+qGaaF9mqw0yE4mwra/hxI5gjfTiezYlVq0UrNIHQYv
0tD1PwzKWA3fyiJt66/ykpKIRijk5m5R2bN1kEMnNN4qlnd6U0qc6h8W3Zp+kvUY+UM+FH1yGBD/
kM993tnlIZ0DWnQTnuL9oTcxnXjMhxoda21sMYVQB86yO9RN9zp2Uqh7irUkips6fZi8631hgYsx
GjN+qGhnTJ4CE6M7DGAm7UOWB5p+HNup+JVZaPg/LGGjDRxSfSg9R1KM7wMu04U7Op1eH2SYKCDv
pDKpH2fNXEq3dsywR0leBGclXab5eSwsZHmtihfwzh6/kjl80BeJXqTAABDWX4aMDKhmxR6H+Dwf
UcAYCxqEcvrS93F/TG1teVeC1A53kr4rERM0Aa0PyCuicrXZfOmIROUYdZIvN07cfJXxFWErjKqU
76R6V24GXvIQT4UAAG3ZzVMMAt4YKc0QniM7qD/n9RDEB2Ps5uyxawI7jVyVzmHnGoVdW58GG8re
TkHyykx5m0EGQtybJtOWEIX3ozVYdQgHsO+Tr+Us60etHMydWuC1UeBNCgFxcaS3rKMpNXE95UD5
46yHxziaYk/X27tbGyhg8MCkaEAGRC9gkzc4Tk15poVa2A5NMbqqlS2PqN1MoSfVxZ6p2+XO5CJl
PkiNQuQC+bbemfgg6mNd5uG5Daf+PGCWdBgm9mSWa9ETVZLyOx5Xe76ul+sIYwtlSJrXZCsX5Pxm
mZysHOzwrPDo8ZyuCUmP6rsxsYIFjZgh5RehrLNF3qbU+ZshMsNz3ITKk57b7Z8OHQY3UkeKn7ev
yivLSF5ESxeaNy/qrXwi5d8QvI8WnvV08Uqz+4VCCS4pZfdkUmo52NLOgbu8VpgbrRMgmEJAZKuU
F9uZEgVBGp2d0ZZDN8zizKNXp391apLZ23O7vKC5UOjdCoMkntXbXR+mpbTUmNCejc6ikbFM39F1
+icw5cGFC7XnT/QB6lzfYpRnMDgDzEwVkgbDekdOFuJEVRNI/mjXSuL1okjom8YQyoTsWJJ/BOlA
5ERpO0q9ENAQws1Au8qHAWEm2W2jTNEflNQwumNH5+MHIsG0B7pRLdFSKjtb8kx9Lqt/bi/SlQ8i
pJT4vfR+eIVuQq2J5rmltbWJtDv67vS5/0mAMD3HaraTBV+GWsoaMAaI5ihFUUFYL8/scEkNTmr6
HcABqIh0dz5zVU+jF0m29oahQu9PeW2+13rU/ro9yWtjU2cUMpewKS9IcEMj9zCqYAjboXwerUH1
zDbT6FUoGIgkyKa9C3zpC1is8u7Ii/CkEPJF8vmjrrOeta3nqTmNCA3w9o1PSWfKblA4zs5Ov/IR
EQxhq9PqAVWzBRYt9DeHGoa0H8eW+ZLPMk0LGNjjd+gmwbfba3klBor8HuIijxmBt1zPqJ4yldU0
LQoyc3EMi6J9rjR77y65OgolHxg5EAphzGxGSaaiLqbI9queXk0FCIHvpO+lN1ciBBVLGvH4wgkF
v81cWg3sV4vSPQ4z419SvXyaKiG0yNvB1WrENO9fOU4AIYkAzzttk2xESZUYSzjYPsa99mNfJtqx
kow9hMO1vYBICOwp+v7orGxGqQY1RxuzpqZuWNOfM10imwevOyIL8fv2fC4xViCsUIICxfzBqdi6
cDr5GJqlpNq+jsdF5SL+U2QHx+67p8Kw+vCgNen4vRx4Z7ok/kkJCK1rY082kcc63v4t1/YLPwN3
P/H+BZO73i9jaRdd1i+2H0mSwmsvnD3dLO3H26NcW1syDpoVwCEd5BPWo7RNZMG3MZnwkAyuZI7d
QxYUvWst497769rWBBrOG1aoDdD5Xw+VBNpUVRp1ezCRzZ+5LXe+Ouj9N4QtVdcuVefT7aldSQSE
myrPBp28ijO3Hq9X59HIssrBTaRbRkHBqB/LRQFJEZXdHzRncy/qq7sF+IVcA29noUJAA2GLkItb
pVSmSYij2AnyRkEvvYxlXh5tsw7/h7glmuBU8rkJ0B5eT3CEmRlEAadvGWiXhkpnee1S7TnQXduH
tCgAzOIjIkqf61HqOIxGo2EfKlM7PktFGh2h4e/lodc2hxC1E+cO3tS2UxCiextW+UR0HNjtYxEP
73FUFi+TJRePYVhU/97eHNf2Pe9iIXrhUKfbir5Vau3w9uWgJ6R1j3OoGF9mGWFEM9K10+2hPr7D
Jo2iegSi8aNFxhTXKxjZSCgFi+z4mjFhFMfPyd57p9MUd1lGvfNyy+rz16Yplci1JQ2dRLWuF8kN
Syl5R91P+9oNZqE8z2mafXGMJPsa6sb8vUKC5XsRlPM7rJXwR6J3ieyVrfSNUqh6yoME0EHrjNXD
GNTG9Kh3VZYfK7yg0d1Ps8U6chaU73pmd/KhtZMOx504p7ampLm+g//7IL1tl0BgfegtI8VIfF0v
gRXC3OwDHlJqFtlO7WbZJPdu0mgAfhHLMKgy0dGbwp+2mpnaXxE26PZBKw0dEmUM2MGX0YQtuMMA
anwes9GsPYzMwkd4GRXmR02xVKegbZPgqZC7NnrXMyn7ffszXsm4kIOAbiW4EUIRYD0FNbIKoMlE
yknNFxAGaqig8jhOj005l6lbxaP91E/zcFTUMri/fKBR7SVqAjSmDrilRMmIVi0VpWXfLqGfOAlq
AOTb9ycPJA30VEAskdUCf1tPMU0N2EIT9O8pnRYKYxSA/x9n59UbN5Ku4V9EgDncspOkpuQgOd4Q
9oyHORTJYvr156H2xs1uiNBZ7O4sdgauLlb6whsASOiyK/ZpmdTEsTJ/f/uThx3VKnSXAIledXIc
p2jmcoygF7ZUfOy2TE5pJRR/rPEde3sFr+8YYNPcLTTngVKra0aNimF6oWKpHKR0cEDgT+0B4KS8
d6vR2FdZPm7s+uubExQqaGmVUXEUXKOVoig0vXZaPmc+9oeYWucej7WtOOHGrGgAoApHJ5Oyz3rR
Km1Ss6mK88DKkgnbTPM05VTNxiI8Ku7obER8t0YD27aognKW0Qu63CIDwWvl6RV4Ai2Te6E26VEv
NVTZNfHTLqzm+PaSvXJYLy8OJJrhecCjXYoHa5nJbCT3EslQBIbR6emJSgVwJwVWXXsXmm6RBjjf
V/XDaEIm8McZTsB+mCzP3MVqav7CGNl1D4NatfnBnhvgPk4zNU8D5AggwVk6/K5Uo2ooZhaJQ3my
GIvfE693s3cH2f4ya0q4SARI58XSeC72xVh5yZcYIMf8kchiavYQVTL1oGdobB0qJZKfZWNrwhfD
pDd+MWZwdAwxzv9GbPTen/vO/WgDJcX2URf9izRNSMgW+VR6sivIu/uNz8dqrL4eqROpAOHz4q66
enlGJdZnEwvsgLZCvNOMud8XVTEf3h7l+i0FAAxadmn5UiZY64tpwDFqaYkyiBTLetGV0f0aDmH1
vTOTd1PFKdvTCeXflP0IFJYj91dLSPdGLiUhy0CNdMtHdCA9WJ26pcNyc0K80zQ9aRRcaekljvRy
sJNlMKFdf0Q/MzmUwPyOhdyM8m8NBet0YQagZ0OofzkhRbETJJmaMoiTcD4pGH2g2iqyUw0zYmOZ
blxHZIZLE2kBjAMBuRwqLr1CiRWjDFBOlcfGdsOjSU14Y8vdnNBfo6w6k5Sfq7QqxjJQECH/LQdg
H23vaKdRn9KN+/XWUJT5FtQrxZ4rC5M2KVsVSW42Q9t9xswRU70uinfj2G+5Jt36dLxNOJUBBqLs
soq0szEbwP1FVRBFenYGHJDsck/xHt5/jv4eZRVhNKihiBa4X1AbdvIyJGbou9k8Bzg6dhtp380J
cYTgX5L6XREVIiNWhYJHfGBglO2Ta6o7W0nc09sTujUKA4ANow2GsNFqQqLvU7vXjSrIczs8KPgT
HZqu3HKnvLENYLQwDcIi2g7rriUlgzgRpVYGBa0mn4b4cFe4zWcRKvm7WxtIyABaBdZHh5+UaHWC
NOpDnXS5F8qxT2iQatF9lEn3/fvgYpjVbgtjt3OtVi2D3s7/1VJHvyMJGHy0u7YcIm99OvAQVL1g
eRqIy15OCK3DqpmkUgapTNwjFKW626VGZH0EgZe6G6HDjcEgQJLkcamyzdc2Z6CikjRv7DrQ3bw/
JQkyKlUt8h+1cLYkwpYoZPXuUdFD1Gp599h9y8b865lw2shLPRGLYJHiQG141D503WSfxZRpO71I
rCB3G3MrVrkx6KLtvWij6hT4V6FRVQkncvtOBNgCK/2xs6NQ7uPW65/fPlXXgAR81KjULPDp15LY
5eRysiK9meySe2H8OLYCsU31V1ZXUCnTh7QyEj+apmcsu7++Pe6N07xUxxY0EugPyD6X47qtMo1p
2FYBVavim5hk8hHfnfKwMcpyKVyuHSEL+Blk5BYs8hrqkNjzkMec6CCZkk7/rJezHe1qkzeF2mJZ
NydXDVP5aaiN2HyUFug5vzP7qNt5PGtjgIdxGj/pM+2Th67QR++x7KO++RTpMqke5xApMn8e57hF
nV/2X4Fdi388L02jh8qco+JsU6R1TobEQx77UKsmYopY8oMnwCcCi4YCdVYBKms7dWjJwAaphj/j
wSxsX3Wn6I/Tj3glaXVfiefBqedPulXk/XHOTeVzTqkKs9k2Tf7zRB33eztM9e9a3Q3xvnEGW27c
8tcnjk8JBgkDowVquO7fKMjz0pPOq2DKoY070u520oLbkGVmtXG4rzfH5VCrExfnc9MlZlIFseFk
B4zOu4OA3vvuI8YoFLUXNBcP/rqSIsYRwURP8EKGkXLSUsPY1bjD/D9GoarNywWnGU9L+3KjS1PG
CUZvgktimp273ojHGmWJyU43PtryB623Otfe8qiQ+5J4Xw40stVCq2Grh5nQdo07tnsxDrjBm0oj
73EnnrWN03VrR3ADL8xdSss0CS5HbN086Tvy68CMO/dfy0nFV6PqKtW3aEVsfMbXTuvV9ECb4rJD
1HnF+nS8ODOUrhHoBQgL+z4ra+tPo1vH05FMrfkutVDWL+6E0hQVKVsr921nTuPJCt3km0iKWvXh
Iavl3i1F6oGft2fki+cm/pFDv/B2ruDt3UHO0A3aup7V77JuzocX2+xzx+/6znKP8Qzs3pddOXmf
ubiz6WQi16rvIhl1EIqpiU2+6SaWeeoiu5F+xSUq9zg0z8ouqjVn8rH606t9iQFZ5PouxRB5rzrj
nO31Mk6zdz/9EChhHSK0BOaNNsTl+vARFseimfVJkvpAkVI5ZF6a+Tx0WyIINzYfeIOlg0heDQRg
lQ5UcHDsrjZF0Ex4fORtjyp0a/R0pmb1NOfR+7HnKC4gLY/y1mL5u5YUcyI9pnc4isBKy+z3jLCY
9OuobmiZK4myhUW+cR8xtUUZGiGmpYN4+SETlIPsOmE0VZ3bHcSxdOfEobZ7+7G6jjOYkwM4Fmzp
gtpYFcw8ajpNRigdjDRrPrNJq6+ZFMOeWyrzByOaH5vYy/+8PeiNM7yk9A4Qkdc6zOodNoY505KE
Qa181P1ezSVnwP3XLIZ5//8YiW1IPMMmQa7l8iOWnhjDSroiiLoJOB46FsL6kBQYJB3MhKdlY/Pf
WjMCDNYLPXSK5asAitJYmqpo+QSzOoQHAxOkD5o3bxlE3lozGlCLU/fCP1t3GrzUTEOrqJvAE+ps
/WNBTRv8vE1wC01rt/ICrL5N96AQgW3BN64jNwCGxE/sfrgyJPyX3zPTZhxnB6cJer0vf2a8z2Pk
K/AMFV+JKi3z47LtEDZK02z2jchRGj/JjNjeeHZubSAIZUQEtKcWUYLLn9HoWhX3bd4EllaZx7ox
q0/hYIoP1pw092/voFtLSoOF1I9SyuImdDlUlyA2jw1ME4jM68NTZMW6fRxDFAgObw906zbDqHFB
Jiy04nUfs5Ea4uKWxapC3nyIcqUDkSJ68eDp0/zVBm65Afu5MSA6aLRnl9O/NPQvZ2Yr8wx3pBVB
6vTAi4zktxeXme9GWQJGeQvudmPJuKQpWtNkZ37r0rUVRgOQC96FSjHEpzgT8pC0rftJmuNW0Hhj
yZb3gGbfIroJtORyYnWKCZc+cL2AWQTYnKm5P5a9+f71QhyR5wfUBUHWuv9W5Ik20Ffk9eEVf6as
MtMBSir9yRpG+wuybFv09uU5WwUjfw+47j7PYCJQbLJF0FVaTiwSf6ry/HkGzA2i+hHU2H/CszY6
0Lc+JakMmQwNDoLw1Wsuk5JP6DhMcla0ZjdNs1fskFbS3l8C4TJZIHZgkaiErG9OzQiTsiP/CRoP
WmpYd4ofCq3cDZPYKinfuD4ZCnQi9CX4FGtzKSWZlCYciyaQtUEv3VWHKfDCLLkv6il7mFK9OxRq
uAUBuTUqmSe1CuAzMKdWm9IJLSdMx7gNysmJ7mTWasfIHLqj1E0ZmH0r7uyh2IpYbg9Kswh8C4qe
63LPUGSRZ+ZhE5Q0U+4bMfe+LkNzUbZr9knJu5tXm02qa9Nrviu65gBquDWpkqweCW0yUsBtVRv0
sxDNMVSy+t7lU39CbxzMsF21JQIUeblvVCMDU+3aWQAhCS+2xIJv/va1euPeATyhwfKAvrcARC8v
gzSCO8KTzY8pbYAaYtx3wJt3EZaxG7CyGx8bTT/ELmCpQQVev41hP+fNgOBdMLRD/isx1OgnVoz1
Ayz99KNnKA1BSBWd3p7ejQNKi45mLuLMnJ21JI4peiINs+oCxZyzp7ksnQf45OXGKK959uXdQxkB
ydmlYoNq73puujdgxGnyFW1RN4di1HLE8RsbsQacR/FiTWGt5/M+z5LugV7otC+6fNrreSmPXSFR
C0OEtXjfysK7xj9h6WVTNmWB1zj4drYHO+0ceVZdKitGWJf36ezFZ2uYt1jeq6+8DAXknWx9cRrm
L6tMI6kToLFNMp6RhVR83dMin3/aPr5rLV9HWcjkhAB8Z2TdLrdqjo214YxiPKtGru5iS22OhD7T
RsS/RjIwzCKMB2uFi4g+6Lq0CEUh65okmc9GSxU4yL06bk5DMznchXQkwNdrbVvd1WZpFAcbu9Jf
idLaPWY4vUSrgm7hv3aezuWn0ojnuPC7pLN/ZNBdjYNhlk6AY6tWHTJIGs2hjVTnndYyy+9nBrjC
0nLHsmRdQqF162r1ZE3ncrSp/MPFiPgNElRWYeQbG//Veuevjb8MxpkGusezxM5fK+F6VEJNtUuN
c21r8MWokDXIB0/okLAPgBTY6Ma1eXqXUjTT/VyjPnzEEkwVO01PK7nHRcj6t+Ux6r4MRW0nHyI1
67O9KcoY2VQlmk/eNPWOn2mK/Nrpg8hIu3K70f2iq13j0CZdk33ttVkRe9OSnXY0YuRKGHtKq43J
OpcBxjJXeNVLek6BCmLe6t62ob+mdZ6ZZ8NDCQXyS9rtZ0WNdrkeWp96Iyn+qazmnZYor6OyCykX
GCRppE2Xu36QCIootW6cSVc02zeBEp5mKHKFb7bvhf6+DkY5HdI2hAsqissn+Kusbhlt62XpbJ7R
1zK4wuJ5D+u42eiyrCJrRlkMKbgu2aSkDespwf3WhZM45nlCR/Le7OPo2chN99FKtPkOr9xhg6x1
azzQjwvzjfMA0+NyVknujShGQMBPktD26cBVD5qdpPeGjMABlM2Wut0qEn2dn0t3ArsNCjyw3y7H
CzuvrRBVss78ovgHsmjDsaa3c1/B6vMrpGye6JvPxxaZ9407fx1b/G9ovExe2UHgFFcL2Fa6CyMU
wz2hJI0PCi8+deH4p0XW6n5I4iJoNCvZ1+Qvpyz0SiwhPcwRJr7723f1Kqx4/R0wt7kXyNSwal/t
2q6Es9xQcINbnNtHsvRxF0IP2St1tdW6XeXc/xsKWTQUkhZlq3UG2reeWs0iss4N4Y1f5JW6T4qq
3BdDpd7pjTxLycBTV2CVF1fRRknjxlrTK4RaA4YFuPzai7KAnpJbnY5pYzXbO5Ho/YkjxIe10g7V
nDo+QPpGoyiT00aCtYYyLxO/GHq1zWTdtLYiYvvcCDEcOm1CviJTrQ+mXjvHWaR8cpb9oR9KuWuF
jE5m9E4A1OtPwJNtEaiCJHzFWjWhxma1m9rnJC3so9A0uYtbsSmMubRdL18ZOkUwuwlkUBagNbY6
UES/FYKg6llo9ugc+yYkI+8EnoGHPonVyndQw6x9vU20D2Yr+nHfd7SZdo3nFN1utnEF20j8rpcd
nhMNBOS2Sf30Nf0z19HJ7HJDPbdxfZ55h8YHo3UeCTYxuXaspxQRn43A5DrIImtnny/fGUDE+vkB
kDyhZGnyEQorPyhqrPm4/o0bN8j1aeKKJJpbYJAU9NdF3DnLBX2w0DhP0hpwxJD9fQs2aF/mYXSs
QA8jCj/XvxB1onod91tybjcmubyvC87IIAZbJ59imqnzJIV5rrTKQj/HSwKH7v/G0bk5Cl1j7h3y
TXeN2ys1q2hyZTDPBKnqA189e0mjzNmwD3rF26y2Ld0s2lm8c9Rz12W4Gutd9Odq56xWXt6fRZJp
EXphArgZBoZ1Wz7pSt1aj6gcdtHjlNre6JtxGf1xZycNP7Z1LVVurtTM4NA5LYIA8Q7BqupPOWG/
dafA9lMtv2hC5yUGMDvtUM1Nvieqi0CcsCwBtlPJCtX5KLS8HfxkokqzQ1Yi/Uc14l6/Nx3Zwe5X
Knt8p+oqFwP3PhcU3+81ll7dTVYM7G2MUvM8Crd8EoiBQzx2sh9vvzLXERkvGO0Nug7IY3AQL+8F
6o5mDUffPJdROD4X2dw9R24Ht7wXxoEubX9slKLfvz3ojaOPQcKC+yQN4XpfDWrqkdPqM0aztdbV
d7pdKDj/GcYdcYWJ6ZqXHBrPTXdxJ7ItvYQb+5Y2Ig8q7SMKeOvXXc+rBAcb7PHw8er3qFBZ+0wW
W+qqt0fhPUPtmEr4+qJRO/YpwG3nPPZTfqCNYz5gVrZVz30leK1OB5WXxeaP7HwBqFwuXqI1+AfE
0KVS9PiwUFHASQ4aVkZj0x6FnWY/5kw1Po6Dmjx7LO0v3rp43zdt/wu96enj26t6YysteSWFbCrZ
FGHXyaXI8UlrFVwegZI+0EJ4bDOMd1y4nrEMxydPMdLj20Nex0gUfxbyJRQF+D/rwCWKotqCSY2m
VqmEj530zEMymO1daY7qxq1+vaSsJt1gVpPyIbpQq28trUgQCyrnHHiA7U/SqfV94dipvhHaX8+J
5bQBj8AD4oG8qm254UgnqVXOSjOOPwoS48x3RKN/CQdvS4Tz+iAuW4eHYmnzUHVZHUQaWmrpzS5j
hWnp7NS8N0u/yNxK7EENxa2vmk3S7nrTmwzU51P9nU5NXHIWQDESQf4Kqn4dBHjVPLeRVkYB3syu
X1N+3o+j+P7eXcIgCJuiN0driarh5dLFSdF1JnqMgdPWtl+YTvcCd3LelTK2NzoetxYPpMIrko/L
e83h0DTWrELoP6iqQr9r8EU4iq6wHqo40jaO282hsL4lesL1gDTwclYGbD9Sog5Wuiw/NYlZ31F3
/TI7udioOl7vfLRdQCwvFhugeNZPRO11aRy1XhR0rao8dmpf/NJis9y/vUjXtwdvHVgthIFeFW1W
iyTDZMwQ3ywCp3AXT1ZZfm+6VvyuPat9Gtuo+yhQm9tYruupLa8s19Wi34Qc16o3XUxYamV2ArbP
BfgDvYb/CSXN+f323G4MAz+R40WEzyTX7aIR/gEvd1fj0NbSBMjN5EnyJJ/ePwrQOt4DzhFx/vKF
/6o8xIQ4aSiAkoS57HY1uMVdXmhb5IarbQcggp4ofz6FBwoBqzenDm1QgjiMB33vogYqZed3zvij
nXV5eHs+N0ZagLE4JnDtglpd/v5f8yk6xAXdQm8D0D+CJor60xQNwOJI2dh6NweiUAnJjVsQ2Obl
QGjILtwhpQ30rA93uU04EGl5hiTIe0HSryYQALGXL7eoBqzvO3BwTZ0ByDt3fdc9G7NV/+xr453A
jtdRyEBM0g829RWNmnS+nyhioMIWJcNzOaMMOyd2txGcX+1qwCMgs/DRQOGKSGe1Pi0xGlcrKjHd
qFX7vo6jvTdvKiBdLw61AUpp/IveFnjVy8UpkWLxJgGrC9koQzsks52dvMIzhr1e4xby3i1HG4fi
OtR9xuJluhzMNvFUaI3QOyfDHNv3pauPVFLLYgp9HWbuxrt0VVRbnDaXh486F0/gOqSolbmuJsAM
Z8sUtm/nbeZXVnxQxuJ7PJVbAra3RsNwj6SQa4hu6+p6GHsFye1oDs8gWfSfYz1i5pnVyn1Hshr5
VmS9s33NLly49dS2KenQ0ljnbqqUqqcA4QwMEE17kTfdQVrl1KLH3NXliRD5nXJ8y4iLfxdALQgP
VNNXRY4kj6xuwGcbv83e+oPeiPKx4RJ5fnuTXO/75UzBW+bpgHf1WkD8617KYdtqtKJEgKKT/uLV
ofgGk0nc/X9GIdrkpliYG6u5lPCd0LwCYuDBtj/gSk3NUQxbmmlXry4lbxZnKQktwsbrIiP2YHgh
2J0MvHJ2PmRqIg49PgYPRorRU2YP0yGvtXcCLFkmElua4wRkKErAfLg8ZbnZWAo60TJArK44alWW
7tVGIhgNc2Djal8C2IsMaTXU6mqXFi2vhp5woBfu/GzYqbmf4gX9rRnJPsnH7KM3xfl9pmTD4e31
u07OOGRLT4csl3STsurlLJH6s9Du1mUw9m18n8Wg60w7r/bSzXD3CdH+7tvZr9rQOYlW6RE8h3rU
wvcFM+nnblts/KDri5QYmG4W3SYNOsNaJpOPUM/NKIdAc3FTAbupfHAStzyMKDxvpDA3dhU4PyDI
Sz936YxfTh0RVWF0ZjwGfZvmJ2iZtp93/eBrY5Pjc1VNh17ExsaBuTko7u0LUx0D9zW1gHbJkCvI
/QSYY5YPETCxY1abfUDvQnx0kC7/nbrpVmvpqtanA3tALZg3g1LmFRCI3CwqmirrAztWi/RDKkrL
Ry7tT7iYfM1onu9y5K59CWBIO/WWsynyemNViZcX5wYEvpZWweWntqqkb+suGtCdC+VxdKZkL/qI
xE1G4/3Gjl7O5eowUadddLCchf28JhH1HuWScTIGjKeitvTLqHEsP5JJ/knLFnUbIx3DXyWznH2p
6bGyzzsTOf+5FxTNwiaNrI3TfWvysM0IrYnbgF6u9lktaXIjOYILX4H9n2P13q4blJOnFs1pY+5L
JrCeO1sZQU8SBf66Os32YmRiy2QMQlGPFk2f+lOa/9Bz14LXW6fjd4cPDl8iwWzY7zEu8S3svDa6
cNqtCRvoIBKeYD+CZvTlaqvQeaui52DpfQuGLvM8eajt2Hu09MIKkkj7WRs6GldJNSbf00zcx6r7
YkdmnPmZ2x49vTB3dYTKwSkR6BpuRE83DgOMF5YBWTHOwjrPlhPUfytTRx5GqVsPFpVvayco8Tt+
bk2z7idW86KLUI/3JjJFiU/LIZo2ukm3fsSSlwB650BQirr8RAlGfF6vdGPAK9SMe9tFzrGwRXiv
pXSXXC+TOxGp/zVOk/8c3A7N1Ld3ynWYRTRs0pvlxucmWmdhCCw3Qs25hhJZ05jNxycdI85dQbR6
J2qxMdsb7xv7gL1A/kqvcG1GX9SYPThpOgVNEbf3qghrchcBNcM3p+jJVYvaRze9DWpiv61McC19
trzjMD3hLGKCSB13DRcMkzQOm7icAkq9xbFFGoFGkYuNS6rUH5UQAUyjs7DQEMIULloMTfXsqS1O
IKknW31f4WAYGPPQnqJcDge9sX+V1VztjLLeijiWc7E6vf/D8hDpvJLyLzeFqwytjuMHKDzW5iiR
1PC71DQ3LokbWw813uU+4nyCNVjFNUbda3UVJ1OA0V38pOg6QI0y0lDen82DHLIJhTdLfO5l1vzO
nUR+e3vnvdqaX80SUT8LRx0oTevwt3Cwoah5cwCPyPE0D2500NVYQaMCTd6mCuWzEXnZS8SVunMt
oHlupNR+nCfmMRkVZ+9MjuFPkaXt0qwdDy514o3DceONhpcONkJHJxIdx9WF3SaoyWP7MwX4f87n
cpjm59FDo8ePjaahu6qH7fc81zYS1TW27HWjcictukpAbKisXi5/I7qy6/tpCgbFq3eWbDK/j4fx
A7/zM3sX88e6Kg9OFXp701n8rmu1fxG1NT70lE5BnDtbMhs3zi08QezcwdOpIPpWcWk7ZMoUJvEc
0H+hy60OPRmgp0hUIrp0zE6icdqjkdPzGVwl+/L2Rrm1CtSIaFXZbJIryhtVX9nosKaDVtX6P5OB
KLVjEO+3AHH9OvfixzzPvP/PIlDegx6OYDWUgtXpQGctN/ABmwLXkWowuRpHXbZCVU9ZqasoKFu8
Hr4eJypOcPkYf1HgcJb3GQp6FuYqWdP6JF3u1wrz+O9vf5AbdzaRE3od/DhQcWvqOpp5oYMWxhSA
ZUUfJE1hx/ta7NC6mZvocTTGrt14K2/dSDRLCNlA8hj05S+3JM6uaqlYGArNLVYTypjbn2c5Fxul
22swC1c0cP/lcl46buugv0uYWxmKKah0mgr70HW9gzZFxOLKULXpvecI/VMpavM/GxjEfwpCZ9Gx
gWoEpEXq2pZhyM2TCFjW5qWCmIuAzuW0R8tEH1lp5qAxUns8JLVqm349oOa6a1FdOqoZK+ziAPmP
ZxZph5qErv4cnLF4tGUTIQmI88fvIXGaaetL3QitiOMhQpEf8d/rOlPnDYYSxt0chINhfq2QslBB
ilnzoS9N4ghLm4rAkx6SKOg//c7M+jSjwnWfeBElLwl38duMlICPCpjjtwgKbKRUr62Yy8sdAhXy
NXigoNJOfHP55Rp1zD2tLNRAp3QsH6QXKs899b/ozhQmtRxgB9lTyT2q+YniJc/WWJb/VrliPQob
I9mmm4YXfJi98bBQlPnn2w7ifKOZZ0dB2xTUjwzlRnRyvckvf/Py9/+qlKDyb9tNFfObJ8Rl2twz
doggevdvn97rlWMUh3CLVvKNlu7URguONFQDA+hIGmQ8j8PBLWsj/6DOtZHu3h7uOrHncUcIYEHq
UgtHbupyVjD0vDRy2MPK7IClNLrGqHk2EyxZZjc7dl3z2Hft8FFxpopgiIrigkNXhuccCZsKB7ER
DfG3f9My5MXmIIYmJ6HGBo2PW2W1OUYzn9NQN+YAfMtQ+X1Z5ocBcA+2ZhQVzopT9c6uMcpM3YN8
SeSLZsb1r7d/w3VysvwIOuo8KAt6bl08bUabGxtNhqCq0SP1hxR7BD8yimMWWyOlTVPpA8XSc3I0
d9xl6Gbdo6HlHpyYEmjaKdRHlCn/Mk5JvY9HFNLf/n1Xm5Gfh6UMRFt0Dl0aj6tlS9H3DPtODXLO
beEbcZpbProyxrh/e6Crt30Z6FX/DPohFevV/nBVJZsTpHyDashzAo3in2gcvymN8kdY1R5g89FW
y+PbY14j2ejLMSx1NRCRxOOrgMIOc+yk4UIHkwZMfddJRX6xqiYE/NKHAoPOUTYfiHmVAhxfaqT+
XBh24U9wL9WN+V8/OvwWk+/MVUoTG/jK5ZeejLik7zSpQWN2nvigxARQDxqv6JNIy8g7FuR96V7a
5hgegMXVFqr/QJYIBSVQShSJzW9vf50bS09ETK5CD3Pp86ziv6iSeg1TRAtaoxPn0FPlp9SavK3s
fDllq1NI4Yn4m93FVlurQGqylWNFHBpMw2D/a3cl8Pq4VPp6X2aRVeyUeBLJg4q3gbYXZOXhbsYZ
42fceZPnj3KiweGnpV5j2tFCVdpiM7xycS5+H2VX6jeQK8mC2CSrdaEGphAF9NljWmi5dagHbVI+
6sh6hSa2jgM+5Jrej9PHkv8PUUEvxa/sGDqEoucKuHR2UB1lEoccaD8k/CxTmzsR4/n4TYpoGvdF
XeTD18RIzeGoW4OiPOeh24s/7lTN7aMXJo7V+ameiOofYaS0inxkaSyr3Ud4ERUzNLrBKPdR2eJ0
b09zNv62gYxETwKvCxmUXVYoG9fm9VXOi0/piFCYZxUZlNXGSGp71MUYJY9uNumgIpH8+dfMbOPH
OKcDkNNeFxogccsDxG0qqfF9SicY7o0RpcVe77S4eIYaI4yNq2pZiMuFWkpsAEKXphfbaXVVwagM
0ybJsdpy4uFDa3XdT7oMnGXNVgbvQ+yMqoF9DW59d28flKuri/oW4iwkTKBFAZ+sdog6UVuKSj1+
lDE85jsx1JF7ylF8w3HLFDngTK97hEIVCRzk0VLdWI+rc0ohle4y/6EnAYlz9YzlQ0XgZNvxo8i9
QfgYjfYvulNtNZavPy+7n3CYR3xRbl+D552KZ2a01PKxRB7d3RnSG5pPaoZ06z+TG5f/hWQqv3Cb
wgji7c97FanwRNMKgN3D7QAwcpn/X/HQIuyjVwkSK/WYuPeN4imnCrvhk2lVykZQdP0pl2iASj/E
UaBua9Uirx8KlyZL9TgJe7rTcUA9xeiD79+e0PUo1qKyvwxDwYtO8OWElDjXKyHb6lFtcgs+0ejs
K6OpN2Lfq/QMVuMyB2QyOBZXdaaun0Mv07vqUZpedUKwUZ4GtzRfnL73DrqmEHa/Pa2rcGqhUVLI
0QCkA1Jew6J0z61kbkjxSKyvY7lJloqBmQFM9DhZiR1+IBBNqs8RtMPxgIaRM/xsvSZutohU1/sF
5A2UWPIkqOjAiS8/bz97hkDNr36kslvdqUKfwiOM6lrzpaNtMh9ufOalc7LIakAvxAjscjRLLwfK
tLF4VNhSh7IpmrvSnby7PjL01NcAz2ob2+fG/BZuMxUzipcgi1bbJ80qcwK9Kx6jMbXxzEnB+nup
0363HGX87+01vbFViUcWRBtAH7Cfq7GkO6rJpKriUUsM0e1MI8ITU9Ullfq3B7r1GekMg7RfuuxX
1ZVUw4gWOJXASDRRdwY2ZAGlKfGky47OQDaM08aAN78iqq3/04OgAHm5bmrbu24yDeKxGkjYgUur
D8hkzg+2S6j59txuDgWYzlwuRoLo1fvg4FsvZ0uIxyH07GI3T6pR7xvLi7z7uHOG72+PRtGcn37x
EAK5JIx0F5TiwqReHQCIhPlQYov0iCAyrsfeThha9QHJ3SLA2L7aGwg9f3NtJVDU4VcKif5QzF55
nARl/Ykoc+fOWf80SoAOPuad/W9zFvafYSp305g5uzjKtfsYFppfGmJod1hxkBjoSYZJWqX5hszj
kyhy5Ee70ku+xdoUiM5wnjxpayT5iuJX5WJjm3n5IyXt8Ty2pvuhSeLmQLTbYy/RB33d0dVVwnx6
nDIpDmpsu+hbOSj+zVP8LZk0UdE5a+UhimIMeqTc80f1R10qP4o2fbLDcryrVSTahiSUuZ8Ip4h9
J2qbR7DxWrRPDbf4XBpWc0b0JDtnY6ieSquZuCnU0Eed80MZuvmBXzU+uphSH2uZTbWM72lejtG3
lCr+MzKA429NFGG2rycvC9pFyWdXx0NrPznQ8pPPTgjy5qG2Zz6Wh2q298XCrSbdA3FkeZbu3MtQ
9lrv51Wu13fe5FS/m3GIY79Ra/yzKkwus+NU2JSo/bjQc1ZkLons+N5mKR6heWuz95BEilNiiCSc
f1xzSJM7d+wXdYWu6Icmfux4mqcXW4XqfofNixl+AyGWtPZOpihLWDtVat1wZzlZ/V8/WqCP3XiM
zSMqZmN16rRF0UxNsjg5zhAWiN2gV5ERc7SaQ6jgHLA3pnZIjmiNifkAU3Y8K7CefumyqTHrrAj3
+rmxo2OsDfq465wOOeahm0Z9r6aqW+2sBuSx7yEPjZuLOrQqEs19Lu66vI3L8+jhKnVndYk+7skQ
ivJlgADZnegf92gXhjmVcNQqbAIEXC/UAASXpZ3yMi3wAqvTWoc54ipR+63L00Z5McJs+K8zG8P6
UnIdtcXOpOOW7bRKbb1j7GVOf4JFQGTd6znE0slwW0GxjTf2iHNBXx60IasQIhuk+0M3/4+zM1mO
W8nS9KuU5bqQhXkoq6wFgIjgKFHURGoD00DBMTocjsnx9P2FMrvripKJ3b3IaylRJBiAw/2c//xD
hwcDTKW5ScchHMg5AgFrDkugkvuhV3aTVaMpOuLXikqmflKu7WlYm2F+7yPE3h8roU11r9pZflqI
MTIXSlWmzvtB6zCNZDB0bwoddSiNqjpCcxOKETDNNzUNQICXSzmmdTPXbkZUuCvoCHXbfvIG0auU
2cDizemyMlHA0rye32KgFPtXc1O2H9atLWEoo1nTdwOsPa+FSOG4E5c5O2d5ujNIYnGdK65KTZzZ
baCHKDy/QUU8XU0BKam3uy9BRPUUkYZUVeG6HrE3Nu2roi7E/N6Kpf2dMn0UuQjo2niByKc7xI4y
DWEX9jK+2TwzTm91Mg3T2V2ztddbwn+Ul5J65C9pRzezX0WytodslwHAd6jis5MWcemJLlIcfZbm
Mt43FlKM0004gCjuHvDz1IXWdYP7V/xGrpsnDJqMso1yCrJFfvOhrSTvRT0NIld7OISZNdnGBkqf
Zzz5tmhFwUxC88k0Qbx+K5xOtq+smouSEOKW6riuxNO7fhFzwEOyrBkR16KuP5RwvbujX/vLkhJ7
T65RgaXCR2FKNaZBVIn5Nem8pk9t06zzNQZxfXOyqLWtnA4hMGimZz96ExqM0zLcHf0otaPJVwfD
c5vSZB/H+spvom7OW7cb5PnUaii8g1aWhzb0l/1k1NR2NwUOZEla1J6rLucxcNdbU7k4OMxBR46U
g3sV6p2+HgtEoWcko9oH270LQhZFVhVdSSiyT9bbybbN0F2CuJOBNu9AD2mIjvoDnoAgDqElkHVb
re3Pd8QueTb69NVNskQnurvB8MCz7qXtVuMbfhFtPawL6vXbyCk2cehZ4OFFNLTenoOlTG7Oo469
dB+b/WNQYrwnebzCF+wWQN9ZpH0TZBEO6yvvQFG4QUZkvA7yrnOwymbRrzMR2rWJT4PZpja3bDVU
d0XoWD2baD2bNIagv56Uj4IuHWlCp7Sf9K7ujOMj+HI2bP/SXmn2Os0PkxfmbDp42Tt10F3z7Lb2
Yh87EOA1GboP5UYpy0ulWKzNMI4f5rpOulzavQpSxAH6k8Is6KGMo8I+RBNuSDgjIry/HhjIkFBY
uuz51QbRD3u5QXQnYVCWpPRAGsm57JFdWe0Smkvs48TCyy0lIQ1SVnY6wcJ8tNXo60wFKEAvbL1t
fr6yTdr3shiYVzSbNCKt2nNWctxjh5luXdXuh82EY/CmiSdTX+pmnhBfzYvlbcxWjYVznS/qWWTh
tCTNl9qffX07WAlpYGxahUpx14unY+BJ70aOqD32tDa9GdJ462dMV7dit4566Pz9i1PHzXAMtyJ6
XGQgdU56GWCva6t5S9XkFz3WVOTInvCJEG7qKLtHfWPItk21u/n3e7/33THgN3y7o+7Xj8PuYGaA
XgxdTsbW0cqjjSTpY2XvnWQH2vf+rpxI+QClQ5eUM6XU5Ql2WANxY63McKi5C+c3qClNam3DmGSE
JjHmN8u0PY4wZbajjDA5yRbp7ERk9mvivkV7MXdvFly9hhGOaVc1WS+r2cpLBN/xDZp772FfAx+D
fBWZVx1WnxA0W89bPpBtsumraV+a+WEKjfDTvZwtfQklKurTytlgd4xxIPQBFm/TnrBFqqt8HxSy
FcaP835ZtHqvHkxvR+NRM1qtMlyo5v129Zd5PdqxHuN89cvEvAq8IXkf+XU/XhSD4+q3GwhmmLlD
UIwXY3QOdR5kgY0LVNZ4eUPoSt0eGyverWsOE/WA8TQp7YlsKnJDAUm+AiPVItfcbMbZAV6KF025
K/nKraM+eqT9o0TwpshbD+EyWPMtUXtufypjkvCyXROxcNgC2TZsSZ4sb2ExdERX8HZGF0g77TaT
W+m7RxzZKAWZdiz7YadSOU+XmWllcTcEItWb5+8nf3DL9rXrTThXLn256MtEj8a5SnYREdPUOzDP
DUufqYJRjT4KO+jD3HaaYTm10075omq3/LDFLIsrVj+UOluArB3IcWvNNXl+y3jcHNSt6dxI0dwX
nlfdTl3kDFlYLDXbRuGZlig0Z5bcnFUVKLvPczdOPU/kbicLPm0c9XdrhcfrsfJ3tzv5DkXYsZwT
OV8Niur20JZCWW/JNfPi3NdaWE2KGcVCoUc0S1Ls2eqK1nwuE10nVTq1FplM1tJIldWtwkcDWbtU
R2scGKmOMempWTSpcs03p7CsD/5elF/KenLdt5ZQ40encIgNyO3AbPoiRIlCyreopLmq1sp5GC0f
3lcxg9aliQ6L7UgRPpjXSecTEDP2/Xg/uTJJLkti9/qUAk8PB+j5YX/EHFXgHOcFbcLBNcwfAnC/
K6cuwvoSt4EJCSJ3pDltLSsfA8F1XPO2D7qvzmr3Qb7V0+ZfyHm33tsUYFHK0g22fN6duM+2sPas
W2uzu+roKTldSa9ui2NrW54hc0IEPfYBVj+R8DKyDbS7T8xSGdhbdxBsx8kV9igDu33Rzf1lyLqf
0t0ZNyxvvKa7s1wTxhRglL+3q+coL2/p9kwaNmsZ8F+5hTBLJ0YsRoskuipB6v3Uslr3LbEDXn3h
D00fpZZh97kedhMmqT/g0MhrQiF84knNRQ6sszjXsit8cz3tmmioLfYwzCgCtbHOor1iyeB9yE6k
N9VdhW40yEsKjklmNdHLhGwU0/rU7G60npzdF+WxYKi+p+E2heOxUV3lHVb8f8Ub3oV6OalZMABq
SDiKaca6Xd70Trm1p+7sYpMSjonTVIYf6fLGq5ym/lLgNDXnjrZqsWXdoNSdLBv1yYjaxyMwrIpB
sRF4U3wtocWWKSCqRdQvvWRdHJEInptDqXdbcI6bpXrV2MnM+HllNnplXJquE1hIUrxOKKi8Y7LZ
SZk3vdj1lkIdK8bbrfIktRc8kvpgG7TkF5MkxxAWB6aEXh641S5uF6mVyutuivYsrGFNZvx1p1+d
I9O8EyUcmmZqxri6QmRAEGzoTkxu62j33/qNWvvbsF7VdnBrSpQH9PvKN8wGrDB5qpmkTbdeJQL0
zevcVhCq7K5E1g7P0trGFAbFMDN97BIdp3h1LM1XmIG7evOjR/+Pr9t/lk/y7p/NuP7v/+LPX+Vg
RpKspmd//O/b6usotfw+/df52/7PP/v5m/779fDUv53Gp6fp9vPw/F/+9I38/H9dP/88ff7pD4ee
49G8mZ9Gc/+k53b6cRF+0/O//L/94r89/fgp78zw9I+/fZVzP51/WlnJ/m//+tLlt3/87Rxi/h9/
/fH/+tqrzx3fdjk+tZ/7b8+/4emznv7xNyv4O9QeptKQHOAdwwcESFmffnzJsf+O5cQZxkQ7BWR6
Hkb1cpzEP/4WBH+HEA8bJEY0zLeeA5C1nH98yfn7GRbnb4HG4Wvxpf/9q/30jP7nmf1bP3d3Eks7
zUf5CVZhRIVjzNk8DUUruC1CiZ8RIwf5tdZmHDLluo9APfsxGaR7qBkQnYI+6l6A+Z4RBf95PX5z
5mJneRWmvT9fr3FpbXrB9TSDMNw8i52D3C3d45K4PSbwy3RKCgcPClAMNNlh8FAHyk/ryZeXaPzN
1bRu91swNFdVOzuc/m5zqFvdv+Q1/TO89eP3hLTOI4POiPfoc4Jzcpaj9nU7ZBBMPpFaI64EAGxW
GfUSb/PXJ0CmGuRk5k7A9N5zOw5GhQ6eu8OYQapWp3XbwhNhAtFhIbXqU7QlwQsY4c8jj/Mni2BC
s3Dw9zrnCz574uS6Vt3okuLjNqubGfyJMtH04FCiMbfz2p+PQit+4bn/5kOeeV4BCB5KAPJofn7s
bd12Gq3jmPVeZGVWS5U6wBLNx9moC09a3//yAv5rlf91Vf+gaf0PWvjPD8kScXmxCNa27TME/Jfx
yqTH0murRmX+3hOzq6tmeS+cxuMotXv9UKNnQ1kxO9ZbLxqcJMe+PnyroHB/i2zZYp7tDfVCMMDo
9IdwEEF0ENY81BmfAVPtAj7Du9ZZvK9i7W3aooC068Hd47d1J52X5D+/u3csEHRGiKfIbzkv1b98
FiSPjGjFoLJtoUDvx7E5dXrbbzryjQnaccPDn28e9iD8xGd3j2Cs+Lw+IPXC0fz5irCXJk+1Q5Mh
4ddXRVnLPo2VO9/howy+0Di6OsnZnvuUMXd5GXqt97CEEmGeKulKbb/z6le+iZcgrXd8y7AM74cl
c0nvubJghpsDrBAei0p68+R1KnhQkKy6y9Ivxa3QHaKFrXF9fcIsrrlqdFl7Byrk/gNkxYkY7AAs
7yTwEYLhzJD7tm84lA5RP7lXKCjLN3WR4HKmI+S8mR+LuE2l6xAyR5Fc32/zPrwe9GJ/VrHxeW5O
O1qpSXDcw9RDJ/fTHvQuvUBv9oOL23ubLfbmxunmT+pDwjY7HuTQlGhYUFwcFcafIg1HtNEpzBsV
XPjzYH1Fwxx8YE8D0GCxqYd22PVdQ3cvs7Nb10WkbP/NXtuUDMta2hcaGwVo+1vXPko5ATHGla2+
FO0Yv/cx3tlz+PFJvnreZqVdVEx+vs3BhvX6WthfV0+5jxhaW+2dcoUX5cLorSOnpjFWtvabxuAN
F2pC8LqKhC4RjnaQLUhSgWRxHlgPUtWOOjiDAIDuh5VKqI/c92M30L9b1bKaFM8Vp8qC3oO6bMwK
wmjaIL61XGQgyDoaEaWypVu6mOmeorwiXW080GTSbSQ6mt+v7sD2CQQLzXgGhXjUqx2X6TLYRlOd
DktwYFgyfupsB7SiKqVmg9+S+iAWyLiAtL5N9081LLJdqOHV0BOwQSpYX/tZpFZq/xJqtX+E1jGt
xCyTjpfCli/bgzt4gcgt6p4uU7zPH1YkgWWOeTaD+xCzgSKFKOXx/327/5gMw77mYzJaj22fzCJl
ga9x6vXzvmYJ/dHN1M3znMZ2vX0ch9VPMklC45x6xl4f12VnFY1JvX2OsKMY6OYmdScCbcDxgARj
5DDxXoqj76v9lRHQcg/2RPx1Xs9UuAKa1pSpYpZLtkxSz3kIWHlB62rC41yvWmcDXTkjq0o7d26b
lNWhwasdWKwAkDsQxLDeVmvbfF/ousvMc5b2YxsG612423PHBsLIMKtNU746u2U2jD7ceD2Whey6
NJhU+3roXO89w2FrPpjYHS5F53VNWmp7ToHdk+WYhDDX8nWKwi/0pfs7dFUBG+U4a50aDHO+QaNy
dkR1enps4rnQuWg3OR290auWLKyYmWa2pQBxdKy2y5kePOG9RCCHiU9sbWlZC/s7t3yosmkagj3f
zep8NyD1NrQ15ByHaW5Nku/RPspD0HjhnIGNW9ckNBCJsPpF2UGzt/c960QVJCne4bzlIqj8GyQp
i4DN2s86B+Pf4J+hwFc0E7Y15Z2ZsB/sA2stD73VBmcYeDBfai9YvXS0VHU3WfG0pdOsVzBl3dmk
5MYyfHBpas+QdTv2eS/d9YDxgvKzalHJN2jc/LKFqKx30FbMm24dIvu0DCHJW+vQMc6xCyYqEwqE
0PQqzNiZlkfLH5KPmgQIuNAUqwx5EQFXWcS+1qfAl8lTEmNbwfFpr9dqgy+dggBA3RRCVay61aWs
0mUp3xLoA3BbzRILSYyq9Q3WAIGhbrJbnEvCMXyj+5XdANOiRuPrIeR7d9qbDqTSDr4F0z59mqgW
5AmkM5guC17p3CltEWSTtyQ1gn+zeYgE5HwfYpkw4HXbb/NxXWAvIV2MkM2v62YvlziZFa8bv/I1
L32dOFkAz1qlYXDenh1apxPohzflwLXeR3cd43egfvZ0CtBNfjqLydtLb8KxkkmF5T8YIUEARUOE
4qFznb1PS8GQfjK0yGm/6+ZJRGiheBOHT2Ix8ivmLHrNAyz9iFEAt2nPaPOCKc9qmWtqJvHajhXw
jh322GGyJQff9sAa66zCLvITMg1RYsaWDK/rSZ0HEH3J5NCxHPvWmclnQjpB6PZxCQPtZZHxt/g7
j3MlfHVqAicv/NCfcoJijWFRle63uijbPR1ZN/kWdNF7TVP+CfzH3nNhOVuTbeC1DG/pD6asnZjg
MPeq14cYw/SCE2QPXjMyEx67ddTJi2IBeEkrSDttxt8ybFLJuN0MoMNd5gxF8HWJk7o9FIaXIW1U
WLh5NbhLnMG/pHbpFlJ7LuNOjgGHmNWU6UYje6kWabaUtnPH6NGRnsxwpGUiU2DIelOHDLUONBCY
+qhI+Gzm0S72VKvesk6uL5vXeDYVJlfwl6CQmaJ4b6hMdUayu6xTprztRw4t0lLDNYBMTZEospro
3y9h02txYIWSyzTbirsB34KplbMM5XEPpQfiKm2/zOepTUa+GsqJ9KEGr7yGMYnKTR9hrlFoLFuj
rom+AFk3HmfAShB54a9s644Y9z3l2bo3MhTuCEB+/ghUjeMHNEpSIAk+U3orUWwMwCzDS1kuU5xO
Wu4PXrhjzev5rY1xqIm8791SdHT0YmgYBAPgdil2lP2jHbpnKKOV8VcnKYW42ck4+rQ4s+ryvTT+
vb/zETCU9eobaqtxy9xicb5GKrKfQqv38simgEptvRTfyyWWxLTE7jwfWgCpjyO0A6ZjHnBTDiRS
3FTx7H1DRTUdWowePnWzCV4XYiM/eG+88a5tLPfWkls9ctS1j1FobXdxZYk+C6oCQkK12dOBDaY5
dlDODiCl4thEpbysZO2mCTOrlaF7v0znpOX5CWrv/hgwVXxnSX+9diPgYbpIItIPfTTrx1WbDs2f
YLCDOj4Ib32vx4+p3oP1I+zUesi4cfat3CLXkCgazx8XiqTPTOg1k3i1N+8K2ZMKWrsjU3IgVnMo
/HZSN4ocngcf7fCQJQppr6uahXsImoiYGxwFjW1Z8WIBQc9X4xANZSZnqvMc/V+DAZWdmO/F3HUU
RY43oHBaFIPRqV6ct7s0hZcrhnQflQwtmestMK9qqZIwHWGFldnMEkpoR5lM3G/+2sOwLmT0Dnoc
O7O7acIv00gEUmTaKZm91n0xbTldQ/GZ3J3xm1518w6bU3vAvxcuamrXUr/vBJlaF4UegwcWLQZ0
wzpccc6VUZp00WblzhZ32GC2o0KXZFdhlCpmBSqP0C06qe2qSRyLehiKQ+1gfZAmSLnEld3G8lJp
e6tOzCbQurut6z5YJuJAxGlt8DJl7U3EieKKG1fYHoGvQeN+QTY+EGxtj1VyqJKu/qLIWgryeDQe
NRQOFrTFnaqufYMU4TC2bXJvzypMLnztypKZSKDfTgXfmCWJWN87e1BfzPZiapgSdfdoZODe++hP
vg2dbd450WT2fKkre0t7ZvKUX0O0G5oPu3gs2mXxUw6CluFva7nlBe7Y/RtdSbvK26gDWGam5r1W
QvsOM/GitpFQMdxhelqu76s+xAR+E4Y6baohp6YuhYDKZJBgCAF3f0hDhbRokSVbkmdZDaRPm4Jv
n8zwBgK1i2AVKuzVMA5MU6N5iZuUiqBKTltUn8u0jrjwQ+ORQZf3ybDf1VaBsr3S0fANUxFB6+G4
2AIWlQaYHcrFuYzLMLwIZatPWxO7B5+TpMkWx4QXcpodngwT27vNCKpznDnP6C9ckgaCkjavrXBd
lsy4ZWK98QMSamFGirXjJNmdJ3gwIE/CGpFuAW1PqV8qcAXc+DvGM/7aMF5f0UxdSKhHB+1P5M2G
AM8DWWdqfhzHCGsve7G5pwWb6ZOKyyhf/NmBKsBYnmCpqKusg+ycChfaZRYRFN0CFCdoejNmk3sG
k81YyM8LxVCRjkVTLFnisTNn/eisY9aOIrqtFfDyMVpgwpNRVQWgqPbGZABcu6ERRxqWgUjbb/yq
MNDyIQl72R7PQDytmQxTQaWmWwSO+5yVCe4bacP0EcBaUEjiWiHTYgzWIi0sb3mCWg3BvewC0h08
p+MRbuM+XmxyHdtcjARBpMGC73u6hMv2ro679SZGxO8xwomaywbrbxB/GuVL1S8suKId/Pt52dYr
xHzOx8WxFR0Cr6ZHda+2T4Xrdqnbx7Y67op6EHhlcI/Q2qaRBo6j+jBY/vamiCwmPYQeRe9MGGLV
h1GYIzOohntxcACbdBZ07DmZRV0gM7tetnvf9Oxse+U7d6XcgyeGvZT1qhA1HOSu+554k/7KgCTe
znapw2PQ1zP1YFSX4sTHnMZMKgnzYtad9zCPpoqy2Bdwu2GwTz2MDpR6qbBJE8hLac/NQXDmirz3
alvlhR72j3oa/e3aHTfQOl1v3iuHKUib2V7NTtxGlmKYjLKWmYcjwlS3kV8cNDWvw/nWdUc87d0m
SxjQbEwrzfjBMi6+izx853ULd6jJgmVc8nbW9Z4Ptg6uAERDP3PrRfDB+0TcJJrYn1zIcKWqjNmQ
UywO+3cNLnxx3k1b81W1TnK71f10g45zhbGgRpxrJU7jjytUkzdrWVhPdazqKjVWUDRXHjS8KFu7
xZUwuLb5loEX638t6tU5UCedG5Um9tuUpjM+uSrSjww7W31hm766nDy9fUtwxDOn2IxzmOvYqkpG
ntgxgv4H5Rd/9mwemOz7LKQ68jIsPNsJkgqEm0NU7NxQ5VgRrbKyUb00U68yfqfSO3IiwmIACbbq
4wSP+EL4CgZByHTq885bHOTGmrsbpmrcbSEYXLj+4n+vR+M/6codr+MqipYLijc6uG1Nqg/uHgXv
3b5kvwiLrihgdfX1a0OxkBC2olud9TjFX47EEOFBVIf+d8aPxLvhkreVj6YP/C2PXQdC3aJH+wps
IojTUZb7iMlDR+m4NbW5lGprfFrG0A6OS41FQiars/cHJ2vb5tPaLDIVe1zFhyYarevNryY+VSlq
9p5qoU+2Yo5LSrjh6+SKWiH4LNdXjdfsn4gznG40kSqf1NZZn2BpRHHmbxIhEVyD3rsq4S5QFXBy
Mlhfh1FdNdAkyiMd4/B57CeE77z/xs0GwjFaDHm7Mn7lO739toeKhBdJvA7ADN1of5u2GAbglJzb
ZOmJ4r6F6YE7vdNGc9qMTv0+mFb/AeZctF12k/KfDE5R98qP3TJLWmgHdFNlOLD4HMQOkpQ+8BdF
B4K6wcDkYRPmr0nxeo8BVZecKlQ0sM5gx4HQ8BYwunK4WLZi/tpcrt4S48zTVNxxJqyX3uiGTub7
Ajn91M/eF+wnuzF1pa/7S2j9wZJHA8wa3fTzwO4rC532so0A+gvm9DmiEic5RiuQW6rrejohxoPG
OdchVIOxs9Ur8GNhAXh2JjgpBn8fikiPrxWUWZhzzSAYUrdh7x87BUKT9Z07fqsgN8F3odirCXNH
WtPtpSXysGyaB7TVdKbVOiXe5cjLzBkjUWQc7Hlo1JWoNaVk6o/0l2mgnUBRHXbVmvPVeHqNWC74
gsfpwkk0GYvDsJ/rj66Ai8mowh+jPOzgzKVlaSzJkoRUcXIA+r6vpo5vdkp7nfJad1844rYb7XSh
wKp+AAzo7TUQrHtCznJGvsGhtIOwz30meKQ5jU4RZVXoF3coT6hsytqN1RX4SY0VOwTB1JppKDOm
4SHT+mpfvQzyRdemzTJoIlZxXKa835bEad5ufLb+uM6WnzkLBJRx8kKaIy/G6Lb0GB4eQuMuXzh/
5+kIn1/cbk1RBpedhKFwWcs2oAKKQhkcRHlelHXYlq9bid/Ivwdd79j9ZPFwQRHvhkXt90j+p1f/
3hcNFJRuBQhve7fNbQ7tixHzr+74Z9D4N1OFswEliqJzIA0F4s+QsWkKej0F4D7YYXmFleeaWWVb
XztRB4q0T8lhRj30gv7ydzg1Wh2buS+jsOS5esPrVjEgX1TgepSu80JZstYqPI1B/0UVjsl1xAFV
NKi3//xpn+nafswXsNtlkuJhDIDH4jNM3rZgULi6Pu/V7uqkZUsIL2AQKQXOYHs31uYCDIT1AIES
z3wJFG1nao8HIi7K4YW78EwP/M9fBoLU2d8vODu2PYPrA90BUo/cBhLRh3v8GtrcXUAS1m1/mpd1
gT3qwQDbCcbcrWm5XPyxvUh8jfISMnXeL9VwJFrSzSMZqTtmM+5lUTpgvl7/UurMb5YJ+4bHDApu
kus+v2+hGjWUChggorF8MKWZ4HvLm3NdRw3G1lbxtqjDlwT2v3taUNRJVWUcBBH/OeF/CatSY06k
snZZPZkGBhYjfKHxNPqKkT2a/0sHKuGxZWJAUtXm4rcQFLS5wUuWMOd18Wyygg4SN0YbTdOv0m0r
iLUkMBzu5za7V5WanZOp4u1taE/7CxrE84jrl0udc4SciNmB+9wPBqJyaI0+x6EP6HvtN0KmSmBE
8+c34bdXOTvtYZzK/PK5x42G7eWoM7PIK5390E7Settj0PD/pB4/r3D6lYRdBc3meXr57HUDYgas
HymFZ7XLY+8VLgNkZlPuC2PKXx8Pqs3zHSO9M0Rn8Gw63Yu28FYBcWXjH12o8weRpQ+SPGGm9ecb
95tLYZePfogxLM/nhx7xL1O9gKI5skUC+ELPcm3JIrp029o+jEqrFzaIX58RfDtEdDD+bP7nnb/+
l0slTrvhIUeRzmnopRhA1xfgiP0LV/n1LYPI4FCPnh2fsPR7nlEID9ty25HLEB22HeoBdJgTNf6y
LZh1NpIElaAptrwXOCnA7qXkGCS4i1uEL6z8XzaZGOQLDTwjbhTwwXNHlTIKRwtW8ADZrPDSeDmf
Sn0fXLfbOOS62rwc85uXDCd/OYu4KIbnJFh4HsmTwTN9SrRSnFTnJQqdp86ILxrJFLTgn05lAwM0
LE+LPcV5S7zX/8eNdyGdI9XCjpxosmerFjsKL7DIf84E0qDUdgqIoGcOamF17s1olU4G8dN9VRP0
dD0vkiK+jhiGFmgP/rymf3fjWWPnBAHeVeQ6Py80Zy7IEaXZyhqUGJlFvHlXn+eNcAOzEsjiipj5
8eLP1/z1vmNcg8MW2wKb6i9m7CHNtgfFucw46oeTQaab7ZMdXPU1GqEiknAvpbdnYin7F7a+3yx4
bGfOnBn8YdE9Pk8mmgqLyaMIZSbDCKirQ+0IgEO73ZfVh40ordw0bZ9OViMOVTiOh3L2u5wZ9ku5
fL/sJexa+IFACoJPBMXoGbtig5rcjR2ikzUhH3okRY1emjK9XuOXlOO/7CVc6qy+4ioUGxjW/vyI
21Ut7oSxWtb0cXOh2rY4BJ79UhrPr1dhFfE6YdKEIyTnys9XMSQZ+PO29tSz9nhyq6663ywVvrBc
f71tITsWexUieAhYz7lPk7NucbnrPhsG+kjcGZqT8Bv4Cwvz/z+v0l/fjBC5PZabKPPO+QzP3oyi
VouYPS5ljcKeD+vgW8episNDV4dAZPsMUIZ4pXnB1PzXl4NzmRLAx1mIvfC5DVilRkv37iIzHeG1
ZgLLu97aor9ZnNXc6Mm10w7SWRpOL+2Gv3mAXJhyAPMD9oIzge6vR47Trjaamllmkbtt74gMEzl5
Kc3Fn+/q764Sc0vZ8zBs50P+fJWg2HDxHzqZ+Z0b3/Yyejj7zf2T1vgTq/GvXKLfXiRCKMqrTjZz
5P18kQWLbseeW+A5r/EvVke1d8su4xcWyA/PkZ/KtRg+H1wlUnR8vFue9zJ4j4xL1xN4BFvCf+Wt
C9NEaiLEjZ4FZZW+2kEMcQy1L97MtltDSp8bBZxduzk6nf6ig2d6HevNei+DJf785zv9I6fx+a+X
kECBo8jZ8/15yA9mEBU5RrXMhi74blelepwHdR+uuyTAD5yh1UZme4DxYxqt0Xwbxz6iMgw5X4Ul
ug3pb8wEnXr9+Off63cLHL9icnURJyAHf3bqjslsfAbJEt4vvoOlrBjZLCghky5srna1PJVY2h4d
k3z783V/s3WcZco0f+xu50rx50UBvBZjPsuiaEKAlaWIQUYKBoqr3b20S/2Qdj+79VzrTPUMcDaC
EvLztRhdLtauKohDTQdbaGjRKbbGO3QttKjJNHa2lFXyClVW9Ap7ii5tk//F3pns1q113fVd0g4v
uFmzS576qLZkWe4QcsWa3Kw2i2dLLy+WQfsLYkn+Ldy00ghwYVzI8uFhtYu15hwT18rfz/cnK/P1
l2CRARUN6SCY3lcDWOHP1JF6et4KMl+I6tLYFiw8AlfvWmq2mG/EPPknGhbTs9R64zOxjj/a3hEs
QOiHNIaWXMMdrbZJ07g3aE6XKTAQSX9IZho0sWw1gZpBTkbY4AOkQE/wEq0Z/T0B6h8eGCi9eLk8
D0AO6KaXF5NO4axLYjLCRljDdztOvbuIwtDW7u3qbnEj7VGgHoDzRuXu75fwjYzPY+OCXX6tFvDU
vF4tJJbeS8JjSTTjyF9GD2+ujvD1jmWEftfM/nuvxh/GLYdFIdMaaRPUKV4NjhVSIpCPRhkWCAjv
WGUP13NlvZcm94cXweV6mlR+AALjF315PZlh0kz4aIsqbuwHHfM0I1acXmOW+pfsRnaBLAVcVgXr
POogpH71DE69bTHC4Pxpwa2EwiScwZcznkOlIc7oY9Qoow6HrSbuguxAuW/H8qNII8B6Y3Q2VPPO
4PP2CkOhQCfJXmPdK1qvZgZZNHE+qBKzrSayvdWxzJSIF9959d4+N6wZkGLy9DAMsFx5eYV9I54L
8pyROhZT+li1FCpV64+HCpnuVV3REvj7c/r2jnI8IlIZaEyE58arIdXSSD20DI4HcjHdAZXtdvSY
ox2BJfo7r8QfDwWJifnOcHlUX51aSrOvaCY4te4wtEd7XR8tuTcd7ZTIr7+f1R/u1bpERk6/btJY
rL+6ijlaDXIN0XIWab2zS8faJ0po7xzlj/cKdiCPKYs8RD0vj+KJBHbMyAlFSGe4TTjxKzodIQ4h
hCdOrt5ZAP3xAv52vPXvf9vZk9+sp0CGOat2WD40jqcC1OTZLpnK94oIfzoUMLd1ooU6CLXi5aFa
zMmjJlamsGzxHBGWHYINbM/aEL8XW/inQzHREZvI8p+243qVfzur2BjlJBRSjUz21lH1eRSYUymu
ar1/L+/lFSh3HVPQwFM59mCZOxTm1oX7b8cq7QpNVI9ariIX6EvjkJmON9K7kUQFZbu6bgEKlNbw
kBsLAi58eru1rHvjJE0UZrZsSvy1EdRYBOZ0/XusRrgp3uOIvH141y/JQyWQZRPo+Gqg0XvWjXJg
kHWmXK72uGgX0zx9Z6B5e9m9n2mYQGZYVBPv/vJS0I6mdKTcIjRQGO6TqCyOTeMsGyu3m3cO9XY7
hNvFYL3LPLxW2l49TPhNnQL7QYHyaKnyDWIBFz8jwppZrAZevXBFHCpvfm8V+/b9hEpOAweQFqCV
N1jyyEdJa7GYDtU8OhHYemxYHKs/KBGdufD1HTe/O/GoL1eGstR5zt16nyRdvJUuJaswc1X6MIn8
Rkc2cC+acfnXoy+lGMfhW1JSpZf66srEfj9B+EBS1xre8IE8bFBHOlWlJNbeK9i9vRhQu5m88Jww
ALPLfnm/mzLXadrg/y003/9sGLlHdrELAxFAaH3TzMm8+bdjMJhnCp42VBYgna8X65lEf9BISiV1
Y3UP3mjOd167OO9FHq3f++VSlYWdCQFdd3nIAA68PC8cwpDG84kiHI3E0zKViLMH+nmopj2IHL1E
H6NGbzxq9B8Dv0D89a/Pk70+K2WLAgkb4FezQN4tArw+PQaW0f4Wv2y2zYGpffj7Ud6+rmvaASyo
dQ9CLtL697+NXIyRLWo7okSayFR3wPxuqcyWn+yCqebvR3o7/FBSwnwi8O0wSTuvxsi5ibV01BRC
Rt2PdpEs1RdX9+X934/yhx0wh6GASv2QhZ7hvlp4LLXEkFMMWThp7bDNjB5dQI55dePOUbZJcz/e
Ol0xbyyjR0ZRzMN2csavvd3BR0C7u0P8tfIh5j4U1Lnfmdn/9FDxWK0bMKCubB5eXm1kmhGLrg5p
EnST6w49cFjl9OtxgSIc4W1mK45VdCedAj05pdp3jv/mHnBdeGoYlR2ict6MCwyOLVZ5E0BIpvKH
RPPzS7eLyneO8nabz9Ka9RFViLWSzILz5Wnm2lh0TMhJqKPRw0jcJ8k+GyMU6FVBz9rJc+/gZx4S
UIH4elsmy7MlErXP0ZlvtXTot61WuA9wLP8DCPv/7tL/9hMq9xd7af9czL+bS3/+/i93qfD+oVjk
M5QyNVMBX1dlv8ylDtZSagYM7Drxb9SFeWn/4y213H9YRBiMTIDfadavVNr/eEtN+x86JizIaRTR
yWBh9G+8pS9neeQA+Dwhaa7vDIjENw8TcImGxr9nBEnajwTT6s+OPwrk7IZ5WIysgxIokncqnkL8
hNP9n/F/Tfqgu0wCBu4/2kBv2uHgi/LWEr0eyAgYyoMcvaw6lpon3Y0fkTexUdjMnYua4BZ5leGy
dK+XMRJ2kFvgp84ZaJj2RIuxaHemaj1zC6xITJjAlnQ5WtHYbiXX9htsIhFtsjxmq1TDe6l3WQHp
9smDP2QepN828qR3aVlvbDOTZAo0JKnneU4auMzLDt2qNORjjGHuG2OrSduiQ2EYM8aCu3Q79Unl
wLV2I2IoIzTQ0bY3GbWLD06W5dFGjXIBUuA7Pc6djrblsVh865OtDQuQEM9h8s7YigzQEFjsmdsO
/cAUVlkqjKDJHQZzVvmamaDLz4GsToCF5o1Y2tQ9J0o5qCN7tyAcwWhbazz2EeDPu85P8Q3UsfL3
pRgA5yZCXBskMzJcoNJ4Kkv9WmumBHPNEo+XEnTtLmkdhZjMHN1PZVV2VgA6xapvotGty11R1JP2
oTNNqln9CGPtQl8iHe8bBvlsLzBsPo2ich4n9BZbtOCoAW1ZyidPUm/TK2/8MnRYoQLbzj2I9unC
idZjSrCDcGej/KLXMLC3VsOCBBQTkUUBLUrBdozGmDjoucbPWzPxN4MGnwPskY4YepnJhw1BaH9Q
KEfsnUlDT4aRE/fbWFr9dhnGwmzIAsf1dZPOs1IfYKRxzMgpmyd9lX47zUylzOxMpuIYQsIpQ+N2
lXedZp1I7UnvXasW6Q5Sx1hhe4uIEEdBhsMwbWyE9/AZnP1kslBBM0JGPUSXEosjlHmjILR88RYz
um4zTY3fPLOdhIkaFZzygt530eVpxupV73qrY8MwNGnW3YDakk/QsvhfZBfcewUovqMBURjpattI
6/qaQ89NtmujqMq3AGWj9ibvhJnfYHfp8300lxMwaQPzdrbve/BTG3Lf9e52oscQy6Am6GQYNyMp
POMNTJwqe0BHkqwUGTXxFDr5+tt4IzoEkcF/fugtIlWHyTeyfJPoPp+MINJ1sQXnnoORpoA5S1FV
jJGtlk3qV/FwpIfsOp+tGJjIZo5LB4gdXlLtsW0SrtqSKJ5mE/bTk0JMaG61ZqQTO48DZ12ZK084
ltK7rWRFY3JQXdM9zfZEhG0Eaw2lo1ljpvAQPG7RDdKdr5TFv9eGttf3tcvK/0EBPZ43upxm9JpD
XWQf3R6b6s3oWLK8RztZdtu2TBk3+o4Ixm3m+2m6yZysu0d5rqVHCpwZwq+Z7dFXJvwM8do0dJD6
3Kb63nda+gPdGTZUo5b2U1LhGcyGWkApEuKU56LdafHifYStnPu70e6s+7hJ3at6wIvUzMUhicuA
sgAOHiBxgFMyxEAzDnrh7lGlHzP6d58Hd273whl2S2w/mDN1CTvmVvWVCjD+xmGvBvfGj2v8pLau
sQPGjRo4eBvPZi6ijwo5drvNDS0F7GVU91A6fjR1tOoZsb3u9YJ+0rCoyg+qdODqp+ZVwmCMT8i3
CCEVDIRFatTfjDISQT7pzm1Rlwf2Iu3Oje1HteJiqiqxVojKR+nV30vu86Xb9M0mscRBmwgKmhsZ
Hd1q+FL15fUa4bnFGpxsdLIQtAzpwdi588ZfbwyZofRg0e21OPEabXoY034ve7JFuiSFC5mO7qXq
IjJ/ldoP8MO0ORVbXCgpUvz6yq0qBlYW4HJajSVXYNE+eqW5hYqz0LMzetJivCjIs1R+ErHAgpR/
rGCleJjTQ13Ep2Hx9o6eNCdwJ5vWya3j7De7oqUuSSA3pRTmAnNYznhei11p4/cZKEnvdHS0AeF5
Z7MvGMSG7I4ZDG9EzSsbW+UJa/ENRixvx1BlPy7ufG8W0GD6stIPSYcOPTKW9kgCxzGGOUgOGHkW
kfpM2l8dthWOQTyKPYtWB+RaPnqh77ctEW7mfiAyavG9VYoKFMr8RkPzqImCgiNQcgqc81OUA7EI
MTUGVTLqiOeB2EuhXRhZfG/6lE1s9lRktYKWn9hMBpFXNlA40yzJQ9JUh52uTO+2IRPUDsCwX1qx
c4Kj518NkX2rSzWGCb6wIPKHR6XcWz0juWjo0gtk0AflVR1ppfGVkZLRM0w+vBwr28dyzrZmbszH
eS5ubC0pN6Iztuy0zfjka5QwmCaZqDRQB0dN+l8yOhVjgAciwyOuHH3BiZMh6IyX8db3JoHx0kOn
MpJo1y5atpLJGzSbXa/CyZur5xFA12ogc0ttIydVEEdrR0VAo7chh60Y90pU9mGsnOxh1qORvv8U
owAW7Zjih3fiT9QisLSltPECTQxr0IEx5Kc2miROUVc8+00Zf/Y1CcrPcVsf4+MsLxg55usWU8gG
Paj3yfUqcbKWvHpOMA+JXZngpBnKDObkjEFtmNp4E2PpOcRODrCxzUyZbYfG8O47OWhZkGQoKLGQ
WNq2G/16GzFfXCZxjpgRZy6wJQIrn6akF4dWT9zPFMWabV0X6W3O6pFpAlolSLTZuR6E/6zbTbEl
R8oyA7pVBQpcEdfOFzv3e3HhI1FMA2+IY3rOLBbw0nhK7iU2kmDsByeMFzpEDaCfHz61e4A9NbKd
etbSR9uTS5gbCAPRedY5rj9h43DMo8ZIt1ZkOmoD8AnqlIFHbMQtkXmPelb0V2Uaj0MIw1z3dpWe
67cxHoERjF7FSRtjBPMs67SrknxfllyUBfaDwsnRqTa5LjXR7SNjdL/4usoPiz7qJy8HFOu7MTCC
ru834K+ygpJcOTMtZhOGrhSTUqM7DSsM377FAU404jws5sYh6gzcsOGnYYGhvUH33cmd3ebNh6aZ
l4PBT6fQY5911FPIj1J0+RokEquvdAXnvdll4lMjhVkwJBYFefXWlDTsyYbkgHEJGfrgqG1eDr2x
i5Xmo3ZuUv2jO/r7xrcBOpZNf4istjzqpT7hGNEYc8gbtUM7Hq1LkTXAoeB+ffAm9zEFRbXpaKMW
ga66Qz7I6iqlBx/2lbOHgyj29kpX27SmJu7RcxpbplgaahHu36WZxj3WGPMWUl96sBhAD31jZEcQ
SezQWbgzHGL5kUyHZ7fR2j3adbxUZqGOPUHvgZnmzq1irX07tMNIha5xzr1t/5hwmh0l+nWsn54i
JqwYsH+Tz177gV/H4hJiqH5yumG5Soy0KDcamQX6No7K8mvjdUSoZp2qjh7+xqtl8ncDOLm9m5P5
HibLAAy1NfvcvesJJEKrBBlqLzQqvl6daV9mkK2f9LZr2bD4sjjS5fOjg6vghtC88Ajroq+wtE59
Xqmm4QRA4TtzaicCDxjB3h2n9jQnbCroY/uhOY5E7Mz2eMvQA6WAScgGyC5n1r1JOxwWTPt7Or6D
RzcpbTdQhjMsTul0inBw7jIK0Q+9aWoqzDNtPmSdnp3pfRGQZIzmk89Gp/5u1RGCY6N3/OGsnKW/
zjt//Ch1imY7WToOTChLgyQ74zz/4KnGuzRbCvrWUKg7dpSgFhYNWpdOOzdMvCmGR1gMDNaztYAC
KaAz3tNpw1juDV7ywyl1HumsnI3PMUKKsIOLm4f6DKK1sVo57vDCAo9Qo+7vZRV7Q+BMnrfBdplj
KFXzFwkdItv5OQitsHWM6doZNc885fAk2oPT2yj7pyyu3TOW+FsQeMlqNfFr9LuqdU8JncB70sbg
2GDCBgVrTqeK5njQ1V62Ldzsq2x60WyWXqgLu/Y1LeRQzS0mpPGU0QAI/BbAqpESD5nrOcjMIh7F
brG6KEffzaBea7ifAwOI7Ryi1ImtrWK5E18n3P44GKXjYfRimx7YBvGaptWU6d4YXGMT8WQeTNd+
7nBS36VOX+S7ccTrsGEpBsahlwX87IrkbUbqiyGBVImK/WMEHOXMqC7OXrnYVyqlo9CuLSsfCssO
RUp0aTGKX9tj5W4NL9VYA8Tpgz02Veg2S7KtZ+wDii02wmrT+gp6UT7Sf+suSN1Vt1qk5/sK40lm
Fs1Rn838wsZC8NBOTbdb5JRuASF0e82qcJYbRhvvGIMkzLOhKYJSx6IjPWO8zHuDiXr29XpLkgEL
/YWneXBHBqdmulsUICNij1lopLDdgDkVUTecbTaUW8JP1MaEFYQhhCl/PxmNOuqVMvsLPYm03Vrt
OHmV0+chr4x2aAB0QJCopsCjQ4XOcU5ZIUpIVWCLhtr+6HSeFZKjZh6ymLd2sHuDSXzp1l0lDLio
4ITzXsQ30eQ4u5IS2GXRVO7HmATCH5mvuW3Q6/pyXertNRvIDro433brF8oKYePBNc0bDRt6rw3+
GRQwJFOnr/Wz51UZE45ncbfQdbZpu9z1bWZv+oqV/b4YtfzGIXHJDzQrzvnVXjKAxVDS13AbkZwG
gi6msHUnUDNN1hMGXaTfmnqZt+Vgyd2cpFa7Gwlu6nfAIUyFcdVYH0i2mefRHV0tkGwtL7S+co8E
PkVB4xQKMiav/Npi+OLMg/1hJlwRgQ5WpUAn+ChQ6WDNW33ODEKZ2GCkQdLilt1mtZ5vJsOMH00A
ek92EcOTRUJ+J0xo5TYokqPhuempwuLAAwk4734YO+GHTjVZM63b2v9hMxTdk8f6vYwnZl0CA5ww
MTplhtx534bEFBmPBKe0mJEzaX5taW5tTHx0rNhhWe/aKaFyT89PnpPFyI9dC2MH0RyNtrwgxbJp
YHRoaZZi9ul6tOATPN08FWsGC4gAqx3w+dtD98jkVh67sTWvhmXqD/A7SODSeWaMEGFh8YHgrvwS
PnN6D4g8h1Y0geSX/cLV984ut+VE8Eq+a8x5EltatwPVT8Z4Jgo9z74VuOWIJhxS8+s8mPlzUWol
N3Z2v8Csm07SlnKfVVV91Fs/tbcuEikw8XlOpGBaxuNt30YuQp3ELWGgKGF/WNzRUAdp9NVjr7jp
Yc04djHmugYmaahSNoEspuA/kz+xW4oea+CQp/neaCB+hBBi09vMYE+0jXLD+VwIclRDajYlbMZF
AlAK5qwvDq6RL2JX9J37ZZTe2JCQNi4YQedlMiF0JNVzUc3Ns66VywP+rQXjYK35La8R61KuHt5i
WK3VTHMuh2ZxzvN5hBbgJY+JgxyCxXyuL4eWFecPFmcdD6qbYKzUSA+6NDo9HjamzSs2maV4ojoF
t7m3x/jspmb02JTuPfM3dHF97Opv44A8Ht223xAlm8/dc07z4DSSJ4Ww+md9yy4U/1/qsvrKvKCS
IzlD7q0H9IYggtJpH1Ig4lSwEjNLIFRY9QFy0IJPOZXqBCm22SZCH+/THvtlCkiE9aMvksdBesUp
K0QpQrQW8TNGUgoLthYJdkqR0qg10OI3i+NgetWjcohb3iWLoLqm9S6VgXym14P0resgYvZmkWym
1OPPhkGdMkWCagDsjEg/E9XGBNMO9SqR9uk/g3NOYMkbrS3kKVoR4iFe4PYr/5pFv61Yaoi8kE8A
g6Jz1cloZOuQ5TLfsnfjQyQKQNAucaOrXSFdi5X9GrZndaX14IluCZmZ+DXeSZOH11egPGOzzMg5
+Pnz7GfdiY6sfEJxax7xCJziGNBJ4GeOURzTyNZXa9vYMluvDtIBhjn6UbEcis6Y8jSkNCjr6zLO
uBiI/RZ9xunpLOW5IITGNQI5j5SdTFdqyw5sycrKmIB9QSfyKc/M/iSfKsvmWkmgfBMW34g/RVYa
5ZmatV4/mEbVGeQHW2bxgGWY298CVeoPfTIwC2kZ+FPsdmNj5pcdHbrmS1mhZ9yW0dq9+lXKoX7F
RTL6jFLQUIImuUgyjVjRqnGjeuuX5pgd9FHTp9Cxh2y6xdUmnzTb5APQWnL5ftV2TMl6+axpsJ12
Y6dzDxzStLudY078jl+vpJrOjoWzn+2loeQ1YrBeDoBkOKW+M/n8nvtE5VXKqr4GJMP9p9AmynPT
NmX3RFuan8TgUOoHnajE6ZbhMs72HbK2/FKzWh7KhO16flnOBMfa4exlQ34lGHrKC3KFh0cW/l3/
sQJZ3T6IjvzD3Vi79TqhxRHmCyT1Tdh6xGhelnQscc2NtV1c0QXnW6EyH5wjZUCtwdrZzyFTeldd
ZW3HiKL4DtPZm5Lap65Fet4e/VlkhaMmqwGle80pTgVy3cAwBtjmoyTQNx1snJmdVV5oztwHbTtZ
H9PJM9ilehniVbGDHrCU91akRif477pBUtxEkT+oeyIe8GnO0cJkl3XyGuyGqI9e3dlPf29BvuyI
I3UiPJu0OmQQdNp4D181brMxNnw9NXlqDbO5rib4smvchEPXWHdbCL5iKPt3Wm7Gm4OuYXQGVjiM
QHRlXkulWUwjwWbxFDiuJp+o3ik9jHgavgOGHTYGISsna4YdG3hKq2L2PeB1djOlFtRueXNbjGTl
hL7SbVqmFTkCsIZ3s9nYnxvYICCPkjV5o1kkk/3cm1XFxqUHKgd24IPbiGTni0ac8G2JduM7Wfue
YeCl4HKNIUSBiEnTo2dqrP3Tlx3FRTOkYPqgl0hlk2e7bo9xkiOTMe3pph2t8dJ0Efpnddy801B+
e2FxGpLKiaAa4x+tqJdHbnjVVArEL1D0ki+gwThHqsbJ98QG6Ag23cjeE5m9yrRdT5ZFK1k4WFFI
i9JX1uvvPfm2SjsEgZSR2rKIrhZLEVlha/5pgnojgybyvQvAGu61Zit5qrzWD6jf413RB2h2O62v
8ZImiYml+O8P9kutwPq9sJmtWj4agjTcXhsgqwb0QsOEHhSYfm68spxusqRludjqGWuDvx/sZav6
18HQXlDfXL2ovE8vLwKgJ6euO+KrlY+gHS+7NEG0gUc//v04r08KFQl9NldQJNWR9Hm0MX+/2LNa
sox3qubl7Ki2A6xKgdHUiRpCShnMDX8/3OsHmcPhsEH2RYeUPsDrwKNqFmnFeFQH8ufEk04pvYd5
pgi096KcQR8J/FqEYmKgsrywxtr8/Qtg2OCMfutsomURiJdcnCS0VFGrrX//m+QjHY10yukLBazv
m+Ex6YpF2xJe3zt0ILX4mjWHpbZaF0u6BUmXPyGwrDVqPM0KMnRbPMEDiiI/6GkqXnVxUoNJqVxP
bmG3OHFgekQAhVFvWlgqpkhRZOsZP0Kg7Cl7jMVYDlDDR1CP5FfWFIArtwhmHfnDAf8wTn976Bn7
f7VlbNUz0dJIWNeglkmLyaA23dISsMCqldrUffZAYKVnzOypcUUnwpEbDebXjEG91/ubYgT7tULF
Rf3A3oIJlc4N3cEmm5h0e6XzwR7AILj6Q4TKn1SvdeodCVMPagUCANNhZJ8bzJ63RArwU8hRNriZ
0QThYDHiif2o2+tMnMGfCw1V8uXhM6f73kT4QOfUjJ9jOcloh8jZO5UtjPGN1bvDBY4r/weALKZK
rnHKGgBtWXMaenI8HisfUFPQJknycWn75ZaozJ7J1LD4CnYR0ZUyqL8XF2krmdALJGXFRQ/7cDkk
9jyjSi8sVtG1nwzahykzo/4413hB9h1WFIoT0szEpoagUe5q0+NzzJRK0tZYmmoOLJ8lVUiWK6uo
HPl7t6NOA/5pwj+LIdHmg6Mu1vpjX05M0CWYb/p5P9cjdpP76WkinHfapSYh0TCap0k/4JPSyzNA
99KB5NJQvh78WTZb9fMThtTiIAMNmmxTd2MDYSNOU/9Ab+/nRSAhJnBpgxM2ocHcuFhY4+O+LlXS
3UDRkk/40nuaN3KKqDSP/g5mo/tomETsGJlOn2PWxuYq6vuq3EYSKaiMNO8Z4dplB+aFaaXK5ivh
WGwgiy6btdOvVRqUSmxPQL3g3Teq3FhUNn+IOjdu5zgX8EnQJdobwEhLcWLbVL037b3SPiAJZ6hg
CYWMBmWz89qa5KOUkaaAgZjCYplCgJbuLefIOOVZCP5D0SRXEF64BX8fJF4PvgLZMdOsy/GRVL8x
Xhkj+8PIG+l3Fz7je4wlN9nU7G5v/n6c15OrwFW2ugDR4nNIz32lCaMVleCVohBSWV52NgXLfF7e
tetbVO0ThhT1HwHQf+nDWofzF4Mfyqd1egV1A5AJjcfLwY9KrgXqtG4Dy9Tcj4kvyu+ZbhJNmmS+
vVKXXLbKxYJe/xwtov4EGyT68feTfjPjgHJHyYDVbHVCIYh7+RVG3qKJxJ0lWJLUv57maJQbUnO+
+3PLS/33Y715gDiWzTVe3RuIqV/bzpIhJmzecpdgWur8i21HaRNYScEPfFUTYdd607dfiod/f1wy
QsHCr1pNppyX57j4s6FVJeBEKGjTTT2zOaKA594ij0ZqYtrztzKeebL+flReyFe319BXE6aLMNdk
yYhR+eVxmYsqp4vAn1ERIq1d77rTbOktEkAARXILT9L5lrr59MOGh/rNhmOBUDnzuucuMdN+q3lz
882os9bYIiGxzzmNvXkjI7+4dUtlPkhY9heksVkCEprKPvr0iJ/L1ND7TR15XhJkFN2YAdVMfTFN
5bgxYqWei9RblTSpP51A2pPZbYz+/GzaCpM+SL0mu2DQpPODcPzLiJOn2S/CmI5IJirvZhIus8ic
tnH6qfa9su9xaDco74iZcktCH35ue0nQiTUY+BEbcV3Bdj72lKqG777RMzqQU7bI01gvlkuXq1La
AR0Mg2liZf0QtAMmazrI67bebyU/r37WfDST5f4lEtTFu7HUzCfEhUyrK72vozuYjoLu6jL2enka
nCjztp3XS0Q9QBHZihqwAghdS2qD+cxfbmKMLag9PAsNySI5UkHb77JROI536WIxvlRjpl13tO0/
TD/rM0nckuFMK/Vb1ldr4Sv19evOLntOBPUMpeCZuRsd4bS38xXAa1bIbUSlfhSFaVeIRVTMfDx7
OtgSghD0i87OKCTbORRVSHwDeSuymik8wvB6TBNyucgTHPzDtMTmp06m40fbY8Inh8qx5UmrTftc
taCOQkJBvHRb+V63b7P10e4RyR3oIntOmNYRM9OcWb0VetOo2nOXL2jG5Giffw3VNkW7lhcj0vKL
X7WazEqr7ol0xPVW+R5TtYxTlkm/fp8GjRef9RQV7wUENs+6cKkkfprsGrKn50zyAPnQd9C/d9qT
Rtvk3kL9QlHH0qPlM2qV/FwJrS4pTGoNxWxWn/BwfXs3Yhfrd9hqUYDqyzBEl+B2o2LXln1H0iEe
qRIOdDdjKp7gJGxsdDcaQac2D/MvVcoCT91AZEHA1N4pPQrJWAodg6q0TPSg5R0paYytNxcW6Gps
ctoavvs8Tfu/v/lv33u8cCh+V7HpmhDwapdWIZND8541QexT/IBNDkL1FgL6Un35eaB/JSC9r0v+
e5048iKp5L9MMPl/MJcEYcdvF3vNPXkRTHL/P/9HS0X5++/i0Z//5Jd41LL+8TDyrDJ1/SeBhA/7
JR417H9QGaPh9lCBMvusDpz/LR41/mFfi6eWXEWU7bjEfhePou2HLebiNWfDz1b//zqYhD0OKc8O
m3e+3IpDtV4Jrl2STx1pmVaYy+xpSMYLVfhn7AOAxcZ3bCHOz/DY39cW68GYeCCssbOjDf9qY0Vx
n8J7Y6uQOki5fKCiQgW2qwSDHc6BBrIrzlRxSfs3+9EubeXty8QcCQDrBu+gdxT/CTKFzEeM/RDJ
W8RGg30k3wTBndHYXoV2pobQatPTg6rclc6K/YO5e3Do4RDdUzT1dZ70xoXdpX189atGCcxhas5s
CUhnXKx1HadKdkzULhdW3ELTGYtE1i7bvDGAc9LaY7812saEviSyzXzfD31/k/Y4i3fKzMHjDfgv
sHtUTVkeLEjpBdOOup5j6qABvhs2M7jp5ZOP+q5BorCYWth0LvErIOe4FNnQmTcUajDnyRxsGqkH
C5NfwwcQ9VWoeEdqii42igRUcnI9PdEuyTPRj0iQ0RK1/TjC4F908oz2FVVC6pSS6AwL/zDlBKIi
HMZPw6+yKCzpW5HCIVNAZx4tpnafLDXhV+JnZbaLuYkrgt8nbasb4o8jKovquNTKesy0zAosFWtk
h5VbIbRbqWyHECa+abVoE90opW0J0BWB0S3N2gjvAnNcPymPSOPSOKLy0MoRvmhpFXJl0dFRpKaP
Gt6+8qV7FzuJ3BBq9dHXzJz9b4wNoKUlmBifkoEmxpzdEemVb1vNuOYZNy47SdG6WKrbwY13KrL0
EC2kH/LoIwb07KNfQptKoZQG3eLHYc53CLK0OaXOcPJnUvLUiqTy9DwQJhmxJRlhmp1iRtKuYZEe
CJsbN+loUYavWiTG461hJufUSFLIABruzYItfF+OG1bs3qbhZpdp9G2V6xEtAR9cNKdRV3MwRd2h
XErj0pjsO6syODcjfkZLdprd+JK2CD3gDrVNs0TlXuALRVl7Q0jpJpsGucmEdqUEkkKvvZtFfJUv
rXaQXX9SIqNjM8SB7qJ1yrP2UosIeTPsy04bgfNWMxKJ+UCG6DXe6wMZoIizHXVDM/07loiQdLb2
vh3UB3PQt3Y1X800VYJyiB7MXp11KzpoVrZsB7+H2L9Ex8lZItiY/SevQMhguEQQGmBcdWdZvxtd
ih6UvrFuHeOpOsbuRMxYT19IsFoIrByHNiuphoi35NFqUQNo/nCNFw2WBeoQik06skLAgZr/TWg+
3nV/ugJSC7/e7r53k1HQBiRyFRLxFn36BkDtjv3IFMi8uwRScE8sG2WAxj8D6b+olvSmNv4XYefR
HLlyLtFfhAh4s20Abck29JwNgsOZgQeq4FG//p2WNtIo4r6ddGXYjQZQVfllnmTEYhleOCn9vCRo
vHd3CH+oBK7YYE9LRLtsE4t9APv1N1MEVZTfiwgC1e/8atw47vDBB30wfb4KLWXf+N1iqWftlW62
P13VPyU1hxYjmHYddhpk5Q/GFPvBuh8pGg3gpdP/pIOXTs7EGrcjkP5wpQMwWjvrUQvME7Z2SKQV
RMRE9j85fiG5JOrA5qeHsyqBdbrF1RItBgUhrpw7h3NXTMUGDuF+1FrqMzLvNyVY27r1WzJ16ROa
ME/i4s6x6TgYlyXnurHr/LBt1IOdWl1Ymy0DK6v8A8t7wJMVvDEFDClubk7eKD5pQkjihJ7nrhK/
25zq9tTUoGVrztaxx9gBBLKZ6nsZhx9gNsWq2Hvmhf4L/smQn3oMN7tcc7dWjQV09TgAVGNwsXvj
mK04JpPypBdQk/GuxfqU3GgWpe1S8oRSOH6j1gR9J3fmcHIgjZaW85b6+AxMDwOL0LC0tQkioCfd
H4YznUzs6dcEKTMeBGSZAl74Il2suHLeS4cZtwTYM6RyjyYbM5U9gDa2UYZdjGU0JoRaZqinkmUa
jEb9CD0/2THZDPHCeXtjKQ5u7f2iErtlH77uNCTxzeSl0GUhzoRWktGR6eTfqjIiSlNMFKIFIGhJ
VCfFTAIcZ3nQe4asNseiAweMI/ZGPmk20DaSylJ/y+ok24/euE1SWpqtnmbyIrlVXnp26+5bUhmW
tIRfGWM6MQaVuO7vDHT4BliAmK7rQUT1grdxZzyjJKJ73rvpuZc+PTKdF7t1tsQsEs2Ze72Nmch2
xiNVi0FozL120a26pwU942hWsUm0hOR3hY1Suf2R6dQSY1inZSiY6B6qjlIAOqQu5481l7wNjLJk
XUxNzJm+AXxL6fLgN9oRs7x+cnzyZbmdlPuxXbI9YfdbWnWfqCuPEK5fBusOiG+9XYflZA6V8tD1
pPW7L2rt3JhGwAGqeiQU+thkI4qspZyQnsAtxdo/A5G9mHMLErYG1uG48uK543orsWdjdcu3LH4/
ldd+MlqWAN7leig0HatNtUROIvbZiG5UNMKPGckdGlej2NJLfq5Lup+l82dqMwuxUvj7ws7ElXnD
fDJcYcWl4VsskU39kiasmCOUmXDkRMWF4kdq9OW18TiNjVOGu5m5XOWKJ9NZrcjOjUfVVn9Qw6h9
HoXYLKt1zkseqJoYASldqMSaqmk9aRyW2W68QOlPGU+uVJ6kdfPesFcDo9T7PPjQf+GyvCUBMBvo
uJRwZw41xHWyHj0QWSPQbmwRjIuDOj/dazlw+eEHBVX92YCyPQjd+fBXEcR6q37Qf3vTeD0lBPvv
M9TukXm7GWETtB90mMBYL3EdkWfQotoumPCXJCzym9N2jxSYPjs+5ZLGmrr3tW+OncykiZcJxcaq
6WwlLlE9+y41BtAYqc21d0lb1fyWer7XUnqMjakeb7IXxck2tUfRiyDyXf0z5YnY5FCBHrDvr7zN
XS8OcOn8mq3qe1yW9mws+ZOTD1iPPLY8ga8ZnEi9bTM7+c4WaPKtcj8pBBZbhkjedri7JIyan11q
q3WxumEHIAVxTZVzPOnJoRwQDuvsYJvjxQiCr9le8F/NVNpM9RS5HP0oC6CR3cFDXeN3t1ZoYOXA
4lCXBltmj+YInLOwDE9GGYCUb6ZfrV7FqHunKne6jRWUX25pXVQXUHGSv4jJjgy9euwyHX66qL6J
u9DWl7K6te69XFvf4+O8Mi65kZ7f0T3zsaiKr8vugo1cFg7+PdBS6V9UWpKQHJ03vm1Ljdjyc5rN
V90bKJqjlbzujJeAG7E29e5oY2MNfWxT0YhocqlreuJoWsD21MtPUVAPBCHdPLd8mOVQdCmbMlus
1bjzu0VkN7ARNcuKr3nEtdy5+c3EBIw7pTiTGaIj1U+pbqIc1yw8RpgTScmiTjnOSeTY2naagRVv
0xZQrXCuenrzVXaqfJ+JX0ySshyLFdJOA+uxH23sNxmJzfDfE3GbkEB/of6VBOp/nNiu/z6D/Cd9
yuQQ9l+yJ0oYE1Tb17kRQApZf+lxortnMe4lR9Ch0StMAPLgyYtBwlz3fbBQlCl5RVisaNAwgWuu
f8PeTef7Bn2EUlw+g4acdpqkpK28L0vzHXhNL8oAqJx8LU0JQJMZ9TCjPGXYjzd0y2I51dbGMjd6
5+gvWG2h1qba9P+pyH+LnAB4XDAjnP4dUof/w9vEgpd51eSNGGK66g3LRvU26dWeeBarobZq3ocr
S1+P//maGned9r+PewTRXThADiIu47y/NIcSZ6+V4uimiBUcSGQ3wnq1pIF9o1toS9h0JGYKkN05
dzSzUnb7y+pjf+U5r0LuPaYw//yJ/vc6ICwz++cgjujK4fcv8bPBxNlWmR62NfPODRmdNmp5tTw0
U5agWuXr0oGbSPrLP//dvweKaLywXjiwE/lFff0XHeM/BopTGjiTZnZ6OHI3n2qv8U9L2WuPBSaZ
K9ED7VG2Hmg6bSYs8M9/+n6N/+s3+JfogJIANBqN2/lL7zUoPRsDS9BuBIT855SS6eMooDpay/A2
iLDzFFD/f/6bfz9LMIqYV5gOigKAzuDvEcJsLp3nJffeoEoda2/fJGM8th//zx/5+8eEsOrhg0QO
du8zcOevJ9aZLdXjSyeA8hxsq0gdLjDBdv3m54/p2GzbD3tj3Fg0cCTrZhj6e17623/+CPy1uzzy
n5eXmRNWElpWA1AtpHz/+hBlwRGP7p4kHDJ5Csr2JUvYfgl4RREj8wShdobbpTnHJSsvMN0Ogu7V
kJxXv1+p4dmwzbuvy1mzkQOvudYL+uPi4fXWRuDQY1XCxC3YQLVWeTPxzJO2wXHN1O59EF7Ja94W
O9utIi8gsNi72x7RwFnbZ2IrRy93r6KYIxfLCSU756Ez90MlMFhqHfUBEJoFVlhGuutmmHzWa8si
LcsW8cF34Y5xiM82cz1fRyv56PQkZvzzTCnxt7Lqkz/5oAbb5Fy583vnINtXXGVnnd6Tcf40+4Uc
pHhPLPNYWM1J47mLiqGIPcGRcjHkYao1uVm04CWdzahO+Y0SfVvm7g6C3UE35CWYbHzovv9dmNpW
DYR/5xRVSvUD25CqeDay+ixsd0sbwK73GBpTjk5nXhQE+g+qYp6zwf3KZYK1M92vs/WUt0GI5xs4
rtt/YguEbty9c1Ve2omaQSxLW/iDu2LNj7XmkKFVnJrTc1aTfjT5L2spXioxvk8eh5XCgDYq5Da1
Ke/NtO+S9dU0cjqqxPS7tdsX1oeAmb7a0YF4TAiOQ9FyIuDDr42PJdkXxFuzHj+t94QL5cMpKakb
6zcVtEcoONXGJUWzEUu/9XwQ3sLdFEl5aDszmkTw2SzOIVW8Rgp5NtfifU7z+954X07zNk+mr5r+
wM0IY8XK5+cKzr8kRaf3xg/N9fZ+H7B/5YedKnXp++olS41jbUtyyGQQcNJQUmb5bbtNVcNZpmg+
3RwxJy1QHly2aSFu0Wc2lK8zCniEIgfsW+cuuvfu3kYNRWEeLtifXshbz1uJm22TU9Tz3bSWt+10
4yEp2p0ym5Nbj3Grzw1/DvhcouUPtvKOS6AmSnH4jX09ULFEp1CZv9O6lcLMkjhhpR5WJ7fC0epv
2mgN52bR2PkOxdny+xMHYZLRFNC5K0MTLbOPhStOHE2PgeI5G1ev2IqABiJjUqSQuorgamrme5Ck
66VsxQOFOrskGelhswsKuKgN3VcTJ0zaXDYa45mD3WmvNurYwZajdkOc+VNUk8JIrb0P1fCjxbUQ
Km1VoV7Xw2HkaYvzNv8cguGF6gSqIVd3wZPlbXVP7XgfDDSCtM4m46XR1BjMGzcckpJYlKTisO3R
6e++b7VMGxNzAnVsVM3n3R0cYVKyI1fKP6v8jqjYV60y31ZqX/h/HF8AthX8x0lUO1P77gsWYYnM
9tDNQRK2bBM3jhgo5xtmH+LlMJ7olP+TmPB8x5TAk9ZmsTTwJXud/RhkwdPcj+9aPz/hkw3TPlN0
JIJf9iwkMsHTzkHc/rA7XR41me2VT9edRXehWQePolhjTFOY1a24gpID/V5pYcKndyfnorvT2aH1
pC+xZRpy15nL3qidnaBCZOgxcyVojdSFnfPRuCSMZAjDPpDN/GrFQDOKFpsaoAH0CU0uW+EbYbOW
l3HNcaQacdbqe/JR14WQTuerU79S2WVU1VYP2p30jc9RfZF+fye2URwDuq+7nV1XWvbed/q0G2ZI
HHB6Bs5D4C6bkUqmuROCL5zy4XIZj16wo+Pit6vNQcWBX+hbYI3eBtu8OiSUuPaxOwrty2tMpLku
nUO3K5rnysudp3EuOiRhLnrAuzE1xcnQpuYmcU2fMaMvuzVQxHb68s3mbMjNv5ZvgZfRo9svAAZM
s3gxglJeEZF/DZpxUJNGOBYciDNrf7TRddACp8WJXKa280GVSRLP3XD1ROuHxmLpfxaFSHLMhhGB
M6nQ3xaflriSk8IdENXm9zlgOvkbJ1MKxoD+6piT8aTrBcmGOvdex1yDHtPbkJ2q2bwyf6wCPNXp
fKLZiW205Q0/09KWx6IQK1KkTmNkdW9VbGAGROm9bYSJ805W/cENcCdNuo2zG6dDSxY9VAmnK+BR
j/lE0HOutAd/9q/DbJI/4XgUeS4KRJawvqdjcWxSrCbsBQzUD7bUWdm94bX5kMtCYV1HvaDj9WZI
qkA7Wr48k0i9QSN7oOtJGzeeN7Tf5jr8smpSZEZC38skNUTgWiaoW4ANh0/CicDqKSTSflJyAu2Z
DlPeoWpQm7WVn/osxJE4gcJW6HM8f6oNlSN11FV+QauyfxtMHba90cssLqRNzoUZs4OiSD5KnVZ7
KKyoVxA6I9+3qjcit5eOw4p24NWakRUXuDCintrsikbMZMnDNLGXH3lmf1Op6tT7wJuN8xDU43bx
sybytBpymYZgERG/zfptri/0xmKVyR7RT1wgDYoCyty6rWLuti15ZfIWs6DcmWc5j1vAuwh1vtle
VnKzH6ms5LkejTSJpK/1UWGSUpyW1v/Zj7UXg2QTT4uok0OaFw8OdrUNvuuzT1eSdpjwOeN/Xpbg
aWJ/8TJoaXfsACzgVaSv6laOKzcyTqsF3SryRVI+cDMOG9EtW7vPruu0eDtfa98mBG18PRRpKTOJ
TL3J42JZ6Vdexc7PSA21uTa/E/97gpMJyAsI/4ZKZfcmJbHBfvKCD23ILASuPLH/NJZlv6i6I6Cz
Mna1l+JSA1yFEhDbQlIPULj8P0r/jTIvY6NxO4ZeR/BSdkuxD+4mGPTNtnpmK1JtyIL5h2x2qiec
mNmrvo7r+hK0dkpwb0oPDr1rj3Mu7fdmpD2EI0qyNWs7jQOUrl1TBCXokm4OfTNZroUxO7tSAZ60
g7Ec9o69WjuODxIKQjHxQjdsnGEWz/N+CnCHJQMa6ZJODw2z9A/mYm60qPEZs7M6dYN2L2JPEvSR
MvBfeO9fOm+WRwi49C+1bPBCsrGzvWWLjb2yRe+z9FPpiC8uDTax4FyM5pbZ16FTBG3UsqNs0Yuk
NxdbOZapjp7eeVQFWv7vycmahyRV28JrKGG+G/4OHTH/Xcp9eV89J2VvLXOqTovJS7S5t58qJmIn
ZkQSdn3Cz4WXLLIpdyYT4dySkoYSTVXEkT1HXFuP8i/q/W4NXbSzqg0M1gGJuEocGIlg/Ler9jTO
6pEnZA0DA3ICUAok7a78YvWv93T4xmsmMVO05ddA5nczBJUTSXO+9jWxcN+4TwS8DWHm36nrPLmm
1nN06Y6UXz/M5jyHKN7X0g++ZRHgwirGzYo2E01ksTZMYYgckUIsZBF1FtKvVnIDavBZ9AYwbzEH
R5jZKdOr4VH6/jUttZBQerm3p+BeOb/sFjuf4iVlpMcsg9WQTGba5PR0jUqRK0leie+bIWM7/CjN
/AJfXMaW07LuNlVDjj5gDwHW1N/0/Wj+mNmE0UPDjpKkBS5HhjD6ASzNHAtpwz7IAye/jiQZmeVY
FbuBmciJ418pLbIePdqTdtrk6B/IlQMZGSilTU3doRlU8SDZv+LjwdCMFowVHnlYhp7qHO/AVWg2
gS1plWy8Pdx30A2j0r87XJpTiqFx+EW0oNppyCSXobFuVWUvZxj31jNhEDgMC0hIAm+QQ+3mhzv3
j9NSk58Nst1saeomG3aqqVO+yqB4GxxiXk5SjGim9sVL9C5sQAXSUbge0w79N527H7479HGtDwQZ
F9/rL+24Tn+aUoqIN8snlC/vWPjwOHp9+mgogtrTrZU/1CnPUaLLdU+sXm5lt8Kd6dmyzvTwRr2Z
409NWn9bA5Sg1Te9rkmgQgQx4Jlt9asX9XKD9OdFhidizE5cqqQ9KEdC8Kpv7LIZQ9dkDQvtTTXe
rZ06LrfYpsEYwvHGO9X0FIjPhniizzJshiru9QVfGP3jw27RRv8nABTOjBodFMAzeZ7S1T1kFe2e
kcOqR/7dtdNny5qq59V25jd3GhqxS9Hhx+uEb7zciKHRomWgWEA1bOfHFa2QyFSFks6LnjkpiyXh
/bMxgzIARcT+WuyVlZPUYVva9hdXycvSwdzTxNNoM6tGTtrpLZOtzmOk0vXBH/gyFJwOzfBuA7YL
58ULCbbop24hfYrRW5BHEHBP1rSi6rBJQlgsDVkmMxbpXO/SQcv3bqFCXi1fk4H1tNTNx9a0T8bY
HlG0vhll2DEvxDhPPTuGZ6RtwFDRu+eRusbQqjbZ0l0t0zqNUJWwKxfPVdM+WEw6a9/E49fO5YYa
q9AUzNG8tDvLweyuix2cAq8rn2wCiFge2TskXnWY5Hyt3JTUP0cv6jIZa4/lQgBQ6O/5OvCWTK3D
MpGpwe4NZ9s0v2RlvpJpc56YvLOhsof50zOIoHt5R8N5U6b8yvV7UpvOZl6HTwzfPkCRyj7kuXrR
1qC90WfMRh+FL54dwBawwZMtj8/B6YM2zM1UbK0CSQAyg2T2uugR+qZx9ni5h0VGnr5lu0gan1GR
UzxYa1LHo8Meex4fWfjMDfckBoMmcU+mO1lbk1n4JsjNW9oHT4nGZZfen840+tArgpu3uGkMwYi9
UDum8Jg5ojvNOWhWc1f5jOIrfQ7XZrhmKjg5blsfcvY2pO44EBVWSjpW5Gtc4Do78uxiQOuG4LeV
a9eanTgJnC6kQPTL6t2TpBv5WrZoA5P3NrAEc6Sg0I4p9KHqraPRMF4yrNTn4e3e5GqKDaWDCW23
xbVkzvQ4pTWVhencwgEYHyZ6anZpCXhlRr41w5Gi85OkKLXtM0BOLgukvQrFqkyvZk8gaJ+O5krd
d/rMdEMDX4IOzyYEKKM7pFu90G555xxGbao/Aoed8nTvqF01i+/bJFGXMckUM643fXoeZIe3Iu3P
VdX7LxPZNqaNMD/wZeSUcesGa4OiM8ru35Z+XPajP7pHgvOcqfq12ZNHdMKsSfZmm/+0VbP8ame7
3cyNQ9ylVD/1zvSPQbsCvCg+Qc0gA3nis7a6qyKxGQ+pqx28eq7ikrrTqC7FC66b30lewh7gHRs3
tfXl5CXlHP5ghAuj8T6bvdgvFkZ6uC9xIh6zXpIxW9JrlZPDBpEYOgPhKKJdZ3r+ACSgPJj2BNVi
vHCF8mhy6/0yjft+ZN6TOe7JMrM1dCiu20lexwjel4I+Z3bYIrggEP/QV9VtlO2/rqPxh3kj3ryW
UK9pXzNjsvdmmX9U6IA7zr9aDOtIMg1zG+qjsOvPc3Vd04KpS6X8fVBnrFOwhtiDyp+iR60fBhKQ
bPXPvW1fUciJ2ony0ktRbwpK70gOOT8dr+BPeHZ2wGFNv7ag4G2y/BDLUBUZo35qauiLVTaS4V6K
I0bE5ldF1d9u4H8yucXHaPJwprP30PKoPlZieS4zNH7pc2ofe3E2F5tPAtoJ/ox4lVJ/XQPvmpJm
XvLW4oPQEpQ4Wkd41HwxnPwyCh5oTa9ujL1/OAN7IYKGJ2FR4TtbcsWTmp+MZVhwudKAywNjZqGz
GBdHlL9Smycnd7QoK2Gq0T6KFUXqmI9you3aFCzUB9+POb6jhetM+J4XcrzemRNrFwyRzT8jwkR1
ySpeM1mRmsYeIQvtpZ+q99bO9lxFZ6M7/AsoQADLPtj8HgLyKyFnD+TEjorhFRsH90iwRNICkYaM
xmxl0GJHiudp7l5pGc43Wi9vRU57Tyu6UyHTR0uf92MxdfukKigw1cdrkhinwPQf/aB/aoqKrr/e
ebN7EoId+KGw0Ot38AcordWlUNmrR66CG2Da2u16WJLqi0jCa1HoOzfAlJVb9QfUveJNt113M0/6
NuPCPDCl6JH0MOS6rNqbdCgelpGYh4HMyC9uFwfdsb9hqBdhNhRba2iu+ejxdydAsG7Y08PMykYn
dlq2oYlLOSSGgoaGogSoi7H5hebVcB177DMUObPp+Zq6dr9qsD16gL3bmegu/xZxthX68ySyN5mp
3zzc9smGfRYxn6igrFCB3d/DRLV/KyuChdy5gcGsefaMaetPw94Yi4tLFT3GJQhbzqJxDmSmwP6L
eT4He0CB+ZWDYc6JSFnsWPzragMxd0kwbZmYxjV86o+gMGeYWFUbzbyC7JURYzUUbmyB3otXzed2
aoovinQeMO9NO465W2HqWVQ3oMGaZbpKF5BA1TtnJISn2Xc+ZICX747M5emC2hBEyoVLuKDv0UCB
+TVAojN9i60z9eZAjdg82l33w1m67yoLaEaFxsdbccFdq1IkmcoyYSRmjYPXmVdxZFpQvJBtCN0Z
qOqJw6EtSS6rUz2sOs2M5HfJa8uj1Y01DqnFf/Kc9XVeoExa1fgJo7lkPmftdDc54ukrNrpiIWwN
NvTJSNlX7WfnTAGYKEb3izzJytLBn60TquD9cb4ZjmNuSCyxxldyCPErHMtgftPb9KXtObRCmXqg
p47aQ718sVc74YZo9hXx+WikDjVk+oosOj+mujyL2T8L8JV6q1l4uPMKU970PfS8ArKxes4afUdd
LO/LyWfDBNJjttWRCmH2UBkz4CkB/1hRUxKpVn8bbFb1zDfZsUNeCedVIpXTUDrNubfR/BI4k+BE
gc3Q4hScAnxJQj3o94uG1wQXyM1U7RKDZhweKQB7XuXssFim/j41OBBYOThEXZlOnPgLz1QVkvf5
IqozfOgS4cxua15o1jUNMnuz9o3+1NusdJvSzLXjuiS/pg7zgylV/RPyvPboQWoJRz2IYRGecOJZ
CKDN+mQkChkbyE7bBS52J8rvll4PTllbWbtGUMg6d/mlL3TkscRBdwQ2EK/e+NLTlEZEZ9TwEQpj
q3VayORPXBLu1o2du2609t7EltPH0ddnmnjDKdu/uEnbX9dKT66w+NtYdM24PCQuFgrDKEeLfdYI
KmfwyuyU6iyWvDl3A4Io5/JpCzOFdw/buFb+dFxaZy3mfQ9WFgTbrrXsDaNeVUfe1HUP5Mee8kVX
oaztr6rw1/2k/GTPlo9jvv7RLMl3r7XuQTrOK8innEwKZ2XDr36VdZqHWYfgVLrzpypxfoDXugL5
I0Jgjm/YGt7zwJ02BRuIzb8fGSHymJEZwRJhxMYoL9Ch8lC3C3PPQD6FxLR40UCz0WZZzR9Vamg8
rXx9dxj2c7Y8dVpuHXSGnLFrmb+xkQMQIa0CWak6aZPi/e1ju9Jximw8Q75LKHTM+NtYT/3Tapnq
KLT01eYMv8VyGEua7mMmhbgjQQ9sRtheO/kviwu6WJ9gQE48i1OE9kh2bN4qlyCKPeGNqQLjQMn7
G9NzXo5Wkccjig4uPfZzHVkqspc2vkHP+Tlmydm2oYwiyBIw8KVzHoxBPOpOMHNh1m7TOxnXzDgK
n5yYhgxGZWGHwm3RBb1Zy6Y0Q8/pWBsw44VNk/a4NYS8yLl5dVuHFPFcVWQV+WwQhzole/TWVLah
64KvDg2SJfXOmfK6AWWGTxks3X2QBIcBk6GyHffY02UTpobE9XVXsDODtKZbir00xblRdcH51m1j
JQl6IPRb4eBaVymYWPHCOUzkMchYN2foSWobNL4MgM449dYS7IEMFBXgeNPG40AIenWNzXoGjji9
T5r7sxbQQvl16Gxsg1dT9txWwbOGel6lr+gPl2Csq/OKyTYa4SjueceXWDTt/UIHMp4sjW1sZrf3
L1Nm3cZUd04WoN6FJDoeXHkYAoGaUX86SQCfCAIu1INHus09+G2es/HIRtYKl1qQLBi+5x25h5fO
4pxSKvNTm6e3YG4eJ9hEscsxCcFiHanC5noBxV7T9ySD3DsrjnFI70vt61tDBa+e1T/P3LeeGNcI
6R31NoiXhqczYzuZ9j/qjNi/shs7Bo3bRIPNMdv2V6hq7RtmlXgAXrYWyeM46d+LZT51i/EggBQj
MfRJFKwD1eTWdG7wFwUe1b+2FY+C9JTTlk9QsaB1kj8B1FP+wSx7hqjY76pkupXzbIaNW+qRqhcK
N+wqloG1BzB6SjrMaU7B7qwspy+rVryNCPVZeGYTaTFwWxCexHS1sh+1JbMQbeao0cftaxX8juSd
efNL0v+eVw68nJkyDQB/9w2ojFUrMFcgPtm+9eyPuc2eWg+uoJ4CypP1KUU87U3iXxwuxqX7YSgV
t72KhRqRkAaGrv7TKAtipcPwWLo6zs7ssqAMcNccOLLsHJH/8FQP4w8Py6FavP3gGLg0l0Nm2Iea
UNYuyLxnteB76s32NCRrs5XYrzg9KuwgefGbhuw/wqn/aFJdE8e+sB9/L/OKduf0LmNbb6le4Sv1
khEXmc2uXWmYZbzSmB98z8W867DZs835FSrajf0XoM3M2HLYOAV1FdkSlVP32tbdFrPrc2FQfaHr
qwsZ4fHRoG2W18w0fUrT5UAwjvLJgQTyzDuK6XQ509mw2sBgRcdkfsBenVuCiGuhIfMvfhc1mjdW
caUN7p++MtPXIIXhVSqJQGcSQmtGvZ4PiU7bDkmk2FybVzMHZkn+GZsc495uxBcx656IwMNMUUON
QWSWWbObXKFH99M7sbgkTBLvO0ln+dw2CKSbMXOT0KqcGcHJ8MZ4Uk5MboCvWwgrdDMF4W/C8O04
Xt6EuHKW0EsRZKpZTDvL1n8glJISZvPus7ZegDnzihC6sWNP991XXnDxLfGhbKY5epKfhwy6Isto
jzXNL7Y6APqUkq2nPDWdyFrdB4XNABdEvDL1GWwPjzXRsedcujCAs5onz543eon92RLaL1PkftS4
GNODHpva4ogWZq3hshUJdlijd/qiptgzoQOyifvuOCydAcG9eEl2Szw2cZ36RsR0YqOVWqzszOMb
pwh/9+OP5aW/RmzskdZ76WHNiAUU6Zu32ocqEM+9cI6zGMMSNh2vSb3+ampOy2V/Mhe92lW8nzZ4
6QGe2Z2Kgir4Zm9CAAQ4IO5a/1daacnPQvEuDxpTboW0fARLSMNY6dy636wW+UlUsptdrXyEdGhO
c5ntK10rIwZVD4QfSF/hh9ZaHLYFCbV9NpAwaTkMhmPhf2ia9qpccdFX4G4LaeamHqG6dC74yHYx
uFhe7CkGsHYBeVLMZRc5JicMFdzYJURMVsZNnlnPdRXgmF6miC6T97Tpvym0Y7sGIJ3jaa3sDXX3
RWiUPLP2cB3b0Yy9ytO2sAfjSrGqI7yPm7QAX+g7jDrZh54KQcrDArwVmn7Nkm53R6XNcaaarTEk
C2ADRr5CBWrby/Gw+lYd87sfi1XKQ9cikBeJdu6m4qjZ1nvdYBTttUDf5n16VdY4PWpr8dnlw2s7
e+uB6FyCHlHQNjY660Y4w5NXNtugooAQRuQSjk3Jk6Lb206UXuygljDzs1lSaarEdytPujF+KFKZ
Ee5ejpEJXy+iR7ALZxtkbpMU3qkYtK0YG3eDbTV5NnwPXGKnPjDTjFS5VVfQVNuZ2kFcPfbySx+1
97Uf+cR3vo7BmGWzJrQAc5zKdlyNDua5X3wstv4766zhGSQJQYam56VcmoqRPO4Q0Gdn0XB9dVGf
nAJrs1VrQbiW6ppn6f+xdybLdSNblv2XHCfC3NE4gEHm4Pbse1LSBCZKFPrW0Tjw9bnAeFUlMaJC
9qymNXlm8SLIC14A7sfP2Xtt597GA9CDoPTYbRhfbzs0+1vTpeEG9+AzyvNLD4gYCkjq7jp41mU3
MCbjuJqHOVP0lp0R/FbCzGkm6T1Mz4o6sRF7tefKWtTZnFKpDEP+6E/2XV6qEtJ3YR+HXqBmmXIa
JWiLVr37UBUc7nUSdTR+G4F8z5KufUSNaY+bhL8pvuDeLyAEGh9FcyA77d84SYuRZYKlGm2mVs7z
xej6Md3VwMEVWiRrt0uAS9o5KN5n4M1lZ9/YhfDyq1nVfFQFkjzgtXHh6rWDSB+NTYNyv4I4xnOm
/aG/l17Vb9NRhA4vjcOMPMcOBcVqGOavvu3P9b6vZaP2UnFq2nvTCCFmmNWwX4K4zm/G3CrfxoHa
xmoh2+/anl96mXr+rPe+R3GH0SbnhdQhZQbHqCx7U6nJqufK8JZvSip4setlOgxvZaHZ9Aly8U6z
dJfupaPdSip78UxzlG8/Hvr1f2PghZsK8PdM/9mjbqpaaTknU4bAoen9fSd1FNQvuQUMXTXj32is
y/LSJMHYnTMY4sbIeA4/x13FdRk1LvxStO6vreyz+RsouzH4ZhCfPCdTJKD08iZwWZjrT0tMkXo/
TrJ2d/ZS5lfw2vwZyldRHw1Wi/lKDGHh7gLK9eqoptjB0FpMDoKcuEWyEXBeyreyK3Lx4MmxP9qR
P3SHcUjASLF7kjTbLFh0D3mnZv+W9IMwvMgXEQyfqfpI0dToSmGXFCydmykMJutTptNGbLANcXZN
8l4Jmg0JTThLL7VD9cxMeJeisF9hwzbENobBVGedsxzjuUDSH+lJ4twF2r3H4CGX41hUVg9OUA/p
VaN8KzkLASWiHcIGWH6nJ5OYY0JvBpVRpgZK3GQaGodubF6N0TmjdVCRhqjl7sbDN1U+aAsKJgqW
EgpYXTKZPtcuqvtd0bq2ex67UWpfTT4+OXojDDyiJqMxkncOnAlrFsbbGzmN3+hiVRMlV9CIqxVC
bA4ClCF9a5Hb4l6q2fvUx900750W3jwKQAbAdzZ5LhViumw6BLHqGIgmWiKnaKW9G1bt6LkYdNKh
hynmiCMeme7DJnBH28fnwVnDvpEo2sd7VSzKPek45c4wLkZkC2ev9i99jnNnCyrgbstXaXP0N808
7iwUcAEzrgJjeVpRu1/mIAv4XZ0/X9SiWuwzz1K1f72ogk2EZR3ZbCjrcTrlC/wbIGea5qqVoAYA
X7Aau5ERJg8u/EMaA7lqnjCEJx4js2Kpr1rRBBcZ+p7v1twM7JteXJ8YLEyXKPavMpsB5IZdENXJ
aI39XdmUJJrXpmqYJ3pz/wRT3aVcyBG00eqzEPTHEIA2kt71+UheEsa4KM4Opa5g+Ol1bBmYlE2x
oPO8ga/NbBZ9REVB5MVZOvIsyvIVxYh8TTM2FrAE73JMaitr5zq95z433ii6Aye1sLmyYc8bzDYk
EyDV59u5xQZODFJnNT+cSi/VsUrRl28nYZCqZQh6gftpZb9YHk6GDbEZeDySySDUiXUwZGeoSjnA
Z3ZZoOzL+tE7NUGKs2FQlrn3VPKYpwZxrrEna542dgS+97xS5fQj5nPz64q2Ce22pODc0rn1GHEs
XlmQo+s+avodLUqt3Ov3djNbC+aItKNz4bnJN/IMA7UhpCTcDJUMvpbQDm/NGOpbz7Xo6iQgQ621
h0WPycTzk58ZXuVQ5719A5oDHC2DruLMI/dc7TKM/N9q20br3pmhsK9GpH4nl7gvgJJK+RjgPIgE
lA05ExktWDyFifPzIenyiZLNQcBF8WzpLfp85q9uSiIMzXvD0inRVeFzeFfbqxSZ9gxr4Ui8bcTs
o1vF9HNkhh1NqfYabzNLJKOVp77XuF4cW6u9BmfUntKZeFEyTE2K1jborUcP01C8yxzHOUVOmVyC
ZfJva4EFiiDD0t9KRAjtofdL+WjP4TBysSLFpmIVZ2TWzQ9DUstbWho0zJuWbuW2E1W5C4q0ic9q
6fBqjnQBXTpVtNmOaqhY2cDMjzcIsyCmjOsSQmdJ53QtXD2fHLEk/W6ZYtZHzlERvMdydt5wnzjJ
zoESAEwzl+Mui2YrpEWBnHtIGefR96m6QyNUfdmlSwAIM5zrs1Kq8ZMaA+TzZMSxD3WG5nJd12y4
NSQnYKNq+gJHOyPp0CXPntOI5wHp11JfJbMSr+icqP4bq6aH4SbxDfoafsxllcDtYkSNGJP6GNAT
7KofJbrjbZhiLd9GE0kmG+hWAeSfhZ7mnuXFdIeUONVoM2OrhB40hKPakwtiZeciKC0kJLwNmzzR
1tdiycbPOjNIeYPJ3GJ1hl9NpV88MzIs5v0kNWpPUmrYjqcgdq/zQbGGS2HcaNfoOvghdNNfjyGW
MQrgBk2UZuN05AxzesrK4PNYw/1HAjVcpT7e5a7lQdjijOBZKu0Cs2oaa/WgYaSUFEU+Nj53BoO0
pO4nFHb8t8S8D8ttwHmLEAwWdiYvkZXch10D99bTfvEYJfrSJQqi33MWp1rXvSFpYE4+hbql2yX8
0kVpkidF9VULu7ozlhCvXoHqoBiH8jVVsqVt52HbtnLydTb90qyYj6G8Z3qC2k5YjbND2SRgtjTu
eKaHTv1Im4ZCal5BLjiQ7QNduOIZaWqCD8lLyNmZFqQ5pRiFs5uk8R6GotXWibiL8ZouzLi3p6bl
L3KS6Z7z7mNfeNDxKOERMvfenD3OXVS9DWPxdfDp9io6cct+Ge8p++Nbm93oLmBumJM+1SEON2mI
jTsJMeJ25A62TEZRmKxOXb9NbtukHi4BlYUAOfzMR0hl9ddLCmR/MyUy+ZbGYYRuxNX1U1qkHDAX
tD1wjVWOAXjEYSsIULpDJhF858+O71wnQmDUx7V16TVaPHWDn36rUZxY2OqGMDiMjIUZ89GVdnf4
e4ezNKBtTjVgpYckpreLnFDwaGeFy5ZmO6snt+hmVaJiWbrrjGNFt1/QQZtjQXuDF+rdNLEEwzgc
SVUKaWGW8tZWC88l1R7PvTRzpRCIlqTkBAUjh1mHsX0OQNr7wYDeuoEcnNHUFyPt7/efG9OQ4S2G
kHaHmmK5QN0VfhnSXn4TC5Y0wDBhc58kQ9hhkAfSTZbU0p3llmDNSE3JClNUDo9xhEr06JBVGNOw
QdCvs5bNB1yfQXPk8Z+J9X0q4qpGj2nP3pktmO5PeqR5iN4R3RVZNps4MhTcBHIO/HZ6Bajea+kh
RSEV67VDVLPzZOZdiFax6o4uueUACB2MF60VULWi2Ppm5hH+bT94BVnceAbeOF5EVzXO452fmvkg
YhKIMhAOW8oGRoFgeriNRuQBbiDLrAdxauaWPmmVHcvQHvVGY86t9vgyi9ep4vS+Y66An2kmOewg
CbHo9yFN7x8IlW21caDCPk+8yCxlsminYyV9t9lyUEjMg4ZCyAjPqTr0pC0ekXASo/29f/+yetD3
yzPdlOKZF9hDjMhRJN74RW9ovkaYwapFDuyd1M+qCypMigXfCPB7yCppEURXaMWtnZiCdFuFIfxN
kRJGtEEXjQuBawMzkJeQ7bdlFlfhkwri+IjL3H2wawanZjDec6IcisuSqktsMk50n1xpKoyNboBy
ibzAu0Sb5RqFlX03LSrudoJUIVYX3KPpnUInG22IjGvdfQgfCO8CzMQ7fwgJsXL6cjkMbdd8KpgZ
QfjysRWk3VNXo1Lugjb/Lpc2ZjdGRU2HV10xA6BiTwWaVdxqnc1PK6y6LX764lDBVKBXJkYel2ou
eH+WiLPdpq6ZCAJQrId7Cf3uvOnc9Jop5zcJ+WPYiliGwT4eoW4813Y+qz2mDW5oUebsI3nX2+6J
pCqr2/+5+0/pgNYaSyavFmFgw65ZWWvLkCQNeR4rYnOkzzJeuDFP6SY0HidK/91vF65bzVWlLe0c
Sp4UMhmqhDbz+y+gE84bUePORXKQ1drcqjam5HLC9eSmBo9NarJr/h/XGF78PA95LjHOS/InVJ1Y
/RZdlngFQlc8o7LH4ugJMR96tWT2lQK0ll/1c2CiwwLT8sID9KSwyox8QeSq8EuwfbJBTf1s8pPT
FW24hyDiIctYBk7Gdj8RitIkK6Dxz1WAoUykzgNIAjEHpLw1WzSsOX7P9wUMm4E/Ex/hjIRhR/2E
Ym5I3IgWCTlQfBgSWQQxdc1HKt/LAVP7CyOcYRtUQ+2KExpO9PToFaweEdpEZy0/X7ycs8SIvE7g
hFTl7G5x/9Ld3wbvBSGJGaV4KnvI/Be0CJzyFn1amG17smpwNwTc3UPs+W54ChPVr3FYqx5y4kU9
LkSZCESUvBconYv82SrTVm/p/YLQ16h7eKrRab6FHfvpxqDlgBAy9srfDj2F1GZuo0Vsq4Rz1TZV
KXdyFk1RXTaw5LPTUPDZm44komRnWXX3wjOkaGzWxov3pjADnamoQ4UCjwntue2G8UOvu4hipu/j
czheKdYIpQU+6zTHzdHa9lwwMkIXvVmWyrOOiUzxom8QBtr9E6zZMthTFmFeHFqFUsq31vI988fi
+c972NGI14dCk2d/GisC4Dct/3W95bwafmNKOTpHOkHMhIWjQdqkHmTiXgZ9sBWJEIhYBoMxqEgi
LzhkTkiEmsC/fsd5IfKPyqQCc8JEEotDDByesWSey629zLRcPShkjzEpA+2DQZ0TnXOy5/FzO8Mc
BlFU/qydkEc+pfNS7Uo/J/QLmYB9g84iKjgnJoA5aC4Wmglhjo8/HEwVnrSRzheq/OBT3kb7LAA4
jjZyI1c1rxXH9+Q20YeJq2doXYYtpLgeJxejh8Oxh1YEqYhlfB9nTLFxmvWolfofdhd+xj7IigiM
zyFgT5iXd9veCo6K3+rbP+15+p2J9K1uIGvGtJR+/cf//n8hVP3CsTq+1ddfyzf9EXa1Xs3Pn/6v
q1vhUf/9/t9yqes/7KueqIK74a2b79/0UPT/i+X07/zLf+GoHufm7b/+41s9VP3622IkoD8zqaSP
OfT/HoB6/dYnb13xtfqu//JTf5Ks/D9sG9ImIDimksSRCX7fnyQr5w9eEo+lDbygXC2ZWEL/RbLy
nD+89d/wg1jsBcSg/02y8sQfvueEQIWJ2g3+3RjU98zun7yYAkcEx7MVvKwEv25FZv2M7ZUEkZg5
B/as0S080sOz0Z72AiYNe4ve+bScKGNcCnMmWeTtuoKetuUjxPQmItdsYYY9SV32eaCi8POCAu6l
ZXTK+I1YO9IgWGgUB/8wenSdoTvD7jNiN/Ln37hKPwA41z/D48sAvxooB3TNByKX4MDBaKELOEct
zqFxRgCEAuY9BU0f4QIp2/uaNI7TRDjxmQDEuf3prv/r7fjZCu988LT+eQEQfhWaFccW4oNLeoYS
U9KfWjsoRXbZZYI9bEpZkvsWMWcEuwYuTUwHrckD6+QP+bxLYuthVcae0aphINX5WydcTlylvlnG
vL2xQ6OPU9cSTBTo7sxZCWF0PCu0ocg3nkIBAisFX/UZ9tXiXrmdJIVs9vPlwMIVnf/5VZfMmP/5
T5UfPMTrn6rQFdmO74ElA/j86yNTxT4FOEsXavscxR+tOMxBgu1xWZpQHZJ6MddTQC4D8YlBALin
QYW9zWlQsheGyUs4TsVXnz2D/dk4IYfGPJ4KgB0epcNuyjKeuN9csvjgruaaFW5+ias+sHkPPV7C
nx/zyXFJykE7v+nJCbqW0ryR4rLsGaxQ7NnUQGU9Red9aB7QHC4nxJ+Cw1Hvvc7lWN6MDJaLXV2t
vmmyzY5R5xcNDBLENS5j1SeQq8G3WDdzv6+JqZ1hHJftE8JTyIU06s4JmRwOjqpQWs1E8UaVe+Q2
tgcL4RjTFu0cibpvX3PTd1cyxGOb2878o3ZC657quMCUHKJ1iBr7urE0ai4wyHt/NGurmUkcnlf/
hti/YA/AsnrwvTH8XkfLE0Ly5bke2uqlpn/3bPmF2rGLICeLi/aCM3u4ZurNt0SrFDNc0Zrwwrw0
5+WSqetmbvRVvVTVTUeMC1Lu0XlxOju69OSCNjrM7/1x0bCP0ynf1T6wkLwrpgfHIfRjRwbIWWuI
bUIui23CH+fpyvexo9luf0b3Mb02mb4Bmncw6How98SbcBCfbU7TAAaCoIfaZaGrqiwSLDkniTvq
VxrSYOAIn6UU2ZUmyK7iJMZgy1RyG4U177ZiY9u0oIc2Qd68QI4IDyMa/tvW1/C2xYDeq5VgFJjF
/eb5+rj8SMHbQPBT4LrMm913ht9PrIJGxampKcu3OkClSYRYEzJ+5Hh4tJum+zEYKORzL6EdEfBx
M9EBYYDjv/SWbZUEyo74YBiXKLmT7ogyxokrtvk6PY3r22/79NgQvsrL31z1B9SE4KoV6QeepKOo
XOF8wBxUwQhNpAYLVTYWo/PGgdA1LYZFfQZXyhPkl+n4Jgm9ONIJxw8dz/COijT6/M8X8nFBWa/D
9aARcBRRUn1cO42Dc3bxmUXTfmofySSizei3AOKGGV1C16pHt5H97+7ZXz+VzcKHMySkK33b/gBM
FlJB5Rom+h0Eko37ZJzaT67fxd8IN3KYa5ZMJI5etlRPOeFRR8C9CME3BqDp57EltLZPQvdzO2h9
acGq3DSQRC5US4y2IHn+NwsYUG4WqJ/3aWIJqQgAJni2YGS2ViU/L2AdIxSOZJ3CgzRWW2/wb7j4
12RuHAdhoB+hGqHr15Hci44XFGs/qosxsWNcBwXRolqncmtV9tfGdetbjxjFa/JIIVx1NgB2D/4W
yMXutXKsE8ed9Hwce4YeXvXiEOqEBLkFSVPp6AE6c3mGEEYc/cJ9Qpg1yR3qu/noCswbQLiChy5K
wl09xaB1JQ2HbYLC8zrASz+RFA7FlXYkLDZo6yZhcmu59M4hmMybpR2HF2074z5yk/CWyV+MXjsS
NP4jFRwW2r1f0tCfzzlZBscMnPKe9hCzNDwKy5b8Uu+AeYU+5IyDGUc1ILJSIy1NVbcPCeTeYCR1
PxMZ4CFgKPjlSybVJzKkAKm0NZ0Gl7TxSwJMXNr4ELy6CVOL57X6Dkfg+N2NU3L3yiW/FniZSfR2
RzgdyWBIv2psf0cnjZaYaR2EWfZdrbPp2NhO80lFSNti1APXHiO3WysD7xBHFYU/xd+ZyfASmRVR
Zjjzbey8TM41I/XzrlBohJ0wvikbxkUbJWKmftEEGGnT+F59ApLqvupWIb+K1cIIaCD708ucsT4M
TpOi8HTgVTNIRo6DJ8/ogPlkmqfRrqq65ivxp82ud/ptIJbsDGHkcA0VQu2CNDKXWR+cBSoltjHy
PiFocS4QUT2rGKcQJw1owmN6FcxUigjo6SxOFUYNy6uhEej+SL8sfC3ZbY6VQslPV7/GNG8Y/uyc
ceA+e3Vw1Qfd0zLT2tJ1H9wEyDFI7aqKK3Sl+TYiKOiofXErtPUl4ax8P3e4PSxc1OglxhENc1sw
p4B0xyNvHzO5NIQJRp/i3KnvJlRLN0Q1cDqiFnqK2lk+U0bbZ5jv0AfH+ZnjLMFRzgnI6yCfH8u2
sLYwqJv7taNwYSqkbU2mXiprIkLVcqfbTjXz7UgXAxFZ4J6WknK2qINjVBAH3Ax9QDdohUg29KKR
OREDzBMG4ShLq2kXa9N/4R7ClfD6L1FTpOdAhe3bEdXhpVfq+pxtzv/EFJ0gbFvVB8VRE7wHwgNn
KN5mRsJHkqywgYXGofOZVYV9vrShJlHXRGCConRDwPgbGAWbmW3ppweTe8j5R/kYVXO6TeOlvRoE
1emhs2vrrueFuZsAFbxWdXwFhAhQndvVSPfCFecJwv0wBCo4d9zSvncTDEZL0A3PVWs/ZORInZe2
Jm64YKy5tUmopMlbZ7AHG6YxJdKTU8ENuAbd6H6VLPovpBGWp5q15ykoluamQdX2iVI12S8OECE6
FghRmIf62VFlq/V8Kgier3SaTAfkGWuUUCZtWj9hEn1CNaYOeZalb53fOeWuT8rqKtUrJrJ2pzMS
r+0jz1j7irvym99WwTbA6rO1/Hn1+oTqKPN4vuCc3F/QJQfmQZ7Zhe8ZsQn85cVJ1Y+aN/6QKX1k
awwPILlgkGbZrc0oYVuGJtxFBXFUQ4hie0wVQRiFjTTFdCeqmdx/9kMi7zaIEEIKNPAZz749tM7O
hF6x89xCtofUynHxt3X8bc7rYU82KOFo0LRpj1TjcoQkgZcVLe8+bHpUzSDcUDDX6XWSKPJFdD5Z
11M7Vg9Jhht4oxqdHgtqB+prEZ8izMG0ZpAGj7JPq00wm9d5QErcNnV1RZRYTgeqIHm0H03xPYVn
jXNrKV+CKn4XTbmvQzQPD4R7sPDP6D01eRZQZaarTLXdiRdaXsOUD/eTT0bhZvR8C1FS0FTqfDSV
u41zn2l2XHkoH1PXrDG2U4Fnmf2//jy3MwGIs5q6c8k6hqTHtZk+lOu73wAA2NhFak4wbcqbtMjt
bN94Mgr3I8KGeZ+ayjZPqfI43TE37HfGG9Z0FEfI79Ow1PIG4QrKxPdPIj9NXcWOEyPbWl+DeY2L
A2VI72gYJAHLbCPoeTq07PX3gUSUbc0VX481g80tXqRi3MSkbl9SqKOI5V3bo+0MdgKzHViZjMwS
wsTM7VTNOE4xrqTHzCz4B4MGjmMnnLPMY/EdkAuV+Delua382mYhjjowlExfuuagyRhzDtOYttNO
kKkiL+qU5ts26Eu+XZGnYHCq9IhIN7hkHw+f+fCivRd5kmWvkali59ZVLeMml2IkpwqWTXFIuwgq
fSwDDKQ1XtnvKJEmKhktr5sMa/T7peYhaUcNoFHAeGhDGlDNJ68qJLACHmPZxfKaGR0yUclmzOGt
C3AlsVVF7DKXCFE1qM/1r0/NFO5LN5/vSVPHpEKHr36ql3WcQ5ObEsipGZ/0KLmPhA+q8d5YpcQP
UjONpJx0v2Ytgdkbhj4+pDxg+fKQcaDUmwkR6RGGK79IVEVHv6wLCYHVIOEcp/hMbgLXMebETvqi
gwg9dD2whDoAGNmE5MZJskGJjId9cKrqxD0b0oE/hKkUdwNcot/voLHSi9cN+AVuJ8RD4HZMTnHf
7ofCmuL9nEzdqdO2d1NTJ1ZwlsNVNVCF9UWBW0DufJKznsO45qszwOmQlNn6uwuJ6nle8MsDvg/Q
Z9Ju974WkRQv8G31jDXGmOYAi3a8zWiJ/FgCK7siFQeO0opHqRtCSKE57wK7pPfPTGk7gPW+rUKi
lCpGcbvJd6d6n5PVewhTK9nrcZ4PiajuRLdghvCkfeXN3dlkAXLRi67uwtYk57G1TNfk96KQxsAE
NZpp+aNT5J3ZE873rU76lV/JaercKYr5FKJfuvHRV92hTHCvlnDNocAtj1bL6c4n4pL3UxiuJzUd
hjvmsvUh8CP/FVIHgEqnmepTqwvYLD3MEj9KsXb7VB2tfcwTEa5+WpJmvGYoT1L61Y9qxnoKllc8
Nkzq1shr5RA413crbwrZ/ucF/halSiMZdSJVu2GYlHprbDiymsWB0Ny1zomuisuD5zcaXWu9FCfG
PWh+nMFJwZmzTQMskWcMK9GHKSasfNsywpDSKBmdhKn8C9hy5o2hJ3oGkDtnHWqKc5mBb8nczsau
xsn/VGOkunJz3uxtMc7Pke2+UGM++El8h+oWGm6LI0/P6IKLob8H5zJuPGc+0PzpXuPaIfTHrwEX
8cTfNIZCavZK686aaBMblCbHebHuEpKot2HCWZJ8iHmvmdPyWWz0ve2Zm7gfMfTUWU2PeTEnugjB
FyepbFQ1OJvFBCUzi4Nq73YldhUvTTEvdfGVLvLoWpkBEETSZk+j5bygxXFPjg7qa6cavlo4S587
xOkKom8TbjB/pLvVbHgKI/0c1636PEAe26Lt6r6jrYBbvQSa56BHdrWoKaAwDNyjbTWHJUB6IbO+
v+txXRE3Vwe0CKXjHxHNutx95zuk1idk9lcLDoNNXXT7/0zruJ7IKgaxBKeVw0u8x7Jb7KlEnzD8
Y2QQNyIfDRkinNgc2b1q1d8Hg/fNzuULJEJQ76K576LhIbeyxySZcRWmX+1EPL2fVf9/H/y3fXDO
z//QB6+76ev8awucH/izBe7IP6RHt4HDhu/SKXFpjv7ZAnf/UC5JfHSfbY9/Ezj0uf/VAvf5IZ+M
RHp2yicIdf0hTdpk8l//4fl/hD6TGtIXaM/75D38O2EOv/YB6AgKIHU2HXWifUJbfuRMgi7S8Nfq
ZWczJ/qGbLe5xabkdxvLbuhB9WVfXrYGdfhP38/fdIzXhvD/OdCvH8uEhw6q7wfIPF1/7Vj+1DJa
HMDlwAkVq41VPVHqEJlqV/rsnz/Fd/7mYwBKQmENadpCzP71Y0IIXG2VxN4OiMHwIrVrPTC37W5q
pCP0mFLPfnTQ7ODeFn3Agajs3YeibzQKUbIgRsoIQaVQtnTfdzAGQlDtE4y1fTfY8Tfx/g1hDZ77
XWFMb2/R/RdAoKo0KolFLeVVOheEnsNirpc9Zx1hDv40ItKjU8GJu0DLupX2KOMt+d71gvl2cPOt
T5MJahNihGjtFA7fSc8r0x3Y6kHv1oylr1myZI+gt0FbcdTO44tJV9ND0iWAr9okFc8r2bdHCUzT
duOrWocw8yZ4aZnyyvE84mj44BTAQjYyouPMXRZheVtD7y+PS5An/mlxpWCqmeTyHKl27iLIMQQW
l2MO+ogRJl6JtkmBgkODurbmONH7rPDqYlvGfexu/7MqGo9zYqco71r3toLTCLO7nWoEvwZlJUpa
vqlUkGrI5DLF4/7Pd35tCH14vgJ69LwewhOgVD/Ehoxirh2ZYoaFWYnfKsJ/ozwYAK3LCTsVqf+b
J839tUP1/kDzAq3RK+vjRmDOr09aEtRRTkCQveOUV/U7KCMFEtrOQPT2nCa7gcmNbLtfXOs+RH2N
rYMaLjn2QwSZb3DWAMI2NbG7A9uWffK8IXl1lhgy2WocnU6+48kf+Rz06cGCVX7orABciWhG+37U
QbfeKkqoKtfaQYA5keSKYCDaThJO29aCoOhsdAGP+BBlTXIGTg4sP4c+TpxOSMYee0ptPetRN2Yj
yzBEe9j23XlewmPfej4+OjaqOP2yVHX2u/HE39yqEOWGpPlJp1C8v8M/LQXhLOugZGqxK8E47RME
Vce0wIVui7I/pXDMrv750XhvbX54NkKS4mzmiD49a/vDoiA5pYEejeUuxo7xWta0GhKP6sQKm+ma
VHsGMEWc5Zi0U6zYrhOv6Etc7EEaNs8xYgvmgh4NHFyeZkP2OIwQhpkTfiA0Q5+caPETAOq1OEwB
P8XorvrNw23/dfX0BVF7nvSYj9r2R/J0TDBoXC2Rg3u+DrKdjnV6UVYF9eeAJhchRD9HkDdKVJNe
KrAHRogPgj2SBN7TEhCCQQNsIFhlEVq/bUslAjsEPgsaTBgSEaYDPWj0d5RbKnaDaTM20YBWlBnI
DdENOKH7QA8VkVzEgv6mNb0u/b/eHl9KxlQr+9jxhfehM620W0m3A7PV8Kdf9Zjh9rk3VCcSesRv
vkj569xyfWsDtIcuLGBfro3l9Yv+6dnLuYyOHqbFmUggKk5yg2t8yf0aJK6mY7odLDN9x+jefGmX
NL0IlDuBaYWTJX+zIf51H4bTxx7MJJot8X1O/vOVwM8LWmwBKECQlu1jDl+0hPHFli3Hoc24hk1g
dK9+86nvG+CvX3YY8B1w3bZkAuF+mBz3VZy3pd8ne3ecAeb2pbuO6PqmuXYiC++AyKYc1hzncEDD
eaDpUybICXvadZcFgrB0O9gDbrUsIKgcP3mB+rQL69Hf5nbs3UC9yMhwQWhNuIEFLOuSSYiNwNWO
KKLL3IlfRlDjzHSFTVZlGhegbhGD8WmDHG+GIEdUXWh2rXOM8OmLh32fRmONUWvvC3THO0JkhjWh
zILnBuvPffYlkrkz17JoDBaLL9K7bB7SkywjOn0TarOzOJYp3LYsK+kue/0KAp2Xow4rl7nHEBp3
kzTwPX/zWP9lmSNKbR02rVID1yeG69dHrU+WNfohKbBUj+FbirHg1C4yvTBZEh0IlPndVO7vP88j
9JoKUTE4+fXzDNuCbauSgA3dxAe/C4jbVvDRCUbp3X0yF177m4fpLy8ukyxUFEoGUK+Rv35YV2dj
x4rjcEFXz5S8rok8zhpfreXm0+M/r+HyL9vt+lkwA6CGI+Dk8P/rX1fKQtc5dQjUBzNdGig1RySw
IH/zYehfmnAUGIMsj2Z+FTUPcA4CYC3krXOWGgf7x2+u5i/rMVcjWT2o1sk8ZI7z69X02Gsbu2uK
Pe+q7LGO2vP1RKubVuaYXzYxEro6y5fvJhhwoxG08mSDT9wvPeAjh0Smy7pLwTpGbfGbWyJ/xciz
wHFlyGu4Nt9nx3svW35a4CzpRRO99XzvmDTKjxpJ7l0gV2Up9DEPaUY+N1B/J/aH7dSmiKgbWZRf
FqtLo43VhIuCuxvJbm979Ki3LW37W5GkJJwwhSHWguFB0V8Us291x3/+Uv/maeL2AvthSuus56df
v9PItEvmTCmKb2tWJ2yD7QXvsLgXVlv/29uAFA4ZcExCWSEoFz98lgKUYuMwQcJta/1kia4iwCUu
v85Mva4Dt4+/JAo7ZANz7DBqO3hNq9r9zTz6b97X9XzIQ8Ttoob88PYsvmvGWKlol7HjMsQQQMEH
VWZH6OOwJ5Y4WJLfzFXl+jt/Wf3Xhde1KZFZJshp/7BGENLb5hZtwDWGiaFTr0uR7QrhgnisCLF+
qpyyv4kjaCi7wrPAryKTardIeXF611VpbESZo6/wLoK2203F3B7mwWaXapzUf8qWYeHg0AhaLuTW
Nod/fkCk8zdXz0GYsttTSjnv//6nZ5vQuXldcfxd3UeRwSyFEXKroo6+1hQpGI9L1/hAiSrfHXdu
n/4PZ2e227aSRdEvIsB5eJVEyfKUOHESOy9EEtvFeSgORfLrezFP0QAJty+6GxdII5QosurUOXuv
jW4TovRA6Aqf5g+9HK3Yerqy5KoO8EVe+XjecvOObi7FGcsTf6lFM/9oibJrQb5sPXhwNLI5ulVS
TtomqyP1SUUqMVcuTyPuqdKpieVT2p3qfTwLzWxlcjemfgoGDbdBuprioL0fofJC9hiIiNvQI0rR
V5LToNZkl9aP+dQm6PGzUr5ro4Fzutasatx05uwwv+HkMITweXKEqCib+2/wSsYRW28cP7t6XMdr
tvR2eAUKP8YPyexySMAplD1Gbq6e+7Yz/+D4yT9QVC1YQep4TPs1OAR8goVlbnM9yOdVW2vZQmt2
/E+TEcxfI3MY38FZJ+2DQ2/V3gye1vG8DCmzZwauDZoB2B2sN1YiP9tZFyGf84YveA9id13OznDT
IoViLhRBBElqzX3DR9G+Y+iN9FDXYyzN3tznhODlUAEABbG1ecLCFYC2O+dh7vwJRT8TZ20HCmB8
Ia3M/uLa2JmvvEZn3txFPajzAtHicdyjH1oICw8c1qcNy1j7kEQI0xyo7Is/CTIIwvr/Y7lid6VK
DhaxHWvX4dLYAZ4sk6nQNkPkyK9MNm3AJcyr4ykwt7O0SVYXk4fjOffaPw4CBCAxxIhdfv3OrB3u
Ih1hFsoXp6o5/BBUM1AtXKltaCPY27xGby7LAW8IMVobYwreRmJ+vxiYMFdNG8dX7sFJuUz7Ydlo
2eDY3Czj6J77jDOCzPQBJ6oCGrmBIw1+5vynQ/xBT37aW1qirqzQvBmnr7SL7HRJYLU8/uVovXSk
pgWsGkDyRNAN6L9RAlagBRqmFpiROTJxtOp9kOK5Gm5gFLnFqsDq/zykBUIPRP2eu5tKXbvL/DRm
2osJ0t0Urj/aoY5h7FljBJBuunnUf1c4bHF/a1Pb3jjz0qyfbckaYMWpjiKtyEDy2Vrs3nBzE3Md
OUHyJWtSmHFmGpTEgxZ+C+Iox6K4YsrYlGCLMxjeTWy0zwaxw9mqzEf/k8JH+Q1stY0msCueulym
nzFDRoDp/JQmfcdY2tgBrCFYroIyt/O0eX5zWD0xWDkqe7R7Lf7d59aUhgYybwuVXUolrbp8rNYq
Ss1FNjTnD4bS2dcQYWDfoa7zzY09awtCNZjn4HZQsfopGSzR3y4gjkRAWQmzMrOOpk1cqd96ExEn
Nk7S/zJNJcCosU3RrnRu3X+ZWyODiGxV6FyzpAtWZtMmP2vGrgZH1BrtXG+5yQNcHB+LRppZDfiS
hPFWC61m7er6LEmLN5c5EHRimmWo5jFZVRrIoqZD6r5qyAbV1m5v5fd+JeWCBPG0lyRK4rfG8YoM
V6TuPmZTWb84g1KKA03VveugiNGuI4i7YTbpfBgZXmIEf3bxGf2F+63uq+CztPsGH7mnvk+BVdQr
u4vgT6VxVo4s2Ao6szI1lS4yNfFjMswMmcOAkBd/M/yOVU6ri3ZlglsB74sLub0zwH8QD47zD9ia
/5yWLqS7GYPug+0gAF0ZkFqAPVaVvqsLrOS3rkuM5E1aFemnzMPpSpx9aextQj1gwpCNh7lLKdH/
uryCnFk3l5MJ4jea2IQrHb3DxZBjOUgy3uFM+t8TP88efSyuayFRDtLEuhbYdebtXY7YPhppmu5U
w4crljFYPfOnFnkWQt21X8iSFABi0wpy/K5s/qeNhb/9fgork95+wP8cXstMhJZVThpsOvwiPKug
SB/K0df2Kp2M0Es6+9ts47XeleS93FH6tU8q6xtxZWs6s0yiC+fm6kwSOJgd7RRWZTszDHiy8cwR
VWMrDTWHZqbhke/jjpxOcjxKK0QcIIb/49I2mc202Sxil4KjetbHLIKAS0abeMqKW1W4PbQYI9+P
yDduZ5LwbmJtzK4cGs4cd3w0qC40elp7J4cGTbYK7k3OIzWaltqR6tCwO6DLT8EpOqyYQS3dT8XQ
k2FJlsCVDeLMA83zzHflA/Ah/m4f/xSkmL4M5LcVfESEl38S2SGP4gav/Spl4N7Xbf16+Q2iSD/d
kRjf6By3TQZM/nHtgVa1SMBHRZtKuFmyNeSs/8IqBHawJw0bOGAwLdZoB/PmJhh9VAaklzju0yCB
qmwCu6K7lU2VB2u1r37NnEvIyMAYFmx9fVnlSg36JJ75WRTQoEyLHAkxx5+9SKa/y36gmEZQXD/k
Fmv5En0rXhJK4ipUTErFqgLfTVhE0LgvOoAmtLX+yHaABam12LQD96GglB0xflfZj4qUYFgv7PkW
U1hgJStVY3tYTWkh7gaPtgUeYp9eZEC8xq3RWBN21V7kLF8qRWAMdnFEca1oZiX0RP6UmDzTcEhM
9VOVrs+QKSIRFruwAzEHiQPU+cCsfnlIyfG2mT15GVqbAx5Drs4eAHAggyCJ+aDauMJfZO5T86mM
YSfwCcgQBg02Z0CPUDE/o34C1B+XY9qsiwauI58s1n6xzBLEVcdTgchrnE1sYaB7MIfq0tXo9Mfd
e6UG54u0jPSDag8Up2qEEF8TuGTpRsVR/eFPxIXBMMrB0+WVpb66GPu1ECnF1KxVa9gNmJkM6hNk
lBgqcF0k2jptlRT3tdL1pyIK6n6jRX17o2ikcZ6nn8aZSWIn382D174HiYFqS69G/UfJXIEenz11
hKqwBd/CkzOBDiHlzMguiUwGW41VNz9G3LF/WHlSG7RaDqQCNV69t2o2dk4fCBZRtljAIMyxst9Y
dXqeJZvp9Q4SQJF/sqZ4qEMGba7YRF3N3wIOTNr3DElmY2+Qzr6EGonI3C5hw3AGgiprQh0ICvQ1
CHzOujITvrMjmuGnKvKiRDGJfGYVj733MhIfjMom0aBnDdSpwPJQNZGopZf202BJpAOu0sbfiZAR
chPNGP/o8ej8EXjLFpenFnxQwTjeLSGOVbVLfNzhNzn6KXK/6YXAuCQs+cOa5xGRI0f0e8dEQ71G
HkU5LMsIPWs529PrYLbjXe2QO/IQJxZqJfQ46Y/OL+0/xhwhkk8bfI/4EEdmYUFDeOuNmTROt0UQ
bGN51lCAoyhxZsyHE9HojSOXSNhIIkBEUSm6NTNBspiRwWoAv0SkWkKt48HZBFlZPvNJwPGCesnz
taHNo7U39M5O7mRKe3lb09a4VpWfW40sBtk0AGk62X9tQv8sgCJHTOhPSx/FtmAsWvFCbRzscVd1
FWMorNm0t93xSS+wja4gnvpXDiVntniCQ4zgbz+Onf6okeN1pN9oyCk3Jen1t+RYGQ8iAl+WBPHP
y0vv6c7KCcSzfPY2zj5GsPz5P1+1q7uWfHLb3yCNWqrkgWgNI1HiTXNmuXNqlHrDkh11+aqn388w
bTwwBtMKwzP+Zgv+c9WqafHc9p63UT4p3yzRE+fcsXqaSaC/citPt1IuRePCsYm9pNV6VDpMo5Xr
zUB3xZz1CpijGDdmSWui6yz0UQV3lCrR7V/aNL+yq51uo1zZ9ehMLbMZFvzDW+snTDyNoPSI20An
S8cEcFpPnpcT24w8A6XC/35TfbYVg/48w2Lr6HpFXJGWDsRm0xe1y7ZkzZ8d2jBPrWHIKzf1zFOD
dZHBFo0hX7eDoxJ0SlGX5T6q0USWNNmazsBuWzOtJ2NIn9J9K6p4l1XttXr0zHNjUf7ZroMT0yNO
9PCWon4URioB3QYusU96haR+jm3/+8wzeuVkbtgnJQlqJjohxDZT/9KdO7yWUw5C7+0u2GhdLobX
ekpI5B06QcJOnHfvniScfpeUnjuvJefkDRVTpEI+N2E0/lwvPPtakJ01xbbd7mFbyivnjjM3g56n
6fgMUC2d5eLwAwL3ZIlEs7dRWaoeTCObb6DXwLAPmmvztTO/t40f07dR2VAKH68Scep0KSFG0caT
gISAnmYbZM9ENzQImcvOhFsJwtC6skqcLsMGzr3FWQuR3mamfvgFJwuk16TZYH+Yd4kdsSX0s3NA
SJynNZtoRnIp9ox7DTYQs9OfPGAT9ZUn/dxN5mTHjImngSDhoyedYUFhjLUebXT4GB9wSv1XfZrQ
PRQMCp8uv8Bn7jKDcMv0HPBXPNxH31fS9rPdrPI3cTU17TYGZg9bhNcs3Ro2IOMEIdx3p4uaK/X+
mevSXmb5J7aCt9pf3oR/VuNaOHYD99rfyCAFJOjq6UfFqY58pELwGwvV7ZIumf/7OZYVRGetWsbj
BqX/4WVHN9Lchvkp9YBj+Dtv4rGljCyr0KPevKKWOLMN8A1ptlGNW/h7jy5W6p5GLkmWhimN9RAU
lI/2xPb8cADl8TZNnb23HIS5KzcAhBpe/mHPPEQenlVQWxyplg7K4Tf1siEGRmjFoZh88bUc2p58
MKU/aDla5cuXOvNb0oGgdLAxMUJsP7pURmA3+ifUOsY8Vca9ZddaGOU+R+SCRnJJHhTYUBsPzn9+
T0y+nkP3GAWCznZ7+BUbtOfkFDOmNVrL+/D0pvqhgwXd4zt0bi5/xdOF+fBSR1/RUnixlcnMNMHY
Ya7zAjYXAt3kvx+DTYZKwBsRFACvO7YW0qbsTT2dsjCFmnLv+377CaSNQ1Ip8ZQeIrPt5e91ZMle
esCm4SLu03XfthzzWDHSc4hMTZnlYQA9DSFLWgR4IWAS2TX0W7t+jBKpvjZBHIxbH5HlE7b++gfD
NbkDkAf1yNEMLd2W1AYxgrG0dFaFiqpNPeXpHhcG49vLn9g8fdqQW7A/0qWAA0iVc/irc5pD7esj
YY8HmZSPlRT5t1jhIYITTzolAbgED+MEs4MuVNQEH71XdN5GkwCX8dfkZbYTZuy96Ah4oAhVqaLt
SyD4T5nXzDusDLPiUMD/1s22eSK8G7iGzMpCbREJDd+K2be9TVHYPqJx2ylM+ofBZK5qEw/4lc3o
9B2m+4XYk98IoAMCucOvaniFxTEvhjQ6mpDazcJ/HP3sVxTZ5vPlu3qm8kDIs3hpiUxHz3pcsqaE
9RYeIYGhRcN4qzB+bDNrIAPUT61Hetnz50pv1JeeovPRrpCxZE4StRxdgUUCCC9BOZRwt4iFYphz
+bOd+cEBTZgIepFt0QE5ugtzjUGqThJ+cEOWOxnDUwpqXH3wjedP4JDnfeIAsL580b+iw8MRJK+h
sUgkAso/xJCH995PiJHDjE2UxTAhLg/wFT0kOqj9TV0qbF8Z4XeETeDit7Z5NpnesyNE+2bqfRM8
REMLd14Giu5QNCFHXyFn88iLtJJiV/SuCHaXP+5p2UJZzNKx9Gd1BCvm0af1DCH6ivYNhok0tLup
yLH2jbnYAJ9NfEJW0mFllD0ZuXYZpI8ce4P3yx/hzBLJR6Blihab//x9wv7Z0dni/YxQRzSbc1xs
ZakN75j45h+Xr7IstEc/i0fhiQhxOQlY1lEB2uCbIh4sisNKzDleQuIHwjmbko3n9Z1G4UAj4/IV
T1+NReLm27QKfbQ5MCwO720x1QBzZOIAVJ4qQVOgzp9BQzcPKKQJh6ti43OMOmjnTDWYEnqJgLyF
g9u2zTz5VcVCvyeJKtslBnOsy5/t5Gc3eVkNjgo6w0zbNa3Dj9akvT400nXIRGnpivXU/i9ziW8j
1FurMXbV2GDhptAQHyN2VIJcCxf9yuUPcfJ+8iGQCpNCS1kV0D84/BCT6LSiqAYgEmOpkMEV8x45
NWKdDvRqMUzZrUiHNLx8UevMV8cXz+aFjIGO8bE6pzOFwm6eRmHfEly7am17brbUrSTk4ATPKrDx
bmptBQGbX8wsit9RW7Z/3LhQvxV5JzQSySb+IMG7YXm3tABirO/Ty1u8xb/MSq+hDDez26wIbVQf
nkIiz3qfS38r0mh4UoMNFNGxE6Ti6bTkMBUom9eY3P2dD8aaPKbRGn87blrpYdsJA7ymnpNWrisx
7wc79cy1TSbEyshcAhEtPmf8mUp5cG7JX7DcK/XLmd8IIBCaIN7CpSQ9/o1sbWhqS8ow8dJ6A9hV
fiLbRGxhHNxxfou3NCmCaw/GyYrACkpb3bD4r7HsLkcPRjs6U1ORyd4YMclTNMRxTY0eupLLz8Lp
xGipmEwX6jXY02UPO7xQr1xcoMbMt/Mt46FnU11rsD52dirtsPHLhsQruK9BLDEUOD1U4Xg0vl/+
EOfuMAUwowveABbBoy+LRAyCoGfLUBp6Qg+N5EXWA5IFptbCd2eT6TLw9F356idHDN48HTgUPQOW
fkYjh9/cQCeEaHNsw7FsrX05Y0YpyDPfu0uAWYx9YTfJ9pcsW/32v37dRVeGYINuE+yN4+0x1hqz
7DOjDZF/B68mg7I1BO/GIjw2LeZN1Jqg7Y1Us6/syyfrP194eaBYkPknOO4KyBmbOghEpNgQbB7H
IAh2g5Xp+6ErjDtVpP3vy9/zVC25XJD6g9vr0v85VktIW4sgOCZtmAQZaU8yLZxNVKRRs4gm/A+P
EO6Nm0owxnghwenlXjc9NmpkOp+YUu+v/OCntpzl87g0FXVap5bjLs/hP9tspcHTZE9pQ22aqjLZ
ANUjYhElci82VqpBeYtniYIG66ODHzgGd7F2yoI4xIqEdZKD6Qzd6RJwxC3gKysjKslrIROyO7iU
1G5OelrpGvUOKA/TbFOb4/c5R090i9g7/aSoFH9qNlJ/SmxTo/eUS1DUgj7cphl1yuGsIpn9vu3n
9FXrUWKsiD4bho0fIQ/MTEXkMygwPlTeJ+6nuM+jZx4b68UiUq4DDQYuArTkWJNnNw/k29hGRSwD
QW37tkJiuKtFE7/guHAeZ1VMsNmZzN0Es77QiRr0miGWDCvaOE1ejW+RpO0aKqS8Owi9DRxKdMMM
NNOsCZJnGWCB9/IEREmZqLi6iRKgJXuqY7E1knYs9hbHg2+lIk1hMQHN1g2uAsRBg9UtntSh926Y
VevAH51i+pgCKZvQbhLkc5cfwqXWPCh6+M1djgAs4PQG0ewc/ua1YFCmEuICpTYNN4iWPBzwxEw7
DCKu7Kv0Bk4vRoePFivHT2Z9+nGFhck4dYRZwD3S/e4FDHP5mvulYTA3WbRymtK83xxRI7xBYzK+
Uh1Z5leIn/lEREWu/wGxOQ7oHfNKX1fzID8ASYL49XVtJpghEt03ssykt5eLNvE21/TRvF/4sojJ
JeGMuIC84Rl7aEWmrzu59iYFu8ZG2WXl1zSHmbwGOEdLcBw5lm4GFHnfgpZIBaxYwNw+yxrJezg6
LpSHCMEPyRO6hU2n93DvDISD9utBx4C1hvyUE3neAq7c2Kp3YGrIWMIvlyr4NBJa/UYAK8iqzOwX
DCRyxyeCNnSizQCoi7XqbOSHTtBrJAVxmA89EVf3jHAF6j4gG82tBzG+W8MEIJwEl//orIVTVD8z
rUNl1ncucQSghnt37SjXuwkqKG/bbGTIzpoDNHNRgYO8Q2VIYiijZLUhSsB2N27BuXALhJnNbZ4b
YiaCUpU3SQGWaI3xx3hLvLgpXmwxWA6Z0zptYdrJ+t4d3B5Rz+ikNc5b5lyrTIu1N8qZ2gxhUImH
Ie/8H6qjU8XfaSQ2eW78umsbFQ4ZsbYzRU+TaGpgpV1Gkhryje4V/f2CxRZW8t6aWeN/JdOwIwli
SlsXKY+KyJDrpY23ihGfcwtchhRtjPa52Epy6LNVLyB3PPNot9knOXTqKReekYcT+XBEhqXBzPxz
rO1tmyZq2ExQgNRDYIjs+2iRsL1DhVE7G1dzp42nJCgJasBWrfXIHuTazOjOrQziuUkQAy87ryZ9
alMgAQX0qqieIkpH/nFIQ2KIsAvqbMZbZxR9tikSW34wTk39LTZMLPVV7ji/kmwMRjrfBtPbKLbm
RxF585e20fUXiT6lBatA2AG6oyB5ccgeEhtnbNvnzBgxFxFnyIdqI8Z3azxv0yPKHfHbxT2xcMwi
4mlBf4k34Q1pwPQP+dUKDzTBAbZrdNVTK3KZP1m9S5K0kw5oqTuZWZs0V9MLrALn+fKyc1rSOHQw
AqSC3tLds5bi45+tZjK7UedmFkSWlzHdn5hocHQANxjyURp1o/mSpxjuL1/0zPLD4ZHWLPof9njz
6KJOQ3E+NGMVaj4wdLOqnTBDVrj16YF8jxvl7C5f78yX5HoUp/gPWGMD8/BL9r1NIguIoZC8wXlX
uxYHAXcCr5K23Z5QCZeOV3FNa3OuqoAcZCF2YV6H1OeoYtUMHdhHR9tEg8buhRQ86mOyG5xbHpyW
DM1Ymd2SkU2bA9l1l3/zvbhsbtB5uS9tZkOKu3wXzt11yueFdIgulZPu4V1o9cItJzeB4qwF8fcG
AMQKkgASrISIOgnD98qjdWZHW/oqmKcZkjJHOjqPZO1Qaqln96FZV+mXhqjfPWKb4B6FTXLlBz7z
1RabFiYtdGucFI9+YKuR1DNm24f0ydUXFUTxforKNx/b6BOdsGsT0TMV+dKQXoaUzIApGQ/vpHAa
uNyx1YdlZAIpYVa3sN+0JqOLlvUhT32zxbWc70t0l58u/4qn3Vwmc8uAlGEDZTfW7cOLJ3XsKatP
Vcjx1bpBcJHva/6/RF3bbjg4MH/zJtG2HWAk5hEi31iAhb6y/Kk1J1JI61XpTtvGNZW1aoDSbFx4
lFvd7Bx/c+WjLvfhqKZZlM8IpkyPOcxff8U/i0tPdKjj9Db4vBYsOj46wBZ5OQHsI7llBUpFvTZY
yEl1sJyvhIJ0N1kfdVeejVMXBzeM+/RXBs0M7Pi5x8IfuCUxB4iu8izb2Z0riudCMFAOczSe7abJ
puZrbLS9uxmS1NBxbWfFt96ajR+CbXMxSRc1YPgp+UOslH47p7byUPrnNKcqVQ0/UEQTcRgZ85U3
6My6hYSdkwBSdhpAx42wKhEJsRkz3NBg9O56lKygmZLhjhj6OkzR9N/Oc1ZcqQ7t0x+N1jCnIc7Z
DkOlo2VCEyg//Y5hlrfQTmB4ye9VLayrLbczDwfbjckhj1afxen+8DlGipKCdlhUa1UPBYWIkvIV
qI549Ftlo7P1JnlTNHW3zWO7qbdLgX4fGVH5f9xjpsFItNgefMZphx8jKDjiOiCRwiZALWIrWEuS
RMANHcr0ngiiN4Od+0qtf7pccbhjvE5ri+4J3b3Da6J7CUAccs2E9PU9KR3T7wS7sr/mtBeHwMit
uytv4vI3Hr6JnGvZYbAN00XU/aNFI81dty/0mQVyTMA5kj9u72JoS/2GWxp/NkDdLcZeE/Vh1TkJ
HTE7Nh4bOs0/taw33q98nNPfHoMGR242/8XFfLww0EUoIO8NKvRFHGMjY4mwFCA4Tfloz1owASVB
8A/pkiEOJyHBvGSL18sf4tTnjtOURVyn8GG8FhyLhYJgkO2kOSrsDas1CGlF4L82izK4mwKXIKVZ
anwQH58z6be2lE/NPE3Fqpp8+8kTjjmtzA5m80qXUr5G7tgApDFqOI/kbsvXSYswxrtDRqII7C4F
rTUj/TSzY/MaxuN0jsEay1gvoNfOYABH1eHzBBg1TcTQqBDDUcGUnwz4wmc4x85EXAlZTSNLrEz3
GV3LsNISw0KWiRZ/hV+KXqcOTqPukmrvtXVxm8R6HeqDVd9cvt/L+3z0CKJ1WCaQy7JiH48v6m6E
5wFFLHSo3Rnx5JjkywrVHorgLzgFxs8D8a77JXI2NMFzXXnPz16e1qBuevTvjL8I1X/2Ivpk6YjK
bgrdeOjG1ZBaUMoJNPei+8KrNB/UHaNt5LtEla1Ke0ToirI20q5s33+Hrce3AUU/Z28qI9DtR6XK
7Pg5zT6ULexCtf8AeCyN7xMD8twnhLbYkATTsc8RzdzXWiNw59Ex1UAUaVIEt0HZldmNG1sWSIZK
gcvMbOiYYW7MAFiaackzJ586a1YBecZyPTJiNfekvioUcRQsDb7vRPtVkvDdAWBpKL7h8hUoiaOK
xrahNEzXhIoRdj/E/Apjj4B5kg6Z7CrvnVWW4DLfpKIRNybRaxHhKSA31l4g0r3MS5irPDxRsKqy
eG5viZVof/ndWH+HD21/EW6cZd9UZGfEPpAcvnInTgC+mdv1bvID+94b3DJY09fWr2gRTwtR9DX4
kXSKNkQSxxXTAKDOzcEUhr07JfelzdEtr1oectLGtpcf8r+V5tHPS9HPoGQR9bCpLLvrP4+ZCgCi
Dfoi2ArMhuRQ3eAouqmRbPVkAdmmDGO6G8WjoYmGA7iAs4PpcZy9P0YrG31fuoQSPvMoMrK4/NHO
bDrMDDFmUTbSuj5uI6P47Ju2BZndk7sE6TYqNxgumt9qaH8Aipk3ly93pk71GKqRiEPhRfV3rHAa
mkjvu3LpMQkLTzIIuYQHNiKcOUWNP+T91sv1yrqNuo4I6ID9QG6GoiIjdlTtUIQB7pdhXQwDIt+K
4BSNMFwLq1gm2+HzEI3R5wExu33lY58+Kx5uOfZKRoH02+2jNpwXgLnFr5kxZoiYF6VdP2x7qdRd
TXqr+98vxqVYlExUGT4FyOHD0rK3iMmcwQQZjXcbzJMMfa+o7gRjtSuXOjM/YZOjCF4WQNp+7lFZ
F0gOqTixCCR34uF+NoyaEEXd2NqEDNQrgvmqG0WZuWXTFDhek/gbYkn/yjN4WtDSrEcstYzcORT6
y5//83YQNGoyGQ/m0KG6/oOIxHsegwqMh4yJNSHZzh/QtTuVd2Xv+fuKH7yWFp1OpDao4LBzYwY5
vHAM7WiIGqgYcsRZdtsLXX+U7ZxlD04x6vU2lrAfdzHtmNc0HqzXcijTZ8fIcCDpufLfGfDGn2tS
cYytA8LYY49Hj7lK+7oZV7lMWvIJwciixI9YyDXs3RiTm5bk3i6buppEHkKd1n1FFvLKjQDT2Vrn
v1RyEuQuobybbxMyHL9IAmfGte/2NfocPtm7S+eeUM1o6EkUZ6yY7VuSNr5dflVPfhVuDveF6Tc+
bAKUjp55hI+xbYpkDpduXAbopqj3smsNWJKqNzygu5rY+gQ7XePLLM/c8a+CgJlMXxvVB4/f4a8y
lU5Eb8DWQwIw4/J2jEzJboIXB5sAYU3f6pi0cYAcvqEQy4/Ty+XvffKu871RliGIZGzqcKo+vHwm
cIPHWct5L8/Z53xnxAuYwvH2ObpfvtSZb0qLjVeMZxAZ9Ykz1hbokUo5h8Kn8UfGNSNoKLIjed9S
ufeTzWFgCvDFwDEWu8vX/msrOLrNqF2h14FCoht1PFpICGZvalEbIcAi/JzYTSp64kHe3FeRUfqb
kaltudH8yLnJk6EgQkKV9EzhzqTxDeu7Q/+20PVxP0QCM54OxHRDXx0Gb0xK5LAC8WZ/1fj4sGAh
r0FQ9dJoW3hGRbizXsHn9StlEmPWVfWn2Zycn0kZ44/PjEZ81NGQBeuG+4LsQhbtlWf77+zu+Mvb
iDv0RfoKqXWpC/9Zchxl1FYfOUYY+L2qb3XNMN5Gy4vlYx8LBgqQqCqxjRxv/j2AUoWohF9drYHs
j3Uom8nbFa0kpRKTGvErlIXRWpY5vbPLP9KZd3BRrJJEwpmEtJ+jIyH+9DKarKVH38Z49DH9zwua
xvfHB7pJrtoJTHkEkZtzlFzbGpaS8/gWuQ5gGu6PZ7v68uf/3CI1eoQ3N50JLKYk1pZkdf/bMHTT
R28sFOUsofXs2/TMUeZ4j7SL23rtDG72Cut0XOOyTa68LaebFQsR+kg6bIAJeWKPFgbfElXq6zyx
FjO8L1U5TPuZBRpgbJkGN5zXqluiRdzNXNbZUzDM5mZuKa6u/CanqiD0pvh0kCEubUznWNxr4Lvl
Zkx6SLp1q93WOrTDNcqlod4wwI7+1B7wj7VN7BvZY9LJbuIO4edKx8oIkD6Ku88saUu2fINley0Z
y9pXPuJJUWdxpAJ2aVl4CryTTqTZu4lfEIEWGiAyHyvMRWteW+NL38zltzyv89+XH9Mz14NsuERM
URxR1x29Tfjee8SUgxX6jR2VazKUortU07JXTwxQVb2SptKVr3i6dKKWpU+0/A4WQgfz6OmsHALc
xswOZW9E67YNkmylFxlUOWvCI5GmEzPANJq3PlaC+Uqn5syTyM4EBoauOU4b93gUj9V6xDvu2+EQ
07qWgjggsIy1NO7aNE6i0Cqm8kb3ccIYyq5vU9Le4jsbreqVverMjefQzC1Yps8cHZe79M872mR9
7ZBRaId1jwu0wwT/q+UMnVNZ5IRmjYk5W1fewtPtESM8TQWGQx5eo5MCfg6UZTeCDHaGXre08voS
0rPU7qSb2Nn2Pz9YtDidhQy5yB7+Gnn/+X5ZZTKYHwsu5vf0pdtKAyqYi4cpKd4QhNRXZPvHt5NE
G0qOxX3BAwVL6uh2Bp4YjT5pxDZ1LIiTcCBvcYQQYGOoyLmNUbVde4yPF/i/VwRdhydhqTWg0h78
gIQpsIw7uhayd7j3GP87SARN9aRDfMFxb1ZrAsyvSUbptPPX/ru2L5d1GfAzEwHliOD88LKDWUbe
CPQ5hJ5pPlLFBvWWRIDxxegRwa3qoLPebD3SYFfVxEiEEP6M24AxcEdWWRQsZhhD/wzvAwvW4LaW
zlC7yvalmcZPAHlHjvGl5dTrqZ3Elya2yq8u+gCwnHrWvykYiGobVWJxx5Zx+6tL9P5HMXaQc3Vn
dr0Vi3gv1iA29BwJY4IhpKIL+TiTJvw+F7lXrkQfe1uFxkS/Jca6vzXLxgNSMSTxzzhBUMDwtB6m
ld5WXr0OJkWPvtIkNYzfinTla/U8IAghLZN/b4dfAkG/XAbmYtgsZQ9/FbL3d56SPiJTl+J6nVSM
3qcKHx9pzV31nhGr3q1SlvNmJaNpTEMw+3xxKbWI9OOm1T4T/ZDFYTR56f3kDGJeg+fv9oHObx2m
mR3AXdKs9A8HBFgZJQ9atBoDV36LKD+rMGpMYKWGMxn9ivE2fTvVW9mDpidYO7A0x/iTcxOfcdIW
qAlbKPzAwYlfnR+h/6TzuodhzinBtjS5ErQq7yV/9hQVApIsKb+aWI9luZSdhIFOHLAa62lWiBO2
Q1UP727rUxWOqd2+VEyy3ruh4vTCoddHz0YG9ItZyAkEqpqaO4yqZFeiVYHp7aZG/MHKaZQEcrm1
ue77MZiQlEfA5KbCJnaFnB1oSClCgh9erxviJi319CYyPQUb00DFBtA7rlGQSn1BzxEXgJCpqrpy
Tbkxkv4d5fEtkxFhcTWmoyuwLprzfWIijthjYDaDjZn0tVUgAsaoqdl3Ym/1hDdB3tLAuAflQDQK
rN3pbdYjLPcKq769Koskf+iRaoMQ6+ePNIqcNx+RSL7GQkHLDVbAuGFlHOJ7urjZz9TJeHONQrnT
uudw7K5MvJB/qgl8aDiZg3ffVEH6mxuHpdrREtbly8vj8VrMaww1d5nJLGMspreHr7HdYn8xYY5t
dauqd35LB5MEswnRsT6+Xr7U0nQ4WjEWtCgDmWVCAW3z8FJSiCwXsY5ctJGEMcAYGO612m0eL1/m
zHrI+AOaJ6aepSlwVEn4NKVnN+/E1mIwbISayKJPDJFJaHBz5AjD1CSfpOFem8qfWQ9xX1M0UWUj
Kz6us0GAaPSIk3jbDaIks2w2bqDZWI+cPNtHM4qda7/ciZiPnw6Et+c7SPmYdxx7WTyrmUpBoDoy
OtNrf/fz2L1yyq/JnUq0NLjzGxHfFFa5BFrhm38BO4L9VDeAHqy7Jory717rIpwqaBI/ZiUWthsH
ZESzBrlDXq0pWq1et51hfCOGwuzWLXOLP//j7Lx63EbWdf2LCDCHW1Kiutvd7dDON4TDmDmzmH79
fqr3AY5FCSK8MZhZF14zJRaLX33hDSmD3TqsmpnB9MKoE5GcFM61H6WojPpLlRtvlKhUcTKp1uUt
bSiz871IN6rQXSz1McmbUSpLFCYeXHBCFPBVZRWSY6yZX5bRWIOVAinDZ65qdmBkhfFJKDolAhRW
8cXOlxlF5FZxlAMzi4bBhDoOA+OGONePBTLObZAtTfMirGUVpxlJojWEMa0hO7I02s+mdroEURh8
xfn/ZQ5QpshI+wPKe/iEZVnlEHJiZC+6HMyMn/cJmsRNrVfPkRbP40GtGGJJBb41O9JinZYTH6b3
u/PowOIwRbc1WGMv/7WoRfVUNJ4q7m4f7gsCk3Rikwx/oh/FJ7n5+UfktNaMsceYh6uR6FawVBOC
5K6toP9toexQWBgDYV+mhCLBeKJfhRJ4Io+mAOMoZCftblJXNjAd/qsqY4HD2EyIXlNo4UW+vBiR
6bzx3G6h9lbr9DAvK+Z8XWwECPZUQWeb8zNSc9VyQOQaVkAtdrK1i4kTz8cQxyUSQc8iOd90LoWc
p2aTV4bIoszg9ha7B1afjHRx0lHHIkJFOgKIgmU3f1COnBNS9KX8Bf8sdg5mP5Xv0haT4cPS1O5d
g+2KjtuWu8JkHytd2Qmel6EGCC2tOdlkkpFmEzytvC9TI2qaEDyCFtQtlIEUhPoPUaRfxsT8ykOq
H28fgFeS6XkUJatEfg7tGVrgNH7OD0DtIgwjGqx8VFsgUWXUUX03561aH5usp2fYJdI5RqcFVh5N
HOSAxSrlvBwqfeitoF/0tvOT2Ck+An2rEEOcBjt6a7c4XE7RTLbG550BT3YK91MKZaE82LPW4mOP
OE1/cEHGvkshrAxPxoJrrDLNdXfokZlaP4g6MdK3emIsEA5NB/B6ksL4K5UZQUg1yhGaMuP/YhFb
XyyQginsYG9eHnK9aH6sTMdRgY4HBoaOOzBnUseEcbKbxdVzqszDTwxlYw41pFQUUzJt+AgvxcTr
jS3+YBeyfeppGO/dR33lfKH2mMYHC7wl6j+gQb6JaaSh72RT+uSZgKzJDsrqT5ckKnMt7kcEueOl
OvQt3zdT2wjrM3CMCnDVNWGo4BSiDooWrGFAUjF+bTBXmg6JkYvuXutskUDPKRDPiVuv+DSsaBGd
MKeDcz1oxMLD7RPwCs64OAG098G4MH2iZDs/AV25Gu4welloZDr6fnmsGyT7qtn7kd2CYxzn1kGP
ZyzurIXPyddm2/pUg0atTnpiz0bQgr//PhT4LTyORqeXz7PcDrBiZNwUR2NtPUHPzLuA2EzaYSwo
DEuPQFiMhLSRzFaNqvqtN8bDE04Fy3RwG0zVgnJGHp2rT3H+G7pCeVd6nf3bsEtkIm9vweVdi8An
Gj7kEbRQsD8+34EZhqWDR1YeWnNdPSwrKmtZTFe5Um18S7sy3ilY5Te12XEaRsA4IA9Ir9BNSoFx
cDeOTZuHepkkGtpJWtU/eUWxnm4/12UyhoUBZTF8bwaLdO3On8vS4gm5eCsLRzSanjKnqxH57Pq3
S6cvO6foylIMig0J3mBoA2/zfClQprTsrLkIe5BoJ3QOAZ/3tvuO3oyyw/a4aBMT02FAyOYOcwBm
05vti/Dlcko3TUMcNkXzphI25lAM4r3naZwZgdikHeT4A9B3NxM2BVWRNmgpqdYCVXK1szuPNLF4
jjJ3hZNoDcY7Ly8EiYoAlXbgpHTJwzC0WIZ1ihbfm/Zo/Rl1HLp8VxMoDdHbEZ9by5Qc03JlyLIw
Gx4C1eq7T0vdGzZ8K5qhj1Fv7xpUXJ5Vmw/ndT4KRpRZ3PlGt0oNaLAZyhCh+7kKxskT3kvkKMob
pegohhV3nKydl3uhPk3DTo7+XvV4AG5ssUdpWWhqP01VmCm5h8n6YOmnPuutN6VQ1AdYytZdifGy
j3iZ+M9UYnwKO5ygAs+orDsPtTjfQmDzqatW3DbpyFJ3eWUBSFlTReXrvRHv5DWXN6kNVEpl8If0
DYoOm10iUJHJgIaTaCw1XDXkGOse2KE16HnQoV+J26DZ7XzW1xZF/wJyDlLmzK83n1uC+Ye9jtjF
c2Cc0zQYqGEN1aFpLUbCTle+GZxkCP/1E/cQh5DmEZr8a5syRI2bl9wpXQgPo8t8lBitT5WDdztu
7NXOpspc8DxsQaiEdAQSzOWm2OoumnAGUWLq61eH9COV3tGrixDSvkUVVHrPdawuAVQM9ds/PiNz
YJ4MSwVLo+bZSjosNqGymac27Bb3E/2FjPGCmZvhMhrth9tLXXxdLMW013Js1MqJ7pvQorgzNLFZ
w/4LtcP/jLI3TzSTyp/M/unOOPG6h3fbAsyAdaGYx8BLR60Cd/fNmTG5B9yur5twQP3zJYnKXqKu
IQQ2fTudSkuTajvJwJ9zSz0w+6xCdOHcnZB60T3mZ1gknDhoADQjY95MdcpibFAmSLowyVLlV6aN
LlZuin1cLAhe9Mgm841ZZ4oBg9AtfKECh1rcqtmJM5e7z8iR7wbon0tRsoWHLUyd8IdcRagW2vIk
Om89sHnuPVaIk8qvQJzZv/2+L440x5liXSo3cA1zuM+jqTbCionStA8jbJvuCp3GJmSZ7FTG8/pk
eSX+KgJta2aFxY7mzMWFycoaE12gPiTdoI/PVx6FYXYr4mNhaotcgyGni4faIpsl68qince8iExy
MdjZfDu8adq654vxzSoL/OE+dHvD+AG8QLvre7U+tKY+HTwYmfcz1OidRa8+IUBOVPwA2JBeni/a
jQazeryxQpeK6aDqsPHbxtPviiYfdiLvtaW4Ej2GNrQXwemeL1XlyFrGOl7ChprYvhDjD1QFxy9m
78Tvbh+YK0eUo4n6FgqaZIxbTRQA/EXZTDqZa6I4D8s0D+/hvf9MssQdQOlRadxe7/KAgk2SNy8R
10DSbBOQ4AcrcDgH5jfYOP9yojwJnDVybd+1mEH7+lwaHcy0Dh35xXJfbi9++bAQeSG+qWRaUgpw
k9QlOGMOIA7Ji7XCPSV89p/Roy8fFCLFOyiR/4fl+Oo1qLQS+LXFvtCgwGZLK4tw7VfzCRfuxZ9b
hmhW7OTfJrQFjrcf7/KroE3HawQE95onb06NTCNxXLR5vB5KkS3s+UGtRHRohWh8rdeUN9Vs7EGp
5As7u0TRGkTVVqJYQCRAyjg/qiUpzwzskHtTLHYYl3PpL5MCabZrm4Dy16K/wqy2N+vi0W7GeOeZ
L78UlucwMaaUKnJbP7XGWTy3MfsCdJCev1UaF00QDtjBY4iyE82vbS+iJVSWNr0zoHXnTxp3jj5R
KBfhNGvjY5VT9EVFiVRsUro/UUuaAFLuakNf4BoB8IFKIP1i8MtgfovcAg3krAomw6EdT/X7WGpm
n9aSKQhgKP3eWg38FNBjZYCBothTWmTCb0rP+ulic4RDeKb+uH3ILj9gsGx0V6R4HBwCaQ359zwU
OFdcCZRNQ69U63fVAvlUGNQhmlkiRuX2ydHpDeXg1Z37z69aNvdQQ4SzwBH3Nsc7USos4LECCdUm
zz+PPS0US6/FfZq6e45BFxQyBMl4yaCTABW8nqvzp7QGPPqoYh0spxzvzkLA55nZ0fpOCjLeFaNl
dH5WCzecMgOSiBXB6Mq14nOBs+qn2/t9EbP4JZwBT0qkkNRsb3Tkf5ymtEYHtDigoFqfPzJuT98v
fYx/VWlaO9f4xev14OpJRhdYGPLFLQCkyCpjig17xiNubj8AFXlcRs38mk95eYcqQfTOrEX3Uzi6
cvevzwm+GH1snSKQKa0lf9hfc2g2G5+kbFXDVtQWM36qLxOl6rdOHv/IK30PJXu5rZB7gFKQshC+
+MTOl0tRstXrrNHCARU5X/rFn7DnYCw10VUdRaP8uv14lxkpUwYIxNwEKL0DBtvEydSr1MVWVi1U
6fq8M70peytiOz3VCfmwvxRj60eeTXGe5eXXJSnnoFdN1Ppu/4wL7oW0gTLBMgAkkQXINlzHjWKV
+DKqYY/XYPWpR9zaflabTPsKLQQsnDdZyXSg4hpMNKYrN8SZaWkeGQQO5MmFsX7WHT76YxsZ2uor
rTpZAa4xLYDrBcKN31etPQQVusN4rKOTkfoVFsI1TgsZsva3H+byrDK4kUwmNpVKY6uXiQbMUFj9
pIU1+PIF+JTjfFrAmr3NFTu6M5QiO6YIax0Ke96Dp8hM4e9bD2cRWOfk2IzpAMlsKZYDiAGBW9Ua
5JOhB3Ht2g9ZM9Y7YIntjSNXkeJxvDHgUBcvC+Mn3ewSdQ0qTV9/ZU76vZrt4nlIPeWJIRDD2qTb
0/65uHD+d1HGC3Ch4Iltpfkn14SCMJprEJPHt8wHQeXWkdseZjPWP2odimlFAwMyAJ2WvtQDWOXV
W6pnEwfhU5eO7U5guLoJJE9k3ty5qESdf6nmbOe4racqOImKOOu8+uGyXws4CRdZiXI0Ti0glp0v
5YK9yD7QFkfBnmyVWvZVyuGvgGSVUVdX0bAGCr6SfmSU3knpcu9jZdbx76wFspE1iBv0ozqfIDVX
dNzb+L7QqS8RHVqewZ61oReBHDadClP1aAQiVg7F1znGQCMu3GTnfrzwnZK/+NXojbDM9bx1C8vq
fkbAHuBgZw7Oo41rvB+jzodWmhJDMrE7B/5F4anIMiRT2Jm5fcDO1Tk6eqZ8BMVJQjNke93NCzqC
/FUS3AiUj7BDADx/f5pS0zSKdYlXHKbvetGPeLAso/d5Wmv3oU4jRT0gvarFh0QR9C9NlF0Uv2xU
cT/TbGXUSaGO3ZKqqG8VBAY/N3ZqvKMfmY5+ZQH3CG9HlW1GKX8vnzZVHuUzufsmUI9AfaphzBfw
fGn/DjHz9EHgjnIQNu7nt5e6uBRe14KRBYdakhG2TmFTYZOlFUBD0N0bPuqKU31UFMBXcTGKn22s
mj7QrIzj3aTHRXH6cBX2niDu9iaUv4FCU8KUZIqxJc7YcU/gGlDfrY31t6KlDOI7vJGDDhDyN6vK
1b2Hlj2ITeyUWRWtL3kHwQk4PxAdlTOUZ2KnsQrmaf2SBApthTvwCDh1YVOEL0SdO/d8cvqpBPnr
5/O8tH5jRNP72y/gyrNLnTNJigNsd5EFjB5Sk3XcrkHJtIcnHtZDnJnVg6r2C6KWq7FTQrySzLbP
rjEiodCGCwE+4fzZFUTEItZbgwGRo3t9Atz9bNVzz4ANIqjw3T4CZVgoPQm+qERmBzEY+h/Cgkbo
m7gaIXdlZB1CI5Gy/BwzBT2USiSIizrGqpxmwo1yQhCk+44Btvk+LuaSQxM3w71lD9a0E5qvbR+4
QQ4vjUxi8yaJipfes1ACWhhlVorfT3b+vLhO70+A8YM1j8x/hK5wVOmCg1yBy0gGtc0RW4HkOqLv
S9A6+Q/hTWqIq6XF5LEtEd8rCBJFu97fPiIX4YD+C+moDZqA7ButoPM31q4xuDBkevASNN0341rC
AHTzGEUZfc+J9eKmk0vJprDFKIh6b5MCt/E6rZHispTeK49YkkzIkVcLxDXLRmStto9r3Q87e3r1
+SimpPqi9C6Tf/7XNRdhHm0auVcdmBy3P4CMJIe+U5HHlVLnt7fyImni+RDKk2hTwPa8xvOluozj
P6OOdXBqu/6aoTMb2CmguL2b++o6JgdFdnmkauf5Og2mRYjnwt0so2h9oBlC38VjYw/5mkYfjSiv
AvQjmu/2WI5vE20BuYY9WlDZJcoS0eBYv4Z2NMMcTYudHbj4YDBhhw8FpJr+AVf1Jpfp9HbSI3Tl
6R4a3gtF33yEc7NA9VyQWkPpaKcdf+XlAiR2bbyOTIaZW4LRiK+UndZM7tvacVAE0gB+YC8UxKu3
93KvPRqH9vXx+ES3UT1PswWUAt8Jftyg4jMwm32cNMFQ98WpWTRlZyuvPRr1udQ5gcoOyv78JeuR
mhcWBIqDYBb6kpS41lVO074RjrvX+N22uLgaLPRkeCbA/gyeN011F1SAaqIWc4APhRjqhHA8quOz
8ZOPxXjsMZh5RsVqVMJWsbKjmg/D4faHsy105A/gMQl5kAhB02wCQz2okRNV2KLbTjs/gbdS3lZd
2d5J087ndZnThwlZt4QZ5FyGt5e+TN/k2qTAsg3F57SVXKGWrQfNhrM6ZUNdH21TZOMJ4ghm2WTe
0V2rUns90Ilgmpyg8+ScIrOcsFkGfmv+ydeqDR0N1f2ndi3MT+1Ca9bvVyX5HiO5iI4p3J+dW+lK
GD37xZvXFZeVEnfU9gf8cvoXx17Ge0huGaxXE4QOEtMvo0lqfnufri3KoIkPjZKBQyk/j7/CqO1g
5UUtXB9GL0r/LF2H9paWIy1U9tNbcHYijIFJHG8vesGTkQeDY8ksm6AKX2cTT1BzoBWolPUhaTUv
+ZZ6CLIGaj9E2RurQhMU8Bcgy0PTjeZ9kfT59361hvQIyX2e303o5SMsObR4+BlLBc7chaX2cvsn
Xju67AepjqymYBmc70tdZKBNE/KbcSqdEOe++eiiEHevMXP/Mwqg8WprlqHbFHs2vNcCEmgMqeIo
VZeszS2gZalqFkvRYHpmDOgXqqjM8CKszy6dcLxg2x///KTSQJ3376KscgFOafEoKxLA0Ic+b/VD
75oZPjF1FGC/qR7LOfldq0b2FTXGPYeAKw/KRAOVH9oQUmdkEwnR2Ekzi2bsoYyxD9TMobwXRS4O
uqKYp1gz94TTr1yvNje5TBcgBvHX+SudHLON6ihmY0n49FC4VpXco7eyq50i39BZsgxzk/ScApwR
FaCHzUIN8jCROzGVjQwJLVuXzD6NIuofp66f0K2ZlVOrNHkQJQxU/akSw5M9C7j/VVzaPp2KxJ80
PXt/+z1f+dIBRMgSkf/hSG/Kl2zxkNQTGrKGgP+fhT7kgQJs467qov4DwDrjscvqT7fXvLblZANQ
yeSYhetus+VrXugVXih42vbVoYgL+8lRknann3ZxkEBNUokiVCADChXw+SpZY2pTiVRpIOIse9a0
Q4ZWVCYxgPqoiZ3AcGUx5GfQ9gOnzCt+7cD/FTDTjLagwmSH11qlAThM7GWjGk7sLNQHASZq5w69
th4RSMr948lAV+384ZxG73V1dNygxqgdfPfonZiL2k+qW7VBm067SOSL0wuaS1IEOcCAXwFZnS+4
MqBw9FlnQV2BzqMUifNrXZs5PvaYyWJFPHV1crDWBvVmPUYeLIGFoQcawF7vSD+a/lKtd8ZRwZgW
aD6xLLRSkVQhrq7JnxmotYfNWtweWwNRa79Jm/xxStNmPOGO2nu+EjvNnsrGxdnnmSiEEAWBC6GZ
2+mAgQh/VTWlG7iWAvlNByOLXA+Ux2O1NPpJQ9YyNKxdGcGLXI9lSX7oUDByIkBuIlxhCNtVBBgO
bTF6YJezjRnVUBnAKfTJ2yn4Lr41uRjqgRb5Bzj+bXgrFxUBcYvFTGkGd+dmDh4WfTXHe8ra1xZC
DoQGIy5t3OOby7tRKN5bpfSCsQJ/bg729KGurfLz7dBx7dwzyZHm0MRRtvH8GE52bajFsgDw153h
gzZhbVeLog5WBNXuhxbtq9vrXXlXkCVh+NE9JlZt6+UuESPssxJOV5XTbxRVXz8OSB9rfq3X3c/b
i105j8QP9u71THpbHY8JBlCaYdOFdKbWP2nG8mc1psw3m1zce1VRPhYc2Z308sqGSiV0LE+B9VDI
bWLxgkAaxY3lBbU7QpibMYzPQdgGCiakP9dR34X8ywvl7Bpk3gligfkv4w7JCj1/g7OVY8gBgCNY
UZAChV6W2F5QnLeiJMHLkcCPCxxbho6BwNw5LRTh1TvZUzfeofq4J4p+9fFJ5uTPIXBvUTAIGEW1
0JNIwjbEqRxrSHOysVsmzldy+TS8/YYv8kceXuZwNH4oPmg0nT+8g+NHsSZEUaWKLP2BPNt5zr1p
fMzgDP9czVW9a3vDxaVEE8bO2tdOFwRLE99cme5sc1cTwZRhdODGZBHuzxb6y49tCguvKrv+RZTZ
9AGP5HmPWf46gtu+bxijnDCQ20zaN9GuZ4KAM1oRBVUXW8sbJGly8Q2sPgLbolbmvg7gzi4IFrhe
8d7twboH06gNv5S1x1S4NxVnhlQIRfPkOghvBfocuR+iSJ+6IKX6qU5pwnjb94Z4aANMWLzywN7C
8WujOdF/rqWafMzGoaK9DoRkDMzRRm7XRBXo2Ng1SsAAOrzqTa7MXeFnK8TCcNDdPn2P6Nl4V6Vq
PfldX5af7MhC/Xsx3KjYGYxdDqkkBkAOZoB+4Mf4ygH4K3tY1Cjt62xGtapbbMQ7UGv8Y0d1+dCC
Hz70+lp+R98GTS/hNffamvV+1njTS6EwmvGLeGn2zEKufBZgBuBrk14gbXKB9RHukol+1oM0qsSX
tZ1seSVm45sMYWMpsRzHO72di64E3a3/h5wmFYXZfP5ltFXT1pOX6cEw92YgVnsOQKlrp6UEaumP
ykCXOWtaOJokIR39vRRe7e2P88pDU3KQBZOd42q9NcTMkZbuxrjVg5JduWuMeGHJvlC9I5LU4lmU
C3S320teXi/g8TFj4bNjOgk04vypa/xXGC43RlBn9fo4mW3p439RwBkVe53fy6cDjU+rmUXwertw
Q9ATXVDZMOgssom6Sq2W0BHZz8zN0qOuZf8qgEVAhX5PrMNH1SRH3YR5W5lUI+XvANgoMg/zmJwa
t6g/LxoN73/fRJmb/i84Fm/C801cRr2L68bWA0x0vNyf61T8FKKynZAxFayh26tdHlSKRBRWGABy
XTDR3qzmLCl1RWKQNOZ00Ous+GkLDwuHPNPU05omXn8YcgWOsJY39U+9mJS9S+sy1ZLYeRTTGSBg
/7mtn7zOdERsTsB9m059sxar8cKhETsPeu3ASDNAYMewRixd/vlfQWmycDNtCsiA2VyjS2UvkXHI
DfjLFV2nT6tH0L29sxcwJXlmpKCCIeeUEG82K6pdi15WWkJZajy3DrVZF8dB9FhSIf7+DvgCHK3C
zsugLcf2S8Sgg7Kjir7FRau/u/1brn2YUBJRa2FWRzm3Ob79MoztPMHyGuwEK8a6TO7SwVZP0nJh
Z5+vLKUhHkVDAHI2G74p5ebFMBQHHkwQZVrx1szcFyrx6LGP54+3n+lCw4j95UnofVI3Qv/ein/g
5oa5UtaZgTN31Qdabc3HiPynISNYUnSUgEK/A5xgLse8jfvZn9POwXm9hyvlJ3aPRVPiVOIYi7a2
fcuGcxtoLSz9f/+epbEqWSINcZ3h4vnBc3VF7YsRNDuD1RardSAKIdoT5YRyhF4fdjZFJrjn+Yk8
bpQL4DGwBbpogFhoogy9MIISRxIDHYhGEysGT9qafHDzxYQzkcXdt7nwmAEgJjT9V7oMJFeTfy9Q
zamO9z4D+cK3v4iDIOWm4TPyns6fn/lVp5ZdpuKYlxRHBBSM3wKTjRBrJOXXACe6h2BRYgsBGiLF
66JSw2Ud+p2NkVfP5lcA6Cd0k64DedjKtiTVKjUoY3w5phGC8EwZeY9OUtb6saekCWnHWHxjKlvu
TPCunVKZCYHaAyAKpXyTCaQoeyqRU6pBVBXTg2oO2ZsiU7tP1hAvD3RB8dIq5zpI2pUUsFBi/fuo
qvVdMafjqer64gWkT/19qtXiwaqt7L/b5+VK7MUCgNNJu4OycAtgdE0EUMs6VwO7wUTKQIYcDZLO
Tnb0XS+xFFL1E5QKtS6sT76880OwuFHdLjHOYk2r26j4TSAlugFWhx/PTQth1Zw/NlRuutSXUN9m
KzxCJGDjndT0yiXAQAoXMKlFKvvB5z9jss3RcdJOJRkrk496nrZfTD1NP8OOtt/M4FV3Dv+1U8d9
gwIV1w7X7OZ21aSfcuNiPWIhYvC2cp34KKaifNC9qbkfjA7cFnPO+9vv9OqRgzbHRwdWE+Ug+av+
vup4mmalYgpsrrwfcg720EzF8hEodnWq3LVI4QZH0R/bXrqvJXMBE1C/NG+hPlefzXi2F3+I1RKU
gDu8n8oag6XbP/HaewDBBkeE2T0YBXks//qF9cq4ibsDkyNFjUOxNN47aHmI/8Hobt875trtnPNr
C3L4mHyBECc2bvoCae6JCSdTLRj1OsZPtl3S9zk0QQPJSjttA30c0aC5/ZDXvi0QiJIqYlN3vA7v
/npIpXfUxmwXLVAXc33Bau4znpnTt9uLXLluSYH//yKb8JJXidvMzL2CpZMO8RDaVkT9vLgqUcYc
5v/LNgKQxeqNSSvdxvP3Fq0dt36FORXKs0Z5pAgU05HzvyCO2DJe65M93f3LFoPs40Bbgz0AV2tL
JlJWU1OqJiUbTvXyvhF4Ks55b4UCL557zI1+0/JoHirw3Xf/vrHwNaAv0eAAEyE3/q+35w3Zmjs9
yggggmGdGjihDnk3PkOg63cOytVn5DvgWpJmklvBzwyQhGIT+YPei+fum1Zq0fQ4ZxhKM1iuDHSw
kJEKYwNDqkDX5vhf3aRJpMgXYC8AMQPmve1CZnVaTIlLsaqjdhXGC4ILnbpW71rkVo63d/VyKMpa
MFKwcEPWCx/0TURsmJXVWDTpwWrb8/zGHrNpfoti2xQHyC6wyXiUA2au1LxTnvLZRPu86yuK2GLR
FRD+hvIzMhdtODlDIj4namfuCT9eCxUIAjOxZZ5O5b4JFYCYUsyTIzyeYuhkjZbiFbIm/SOGRb+h
u607CcK1K0JSu5D9UWV+tPmkBgHkxJppYSF6Dc+xND6PuLjdRaIoTu7UOgd458PO2b5WmtAjZOzB
i6DO9DbPWDlWaowaoalaO1F9cfM5eTA7r52PAFMbcJ8ZyunLuCrCF2mlGA9Tn0+VryTAFH0q5aT+
P5wLClFAllT0VL9b9hfAA63m9KlBosy1clJjSxtC4M1t/hVAs+OFXev0xXFojHU6JXEKAY6sPmN7
xsL8mmmlPlKbg4/21Rk7I2DvWrx3eK8EdOIAtwj+LNB9trzVQVdKquVepY3X4haRRjrG2O4S3v5E
ZGDZZKr819E6RUoBd/etsy1jVTFi446RJ8XE/Vyv1udSiPdq1iqnf12JwMoJkNN/3K62t7DnRV03
xI2NWMFUntLYRfODRvmPrB2rl9tLXZ5ylmImxWuUK27vwgQAg9EbvR2UDhe+mypqyGHCikGBfrAo
2hTO1jLv7OTVRUEGyjkfALqtdEO7mg4kSVzmuJYGGhg2jXh6AG7ooWD9mJbmfO+16p4+6mX8IHGh
jwGSjFuSEHd+cRTY0xh66+Btl8I/5Q5GfWVWrRPSPuXJqXHEu721V3JriKhM+iVAUJOTnfMF0aqa
RE5/J+iWZf2UlA1DdsBexQt84/4Igjh60lD2O2adbjxFs7N87Otl77q84K5I7CD9cGnJI5uA2zon
wTtyQovOJsNqNCdHWUvqVMXZPCJKALO79TV9MB5i4czfhzrR3xar1PKyInhEvp7Z7R+1tt3vVpU1
w5NVTu0X5BoQ1Eysean9flTm323rtl7oFab7kJpWZzxAMVE+3d5NuVnnXx+PQceU7QQ0ezGJ1pLF
HAyUtgJHayf1ZJda6uL/p9f05BP89kB6z3MoCGH5MRdGWgc1PQrz/vavuIw0tAuYPdLaQKEZpZjz
V9rpdq9GBhxBPesgTlpZ+r5HY2Qn77iMNLIehtMuwXO0JzarrFhMNsrqmoE6T1r9oR2bQjmY0ry5
WSmjdy6dq6vRBaPqklI01uaY4l4q8tj2zMDDq7R7YHI0ZU+rjvBR4Ng9eoS3t/DacjShEDtArlXK
zJ1vIQqAktSFc8g6pO53282qo4iS9Gut73pIXHlbSIhLF2ao2sTRTctrwDRPGlo4FNFd8ktDuO9z
E6c7ecKVsCJ1ykm6ORjM2TdhBfCxC6qSRVa1UQzcF+o8pKmXQPCZu9W+L1GT+H57C69FlrM1ZeL6
dw6sAwRxx8rBkQMOFaiG5Igi0hwOkO0/0NmMX9ZFczMcJ6f5lM2J+mbs5+nL7V9x5UWe/YjNubGi
bjXHhS9yQZTymOMyi7V606GTFe9pwl9bCuV95qfAGahMN0uBHexLeopuAH+l05G7WaMHZW0JUMq8
7vUG5H9sE2nAPwO/I+ORNeJmcxuGho1XNOAmlLEwTk1SGO9Mq1+Nk6eVbX7wUh0FWXvI1+lOtycI
tcBqo/KfRzZ05jRgyNTF4CnMzbFSo9jsmEtzdvPe/g3Rs/xB0T6Pfmbo015FfO0M84FQfoPZpS+y
WWxkbF9BpWCxAlGccTWqZ20i601ytQ90dxE7fNlr7xOHPdaiLOVa2myxGadpNmqZAzTFUbQDqgbu
5GupmkZAAMf6x+2D+trE2r5RhykjDS7qVdAj558LIoaA8wWfKOU6/zSnSQxBO6QCjFZR6C/pmi6m
T7zCagc2TXUaO4PWSwUAsxjG5L0STePh9m+6tgOYW5JHQlyA5yXfyF9f8Io6Ypyg8wuJxxSfyrgb
g4ZhOrRsSzvdXupaFESOiK3mNJveli7l4hKQFvRAgzSbuu8ZXfWHBtm2ZCeuy03cbDJtfzlepYoE
V7vZ5MhZsOisQMYkloXnNpbJ6m8UfRFaGhTD8DulVL9n+H3v3JVXvlYAeMAWKNFkT21znZi1sZSk
AW4wNaZbIRqRtGFCXmmGuOGtsb8sNi4yutrEH4duLjDxngZH2/kR15IswoUHYw8utiRin7/Odp1r
gdaXFzRR5iDOPSraeugcYMN+I1blQ6KUZRrMthNj2wwyJUZv31qng5UO6Ud1Wtf/lqKov4GxZQOF
reEFbQrHiX0ceY0+cNUegpmzZM290iYTsBWjwY4364B4/vunaZGwSgkeaYW5nYooaWr0YyuVf2bD
OzD+x3SiUNffdtZqO83ny28AExNWArLBiJN86nzT+smY6zEakgOTgeHRSVGhQSux4CpJqp3DeRng
WMolskGWdyAobg6nNjh5s8QdyMFRtKfclmLNrlGd8gX3YpAaeyCYy2+OLqpMtumWAgvdAnAUair8
kTIlqDxUVGPM6n1XZHsgp8sNlF6b0quXMhEZD/kr/goi7ZpWRT9AElFQW6ZVnHPj06J6NprB++dj
wVJ0AeDhyxJqC1Dz5tHFBm1mMFqDaOkaIQCxSIUS16jD2/Hq6lPJhdg+sBpbeH40GhiIews0p8iO
wqKs2wCFPvWoN0ib3V7q8lggo/da98J6Yg5inG9gJqBVZkmuBLpeIOOXedZyTJVoAbHkvC1V88/t
5S50aCk7VYDCJIv016EWbcKEisAx6mXA/NaccOIzVkGadIjwY8VDAFVMNN7VQY4FE+i/kNc6T/jD
YKnfXJRXsVlxjGXwvb6zWshPmZieJ9yC9RM6aNjy+Gvd4n2z85Mvp4RMASi8GMzLWeG2QR+RSAoG
IkowR7X9Ynfz/JLX6ey3AkNCftp4iD2nvrMz40FHJPkpTlEovf0bLkO8pAigQcT9RRm7RZQlizWZ
dJdQI55sjClriVBPWj3MurKmDdbo9w5h94j8dvZY9JCpbi9/ZWzD+rSWeH7yI5DJ56fESTCzBwaK
SH/uSggY7JwgQxb/t24oWD4g0tr7ZZzV35JF6z4k5pqGtHXH33gKdKDcDXGyEs0L62Ico2PmYaR3
+wde3rz8PsA2KMhRN15MMl9bcpnqKMzwPPdo5lFOXaAluBQl4oTYxHLQ+rLbWVSmaOfXPbMzDalw
Xguf0HZiV6R9hy86mshUWdaXqKlr7qduPOiNMxwW1V7vRZouQaaMyQ7g/lp8kNoVqCsyqCJlPX8d
LWRg8JoFGrWahrJBpjsHr4zcB8Oq9ponV5aSg2kSVXS35Ok7X0pJ9LRaTHYWkjO5mjPlQLXmepoP
U92Ve+fsyqfGYmRosDAx1/E25wyH5pS/uTRi3Vncb2lTD//D2XntyI1cYfiJCDCHW5IdJmuUtTfE
yisx58yn91dzpWYTTYxgG2tAWFVXscIJf/BpU/a+3M9ycsjULPyNao4THEcdbSoY4YbjRlOxJ9m0
NWshRAibgdlz21/O2lGWFIs1eKbY0MWh5yiTghtkFFgPrW3kp9ubd2swNi+tJERsyNJXg5WtpQR9
n4e+k/UWVn4yhj3ugL8qaDwE5/dQD1vDiauMsyzwqeuWylCqcl02sDVqZwQKI2Xl91wGkotIRfft
/TPjziC4p+xGjLNKcijh9qED8MWTdHLWTLfyc9LGWHBMKJL+xVC0/4TWlUAYq5dfLGjHCoUrLfDC
KXGwmli00GuTIf8lJebem7m1gvRfTHi8SFoh7XU5FqT2LscUNvB0PRx6v4BQ3pzQcsYWMbfz7v2J
EpVakMwItAFCY59cDpdqNR9slAJPxcHtKTLH1CszRMaJjLVwZxm33mcVIKrA61GigjV0OVisIsrT
t3HgJTqVjAfew+5rYJjSJ61Sit9LkNYtij21/kyqalEpR9gWJznFrlC0Wab/9fgYBNyA4YRiOsEE
JjGmlr70KM3/d/uDb/5SwU22Edri1tdXxwZftzlCgUQcm7xCxyCz4WJLQdUdktrSPxLB9YobLlH1
UtVyNPszKowHqVcGNw7a/tmIUbaMMX3mhsY/8YD343K2KGPsAQo23m6ONf8BNofsz5qwFLaonBWz
QTAXWtKhdVLrEf6Dg1jGqB0of+o+WoL4O9dDa7hZC2nk9kJtRHjwbxFe48CzUmsaQBjno6MnAPqK
Nu+PTS8NIN95FoNpeoY28l49LgI80Kg8S3D94Bau84zGmKnbOlydWBTfq2hFeZiCEyK12XhSpveL
gojhxED4dTDu+hHOF1ltRxkLxKTr4mND/ewA5yG6cyYcCmotrQq8Doz+8zJk1bfQcoq7qB3Mu2ZY
rJ38QBzDVTgAqBJRYMrjIP6ucNVoB/SIXkueNqjLvfC7RaFWb8+3v+bGbiLJ594mdOagrjUKiH0k
JwzUyO/xbzynSxR+kJLRQYoyr7wcoOCx40e7c4diWKz073Vm4Osiw0nEI94qWuSr66HQpN7WZkA3
OB8qxxxTDiylFRTlmkj3jdqQXRvJkZ2wYOO+hbtFv/sNpsa0L++kTpmEqg+pa60E1gF0aOpjlGcd
gnH//tuIQBAjoPIJRpHTsi4VNVziDicx8pWlWWIP7If5Va/H6b7R5eigOun0qE/x4iJTTFlgTKE1
dGG8p/ewMWMyfpPU2SawpAR6OeO4dWoU+8zQj5dROXUlASWFk+xnT6C2d+OLDG+1b3WhqgGEhV6/
vFazjrGAsujoR3DisvKuoo/8uTGl7lTEaXYe8rb+nqWdIx7WAmtyCLx3elPBFMmM4N++hhI9ddBN
dhKejUsLzp7AOYifRDHtcgEaQA66lgCgkJz4t9aCLtHCyD6Y+ZCcSqeddu7IrfUmvyEzpSQLK2QV
UC+1DgKyUjFmmQpavyPeI9zPNSSYiNboX8yNkifIK+q+NGdWg1FTbVGs7xmsbGUy18l5dLLEvisL
+LVeo3XLzoBb6RvVERDmBj0u7qbVdgJWI+UGih7+qEXKaeg062TBavUDIzhhPvQCBtYULh7ZXUgA
4lY4jr60zaD4LbJs94mGVuUQVoj3jfqP29fZ1sKTx0BaoqdJSLp6xBMcVGc71WK/lEv7mCzmtwZN
Nr/tg3DnE4s5rrc5esVEa1jLAGAXx+CPShFVRXmxDC4RatIvZtTlPzscfikolN2jUyjmq2HB9ncs
Kfvw7inSwKACBs2Hr74+y4Fk6kEQFKEvFcjiTdOCPUAbw7rXhr+IFEHRA1KhOSvI0avVBHbk9F1V
h345FMvJwJz9wYwgLqVtsScesPHaUZ/SOJpvbb919X4OUOPPxazsUAmetCjUnspyid6fGqHXLSQT
Kb8AjF1NCHZQlNXGHPpFPISYUjW9Ux+SEfv5Npb3ugQbdw7Hks/PCtIlWIe+2tCB0omJXKhcG49O
PvCizcUUu3HtDI0fSHq3s/u3RiRmEE61gjm/pgynxZSrhcY1P9dlcLKqpfahM/6OTC18ADe0R/vY
Go6kD1UNYW+DbfHlEWhCeRlqywj9tq4lv6sV/cA91LnREtlf0taO/+LriSwC1QPoUJAeLsdbEPMJ
2lIPfXMkyk0DKjDmjGM9ll9/kdSCwsT0VCYQJGVfbZSixsNw0IVdV10tfhyUjWflsfEa8Di9Pxph
j7x56nJlQem9nJW1dFCuCi1Dvlhd3DDopbMc4v8Q4Rf0/joP5SUGE9Y1YC1WQ9Vx7FjFomf+PNbt
i6bm5j2utuNjskjjzhuxcRHTFjBJaqED8Datnoi8tnOw9XHqq1GFbkDaIcGk101Ru+kwTDtLKH73
6i4WjAthjwv/4AppqQ29vVg0xvzUkOuvoFrqhzbc1TcR7+jVKOhXUdVGWOWKhweoiYZU3KR+C8Hz
NCc2dhk1clbjYuOABavctRoFJdZ0yj9FjfVe40JCZch/gsIm9r6y9kus+ZyVk4ypP5vReAK1+toH
cf4ZAdDurpySYGevXKt4oj5AVV23GI6Ebw2AnuhFZJpSJ36aNwQXZhfo1IbNYPSnwMmfOuqJZ6kr
rEOvx/ULGMLiUwsA7zEsdD32yrzW/tWNMf7f7ddv41NTzcNMCqAEBb3166cUqtNoeZn4SzzIYBIl
6CVRukdl2Xjc2UZ0t4HRIzKxbtkFM0FUj2UJn3oGHgp0HztMlaQEfYslNU/TaJkP5khEY09WvVcI
3jg71NG4DEiNqAavQwsYITMQiTTzs2xOfhWWFD6GY23ex3axU1Dbmictc1BXFBKQJFldc2pvDQUf
GgRG0Zj35CXpHbGAfKBmrx1G9PofA6NLTgQB+vn2d9x4O3h/6dsolFsAoIk1+CN86ttIroyEOdLH
jH93htEexlkb8Bg26vbc5+MeAmxrqlScKe8wA8j04s//GLCLFhPeEQjntJeHI33fwW2TGHpclOF0
mtT2azAslauidf36F1OFo6YQlQJnWmPeSXZilHhYZB2RCBcZ6/FLa8//zPI0nezCse5uD7e1eygb
0AUmtxZcgtVEZyA/ejIhDzAYxfepMUKPcjN+XFGn/r491NZHFG7dhBoiwlmriFYFcoHFIme+OhYm
HLNC+bfosvzDoNBB1czM2UFpXR9+qmyUZyBWUdDnAbucWtwsTTukEl6H8ZJ6OOuUz+2w7Kl7Xi/g
5SirMAP7vLQoM9QIGjVTvgxFQW1NKboP00jL4L0LyBUDyo0XhQ9Funw5IUVq5jbKFgEbjaxPKLX+
Iy2leXZArT9kxbCH171+wUS3nsYL2Rsg4XXpUB8NpU7lsPBtYZRRkqS2bgpJ7VmelgblF3yLXWMU
uduE/yPPWRo3O3HB9ZbhJzjUBujjA6x8w+H9cQyrAMsfGUEgH4Sb3fpqoVefjant7wPNkU4ZCjXv
FmjEIkeIZojeC5SPdZQ6FDp9FpsRZbpph7SKldNiRw4NKH1PCmFr5zAYpsk0voFgiMn/MblWrxrq
O3XhIz7T0WemX/EE867p3SwwnB2sx9ZhQO1AJDP4aZE4XQ4GEqyzQ2dEEFGH8Eo/qHDxWY33wgDx
BFxGPWJGIo7j9qJttzoNKVKKaPeg9hXXrU5tyhzczBxM2tOL6ifa5BznWc0OldrNJzsK6PYHavDr
9jG5vrt5BejjAWCgUHmluyRbaWSXtpr7Qzk4rjaSSRVAQe4wpU+8QJ/mOzb97MtzPuwUYbe2q1DE
Jrgi6QDCc7nI+MYvVlBxF3SpPT8byfw7M9Qhd5EZNT2MT8bD7ZmKlGm92uggCIkdHn/AdZfjJRkY
5VBmPNla/huVRe/dshiLxynqLA8h5srtoy7aoYpuLa/AoLyZ3UFbXg1aIk5SZ11c+I5OV6gNCKeQ
REBwJTfSp75X0lMaO/FXRerD99d/LUQDhM4wqlCiHHs53yKuOlpECMNKVR95mlS0z3OEN1CHUpSf
FUbpmWYy76TJG5wgHmM67XRD2FLUQy9HlQq7MgcHkUyKsygmFY6U6V6cmdo/XBFhdwgBkBR3Esqh
ndtYAVZCOGU34JEHIbbajuoeuElso9VnBw6CUZpgKAP4Wy8DQWCfyGj5LUajuHVqLffI6qNdpXbB
79s7bHPyjk7vD6EGmDdrCLdRha2h42viZ6k5+lWSp5UbIVxQuUSyPKhGPDyWY7R8A3FOFEbCOLzO
Rtifaj1xvJ0fs3G7iN4OL59D9wGj08svMaddThkNLevcihBQ7Jb8xyB+xaQE8dnGQZqo287vDBRI
/NJR02Nj6nusko2LVGQ4wJMpcom46fI3KF2AZLnEbwAtMGKIMOCS3pbn988U/yQGejOORbruchRu
y1wKUtL8kOBPfqojY3zS7dlBt6BJWWfi5Kh0DQLR5lEy4+hrkCXNiPSKTp55+7dshAG0moWfBwsP
F2K16FMizRi4h6m/KG1134+qfU6VfLwvSiBikhZo92U3ZB5KD/2XCa7yznVzvdlBJtIQpiFCCEA5
53Il5ljHqHpAzmqZc7DQWAJ6kyZF7tBLjX97ptfX6RuphM4LDlEoz4k///NBzvpqirHV9UDyOTB5
lerrUKWzH9RTfifh2vJNn0w5e/+upp6DAgZEaFJ2/u/lsF3ZKBOmDQ5+KZ16buH2+CmE9CfIW6OP
oStX22Kqn+BXnOfRLh+Uqc13fsPVN2ZhTdFW4+UEDPIm7vXHzKWsbbNOU0ZvVmJgZWkMKBQ9gDKD
LzVIlqvYi/ExKue4o1DfTMWB8mt2987V5zfQpqZ1SRpCQrv60KMEvEIF24MEgRHep3NXniy9Tg5R
IlmvY585rjPvmqlevdhvg9KXRfxAyAyu0p9WabtwqCqEDKWyQusk6s9BpfeHds6/SWEwnG7P8bpM
IsYTSjvQCkFVrEN4GNqDhrTziLBm7nwtM7O6b5yova+WZfY11KDOnWOO9wQM1oemT4JXfFCNc985
/WM5ydo/ddjNxs7Hv3rQRT0RYB0tehG3rEGRXCcpaovNCLRUso9FWalYyRedpzfZ5BpOOnqphSiZ
OmDDens5rs62GBn5h7f6DMH6aucbuH46PQgBr8uc8FA3deNDn0+82Wr2MIybkxQFWuHJI8a8PGQ5
HWIdc73Bs8xGekZ+UXYh8yrnJk+q4+g40rFR68aV6fbuxMSbIzOkyOeJ8tfCM465FJJTMUnbGKDt
NVOtPBWgxn7O6lKeSsVuXjGxbALM3WVtJ+rfWmDxbcEo0M/lLbmctdpWXWOWjE38MjReGWva//o5
oXtd6k661+m7uj9JSnkgcAqDtAM4cXWCkVaYinaCSWHnVX5ahgggZoyx7qdxbMdTqeX1qzX3mGTe
3kWbwxKbkHnQpr+S00RDXnOaKR2g0ObLKdBG86wWE2auyRIfnDejljxudrbuxldF2BEdYNAIwLDW
Nyb4axJJExHDNm0S7Jab3se6XnNraFmwCobgP80aw7tuSYbj7elufFNoJOjZvim1wAu//Ka0yJUB
BgE6toVc3MH4T19sbcx+KZWi7mzdjduRWi7vIewV0SFaHZp0rrWOaHfwCAHRphmwXcJmo2ofs17T
n4oybL7cntvWp0Qul8Iv8a0Atl7OTVVD9HDaesANM9IPYTJnd5nmoKchF80hbgIUA6e4eC/Ti237
hnagBMYNsb6TuY9tBRj/ABIrmo4BMnP3Y9WGDzC+o7/4dnRiYemgMUvzZlXBkVlOk4M4eA0yqKc4
aeQne2xyL7b74MftpXxbq4ssQUwLOplJpZZW6boq3bUG5g5WOHhSovQvvZQmoGZ5UwwPUqsTuQgr
xs1x1pXedGvJCX444ZB+zHQnGN0kTHoYaHUKDSXQ1NlHZDP7oEmqZHjFKEfWfZe1luNLWaB/dwjJ
n5IiC/+p0fzHAbCjy+DOlIHfDSajHksQyomD78lDtbrOlLSt5GhwuEr7RH/sta49tc6QHlrFaR+A
he917d8sKlZrKCSVxaYQJ32NtTSVOVy0mpCzAU1hYw2Cd/wvimaZ4SZZMIb3SzemPyxWcjkPRZ7n
r0k9Z6NP8RRRzd4K4g/2EOSOa6gF0h6UYLv525RNEzoWBlLG7tIvw6dsUMadqHnj5IIjERxKzi83
8WqlaMNmZhRIk0fCBuccJ7rwv6Y3apwpYycKXbQ8YmsnUbjKjPg67Gtq9OSKxOziN/0RRCr4jTVj
q2CZVs3Va+g4Pzu1VHe29dYgWLlSkRcKAtRaLgfJ2yVWulYlZIiy3o0K3YQMU6SH24dn4x6i6gm+
DSQDoKY10GypKjuWO4lYVBmWM590uNOXTqgHhPN5ydEwTyPH2XlSNi52jQYO5UDh1ks6cDm1RJ87
J1+Iw9KmKX4P8xItx0CyNPoNKMDtBH1bMwREh7YN+4Tod1XFkYel1ZKQiL+qYmzT8lmvXjuE5741
SD+ie5E0R7sJzdfb67rxalJPBtNOQxnF0DXaK2lHZSyhk3hTKXedFxZm/JrMyD8OmPMicZYZ6aOs
p/FT1o3SzjfdWl5QfMAXIfRS4VttT9B6sVI4XB6iK3jom1kOT/Q82kUQAqVx51HZ2qdsUMGyB8d/
Rc8oZGcCsxRNnlUU5g++uaq6cmLuVRy3JiWcZ2HGAO+FnX25ZxbHqRuDfryHG96M2XLVPgxTpd0j
toGk4+2PtzWWkH236PFS21w36SdeZ3nugTn31Lh8I5oId1pFbh6TtGn/4iwIdXkeLmIday3dUSAZ
Ca4RA4JGQT08YHt4M53e+1lWkp2TsPGlSMe4tOneCuzl6tj14zKiQ8pJ0GQEyNtKDx7Soql29sPG
hUwBEUcQ+HQCdid+xR+Xo6YXnZbPI7uvjuhkjJVi0T00utw1hqis7+fMNHeC/+vaHU594IGJUFEw
pBa+egQondQ8SfaAzloVSwdOt/wLypT+hI7T/BsvP/AVStJWoCycKZf9NA7zk1xLrQobrkRs6t37
R2S/EE3EzUpgebkEUR4CtCoSrm7KKG4yzRbYgL48jeih7Ex9Y6uC3OLlI+miML4mJSfjpCbUOQYs
fUvzZLSd+aWvEw2qXJrtDLVxpRlU6XQ6mxx2IBeXszIpu/VNjyUREH796PT5f51ijM+SpU4vxpLK
Z7vGtwCNXe3Du5eTDrUQDMFSUMh5XA4cdyxjoDFHw5ij5zCrNMKJeKwyV861eUdkY2tByWeEojyP
BsqEl4P1FrTkfkZqobDa9EuaQH6WJc14BKab3N2e18ZJEbp2BK2UZcCnrYbSa8OsZAwJ4GhK4/Pc
KurxDT3assN9rRn3cGkbLyHjWaJhhTAsaNDLqaWO2jqVYqBxW/TDMaRC5kpD/cVUIu1sZc50V8i7
vlvi5K3iSq41vh3hEqaJa+CpKckImMZD782GnuZuSI+wdfXZMZ9DND0qt9SG/FvGv2u6YVWXn1U7
Lfd8Gzc+KdU2oCOcFEidltjYf9xIvRMoUPdY59BI8/9FupR+nGVnfjLtLt4L3LfWmKIXPU56q8g/
rdbYbAw7DvWIvA4D87tem4wDFKnhKcGV2xdicwC6sz298K1F/nPQ1UbqlERZQpMEqDILHMMWa77L
lhCWcZRauJYn8YNkFv/lJL9C7e0vXjAaofRb6VwjTHOVyqay0UZidMR9dL8cleoI3V7CKbZoj7dP
zNaXhPVBV4Ksmadl9SUbPQypJbG6UzTMZ6Ug78pgofhdYio7Q70RaNY7V6hp0bOGI3AVcOD5UzQd
6oOeNZjtYWmq5GGR1OShUaL0n9JCu8B1krr+WPeqZyT9ua9ys3ZzvYnhMGTGSQTvRNCL+R9OCEtC
zt0b/0Y9mqq310R83PXvhIonGEeCz2mu3j57WlQTGDfad3Mh/WdN0aS6uALXH9sK+jfaI8qn2wNu
fATYElxZfAiWZh1GgBkvujThOMFMw6rSztqnnJry0WrC5dtfDAW3SUCTaMmsDQy0kXpfM8g9itWN
9FErUnBQ6Zxzb9WDtpNIbjxvPC4g91lFAqR1yk27oM4LY+692kZ/WtJoOLac8899kUgoYhbVuQJM
6TYTBn23Z7kRlzEyUZlQ4aF+uYrL1Lml4G1MvZdppnTG/tT0HAgEO/vkWsoJUAQ1BQH3cATrV1xd
f1yDdUWmsehsaClX83uzST9YVj0eRjuUDnooBR/HwUncSYbvFFY6Uo9WsefdtLl1hEeVUNcUFdTL
n+DMmt6yELwGMqdWD23dl2xSXHCDs397UTeHEjV+JDUgcK+tsNpQhiaV2OxSZ7bPuAmkaHimypFb
5d3gBLGwtOlhEQkB7TWSxpbDLFpoCnpOZQWHeKBc1EVqeAqjrvc68mekxcs9Ks01L/NtVIDRiBsK
h8nVrlkiU86jQuu9AS3145Jb6QHZweXZRo3uTPPYmo9VqdfH1E407BXLrASMGwyPgZyNR01NxtMg
jSjzWWEfHTJwHH4BumBPWHbjPRSBueg48Q8O1uUXrxs7TMJM4VS14fDSx3PCM1E69/ACk08IMTq+
SafxfPvbb7yHdPlIqIjgOE9rtIiOTgJQKrZZ00/DHXyT5keaLPOTvCzJaejz1HDVoA8ekwYZASnq
1T0f8a1Zc8oEal2jzrl+p6ako6wTEfVo0mSfstaeHpqQHC/U496vJbw2FlXKdjA5W9eI2AcoFVCT
Yi9eLnXcqa1aUp73BqO0n0L8Stw+HPfcQrbOFT13qkXiJqE+eTnKpKsVwuFcVnpdtwelKor/1Xn7
K0jqbieRvBbTEigusg06HkKhZQ1A6AP2DMS83qvawHYRl5ReqqL7bppd8axKYUHvUld9OZRmtF4L
MPty2eIKX+uPRZpHP27vqc15C4ygKJTRf1mFHuUwRkOqiufBCLqj1kk/UZ0dPtMAKXd6ERubhyfI
QGmDSisg5NWRKdpUJTYPOi91Sjl026KX7go1aXUXDfPlJW5K7RWTiz0w2cYEBYqeGiAeN4jhrCa4
JE4/lEvdexPluX+UoLbdyejMlymfdtnvW1NEUx7EKvVmRAtWMUuErH/APUzm08v6saqi6QtiJhQm
1NHsBcnV8q26aAN37NoO4yuUD49pbNV34M+Lk6OX8+TaRZLoh0HvnTsnpgPlh1IpHUajnv5iywOv
gzYnsPVk7mI2fzycVaY0VTw6mCFHFGEzJ4r9LAmSR3No9rhRWx9B576gyvXWpBd//sdQkzSXvVRX
LEwNaS6equBn1Ffxg2mV1s4227guRI4rIgI29ZX8VhPHUh4yHF0TVsxpzfygBJ36+fax2YhOgToI
hWHA7MD3xJ//MaF6HnHG7DGS7mR1Rux3zJ3HDNj8j2rq7OdESpvftwfcWkGSL8EwI2iCWXw5oD4b
zTiXGqcHXbizrnefFUnC6yZu96TYNqdGhRA+D/bOFFlWI0VZVdcjI6GvRnAIec2LwwC9okye7vqk
iHZeta0ql4gORRxMxQBnh8sB50gPVatmLemwBAAe5ejbhILlvaYPODc0QGsOODvI3+Xe0B7TPpCe
JV7f85DWvfz+ChexP8GqoBeRjq0+a1uPzYCnI9qGY1O/ZEGu+TVO9pFr9smen/HWF7XBZhObw8lA
kP9y2oDmNVJa1rnKwyj30B4w7tsS4URXk9Lp4+3ts3UzUSOgZg9oBbz7qsg1SU0mLTSvvBIhqB9x
2qffa0ApryWcrc4fzWUuXJUu3M7rsnUYHQUFeFE2gIG5+rS61fI3G3rn5VOAj2yXBkepL+Xj7clt
xEXClA3oC9OjO7A6G1rcW2bcMEridKMfjInsQueDiDznhgfBNH0Muix+HEvcqQNj2KvDbA9PY4Ls
nTbjOvqXwkkKkPbiLshhRheTUUF6m7WDtnTd3WJ1y31naN3JmRyJPq0e7Jyf608LqJNTQ6AOyO5K
yKQZpzrpdOAEqbIsP6Yhsw8Ban2JX04OleE8sEbJHUpL3rkCr/cv2Q7/pRxMVAae93L/FrZZlkUU
jR4mO5Ro5lz+0JrNS2NwVG9/37eI6LIWQMOQU0mCBZKQSt/lULOUTVrSUh/BsrYxDiMqFh+UGLtV
N5qb9IfcmOopUC3pn2lJihfamOq9EyfRg6iBf6+UQXpE+tb+VMjBntTe1uLTekB+lHRM1McufxkY
kkJLraCnVBLA9mllDJca7J5LHKjaCINI23DjdtlDfF1vOQ4zpVUBteMGWRvQdphbWzqeX57jpHnt
los9A1JvzfYHmEPF9JBZSE7aUA3/RAtamcdUWzCjuv1Vrt8JfgNyUxTIuC2vGmRL3lYWbLjBi8qh
PrVyNjzHYVd9VWlcf6ZP824ZD1Hk5N+DngfuDgr+5VIvVlSqdkyZd8wpO2FwlPpRg7MZyBZz50ht
bG1mBL4D1Be7bY3Q6VFLtpqMvzvjOfbqaAjBs9gmUk3FHkFmcyjE0eDdk9tRob+clZR0hVnrlIJk
J3oubeGolDtK8WCq/a4d4eZYXFPggdAjJnS5HEsdrCwsKlJrKiVK8zAZY+WcyxRTe9kp5q/v3h4w
cwWjFBA0/drVyYgiJ5YHh8GqGg+EINKfE20JYj8ardxX5jHdoyBfvzWo6VHOIsjEp5PH4HJ2vAKx
hhkxhU0AHM+wHEF4V9wEt6e1ceDFhhd6AnQ1AWdcjqI3qWR0E+nEjCjw5Ec2uhduFdXpeZ4s53Ns
NuohqYJyr92/OTsTTAPxCTH7VbE/VM0ZI2sumkCyR8+Jy/gEhkPeg1lu7RGuWEp2XGrgHcXv+COw
lXvoOFSOKfBoDSjaFhBvjuyHF1N6828v5eZQ4m9D01PEf6uh0ioLkpGulKdVcugRJSn3+TD8T+8L
e6cGulEjRKuOLgkJNyeNgP1yVhL6EKKIyGVht7XX6G35X1kstp/VenpXLpL5qHf6x3AYlZ9JHC/f
cEbaI+NtfUCCFM4Eqhfcz6vZooptdA5KfV4Ei8oLzWU5otSd7KzpxsNAi48OgoX2Go2p1RHHES0v
mywHwTlHC8/AGNwNxpwftNLun7raaTHr66jDotp9qjVnz2Fo65OCHKU1DAad8vYq3tOqRouMgWZN
v8TJcZLS2kcXgNaqOXWH9+8egJuA5kXswRN0+UnbaJLsvCgxoS4Sw2vrOfEHA7u/Sa/fTSnkbyf6
oA8EDZ37bPXpwo7Ocy0D+kN1vf0pD231xYmS/C4CGrazUzcWkN0B6U3H1gW60up6yedOL6Slos9G
FuLreVQfpMka3Xxsnfe/36ismQTnqI9yp622yigHA/IoVBPlhRcgVrsBfW2hf2tTbwu9KsVE5vYn
26h8CdoPaiUIrgFsXOMZmtzIBlm8q0WCrZmbZ0tpfOilcVQOZTvV/zM7Pe4Aj/eFAe0vsV7r3FKg
V7aB9TKl2IYcQrNQ+n93ftbG0QSsCgPPEbx4mhWXWymZjFAybW6HrJjqozSaaX3suxFXNi6N6pdp
ACfxICBG6tc2Gs2nFEum3kuyqHjWExwOHicjsmgOZrn8qdOmtNoJRzYOtaibIApPj4N4ZHWqEMqZ
DDlOqJ4AhvZNCkQeuvD6wanTl7jGZZFnSjkPc91TANf0nQbL1pZUVR3LJiq/GhDby9UpLYOM3GTC
VYT3LDh06SEOlZ9ybyo7ld6tkTSBdAFuBaXAWZ2zxMlCqSZJY+9hF1+WlD1B3USesUzjzj258YyL
ZJFlFdxdABGXk9KItiKEnggmo3p+qJpwJoxtbKAXsRaeanXGebumin57p4m/dZXH4L6j87jy4JEz
rGIii6JqC8FtQI0sHr1RnbIfplEWO4CWje3CKJbABHIxQtC4nBv2REoy6ABaFAxy/Xzp1IeoTbV/
nSSxjlKnR0dEq0w/dkLVLeVW/3h7km8YwPUsFYebBTSGqMOtNkw8OHoGqX7wugEH7LMaQMjxtDkI
Zoh2ShR4QQ0x5mD1laQfgqjsJhfXifZXArMXvm0v/1MXUX0q8SA6DkEQ3Y0ov35ppTQ2D2E66u1R
GyNVcuMsaqkPjVyjh7hszeo4Uw2DR2hkY3ZvGVJxyLTQKXfmd52NEkIIjLsoN1BOWZcbUty+OpPI
CBsz52tcDScnMEUDV6SjjuTQmcoxiZpn6Eg5SCxFXHXo5X/PY/O16NC/M7rX20t+tZvFjkJV7Y3n
TzC1ejUSY0hjWoaUksLZeOhQg0pdubblh5C609HqbKjUBHx7GhviQ1586LdhaYERzVBcX0uDVhY+
ZBkPhxfOjkNu7rRHvQXougSzBSA0bXfej6v74e3gACZhLGAS60ObU7aq0DKnYF1bzqmqh/GcBX3u
dbY67YT5W0NBVxMCIjYx9xr8QXKbAEynWSGsm/3O0BuSiX7Ge1rZQ12L23u9ikAB6OuRAAoQ6OVx
7QvVaON8gK5lN0EJVavT/81TJfgGKbP18cpEVTFJpud+XvSdaGNzaNRPBcQFKMK6da4ZY5nI+sgH
XMwI3VtVd+0qGU72NIaPk5Cuzusmc9upercfEZ8Sgj3/o+rLvFd3VCq1mJy0IIgTiHNul6kL2uDm
eAiyZk/aeWuXqiBD4WeiIAT3/HJ9U60xEsOZO1wv28ylkDj7k4MEZ24Ymb8MprrT39scj5KuyWgE
4euOGpVIPjJtAE+WJfmQJ2Dba13HCMfGapMm3x6df3M8MkLWEo4I99Hl/Ii4kmlcYmHxno4fu752
fFiR5V1jhgBMmnnPCeS6Q8+30yxQOSBzyGfWC6pKZU05PCcC6lDXOMoSpjTHSILT5Gm9ZbzkiZnb
vuZYPe+OI4Uvpax34wc56hfWP4nG0S1arbBdO+1tLBAKqJr8ofoJ/r3x7oxE/FjE7t9MfcmHV6tD
7jkp6FTQN+G5PziTnTwHMVkziW32/fYtfJ1lMhbAIRJ01L1JNFcnORzjIl8qic6JJEvfObPV91Rf
9LPVz8rPrilgwCp5Q9eLS+CjLtnLL0VuensnXtvaDyTV7AbKL4jmrHLdYIaHkCCb7slZsPhpFM9P
eqea3+Qgjr9Xtpx9vT3trfHwZwGdLDyEUNG63H9IN2aQ2RrK373Wv0xB2qF1vwwtrjdBkvpdXO3B
EK7CKNaZCwuyoEbFlVLn5Yh1mFaK1dTcmG0pfYYGqbxGUbATRW1NC2VTMJ58UdG0vhwEv5ZlGa2q
80ZnNu/bOv+UtEDQjFQiAZgG9Xx7FbcenD+HEz/nj7qLooAnle2y81Duz/0oVh0vQtbVb9vEPNwe
anNmFDwEWkmje7mKFuw+H6ycBrQn2c38SE1Sfi0Jx79XxHOlK81cwe77R6QaIBQouBCBy1xOTg4c
MyCP7zzbrsezY3etS43CdIvQMA8qsMKdI3BNnWOHIK5I5AdmhAx3NUX4bIYxabyp0TBp0cHoWu1V
paZjHulyN5+kseoSrNPqKT5gyjzHByKc0HKNpui+YFo3Wy66E0rmRTTgjTuuDxjzhaoOkVtmlam5
sZwpH5KoBQhlZGp6l+D1pruDlif/jToewu6AdKW68922tgh1Mu4w9PyFGPvlKrZ8GLM0WEXHWrCN
ppx77LRUPjm0m3cSla0tQs2WUo6MyiLViMuhLLuorMKgpVVM6Xxohtz4SYEs9UbTkFABVvcy3K2p
CWIPnW3uETLAy/EiedFiJVgYT6W4WUi95nXIhJx0Pdjbi1tDIbwCeA4FPDjOq6GUMNMpOtLitbIg
Rp95rB+TeYYI0xbxTj67EV5RVCCXhNQMqHTdSR8MyRz0Oeq9HoPzXwFq9qVb6fPgmf/n7LyW5La5
LfxEqGImeEt2nCRrJCvdsKxg5gAw8+nPR50bTU/XdPm3Ly0LTRAENtZewRDqDu5ltZ9ao9lN7qCS
G5/clcfkzg4h3qZbwrd3sUfqThZZ09ZgBlbVhp5y+1MBTTL0zak4vP11Xx1qYwnCC6cZdZnx4puL
tlVNsZFlyb9j39gHqx1G2lFTfmOk7d1clMqomEmtofOFLeYlvNgWKXJsgwM2qUWzzzflv+O2t0IB
rj2Py74BjMpp9uqawf4boMzmeXoX79IwVXr6onprGrlrtuX3/z55HGP0bWGdQY66eE9L0BkukXFD
hMddFolh6u5K8hGeMPc2/357qO2vejV7mzqRPQQ9wqVMeiYy0ctL4BUzICbSsprgaK/jcCiKyY3w
nzaBpqf/jDJu1sRAjNQjIBJcpV5+2Vj46rUdGBRuS/wwcAxgfDtZhyVGZzpCPLtxcbv2kFzZuMuw
9rd7zcvxrBSRi4/NVDR4vdpPzjA9kwbunFhOfo2OSjfnDP/dGxepK/vl5s7NnsIBtzUnX466zk7n
AsRx3ijt78t6kucA4xkinnHUg4g67t9+ldeWKJ0TmlAc38CCF6umyLOkwVa6i5phrfeFPxinRkw/
IHLfaihcmU8U2zRcSTECA7wUvG9dhr7zRcc5B6s5jVvrc+GUmL83hoFUwDe0IPKzt5xvbz/hlb1z
877d9EOMTqvt5YyymcZKbzXerO15J3PhhuZcNo9N5axbeIAd5o2b0sCp1I3722uLF9xOuZZuxxAQ
z6tEA004TqAHAk493TfPBRJoBeIwTu/6EQSaFBQ78nOjOuRD3+ysVffvu2DC7B7/6B/tYuh9IvLm
f8Ba2JL4WXgCbMfJxXy09mwPbsOFGfrLtBeuss6JbcdhHfTL2Utc4/j2/L9mZW2zEPAvRRQihcsq
0dYyBXMGGzAFMH3UiYYCqbCqTJ7EOKzP5lJ3zmHIg+QOfLYxd5Moxjxy2kX/O8qR2uHtH3RlyfN7
+Kpxr91KhO2//1kgq0wmlsHvSeeB8rGtXZJfra9AFf9Dfbx5BtAi38Jl4Ry8HMmGzQ3WkgMYYFqR
HlfF7TJcfLuH0ulW6VMe2OUt2vuVDYSuJKABwnjq48vmtW9WbotIrosQyqrDOJA9tGzeyxUH1fNa
Yoz29mxeHY8zdGvEcGxfih4x3vSSRVpd5M+N963v5zbqRWnR8EjoKczVf3biZzVtJofA0ZiDvGLh
yj5VQ9m7HRYvThw6U2dENljP0erF/zIUm3lADsumXLg85sTql6mrzA5lkk0LNFfZ47wEP51gSp7/
+yRSHmMYzyEHzr1N8h9L0orXctLEo2My4KUnt8O4kTTqL8LrSJXquQu8Pdy1L4CNcNOkQ8yEx/Fy
uAzfxqXjXhHNiTuEqGuCyGmyPvSmm/DclUKLV7UxHCiAsAO6+AQGHbjomVMAZel0xD1n5gl3d31j
p722CDeyJYwu2FOcMC8fqF0zMvFMOn5WbdnvlCC+xIJQFvptY4R0desb9fjVPY36ES44HP9Nm/py
wCBzu7yUfGWIWWr2EEDBrOmDvdBmtluLaTgsvRQ7JG/15rHihYNVdcdE+86NX3LtyTdJFpZtNJXh
7b38Ib3UqCUszm9T1kWkVrLJrdbX4UxXaqcU7thvL51r75P4Cz49JprUs4v3mdHo7bOM96nKxDwU
ie9GOgi8v94e5doC3ehohALiSUHR9/KpMu4WpuyLPtLkn++Bw362MlHPLSyPG/N3rTrYmqFEiW6R
h5e8UmBFPdk29ZaH/3SUEW7/NZ508wDcUQE+Zet9UGAmQ+2QfHj7Ga/OJB89W+fG2rrsxXpzgblw
D06TjpX5uW6yFi4HOpi3R9nex0WpzlV4k/hw/8Bq46Ke7EdYTl4LRIOaQJzo/WdfM7tusYec5r09
dTgCYPh0MqrRiMx5yG4UX1df5Ma1+//hL33idTtlXhXwkJXdenS+Z/cvzBt0hMwtO739pFffpEer
hVIdo6rfBj5/7KGmlQrLFKxMzd1h15iJcWSN4lUpc4qbeLUjum360Mv1lg7n6jfIM1JHb3HCl9dW
kWfDyvOTDS6SHILaYuyc1HCjlAovWhQy/P/hSbfR4BNu+/fFzSR31abLYrymSsunIK3i4zJu0k9Z
lXOxjztHPOfr0D+vpmxuHB2/KQyXC4pCDsImgD00qO2N/zHNXt9DWpAJ8CKtluU8KXs08atbi08w
HwzrzA3Ux3DNEulfUz6kHud0WezLMY2xkiATyIv6XBkBQgfIkGFcBF0TzvNsTGGnfEvsF6czPst8
nDS57KPt3Ji7awvSA4PceIuYiF+KeMRi2V1OwGiEe/+wpyI303A2VozNWnzx/7NahWLlz9Eudsul
yc06t7Y1if3WYS4LgzZzVmV32eo7t/Coa8uQ6z/OE0QsEi11cQhO8N66KQBtsHq1RtzCqpOBP2ok
y6U5BF2b3tikr20tvFGUMRzuHIYXKyFZq7xaBE1bCNLi3sYj0ggdb1kM1JzL2EYKF7xpN5hD+ikv
XfljXhw0rW9/Ctc2USR2G/oMZR6V/cvVWGRpKrxCA4yVqXG/ttr94HnVLf3qayIC75Fr3EbgRYyF
5v3lMBZvL487ieihSdfimJF/+jPREy74gpWP7a8Xf6xqcpLwXi6rXWaW6S8/liqjWUTQJQhhQhtl
mufqUdR23O/wzx2XcBL2OoRSV+u3dmj7KpJ21fph3okYVzHPndPQEmbVPmWdZaIkL1Vd7ibZq//M
zGFt0EMF6wA6wif9oiD0VVvoalNGzkPlvRtl3CLVNYpD3xs3ztsr3x/H+qYTo2mL5Gl7oX9sH2pV
5O20oCqFcp0QQwv3RIkVh1YOK/rttfHaoGBjepL+yTsDE3slpsZNlEJGcvMP4jyvI79tUe+u2KN8
y3JLvKe5mvthkmO/ekYvNLgf+rbxWMNuMlVh5nqEGqxLbj5KQDAd5kY7ZA+609P7bmEqD21CIvSN
u+kVkGSrCCA5b203dAovp2eFFbx0OUCvA2fgkC1uu5fCqiNvtbqfS5O2WdhWjefe2BWv1bM4I4Dm
bT38jf7xctzWLz2VpVy1tV06T6Kb3B39jbQKG2ARZMKYQqPsn8YikgWS+HERQehp2ez5xG+Fg1xZ
IlwmLaAagLctHvrlb4Hf3q/+GqgIWwj7e5aO1t5UEr5rNy7FrbP0yoSjDoewx9mNcPGSYiQFkIMp
R87SWNUPsujtaOzG5MCVD5vL0qq+kWU+3HjLV56QQcG42U+oAC8bq0Q84e2iVyi0k8KefBisszMY
BvHe/f/Q6tkSlEECOK4B77dD48/vDXc3q5O6izpnrPaypYU6lrO1xxv1Fq5ybSq3rxpKMgSUV+TW
VcrZrUpueaOFIQS8lzLqEC0dvRaKcIvX4L3vpLdqr2tTuU0htwXuz0gaXz7fOkkvsQglwwdSmZGT
5/3B6X24AFnX3ygwrw5Fgcc/nAav9KDlZGTumNVdlFZWekyC2j72QTvt6qG+Re+7RgCgq4o+BTkM
QoRLmnmWGQ2df6CHOuNLK5AJR/R/0v1sLYTYlPhKukNDwHTWzrsgoENuTEV34+rw29LyotQD9YB+
99usDL7oy7l1/NZoR0xYo81vXR0aXutHgIrk71W3Pgb/hWSfbAtRJifZjWgbZ6Nt27Dq+1KyY/nJ
vW/O9PqA+rzzVGvKco3X199vb/NXyh4SySlEf/fyQVlf/soxVQ22IJaOJE7K9HPSdW8P9t+dNsu7
OHCTGwD9lVWASo5AE5A9aoJLamljLJBWPPAn2Dklid5xg8oyTh7adjVuHWDbBF+8gE0WhxHIJgMn
Uv7lo1HsjbE9gzK0ao69vb34w44mt43R16jq01wTxx6acUygtb2IY04echV6whWH/zzFyOa2GgHV
A6EbFwuhBb/xsxl4xRgXAolJuN+lVrbs3WDQ902tkk9vj3d1juHLbRIcg7bExabVGlwQ5pVLuR0M
HpQyIgCBOfq7EUjgP9cj3GUCm30Lxwb2j4uiuZkX0+o9mxCjpAxOhIqQ82WmxqFS/a2A49dPtQ3F
IJu/IFjNxULtCIcnutnT0WDU88FFHRwaYzwcyvimFuz1NwHUDgmEriMnKVS1lwtnUX7hxE2y4Ykr
TubOmJ5pgqf71bNUSFtAnd9+Yb+h0JcrlQncTEQpmrYmz/bsfxwzmK/6DR0yng0w347qUbrNYRRc
xcORb+RdXjvQr4m3LShg3N65bwonIDvAkUmHxfzE1cGeSNAIY7+uij1OUfZdXsXjz1xW1iGOs77Y
6Xk2H5g7kgxb/Jj/SnDwSPdvP8iVjReUksMLXjWtfe7XLx8kbsTiGYXQUeE40y8A/Orc4HN3ris0
Z6Ev+n5fzCI4KmJ8z4GMjc/A7Tq58eVfe39bqsimdWapXKrHMzydCpUWbDLCs/Yi8cXB6Ab3OMaW
RZ79zcCFK/UfNhPgepAaEfxQdL187ECnti22XY0ccfexnifQBLvPxaktCass80PqOdNDwc4X9cns
73rWrenetD96XULwMzDes6Cb8+yX+glnIT116Dli7cSZCJfxh+NcpiNm1R2VO8jjqXDyWzD/lcmm
2oSKDQBI3+TSFqblYjSXnaujQEtUP36zPMR21j1NQVEMSL9H3IXfXmWvoSrMGuFXIqHlk3lVtEy+
UTfxlpymSgEXQBlLVE4WtuaKvlcmhEtO3WTs/NFSH98eeaudL77TzZuGUBN6JyZl4cv3DBw4t1ML
ALeksxO1dZM/yvW2EcPVYdBU8S/XCkxhXg6jhq5Y4znQkeEobCVib2nOsluWsI+togt7jNHSvcDa
cJ8swK55JvKPU5WZOyMo0ve9HMvmoOM0PaypLW/sVddeN3rcDS6HdEp75+VvEx0+lVbGt7XmjfXR
dpC/6MkvDn4Cy2VnxmB8u7cn/dqq3hyeEIfguES24ssRVewZoGSMKIy+3lep40RpL/13fVDgPyc4
vl3QsRuDXnvMPwe9uNK7qlkrz0hptw+FR3MiV7tAUDk4Xmy9G+P5P7vDMaNbGUarcwsfvbzYG8aU
T0lBsoS3BMsZcpkOVazFnpCiNRz8edoDWjpHop9vJYC/elL6EMhvQIHAQqnNL560zfzFo8GPFkZk
fndyHJ1ggrFFYGDuVxrFsV7n5FZ8y7aCX3xI3EspiLjEoZKE/nWBq8drmpcL3bNoQF1dHa3B7h5c
HZv3tWfGt1zhXn1O22BIYDZ3D7DX34X6H6fr0hV9azUNN+Bktd5Vw2wdAlX7H99epq92JUZBDI+B
z4agv27tGCiYKOgg2Exj+j5raRBAtWxBsP01pI5AIAmCueua5ZYk+TVRgqHZB0HwuKK6mNG9/EI2
I8mmEUBki5bmP4PVpL+oar0FI1SoAZRi9hY4bWc/ie5eP+F5lARhMrfBU5xrd9m3JWGZUMFj/fz2
lLz6crffxYkAuAhtibl/+bt8WZmz6PG00nkf2JFqY/PgT2O2S0ZqNt21LlCISUrC28Need94I9PL
REPANfCymvI35nOwUc29Ki4+17VMTbBC5yb9+crjgXtsTWeQU0hq25f1x7qi+lSaxcA4s5EfSyeV
RWjKObOjSS3yb3BjLnVCDOP3t5/vykrbOsIW+hvyzJAUvhy3wHAQmQrjrglN2rrT/UFmjRM2qbnu
g9UMyLqSTggmeYti/npmMe3l2gZKsVXgl41iNUOB4uzB6Tb3h0czFssHlfXdDXzn9Y5E8UilD7+G
guJVNTyk+cKDc3vv8iSI8m50TqTj/bOu/XhKZ3Det6fz9WuELcZigcSFzzVs/ZfTSUJoMNgO7fwM
HXMZEazTHQqrT0657cbPsTtZd1rk7X+9CG8cNdCQ31GArNOLc7RqR26mLnyuFT+2Q9JU866p7CzK
irm98T283mwZih1p4yxxD76kNvbO6OaZhEczYPP9PW3m+Oecl+a7HPj38/8wl5v64jcESa30ci6F
mU5MNQ1LFxNt/+/KSpJ07yUZl5XaKCYf4l+ZHcnjqW9FGl59SArQrZeC+/xlV28RttLAv3yMhoqP
recU97Kq/KMNOHtjwbz+/rgYwvfjm4dhSMH/8iFxTXOFsAB2UPXLY+sg+jsGeh2Ptq3kLz8xGhku
i+s/OnXq3egIv75hsW4QqW0L1aAFcEmKohIh417wzSVaW0VYSaMv6BsNCof/pF0/Z443VYdkHfVH
V9brvwFkFQyEy2E2P7z9rq9sBoCiG2xI7bBttS+nQcRpMc0xfdSi6ipicRCWRmZZS/vGdF8bBz8R
5H/bLeNVLHtiwiSFl82acip9n1hCHRYru2X9fG3T+XOU7Vf8sZmD4Odji28ORKyhQLFLwq3sYujg
Td/2Bzy+x19vT99rEf7GfIe58BtYpqtjvxyxAQAUNaaaES1o6yMZmE66i0vLf6ppsn8d2YPvAGxM
LHPlZJ+xHekfysDOnqu4ru781EZE9/YvujoFuB2Q3MDVhh3x4gdh5JAVG5mjKcrukyea8m4pfPOr
kpW/k0RG34K8r32z1EAbVAW/CeeRlwO6Q1/pfgUYiwuRnSa62bu4XYr9Zqt049pydagNdISkwu70
qjPU++vkSShiCl3YYfXr8gzRoN/l5uSe3p7Ga9sDzU5kh+BiYNAX34VXiSHvE9kBVPmlv3NlPvzq
03jocZV2NrtY0pINnRkHxBb58e2xrzzmbyUnewSXNDi7L2d03RQUNR4f0Yhb5eOwKON9MvkoRxHO
HN4eCm/dK18muBWlAMUn17NLYNPpyMRQGs68T2STvhdzIQlKVvRsSYKxm2edCh4z8VJrPWpzGD4i
gZ9BsaUWfeikfpEdTKi0H0ThiX+WZY4/NDqOvRBvgsrcLUaspl0nlRmEpGkuy3Ex3WTcZaWfGcd2
cNufSttOe9B66H94dT3PoV61l4bdmHXvFwNxWpR5rfNTqrn4afZz3pzIAnLKUHXt/BexMkMTgqRt
RXpulz+o6c1PtdTao0fQyi9T54/dcVmb/MuWo9vANnY6D+VqXDxnjk3dqi1yqYiZ79I8RC5sPHb5
GLQnIFdEVZScsDByY9U/x1F75VPpAUTBJuV2TtVKsldAyHW8m8tMe0dyOXFPsUmqPaTBKrNTHMQB
d3tZ++MOb8s6jZZm6co9fZR63YnGzOYDBiHlKWjLCVitFdIOq2pRyXs9Js0X6LLJP7Wuhy9kcboN
ZI2q7ZB94r63c8bVfSSKlvhM1L7jE9iQKXYiHoY5EoE1m/dxXrVOyCaR/6jdPhWP0k/NZ/hkivCt
zI8/mLql0BywWMKRMi0hn3dG7efPIyEw+V6O0PnC0q2Xz8gA0iy0rH5Y+CMq/7TO62hzI8KZ1cV3
BKRsTLvHehWke6xmzW8aXDOeN3VV9iuo/YToNLT7SeTMxdy9a3vkgDiA4aB1SDDOAmsUmfUkyH7J
7nB4q58y34950jQo7hJXVO6hkiz/iAPK+dKMefrPhBD2CwTEgBRznP0N+gH5cqw4UO19Zrr0Bso5
x0UudhJuwWWd0yeoiSN8dAxnmfZJ4yvMITNzrsMk1WSsQqpdqmPf2qR11Un8eaxW04VqgDnOTk9m
7hz8oQlKhDl1WzxiS2BCeqjG9E6ZBsQ1nsI8JL2bOnfCmYG4IQg5RdjZVdqGcsSG5eSOviF2/dBZ
5KqCBd2JNJa/sEgi5apNQYuY0D6YzshKckJxEsP/x5kC5R68GPlPWJKaJEPLxBr7eZjrYjlmQTnL
c724Zr7DrbJxj3Yc85cJMS93k5O5AsOIvHkvLdW8IxO57cPS0N1DHqf28zRlBv7qQzV98zxa/ZE1
wQQ+ksZVFhDyes+9M2Uc21CTuGISTQ+N/7B2cjUJ6XE7WGyZ5DFLf5zLs+Fhp3pPrV3boU+CyLMr
EoFfpJH0zaFctMLsZFDxj8Hzl+LkqLj/0cRW/Xl2iWqA7T45AGPkDTeHJVnMf9Pcyx8WY87YirxU
jaEz+xo9vZ84flgrHXzoEsFybRYFlsYcF6eZtYjg0hvK93HSYmk9cyW4m3EM9o8kBnOTrBur/rfL
6W9ABx97/AcInC1CMaju7Pul7Yaawrs+lMBR4DVpWQ2nqfTjXQA939kXqYytM9yEptg+ivEHMLE9
hBN43XNAtIbcjbqazokrp7/1KGDdLk4Rf/VmlsquJslVn8dkTn9x3V6+uo7y1G6s7ImTcnFnLP15
08aulYGoolIOwXPvjVO9t5K0SM4iXacZS0yBj5FVtyrZ23IyzJ3tDsYawsdwjFNh0+Te97qIVdg0
yKKjacF6e6/NWpDEuRor6cFxm8hdZzS1Eeo6zWHHG82QP6XpgNd7lw3LuFuKuhpPWZzP8X1QN5O+
ywzU/mHqk4sYJf08judGipJ0qL4D0VtmHCtOYplbFfqpIeZvaZbM5UduuM5PU04pISNtqptHGAwW
UHqxNnp93/Fzpr20FwAxfOfn6sFUtj8fSTFP5D2Tj0G9t8A8F1Ggyrx/t8jZzu7jVYzxXmEU1/z0
7NGrviRpWbMnLosSCTnYnsTz4ei5OvC/e1nSye+JufRWBuw66gU3T+xx/c9W4WKtGU7uOogPynHz
4NdCudjuZLHUWhyNNJ5NEbpLTAM0nE2rQ2UlWlm0CzpbPS1G1BiFVxyx0O/Sf7BINsqwt1e5/hTm
OCqXYBOvVac4cfHpvo9lwJ4VmVnQGx/7eTDnT9ASY6zDzMacnvBNzPqfxWCl1mfh5F15LzhV7Agv
xiT+V9skyg+HVm4MniP3oyV/D3PWmh7nOV0cxb0ggGgddpUpmnynQRybX1mwWnWNH3rfDB9wOs+a
+2KelE9rT67kd+uqT77g2uYaLcvHGJKnfFKtQ7hfMjcPCYg9BJuhcjv7o7TwuwWId4YREulkt/mz
KL2uSPaNVdg555XqY9niywD99APzZtg76EhW907Sv0xEuHa4W2JXszqJs0RcL91m/FzaCJ/2uVHL
pY1mAOk5C5dETvGp94o+feqrYGx/Vdm6uURONkv/yVHT4h5Mvg2IOAb+tzjeGCA2+S9aJl2id6NN
JPc55Qad7KzYq55Ga+77kyZer6FV74ztvWxwmE3CoMKvx4481TbxO6wAWywGTX9dHBnW7RRg5ZOn
zkCfzmnK/tFZlzZ4TEvfT8KlGroY4o+9YBgVklYaeB+rLuOlwE0TU1GE/RwM7XEugnw+FdXgWKdG
up1zLprZRSFuNEF+aD3ocaFTbsVsI+yyjtZqGIyEoIEgSX9Kfx2TpxaOoxWuboUDXaLGxQmNYcA1
qhMp/UXLXpZ33WbDsVvjksK0Le2GcChrakmxwKG2OgxzYzuRmnC8UoSY9lmwI06woj9eZKaBwrom
36Mm2Wk7Jdc43RE9hpm8aw7lOxjgmDSvg5l/SnuY31Ez9q442jAa3wW1l9ih1Yhg2I2j1X82VrMf
wxItIFkdRjKd6dFhJ11rf6ZnlZE8s8sKz363lHP3hW7+tEaDI0wdcheK57u6Dbxlh6RlgOeRKSvb
43mBtZHn9yX8s9jizxtTmXyvXCxWojYYk/q0uGv5QNRole/suW3ue2Ea6WOMBmDZr2OcvhvZ95g4
KLV/uxu1Lg1Xq/AkBxb9v6ivVUk3wuf/jap8oDjwcx+W2ZiCqUa5xpAPAyBiKMLa6DrjW1t0Fe24
PtBtSKkoVRjEfmsfSNIbg6PEAMMNp65u5c7vG3Zm3Sp8qJU5dAQPGMPSf2yrflLHLKvW6Tulo+WE
dPjK/FcqphzGCFEJ0zHukIPNT8mU2sVhTdZpFeEU1JP6IuuyN/zDSny2hddb7Oq96ryp3CszCcR3
c9TG11aj37cwvVfL2Zj0JEMP/jXfVZZn/t4gqV6EC3Keir6PtPr7unPzkxG7WX03ktsmQxN3tOG9
aUyGQf3tLu0uMeJ63Xvc6PT90s/LfJxnZfUUtv5QsdTz3tmRk0eArlkFgLNeNa+IaMxxwizZleuZ
fKd03QVN7Zr7MdPUZSG3aZ08sRmbxZM1eWnxPutrs363NPgD7XO70Q36KTl/wLAvLk8w9fxzpsq0
jdo4a9ejkwGyPQS8x6NTri5rw6Hq3WMmOhfvG2+x7X3aKnnX5WL95bfQHGe11aV1mdVPhVvpzyXR
XF3oK4MSRc00HCDqTpUXSjuDjOqvdvmdr6b/7qLBMEJLra330K59O+wbo/L+9eSQdHvbm1R1ZxeN
/+84Ol26S9g8HxqNxdsu8Qpo2xUFbhWZblNmu1kF1YeJbeLZ6VSPwBHqIOd0ldXxE3kFtg67ocDp
BQ9gK93hbmI9z22WNyHlcfPXWnG6nbvU4qRt63yN7ziHNU6GaU0V2+tkcx/zF36EdFM1PwYEjD0W
7WYipbUYi5AtVTVRKlRN+EVWdd9kWxXv2cvlSpO7rj7NRQGox5eQfohbl7908JBkRjOMXiqzUSx6
P+UZFmFjQszg3usXhu9wTD4hOZj8kNYyWruiCOp6pzvBdQxvtiDqlFsihZ5j432a5W5OWWWSWdfL
rrlP5tGoPgPPdf/EsWpgHY5mq+/4Jv2jGKAeffXSMknpd1d5HpIdEn8ax3xUISS7tdsFSamNkAIv
+9Z7qj8IFdRtaI0w3j+unqzWh85pRRaBAvf9XTkP7ffRDlZ+MKJBSK92KqdT77ALVHkTDAfl67G8
8zJ/PReat/XcxDJ9MEd2xv2irdW849OM6zNoR1OFjiJT5GEaVtUdpUML4VComqgHEWSeonDoR3vf
+yTdf+msqai/mJPh1SFWbHX+aaqEF0RibZw8LPJaYVFS20EMxUn1/ySihN/BzSfPnKiahtaP5oD6
DvzaosDFTMJaD2NeTvIu1XZRRFWbGvoLppqLDBM/i79Y7K14bpTJ+LeT9+lXo1inz3J11Ce1+PXT
UrXrP7S38vIs2TrmMBtZyTurcsfqGDdp/bef9jEQaMbk1fj99P+Iwben0NZQvCdPyU8q9YLxlPRd
8F3G/dod3SQenedA5467V4vl/IiFOXu7IK9deWYbZ0t1MypVvRal+eD6TfOQehRVIQeFhOWqWuN5
rLiwn7C/Me2ndNJ9d5qIP2eT8eOmfiy7dShOk9Pm5t/VOrT6r8Kk3n1ox2w+5tWctxAGRnHHm5x/
OKsa26Mjmqn+q6IwtR+cwRn+TaFm6p0ukQSHjty8yArZdE00NDkZeL0L8eUxzUpE5yZ2iea72JKi
wGHOlT8NYw4+luTK9WfAjMwKp7ysjceB4KjzlBUy3rnCkeNx7OyYUqx3y2Nl11Nyyhoj+0uM1TTf
e7XVT6dOmvEhBZLpH+opd8/eaDZulEzWatxXzA5x45vbHtb3Zn2m+erl56S27Y92okqKC7svYNRr
aX82jZVAtb4BuA1FD5K4qX5KMILOtgpGh4gaosrmUtEQaPplmGKVE0zDGs1bI7b2yjLbZ3ijdh1x
Zop7pZXOd5NvE5rgKAYOsfPQv6xKxFRtcZ858KHLbKC07Z2v7jwX1dnSLV5FsaftOyQeuR+N3H3t
v+ZukAdt+TI+umtllaHWa97vR0IWp3CsWEw7dlA2N+q/+YfppFm9a9QojFAmMvvV5HpJ9oPnzXfZ
hI/bHJZmYoMdE9k6P5RN3OjQGXqgIjvLXA6UJq+bg7FAqThyyetxnpRiTacmNGsSh4jfkc2T5Ypi
PpGbApJmYPfOZoIsS2/ZyuW9tebu/ZJXvhEaYNXm+7zp1HoA9LLcw0hr/bM9B9YSqRzbzoMBUpDc
WXndrzu4txiRxFaW/6pjLPFDDAOFeeSztszjSI1SnWYHJ9izk6xLdp8v85ZYgx7LCcses2TugCKV
keQdqZOyU/84LDYCSnYdE2kFzknuIYmHVEWw+M31EXPNsd/XQWMNn3pBnbhf+Tl7alb06wkciiYa
W7tIwd+46PCNBomLmZkBdtIxtAoz4fsfEjOu/TBLkyoNk2YAaZFpopAbFXUsIgsb/HeZIMM+LJBr
63dOuvinwihzvQO3Mv9iEy+/QHJIndCanfp7KpzqTg4WJFxRZUZxbifqRMwa3cnb5cXqPOdopr7x
a7c0iYJ8+mMORvEVCxD7Y8XXNx5LS6lyjy+O+7kOlkyFtj3px97hcPp36g3nbwyuzW4PEz9/GpJR
rtxIPLAfILTlG0Ifh8TQcbbSaMotI3sQmskK07GZzm1jdw3WmJb5fsgLQ5xSTQTbg0s3YNjh8Ozd
16hPil1TZ0F7gM9mP8tK6ADesZXr0PNErLn0/X636xSIn6B0bfthlWbbvfMdki33anCSae84nSx3
gza7Dy6bxK91pFKNMBWr3P/j6LyW5NS1MPxEVAEi3tJ0mJzHHt9QHnubJEBkSU9/vj63e7vsmW6Q
1vrjjZDz9uFOpJwfFcr39Jhw3Xic/sl2r/Em8uTznpxbnUrnY+jb9dv68T7ki6zEePKCXV7tWoF9
WkY1y5sNp+OScX+Kz84LbZkn3VoVF2GC4sX6g+Z1ch1m5N1xx3zYKkKUSAnFpVPNFa4CsehSZ6td
RsHXWvK1rYWNn1A0gx3y+Cx+JkeELLlBXnnZN8JqMl8hlz/q3nWnPGgxrTCNrT3pDe1gfm8IbtWh
KeTeZnU81MCG3VK9EkxftIRwMUBfSCAGx2nDuX1ZFKa2E2jt9D6FLdIyxIjLdMDHBL9ZV1Pyl91G
38QO+2MGlqDOXe2DPaSLHNbvJfXH+TTMrlB3fVhOzm9LZ+C/dKqX4jDLKrgvJqn+JgDD7bExe/Cx
rkV9Y/2ilEdGhrDOwr2iZzYBQvwnWsCzY7VOhF9P47yTTtEXsPEZ3367vk6Dr+1pwcC05ZaT4iZg
mJZHnIXBe1oMGsKucubPVPT6VUdcPdKAEx3GcvLeB1NtwW2nlXzRZi/c14ihYD057g65afAKTGcY
z/lJ4k6QGUdr/+RYlsdjME79TQIJ6B+0ZYZ8CHVnzzshgOwJ1pPd0a+a5YeP9nm+IZ5VPio5F30W
l+GynT1nlpdED359210FJCw5YTcAdsmB0Yk7Amd0sXd/DWC6AXKeOv+wLYJxfi927FZdZJciN36i
fySUtcqsTWLx7ER1xT6oE/dhpIZyOcZ+qn8zm8rm4C6sbnnMjC8PRBrpnyotwmeSDZvuXLZx8DEl
AWDdFkWNpfvBpMDAQ9L8Xrf6+lX7NjxGju6/rrRHdVC2bwLcgqt96YOOFY4MC6J3rVtUWzbbcnzG
4kprabfHKy+C6uJTsgfF/rhFY1oipbDL0TZrND+uicPEVCZj+8BYY+p8rmt/y3Uc7V6WAp2/DyVl
Zp/t2HZ8TNQizW8uC9gXwa+JPShB+/KjMvV6HxAIE/I2YC5vOPJUILKWvox/coBmOxszqUccY5GF
DaBW40nUEQ8cYLPKGr+5DtPlPg7nsp/nI6MccjtfdBTf+iR3vy0oyvq7sKyLy8yN8jbY3r8f/Gt9
mZ+sAwrhLi3si5NWPpYcap0yDZ5J8JDrKP+hXJ3wG3AwVDfs8eGDHYeovOx2xGaJ+0v8Qibffhec
WKDYeNzujSfrIWPgmj+lqKUDh+PsD9E+OLz6FHOQNGzGQByCLqnnPClKt8FZ0fF+8qqm+zF2+F0A
XnV8b5IyDo4eYeOIm+lNfvLCEHzCpKsc0SnMiZuBOAVO5leJfVdTyGQxGoOOoHAEfMzs7AXh9oH1
DqWnVJmBevDysGmBgTJzEvobC+pYGB8gMm7CxigXDNX6zQWQenvjjna8vDXIVY9RZbf6PvJm7h3N
3DY+glCa5n4bUtYfcod9ddN5ZSXysPHNU9HY7lczxlhltpAaVZFQhfgYzA0fG9l0tXNo1SLtg+5E
92MLmcA+ZRctv+VWh+GrFGKmVHAJV+8+oRH21uig3o47TTG8UYWoA7DUPvor27T0MkizoXqolLs/
LPMMjzJP6frTL+u4AYEkTI8WeBtnEwaTOxUB1+ZdV+nHoWi29W3aljo5EiAx9VkgSgVzQx3Nbanb
Sn6kJvXX69cakde/78OXiMeuutnYhJ2jIMH/fdR644ml3if9FhNgHP1Kbvm57zL5gRmVH7ruyA3M
yBTURb4Oeh3ySItCXcZOx/pOJm3/YnhAza1QqvhI6LkL3vuhi8dDBQWtvyLVTLekDiKAsa7onEM3
+Rp8bptSuiU58xfmJX4VThRJFD/OESe9FMDEzqWfHeE8yBoNwsMVSvwdNSLSREREjCWbmn2bm96d
9nzfws0cHacRv8S6zE7mOWk/Z4Xexvo07rBpuQ3E9AmkkzqXpTXTt9dDZzwq0U1/o8Vtnha5CZx7
SFv9w+IbjJ2tp3d1iOt0fIGIx6kVl1V6Y0gO89/bsIZM8gSRWjnxFnH6Q8OitRcQZb3dJ3U0v8kO
1ux7Dta1OShvGTjoo87kki3AsP+xgGeb1VF456e8T5dyo/L7vrYqVMCOGAtvDAnd8n2uqqnOGGLG
CoLHAqfOLHjpoa02UfMpxgYwO2of93AP+pd0X4Z/tIcHtGIh8OI07UpnuizwhOpCWym/EPf+zEeD
jCy8ID+JzWGYwvpinCIY8pR0qyuFVBR3UD4h+0Ddpw9E6EQ1erO0IQohHcd/ImDjyEU/0/oa2TWy
VxfK8IIRRz+NjZz0QRF4WHCDKlovIigq0G8O1TUvk8G/XJVf5P+reK2foVzJK4M0L/64bOyEdHSx
A7u7RJM9JJE3PdZUdU5Z5dX2N/QvFCHFoWGRkUbKpIKelJn1GkB5N0TbIC6zapsfUZJycnSNLf/M
3VB0R3Zu/vCOsJcgXLx5NlMr6Pmp6ZLir4266b+gHhm299armdP78CUg7XF8HAlNWU+zEs6RcdKp
TmM99stLuO3q4jHfWdBHGQ5ZVbExncDeQ3Xmd4l9oK/OvIkNpfTryP49nje9O5+pXAxhQ9uYemey
vEd105IRP2etW+nnBNalOS6+HVBa14XZySqxrCygSYtLwZnHOWjn2TM/hdEjZGLaa5bTRGIG0FSL
64ONtfu6Vjr+vY6V1xzs/5+PHhOIzDXCajhwu3st+eR++tOdbOXBZMzyT+8VxEEPzoC1s+rc6Lwl
c1Pn/JXNWzk6o/eW9hSNZLs/y/mUTqOYCROKDQjPKqARWnrYohN0WdAA87sYI3ZkWjYLh0L1t9BP
pCLSJaanU6LqwM3bcijNQ0Hs5pMVBikOh5P7r59jeS8Re69n6Ta0x7WRjo4NR8oViuxGiWaF17xK
MVsd1LT7DdlkAghLrUty34aJcm6E8obmSCVQrx5YPcs1Y99nkRdd1OaweVrdpm0C/eyzmsJVJ/42
HDcuAQDk0gGYI1fu9yREC+ub9Is6Vr0/sqmsvuqyflP6i9SFmXtPC3lG9llajtcuqC9pXTbzbQC/
yefgXR9YqXSZRyWj102I+rY+iHgHH5uHgsQicBRSCMgU6wOy1fxoIBOjSnXWDlVKnxoXFEoSYXnp
nR7nz1GOq3oc2xo+Em1JlWQsJuqL+bkxGYu6jDIvZiTLe/Sor31N1+1ds8dsQc4c0udABLc4YcLp
ptz28d7ch+GoumNaFgkASqjLuzR1WnPvUAJ5P8w7jqhp8aHwAl3h4J/LcR0uXFPux+B37n+hb6io
qK4KVZCcoaMJXHotz5tT6Pbw/3yt41yK+VRsbd9/6V4yxG9t6D7OS9mhf9c9dtvAnzzwVcfMU5bg
2zZZTJ3MDUkhMAvBHsogQ7NZvbV1IL3TshZwWYw36x1U9l6dZy+AtrNeyZ8uZ3Q4NxoRr4O4PlhU
ZkmAnmA4zfZaQkbNB9mVK/+h2ODihSUK0XRxU5+YmXeycV267jL2rP0mNW0YH6DZ2vGa2WFftxZR
f17iCEoussKBcVOTCfU5wk/e7nYxw2GAqy8ZmdZdnozqHSeTLBPXUgtPfXTgKp+9NZYItf0qUdiS
SC55Uc9EEOEib8ZbB4L6bWRsCj7YBmf1HAg9xv+Bu1fIBOIa8qYDENK53CsPjActIlNvuQ/f7TrN
Cp/tjGcNP0txU3QNyXGzaYP6Rnh6Njk6Ts5qWPPC/Iscyx/cWILeUGpI5nUxW5Eh/nFZjcY0PdVJ
Fcacp53xL1Kq9q0px/pXucIjk9UylAgWvHSzODv75j84DQ+CwcLF1RznOplPxqrFz8EKEEIwjyNb
hKuKyPVMl/SuNxPFeDElICikuhBN0TYo9c2mwChgk1j+GeDNtkzXoFBHr/M2e2faVhwN/e4bRhd/
zENE7+qGXWOdj7LEWZDTRRjd+sFVfbBVnOUH5BeGGy6sNEy5Cnv3IIfATk+DIRwCbIyeuWxQHG2j
RHNw2daB8zqZov4ZNc8YvLg+39OvSFlpLytneZLN7lZFb02i/BinWQOFrUlrqR7hPTjrYJYB4fw5
8FOsvgStZSUwF29rJHtgls7bQd6k+IQ54urvlqacPqOdY/+HDGrJCnq987nfhTms6TK/I/Uv2uM1
EqvK+ZjVj3Ff4/Wh7l2/uQFlgfXv/v+rWDeRAV8ws85LWQvEBlrZ5odRphqzttN47lJVNmTu1nUj
MGFbdaM1I89Vat0mB38siHaZCV75GQBl8GQhDukOmtqP/uR1AVdVzP/8Pe5huIOqJ+57NOj6r2uq
pswQnbjfwxxH1V0xjfTMQd5Fy8kzSr3vk+n+S5Sc7JFUp2a/V2u3pvSaJSM5oaIilteuJAPfet5c
/uucOakOZEcT5IiZ0X1lB0J/voB3l3z2LFmbn6DEakJv4f6eOdIPPUUn+5FIuPLPijTqfUFJv/ML
NF6UJ8EIDDkFgePnU9qX+y8Vz8MbVfUpIiU7l/JEP7WPrqCqo7wbiKcnRWQcCSVyvQn9gB3ThfK8
wFb1/SxjX2dNS9ZWLsoZ8H4Emry3CAFQFhkd/hvjjZhfotfHD3rcJsJJpsS8dZHyvIy7R8Bct8Qp
3lvFkZjHdokoKQUeLh7GaQbin0ftxEdFouX+a916NzhszbS6D9Dv3ngMeqLbjr5TyKdk7n0NUiW5
xYp5tdtLtDtRlE+T2cfbRjuMDFM7BQ9RIVZzJOpqqXKrm9Q9crwpN6uSkC6aEbrmOCRqsvlSIXG7
4rPmvk9mLzptZvMCrFCjMsfeaaIIns/IT2dDHghEsPKZtzsKwJeijlMO7FVFdwVzwlshAgRfIkW2
uoHTYDgpxmg/pekUPzGGDF8QXmJ6TOa2uSyur/fLMPJXE44h20cvGDYyzEalnpy+jf9FVjIlQLgm
/QkePniaGH2/IAuGMMMfg8CGIHCCQkel4yQLKwQQN0UAwuSURFr/14rKmqxBHQI7uivd5kyZSF9m
CwWiujmoj+PYby6JsaR5hW7ZJBAeLitThu6GGdRVSL+PFN1yX9OkszCJSsiaYx92JQow6PzXEbNR
eFh2Mf8tDMfYXbMgz8gLT3pbrq6bJKtsszJYF2X9tM66m97rFr3fvUMD3/tVVGqzJDD2EoEqz1+s
s/M3VG0nHhdZ6C5HNVOER4fJ9d4O8KgHb3fsfT1rHWToIdIwq8D313uCoaa3KgzpEuNJ5ggyS8jx
RyWvehxsRFUp+gsjs2033a+oW8P2lvss/N6LtX40BOi8p/MYkTZuQtTuyCXaD/L9t+IQuCCuKJnc
5BmMP1geqoiLJ1NTlZLVt0bbX1sHQPIk9JT2Iv2qfTBuU6OSgssH2Jhm5BDJKJNbhnRR5ZUHA5Kb
qOze941C7BOK6Ml9aqqNk4ddcvrbG908dVPh8Ej2nPaHpZDtyVtoZIFABIn9YfpumbPNocsZPXxh
Hofd7tOfcLD6afXFlpwZ7gvvuBTLlqJhdNJfVrUhCyF5/6BKqIq8P7FAK3hsNzGcr10Z+NM6UTH6
7WlaHTiK9vmuEaVeYA+IuTtsUS2elBOuv7l2d0NnjBj00V+84UfZ2Bb90Uy+56VPXV3eqnadYTzH
Ln301BoFB1MkUMsEgUn/UqZL/8Hu3UFJ67p84hAY47xC4/utTNx8ia0EjL+CYz+Cbqzem2IQ8aEE
M+J3JruHh7Ftk1OR0DNxjK1bfki3GkiLXJAcoR6SRYlIbuBALfU8vkJ9pFmxUxyMknQWgE8zqlbG
h6T6Kddazsc2SdV7URccCigGwmfEsQi5PH6/l24O05Cjomy6bJ3GYH5YO6f8AmCldNet64Fg0VRx
zEZlO9+KwGpz0ENNqiOBefo/UD2Mm0T2W3lYGwjuI5FohMd6Y5RO110kdl/bVQ4+cjXtVQSnO92j
TVvxc8Vf4d9uibffsrT53GncKtvZD6ywLy3g1+8mMdo5qDVmq2DNLKNTvW7xpyUxunnUtfVLNljZ
f4XGidejjvhIOGNry1ZSz4N7jE28APxUslkvzZoOWGhLUd6ARTf9qfei5i4SKI/hxCVXqjQGlN9a
6f92dJA651LKkl8nHf2HBpDZ4SndJ5XbKhH8O8b3f5pZyOiMrn+/+CwB13V/Gp+T3fGr4xyGPJkJ
IqwvUuKARfdS9EjHZfVaT3FZHsZ1Df90UYziqKOa78Preu+tbp3NQSUXEe6zp1TLHsaY0ePkdEv4
FW+L/FPX3vZJRgbu82jg42VOcywIVpNu2RrG9t+G1GQ9+9HosLX1q7iXaAZ/1qj4xtMOjROj7rjS
zpByK15GurMVAm+mtroPlDkgzioZi3sl75Yi3vvDNPvNR1AIzxx20mScs+2ulD/dP9tLhzYK7qSI
5ScKnmBAjeDxQfl1FEIZs0c81+FSUuVap/vvzW04bUhwSu4LF4XlaTd7smdgteVX0a4uKlon9Eib
ErIzmdPAvDM8Eiulylo1RzDS7meHkBFp1uJJ+oaCgcSZ+ZqrcwEgnTnlvdkHNWzKl4LHGnF57QBU
zFOfIGkJop6M61X4l2r13P4yeqF+iqA0msOC2CfOyE7RTUbQzDRd40TiLStDA+niBgCvz3FbOK/I
pRBllPPSfGwbHF2fbWyttyQltD36qr1G9Iyhm5WJURHiyFHBmSjrwOTLFKcjf2GJnA79w2CzARHx
klVToU6A/xOEYWqqgF1iK7dfKRlUf5qgiP9DDxTfiSkESPZ25np0OnWU5km6VsuxFNr3zzGfwXuc
1n5wRAS33qyk5SyPNG21f/bRqdxHxBjhdjsPWq5PlaeSF/jOoT+obfKfm50Msttt8LpfPaJvJFeB
S3dc5+zrIwWG0Z61q6jvEZksIwXwnfMJQ1ihO0aofvBVxE3h7518GZQTf+8k56Z/EBuK5dSgOg/g
M/fmAcE84KNag/TvsCXASgJl2XHCUkr1h98O9SHZlsC5tGZrLPpVY/vbcCm0Pnez13X5hLowuIcM
KZ7XBP7/pKdeAcOLsnBPem4g951xbKktEDVwEFvrm4v+VZ5YLKLTZCpXn65dJDhErEo2FGsrxGIL
6dYfdYIU5HUbV/1VzsP2tEZJqU5rsY4QBNE0FjgJXdj0NgwCkIDNERMBgn54V+5I/zJ3TgfC/iWn
z+feB+30Taw795zpxsbJLbK29kEkph9fw67edeYqhgWE+1vrZWur1zwaWXKvBTi1l0ULjDbp3+gu
TthrY5gYFcrHMrm2eyKKc0+0pfj4INbF3JX9xlFPIgTSsGnoyr81xuiIoRt45o7nQhz7vecshIBV
PrrjkSuc8HdpSN0Ox+/dT/AcFcM+BYcIwzqgT7KtFbfG2I4f3uID67Cowi7uV68BUvJx6c5U1g3t
paDx+rWke7e9n4J67Zmpm/0OjYv6NISo3xlZCg/AquZYc0cskVBSZtdeHog98Y6OSuPgIVl3tz8v
3rr3FzXUrsn7hUkYpAkgOPNoReLCxj13GUNk3BiMRYswa/Dab5aiAHPR5O3z0avRviDFr+hZRWlZ
3YXSgROq4qrhSUiEfuh6ctyOCNH6o1tHw8C6myh+FKmnr2A26H3U1g03qa9glXki4MN3vo35ZVYl
QsxJBuohVdwWWemYKsoQjk7FU7J5NYKhwgTpc5VSc3NsV3oJHuKNXehAeUcqbhZZdj3jRiS3vNIR
22iLeOkeunkYzmyw60u4BujTygDDdeYViT/dcGzNC6vaMPyXxABbiO6XhYPcpkl/CFEzFaeQQiN0
J9IdvJsVdILWh4STZKMJ7H2qZfs3juHJjpSl8fLG47z+dIDZBachC1+GCrM0pwGpGY10qiHLqvU2
+eHX1V6dula4HjmLXK5Hp1IhxPS47dw0fUk7fNSo5NOinGAgT6MK9KPRSPt3dAPsEwPC3Bp5LpBZ
scL/V4nb5mYruvCwh2Z7IuVB6SPu9Ho6WLsaCIJt6eVDD3mksjr1myFvLbWwmeVz17zXrdE55Cta
jMWJnPPGqbadZopyqlNlg6vGQO/FY6A3BTrtqKrIRnfffhBxPb3sw7SwNlJ0Wh8U0vsQyhKjTBZ2
ba0Pol07e7PzNAPmdqb4GfJPPgsRL2/dTFfUseeDgDGMN4TGk4wndStASh5AslYyRYNrwoLP1fE0
7bZtTkmlYmL8Ta2x4KB+nA6ldt0mv/r4oU05Nb9jTAPiGKllbwly9hvW8VXTl5MMlM5mdTAgnk0D
DgVEhmPBir0hihrR4KzEzXTNm7PV8XSzFqF73/trArTm4WSc0T2CHYSDiO7cGBMW3oa9eaWzfYZh
i/v5TrdbzEsNSvXdFu4QnQCg+X9Fy6V6AJxY3hbmjiITS1o/ASiEybHWoWif4lCtb3svXP2jEVXp
3yxUT6bf/RbpGzmLyYGsLyr3r4Epmx77iUisHPV7QOS918rlXPi6PfuI9Zv/PPqpon+ucvWQIQwg
ILXxZ4/G8GR0n6lEAKhTdg7f7CS67jNiTZ6AY+vp+qjb6yOjTAf07kzJmZ9SmAtOiPVWiq6MLpGQ
PiLb2HZHD0RMH3HpdhLuiXzGmxKbk+b3mWDbC0C7n2XZc7Y4KOv/9WXg/iVzEPER+bzRU4GHCajd
lDgYG6Cm9LzuwNqHlQyaBZpWrsjI3Sb4AXrmTUdFnLqGht3Cv+misJMgm0Q97SGI/lqUcn8V05RG
D5Pc7Ppj56L7yTVi0zyIiK07oOYoFaROF33jjAGmnfZwqh83Ntby2HijNAcqv52Er6XdL4GCLkIR
VbVR3o8juEc/K/dtquA4z/wwKCFZWNQPiSR4zkFz/fno08bUHFkE5H8zdsXmnxMV/d+2R8FxbuZY
LPlAYfBrWMO2NZNl/xfAJuEC1VyZT5fHmsLgmgrnQ5pa+9Qg8zW3vN2j+qx1jIgr27dh+wVMMi7n
AIJcs6AGC1WEGHuWD7mWfvO6qJBM/TWM0NYHNu1+F13g3YtpByJqYwbXvEtIhi/KHTTZM65n7pAg
SntorFxfl7jH6MHdud/2wdYTzu90SCRhDHlXpzTgRBar5OyZ1iV6riKpkbI7ZfIwi2FJrg/MAtPj
RrZpD6WY0upn15iyyRghaWOAvfHIF6r5NsiCKu9qJIXTzbLFI1r2OWIhKJKeOZSyrIkxWXVmz50A
h0qWrN5kmFgEswU/hP+sYZeW81a7+p2Xa9ouTbM07rnk4rvAlCGkWsbFfyDm1DPfG/RBceRDRiga
kE6N1mld1X3aEmySezH70I3Gahig+KHWNtOD9lGLNZ61v5eAEsInn4qr4rzB0gX3SnfJSTab7518
olL/7rjVH4CaEGNrEKBj2FyZHj5eF9I43v9/FDdbBdY8rP8WN7Ef7YSUNfOmtX4LyLvac1fO05Nj
AjOc+0gC//XO3pHGG5ZgdMLyotPijV4gp4t+0IfWC8L+u4/nEQzSG4t/gCwt5hJ/3NrTOOMYObQ1
DxkTTlv+rKQLicbMuqeHrrfgLU0M7nwoBwQrt7sBJ1q7GZRWe40LzaDA5dkLm05eGrgs8Tw5u33C
ZIG7bF8icyfZ0bmS3aXi1p7dasksLmumtaDDTFmDJkaPesPkgduOAyEZffcVYYSWucftHD9saurH
G0ODJdaygEfyyH6ln5hJmzZranBjFmvciGC/5Byj4UrFmqO/dYOc5LbYz9ul3N6ThpH51msrFiWx
O8Wd4r68cUW0/lBzAScnaB3Bx990CNCWhJPiVDi++2OfGNGyrhnXtxBX3jNOePCTfivkl7NsxbsL
hAwOZ5Z2OIzjVP4F22ObahdiSD5cZoI/rgBdBbpjkodyleZ5tGbjoW8xx5wTt3ejvOVuegF2CYG3
V+y75yQpwg8jmt75SBtRMA53cfJjGJT9OTA3orKwNVPXFmpCO9yegGVnc5EWTl43P0oeVHmMSyyQ
7GV7VN+X5WzgjPiZACUoLL0FJQndU7Am7vohwy4ub1y5lNfvp6uwjFRaMMAy2UGKhIIS5zGu3wAj
i/pCqkT1hT3G1eBw/QR/GGJZOnFG9P1T37nhI905NfpRogrfu7Z3fvLV9OaATK77GK6c7mEQZfzf
Rk3yv2FyGe9XoUSYLzaZ5N+1X5rweoL6+wBprNyPyaeE7xZts+3f4N/DkpNnScBuGuKp/k68mTB1
RTQy/jaVx6DWuv6BOLINQZZxaIzfkra9K+JN6Fekt+J2nUhrJDgOZcGl75UzXvwZIJ7pNVmDEyhC
jWJ8RzEEldqkMNJT8L24QnLPkJZFpFu1L88EIOHybLClv8+16/4Rc2lu59JrATUl3DkSQaufsf6q
F+Rq5QCsQb7MS1AF40c9+M7n2slJHFbmjidvdp3iombHeUDjWSwffo/vLieodLvQew+I7XRb88qU
KEa+vnLzMwze7l0yDjGy3JQnKPNBn4gMCLV7ibs1Hs6iLs14Dsy46WPZrMhDE7WEzXNKT2n9JYZ0
Sp8ABvT2ME0Ml7nS0Tl1SPNYVv9XYBv/DVrHnZm5ZxOeq8L168uMsWG4kl3+P0o1CjBU1SwvwGNt
dUHUWD+1xm7VM+BDUmW1jfb/yPfneKpwq2snI6avXk9B7cUDOF1f28NcxNzQfY877KCCOojPRgM0
XcIujNVRGhGcu4Wy9FNV0qfx5RMdWRGS1Uxwzg3aMfAtoIB8NQkubxQOrIi52YeqvZFqHf/j6C7f
rVic7ejJBqpKiRmfTEM78z+HKfwO2bzZ74aYrfcQ1Dshb6tnxXH3VdjmY5c0yckSAYmbQoPYy5bP
lcYUbuAwNN0Gzdt5GF29whM3ONXrH2hIkhaTZQJXyABUjO+OcfpvPBvQPwpglGAAsyqBUWTC51kP
w3Any9EjpWmh0PC8z3i1P0nr3heoMDBsuPuhjhjiw4BBWRrkQV1AewqCu+VPCXquWdn7Fn05pmXg
cd9BnIjHAEnu6Pn8KJNO6hPFBCpEeb2lJViZi0+LcXT9CbEofwkuAY8HjIUaEXJTnsKRWNyrQiB+
h4aoHjWmnCrr5RgM5yRUiG+3yAqo70QF9x6T+T+/j413sgn8QjYSFPNnZr2vbiDn2v/8OkSVWG7b
9s0hojQae8bQEza54Xft1XGCz4VDJ8Pj5k+ZsRhic8leiJMn7AuI5SCNf2GT7cgFqbvEg0nqhu84
xjM9gbfGh4aB764ol4RKtCmY/jAKoCEb9iBMSbnoh/5GoJR47Smp56WUWofglO3wb1vd5CtYsTwQ
jASp65ea9z51Am5GNc8qOU/GRdJaRr3+htZuxgviuegR/3ltnuyC9OTCMg/BSOi8XXFRLu5ffGeA
Y/gUytvOxUuCENKT8qArob0jBlZMmfESJXce6Js8SZtiNSSBAI1f4CX+f8p68Y91UusjPC0QeZ/0
28fCe9zxlkfdHWYYxG79ikuq6QSchWva+mmfReCezFwGHCXlhNK+Qtx964TcODltYdMTCeHqO6m9
4J9RY3tnDX4A6LJggNHD9PiPYjfxLthLYUupPXJOdbxQvtVuoIy+6G2Xbyv53+gVS8Q3/IDstkgm
7DNv9fQHxSPx/3MPE3VpPRVdGAAIUugHBzeSM/foEEmLbPJqFH74lbJGrXlThr1/CPq0MhexWP9/
nJ3Jjt1KlmV/JZDjR5SxNyayanD7znu5ugkhySX2NNLY8+tzMWrydJ/DHQogRhmRTpGXNDt2zt5r
98chz8pT6YokXkdG6TsHZt+qWEegBsFHKDE3n13SMMwjcnLm7tANCsRLCOYapCC8+KvBL8cLp7wk
OJkckZqbHgnygxqdwoNEUCTs55LadisFSL5VmvbTjT0sLRgzHQJ/MzSOwx8x/DL7msz4WPY0xnnN
ZWYa+hEmkaPWTpgG59gwloZb6KV3LnmKPwUiEsH/e+KfRSyjr5wEgnnlD2HuHUG1lfm5yulmP5pJ
bSTHctbJvAlR9CNwLUuTFhE2Fz9Nq+xeZ0NqrmjTqK9FEDB2csqSKeJgkkC4bSOzjzcZbvNbTKDY
FTlWOpi1vWG84LFk9u5TeFiryio6JKmdD5iyyQpn3FjmmLlsmoSVrqum6y9W2CQvlmwd9cWPR/Pb
yFyoTDeiqMNyi/covpW0t/L9oKYAVR8BCMG6ZaG+Q4xhWz/4norwXMTKumWdjFmclTu0F8WCgKEx
5/7MS05rzT5lgKjSo8tM8G6I2/6bjxrpRXCWfGxhKzrbcU6bz7JJon4bO205PJYIvjcxtltc+zWp
i6Xs/OBEWGZ0EKoYmHpGOt4mFqzgjY+iOtrZoSOLIz3XsiZ1O2D15d+vR8qtIXvugka0d3mWpGef
d2diblXTawh7Yi/2HU1ggFF5lq9NFPV48gDCfzSHRfiIEj14LiU+3pU3+PXXqI+dZQadEjqmPGLw
1gFT5GTluFn0TZWMZFBP0PskT4NxxYZNZXxSqcf3laTYMVcG65o+hmnYf3apV+8jM1dUD441vLim
Hj6MKeEbFJmdvQuwaH1NddIUG8RjxkGUTfZN6pYDeWaX7YpplgVDHemyvYkZYve70ElitSG8WXxG
8aS+GW7anHkjanbEOPUfiyoR4dki+OAM1mS0j5GExr1DOYslEkxQ9wgNuZo3GPcwpFTwRMIzpyck
N37BwH81MXhoVtryOptzkHK/MJQL4oPJa88WmPnFR9pITX+JkOflO4+g0R7coyh/Ubi7NkEFgSXY
pSyo87gdpHPQnICw0TW1whJijZG1TtNFraaS1Cwu0Of6YZcFrc0Et8zVQ8EUktaQmUpk/WPozjdl
SglNPdN59rGsrUBRtVhZuJtcGhXbwTetHcwuybmYGQTiuLCo1xl2X1I7s3bC5TlZxnEYKFC2Q8t4
aiXoj6AoILAC0EQ/KE5bkJL0ue0XQbhlsdtAkm585FQhNjD0mekdobLMsux01KBohp6ktIKEzh1c
7pm9Nof7sgI5p78OQ5N/CJtyKk75VE53TRZ2t9TBDCttx5qQTTZOfQnRjWKxNsKGItw2ujsLp7+F
r8rtz02pgvkj7v/51hdtFXP0t1BOU8xqGm6zxEjOJ/E4+oCQdoY3wwLmqUgfxAur0CmV7PZ7ty3y
YWcwamSzRUiXbuEYFHdk/vLRsvU5j5yVnfIQVlBNYHDV5Wedh/55NlnuVxS2xcfaToubHuyy2kR5
2O44hUmMbDR5jhS6KJgypSDpk14mdy5luMcBV3mMrX2/nl8q5aCaqGa33rRJGN4CNGmjC61CN07X
uhABt1X3H40sck8VJm+eKiO0/ZhPTr9tEBF2K0W7lMZ84lvFizUQMHDuUgxv/cpInFF9ykGs/Chq
G/WY0Zqjhacd5P3QO+64KpWt/B0lHcVPCkQgW8EmrBmXZRO6RAb0ZrQt+lCclektViGMfimCesNG
hrCoHtfZiOwcD5zl0KVtIQ2udDVO7sZf2jA0ZpwQ/xw+9XlVo0Rqb40Jrchdlfne96qtbDT6FAh6
OztjID6xw1XyNBK8NzM6Z/FdxaPS2MNGz0AP4abzycuYx5QrY+hbY1fVVISbVtSs4CWazrXA2x+t
A+SL2IfZG9djIvtb+uUBH1ZNXbfTGT7VhWA+2mfkVISL0xyokRwmqX4Jva6NnlGOxs3O5T0K162q
oQtJpluY+7NO47zFQBjfd6FVPSIj6vHDchaUa1gdwQ9n6GR29FXcvxTjFN90sveA+lSFe2fYrmt9
y+AgoY6OUaqsKqYb3WYp2jkUxBnGQ91P3gAxYFhcZFPkPXiCKAA2daOiEWp1TfNQZLjnuViJbUx6
Y9JsZVI7j+FihaXiFk6x5Qzr4E5ukGbgYIqVeEBcgTSuF5G6XXxHx7FA6kFrpaDDUegYe1MdJHXD
0bv0kz1lE74G25uevAo+6tcpwgHW94Es7iflxOUxDmNd/hwMuv4rLBQM9xVz6uaAPte/Qc/eMhmr
LbwNAW012kBhwJdfIB18YPpPYaOtDu6PB5Dnk/Zxj6zsyZ0+0At3HnSnx+8JU9AvXjhX9q2dpTMw
G07ANGeqsqAK8PNfZhRNPwUznHDVzl3zlPEPWroiTH83WYw7kbNYIj43yg8te0VEi+TTTLnbnpFZ
VQQMSlvlItqnTmJ8C+54nYLMYCJBJ2NrRoQHxYh22x3OIXGKZs9M1J41Q8cnlpIlEQ4Rs7e10BGy
awp7/o6mqJ83BDBLecoyWpBrx9HjuS7Yv7aZlUU1cCpL2U9eXsf6JMuw+6aYfOCFAqjycXG0JqAU
kvGWFZF6y0/YnHc6Lmg764bTOrQNdBZb1FZx8TU2KtbcTqQ6OKbNYD7EE9jFg8l3E62iKetvjS6Y
unUAeoFDhttQ+Te17vo153qso8wEBqybJvBhtP6q/GnGIAdXRZC57dYuyaoC5R3hC+NOQtpflhdd
WkRfX3wGGgwFkhjyuNP6cbCJYKUk6zRLx3tFYsAno5jm5kNr84bwlvLFowqtiu6ZA3zaffI9pOlY
YOf22QDT84lWz+Ldr2N1H0YZd8OYtLtA5qgJ0SGqrFoFZes+wSWEQTAk6cyuwOEePSTGA7kOUiHv
ArPVGMBH1L49c4NENRfHtyVKDTNq7+3Q9/TOhFHxiTBK7xuP23YPTjgLDuwNvtWd0NnoHZDYpieT
9FG1thvXpGlGcwAwVIvadz0TM88AnGOvvAnykeNwryR/dvK8SZ5rNQ0XFUV1cxqS0GeCJsHErGki
SVojdB6wwPJ/oUXEjF7t8AHgEurJnkrWWEA6XFyZmIcNFSzojniy+NqmPgqdTdbECHQ7HSEBoJVK
yVqBTUYrAC/N3I74gfaoLWpva2Dloyigyyc2GCytYjWXDmZyW1nioW5CnNgskWqL9zU21l2HRmGd
NPNs4SOSqT4Mg8f6kuYqSn8UnK1amDtEzq76aai+xNMcqAPaPsdbibaOPiReHz33mOCZXbpB626j
pNTfaFXxvGScNV+aXAimQ5hK/BU+In1hLM9UoNUTIC7LHmO5x1tY/8g6MNXAPOQUrrqkxPcR4hSd
dp3qh4eZjNlwJUoUuzBPiuwJqsxs7sGzY0gLPX6GUx721pCzrokFbwx9LkeXZLgniTu4OiW5D4Kg
pJpv9pza06epYXlfR2jYWv4AreStj5V/2OUl0JWVTIDBbew4CJ+6QqTmnakK74gaoEvWcHaiHQTm
LD9MZdwmZ0R3bGgNSlZxCoDaqhWTsxZ/RgA/EFGSt2caqfXFBLBmrqXu1YdmcIIPJiZqZ6f5cBbT
uzL2XZXU0Z7Xc1nlO0OzSndVtmOq26EeGi3/U+MVyAyb0UDA1Dt8k0FnOfuh7tBr5IlVyH2vms7b
DFhKd8u4Fp8L9tOlQ+nQCsXgKKrd2A7y0dAK0UfilG2+CdDqf5kgd/mbHK3wI0p0pk0hjmOk6EQ3
6lVXWW4BECVGwzxqjafHYFISIDLFlkX5lXBQG10UhNiLRrhsi5gwrs06XbXg2F569tTnUc2wBhAg
WfXdwLVuzRn/xBZ4hhFx3bw5TFimjDMtWttbj7jQB6S5mXsMMah2m7yMaZiycgzBCvfav9fgWib3
RWrR+KyZTq1MZo3heZi6Uuy63IKJAB/Hdn42viNvZd3qgXE89Bw0c2lTmSvcy75YJ2HQPfDj9TnD
jFJ9D8gB/lwh6PFPvh2m4mAGYgoomy2rvNhjN3t8ba71FXuX/5EdPjO3HYpPTruJGXw3tWE+AQfg
9NuogT5HgbJXY1x8CepmttYFOJnuNIeRGe1pYgc/K6+q4qNpiwjwOU14Yz3YXTVvawKIxgvQCTvZ
UFBRBxeq159mHTrxShtSYWA2YhMBi3Sp2TM0GP3R9IqWzyfIi3FnK0wEmyqiu7/1XKge8PYI3mX6
Hxr+E6QGzBdehPp2N9NapKnnjs7RpAVcMYhxAK+5sBRPHYnf7hreGJyDcWxGQv2EI1lCECw+pPWY
OsyjO/rcMTLhsy0xtsOD5RPdpEyMAPdZxvgNwkr4bHtGmRxwk1nfGRYB5qQ8G8Bwdpa1nei9mWtP
No1izuViHs76DN5cjE+GvVz0BE65/cKgRjhMweej9y5XIIDLXw72LnXyXWqzdVqw9W9J+/IXil+M
T5PvKuDQD3+ke6bY4ldSBDbOG2fyzfSLqL1mRLRWAUSJ4rm4twMiIfcjVTBvOH2B4hFGp6JXOTv0
EjKWhc9Gjub8gDy2gSdZ+DQUSR8p0WGXlhfiNfYFP/pg8qjvcs1o4khhQnI6p6kxOyHaEUtidJ+B
HnXzWOLrlYATMGUz/puLmp2cxWKez37elXhFijmXt1hn2/KWBrT3xa8ZyX0woMDI7UTfjgsayLoA
W8wV1ig7T+e9h0OVXlmXRPX3ANnjqcC8NV2QuYl5bw/4hve91Lq/Y54a3nXKy76Lsm2SR0Tg6BZ5
BydalDiNOUXUNjEmoutd/6tNyz894ZhL0k1TRFQUGT+gwuBpIQWrG9Uap9gKxcdsIr7zkHVj+kGo
FsRBr9SAjSCL8AlJmeRnHkx/HzRKJVu2H1V8Txtqnm1jJHO979xkukFPDnp8MrX3Oc6QF45833y2
kW5iJLB+NN6Vi7qSDpR8FOCpsPtadrqr6fYPjFwYIDyWkYf4Ah9B1l2ywB79nTCKcj8LTkB4dEUN
koJf42yaVV+v4aEF3rZPnV7ueliq6PVdaP3YLtKuPA621F+gf1aMKGzmV4dyhAy5HRoONocUKMR2
SoNW3QVuW352kzn7JEEGcgYyw+nDNKepulgjcrotZY20tpGFfnkTjXMUblo5ocKMATLxbURotegs
m0yKOAgy3x+lhYywIKw6Bh80n0cAQt1eBVHmrHl+WY+3Nxp5WZUuH3MjHYxn5MWk7wYpWW0Xn0zM
cIv6OA6YmQkOSeYwlPmBM1ymbxqjbu7FaFf9tm+HPkGlkMbu1gR/+TlDmZXs/CZouz3DlZhw24AD
11hZqDwYkhRshLOR9tsuqKuLbavKgSPjz/m+CUeLr9hFxcu5wyi6b20wor6qXBiAWNADuZ+RM8Yr
zhMW58nZLGzgj1mrPo3sScg9TKMtVhiESqZn9ORHXFZOWoC98LtqhaTVHu+pB61qDROSRq7MlHuy
UgTex16rITlW/Ba0CZC+VheUoMOwnVEx3WSyj9y7oc2C7GYYk5FhdNaMe+SjyctgGL4gtCvlRzOt
2TrSPQP2ZHnl8oE3hvurjPt6vGX26+tdkxdNcBoNnIAMDwZM4IzW2mhrgvsEhNU44qOh3I5OyOy1
bP/+RLMHbk6KbdRLJG4Ft1g8agbRRLItBbzAmWkknTcrMu+aKogGOGWe724rON8sCS1V186s6BlB
LALMN9vG8IJaw/2VKY3/WhYptmNbqekG31v8QhVSFYvtvd0Ew4j+b1nLNxx9Rqay8Rg9Kp3S30W8
QUdQaGGnDNlK/RNeWfKdQxYDpJB6b+/TA4gvuMUawrdRn3WkcrR595QMinNdG9vhQ1ab6mVo8R9D
csBYuM3MhujXuJhpapjShAnv0+0MYDlYYLYkiwYbEfaGj3FRK3kKI9V9nMt5fgKiAX+BavwnZinF
4uOTbwyEoQkOdoN6C1jPPH0QWe0uYoYJRaDH2/XQ2HF6IFIruufYxADKazHOn3K34Zy0UMfUGjwY
GAVHm0a6km1v+seqzfRLVw9YJC2NrR4ebY13SdJ9mA4CN0L1scqB0O6WgLBvbja23ank293jVg7b
89iW2S86io1AXEbumYtMowU/igflV9DjlqKTh9KX7zei8O5lYddboHQqWGk7LPZBGkTERBU0Qk5j
muYmQ7/Zom/r4lRANVNlt7DKovwWSA1LseozqlzPpuW7qXOOjMshtg9PUjBY3Apr9tVW6ABmrVvi
o1s54GTRZ+Jub28VX9pXRwftS+2r8AL4R6BqHlr0IE1VmwtHnpMNtb2XzdtZxuYDHGikTzrIqwfU
EYy4G37mQwMKjAE+Z8SvAv17tkHGC9gZciz49TmszGxrZLb3ix9Lm+sSBnd8dJLRoltTgUFch26e
uWe2ui7awyNy4j0uSn4C/pf9QaZlzs7k2n5zCZFEN4zlp5BXsCnlp5gaRR8iAcbaLEvjpyvCbD7M
ZZdYuzHtZrW4aYoHFK/0Yp3BaL8JCEE2Mo12/lUUYPZuwLdoexf3ov0ByD7+yXlmvE2QNj44g8L2
V+Zm9TGTpv3MohfcJl3Rfg7wSXbbyAgkFvnCwa01WJ8iCsmP7jwPwyqCg9ByTJtT0s3hYB8zVE0o
4hLhsJ2LqW02GecMXO1Sovpvqw4sc+iE7l2OzN5gCU27H5yXmV7mQ2J+S9Bofu072/8iqp68CDMF
dsRhO3KfcqtDGKXI8GWbyrzhDB/Ls9c5jQklvjASK8KjUpEctgVtL2edYl7WO7pcxtMcJvNXS2it
NwRUu19ok/OaE0rESQnwrL6f4BiAMADYwugbOdKdE9EIX1HEWJRKpZncGjV6zFXQRmrYBoaX0zlj
FrRpdCI7BupMIJCrWsNPZ0rze8J9Q1TObGGQqkKnQTgXkri8dv1hTC+wOMVz21MXGH0eEiTbj7Qu
hWTONrh+aazDwA68WzkHJtTNxhVfPHwOD6h34nidIUclgLQkRR4WVtgdmIhg4y9rQ34iSdU3NwY1
4I5mJiyiLu+BjRDyNMa7kh0P3QBavDXuKJ1u8YTRx3QLUGyPyO0FXjloIrjPqo7J9biMIkqGvFgt
cvxFw2yZ7T5GVrAQAZqcM1fCDHjVuMwGIYchHjuBL7T2NgGu9V3jpwAfkOcY1j43R/KVQhqQNurw
yis+dh7oLDTNXPtBe82Czi34F021bl+iBIAOg7vBrE7UUuqSDq0JYGMcqp+TZ4iLRY+GVj4D8hs7
s6puJ6cAZXXGB2tfaBPO6ca1q4BV12bHvjUnJBPbuUiMYlflnfzE2YBYNqHBLa4YLLGXJtMMwq9O
dQsshgpw2BVypuwOban0MluOko074GjYOKm1jHkNN3yevCn/1ZZU6b9ck3pvB4nU7M5FDeBmBeQP
Rn5fM0VcOemsvG1JbOTAjIHWySpOHPd5iCvFvEFa9PbTOsFCzjyoepm8uRihM2bNsEkwu/YraGS1
Sw695f0s0Pid9dSIX4uwKFqZPWcCVh+6D6sOuuDiOUKyDxJ2Cp7MIuqz+8GQXXxOmsrDyIeJn89R
Y3qtlUqxRemo3RfEvgIUdYKc86cxz98TWjrA75Q2dyryWoeWjnTQB7aAlG/CGo7OivT2Jj8MvktH
Cz+a0KuwNdynBFzwS+vBRAbhEgx3WaDDaO3aDStsmPD97twYqcIu1+7kria7UrfQdpnfG/BZ4MeO
4pPX2M33Fgw5ihqLMnQvvV78TEkzym/ZbdUtZiaiu5tQmN3W0KFAKJ1jUOQGopT+J5Tukxza9AP4
E+ZRIPP0c+XUBHRiB+p/QOiq1aonoPGndpQIN2AnGGRAPJP3be7FVAestrDsaif9FfAJQv+1+pSp
kzN4l4ECGI9S3Pk/ChC2Pbwp2DmrnKOgv4LCxCJQ5mIYcNxr/HQBY9fTXFNucPQaqQxg83gvXoPE
u0m1DtdWHrJ7KFv7N6jPMbigRAo+oSmPD5ZOoPHoYsCKnLoAubf8HkhCAJa3CHZG6S9jthi1hWnX
WXknisr6odAEVMcAYGQBo7wRLyR7GPZ6ikoby2jpteleoFa/deRYtPvACud+nWtmm9uJJB2xR3U3
3Xpy7LCtjJE5borMrb7lUZR8CREyPjteMAJ6GzUf0wtphqLYw37qmpVXiEggtum6h4S8iPCQ6ixL
jmgdqKkR2bVH6SgTiBTy8U9jmchPErQ+9Uvfj8heih7KtDn335LCplqf2wb1Xu5w5EQQ6X6YpePT
zATLhQ3RJWqFGUybxXeGYbrPRpDjBTYyJ1/SPOlxdxAMPLQShfbQE9NyWsoA8p3Vk9vOLIpVhdOO
aWfTNzuvL90vXVR52Mut2f7gzQgKSUyIxDZlTo1SA7aGxezZ4XTKNxS78EYxWmyQI/uYLiv8gSvB
QDTZmpNPm8npQd6uooKldRPTA9sO8Jk6Vhsm9eveR/R9iw6khVfGEAiytcAEYSVrrhXUW9ENWf4h
gjQSgrkeGT6inQz6LbxdfAehl42M40I5FQc25CTa0A5x8oNto6bbVlZvf4f9q5NDJWLE2LHf2hdo
9n226VDws7o75EHwshn2Z1NH3oeQs63c2oU550iUsLdtbB8txwbVDmUqDkZ1GYlL+Vigh/jeKW2U
jP6k81w0Uw8lA+817YmoMj/Dns8fZa8nbh+V100AikKTo3zO8ulUC28J0aEJ/6tkbZ1QvKlYAlPs
K3ruILDJ1fDl+Fz03fi5nhG7GzLNkCA3c3/WyUiP2XZEAgsXffdzjg7POo9kEOALo8ZasALYrPZk
Mul7s7d4QQYkdR+mylbEFSqeEpoh7MtAGgf0VLDFsWB4KDmNHQIjuFItIYhP4Oci66vrNfTMB6K/
bmNW8R+OGVnTzkuBU98YuEvoFU+BTFleIbzTDCxsee/kMfaDDgNHvZ2tGFtlGk/2tImQYB7ZUboc
IKlCOd0YjvvYFW7HTpazOVV4SLtVYtVGRj3p6ZPXJ0GwScvYp0iBEGNv/bHtv87+ZH8046m0Ng1T
WTK6+lryWkcE2m140hPd4xJTjY3sqDhPrrAFTZYgbL/EA/btC/XKdMK/bLU7bdPTj1gSsNgzvocH
jp1X3aP95IjK6DZ+7skKRfHdRXa6YRwkacyH9Dw2HKmyzwa8j3oNsnLydxUz3s9l3Hgj8BljPP1V
czDhNMSUyc9ddhmhAHX0ugZi/lcdB8NQlzlJNNIuxEWTI/LdNuOULnAhmJ30Id4E0Ny1/SNqMZ1i
Q0O+BqdgiB4rl4kOqS4p7b6ygNFAG0a0CF06uIBfaY138r7WcdndMMq2qOGVjsIPZjeKeWMls3PE
a5QUOG3quFz9FQy2PZXUdhu0NemZuUIAN5xXPdv9ZVZ0LCoahJvYD70XZnXtc2mnyVJAIcMSOJM/
/TXPmBlFb+P+9RorpKwViBUN1K30QqrC2/2FebINhB/mW+VZsb0WbJ4nkRHCc0jRME/vxEK9kmdk
Lblq/BVfAKpYMof+loxligi4i121azRJE6QpF5HLbhza0T6MXZRfZjR2X6cwm46SxsHmv/71f/7f
//wY/zv6qe7/fyTov8quuFcJna//+1+vRQw5zL4p5h1HBOZV1uFATeOz1nH0wd2BdAkkLe284Pz2
VV6LTQKV5yBqRGESyKsIwCidNJFBnJ4Mi+EqFMZfRtfqW84Z4+ntKy0ZWr8Fn7JOoDp3hM3Zx+WB
/v4whzSOFEwtImW1kZyHubP2bKbD2jHIhXAL+5v2BgDnBGycG7f78fbFl9u4uvjyG5q+Q9Srx1T6
94vXcR9l+PDJjih1eqxEQl4lqI5dE7U4BJ0+hsGT5du3L/qPZ8vUj8kflxMI6qzg6hecp2poYxfV
29x01UdhA8Yuq9q4A4ef/GmmIjcWuI4tbfg+5Jdd/YwMy8aWfAMMZlXV7Eo/KDdYVdvNGJKq9Kd3
5Zj0VEzXdyATeuIq5MsJrb6CgQ9s0veedJDmN6Nd/3KKvrj98wtxlnRIoTd5jOIqlC03PRdhE7QA
OLnNaqQjcGexqu6YgePOfPta/wiA42YcSQhkQM6exKr7+/uBw5bAlSJw1j60UVjSk7XKbMXAApXw
ikCM/k8/7uV6wfJzsa5YeOV+v15atRGgM66nUePvYT4aW6ebi4c/vityPa2AIYWgteFc/VRFHc3s
5pKCkziydajSYIdhFDJuK4Cf2IP3Ti7iP1940No+3t7A8pkIXX/ipoEPthBo8HLRNWvL9Rjm1uCJ
nEHOH//41nBXWi7vu88zdK5+sH5pDRQJcRNzmXvPadUxcPAr51cLoHCPXjX+03XSd0g+R8tHe4AP
zFpu/W9bgUEeABskKjoDGO9hjhQVORKqNbv3e3mMrzxFXgsi7EA0Obhjrn41GAftYlwAOAMH9ECg
C18A3Zk13rXunYDJ1y8FiXb5T8Cb//tdWSHOFDxEy7fs1CvDSsQxRECojdR5Z4F65QOzWTNYC5Ha
svpf/V6VhchwjLkVjY4Bhy4H7CEa033sDhDX5jr981WK6wXC8Tw34FFerb1kfQx5H/AqlqQg78fB
jjYOmWH7tkl/vf0mvvoMrcAGNSKFz4b9+zPE5E92jo8xPNOM5ecuCrdaEVCfjpH+T27Kxk4peISe
a19dKqKkd8xkZJUaLDh5kAKObojtAvCD/05q5D93a/KdwXoyV0OgSKbt73eFlBzRTQhSGBZOiZh5
gJqzi6jHGcgTF/pr0Bq5XmsZTEFmdMmnKbA58P4Hj1YKGTimlLa8DmhXHN5LPcJ5sEKjJgMJtznN
Sn0QckjfWZD//bd+rxDwLwtCLDzB9Ncyr8oTERWtYiBmr8u5jD8bmgnOqh2JNqpQmd2JOM/uE62d
M8Ox5kIYnrhjy523jNrlESmO/3PKqv4nsuxScr5Hm8V0PzukiUlz18D+8s6GtXyZb/1zr34fw0Cm
mnnSXmfMK6IyZgIbjkQfEHSxBdcu1sXUJrCGAYW8/Zv8u+5868rW728GZBQsLgNXboA3IniALFfI
O4/G2bo2vf4cLJIAmgS/Qm3ri0iK+FB34Tv/itc+OhZ/fi9vWbjk8t//bTnGPOSkNuoenH6wJcME
xniD3P8IJLx+51LLR/WP+wWgwBeODNjzrj46Wi5ph3XPWYftVxeN5p6hTMlYF45sBUTo7af72sXs
JVgUpQf2B+uq5gmqrHUW/i1jxzIy18p0qovhp3rvDmNOL97BdfbO/ZmvPUtJp4CKxPJ86zrNOMBj
TRVBBicAlwa2L1kEKLDD6uhTrh8n0r4Qo1jeDlzgcF+xUzDhIhNgS2skfTaswDtPqL7rDf4Zsatp
lu/ffibL1nD1A2AqNsGnSHp9bCG//9bl8vgVCC1UcRgrZY3e3mH0tn37Kq88BbalgIKWDcoS4uq1
DueR6SvYg3UzCZC6DoAU37VWeO+n3dtXemVpZfk22dgtnrjtXb27+WD3qO2o/ZgO6eMcl+GxYrqz
po2yjCC8ct83ZgwLMjAuJIfoP19UKahZ6zx63qyqV69YMeL8TIbYXQeGMh5aT+CtEFOlLliu889v
3+orr7NLxLHDSYEXy7w+QKOQxANccy2EwksKgE1OLX061NRzjbGM6LN3nu0rv6LHzshPSEC3yzTv
93eFEB1gni4tfURrzakeMth/VSsv2pLBO5da/tTVa8mlAtOirOHkfB3hTEpPQzBQyGac+4yA8ibp
QJQmMRBwQtW2gyOsG5KxjHdWiFfvUFrSc9HcuK65fC1/W/kQceoUOhNENEwXO/qcqEgqmOi4OtTh
j389JhPwyPmGpQ9u9PdLeQYseeylFLlzKJ6cukqZG6A7PuCqzAJ0eH1tvbMYvXp3gcepkj3f9OXV
3bl2a7IG8sKIKGrrrQFU7AayiZtuEqzlf35c4SnyE3rSs2wq4N/vr+XgBA2ORwlZxUNpRJ3jk9e9
1RXyzrcf5Wv3xcolA8shDta3r+4rA6Ot0B+7awxnLgFD0IeNnIzaDvHhOy/Iaxv08gVweKClg9fz
6rbw6guv67gtQp78aF1J1bvIBHx1AKxvwDCOQQ7nQ1AOnNOm4afWdX8ky0ef5s6kOP/zO/fYyxie
s6i67tVy0+SkQvkDnExCd/1DhwNqNwbNczdgiv0PrhQE8LDQ97BbLIvR374MTm8ElPIvoFq0CBTA
HgbqyEL3SiLeO8/4tW/fX85npKox95VXm0UzaiRaDXKKCrnvER4jUzbSqzaaGc4JcLRxxJoo/4PP
kfMF/ltWbnoU9u/3F/lwHifA2SiK8winLTKMIvbML5NTHKo5CN858b56j4yPfIcSC57l1Q+n8DhI
a4LbFCaqe/ATJ12TwTMfIGpkF1yCRE7AKvzzYyJrt71Iq0zKOu/qHmcQdOjrQLfnaFXN7WIaRSfY
+tZtwLW/u0mcfHn7rXntNqUveTd5Qz1Wu9+fKiQ0JxzheKy9yW2exxnQuFbIWVMSST8Oscwv3WBM
L29f9LXlgL4yRNGA45zjXi0HQpd+7QyQErDCjBs1GdPayw0MAkyL9398Kfqe9GToCi5NoKsnSsr2
4jRjdoD919zEdCsvtJWzXV6H/Ts74it3RZscm5PwOTNS4/z+KDvsS5iyGkixgRC7DGUls5DcA38t
f719U8tfutp7sfnxUlI/0Y0RVz/aKMKwySqzWdvISm41odUjXs+SjM63r7O84/+4js0hGKuc4Jau
llLp12WWgrZF76KDA9+K2ntj45E7bgOcmj3/2e7RLFRsh4Qg+Nn3ty+/rFjXl/eFh7CEQZlHU+j3
Byp12bmRb/PFC3d48kMxP6LqBlkq+3JXT6XxTsf1lW/BJ+uUDjk9Llter6Ad2kQ/zhgpyjnCeVQo
/6cSTbROGO8DMFniKZFAPv7xTbJmg3+xbVsIDhK/3yToY6D9aLXXfQCcTkGJuPOYTu/gQcI04UT5
zm/676d29VTZFHk/pe3yDfpXi3eQDxNj0gawWpdl39248H8sS/x34WPpxDul4bOb8RhjYZoxfaDm
ij4UdCC9zds3/s+n7fpeQEVhU2WRLH71uWDmAN+U0Cj9X87Oq0luHGvTf2Wi7zlLbyJ2votMpimn
LrmWuWFI6hK9B+2v3wea2Q0lk5HcmrmalkOBAA4OznmNaiv6W0wTs5+0JHBAhYDwgFSC5ewmCDbm
7vaw15vKcjimzB9aCKIN8hT/dk3a6AvHLqZK+BfiOJYWUsoEm8k7+CwvbMJ4Y5arw2mu7DF5msel
eTkckoUa1CVATlID8AM4HvOuyeDFj8oIKTsqkZl79fzkF8XnCxK8xhwvB3RtqUpcDi30H4W2ZGLk
4v3cmfZdYgUDBpql2Jjhyjpi6MaYDvcIaeviojTqPs5xWYL66eXtOTYq1OuxdvCVIEjPUaQEd7Oi
6H/enqWMPJebmJo+8ZwnDq84nleXs6RAW9JG4qji6QG6qRkxGUzJeBytqv62o7r+OxEt/gGQjDbO
z3WUlyPbZAa8x23gV5cjmygLTU1tcWGiX3qg9ezcNYarP6LzU260DFf2DhVczaAqRymXIHg5lBLo
SRWZJhCHCs3GZpzmA9xqwM5z9b4McPK+/U1XZ8YKUlcCXWdai1slzZ1ImWOgJ1Cci2NJBgnMP1CO
SOdkGx9xbfk0Cjye7dF2Up3FJk30EY5HLvVjZgiAfaOEBxPdHRS+jb9o/OonBI2kTcKobGR1Mqhc
7hvyK4Z0PdJIvuhis6bDhDNR3ggoINSXFFyKjjGFj40jcb1wvD8oH7MvCTVXZ7DX0CSB+C32bZsg
qQMpwEeEpjqi1IniEM4wG59TkzthOS1HPs7oPOlkx4vj0KgVIsnCEDSdavNNkvGCjJICUzPTqGNc
W4LmpFYtZAFbzc91nSNVGnviIPrQQNZjqJ9URNU+3t5O12tso9+nU8qj88wNsthOIK9DKHiscZtn
qEP0BNnPYSrGEzpB9ichYGKekxF2oQ+OG5Dl7dFXlsDjnUnWx//gbSzCvOfYI7zcmsZ+O38NkT+m
8YLJ9ASliRB4vD3YdZ5EFNJo03JuLENftp+lKS6CiLhTqEC7zxhyIbLjzMM5yLHMpbDm3JVhjphk
J0RysIAivL4e7HCIGJ+fwkaQfXGeMkqkKgJP3d5Nk795ELVPOLQHCMmm5tvbU70+QIxEQgaFlLub
+V7GpK7Gmi+1wNvoYwHjuI7EKabdubGhV0YhA+OBKVMDehKL1asVDxltNeCDzh60X8x/7hUdqdTb
c7kOeI4sQcrZQG9hu1zOpUSzFiXpEXlWKec1RUZ/Z2vJZ2OY59N/MZJNhmfwsqNqtshke0TLYK8M
GLsCRsbPNHTuc8SH0fswsrvbQ63sRWrnPEI0VKrprC8XKHKxpbGldgy+jy0sic46mqM+PGk69fpd
brTph3yCt9c6ff2pHezXV5JRnwMypANQsOl0Ls49Ar3Ud3JgVJgXFo+0w+dDOaBLmaqjebg917UF
/AVa8H4t37IhiAZM3zmdPiDHU0OTSiGTwX1PnlE73OpMyM92GWFxx2VGEsiiIii92JFugEmVNsG2
rI3ZeI/eXfWpUmz9k66A7931wvX8vCzKV19XjApyjQelRu1suZjI9YxjFpr9fgRK+YCxUuVrg2f9
F+cAgzvqgBJPQCP38hwME8bQqolEO4xDdEFnA61WY272ePm9vkjFVHhPEj9orFIRvBxK02EsA7IG
9uRgWeIg0nrACc/ahQZyLK/fHLKWIkEEdMCtxZnTmxZToN7o93XQTqfZQxk7olF8zPrx++2R1qIV
jTiuGQmvojl9OSlbGLk3Z7ht1E3V3YmGF3LhgvS/PcraZudCNSy4tahiWotoVRkBpb8E7mXtYhuC
Kj9S0I1Vn2dR9huX59VQTIKsmpcwJl8gTBZZ0ozOUmt3eLuqVu+csEeZzvXQUWOAhXS4PaurcyWH
4svZFEnJdM3FzaVg5A2vCLmjtMjDM/DnEAkiET3jydZ+8XoTSmqCY0e5McOVYW2yXOyF6CJwzSyj
JK1s9kGFFyZXAFm1+IxtonbK8lR/QXLVLRGBsurXnjMeDL8Putj8FlI4eRiNM1p2JeQ0HYMdVDnE
cYqH/nz7s66sIJ08jxkaQGjUKyhSzBNIRzNhXyG8eQ9iGWVOBz83AODmxjm7yvPkrIBO0q7lWwKY
uNz9AeCS2BhTacyZjVizIe1qGgjwAF9QTlWv21/Jw9L3o9NuHLurm24x8GLroOkCrN6M5r0Q2nDk
HYh6UWxB1dTmpLpHbT3yUfKCgY/58CON5XzjQK7uIS4DDj4dFCrTlxNHZG8WjYfViRphQrWLVWQt
/TDKiscAiYAEikaNMsiExMXGFb8+sGGhO0UXjYzzcuDG0ZBgxWmLLl/a/4XqR/1Nx4boBBXG8WvV
mU8pJpCvP6iyR041kOsPINjiaw+V4mlFUMrZAuLfU7Jq88dOFMXwY+4L5bmP2kShgls2P25v5avo
CqyIVzDVWwooBvC6y9na5WzWEwo4e+QXlBk2SQcqHsdi58PrxyHpNEg3PcCky94b14Veuw38aZsy
lHTUmZrgIYrgrWws39qECK1ULjhyGDAuJhSL2TGzIFWlJjLmrSX+C3Pbb/VnVyKA8/soi2MZpWi0
I/yh7pEDESfHDlBxjzypQuS8uiTCCpGs0yOBnEmDZnFdoCNV532kA7qxS/1LpEzaW71z6HaBJ/Jv
L9LK1ndIanGtt2XveYmjwyjH9YosUPcovqG2h2YlquDDdNf0qnsOcdbd9YizbyzYSoQjX7Ft2gca
4pv2IpNQnchRMNnSkJjLmx9UXr6hiDi/GYgJD1DwC9+apbec5yAqf3u6a4toywoX1QTq/cutgtld
KPKUXdLl9nSClo4RYwLLT0drZ+NyWtuVZO3A3qiM2FdgWY9eTxNaSIRQAC9PpVrWvkNRYSNmyihx
kUazVSgWAuFzYC+6y86hYyL5Wc+4uAGvnlCPdOo76Xd7rKXd5VBP+kZDbe0DyoqIBHc6vI4XMdob
sYzD5kvfN1aRH8qom444f00neI1bddDVoRwCiEq6bvGcvIxTag0TimaTvq8hJR6IlggTYlCG7qSz
BZFd/YrcftQVKQ3SqrgcKo1B6+dOpu9bPDHvIDGYdxXuKfcjzMU/B8sIT7e34dqpY8mIjDqZGu2t
y/FwTkiEsJmaYTQvKXTFcyxgzaU45PoCwwjMq+dyY8y1OfLk+VU2p6ayhAxUAN7DYiTsT55Q97NW
p4k/1UNewKHHhxER6uLx9iyvOyNsTo+rDfQMwQW+7OU0rdLGEGDyCMyJ18W7LP4leT162jFFPhnh
OlTDiHPuMY4s1OjgG2rHoFShmd3+QdbiDfPmCQ/siybNIp6mjoZPVBSDf0tc/VnBkEUFo2EPJ8pp
w4+iFBbUJWTp+7YxtuBw12Nz/gmwGPlRzqeWdPkNKiW0x34KsOsqk9rvTHNM0cnb6d4RblLr12Y0
HETeKofbU76OPgxraexlU2Kylg9dCPvUteTFjre6eXCmJHhK0b473x7l+ojKAUB785LmplCXk0vd
ecJIbgRLG1gEnhAzLeRejmNVf3r1SI5JFJBvanK0ZTKBLzpFutHRYSca+sFL5+g0uF590ubB3pjU
9eGkkS6Bu64NGOMKZBbasaUUbQw030NW3ShK1MNVBVmqwg2OAGIVpAbaLaDS9emk7wwolPcuj1Ha
IJfbpHMgc3cWID64m/HZrPG2bbCZO48C5m0bgyN+7feU5SSe87wT6TUtv2fRp2mL/xQyWdHcwfUd
GyJDycPjMQdfs7EZr8/A5WByG/3WIqy6IBoGiSByGoEQtduiFRF2hq/O1oBVL7x9pyTE57h6b9R7
VkKQDuwLMQWw5zLRWUTaUrWEFdL7pOOeOE/YGPZ7JTI/F4qFW1GF7CnCpNjHjkiY1g2Ox1au9xth
8HppbS5MCFWSXUIAkPvtt9mXsedGQtUmf2oU714ZpvA0ZU5wTvN6RmFo2krprg8l49GHhsbCgFRg
LsfLkHBEAsibcNLRvScqziNmaJHhh2a3VWy4XlhHJcjomm7zLIaIcTkUajLjjFbG4FtV06Nq2Lfi
Y+yh2a51Iu2gDI/WV4xXmocQN/aNTXX9WRmbRQXZbFJZWVKssklDT3UsB9/FKvxpgEFzLijIonul
t6dI1bqNTPn6s8q8kUYw6Y8LhtG4nCuOOaNix86AIWJN8PaScYecBkanavP59tn81fK8TOocCXDl
6qS1Jntel0NlUeNRsQ8nH+tYZBqHHDzRrjGxSgXqZ3R/9WhmPdso7fwJKndC6z+hObKTAtF4FGCw
uxuy3N7onV5fKI5OAFZJmuVVtkQBIh7VqcCIUVEJVEwHkfOJ9sZQTD9vz11exYupw+OyZKJCCeAq
DsITx3VLM1FXCFsUhKC6q3tAP3V80vAdBZtmAHCAKeX6yHUKY5dP6Obd/hFWFpqiixydYh1iEHLT
/3ZeTS9AOzZ12dSWmj6SIoiz2ljqPYB5Y+MhtDoU/TQoOMR8kL+XQ7WJQRbSaoOvz4rAC62INHMf
tS2Kz44xdBuPn5VgSLGYB5cBEk6+9xYzi3pWQkWyBCWkQSn2na7Bl0ZT596AsrrvhQZv3ZjiEyxh
9007N+FzOGtbfM+1FYbGSofIBcYNI2g5ZzQEda0c8RfStMdJN/CJiancFfmMXiFusChd6oqfZfD7
yWK6D7dXd3V4zhXBw2I/Lx+8ZtYGUUrg8DUttdCg1Ggopz20aDexRvQSwccDsu5QeaiwiVWcV+Ot
XdaAxrIkBcnX4WINhA20oxub0Q/7vPpe4Vh4MoLO2g1d3W0c2ZUIycXDXoYTSlVkSWoJtc4V+jyM
yKSkSGngoHweRkDeSN3EqN7o4nT7067tZoBHdG7pZGokT5crm2CKmZoO26vuvfGDzQA+DEfxkFTx
FpJjLRrJ4ohMl8B6LXey6FSMI2OwjqlR6eVdVLjILWGEhvHA7TnJULuIR9QouLfhvMKwXVJenWzq
q7Dkhitrw33AHNU6BCUyRGUn5vfCQvQauS3vcHvQlQ/JxS3rMRJZof9CJ/wWgdA5dYYwRVDPDqsB
EzG8gvzKkCZBTYv410ZY+IWIW86RHjtwI1gkkn9wuW4TwOO8UCcsm0EfDxp654WH4d9cqM5xrntt
PgxBLEp0l/PpO6IMFtryyK0i+FtLOZqBCumwE2qCHGiKq8Ub8NliOtET1cLj0CElP6O18bVTHQxm
kW5jjbCNsee3ihYqwc5qwt49oNQ+ivtEj8snJh5mKDPrr+aMslcM8h3SIw+mg74oOxVR2WSO1SHK
hyrme7Uc7sMBuUU8tJz7zMRK4dWrCB2O1yYgWYuCiVzl31YRYb++zbLM5InbeZ9d4YSPJQIFXwy9
nzfS3JUNA4PehTEKmAD6yGKodqjRWYo606+N3H2PTEz+IFSrONsjQoe3Z7VyIGQji6qMTXJylc12
bQSfrGMoGuHjA8m162tiju6TjAYdvEv9Ucf8aGN+K5GM5JI+J1+SFpq5WDlj1hsnQJLMzwu7eBs7
8R02FiRhzQAyXogtjOHaHH8fbnEgikw+qalr+DN+V95ZuCGCa+qMWeLOa7mqejqkONGYlXq4/XHX
1hGJTDQDeH1SIl3kmDHSqcgNUuQdplH9klKt+VyrYf0xS/P5+fZQ8p5ZHHo6LLwQTGBVoHoWc2w1
VE9CWnR+Pc3qgSIiZt6d8ROTHUy8RkXflxjA/KxbGhS3B175uAzsAN1kMTVIOZfHwkrQ0eqDVvNT
4aDDM+jKB1BTP8tO7d+MAlylPWnFxndd2T8ehR8qvvTdiXGLyQ5uhXSyw5h90LhcFAiUPOWAAJNd
q+PSVEyuc7w9y5WVhCauSsAI3RYKtJezbJEF87oZAdMBLaQvmiraN5OZYOFLK2/jfbn2QSWJm9Uk
iFPmuhxKyaCH5Ug+IDsqVNRBRTO44q0jCoc+iND1vd647vNQwRZ6/RyhNhoGGkxkUpb86r8FuLim
9GOQRPpNEGAhJFBJ/VBnSoO8mpc3G8nM2gdls1JQlNkykeBysMbRRRrTXPeLInA/GeVUYiwRYxph
u/G0kSOunQ1LXocg9AGLLBE3KfZ9AgsYzXe8oGnxgdP6hz5zLdS6eIhSjpGRgKaXfkAVoNsAza8k
qB6AH3INqsOMvkgQia1zUjcm1gZWpfR3k5OFZydAa35fTyE4MZHp5rs8MOwPeW91P4uW+tTtdV2b
PpVKiaKnM8kPcvmp8QV1rKGtDd9Oc2Tas9ZKxpNZZta3LG3UOwvT8UME8s9vJx5pG4OvTZ96DWgn
ySi9wi8Y+tiNpT0YiIVFRXaYHCOsEbvU6/epB5TWLIP0AcMA2+e52h+gwm/hvdY2Gs9bFBikqhCX
6eXsU7rujYLqEIhOo0AIV6i7uPLMs4I8x38RJGAIS/Q8+cFVgh5paRI56JX7+RCh5xi53SnH4/Uu
r3A6ub2maxGQIQA98YAns1wcHz0sNGTOEsPHr94I9wPlk5diAJK8w9tleOixa379kEgtcH6oMYJL
Rpvm8kOGVlmhFdbMxKWhf+7gTB7w7cS8hl8dv1UBumW353gdCF10rVCXkDpJUuLnckAExhsbocDZ
zzQ9+QxeA5WrQNF2qYqdU45f4g4Z5nEj+v66Oy4vUsjGBl0cKfZAaWRxWkZdxQM67ScUQEO19Md+
1B4G0wq+DbDK32fBFD2KsEURe6oK+yzyZHhKcTw+Tb2n/n37A1xvXbJA0gZ6+tDdrvqqPSqniEQo
VP4wA/igQiP+XoAXfKqKuvh0e6jrY0oWKMFMXKm8ipbpg27QG06aZPY71LYPY657hwi/2kOVt9YH
L+jygzrEzY7b1Tm3+Rgcbg9/vZ1lEkqEoMNKrrSEnYcwpW3KYahiIKJYoNqQIpGXgGogOdOb+rHv
vWZjoVd2l2ZI5ARlMFDo7uK2c2FJ9xgWTr4maRl9ZjcHo1O8AzYt83c8kOpTqjtvb0/zOhKj4EyV
3uWWJdNclo4xKdPGrkaisGnj+GOW689t4JbviITKWRsiNEd5/PsuyfBGuFjbSQQ/sMKgsHmDLiYb
5ph2elGqYr2K/pEY9fBBycD2pyINNy72a6y965K5AK3A74edtCystqJrssHC4MIAFAqgdkhQmE8x
EnSboHzD5hl2GRazfqIP452jhdO7mLzrA3KreKGKLH3Sayc83/7wa4tN05JqPTAsMoDFocZdLMHM
gFASz5ANMAV1AaNj3BTuA+wtMFdCaPiu8Cx0324PvLbipFJUa+DLgaDWL2NYUmLmlYzD7LdVNTxi
GKT/hVtrdue2Rv73NDbqsUTw4Kil5rCxv9eOFOELhLjO+5gS9+XIWok+VlCjm0y9X7wZW61krpry
CV0scd9EYbARQda2GIeYM2WBxaXzdTleDlB3cGLsKaGPdscRVeo9qR9GEaNbblwMcrUWIZpYxdek
4068WlZ0yxwjXumQiUTuKN7SoDARnBfDx1cvHfUa+aaiLkU+vDgzNSKAk9smE+6d+Vjv8St07uoC
wRxNSasjkptUkdpY4C4Ky0PZ2DcrG5ZMDfYvOTJPqyUOmHJu3bdUq/w5nCvcs+r6zqoG/U2HNdkD
5fJuN2pj+fooTDrB3S7BSuydxRJatPytOC6kgmqLp6tpYrmBL/RR7a2Pbhrrp9sf+BdeYLmOoHXJ
X5A9sLh1L7eMgZqtnmLu6NMoTfeIP6cHrCqn4zxY9tvK6MqvGsrP/oRnymFUcUU8NI1qn/DQTD/E
XYVuPYqS5t6reRRt/Ggru5l2O9GWKj5u7MuCJKkcfcxWTL5dOvpz6inzndN39Xugb8X3EFe4gzoh
p5oOTfS54tX4I8HyR0U00iyPOF7Ghxn/gEdBLDqraTJs7I6Vyj/FE/pW8hVsUv1fxDMI4dXsGP3o
D1bZIq1TDUPmx8jsfGlVQ3GOjoJP6r2NSsaPAex/uC/DQn1Emxklgo0vtRJnOIGaSuOOpiwgostF
zBOKw1FJ/d/qcanEXS8Njx0Kzw+y0z4fUHMx7ifs1s42HskInnvFj26aqvhQolXm145SPIGLNU+x
U+WPaTNgwtelirWxtVfyG6IgiRSalLJZIH//97dtXzvwvdTRT4JypEQ/m/GDPpX5A3el9xVpd+R1
S9Te+ZTFVO1UMQV/3f5QKydakgdoFoC2N4jIlz+BhVgfjpEqhyu2sPYLscu+x9eg/2hnLs2bXiC8
fcCtz339PQDjiiElbRHgyuIeSESt93Ts8epTugq70Qab6JeoMRQo1DrwB4zenVy/e/Vk6Y9rJnQr
UGzG8tFrBRrmWPGg+jgONdXXUJmic0LXsz65eAXEu7DFLeoep5vp1ZVFqomEbSonBDGO2+VXBoRo
YotUUBlq0qrGB8fDqcVI6wwWc6DMZxzrjXIrWMi4uIhjoMykkis9etKexSUP/VOHMp2iX1/aqN5p
wZBiMdhVD14/fTfAIB0TtXsevbQ/jeis7GkAd+9vf/DreEV5AoId9zyoE+TwLudtGsk8RFRqfZBm
+ieKRRZsOgsBp7ZAy/v2WCvRB1yLShorURg0dxdHPvJ476gzh2XWh7Z8yAlQhW9kkfPF7Jq2ecrn
aXKPntlMJr7wkBz3bYAGN541eblF577OBQCDOL8IXeS36GJeTnyIDaRNIGNgzU5Y2bW1Fp1mLHM2
Tu91lLscRv7+b/FDDBXcEtfofOBtbogzqds9tBXOBnh6tN+8pDePtz/y2oAcWCpH4AZoiC32lEjs
zhrztMeLDsqkW+IYhJUpJCocEHcBcJuNDHntO4KYl8tJQQE1u8sJYrKpAUhoe9/om/CpnNvig26N
W1f+dRimVIFahoF0E1mitviMYOa8oci7HiuBuj1CxkztnYcFzTOdquZ5trzguU4V46mswty3e9V8
vv1VV44JY5PdkKBaEm9yOUtKG5E5JIwf5W3h472F07ho26dpnurD7aGuM3+qXgaQDwIRmdOS/YCY
dafPkGh8bJ1SLFKqRPmU5LpzH2oa1t6043ECKfTghZdBulV1uxbtkzU3SkPoD9GvumoH1ApWA6Eu
mGiMucUeR5DgwRna9KFQhV0jfIRi7S9Lxc8RXsn7wKy6v0Td/cgjYXxo4zk7pFU0IjDYO4/0iMS7
2x9nbR9AxgUyK/mlsM0v16GMRhNLobynld1VVLQRGXqn2GV0mpTKMPCNdh307voBCaPEUN8j6m5t
JJ9r+508AJVUghjPpMVPELiFGTQeP8Fg4cC6i4IcwG7ithvV37VjDMcT6D98U/j0i/CUYq3X67jM
+Yqi9h/rUk1xmsSEdTp581wfe9rGd7c/7erEKJzZvzga1137uDVxEig4yFzMn9RRD94YNo+U26Os
HSQEQtBgImjA8FmEC+jcRVlGxMMiE+pBKIHjx3mPOVipvB6/Q9ECVDwVE7TmeL5f7pUgjoi2kYNg
Ru8mp3IYPN+O1OgQhF61kSutzQrhIGoklKIYdLEpulIrs9jwOh9EKUqvXScOeqRjbB5FWxWZtY3h
ENelyKJOAWr5AYVo3Moivk8YnD3oqkh8jL8LzJ4TW7pcDK8G+pMVgPWSOBXA98t7ksZGUXX4EfkB
JCK0vvPm1Ix16GvYuB1v742VyKerJNlgLHigkAReLhgAKCOhntb7wnGRnA1mbx8WSgJ4pG/Peujx
SFBM4JpDGmwc6pUXJcpEhDywSLL+tBSsjnTwTbSBOt9UovZjkU5O7GPK6ey0GGDeua487Qsy0zhg
q3ioTftooJzKK9QspME6plTs5g63Mm6wc1hBRvRvf5qVDSbxq1Q4qepK3ZLLT1NObtXSTBt8E6eD
01xnXyrsgdALtzcC7EoUuBhoEXfagCf8EIGmnMENjD4qIliWGMJqN6p9168anqBwG0kbwEHRkbic
UIcB99ApbGN9ntWT1/cNL19NOTQmSoKuWqhvFPQENwZdu93gUtp0BnhPQblb7DCdtkBntBiVdokd
lftZmTACNtAM3btDoX9XqlxFx0IVhp/w0hywejHMt4VRVe+qekKRmsjRpWRRQfiQ8Ow8cWLGT7dX
eu3DgKKXXTciirkU4EmxI7TNCuWURFPsDxmmrAcj7pRDmHqUVpLR8THTtjei8tqgEgdIV5X6zZUi
J6r6+K86Qe+7bOZzEpVfM2BOB4E96R3mYfi9BtA/b09UxsTLxw+dCW4Bi/CiEaIXOy1I2hm2jUKm
4YXFF7vsP6cIZJ7iShSPiuiDu1hzkMqamvIhDdKX24OvdGvIjjmO4B+lD8qSXFu5QyA0W96vUApa
P2+b8k08OaG3m8rJOsWlyPZ5oA7HMdaq4dxkwIWGtgDsShN9i+G0EtPlG4x+DZBXicm8PAz4XGZh
n2msed5md4TY8c0Q6t+E00z39li3p9uTX4uzaHNg/SIzPCBQi+FSnBOVGu+JebbET5x+4C+LvLIO
1lDjy46DafwQIhH3ZrYqb+M6WZuqS92HljYNI7KUy7FnQ01KLLWFr9WTd/IiFadoC52Tnec1+aGp
h43OiZzLcpehBcxlIq8WmD+X46V5FWlex3ikpuMhy/E8VuymPKaW0228EdY+K2Rayr7A4Pk/i3wj
KeYpzTFT9WNHH+JD61r40FEMxb6rbc88VMQLqs94mALT1j/dXtKVAyx5jBLUC0jx2qdFD8s0Dxm7
KxT72ClCOpBhH/zk8qv13iwScT/atXu4PezKGQa8Q9OT4CErCIvVjKw642g3MGDD2C7OqaoOWJYp
1BDiQBnfjY4x1KdeV4z3E1h2dBVac+vFsvLVQYNQBLZlUw4Z78sFtjHzc2claH3FFenRm7L3TtVj
bz3r3VGtvOoO8f3Ib7m8N07Rys4CFyEhrkR5NIIWRe8gdhpvEJnwlSR2v+JNa56ySa9oUhVbUob6
6iShyZICoCgM7elykoU6u8Gs4rszjI71vcHA+J7OlH5q+qy/m0UX+VFoR3tHi4u/OiwRbcgQwDRm
1cQDKXWDPtxBTxju+nE0/CIEjkhgLVB3Bnnefq4rI8IzqbD/HII5NhBcn/uvOWzuge85D/ddFtd7
woTl7ihK4bqX2PU5muItb43VWaKbKIt/sFiXuEzXjbC0bQeBH5VSflDG4T5DlW2CYqo3O3rrk4Jv
5Tg/UXOtNx4/K2EJ9BJPH0IT0OXlRtZxN4wapxW+wK7qC5HzfW2UYQv4FXSCFekfb5+blSyLCpjk
dsh4fyU50tWJG5FHCt9uK17R8BU7fZcXW/opa1sUABHzgseGWtpiizp1G/RFpAhfrTsMNoo0jzGQ
q9rpvnJx97w9p7VYAKRW3mIofNKlvtyjuL4mVtbPvOwUc/rYuGZTvJ1FAKW8G1rjaaAeNWF5JHq8
LXldH4YUi77bP8IKYQbcBUIKdC4RGKeoefkzKHgt9L2hwa/UrHpE2B/lWPQiqjZ4tOcCvEsTGs1f
qISY+ZMTTbq0BO9DFEOE9iOtpvRFi/Phx+0faiU0k+PSDiJxB+u4DFBR62V1ZuBiDNRyeMwT7Kt7
YYljHhbTIW5aPdqhprMlXLYyKnxiiV7yyK3oR11+iUhPPbwnldrvq9b+5MExw3OwDsz3aqWb046m
ifeQRl35+snSNwaySgHL4M5dXLeN2/TgVtHF7hNXbfcpbKHHtKSBs/dwQjmgLQ1Ug5tq4/iuzVbK
AQJ7pjzIlXQ5W0ONtcgOZvzKC8v7ZNX6yEPCDBJoAU1YHVVRdEd7DMeNYX+VHRfZBagTcijZa8Wm
cfGKUQutSV1dAZWfcraeDK3Fk743vOz7RA39XeI1RrrLoHmfu8ks7J2W0lHwgyGpdZDuEUazLtK4
vobqN6qM0BbQMBNYk+3mUglfbu/DlWDw6+0om98szTIT0qw0GipvQOiqKXQciM3Mi6dn20CZI8e2
sWu2AsLagIRx2ow8rAmti5sZBFtFUR1lLdWpwPqTRmcPTVbF97lAEGF/e3YrO4DDRZ1CbgG2/GIH
dKPbuhHXvR8EifWpbeyPZTXnTy6Owv5Y99UxrsOtDGDl0kDnjkzvV/WbDX+56yYalWZaObU/lQr2
MEnWOviJqxn6s3Y9fKq94b8og0NJhkYuHwqyFHA5Iu7I5ixE3lDIioYU/kQyi3PkjjRx09hDL23W
lOjJCc0hvx/m2lSSXdHo+rfb33plYWF5I5BNn1vm1ItvHdN9CPKmrn0tB2A8OY2xU0KHOBZhaHe8
PdbaN0aOhyY4+iekeItN5GUUBDjOtR8lTf8u1LLpY6r2+Y6h3VMxV9FGJW9lH0GdxCcCxSXSgKUK
rWNS6gCDwosw0+q3yP3hFDqqSTQibymSP+sqIMNz+36LfLOSEUjFGoiGJNLokC1uTyPTEktvaY3F
oG8OEZoQvubyOL79NVdWDmlJytf0FgzkTBfhOVa92PHSqvWztCuhmJvTfYLr+z7y0vr1H5LOF00E
cio55mJCczmJvDc64XuFVde7MAXYlZah+44v8AKnyDnCcAgPr56fh7UjNC36i6ieLeYHYFotdRcl
5qBo5ud+wuUWqVAFLKCWbMT+lY2JRIhUyvr31b4Yyk1T5PzrihSuE9HPIc+bg5ao6iMUIOddUepb
ZOC18eg28LyTWQSV88uj32VF0yB5Lfx6NB1x4GJN5jPf2HsgpdLfj21nbcW3a0IYzQfIZxCPYUvR
Il3MEWJknPVTT5FOz5A7GBxEHo4DdfA82cW9ViZ+3arGRy125vRO6ynqHsOpFqewV0k0zVoNDMS6
Skv/3lij05xC1Upe3MBqpmOOhiX5wNAk+duZ8ygFI4zgOWyL8O9IVAI7OMUrwW/O7qesdPN87wWF
Hp7cjEbgRtp4deY5CdzgIInAmVN9XkRVnm5jZ8UN0wT38jbhivJHo1F3WWXO58Tqf/AdPt7eqNdD
QsinLCHV3eCiLBVRohkEZFqUll8nrds/AEri+WZmeNfvqBE081FJSXPuO6A8W5nhVaShe0rvhacr
NwiNtEX0bhNc7qYptPw2QWPiEEqn+zhgA7z2LMpxCKS8B2i044FxuWFbN8BDocaGBmWTYdpNSInv
ByUzHqfRzb/f/pxXh4OxYLyASJRkXm8proJOR+F06LP7iREEJ9eonM9NYzx3ShQcyrzjGnz1eDLT
BAPMe1GlVHs5N93JG0wt+YYUlHKl29V24P2MorjHfDtjC7/3jALdg9uDXj2PJQaX1j7dZxCyV5UO
jKobDXMoBlVDtNHVpPXnKsn9pok7fwKus7fwGvpTD40thxi5JS7SXEaGiSL5aGw4lIMvp1viMNy1
cWL7bVQrH/sQoNo5QTpjr4fVphnlr1RtORpriZwpqRX7c/FxW73LVPzgoZ146LLuWhGZjzUG5cOO
rCN5q7qQHHeBHuo8z2sdmWsrSpQ/tdJy32Emk//U6xzpA0bMDR+OzCxBnkUX3aVJQ9rrYR32pKaR
hkxFEI33XQJpaqcLFbikE4gy2akKQnx71i/5apfp9OX2Kl5Xnml4qDZwH+pmElq2eKOakUXChkea
X4Wx+ghVQB923mjlJT9mkzS7YXQ768DTrnrorAatTGeymmSnjLEj8CUxnPx8+ye6ri7Jn0hS4alm
8VRdNtXV1owaypMlsmFmPBxY1LQ9xkY4KwdUGHUaHvPMm6RoQSbs8IfPXkzeO8hDhtjn7edEtdt9
g1d7s1PBwBc7G1Hu0p9H1VSPMTSEdB+3SfJc1GqGZrphT1+od1vVTqBWnx5KTE4+TLqDClaWmrhj
YNAs7uJ58GJsBiwNcg9E/R+353y9oxHuQEId/iqSLFSiL3f0lNUwrqai8mH/2fup1LNzkwvwDvOw
1em6jk0wkGjn8BSilX/FWa0beCEhiiS+7jbdl6g3bQhctoYxD9p+O5XH4EacWN1hdLl4I8hUAUGW
y8nhSRfmEgXr6yIZDtzwYGSzJj2QGMHp7IvGV2pX3UXJbB1mABznYgqCfeSU8b8BX//rwmu+/eU9
/6OspiZG733xn//zZ/VSvBfNy4t4+lb9b/lX/98fvfyL//MU/2jKtvwpln/q4i/x7/9nfP+b+Hbx
H4dCxGJ6270007sXDKfFrwHCl1L+yf/f3/zHy69/5cNUvfzrjx9lVwj5r4VxWfzxn9+6+/tff8B5
+W3DyX//P7/55lvO37v/Vn27/vMv31rBX7WMfxJEecP98Y/h5dev6Po/qVbJ7jCdMFsGxKJsRPSv
P0zrn1RvcKiQWMj/aP23SArwW7r6T3n7sH1pn/IuArH4f6f7/O9o+u+VYPr/+e9/FF3+XMLdb//1
B9CiixjPbqcbC5+SnAQKmgQxXG6aYqI1OvVp8UxOqD+4ShnskhSAvB2r47EccSV1RlHsOuDyrje8
SeJdMJ2aL2Zc0p+37+KhfOzUbzZ4SdXpXqqxI6pFlJnteyojx+OczW9Go/jaCv5i/NbTg/MwIaKj
q2m2R1En9ysYHj4ZYrDP/g9l57XkuJGt6ydCBLy5BQjQlW9X1TeIquruBBLeZMI8/f6ofXFG2idm
YiZCc6GQxCYJZq712zLggG+WluAg+e5Kn6St3SBgQIxNTCGVRRg52XC06JRJGBVOgg5JlPXrToYV
FKn9S2xbk+Th6MeheJzEfC1l9znvmCaazajj3QlEKvovtklTliqIPJlHrhvW9R9ht326duOeoioo
Hoy6qFNSlOsfk2ybe2ey1EmO87F6kk9ok05zJO725k5gHQ4r8xztV12JF6Pew2OwDD27t1UfTNJV
010IHNwWuQf9GsbNZ0QTYLBcnPoY2OcNoWPkZLIYEua/cHM/VdX2WVN4bmxOy5quHFUJjYLcWKkQ
56U16L0IJGEhZRevKN27wUh8+1NGidQJVIVDMM/qMKSvVRfj3bZOrQUMhWbN+dMb4/godhUecsNx
aSQ23hvHzZMmqNzUnUyL0PddHiN8JnKa8ngSdC3Mo4PZxd3F0TZXK3FzTT+v7o0s37tPDfqC36CL
0qGU02XawLggm3AlueR69aHPMdea5X2zTEu6dG57iKzRTkiJGr7O9SgfVTgFx311ifEwdHFX6vEW
JlC9imGZDoFRf+jaRAkn6y6DGC4SW0uV7bmuX0G/LX75VvPQTTy2qh9+srHkcbu1Eopx3u4cKJO0
ybuPmx08UVvw1tZi4mMMu8QbIjsle2dNAjiUzManx5dX4gsX4jK7mtqbwV9PeNifN29qkxofYTq4
dLRrb+u+5FUgjmsVfUMrRq0rRc9JLm0rFqp1D+HCTbIvZf5kznmYTcXmXlt3EW/O4gXpTIrUYWgt
a4bdiPaD2ajyXfkiSDd9e8hV5V4pCfO5UWtYl9aUqRJbx7beBueJxng+A9LQOccdpKuNAGPf3Ltc
NmGcEyoDEmP22FXpR56WipQSg/BoMBqdlnKgKHIcB/0nj0p93/jOUsYk51LvvORdak2sYrjgSyvD
qrJoIMs9Z/9bi0eDLzItq7E4hAa907iwqZXdWQLtCOfAZAT8Xi13imtixxDuNkXmdto51fkeJrNL
qyBg6fBaF9YQRxbaHjQg09EO6vFqUXyY+jL06rjclH3gbFySjsEg43Mw49ZHVqgLal9gGHj1slbn
wqajyDTKNV5VLlJGEee8RmObGJqo1c1p8mQTdF5VWgqcRfpbu/Z9Umrnu0+hSDxb0XZxQ06xcfV/
VLNtHclACBIiJf4ErpgOs15Usni8HZLEH9uxNxLKtssUltp9KAJ+yW5LMIsQS50MeyRTZisrLks/
PIIGhsjIu+G+7mrnPEZYgTxFiDYeleaWbmmlbMoK6WBdXtoOxHgMliYehSCEuUG6iNOvhawZdLwJ
Ur38pnxfDI9OrSroLoK3G1cGK3RI3d/JzmEAG7W/oZttE+mSlG1qArqNlQu/WkZxQILRUT06BSdt
U5o3SIC6f7nb/j+Xx98Xk/+9OljAbpDLrYv0n1WcRttXw0Kl+hPq4GuDCs7jl2D24SEymm+5L2bk
oPl/gF/+QfXwoqgIb6GF1BCADRKv8vf7qlr6ykStYD25jOz7IKnRrjkifs1AFKG1xM30xXTSMHh2
+D05xX8qWfs/1yW4D35I0rPAQQkH+wc0shlBxEMROE9jJX8aJTZjx8VbNTvHf//Z/n1b522yQUNI
3tSu+ARwPP39bea3aPAhGKInbebxFn2axX9VTvV/XuCfgfZbQ0fFYPMCcHRyepDus2ze//17+DvY
8ddLoK7jAYF5uLmi/rHxLPQgGnPphk9qCZJCX11C6lb32XT/9MV/NdffXuq2wsA5IG9Bx/fPxg3J
97UroeVzGM2ZNqYvcBxv5GB8/Pt39PeZ/n9fhrfDSM9whnjoHytqQIpt2ThF+WzPL1gG6BSOLfVZ
QOL8+9f551MGdkJrSISslJw0lm+Gzn91D2yeMVlbKMqnoG4Su343yi/Vfwrh/ocrA1FhAHPGSnoz
M/P9/CWa+xeLgnZHWsNDVzy1UsemIvHJfJLRc1nftaa+NAHlRyhZ5H/yNf0Fkvy/Pf/2utzON8kZ
Bwd//RNqL0O5bXvBYriKjYg3rbt76DKLEzmgEJKSorTZWjeedEfrNUVtiSZ/5Ket+J1BNr/a5uLE
VBB3iT1I77lpG0IyTP/3KrzyqeyiJgmiOTi2yEZSS5OCHRocxMQWWQy2wyLisGTM2H3qPvoqdEBU
vfwx1NYca3faM7/JvVNne8t/Jez+612DpbFx3/A/qJx//KD7IWoiAmrKp07eF84fQ/2ZVzIB5v8U
JAvFdns6/v4Bg9oAT/M/sHBKYf7+9EjfkaYwhuAxqGyV1G1rIZivytNsy/WEmw0agGv51ZZTkcz8
do8LrWrUpxdRzme3BDFZEdU9k7HQtACtUufxrqMy68vi05sc/ynKI3Upapnnmb/Yb6YJHKBWvIuH
oSzpY+x0fhcwbrIdYEE1S7kmE9lhSOiW4SAmL7yKQQZzrNTU2WfPrJe0ra3lQXdz87WIyv5IpnAt
ksIRf9ZhbY5728vlEjj0aY6eZkqX4ZqNiyK2fnFQKRrjt30dWaunZhItkfW49JKIpf5SYanInKnp
uYALQPuwf+vXyDvq3m6SnirYZLXX6KE0i+ZQibFMOvKLKbDnFxhXy5z/cIqmjmW0DUcncIv7qR7Y
jRzdPYarMbwEldmlbTuFP/1KTVsS9Hlx54f78M0d1uG+cBv/EvhiTNXURoeqXWoyzAv3o+RbvYRe
qw7+oqujV4fBrymn42mdAvMg+sVMV7aeZEOvkeKiNM8hEs2zIZwlG8PtsykrRDytfguKzj2QWjin
UW37Sb0VwxFcMIxtUbyYdv8qipbA6Wn1M9m3MllCuV7FJIzDPGhAWuIXddYNNZ8Ung4kNkabzr4e
6APQVF4KAkLou47uu9rdH4aSntjZG2SsmpE/5rgNJ+jV/qjAqBgx3T5mV1OnTpMJYfUOlVXtLIBJ
jY6tcDaD+8Gt6vNQ26wCYR0+I6nnBeRqyxP2sO/WbFLjYsgqm5xyiG3DhEAawvkM8RBdrVq5d9a4
mHejv3hxVXv7hdslOpIUU2a+rnsWSjNkvI4MmRlTH7q/pfLumQ63eG9MxNpm1b1QxObyyCj3d8DM
6abE9KvfU7O/tpQzntdwXC4bJuu7nWT9pNbR/tI50XBVTbv8ESr80I01JiZRI9kUcdg4Rb9mfNDG
4zxv+3OFLi0JEWWdrDa6QS+r8xj6q8V3GjiPbEj0hgaTkxWdP8UUjTDmCQJgWo9/LWrE92gVOtsm
WmqJICoyDA7NH8gEOyagXCaNCpa0yFf/ygQUnndrrC+VWeCao8n73HYFX7DcsTnPrpdN0tXnlsf3
hUidpkwKd3KeR639xFThnliG1yR+rnO6P0Sf1mhCM0BCI66rKUAm5ilCmu330SWNq3Xmklm+n07K
3Eb+vmEz5MnmyLIufge6HmMQyiL2QlQuQaXyw14O7+E2h2nrmc/kwNPp0In5XAjVPdAQN5yB/HQa
is2jRT6MzgyS2924WwyqveWcLb8V/MM+aQTdvB/2EY+DvykwM3ff6kMLGppwdy3XaAjGmAoTmVkC
6oaEv3jpelaQvmsS6TcWK95WXoaJul2Vb5fcACl4b/xvLD0PTCcEOtBHfudz296RJcm26bZdJvgG
41DS09x+DRfvEDV+KlZ5G9FReGqn+sXd+WV2/NngxOzcn7agMDWY9LfF37qYiCrr7BZdnRVTKB/3
sshPZTPi9Jy26eJVgZH6iywo2VDbqenyHgXhMN8rTNpEIzrdYalDgDrDRolGwoV+Hnv1uTXYn1Ev
h08sceyZ7kgGnzPjo5l85x7KU56duTNjEnLlSdUkkyy16AAag4JqXliuGk1+Ea/l2qdes3kva1cZ
5Oeq+02Y/nmcOcms2TDfDd+brnu4TmnPMXsci3lIhJMHiSw2fqc6Ks6dPzRpXTd9Zjeiy0yW5Djs
q+7JWtism9KpTwT1+fdae3tGc9IvCoSiu0gat6hZkyWhRBSKeSa6qC5/VV70c6vNt6XdqSAp+zC2
6rLMPGo/43ZtP21NH+J+q35YUKYfvaquPtaNEJa1bbpna1j0790sKvKIlWsnpq/0V90P8sqxOJzn
Ka8egt7qH0UHroJ6ojxuUfliqaBPe8TBSb4ZX7zF0qdWiCDroATPrHxmQhQuGbmFjI5EpK8pBqYy
U84mH/axhBQ1+FwVMc1v5daOaSdFc96irT+5CI7e6CoNUlgEuAub/rzFN8K07PMhcbbVincsZA/b
oikfoaR1iwe7MBLRyyGmpDr4uvS+SOoun06TfbsGc867hNQtEDKjmV+trfLsuAyNheP+pufb5vXT
8fnEanP0T6Zyqi8RTQc1AuutZKPPzcs+rObDXD91bJMSQCZYPqcmML9WO2vbKAf3CG7zAou+Z469
6cwq3J3S6uV32zlLvLRtdIGx7ZIVkOneVVpxng0RDVV038yy+E2UHo+4v4dkYrfmiaJk+9AYjU64
SMsn9MAfXTmJX7ZejIODufcxDGT3gRXAo2PKN8qDYa/9A/lUNse3Vx8bR0/njZxgmgUWeV1Dk49O
MUeQHvqpVrdx0hHbELFO/lQ9F6G/8dktUhwrvZV2zE0+HMxZEWVsS/G00Xum4THMPeuYMR46RoU0
aJ06meZwiIdoDI412bGZ2RSfrONb7K6DfZGG+2MZO+u+68SHyZs4NGoCkNoApCiCzscG+Xo7cUPi
Ef+C7gx3LyEfyQrqPyRe7s/P0JNFPM6e+WCVc30NTVGkUDJbiJ+TJCwT07cVB83sXowiEMiVA+Op
y/0m5pmfntda4T3Jh/5harnXw7CaDoVrimxSiOzoeWnSoNPl68KIe25uaEw3FvynPfunuc3iavpd
mAyghmmZd1ZmMXjHWpPhPWg1pnqSfySmxvfCs34vt78Wbzzw4MyXYqJNNhkNKDNPLO94ixeehkDF
dQhjst6oIPBpi7ki5MfqmJ+uLN67xTHeNZKCTLmhSo3KtL9ufh4myms3zj5jHx9kZQDV5no5QPSJ
k3ZRFARzuCQlloBkKfspKUP0vtNAJclk6poQIFxWatLbE/Tgu+g6wjEKMX5Yzv7b9Vrj3CtrnGPX
WGnSEkF5Xeu2TP0GoHLx9QdZdrxnc+HwmAuDZWpWXJmGXh58uKjY2bh8N1uv7cHouxBDEmJosT04
QMGz6aIm/D6K11AQ82QRhWcsgYgX7a6P7ga0kKv+j9Hsv0fDmAFoJhFTbgbNYxfLlckDUhjpIquV
b+MuWdRhQsKU9H4wISoadeJG85B6gTTuJRsDQZxDe2Iuru47Tp4HEPE2XjcgFb17CLc7k2ZnY/OH
N2BBk9HKs8Yj6r3lqKO8PLAQiEMj8y1TkS3o4vAseGHzZ2tV9WmTqkoU6rSLUznqiN8pugyzb3Jz
Cj42KNnYKbHg16u3H909r+K1LnRW1v6nI2eVODe7RiiVf+3yxTsisi2+GVGrY4rw7DOhUOpcjSXA
HFh27O9RdFcYwcNIeD3d17vxXdSbmyqQ2O+lVUMVtFASA1ct8JdsZXEhHI6YnGrz+aOt60U0FsLz
wQ1fthAkznYI+K/rlVQSd/7EtpPfLWp378vaffctxq+yIcg8bKgioMFRdKcyrFXMqAQZ2bv9YVZB
RWuw8k6i8eePbW3zh9UOh7ti6+llaXrrZXQZai3Ofi7d4izX7pknzj2YUxQ+ylBXT/XEHOuv3be1
GHlsptGOF2mM53Z0fvQhlYd50SA+zdtfG8NS6ke4yEgALY+w3dZIbnOhDl3jbo/1cGtVdylEM/tS
p8WSb2fS0IspqYvB/j65zk4SgsUuA0w7JhOEzBVVL0I0i+j7jBay8bDoMX/ya73ca+GJew667aRJ
3jzlnhwzd0ClxmTYZVZfKp7fulSc+vl8Xw6IPSmI9s8VDHoUWyb6idido+Flmhzvs2kriX0E3wQ8
hKLV1nS5NQd9bII+/NrxrKShpbmRXK9XfIm2d+4m000MVqbLX57raeJnOFjufLHM8BfCHZ9Gdzib
TtgFV0xRkI9HvAVTgpe2q2fEOUFYieuW0WHb7VO+jyQ/l52bAiX292gE+MX6KtXb9FDbc7LlhQa9
H8psHbaPChghlrLfTqITv70m3O+jiWd/ppftfGsufNhWD/OJbps4GJklHVcbWUGTQ7ySF5fY/WQf
QKkLEYPf71/Wshwe81wDVO9bRDWRcs2TGiLx6ezrnDnO3B/p2oKS6XN5IkFRfxBWs9/7ZidSuzLV
aajb7Sl0iu27bEv7MuzEArrGjhQdfdS9kRveedzc4Uq5VPRKqJn8ZhiWLjkC1+VQGEZ1tFm+jjBn
QVpGzotXbB06Vp8ItD33qhfH6k8jI3oPXOKBAcSsYd2R0a240I/XfJfmwIg3tfmrBs3OOD/bI+VZ
y6Gdcof62RKAZTFoVtsV+SbFlme9uX9hHfPhrDYv5pPbKI1nxDtBDUPQldby3k6tnypHTI87VUmx
Y20Sjx77smmJTzFEXyBoEEuGyCkIMvFPtSO9ex0M8sXnWTr7+SCOLgqSI4OqfMBGtT4Mu+dmlrO+
kTVQxy3TZVooG4+7P/bpvoMHaItA92aBrGGxJtPWq/3LUqLPLH0GU3MLnPtxtv74sm/OCz/jo2/Q
CbGUVpONnJkHlvXn0hLLuQhxMNb1Ml59c60yTa4ZSZvavqPie07YhIuHrvXH59aunYvVtl66+aql
rcm3DvVUt6ex5/sbJNHEtGHqHVZC7QDPQVmh1o7e+qL8bXQYhGm/9k6NgW6rMqKfczPopLbcHz7M
42nYWis2q2i62k5ZsHxG31m3oOg0k5QmKji1J+3ytQzWAesGDtXccVN7Z2r3Xe2dKUToE9em+oJo
ak6Cks+ldUvr0FGaBNlpmYei8GEX969GaTOX4XKLxbgv9zLSIGCTF1104/nf0HnooyccnI7Rbifu
0FGqrvw+IdoiOq4Rrgn6IPo0VIb3jfgV+9CWO3Ghi/UL1rBKeiTxeBnQuaPmO2PN0Ymz5+vjPIj1
aFbLbxWo6GHrMSBISj44I7v1LJrWiYuRw74wZHtFyhKdGntcsAUwMk1b0B+Rw7NPFW54oYDafV02
B79raXtvNrqd81blzQsfnOAjX6vPYTVuj0Xz09XOynnlPPA78e+QnVWZaZh48GfPQ37v9LHqfIJc
O/bTou/cRLV2Q2LlNJM4xSI3wOuxl5ZzqueKLletamgfjhgbGxmgvgH5E+xTsuZKx76ef+fdCEzU
KxRRJs+DG4ownVSkrvmixIk+T4x4wpeXTixVFpby4AING501nU2iO078MJJbmyI0n/foYB34aoS7
n/Rz/72KxjwlXUnEfb6TcVLgshrslndg1aCzXrekgTFRSyetV7cQIAaMcFlkVl6895WmTKzwk7Uy
l/se1ys3lY2tFpmfibUUxshZjkDAdgZ4asBAd/Z6BA6LYrdrUd4gBunOCz4zDlijPTpWpSH8oX+1
zWlH+giTakHeP4PqkDp0a8bWYnoPtOZxgFN1DTzYMvnbwjgHnfrjTB4SrVFVB/L2p3SydjMmz5Ei
A+1WLx0djHEwTO2xWLbhTB/SRHvg0p4a1YmTP+gw0240pk2k53veQpuifK3vURNad2u+zu9SWm+Q
fTR2rLNMPfeWP0dCUiZddbOrBe5RDqQly1xsJ1AstveygITbRXMXTUX/tROye0Sy86ezWJ7owVOJ
r5EszIhSHyNX4mfkD5DQXMygAoSa6qUbH+ye1hsviKYnvDsVCa/qA7t5wPEGgkKeU/XIHrNBjocC
QzG62Go0qBEcqorcLGOJTsivu6uYgZ0XEuthAfm4CbiSl8BugtdImBh/d2dLR2To8T5tJQSvE5x6
yQ9TFn3AgR0Mxl0ucpH0qweqxsEcu73+FlrSTtpB6sM0zvZJTFtzDviUHkHK+R2EcjyacrCe+zmE
7N4nkwEzL4+LL7uU7HA/E7mKMirXpxgvE+9mcPuj3JU6+aLW2VCGb4NLW0gLLvZEdeyaRuXgZKvN
s7tCoD9Kj7LcLl+to7BuVxW7XRaUo5XCiEZsu4jIGHte9Th2JxsKPW7YXZKm3Ypn4Vrd2YFivock
nw45xtHzvtoYGUtdZ+G8ojwoYC7zvqzOeV2BQsiwOigiGCBhS/8kXEgEtJ59yjPJqTjTIdhvwA5t
2I+/lnwovhjB2B58HtQYVo2LtLyByKyLS2KMTkaT3Fgsx8LoD1xmZTJNXB+qceJlUu6pc2r7rtL1
kLSBBQjQi5xpTrTttSHXKxPKeq0KcgSEzENkibOKy2XvYqCVPC4KBYZtRyjjoGzvsK+tl6BwmiPB
YmPaB11/Z4fzFEe12x6J5atiz/W7+702l8Mc0DNAEJD1VKBYOC3iZvIw2t+7qJozB63KuhbAbm8U
Un63AtOdKXWh3bQ+8kXmJy1uu6I3RQdiq41Xp9bhoQkMhlLHXy9oFLpLORn216HgbN4NgY4hLMxs
aaYPwHOCCevdiEWwsCI0/S7i3ZZeFoKNJaQ3WEfl4kKZye+MRyTiAMPjd7NGerGxT6XbKvPYIPT6
LKggflm2MZ4sd4nJ6lniigkqttx+S5rw1rhs0hJjdazvNVvxj2a317veMb76AfDgFOAipNTX5H5A
HiDMoGHOmACm9uHTrcEOoPqCdDEHK27lPj7dMP4kQlm9x3aw/V6KuQF+MuG3CIyXSakqQe2aqqld
HIwfRLn6d/YINlkSMndgvDZjB/ViNoLVvcjqyWyvlHMaH2FDaaPhTlE6lhWfrdX7DwCZBRAWX67r
GNs9AZBV9lfgDAr94Lw2FBd5BY0VUWmq60pi7XFyxJzla6uTahxG3nl9Ix9m4ubCsj/guxkSIjx5
OnxVXpeO5iHd0BRJ7vD4SrSoi4nKGr+ooQ0bFuJwpTK6Uveo7I2DXVXUFRqd/R0aRuPyYxCM2464
Fn9pPeDSpkzzBhFB1GE0q+un1Zh+jPrGAmAXSqqCxvvdXsa7IAI4acNl/FX1kX7MLTk82h3rLJF/
yzHcy+9yz+crYpwRpW3r95xjawdKX2JnCwBx09Zm1MHh0X1z3db+4+ZmOPOkRIJaGWqVlhDYbfY6
86Fdo/fN2v3jIBcLYKpmLDTH6eCtW3i1ln1HxhgMR2lLnS0s9gmwqxlPyEozJ2yru1Xan4VfO2jN
PAeduS4aZC47pRaxH4n+cVSteFNVZzwojylrXncnMfORUqfWy5/oSFnZlGvrmfycnnSHALwMEOFW
OK67JHRX7zqX/vKA8mHK0C/uPyYe3cdbw0LBkhiGKIz6H4NuUVpYY//VHUGNIIPz3vLhK7hsHFwU
76E07bNF/+Gjz8AVO3mlT3mxGwdvKq2fYdSYf1gT37wqXx7g38yf0brL79LvlMGVpaOLL8Iytu2g
eBnA4o7GYn4lB1PEg8OO0AdhZkWT80DS0Xdn6sLlYC2q+Wqqvo/doq+Pk9r3htl0b45oX33v0G11
H6Z7T62koXhWCDoG1h4D75Et8xcHonrMHapS23V+gUMsTnjNFOAuY4O2oWV1BzzmO1SvbR7K8Gge
jXiUrmQnbigT2f3qrp7sX6R/11fWS9idIdePo1mykw49aN8EjEgnaR73w/Jxc9inhdcUR+VYuo/7
2jLuNsgHQq379TDxpDzJBRhBT55mlwYDsNySmUqONFXSWfRu7dzLlSu8Dyq5TdiHRq+P5egbKe52
+0K6GwAHFRlJY4BZTwCjY9IQZ5lZFNP+2Ru6oIvIrl/sqpZfyqEYviGIn+8dGleOTBX6YE3R/DZD
FCNVTuufhrUSJSFnfS7MwWmQba9TXMq84HYq1QcldS6K83J5qqkq36jjc6ILJ1KdVMFY/IjKqr84
u5qvC/djMsi9O8giNO67TT2RuTyfKEYqDyF8V8oyNgJOGVLGHlbapOtt59rrfjr2oZyT3jFr5v8q
ODboxxMlbgHHUb1s35QVShviDIB2DIr+jPoTAWI4W0dUoiHVVQ5JjN0Y/jY2PWd+l9/uaHYu+/Z/
bdkZx6jseL8OvFlf9T9zZ7ZOROr/WkkIuMAQvq7R/j2U3a/AMIGqVUHQYbIOdYe4afS6b6GKvpDw
Sk06j2p9JMrMSpZ1ntbEBC74PhiW+wsr7FYeZmGHd3lVOIwP4Ff0Azdc+pW4m+rOed7qvYHfGoJL
6Mfbou5L1PFHs9+Ne/5MezysEiWl3QxVYgRhcXQqFI/Tni/sRDwvEP4khs7xXq3bceYrOvq50G+F
dOTdNvTDQzVB0bQWSqyy8euDA0f4AMqx92nla0FTKSzkoYq6Bs4uMn50vhFQyT65CXjcgAmiGzOs
dSapbC08YmHuBzefizQ0iuKaIxS6mIUQpyIHQVEqHNhogirpFgvapaX9vIEPeXb3Qp/6YWORcZvq
hYUM3drg6myN/OXkWUzRbk66vsTClDVUF2ddo3eoec4AVWN9JksObm7r9hO+uxz9oc3UL9w60SKs
kqAiHk9VuX/QC8jS6oRTEvzKm2dpvOmh37jJC7A3qltYt6PxT2lEGCKkcG0QbtuEs7/Na04r6phv
490dRvMXILc589/bxi96bMNUKbEmVVfPWVHNC5tDY+KdLMb7OScq3dwWm5COpc2CKfCuwRpQs+fP
NvMfKPk6lb/Yte3DskuEa7chbYowupYC6MKBo0FQButkztt7aBWs2c2+MnVwwpdhjMu7TWZFKZmF
KeSW9QzYI75w77nf85sWGPy1+sGnbn1GQzODlgwoFiqnZF+TFYQmABRH+2ftB9WTA8uUNmvt4+W1
6pdNRd5rNTfrd2PyZoztKxhsJGoqEvXUx02vp3iYgZCDyn/1ps6Jg/aWOeCTATbY2r7urYGnoTQk
1E0AGclCdAuPDJjSKcQzE+xY+buxdUORSXoG7cNsVu1hrdafS84PPN5lN5+pm8L0SvKZE68MIQ/K
IdKjYnDobQsE0fLHzA6X+WTk+8wfQOlTQ3vaBXWsm1ACa79uBLWYsSxchpUoWB7V0HsHrBjF1ReO
+dOoXSYmb8q7jNgv2pX9xcEEZ6tzwP7yNWB9SgrRhNdNeSgOQqv7EY08ydKjCGHzXWSsuZkfWCKm
WBWLvDTkDEA8op7doWuT2XCCbHYdKzWWbqb3ljaBzVBh5pu5+WNsB+BxM3cvNK73X+rQcr+Khire
XKoZYlwI1uX5I8fkiKC8bZKqN2/WDaWvRT+1mbSo00hVWVyM3eX7kDZDE7YZ1cWlGr35EPRb/dXY
avkLZjD8KHJXMgOs+k9PJWHGIk/A9GpVX+SWRyfLHMqPtapA8Uf2GQC3hSWymdM976uvAUzpCyQj
lKo20ALHUWdhkam0+ajs/H8oO6/duJVti34RAebwys7dSm0Fy34hbEkuFmMxh6+/gz734lhtQ8I9
DwY2ts9mMxVXrTXnmHwHdAjvoTXL6Uw/nFGt3uCa6SIp2dEPbAv6Gv165+VUiZO/cxxVbYPO0jc+
vY9uY2igjWkNzqTFeQztOnvaEsRzYyVFfztqykGrbr3mXqFTKdK/HqyiPVlznhxmOruMocpFfKM5
L3qX095Unk5b0Pk5pRoJtfEw12jn9beYuj8cJk2sLLOE+o35aIZ8FvfDqpeOG/a5GbNbHdHhtxrN
n1JEyX3Mg/MlzYbklc5c120dNcs7hooobXlddn1XopepMgJseMTjFQ6vCfRRHd9kDPVow8/6Icto
k8NKDPZc7eYMq94kqbYz76RuMaBU7m1P2XN22LiB1R6zfhd1vKqziVCEIljfmLpVHco0w2xb703N
OQmJTSAdJl6UGODR2rX0ZjNnbU5z1DMqlOfMLK5kYbJiV3F+tLqofLU92ujjpFkntzRdPDljglqY
bF2VLdUbRcqWQQADO0/oGwbEwbE1WvL7GDXFbq0t+uypWqma5QTkAE1BQZZYF71Jwatul5Z5y2zC
/Jaz7XLW9UzxDn8Ibg4IWZYCR9r1yvWH6UmpttkDDqHp4Ooy2uWxRcu+NrSbVHYIsby43mgtGNbB
RSpflg7XIrKmdufUbfYL8G70HDXmfE4S6T4FaUTXKhGkVGiKyUPmfRmsxG4INGW5/FiX+A/NIFpe
HMG8sfYSMn0hgKx0W+hk/lV30jOvPabC3Sg3TpefnGq6ta3isRXRdx0VQqn6zcfHvlTE2rhUYAEs
2akwjuHnvFe1ZWOhD11mRrf6mF2nAbRI7TPowG9MyZ/KOQfUAOJeAxkpf3CC74+RQoR2hFtXN6Yh
DBozmrv049rhlNUt2nM3B20y2/NG2CRemozNbyJdT0mGZ8OpJU321vX+zJ6vj/VjL7DzBeMo96Pd
MtDVRXdXovX4zheVNrpXUgJ8cnsWDeFfPz8gFpXcFguI+sXPz0y9VqOXVzfM4cK+uG0GKPklpd+T
zpNeEpEDcX/98W35z0V5f9RFSMpOHlG2DnX1wnama0I4tErbG+E2NRp/j44jwFrI3dKfh59YzeMw
s221KhJGR2YSL1cI9VbIV5u+1UwJPCsCY2ndOHtJb3v5AA1PEZzEFbBfrDrm0ojNcpYiOhBbzRDZ
Xncch7FA0uYH5Bju1pDmfDWxY1o5LQUQA8aO9EaDAU3QHDK2mevC1IIVo9un3uwKKNmGWnOuGvIF
IopKbaLtl9NH0AS98qIuHiOQWxQ5uI5KEZMaYRsIeKikWEHwx+yiYkZ0pgh2yLq4PXmyLbfSy9Ob
1oIiNXVdfeMNPKXFXD2kY9TeSkNvToWFWsk/GCpCGzSSbBYhitkrNWrrcVAvfI6DsDOr5skbyH4r
yERd12gf1ome+geMhEeqTArfWBJeSvTZG8+qf44JKQttt5+vPT+vDp4RDM/yN6u6611vO02G4mlk
OzXZFLxhn2CwwA36a8qcbIXcWVsPppVtm4JWTOU0zX25eL/Gtk9uMqQSZ6VE6myBi8+HqWaTVmBv
2Fijmx+DYBKKiaIhHzAJORu708YVJdSL6VbuYV5UQhNutmMe4e0Mx8LD6RSNVpjyd65jwqipoUwc
IqkcHa5tlh00bUq+NKXq1oOHBdQqFVK/vIneiGWLN0N9a1T2BrpLaIn4NEmTyYXMsR3pQ3kH2cx4
M10cvKuR2ZQKU5cuajSj2Gwa1zugdZmuhGlW26zIilBpAV0YLbBXfPHoYfhUuafA7V6ReFvnANDn
ofFmamNDS26MucwOs2V667wN8h3bXj7nU9pgw4lA+w1mk52Tppw2elMxU/arCXFJ70T2dvLpXYaG
k3enJVFgbbQR3hb8RW4Wdv5EI96dX3oS58KC5y8NAbwwWvBMZW+7uaSkjJUkCN2Mu2drAMWtgC7s
2nQqT07Rfmf6IB9F2dMoSVEJ2Z4pbqpWJ7ciqeV15Tm0zzU4y/PQWkcAr6oMHQjZoU9Y81lp36bm
a7uSpjlDWPAxw9Rx/IiP/k6ryyvJ/qHPo/xazh3aujiDfb0un4q4sb7XiUjvRUVAwxyI+KCMHF6c
0cU3kIb8Kz6+dMf4BTMThcwZqbI99ySnVm1sBspfyVecHwuAYPnc7GtjIGSRMA1jI1GEM23xxrPu
MQ8TRfStnsaXqLHUT632o1ViLNM4en3+jYYqAx2mA2piFnQeGLauEH1nB5qtw1EH88Xkp2Pf3BTd
vINm4+/qqouM0GyIktpkwHSS3vzq94gzc5sPKwCnGVV5HUgGxIHmMOULImvLXMS8jvtJHIWrvSpI
HTvcWG8Chc66yVCG8BOiXyhR1HbURI8wrO5W5oRHcfKqX1PP3s2NPTrEYhF1Zrq3z5QK1r1jDkeT
Lwy3WrqoywzzwYebwDd//AGWqXo1amEeRQqRmMGSfa3FQX3S3KnYzJZdXUWE6m1UMwRXZZOxOw6q
JhwcXESTCbfVl5iaclvRcG3nRHzCeLn8FDu481GuEI3Cn7iNLz7FA5pzKtnSvLbn3r+Vsz9ttDKN
vn/8Zbk4SgA+hqG1BdSFUTayoQv6wCitKlN13NxLJ8PXVK2M2v8kmeLCZ0FPdUHRIsnnVNDL/4V/
pt9gYW+tz14/MQTa9OjBWXU+Po8L0wgH4TAGX0dqFovLdXG1xiqPpG4O6qw7w6Zl6tjr6NueclRe
Hx/ot3Pijy8xR1qGeNhgPCwqqDkvvsSFKswmBX53drPG4q02jrWDzN5pUUGUXX67DLbZuJ6aBrX5
PN7MwfCEDvcT2vJyPu9+BaJkngkHzBCKHoAF74uocRjRg9g++zkCVbQ2PdGNWKPPXGFGPDRpuREa
vYuPT/3ymMvNo2bDlcWNpDi9qHyI9Goi4jaMO2eOTm0sdo7dHbPeW6Y5RVgz5i34cP//jwkLBIgA
oVs4tC6ez7keolq4rXFnxrE3bpDozbd6VMh7YSvvZ+u7DTREdK4FtofPIMrv343fLif8VDa2Esvg
8bqEuqEXmye7jyWfatltxThUN8nUi09MaO+fXB9KjWHaLtxxzGgUd96FN7xJjUbpejXfMeMV626e
0l0q62IL3wfBopl9Fn73vn5djkfOh4cX/fd9pIh9/+QYgyAJsYzzcxl/RQQ+D89BQ+vvzmyeI1mg
vvzMwXixn/nriJcuOJQ7STyYRY4xvY5WjZ1c1YEbVlP8mg4NEgBF14jB8VErmxOprOePn6ALYsP/
HR4zlM/SYIISfH/CkyVbhAiCblxVH6Oxeu5mxHbMu3op5brvIzfsegTlk3KPbpc8aDR4PvkJ/7rm
lO34KS3PwlR5cc1lWltGSzPpDK33ZtTa6x5sRchs95dfzs+s8ys3iH+MY31djs7aqWUS0gZlKpX8
SDR3XyeLWMRYjbm/Msz6hDDnk+Xznz8QkhDLKM87TIT316jrSU+bUPSds5yFbR4ZfYB5aW0mmwVi
YrckHdNtX9BNfvJx+OfDQaPMWD4RMI38i7vTqIaYxSTLzyky6mZih14EIRu6Te48KufZ6r/7zRWo
sU/uyLI+/nf9/M9D8edhL9aViR5LXJNnc47skdJ0X/U/x+H7JM5OHKzl+AzpkEzmWyZm+EHi1cdH
/41K/ejoF5dbLyVAHbBmZy2lp4lN5ZR5lUOTBUWzm/8EUpnStS8oNmI0jMwIXmiyvmW9e+9k3grW
3baavSvAj/SJnIOt06wdDYVusXoZYjJkuli/cyjyt0ZXbNTAMeo5v/OXUQqboh1chxWLvb+d+u5X
mSNYdgqBTQ5PBDs6o0Ciq7mbpMAJtuiJyYXZ2PP8jPj05KeM/vxB4a0A41fG26klZcrigRF8fAZz
3HcR2THIvh+zSDy4hX4XpWqFY2wMEQAzRiTbVRVHvzI29lTdD26wDUqmO2Phz+GQu+lG9TFmcnpk
NnaeVeTk7AEMaGglSGbXfOsr+weaaywoQ7upc2tVU6VL9CEMoBA/CfFQyaZbJY351WjEyfPfUprt
7PmeXHsR1XT9Ts287gMCiJUYDOae/dVU2g+jNlwVSbUpkT2serxWqhFfPr7xF0zT/33sAlZeg+YB
fMuLG886wBaHTcmZlIw7WrnQAYIRauigHUdh7mICj5wcnbE77wgPOxlj9BjLYWUwHqDp9aPotDNK
089WyL9fBiQnmIddG8seltGL5ckqaQxLu1TntHp1+BJwn2zmSJrxWCVbULdrbfrR9g8W8QxTvfvk
kryvKpZLwviRJpfDZ5bAgMtLojPV7t0ppXIjvuY0M5TdWppZb2RrzwhGRv1XzUjy5xy0iDC9Wt2S
SPyTIUd8nA1d3wA9c4/dELS3dTUhHpeiPdq0MLb6kHavH/9WawH7vn9v+a02OSa4hT0oQBcVkI8u
EqWEU57r4CD7V1l+9WdMnEFC3//OZmKUdNdC/46GJCyrG8vTf9aARJy5uKrH2whbLMJXIoB+FCmT
9uLXOPJgEskxGtiZMnp8WDyFdUU8H3vr9C5IPrHHLmvp5c9f2F9AFbnPlMrvV3mZCEVnblLn2W5P
0ZTepbKSuAm19JMF7h+r+hLSSl0KmAGT7GWTDHQKEBJm92eSiMyl5xO/MkHL9q3mvY7FmN/KwB6v
E5d+PNIw5H5y/Cyr7R/PFRk+i7+fRB9M3hf3yvWgTUddo86yepoG50uRz0zDqhC5V5C92Hr2yUf+
708op8z3kwrOWfI/L14iTRel7qRcXFEE7os9zBmzL9gawmvjvVOO5mOe1oCIRwPlYcuI4eNn85+n
a9G1BZZMS+83gugPo7mmd0zvq0KdGbHhqKJFGoqy+CLbPA/7ST/Yolh3gfvJ23tZIvPy+iZIYHYF
vBFEWr5/oho9jmi3LBd5yStr2EJ64/+/Qnh3jN8v5R9nJr1IaXPfqrNt7gJGGi0Bhsp5Qk6EsH1c
98GmMORh6ortx1f0H28LYRqg5EE6sxW/rBuVZeB+inyuqBE89L7B1Ld/nJmFf3yY3wiA928luzjX
JuqBp5Q/Lr4JlUTlZBZefW4M57aJiket7NEsZXvBthy97RqX/wO+10Nr19tymKmg6w0zZnB7ufoy
kHD58Q9ajvfR71metD+udzaofJp9v6Yiu3UaVieeHGRPodbU2yF9+Phgf+9+lpP36ITy6UEvfrEk
jaTlzejTkYZLedBLdGZde5j9fI/u7ZOt5D8OZWC0p5WyNFZgt70/L0mmgpiYKJ87mdy7ThmcU0MF
W5GYv0Q0eZ9cxb+fHsicBBryP8tauFnvjwZ+qzOSvl2ORrGlmq3uFZvc/GTR+futdyDCEl3B9oaB
zSWTNw6Q67fx2JyVU2+avPvhYeRzLJ9VIN0kbXOFVPST1+LvV345JMCD5aVn03rxymtT7WWjwSHT
eTBxtBraSa+04evHz8U/jwLRhE2TroMdv3gurABqGdad5kz077no7XvLij+5dv/YGDpsvU2LeRfB
Msj1398ixF02cuy5Ofv5r9osVxUkVVG9jj5bQMW4ZFzbpCwg3U6C+JOn41+n9+ehL94xC8ms8P3l
vjVqXxktU38Iv5888P94BFEdLTwMrPRAKC8ewUKhZ0Zq5tx5fV8BQrDca1xj+WmW8OI+vl1/v1tU
btBTCRehL/XX7dKSPmgmN5HnzvFmHjzkVTGU3/VEN3ytqnTefXy8izWKSTTJGz4BSy5xFH8vG6kw
XKMr++ncG5CZtCJXu7nTwWxlk9qQhtCxqWisTzqyfx0UlQ9IWgxRePUWvsr75yXKzAztceed/ajp
tpERsOGJp/TUO4O3Hbm+x3TQ0s+e0uW/+sdyDAAJBu7SByZCbGG2Xr4JFa2TbNS1s4nm6qDXRrpt
WyyZ5CJi8G+Ecat5cvjKhhJ+AaXy0RdNmq/qPk2fZy/FHmHGc7IKuiE7k/8lTkB0zbtZSCqVsYyP
JROJj2/OxcPALyapEegzn21WdiqD99fJrpw5DcZCOw+Bf68rVd67MZrmQcTala6X1icL0l+3hWLL
5DgsFeyr/N+16B/fKz0FGO+Voj4zd9wkix6k81e2/1UzlynaZ/3fv05uORpBhgzKWTfQir8/OUUJ
Bsqhqc9j3uzwTcDYWfXlcxNN54+v4sXbuyRqcSB6MWS4EYNhXHyuUKFMidEk9VnP07XX0xGqbnPv
Ezr3ZwdZ1qk/rh2qmNGFAlGfXSm2iNjv095bY6T6pN3yr8PAc+cRJNGB0ni5hX8cJsraaO4FJZzb
XWnZ81jftMYnZeLFl/D35bJNgE4Qy3waSReviR9kvuhztpE4Hh/MoLrSdP+G8TXAGXHMZAxTbtnX
fnyP/nlQ110yNVnNgeu/P685pwVj2iNvku+E41zvfAOypz+GDibDdO9Y9x8f7+Kz8Z+T/O/xnIvg
mUbV5PykHC/r5nU+30+V8cnO7V+PN3krfNbJTqL4vfhmOODjPaRP5VnDnjCaWEpeK8cLvcPHJ/LP
C/fHYS6WiL4SzuwBjjxHBckWzU7Uu8rcTeRBYZgPBQf++Hj/WiP4Ouk23F7ToRH7/kZVuVs6RRYr
ktfv0ug1jzapd4UrPfus1fuvOwQaDUYan1NW7osDjYkMyF/JeSLAnLjxrjc/eQT+dYP+ewA6HO/P
xMYA6fcu+zzhqtDMkURJpN52DS3I/uSi0YL953VDpMOLxcDJudzUevroTlFulWfdyEuEkoF/kyV5
R+rLEIQNboDDwPfpJsXRemps80eG32VjeAgNnKpO1gpYDl1s/g9wr/xDXRloA/NmkfJlWib3ttUS
ZaBsLcRmZgPZEIX/SxqFuy8H7xu27Wot1fyWapp3ThANkRxaVc66iz1ma9JyWjgBZrAv8qy7A8eY
bmJMA9t6gClCzbGoaWODx9jwQuEMbVjj68Ar9JgxPJ7gca2xyqkdCsMXvyV8UtGHWYlKfkcQ8Dog
Ct4kY9VuctnArmmAW8DNdt+Q3tDdMVMsw8wId3kKkQqsvAlyI4nP8zgdiznfD01L7inOYg3tMKZf
tzH9VRkX9mqoOvXQ6Yhcr/ERS+AzNbIEdOX4p6XdEouKjd9M3SAMjKpYew52agq8AI4DeInUHKO9
6yTqziyzFysX9gbtrvfNw0m2s6DD7Ioq7m6FpiPhM5GC2JGBx0Vvh3Xj5+amkZQpepqCNpBustHc
1vnSWH1z0hXOq6JjywDiQh3IqubxkpW9N4yo/Oa1otk5Q1dtPBO7U1Cid/VjyzsWRhes5ywjXBYH
2dojYGMd1f33xhbuqnA641dk4xY3a2d4nCrXxME4jR3kG9gvkw1ffp4XMWitItTvvpVuZN/J9VwJ
A4rhNFQhYhdnJyqIJEFQtI9l69rrNC8iKFhQdq6yITavTJH/qgwd2/1c+oe+68sQmaS7recE/lmB
CRXRuRnWE6/MIP3xu+wDmB84GDe6H7mbqZDWXtmYeFCM1tcy9f1jPtTt3gkmhJuxnnErXeMUi+on
z4W3zczJ+iZmFw272aDo7MgMqFDVhaKdsk1ST6/mcBpgifbF9FB5EfiXmC67iuP+JopUtHOSiADr
YHb2Yze9ov3UsL753A+/qNYuButsHWfgkRQyqh1o+WTjk19zaFzEHYOKbg151adHWYUQWVF/d7kX
YmMzd+gfxb5oiBCIyg4QD250pLGZhXFisNOVlXa/6kH7Xk0OPaLai3aRV5s3jZ0zJiAtj8Vk8p6B
QExu2GQ5hj4JGDkd63nXZLWH3rMxMLwJ/NQy1u6KofRPpirbbeskY1iYCI+7To6nATIFui3oVm1c
ievGs9+0QEen6oOBNyqMFX2Ga9JOve+jkTDUYnO8KpBtbjMt0kPSY8cDaXEj9bUlr+s07g8NwcBf
IjHLQ6NKoLtjVd4GEx64YAZrh98IkloBzFUz8cXaNuiEFKPRJs+kgTHO8m9kG0PtRQ6/Ix7wxQV5
h7kG8U1a+T+Bni3wVtte+amJ+DyPaEiUqj7hE6VK1sX1gDf9UETEfSIpIUdAxHe+3o/ruPSLJ5G7
Xmjxj1vL7pz1CG1q2yezh+OjnJlnaJhsEkKspDaYW7WY5BwFHr/qdJi8AV5KaS4+oxFdP8lIAKhy
Otmo+8SVyz8C+AdmQpychJFUqxehYaGD2AMXzfY0upldNa1ax0M+6xahaBbwL3GPkJtFtrJav0DB
l47odl34cL4Pq7gX5TpudRfRfNuc3EjaIdqjngq96u4FHfVtu1jmOjWXx9inrCHoEPR1OVfYZWdG
gWkVhfyN6M6YQXDosfqWdNJapZPA+d1Im59c0zCyoOBgMm+hPxl85mMYEEkAZht8b7ApJdqhGTTQ
NtfSirlMYf/Mo1FfVRgfVrLyvte4t1a2TF+HonlTKPMZRiavvaN9tVQHOG20XgoSiOBFcaI9KoyQ
+/PiODR5PTNSK6PrYC1aSbKeQYqiKVPxPW0oIhc8cBBFqz3U6cjPrNwMzVOMvCnXZ2RyMHdEm/Pe
5DUGLL+wdi7273Co+Nr2ti0Y0gIrKfoJ3QH+4+aRv8ibmMkRU56saSSwYjxKr0H0T4jrk5fnjy4q
sa9dp+WnAa/NcZpLcRJsoir8bDBhukVf5y0Gafwk2ost/GCdF3iP8AghOAsEurJAw4dAf3BtxIF7
LIT3Zvs12Dbsd1eNF4AMGhotZNesMzRrRsyh9IRETSSkdFWyI1fE3vRJjtGd92SLxdn9knTGsEOa
0FxDLWpvlLKTY52z9i474Cu21uk6HeMBP5rzi0WICEAo2ix3EOV7t0VYmfrJVvXBtIPJMG5jdjM8
2kNHtxmLB44PfFi2Na341s5HsyfmeW4a814lsdsjkew6eKjw5nYSQSji/iB5sqOGr7pJtfaiKWgE
IYQe3Bh2zcXUB3FOxoWnafZYbQKm4kHp/wiSog0B2mHeJ2PjBjtMCo8EUHZoYoKC6WenVxCAn73G
+eZ03dPkgHOorUx+AUqXQqKgcHJ6SgbXnYIQOEZ9yjpN3DkSs3CAM2/VNhY9vDFFtE5G6sLSqHM8
BNKwrX2UJdwEIn/qY6FshrUIrnBuCHFrctcYTgbx1ksLOPPUhds2wzNQLNiNIuPlpzETkYQkwKl6
HeiCuMgIuy/m4+jZ49asreTQYKq56VMbbYKwQUlG9lteMR5vcBMd9bZtN4OR+c8RyBjAWHm5zxzG
p+iTra2PVXqNnMd8bqAggSxBhYJYfnYe5snHsNjZCcJ3YfRfcsAiPPN6cW3YCKZJEvqF+xfSeYKo
ptHdGlCiJm/JHZNh7vTpnlHqfKuQO/GvrUZc2e6ASBTv1mla5iyAY8SaL15037SZvRNOY+9aHXZP
hrMUG0GnnoqKDneXVz7WAcvYakhkdm2B9WlVam0NVbUPbjGR8hxPVfDi10is/Voz1gCWgjsAmP7G
1geEmmPL25pRPEFbjXGoqSez0NofLrYhTBXplANLm3N2Z/rMYm+mHdZje9DPRlVFD1EngAR01bhL
CyNai4DUUFcwhQ+KmVU58gGpO1re7eZ2Eg86AIIv9YjbYbAULYaAoXOcR95BCUKR6T+pB3vxVgG8
Jd5dYwWCqIKMYLSSLTJIfyd9PVknVY9RL2AglnT+vVs04GIiash48IeSLIbqzUL+Dz4vG8483jwQ
hvum28zMq4KStqmRBeh8g0WY9Wn5E7yis2X0rROtgxBWJjNpD9Nc3+ptj+4xCThhVKVlfkqk0T5U
wfTDbfSGEqh7hdwjrqfRqq/72tTXqW68js5y50Ya8q4y8b0MPnx5vOk48ad4P45soZlgo+AmT5jG
XmzcxExwQ61gRfVbOW9V7TBSxOC2tSdjvI/GSa20mDcyzrLHAe0tXvmkXReV4W7MYifz7YvS4wcd
UReMUpp56OCn3VAB4B8wkIf6OHQ7FKAo/JMpZebrGlsIS+MGhlOGODnKNh7m7ZXbCFASPsXvaXII
qZVJ1h6lzKovTpUn+2p0rRUEmeEa6Gz7g4s97cw+xYdCXhcdS+93W61qOO0xOxFdkGBPTKMHPKFY
VPEW7QrfwU8mfIiS1B4GSua4PpmJ0X1tSx8eI67TdaAK/xoNrdg6MzWTpdz2DrQNmwAdKPL3JmHD
sU3raTgrXOc1VWpffQPSfzWOzncrGQbrNbGtwXhwqlZaCIGsMttL2ErR1tHr8jv2uOVhpOOFXNuy
MKU6/aZy2wVmTzjrKutGKIO2P/bjUwPP5Nod+Cz3ru2FOZ7cg9Pi9sq9IL5LC9vdBL4q9+ks3dAx
tG9Z06ZhXslgO1e59SOtDPYtfh5LfEzY31ZCFouxJ9GpogJdhtgC2jDKID2vstZKDzQXp02fJ/Gd
oQgGQJRce/exDKDS1fZ9P6CfFzGjctZ6/86VCP8jD7hfVVc4PkD+eu038s67KWQ46h8Vld/B6jW5
rbCEH5IMnY5GSb3OrEatZT+8QhFwVlPcoCNuUkg8NtRA+pI5nFZqHt1NA6xpyjokyvsaoH3d6n7N
2Q81xjhWs7CIo29Z1BYrO7WJR5pMEm2HZR3ECBYqN4nZMdHWYUcXX+etBzrPJJrzJgcuk6wDSFFU
9b7GLzUyahhIAyyXTjJdw26At2QkznztG+ourbJvHfCl/eBiogo7C3uUlgU1xmewGd6o1+sYA/EG
ynS+hT/HpwFEJk4mnk78b/ETZQCdZoiCr24sxhdPj/q7CXHPnv/ACOaijW+AqqGtFbNjQGz1+ogF
wSif2xyLmVn4FqCS0dubc0yWaASmh5KjP5iy827TqOYlLxZSWg+sGyZPReZZM0HO8KPglkY30COn
+SY8703LmFCY7ECOIyEpX5EWa7t60sofwRThzmbsvbZtS63iFt+6lsct3qVIQydh4fhiQVg5WqXt
MebQLEcdEOpQpNdVJOord0CSrVvEbfh0n0LFpt4Mk5IaD+6YtrOHgUgMFxbTnd6Mfkif0twYEUAQ
RyRzmKegygg5oS9ueTOdXyq5IC7eAjK26EDA/DUKQcIWldta2ujkk1hO6xiLwbpyNHtdBt18ZzqT
eZglpDY4W9O1sFKXPUag6LXX9c52lLiqGwe3bO74ELtkd5vmTkeQi9l9h3Dsn9wx0W4G/FPcKdlv
c/jcz+TI+id8xek6GVPojjxO5h1FLbb5MgZYFZTdPYimt36o60Pc9kHICH2+MuP7LtsSsZOs2Ppw
K8zU+Ebx2rO+UPMozWlXQ9cgKmmVt4k53toUphMarWLLh8MtXcs4Ttf65AfPduniKXUwRf+cI+8H
bo7hUZhFeWgdDYq3nk+lPDADBTDiVAaYaT9u3V9x6oyHtCbQPhqTbJPpSFKUihBYGVjTNvnUlDdN
a766lqUd4WONYTb3JkJgnES8VxKTcc97PxPhiTHc/V64Xru3spIGiWcblH41ztDSQpJQJEzzsRQ+
Bfr01cMEQV01QelqFNWdlmk7ryM/J81pCQ4F1SrCTVgmaYmHAMQ47x1UBBx7Dd7m+UzrokcJjbYM
bYp7a/U4faSHMiCpgH3LXI/30o7E3q+K+kts+t49J2WFrsdjKX1khs3wHZYQPiEbf6VOARUy9MHh
3/Ydmeq5/bWTSm6mNrO+t7Fp3gRJasqwaoT/a24zkk1YTU+9jUgvaxuYH3r0FdMKcqpYI+GGZXRN
8g2skKw2903QizXG4Z9znfYbmBXYMH1i1CcU49sk8CKcOOrnCNDnkdYSDArySrZM9MAs2dziaZrs
L4UXP87JQLaTpgNXsfwSO+mUr3OE/biVureBDJiVMlK1j7vaZuHh7ulg4A7l5DRfnL7QTsAEvBMA
1PjGs7N5m6d+upnBltLkVJyGsez4tW9BaZW3qTdSpbZFTVPPpm0hIl5L54WvyhuAf7A1qKZW9oTb
tdVGjC6DE6zdRVsopPT4eIKDrtyhvPWkhoWqwE5dYPzn97kx4Huz2gg9+IHSpNpqXTGyMXSaH3NP
9xHRPWVVM2xNu8xvqAj7r2MB8saqozhkw1gCIXPqXZR36cIVYEMwKzf9RnSJ2BZFb6zNyck3bGWg
jesTXlTVZsm+LYEjC8/8hUcfOa6a55WqHAhUtv9LKb0CmJqlR9Za5xqxYbG22wEFpRBW/aXKu5G9
e9biHKptYJWDgKSEHXGlQd7dKtxUoZXkP5laxby29Ws8gonAm2xYR7fg6e9m42Xx44axrujNQYCl
lAbc/pZG+GPKxjFuc/y4G9i3NOLs3lp37UIBTPwrb4bmaSH2PwY+iwIdrY4Mi9THWI4jHbkMJB4t
1p6yqdHPvWXE57qxiusg9b1n7Fl0ptiRhlxccM0zDmVYD87e9pppjVfP2gBzzje2C5JNN6nUNNGZ
AG3KJv/Wtm50AiNW72OChvaR0cR3UNaadUHk0G7ktqy6ZDBPVs+tEa5gEdcrZ1MOEHHyKJl3ZRKY
JxPfMgAuA0+bBbs5CIxy9zsEoBbNdi7mH1rceTRc1ege2sGOt4jVwcZQsW2NBmt1o7Rhz9geII4f
czuygcgBabuHYbT3vpIPlYvLOi6bbpPZLZsxPU4O6GiqmwCO8dGkNXuaIRbySakN+xfDQ/XN9dvn
SGXxyQDjs0sbUCajTF5FMw78fBq+9rzkBkVth0dPNhHwB3dco5KgRVUpKLNeqt9CjOb9drApTyL4
H47Oq7lRJIyiv4gqmtDAq0BZsi1n+4XyOJBTk/n1e9jXqdlZW4juL9x7rr4tKrM78HKaO1IKLMxH
Rn3S1FQ+GcTSv0+L+88pJ74vOucN7rVuVznwWyatdI+W3VScJU353GpuGxgWBYVektIhMi35GAyn
uxAGlvt2okE3pejztYXMq5RkT6i8Wv2yJB2sdCYSUJ9lF4ZPPAxBx5fXHgFc2KodUUNSlWiFRSvt
j3mxhxPLzh7Y2GQAclX6+MJVZ60TXeOIAky/j2uGEpRAw2EenJW/xhUJFBZ5hAW6oaip+21m7T8p
UjhjwzyO4jqO4CaUfV78MXJFQeoqTuS5n+TVJQPkkQpcBaadydfJsofHFP4ACUsh8QJExO00zkQe
PN/sezVpeRA5U8XcolO+G84TrP1usK+9ZAq3GLDICCl7xw2HjGhqfjF5jQcCOsAjTGOHnkrH1LJj
MQG3Y6zLnSnM+GqoagT06IA09WAkq8aw3uRsvbNt1ynU6k87i1us0A09P/CJ7mg1KMM1QuOMMOx/
zMITEVNc3HdIHuru5HoQZcqVxNbpnXo3CgOkhSraYMADapTvK4trbJ8Msq39rCvtP5dD/+IU4wcS
7/pECAf8bGZMjC4/kgKXwhSRy8HIoPMJ3qCTJONhC8yU85e69yN1QNwYBa7KvnPSJzKjFauBhrGC
WhPA0zI+jLUwWDsgHiNZoTi1EkUGr5wdo5buZQXzqPfOtSfqD3upVQgyuTV2s5W89F5Me2KOH3G9
4nstPj+fG8B6cpkSAD/t8yTA1bSArS0KC25rYYYbPQ0fawKJrzG5YemWOXTTviRYL/pd2qnuBWtV
7+tt4oFCacGWN7Gpn4APuscJhuNbqPQ24LVFsiDb8BjNDIsNL35lg6D7pRuRYiAwGIY4lQ80NuER
q5UI7DQiNbEi1oNwos7Xojbfp/3I5M4bqpVXSQ60W/8r9PJfVhXChx2IEdh2mKydBxpJtc3D/iF3
wcj1LsBaAhhSuqXY2DbwWhjrZv96wbE41EW+JiSyRNF7J3xr9LmiiJ685gCXfuuln8zNqvBCHK5j
XoHPrvluQ5cke4Vm5G7BVYhC0kr2aHCJVoSXQQyZYsBVCJDfUpM/Swa9sxzNDtdx9R3m0TqNfFVv
RXqWzU48rb8AFomgqnZSni24R0C7weNYE/5sbpENmaNPTYN1vgrJbxBmI/ZSALXsWCLBjoG2W5Q1
XmqLY2Ku++7k4H1ZokHbzGn2gtFsHbQpsUtz134kb+bfbIjznGXPCy/8Xkf9TDwBs/gcLjQZQFdr
nAWZIi0Yfz35hbCK8805O8NDgWvJhkzHkNMoJCV7kYfvC9XY1SjY7/jOrMV/tTX2z6l0208BSSrw
ZkzduE7Fwv3uptY2Lbrh5ujmcnKN5NM129eo1gE851jdOzEw/XI0sM1TpXjAZeJ7YBqfzQrX+8YC
NHXf1/p4tipwS4yEx02VaHBINQbRZcI4oi+riKlvp4iGpCmFocJ6xATCZw6ArDGjj5u8JAgkF0z0
mRPlbDY4hWc+Ld8agcMMtTHAM++THWQdTA1tQZDCzDq7MJnQEBnArWY5/XM7sUdpktg55+n8wXlu
7B1WHT7Hnn4PTzkNQtR0folpQfLiY0qlv2bHFNOTf1nYM1kQGuvch7tnQ6xt+1s4NElm5lbbqqVW
w/ZNiMwY/U7OFG+J0lnKLeuN94bzx2exAoomnL4gq4MPYzLEEkanJIHoujM0i5YwqSf9R2hte647
jPgp0RmbiNnNRg2k7jF4AtLMoOBmzlX3mCYx9pBBF+ajYxQlpfFSN/5cjp8mx1SQgwr2gZp8kXHK
vtWQzcyMtrcg5qbWlxG54sq+prraHCX8IPa/ilb4nEZyBhFpWyxMPDwcrYixEgo2skWY0ZnnH2TH
N9C3U+/EyPlfF/cMe1133VCGWMrQyYRzkHdD99RAawVtkykARWDokpz4RtuJ4uehjvr7slBfEKyN
rdV4aJVTrmrqOKLtwFEOADcdNbN86d+sAso5FL3iqvWqqM+FkRVXnQ2SgxWlm+BzDukuG4ji0XBJ
c7XH5WUIp/BWM8OHwlVSK+p99zKKlqo81SZA0/WKfzdeK4uR3mzgK+5tOz0tjpedpL6W24pnwSKV
3tmIml0TZXGgvK7bqcFRBxY1xOA0Zbyj5sDBX3kGJ1+pbzzG6kGY2u+izF/Rg7q81G28XZLQOBDP
Yx+8yaB+C7vJ3bGinB8HE0lo54zmEeP+tB3btrhUk4Lb17pLgOpuBi8IhikzI4+UI4li3pLTVVs8
9+xE/BdkFH5WLcC0KRPsAXSDvNdWketAaqpP38uZCfryFgsVq0APpfI2Ss+iq4KNzE7GMTas0YHp
tuEDh4lFvE0oTlLk2WHorOSwwjtpbkgSE6lHg0CEwDabQM9inqn9cWaCBQUG3TfB3QHWHsUGkEQb
O24+LCHKTbKGw0xMcXddxEx8SIE8e9QpmyGri5NBYcR2I8r8STTtecISd9btxPjKiLHhr+BvGQmr
3kJUrA6uNeQ3QX22j9L+lhF9t09lA7beysW1S1eXh2UOAYDE5YzfwjpJaddHS8MaVbkhSUQqUZ9x
ktRbpnO5b1GJEkJbGFwv3AMw7DNSLfThyRxYyACyaM/gyRERhV27tctllcYIfCDCJr+pXjp+05nQ
Fy9bloPnRXI7DFa8H/ORFfPytjSDOhAwUG1x9fePHNYz6yKM1mnT5wdThMmlNlR9BlQBCM4cmltt
py5brbmnyFvYxjZRet+q8cmi8Dxok8lQrNMscsHW7bSlf9meaq+zhRerdDp5bGdjfqqHnmkTBYbv
UNSU4IzMOC3uVSx5LbzxJwGY8B6NJTG182qrlxnnQj1GP8Uwy13mJiHd85ix1Nb5D4aVYlaO1o2G
IvrqbLPck0xFXEqXsdSNCKLMUme4w2wAlVtvdO6zsEH0GXknsmi8E1eycYyytMYgUMAHqTMo5lzL
S5vNe/KjVECN3xArWY/XUhTZgUOkX8tEzSfig1K51+aD0OoSSYOkPp4rULjjHG9kar/kde/tWfGo
Uy3bNRKq0el+B1xbsgP4F3qQLKrQ15JxuqunqILYuyKDTa8iY8T703LxrehJ2E9/2ybJK9LV8rfR
tLLbMM+jr6uo32K6tu6JCrS22cBq17Cj8pR6mX2CFJXs0yJ7SS0npxEV+rm1jYkPoIOBUWbALNjY
sG5CBCtHNLhsr+ajYYfRWxbNP2XXfODBi31BBeAXVcvEbKAUYCdI66cpe7OyxlG0OPp9FOJx8Bxi
6it7MTbkWBhBwkl0LfM23mTzzIJcTi9DlSOAXGOoK3and6MMCzC6QnslhOaIdPturkSyYxNwRyye
u1sG+3MwujiwZ25aV/AVh1UVXzye6p4+Tdx5IMhuiN0JVJ+g15AD6e3CPnd/KNgEQEKnYl+UgW7R
XHWcWygf5mx/wmapDwjSkZN4IXTYfjI3Jb3xLiYJkFfB/HRTFny1rRoYlGtv1ujvizUmF68MCdir
XSxQLMOTDf6zEdkW04EEk44vLLLc6zo1b+Q8ZVdRQwBcYhyFSxw3W5HUhL1VStwb6+rAK+kOLeS0
G1sSkZYPVnGTkXRxcY9vDSV7AE9OIQpYU1REax+W0GP9LjXrLwQzsL4ICE2c9BWU4uAvjvZjS92B
h1d/eBNkjXjs+2vGyX1INX6byGQAVLfWKzqCeDUxLoeFiEdfLsXNHZfuTfKTBQyneOC6EZ410tuC
rIs/UPBAcbVQSA6JE4goHp/dynH4JUCP2hmzJSA43bHunGXXgkxxu+G1CtklpiO5LkL1CQAPzwtY
e4S+q4Zi68WiOxrkxT/0etjt2ywpn0EzmQGxGIYvIpu4NHhfpR82o/y0Db09DO5svkdi7l602o1g
9FVkobE1cfGP5ja1LVKpltZq68bMCudmrYiUBCpdy/6mzHJ5HIYBQyKzKIjpKw5TZFdTNu0XsUbl
hbGUxYrfCZ9h1fDqNiO8u6j0R1oGdptswWg+lf6dtS4dD1bLf0sXkp0s3OUwxamzM2OT6SKbx0qz
/MpDnNWUUPXS364a32IteiY7CLj+qs+ZcsaBMFNcNGhyfHUj/g+Q1apt07JApD3qA4sQ+ns7HdU/
vWuGVwBFg5/S7W7yaoLupgO2ER23bOtq+h3NYgTfu3f8PhuhWmbFGHhOL7aRh/hgCssIUJI0nkVv
/uq2l+IHIoZzMszUF6IJbx42yU1rV4KgWXzUnWSBAQCeBA6DqgexOlxW1hUHYdYs87UhvTfDkS9c
SnXSFirtNwOo5ndkUMYuGZwXt5XGo2nVxoHOC3WOzBoO+JqbxbVDIrGbZTePRUrYQ/iUgBs8syos
XjobWUU5u/lFyBOqKAJRMi19A+zv+HXlkEtY0f1YLmIyFhT6o5l9Iq1nnHMD4UQ54BOh7esMnxOo
MBlL//E1LXYCORH7w2tTfg8ivQsXsoi7B5JUQYvoxpkxDYml1C3RDxRprkpGvzmErnWn7xL79oKQ
cWdLdbDkM9EUxAzxUtpPtTjb9sUp76P45CYH6K8JKyQdOqbnHuyGKu8C+z4kjcAryICOrU2RvFsk
uJgaH+9hyQ+y+PGcG23XJtHpHNoLg0ix0Arp547RZ9lvE8WlAluGp/VVOrdKfzHpqcr7ONm3DkWs
fZwrcj3y32I85AyhWs03WhZU1WVmqpQcxfTQMWTq2TDmA0HdSL4yrjbV/QEvokb4bbUAzq/qL1Px
02OaNsK7JfoWhSLPhiQMD7VKrHZR9RyRSd9cRJ0ebRbV0ro5jbfj1rtU4aquqbY1nzxo14A0wbPe
76b2Z2Z+YWfIGOmr9PF1ZjLVRttxQF5AY2Qqgvh8oj8OIj1Z89mN2bVaeWBbBz2/lfVzyaujaLSv
bsegH7Lf0OVBbRJ/6/pu5wbV8LM+NRn/0WQSGwgKYQGdv7Xd+0q96ZyXUZ2dMmM/ijNxHscih3FI
E83J0OvfaUxIHCJUAXB1hjw2PoURXscesuf0wwm0KSDM9czirPqkRu4duNkZYBS9fK3kUTKJIPJu
k4TjpjFPMUojvjHcIwE/dRbvGvGgEYRpfUTVQy6OXfyzQqFxI/qjzQd41QwSYa5esW6/PpixjM7N
I+KotQn2/bbE8zy94pncsOZorWvo7mvWWPhhNMQ43T5FP1PY20785KgUC25VCMXJohFJdK3Cu8Qi
/AatVnZ1uccl4TNWqze7inYXcDbar6LSFBvcwXqJB7s8Mt39MjIju4Ptt3UWuqvsOhL06pKqRfHV
qQkplPXg2ppfmMSu5mRvcuiAQZaX0GjOMXQ9kR9yguZHEpXgYYFgJ5ADDAniXJZLqwthuprkxFgc
ed7L0HDyeuzVcgap4cYaXkAMB7BM/IZqMM325LXTQ/GvUk3OUYLv+WkiuKe4SjIxJhp8u31PAf7G
J8V+1zWvGWwVL4Ml1d3b04vuPTbhPkWAudR/zCf3mnrVl0fDe0EsvuR/I+h4FlgVODk4FQd9SFGj
7ddQAsMGNz1/JM1LQjzboB/CaDrKUfczpBtNhcXeg67N0J5igQ3CcUZ1YyF/84COq/KpFa+tSXmp
Hahtj5WxkvCh/ie/Vu+xsS+ge2PjJeSvHspNIf9NUNeK9LLwtPoELQgjnTn0kZszT9IeEBUFgPYm
nAie90PKFtfvgyN/EP/5UQw224FbxsB9Mfa9xefGcTuzkz+uKkh2k0V89WZBRcKByHeApinQ8nKb
tNrrgPwM/ubGDW+Z/TDF2SEzPw2U4HMJP5Tha1R/VgO2juEZpNt6FU7rCMBC9a6hBKg3HgkSaU5F
WgikKc+ESup0iuDny/lqEQhn4qWawjfbQ5kRh6cQKqoTbroEIjVJCOZWS88NuT/uyggcHgRktEGx
CWdhRMnKud8EY7WcFRE4M5lmsR1E5mtZkWTMJzLR8CAIqCTM6B1LTx7Ys4xa7NF30EUtvP6R+9kZ
qwx1usvmLii08F871EEWs2Qor3I+asVbP37b+mEu9iKFdwdS0Puq7AfIAX4CDDQzwTLKk6JPLO19
ScTLSMxOJsAF3LhXEwhvtp+Pmj853wtn7th8q+zZsS+0Fxu7/oj6D6RkWxvVAAoGJJd3S4qG/TBq
V3c6gKLoXN6Hh55QneJdqz6YWgW1RY/rfGntU8Sb0iW7otgb6Ws7fDtlvZ+R2CI2QN/2ZJGS0aAv
LLWesNKUIxuEUvFFUrjTQnGsjuxnwH88tfXb7J4LmOz/4w2I5aD94x9GxTj8q+2HNf7M0w62fMyn
P5YfVfuDvvYAbJj+udjoxk8xk/Xm7efmkjZcnpziHSxbB5mime6X4rlnjpIs99J+4HbbUU/7wFDC
v4aRyR8kUsJCfzttX0av6XDT5/cClYjozhpFVuR43WEVFiPPSDiRJAjVFOHSlqia7pQTubLn6XdQ
HSsCnE0ZnxszfxixU/Lg4x31iy/H2zCiHOyZERZ3wmMCmWJefU1Gkvzsb2f6bRGgpACB7QmG6xKt
YS9bvgz+nP5q7B1cElk6tNVjbAUoSGdb2zNcJGDgDUnZVobLHaEh+2WS9yHxuuy1tyIDaoHKKZf9
xyzMXRsdC/edfQGtdL4r7Lc4/JV3nUeCanFov9xj093Lmj840ytvhmLfsZHDznQc46McEBhCYo2X
y6rnGeYXk1M1Kzgz1gPC+im4p8KJFMP4wSkwk5ITVT268PbrjIf8wSHmERVGyFSZ5YEkd5WzxRXY
9ZaPyH5q+0vq/cJHz4dTNF3IHNvI7rq+aWykeYmOHhW3cZfUj6HBQt52tmQn8a/9Vvl2pspjVjK2
/zwmYixRuHqUryIQtslXml1rtAdwUha57fHK2XeGcT+Lo2ppZfWDNTm7gWvDdE9CYx/R7qz0TrIj
GZcb4lR06XezepzHL0fwjfnIk08tJi3aRVBP0ketXfsmYPu/hWDo68PH6JyX6gGyX8VisI4vY0Ji
3hezH60kLD0/Fs2zbqK6/NKds7Qew/GF7JEqOi72TsXnongkJwAUgW8Vdx6D2Wq8z9MHC6Vt0n3m
SceX4Gy7L4O9n7jFkgijyottPEfpQz9c9IioaVRS3XsqTzBk+sWlXtkmONr5hoKvfPQMkgpvNVP1
weZ9fF/EvddvaeQCu/vmPmLXHZhcZjL8nSTBGOXFJdrUziGk6/lWAaqkz7e6W5wBVzTgrqbWRug7
2WCRQRcVcjnra5LQtSBFJ6qOvfOY6uNlMD6jPtznhseomrghdUdH40tH0fcQr84GY9L3uJCJWKu3
lOkUzMyu6QA0qROiSlsS3xFKsHG4gN3yEUQC4tMXsnM57dLTBOU6b78TVNMFkeRzeSzEbzw4m8Z4
SzkADD3FMJ76zKQLCviJbWI0/vZzHGjJjOd/vk/bAmwQU1yGagW/vmhfiYJq6/HYew9r0jcBHLuF
gKWZimNytg4Ezlo+GZL49bF97CNo34vFKRMFKvyYbET740tYX/PQ9rWG+B5GVYv9N7RFsMRPY/1F
qnsNrb5OOQ8qRphKCxL9vvXsh8XLLl1NpKHFjRUVm1BDKM2HPpIg6hnoEiUnXm+8kPy97ascEHX0
bZlsrNLfZiCa3Uayj5yGG5EA6f404IJltc2ZC6ObgXPJP1mibQkJ8HQYHqXqaRjeyWeS3T1Ea8QX
nNjhTpU/Jgt22JWsPP8qdyt7ay/CEIptSifeHGOn3w3ip2kUyFlixVawV1+oY80IVMeXA80YPa/2
rqXTsSr7I1ITpqtT9KfCveseBOo2jSCSeeIii59nA45ppbYM/i4dvIK9s9jI6f9qlww+9dpJ89XI
mq9Fl2Sut75l/jTFX2w7ZxvEfQSrp8jfR5XQoaN3YwvIrnkZyP56qDUu3vg18V5iQ2x7haZ3+Teh
Cwmfy/nPa8gPwm0jPnoQnT0/cXywlmOJz2WmS8zlZ0QaowrSRT8MznDp5fPY7GRCrQKvKtU2gpUw
HY+ufsih65sv27w1RPmybounc1PtcnHfOwBZj7YjYNIHuDC2qCf8jhpRlsm+J0xvRNVn6LdOnXvr
rFiLy/inMG1/YoTcaUeDTWnNIDcVL45zHTSxR/i50emlQNIAq+XJ41ZBGeAna0fG4KZ/nUxo9z3R
ivltcn/ICvq3AMa3CguE511lPiNU3STVxNznlzPeCu+UdhbOsUj3fUbYHz8ba3N7efTsv560VrYA
udoV8dvohP4ychphQzppfIvYGJBXcGH/bNq/ZVSjFH1mXZKgc8O4Atkpzf/06ao3zzZa1fIiUr6c
KV9o/U7WyL4Oak09cM91S+9jX4biz5QyiEgnUMyrkmfZs20CDF83D6F8yUbbH+a7rglZ91OWvQmU
XzMgIYdBO00fX4A2vDrQbavyqRhetebJVY/jvB8wTJeuz/SXGfrJzvkL9YNqPww6GMs7t4l+rJhm
ZDMVEKk+Rf5Ksub9lNzV2hlHINnKj7lzLuR7CvZ6mTvfkeQ2ksETA4YlCGsR7OWx35kMVwta6pi6
Tk//Brj4dX+I6mtK4l1S0eZye5fljwcfn+TjfSL25KGZBjnPEIGjOWhSUtmi+tAnrwMUfJxtLK+/
k/HL6/gNUR1o5ntp/GvUsI/NOTD1I6h3NF18jxe3v/UakaHwG2WFYAO8cacwbUM1X8gAkQ3+C4uk
m2z8ZyHsm/UMJFt/wdV1YtwQbrDyvZIV4C+c1Gips1PoMdvX3DsMg/6SlZe8mtmX43Jk3kOKQzJv
jaE9tbD++DwcxA1utibnqAcTOlQvNOxwzbYIQYE0lp9F+p+rkCQZ0xY28YcXYR5iFluSCz0U5R5h
xcnp5kNHsIS+6ppIBkIb30HGzgwdkfTyLULjXqFDh8dMC+btzbYjRXmNABiCprQOzczL7szj0a2i
936q3i1LO3jLsHWlfqkqAhTrxWcctpFz/sA8c2sO04kZ/4dNgSi94TSa6Y3os2Ac511SkzxsOBUk
OLl1Q/3YudqlyKJzbGq7ku3/hm3Gr9Lkri+mx2jWWeSzsBoNf7HbY8tbk3jo5gvzA+ULtQQRFdzG
apNkmg/e68lyUIDF8liazeeUuQjEKxAjXu6dBBcuem+f3PVNo5nbBaS0D4gXe9/fXNy69klaAyXy
Um4Mb+3m8nfWQw9jku3EhFXAmU/LEh1Qwz3knuYnprcvFbnn6I9b0V7LgvVeyZK+V4cpDB+MZADS
BKKxX9q7finOpTYQ11sGoU6ICsNl8k7PLgf0JlrCBxSF1wnyVxnZb0bdbQYuzS4zcPqhyzGiM/ak
oJ/TFwFHbzKWl3Zptx5/R0cd2c+R703p1uLgaAhiW+YFgQ4BG5GHvmLZa7a4tFVxMFveUySVIwmU
ynW2rC4/Gs09ZNV4VWLyK/yVLcFWbDXJXiVY9xU1/0Gq6ZFx5Ns49CcrCwNzge4pSPgEqETbs/a1
Y0Vt1zKWJ8/DnSskvNa93v/0ob33DO2QcJ/Euk2CtrmmWDEr0nco2m+azRUseXu7eTnHOdV7hgeu
k+LB1Iet/D+ABcan1Qaoy/w4Voem7Qic6fa9PhE4QgoVGz7CKY+OUQUS+5+Zre8PPzsXM3rmX4/0
qlE4p1YsAWi3O1lRsQ3G+DQwROqcehdpzOR0Jj+TPQU5Q3hGU7/67D0Sbl779kAOMjXcr6p43m6x
rW2uKCS2jYHozKSEJIKVMF4rnLf2hIg0R/sxdukxG/PAU/lR10vcnem+mcoPtso5IcZxxG+j7ZRi
FbNqDo0S1DlhG4EzTqBDwx1rYyK4wXTEaQRqvCLuKOQ2kPSlhkzOmTuSJBLtw2EistjTEBU123yq
z1XEWe4uLxbK16GjIG7AphNQxfprWINKPaaBuq7O6IuO2Qx5Hytf6MU0JORUV8sR5VBPW0eApjSf
iMAKyJm5J+MlBw++7AsVvTV8eWHUg8rqb6XpwPW0ihrKf/pkdq/ZQJfX4iMXEmcgHydHRlM/2V32
kc4SLSBx03Z5mIoIVj+VVV9T1mEIRQBZIjorgomlUijyi2IbVnccyVQ/fD1S7o+mr+9nVJNtzEsh
St9FBYGAFdM2EvCFUz5MSCniTagbCgwaHFvFpzLsNmlYB2XFbht3A5FSSCJrX1VcRLAQkV0znK+3
sXIPBgNW+K7bdJi2WedsjMzcg+gPDLu8o8w84fKl06Io7jQ/ArTnGljXlcQrhNPSwQSZlMzDLNIB
WRAgNkgrkqcwZHXNySPTsFp7tpgM00K0B4uqV/XFH/x+4qXM5V2MrNuG+TrQGS6MZWsH1bML5hql
sduB8y05MSXeobLPmOwZuPwAGV8Nz0Vn2zBdqc4tDWFb5b7Qxh0nw3FVns+tCgy0ed6Yv9Z9euqn
VPfRy94vcUgYk1U8VjYyRVQUdIY411KrfG+FhSoEA01ooolNhX5tBoblLj8omRX8lY71LCXZmo4b
77FlbceUze/CU2QwijUpCMPJh1W4M0Nn00sXNQGBarnEQkZq54g03GEkn9UmMxP8qDzPGYlTMqbj
BqEXD2fNYF7CbQ3PL1/GwpeazVwjLQKJM7lWOtcupqHYDVBs+dG09uuNb5blRXdxGQtOlqotESsZ
JPPKHxNriT9nlh9bCAB0F+U0V6lOpFcuMeu37W9FIV7z82rLyAOtz5NU23DRtybjvVqYV8HovyH9
eBMNYIYjZZxLa3k2U/OAuntP6MUTAOAbW2HifHEkT3Lfa9vJq5iJpuMhJlg26uQeo1SAj2wbeulN
7yhV2UO6OAOh9tycQvuoRzSiLps/oS80HNgwZMzm2AvI0PQtari41x49k/ZtLI8dFTtBdoTI2RPs
bKKnW4XV2XD23vTP4vYaiElsMUe2aHSJ/R2KoJOYHfhTQRZP0lEKW9GC9t36nqH6Ibj/4rvHAYt3
2EJ93Dnde47S0czT+5EBXTcRuziXeLuic6KaPT5+VjydL6fs3rKqo+ixw1XD3pDpI95v5qFsZ1nc
H3VpHIXl/TUyIbAzw3wTl08VMOJ1xW7qHjMZXorJ64496/IitB4q0QXY5/kp24KkQdSGJgeS7bzP
GoP4rnXuqD0+RqSEZAMODHkQZWXrP1gaLJa8t6wOL0uPM23sUFXG0bNXTtcu73EOIv63axjj/cxH
ZA7VnhEza40EmyDJk0nKioHLwcKYiPB6XahoW1LEyTEdK4Ig5w8jJdPWHRD12A68TZzbhp/kPSV0
p5+IWmAVENaQGGz03IoN6zbuJsKAEK6FNKmGtxxW6ebstFeSZvfQzs5OP/cHVmw/7mTu7CS9TEwZ
C8vY1pF806Nh14fKuhvHivGhC8Si8uhp3MBhpxxKMlcGELpO4wbR2joWM708nlSddkKq9q7JQzpw
cTHr5K8y3V/PXa4KJHBNnJVltdSF5WlU0C5cE1AgsfRktaxqGGreYHYRpK1DIGZKkkGMMBQzk2nZ
mHZE2iAD+ErjxiZBvWNAGa2XoYbbJqFdtdSM+Iis3CaLKeXI00olpIyiibaIGnaTQXBvTWIca/vd
kLN4bTGTl5OqjlZs+QY0hWayKbotxivgEhaTmXg37J28RGPZIzlPS6vY9mBTHrUZb36Km+6uqiX4
4TTjYDb1m8cLWueFIrzSXddEg3ETblW7O0IKu32RxNg5h9z9Tlv3n6507063G3YQAmbh62KyxjLs
S9umjnqp0H28gezJ9+PMbTDaPdJoiVrIBIN8CB1yQDZNlRF0beb3lUQGBr8APPU+jKPyYvWwQ3Ey
aHQ79ns/WM2Z1I7vJWv7PRbDBMN4KXHDqYxQsji8d4XA2hkt8cQbFBsI8hjkGZAqdPe1rpXxLubI
fTCsucj8flLG3mKm7ZNjH+9FycQhG8L0NBj2qfagYVgKM/VijOL/aLsDPpfi2sAB2beLhccN2+WB
TWy3bTIHzVKLaG+SWIo7LJGIh/AwYU5rr4XxS0oNKtuUfA7TdYwv8gJRbQ1o4qO6Y9eXRuGpTWjq
i6yfsKF6BqsnTNSPKNPiY6rwGDAjSRqmsU363Ge9uhWtjZgfee10n3jMj4VngnAxsOvcUjAcLviS
aHwY68T5loUNpWTuGXu65ExClrLvhW2FRMG0GlrscX5i9b+LIsLynNkB8dCSFdMZJsvsdBiLb1cs
y65PeXp6Dr4Dd9JXP2ljhDaqZbgzABvARhmkZJ+wVpxmkrqHOb45S1f9ZUtHj5tUJV2oZUgPIbYD
aAS/sDE/Z4gltmOvPxXT+FPrKj2VtrgWdg6YI3aoB9MyexzG9b7tXEzGNnCVBy+pnb0tOuyRahTv
rJ+9ZxTK0yuUF+IfiObgpZiHs2rVsItIljnrnuxfutZgFewVy5E+El8Psqwb3xXroYRCsK10o/nR
EUzum2UaDiWrUziqMuFdSUPWOyoy/yPpvJZsxbEg+kVESCDc6/GuvL8vRFm8RyD4+lmn52VioqOj
+3YViK3cmSsZ0SfH+vG9qjjKnBCuTrlXECv477Gv4FFwrOVZS2i5Ffz7muk7F7BQrgS2gzM7T2nQ
2rBbcJAwuzS5dcKsIhCnewRrNy45pCSiMHpg8UqG9mr+XCp3h2UuvWCLsTf0p+hTUwFPYS06mONo
l9g+PK1fRjOSzAgDNEAR1i9UkjGejhZndE60RayKTJGdywi942TsFZYQd9jX1zVPM4X+V5h2xfYa
AIMFMLYkEnNgyV7PWFY0rkHIiJmo0yRYSxoTEWw5fiowd0/8KziebDbgtSj1rQ1MhwPUXHfRXkzK
DmFh34/pL7T6FHvzhCxU5SFhhZb9VwILinVHQwtcUfOnkU4fAIym8rAoZz65PaSHOcF1GyCHZpme
7yxKplIE9JNOJwqm6JZXKYD+zGey8MPm0NT5txMtz2VuyLHcjKl3HyRQI4lkguMIzYzTD2vNIe5q
jnK7ecqYo6iMSThKy0BNd27kVg+5cQI+SNSLcCNV0ZG+wytTQrovltGomrQQ7txrnX0ehWRDem++
H/yS9qR6DDDtIjFsjE3daMgVVjP/vuezrAla2uNxeoEekIw7/ujdMe2Xltcf/ZWJUNebkgomuiWL
+McJ43/MJ8uNNFX9XiAMqfklLhoEb2rWgWpE8AxIlsdrIqcccGUU/XV0Ej4KHUS/w+zJmKV4lB79
KLiL+AY+TZPqzsrCVlhaNDlBhAw5T67nRbHIrXHpgY+AfjHSqoAEatH14xG+G5v9mK7hDVNP5q5F
MoUSQLv29LbvCjgGhF2bg0OgaA08G4l1jmc2JFkrOhK4SK2ZsfE6IlzRexYnO36t8dGidZjCHj7M
TiZ5ABdLuucJnAO2J24Kl6J7L7v3HfmRzQST7KZVeIlt5rMloPIdtzkyk2cExd4WQ7PXLu/Wwrpb
TZbDM+H+mw1Py2Cn2xGEEs5YLi3Q3SOkfAsNbTIMeuD7WRfX/brtVLTvrU4h/GTtTs894JA2iBg3
JlkyduO5GlJJcqUsGOvITzCgk+2jikDAq0oijxwubh/eepHv8Mfy/uiSJBF77lVnp3yIqMTEFU3j
q44Fd5iSCTm2/M+F1MOmEJoS4Jy6GiY4xtQ8VKiFQ9Svm3SGTySIV0Qh4Vt8du26T7oY44L3EJMa
iddJg19CdwNRkbzK6q0ooqjbjEtz00zDr4DjPT56TGRYEKLsvpuc4th3iiURSSWFip7cYnBT3Ccs
e/or+YxD+nLsL6rkfpCwwm0zlVytmPTzdRix9Qvj8TT6X27g4S0oW5COwrItnLUwy/mal29V69oP
5Bv0O4kjsZ4gJeA6sP8NQ50527SYJEPfAHAshmV2ZGEwHIMFt42C5nzfXk2PmY1A5XOv2fpDXu6K
mC8wwSwCyqoP79vCxsDYy3ORm/6OlECDtTJtEWw8i4xNU7wHSwGTJ2g+ubVqPElx3vDaM5X4cEPU
Oix6TuMgS/IbOAXMH6LA4uCq+a5ZvL9Ip9e51jXfeHt/mhnzk2n9u9CzzE2URAR6ZcgtyRftOGyB
v6kYHIPX82xcm2HCDFHfGO+6LQ8tcXDqTH7iQ6eKzoshzc9heU+G0r2UGl7DagqnhP2nbdzXEg/s
1pVXAYz2UuvGTvA9BhOVuZCEWA+TllhnAlzBpfa8LHxI45BdtaJ5bo49BH66wZ88eCyxCT/aAbsm
bApM2G56F6Nqt1quY/s9GrhGILJEdcJqwIT2L42Ej6DAHlulEQeb8d6ZrEvV5e1rFLkZlocWQUCP
zrOD45oNSD/+lHYv2Bmrl2mgtLbyy1fqSJIblcT6xeX+wR3eINQ6hNMpmH2Ym/qRaNVzEZCfUmQm
+Xxziq6Wtn0boF3elhmTn/IsMEYpRJ1c1dNH6+BK/SaO87wQESzvRFO8tvE1Jjb7rLOqyZI+vnfq
m0EkletWLywGAr4UAcrEqhyHv6IqgXRkFWIU9iDPZQXdAqDiXcliPa4bx4LBIHhMo71MI72lIFNh
6HcYtKeB+PTIPLpuW6vae6n+50Ir2cPPCM/zEF+7V0LMCyoD2NYlCIczt6M1lC6Qab1jH7RTY99P
x7CWG5OVjmTHqiQdG1n/RzVwuS3yEUbDguG6WPzvFCVuV9XpR9NUJEpmLj5NYS2rDDbLWs9+i3iw
sOsIIF5sqzkpv5tSlJ/w0a4m7hxVcqs6NmZ+7GPD91TDeW1Tcr5ytN88UmEuudWLpF2Aq2XPyBnc
OPl6YUfoafpM62RsD9YUuvNOd7midjEw8kgz3cTbH0lcht0cAdKJMYi/cvfwjl3TAJag9J3htTbV
VnpjssdPKwAfUhR6L+NJfxe82vnWCqy3afa+ypxNL9C4agd+H1SUP7q/o1Poel3Z09009uOrK0Nc
z16PP+pKBy1zkMxcD/tn1rfPgozkpogsn0CSPezagjU+I3dCyEG8OgndRQeMI4rixeB3DPg4cNHx
t2PJzXnXAmM6Ou5CArgI5vKun9HeWj/s+Ztcbk4Oe3EatLKbJO8flo54HzOczUCWt+qhBBHIunUW
7EmZmVZ5pQEAEMhg/cTvhIq8cpP2g49+0r7M3hQ8WPQV7cZkLM+Rp+0tA02LzknXRODSqrHyVRLu
2ijsfvMrlA3bCYPi6Fv3Gp7UD2AscxmUGs+O3XdHo33U4Ciovjy1qI1VioEriNAX3q56XSgeM3BY
08HDj3Qzhl57TIM0OBYdZZeBygiuTkONWiYV+w1T3XUTp0o5oquhUDpXrZi4UQeJBBXPwtd5PTPA
O43v8GuoBPe1e1tXdvuRi74/tV2YP/Qmi25sZ8zehE9nqD1Zej3l6bwb55x1Eyirk88ag3mQjnXS
J918Uq74XjCnWVDfVqKmaaHMQus4EjU/qNjWWxdRbJ35TnNAGcGnYAtO8oA/WpQ49mmqUu9TC8iq
s5tOGxvMwUZY2Uv+f0cXzkBCC+T2aMfRW5NaSGuhjHZylL+LHt69mcC9yMT8L0CxOTuG5DYL+PpE
G0b+tAisdKIw5oKD2xvWJFFYN/fl8+KmA6cJ0qSycI9ZXvbVKIrXFbPWqg8H9ecPLq8j0/OaIuP5
kQCXvTbsp1aEzOSKHT7SanlKw/lKDLKatclpbM3wVnLuL1Oy7TVHLlU+HQ2Z5Ib6uJG7wIRyIwQb
Vd3PDWwEpCsXO0vpDltefCAfUeOfO1/af5NNuLk3muvQkFrLLmXs/slhMN3PIH83ddIy9UPtuWgj
7wuhfoGUURefDCymGG1D5oXcA7F2ZdkYP1ZsH1rrqfFzd5N7hnRM5FSU9U22F3x6uklemTHCd8KF
/1IKNPBXT8701pUq29cEaEj5ESNG/2nrt6QdehZ0eb7u4ZDu9Ci9v9R7VHV+iDx3emgLQJG7MmYp
2IQxXwl77k6tY2VAAYRF4JIZG5Ja8a6mFkhETVYCWXFO36jzmrl2EISkVVdTRb2g3kBrts+eVaGh
JLiamLK5YqOTnCqr+gCsl2+oKX0ueutNhpQvYaIeL/Cpuhc8z/0tC2iH6GGMYiXz6BwS5SMw2Mbf
SDY0UYN6JsEedd/tDEPEpgh3pbksftT1IhCsJnSVpXMvPF4NSAvnt2g7d82sVh6SUi322bXjevgx
vuWl2zoL+ov2Y4m6bqfnDsPWCQrItC9Hb8LDlFXP5UCI1C+oA+2yGX1JzPbIjEtsKVqHXK2dQwVs
loB3mePeQFUZi11Xcr5uXWWC27jPJoRo6ZxbReRxLqP5sOCAf1JsSDHa98WOQjRanYgZXGS+sMTM
vHpjh5akECWEcgqXeVssjbVZfH/y0ZMEJvdubpyVH3hQmXLhYq+dg7chRXnPbSfON5WzvDqLw8II
ZpSDPBrF+Dxn7EcNFfKHQcrPPOHDNDczm4a+nRcWnVnTvS/0fmOft2usAqVJ7LXdaJBNvnTuA9mN
iOy2uk3obX2IBPAlM2KJMZrdGwCvZVsmfbfPpvj6bwhf/KEYvmyJvtb3xABsPGYbFgTletAq3JZL
XvzQa9pd8iajOLyKislb9w57v8735N2imoAwd+fumiELtgXXtVPZJAObPhZQvVcxGSTSvaVSK3xo
has3oTdQi2Ghz02Y8+YU6KlZiuUFym59WOpJ3kvH8tZhkA33ZLOrXWMv5XrupTmg+OfrxlPRVzEy
baBLMissjtiTfcWs0XPEp1Scr6cKf1wEuXBfBLWkDAElncw4/qwgkLR6uQxs/fQ5ZX1zl1Wl+w04
AFibi3RfAnVc+COz2VtMa+2T3k/WHuPChtz+uPGMLG+WZsao4OQ8TvALqQ0eQcrk9FrsqlmmhNfj
aDP4XvziZGzf+GhYzqvorJLg+mBdgoDJf+LTsEeiq/emF+UuNZW85y24bptQMcsEBRTQGYUlYxlC
CtL/qLcPVhZJsz3ybbGVIk3ejD+LUyl091xqnhAcFiV2So86Y8tiJ1ooYeHWTBqAp9CNA7AmUGVZ
gOVV908mafszzaV5QnvX1GjTu9nGZXNbjeZbeF58yxRR8lzhYA67tiUUtVSH0Gum+6WpvDNJYAB5
rBw33uCClnHiirQggbgx4FhvOvYb9djStRuziwtTNK50oHW3qHvSOC3AXyx8y4T/GDYy3GFaZ6t5
NYNy2MU9L5tEot/ITjBS5vH1AeYgm2e0i4FQzfKex1q99AmDGh1x/roaBw+6YxDuCleVB4FQtcrS
+Y2xE/2bizAsDk+gU1CitPGV3bwYk/NlYkxh+QP5hQC92SsgiX8JtjHiLFN0ECXJUbfEczfC9UD0
5z4jU3o1lJdPiN1humMT5uz1lDBg8qu8u55bK5+M5aric7ut6FMheFyDptLdv1ngxE3d6DbyiLFH
c5VtOsBSOFWSv5RRdeVJ8z6PmIm7LnIOyVS8MCUN60BYT4XDwLYqJ9W+aa/A4iMnedF596uo4oGR
QLz+xrcJyAazVd7aDqHPITXunU+VxXvbFKjSysEU10hWW0n6Wy4BC2G6JF8bviAbm56co5iVdYwj
xdWZbeu2EwpQnu+XJ/h8mEaSJbav3zU+WK4JxBdXV9Qjx8KZYgbH3lo8H+vEY2BrlfT2Qc0FeHLk
+BpnVXQb9Lq71Gk1brkQ4eKbyvSJRQbJ8Q43cAqkOFktpKBWS5d+hWVan8e6K87YMPijg07iyh9j
i671IC9F3iCrBAPkKCcGV8hIoIoniGPOQS+VfGDzg5+7r3CfjQQTcOhcfw+xzJg+lsHtkVdb5587
ieqWZw7UQpL8ws7AqJY64HwiBytEWtNnmaaDs+kdpFJEDuB6A0Eat7HsFaXyTOawo6OgdLaGAPZ+
bCmZi9uOvapfI6bbVctm6NonqHsHDqNtnxeBo8ZJ8Brj18T6NdRELLAjrQzwrL29DI8F8glqSPlk
tLovdNxsRR1Pe6Ce4tO/GsjBe4XXt4e5UbkdhlxX3Hij9SWLqdulvTItUNem22aZHE9gRyaqMrJP
AtbRuiwFzl07ILUbt2IXhu18ThaFrDDCKoItN+5abQtuW6BwfZ18QrUpdzF2CuBmubnUVc3FYggx
MFmM/ptENczxAudE6NnlPl16fxvPRTfssKGxjF5Cs3Y8i0ujjV8r6AyrSzOcQxKx8yWYK0BekQqT
69Gf3ydo/F9g9F8QqIh79UxO56aubZo0iwFsOetSzPwQAfuDDcTsV/ZD8pB6QXAfJTiHOxrX7qhN
vCKpyNDzPcozVPFsrmts6nh0SRuRokmuRvIBb8cPW2L3NqpMcicDEoAV+jEQExBcdlP8ioSNKmI1
ET722KzEY0KV5aJeW9ofDwnEkj1BWFL9XizgjdAAPTWgT7144Q7FZL63bNI/vUSqxSvrbZQTf07c
0Q9qbKaHBDzSJuvIQVi6TdcTp/I6N6F3Hitq43xTvcV0Me/ikFgvne0TyaAk2A5ydp67eiEGNzFc
SWsodvY8Xa2X/FpLVX9kcYAJOLB4nkdeKUf2P9xmWaIuNhmabCFOCqHkyR6HkHdbXEMI+O55P+AU
Tf1IZoOxx1WIxUUE3LQcnAGUh9uHRxcNHZdo6cNyitmDPDtk4sdtv6TzOzmOfh32xJrhKI6ryLtS
yuXMrNcFeCichiFnKnJmx2HKTqFj5rWq9FPVIjjpgonVnyw2v3CiDrY/BpdJkQFYqbpl99bWPQ9N
FtuGhXYnvPlcpjaI2NFkz1FT/nAAQy+vvOsaqM4e9RyZJ7fUNacSzSnrwMcR7iX2+wxw7aLMnDPY
4+0JmdZhTCbpS9Vm8PcXvBuRb5JdIhDvlRcJPB2LU+/xHjDZB+Fv7JefA7dLfigy3S+trM+NaWk1
nXzmvKYDJJtAvePTl2IGQGMULzEgCqxqWHoFoGyk0iXeOMaTwSpjp7CJ2yVFQ7acAQG1LeVaOPzI
hsW3nwhyykenzDB6OPxzsvQfWkHILbocNwUF0vTJkvZBGYoOCxECPL445kyDYmdF7DeykRWuiDiw
i9Q6lLpL/hWWx5YAdexgW6Y7hRTMbPBX4JuugDieilIOfFatwfCrYaQFWJhf6PXFkTL27o4fEsWo
bvhLRzfG7zYOz4XTccfmnYEY3ixcuVML0TYsOj77ESzwOCKYinI9zudibEHnp3W8l1y8dvM8Ilea
+MoAMbTBRV7WwuKO+61y+nqfBZn7NDle8TSnMTAFv8mujApn5fYEK+OJzY5mQvFtbvZJZ3+MVGfe
zeBjwWZLEsaR4rvlqN2kjpH9O6FSb8SoPWh7XiyfYpP0rzLIcWAS4EEr7wcko57/qt7C8iAG3Z06
ZWXPKmBGtgfHQyHRettV2MksJyt+IyvLH+ohBtXJ9/szSAmo5iNXQ+jgZo0yTixL9Tb43BmWdYCt
rxo9Z4/2z2DcQY0E6mPY9WXmAVS0PFmeO3xGretekWKmux8lLBAryPu1LJofpAXnd9SS45xt29az
M+7MAaCGxcqxa5AVIPmivFXUcjmWOik/vSJ3tnoyw3uluVQAIGHGnoJvCdmRHt3I2TFC4GgJ3A5Z
vjf6IWn99FxrVFKJNc044zXC4kwJp47MPwIW+FzY8SYMc2vdt0lQ3hWB1z7YCFgoqFcFWCoSPd6C
69LMHmb4PKVsAVI+sY/Jr3aBw+WPVZumqGLyN4mwl9vQZZQgHYi+E4M3qRWnlW5hMwC40jbqXmZ+
cZNXh8Aa/B3h4XkPeLA7jC3dAQI31mdhT9OC0Vr1h5oTY6OWnvNUmfwyT3g+ZiHp5s7g0EctNXxF
gXbp4Oa44bYMpX4icQORitOvlr+MPgxpbnH9DHfdqbcYKBbaJrdgIinUlVAoHrMq5m7nN8m9JFYO
gx9M21E7WbDX/lQSV/fafdQuA7gNf/7saIHYkYnnvIADyPFPdJXtwPBaJDPoLFV6qP/XLAnjwUGy
Vno2A1ZxMYnlxrQDfcEUJO+BvIIAFnx+J2lbt9Q4jTuuXvZh6obkq4mW/uBKXa6X2nyNLj2cQ12m
fxWcPfyNpt/JbGp2E33UOxeFC35V7Ozkgjm3VAy4JeD/naJ7AxcqHrSklr3aFzPyYpbaewOBezU7
pLHH2AWxkEXDdnF6Hz8p5Rj1MHrvXTMhzV0P25kM33F0rOgUGDTvVWq6f7mlgn9q7tgc1l5TH2H9
dhvPdvl9QAqI449SX+HJrVdtWTtEBz8jYxNRh7KtRJ1Bg/CtQ57E2TaNtcXhGldbZ8aG3NrB36As
AFBX9BfqDrieJIdaIjO+7EuLRghdg/+LtMBms7ceY1Gr87UO/NFuy2QLcT1fETTBl6BdeYxy9nWT
ZwcPbHKonQm8DyYL+wL33zp7oAQZUmBKrR1AyhuCwb9s4652KarC1qnwYS31NS0dea5hPuZhdixc
3NoFzDQvPGO0JNhWZMW7X1mgF+uoof2PpE0C5OVs5U3z5mowMx4Bs63mcbpzGIFOGZn/defhQCmy
LL7x2UBdJh59PlLDhM8B93+V05g01qACE/eLfZBzT8j8G3Mfehx95/tx8oZNGzvePuT6d6JtQp4D
e+53fH+bfbFw+GVdFZLvLCdMyirdpXkffrB9MyvukWJFKxjGUY+CCoq7+nXaIZnwAK6hlaGXlHgn
G/ggK1Yu2RdiKwwkTP83jIj5mts4KTOL1aCpazyW1oiQH1TqOsn5z4AASELACQI1B/GQEEtyDaHP
yT7xJspdM7rVMs/65iOfKnBiHExTtqhdFvnxBVcrvr8FbZTTGCOtrNXOFuUbgle8bRES1/NoWwyc
VnpGuUu2s+UzMJWN+FuS8KUj4vLiFRavVARg+sHXRtyQJe52YZEyUxFtIzjvUNMNpHi1+Pj3aCMM
Nt2CiSYpjXuIbawkMeCEDpKHz7711gGX8CZjONHcSsazLXg6lnppNkm2QPFKSAdWIn6EO3JYqNEk
odWyn6M0mBlsLhC/yCvaVlXs85IkNaMBmYDeEtu+gP6b+GJa16ISRwReIBRF2pyFzzm0Dq+9Os40
+3eWwAE0oAgB/iKwk9f+fjK9vAVsGaziMvktmwLuD3u7C7ztZZ1KdILQS+tDyArjgL8WoIFkrtmV
NoQAk1avfcV+nJM3OTrwE32c/TPTcwPRcmWCwd9MdNJsnapN31Q10/yBaohREw3/FFiu84avyd31
1/FiHMdmP9ioz0hi6ryQHz9kgLh2pcE8m6YjnI0Jx7BRZf2ap371aLkEbbk7zxi1UL/zonkOZ2Pv
OC5gwLF5OQy58B+KxKp32Df8V5ycADyKgE0UjgRWnbUkr8qCxhQaijzY5R2deqilhj3pJrhuhbwl
dBYgrjme5Uq2WDv6ENE5GPhI4CC9FpwK60XlJZCKIulerNKAxmJHeAsgmp/10JQP4NuBcSjwkf3S
9JvInRoA4AL9Pe+KS1Q0y3PNJHahoP5+AlKxySr9y+nCXTmMNYMhWPiIJhNAIoy7LvaelcfESEMG
MjPsNcQJmjKGYjw2EAIvUYl807WIk/wwcRobR2IfHsQepPZ7EvB9WFU6AXSM8SsqxkZsfDf/A/hZ
X9Im0MxDebfve1y74Djkg4mnT9Ik/3qwFsdpSebXAbF8wz523M0x4Lq0GkJGg8S7YaNW7/to5I5C
PBqSAv04Ma1H/zmxiEUDZAsRL9awZMJVnrNULBuvXju918IY5lvUmTL4zkE/XtogZXc4MtgKsSQ3
XO5arimY3R6bIC/3wRiqTTSjE00SxkczOtkT9r5pPXG+MTXj8hnrwIDlRM/sqxQLeB35F2M3BGTz
y9I+9ALMCcR+8eE22v1K7Ss7yycL5MFZWWegTm9kNPlrT+fzrloibxeIsHvLph5NweeKTHM7PHg3
MRcc5vKbU4CQaS8MO8LKfABNVzeAG/mg2nFPNIf1c1GF5QW/aMl0VTOBtI31zVHM1AV6hFSGCPcJ
APQzC758axsHWlIXw4uKUFSyPEp3sk1HelqvoMt8xAGN2Q2atYOkNTb6NcXO9SYY3PDdEi71R1Sr
VRhRPpQ1OnlhFxwxmhf540SLyEMIgh5n/Ty8Y+u2d+DWuJh4CpsN/5O9Tr6jDi6OiGOrES3XOYoN
1veiwP+aFl17afOqRTdpyyNH1vJiO411stnb74tWc84wsUjN+IQRhiti5hO0i8QnbJo3PAEPGnY7
CH9EpiJ8aaaX2kfckyg5d63xg3OMwXytB8xzbF0THpW6/s6kKbZ5nNd0p/vXxDhNoI/hUoujXWq6
ExBs946dp8/2NQImfJlcEM3y39JhCS0wjd2KGnNpJ7XZhoMpzlw46vvFlGpn0W62A8hCH4GXv6aW
09br/pDVFLnAiQvRagMkdlpQNm4MOflQBlsHg6M6JuUNeVVAJDpiNdIMNpmODDEigPBzRaIMr+l4
xWoEoE27qcRNgreTVQDWPeOkC1T9rt5ykqTbocI+SU7D3fEsUB5LDe+u6pwOb30dLd9RXSgegauh
o0rbU9zHGdZWCzK74K9BRlYP7rI4LGVNvQnVEO4Dh1+X10EgEBEoL7g+r2jM4pMWI/fgZfVjZJZu
Zynp/OeXI5y9AEWVJqTUKDcfwRQ0N+Sakm8+ceYGKwhGHWCgJVolESpNM8CGFpvyHmF4fhtrzgK2
r/VhKvyXtjXdqvP5h4wy+nYWabc03HDHgzeNeUDNbzN38ZXrmPTBYi+zXxwbbEEx8LTwop0zzY8B
HDwNKwRPNK+HAmJ4rVRBimrOMf75VeoxZ4VDstUQiSuysgztyfUvQNgJk2k9+PdjnrQvtQK/A4s3
ic+hydUJ816z8eaZtadw5ps2KwM+4ENwKyu0Mvr6in2sQx6Y0Q9xAbF3ZxdIz8YcdpcW5fmepUYK
Drb6IqcSb2FFx/de0sqDGeHFZWwPsRLZ5SmIY/K2pV3vRweaXKS7+M603jdE+uok65EwrzMFgPWj
ZTVzdbulTopjGf845wU3dmnq6NHzsETGfoOyUgFzzFljooV0bI+499wbnzxBKtEfnAno0JA1wW03
9nw+Q3Wd08h5ZEbkKIf81mZBYCnPqU7gYbe21CimhzTATcX1zb4inquD5nUEb8thNQ0hJcYpyRNY
Gf2jOwc0TfGxvLFiupbwLlpEb6BkcnFN+ZIGzVd8naCrth1/A3vU36Wn411BvRcwOegriRWNewTM
6kmMc0z7ixpYcMGazTKsOb4jZiRrUIMR5pLz4JOxpmGYHgkbmICa+Y+0u+Hc+2QD3FDNr73f2giM
kTphwyEL7smPAH5EliE5ATgcXHBtQwKjOwn3LlaJW5BdKSEsPBx02U0bSrs0rosGOa3AO2yRnpYR
gbKgaChSqCID5wlqzxAWghpEqU4NDvyd54zhsS2XZm9JzDN6sboDLx5TdY/YPmR+uontMjgXGGA3
jHecRoN+b3ARHnoMM49tsFD2qelGhJqQ7dCjpyOMT15Xv2dun0XwEknx6BfutMnqWV0W3323RxeC
fMFXdahYUmCwDB41AbpLPpR4tweej9bFjV1YOjmwXcmANNCMMYeK+GvbwHcrW14SVFNmLssBWcve
6YZ2q2Qz5Q5pGxjb3G1IYPdzP3Pe9/VZhiQDHE0+FJCmBvdQVQcYWgKnt85Yi7rtJ4MrUw7mU/gv
eaE5ApUYjjC1eHDhAVlYlbjDll9KdexUx3LcNWHX3PJcOUcK2RbAUYtPcDDp6eKrqx9GIBKx/tB8
+PlIUni0tL+S3FBxKNpESzqsH+h63NJ9R3JWYjEyeUf+KCcoY+E3f3R4uTgCpdp4CymVUXXEqtKo
f+u6rn8QPR2OcRvk+3g2cgNczd1gyP1k889aEM7mpea7s/WGGNB600NbIJG9xs/jH4oMcICjQw77
2f6njd9eelb3hIpYAfUSp3KBg3s1Uk60meT0ST+a2JOuD3ZBqfQvxUTeSYYZ26NQfPujU+46UKuP
4RR+Jn6Ama1DQWCB9oOfV27Z3nBRTYseLQmmW9BMeEGUpjJr9ND+RL13FeQoSe4bMI0b7fyZBKCi
qWujYoucfEj7Vm3smje+ccqDtpz43naH8lFxb8QkPhiEeyTqEw/Vdzuwp2jKmgtEkPAhikaxnWyB
g7SXYuX7VrUxhHZXaq7gETK+rc1CCBMnYL3VMV++IWLjRBtfQhwuNXtjJTahHwQZ1Jx5oBoL6GHo
+sMpo+Ziw6+Cq3gi5m1QVH82dYkbmE7F1zAjdLu+tj5bCr0QG5yBxKF6bBksb1mwwZwSkfnHtPeB
u8xDdCUCQ7Op2XQa4Wga8SpkWf3DfxyvdG2IdVw7RuqMbVTQJP3JFEqt+q7tHhKOnUPSAMXE58eG
gr2qXRFZx4JDiwqLDJv4W+5mty5N8RtZEphVKTco39CUsrKjOTraFJowYPkzLmK+aWIBNaNp+sAk
hZOp97vlFIYjfOMkyN+GCOU6sFk69DmfBldMtLACTFwXaYazGRkYgm7X48uZPuiWRFrOCx+YiADd
T2rEmPrAmsZa5zlxx1E68xbrdEB8hOCEmOgXWiqSkiENT5thHJy9nfek0buZQgR2jWeyJndZngcv
2ICydVu1/h5vCygnKB5r5P6EmIDm04+vnoCMwF/sW/3FHbyWpQMGG9YEivuFnpt4G4z+XxzqMWZD
asz1um+BrSIdRWLG3dTTrBB/I5zJYHBhzGXerE8evvSYAdDVQ0efVcwpt/YC5knWo/INu9Fbe6Em
El3KobSnBweObSF0R1atLsxF66r4pWGff0x6AAnqWfDNARbiVYvdU9/EKCoYNn68yei/2INSqGD7
WkXzGyDM7vHeNHv63ubrn67862WpNqPDMj+xebuBQkAOvHJKBQfwOg2AdpcJjB/x3ALKXNUdG8qg
UNOm9US+77DhHhVDFW2ITG2rns8tGTc/P3RUO4EwBWiWBmRUdGgDBM697sISa3n16EJ44u+lrGBI
rG2pU2urdDIT28OAhANR/Fga5yWCXPuTe07KLSGnQ8C0/GicK+tAjaT2PSfgO6/YBpKdz996emkz
Puvx1S3cE145cjMdyRZk/THX6D2g5IP/kXZmPXIjS5b+K4P7PARI5/7QL7HmpsyMCKW2F6JUkrjv
O399f1Rj7s0gOUGoWiUUBCSQRt/Mzc2OnbMX1O8gC1FNmEEC/UEooY8WaHdQc3qQM0ql8NU3jSQ+
Uc+mJ1ITZCgN03jQHCJLrgsamggP91ncFx9gD9f3xRDnMEMgD2AWPv1s+Ly4U6EE0vklTlHmSHyO
xB9kq8Gg+f5WK2o4awwdHKerS0dLafwjUBoqCvS4U/lRm6+lptUfBfxcsKmSZjrlKgizFLGh7ZA5
UC6r7MXC74EL+MUni6r4wXRebJoYiPFGSRJ5AOKaS8Bp4EGmdofgy96lLQzU51g2TWrtm0us8CVP
qI4NTSQ/tV6iv3oxmVkJrP1ZzjK60zrbprUeSCtgyILkvE6BlyI4PVcAvk1dUR6NllZJSMq/DvUI
lxTw0Mo+beQ8JOt9VflfNa7FTdSQrCDHrh3Z/GTmtFaDgQbAmg8P+BEiO9ASMlxsIx+rJBGDBLJN
3VWh34hYzv6gI0ECNqYrPvEKVo4NPeF0QVuO85ArCucmQG3OUYLuTnCBgYSVumeTNLd81+VgkJEY
C83slHa07zpgqvBHJMuEILtjRRGsD5nFssUI9/i2DgG+nsSfwZN/MisDl9PEyBj7SAgbNmABSHpB
PvH6LWGPNcLdEPdQiSFAvLFzOmJ7D28udfCTVXzoNsgl/TwAkAKU5xefkYYRRyuL2kvo6Qa3Ctuu
FBRUqaQN1JShkLF8oT0KAZqdu1sBtaLWlFZJaWkjGYJfJulxqFTr7zSokNaEs3fjOiCnbqujz0XL
dVWottBVyjS6kCei7zUniidxn57oT/7oDtk2Vfpvt03MZcsxodsE06owdE2e6KKTCDPrIG/SkzI8
9dYnmteMkOZhehJv25kLljMIxbSFpuCrUZv+1//J/v7r7BOx/9e/lP/re8Wg97GdnLLghcSClrk7
HS9a+19zev9u2xq/OYV0MU3uf/zXvywh69e2RpH7d7YKOo78Ubfw1HdfE/eXDZ23TXlaIT8exQDD
HoFw3baoqHOTmmyahsopsEH8jiv5zqSLoKQ2hiSntIU5ACB7PZzoCAWb9xPI67aWyKKSu29/2Pal
C0kalitjXlhHDrWlmhqPYkokk3WMOhIhFJqT0/co/dbQQZbY3G6728NcWESabgTJFQU4JbqK16Ok
Iq7GcNMkJxNKbNB/YWbvXV7HUXpx7MfbtvT5jF7Zmuz9wLHFoKJccbLIJ7V0v2nQSyj9l9tWxKIZ
W7UNnbmzOQLXQwJtabZyhRmucJQgTtCIHYxfOooJ24+59lFXnX1Tv3n6PbJWlINIZ2o0r7zY6Qcc
lu/woHqJoOTq7tG6u/1ps8NvCtmUmWehKvr49/rLuiivJMmzxVlvyi+FeAOG++u2BWW2aUYToEKE
wX1gcEtfm2gUUPzIFalnXi+gCaCSEA4kIQ340rr9WxLgc9zyJLrom0JCvtPzC9mLVzeIjugykWJB
t21DUHW8/Vmz42sSXCiaoZimrAA5Gb/63VnKUy/gm/PyElJNP3QJWQeLTjJ0Hgb51Q7rS1nqsC3R
VU7MGxM8/7l5DpGMw1UMzZruCPJQHoA/UfDqJ7NZDLDZGUhjPmfCrF6CDHFBefADSg6yfl9yHp5u
mx/n/Mp5MXqNPyYXpoz3nyy7Tqt2T72+uHTKp2K45NC4oUNDA55t1XvJvb9tbbb9R2uQ6dNYKrgD
fvu1d3NtUTEh3WoVCBvS/UfKJtd/qlm8MqUzvzFasXRTRrnPIAqdOqcqAaua6sUF5K3T+Aix/2xb
RDTrPRHq7QHNT41h6zopT4v7zFbNyT1D/jHPrbYrLgAZz4XhPrS6+uG2iaU505FmVWUBJEGZzlmR
+N1gBQVKJjTBnaF7Ea+hUkEaE0AUftvU0mYwhWA4nFNF1iZO0OUlJQdqWl2oSaNBrH4BF3PXGjRU
V9QtI1N5gXp8f9umsjSFJi4Bn6Bp9iwkAPxaU5fGaEzakajdOHhkCaJfkMIcXOw3dfO5DerXFqBU
Y8OB4d+h9njIK/N8+0uWJvrdhyiT66bK28IjTq4uFTwVRnPqU1om88+3jSx5m/dGJlMMDU4JGLyo
LjWSmNJL2D/oJkk0mk7kC3J+pfTltr3F2VXH82bjdxVtHPS7E4fEkR5mPYOSyb0X1SlwnO3/zsLE
fyLu2iga6OwLVTaXKJqG0s5ZOWa/537qptj9JOoty0S/cHLObNOWW03vy0spvZIVT0nl+8qrnX9V
1OROc+6gLwDDnq44ksXFemd1PC/vJs8xyzhB+Lm8RB1Yh+Y+0T45sNoNkEPxSq+jTU6C+PZsKuMG
mI1UV00ZL6kb6vQedkA9QPPkVRdkNnaych+jvea8Zs4R+o3Yu298KljST7ATK2Nd3Cjv7I4/fzdW
14cWKnN97HraC6mTzw7ycitjm4WtOGZuWajHTVmz4IS4tkFDGRgnjjtEyQ05B8hj7JNRvor6SbHN
rVL+Ss3vivsiNW9e9hx7h9vml7ybJSvUdDVcNS7u2jrJ1DAKgTJf6p6o2YFrZJdrLvQfplJt47E+
6EW9d5EGXq63LS/N7XvLk32kefBmRBZHJIWzeUDzIU5XLtZ5aGXYDIweNdWW4eybXHlKD2Qzhj7r
ghaBbXyySu5vCGN/3B7H/DyYMnxGrB5lF+7xiTNBU4VoIdM5D/kXnlg4azQnqBRHT3F51+fPlrJ2
O4xrcn0aCMpkmmE0RZMtXo7XaxYElJDB87Ar4UkJICuvTd4ZutgIyOOLYi0YWzh9V/aMyR3Qgeh2
gfNWF889OyyULz3ImQsVw66ykKQqoGJ4zLuHTlm55Ofrd21XXI+z0euCEgduGv/WBV/d4MkrzmzQ
2+s334dYGV/FAtomVTUml0+aaqlMg2x1gTJy66XPQ7myQRaHQRnCUiyZ18Q0gKBGovbUOYuLSadj
MnwqiGaJjvY1cMfbQ1ncGMDeLJuARczutdqScwl0UXlRWjI+hntQDPpiCgEjbFVTW4uGP7+CmDyb
YZHgEhyyyVYMK7rtAkODEzhCqENroUxuIJ86quZDaKKxMHJNAcqWVuwuTilvfEIjQ9Y5Atc7wyQd
DY0D74M2hKcFFLTWPCfxV0u/vz2h8+iHU82zzFZRQCVamHhHF5qKno4znkEhkYnm7BFduQ87bcXM
0hYUpiD1YyFPYYvJFpQsvaYiplYXgzYHGHXaY+QP9j/YHO+NTE5TBsyxkhCTuuQ8Ymqw0xQly/xr
SumtWIl+5qkYLrT3tiZ3WmHm1LMDE1vJq+d8BDlNzeowal9L8kU2nwhXof/vI5nud2fnxyuOY3k+
bdJc4wvE0CfLRrsE2cBCqS46SdOhrD+ArPp6e2cs7UAw4EK2dE3D948/fxcZeOglaaUW1xdT9bYR
7L5S/mzWEPkfb9tZ2oFk6iyhccNYs8dhlJsWJae0vkDUhGCyC9AYjsG6Pdw2Mw8DgMvbNo4DJ0hz
/2TBmrZTXZcexUuqZVsDXOig3LfIkPvPAgXR7OG2td+R6eQGUxiVYQuAeposT/YiLYZmJDUD5mCc
U923AKxaop+l8KSZz8I96Kk3dphvssDcQoW+A/m01UhO0yQM3Ty56tvfs7CYiqpp44OSW4CQ+nox
wWmpZuCH/cXXHw1Pgh+V6rT9oK09JRcWk6Qdr2+SdyprOdmXcsejtanEcNENWO7/7ukbCYKVnN34
O6ZTq5vMLo1GOs/jyVh6yr1J52fyRStHtcyLi1JiENyZ5oPfdCu7ZuEFYioGyHHN4K0K3HLi/gvQ
wanL1XBxNTqjmL0kVGTwhyoUAjSgo2ouifI7aJ2HIQhWNtHSZBKx6tysLBrp7OtFA76tVoAKeqhY
gz1NtE4gIZL45xcNEfl/jExmM+oF1CtJ0V9szreSARcUp0qHMFddWbYFl4Uhy6Zf2NYtbVpmUBHN
ztuw6VGxp7dblKho7/54kxPemDrZEkLh2VUNV2VnguVpL7KA+DmVP6jwJ0WdvidXs+J/l/y/4EBp
Krl40kDT+zmGZBzket5eOqdEtdwGGpamlHm1xKJxWsT+FvZCZKkk2vtyLbNPddnlH4UBK1tHIAvu
Wu6aPz/kV980WcpeR0gWUZSWO8nfVvGPRjrn4tmS/7o9zUtn4srO5JAjKx/nslK0F5VCWBee5IDu
LX/TZa+5dWqkfVu9aZA5rFgdPebk2AuuCcJYi4ecLo+n5d19pCtErwUqrJcQ7jsojCNR0Jy6o06W
dUfTjTZDQA06+QglTKFmK9YXfI5QASkIWs1lPmJyFCU7am3JMuuLYv8VQIBEohgMQpI+OvrKoR8X
aTZMSjs85/BvuLnrYZYAmcnSJ81lEL8ikEljkigDXRNkKyngBe8iSJfSXEASen7vmioE4mnXtZca
lk8uj+OgIBCjrj1RF08K3R3cO6RmTdLd1wOiDjuA1urrS1RcFH3vNvdq8GZnx0Y8Ub3eV+LoInED
u0lLQSswP93eNgvX/nhI2S4UNsmsTPx35qpJCilafhG0dNsNKEyIX/Pu0nnAfug9HML9bYMLO4U7
lqWjDZUusWnKyqBYzQ/s7KLEICScO837IBWgrKGdANqwsi3Hr59slitj4+jfnYncUh1wwlaGnhSA
geShqQ9SeXKjH6H3ZoY01nTq9vbwlubz/fAm8xlxDGtgkdnFSaIv6GZvak8cqrJ/QCYaCAJMjEN7
uW1y4URoOHWKJPAMyNDWXQ9SBZ2BIrqSXRoQrp96Ex7Mo5283TaylAK4sjI9d61Nd56Klb6/a+ne
0PzPJZIktf2rIDVNO7zUHR20HeCmum15YUYpvLFf0JxTBHvmenhD1QxSNUT5JQKmtCkk7SFFETmg
DwPmw10BuiyU1uq4C3fxlc3x5+/2TWjptk0nfn7JY1o0pd1I6HB7VGsWJt46VsCni5ZRZT1kgTES
t8mKhaVrCFSBMRZhOGxiWieGWySHGI6tWJT3VUkXivQWAQezjVfNeYkbyEFedbG2/xfHRUDPZWBY
lOEnqxUKKY9qS2MzNtWXXE2fnCy4+wdT987E5HqtU0gFEpedmGl5R/nKRdizCsoVx6gs+H8ADP8Z
yeQkpzppdzWGkNSGOcWHk6gdYO9AmnknVB8FasvJ9gPKm44c3ltSvYHl93Pky3d0qtFdRz8qjLZf
b49cGY/yxJ+9+yZlGiMOeezLUcjsOuDsabmGK8HJ3HoXln678bJooKdOP4dMzx7WNqi8ffpbapu+
T5fi7XHla8a1nH+NqeF2NHgW9Yl3tbNMGazYgLJVLc4moBVfA78FbD8vlb0mwJFr9qHp9IeWrxAQ
rXGDHotcPt3+jgX/x6T85zMmCzXI4cCbh32e1k9mQycqBEldBYIIuMJtS8tH6j+mpq42dMI2cRLu
kzylv0p5M9LnPH725Q9aRpvFsXW/916/cmEu78N/D8+Y+CJXWFUWNeMdZj+p5XNscZW83h7XygxO
i+2IORiQuWIC+PceGeuTbrij6O6haM3DbVP/ny38n+GM3/LOtQ7o3nRdrmcXz3uukF/U3kzz08hC
IKOcaGd/N+LN7r9F+lGz15ZvcSahpaFcbFEsm/qmTMRBB+w9u6jFndM0NOceXbBktwe4OJfvjEzG
V7YhbGTjEVXKE2zSpvdVuEcTFqXbZhbCKF3VTdJCZBPIW4ye4t00AhmvKN4Tt1mII7W/wuSoQ3wg
zG+g1FdMLY/oP6YmLr2hCcZvdTe/uMFdr32umi81ZbbSXAns10Y0rt67EQmorsPEIDBsKzr7oMRH
soFO49JCaOmfeAyDZnRN4c8sqRu3mYRU2niM4dxw1Scr+ZDmH4x6BTew6C7IyukEZbznqS9cDwmu
eDsKnDbjCfEUxt/r9BihgOI358o86SVQ/wguyhWjS6v13uZkGuPKCIoyKrkdbecSVzQH5MUhUmiK
DpP+H/gNjaQheTzqUAT11+NTcrlDWFllfIbxpGfZGX7SI1TSe7Aua4/3pcDinS17Mpe160PRGnDr
o6+wkfO/SpCzt4/U8sz9ezT2ZObqGGpjwx1HI99J9ScjfC2y7773ctvKYlzxfiCTWxMqlbCxHQZS
hyHqbbQEhZ880gNJ9ijFr1oXH8hGbSzzu9ahefDBs3+qsGzo/8QZ8vBTTR630AVOi14ySDSamQp8
ftyQoRhlrIvvTiZWnMfisr0zM1m21FdEb6hsx7J4LfzPjr6W91gzMPFOfg9JuBcxjha0uln9NNIv
txdscVsAsJBBOysUNcafv/dLtD8h2DkQRkP/1Sn7Vv+a4psicy10XjM0iWvtJvGhIGSq6F6EgPSj
lnxswNX17afbA1qcMY6rBkCXv/bk1PZtFZpDwD4fIPClR4nnxxpqYnmT87stWyOBwga7njSYmvs4
CnNei3TO54AzjPbRN55bD/4T395A4YJ459msvg/6Q+jQTERDtv1EhmJl+82ufIvrnrqaMHXKrub0
ykezQrRNX6ZvYSb5d17qGo9ea5r3WW/YK+5DGcd0FQ7/tqXb3McmsIbpiepCUAJROqRvcSm2QUDW
s0NTqtzBP1qXTzV8MClAdvrJtmkVnsGr+vT9KT5yKmEGFYfYln5IKltemYLZvcpnGZxw3qzqWEKa
HJAiqodeypr8zS3pUjMqhMk/pmSVFHphrJWc2WwLT2yNW+/dWYmawsrNGO5ly/rsQUJLy+bWC9DP
oQfi9iZeWtj3o5o46142wjzP2/zNcB3IeGlqbON9u5pVXZw8i+w/NxbogCmAxOq6WK/TPH+Tk58y
IjCx8uK77qYfJNTX1oDds4PJ7MGvxDY1+NcsE5ibDlQ5ap+9Abn9pFf+I+3JK5t0zcTEHQNyNDTJ
bLM3p0q/hzS01ug53l6ZeYRvAdylWwIYgkqBdJrhgwo/8kMzZBjDi06LPc2iUHfhMYtyN6T3KGMd
kFjeqZF3rOnOCouV2sPCmo0ZRAtsDPlMEKLXmxDZD0WHKGhk5HSOTSBgsGgH+kUlnoYlhKVpGa6E
rguzahsyHRWaBQRCnabeadnUtQDOrbe6+oY6yr6x12AIo0+e+BYs2IpJptiYI0jgIKWNLpXTN592
DQ2GTMP/O9HLxypCkhf2XMXad2uo/IXDfGVzslfCrlIjwBf4TnomK+1M15tP45LeHW9vmEU7iPSS
3zNMrozx5++cRgwvBTXROn1TyaS0UA7s3SDz9m1mNhBFrT5nFjyHTT3K0FTAARpZ92tzXllHUd5H
4dsAWbdhR/uWLEoOz+/tUS3tCbAHugKijpWbPtAE7e41QOzgLYsKqN51LXtApGjtbTYfjM5FTl8S
r1mD9OikeEDTs5AozHhvVetBx5jA6abtC6VZcRvzq83gQqO0pIHlBu0zmbNC7VLDpLv6LYLtFoXA
PvxmIqymI+J0SKLvt2dufn4NLk+g/1SwSfpOsxGNCcdOi/woeQCYUdpPafQE6QI8w9/M9uttU/NF
whSTB/SSBq9ZRsBVobcryVa+BbGDNJJkwG4ArfwfGwEfNV7AMggiIA/XG64kEQfJ7+C9OU4rnosu
ife65Wcr74r5TrB4gXFT0bGgGPo02+uHrUwPoRW/JT2y2XCSqT3cz2LNzLwOwDxhScPbjeHw9M2X
2JpwDKsVF6hh932rP8ZNvoUS5hV6/70B/kuSnIPWowBPrlmWtN3tyZxHlr/t60QzlOV0bYrsSfLB
Daw8FpcO+odMV3bwsEd9TxsuuujwMHgfmv4JYmi6lI4OAJLOvzOqMzKrt79j5rR+fwaAMNghqNpP
vUiUe3jjoBEXM0VzBshb6UU7s27oyr27bWl5xsd2PQupAHOWrdBzqbQsdHwuOgz3aCZu0pHp1t+j
EpvSaa3sMgMNFhOFjD9+I46DfGd5EsU7AwQQ0aCJSyk/FMOH1n20/JVUzGzbjqhLrmrGRSJLGKMz
eOf8aSNWPV9NtItUtPeoID35KlQy+XC4PYmz+3M0Q0ePJdNgBlx+cgbDwpMrRS60i55+rbV7Xf1V
kSl27JcSdU0k3ZE2/1P/TzsbTx9TtnH/KClOLFpI4USp6rsfpTY561X3EIK4+N/ZmJ75hLKfW7bY
6En1t1Awm+nKvM0cP+83YbL1kA+hFKJP7mZV+ImHv7Eu6Ny3Av7lWN6q9XM1ctpBGeYWK7HAzPdj
b0Qt8YAyVUOeFjicoSvdAdnSixhQ7e6hikNOFmVy55m+6z/eesSpPOuJ62mnZoTXWw8NqQgup8q5
RLr8A6azO3jm7voo+nl76813+Hg/c2uCkwJbPH0WNimIHxeFgUvkJs+hFj0JtYZoxF6JQecO6drM
JOrVdQ+uX2Frl2RAKsmHNhEiSBdxg2qtgr84IIogrJNFyDG9nyvqsEEawKvrBsN3ObQ/lANKtMFa
A+KCGfaBCnQf+JAyRyakUSbkyjcurtPdS6ZDZ0S+Ec3KBp/naHkhCBodtRF0RXVsAm1PFTMaBtC3
Fxob9zIU+8mjnD/DVOIr4dZUdzJ3iJX++WIxJoXX0YhgYZjXW69XZckbwH1czBBoal18gPJkXzYx
lPvWSvQxn0aOEslsQJ2ke8B/XZuyQsWFmr/KPqZ29hcKbMgbjZkG7dvtXT53FDQVKoQ4Y3SIYvXE
3dV2bLmDHAQfu/SjhT5DBe0hdISbwjL3fZdsWumPx2UThhicXdC9gnzL9biKDP5g3Ujlj62sSA+p
DNMFe9HiMq6Kaq1TZXq4FACqpsV7EkQbD/QpBsFQ+nYIsnz4aCG38lJ5HaluKSqPRi4Dbo/gg1gZ
3dygwuVBxgbcw5gTmGwQaJxLq0fd6lw13bc8K9GDlaB3Nw/xap/+dOWoIr83NT0A4BD8gqRNfe6K
FpUCaUO2lm6cEt7eX0p+X/nuyq019fGjwbHXleHRvzJ7s/RGVg61WwTnzDWdb4rVgd7yspEqL3L6
xy7I+4dIaaNVPMT0JGB3zEiCdfqfesVki0pZYNlILwRn9Li0F6XoDWcz2OgBG21bUM+yf6GhV0OJ
bORPWZNCBZZIFfIJHSybB6mooWN3AgTVQ4te6AJ+mZWQcoaJ5gN529PNoPGsBkk32dJ2lMdRAIHc
GcrmHGHoCG4uo1IM5GVbePvEKMViwdoV5V19l1tkAiJFocXDdL6qIIN+NtEA8kdCdidxLHkTRCiE
tZB9/bx91Bfm8eozxfXJU3hkQILNZ5a991xryU9Jgya+Me//2IxF66vMA5fECs/OazPo7WTpmLs9
a2V5H9Ug42y6sAfz7raZhZNGx4VM8ym5G1pBJ/4/yIu+SmW9OCf63eCjhFicfb3Y2sH323Z+F/ve
p3BYXQJ4AOY2cQAwpsmRTlQHyiSlSs58DUJxFerkSmIg5JlG4uBJvr3NTLTvIrbHI4wLsFtHHUQu
ZCiCH4SvxcX0uq+qA0vR0PvBC/iK9iNiTbDrNa71kiObeygDjq0MKYzYdIVqrp2ghYUHNTxmNHiM
4BAnV0kroRriWkl0bur2XgMZfZfTpbJDW+bL7blaMsQzVsftjjD5aS8C5L2xaSOQdS6zpHkdkkR+
hH+rPw1KtvYwmC8/pQF4BgBdj95hmkCBOEsz+hKlFF1+RlflzoJ3pTMhZC/qw+1Bzf0srQ70olB3
kYF6TksR6KGArmjC5hxoP9P+a+n9yIrvkfwt7n7pytqFtWSMHDK3lYF356l+fXi6TEZSkyzr2TQR
QvfvCru4b4YCrni6xP1Dan29Pbj5io3t8WOQq/9+YU1OkWzlENIpdkl3oP5SSM6uy/q3BlLu22bm
V4cgCcW9IdvsQ7bG9bC0gYSC5DrFWS6eSs/Ytf1rbT0Z2UuVVyvLtTQiustI3BFbzHHGSaY5tStE
eSahq+4HLRUbb2yQHdkRV0a1sActGaDxiN4cIcCTc4XAdQo0v63PLfmoLwlKunvF+5w6rboTubtW
z1yYQyJCme5AsmvM5cSa0dJSExvc91JO2OlvaunBEnce4gdrTT7T7JrCJTb2GZAzxLXS/Hi9Wl5g
ehoM20QW7j6qkFyBIvf2fhjX+9qnCrw2TD+Gwvt0fmMG8AimUtKeKzemmSzcmEH3LDfBXdPbL6GZ
fjBUOCplV/7zzfG72xfHwaNKnfZMCyTVByBmzRmSo41Zf2khi3N7ZWV08/njaSB4dPPG0kdKoev5
G9/kVpbY/rlpwkffdB9RW1xBi8x3+bWJyV1ep6XllHgEkvtgvVMITiXzA7CVlbqgGM//9UKNrxwc
uhBkeViu66HUeaf1alT65wj6UFBE9HYMDmI45lA/m3Z6rylf3LzclQISQfhCnhBG6v9y/SD5boFR
ONjhSHTeKtqxMDR3TPvBQZEm2q5OLBeyfe1Pm+JH4hlK5CQZOZiw34zz9i4thZxMq/WD65/9ID66
WrG1lGMy9PeN1d0bYm9TS7q9k2d5zd8WeQwCM2A/zV7VdZNHNhWX4Ayzt7LV6KFIxdNmV41s9HLW
7lFkayH2t9VdYBn9JnXVv4tc61BCCZt9CzfHilOapR1/f5BFvsLUaLCapcyGMidcJYlwDoK3HsZJ
Xqh5+JgiytF+8FDQiRR5XxXfbeNPe5hHwwQZUCLwljRmmTNvEO2Qm2F41inWDVn3OSQO33itVaAv
r54SdZVcYn5bqsSAGoHZ/zC8TFZbiCyLg0QJzhY9AX35OGQhfHZ3jafvtO5zbR006YNbwvkrHiJK
zInyBbEzZKxHfm+UBUT85fZmWDiVXKbAam3aeahKTBxnngSoxsLReK7yUwjNTFnnqMeu1Y4W3MuV
lcllmoW6HZI+DM+ur++z/C9lFXowKwWzlOMrD7pHRjPntWt1BEAMSQvPfv/QImuJ1CJUTfzf1O6S
ONyFkLLXJ2340jl/HiqoFI/GFBX+xmRlr09wootOh3Y6PAv7SQ8PPoKfJtec/OLY7h/fBpjimU5g
B+YdeOm1KYpLKQ8LPTgjw4Ro2ycT/bj2/vaWmMcIpP+ROaRqyQORpvdrG0lB7/iglMl5sN90CBV9
4lS36zej5sRtS7OGJBbNJrrXQXXTOA8F2LWpLI4d37Tc9BxEXrkxW+1r5FkgOmBBzZKPeZ3eGWQJ
QtU7Jlm1qXJ4c9VgX5rOSh1/4RRA/EvoQCvByFo1+Y4w7CCYRhrmLKLsOXOcv0O7uo87f+UKXJhZ
wjuLPcpJgwdiaqZRUWXMSUfY+V3Z7avmAyJGuyI1VuZ1wcnYgO34b7HBukCqAE3CIDgb1VPQefcJ
bIQt2FPUkZT4bK32Pi3ao6RO8ZkITJ4WysqGkjMKAsEZlSJo+7QHM/wsulfkdpzsXiDIdXvbLK0W
pBMjboVc7ewQuIrcxF0TBec+znaJ9Vgmp0FcbttYWio4jcb7USZFMk2QlGWmFV6KjcyEQx8AqNN8
JFUG2620Umacj4aedPrBSQwQkFPBvz4DcIPbuEeOtEDnRCRvtVBoAvp1ezhzB3xtZJIR6A30KZA4
Y0cY3TZSP2oIfty2sDaMyUXidI5Uah0WoqYFSPhi22jjZSuRwqIRg/7BseqsE+dfz5XSu0OJvGJw
NqXDMCibloy5Lb7cHsniXL0zIq6NdKhX8nbCSBugB/SjcFYi1OVBcGOAFRwpmieX4RBoOmhmoh1J
hNuCTksLjDvrs7Igs3IDbG5Aa/9tR59Mli6awYcEPICTFV7SURg4v2/iJ4neXNc8psohosAbVisH
Z2n2DNLy1PDAQeJUr2evLyrTrVIpOFct3JnOs+L9/cfLM75QrDGA5eqwJ+//OCZfi5Cze3YVlJy8
R3MwjrctzBeI1ngoWGSYE2xAlpMFygGbB3mcRpfA+guOm42O1pHtr8EL5h4GKyZIGlKB3NnWZBxB
E3WpGXnRJbTM5kcPOvas5aAL9DJz9tSR1uhz5k56bPhXoYKAZIYSuHq9MJ2mS9JAnvaio+2Cs0YE
+pjqP0vY4hL1SzGs9WnPNwIvGhmoEMbYB9PHfwhVZwDEOLoU0l9+SYdF9Xp7mebZBVsngTm+m8jg
8a/rAQ1ZVmhJCM9zipgDFOs/bTN4oCq1wwuhyBTsbpsbV/36XTm2go9FGdhLSK6O4333TtODcS9G
RnNO0pMqu8V95xfP0MP/pBL7C42Zh1qrvAfb+9PzRGZyrMootMTqULZN/Kon4MVXurw8A6FEAa3e
9Z7db1eGNrq0q7GN+RNAV5CFkAPVp7g4SqyWj8LmcEaafLiX5Cw7iFJEO6dsXLRG0azwSuuoWfUX
EUntj1wMAQrp7SgYF4ZCOcMmnmw1LVS0PRQdHlUFiw6rsgzuAw/u80wUybNXev6PTIrtbhNqcisd
RGsPu9psjQdrMJtD44nkyNmm8t+n0beuENGLn7TQYHj9UD2bnV2i2WciPGO1NB6qoqweEPRFsCTf
VWqf61tE0q14ZyZoBTolug5B70on1CZU1HoV7whqMtplcku7OUrg4cFzffe76Lz25HT6N6lEwFvn
6bsJ5KYe9mgEkqcSKF2i9HQ32MUQoOYSKE+0qkubqhjQuqRD2Pzsoe6w1zzfeyzCoEKhPCpPWdoP
P1xNbR5Tr+XtgWDn1vIVb2tJpXwonCLbkgXJL7EFyU6BrDzAeKU5BLGGlnwskO8COX6IU0M7d2o2
tBvF1Z1t36fGi4H+4t9IjnfBFmn0/MSekd2diUyBvpEcx35tgy445Kb7HQEW2ghu75SZ0xpdB5kV
0Jom6dHpU8cFdpCpoT6cYWnZKsUhlJ51cUq6NUjjjKkYUB7xJGCnsaNpvOyvT1uHkKUXGoFz7pTB
/QuNZecUWybaqZL6OW68cBuqqaALg6BpE9fScBjTfxs7EI+Oh6KnkLdNLv0sdOAdvfXxTycBB8Bb
cyyujDxGs4itk1yl07XzoP+MLHUzKnKiP7apzP0/MAQjDLVn/PXsYdloSplHTq6dQ+vSdkfVeev7
L5YIVhZ1dt+NlVHubEuhPDFiia7n2mhGRVouoHNKoOAVDwEpl6B4uz2WmbcejZhA9mhYpIg+3Tl5
COylKDr1PHTqbkCRJ+2ec+1eqd9QRbtt6ncl5dqdwTkP6oHmiBGrOo1BUAfzFQVS1HMd0bXd/wrz
9qhBhOeFD7b1Q5QPQf7Uyu5WQvY9Q8KxeiMdvsmNYj8kZyVBGeg5yZEKO+arLVmzW4Rp+E2ewO62
xzrG9VzLcg0jDl+OA5O35qj6KCIUBz4qwV0UlVvRR7tc+mBaB1RBdk17iDKLNpafDjU7N/2WQthd
3K2SQs9PtWCqwN1SxSGzMP0obwyGXVj3YLBP6dXvL1WWwchVfSvoQ7i9NkumrN/GxhcqW+56/DUX
nePXqUG1uH1G4ehYFqqHygrawsJd2XLzfQ2ryjtb46337sYuUhfRrAhbtfRZZYEBFeZr4e6SDWA9
hLosGgX/ydlJvCCO0OTUT57W0VcMQYzT7lmw27O2aGU8OIC6YFeYhjpGoJWOXg1YqSPAO/IuDMqP
tdStLM48EQszK0HVv+1MVscUjUX6R9ZPvjWqTJPHipW9ml8QLCuifdPUW5TbNmX8RbU+/fEIURkA
9T2SJMOYNwlzJNfI0dZr5JOtgilr9gH89GjG3DYyC4EVKsnvjEwCe9pjpUpGiOTkD5ADOt9R2tia
xquSHwL/rlwjml5YtPfWpotWFGajyGknn1o/fzET4y+rRWW28FYGNXesV4OyJ2vWF2Qv2p5BDeja
O0e/PMv+B4F2r4WM8e35WzQ1Qq4UixcYjDrXB2oQkuKqiNiejPBXH38eRLxru+bou2d0ze9u21pw
FMAyeSSThaHgNk3JkRAvAX0k8onS8y5Bq3P0kXgK5a9/YodLXAcuT0wz2XhmbCWZbFTyKXKPiokQ
U7D3tIsa/LhtZnEzwBD8/8xMtl6v9aIWVSmfUCrbxpJfolwpbVrFXRnOvPzFHidzy+uYbCZNJ5NX
kRYZRS7qXDlVZfKYo4db1QSxqtl+MfPmzrAoJgzJ0emqz3Ft7gK063Bve9lHgcsI96FWIcyY2LTS
dTtPJbIu/VE+cCUFsrS4kAhBJW6BrJt1MaFiHPVF4orxtN8P0FD3xrFuacRpm5VX29KRp9pC2Zba
Oni6yXSIutRVt5TZRn1wb9rxXklG7lhr2yoQqfQdtQhrjcN4cXTvbE6OiR7Txosar3xSFWMj2fdD
8ijUfGMWP/98T70f2+R+Cxwj/m/Srqw3Up3b/iIkM8MrUFNSnaQyJy9WemKywTYGA7/+Llq63+1U
lVLq7+pI/dI6vQsP23tYe62JQWnrMDXPaNf6/nueXyJ/uPQtR+/bYHdaThQ2ELd86830rbcpaE+Q
DNLywladdgOWo/vXunmf3Quv+5BOw0QOZCzB0Hnb1ntQypVBnEUTCHCgxJgHCvScr+34LAgc9sPX
63nurPiYe0OE9gfNcuQKvBYyI1YJ+6b4Vle3Sn+zhseueETjf0W6l6+NnULw8LV/WzvyCJV0KSjf
YA1tmCt/jlclgASjJ1O4vZVNxE76w7YtRRYplZJofh9HlmmZb4lrY9B3fstVlGrosl34XcuN+Bw8
f/pdxw4E4nq6gBw9OYR1m8SgBKC7OjxMEiM2bFvUcULsakXNBUrKc+fsr9U4flqKyClLKnFnHG/K
ROE9B8aCZGaHAb1LMOWzLvJvW0dn2kBQQLoRYg1q1d8g5LymGMaC8OTeVjSZciCychT6y+neb9ha
s+auG4OrSdYAvfF1lautgqRzVdSZC6rDqhpVKnm+vbANi5M42QZU6uAmgXU+STJNKeKuipfDyK7a
dhtCudH2dr3aT6pKGk73kJdLOcTuF/q8r22fvQcL+mlJwcGsfOS/AlRHLDy+uIfsd4wnkXMwiYC2
YdTv7vhRYOr0a3unORGmE8GyiNwTDSugoD7f+4LVGGosODmoYPqtohlqjZCzisr7iBLMlQ08Q7ly
PVrT+mu7iz85WmLYxbOPm4jC6PHcJMJssL57sIu5mdSWLz29xNBzycLRSSvJoMKaV7hLwFGgzw4k
yb+SlSCfBDoHfy7UA0tn8fPiOXmeM14xxGSVkw3zqqwucdafCV3wSgMrgj+Xodnl7/9Ko/TgF30d
u/Ohkd57bVhmDeRXc7HQedbMwpCDjA3p+3EmVami0hx0EQcrhi72BhqKyYwGxddbfu6NiQHORqgH
BlNA+o8+piJuh+s2TYfKcbaUQNCz7m97lBaHKlxBn+IBYygb3vW/tdtdh5WXDoqnGjqYX/+OM+4O
PwNFHQTRGAhxj566wvYGVKjD6eChZM1WwvvegZ+cqwvDH+cSOiDf0V9Ah91dOjKf9y4KOu0EsTXB
1Q0pC6utdHnahte1a63RqUkm+yagYO3370j4498/EWV/Gw86BFxQWPps2mFQzp161ztE5namH0F/
y2wUTqtL1atT5AcOTYBGLSo9SF3BEPTZUGkKgHha4h1ah5FN5/eQxYDEdoJOPN+7+VCsKBBGGxm0
H05n7AQBgEg7VEKSuBj6CwfszCmGtByO8DKHhZHso43ttc5R0BA+VFXEB/PyfRS3gMT6F87PGcey
BEroueO1P6WVCqqBBkNZYHEjk0GsfO+E0+7f9+9vE0deOTSgPrSgHHpoiza6xmBzB1k0DNp2QBMk
wmsu8XufuxJ/RhjRgcB5JUe+EvWuLuhJA3vayzD3kLhQmsZcStZVF6Yfzu0R2voEBwAZAVDEnw+M
BaBHjpa+d3AhmjuBKsa2UYrbfL18Zx5RVLgw/7Hkrwsy4rMRoEw83biVdwDTygB1VY5GYu5/d9xn
Ed3V/SXyo7Orhyl2e0ljwVd3dAnaKlIxMDPeASgX9GSeg8HKSlNhouTCyVv+oaNHE9/1f4aOFg8q
jT6TDgxN6L9dddV4CwFlYHQK9szxtmeRdC/d8HOH/Y8oIrDz+OePFbT6OQdQ03GcQw3wTFLa7pzG
Wl6acD33YQv8Z9FXADTyuD9KSuG6Y1c6B+CuVuUc7GIWZ+5kwf0Xau2G/zx3hWu7qGlht8CijeT0
8wFxlIrnya6dQzjl9BlUNu5KtWoRmZ88K41942+/PpHnjj2A+gCoQfp1AV19NqhILBrNiXNgNs9k
cUeLX3Z1CXp07hyikry4fIIhtuNeggp7ByDpAF8lfKiRB5lLydqrb93uQp5yzhACN4THEKwDluro
a7ohiKeoRAmhH2yWQmPtyTFOlzg2Cocu5PnSf1+8BR8JhtulL3UMprDh1Ws3tuzD0L+G5p3Oa3UJ
HXYmDEbxE3E3uNIAbjk+EEJYkIG0cCC41NOOBMx/qEgXZj7l9s4fY8T6UpogQ5BUEchwjmH29Tee
XVKAEZYpDoCrjgM9GUU1LSLuHOy8/yZV/X3soG4+aoynDfS/WlA83EuGscgQLD/mr6iS1RAa4aRy
Dghaks75qZrtFD9+/UHnTjx4E/5j4+iK8amauxi0PIcO097p6M8v0hlBEdUOL/8/Q0dOcQAxcGUH
OB0ozG2CAtq11pCVl5Biy5E+dr1/f87RkyKLsRqhrGMfcMPLRHXhFgSxF67V2SUDZAPds+W/Y/Q8
i5sc7AGw4bCrhr61XpkQc4mR+pKRo8KV0A6ztUtxmfxbomJQNq28MrhwY09PM5JJzNpjjAwiKyf4
Ggn9E6VHhIWumPJ9buwn0G6hxMja+1iVF3zr6dagSgMWAfhyH5CuY0wXdMNiIYGDOdh8tB9FGZt3
ayy8C1bOZC+I9tBCBagGf6Is8PnSxA0GbbSe7IM1QnwdgS4AOB/jGOJ+PkvfA7Ei36jyqhtvJ9Cg
zeIn6y/ETmdWFeQZ6Gv84bk7UYSe2zlHJbCwD5M9rfOuW42gu3eUtaL0QkXodEnBp4XwFnDmP3pm
R5c3LygbBIT7Dqx6okWVdvr315f29FNgAIltiKQWSNljXpWw99GzC63h4LJ2jSORyjbrrDWLLnzI
JTvL3//l6YTPtV2DIv2Qw9MpCywyYk39Lb/Yvju9VssHYXgHtQzEL8dvr7ahGj+2zoCWSZMpTX4M
/ULDdwmAd8nMsnF/fY9Tj/XkV/ZwaLS3dlW9Y6L9Hrns49+3Z4F3LUxD4FI5nrq3G7zEs+j7Q1Ud
QvALtS1PKn/KOvXvPYJFbmBB4gH/7UGW6vMHobGqAw1FNHBRbxr/boi3Qa6TqH40+cdUvX79WedW
z0cAvQQTgLYckyRA4Mhhvaz7Q1F5iSD3S1IcidW/G1k448GIiQfjRNGXFNZQYFR6ODDxqJGzNeTW
u5RFnTvWEaooC3QEcurHLq9SPUSRwtCgWl5fhcK7iVt/LQaVCT/aff05ywZ8fviQUIc+/luChZNQ
GRR/AlETGw/R3Cch35lyBfqrzDWP1UV5rnP787eto6ecqlgbFCPHg2cwiPAMEAFIRR+//p7zS7ec
gIXrDBMdRwfOzjEBpLF0HpQs7Hz402kLnRvS3X1t6JwPRcqEmsjSVzlBm5i8jwvlduMB+RKm4GTC
LjHzn12uvywcLZc/iriuYjUelPtjbK9ohbbFJYmMM88eRtlBXgKSR0CaUSL+vF4N1SpiUwMj40sx
PXPnaq4DkFIxVOurpOevmr/mbZNazpVy9qqXm6+X8UwZDT/gj97qwgMCFObnHxDlUVENoWMOXSBe
h9C9wgjXQy3k7Ry5K3cO0km61/4SlgdoJ8yBevuvfkC0MEvBSZ2kHwKYkME4ODER2AOc3/YwZIqv
pbUj/UtUrXqx1fbecy8Eg+fOKcaa/mP1KE6D4uvU8QBWJ18kcjhYMpvK7/klxslLZo4qP1Dm7f1q
CsxBRq9B8ybataivLsoBnHMimAYFzg31CzQ1jry84nObV5PBHqpKpGTssnxmGyuOViXJ3wAsffl6
z5aTf+y0UAr844AB3T3Oplwqw6kAr9mBAiXryN0iQtSPO9uAwQJdNNZe8Pmn37dM7y5cpCGY5k+U
X2fuz6ZwTXMowinhpZ3Uwxv0ZOw4axF0/Ou3gdQSeRVGJ1FRANLg831Qgx/WxWDaAynrzO6vuvnV
DwWezH5VNmuLXOIGO/dtf9lzj8rYVdCPYmRde5DOkNgsTlq/fPB4bCdE8G0O6uN/LuMixnYAF8AL
hmzomH8CzPax33ikOVSkxChTBQdapROL11+v46n3hBm80XjZkPgD6P15Ha1h4hE3VnOInCiJTfjL
bgCsHqm51Ig640IXS4gN7QCHEl/12ZI7OqyYi6rF6WeJFjtL7jBknJBgXLnWNgh2HX+cexs/ok2c
8Zb9q4y0jZ7L3/aP3wmv7Ptmhv2gFh/Ks/ecVjpBtWqdq+bOay5xlJ1Z2RCXYOnrLWaP+zyU2mHe
80oc4r5YB0St6uB2uHQsT59X8FBgRfEwoQIF+rDPi8qM6CQCe3Go8g8NAhU9XphLvGRg+fu/Qm0y
dP7gRDDgBC/S+x3bD1+fv1PP+/kDllX869+vuqEwvjbiMHGaDP5mpFkMplXx+rWZM9cX3MwoO6KD
uKhTHK1Ta/jQAr3YHjhRoMlUHtjVmuIA5poXOkSvVq7vvzZ4dvcjFKkxUYcDf+yf0I5qmY7s9uAP
UM+JR4CzZR5eW7H6V+5FnOsFboVuwjI/gaT88wrGtGYcQ/LikAtbXI0TH+/bvrjEg3fuHPxtZdnH
v/apKaYBWH6cg5ZYV7Xxvon+kjjgqYkALNYRAO1oi4Cu4+hDPJeFRqJ6e4jBEeRCORxoqgu1g9Nd
WdqQGH9dxgdAgXPkg6ay0IT3xj5EGiwdwaoKyboJLsE7Ts80rATQAcBhQ7ntuFsgodQVUUs6Bxma
pA131rQS04FcYqE7awZeG8hp6E+f8LSB3j+cYijVH1q72RIfvnTO2Q2iGLRxo39vFyObA2EUEnsP
RCfu0eYMcQfysDa3Dw0wOabVaLdA60Dw1LoEuzyzR8DMRwt/0FJMOIaCy6r3IfxczQdwqfTBnVe/
j9Xzv17OpemBKAVdCBsLePQxfxQCrFah+ldF4EKTaThdeeOF0PXsd+DmE3Bhoc9+PMNXeJDqClgF
GKSTJ/V4GCH7EA6P/8WXAEWAA40J3RPqDuFGvVUpSg6C32IWhA6gLL9UcDv7IUg+0PpC9gOA3Oer
31cdXk0fBbfAucprnfjzrXEujducxqpwzuBWdZY5vSWi+2ykYBWmiBjAtph69apnq9vFfOdOIIHz
ZdJcanSccTXwlKA7Qu/1TDZl8joGGSUgK3TwV6GJX6b+0vafydjQBl36KICTLDjYo8iKDhgGlFyR
g0Om78o4q577BVJgsWXIZQpfbqPRWwVtsHLQnVJQA/7nCBLKuEvpcqExA/r0KGWUGKgBg1Q8H5T1
5E/f3GLHht3Xx+/cOqL0gthxQdJi7z7vmob2pwUQ7QzoT7h3B31D4+HlaxNnvNwyD7C8bnCqmD34
bMKmdpArtpiQ3x2O6YYY/JqTn/wX1SQsF3riKCSBjP2EglVjF3whgWKvSTsnogm9hExjFpRumQox
/rsLAgDoD808Gh0AfHz+rKhs8BTKgBy6tkz9oUpY+UDLIvt68U7DngVm9H9WjtLnqC0tH2Qa5MAt
/xtv+0Q3Pax9WKXeBOTpa2OnfuLPK4SCNkbSENUd+QmtVK7KsZgPVQ/yE2WntsdXjnUhkjtrxUGt
fHn3oAZwfK2KoIk4A27JplYO/Mx8N5sGIOc2v+C/T6fXMWOPsOp/LR0jl1pSTgKdTliynYTzBxq+
xPy3Xz52gIaQHr3Qwk1n8c+BI/pFIAxdnCC6yseEJNQJRvQkR5z3UqFYNiVK3cXVj6+36vTefjZy
dG/9XnZC8QlIt55czcrs/Ys8Q6cmUDJHnWiJSG3oeBwdcHcojWiJVigv78V0LedLzEnnDGAQdAGC
LPPQxy+GU6A0VMy+vC+mOgPHW1J0F6LFU9cDtQSgPRblZvRnjnP+oBetJGLk95N7JaKPonxEvxhN
r+3Xm3F6opEiLqy+i9uBxuHyM/4KrVllQATuyeZ+qcdHZQnkRQv98n/PE2AGUTVuzR/A1vIC/2VG
sSGcZUSaexoTTE6zFasuqRefuTKLjYXGdyGBPxkXJQ5kxLvKbu4jYiV2v/UjmuXiV1VVKw456AKh
qREkEReH+k4d3UL7AuwMBnZRYTiGbmL4uc+5AbVMwOPUbt33MK83s9/8jKSTxPm/QwcWcB1wH0Bw
AWhyfDI8XXVt11F+P3hB4oo2sSSm1P6ZKtGGFQz8g2QGY/EIJD/v2Jgzq8LITHPf82ufQnFW8qQz
NyDB33x9As+sHt48HHYICYEW1DsqbhnHa1Aamop7zcfXobEzdKlAJGiBkHdYjSZ8+drcmdAIjznG
iZGJA8p0MlqdtzMMqljcV8H3PEz5CLYEzdN6WGuyyWPMzlertrmhUDP62vKZG/3J8NFVU0HYzaFL
xf1omW86MFk4uvuW0x2gAOnXps6AQpePBKPO0j4Gzu8ooiUYypdeSMS9CyhQXt1Ezjdv+FaJN97H
qyD6COJHF7MVNNBpf6lzfRpNL9ESWCmQ3sBHHpMpoiuW2wqan/fC+6nVdezuIQqxCiESIre5mS99
6hlXjGIsojNUEZGFHKc6SsajyEcj7tl8F4I/UEACmUD6La/B2uz/CvKtJ8GZBT34AsBNeRe7qzZ+
u7DeZw4xQh1oHC3xrosxzs+3pRSg0fMco+4hoX5rg880QfqV0aJcO7n7CHHrdd+5rxCsRg+PJ9wl
q8Hq1vlE7/ikOSKjJrNLgN+U2358/dNOdgNA74VcNUZ+g8Tz+KXyG2eyZxUMD1DiqJsH0O0TtTEW
6GODpPEuXK6TvXAAkF+QGYtKtEeOqyhWZ9iA6BYK8s2bbrq0t731v37O0gIDszNictSmj3e79cVs
2WWhHor42zjCswd74/10w+tp3lrdpWfr5MrCHcFNoJ6C4jQGc4+ukQXSYhO1lXowRZDYXGPiZO2H
T9S6UOg8OT6LHZARLeA6ANaPUxnhxSAKob16IDrKxja/lZKnts0x+NSA6uESg8PJow9RIUhFAiCE
eepFBOTzaWVxB5aieTQPKHkltvmVh5g3ukD2htt+ehowf47GJQqD4KY9AVNJ1c/U0MB96EYNtYwc
A1Rj6YEtIqTOPerf7S2tMHri0NDdKIiXtjuDanISz3zkaTySCeKOcSA3o8/ZXmr9vYtCyGCEFLSk
LNYrm+fhx2wX5dMMnjyVhAVnKvVcSneecX8E3tjcjVy6O7BThGDKiscqq5QlVqZvrE2sgvG+GPvx
3pri4GOhHJRJz0CtpW1hA1qU/xayWPdhVSZliSRJSohKokyp0iEPESTFo70rafW9supiLTSGdmKv
ZmvXLuSverT7/aim4roB/3gilVO+F02herC5gF5+VWjsNcu99azQuEpl4b8rriHZWoTlq5I6qBMr
bx/syDwz07VgjJjrFw7VmawvwZSCz3fXgoMsZrDpvC0xQpREvV2vBLVwD3T9hK50vu8mi6zc3vo+
Y+RTJYOenSIJ84j/tqaxSHpg6FeQxAxuxGQ/YTC8flKAYW5toZw08vuQpTmbA/CxBWjRr/qkWqaE
ah2/GoS83SrCaM/GFv1HLYcXO4bkmt1OznUUY9GTJgbDhNJifKtEG2JzWn+WCeX8aRLtolJvxXQ3
uW6Xcqfy7sLSeG0SqYazrGnc6OD1jkm0VfCUSo58p7ZVfhe67fQDY0W/gF/v1lBreG9AW4qChgtK
ksQjhQ+21CF6NoI9j1304swziL9QliYHDZ3EBBUxgGWtKc/IDHH5hA85kGRBPLYq7S2r+RlEyO5Z
TvN06GhzXyJC2nqxekTx9t23x0PeVIWTGbAXlh35pW2jEtoG423czUZnXdT77bfOavuNUc1vMNuG
dC21rTC4PfiPQTnIPqUCzcMMAEDgCvMhguo2dBnKB+NMr02gm8xvrWBMJsfc16p8tyWGDystusSq
mldjix9jIS3wrRReSuMR7YSmNyn1yjApRRGtOxGoXWz1AUDcpWhWTEDnICOon1/ruShlIlz55C3i
ywkp6bAKgqrctNWco/+hRWajP/Vb1KPY1TV/YtOYJ6StvRUkOF/6znKfg8Zpd9PU/ZSB7oYkEHlz
BSIeK+21/97n7hxmVgilty0vZ/vn4Jc0qTvIs/a81CsH2FB1gPw8wGYSuBxuIO8LCth21ZYlBq1z
vJmTDp45lFScLWhO82I3gTjFu6UENL1zp+ZE+rrNQAZdp+MQB1nIyt9BJZss7CrIorWRzxIfEods
HY3DjKPkO4ljyL6aXNIkIGeUctdN3EuAf7PToIIyYZNLwKpY6+1Dm9Vbkos8RV9FZ2SqD06B9rX2
xu8ld+UmYDxPDfX8NHak66yhsmuTtJuin+5sdXxvILFZA8X+rTENxFhpq54czvdTZR1Y2AprMw+i
4Zi+IQMwi+UjHdmbHVVwPKYE62jml+ZVAIBjriCBXO39QcGt9eAdthNLuM/d6GDpEEJ6t8Ilxk3r
uDZPDeG52WnfyrfGF/nDhA64lSm7F3hK/CaprdzdRDPNd1LzplxVVtjTDU7qba3IRlMoYvdO/RoS
tF0xAgc5BPyAtAvFwhhj9X2S5w4oFaKxuFNgj83MMAwQpPPNtSESl68pBQER5ThGPxwdReuxoOQH
VWCdWg+K1itQTuD8l2N+O1aQtENNIciTRpPoRpUOL7O69dVLpNzpURfyO5DE5Jrr4a5h2AwLauiv
KHdE4IAquyKN61CCldpDw7EowNc7G8hyQno42Od+xNbQlxo/eq3oxh0g0Ees8Wluqje7GsQucqS/
d1gAIlCJ44HbbKWDP9AEdR7IplqkzJCn0KQcm2kN7vlpb9XUaq7dYAA1FuPzd8BQKmvjItdzfsou
jIA01BDkqM1osh7OPmGFF2QOilNZH0iQ2aF+PJOUBW2cGONBjDliPwbpmpRZA3xrgxbKbhSFzb/V
iN3IvucKKtQxD7tMMctrt23jF/Gq5QXYlRwMg5YO2LktPR7kXELJmHZbt5/e2olFWcDRgRXOzK/z
GZT9pgBhLEhCQR7NvsdRAR8pilsdzk7WDcpdQcUqeiIGjtU3A3hlPWG94d34PXllSVLdtn0WOSAp
SOYByMGk6YkQ+HRa2psQz1+dzYyN9WaaGo5jWuRt4s3ahRJRX7KkaOLDFECllUxSiCRcWD9cTcds
JHJbhVY6M/Tx7KZJyhw/kbggKDbMuJvWcp1VWUCaqeyj6ps71jxhPdsI8FNTG/uiB/wwvNT9AxoD
5M5ReZOiAYk76g0SEIwKyP5EMt08N77N1mIizsova4pDS7uHYByBDKVCHgzQaVsXiPI9Kq/5ho0z
CEO0+T1hKVM8uCKNUAS5CyYoiC3JTsZj16zyoaK4j5Z+kwIU+KVDzZtkdrnGTPhda0u6aqxKv8Ef
mjdWT1MGV91etVHR3UcYsIaTCDHgTkNT32iH2iug9/ouBYK00S000aBi983qbfPec8+BPIpyU1Rq
cQu1Td+U4j/sLvDXATwFBJhKJx1Gh6bC6utdAKnVTRz2Pz1X3xNjPzvCk1kXW9FDJCp3HfVFoNJy
ZDJ1JQWvthfQre1CJpiKooV4GSlTD7NN+6kIKtAMNN0OvrlJmipqV3Wpwkc8cPLGuHV/5ddgj6kd
3JneaaF8xhFnbkzt9Rvq1OY6hnxcEhVj5KxqomcMMjfyW0Bt780dqhftRMWz0VWb+GMkrxk8S+JU
FRqhHaIpEUrcpxEh3l00y1isrGF0k7xym5+dJiEG48HbCpEaxpOJkp8503WTDYI8enrsxq0VDLW+
HTxwbnYgtksGV12p2Dloj5d7OU+M77y+quvE9uZBgYRf7UkZ3oPxHhyQgHMmga/e8kjfiUq2Wyvm
ZerUxQZBXOSPQBSP66qgG9X1w64G13ZmW2OwAzBPp+h1yESRAaJpZQtMnLLnCjBNvOPuxEFr1aA5
3vv8Jp/dfEW9Qq1GC8T6inRZnH9glIGnPag2VzgvgBAFblYKgeG1OJo3eIN/u5P93QgD/aG8QWsK
RYs63nhVlEnq/8zdhiRzTdEbQxMbNBvlIs7Ake+VBRjhDD4iEBoCa0u7GVjvhfEeLtQUv5Sq2HoU
NaZ/ne7FrWWZMid4mye/vKq1f2tcp8jCSPzmbRPdVDnpf0JTnezBjtQ/zhGlG5uBDdK3TPXUgPV0
xSmZtrkITLyaPEaqb5gLkQk4D/NrIuMZ2PIpuI5C08aZo3pfJxjdRFRWA8qwis2EwnaEl85v+vYd
lTpIBPke569iwjOYEOkWDx7R45RapXQ/ehOqN6fu3gFh/zB5sBA2gUSbD9VbEZlHOrXjvVQaAWEB
17MnnR4EqFwCRqAYb0BaEOGx+jlGc7QZo2r4QDShMqR7fsK9ErWfSiu5KnJLrnzKplVcO9V17BTq
1uGG3HU6KNcyED62IqjrtMqh7ZCIcqJPtRYAElGnY+Fe92HrJDnI+eYsDy1nbTnkNy30cMtAdayC
gK/gkpFLkFJuoVFEWdq0dgQJbZ6DNbTRCF5VoLA6XVxsWriq1NgsfPcs1V4jn8Cw42wVo9k3HpfO
IxNB02yBsC7FOkDQm7KBVuuaSXAwlsWj1O7Ptkb41/pV6vr9BF/YI9GI599xPGi4dx8eJ8Svr7H9
K15H9QuD0P1+Fk61Git0V8Droh90MCO0b0GQVjq+frQ861aqAVxuMciih3zqU+L3uAoVReojIGv5
iN2M9MaeqrKCKngz5Na1M/GmwOj1gKFaRK0ogOheSsSS0P3KDVnEPqzgbcAGvVEW+/k3X6NiEXa5
2ZJybL2dGOwb1BQHgF4Ht02515Mtq3y3XxWRQl6bT6j5oC3k3cigjLKqYD+cykecC1znjR2XBsBm
U1wNOQrtiY0E/Nnq23xXujQ3mXAAnLGaAFA7tBjbqxiCYTyB0y9exiCPEitkWAcU6NcM/z96m7bb
rtCO/wj8uSbociE29sboTuhOQOGokKnTzWVa59UjsSfQZ6jmgRP91KK1cOXFAqFfPmu8/RgzpgXn
ty3hTTrOVL00QXM3i0U+hvRhihlh3GqQbu5sB2jm0gYXTe5oB5fZjTI0VporYGWJugfhn5NEHpXN
t9wUkt8Al3OvA/KOqcSu39Nce9GBEgI83Ex6llDJfnC/fyQue3Kk8nFeveGlIL54iiA4JBLLmeYX
4fXjzSDVPuJ5kOERBZRTxNH7UM4vXvS9KRpwZQiLbPPAt96rpiIJOPZjvJWhdIp1GRp+TwFNewly
/HqvbcPvw9zjGfTcA6Zc/NU0iee26su0qXAvQCX0qxsgNcjr9sUzI3gqoA+UFKNskxCqhJhqZ03a
uWik92NMHhETPxWRV75gRif8cP2iuJoh+YRntAtZwkba3tDWGfu0ZUhuGdq7Kzawad8DHkjWoNqk
923UxE2G2alGbGevv++gHGb2Zb1AnlmAfK+IAanoDf1lD9OvWvfXgwTnRBfwjymcH9rA4TVyKQGJ
yb6Ifri08RIuMQO4AsMbHiWIKPZtEkRosURhIxF2AJyIirNuseGYL3J2sW5DtOQ9ufNb8p2M/ncv
7qu0beAgfU6+Ox1QMA5cUTKXWAyQ0nOUrscCayapfp7RZkmnCDxFYc+G39KboZsIDb10UuEMmkdV
5HvdDP0VZLJ6N6mN2NM5t9Ky89EpqZwBSs91HryMAi1Au5zuRhaEGbJ+ZIEGRCQB5hQVoS+WKK0k
9Jm3mUsoQk+zC55YExXrtqI9flopD4FpICzviKWFSSv1DvwV9BRmRN9NLeCwi6m9GSMX32CAhaln
BpJ5M7OPGqO6r8DiNMMWZSJ1W4VLwQBPz5Ca0HuYaRU9SUzfbkOjyip1ClLvgU71n0QNUttkCCAg
KDuMkCaIJd03Ebjebnag+5TR1grluml5sBl6ufZFQ16QK5uMowd2MwCKvep428Ub7tofrIWK53bI
a5ogr8KQdw5PgVcwTmJNQFQUxfNGjNErlp4miErQlI0QxE4zeWyZZ7Z1icJAOGyRJK7jUsdXRIUm
rRgYIG+0rpW3j1tQ7fZ+6VyVXaRSVMdV5hn9HKKQsQ0s5y0uIEYytvFTMeDDQD2bBIW/pxV5MBSU
6XOd/wg78YbALFzNhRvvjEJuGKO5MIa1eRB5ofVKKcJSRYxiqUVIk4F6qcxUhFxHT/R72A809S3G
U9djW86crSODbWtNXIHu0AFxVzCvJMKrOGBbV71G7lYH4CKe/F/OmKt1J4V97RYgsEl6n/7yURT5
KEKN1LwheQ9tvWVOgTW3SEOfnS4HydoAShsqumpt4rBL6r5je894D+UkydtkleKa8zAEtx4VH3Gj
3SubDd1KFXNwQz3PHIzKKdLNPshIWD1yPf+o8tbfDBglmpLOLZA3E5R5hkJgMJ91/vgYsfipsQgr
0BYM/oez81iSFIm27RdhhhZTIGSqqFQlJliXAkdLR3z9W9S7dm9lZFiGdU96kt3tAbg4vs8WoHG5
kATKLEqQ9Zp3aHKlCFOokpUfcbD8iDhFXugeSW2/pOmPmhLhJp4M9U7EdhNOWP75KpvMzeLW+kOv
FSY4TqGovjQjBBCu8sXTx5OJP/+uLc1xU6W9uB11lBoR5A5fDOVvN1m9eSscONyUYFpMl2sK5tAV
6vcoKiHHR3IKo0U4h9jCVeA4Idt/NRewMG1QvC/T0NpZKDHAcgMr1voHs00X+HdWTR1AYBKIauH4
gybrvdGl9Yso49Xsw/ksPV2GMne1x3E06l9iaGThR+yci0+F8qXmONj1Btfd7cT1ED8ifY1FtOv6
R2dkuj92zWOr9ToKD9QghM4mYx9oevlcZvZ05JQF8Z+9fLqVuXC2k6y/T3HGZmTLcfg0dHrzpYFa
B02+LTZxq3j3Sdng5RkPeZhCV3L8Niom4EPvG+AAkcp90X1eaIA+2BM+P4HrRguPRalytPVGqBj1
Rc52jOYxUIcULZ7uvs5dK355IKEnKKOfbRye9os+GwHI8MLmkczmZonszxpQXr6wqdpI32B9J9mP
odUJvfTSDi8sU6YijLvB+KZVkf06z4BIIhrZAL3Y+NZzCb1RFrf5GQ3rF1fNE7+7C6c2mvugATgL
dW+QmwifreeIUElfk96jLpMokGbl+LpRsRDLYvRzU5jBxIaz7c0q/ieN1OaxcJr+Ueu6Zasv/Z20
R+NEwzcd/FEX6/VCyUxmkjFNbLHcjhvZkpclFrCQdLTwO6wBqo6LYU87Uy3mEyQc984cEWPPhYXB
OBvFY9+u1uOpWrp+7imSvKk4Al/pFzy2aGPZQaMZ2ZW+zftOCnoCsvcIuqFB/k6S11TUbElSOaxy
6y6bQqvYmcDfLZXkxw2i970NmLUwc1yDjAQdRsDb3kZva4Ysao8N0lzE7WyVTwAu1kM9SPPKSBce
yUCRt4oYkYO8aw7FCQC8nrnqk6b9ApgLxikCkxSQDa4lhF0Yia7a2tBdG9bvBICjgKwH4wFj4lln
T2vGVt7QNdGxoxJcpRI3uiKcM1Zu1hv1jg6fc02QQ6UJSfGcvtcaDlthVRpPmsdNIFasPChE7tJK
bbu7pVjiCVJSjZEGyFIcKpNGTClot98vWnOzaG52AOcUjxqtDD/mkN5RyTr3rI/51ihmVdnNNo5I
GlDwvTF9m6tbIXt7n2lWv83VmGzwFiqKUGuSVSMr7R7UxYk3k6UqGEVl2mOaMr8/njcX3jE6QRgq
mJHQSD7XK3molVR7aY0nFzDJy59nnWjXZcdd4eNx3rfmebWrTROwIo1ZvuvbCTplGDkNwjSeAMd9
YzwNMMkoneeOKhi4PZ5uh2GnFwfOGi6zVzgI71tycI9pyWNvAaeRTuPbwZ1ZHXM7qsVzU433pVYc
De1KK/P9CES74p+wZr3DdbfXmfUX04ccqWjq0rJ8pgFJmOd8jPLhyqc6Z/pAawURgEQGaWmdnOdt
ZqmZJGugXX/uHcwA9Q25vkdleHWQxw7DYfHmEPCPkym5Qpb6Q134a1msDVPWIB8PZhar/tyWn6Rk
Q4ujyXieJ/AFGAWZ6cdcgl+8ZTZ2ogTXaqPqVfTW+Csq9OHXWNneTVmP0e/CswssJVT8j8xqW+iR
5ysGFsK+JYEnDYVP3zddlFArJe5jgtNl4A168uB23Vj4wutplB2lEThjODYxd9HpRXGxcS7rbuOJ
1ttxE6532mAAUIJKHzoAC3Qm2UT7svCy/Jb2Q/I4etYzjAQ1/HhSG2erZ30xtP5hGZgYkaEaOyPx
GKMQRo330TNiNEjNUZbdx45Wv2h9FZ9Uq8mOirWg4KmiNIwc7AysrLbuqIljy5ejQ+q6MVjHWs/s
x6Kr+h0biv7bHse7CNRur+qjy9aqpGGTKvXBWzptl5LnstecgZ681gHmuV29lT24jqQRutPMZApm
Qfc+4L7R+XU2qD+bhncxRGt40jwZN4Aj13jXZ4fP+hoAgyFOEmxEbsE5aaruI9cr3Mh4po3rm1xN
pulIE+njl/0n8+RsFmK3vlKzMAfArOZsEReL00+ZF5vPzuyEVb6Lui/eTrL5mt8A7OgYGVWY/Vqb
Y7jlzD9t7ZPtfJNEkijyGk11ZYG9+ylojGBuoTdjyb9d7brXRdBEK/NZH6q7tsk3o5mcyI4GBkJI
lSz3+B8FFpGZRqVt9OqaN+OFabcyPP93+LPNBvRhGFLB8LIDbs1ohp6U+iY2r9kAn5PGEPjjigWx
B/UgHpPwjd4+59INHuHBmnnPUfxAkDWNT9b6WGdbI2/SzZhmD40rvkzKRuuyk2peMwc+N21dHQb+
PztudVMzIVa9/QHZiF0ukGr8oA+UhdXgaYGuqKCKVf1cNGp+B/uyOiRpZq6nsX5g7vSguSyRDMMA
S90Pbh4HsfR+L31qhSkWcICKE2SwVo572mLXQnXOJZd/fjFBwVBMVlomrbO3v1htZTbBX08eul6x
NmLSmkfRTnMo0ctvJcf//VxrJX4WpeOnie2GkTFua6BxtZY/RTlkV/ao87myGp1Q7/PuDM0g7/Rs
1Ripmrd5kYtPY6yXh3rM+jtHE1aQDzQsiAq7JsE8OwhZEIyH4I8RqaFM92xupno9L9VQpTC4f3pg
e941h5/zzeZ8gLMX3JKg1ZWCAdqIrqXzosnHVm6u7DXnC3wdxICIvFaDKgEZZ2+t6rSkhdkRfxLj
fJOJ6t5UjJ2jAMjjTfIw0QPXrCiMRHRyNNqIpfvy8Q+49JAIfxydSLV1jzl7yL53BSiBGn/KkyGM
hbHrnId6/vLxIJemxt+DrJ/yr5rFgcFjaJAOPukzEbAihaQDYql8wv/644EuPg0aI1RG+MniU/h2
oMEaPfBtL/kEQP09EdVP24bH4MkrJ8QZ5+/P1GO9r25+CA3fsdO1chorURrJp1SIwh8Sue8GEDCh
PdX5yO3L+N1o13aoS2PCyKBwxqNkLXHfPhqfp0ICmyafPPu7Z+1T8VyII+GOfoO77Oj8S0no+ogu
3FK0CigqkR6ffbIY6ks5xpJ5kZc72kj/OG327yrZ/xkC8p9tksBERvXbJ5JqJAskm/Ene553oGU3
LTyRj+cDYWbrD/37BMUfk0fhVowmlJHORdSyBp6gpbqclKUX2440bnrwhRNzNdda0LGsDSJivQqa
t/dLVjahkuZ5WFleH2QUZfBMBxlMdTf5vR2R2yU9WBwx2NJS0sAFBCKTNEeovZf0sf3cKIeneDCA
P4a83YtCdzfx2Jn35jxi3zYNRthDoLqrJlfucy1+Nepu/FyYxvQzswpvb8VCec1m86fiQOLXZZs+
2klWbLqpMUNHdgD0FsGHpEp8pwsGxGGoS12EQzWUBCtMRUSUWF1skTxXh0ZM9j42W+n3g72EMKKL
G0/M86ZRoQ44HVQXs0lN+AAGJlXFZBFAVhh08mdjXyV1fTcslbdbOLO3XT44x0gCUmpVWdP4tswA
TqUKZ1Ml0LtZ73Syp/+mRwoHpxbPj45IxeOIIPvBMwHWTTP+XbkqaKfV5g/5ZPVEYSR2EKkYMcdZ
xSWDjspdYUCGQpjjhZNhjWEDlrkZ2v6f1KClZlqFBq46ayH2hpVfJdiUO7Gt3hd6qT52hYkNm3Go
QXzncqLrExUbQd46dIk2PuC5NAOvZneUIdoWeS07bOr+tKxiCUWKbhyLoDjMU6FuUtXilY6psvGG
LvtCG7C6naxSZX/kku6b9uRot70Qj+j2DegnU4SJlPfdqLJxP2eylrx6jAHxpyy9vWIOCTyV5Ks3
t7TVIVJ/0RbhjnBAzHgI2nb5iuW61QWYrxUPiqtguIvnzndUQp0Zjq7ufRNurH7V+77bKGOrpIEy
O86LPuvl94gAnWd6WtUtymdE6Lr3q1XL/vNiwLfg1TwxMeZNVPS/sANTnqIsWm6LeM6+uUVlugdD
0C+wnGGyQ9MS9BK7UYcoUaW/E7nYj2MH/ihiD/TeneN9WdoygGNn7zgxksdSTV3IpLQRXj383L+L
WshAVRK2+FYf/4k6r/jE1UMJo7FJ4iB1EvhAU+7cGc345GBfd9MKuZQPtLziHT2thZfTCQiaMj5M
RdHei7o3N1qfzkGyTpLZgp1JosGpNivJexY/MmNOv5WxOzwkBvmSJS/jJaW+tA9RlRdbIFj7aY54
976tJ/EnB5bGvaKV8XPe1N90py4+d7X+NYtsi0RZGO3SXIAzR4jjNG2+LMpkbflI0wPv1vtszL0e
lG6mhTSF+hCUpdpmTeGGVaZ+tRbFsqDWdbpfiQH7Z6vmHy0XSzgU3qtJOxRovChDNTa6jTOpHVka
JjF9nlPEd2bTDzyoi3MGdsvT/N1Jv0s9CeKohGPxK86thQZJhhXKiFV+o9f8ixYtRbtzUhKX0y5w
R0+Gix1VodV76baHHRCUgNFBoQpta8i2ORiVZ4IFJ85LZ6bqUQo4mHk8x0HZGWYwM+f8ccGrG66/
GixN12Dy4sDvGEaFlopNO42+Jm0OgUDFzIzmcydN5Tv4rvQXEzi3cGoZ6CJXbuxEjLsld4ugAKCH
SinVQFhpEejdUJK+JMzuyckhpuqRcHdQiqugHZzpN3QS9abFS+37UIn8ADnCohFUQabQM6jhcxvP
ezYeNUCvPIa5KrVXmCtdFXj5ONwWokm+Wwokc1+0sRcYabusHGR5NNLG2tWj4mDOqMnP+pBxqZ3c
WsNpnq58PI/uvsasL2yqFBo/zCg/zdrsWS96sWsF9z1py+RGgpN8mqKhZhtX6NZ4pLyk2qDeD1lq
bXNF6R7pJeD8nndDOPQuwFyJQe3gZtVJKr19VDTX2/eECW6gcGRf6LQX+3SeNRBqWIR9rkKyF1V1
tDtQ7yjr6bYMzVL96iCV+HDQ0lBRMZHT6NKmkfcpVrQo1NPuZx4hbBAj4Xpmnn+mnCT8LlYAEFGf
hBK2xVZV4BEpXrncZyMBPIoLzSdrGg4GmuZ3XUNTHI659PUcr8eqh+zcmlG5gbOJ+imhb3lsG331
hM36W5n2w1b02XC36PTx1MptN0btFBtYYXNgzkoVJtZs7uNY1bZRGXubyfCKoIm14Runb76Zk1Rs
lqnIfUepgeeFkm7qjDktK9M+tKYFFGGboDAKFLBk0ry7Rg55YLfEBnWe+Tv37OWpdeP2sU7rYtcZ
DOsMrbUlzqFEDpZNr2WfO2Ezwo5aaX/3EELgBg6pesi8qN/VSldvEna9o9eLcZMX0t629HHI31Ct
Q5vBplXazD6YYDtPA44SBPmRtEOR3IROzdzpMkffOIm0w6UAC1Fm8iWCsQY+mYwuDuMezjN8IfM2
n11lD4St7K3IoWmc0N71KgSmxcimMStZe4QbrW3g12aPxHHEO4Nu32Nb5fWhaJfhpSHRMNRm1/zU
QhHYcJARk6bI/p9sWHnX7tz4ngaImVr9uCtJYmrDlJfl615cbqycpkWGpPqQ65ERwu1ubuq1I27M
HoFrTGKWtOifzMkUP/BASkPiJORex10Ueo2CHeIy/KwQj/rAgKmva0yzKau0G5ZshKuCpm9XqvXO
oXXoz7277EF8WGSRG4cpfcUAmvriG0tuHvpSkQQIcfE/chGcRz9JIc4Ynf2UpTG+JvSK6dCrzFl7
ScI8qqpNPaj2sY4NuW0Ky/FdqRd3tF3iwO5qONCVVYD7UV0lDgiIMUGmjeLya1aqix+ZC8mP+soN
x8FnO7om4TJq7vpzaXdollAwz7XlbeoJ/knZ2D/cRf5oncn5KiVSsYiYniAddHXXyir14QcRZCDq
aN+3tXlD0nUMBT0RO8h61Wu2KFGgW0O/y/LSCIoOllMTE3+sFomztdSq3ZVgbLdUBczBWVb+NECF
aCvpbUB31rwuz/I1R4cbBitkJ6IKuJJkVrzQ1sMm7bE8TFc1AZiU+TiZFSzrTFHbQPNosJpS5AGu
VSNSs2zaRF0n9mWXDKeFNvi+6obuvliAq5S2t+9ZRzM0ozh+qLpMvW/LinQuqSvbVFPGXTUCHswA
gI5fwC0LdV2rt2nWR304DM7wNOvxr9yqiHe3HpqVjUZy8PjZxjdmDqpFab8ZztydtGbIfpp1n33x
FjveWCmdsFFNfmRaBmlLGZEHRIsBk8Izgk5Syuokj+wrS3pbaMXqhjSShKbb6ku9uNMGuusUREXb
biSk5G2q2L2/NKO59zTY6LlCjHVuYm6lyerrXGHYlUxe8eCaSxoaZQKKa+KcEtu160+qbmxis1I2
CQShjW3FiQrZq9atnUlij9y2I5K6Uk6Rbybx53gxEz/u+5bef51YG7NAHpGYqby1gDnzY+qlK/PW
MhW4mf0QpmZrHK3W6+692Pk5ttno1xWT3oQAukUEQ1E6xu4+8kaOHXJ1AkFy5GZOZX9wVH14Gist
2Tq4DH41dIhtwP/9s9Mr+bHrquVkK7GwIfoTT3/TxouFpXUZNUFKG1MLkCKmD93EhpDo+FAPWIBy
pICa5XMGYz+3slMH7I6UuoQJF9X5NsEJ87acpPsCKzOqg3Ssh+NEMzn1+0gdEZeQovkrl+VwMhWn
eMohJN/0jURanMpY+KObTdjW2zVRiqOzi6peweF2Znuw8FluFphSi66N+7xqkn3ljV1oZs63nrlw
F9V1f5eOUfE6NXZ6KxNYAVkRWcEyS/GSpMO8nQwbGQ7Wh77RNOqzq9fipMcK7C5LJFyHmmFnzKW7
0WNZvci8IdN8gdvj1dla9MDhiqXlHZN+KUmLrj8rXdttytQubku8C250Yfd33HhiznyjebDydnpy
7CY+qG3KVKERj8Vk+pv/Kg2T0cDcVGdtWlgk7TyYSweuW82pqRsq+1ZzwSjNMdokWSxPxD0qvjI6
6cbQ+xyaI1eMIonHFyOy9K3dWuqDx8J+7lW72iRJVIRlOiahUAtJWm0jb/CUKbezLedHYRb9o5lh
smwsJuzwcei2bRYFbuoeYPK+ZpGphEMKSBnrI+zIopT3+sRdqWM7DFSz7La6npvbtbsYGJ067hJL
aiGUll9R1kLTsWVzrFqh3Vc6TIAcnuxkq9D5llECJ7v9LSqr/p+8pFsPddK4g0dHM9tBPZyNjc1R
PWXHBOUKJIKkDrNF3SWr0axXwmNb9OU4mra76aO0OUI/jLeGBa87XjDi8gypBzQJoSH3bXFjuJFH
CC0x1S7cplutTrOwTj0PAFNwrLdV92xq5c9U9O6DarDN2V5N2TIi0RGKkR/mWLj/6K1WgJ1FQ6j3
bf9gF6V5o5Vef3QG9ZftVGzQQ6sd08mY/A6NhA/Snm8XK5LbBOwhgARj+lZbzRt7gBmHSb29UaZJ
28Hbhm6Xu+lvUx/0YDRimJh2lh5FNRTbDBolcn4r2XQjtAu2cGUDFVHshNXBBFB7ilDcro6u57aw
1y2EY8jE/CSr3RBjQ9gxXpIf6FJaN9MqICA/lDB0Eddf+yadN/iiR7CqZBEsar4cPX3O/gHxt7du
q023+Dr8ntMsfzENhXdpZa+jh7t0NUQ/BiwsnlojrU99HtFEm3T9VOmO9ClH443Ei2ZHIb4mj2tE
OtX6CHezMnw0QfFhEBCtdbtRjkOMIZgPcqLeq54RoT9CgJWTXpxoo3aIiGjYxN6sPJgEQaLzMaub
MqqrO2mm46dCIAyBqPS09AUdxFotvKfIMx8IYFVeFA/zSNZqJfwm9ZJTko3QsJLprjK8KkjN6LdX
ZsMNnpfTUZdNeTA5sgIBC9evANNx5XDH/FOpw/uueDkKww+qc7BXWmmWplA2Sgw4S6G6EGraOIiE
Vd8YjabuZKm6QVO7clskURY0hvWKYN7dw68rf2cSZdoyQ/qSBonrmYVv7jS3zQMEFhRKurdYflVr
y6NNo+JgD1oaUPGqO5hUv9s88/ZShwY8xaQZTKIzbgixJ2Jd0W6TeiwCN67VU4OJDq+QKJ3eU7xQ
GNk/RZGJXc7la5u2+QCogO4KRcmq0YPKDOrcWkfg0+mlmmyC5BaVG+WUFl8yRWk/R5Owj+jL+l1f
o/2rGk8+KNRThE5Fceg2DfCWLLR9NUbLPUdq40tR2J8aQRODm2t0Q867vinqSdmbvQO9joSLhOrC
SbZq3MIOzfMetmnhbcqOIjMeml8unCY/Z4lD368hV8My8p0Jf/alrutPFMyLr9CW8BuVGRV71oh5
+6TducOU3yZFK14/xvcugHs4rJOm4uBQBPHlDKWM2rFXWmmrJ6XVv+ncvgEYrviEXBjiDzaP3wWB
2ozyFqWsKFKyuqutU6QWD/iwpj6ild8fP8Z7fNzzVEOHV4OXEwrv9e9/4eODWZmprVbWaWB/6HTn
ycol+GT+zSG+2/94rPc4MmNhw8eANkSFcxx5BmRplhof8j6f9lkhj0s0fEJl/Ax38Ic6D0Ax17q2
7/gEYLCQFkyQZNxWIGWcvUOr9ry8hP5xKqUDT1ePLMDU9mhFQElVggAGGtxcPk+GshlLiKsfP/H7
ThnqctTs8CVWypJ37laTLnqr9kiETwt4bjzsivJUtqPv1MelhqMKC07B4VmNzB0+eDsysANz+vXx
b3g3i/gJGs1Ndw1bXAXbb79wq0xRq8ydearbJCRtm5Llyjy99JSYR+sGtpZrjMy5/aElY+DhqF5O
ST6EBRe2NNlxZ/AVcSybGRHIvZifRvVrbG3aaB81V9D89y1c+gWo3emiEnBq6ecLRSI/bhECLSfN
ghyvh8la1E03CxdOyBMPbRvSG40P//q9GnRgOLA1uj36uetyVI6cTaY6nXL9p2YIJENXPtw5nYjV
qDLCGv1GY5P1vbac/lqbegz3Mm7GiS9HOFQ/wtMK6DaO/YOynBDBf7VSe2NNQLvdtZDOd92sdejV
YcRd3XZoa70dGtfZSiWhdToZg/cq5/JLNttPgGThv3+HOpdv18a0hdbSWdOsmLUkw+VpPnWNKsNo
EO0hz/JrBMX1//KmD8PDMC9M6FEMBAfr7cMIj9BPmSrz6Q8fva9uTPWXCrZrqYBD8+PHj/R+x1lH
I+d97ao65F+djaa1dO88xZpPqvfk5jD37Xw3NF9rbQScJth0pofSbdXuShbHxYeko+WQ+7Z6851t
dBIRWQZ/ZT4lQ8dBIe3nCR5YZgNOWMOODMYri+7CtgLrFtKUSgcZf6mzGZKpjcXVzZtPDqBglhS3
i9H9lyGwuCW9BiNSGDhvv1vN/YP7szGfxq7+rbbRkUjz3cdf693xt36sv4Y4m4Aq+rY4x6DilPX/
aKXmF+XDVKJytbYfj3PpbVHQYTNo4DlCW/DtoyRsJClagvn0B5yKzcKfAA6vnK+Xph5ZmKu/G5sS
pcnZN0GSiwa+gKLedsgJ/dmAtdNMaMzK1OvIZSfgFh1Vld/Mky5eKrRTW2zVv3/8qBcmIhSpNYgU
xhgL4exHFApGCshT2Dq4lTt26ru4Pegwmw2tC2R2jb9zcThG0fCZwib+nHOZdqBtq8zjhB3Oxqhg
0Hd+DqrcDZ/N6kro6MrEOdtI0MRxmFu4b78/zZ3WsB2tmsbTNKmvuhVvkfm1eBIgYecyl6K3LkNh
5z+05Zr178WRcdDiAKcrrp5vKqNp1G2kaVBKoUKNg4PHBhYH5SEybjX5qcNqBWPgzccf8l25BsMF
bo/DnMXjhQrqbM5KIjql5iJ40CvsFubi3i7qIKmasHJ725+pYDaFrl9jRF8a1iLXioAnWKZMo7fD
ml2HEKL1ppNFQhdiHuIzkfDr3LQ07Ph2VX3lo1446gjRYm3SrWc3OJ+vdDhQpWKmfSq5hblegn8B
SGN/rRS8sAOYcChX40LIDXC63z4WM5T+vN5Np8V0wmmxHrSsPXz8wS4PwfYCTd6mCjrfZPAfdrJW
TqesroZPswv0aHdT/PTxKJe+j8N9x4H1b3G8nY1SeFFrWUo1nZgx9Mz2FpKPJj/WwxAM1n6SXz8e
7sIOjQ3j/w23/py/iiBkWnImP306aQk9/+mXqz/j6bNdrllXru//fG07ug4fiYuJ9i5ialBrL4mt
cjqBhTxaUc0eOeNvY746neYT4R540rkvoKUEHz/fxU2b6Q7FFiOqlWf79gErVIrQgtP5JCpETJEC
dIAw2eqAdn423kvFBSU2vpvGlclyadrj720AcnP3e1czK4pn9Z3QppO9vKA3BYT6XSs/rzzbutef
vVQL6igGUUwWnNzOns1WBQ0vbChPsfpgsUHqncDY+2GIbMTICM1wIy33yK8S/bcyHmBQfDz+hQWB
Ufa6X2LfxjOuf/9r7phj1eaGUPVTUxIcAkoYi2u88QuvkVRVnaXAmuOud7ZJCmmCtQttOXktV5tm
HrSXBioDVvaadWWjunTNgRm/Fl06JEf9z9//epy56spFq9Tl1NNU1MRXUnEWRWyT6tVMfuKqALCP
+TPsG/PKBe/Ckn8zsP72PaZWZsSTNSynNo2fFNvZJMQbjKde78JF7If8St13aUkwHmE28HFxTTtn
JuL9bFC6dMup1uPvdqZ+r/V6A9wOPpqQa56WO8wdfpD6hDc0Tfl/PWmIvmArIBgen3jvjO8uy0zM
Cd7aJ6p8gK1N7/7+DwNQpgEMcCsBFXj7NuNOdKk7DvOpiJXXYcL7Bd8u60otuP5PzlYejMr/HeTc
SbSXaqp6Y8N1IGIALnOPZYaWQfF+Tgmgqap+xRsAhYV7TWxzaUGsSIOJHQuE3PNzrrLnPuuTPxU1
V7rcTb7lenevtddywq+MY519JhePIHPBiOdkUYtNen8f0x3xreRfBo2tl3BiI6i7IPDhTfiHsf/X
ovPi1okbfKFPaBn9VZ5tpbuP58OFE44zB4DGpKZctTVv54NCr6vqUps7CAdAOaJNQv8a1cdRb//D
1F6hPhAhE/Pu86PGkQqO+920YMFCv1XtMdVxrZd//zTcqOBVrnG778oDN48iEWuxesIMZOOl7T6N
UMZ62sZN//2daiXsc8Bw4/E4ud++N5hAlK7KjDVo68qdlusFxgaOekUHcenr8LI0SwVBe88ttws6
MdFiLafZgKUSN0HuOJuh2tv9le390oT+Iy5xKUHe+/rrXWmZyRhNJ/oHvsz+KWknlsX+469zZZDz
VQPZqTOGeh2kioO6+Yxq1XevlboXB+HIXYEr7CHPK8TMW7ABwVeHe3sbFMpvxvKb/unjJ7lwtju8
KAC/9Vb9DqHSuYqlIILTyYWRdOyWWt9F8XBlq75wuXwzyNkUI+gM506C704FTjp587Wkw1EbX/ky
XvVfhqKbsMp/uFidFxKjKQtvceAYpujPfF1tb/5kclfLXZ3aLy2Eq//w/shx4M4DJkys6tvVU+et
2WaNCUxlEW+mHcbauLLbaBfnAS0FzVTR13CWvh2C0BA67iaPRMpPx1FwN9oYqeXdZ4IX+ptoaGio
gSFxXS+IShrQqZDhbvgFdnO7AQ/BKpGox4trGsNL1Qz6PvLVqdfYcI23P0tWuYb3HVhMXbTfC03c
WfWQBIrTi6CHY+V7hSp3TVlcwUUuTdi/hz2bS3Ncj1QbyXxqrTGAnbC5Dj1eHGLFivmioIx/6qq/
zirHE6RiQrflyVB9lz396nLGQmSSnX2jzlp3o0jh3UOAg3EpaJNNpVJs0iJrDo3X1LjNVE2gDGb6
9eO5dmkioEoCSUbaiULn7I1jfybxn2ciaDBFMuxKI+Wl6sYr8+3STo1klDQ2hNt4VJ+N0rjQvaTH
3pZPWlgu/ZELdtdDinSu1FbXBjr7krFblj12cVwVZ9p/aoVTZfMwFRMCE8/8/PGruzRZ0aRReVDx
0+0+K3NGES/sc2CgpaLc6eOMwbWyMwV5gRpQWj6mn1VVfPt4zEuNBw7KNWyZkEckEmeDqt6c6u1M
nZBhqldB4+3o53oTTl3Zq5PfGBWlP+skPcpcPdS9Hn48/qVpzM5O2DgHCGj22YcU2dQIe9DpcbQ6
HkTY0bkz5IiPB7n0YjlnIf4Z9FZ192z/c1PhVKRcQXDCsXNnKMpyazRxFERGz10jy51Nao7ZU4eT
zZXHuzgypyP1BIo/9xzLM3J447xzblPdfnWmaAE2Fv1ZYKjt2SfNuVLAXFh8SIU4hWkMmFxpzj6m
2dvYUODDd4JeFyztT/h2ffL68cu8cNugvUjVZ7LzYD6//oa/Np5elXkXmVI/mXnmhAMRSxGGT8o4
3BiTtW+tPgtWYwoI2dmXj0e+sBYRCiHhdDySId514Yws0lJnStRTrg7CR7B6wLgjChJvebGN4t9X
6uC+eMADnJjrK337mOboIcykm3waOvsReerTyjT2lSJ9mN1rfaQLs+TNWOvf/3qlSgfzXZ8y6mj5
Lc+/aS3BLSGoPf24AtnVx2/xfZ2zRhCvFvsWAOg7hwRNxxgnaVPnwRLwP+Jj7H0R8PNx0Qyn9PTx
WBe6xQD1NENWFRbX+/O36NWzDRkeE0JYT0mLrGZ5GGJ8twiStQ41hpx2/1NbKeXKjQbfVpueP/4B
7xfE2/HP3qyHqBlWIcYhivfSQPluxXEotCtv9OIg4MorkgCIft5Ald5YNkvGQ2risRlgrRZ+5nz6
+EH+sAfeXvLXxhuUtf/H2Xn1yI0sWfgXEaA3r2S5tqxuqUfmhZCl956/fj9qsatuFlFECxjcuYAG
ispkZGRkxIlzaArAu7JEF+QTJcWIOOryfi0PVZdC7jv4ivYhaMPoE7sMKjhPn62xbv5rC1khmhVh
YAuJ5MHTWjCf0Fj13SAb1WMfUUEDohmFn1qhNY/wIrd3ahj4Z6Sd0huU89Kj5lfxsVDos4gjdTXw
83KDRG1bQ8qQjcPtQD3/5JN42TVVv5uxa5JvXRn6T6msDFAzmtKneBqET/6oiQdIOYpzFzC02FZw
l3l6EsChN0HXGUmxY6TMv/dxK2VHzhuMyvlUPEZAQEFtqMrLEFkfmrz5HfaCbAuBmAAknMJmOpCx
BzfVOPow55rTXTWa7Q0csiEV/a7Ufw80NH4lMhzK17/E2vnhCWLSo7csVH0WgSHP+R1D6+uuKPbw
+Jym8leRIgLr3fpAG6/burwd5/zur62F+w5loyZ+ha2xgx+QTrYub1yNlzFV0RmJB6w7Fz4uFXVN
VSgC39JdCbbvJ2gamXbRSuHjlCj9o9aJyUbrWpaJZW/9WGWSesZv0Nyi17S4i7229bspqTJqxGX5
1BfjjWQCKN7Ddzox7GdCPyZlX0yxiPf9FNePRsPIIUQkgY1+ugiiMa9va7O2PuS4rrk39aQ8jJWa
UWA2DUeBe+KbRjvjaZ4UcHI43N8dUVSd9w1dwXkoV19+fmgDBRVsYuQaYulMlPBrHZZRbcPJLj/8
bIW8jOtnJUhnVZDLEZoFrtDdSVbg9NOWG18GLSxYBrpD1LkuAVqB748D0tCxq8D4phlg2AGh9sPv
9zowjEq084FRkt5d7BbvW7hqhil15Sx5MMD2glO4buHy7mSo1+KOofCPbvjSn0LUAkJLgVtIkuvo
oRPN4KModMFtrOnVvep1/Y0iiIY9BP0WxO3yG82WQSzoukx5V1scTmjlGW+IqtqFj8TRm5vO8t99
/HlEilTFeegwZr68WBRfUpH4y2t3rB4FyG+VzSXMCeHb06jJOomxiAQ6wqzLZE6Cmib2TR8CPGzt
/azXHK9i2swRk9SwTv7Uhh97gyapbmUqJNXMKjtW05UyCP4xhEtu0IRvuWdVTiN6lZOP2gtbLqHe
4APjzwK9PQiUbp7iTjZ30J2ah9JKBMDuI2RxCeNigyJ/8PtGezQ9TThFkOH6NmPv08sAURZiLbns
n2pQBgWTsvDLiGgc3PVy2b+kkKDavQ73q53VAmTkdSWOu6wqjK0OxYqH0Vli0p9ISQlhCc2K0oYx
5ayS3EqM01sxUgHztV33xNybtO/0RGGArk5R2tOGXDwB5NRvI4g7D3XuyyQ2o3avTVZzqCJJ4Tk+
VnsGC/2Pvm6Eh6JskCe9fiAuIzp5Ash2HhuiQtF08aLKorH0O2g+XU3pxl2jlMqjrIbjkZOR3SOU
UiobBlfOAT1NwEEkJSqIl8WDICYT8P2JRlQRKE/S2DxPQrZxS620w3jTzA84iWfiyhD/pDdeCQu0
GxRMqSaiOvyAaFU79hFilHOCeadBonYC9MKkrYowh4ZkzY7CZLn1Sy7vLwobKtNCOAKD18t4Uyb9
WBWS0bkBvP2HSvHKFyVpoEC28iJ+VuJA/jgV+o9x9PJDl4LuDwo0TZkLSQU7t7wt9dS1neEmpTRu
kCnwERa7LzaGQBNZ6N1Ijdsd42zJPjM76i4Vw/+kRxwK2QINagZW+wEMDz3nptZs3+Nifb8j0DuB
00vhZiTaL672CC3FkZGkwR2zxxkQJHTfr7v25Z01o1r/34Axf5tX7yR95KfLcTa4pvg1Dc96cMzy
5+smLl+3M/4a4I9hzV94GXIDr5ksiaEKt4L9X2WuMYX9IG3F7GepW/4PvYa/tSqsyRmgBJ8ghxrf
/5qYKSQ4vYCqZmjhYheVqQ+CsFFgZenB21iM0Ukz595Ea+X6UldcByAvEihz7jcX0hYXGM36Jp+U
sHEt+T9p2mvBXT28yEhjBUczrnelfgyb2yRNN+xexou3ZhcLFEa9TWsNs5GiTTdpoGu3Ywrh2/XV
XYZBXYJTjowY0CLkh/Ofv/KV1K+GqWJG2h1joXTiQuicsMvSFyGN+0PsMfB53d7KqkjY+GqAzyG4
+ZP3vrIXVkVf1/p8k44fUvWTqn27/vdfPjvmhPDv378I600nRVmqCpLbJ6F47qumfpBohsENInYK
MxWBHMIEKJYb6dXlkZsrkqDqTZoVhL2FWTPJhFwps8mNRXgisiS+yWS4xpFYeLm+vlVD8A1SLlAB
mS5Rk7GcCFYUj5NrVgXzSPJd5zMIHI2bktYrG8kzgpcb4Cly3+X92GqkE15Vs6Jw2JvTS00JSQ6z
B5XZKIi0rq/qMneg3QtZAK1eXgyki2+9MPCCup8Hjs46SHlf+a15T0PzWW9vQsbFIDR599F6Y06T
35ob4PsF+OnlZ0G76U1olIfv19dz6eVvDSzcIdKlspElXvNjFx3r5sAs/LvPLTkL2QsAbjpJF37A
JBpTXmkegjXuRdg4Akb8ld72C+PgqZD3v3s9b6wtQqCKmk0NbUV4DnUIZszoMdA2s/hLzwZ5NT9+
FIRl4VVcFAzaDJRjCZPgWTREQLK3VYF03hYt2qqR+Q1E0APmvGQ5EuGrQzS3C8+8WoEDjo9SLjxS
HS03NmzFoWfkwgzSRtT4osKchWMNKFYKgegdh+jOT25QB0CbivLLrtoqZ28ZW6AlgrJTWqMWuenV
L9TwRCjwEcWgdCQ6qvbLQ0jqujesb+LfxS2OT8EMMaptLC6GdMGDT46OJMw0G0X6lTPEFnLvKty+
POoW/pBCp+IT68NzolfxCyI11a2BXtDL9bWsWYGwzqIpL6IBvATUT4o3q4SF0TmVxSc5/dIk8n/X
LVwGUkBbIH9mAjTYDJdXg9GF5ZB27FbVfGyyO8hCGUaWbR1JK4C9/+B3r43Nn+7V9QoNm9FD0Rqe
PeHDgKpFNCAEmdlpEe1QjmRKd6NOteYKJNTgDWgYXd4SBpJdkNUkwXmCI0ChL4T0hD0pW3igtT0k
TyH/0gE40Ch6u6x+9Hl9d0FwjsyjZd1K4rMi9UdBhtUi+nn9c60cJh6vTKZR7FvhvsyjoQ88ZfTP
WaHZgdcfYBq6FYf6RSoQm1HEmzSutniKL3dxRlnPKvQzdAMJ97fLk4fQFHRVaM+FpKOEOZSwv3cf
fTnd+FqXyR526GcAEZFE+WIYAnkhvaey3Z1zRIge6c52O55M6FQOuYEmaddv2FtBLc4GeQjSVgT5
tmSF1CaxE6uBafyQopaH9EUA6Kn5EaIVVLiVP+yFZnIa6d05JikEUHmRegRou2UPIGkZd1URejtn
xnSq8sxFrmF/3UtWHgWzDSaouIIZoFoiFlGLM8IxHOAZyDrbZ/4d5iOpOOUQKKBv5rSQO4Qo5wwo
VaqpsBGA/1RP39ajZnJ5/uGRTYdqOYdgmWpTIsTenJk6eBjCYBdX5k7SswPKrbc65IS2xcRwqSj7
MYPHxa/axtZTAflTkJVF8asI0fPSxV1ZdhvHZ82VoR3ldTgXgy7G1wTUJvNJKxvgzYrgpFqk3QWB
SfvDq96p2U5xnE0gGjDISeZ4UfaLTCWp6afV50jZ5UFst0huSbtuiy7z8oaYzcygrbmqwhjP28MZ
mG0CKZJcn1N9uAEo8ywJycZVN6e3y89JGYoLQiRAXwgiQyQlUTqT27OnQYse/BrQ7pjCb7lqHEvx
SUrOECxtXBRrq3ptcpHRwapsoTAjtWelkMBLSB9Tpf2HY/jKhL7oshdeq3p6xKr87Feq/Cjkf/n7
gWziaeC1SBXefpgGB6xVMe7OHfx9URLvsi0+2Mu7ACTY3IQBPwT39PLakerKUINSaXmWhKdUFe2m
asnouvs08V4CJfoWS8puI7BclpqxCexVZ2gYLtNlZSX0VT1AXQ2b8dEaPifBI3g/xHhU4En+Pmy+
xGV1UqvjdbNrx5bJIhUoLO89rofFXs78acqEO8jVf2i2oG0z2MW4AedcvQ5eW1kkjqaptNIoifi5
OSbf0PxUb1LP1z6WZSU85pMEChv6Rjucgi+hVQeujJ7gxm9YuwLnsMQoLw1iJj3eLtTQ4lASrLE9
wwEJ394+NeOjLt8o1QZgaM11TEUXIYae6WGXICUFvon/dR3RTG/bPjnWsuXqMX3iYnz0NdkN2q14
OP/0RRShN0F/EpgSwzMXJc4p96oERpZzbMCl1D1F1U2L/q/YerCjbpXPVxxm5mSnCkEiQZRd7GNd
wMyIyGh5tnJ13xfdUZSH+6xQ3x+mqNUCnac8QHFlmUCUZtV6RTuW5w66BzQro+F03fHXfJJEAfIF
a2YjuMB51IE/axwV5VmKnhPwzHQn0OR8RK4c3dqHMkgQIPiC7uvGOZfnEsDya6FHT7AHCzpnEW8d
0YvNUUmsqj6HHRVvObN1wHKlF+2D4VPl3U3+UfI+d/pXD2lMEa1jiIGk6IPZvUzIJEo8uJLacHr1
95AMqJdWdlE+qN0GLmXtI7/6jUumiCBR0kIHKXluk0+UGpQysmvx5foH2LKxiAkGTemgUpqaYdUn
Of+aKg2ahRs3xcphpLDA4D6Zr8qAyfznr15FAoOoXVtG9RkauP4RqUjBRXRPQV0JBjSU95Qdcgsv
I0x6/+Jdry0vvrKMKJemN2F9NlIYatSTWjzCb7QPEtmeZeCbQ1ycp+Dz9S1diXEzswcNBjDzGnW1
t8vt0bTj2pWLM+SXTlh+rRXdHoRDF/68bmdtW3lOSMaMkmKAYvHpBFA+Ve0RcODTtzXp2URjG5qe
6r8gvwm3vuFadHttbLEodQxRu2sxJhVPVvplLE9+/bOGPUDVNrKx+W9anEyCJ88/AgKgwyUYC3Ir
0YD1igm98FMJPTpCkNf3TVrJ9xSIckj2ABeYZBhvP5ApwVKc1jrvMJQNDqFafSi9+pMSlI9DZzhG
2Nl1W917owCTXniHctXPkfcTskg2Ld9TFFsOEga3YVr9LFT9DATo6foPXNsByLvnW4RHKS+3t78P
+iG0oxGiPRvQD87g5Cbe2IKVrwmPBzMdgIMYLl0m1SgOo7hcCR2jlnDmjVr5wWzTU4l+kgEj126s
h931Ja2ciZk4hAojgL5Zq+DtkmoZZIXVhf3Zqxglqtvpe2+WhhNW8c1Q97/fb4xhORDXEKvNmKG3
xhSlaMwUHb8zfLKuEaRPbQQKbUqeh3zrIbq2LnJFA2oDBgHwpbemolowa31Ku3OkRp/RSd81UfLR
HEyobZV/CGaoI9DVZdifHHGpcWExPAo9Ud8zlQUNntj2D4NYPkiKfyqBJt1wcx46KX7UIlQhk3TD
J1fuCYbnZnJ6sg1mM2aPehXDAUGIVdqP/bmGAjgPvomq60UbGIa1zeR+AO0DCxyvy0VAKyamUCxg
MWTB0Q1saVBTxN/6uPtoUUe77iJrBQQCNF4yU2VdkjTATSsC8CrF82SU6efeSr1dohr+0Yfgz0ZK
PNvzKhtvmynWdz1jI7s0q8qnarCkjZOxcthnjSxa9ABo6AIuNjaDTQQELNByaST/tho7rfYba125
KN6YWMS7API0A/TzdO782mnGT2KqHAywLLPUaHBgghVEzDOM8IeZCK9U4MCvHTSubVE7+t1wzJJz
LuobP2rlWwOmJ8IjqGCCFF0s2zCzXEVyjYMj5/epkZ8a/XMJxXc9JP9dX/7K6mlVg8uAfgDchzF/
gFeeCwBAj4ZEIPT4cOY2TEtVjhI+mPkdujS7eNhoRa5cLjSOGV+CMdDSKG2/NdfAq8eMAuwA/iAJ
8PooxikOUBaWJ/idAaYIoF3H1L/zJyhPp7gMNg7R5UEFrsjlwRABoCmwH2/tC6rW9GmXd2e4ru+H
jvEWPB05BHOTyOzScwEfQDZFUx5glrTsEHSwXVatpTTnCNqyUXsqtI9J/VvrP6fjSYRl2G9KmJBj
p4A3sx2r3ehV++T9VQh6pNQGaFNwfC5qqqT3mTDzSrhC2dumWTq6tjFqvrKhTH0zqKD/+aTLdx1c
LvXQto3hygUkrG21z3L5WUuyd8cBnqncxAwo8zC+aPiKfWupRVIabqppjpQy1Tk0G0Hv8iRAiwRO
l5cjgx4MY791DbjykczxAssFWP8wqkKMKDnKDLqg/wjN9lRZwg1Qvg2jK17yxuji+FEKFvO6ii13
KIFECyJa28frB/wylDAtSCFWnrs8QJ4W170ZCqKXQbvoBllW2Zmv7dI8O9eNMlMAbySnq7bgWPwj
7TQH7bdbKOlhoip1L7ia9b1uv2jKh07+IoQbhfuVPZspk/7PynLgX2Yupq9TrEyIsehwZYvFzfU9
W7PAwAitHIpdZMGz078KinXSFLXSFZ6bBDlS5OKDn0sfr5uYI/jbPB4YInAvE3g9rT198eEhbi7l
LLAst4zpNyCp6aS6tNdQUTFkH4bkOt0oy699GwMsjYVLIbC0jLzQQUBTKrEmSVCdukfyHP5QJTuX
wcbnWV3ZX0N/ahqvNm9Kh6TtBgwJ4bPcPwV5vWNEC7ZjyxW8LVDhijH610CDiAs0qJYXZeuhJSZA
j+0q5ktUnkoAekHwOUIDRMvff5BmkD1hCF1SQF1LpyhNwY/+zNwoCHukP9Isv4VsyYL69rprrFR9
Ziw0LSnrD5/fMpWVjUZJzKLX3QGaI6h4o7s4yG5bXd8F8fB96HuRoSnlRUb1ptez/T9Yn4uPPNJn
kqUlw6jWQ0BmeswWVXK2j4ejhp6feBbH27wsUNcu7K49eVuIkZXvyPjgX6NzcH7lNDx5BwEyXcMd
2tER49ZpuJWDAslrSeX/bxy+lfMN0JzXLaxVkC9dPPD0ygskKPdwUVcXvpbhFsJibTmAA+Y5Hxg8
6c68XU6WDWZOd00Alafbhfei+b2tacNBSrJDHJeH659s/tsWsQSH/GttPvqvNi+OPBNmZVNwfVli
OttHeseP7yrr/WMTVFJk6HNodcvQoSyukjSDmyQB4u0W1XTTFvV9SE89TrYy8pWvAwhm7m/Tn73E
VohTiRBSbpouyMabKi/2aRpsZC2XaSgEFKACmGmY2xnLEzZJMA93QeO5lio4lvpS6E+5flCss5d8
9erHetrqaK04BHKVxHqEo+n9Ll/CXLsINTeSfx4qpB/axrTLYDihrigoxdzQmDY8fMUlZnTKPLMx
/3uJsh29FOor9ASgFkNzQR+LXeh1e7FR641rZWX2mAo7bgHtKfiRi4xenpB1MGrQD/ngH2qjuGc6
/dSiRZKa8n2SGYi1pNqOaj1SAWTDgYTCCwD6TSDsnJ4tDsHr37G8dpCqaJWp8/wzXPq1Cze/hjCI
Ij9ZFmTvBcoGe7LY4k4duCzMRvuc+HpzNwFGtotqlH+KpbkRSNd87NXG/HljvzqV5TwcZyC0fgYS
cxChtm2Sj0C8fR+FArBPyC7108bVu1K7m9sdPNpgUAZ5t2x85KWKhKeeBmfLbASQE1/pMdmGVH4Y
aBTbatHVR6PPC0cyS//QxlZhy3nIlHHbdnZZpcNOrItyF/ptuCNlUXdRFCZ3vFSqg6W+vxA8/1am
YpAkhaNxmW836KCNBTjpc272T1rSPzMR6PpavLOsYiMvXT0Nr0zNEefVp5A6X4+FJgrOpaEQG78F
vPBhdb8ehVcSLOZvmPyfCW5mDsa3RnQkgcTUlDy31+/qZGQi03Pi6ClRtxrya7GE/itwKYoicGIs
VpN5aBnJpue5mvcgWDe9FO3QWWZW2/XULXLHVVssiGIojwjww28XFSqDmHWVKrCo4MEKqP0WT0Uz
MiiBhvDWlM7qDs6IxLnsAeZ7sYNFmYgWJ1VwwTntiyjdF6r3KciFn71fHv/hY3H1myCjwW0tM/yw
K1FBVEXPTWG4U/x7uR4RCblP6LtcN7TmejMpPAAqCtYXqUahNr1qdb3nTkJwU6TRA8O0p3r0N+oa
KxU7uAhf2Vl8qL6lNulZrecag/UxiMNvfUhpvJWtvZJOD0IoOzmjV3mtHBpRPDZK+vn6Otcchf00
GO5kVy+4731NSDIGFLhRY0hMit4WCohPhZcE7crsw3Vb5iUMgcW+MrZYbK4PTS6Puuf6GcNpCYKR
RHjjJyKN7a3ideGxLBrdUcpQdARFQnwHVUdk2Ko0Qg6yHm25a1BjoUC0N0Y5/xkGxicBXRDT0wnU
U33v6YjBW2Mi32tSk+wqXhmHJhHQRxfpbebUux2B68PWpsbapVwrzJhk/rMex95NUVfWXYp8lGMh
tWLT9bOcLK69UyV6LXeh6j0G0Ps63ihZd5affiviobqb2qbZTc0UHfsBsbh4iPubMlPzRzRe6r2X
IShoprr3UMXJ76END23YtujV92nliJHePQpNXThVPBo2rXwPhvy6uZFbnsaUMNURsazkLpqsDp6F
UXFyD75kX498hDT99BR34edRaIIdo6z8YH36zg1aoemHZIcHudVhmlTL7uo+OKpTWkiOMvS/UX7p
d9c/68VRoelEZQ6MIeHzsgCjeGxa22DUFM599xUkWNpueM4cGt8kCbMJps/mTsF8gS0iTBMxyqdY
nuCKYdDaEwqTgllt2JAuwtgfI/PsD+SkhLL5qLy6bSavlikgRGQiA3NHDLhnB57L3q0JUc9h8vvg
G3uX2GbTFE6eRuMhE+XqyBhq5GhSEf4Qi0baKSFaGtoUx6MtlNYWj/vFaV38xOVzq8vkrKoT/9xZ
5Q96z82+bMcnQ5AeprJyUPzeuIDX9/3vliz2XRcHb5Li0D8bYbBXzcAJ+x/XnWd1RRpPc17N2iUH
jVyg91UEguDq+qfREp0mvdMkfzcVz+CUrptaXQyEInPDfh5MWizG79UwRVjGP3vR+JKk6gcm9w7X
Tawehb8mlmVqqCAVrdV5LmjBvZX9J+hOEv7Lhr0ysXjMQdFbRX0u4gImmO/6Z4uotwFiNPwcqsZ7
L8HZ3UgfoLUhb7l4bhmNDslLU/tIGwEUyW7l8Xfj/b6+ZasO8MrG/NVenbqC9oim5C38F4OwS8fO
lvrveVXYdXeHPvC/LGjuMvLgIZAsX8KykYSmwQjAmcngnS9/7VP5UIreP1iReFjxcgSJI5vK2yVN
sN+qc8hyqxTRK1H9XofDN3EIbq7v3Jqz4cVMnMxzQSREb810ZMdyMVCs6IouckahPUkDGj6FtrVr
a4ERgljImwjBACMXgbHokeQLW85oN1qPaIOcEJG/hbx1J/aq8w9rYkyHC2VmOFo+8IkSQIM8nUAv
fdGDn55xQjXqH0xQW5/7o7LK0M7bbStLSR0ABwluXUTBzcis4lFHEvCY1eXW02IOx4trSwZKyi3B
7ciTbeEIickYaZPTrpfa8UNspZrd5v7nKQs/ECd+VRN5+WBKW3NVq1ZBx9NBAgVy8bJHzE6ctLiR
XOj29r54jLLB1sr/Im9fTncTmObr+7lygBmOhHqakjhN9OXbVTM9X+hyS3S9/LefGXYVenYPq6Bi
3JXgLq8bm336YkcBd8z9JAbAlz7viSMTrFEmuXHWe3eGwitgDLvkUEnAyFRkZsfMmJUc9dBWI8S+
r1tfOXEUV+f3FPt6WUoGQV31sR9Jbic1jih/rqpnLxA2lnhZRuY9QDbOrcsLmyrXwkH9qAissJYk
15Sfgkm22/5WzkXb7w6RsfM9lHRPVvz9+sr+eP1iY0F50lEm82EeRpmX/ioMNx65f5KUmqvmcbln
wJqZEUUI9mHZiKdUrJUd3E0v8ZRWnW1UU33smiZzpqmpf5mVOez0MJcerSKobKswWjsW9eYoV0H1
pVPq5kOGBrqtlGP80JeNb8eqID/LJVKIkk8+J44pjloO4VM16l+GsUxPgzHIjii23YGsPXUMcEPJ
Lk/CfK9XYnAQJpRQ63JUoCKzoIofeHW43iSghl5BbFFKxVbfZ8Xx6L3Mch/gfWDwWlxTTRlMjPd3
ppsgHM/rQVJ+oVA9lG5RQHlefgGmdv2LXBbooBZ4bXHxRRJZEPI6RxTRSyzkiEzHiGg0eeG+sXLb
S+/k8aDwZpOl70O6b/X3Xy7AN+bpKHLhS27ZoTT8QhYS0y1n7cJSv/PC+mNvhhsnas3ZVci7gKYD
agaKs3D2oBoRoxPodMclKt/I25Y1RFMELCG39eCbHN9mqmYDabi+uysn+Y3ZRWQOp1AI26k03dTP
fyhj/L0bwv2Q/kMCxZuIgMsCYUlehisjpDldjLLhgtmxC/m5Cz8m5haceeV6ptsJ3ATc2wqNo8gp
M4KBHozaKftsRJJykp0i/VaH++ubpq5aYjoI8CkX8QWjnJYrbRaJvuHSx20OQwTpUzFN3YuSWmAl
9LD6bKihcPAkyLiaIewPGoOcpwgl4OMIwaNvswCgOYKg3PZhVt5A81s4rYKcaqEF8S36iNmtjsg7
BQhVdiaQ+l80PR8cvSwQSmw4cO1Q64eoNLWIN32f+XauRdVz0036rwgp2rtBS0zUZbX4UCMmfCbX
08DleeZ9EAqwp5lhdYhyY3iUpii8GS1UJ4e6DR8blI95zkm5XdS68BBVrbnhcCuXMkH179bNf/4q
vqpTJUyCwEcq+xcGLdT6vtLBCte3xfTUp4frH2r1O8FdhtMBOaV889ZYHg+9TtjV3S5iYiw9pfk3
Fmj30vN1O3PQW1wagBOo+HEXUyNbptN0MKooqlXdnRCNDqSv1vv5KgiCs9odVVP+uSB86+WQo4Wu
pVsy56fHj76wRfO2kr4wSMioLszz6Hktk9uuQvmcaq3nMh3pFF33k2B4k9emrQTcLlXRbHybLXsL
R2i6VGxrBIVdIWkflUo9Zn578mUKSNBr502z1VqYI9nyG71e3+KVUHmWrwjV6LleU1TOxNv4yQuM
X6hkoxE7VtYhrBKIgiU/34lG9bsTsi9MYPinyRhhjoSZ8uW6z6xFXoNoT/QgKOI2b30zEqNaGwZa
eJrl9sKvrgXO9f4MHwzeXxOz2746awEqdEYqYqKxHhTpOWmec3Nj4mfN8+eK6VxLoGez9Bo1Ck3d
KkPPDYfyayRAMGEa4en6Tq0VpOBdAiTBxD97tRzIZPC7njLd8twOakAmPhl0PTmMxwdw8kVoU+e3
dYKvhtHRg8qxGK0bXWj2reF9ShL1eP3HrC6YOs2fNy2I2YUb9ZkidkqeUFkMJFi/ouRTjSrvdRtr
rjEjmxmBpQt2QeMiNFXpq5nM0dBmOC7CnWWrDvaEBNc/GAIoxCOdijfPs4WDNENhojaMgxjpQysp
BylOHvUp2DjqMG+vHD5mL//f0CK7MVRR8vt6orreKeFdCcP8QTbD5Jj03ife7tNBpCwbCZXygDBq
eZhGxbtp2q7YT56mH7KgrvbQaKH+InWl3RaxZDOD/EOh8nxMoBq7zSaj3TUeVW9B9tI9OBjmptIh
P6J0glgaYHhsFbr1Retzg6liK90FdU7ZmnzimBhiuC9G5PGqJql2pRzWTlJKDPYnlMIzq+vuknAI
b6zGGnK7MtXSNrxc3xnjVDldOGqHrMiz28ZXrIMaTqi6l0MCllDLbGFI4GADe3iMcyK2H9X9SQwi
w6YJN72Yo8HFjejucahC7RRJ0KQiTW7Yfd2Iz6pBNWOivKrXMXPF4vgoej7DdNr0kvJfPdadle0n
Y5qOdap+MfTk+xSrxkEeBB1KjOheFVPkluNuL5RK6oaZWR77fkgcpewzeygUBi4nv7sPx0gArpqM
TmIyB2m2/vgsluQeBayfTlVE3k43Jv6AisgeYpd2B19f/qJlQbVrUQfatXqeHKs2Vx1YegYHSEnz
KISKfmTmXt+3JvNVgNeHXVhpFjqRxUcrNmHnm3D8fT5UKWLjTYs+k1fShqgLqjd+6D8YcRHuynCY
7AHgiJ0o069yNCanaiVx3+dyCTSlauwsJn2i0dg+dlku7tUBTr9xFrWWU7W7q/tQApfWdvxI7yvK
CvKLF3XSrVUZveVAytR9azJf0nYZAus7jblTq4lh8STBPDAl+jvtusEGrZ/+9lvhm9xX2cOUkL41
VhY+t6PAxFbb9w69TMPJ1UZ0wCfHn1G4DqTb3vswZKZ1DgRE5Cat8fito3GHHHG781F4cXyLpsku
byftPs7C9CENxMnp2sJCXrVodnKWFi+BbJTnyUSLfHal7Gbg1NhiP4g8fEKSNCkqbANBaLoeyA0f
xFAEqlDFX9Sk+W1UVfpotq3iUM+Sf6ulbx7U1PePSGf191akmLu2UovDoObFLmlQrAIiX7tJ2USc
Ir84ZGXd3YbQLTHsPtXZXkcob2eQGtzVGvyCFBFZ6JCGu0RMfvWV1x67PgifhAjxMvhm/BdZ76WZ
tr2jnu3DxXhj5PF4TIuqtKGVDG6lSLBOsthojjEFAdOqknnMa2nY5VLf7cuiUmlAIyA8ZX1wEyp1
ceym3x3q9AF+W1N23CmAajfKDmt5CVVEqOzIdhj+WAR4se+MXs9zz831fOb2aEu7zgKY0sXfudfc
I8v+83oQXouNcxscQDkzGBcTUQO4j8pn1MstB+uklABO8qE+5ZVHVJC3YCZr1xc6V8BqgFOrpHlv
I35bRXIWhTT5U7Xdy5X0VDN9ubGDKzb+0EyB2KaTiDLgWxuCKE1Fak7ROUxruzeohIwfr2/ZyjeC
H08DAgWzB939Re5U+BXq1yFDk4Vm3YbWf6AKo2lwGoOaTPPjH2zxqISyZGa8WHbaB1MwTX3Mo3OX
GNBtHvhf5BAO5OG7rNi4KFfX9crW7CqvErYwU/SiJ3afFSBjMGtHn6dOpLvR6IkD56BmF5H66fry
VnKNmcmeksOcaFwUmgVx9JVmjKJzkIVH0bsfw/w29L5cN7Li4sz7gPngWM2UJYvrX7ZCJSKBjJgP
gwWX4N+IPySv33vWxmD4lqGF65ldaJpJgesp0k/T/JwJqu1VH7V8ox248p3erGfhfwwLSVmYiXj4
9DWnhV3Ay5Myi6H5T7X87R/2jrI5kFpaUBcADG1M9SxgZPKMRsQI6D2Ngo+wIwTPZR3CMaIUW0LL
Kx6BgKFOov2HYkRZfCyxhbkYHt3o3MsesKnoMTLFG6S3Nl4OW2bmKPLK1yWVRcEGzx4yqFSUtFTV
+9raOFBrxUMWQzwH4Dfzki0y3Bxi7Abm0ug8FlLCvca0pxxSTEu0aXxoc6VzuAZjAOupmjpRm4o7
dbCiXerH+UauveoziLoRSahnmkv1sL6PBTnqWe9QP6Xxg9w+e/FZCW8gPd6wtBJ/AYb+tbSIIlUq
6JNfNRESkUxMeKoaOzH3/HW3nC+KxXMaI/QAZkYli8Le2883dkLr1fBBntOErGtwAuH71Hr7GchV
+53dpj/rLf21FY+ZOwJs3/w96bS8NQnXbiP1iRCcdU+9hWn5w9Dz3tSqrS+1age+e0bXZhZWY7F/
svI/pF3Hkty6svwiRtCbLcl202M4M3KjDUNmRE/QgKD5+pfQi3vUjcYlQ+duZqMIVQMsFApVWZkl
JmlMcLuqfRf27jtFkrw1obFlg3vLhfdXOXPqpcQNRqfONxkICrIGT9qNogf/pcJHQqmeBw4L1Rqo
lVxbSZzUTMrYyCLLWtAx+VXQdg+Viw5Ym3VvkBmC8gRYk9Dn4+2aa0N656AiChpXxN3vdXlHsh8d
Cx26BdaVePbvjhduKlxVN/e+OnRJZS5gexv1OYy91CfVVoIkXQlYd/kMlYuKhnCDLFrZqXYxp1EG
RJRvq83RzeuPhqMcleavaT4wBAS18H9sCdeIPrdZ0eHeiEoG3SGPqwE1sxKHuhUvu/UPJAuEGJ/j
+tbIM8GsxR3ywuGUMk+olbIUsoJu6CGhzcjy7vbKnV6T0ErTX3qv7ibUNv3Y8XYsVt8LM/77etTV
bxAOVk1R+gUtZBoxjdlBV7u7Pquf8RLZyuGlfnKxWOF0Lf2SuzFRESlc+76keH4svatsbKnUCCrZ
KCrieoZCwvWOat7QqXrSpVGFGXcA1bL7MfG2yMik7nhhhP+Ii882YCxZG8chjdQ2MoxvqW0cdL0K
NP113T9k8QidGU4FiZGSm/oyHoN6k8xgamzs3K8sDaOdu4p8WTciuTOgwvPHiBAliFpiVB8ktPwK
tPpIze4U5V5pjkX5bWi/U7bROdxak/DWoUXbJ3kCc0T9EIOf0dEOlrGRxWwsSYywlbLULhSzsSRL
C2dlOoK27tiqw84th4ferF660dyjpLIRb/lOiYH9YidFouemBVqjnwqYVb4mxuDnceTpUV6Ph6lv
fWAQ1j/cxk7+ptu58EJvnAdbhaZXlMzKgShLCii+HoNkZdi4sLYMCe4+DvGE2ARDNvkZp8+2i6rJ
FimR1AYfgcNQMe5FsYPdOXVCc1vBJWKafjY9t/PnOv77BwIXJ/vHBv8NFxuWgLCcTm4MhlqPBDV7
X6wP/bBXl3OZ/Fr/NJK08sqSEFMNp09GiyRIo8cdXcBUBJSvrrEgRwmpT5f9ujVZOLpcl3CCgWuw
Sk1xs2jS7vP4u5t/AtklxGN//AszmMlGYgkaf9UWQms7DG7rLFAC0ysvGlNyJpD5aJUlyAvz27op
6f5hxh0dSa7sIBYrCKvmkg5eFnVjteD61ek9oyi0Q8igObMuQbkNULmN4yu7OlBacnQDlffbKkxB
qJmrKL1HbrqAEmJWRt+snY2zJDWCeWmkfhgWg7r5tQ+Cuqru5sLKIrP9noN7oWbf17dOepAuDAjO
ACQ0sfMOdLhZ4hz5vFvh2a+QFdmtm5H6HNeFwrgIQBgiEcFiMYdg2AHPmeWnbs3BBC2mzv5cL+qG
Iel6QHoAnAeo+uB21xvm9UbS4G7MI/T9IQqL8mqhBda4BROXrQf9B+Dg0G8FGEK4lpphGuOiGrOo
B+0QCiEVYPyLFQ697q9vnCZbkIHRFxVa1YDriFoYRt5Az37ivp2yQxrXH5QeODGm5BX6nKisE8zs
F9C8rdPDWC6QUZz9tnIeing6YBLr4GxNTMkuS1SagMYDsx0ErvnvvYiKXmrbRRa7SbSoxpMxjHOY
xjMI4o3xrqFm6A1NlMTD28DG4/pOyA75b759wOZ1ECMJhkdFhQCQhvkpHJV9NU6hQfT9pDtHXaev
3bhFuL9lTnCkRa8mt6lhLgXYoBmnfWEroW3ogVXNT2i4heurkzkUODJA28M5pTDHeL2tBWswG7lk
KV5F+VtrFGgkF6hPKr41/DWNBTYI9M14GgGihJel4Lu0sCpw0+PZOrfnov+Sep/WlyLzWJSlkYLy
+Qk8Jq+XArLdKnGtrIjqFteYOZ1N7aVxt/qrssjIOclB3wZQBd6s11bwfZDlukURWfH3OvkyzYf1
Vciys8v/X/j+yVDkFSq4BVgq7keM8rf5e4lB+GQ44ynZKFuzubLvf2lOiMOgA5m1mPLlmL2f928p
BBEXtD6LjY+ztW3Cx7edIe2yHstym1/dUgPc+ra+b9qGBXEGtlZ5z4eUBUg2vSNl58I7K/FJiT+S
7GeuTgGrX2j3w/BOg7Y3NOWObX25W//j1N18AAN1DMi7Ckskc44XqrOUUdO8sfmlM+50668fwbjz
wYHFexe4aETYdZ5ko9cqShllZe9TpcZgEnSb6q0n8K0PQvcakHgI+ABvffOgs5PWXgorLVE2fq7i
HbqFz2X2PAFHXvV3Jo3Wv5xk3wAbQlQA5xwQ8uKHcxxlyRozbyJnuOtSzx+G1M/mjaRaagQwcvBZ
4ZmKWHd9bImTZQokCUnkQCv6WGQlezOzfPhojq0Xrq/n9kihVoISIHiC0bbAmOq1qUIDcQpo/ZuI
JKDqtU/zHBF0fLf4ZiQrMpEC4GpSIX10Q48KCK/jtBPkrZmC/m+LSrCldV3oLRo9rS9IaskCGRqy
KG5KyKgtNa8sA2SckY4KT4EpUXAfBiOwpetm+L5cv0uhvnZhhh/wixs+djKMsBswUzSf2m5CC8vz
despVs+KEhkKDcZ546lwGzJgERSZEH7jY8umsDDQbKikWsw6yrqfibGE1H1fX5LEFbiOmIN0hZed
RQwh5hcnR6dMedK9VzPH7KX9nTqtv4y7dTuShVzZEbwbgBOvGnrYMe3RJ+Vb22wYuM1K8MLBrD5i
DugMb2q0dQLZlBHCx6gUtPgwbtBAGrDvtQAVQN/otkrCEkQz7KHTAbo0/soRAx0lvam2Ohf01TBJ
2wHZUu01DHjT5uPkfHFKsLPVH+Jmi/tPuo+o2/LzizD7+465cMFFHyqv9QrMhRXgZ9U5juXvzxIu
CPQ+0CADM4XYh0AQKvIyw1hTWangq/fSE+Zb+pNWz1usMpJTi8MKRDgWgyaW+PSBkB1JzSLHczth
b5SSXWF4Z+z4RmCVbdmlGSGBoNVo0oXBTKvobywzX+dh66vInE9H6ogxMGD5sZjrwNAPRk6IYaVQ
jeDzKXrY5V6YkzuSZifNeF0/StJt+2PsRoFeJY1XEwdF06XYpYn1GRPWPhvN9783A2IfvOBQVcdA
hHBi9YnWKplQZTbpi+d0B0AhA+DENkKqbOcwSwayH+T4aOUIO5epGWM9wcdxdOBfOoyFxtULVadT
7im7VMm3EgfZ5nHhDVwVOL43iE5rWEpz0Fv4nFvlvj2kR11pHlxrayZMFldRPOB9Fh68Rfzrkrm5
M7sTPKJTwnyM/cF8HsY0BBJoYwfllhD0HExW3DIpL2YJeVkHojPJiBRS9fwW9W3S9wd3+rTuEbcs
BnAF8OM4Loh38bwX+2AkJjMFgCqJZsTWGs9ro9vbmNHysz1YEvswQw2L/IssAkYxXQEQp42kj3/R
i4inNQqG/AjmeT3vIYPcat2eU3eLEUrmFpdGBGdn6mznJYWRpf3AHKjsxidn3kofpEag0wHtWA3R
zhAeZqCb1ImHSf5oMLKnYZpPQz1GDIP0G5+J/z9CmgJRS1CUgTsLN6Koy6jMeusCBQ47jdKDyRKy
6W28N5QiWqwpmGf+0jADwgYQb2MwIx5Du8x36z9Cdq4vf4MQdFPTyrzOwG+AMFBO3hSz3juLHWKM
3ocWxrot2b7iJgSpC6B+t4UgsEZChiNfILukVc/jZD8oILbr0aFYNyO7R3DrIiZiXgr0g/xnXDhi
u+De0FCqQ1N77vcFeA5/6Z0Fku91M5Ik0wKqnPNf2fwFz3f2wgzG4ifA6XCXdCYCLtEOdXPyIOqS
ABCeglPOIq+DtTXBJAsil0aFz6VQvaI6lGQilyON6xRFs7c2jYNU/TcfCy9QvkCDo4yEgN9XcZ2Q
tEc5xyUPqYJXokeyIPOGv8+ckdH+Y0ekoQRwYBkMhtYiCAFC0NmG6RZtkTQcehYHUoAfCR/r5ksp
U6z3SxpNqn1uluY1rtynelB8lSURkIEfMGGBCqsdFZANVvJ244jJ3B41Y9TZQSSma+JrXnXZHKtF
zL9Z+ojndgR6rUPsGluEh1I7DpjYUGXFC1gMJ8CcTagcj2DKauaATr8m+u40W+JzEiPwakwyYRIR
6E0xDyB5wkyonqKlpIPNyFJOSw+RtmI6rR8uiZ/DjA0qNFzMIHsTPlkCwHBl6NizbHIwejABlmUH
ifKcDD/XDUnXAywPYCMAcN8MUrAmHTNCgbLhdOAJMw5UswK9tzcatFIzAH5BYxjM9DcjDno65VSf
kT5BN953Zor5lB9M/2u9ZCRoWMo/VgSgTT2ObZIVGWr6Vo+r0fMVGzj0eusSlr2pwHuPOTCMmKM6
JU6JKh3w4RNeclE+fPaUct+yOCjNJgT9t88wK6IVr5reQhH6ef1jSS6rK7vCxZxAlNKyaAogEdrL
KUmBp/8Yk1O9AJ6fbsV3yTWCYjhyNY5FuC0yz2xalJaBHxcVi69lVQd9Nn78+/VgmA79X/wFJkXw
8oFCqs82F+VJo186kD6r/dPsfUe7JFTKDcZwyYGCEjO+GEakwNotHqjW6YjL8jaJ8gRpoAtWl3i3
DNmxXZZgfVESV+dRzvbQBQB80xQWZSYm3vfEBCBl7nfFoh0H1C+91tqtm/lNbCdkT1d2hKuwtunQ
kMRII4CVHmLFCsC8t5/U/pC1L0B+HwytDMx4CBjaz6jOHHu3CSay1d2SZAFXv0K4JmkOwhQMN+D6
AhW0SUlQFag5Tudi+ezFIwbvAURcXtaXzle2snJLQJPmvVYtWo7Mw7F7PxseE+gGTQN9GDr9YJEx
sunGS1ZyFBykASrQ5xZHdAqLHOu8pXXjpgj6Rlg0fdhvPVk2LIhLgnCPwQzqIdvIHtBF9G36vr5n
Uq9EYRjze5hpQ43uOltrRg/EUAZ4euJ5lxhnp3w1t7jqJdGJP8KxUyipo+QjRN9W6RTwiVRIb20n
Obpz/KmZzI8ZM6k/ztQ85Uqy9VKRmUSeayIBxajsTQ1ohGxM40zIYjyrTh7d2UvCFOeCD4q1Qc4W
b++NBfn191uJmOWpGkoot0Q3XW/qPfgXYBSUOk33HYW373GyEa9k3wuE+GAw4QhY/Ln+Xr0GrgWM
USVAv36nngJRsI8YRNhI4WVeh08FqjSAsvGqE/zaIej3k7xGZqa+5d1d2m5NM8tWwQkLORkAHzkQ
DFAAQ4cajNdPrQ104dygGwq8+f0wxlvTLrL4fmFJLDaRJTVoQkDJxnvrS//MKhqApc0vrY0ei2zP
AFSBFifAKgDhiEua1dhmMw6Sm5ACqqize06h6rdx08tC3IUVMR5UVukNFX8qOm75phvskQzWEUpO
r0nhHnGbBl7xc92rZRsITCAe4qAShK6P4HD2Qgp0RlAn1ofF19THSkP0dnrf1XZ/b4iXf0wO87ll
IWJKOeYTgaHYau5iksR+aioHzAeECVm2ymiSVaFmi94O5zoA2IP/+8UjNQG1InUZtNBJOpc+hW8Q
HepTCXvv+m/r65JlhWhS8SQDTKCoRQqeUS15McR2D11qFt+7HXm32iFIMQILjAWU65eIdfmd15g7
SthW5sv/b+FKvLQtur9dTpmZENheUNoypvsKXZ9RPVNl3NXWW9uBnXTccFHJ2caMFFhW0WnCisXp
r74evcmLO4AQHCtA5PXN0QpLb6tAKTWDRjCnc0LIFasZGNibMrVY8OAy7Dtt0CAbHR9T09sovksO
HEIUVzTgTxSUvq4dpWpZ0+ObovRUVIHVHmJ2BMCX2a5PSAMo7hb2THJzuXg+IlFEYqFBLeTanlG1
vdrXRoG8iQRzXqDEC4iifnTS5Ng5G0dO6pq2yRVkHBQob8bLCI27NvfaIlJJAkrVJkhLz0+ZFkAY
0tcxwuoNYCd4r6ytnOA38lZ0TJR7edYNslX8uV4nnq9O2ut1EaEb5JxB3V/6adeZZ1pOE3D9KqQ3
jMZF4Y+QIMZLFPPhQ+Eza5zvXLv6Lfh8H2ddDn221MlfgAzsgVCyvV1L3PfUmZu7YTRB84se1N8/
WV3eeAYJNmACN9xete4Olts3BQJi8YGYM9oyJriiyFZPRpbIXxoSY71dkAYKPvg4re1NPlGzU99m
907xoBKQwrGjZjb33ViHoBwPwYuxV6zy1IMgZj18yc4ZPB93KGh3cRSEZ4vRtUYJZ62ioVruOuir
AayW6BvFLtkpAxGMbqK/jU6NGI6z1jTSpoirqJva/VAOO4idjRDhmX6hfHU3dmrlz5WyhcySTF2A
eBppGGZiQKrimcJhm9A9bt3cKzH4SAIDrLmJDcxx8W5ltU+dO1DReQyMn+XeaX9mE91wJOkHxhAu
5pjxysXADN/6i0sIrUOoIeZJFRle75tDfQSZ1SlOW+D/Sv00ImkteG3bdO8WnX2uZ/3sTvkDSCjf
1z+x7DJ0Xd54hr9x3tHr30FBoDZURY1P3AKiZHpds1MS2uwyYIr8NDHI37sUZLL4tCR6WIirQkxV
agid9h5kguhUB+jdBZnzorEPf70oXvVxPU4Xh4Ah1EQ8ta6meULg7nM0r9AH9ClXwAErHzSXNirr
EveFGUAm+SPwllncGEA8aU1A8+TGS6ZZu7i5p+WvtnwYqq/gdgrWV3ZLw8+ZBf+YE++IeOi6Lolh
ztWfIXPWtScNvGtp+WCpoLSbHrIZg6HfGnfw5/mVJi/zNIU1+NfGbyz+Vdt7xfu1/os21v/7nF06
sgEOhE4pSgA4oXexPFMXHBXPjLwk8adS/bpuTIKbvV6+4D5OrfXM9jJYw1DevHzpknMzf1WV98Y9
9zH1lfhckt6PQWpN8qeSnlDg8WtzI82RHBp8BMA1UMxBydfhe3Kx5tmxwSnWl2VUWAOYlJW9pZbH
wtOf0Oc8rq9YEoKvTAl35QBGDkutYEotz1Xeg0ryROnbug1J3oHs3uJREATZEDO4Xg5alE1WW4hF
DVSvUvurN7rhfF8GfbJhSLYYdLoQcqGNg8elsG+l1y8NIXoBxJYZlskD4Tf/JiGX1ApuaPRckbPd
QLfMoc+tVh1xSScVBojVoGT3pr3hArL7gwvggZsHYwKYrBQ2TdV0NteJUwCP6N4PWnYiKkMvHoMK
GKTHgybQWwUcaonm52392tl1APb0jeEfmR8CqQgVVM5tfoOwak0IboxjVYIhYFD34PmwdpjnB+16
BTIParMtdnxNdthR+UUXHckPV1u/9hQO7DC8qaqifHTux8r23aR6LIt0V5vOmYNb1bQIazwyUme5
Mxr9xGpMLJrsm0XzN6qXj0PW7BrDfrBbdyPmyzpa8CgAEIFpwsSIOPTHH1q6OsdlBE2RH3ZLKW5S
oOkGkFHcJYXKMAtjQnhPnbNDreX3dt8eMFe3JSH8X34GHIKD3rBNwoFNEYUao7XKyJjzBwUMZmqp
HYwUsSmvG7AqpY/2ZL50zvxUVPVHe2an9cMs8360k3GSoeMMLJmQs2WkaltqFjXst4FBH2ugCtVs
/78ZEQ5yb4IlRy2zOmLW95oeFfZj0TfuVVlQ4vM3mChHZf6mjNf2s+ckiV1FOqqTans/K16g2tNR
Ke/azt5Yj/SrXVoTMgbK+slsa6eKnPQrajmAJEFg21F9ZgDzmadB0mF+q7ozzQdgDjfudNmhurQt
3GlNazZqpcN2PoBG1HxlXhpgOMi34a59/rEHUfH615M9/dCc/7O3vJ51cX85SLDVtHOrCKRs+6nH
OI36qk31bhieXcgrze1OMxcfs60b2yzzTcsGHziOhnqrMM46kjgl1xcuJztwjbu5/KYNW3AAmeOg
0AKfwasFF66wuLFx+mZOEKPapXtdLChm1NodBdmvn0zOKYvNcH03ZYviHcbfLxgUJAR7pU09umRo
MDLrhZGT0r/E+Uacl3kIwjuPJ78JM4QkPZ4ynaQMJuokxTiXFTaD8oxkHtiXJTI6tquW6mV9Vb8B
PcIjHcPTf2wKJyIvmQOoGZrAmMnclzUEHW3nkHBSsb7YFRjDSvASH6oyBIBrT1pwptpZiGcrHqvI
HFyoP5ZLgPm8vUuhM0zTe4C2T7XVhFhNkNL0Z24Wu0wfzjRuAqVqITREQWrpnY3YObWmvVOrZeNL
SU85V+QBNzY840YMXQcILGFoBke25fqWcZq72bdoubeV59LZ9f0zVX50JfVVd8u09AteWBa+oAFC
AeBJ0OseFMyCtn7nfEimqOmjmNDg7yVt8Ui4XKfw7ap4tPVEByChouyVQkmPFcVWcV2ail8aEcKW
PaEFBh0alDbt4lj3ts86yy/szs8y82RXJkRmli8oS3809XafV+5zaQG0ZRlBOmFEZLQ/rTssP2Y3
/nqxw8IxZAUKQm6Jn+Nk9xalKBxtcUJsfUP7OmraFFJHzoBdzQkLYvPDDPWfpDzNBdsX5Ae0eP63
BQkXeV9Qq4GUWBYpw9moEqSRG48pWR0OboL6H8Zq+GAXX/DFNZCAojNdwJcXJWBnZN2XOP+A3FyN
HyftuWaPrvWiLD3Evz6y5nNVtn5JdiY430xoeZfsQMovGvlOJ5DRbdRdJayi3H///DAhh8pmp0ra
GT+ssB8ZgQYZgBNJF6nzSe/nsDEAbSDRoH9fmp9q/Y21+zT+lfenmm28V/6Lj//nh9xwFAGgXGtZ
2WRRuWhBq9iPExpwfqbVewsaVAtVMSEJ+hazC5WJHsA0H5j4uXORH7VYvbOU/ue6T3AXu3FyFz1A
INxR+haTOzaDPqOZgcztZ6gX0BMAJ8cRtCT9X2tv8whyYUhwjQWiX4s2ATdl6vNdjaJwX3fnAcwT
6+uRHSl0M4FnBqEqNOL53XrhgVOuxGla4mKbf2tvP/f2GDQWyF3AHjRmyaGMtxDHUt+6NCmc4mVO
k27pEInLngXZsPfcrxNqCdR7LqDpNalA6xRpOPVfpmwPUFegK9POHh97gozF25Jwk2ZiIF/lRMPo
f2Fa5noDNA/slg2HjtXL57k5gODKr8bj0DxZEKllzTeTfpmKjW6ldNMvbAqBpSZ9rC0FbFpjA8Uk
N6ibN89W/KWnoWa+Dslh/SPLEjKkLlwqBQXPm8k92g/55Mz4yF2THVg7hWNsoUg1Ptgc21Pox3Vz
snwMuqQujgc6UZhUvd7SulDwAldxZvW89y12sIAVzur9uhG5G11YEW4/uII5DKjJRw1r/HJ+Me1z
XRUHDIJM3WvNXsz8KdbvQa0HftgPDcFjtH+Z6L6qNp570hB1uVzBg/pB1cG1hR+Spt+U8plZPxET
suxLMTfg9/zUWhGdD3b+FRyzzGl8jvkFz9TGbvD0RYxLEBvB70ATHFAPYTcWWi8KweRNZNTPKv2o
zn2Q02OeWz7IPAMvBsOLY/q2/ZynG19bVkhHrs8hXMCxghJMMO0uzZIlC4dWlWO7o6bmvlA2f82t
pvIh6/1u2225U1Mt3ls26FP1Mv+VzXr3OmT19zHvt95W0sMF1wOehlNSiqNVzjg5Vc/heJ3Z7dpE
jdLMDRWkzFlX7MuuCAe2lapLZnOhDXphU/B4RJYOiiaAHjqq9YjO2Y4V+q6sQcysznuFstCs8qe+
6r9NeXxUSRZqLA4bmt0zQ99IsbeWL3wN22V6PfLM0wRXsuYAHG2fCvCM2lm5G92j2nxe9zzpYb9Y
upD1aQqrFaYjtqh9dmwAbbfd9NfslN/WzWwtSzhkLktHNR94LtYda8MLy+FTQxFW4jZIVKiIw9fW
DfIM5+ZAXaxLuKWsuqVzxcfLsqR+jdv6ZzVNpzQmfj1TMJI0ZjDUbIfa4MZxktpF1Uo1ADTGlSy8
U1zFGEuKad6IpsODVvb3tdq8YVh/V5XFWVXqU1Ys0HL7F0hMDwhgHZpFeJrBma9jNnFsomg1oM26
VxyzhZxaNIEpmmCNtaUUJvWYC1P8U1+kHCTVSGymOCxGOe+YprxoyxCyvNpo8MkyNcwa8eFUYFhB
eX5tpppoZrYqzBQ19fvs/P8aON1W+477942fXJgR/KSeB71RPJjRY/qtUMxfkA7ZWIncJf6sRPw2
RhJX44KIhsHUh9RI7/UGgs9Qp4NirwroY9l9Xop5R2bweK0fAtni0CeAlAuI+EC4LwQTOiq5xhYA
WIDgfsyS7hkesnGPyxZ3aUL4TIlNIBtnDbjGaXz2Yo+TaINmb36q5iHQzOIdIfxJAdv6+spk3gF6
K15Jx7Tqjf4ZScACWqcAsMQZKhAL3RnG8Mksk0cgNTZWeGtKh0Ii6J5RmecsSsKJrkE/YeH1D8Im
gJyMPPvKScT72HkmxLU3or+kwAJjmGQGDB4cB7rYFFGgXunlnM0FPABQ3voJxnl/mUHuSg79+FnV
Gj9u8Xa2s12ubGX20oVCls9GEuJxFpTrE+cMdNFNrkuf2mMTNABlBOrYGAdkB53m243TbFm8DSVY
LVoheCmhy6yLMzQTJICSRscjqYUaMdgCwLpW4OG8UfyTrotzN4DuFGhJkR8gHpe4BfcFpjFnMJYN
VrcrNfOuHLx7fd7SNrw9DljRhS3hOrVtZfGsDnG4cPK73FLORaWHkFTcN10cZlW1U2n73FVsA9gq
XSLiPvcYzngtnMKlsBsb8xPQax/MsKsnIHST0fcyele0IHtaP3uyrwa1CxtE8rwQKL6hl3hqLFJj
XExvfnpghqY46eAQXTdyG7rAu4vn3O/RYPUGCKd3sdamPR7q1rxMKBK0BYiUt9hlZEZ0DkbipCXw
QSEyO/owjybFZU3cV8DGfKvaQvLL9urSgnBZjqNVxI6B2L9gGqwmaCgh88hiY7e+W9K4AZYkQEJs
EBJgHu367OqZlaigRUYdgOT+5IV996nq5tCGbMww+qP+HNPHeep9zfywbpkv4Pr+1IHA+WNY2EJM
VGvlYiBfzY1u11Smn6pvKRDJzQJud1wFNqQA1y3Kt/SPRWFLFaolHbNgscmsD0PVHVrIBuYYe92w
I3mhXi+Nn/WLRCd1eiB7ZhiqqkObfFDzOvDIUdN/pen3rizCtjyP5icMCPqmcVeB2cIcQLk9nJz0
dX3FstN9scfiNCNxOkzUaugkONCB89XRetHr4a7oyv3Q6qd1Wxvf0xMugQxKGt5o8JKm96jN96hl
emDpj1HgsZc3ZwsfveW3nn69x1nPEpNYeBcs3lORvat6B+giHLb5MYBLKq4x9lJzNNcPbQtpu2la
SI4ySLnp+sh3tQ1V8nli+6x5H72Iubhu4zdjeQBdj2+P5cZZ3fBfsb2mAZRYpAqW7IGGlj032mka
ntc/Ij90K4dSLIq12X8OJVKWT4Wpn0Dle8xTzZ+GMhwcZeOkyMPoPyfSE4LP4k1GbLrYSab9AluI
P7Mv6+uR3aqXB0AIMm6qWLnXgZpNMWwfQuLArbpayDKKqZj03Cvu42DSaBz+BUaFhwC8rFCbwfpE
SMTUkVypOC274aaHAqJYi1YdesaCsSbB0uwL/a5MspBW+9w4u+NGGV/6GTFJAoU/JLo3FOeLpkFG
rUIA8tTHCVJFcRGQ+dVWPswAxazvsPTYgywAU9McrS2GGNPJ1CnPUPOLMcakfWoI8xeVQJPzXjd/
OeRl3Zqkaot9vTAnRJnWqvLCqjnXnvda1oAngOvcBJijuVONn73zUOXHsd14hkmj6IVNIdQkBDQk
BFUOcAQ5h9a911vL7+mD5W3kYltbyU/LxbVh5niMtTrsdFO3GxodmrjOzmFeOHvKCao3Ydqh7/U/
bqhwBOvWHNSsQhHTWpanGhKuSW0990Z2h2HtsMLjpVHVA3pYR22aw3Xb0sOJCTi0wJDL3wzC1wCZ
q5hxx+Gs+8Cp7xN0rOuoSF8hR7V34+/k77nS4Dyo+XP1a2gAirVSoKb0FH11MMwm2p5U3rexykMU
Jd7X1yWNaiiMcrQ62NJU4X5oNALF0QRxmirVZ4ht+pWdfF83IXWVCxOCq7hKDpHVGiYsa/aN7MVd
3EMCFThCn7X8kzltpTTSI3Bhj19NF66ZF86S9FBYjlodpYAP6aj4o7ffZmeVXXF4w/IbgY+yuMJR
g3rYkBazi2iCYR1vcNHxbA6o6a/vniw8AvfN9ZpdjwO2rlezDI2T01oB2bVa+3o37ObxTUl6fzGN
oOg38iKZN1waE64gghdKrvcwhvmJfZc9Ke6wW1+O1AKePFxnFU0ekXqLto3Xla6NWzT3/GrAmH23
ESVk7oYpbUgYopQB7Lzg0YvJ7G6aMZmYVe9N1QQjxMww7ewXcAUIQhj5Rp9M+oG43g5eJMCsigUF
iD6MmTPC3oyvErdfG80McvcL0cwDNMDXd0/m2pgD4FUukHCB4OnaGdrYUMqywHvRHq2dQqdwMR2w
22RBO/5ctyTbRTA7ICGAvAVeqKIl9D70QUWo1ZkV9GMObceHmpybbuSl7Mc0LTY+my61iJfwb5In
UOMLkxYeKeO4InkR5fOgAlxWojmRQC0U5w8l7GlcwibDGCsq7J81EBR+ZTVGPlIrbnflMuIZlrAl
GC2qHSDRM+4UDKj6gIE3mFmax6cMslz+kpTItj3tp0lmAshv04Sg3+j9XvEmdAQMNSyVwX1jTbxs
+IjM61H+hhYddK3B3SeEpCang2WDXyJSUrBxqaDrwwf8+zooyDiQ3KBDjgTnprJl1N4wQba+wBiO
3d+prdX44GHIN5p4Mhc0XYxFcuI850YJzJw7MwGeACNHan6nlopfsXoH8KW/NFty4LIACxk4QLAc
EKeB9/Da2x2XM+OnVh6pZjMfJ7skICiIHV91mi2F2t/vEfExgX4/+FlAy2GDUOLallE6dlEqJjDS
FNBGa4H3VJNjPFlmDS6p1B1d3zXqCW33eNhBBxVFhql3v2Cr39SZ1oHKTBL2mAU8OQoz/dFgCxRF
Gsh9qV736JluFxqqggE02o1fyowU56zr5juA6jsfVfNib9YAxHkuSQ/xrLIYI5Gd+dSW9E1lc3r2
JlaFeAaYkKXIgJ82B/fBRU0xWFLXiSoE7QASd18wTzO9dGq9QCdj+ILnyrdZnYsXLQH2OkdP9jy7
drGjADdiLBFp01x8V+c2OdAl58Ni6FHX84LnoD69srTLj8wY9PvJsWLQnGeWD2K5R/Ck2EdosFo+
HUnpO2WV+ZSVb6o3f00xoxWgFbXs0+JTNX1wl2cSQTOUOgcM0s77ohtAnlYvfhrnYzii1Qsq055h
nHAOSGIFMQHLH+jQDw30t8O2B/baIAZmAEw8kYlRkqDXqXvn0hYRDyXVfd6QdusYybwOLPWouyPX
w0ib4HX9RNShZEDLl3YcJU7yYM/pbii3Gkyyc4QSKlpZgDrgzhWu2iEniTZ4FABwDmSpgY82w5RY
e2U4rkfy3/U90bUvLfHAe5EP2WCOja1xgCU7ecqHUfUHRT/FIPS05iww9TwsOIExhG0NZ9mNHn1M
deOznU6BMTdHWlahMurhOG5FEtnFiakIDlbF4Djm+q5/V21oM3SE5xJsJ99o/5p4T3qzj4uXBAOm
61sg/aQXloQdKBMzS/V2LCPLnH2vOtGJw6WDdSPyD4rV8LAIsJwQQfoFekxl3WMEBw+8eGKB0yR+
5pxQ2NqwxD3w9oP+scRvm4sPqthql8UElgC/UgNMy3T/R9q3NTeKLFv/ooqguPMKSLJkS7bktt3d
L4S7p5viThUUUPz6s/DZ3xkLKUT42zHzMBGOIVW3rKzMlWsFaTKC6TpKk3VkiAKcaqBNjWscGE0h
XXd7oNdm08PrGZsWSpAX7Z6yykeZdXhtjWiU02FtNN+qbuHGvLY5PhuZLVklc73JYwbBGl0LwFf9
qufeaizAjdjHa7jEhR1yBR8z0ZqCxlkHBMlCW/X5nOYtxtrmkNxL9bbzyyTqnzxGqm0F1fL7Cv4/
oEwNK4fo3j2VGntuOLxHUGtDv0cDib02eJrvBrxON22cL4kUXZ1y9KCCoAyJkoub0DYgAqE8nj4N
3hjkWhUmGlDW2cvthb22r6DXAqeHSxDKedOv+LSv8jKCOqnAgwaMYfmknNt/Q3T7O3dHiGa3pv0Y
F7LbUAQyD7ZdWgvb6sqKA5szafaiKQsNWbPzU0RRDcaUiXMflI2+3tkPY5Ruo9K64ynEQswl9a8r
PZJoMcWLHu2Y6EhCC+j5cCPDS0aviwfUjEH1mQ33Nnsj0GBOmwMqaAQq5A37zj3hO/xvb/ZBou1q
8ds1nhHh+TidUBdJHqm71NQ97bTz043oA+RtH/J1E9X3+c+CfAphcRypQ0nfuqxe2fy7SgxUm/+M
jbmrvdPtRb+cdky3OcU92FoTOcm5uYHbGSEm1Mjr5NQXv3jxI/ew9jQLNfp+29Tl/jozZc0ifDC9
iMpWozpkRYSy3dpLVxkgMa7zIuMnrkI0dt82eCX7jWI2qNmR88Fr6aKAnlcWx9OdqIMcHs0W9HH6
lqg34R6ydt2YT4X5J++PymoXvMnlVQAylEkYcKKSNS5Yn7vEylmdAk2VtSIw+X2STHDoDRGvC+P7
CEZmm+XM0sxt2baSCB5ToAghFeQbSLuvrV77ZcTCfSlA2+tnY2V/F66Tbou8NreZadehRDf3zzIa
xS+Q16PJwMLP0wanWbeTtFurDLUutOYVwbd1QP1yDMYks1eAGTkvcRT/k0nHkkEyWtHv0dMUeEqG
Zu3mXH43EudbKis9qBu73MSW2X0r6JAOqzj1kkdR6frfpI+75s7GtXEPMCB/IZ3gQQ1WhrXbR+5D
UtTDiReFwLONtEfmklfmZN5x0Emx8vJK2+RqwCsuLjN26GNbbJDRtTIfzErGyinQZBlAQbjbdk0G
rhabEUTtEhX9XI9jvwN2ZGN0GbBmkoBUKjaNdd1E8r5gQ71NqSX8mHfjDvzt8RYqFlWQji3bQDbS
BBkQek0a9Pesu5zrYdzq0ROF90dqCWBN3VTwjm3TBLqRgDFfWpr7vS8L8shSobhv9Vb3q3f7fKeN
a1fIv5En3k0gYfqE3I2pEUILuzix1Bb3jdYdGWnNTTlwuU3talhBycAEh8UkFtxwFXS12QYOujgf
o64WB4l85Q9LT8g/FWCF62RIu2fTI+R+9PgYKKN1fnI7lQFJ2uLREkpsMlulWGE6qoAqi/0UkrrH
ClHFAf1k/4yWFa2bMdcC1zaTdVHzZqV7zFmPiVUFnhP1u6hrQdJqFNFdz7war4HEWaHKhFp8pQ8B
pVm6BYDSxlf6LhCD/ktWbomOHTWGo+WyELFmG5ASRZrgRUtokJEhO2mtU7yMlXBPmV6le4a2Wb8C
Kf196cT0sYtyd5NEokD5BXR/NY3rN15IuVFu7gQ5OIg2Th5Ze2rEQBMClgYiIjzXlA6lVAkWcXTP
OK1PrdyBcnBpvGvKIH9pi+jTS9FBBPVhcyuKTK66Sis3idQw2X0B8iy3T1fS1cjKVVW7dgjtQt1q
5NaOKrojhhQbJ84rYPzwrCGK8oA3URfoaapvbJMjFCtca8GtLbmXmcs2I1I7QmTpI2C2a937zpON
Fw+QU/192704Vxw28lkUiAtQo05MSOd3gyOSeMjKIXkcDGa/c8uB7lQyWM0uMmyJM4CXvzQjd+Vo
7XiHWNGGqILuhbXNxc6hmecPRUbCpvuJlEdggYtsP4i0CHT5ozY1sGs77UomaMDpx3Z8YoXW/3Ib
7BjdTtZN2+sB6NL0AD3a5mPJ7HzjtojA0h7gf+g8NyEXebVvo9Y4IZ/IN0Qfo3UXmTwc9LF/SiQh
Yd3kb8prxF1i4YlJzNQJO4hThTZ4YDZpUctfss3LdWF7v1UJwteYo2jhjIkXVF5k7BXHO1947lq3
ZHPSFCQjXM/lwDdkdvcMoab8Ds3P9kpk7d+iAbO/KdC4ZChNbjq7ELjkiGBBkWNDDJZroU6i4XEV
GRC5b5L2b5tQ09fSrt9EDWRqWQaKap43yWNBZR2UDePHvlTaQpx1nouCHjK6HpGFAiXhhIR27Nnr
Iau1WtIo0iA2CWienyZLAcz59oQBIEKRrkZLgIP8EJ7r57uG50XqaBzsaaXYUNWF/bYe8hCJr9u7
82IcCBTNiY3ERnoIEat+biaiJQLhhHpP3Nj15drTFxJdl9+nGtIALsIiGEKb6Pn39QikmE3KyROh
fjmG1lJ26zzwmqYJqL5JHhHCzsAuzsk+a1CcUTJm1dGgYdGuPbbW2MZAvnqJNW1uyARx0wSPxBiQ
z4V82vlAYiMaq17A07F6n+ePnVw7cIxR0CxxnMxnDCTAYGTF4ltYDyi5zAyxsq+HzDbTJ46c9J9y
Ebo3/f//BjsAd2KzYj2ANAKHwSRCdz6QLFLErbkDIJN25/GdVx3oUtPLlSFMRAk2/D3ym8iinpvI
KzC69zbEOMsHiwT20tP58vPIZgKkCvI/JGpBcX7++aZIB+b1XD711ei735zqayCFaYrODcw2LZIt
JKeTgUHzERBCQvRrhw60HzgPuBGAnbSn5rvzAXQe19BHAREBZB7FxluS+bucHzSUgXAJXRoTIHpe
S2EJ5cSzuugRIATkWdUSl/TcNVmo304wTHCYIHMBp3H+87N2ZFSpUt8LwVY8RVYz1JJQ6V8TfcbL
eWZndkNLN69IrMFOXZY+g0jPb6L5RC5lLWbDwSLgfWFDpAd5RATi1swFgkMiMpiWR89omQVdNQgI
lLNpl3QOZscOLTM6elRwXWjovEMgMNtTpclIpKH+fWr1MI9CywnVF10UTBjgeUFdHazHGpz6bFvp
HAeeRQM/RS3YtQx0f7OdGO5S/FdvLXX+zzbZZAw9ZqDeBikPOm/mGhUGl7np1rI66T/BICZevnRC
pq9PNTPw5ILjFSHT7PlOenDxjpFWnAptS1al9rVbD58HeZSGYAwaJXCy7jS4TzkayxpMghCMnLre
85NjWUYLb9fL1Z5YNJBpQbiGxOw8L82TPu/MiFqntcpeNWZsUXdegCpfLABoC6Fgj+4nGMFJn602
TwvT7PKkObroOFul2eqLKzD7/Gy/Nh5078n0eaNbOxu2hJS//PUO3noAKqFOBNzEvIKd1aZVNHzo
TvFdRDbl1yDBSBsjawA3DbYgJCzgzmeXHCWctb2wupOuje9WbX1n/GsB4IcFoHMQFaBMjshmtkNz
2vC4A0XhKXOGux8EZClfm3/kKFE2xswg8QHHMT/MoB+GbGmKwKaufICC3OiLv3/+/dn6mnoN/ocE
38/zIxJ1Ub25/fvPTwDqzxNUH/KRkCCjYMeYdxlpJMrccRi8A8dDsF9p+bpd2qLnjnsyARZoFNan
sPKDW/78FJeyiKhqO+8w4o30jxjDqFnJbn17HEtGZq5iLPLKxFvDO5gqyHmY0NBIAisN/zsrs8MM
1aI8hRiyd0DfyNgfIj3QdT9bkpWfjQUpb6oD/2JO1SKUg+ftKbWW6xJ0p+Q4svdMhTJD/+xTpr4U
8rsgN8P3oUGIJZk6c+edRJlGDI4cFj/ips6mGHnBt567jsvvz1aEN3lBuebxI//Z1oG51KW09PnZ
UtTDWDkFwc831crJN1W0sNTzJtqL+ZlW6dPlo1vE0WIV8aM3PrmvHj3G3UOfoFCOLFvQmZu0Wjee
b76N5HR7ky2NbBa3tZY5VLU0+ZFYWzqEtVwY2dL3Z2F/XRc9w7MGCzOuoMdmLrUALX1/Fg8i5z0S
bcTKlOPBNE/aUrfAwvfnmXXHk61Ttfh+LCt0Pxxq8jWf+J+Vn6IaKNiBLnM2gCZuByRpCT+67jOv
NoO5oc3v22s8c7tzEx+5/E+byzUb1irkLI8j0HTVHfQYxRc5mC5MzOJlIAg8JGdgInICyIPp9EEu
MfhcX4n/m6g5joSmIqalBxN2DPkxJID+v1zIv9+f7H+apYiCayRr8f0+uxPFSj7/d4swcyGUmAnN
0HV4HHOwXoRF5/dLxZGlGZo5kT4rcrR5u2gQ+6YP8Bfh7RFc/fzEtgkkOXrU5mkVtyGQ+bKFOHrO
I7FLgL4WwpvJ1/ybhfiPE0fmCZktaDmhjfB8BcBx3JlKM3AUNi4LejsAhd52XNIKuLjwpqsImm6I
ZUF2jAbQcytWB7x/aWOWTAqS4Xvj79iG9vevT9WEu4d8MdJQoK85t1HoYD9EgCCOxNl37rrOlzB9
19bis4GZW7WNthWjDQNeE0j+M+FLWM9rswQieSRUkJS4BNEUlogxg2N9LN6bflUNGwqx52qhQeHa
KCaqRGB8wUGD5srzaWK17HhMqvpoOb993ft1exGuDuHT12eLAAo6oy+6vD4qN7TjbZSEnhW2cuHJ
ddUKIDZoewDZKcrr52MooXOD8CDmR7ViyaPLfpvZ91FfcB5XJwrCT8igWUD3zl9GIPxoZV3T+mhn
u3pt2AvR2bULAtCE//v8zHuPbgPxDKLVxzKWfqof4Z9AZ3p7NeY9Gx9XhImH+5QYn07ezAE6bTHq
rYyqo3Du2nrDvK3lrpvETzofZafiF13KqF0d1SeDs92VoLg3lQqqY6v7XfrItKCoFjzWtXVBOk2b
hCPRfmzM6u6O3fXQT2X10f2bVA+GudAKcm0ElobQHDQ6Ey55dso1qygoyOXxeWPt2ncAdcfGwgiu
mgDCHucEeQ8UMM63b2MK1rmcVsdqDHj6GyFasSjTe+2IoKf0/9mYP4uninGJ818dRyMwzTdlhtxc
RcYSl9PVxTBcwHPx0sBTZnbeXZHnSiRedSx64P1C++32Br4chQX9Tgedy0gVQVBkMv8pPjCBzMp4
MpRHCrGQBHohBzSTjUuDmJb0/A4EExeeYbicpjzwHKsjaS2UlZDyiJ5Qq/CHZNV8V95drt8tAtEv
5wumJpYmoMEorvTZ+Ygj9L5IiAEdi52jrfpyYWddma+zz8+WwzPqRhgKyQStfkg4qnEbEu9qewHN
drl/zwcxOyIoGiLpDTmpIy92MRSSza00F8A1c6ZpeC4LdR70O4CzC1+bA3nS2FJmY0TlMXt3/D+d
A+zhk5vvmhRwz50pDwOQGt7r7d02zc5sH0wWQSDjgYFXm5dLytExwT+IfaB7r00Rjn1IOg/kA3rg
jgv35MU+cHQN7BQ4oAb8DFA75xt7EmUmhHn6yaiOpff09/ZAlr4+LeCnY9MJVOlYiq8L2q76LCSe
t7pt4WKjzX7/9PdPFkRkU0gMwIJDH4AXiBNASu6z8LaRy2FMykga0pI4m1N54NxIVkUDUFA1e5be
m22/pAvNhUufn21jc8zarNfxeWGv7GK9RIp15fNQmcUZBxubjtLoLLLmWVIbbLCikz3eyWED3NCX
Z2dSsfUQ704NBfPUdlKKuIsIjU6J40Piwf3q08yBKBUwmiiPgTUZ4fv55Oslp7WjNc5JNHsBzOhC
+HNtdtAOiJQ5dtIUr59/PjONNKZqiE4y3qm1GL6+togN4GaR3AbfxfyKpXVl1SnJ42fbqEB/Vvlf
PmGIPUAZBaQ3NHFQfzn/+QYzmyEnDjklJA7i6hv/WvUZ7zJM/ycDF0ot0qaqFC45xcpP401ZfTXM
wfdRskd9EpWXiZLnfABDjLSh0VbxswfQkQGxGV8tCXNeW2LUFEASg/IO5mr6+ycfAWRGCuLOhpya
+B9vry+SSlz6IMRn0ACY+neQT50jXi3StkTVVgKy31DF64z7xnj3ReDEx0KcWZmdA0qUaIVhJM9J
uWpVwMuvn7Oz78/eMrkC3qrp8P1WbNtkS/r/8vuzVcAvRzyQmMmzenXYGoSIt73QlUUADwtobBAy
Q0/InTnRxHKjdhyM/LkqQ4CI83tQspAkuG3k4mLGFgWE2oAGLp7GMHS+kxpgoxSEc/NnTYJT0n2J
yocEMjDxul4SgpzczlkIgGYHCn08dGmhex8xwLmlIkGDqpPK5rlwD2jLyYhveguP19lgDAQX9oTJ
x0gmBvV58r8p8PJD13fymBvOvopYCeYK/VU5gICU+SZm0fH25F2DDQMtg2toKn1DGGh2EWUDL8pS
c9gjHHr1YCft8MBx2656S+qrsbTSXQxgOV6Ele49Gq3t3cuRkR06NqMvTu//jv3TT5kdpkxaY0s7
mz1O7LNV0ewQsZ5GY1i4XGab8j9mgB1Bo7ED7zNzblRaqdNlFnvEyyLAe9Rv7Beu0DLZn27P7czF
XRia7X6ecaIKarJHRCgpGM5zUD7ctjB94dOG/LCA2ikYHj7K2HM/7Y1e1aQadstIAPh0R2gllL4g
xEf3XwilrkBfUqq7ZhGKImBmB1kUwG/zI6CQXkuaGpOXu8492Eich9HSxhUtuXdgte1mvpY37Hls
dWthsNemc/K4kBMFHO4CaU6TKidWR7FTR1VBVgVEnqX6YnXhY0bBywsILH46CvbTj/h0LUVJSkZg
d9mj3j1GZuKXxdLbZTpQ8zWDpqGFnBFuPvzHuYUSqJyKNYQ9cmM8MMVectl3dyzt/45Jf4yYhRZM
fQ+SvYeG9X9qPrzc3jMfwcHsB4BnAQNE8PPB+nX+AyAEnJoyTaKDM1Yq8ZldeJsG9Novll4YPofm
aGi3TX7XpZYKG+nwB1Hkzaqv++apG3j6AwTVdO8YVrTKIVYfjHYdv1TUKUKvw8IIGg9rYC69OxG5
4xrw5L8A7PE99/JmG7dxLUBlQfN1ZvHuVOajfWRgGgxok6uHnuniGXEnNm/iDCF6VNFxOXrZ8ENh
VY6R6pwjFJniv5Fwq2+xBhz/7cm55g4/XncfYJmpN+d8cnLVZZobjcZBp1xt0t7QXwrD0k6OPhZb
j0eAcaBVC1q2dr2OU2w/xhNvrY80/nv7l+hTpmq2TJ4H1R5cAxND9JzyR+FOpapI7EPt5FkEulji
gHk+gVAwGGR7h68cSNHhMeq6asOTtgrRclvvSAS2iUbEJ5fGPpBIxjrrnOqYEqqtOjRwvWe8VD94
ghPg63zqiaTWEinF7KAi7Qq0H3KvwO4gYX0BnHNLdE1HpqQHmQ1hlTYPgOO/3Z6d6ZB8mpzJhIWH
E2ALaHRBHD9bJmVUVHmqcA4u06XvtYQBvxP1gFN3csHUldFMkFh4PFTK8SifmQI7K+mxTTs0DMRe
4efMlL8SgjaJL48IGw/EmxZAgcBSzW6lTkcfMJDe3UGCGK+okkB2b4wuAaJnd980b5PnRLrsQ3Bs
HsEkHC0EVqmAXRiMVQ4hCslWtvbQopR6ezhXDUEmE3B6xBQXslhUtFGvjW1/oFSW27pWZMUEVDEa
l/2g2LjhbXNTjDfbDx48Khr6pkcdPOv5sdVl6UiAKvpD13PfTOyNq1B87v00fW+QpPVMAUaHbMFZ
XNmEiJjwesemMJCEmt3vDrikh1IMMDoIf9CfbMEB6PtaOu1jxZypKQEUIiAImAvExY4jm55l3YE1
3tpQyleICU37z+35uzaUSXAUeEQdb/p5KUCApToerEQeWPqix3aYdz+L/PtXbUxdaYjU8Q9A2nOW
n7rTMjcVtjx4bbWr22ZvNyd07982Mi30+UZASuVD5Qgu0wTs9Xwj0F5lUoLH4GCC0Luz/0o0+bBx
F5ndKjfzhTzCVWN4wwIiDGjZRQrKZcAnanExHDxabgu190BroLTE11rL15qFkc3LNdgJINNApmhS
JUTO8yLnMhplngkyHNBx9WToeOw0bh0A4XUC5R7EUIT3YmbZM+niXWv0L7fn9XKDIB2NxO70TMB2
nKemOaCeESlkD/eUBKV2EOZPc1xC612eYuTYgYkF3BDMKMhdnS+eC4Z6maeVOqSC1E/oRBoCJTQB
5gVH73cMmKi3zDTjk2EX/N6EQPMS69aVUeJORD8HmjqmqsXsKTl0IjalIeVBUv01r7VvICT6YzTR
guO4vFLQk/KvmXmRyrTFCD6lXh76wvmrKbBF44F1e70u/S9MIE8+1fBxT15kRynvWmg+ykM8/mwN
d624B9baJgRB74LrvWoJr1Y0jqAyBqjx+aLFDWAIFBjjQ2aoe4d3cdBZPGDCNMJ8aBbq0x+OfHa+
p95wAMFRfcPDf1rBz/G5F9XccIbmUFd9tYalPtAKLo49jZ17r9eHlbS1wMweQU+S+sIt411qWzW6
FkX2rKD3vmJ64vl1bY+rStqmH3Vdu70991fcwtlvnGbs0280x4rmZdc1B5Frq4xBmyfvy90IHmaT
lm+qqFe37V1bASAF8fICx/SkJ3JuD69mt0OzY3OIuY58ZkzudN6tQHC2b/NFPuvJgc4XALUJvByQ
vUZ8OnOwQlolAPJ1c6D6n7H/k5DvjvHSqScKMZwSrWA7LSNbS+AdwP8ZjIW85LWZ/Wx85iCETojH
JG8OTdmg+Uzv37nTvwyZ5gVjad8Z3RJl3LzSNDld6iBxhRQJOmS0eZ1/yCYtX6NpDrlWNlMbH70D
bNIK8fIRKMzK9L7OjfRR6iA3TYQVB55Ah70lqAxwFy4lTa/5JzwJJrg9uoIuwpwW/WZ5x8b2IHrQ
NDc1ecy6/M/Allg3ru2oz3Zmkc2QTCQmGhr4Sr6nMg1JToI0Z0Fblgve45ornPLMoBqcnsPz17Ab
57UbRaI9SEbiX+A6bvwsS9k/t0/I1XlDQg30K2iruqi22F0zDrai7QFosidVqjunHlZJwxaSd1fN
oNvJxEMBHAvz6wNuuHGjPsZg7PJOOupZeE7Qu9GSFMbV5bHAxYd2N0QfcydI0NbpeEq2B+6xGpm5
6h4MDusS7zlfE86C6uiVS3kKCKHeok8YkXn920szrxiHtD04hRWiG2Mv+vIpHmgRRC6yPWgtW2ul
+49eLTUWXQt40LUJHARiHgSN8+nMaGS1Sveag+k9a+QOvfs4YmUYkSxUZcjIm+hjeJyFgHuW4fo4
8QjmQaqHyhPeSTNvKjOeO0h5NoeC1iHazzuQy0D0qiRWjDKmtwHumG2GaIkS+tpBmHJqCI6BPL3I
LWdeOvaEw2wHx8Iy+xkh0q/bp2BO/PK/Q5vE3xEagwlkHl81ojVYrhuY0LEbV15fjit0vyBp3hLD
L+3WDWP0vAexUeffujIvVsp0RpS5BQX3Vm35XKcgbS/rdldI7YucQtOPQ60AffZ4LKK9ax6xUGYO
rUqy5lA6uo/Mt2/EO6LvOuvt9ixcmWiUC9zp0YbOBCQozm/LxkKnc9LBTqe9DcUfKpZqNtf27ZkF
/dyCAgdo2ucFqFWGdQ0uPqeSfpcUoJ16FhQMa/0rno4gHhuD2yO7cjue2Z1dzUWBRmwArHA71q/c
jAO3AcPwXZOd0uj165YmICLeo/A/lxFHVJZeM93DVvYO/VM2HLryT9MftPF029C1xfpkaA5U8rSG
pWYEQwPa8U2vQ0/6Uqbi6nJ9tjFbLmSzi8IgU1BRHxRiQ6eKArD8r4v2ddTLEEsZZDRdK2dhbFdu
C9wUUwEaN9+lHo5uRUSCIaKBPlWhVrIy29XEMvyAJuZ6YWdcMwWua2vy4UCUzWP0BE3pXkXhXDwv
e3CYeceiB2EtBGdLRmbzWBY9YAFx3xxQ84MU7lvjvCdg/Lu9Ia7t8c8jme1x22k8rXMRWzN3G09l
APvO1F8s45v5RXD1hz/6bGka7qcovjNGojNtxD0QqXsttk5OZvy6PZgr9zgUN/5dlunvn0wMuVWA
5RSDsfGQj8tfiUEDHZwlS/zK104RuMuQ2pnAJheVE73lDuM5dniWKmsXo1s7HMhYrW6P5trSoMsf
LZWgKZ2y0+ejKTIEOnYyPUPywjt1AsllkWkVyCoMN2yTku/abhQL3vzaFH42Ott0rE/ZEJXY2TR/
QAmFGagKPJDy5ctDQy+wgygERRNgFWYxgWCZG7tgBDskqhqP+siHOy2v3K0LFvuwc1V7TD25RBJ2
7e0xsQCgHgySU8zpbK936D+qFMX2GMnRbt6FY98LNOlBYToAcduG211osX3E0n0UDaEYt7cHfeU8
Qz0Q+VugM+Dk53XSSnrgTUpbcWiM0u9jE2Lhr7qxYOTKpoER/IvbBKjzeb0FupsaL3ghDox6uyQG
g0gtHiQ6+rt8V3eLV/Os+DYdalASfFBkgQUM5Y/zPWomfVtkcSoOokiPVh5pvp6KTceyd6uJ87DK
ssSPO/Ol6IQvbBYMBU/Xt6f1ymGcUksT1QYC+At+uy5nkVCFxw91nv70+I+kl0u0nldC2M8m5i1S
eHeCG79x+CGjd7Xb7lNlQyv5WR9Tv7bbk2kuLOK1nYImkWkJAcejczIMIwdzaWya/JCU9bsth5cO
GAkyIOy5PXVXDjvOHr6P8BVtq/PVk4Oli7G1+YGmJh7f+0J+k+3RTn7cNnNlOAAUT6C5SXP5QnsJ
5MK1plDyPBS5tWtIE4wSSsbZEkTvyiohDgdIDFULnPH5rIGkKSt5HmsoHwx/amb+iFrvn1a6D0VB
Il8h0+VT/GkhFLi0OpXMwNyJh5VzifdInNZTQ620gwUVsnCUoxtynfh2bEIJNIsDFYGtFlQ2C0v3
MZrzvNFkF42FSFMBFncRyfUl7qY61w4Q4Ml9qGrVgWJRG8ohP8QV8mSFuZF9+1tPqu+Ict+FGNc1
QV6JjmVA8iYKR2qtB+UeRkl8j+kQQzCf0si4S93hWHce9oHe7PORd6FmyBcInX0b4jjQ43pTud2K
6vw5K2sNBLzgEY2HVYTUYQsKL0ParwISgUgPoL2zal9LYd9lvRXYxAhoS++zrtvgVlioHczru3BF
E40FXnrIZsILXLyr0fGU2lmvHeqaZY9j5spdXzX6vhxodxcznZ4SABA6Xwx69Qhw1W9CWvGs4syz
fVtuIns//uyZrPOQJG629yK7DO3a/S1qgTRvK9Xq9qkATw+c4/kS2tqknYD4AD70olnc4Zliqmqs
fenaRcATd2Wl6nsjx8Cg/Qpyt4lPeRzyyF7bpbEGweXOEgbEVHi5hbTLO2jI/GZo0xB6aujDcreD
md6Vpdjic2EFYVYtqwJwPiNuUK0egFvipXQzGaoBrybhxo9a22Y7MFlCQzc3/+jKvY8r3fFHXTzJ
On4ocu/IKxHfD5XYS1YhE53wlV2B0y1NNqmh5N/Y4GCbitImFDKp/Nopbb+M+s1Qu29l2qYorQ8H
NpS9n9FmRWh+r083X4Jeab9nZuZLb2y2PIHWeNGb6GJx8341eIkRJlkW6g7569ZpMIA6z01KUOpV
AWsJ950O/O0g1E/8TCXtOkIOmvsRy38Mrv3Qle1bYnlhX7pbs+aPFm32VpqGhsFObcu2Q6Rtzda7
jxIrSNJmB+2uN1A6b5lp34HbD6pVMhybMcz6fA3E9L4Ymru04t+cSKBXL34YWb6ukO8a2x9VRcO+
sVadQ/ZQ4YVn672V1ddPZazuKuV8o3Z0ylnX3fWe0MJstB9igQ7ehPfvIO1+q4w+RA72YBf6ivce
yOfyQ5n1bFuQLjQ6d1jpDDvB1dF5Zf2CpvZOi1sZlF4aB+Xoxf6gcrauKBDhHkkOo5Eii9mnp2Ro
QqM1f5HSctYmdJpDJJyY3/flTyN2xI4n6caWEHVHEsKuwcxnqDADtcnGioutiUbwsIG4TQAKRaSH
3Og9TZjY5cKjocM1H70pfQhuLdMHJSQLZFz/HFqIPtiRtQAtc2egDRxqmyLEALJs4kVBwu88vgBE
qY4An7L2tnBKIL5AHAT2ieey4SvKjMAD25rhySwctbFfezTR13qNbkehkd96o1a1IcMoY8UqlmAg
7zpUvjx7OvzbjmQntHh+l4MIwb/Xb8chz7FBY/aQthm4D4eWr+oGxI3ZyF+Gqje2NkkDEZEfGq+P
PdFA39qfitE4ElVCv8F8SPo+2w96V0CPW51sr1x10tzoOD+yNr9HWf7TK9hbHheWD/o4GlAh4BS9
4b1Mu58WbR90rd4rk4ZJV++dvN7G/RhkzDN8F/znqk1+IksKV21ZDwnqLWsVxxXIKfWHllE/a8xv
mrLgCnhgdkagCbE2WYe3I8r1rKP3kanfJen4THPD8vvUe0Ay4vm2R7uMPbFYKBFDnBu4r4uME8td
pDKTzt5bbRfDF/Dar6U6ST05VRrxI9teuAQ/MpYzD4pGXaQWoXCCDNxHKuLTgw9voLxtBmntNa/R
DhhiDLmbXn9TpCpVAPJPeH7LCKm2jlDRUOFjJ/StlqTaShR/QbOxKaH2RaDeNvzhPGzhEfaVbFBN
N7h9KDQBYkQ7LA3VraqCjyFkKcfXLKXNQwbp5M3t2bsMJCbMIWpAFspA4O6dvbwyAIeLLhvp3htL
MCgz5kY7VQ7tc595HD0fSQSye6bafdmoaiGGtqePn08kzquNDgG8NK+gZVwd+UdHRv2eQfvigRuC
vzhFW2xly8HOgGfuBtyH7AU1M/IEKVL7Vw4cxY4yCZmcWDN2EGwUO4s07it4Vq0HkbTZ2m3r3PQt
hwEON/Ck9sGcCGB0mQ+rLLZ+VUKPn6Wq6izQ6yZ+GlKtO02NSisrj0FBjhyq9qrXhva7iSDFYnYt
XDIO9RO1RmBt/oe0K9uxFNeyX4TEYBt4Bc4QIxE5RA4vVlYOgJnBGMPX9yKk7orgoIOyukol3atS
5T429ra99xrgc/KNmxTid7Xrf/a4jevrZFR477fjvTv3/J70jbprvTR7MIysjVCCkufJgqqMGriE
NLKV3Q29htGFnbtPveLTJ87Z+FlVDRYALi2/LbuHri22WZhB15QHbcqMEvoCoOcLrroDGDPOCS5d
ezWZy3sB0AgUEnJgkS6q3atH1aiyXLamhQH5Yxm0OTECa0i+mAz+r9fX3OUDAJHQm4fy3isaa7Xm
8Di3mnGZOtfJAljInwrnm1yqQPTzXwcCqJYuLYBF1mdtjNBYephlbamHnLrqV1aa8ymHR2+cCcc+
WKgu77V0LnORB1jHwgTCexvMr2XkbzKDSWcyldg9D6pn9s08ZPOpapr2V5n6+qMjTRG6egRa8/ow
L9+iS8sB+kiLZDRcTpZf9Saqw3U+tEahHijp2kM3meZRudNfCmrgUEQUwF291yYOcHTvo1CnG2AW
06gHC9KMT62eclzoE+swDc5eO/G1O7NKDKhyogq1lE2AgFgdwLlpJQBE5uohnZV4VCWBRghUv+OB
tT1EIWfnZz7J+cF1afLYzbPxQ6R5doaP0giIRFl9k7OX3XJkgkPD0znsbWC2y95LPvjKx3Wvtjhe
EvDPdKp5DlhJ7SFMZFkcClgOBrpIoY+sJRy42ro9alV40djNyT2SyBA2vjQDbMbxnOr+p2yIAlDI
QJoZ6vYwaSiNmBq3GdVAF9Op4KGCvR9MTB+6FH4Ao5dnyGw6CYBRCRtBkyPRFIWZwvVvMkdi482p
HdktZGOGCq6iTJDiCxC9vy0t6W9fzyzsGykPkljDrW2N/JClsj2Jqs1jsxrQpBxQCPo988R4KDxp
F4FjCWhMs64fn6XgY7XzEt1IG7Bigy81HqOQu1wvi6ZM7NkEFvGBSJM/jHXdf88h7X1vyXraeWwt
X329KhZ0pQPdPUiOrcGVc8fBtlP5+NAbQ3WcIegV5xzSi60Bm3aI0DsHLuvi3rUL/hsnZfofRrro
0C7Kp9ALWxe58j43AFrrxgfPmn52A1DWTMDONyn2tHc28iNe2IvZOF6XKB0uZ/ab/Zzx1ARcEJmY
sSbs9WOfAQPTfPSS9HA9cWxMKC64qEki0iJYtUocuSAjKjSeenB6+bWzITBJVei1TlThllvS9jiP
oB6WTnQ97MadAzxsMAPBv1nw68uSejM+r3cNL7Oz8aEGfHDI/tTZ51TeFCmQCSA81PTH9XBb07lw
/bFyfBQp16OEHnnrG4WjHsb5GZVXePvcVeSLZfy6HmZrVHRZnKgsw5V+LTg0gYroaZerB1a7IU9I
GZRT+dXV+U8zJ3JRXX+ZoT29k/u3BrcInHoMEhYAi60+YVqMQDYLNT/IFP2uJJ7p98TKw7ncU0a5
CAQ4Ha6HLpY/6ly4Z7//aEB7+qwdWxET/x6WoFx+rdBcc79dn8StKBDMADYMVTvM4mppWBxo8JzR
LFbqq85HACEskMFc9Kz3+GabkQieCxgNYILrzyXyhqBax7NYUOfWKtITUXUwFPVtwbzz9UFdpEhM
nQ98By48wOYCYvd+6ia7sXkJyFPcGdWxdfNPEx7erJ93cCuvhdN3+XGJs6jALbgHoLVXk6d9E09H
DRNE3ykjp4FBFyolH7P8gQ8fAKYW8mMDgXmjKgKhP0D3fmcpXlx+XsMDtbtgCC8xZZ6s81KaMovb
0V1KNB8bbXwfzD4SvLmdgeH+D7OK7PS/4ZZb0ZssAjBLU6QU2uO5TaGVn4cWlCf3gMgXV6vVmFZT
ahI9lnRSWVyNfeA6t36/s+A31gZyhQNpS+j3MXy596NIUvSGyIhRgMwR+qUVluSlrG+uT9XGl0HP
mABRDfw50JarJIGFYba43oi4MfEQMVBVvqsSon74DWORKFzxwYeXxU6W3xwZFCMhCYr3OQD270c2
ll4yjxY2GDgwoe214eTfpGmxcyhvbGPXBNZkAZEita974oy2RqOTGR/ISYOBPFf6RfSLr8jOFF5k
dxwfiLKgWvDPBZedlKldZNTNY/mKIvC0eZQN9yNzJJ89ZMZghINoSERDT9e/3ZrLBGgLIgNMBH1v
E8/l9bXDaFsAQpQoYqdND5A7O6EbcYRZ5Hdt9zeqbn53lD7kbI5IW93bw5/r4S83AKpgBCNAsZ/i
76VU9maXVbZZkoZldYzaPP0g27b6oXNb7X3GrTD43a/PJgDH1z0hNfhFO3dVExMB5S0xki4ym3EP
Yrsxl4vONQx2GCrgIAKt3jCOtkXeWV0Tm0XxyE0bxgvpofZfHPG5EuTem60otRhwaajjynJnQ1yM
EeKsaJLjL6DgLklp08i8uRXWHPe98m96YfRHv4Lv5fUPtiSMd4fAKsryK958MGNx6Su9xW2an7IJ
XaBZROXkHdrypi5OZJYBTobrIS/2IELiIQ9ECipJi9D6+5AtzItpaVdm7CrN7ys8quJScxHZxQj7
SKcTz/8hHvQkUHwDyRN1v/fxfL/qZ9HxOdZdmYVjQw9uVd77jfg5ANx4PdZFFlvG9ibWajr9unIc
7qdmDE+d2HP6k+o01D725MS3wyD/Q/IKrNU1nM1oErRYsInjop3sYO5kWGivCtpu3Dk1N74V6G9A
gELwGF3LtWIJ0S14t7AliB37fm6+5N2jI3/0It2ZtkvUA/hHJnIyFOsBJAFA6v03clqZt2gEGrFZ
Q0DG0cGcA6s431UUjvIl7P+UVUVdp+k9tNr7s0L74+ApY6+odZG2l5+BrA10DoTkLoj4hp5qsE/h
ajQPVmAmh6Q+qIyDjf+xylXQ7Nl3bXxGhMMxC7Q5NPXXlBC/zQxK+GDgoH008q82O/V/3aV/HdG/
IVbFMy+rseA7TKzK6wB4FdAmi8AeX64v+615w2kKaAMe3CiFrBIlMevSKA2Px9L5mXpFaPlPo7yx
jDt/gg1EsmctuuyiVdJaCkvQocdJA0mX1QWlEqntJL7N43H+lsGrru32fCysrYX/NsQy4jd5cTJU
M9gCIRrU7e5Z6bzkoHOMAgoCRtGU537SfpDLuusC6sxPtp/kgR6mH46mEdyLQs6dD3XGYGPuDc3O
btlaNigWQsnNW4xh1rSszhENSTjncTHf1aDiazRz/L2qAsrqG7OMdLmkaGhoQv3q/RSoFBohPfoP
sa09K54KVPAqBTu0ZkRPr/dQKyp187MRrn9UnjN+rVlbH3rtuDcKlYgIV/FvlhhgpCaSXz3uCpHV
g9pqAqUS0tYXkSqpuq0R4tZGq+ncmvZwk1TKQMFLoZQlbVedDLOvT1aJ/ZGAoz0EnjmwgICMfQNP
NxGhB5AF04LbyeGGACvXpg1tkpkBp9l3VzHroAdVoahGWdSjKVgw9DL7wTMikhGQZsLWAurY/DCi
6+NNqg6TTqdBM/thaRZwCxOJEUxJ7Qayg6W1UKP96MA7Mshtqw8ay2ng8K67+1FY5b09uuPZBIvi
JHxW32fSL0PAqYwHo8q+tpXbu0Ht6fJrrzRKgjor6gj10AmEvqkzTu3cyINyBD3IPG2eoITknEE5
cb+USeqc0IlxomnI5O3Y8ey2qlkBioYhbw3PEIFZZtNdD2WmOE1dtOxUA0QHBC9OYI+/pBnMOvno
8sNku9UtmXtxzn3anYbSbA5+CoBgimdz1Dvw+IT+RhEDDsvDjNMixPUN81kyGVUGzhieK+fQMac6
juADHaVrwJ/dg7mY1sl4X8uU3GYOalDJYOVnbfPmgEoz6tpQng5ANvbh0KftaPIJbDwarSMNXlGQ
ane6b6ZuwAcaxnvu5ZDbIyM7mbM5fPKMpVYqXB53ruDHEQ/+uHfdLKAZdLkLFMtB/EU3kpiGdySU
PzpcFoee50ByAUYAT1PT/Hw9121lBtS+cI9YdJIuYLUFXO2U5MyL4WQRuinQM6NVRgDtvIjB/nI9
1lZehQMcLvJ4p19iODOPNjiCEx77uvICbNI7UuQPhq3RWfdqYEbzyCr8Hbrdkj3X2RV1vMXmCLx0
CMO+3/doZBb+TDU8asriNnHSU9GKqPLpE2Qqaij5sPP1QW7lGVyy8SZDmRSQx9X9zHNHMSvUomN/
Ln/Dy/DQiWyHzrI1JPR1wF5b6m3AA74f0oQ37KCckcfwvQ0lMe/dGl6Z1q+WykNq+H+LicaZCxY8
DKlwHuL5vDqeAE3loqwtH/Z1IFKAuJVTcSzmPWzO1jHwNszqiBJiVFCumP14duPMbgNjvMGZuVOl
2VqBb4K8Yh/enIPNIGatPARxhtPoPo/1B1bCtjB1grn509OdmtTOkNYPrplJo8v6CdGU/9kxxEmy
6Y4jw1xfcVtbGObFZFEsRIF+HQYk3IZ48yJtlPBQmRySyrdeLULAr64H2nhdoQsGFVTUkuHrsCa6
caidVI0L428DAIjxT4aTycluO37wM5yewL8BgvD/i7gM/c33gqmbGHiKiH7fHpsaVPHmWdPvMGIP
xvqc2vAbgoT09Ziba+TNKFfrnY04/bsJMVtShnlV4kB6YT5gU0157Is2HDX52zLOssPwMgZ3cJG2
WBP+J7S5zCRNeYwza4aTb0KBG+LfRPbz+sg2F4qPMsZSzYBL3mqLTUomOUqxMG7vWaQBQWub74nf
H7ncwRBdlhowIgBD0V5BfkUZbJ10KSmcTmkWg0IdVy05lR771I4ak0g/9GI6oP1cBItlIuRg0pMv
nF/Xh7qx9VDXQ0N4cUXCfWKVIo18TKiVlSy2JkjOlCqpw2kWgFC1xny4HmojGyMUkMPATQEyta4v
5nlvDjWerzEzvsz6nIy4GeXsnMFG9e/pUcCqLKNaSHYozq4Ps4L5bZ95HYO8GA1T7kUw2TsZLr9X
HLCFIt/lqmzOI2YRPX00QFBff78BLUsmWs6SxSLzgsKYPxHDfNA+/XN9DjfDLG0CNKrQZl+nMLOZ
BApknMU2aY3AsOyvg+3IU23T5vwfIkECFw0/gNchwPt+QKPZ5n092SzuhQxc7hz9yT2Ou0r3WwOC
FsnSWoTQBFpT78PAp6tvai8F8G3o4960VeAAXn5UJE1O1wdkvUpxrm442GoOvKcAF7j0gV/AeGZG
Rxp3HnTJJ8MdQrT8rSBLOkBOH6lSIVyaDZQt07Y7tCxDEdyvi8Domt+lqeovwH3qNrBlZ53BiYN+
Fi074O4s8tzmyXiHi5o+Gm2dRUyUY5gUYzMHqOnLkJKaRvhVv6fcQmPa6tTHRNU6Asi2uhnbobnJ
0oIFvd+xEyOJf5+2HBUQuCWEwD+AHwlN6vYxMXznyeYpQJZJOYWQzYLCIp/pidsyjXkNO6dplMkB
SrZdRIdaHRKYOoQJgEsfIMXOblogh4LOJCpqoPwVMFpX4UyG+SER4z8V/CuA5nOT2xEourDHeQx4
nAkvZKLzW5A63LCxFlPbpPNPTWs6D1L1cLZu1adkNPVJ12gBJ1R4dx4gCacUCtchgGn6Lily2QRV
AuybSM4zOQp07GqrvaN4TWcBMJPVIQM1Cs8Vz71tUDk/ozmqTgKAgTurmc14csn0XHaj/wl67PZd
n1DzYBhmBbX83AyIdszbkmn3d8UxoLxz5tsUSIeogE3uLdyOX9F2/qe8g1M6QKn9qah4c/QAAQld
1Vg3+F9z4ORDEg4NxPcLR1bALDpJgISRBI7XA9SbQG5cyMWlmix2gS6u4C6Hows2TxVatZCRBTT6
n0G78E7jGQtNJ/NuSzBpH1RLyS2EK8dHpgE3SKBpcd92oBlzIoxzrkbrJU9NiYXlaA1Bfs/6XBUd
3zlqtrIvqoaQ4kFmvGynj4IPRcYKiqJ2/Y2NfA55raeAZ+YL7XpcUESyc93auB+gGQJJKAAHAL5b
d2lH6jWk7BnsvNP5UBWfjeG30rBAzMErHv9p+l3CzwUgF0n/bcDVJchJKTEMQK+ApIy78pt2/qn4
Y5aeqfOMgljQm3Oo9tAmG68YiFBhEy5VbUCQVpegTAygdVEOTxZbRgo5+W9t28BWBewSrwn8OShY
XPTu8wRGIBqrO1bOL4vDDX6GQi/bo9u8ih2ukyNlFvodC96frr+WtgfcUoBpifOKGkc4sNfnroHw
hDHU/+hhIHcwjna+FISJcIKGXUhHs4uKTgBik7tNhBH0z6KU3t8/DXARA0ccFSk0ZNZd8SanRaXz
5We17h9AHJJ7eNeIgwMl253LJdlar7hdotEKKhC6BqsGRYKKVp7OsxfDVKSN0hGobTikfDGHwg7N
zP0FaGsZcbuE9R8kkoCAEflJVmLhe0OKZfZJ8sgGuAagEgqhxKzOjp01G/cZrncoKkOtRk25fyzL
HAaannACt+1QyBOsRiHF12GdldZN3YCag5oJu0tYz05+ppMDwKfVSwZS/oEZxnAkydksJQXtFrWm
aKhq/H+8YlCcyTWwW4CVoaSjURrR5IBMBpSfCWI/AV4eqUch//dQMPM68Pyun68707cmojFtO1PB
LS92RwoiNf8yKpjzMTsJPOaeukmFVgWt1+tBt64Pi04WTKdxK7pA7dROzSRIGwiqpvupqV9Yyz4l
AlIc1+NsbvM3cZbBv3lf+YnZ6moGlGzEM3jKsoDA4fB6iI1HB0x8/x3KavnZfgEaCS53MRj9dnHX
U6xy8jHFFeB6nJ0pe+UqvRmKC9BwRToMJWlfoC2OE/FzrZ6ux3i9tl1kk38Hs35WtJCzLHDf8eKm
BgUoqz4VzAhs0j8OffYrr9hHjLYFT5Gccyd7EMIMaC2jiTY7p972YJF80KADD239vjL6asIbrvdi
ZRShAWJDCToQJFAOO+PdOnoA61qgytAaRsnu/fqgOq3ywhi92Mx5xEF/LmoaKIucyeR86yj5JQVI
N/N4487ZzfXYW0OEgjvB4gF790L9y+7quaz9xotZ9WiOJUb4oeq/X49xqSaCQwjnD2jROIiA+l6t
f2r4TefJCRWn9lEY30pvALvrTN17M3/0+GFAYWj0z+MA7Wj6MDQPOpfBMO68VS/VG1a/YrVF2hJg
eT2j7mWWj6YWgUi90CCHvAYR1Qur9LfFwe/deXJtbf03Q1/r7+faBhYAOTR2yzoeC/bSF97Oltwe
GNBsOGHxQrkANrRlSpSdCjcWOo/bdrrzmjwPSd3EoM99pVnxAw8l6MLzn8L2dmb1tfG+3qvLexJS
eEsddr1HUtfkPbVqXGEGpzVDCQna0J15f+MNZDiztslC5iXV5yKbeAwzw/wAvHwFKVFQ6GyeQLW8
MX72KsEXyJWKsoSnZ0vZ7hFus2NUTG55aHz7xzR1DL0gGJAMPhPQ0jXNF8Uouq3ARB7zydMBr5yu
DEYbwLfr69fZ3CQopwOlgj4zyP3v92fl9Wipp64b2znSzPCH9UZ1r0Zmn127sY61KPNwqEEYa+ca
1yvZwTautGu8jiYf69konyEjbpzKdFDPI0iPaELMLuhWeUYPoh/AG5546QcoN/NzgstFCF1S81Zr
3p0svA9D4AuNEB3D9hbPKnLvQ+s3EFACeOJ8qA+N0Tr3LUUzpGBT++J3O9t3cwmjbAa5nYUIb69G
D35dP3c4FOMMQhAOHQ7sL42sXi+pKEf8X4TlF7w5VDJJqolauAabQxaVeR8ZJfhs1U6LYnMcUFCB
uzMk6bBa30ehaQr1QTjdxl7TfrLL+nZ27Z0Q21vx3xjr9mczWnZXDdSNa9gLFQND9Y3Nvz1omAY6
VzGxxEFr47ZS1WFO99joW3cA2A787wD9VTWOSOKXAlsn1hD5TJyvLnuuUWGAsOH1/bA1kYs+DJB+
uFZf6HxBqxsI3rz2YqvjYLf6EEsz8p2jdzMGNM+x3pbeyxq/bTRpkjLluCgg2QGrQT00lL1Hatl6
1S7n0VLtW27uqxVhtiZ4dnXqx4l59u1/ANGB7/ot6eZznuysjK0U8ibUms+XgtGcozDsx1PyYLlV
0A+BdD7+h++CwjZQUsuWWlfDWt+sPWgX+7FrTk/oUjxN0n2+HmJzxmDkA8AeMJcXbT7eWKPFSg5S
RAuiUV74WF5jYUZWWZth1w32ybUhJXE96ObcwewMRWbUuAHdeL9xFZVJ5RQLEwNiA4re1epOezvn
9Oudcn2OITOgQ4D5Q8FytRYSKSl4wj16IBXKZK3/TzdZX2cKpKysP7gyR2mWP5uejFGRe7aMDsAw
B2q+cwJboBnVOedraeY30hEqaEl7n3p/UpUBCe3sHfdbOwPwqkUtHT0inEfvZwP3qKlrHOnHop7b
f/xWFsdWePbN9Tnfeo+9jbJ8kzcpuSReDVwBpoOmJBhmFzy9J38+VwUUNRhEFXaW7mbiBJgJcHxr
uUysrxEjbigtkGi4h3K7xcEJaAqDcGKUUhek5xwQfa/o+7sKpPqTZbfeDWa7+3R9zFuL++1vWPLr
mzGjwNV7mRq8mEoV2mJO8SX9xWMBTEX7uaBtdD3e1rpGpw9wHIhaojqzXtc11P2MpvBi0vaHSkAS
nPOog1HT9TDbc4u6Ne6/8M7FY/f9uKSJAoniiKOT6jGhMHA3u/pO+k4RKCd9Gmr3R13r75LTkPTl
zqQuy3G9r7w3wVedAFOCOFn7GZAPs/cgOnHji3LnPNoCAqL7BN4cpCbQcVgniLwlRpVD9Cim5pNf
1dHMb0cN8aU4r1FxLg/2MB647YcWS07SSsLr87t17OLmay90CGTE9fT6nuzxvkd0QIqOzlz+cf3u
OFOwAYt272W89VJ8G2s1mzkD0L1WYPp3M+rKKJ+eZEI+2dX8SUooJCS6vmma4ehq8zRLp99ZSZcL
Fsos2J/wQcM4L2pcqDihMqNH3G6aX5UcoXl0psbvv51NxMA10wVOe8HLrN6KbLJrCJcoFjup8a2y
JaSK63vD7u9a1uzkuMv9vgjNmA5wUOgoXnBajX4ExZkMaCmW8EvCbp+/68YJVHPneHt7/XIbvI+1
GlZbz5lQCTp8drUw+fuI7lkpXmbs9xFWB1gKzU6dMoxG9M+pG1VShj1eHyjCsuH3bs1iazwoVkAi
CwcR0JurnDIXrkxdLVishHXfcv80jzuJA5L/F6kDhEFIKSM/ocN9URZJDLzqJJmSJ1aDU3LMPac6
l3YzRBLHRR9qOtCbxPHmQ2mP3afRVWkkAHy6aXpggZWfzE/aaOmNCS3kp6pq0mPi5eSLyISGy5ic
TthC4xfg+ugHXC/ys7J4cW4cpoJ5BpitNXsRdRmAddB3sOkBhOH2kKMA9hGS0viGPCUnriGP2MpW
Qeu1UOeisovIY6AnOX3qHareFUcHZNJgNvP0Nocmfwpy9pDfwlbqW9exPy6i3/VWYT5J1oHqZuf+
Adisb3NrylNXCBWlXd7cGwOZj5rn5A4EYKoC3ionkKqe4kKzJKZlDzYe0CFh6xPnSFPxj556YJXq
1AqTBkohpOXGoz9V433uZ/kBxRiF3ljeHP3RJBHchGC5CzHyjw6YwEFbQCCl1gMP7CxNDz4XDiQt
7eYDH9IyBDnWfeEGq49cyBJ8aGqcaiii3TWtYNCx0fZN65KvDYpaaFx6JIAOXvKMKoEKjQTNTKsH
isXrrPIOGrb/JKOVRlVvoFI5zL/9PZX+y9SMFQRY1cJ7gt7Aur8yKOA00w4SDILLoDbRT/WSEO5l
Qf73FBpIJqKK5i6qhiiErNFiPiQTJu3I5MkW1tkX6Gim/K7xmghNp8AQZtSX43PHyI9clg+8MP+6
0/E+/OpgGJJhyDTq/U9s8r7N1H6hqTyNyt45AbZSJjiuCyIOrN4LP0xXsowQKOg/cUWPfpHfAZwP
YCv4SVN/qiz1168mwD0WYiN4yigdrg926fYWHS2aPLlpeizBbOR9cle4e1ikrXNtkaoCdh/IrgsE
fyJNBv1OljwRbQ1BXaX32E3xOLDj9bNtK2nC4RCwTLxpwT1dJU0l0tKBZiyPa6/+SSiY+NLiO5eh
rRgLNxK4I1wrLzinnbRLc/B7I7Yn1MwdsLqLnaf5xn0SqKZ/Q7z++zf3ZGsoSTdRMBAUaxg0r30V
1GV+TqT/2W6HZ9a50dBPN0wj+xh7wklbWxoGPstxDVHmi2JnLmaPZm7DY+0WR1H8aFBRLKYfYt6Z
x804KHDAOmKhJK8v53A3dAaznMH8ryb08z/DsSUY3A+k+np9TWyAuIBdMSEj4cLMG6Xi1SsABlG+
h56/EWNv2ZhSSBxVBhStQVVLHgYnh0gdvB4hkCP7MzD1VlSN2jujU59F13+JvXGDgNgQCgeLQw3w
T6tfUpNudDSoSPEk0S60MzaHNfVVSCvIQYrCKr5OI2T9od0LbzPmNmGnuDg1mUmR5Hn6S+KUO+o8
AX6wbwXwHkNxcpr5m9clgFCh+3ykeT5BOc9IDkUz/Ml8epcp+nvIB/Iw9/YQKZGVqHbCYvH60DY2
OEa2dFYsuHOBbPX+BURaNA8F3Npiwy0AWnAOSeE+m1V9vh7mUqkPjwAcOIuNKciiEPd6H2dMmmIs
jNSIObQRKzjJaoIycO24T+VMQ09W0OUxgg5a0ZBDOhF3eFLUu5vQ/EhYdcPoEBppd/L0+GB5PYQO
s7MF9tn1H7mRwuGdA5OKV2kpqD+8/41FR8epMS0jnoYP3ARYpIhss0UHmh7L6cP1WFsrCi5LaP6A
OYtb/fJb3mQKlhOA/rMiecoaHtTtT8NjUZqfhuw0GXbI9uxUNucfLwcGTdPF9GJ9COP5Dg9cezTi
UVMLVgcweEmpA7JnIwD3mYF9KKVvP88oi95z15PgKrpFlEj+FU+EBBqXDj+Ui0Es4wX/qQsQI5qS
qGB0DXl0WuXeQf0m+Xh9krYWJ5g5y5kAPQ6Ibr+fpBbnjD0WPhKA9zmBApMDkgzU2A7Xo2zkMwsP
N6iKLOTUC4qv9GjLdFWBlNdDQRBX6xJKyyBk8660AEmAltv1eFvLDA8S5BK8FZez9f2o5iIZcfur
jdhAu6ZBLWX0/xT5o2xBoTZ3ltl2LDz9F5l5HAyrZQb5w9Lva4zNWC6oA+wMyyGqIWPTWEYARcXg
+tC2VjVA4P8Xbvn3b1Z1QWq7oQWGNgsaJNbJBx/H9V+k/Zx1Nigkf79hkVaA8F2e3svb+304Cnmy
DoxKHsMI6mwk2XfFndNoZIeuz05NMe/cuazlz3tfsQGYGDge3E9wlXXXWB5Xmk5vLdSKqSe/bDeC
Ft98ogqJ/oB9m+YBdIhDY2QHs/Q/2qL9bpYqoFaBxO2+6HG8b5vmzM1sp/axMesLyBkiBsjhoD4u
F583s84mbZtZjdNp5kcFE9uivTXUEORpetZJGQKuu/OZN1bVu4DLvn0T0JqEygFc5LFnQPYq92+r
CuP2cUpNUzQb1s5n3kA9IBxKSK+OlfiDV98ZUEBe5VDDiSdFJ7S/hgdnro5m/53BFTtoQ2caTw5X
52Ymp9wuBW5ebCdJbM4x2LQODHBwEVhvpMmQqUdgawulCB4Q43HQJ9UcmYx9/0tR7eS9zXUGPgWq
nMBWXNzkugYCcQB/YV2bVUQKevCs+0T/quGlywHNL72Qs51LHdn8pouDEEhDC1l3lSksBSfGoe54
nLIPtQaUkEGUUoKXQqzAlc+u/gqPVIOkAf5bqOn5gQLQsIE+fW/VoVH1Yf5KZMGNcH7IXTPykzFA
h/ZReOxU67PsuhDCmWFP7UDzszHaoSCwOrvLzAkJEHg4GdcFuA785NFHgRt6Mj5m2Q/KzzS/YfYP
w/8y0Zu5vUnR/L6etaytj4vlBSUmVCoxAav1DI9gXNzATI4T/b1Xh3KKK8iTuekcWPNPNlXBYJ1t
pp4M+liNAuj6FG/W6WD7GohLuJCYArJGe7o19tYXWX4StJ5fNYNX5wQnxcSsErwnlkBiVEZ6+OJ7
PADGHkxC5zDNIFNaxwZYt+a7YyPRQlCXtN8MwDEpnQ9E/JP0EAYFNmzWzwrGNKSCfNmiKvqHi3u/
JhFv917BG4AA/F6KSw1W7YKkX21VyVt3EIL66EgNQSWaQ4ol0yZ/qnGObOvWGF8qInF5/iKbhxqQ
v9w5KLz27PTkmMeSCDydnaAvv1NWBZzfWUZxAnN0dj816qRI3NfPvf8ykvOsvytZ3LDqV9mCNpl5
5ya92VkW9mW6Xx6+PsC9KF1AV/B9mvO8uZJpzwm6Hlag0kejvy3zu6l7BqoDF6cX2f4m2Q2qlvmu
SOOy4lYnDRD1uKstfqxw2lmtSNLnCrLULY0FIw++Tk+UoWgB+YjrQ9x4Ei/AfcC4lurMhTuCC/SG
37QdjT1bQAr1Xlp/7WOM8/JthNXZpJNhVn0/AB5NnhPaB8L5cn0IG3sXdSx7QdjCCQDWHO8/kj9M
jkqqlkEihTwQPQDq430WuvkEtnk0uclZ077cOZC2vg7eMVChYwApXzwH3dEeLSXwdZTokZZ7t/tY
KyBKK0X2CIMXobD0gL5eHp84e1AbeT88wfBmytqheIbgale9MHWchx02516IZRu8Oc1tVhtKNW3x
nFaTugHvBWXQIS3i2vb22iQXKQ2jAWJwefKAv3cBK5iTuhIJbFSezREa56M8mUK4Afjd4KeDgjUk
1en66ri42y8BF1w+qjKoYK1vbNbYUgiINPlznn1JGcRrf3R9ASnu8/UwW+MCeWPRn4MENrB876cw
gQxjOQx+/owuVAe79vLYeD3AZuNP3IbPVLp/rsfb+mRg9wC2jevBZU+4nZ0x4T7Ln/uJycBM8099
QuLGJn9bO8X0AQSCByNSIHqhq9VXAJRt+fOcPxfgH3aQX2l+tvLL9bFcbOBVjNXyE0mWEsHN/Bl3
/F9wpv0yO+wWfS60auBkkNSP4DnvKV5sx4S2BviqKAeuT6kZdbqp1iRHJs+CPv3IxuZ/SDvPHbmR
ZVs/EQF685dl2xdbao3UfwiN1KL3nk9/Pures3cViyhCOsBgMIAwikpmZmSYFWtta+Wdwp3aPpjV
WrF9cbugfPj/5ubYJ4G5YgZWlMjpWm+bjHDttsXGWzsUS2ed1iOqrqDe4OeZPVedObgSXBa5E1WG
/6p6o/ZPWPiQOH8OXHzh7V1bNAaYibbuRHs3LwIOWurFZF6Me5XlNlOpcWbB3URdDB/zyiO1ZAq5
ZOpu8FbKtOkvL1es5kqAqnvuNBVuovsyZMycjD+IIm8vaelQ0MFVuFG43KtcOdGyJlIUIXMQFJH2
QiR6G2HU9mYo/dTl8BMBzaNYq/Wff0g8B5N60O3yzluzB7IpeyVtwjJ1kIQFxVF7wqMRlYNtZbKw
9YZQXrH3mwX5IrSYoIpT81CfKO+uKk/aIAW60Pqpg8xdSMOpD4VNR09jQ2fPNPJT6Qu7MOugF7be
6kTYIRn5EkeDBstEFXXFSdaodOaBFKIlJzefs5FRtMaEuMGWWy//xG2XRnswY+UOO72t57Dk5G0i
PuaKFmzzQhd3eRqUts7/cuemCMzrVRM8eH7obvqyi05VofN35UKYbnIBEWuGPIoQ3djSBzuabVBZ
2cbk9/rI9BOZSmvHcR8T7nrW0RfF8bFsPeGOdrW75RuGLyhppdJe6Zg7k9zQsykzuci0FMl7ZzbS
i1hI72bmfssDYaj2TNrQVw8icdcJBiMWhlnBhpIYasogl/lLQh33iyKIsm31HnQoBNif9Rx1wJj5
EkeUfCvehjpjDO7ol3ehpAy2L3nSPSz27ncrkmVw3ExRbIQokDexmmr3SYyugl4xNyuBhn1O+kHZ
dlnUIa6UGHyerlzZ/wVfBNyFBhVkaBRq9OkWnL32yIrFk2xH6kTlR5K/u92zm/+5R78wMXNEZiTB
p6xjIg++60pwF1sHEy7+3qId7e0bfw1msnBxwZjAp0WLYCIhmL0gfjKaqSwEqcMwgl2PgIQrQJFJ
uy3bl9z/IYQricHSJyTmhP2S156q2uxVLD3E0lC/CZ2uK3Zm0zlSUwDgNw63/dGSGQ18JyVbUnJq
D5c75TeW3Ft+x+PbjvnBzKqK4kbo7hihFP/iUJybmu1Y4cah1hdD5LDik9H5TFTeje3r7fVMnmzu
eDQaOlTrpq/2uwJxdvLyHkI5aKYihzm3n6MAT6QrdSvfbOGtQAuSjiUExzA5zYG+Wm2mSaSpieNB
Wh6M71L0FHT3Ldf39loW9oZyFJsCaIyC2zzrCLuxKV30+Jx46G30IJnioLO3UiheMMJ8HoBGSP2Q
z57H/q1fK4kxJImTjB6kS+kL40VHt5ff/3gtmKHHBoCdKc55K4L3Db5zNUgcX2kcymd218nHXBv2
t81MZ2i2/aRpU+Q/UYxddaw98ImJInolA+KdLVuA5btwp0qQzL/ojMK7bWe78Upqs3AcJtSvyKkj
QbwinCjURorD2M0dKx4+tfluCEKa14IJH97u9uoWDjeVQXzBRG4BP/osSFGbIlF12FCdKih/KRXv
opyulOgWFsPbOYmtECeozCRd+gPYvhq/Zvbd6fzqLhK6N2I99HeCI2H6yl4trIa8SVWg0aM5dYUv
EoIy8YFkZ46qZ5Q76RcI1rA2Y7i4non1CfZ6SLvnQXhiNEKmuxnrUYvdWFXvlarumzrZuXny5+cA
+mckajQO39R6ufx0MmIEkZ+xniJtg+e+kj+EwA1OdeQhC6XATH77MCw8SMRYODo+Ig2l+WHIqqHt
YVvInC5OpaexNvyNHLUWlOSNsZGa2mdYOzDfYyWQ1zowCz4D0wR2SCPiOeYZW0n1z7LcIHeE6qvQ
11sje60Ztr+9vqXjcW5kdth9YQSPrGFEV5hCbF+j1Q7D4jJkYwpRrEm5c2bBQD0bHroxc5pWf9SG
/B5+a8B0a4X2xY06MzMt9OxJiloic7gnMqorqGW2h5EwuO8bSOqeVelb4H/7i+8GxR/jEjCdEYJd
mkuhh85EiVV1Qb0BxWHL1afbFhYXdGZh9t3cTCOLqMTMkVLzaEG8J0E0AuygN06qGdpB8vW2vcV9
ArQDqobyOawmlyuCMSL0RNTEnFEOGfkafw1dAUjdFVZCrumCzh4Pntr/2pmFXEFfZLlWNJljyNmA
AFar76RqKDZp3wBLNWoBVa4u+fP3l1dxKlRNAklXbQGtB3FSlySEITjI9gO50WCNE3lxXWcmJh95
dgDzZEwEONpyJ8vQ/dKcAC5DXf/pRz+lcHt7q5ZMTaUisnVo8PmPS1OpixQU9Bep0/jWRs7iJzfJ
tghuVIzcIciQaOqKl1g6G4TJVCRg78HzzvZMSQUxVgcjdeRMQiclIKtEqS5am/pYMzO7VD2+SPIN
1iXIP8lbbaX4oa2FSIvf7mwps2tFyWYoStXEBmxfFaxfWuwEbWHXkNrqa3rtS+/i+XebOSXBY+7Y
i1mQxd6o5RcY8LetnPEsrgQUS24cyVlmEJgfYsBvFvWLcgKvCQSijpxqDwCrHhXfXzGxtDmAKhRY
PBC5v6rdGJ4+UODjDERWZivDyyh8aayVYGXNxvTnZ3dIG3Q19SWNzQmYHhshvW5be5X5d2lXpuEu
GQFraJvmELCW0lSh633iSL1MH/SlrPOtkvzI1kZqlzy4PgljTGEyuNzpKJ6tRvV7rzfyLHMENFv9
/NiM70px3/rt1lC8rVqtveW/Y5+5a2WDJv0gWhnGfGFAsGIA13Hm9KE2PhiCNm5CoVS2Yi8Jh9CE
SkBv2zdXhI02l7VhB2NPuGu7RrTLDHViqdCHzaAoJZhoIdsEspXduwwvrnivpU2G+xHwxZQPXwFE
IZ/tuqG2cCbpl0jO7VH/Kjcr/n7x05/ZmN3yERi4l1jch8rK7w25gzl7fMtk5b4I860MTMhWw2gF
U7K4Lgg2CNhURA3nxU1IwhgZLYhMmY/eFO2d3/5LF+YvPPFEava/RmYepYeR3hgGirXQJ25UIbAL
rbSr8PPtB2ZxKZYmknAxiHOFxjEEaZJK0Pl82QMsL4dRJtiFAeq2lSVXzINMu36qYpGcXN6PMC+U
phuMzLFaxpmCz252SKzSHorPfvzztqmlBXHfgaxD3mrRAb40ZaRabESukjm1Fz96pryXOu9O8M0V
+M709ecXkJRxSrTgLLTmPSrDRSdRb8fUEdUccIEonATT/Pf2UhaS7ynLYiqSji7/zLyKlYUC+hIC
Dar8V+cea93aWAJUu+ldkPtbMAbFsHKwF/zlhcXpsp35sSgiXoz4cE4P+VakPBUewBUSSR28x+21
LWwTw3sTL6gFiu/qCsEfnIhBRPOtFuA6DvclusCJufKQLS4H2uCp4TYh3GbHTkkSfzQQkXNk76uW
5AcIFsMKcrKs2/3FakBxQxgBwho1ocvv1pSkqFljRI4q/GPoIFDMr3XxftvG0mKmgJ3Jj4mzb55d
6Rm602apTk1lsLdQiiA8uRWj3G6GlXOnLxxuuqIQxFD7oTX1mzvw7BgIYd2OZVPGjqUG1anQm/ci
cdMMzoYQnBbCTCfofV+CONgLTghBoRBr+4zHauP6uXCsRwkRL0mMdlY9VnaRM0gTaWP6NXGH4NiN
cvQrVvxib8E+iwpLqdy3rTcczFEod1quVVsD+rAjPH2941Z5apdd1x8iQQ237HLrMEfUPbUABhEP
7uSfWVwLDzrISGB9lWL9EPNG7TdyajZbpWnk7TgW3a9aDcuNkg/dRzmKwZuXaOEPL8usY+YG0r0G
c//WbOL2ANb6LWxTBgC80TsGgj4exMxX9zX8HptWQBdRztC8klx6Z3EUpB8IOU7EiAy7eroe7en+
rmlIXm87E2P8f1ThaFGz9ZdHS6c+laoVR8sdso9Rk3Z1Gf/T+dJjggD47RN2PXgKTI96ywTeJXe+
OmKIZI9FLDWRk0wa4ZVf8ejQtt6UGQiGrr73sv6hL8X3wTUf42g8MAr7VQyjlbRxacVTkXYq+Uzi
BrMURIzSUkyYu3fAdDp9EB7Flphay6qjCaL89pKvo4dpxf+1JV9+Xa3PXBpcNHmbsUSeu97q4100
1vu8fDVLBnzXHMX1zcIeyRU1QRk+1rlL75rSUJucvnnSuvvckx5bWT/cXtKiCRI4jg1Yg6sCtBSV
Vm1qLegJkXvgfVRo8t62sLRB4IMYv2aUhABl5lY9oZQzraWVAgPMS4xEpxRGrh0Y4efSNFbe2UVb
lACp14P14xJcblAnyhaqym7ohAzr3iUlpKKlUfXb1ujTrW8V+UoVcOnrTaTY5ApEQ1eNVr0p9DCD
Gd1Re8/Ye8wJ7hrZ7VaC1ut4CI0v3m4ozpjRIja+XFUWS2oUNCldolQGd/xFK/41x71ERc4DGnJ7
txZtGbDB0cbhXmszW1Vd6rVW+xEFkaT9rJMUbzSC5oxpKtc9wDZm/DvCar9yiad9uYyPWOGZ1dnF
sngvJDcJed/9/jg5/o2uNNJGNJVsZX2LlphNAXm7RGTrockRVaEHLCT7lvaA1bpXWV8pRS/Y4JhD
52Ay0MBc0+wUikMmMuFThE7eoT5ei//kQ/wke81K+LXkgOmxcSZoiVLZmTv7fkiqUUY/wwFVNjzG
svDJkrRkX/JgAR/lvTf67N9S0LQnve1aOul1Cml7rD/mzC2vyVcuXAUODQgHanhUCec5ZioMhdn1
auD0gBraHmXhzn27fTYX3C+obGqQU454Xd4aulIqBsEKnFj5ouv+NhbVg189FqG1ldD0zdcoZZb2
kXDamsgjwJbNa/x+rsdtaiR4E7d8TbTyGfmhI5yJX28va8FpMUsu8j5RoFkoojE729QAYJzSLY9e
K777mXtnAegNGvXbbVOLmwQDFMJJQA2pEl56kiI2oCnL+YIw52bbQVAI1sPYWrlja1amBZ8FhEnd
llllGoEzGshkiv1Jy7wVR79kYuIMJHql8HiViJI8hnWP7ovTjsK+hRiNuaUVYNz1bKICVAgEAI6X
sQSQ+pfLKPNqiJG/9B1fKrZZYm2iStoIEMtncf+i+wLDfE3/AeP9k6f2b3m+ltAt3W86PIwHgEFY
mGblqsb10BSe40Xyi9ae8vrfVGhguOwiu2bgPVS0Q1pLOwSo97onfYqkv9jJ818wH3btNdEt1JRf
UOnqSczctzawVlz/8ion7UxiSQYH52ODegD1ENMKniMkVvpNNqA+7QepPQpmLTzC3egdVI0oOjNc
QEwWgbsPMQ1IeBBAkVKWu9s3ZOHOE81SE536eqifzN6/Ls/kUuw136mlU5x81YoPL1vJM69HiBWT
eXUydNCCdJLnbP4ZhOg8QmngcEd+UoL74SNVHtUfddHsIZh6QJf8TYnkxvZr+Mtvr2/h4sBdxgQx
YvMk7/M3w4yatK6ENnDgLXc3kdKjtR4na32BNSvTn595gDpUlTTvsAIjm61SRW9WxxAWHgMWMg1X
UnLWSTwvTcDamVkG8oQkuEUF9/cgBJ9QxSkfxtGPjkMuDS8W1MFbxejXMp8Fhw3QAO02KjoEfvP6
baGOoQWze+AIRXOv9/V9bI6f5a598wb1T4VxpqNyZmr6Cmcf0u1p9aYVpmiAuXbb+PmzDBfqxhRD
/8/jdE4Fwwg0w6Yx4dkHdQNml61mDJxBOcRZ/2wqj1LcbIpqjQhg6fOdG5oFe4o4qmVmYqiM31zY
sYXqtU57IGRrde+luwywmXLy/xMFnX08qiK5FA657zSa5G2N0cvfek/rHvUSANnta7XoxYDlWhME
gT7IvMibD3kV5oidOkMloPuV0oDrI8QfDbfuc4CFku0jQtLrwZZQvt1qIYpjeSTqH0rXrMlRLa57
erUQC6G1Pr8aURq2EEqanqP35oMUQ7jZuls/XskcF7fRYNxbJpwgVbAuj6af5KmPCpXviFn9wwyz
wzBaH1FBRaeuViLdxQVBTscgBjgfcP6XpiaqMK0zQ9+RAI3vumLIXxqtQFyQ8eEV/7jkVqZUdYLq
Tkjr2aM/CPCWDwH7CJtQ/1LFdAW04qRV+rD1ekl+Kr1C3SplMaxFG9Opn6VATECCL5qKglMB53KN
FiphsAr2Pj2a9JT7FgTxml3Hgz3kANepc8UG6hoGJLAbNCtQnS337oCywu1zvLSpdIkgogNeDvPQ
rNmfu6XhymacOH1zyDomW3XE5IY7pQtXLsyiIbhU6H7gQCGiulwuieRQIkqUOLHfHqriK9y4tlR/
gfLq9oKWjg4CKRNBsMT91GY+wJMjYWjRwHMURv1c6nL09wWaCbetLK0GPg7uP/pv0zDPbDV9ViJj
2yUOqk52qcHu338PIdVKhZ+3DS0ux0Q1dHJqkxbwpSGXim6pF1XsNFKDMmmZPGdK/d5o0UqMsmQH
G0wZkF8SZM2uQRj0itUbzCSlY0XspXiFrVjZYUyqt9sLWnSc55ZmG0T5ty0tqY8dSSn26BXYUFU8
dgJSobF2FwT6VvfEPdICn0Zds/M4eFMz6dPt37AUrUzZF6eRKpg5rxp5VVgxhDjGDqQI74DzTrCi
7m+b+J3+zq832GX5d09rquldbpwEJVQ6BGniWIX2WS1GODCCbVewvCjb4NuAG6iVbXT9o0LPIeqt
+yQL74CxbW//kMWNJV6aKHioJc29thmOcmKB/XMyuai3lVDA+2Ay6+r/RaGFmiXV4amzxpM4u+BR
EgVB03DBuz4KP6da4O3h3fAS222YcL29qOk0Xn1cQLoTII6K6Rz3UoaN3qayByQ4H38a+b0FmDFJ
75VR23VVvbttbPELmlSrCM1gO5kXnCXLq3smplJOywtwGxsR0dhYm166Zo3//bfztvIQweswZ2Rl
XALB9qRKnVqFe8fKxhfNNQ9mECJi0e5VeMxye7ARylXlrTwKT7CdIWPkHys0oVdc9eRT5l9XA5w8
9d8o8cxJCeHVyzswm6CKYuBEKG/WG18Z871kpubWMNoEkuUCfqDUegM7u0ZPtbS304Q0g0gQhV4V
0xLIZLxUKlLHjOujNUjfigxOjYHYbteja8IU4xpZyNIGU+0h4adZq16lSKHYtZFbAfwehMckr1Ae
/KrK3//8EIGTtizCGbRv9OlBOYvrETgU/BjxPwc6l0NRJ4dOlJ7HeI3VaCmaYUwbUTU4xEzqZpdm
AlciYrIs4OXSNwuKdtf7EKvW9o2vjZ7YjbTWp13ypPAvk9RS6mekdfY8JYkJPadqRo5RMPOD2Hhe
jCunccXEvCRBrWOMPJM2d+rXyd3QF/Gz7HvdipXFHB1Wf0pkFGC45LMHkFs0lGJJW0kLEuPb4PbB
UQiEBFa/tjv2kRsd2sSX7iAgdmloBOo+bYZ4rXWydBINcgrunARMdf4Key1TwbXe8goLI9yJ6dcI
8b807lcWu3TBKXNOcFUqt1f6RbGSMeSM4JfTqo8mOH3gzpuWyjsuxRcerRDFImnlPVwKmM5Nzs6/
R4QTZBY945oXwcz6TVLeyZllK+3x9kVbfHjPLc02clRrGmdJTSM8MI5pGR1TVd81SbhvAu2+Y4TJ
jtFtMxlVsYT6nzTVt6kpfG7ccCXAXzq3FK8JdeAOpHKgXF5FwzMQiOyIqNQePrW4Q+BsXFnrkgkg
JtTQeG8XlFQKiCnzhIYsaC//s+km7oNpoLJ8+4su+RS05KfXFug2gK3LhbQZ9OGDycBwj1SS772p
IXWCp0x7rCHnNITX29aW3P8kzaLCU0uHY45j8MTRq/qEDpuiI5Oat9Yxia07P4qfvEh5sOJ2LZRf
KvuCA/qvxekrn7lmS6g0TQ/ptg1h9dTmib9JxfIe2WCQJ0nzAMfqXmh1e2AG0TYNFYG7eo2tZHEj
GYM1GWihPDgPMbRWYZhOKnCj3qsc/xgZkLz9VZccC1ih/xiYvQtaHdVCWPJVgwRCbLQM7xox/qGo
a+D7pWsOEJB2IsJA07jW5beMewqBvkBfzxMFydbG5lVCUlCJ4u9qoG3/Yk20T6C544pdpSxm6huN
CBW2Qxr4ZAzq50BNtoaS/rxtZvFAnpmZrsfZ8Yh6c0j0ik+n6a7tezIakaD6PGEXRSlyEPvb1hY3
6sza7EGVxFToNZVFTVw9fu3buQ9Tur4CFrptBdnByzU1eMAkhsXSERiNJ04vXzJjpSe66DX+sxBt
PsCZl0lZowKEb1Kax96X0EEqtmWiOYrkvhhe96mS1xDdi4cP3kMmb5n0viKlRZmnsTIfYog2lyku
uO2dJ2rHvgE8VKZ3t/dp8VSc2Zp598I36fEm2DJcK7QLv9/WpfrYjuZdhBduh3Et0lpcnEbbhOKG
xr9nXjgx63wQS7B3fnsfAxDJh01pCNQd/qIQMA3nTIBC5p3mxGNGpAPy8YnoSuu7KLwq+Y82/HL7
2y16OwbVQffB70Ld8vL0ZZ4St960lDrxPpDS2GWC9uO2iYXTR2oPcTt8+5R95wkiuAlXFHjTpzHe
O36HjE5RXdpFp71WvflkpMKXIUTN4rbVhbjqwuq0h2euIqN/pxseWAMaWM9gx+45qxtVa+DQHn/J
vfBdgK0+89fgIgu3GYIuOqNMRSLrOP+eaa51bWxGTPqaD2Ue2bAG63QMb69t4fyppPe/J6TBgM2n
Y4HKoikQ0u6H14YAzmNkwj8OAW9ksQYHXjQFzkGiiqdPE7mXnzFI+ryQEX9zjIlnKvW2lfxL7D27
l9eYjJaOycScaVJ/Je6fkw26UViKqd8ENAwyR4n1o1gzsjNYzGjkwk4Og0PYVSunf2m32HeWRunp
uvg0xkpLCSAPHDmMT70lP3RV+dYNa/5iKawBCwo6k0QQhZc50jkxu8JAmLx3BO0u0rR9rj738qYq
Tfgi71vrs1d+HaFbVdSVZ3nBM0IrQxpNP5Vsdx73JqmVd2GkdGDYYlvrfsTKQyLcdekx91Z88MLu
GTL8nrgRkswrImsjaZVU9LwOnL0jNA9DCMPd+C6Xp2L4R8yKze0LsLBvWKMpwZw7LnheoFESNN1a
QWmdxPKfhFA/Van2FtTt7raZBefIqQC+SgwFK7E8i9T6Qhs1oa1bJ45be/C/WGsoooWvdmFgWueZ
kwpdM/GMsQMpm30WO9g74pqT/qyL8c5MH/J0jYdg4Txc2Js5xdqt/U7T+9axBMMeZNIv3kZ+wT6q
T0zY3/56C5sE1mtCz4Hwhw5ltjjPQh3ALLLWUbpnqU62xfjFk9cqEgv+CbZx+kUwRyvX7TY5YcZH
LeXGcfVtmzF9oWr2VOMczDXqg4VBHsiV6QfDV0dx5WrAfojiRJISuXZMtQW6huxf8TV1/3XlL138
FpX2F/9IamKc/A/B3Pj6HsCK5h1vf9Pr5fJWw2MzkWRSn5RmG5hXlk/5068dld8Qq3ehvxtrNHRW
AsarrePphOaIpdKMhnxoOrdn51Knu5/IVo3MX5mJe2QMMht+O/UxJ71ecRxXdwxTE0Ee8Eom5KCO
vzQ1eLGvekUunAKj8XeN1GYPcSqs8ZQtLYg4FJoHoIFU32fPWJtEUdORPTpm0zvAWh6MTjlIVfyn
R57FmEwWMNc/MTDMzQSojSZdILsnQreT1XbP1DNtK9VW3N/VKZjMwNuuTYg8+apnksu5ISSK4J6U
vsRRdButDp4Bpm/GMF05cEvbw7TRb3Y3IrgrOpsyVt02sjwnTVPxUyx66pvmWmszpotWgONMY86U
/OZvv0pXWS+k0nPCoTd3Vmvo29FL3d0fXh4+m4VuDLIxOu3e+WtoScEQ1YbmOZb8qxq+D/l7Lr73
6b9/bAU6DDDjYGNgSZljMWP0CcLajH0ARtP4waauQeFo2bYO12Kzq9djijTPLE1f9eyWNsEY9SJY
FKdCCwY4jtPKQ2hrLUg1LdiHsvEpyeWft1d33TKcjFJ8AhY3Uc7Pe7q5OUqVXBqeU/cRAB9Ln6Bw
er6rVEH7FAhyZ1dDHm4CKWXOUUQYOZsouOMYRtUmDsr4T0Ph6ecwy8kgBMRiV9APK4zSxBcrz8ks
cLfpK1OdtqJ+U6xft9e94ECAzdBmBisHfnme8kn1IEs9coCOpLsQpQeJdIBjxdukeVDvb5u6ylym
JZ2ZmjnfOjZ1q80HzxkHKHGHId1kYwyjFhikuBw3I3qt44hAbVuutOsXz5NJ4Z0HFTaA+clNwnyQ
O1UQTpEG1/AY5L9IdKYc4wXQ+Rfoi99NeuArG7j4YSn0U6dCd4tM9/IQ90WYJp2ae06gFIeky8HY
F1sX7d3bH3XBZU7aAypoUvgIr6AleaYkaqH7nhOD3N6MQyU9RwOySk0xDFArB+bhtr2lTZxKH6SB
QBqpn14uK5uYzPQRX4O6JLS2EFaAEh2y57Z5EvpdWOxSiWHEoujXau5L3xMmzt90dzADzEEKKYOO
sh9LnqOk7sEfgsgudMiKVe8vPujUw56AzGgIzCEzBALUFCLPdwqkjwvvR2U8WRoiT59vf8eFl4HF
/NfMrNRSE/MJfS7wHX0BJds4+o6q1cpzuvjJpqLz9Lko38/gAbEpdkprAtmqzXo3Gk8lreukWYP4
La7kzMosmSiKuGkGGtiOkpXDKRrL+C41aWHf/l5ra5mdu8qVxrwdXNbiQSk6oCvbZoSKNfn0bUPL
y6GtieulAjZPwVQGAUmPpv3vLacTtYPkVyv+aGktzILStQENDE/0bC1FZIRjBVL2ZBLx2FKVJju/
G16MXhZXTsDSYuiZmvrvtZBRXt5WFGVMHxYF9xR7/ieIpk6DJ684hMXFMJ8xTXrRx58vxm9wBkKd
uaekHKxtpQ4/O2XwHhgAWxOlXHJ1BLnGhM2f2K1nVyaaUONy7runqorh7pdL7ZAhPTngXDd6bJor
z9XSwnjm6XDTd+YVnu1S2cet0pR41rLf1wnSkPqxJfu/fdqWjIDbYWwICR2oTmZv4kC0DXLO85wm
SuVN4lbFTu313taa1Nz930zNHiRjECLNzQLPEXE0RgwA/kPM7m7bWDpvvLKTGAoSJaC8Ls9b3ipa
MuY6w7mWuAmbYJOtqT4vHYJzC7NDoHulJHs9b/kY7ftO2gRjvkPlYaP0K35gaWe4n/ASTLni1cPa
NVqLbLVGLpILW3eUn+P6LQvWIDlLoQlzMyCaSH2J9qZfcR7qsoQ6CFJCkzRH8wMVO/3gGejrDINQ
sUB/OMRB24F56MxkpXm8uEKyBoiggUtevahRiPRrV0bCKTd0sJmZ6N7HYaYck8qNV+7S0q5NhD4T
fxWhw5wRH/3GPG3zUThpvbbtxK+q3m6D6BvH5c/vE2mwScWORJJhw9mTJ49Sz0wIVAsDc9fCOGzc
UXnJup+3j/l0yC7ASxDGn1uZPXkd4HlxUAUDTJ/yJbGSfYZMYGBl8cZLOrj9u5VVLdqDtoJeCYQS
VwiYQgTwXeqZeXI1d281MIO3kZ1OaH0ks+/kmtrQ7QUu3GPiOwh4YCUEuDsfRtAMQUl9vzRPRth9
H6xkKw7FP7dNLJw+PBuDp9OMDl2FmXstuF+1OWbGyXCfZP8THD9tsYKHWvpsDNFOzxLF26saf+V2
4xCmoXXShSy001h6FnymOho1+Ucz3JZ8ao3h9Xedan4yzk1OH/bsPleyUkDLEVinrukOQlwdPC3b
+Yn53NEIkny6/KF58MP6S9NWL+LY77o8ftUH/zGU4zsN7l8mC1ZigGvUEaeV8UYJhAj8fhyg2W/q
/VGBnQZP1nmfciFwuiTahW1yX7vjtm/zDwmmAXog3VbxlZWbsuDfZI3MC/9m8MLNo/YeUy7jptZJ
AXR0UHW33tRynB/80mOqOUGIOEdblWnBNeqa69bEtGr+ZjBjWEdX5HLVYRyZpu4K1gnhJfVxJEc/
9lUiPgWQlj62hRaiLhP5j/Bo568JjAK7mn7KHaCej9vn/Lq8Ov0QlCY4hxTb8X6XP6TXjaAOysg9
6QGsGWVUqbY35ujGhoN0DIyofU+KOLL1zm1eysovH9OS2dMU3rDPbiVniEVBaO3mfXGQ2Mbe9kuh
eGJ8Lvp6+4cubtXZ75xdyEbKAZsHrnWiHu3DIJUPdsZb/lYPzHTlte4fukrUtpafre3Vkis4/0Kz
SyMV0NsXTeCeakisTf8+Zi5CiLa3lzf9JVc3ky0nNoGBF/Ti5TZEBvKane9Zp1JR9xa64n2wlosv
r+M/JubAlC73mpRowTx1Y/Qlof0robTQdatBw5IduJKI62FapZ49/fmZk0k7U9D12rdOrfcKztwu
enXvNR9//r3wzAxe0x291pIK5UaNRwlPliL0p0QTDffrbQtLBw4CMW4FyRZCObO32rDSVCtjy2QG
1IDfI7dD611qfoIl33HINkawu21v8bORoYATQXrgagoztFTXDTvROsWmqu0Yw86JEEpwX0YYr/nc
6bLMTxuIuf/Yml16tCm9vJQ669Sr5ofmW49MvD2p1oB2UU5zQ3O6Co5zV7a7TDxO8oFDK596Q/7z
uGuatMD/SCg4ksZcnpTWryCnHwY2EZaY0lZjRfuBSAAozDxKfoxSuCYA//vZvlo4g+cESPo0gzND
/aReUEchrEqnqjG6O5ARX8ZcljZgXeOnNoqznVhFw7YsdO0NRUjlLobJkik6UK4tc/6nwG/TSZWp
Pfpj0hxURIb2ldJMiqlWt7FqTd13ke9us7aQH3GWmU0LzT/ePihLccPUdoPbcBqdmkc/YS0MdTka
7ilSwoOiHzXtqInFDo0Bht5W3NJCZMy7/F9b0yU5u8tSh0gP3S/35GVG/mpKsXtsBs//afpZvcnb
Ym2qYanOLRvQmJgTPmASmr80aFa9BP5QdU9C4A2f9KyOHgcDiteOx3SjlP73dnT1J2HQjJNppOa/
gyCKnp2IUuvAWrA29brkAwjPwAJBKEm7c/bojGYW1lrhCydfyN4LF5WvPN3VGWSZsO/YZZL/Ctw1
8MCiTYrdOhCn6dmZvQRGK6d1XvPJO+HRL7eN+k9eJBuhJZL/Xoh/zGTJ889Er0gZmBwLqsTL751T
2fEMl8OkjKdR/hG2oW3Kf/O4mfQAdfSOkXI2Zy8oc1s5b03onvxe+WUGxgtVuJWDuuQ9z01Mf352
UIuuC93Ew8QgvVjavdcd1OZ0+96tmZju5ZkJr1GC0DA890T3596r3PcxFZ8N0VzJexdDQ3OSW2f+
ZHKOswPQsPlQDuTuqUzTZ1/N7QKeubbvP/FS1XZh8tg1Y/LRjP3Wa6pNnEsrL9+Sgzn7AfrMSfa5
JoAU4wckKXmJVzz0qfbYpcqn2Ou3iCCvFU+XYp9pABQuQrDiVwwdkQVgIUP4CY0WYx+DqB70NYWu
pUsFwokEY2LcIVO93LsREk+kU0xMBHpMRBsqb1TW5L1o1NK910T1kWwz3LYFELLbp2barfmLw0AY
N4xQAmzzzLISG2Him0SPaRt+pTzkqKGyzXsQOlG2s4ZE3gjGaKfVGvZ+yXNTVqWswRyadTXVWtXK
qBjNSG01GtpjLCg4Ld4xxrEFcVO6VfkXbzlxGCMbFFJ0CoaXX1iq8dxhQBoXKJ+94JdvPcfe5zJ/
u/01l46mhSoKWCc6HQhIXFoxWimM4042TzQFdxKOuMteuuwtLBJbklYoqBYvIoMoRAmMYFMGm21d
2RsKT+0UAYreXRZJWzmo74HrvVWZ8Gpa3YOkJq9S1OrbrJa/iunaGNjS0Tm3P4vSykqJa86VeWr/
h7Qr25ETibJfhARBAMErkFutZC22yy/IKwQQEMEOXz8Hj6a7kkKJ3KN+aakk3yS2u517TiO9nL2K
6eBWjtd1DxKiykl/7sef15f3D9XH8rRiEnseKURGiND6cn0jbCBvipyFmq44FIAr4HvicuJP0AWh
P10iokcj7ZAPSh4l940zToe6ilKUSLIW8rTJl27sM7DQmerRRuq662Q6PYokwtREnnwuwdJ0gDpC
hTizHzbAM6tHAyC/GZQEMMOy/t4pF0rdTsxCq1V7VMAOfQSZ1/JAMcAHWLx3faXW3iy4MuDuQTsO
AuWFv0lKUxldXrBQueYpqupXzC/8uG5i7Qa/NzH//Z2/qQk0yJTDWUgjiEXlPxAO+jS6bYaX63bW
/JqLWAsyKbY9V/Au7cQtCMzBLAA7mpP6uW1phyothp10tfx03dTqHgHDAIYGbBDgLZemUrNrNJQP
WEhkfS9bsUeAddPlydM05qdu2CL6+zgIhegGc4AY3gLHB6imFvYsrdIt3lR49tsx+zWiquaXDqSi
vEHvtYPRuORmQk48oZOKSQbVQFezyFAI9lSKOcGkltDrNXN942FZXXC0PYEjs/DTrMVTmWtlbXc2
Cn8ToXtwZextGVRbQ0Rrrxdw8hjaRd0Fw6TLBpEsC1Ibk4s42RgerTT5aWI2xM7BEco1kAqjBeqI
egfuoSdVmHfltAWyXCvsoXUAngwk6WD9XupJkS4blCxtlKFt5jnmvZmnft08Y0oaDdJuryzM1BaO
rzsbHnfl3lzYXTybExliqeXgWSyd8btbjl+kwY4DhAO9xky3uIVW9hKVM4A2MKULHMVyZnKq7BFT
Cajoy1g+W1B2Hi299mpdHK/fnNWPQt4KYceZ2WEZkwEqMZSjg5o+pPrsU5KOlTclUxRQp//kDqm9
cVHJSsAE1I2OOaaZr+IDX1OsSOu0jsCjANzji2Ul8WNOWuPJEabxm09uE8x08p8bBUr0qSSk8kCV
xe9RZMT2drVRnWTL2T3jZh+k3IlPKtFbX2p178mKtn6s9MFrqszxk7rq7xJrMs4DrWKvE03tO27k
flEFQkFkdjmWkxu76+u5tm+zSCb6ByBX/oCSdc0pFnaTsZB3ULhS+PW7zPn7hxU6QJgMRjMdzZ7l
DSzhaCOFgfGQQR8ndoe9UI9WzTY80cqbOqsNAasxF7I/sJlWetRCnCRlyOAqr0/oMYrpA6CS+yTj
mmc42sZJXH1YZpzdLK+ANurS0U6M0xrMjnNhTPvacfPZ5vJ2yMR5nAhUN0SClz3y9Erb8ZQ+5W6x
4ehXXC9UCf61Px/dd34xK6JM5+DGCYemvemy+LaxnI0JoLXbBhDhTL8DqPsHcoU+bqbKwCkPo7og
N5pLquehbDG1bmfsZCYD3VjT1U8CCtMETBLD8ctXhJOuo0aCPoShP1gZEHzxluDySiyJyBy4EWBG
VngkCZtIUyrEkrn+IKJPBIQcIJhT0Bwdyy/99L3dWsK1BwQtOsz7o4O7QiSpuaU+CDi5IhV7JOZ3
RBM3pWCDZ1ZQAmiyyNpp6Ldcv9ZrC/ne6vz3d2fDrYpE1BrK6IMwXqBL9aWVKMJdt7G6lCD+Bjsx
sKbWki6viGjKBTAgIZ1aP4t6yA+lnja9iebc0qe2ToNx2AgF114rAmoG0EHMksXL0r1q6h6YUp2F
cZp+d1vjudLdyUuiLS7htbcErhpT91BqAb3V/Pd3y2cJTmWGZnzYc/nDtOSp6LLEd0z7l5GiBxZJ
qh+uL+bqMZk5+eYZtbnodWlRIg3B2ezQO3aiARDkZgzciPGdmaTC10Eku4sRRQQjjdSGB1i546Dm
gLI6xhfmXGeR3QEiboJsIHbCrhsOoCD1BsPaFQMAthuPycrmAaTvIBJDsRvR2OK9qtBj7aeUWCG1
+lCZ2UuvVS9NvjU88JE+BRhulE8wmYaOxUd3o0FqQ8q4p6ExCf1hiCb3jRV57TVUdTMxeRI4vV3d
sQJezxSFDrCw4R6g0MQPrGV4DCqzOCjXHu7cfnMEZm0REPYDyQG80oxsv9xntDSUPjkNDeOePWtK
P1pglwePfbQF0l85whCZmYFrGIqaJ9ovDYlcT2VkFzQ0IaELI54FNFYFL2/wg0O21KfWDhH4I9C8
R40FTYzFIZpy6AeKUdCQaCGpisDEVCCjrxN5/utrgkQBxUSwbc3Qh8XFZKyoKRTmrZC4z4kjPKLf
T/prRu9K7bbV3q4bW9srJCbQCAPN5Edgpkyy0lZuboVW3He+NiODLd6Ctkk5/wEBiNzsX1OLWJ1F
uk0whG2F6fBM5RPkdTce69XjMBNGz4W/jy8aanId6yuXhn3OAF5jIw9yqY+n1DEg99NZzt0MJNl4
1FaNunMwhplKvC2LM2iLvGUgE8ON10kQ5fEuoztO2V1TPCXphmtYeUBBlgCfDgy3SQEivzzvFjLp
IquZFRak+E0T6RdOceoq4xNlzbexL14iRbaUidcOCEI/zJiBZBLWF6cR4hNj7wqcRgzy+kqEBjma
ThFcP4Urrhy1NBTA4QIQ3i7BoUUkirhXFsWQ4YPsuGdv6YSt+HEYwDgjKu0YmP9AYGfwyplQPw1b
cE2MQvM07gRd/btzHroCfab44A5frn8TmUvni/oa8g0kizOebp70utwtydu6FSBSDSGN3DxOQ5fc
8CSzD9QAxaIlUdC0bYAopnTS/amz69uKtfVDVY7ET7L0l3TkEGaYBraTfYmeNALFyDnIvgbcXIDD
0AOeGjPe13/06kbMHCtzYc34UOqiXVqgqYk3LlaplwqU0iiUPDaMrF2ZuQc819MQOy2HhIgOXXhH
tTSc9M8jwU11XK9T30mFvrvRbdzPtS9CRx/0XoBdYY5rcX7rPBGxRrgVapK/VlAlz/Ut0MiaY3hv
YuH0k2TQG62OaJhVZPLcTtsnNh4ABAK7uBMbV2Wt1AKMAsbeMS9uAkCycEOmqeVRjCQ+jOvY9ssx
D0ytuU3SYte35lctN++5UDtS8E/tVGz0q1a/FE8BAjW4XNzUxZGehGb0lQ7bZVMFVTXUOw3jXmFJ
jX5v5aPaePDWHh9kufpccYHgBVtsnrRo0+RyclCiNiA7bx76kQCbMWyckTWoAFwGpj1RAQHtJFnY
MSZIytAUa5oLK7egWJiKUE2j/QhlaZrOBXDzoDS9heiPTr/UkZ4Gri0ir3cSzVe6yA8QME72Tub0
fgbcZ0BBsvbFrqr0PLYDal9llN2UIyR2YgVsrQl257cyT6LT9du7tj1AtiEkQowF5uZFMy8Foi8x
8pqFrtLOSWQ/R5Y8xoCdpmSre7BlanEKHTPSkkxIwDJFidEzK5iYhFo5EqTx+3/4KIQmeCgQpHyo
3oxFp4BkRGWlTa0bhYE/3dm1jXU/xNpG8L7mXpHk/WNp/uZ3GRHIi019gFZSWDffisLwOvcHo0OA
GQzPrH+m+e76h629TO/NLQ4di5KSFxT9l9wmIOmaH/jjdQur1+ffD1qy3QID2TlJAgvSfR2srzqn
npNvdUfWYBwgi/xn2Za1X6EqVtUjIMFmPcBTyVdKpy8pq+46MJnqrHmmTP2SkXaAttAO4k33Jdli
EVj/ULzxcLMAGS2rbzkoFBtGBgeVWfchVc4hduM32f+1MjWyLsxg/GNm3tF3ByTOEpMCxoTCLGgK
Mpf8oIa7R3N/4xyufg0Ecf5U+cwPo7qGO0jCtNYJefy55F9l/DvnG22J1euLou0f2VR0TRZnL02c
wk46NNAS7d4qMVFiAQuSvpD85foJXCsgYpTgX0MLj5HJtsHoIWrZ0VgFqh58xiK/7h4VJBzJ+Bmc
pk3reDUYusYtYefV+4UQw5r7XDgViyfKzDGqHccOljFy3mTafYbEz8YVXv88tARmKxYK9ublibDq
RBpmTuww1t/iOBk8TarGh/ZB7tm8BpAXHFrO+ChK7dRBSGsAGvP6Aq8Ftsg9MHANBjngMRYfGUm9
cCAG54Q90SGDqHfye6PR4nPZOP2T5urtt2KK+1061o3H02jaCAhWCxG4EDOQEXJUH6qZOar6JBXS
CY3BvknK7IC2fdBErW+Q6sV1nMOYjD9knP40h/oE/PE5zbsbJjoMUnc3omW/ry/HfG6XMTeQNO6f
4uoMqbrcj76Pp7YrIzuctDb20qTp7uKSi1BP6/GpTlx6iIn8D737PzKemDLC0/MBOYb56CIHzs0O
CUiPwF4mAWyhrZcW3dPUTfpuJOU+NtpjMvwH9A5ENgCjATgQBODLscrYZVyvJtS1muJrQ3+g0Wqj
IW67x9HaeJPWxglgCvTOyJ7mcfBFNqNH+TTlrWGHTi6F9ITGWWCMFbCIvJbfpkR9ggvIPKL0etcn
en4DZsH8rrdqeW77rjs1aTIeFTelP2qjvVO5fb6+9Wuv5rsfuAx+7CTVbNJiF0YzvWlKhGpF7Un7
7wcmscHG3Du3kawuk7q8pnqUmHibQSzztabRTWSXXyJQr1z/mLVzjDcF3XMXRJcfJA5ydJFszYZD
c0FrIGoJEPz4UNnRD6Pov5iV3MJMrb2V7+2Ry3vjNK7VaIOBwH7SA6iqP0Rqq/q7uj9AesLnAIyL
ftiliW40+WhBwj2UGfPs8pttKJ/Qw/V1W/NrYJ7A8QQfI/QSF88hzcAKGvMaCYM8lRCXGYrqqFIN
vKtb8IbVz8EsB74HQ60fhurF1PSjsHp0ns3hhxxRDpycZ5SENz5ow8ySZhxcb+mgKpgx6Bgqyo9I
cnemveWnV/cfAyF/WkazkMDl5vAiGyqOCe3QiIZfcV7ekZxutPJWj/TM1zGTgX2c8YuRKMTIiBDH
u8LPJtMDO65MAM9g8Q3FmMn1g7CybvCKJgpWEPpDY2r+Ne9CNbDEGIacY3mRP+dF75EOad0W7m7L
yCK40eOs7fIUJXaSiAOdDmOHvq+7EcSvbA3ArkhKUWNExL58eIVdMFJLYDtcvXsFVxuY9JMtJr8N
G8u3M4oxrFhNgFEMRfQcN+Mdy6bX6xuyEqhgUtpBBI1wCeDIxQujIDMsDVHYYSfLPVTnbru6fxoK
EXQmMN5s+gYo8hvmfTb81sqpw0swY1JsvNsfsA3cwKx2Dc3dUPT6CZkf9TCJdW+M7d5MmqM5yQ3g
8JqfnJ8ecMLNEoloOV0ePJVkequx0g4jQZ4o+SyTH/GdnU+BcuzkKdLj5KbJE6DV3BZzycIIhcj2
EWQ2dwnN9W9tposTUGhbO7x2VNEsxW3AJYeY7eKCk6pVkqBZExL7VoveBihnm8kWhH51saHUaEEp
ZEaAL2KEJDXBiNNgtt8AOmZGUx0mPX+dCucTduHGasyNq7F2poB6RdV9riZiROhyrUdlaSkCLCus
c9F4tc0CPtVvgA3uij96kNovg2UW8PRbUcCKm0HM+6/hxWq6vYtcl4woxIOHp89av7PAi0Z+9CwK
rl+btZuJQWXcfBwlDFktPtGuSdONbW+G1KmYX6OLebBAsbQhQLT2PchsHfSd0Sf9sJAGa3sj70oS
SiQsg+mcmCAgoNTqAK/b1lGcX8VFjI5SDvCms5zU7HEudy1Ft3cA1paE9WjGgCSAKtx0Pqu2fAOb
p+nlNoSyKmQN1xdy7azMtN4oNwPh+5F5J6PxQLPBRFtd3iq93zEJrIKZfgPLYe9D4fmL6Wqm1+bg
t71ueW0L0cub4VwOquXLFwHQrQwg99gM9bZ9SYR7m01i49VZu93IsiHVO5NsQq38ckkLDpmAhCVm
WNRH0Bl5kRa0ydv1z1jbtpkpFzXSWS9g6YcwpoAKrVtS1FiQUnlGL34IaBF7pLCL3wRUVcccQ41B
VIIQ5brl1a/Ds4XzAnz2B19elLVlSl0zQ6Meuq+SVcMnBu3SQJJ+i+tw1dSfThFaBZgFX7xg+WSP
xNEUDaOsvOdMHDMjuYnKdKP8sm4G+wSUDnR5llfASJ26HOwKHZDqXo03bfSNGa//YdHAZIhoG3AL
YAUujwTTCl6XqWuGXVl9smh/dHn0U7Xs/2fmT7fiXZw1oTIb9ZVthgLSq0FJoCw0QksaqWGyJTu8
5l3QKvu/L/pTh3xnqjaylutjDMwDtxXxkE5oR+GUdDfWbebrAs2I3hy2kvu1rQJKC0QiqGIh/pj/
/s6qbEdOB6Gj6z/lX/pIPZi52Flgl/r77XpvZpEd2UYsEqs0aThqQr1knPLAEkJ76yej3TI1J0HL
BxhIT+SveCogBLpIkgZDF6aZxFaIqgb1Ok67fZ3y2leOlbcej9PyTkzjuC8LVQasjmxfSm3wa7AU
IqoZARPImuzYgCBxN8SG1Xq9rueHuh1Kn5R6fcPA+uWldtN7k9PyG7tU5xTg4Ec9rTLw11jRMQZE
aK9jpjEYy9YTmYQfsA08W5X9w+asj9FGaPQneD9oA/V96/cJtNs1QYjHS/2rpenaFwR8ZKclY31X
jwMalSh2A2FNgR5FQczwMks3n60oNryUJzygRdecKqvke72LtrL1NfeJu4y6CDrY1of2dan4UNMG
wANXdwPTxHwKpGG0EYDybEuxdu0SIFFHp+qPJuHyFc5Td0pzBy9H2TV3ACGFsoxiEFBZj0XHoNJi
bY2orXkvJLiobwJgDiXuxflvaRPXrUbNELnWN8cZ98g+/r5yMxND/WNicfZdHkddl5vwXoYRjIb1
5A7GsYJk5vUrtubA5kl1ZOugJwU46/ImT2U2aEXrmCGoID41hryZqulgCwq4QQIJQkyGeXm2BTxY
WT4w2qKnCMuIPJYFSVBVQv7XlmY42szvGfeqiG/EFyunD8HFXH4GORAkBxfXuRyiVisHZoY2c3/E
pNGfW1PInZAa3dHesDdixdUvQrUXDQrEcB9Ytvqm7oa2A7rLMdNdRKxAdRvRzOoHvbMw/4J3T24P
rTq3z2GhTaKnwnKPrZbcVi0kgtrir5VC4BkRMwEFCcgVTsWiZZrZI0J4gthiTKNvsY3m79DLz2zA
Bb5++uZ7snh00cTG2QPpL3RllqAHkC71VR5FZtg38pcWGYnHJjPxBKn+kyXsNS4r7iwmIC+XD5yo
LYUYLA1p3XyiabZjokDjnG0kX3+kEZZfNFPaoLsCauEPYHRKpqrhdk/CZoCE26iL8RazV9aOsboN
eWNZQVG2uufWk/lk8rp9sfRh9Ex4a0gwVSnInW1HIRFuNHYHDRV+TPlMPsKjbk+sZviSs8H2h7Rm
d6as0DxgGhi8TZL5RhzJZ6xndismvBiU15Y/mio5Nl2ECQKoYYo9iWhxG2UooXqOxOSJk1D7CI2O
6hGDQvmtG0dJMGbHqWlPFXCTLA5YHgDge4iHPBhA5qX5QxwFhc1u01jRe3gNZLJCVoGOqYynBHRt
fqnp1a3BOusMpH/8G46S7Sw3rfdV2k/7amR8X3RlDfij3vuyh3tsbcV9IIWc32PpcMjepcQjstUC
SuthZ0Ys36OGxJ+cTIuPudHku6bTt2SU1q4XKnzzFDjoy4DwvTwfIqYml8g4QxDIepXxxNi9KL5m
2cv1A79lZhGARqOaBnOEmc6oPIs8mc7DgCfWiJONm7XiEl3AMWcSAWDikP5cfg/mMQsn4ZKEKejR
RiUOZWscJcPcSTkpT0bW4fqHrT2A0AkEOzj086Bbv/CIUPHlyipMgpHpJhgs/lCn6UatdK2tNut1
gtQdkq7w9AsbGBSrm1bVRjhy23qJBjfeOWWpv+ZD1QeltLNPEPizA11S+dJpY3wqJBn9lLRRIARC
oCrh1WuhdPce0z389foCrC04xnJdlNcRZMHzXC54NXVm3KeTESZmduCuYIFO2nsSVYOXSnHbVJsl
g7UlB5EamJsAqJunnC8tMgFcn1Yhv7ULNIud70lG/L//JozQQYER2vGAWC6cqHDchnJoA4faEKbl
VyNmvkTLdKI3bb9FhroG4YLizL/GFpFI1RfDiLYtgSAAVLe0EeTymiIRvswiwMWP+t5qiuJYpqNE
VQtoLsOEjtv1D15bUvSx5uk5A9DLpT/qbCpFTEoTYBf1uzW7x7bc4mlYOycAIYHLGfOPYPRf7Nqk
hDFAopwgz4iOIwuk7hzL4nWszpq+Bc1YX1P045BNo7oJBo/LI1J2Iwh1cmGGkjQ7BMkvGN3ZY/Dy
gJ7h0Wi7xxT8vNQWsY9O9cZTtzZ7CrNowoNrEim9tdjQoakzm5eIYE2VVRAdobdNwg4ETj4F3fJU
Z5ZnZBLIU6a9kcGyvcSND0i0Bk/M0wjXd3Z9KYBnQ+cD48ofZBVJ0rbJBNca2tlNhW53ZOEZjL8D
hRpE4FkjRhYk8p7r36/bXXvwKUrImMHFAD2oFy53wCgzl2rAMoV22tpezwU9NKMBvhxdw5Ata7ao
JObjs4w/kDOAyJGiIIXrdGlPCWeqiokQFL2sIIHKhoh1v8t2179qzQpQ62DpQsf34wTcGEtBhkhY
YZN8h56SD7qrwJg2XMrsopafAh3T+ZIQALuXS+fIKk4Ac7TCJH1N5C6pd+ASzdLe5wNYeWUTMKAZ
rn/X2m6he6hjogFP+AevCQ/Gh8Ht8F06sm+uUDNPzOPUp28azTfc2dpb887WsokJTEI6IlO3wkw3
wKbEd4CqX/+aPzdsuYJgwJjrrODyQJZ3eRjqwVG5YBOKQ31hPzaF03sDcLmWR7SplRDmaX/EnSyO
U6RPnhjt2Od9epNZ971JwR3QQ4PBt5WwHqBci8lG0kXURx5SKa8cjTS0OmE+1qhD7jAbiHoIH+td
1plV40UGIm24XPvHqDvJaUo6nMRxzPh+HGz7i9QxCR0Ld/QtOpa7zlTkSXZp58VEVr3nlNGDi9dB
ttKP44PWHHJHb38l4Pc/k4n/JFYVf0oKo9hZ3QCWegnZUpaP+S2Chszrp7Lfk2HqPBe+66hHab5x
p9dOPwbXAc1HMILC+eKOibR1e0UGlKWm2PJyMuRAEY2BbiYbN2DtOMIJ2ShhzzLzS1+hSQRrFir0
oYvBsyczh7pC10fptymO4xdVTf9h4gBdFbgK/IeRtGXSjNFlazQoJERAcQG96YZVu76vyo0cae2r
wPk4tzswo/Sh5IAYCrT0gHiEWoyBXY0m95gCOOhxe4dqfXD9CqzaQoUSoT1cEd7fyxtgDiPYZlDD
DLWOVT6KEeKGG1F1mPIOlTgCQs3zdYNrZwPQL1BgG/iED4WAtDP6oaCDBWgfC6paAyzBPqUgDL5u
Zr65lzfbQNEfkC5EwTPh/eK7DG1o+jzHSEJuxs7JbdGkSdC+HSfgr/OGDbd86Nugkr21u254BdwH
y2g7oLKCH/DhibTsXAEFn1ooOHeHUqd+rzQvqhx4s7q5E5C3wc3QPXBKuL7RFd+16e9J82AZJwRl
A2cu+i1dqm5qbdrbNNQreTLhXT1I0O2rQjxH6q913zG3PrMiE7R4gNFZ8qNiJDmhIkF/ZzB7f5Y+
T2Nj705bms8fXd2FGXdRcOFCxwTTJCmQp3njHJQVCbDBGsWnISlIGHOSoRacN/w0lXL87RRD8rqx
rR/PLX4BImlEKphH+xj5ilT978hbRF7a5hNGmwALxAiQZ8fCF+PoQ/3X4ygcpHC+nbFv7cR7SLd4
jVeONdDKmGywGFCb1nK0oVQW6KIccDZxeJ7c/D4dta/gcITiFBhKuq0ceeWbMYsJGAkOEQibls+d
VhVWTjLlYq4nCmR0KJjc95G2cVXn47i4qnAWEKebc2MMgC6uKmsKTKWyVpwZ706YWPapEfL8jOjK
16f9xjbO/9g1Y4uY2+h7qhlNI85t+QMr7dWAHJjqno/xjY3GXZyjutaNcq4geXXnbg0brr0OwH5h
MUGmg/ruUqVnoKkoZQNJIF3treiVsDtLAUt9nClnmuQk6c7i93SLdH51iefiNUHhDX553uh3tVEI
LJktgZ7LOdXuO3vyo+IF5PZHHbQyQ7yBnVk5NLgeQFCBlp1+RB5VFcrNfGDYQACbjQaiHQ182Nv1
fVwzgnLoHLWBFg4t7MsPktyqxhRTN2dAqYK0f2WYg0PYdt3I2qq9NzL7znerppiApP1Ic7BotX6Z
/awHFwHYD54ebLbxPavn4r2txZutjy6k1jhssUmh0aXvNNQoMXvujeC3Ttpx37D2G4lVELtjqOVo
UP3/vnURCTvA3bo0tfPzWHM/g0xE1dzJ6hCrI0037uDHkAO07JQyB5ouuAZLl5FzoA5Ib+Zgc0EJ
1XyoHL839pa9YeZj+nBhZukyRG6UBtw+jkhCPDdVXkM2EpTVQwipN1D1oyn/IZXkREtEogjWbPja
mOAsYt+JvtE3WbGBkUpMIs59wtnM5Rk0a1ViGjDPz10hfQfsW8X04iZ/DSyYZTT/NbK4TcCr6jqg
GPm5LB8y/nMgN+VWd2btgMMGSh2go4NM1xJ0XuXg782UxHYg/bHaL2V008S3BTKT1v5uO2+NftT0
QE9218/1isOEu0Qghv4Jwtslq0DDJK+jETTWyD3IeHLoqe6/Va4MOPC99bSR+KyEKbA2B9Kzkgz0
pS53C5XUWuQOFhKs7kej+ErTTy5Gh2X30yo+5+lNEf2X4/HO4GLnhpF1aJKn+RkU1Dspv9X1qYCy
4fU1XDuDqG5a6OTOgYC9eAczV87tyC47W8PnLnnTyl+s2WjebZlYPD92jYlNMP5l56nexa4Bvu5T
w/9DODPziCCxmomr0Pq83B3THg2BrESdC1bvjVEPJLtVpNlYrZXnDU8bKLHA6zSP1izOQKdFEiDi
uoKUaxeY9JihH1PxnxBCub4rq3ZccC+jhogx5WWUn2i9GsoCZVHqVl4zuh7jbVDEo1drX65bWtkc
DAvhgQPSD/OUSxCuaTUijVq9OqsiC2T6jaMU2RRkY91WCpCQ+XpnZrFwaigIS5oeH2TIIElTFM1K
oAk7PzZ32dgeQZLq9cr0xr9X8rg0vLhEY6VBZwNM6ud8yvzefhCUeAU5/YdFpNDiAd3gHIXNT8e7
YMJRVmyXE7ar6oabjveHaXiNqo2HfMXnQWsRU7yo0M0KL4soApLJpjs4OHt9Np5cKw/Q4NwI77ZM
LG4qXlOz5S5MQHH3B9CRPwkqV3+9VKh8zJVTAmjMh/G4iZNWMJmo85jmx6oWD2RUe8q2guI/ydIi
F7iws9j3PCeo1cGDQ0U6G2/QKvxZdY4DhhZh3mUON04TaMh9s+HObrT6yMsih9031Plldrp1VrFu
HcGO3b1OcVZ6qVaA2EXRdNfbzi9Npi0GtkcrqHTZ3dJJ5KeKxr/SFrnFRLUXWynq1yaUMeqBfeJd
h9fIoc+TnpoHTTnuEdya0ctU6uSexUn+iRoF9+3aBeG+NaIiPxKokreq8B0VRZ5R6dxPjdb1C3cq
j4ldVHuVQH+2jhk9jkJN6Clbg4/aZnwkAJYEbWGVGFXmyUuZZvVpEpBuS3qDfnIppK6BJnNe8tap
DxDYaT93qmj9yLbbXZxULv7q6o8JZhZvmSExl8mM+LOrxzb60eB29Sj6Qmjwzf8bpzTflXyXlDeg
nchugPK3gNJ1IRRS0uImyxVwXJjV9wYn1T1rINqh1a16Z1Za648FARw8V4AFtnRLTGwltr/Y+/nN
e3cd7bhIJ7fA3qv0VxHvoF7j6Rgtkv0pcbf8zkoMglzoD78MbuaHilDs1Iau0kieSU18ezwr7bM5
pR6wS6fUvTO2YKIrNxSFNTTOwKS0gpSWLoX+AKXlOa2cIDX4Q9ps4Q7XTaBECeiLA4TyYvXElIOE
xMnkuVdTt+c01fZNkbLg+juw4uFASw3qGnBnorq0LAwk3NBavcUoYFw3VsCdEnqWDVQgyki7Qwqx
YW3tRIDsA7gUoOTABL74JoobyyGwAmvQWprIMQPVZKOfI5H6kAfceOLWjQF3jSIOBs6WAH3KC7PO
q1yeC3XK81cLUUjsoqmrKq9mm7P2c2CzfOhQC/zH2ryd7w67xoYYiiuw1gNIkkSTF2tBw96YOsf2
sxJvMQhJO/Ht+u6tnXo02IAYAW4eVHGLso6R9IDs9G55pgVIGLpT1QovoprfDEc+HIRd+dftrUQp
qM1BA372fzP19+VHjhFxJmOMinM9xTttvBtAw0+2mtMbRpbAryaumlYbYCSp9Vsap6deM+5VNP09
Og8giX8/ZsmOYKhmKEHhXZ6d8q3LHutp8BSyoy3WQDrHVMuTgYwFsT3q5DNx4GLRkjjW4F7Ks6CT
c4wolBUVav5+oUDsb5mDdpgsrgUETKvobinugS9BeAO3jZvGrppz2gh+NJuW3wmwt/ltok+3A1hT
dxP4N54aYab+IE3q81FHtR1ylAGJm9wvoeLxOjSWeyh4P3lEKbgAJb/Jhv/q2iI99IPb7jSdiSBW
LPYr11KBboHySI4o7aL4yUAjSgrfQC7mGaQ/06gZvaKomFeLLtmYV18hZZpBfiBzBPAeVYvleyez
WMRG7hRnIPCA+RI8OciRgyqa28DrDtHYPxhZyXaq1d/SLhNg4bbPepLmwSxg6xlFoZ2Ay0kCUbBn
ndIsMNs4DTTMg952cfvq5OVWQWeFYOPyNy+yNoOI2jKEVZyB9jkUrfbZbZLbSBmfXY3vK7Pzi2r0
XDocgZO5SyPAzKatmHfNTbxftuXpcqOshiJGcdanN027MSHQ/fd3HkkJuBmRb30E59ouE41EaHQu
VRFY070UT6319/Np+KffGVksZNmOjAElUpxF/zVtTyDi2rXqjiblHuiijQ9awYRcGlssGXOFTlzQ
LJ7p+LXWbkHF42fap2KY46TX0n3UrXJf098d2HsxfJTG++sLurpjwGTD54KBEZNPl+/BNJWMtszG
++a8Zt2b62wkKGt+D50LdFAxcYz+8MIpuEkeg78E/75kj910G4F4Li0/QQdi6MTGUq75HyDn0Z9C
5A7mqcVK0paYBc3gf5y5bFvGwaC/xP1NPf4om6Owvm4s3EpjARNO4HgERSlmBZcvqZp4BvQsNi6P
/oezL+uNFOmi/EVIwRbAK5CbnbbxVrbrBZWr6mMPliBY4tfPwTPTnUmiRO5udaulUucl9ruce07b
ubSvtM5LoQ+2x7dBm2EAgCA20XEiGYu3g25zH65iD2H1gaKDQcn3jmKrLugIkq3dF/ENheDgNjPt
3AMuPfeUuDJiV5C6euGV2T+rFK9cmjrWPQcz/xPh9QvaSzIw5bSf5piLlyJPrBdGIVmCsHo4DGpi
eYnJWQ1KX7v0ReT0v5skbT1G6nA30hAi3m1Xuk0l2Uuh9fz70BH4AOhHhi4H3FJkyc63FmrQtNUU
UT/ClIfu3ZG9cuc1NMqVdb/cwti7gPag2QxrAQrCcztlgverpHnyaOT/i4rCdaJvR/LnBmZ7eLBG
2jgRSx7H5I1W/+uaxiNrwMKFhuDJCGgc0A0MeNQc2TCmY1wptRLDAegQmaAgle1repeygwhfC4Sl
LXRTnZ8i/ivoH8X5y5J9LLZZw1cuhMlrOncQJiw4xFpwWG14kLNT1Ns5ky1Yfx77mG3rlrgZFA9s
85cwNsJ6pCTIy6frJ2m6Ti8souqIiiNYYJG1PV8/UQKEzXsdFsmNLVF3cbseRFDv37aCaqNB8De6
htCgeG6FGCHJEHfAR+x1QLpvnfTZ6veFqFcc/ctbCPqdJ3ZmrreqK3bHJrWyXPmJ9IynOI+aU/rU
SeDw/NTKFU/l8n49NzcLYjQ7GjQngjmivxdpEMa7sfgACWyqjyvH7NITnvqKEa9T4FEu8cxq2yQK
YwOwxhHdisx8AsvtXinXiBgvBwQzqAyjkxlobVzj5+tUpSaRMmtVSESwfVi0O6Wp/qigeu7Bs1dz
sbLdF0cF2kfU1wEavghsZTWMxQidoqBQuhszCV2bEZeQ39c33+WmQPwNJhj0TeOCujjcpl6DVCPG
4Wni4Tat+yduNTleBvm7D81bJuWzHa+9vJfHCjZBLz2t1QRAn234OO4cNBjkJCBFFbsyKyCLbP3R
637f6Nla+HJ5B8PYxLyILARoNOanC6pEYzQ2ggRs+BEWHwVQYNdncGmdTg3MjlWZqHYlExiwx10/
aXEroAJfE6VbNgLv0jLA1YVq/fne0+y0kLR1SDAazK9l60nlyeD+fxgJ6gVQaEDm9gJXYlparYOc
lwRxklAX9H50B9QAmmLBcLGyuRdXZfK+gBmF2sq8hQM1Cy2StY1tR6rnOC2fTTVfe+W/VLzOr28s
PcB4yAoB1XFR/tBJ32dg98R4aBqBPAWXXEyOdc1fFfBXWKo0vKjhf9FkUblxnOw7Wu5RMXE56nG0
rjbXZ3dpyBOWGUgBXPVYxPMlJONodSI01SDV42JvD2bh15W1xoO0EGtN3O24CpHqQEVmnnuIFTON
Yj0hQQJlbvWZ0WwXA5ar3WtJeZwAEGYb+l0+eKV86PqVMvTSFQlIEmR0wZICvpfZFYnkc1nlqpRB
NkBgxUW1uvFMJRM/BlzP204j7GDqY7fy0izdJ2CUVac+LgIOuVm6hSHbzIWKE9gzMC+gDUDemRw+
b9ma4gYuvlih0FqyBx4GgqgB2Ej4vOcrmYygUWwiTgKu0l3R2nvODjndpuH++zvm1M7s0I/oSDPL
sZ7GFb7LrNmDWvnHdRNLCwYQKY62MbETzH27OgupdNRRAgJZ7sw4vTNJCMrkbrjLNfMWXdHZylu9
OHcnBqc/P8n/5bGaxjaBQcbfze4G3O1+Nb50xvcLxbiokOpDiXUCx87bjJMqSSJTTnuirzw0LVbo
zk6zz+uzt3ArnxqZsw4B5ddYaQwjZa8O6N82NlVhCfSKrcEolw1NioUWgEwAwZ3PWkqHMCumR8xp
91z5E7a3Tf9yfSwLCwP3CRQqcKNAVTzf1KUKFRlF0SSah+4a/g6aliw2gSZ8um5mYSQAaE4pPsD5
ptvwfCQcAhMjp4YMdAjuJUV/1w7hpm7WBNiXzEDLC8/Yl7T3nD2LKk4WxXaKmKCKt0rTBQUYZAGd
Xzmhi2Zw6VDQW2He5p17Y28hoS16TFqn7Ual22ZV+w6O9BVoxdKlTg003wL5APYSZETOZw3MOVlD
WYRT4zihG2rK6Ol5ckCEvc243rrgJtyzSD3QSkLyvvzdaA53RRo9X1+8hdsCn4HVQ+EIvZfzi3ag
8Yh0SiqDHDxhfR7fK2bxQ6T0TQ9jxGDj+3VzC0AdNNWDJRzPONgrLrivOoCTQ4C/ZWD2qbaVlZr+
EY3T7RNU/fy4HrrN6Mjcg0po/t4ItBOWodGjKGOhSer6pyydDnj+qJfjQgEZ62wBIjAEE2X6koki
tQFBzRg66IrIPCsNrltawB5g0NCK/8JNTy0752s9migD89yUgUZLcRdH2VumDJAGkZmIdzkFLgr6
qPSGNAb3WnTs+kKx1gSYFnwVlC7gnAE7CfrfeW8d1MQrqxCqDAYeb3S7emz1NcmlxRk9MTF9wslD
wPqUMa5DyBnOpUsHCLorfhNl4JBeS2QuhDgT9h2NQoDBTARA55acFF5XpyVjoOYVUmA/k5xsavW5
iCJ0SD+p3eP1BVwwhwXEwqE5meB5mP78dGA6R382a+Fz1XzXaA0aeDvfsV80swPbSO11WuRft7iw
WnClgQRXJw4KOFXnFrOugviCCc5IJv9kSBsk+lreedHCxK4I7xWR4hxIpDJQHtqstAKZf3Dlr1N9
36OatDn++f3ZZqhqodLYYSBZtjuvJxsOjhZIuFbjtxEjCKgndUfAodQJAXM+U3UoNGbYoPAkrf0W
F9reCsWv64ux8CScmZjttnTUCGQEFfDUOdZH3WXbiHUj6jLD/tt2cBmBMgP/oMQ4zylTtEYz3pnY
ZhWyu2ntxc1R716+awTEvECTUtSicf3Orz1JoUkEUnk14IB7IkW1KbVsF8V0ZVku3xWYAS0S5D8B
VQNe8XxZbCSDy0ZFO/E4QNlJ2VLrsVCPbbbTyOv1AV3eOueWZhstbinJygaWlOHZqW8KDX2tyWOZ
fz/Xdm5ndolXNFWKMne0QKW9Z+gPos7dqkVnCoPoBJQ1Nt8fFtyd6XoDAu8C1mE7APTkILIOIPkO
/Y4YWlJ3naW6mlxx3y4vAlRL/jU0xy2WY5XbZDIU2tpmED8bpGGvD2VpLyCdMrXfThyUc1enB2AI
3VToaamg5CSNLHW1tP+s2mybdNmnJvv36/YWRjThHr5gKjpaamYvu1KDu0eowxBYvfUnp8VBWGtk
CJdXwkSEAM8d4T9e9rmJ0Bi5KvQSKajo044Zsq1+l+2uD2PBbQCJCcJ9MMFMbu/8astzPcxFh8Cq
qu5Gc9xmqKIQRqHFfIjEXVTe5F1xqMpvX9wTdQq49NCZA25Oe7bPUQ2140FD1MAzx4tl97uvjQ1h
xk+0E644RkuzCIY+tBwhDXbJKAEFnEKFgAl8bWfPur+9eq/EP65P4sJewAr9a2K6PU6e7hQ0XkhW
1HCzW8XP+vGO82ylYrNoAqko5D9RT7ggPK+VQq0zJYFLm3bQjy3be430Kzam9/4874VFAUsPtBEQ
LmDTnQ8DYDtdDhzDUHoHdL75Q1HbHi26nzl6p0Aw07kJr1cuhuk3ZzaREZ/4AFEo0SC2em6zQqlY
a0ylDaDODeVMCHWkaumydryvU+3ejmrqZqrhgmxjpYy7MKFovAGKGhElOnwvip1D3JSxYAJXHzCG
ceiBr+D6rlgIQ0DzqaOkik4RgILn3nBJFCS1lFgEOjB5otwSTu+Ism9a9GnJvdrGPgj0d5Ett86w
VstdmlZchBQJQ8R+c7zzqAPj6Vi5CCQFfmXCdub192MbLBsGCLI8MC5cUI5DKRka1Bli5Lqwty12
pSroQY9sX+Yrm2ThbkeBC1EUyHVR0J/HjxFgqn1RsC7o+dMk6pBVvyIF3n8YbZPq4/qqLVwXoLFA
JhL57AkuPrvXDaOgBmuxaFps7enQll6Rln/A27Fy8S7ZQRMdADk4cJOc5fnG77Ok6BjnIhBjHgxR
8hjWzZNlr9W4ls4XWPQ1E4SHKkLv+XDKJFf7JBQBYUGZ/s/o3iL9oIpjZXp2+tNi2+uzNx3X+XHG
GiGDAo8fiMe5R6boDQMUWUBTOHVZDGLb34VESmHNH1sAmUyk1v8amo73yZXr9BMdIZ8MFfc61GgN
NhylDPc6rV5rXbgkah+MrNwWwO54Rv4nBbYXi+BdH+5CggWfAXaeSeVuwgVMO/fkMzipbNkS3CJM
Qw9k2971CUN8T7zGpCjntH5bFG+EZEfeMWi9Eb5PbP3l+kcszjkOISI5oEwvPJ+qV52mFCl2rDDc
It/b3aNloTlpDcv6tfUvFhc0QTgdoLO/8Ec6kMQNSoijYfYWmi7ZbTkOLxXUM3kGRgcyUr9IDT9h
b3YbfQ4gOyvNwoIvybyG2L/RUeBr5XAv7OjeUrNdpecPVqFuOFmDTywdrYmrdyrdodV5/o4JFiEZ
k2BCcrov62MGBIWdrSWKF94P0A0gvWRiq+NRnj7iZOUliDlDk2VjUGaJV8NhRwnh+rouHN1JVh0P
CBpWJnLxcwvoF48qUvcDeiV1zwKkdqwf2/G3br7E5DMcb+36+brBxSGdGJy9xVFVOpCRgEtbK0eF
a669Jky0cI/DS0KzK7BocPzm1LyR1tqlVZMu0Jv0XZHOtpUtyOCA+c9KjqZlM14JdheOxqnBL+f3
ZJEMI8napFE7aLegwXzYAv4JCpNn8v3er8n9+2dgX57AiZ2hzNCxksNOZjt3ZLRvmhiM106zvb5A
a8PRzndEo/YaY73soC+cuUK7p80L6z4Ga3PdzML5QRWXAr8yJfQBkD83U4ILB8BdMQQGNMy5Nrg5
Ml585Z1d2mxIf5uTIIpJQTdxboQa4//bbAzIY549leX3kwNo0kTNFEy/C9B7ZremYsdlH1ATNDFG
4kV0dDPriUhIb4iV0SxNGci+4J8AOwem1eksn2yAHoyIBgUfRyDkR5WBo/EIoofrq7J0HZyYmDcD
oySK5m276wPJkx2AjUMLzIXXlLd5daQ0QV/ZyjZY2m2nBmeuQ8MMlWcSBmn3q8hv++RY1h+5uuKH
L88c6gIgskJibS5TClE5g0mU3AMFzQMjQxExnrpa11oaF2cPJV7EGMCGXnQrFFUCoY+o6YO6If0t
mpXqOxzp3AshaH1rDSBqKATp9hYfnX2cjebKRbQ0SvgJUOyGkB4AltNcn+wPXgIXhBIMCdTyY4S2
reo8OyhhXt8hS7H8RFcA7oIJ/XPBhGOH/RhWUqiIQ/eRWbugQWXiOOa/R6jclfSXYTPXStaSvEtj
Qxs8AdcP/n0RSZV6PNJckyRoAcj0cLDz+4Ea3YOsFGVlhF9xy8wFmZAZaDkBXBpgvulbTudRQdWH
DEiJ2N245fwhIY8IvbclOIbNxm9V6aElxdV77jZogVHI1iI3VAG714aBNcdQP6seAtW/iUDZPTvU
9Zoeo7q0z9Dxg/mY1DQvYj67ckbW6KjxS2MXtpZXhuqDDuIs+KdAqx+NZEe5jyonALO/TOOQ1Y9Z
mHvGgBtWf4RaGK1jv8rXmM8XdF4dcMXheCEiXaDG5RYLMzsnZHKXjeLoJLaLbnWi9I9F+amw9BGN
cTXa6QrrOIBKpPyUcYHqSudWstmFunMjwCWmNNHGTh96kT7aXPUi3q/cBcvLi+mbErpoYpoHXzxj
YcdULG+NrnM7dkd5T9onWddbFV5kZSMYCzeNcQj5b4MdC/2mYkE8gEw4Z2D3azZNTj3TGgDIDl2p
YFTp4/UjtrDXUQ6CPzalSFDQmF61k/0XNnYPTjwb1ScOXb2x1KJjxPR6Q9m4lptdyMYgsEDNH5E6
Ugjz0CKNOsVsOJasUnh1zHgxboe0G2/MseMeiIT4i52J6qlRHOVwfZCLlr8Q5wh/kUqd9vjJIE0t
M9UUJaqgtzVfUAJNg3s+3rMm2vaAf8pm5VRfPDRTsxMomLAz0buOzX9ub5SK0ZNMRQ6oNNH+KbLY
RSFMeKYMkz0A8GtdsxeLOLM3v4zBZsV7p2+DfiI7Rhuey0h8lyNQXRnYhb87GZqyWwjMcPzmePHc
1oD77AcRqHVHPU4j+xaJZN21leRV69BOD2jvWk1kYXA6QkGI5iAwwZzOFo9TPUfzvmwCS8YQwq7z
J1ZJ1dOdUH2/vk0Wlm1izYIsCdxE6BPP3ES7oKiGJQyWQvqLcfqAptpD2OebLhdrpK0LozIAl0DB
Cg8l6qOzUbFEqlZUm3VQGI+lQLfzgVgv14ezYmIeKwBhZIHYCCZU5YZHkVur9/0aAmzRBoguwauJ
HC6esfOdXiCVGSd1WAU8AU9jZxbdplLz/L4IpfX9vYdcMZBm6ATFrM1XpwgrBI80bQKnK8zCLVt1
AJ18raHRGj5c2cb5ngqZrOT1LxMiX9fi1B+BdK5zIQkKCnKR6FHVAOpx045BFd5W1oOlvvLywUCu
q33PkoewPhRr7EMGZu7MMZjsanALANnCbpzHLFLk/ahoZROgcy87pIolPVBcKCsh+aWHZapoaPgS
fMUJu+jIqa1iGHoqyyAS7Uuuam+dpnpghfbDPPNR7QDBrKh8tTZHz4nJSgRwuXu0L05h5FxRrcfB
O989athZ2UD6AkpOnZ+RCChU4rZiZeNczuSZlfk5MPSiBC8AlJocRl57RJmhXOtcnz70fLHOTcyO
QWxStGH0ahHQAnzwTwI89MAL7wxxJ6KfVRxY3y7QYKkAEoB7itgMBG2ztGSTlgbVlawIBtVvNMuV
8Vp8cXnVn1uYZvXkzSy0rkOprigCaCJvhxybooj3VWrtVBoex7F4un5ZLSwSKAunvgJUveHzzu7e
OBEU4lBjEbQlGEX0zMvUtdTmNCezRQIUGL4OhHLQjDR/vEhY2n06DBhRFt4OTvIeyeIYmsLPCnKr
tOiCpvnOUMVNrCobVQ7eUEM5irYrHteFM4KlO/2M2cTqFuNOCW3AQJpd5iXJ8BCV44aX7c5CIwqQ
Bn+TRn5cn93L1qUvoyaeNwuMSxdI3TI2uK3wrgD9LaQhnXwf8+SIJrxto6W3IODcmB0YTePRVUHD
pHPpZUOKzG4KSgnikSbb1MCXrdw9C6dfBU0SaJfAc4rmotnpF8LhVGokDyA+7Bp1gCY3H4rEK1YW
jiasTHw8YAUDzd9sY7VWqfSjZeUBS46jje7Ghzh9ihmYf5vMbfun5ts63tNUwzkCp9+EG5sXKAB6
UWTRpUXQsAer46A43YI7xE3iu2biNqwIwo5sf319F6cS54ag5RZ4uTn8UlFK2aUtrgO93ot8M6pg
3gxXYpkVG3PEQ1TmomgpxhVPCvMQLh2Tn4lc4+VYsIIC6SQrC+jDFN2dXzu2RMKDFhYLIvY21G9Z
8Zppr9+erDMT0yec3GztxDdLGpiItSNo5feG+UtJxcptc+lLAiR5Mo6ZS152WqqipYgFrfrWkmKn
FyB5jkcvylY6Db6u+tm1dmZpum9OhmMkVJcZM1lApfCy7I+VF25lxm4Yb6EvubHyT6tGkM4Mz+7r
HaPQsy92rA89WT6Ag9fL8eaTIymkS5VjLUHdWH6A1NDrO8t1nGw/ZlBY1Gp34H9zdtAgyJK0L2B1
2EpngzZX19H+Qh/FZdlbzkc0tjLEjn5tqX4ENi8odu1s8w/pfmSg4snSp5F8DohP2lJDjeHVie+I
uvZyLTwlOAo4g1NaHrWG2fom3aCFecGqKetPtXLDzXTluC1bmLrfNPjwFyXV0oTUEDWzKtDUAVJQ
QLU5m+t7dOGRmMLyfyzMxkCoKQZDgwWw9t0i7HKjcIfn0YUivaL0G0d8/gd76M2F2gICEghCnW8i
NSO5QjStBBqj8KooB515QOi26kNfU26jbwM1wV6Nqx/4HGTjoS8785dMBCZG24dlMEj91uAfebHG
Qr64REjDo4MLJPIAUJ0PqB1JC36NEpvAfDfyzzJb8VcWzreJ7rMpGAGv10X+U8+FhJq3hgVCD1op
nhLtR14jmbTWMb9mZ7YwRg+fJQlV2MHBSiyxq8VtaN/LdCXOmTbU7BbBeEAMj+XAa/wlEXVyi6hF
ojtRifGAAnxbFdIHt+Ch4/bKa7xmZravmawKOwHZVaCEO7uCRBfz21T+ByMYw+RJ4inEHjhf+6kv
i3DDqQKbNX7noJ2+bXdNmmyvn5lp6udThgo5Gvc06ICBGubcDEgeQ9vIkjoIaeVm4sGOQft304wg
S14L5Zd2gQkr6N9D9uyil82ioZ6FZl4How2hXQ1MjAxFhbRzDiBvWPFPl04OelLgKJtgTbiAvI80
rTsjyurAbl8J7ndT/w/zdmpg+oCTrSZjqLTJMK2BqVd8u7tV0w8DOjn130rffX+FTHQNT3jQqVlj
thHqsBuLaIzrINKRRG97sk/y0AfPGJLZ2q0j45fr9haXyYL8B1J+8F/m2V6FxjkpO1ZDTuk3I79V
UiKa/VSj39fNXDwOaBiapAg0FUlUwJ5nh6huAS0yQdsaSNU+Wkx1ISzGw/y5D8UuzpXbVLdXvBnU
/eabHTbhkyEhAQZfVANmfllui1FWGF+gpWhgVBuqeiUHk2ZJrWJXdxHdKDmLvFiE7BCOFuiExqZ8
s4uwu+3THrQ6Qjo30FpLtkYRSb+D2+KxDJ0bupOnW/AVtsBUdPhTp/PowCzf4PlbFvVQAIqpgmYI
u4P8p6JDsCLVnrvKijZc8hbNuU2/QddcfZPTVHpDq3auGEYV7BkddWUbsyPSscpGSxJx36aF9ZHj
qdukkNkc21bzYmzAKtty0Hlwu3Wb/LkcjmqfPTWldXiLNzKmB9uqvfxJOSh5/0gV7ZB0Wr6B5rrc
VLIDFEMllWsBz+UJzSy8hFS5K3GT+FmM7x0GkAolQCx5dg6F1IEL0NFXI3E1DUF1XJTcRe+UvkvR
5O51sn/VFaX1lVoH+MTh1ZZ3UmBEkeYlbWN6NbB5Oy2NXjIm6TZRpI3uTg5FJhH2HlGjv1abD349
snyjlC1zq0JXUAmMQ7dNwmardOBW1wb8gSmU1OfxWLqj3uhuVYHmbKBA25TE+QsOJebWxWhs0Z0G
NSvbiA99CuejiULD1zNdc9FCAIXZXB13VZ83W2KMsRtrieYNZpx4pIM6hlInJpr1Zb6vhAxd3cQI
UwrPL6N57jN88rtpmfGNKDqoaQpHbBNdVx4A+0J0EdoSOKMkjV0locOOO22zIQPtbh0eVzhaVHfT
VBr7dGz4BrlJoFXKPE0CXuu/x8EkHyiXt4c6hfRO3ENsckCUuOIGXmK2cChwUVpI8+O8X+Touhpa
SNpAs8Aa64Pd3mqoJ0THpEw8UH+Qkm158242r316LMQtHdaSrxc39YTo01GgBxoOMg/zggrSGWzo
uFYEoRUIPXE7NHNfv2kuLrRzC18cXCdX9WCXbd7qyFVE2k0Mnss6jt2E6H4JAarrli4cg5ml2VXN
R70b9ARjiRWJ5gq6McwSockayGlxQGjoAnM3UrkXCqsEISwEGZENSAEw0MpfzfBUkj9irblzcWVQ
nsQlbdMJSXP+xBlhxLkEf3sgoueU3WPsKwvzxfFy5nzg/1HBRIPmOFzKQGicW5BoTAs7SJUEMW+O
5lC70Ot+rLoPbtKjaZpuWiqPFdVvrfS+snagVN21Yfs01jtCoBuGmgYcPregKS6f8K5oHD/loJlD
2MhiiD1XiSvHzO/BFpBR4trDhyj+9Cpxe2PwJF42dlN10UbYuQuuvSi7j3oTb2vuGuFLhBp0WD9o
sekafJeAxLMyzCd14Cun78L9mmZgQtrYQDtDdFU7nwE25siTpQMLePVHb1sP6NNNKD8jNGOuSuwt
7c5TW7P1tNqoxq3UIyshjpog7ojbeEzX1vTyiT0b0OxZjxUDqk8ljHDzzcqfubWSBFzalKeDmM7G
yWEmrZrghcXvo6/SFckvZ3j5/hk+NTBziHM20EaM2JPCCr2qrVCFJD5XPq9buVTUPF/4L8TCyThq
pxBo0Af8N22IsckMBXy9OA54VW19Y1PeucgLQI/PIgXSmIoJnVc80CVgvBvgk3/VWfFbje13kDKv
reDiNpnoHoBIAMvhHIJfGJVdWQ4mIArvZfFY6R+N9t0s3DR4XF1IMoKv7cI7L0oZCwNMV+jjR0Ip
rFzDaV21XINqLu4VEAbgVUH4jGL9+V5pa0NklpKyILHjTTUcdMpWXEpt6SpGhuMfE7Pzy0WEEEQk
LEA4Q33e0PFgc8NwGw0VIFA4xzsddGQ9U1KvlVV/BwXgYm+OPfe1tIHm8pjarlTjn1YGILI00fxX
8xhklHkE2p4E7FxjPSQbuK10Y/VAZA52OPpWbwjXsXGvhaqV/ZcDfDKimY88QHYpgXXg0pFa7vmD
4Gu5vqUbAh32yPJ+JfJnB8zqsnzIAJwNUvNXO0JhuTwQLV9ZmOWl/8fIvFzWgTOUo0KG+oSaqcgJ
QvEnMroVI5dl1WkfgxcdQMlJuXDeLcCysq9HrhRBFpa3SRH6mSE3Uk+filr1zSHfQMH1JguJ5Wly
2MQUcYBRbq7fJIvH9eQbZpvc0kUrwgqqVXn9QOMUKfPXHpXl60YWp9NBW86kF66j9e38JIUR4CUj
ZSwwQ0Q3eA1189sy4dNcnpiYXexGnmlK1jUsIHDuB9BShtYNDu/KQBZn68TKLBMFfo+urToMBDqC
HoTLvC5xoLG9vT5di7fCiZXZFndk00J9u2RgqXrLHEAvjBunfMnilbdwxcy8mMHsAlcK5MQDsGPc
D6Xmyih1De1z0FfyaivLPwdIYOcrdW9gPI0eYrYSZNiV39enbGVhzNlFmoTAZfAKY2nUatNl5j5t
EjQu2CvcG8tmIAgLVBMS0/NOmAJmJgpKBsTnnZQRJCRf0DF8fSjLy/KvjWk2T552mvWtHsqaBZ1G
3bS9UxTLi/JxY/RrdabldfnX0uxYJi2NqjHGaEL5kRLlrZWIOa8PZs3ENNiTwUSW04yKgIlylD2K
ftVTW1orTvB0HC7CAOffYczCAKaOTm5Q2ICG7mvUBLrVbwbjA1mPLjE8J409vV+BoS+tEeiEDPRx
WAst1iEDB0emYUdn6i4sc1dL7h22ifI1OrllO6hGoEsORb95dFs5feRQZsMdRppHiALl+Q4Srscq
WUGhLK3TxFzz/w3N5rA2lFaYFcUNTY6NxT02rjUWLh2dEwvzMDpsCPocNFhord9Ee9Pr26Zb2QjT
R843wqmJ2VumJWpRIbuF/VxuuwIucO0cOWJcoXyAz8CrxZ/vb+4J4Y5s5wTesWebWyIi7Swk+4Ku
ezMhEm2wlYbPpfAOjg7aPdEgiV6w2XPjdK0CdpuiDJgKIhtz18W/4i7zhfPJoDlwfTCLkwfSkCmg
BvHCPKGKULWWTkmLAOrsfqhHXl4FjH2OaKRV+v1qd/XidoB+IxBeqE+gW/L8YjAEhNYS0ymCMhnd
MnoiCnPLNX70NSOzXa0ltqOg0xUwhLF57Tp+n4+mp0LE+/rULV1A8OHBimug5eWCNy3USkh06AUL
8jHdZsgSln8AtQLioYQyeuFxk23GLFwxung1nBidbT6wGDaN1mUoeTtBPBb+GPkVCCVMfQ3vujiJ
4GBEcyAaRy66PxvH6cJu2hitem9yJBZ2iVi5fRbHAuYAJKMcEGfNr7nBaMu2IoCOMcSsoXNs6tZN
igfbfrm+UIu3HMC4AGAjI2XNq+IkGkM0KooiqGr1OBjji2KPK77O4mwB2o2CGNgdLuhMwReRGKUC
kFHnfJL0Rw/Fmfbt+iiWthuAmCBqBWoRrHYzX0eJSU7tCO/d2JID5T0A9Y7vqD9G839l/xrX96ZI
/8NmOzWpn59W5PGUNkVTTZBE9bEDoSmVUOi01ZtmSF+vj25pAvGwosyCzYBezGn0px4DuOc6KMnC
xU6Qlq9/6Vx3lW/DIREtAA2Faj6Ew3BqZ0ZsnY+Ul5hCOywfSUUPkY0mpesDuWAchXAhnmzcpMD6
Awo/zx8MijM6ep+0d3WvPmhVtB3D6EXV2S7PfhURqHTTIHemSFy9UZQfpv6BKgeo1MEjtvIh04Y4
fRenDwEOBOkS0GWDuGya8pMpzRNeqoNli7uwdh4L4vxqWSjcLAkNV2TpDmw8h8Ew9kUa7ayafOox
sPqmpGLFsZ3v26/PQAFSx7sInc059tDmTo30IT5DjbotUMa7jhux347961DFSJtmyGTZIDxzdWmv
gS2+YozzOUBLogHGX1A9OZOQwPkcRCBEgVqdaO4kytk7sLwUNxZnEIFFc76VhDuFKj+g2m7fVSO/
CVPzZ6N3f42o+aMO4rWLkE1NnPCZ2AnEYrSC3Icgmt42KA1sILLxBHS+5qMnn6FAJX0wUB9iE7z6
w7AtLXmjO/IeN4Vn8dDPRYK8y8B2grbTf7QueiZva1mWblJZfyGodzQ7NfWhZZZ6dpRsZWXuEtQX
uwxsyLyOtiQlB0fDKSfiudCs2FMAb4pUkfnXt83ssvzSgsNcoLiC3DqYPGYPDINkCoEmcfO8rYf3
7JvafV+/DiILnEFUbwF6nZ3AGAW7XqlC/qyP24beAfvSrvFkLg0ArCrgSUT3JkpEs20fFYoja521
z+PgE+G1a7ROa78/myA7HfskAq3Es657OfgIxEqQcfn7wKkit498yZde1sx7SVuMakwN/qxuFb3z
UQjyr6/w7KrFGkwGpi4/MPReunzSiqCTV3cwMLy1Ifi1Grdbywcu2gCmBg4E7kFwN56fO6NHtk6L
I/7csx1kIHJt16+Bmmfew/8dBuSjQUaF/uYL98uJhrAzFJgobZ+2Pol8qWyyNYzh4mqcWJmtdqEN
eiMMpXkujPdUf3CKzfcXA6pUADNAyXSh2TgrC4lKK38e+8pX9C2K6S5f81SXVuPEyLzdWO30gY+5
xZ/j6kGaO6fzufp0fRyzOOJrNdA2CmqDL069ecwSgn1u6FKciqT3lXZjNh4wCEbq97GfVCsnZHk4
/9qanRAy2HHeNEX73AA4roEgbPtdrbf5cObvRhrWA/4qccjVIwSvQNdoOLvV9oyVgdCZf1W1WiIA
PWufY+XGcXxgV4DDuL4uS/v3ZF3o7CAOtEY3BkiKn21ji5IyX5OpW/v9aYgnTkYjhlaGvMYQhrch
9NDi+B++f2qbRDgMzrd5L5CSxugnr3X+XKRv8TatfvyHn0fpEeIeIIC7aCVvBpKKrlf5szG4eu1p
K6dicXZOfn42+4YmdVsO+HmiKZvkoIhi+/3vR1EM3fZT395FD7UOFy/TeSGepZ26QYgi9vXfX7pk
4TGDOgJ4i8smXjJCCwBSouIZV7ALZQ1n9DTN5YlYsbMwUai2geIBrAtAljozv0BJB/BUFO34TKM/
gEOxX98exv8h7TqW5MaV7Rcxgt5sWSzTRq0uslotaYMYSTP0ngTN178D3fuuiihGIdiz6kVFZxIu
kcg8eRIYF0DTkCzH3cr7oE1iTiAkscZAzjw6HOb8oZuPVBIMYmWyGPQaT1k0Jcb9LS/PQqnLoDLv
4ino82M570FTQ8hjIggOrc7UlRLOo5VTnSqDnExBjafLWzl/4OZeDEJdDiKmJEmNsJiCpH0Ywh2K
UrTs+IHVuBoCZ/amKuwMquUYQvKTubvPkrGL6cYYNDPhi4FwZy8ZpWmuTaxG1J5GgBZawbtGtNqc
5dO7UQlRNoWJQtkUYmf00+w8OyL+lvXlxq5lz35wv3NaSpWSSY7KKQDQTUFGUITkFclno7yy36gb
UmKAqaZAmdEG7JRkAvu9csVhFf58PxfwI5mda5bSTEE474lyqMFCUB3ub6dVFWgJBQw3GKIAfV4O
QbPDPAP4cgzACaNV+yF2TWV/X8XqLF2p4Gap1poxb4GnDfLmBWSuc+3/O/ncLEWNlhrRgCE4/c6i
Hs7DdvmMicECJtxh7WuXU6S0FdCWQycHyvDUytKuBR3xfQ0r/h+gWABm4GWHjcrv084wABSKEiVw
2v1QnOzkUQ0fM/3gkL1KBLrWVgOPSNx7oEkD4SO34Hk8TOhZHapBr8sA6+/NJvHuj2btbF9r4NYb
lDWUAGerBsPghS/JYUTrNsGSrO1aCzyZ4CcEe/PNlTSAHmc2S10J5NwDZqhIT0l4uj+KtXkCFSze
R2ByAXyemyeLEH2cjWgOSlVy87RwwWHyAQ3YTr9b7KBm++balqpoBjAnAHmAG3WJ+2u7fLzhGQUC
blRk3pb7FtUfeDp11RQAQ0s04IY/cK6v5XMz1GXTnNQO3A4tPHYy8LuCfbSyAmASlNEwAW9UcHRz
85Nk7dwbSk+DAfjj3I1mwfez77sKb7E7DtwQeMwjjoQ6DP7UydqEAm+9HoM499D5ttV9RQvuL4FI
BXcUmiZOrbCHCrStjMEYogBfITjPIhWc9QOqHT3OZqjQpMMUP42tq1QCFWsLwfCSSKjCcOAdsdxI
UT6XkwMtgX5MZM+Wtp8D+Jb/E88DhyLVKipZg/jhi62/dOn2S3QhnvP5dLPLR9JDvNHtE+mpsHbF
ILAVKxZvoUJdTpBchlSW8eoNwi9N584l0s6oa/zAcbieJm2pZEbrRkDYmzHoLQBs0dY8+fv+ZhUs
M0/pEytRSy12HvTxu/QjK/75gHhLwbFDPJk1El9+f4TmvnZbjkOArGXWt25CPuC0AtD+RwMb4JU7
puqga2gLaIirnfqgpfuPDIBd0SCTYU+tpfh8UkHQFrVDUM31To7zneg9yo7qjUECqfV/FVjcOavt
jNo66lIC23rJ0JUFAUxQDXjS6Ja2oOPXylrD12MhamQ5cINyhyJGXsEZZaUKCtWdfpUCsyeSzi2E
0YzgxBkhvep3PfzWD1iMxdczm3i10FLb1vlcQ34977rcDUUP6hWbig496FQDq4TF4H0kEuW0owpB
Uz37W1w/q6CxTH9s3kxQAWpegC9A1M93vsqQsENz26wKsmdpBnBxu01diOfWV7YSLQbZRhXIk0vp
V9qLXrprS4wjgJQw7gPWXWi5BP0gK7okaWUw6S9O+0oaU3DprBwGVMYgu410Jmh2+Rq8Ymo1amRq
E8Rl+TTGyaFLWjc1Kjds7b1aiRjXVkw4+DFx9CzQL+A8cNcoHloo9ozGJqC2L5Vkh+YTXi8H1jYw
HPM5QFgDj4/xfDHutOW0ZbFUhRUaNwfxP2Hjtj810bqsTBuwKKheZ6RKQIpw65IPNhiQ67wO0gYU
EvGhR8fh5tiWrmW+39/BK4eEEcaDexoEf6iS5KwVeEGscSBhHRhjYCNhS9zeON5XsbLJUHID/w+l
GqiG4xNeqIk009lSq0C3PWIfhcVDAvl8aD/uVBwRFGMHmf1J17x2/Pv+969squvvd7hTGFFQ7pqh
jgadHXu/q7aXps85FTg4Ii3cvRRGtBzCWIMW4GaiB131SLcjIjo10Vyx369sLiJC9X/GUkVgRkDO
VmCxRKPgTkYsma1eahjF3D7GdC/Vj6HkzqJNKxoFdzwIIZ1cy9Bihcc826mVd3/FV4/fnx3Ll1c1
bTWbNIf8FH2q5GdV8mP5kCRoWSo4GvenC9F9bjlKhZCkwBVY5vuo2HXtc/qtE70t1mcLoQ9wjIKP
kM9LKZHp1EPtVAEqQEEhL4SUrM/W/+Sb3CCKSBtMoyFYc/3LHD2B7rKITmX4JEw7r9oqDOO/A+Hd
HcciTd9Tswqo6qWgg41d1MXeX/n1Bfmjgo316nxYbUgzdGKrglY5oqug7LwVZJ9u7Gn9+/5AWh6x
TNTxoNMwt39BgA62I5S1BDoAp/E56fudYAczs805oYiq/NHAjcMmhprkIWyi0Tw4/Ukvd0Z1SaVD
He1D5WkSlaasbrErdVw6UqON05vWgANjulPl0u2AAxYk+jMc7paqMnDHx0BeBXV6fO8mwSkUTBbv
xSGYlsqTgsmKFE833QZYr7/Rttcqn8PdRyJ310PRuNsks2IKnBCGYqiRO6Lbc3S+v4VXT8mfudK4
i6TOFL01+6kKpOyAAlRD/jzSh/sqBMvN55JS9L2Mkh4TVjaT69NkFHiN6/J1Dd2RUKADm7U8hcZY
OmhYzm6R5jQlr6gu/cj3/5HP3VJUydu+KCF/Mg5G/JCLcBnrS/BHPnf6LAePPjtl3x/uEwOsS264
kUrlvyYERFmAKDECTm6KCkuJBgusmEEbfjXLnWQ+penh/iytj+KPCs5KTXWB+q3frqHjgt1myAGH
/sBCg9bTwNuVYb15yozRysuqT0YcBjROHY+yJYBJrJnza/naciPVYOkYY5tWgWkcisIl6UG19nnz
fn+i2HLyxvZaC7cWaMYWpUoP66dK7/V0THJkwg6x4s0iXBczo/cUcStiWb2Rlx0Ugdo6SnckfUR1
nDp6g/xqi3jSRFPH7WFlDBGQpG0VAN83xUj5nObxUzp+4CV1PXXcxVH0cqtNGTZAC9IpcA9OeOF8
4EoHpPY39BE5fP55UPYkHBVmcJuH8CQDUotSP0FZ7pq9ulbB2XSpmGYVfWKrwM6PSvdi6x+wV9fy
uW08j93YJxHkW4E2u8q3+9tX9PXc9u2RvES8DRdGXoLNfV+IrPmaHbn+em7XGpHZJ6C5r4KwfM3T
L3LsSyKeetEQuM0ag+KxaCZso3E6hNpuCP7dDHHuR9kCu2aF2EI9GDA6AFEbgYL1w/b/exTB+aWd
Cquq10J2Z6vKedTR2PkwRp+V5Mu/GQZSbkstBPfFXObQArYQSztpG9vK/r6T/iw0CByX8hUzBhdM
BbdArZFefUAjjw98v6ax3uyMWYO/82a7Gzo6wiTlo6fMKG76iKVgZBIoxWC0LjduQQLyI4AQAyXf
JY2bmUdQwYL15/4oVo8DDBFaFCOth8DbcpZA/prFZMZxkB04nO5M3puNIP//LMSVCm6hc4uSDBF2
3BM/59zt/r4/gNXDdiWdW2bCmr2PE+IhXejXbpIKzoJIvLacn0Zq9Fot4DxJ1rHQTkIHfPWsXX0+
Z+5Ip6lNbOEwF+bRPpTfzprowS1aYW4fhRXNa5MFpIxsNyUviOOUIoOxPkmALqMHHpjG+CeLPHUI
RxsYBGJS6bBLRe/g1SEYLCTIetAifL5cBG3o6qylFTxkgmKbg9l+nT4AYQAGHhgo1vGalfotVRQJ
6QqDDjlitcrJQccLvRVs1LVBXGvgNmpJ5nx0epoHs/ZPWL7o9YMmi5j8bxYCwEBEaEEGaWhAY/ym
K7kKGKClVG1IoBt961KwT7zbRbvVKHEKuNtTzRNVkZKyelMT4qbDI4ZwGAeQr24+dwAegowB3WtB
yolQMLfkaJdi0TIayjdtLh7AGJb2ssAbX5krUMchpQBfDFkTvvLRluwwSkhUvRUSWMBQbi8yrTdH
Gy2fUVkB2CEKnJAU40xHl9KuBOKjfDNwgcpn11PirVcoNODAsdpNoBnwNl1uWqlPC8khTvIWGQ+T
V5YPG00rclXgYQWQATAlYEE5P6Y18342w7Z8m1CFDB6UMBbsptslQM8mFDzgFrWRXOATPuMQV11T
WdVbbrpoUFWLcm63KwCKShBfA2Bg4zzwRIFSVCSozev6N3SDlauD2ZzQCshuNo8C3ThZTB6nTnZk
PuJowDTNDanBNtV0hufslabVva0rsVTBLbQtR9KgAFJ3MSI/HwMRfdXtOizFc6aJSOlUdyHEV8+J
nrtZKqJXX1GA+hkHDWgQYtTR9ma5UfUCzTjGrrYvhNb76SVs9f3mCVoo4OwS+vD2FB3I7MsMGrDW
Dt1RUE96u5Vwwq5GwJ2FRgMY0UwxgrFsPQS03J9OjhrZudy80sxYAGAFsmDwV/EcHdM4lBMKgPM3
9VhHo6fLmxFQNiK8SBTCpQQVKS7U5VJokyrPzeCkb0BTuPaJyqIoys0991sBnEk8HFDeyXdjMw1C
Uq2X0jcj+4w0caJ8j/vg/mrfLgZjUcZNZ5osicfbvaJVyjy1afpWTJ1nGLtS33WghnJEFZu323ap
hzsXiUKyyQmhhxiOW/0VJ457fyAiBdxi2OhsWbUTFFQj2U+jvlPircEA1Aig/QaMk2Ix9izuYKRh
rU0KNYcLgLh9WXv2LILi3qw3NICsG9uF2VjUdi43VG475Whnw3jRe68LvdDaD81x4zQtVfAMOXAG
ksJMoEI5aMZnR4TmutlOnHjOuiYdsUJ7gHiiPPb/gPjOtavHUpTGu1lrpgWmD1e2jHo/Hg2QGSko
DidoiR8lOXMHwJXuz9LaMJinhEcvTMgNDmAEV1YbazO9TGdqPlDyRqb3Ptq8n1QAreDXoCgcyXM+
2F7PSiNH9aQGxjs6OsqGgFXsdpKW4tnvVw7sPCioVKwgXhvGfSMfo67evJegAVAGTQbiCshrzpAD
xlD3ZaSqQdy61Nqls7d1FQC/wRLAOiHmAAdtOQKg9khYwSsJpnzf1afsqa1PKA6+r2RlmhBDZI3d
gJRBHpUfRDcXhVNoRlDG0a5Rz2P9el/B7V7C1+sqgg/w0ABX4iKhc2M1Y00iM2ij80Bnt/zeINxe
GZf7albGgQuC1QHpAKorv5lFr5bb0GbLKjPJCKhzUKWdJhiFSDw3ilR1arxWIL6Vz4bcuem8NQYE
whkQl7AUGqqkblrZNLUTNzIhRmA2pfvLSnPBkb61rQAfIijD2uyiwym/zqlDQKXWZ2aQjm8NaJt7
RfEca/uRNlCcjV2LboRsJZY71snntJLK0QxAlOw6YLoNf21eZdA7wAlHnIOx9LBlulrlSS3QH3ao
rUBXDn3k6aLypZVlxusBsy+D8APgMe7IFao8aNFQWUGO9Dge9/tkv3UAqIMD8ROSW1By09LG7J06
G1FkEWjEa4tdnW22egv5N/cbgcXLLNMJZOWp+zsrD/c///Ywaw6LIrJzrKK/GTf/hTO0VmcqJBjy
2EXzpBdnbF8s+t3SN2/XpSJuJ+mNHVFThaIk3JeP0rgX8f6tjQQ94jRVNcH0dAOvH0GzQMM6Cy+6
U+zA1W/qbyF1lVbebF8BEoQOeE5ACd7wfXWAJSmJXoWXWd8V5CnSBQ7s7Y5l8lnPWHSvBF83N1FZ
Nap123fhBU/qlJ4SEXj8Vj5yiXDw0eIU5wG++PLEOXniSIWj2EHnITPXidZ5VbzNSIgYnBKNb5fi
uzCuaqrGThAW9sHsnIPAIrH/X2QW8SzB1fk/+WwbXBkME/292gIdLYJpRhGwR/pP8nbLvVTB3aDG
lOWakkIFOspJnVupW2MnGAKIqBBaAjYdxKLqcghjnGbNOKVSYLc+og9OEQvO2soaIEqJYhNUYrNu
CJzTSixqOZVkkMD+kqBUU442V2gAgqvAAQCYGC9fNK5YjoARrVqG1ZGgfSx1B3yoG3vwosnaUgEb
4dUqN/lYtw1pSaAk6THsrceSHozca1TPVLsT0WyBGVybMR1QXJDvoAAfOOOlvn6siybOoS/Jzlr5
bAoiBKviHRw6xMw0lAFxtxC6CMWIjVYE5a3fCucASNUHVhyNVxi7mYJOG/yKD7HS1qZdkKChiFIf
anWzM6OjTlpGyolRz9085GK9n3qzdYxAQ6caZYe2CPevobUJQn94FtcASTr6VS3nf4yacuhBOBU0
rSf/lEUYlFXxJqP70hFmv4lW0qrrrXpIzUCh3a4tD0NmCQawYpZg71C+x+JYaAPPbaCqUuIK8GRM
0Dx7dVWjZGaPDkUfmKUrJZxh0uU80wcKJSDTQSTrnMdbyzRw7K5HwTnFVVLYaRhCQT+hXwh4x7e/
1pcKuIMgt2WdxGyagCj3nE+Ws90dYzh0FYcMYWm8pbnrR0ZvDT0ilhZo5fyANtP7uRI8HFZWeqGB
W2lVpz1h7AgBkd6nFp3PT4KttLJZUSmr4/GAtoJAE3KrrLYxKhRkYgZV9Kx/1ul2W2TgjY5yXCDc
EZ3hsrq52ZKRqoUZDMkX+7OkvW/eo3iugUpIxUuaWfHlSY5KpSyGHisMimftezz9uC+ezS53/Vto
jYq3uQWf9ebmCTUnz+ZKkgLzu2nQnYK+8xV6/paOKHK/sszo9clY3x3wxyIiuhzHrDayVKezEwzh
e20ae72qTlm42dfTF0q4yQo1eU5CpqQwPpeHTESFzHYKN1moMUEBCCO3M8HttBxDOjTpHPfECRh1
meX8ME2fZA/al0TZnIUF9y1WG5htNF7SwNS61CSbaPoDqwiXhk7HBl6f0miHvFWP91f/9mjgyYvb
Ae4pWMNuXnNokmDMJc27S6H9yo9G9XO7eFQvsxgcmKpQNbgcRV+G1jgWdntxxlc72inlv5TPWT9S
zaXWtJAf2jvrbTM9jmOiRh3EMuz74fVxhmlw5nEeiRO+TfJDYxzazXcDapYx9Xg7oBc3nL/l5Dg5
QTrOipsLPVlmvgdp9H7r7P/2X+DG6AqiDXzkXlIngjBQXl8sFT289zLZ/JJeyud8jE4OTaKjOR3Q
5emn3I2LWqDg1jYhMY1YN3hFMT1wM5YzFIH0Qi5o1l7a4Vuqa7tJQndTBO7zWhRIvD0H0MSa2SvA
oiJ5yX6/co+dpokGo+q6S0SPtePWouIYkXzuFo1bKsVaB/losD5abvxr60ovP5/bqaNh91Y2tN1F
6sKd8X0yREC+le9HbpqRSQK4wboqL+fHHNqqJrbcXfIicpsHBTxtm0eAIkG8GJCzxFblISFlgcZw
89RmlyT/2u0L+m2zeAvHwGFhNyywxs3/bNqTmVdVcultr0UZucCM3t5tYD29Es/NfxxKuFlLiPcy
43v9UPT/8vO52yDLW41IA+SrgHr/VdnR4f70rH2/4eBuNhlRBqIly+WdJkWdZylNLlm016ejQvaj
qH/Nyg6yNTyhTbQxASUEXzip0zID72iUXORBRq+ph4Ze7o/hVgEaciJoiKAb0pVw85ZjGFoC3J1k
FBeanomrd5u91KV4pv7KQkxxmgDQBPFoPXUwRvB3K+BrRqvcfzcKbqPiALYlQljFpXbLxJtF3dbY
Rlw6MMtRcBt1JukAfxXiM31yDf2LtJ/6r+h1u/k0I05ig5YNfh5KWPnaX6TEAVqOs/HSlOiQmKHJ
31YeMFBZIEYM/BtCC7fptzIzLaNXx/5igoL0nKnB5lUAUwZC6OAxg7vKP3paCcx1NJcHNLp4LnNn
F4XF9nVmnioSY2jogzQAd6LjImqmqXWmSxw/hsfI2RxeAMHBlXjO8YqSMYxCCvGq+d7nF3O/bX4Q
l1cBCgAKA2T28Ig510XP4GfntTZfauXhNVNOW6VDMiiTf2cwkD/knPjetmaQO8eDH30t7X1YC7Bo
/BnAFb8Qzxm7CCilBJ1SBl+bQOrSfVV1TykP0dagJK+Gs0epHDVKaEAN1XcVOlaJOoXz9o6Xzxkk
uK6h08aQXzhINExPbSbwT/lLAQqA+cDuBHxlpd+HQtJIpuNAfaW+KI5nyzgG580rfa2Cz8WEWiSl
DSIwvqK6Tb3b2AscbSowAlgiNAEGxyUyMkubnThaX6daTv1ePtrFs7M1NM/kI1OE+CBLxQAOsJTf
S41SdnFEfQRhUCeVuNunBzmw34hJ8DfCM13KV8M4szXwAPgJWgTETurmP+/PP7My19cBBoAIKp59
jKgYKW5ugrqYtuhHMba+UT1IBABTdF99wG2QSpf7ilY2K9oVs2IvuF+3NOhAlGQ40WhEGZsuCT1F
cDmLxHNnAa3RwG9UQfyQvUvDd30r5vr3PF19Pncrp1NMi2GAfFn+pjR+4t+fnZWTBnwHglMI0iEQ
87sH85VvkWu5hiBkjmby9UGhv9CvsOxF3DorVm+hg9tLpYF2Fuiv3PtK5BG0Zc72To0OuwJHeGUh
wIWCLWsCaoq0EncikqQbnUnFFKlnS9lv5o3BOqCBhc0QuMgoOfwrYY47wxwbtfG7g0QuTiVYh7Wv
t1nRKSLmKJLgfdRIVfJab+vGz+jOyDxj2N1f5zX5iGjDnMJiwC3iLv18oJZc07T19fgpOfX5w78T
z136JGmNUmshfjIuRv5eCxKFK1/PIPUs/IWECOze0hpNeSx1sSS3fqN5drIPLcFrXyCfDxDWrVTE
EYH8IfV04g4CY7pyAJBIQJoWQHFwBfNxVM0eszivpMJPx1OfPoQVOmWdJxE798ogWLqCkd7gLWLx
QPfZLqpwQDsmv4qfFfuQitDDK6ZiIZ9b45pK8IdLyE/qs+p8qpMXOxVMlGgI3DprNdqoazFUyGim
/tlsvPu79PbOAV8zbjNg6GHybhpIoYmrGnWmNvqx7qr6N4Q2ZXUfRj/mX/f13A4DenC1wU5oGnsW
LrdrN8e5ZYBZ2S+TU7xPm81OKsqvwUgLwDvIn+AgLcW3ah2ja2k7+2P/T3RqtsJ4wA8BWKECEwfw
AvYSZypGatBUDh3qt+AJ0N6LzSnt/yhA5Qoy5vDibyw1pYCxGtngD+0v1fq1sZko6xCGNcbUAA0L
sBMvvgFHaV5LE3z4kOzSI+rYBbb09iBAAWYfz0A0iUP+Yjn/g5WGyMrXo2+khhs2vi0HJN8KGcYo
QBvLslOglYLF43IWGfCFiYVm9n4HBjH0OOkEz9hbmwTaJcYsjoPAaDK5PTr3WQRAXm76xnMrf7Gr
bJ865d5Q3u8fhd8MjEs/D3rQfgZBVHgZuHuWkzUTnXRRHVt+E/nKT5QqS/qh+YdOv1CKcwpLwcNh
5eRBG6vzQc7tNqkwFBFenxO09RGKuv0SbXrvj2dFAQaDwDwCkhbi2tzaz6Fjl/JYdH6mmO4ndNj5
kHyEqxANQ89l/p6m4OdooqjrfMBBduoe7DOCzcuMA7ceLJ2KiJsKRD3wC8v1GEvZigGD7nwzQvP1
+HMXf27LJ/sN7XhSEUvq6mRd6eL2WJFLkdMT6JJKvLHinVRvBQPglKBeAzADVJuAcZenLBubLIfL
1+AZ9FdnHkPruH214U7CnDiAHKJiYzlZ4dBFUpikzHN1e2tvtpv9Gnz+lXxugkolmo2eJL1fzE/o
OZ1Zgvzw7ywXv9pA7yC+Dc/gtuWMQaVhBotw7ztgkS30vZyc2vOEesROfjeznZM9FNlj9aOud9W0
G4iX5EEzf4ILCrzx/alU2EG/9ynMIF29NMrScXpV0np/siq3ll6o9H2KvyfSS5oxlgyj8+fosxpf
7qtdsdXY6SgfAYgA/pfF3ZWhVmlNnkY4r1/b70h/IElxX8HaHkd+ES8PYP7ZXl8OaxiTolarufHR
WkyqjtJWEAR2OHpEwrNCuAu+C4/BaxUS59FkdT4piTtaXtRsRZhBA7vn8XACjoChmpYjaMaOUK3C
yyb+ovyY/9o6PSyDDO4smDLAaXgARJoD9jwTmvpWemjDUyiyx7fru5DPt34Y88kMjalN/cneNeXD
qB4tUeD6doWhAgVCDOOHbCzvvYfaaCl5M6U+/ZXYB0cR2IDVEVyJ52xMi5obJ5sHzJDi0sIdUIG0
ldgRhZEoE8HSIuSCvCWfgtJVqquJXmMElRcSD4SehJxS4lZ08ztqqYg7471q1IVeQZGunO3qU/uw
fTOhYQywqKiwQRSY84nGoaG12mW/N1OfHkQ8nuyoLi0Uvt5E7y9koRB55PdqM3RAhBlN6ktoMGYc
pRftL9C2FCJqmLUFhzmCgwq6YcT6ORfCjPW6ynQr8dEnzXI8FR2G6eH+RK2O5I8KnhY7KZVcpaaZ
+GGxx2qX6tmOd5TsM6HxuHUjMWdXmjj3LiETGUD1l/iO4nbJIaOHCaRKveAeWzuC11q4M9JUbW0X
1E78LnaHwUV3wPvztToKlKGjrBcxW/RCXJrAVLYHSTaj1CfzTlPcdnSL/MEo/fta1kaBeiFGEotG
fDeN03Ql7bXJqArf0lAAeKDbw/LYn4yaC2cDEE++IjPO9NQ2E7yeVbJvrIMt6kq68v0sB2/hFtIA
eeZj2mreIrGQtLmvRj//MpIfm2dnIZ1pv/IP4rlpAHlpcj9SX1PL3543wjdffTx3y2kjQkgNfAHf
md+dvZm93f/6lUONuhFU7oBAF4FzngB9ALdHOHVt4hs9rPhFMi5bIUEw4gsN3ABmpN7VtmYa9H2u
74f3+wNYW1zsHdVATB7AFz6HnUxpboxzlPhNciAu4iL3xd/ODytvwhOQ4ZkQROVOmNm2hVmEMHpa
c4qqh7l8kkWFlyseJnQgyQ8nCehg8LstdxAunx5Fz7BF3dekR39Tr6iPY3ewD4O1a9/j2FW3R7aX
Gjm7pI3D3A0jNFJWveBV08lCY1URceft0uhIBiOR9JsQGJi85bgkvSn7KJYy3EuRq5BXEnn3F2dV
ARqqa0Czo6cZX4w+k8GxdTA/+1L1SBzJs4v+eF/D7YWEIQDqip2FACja9C6HMFqTioYoZub3nZfp
2c5OnqvucU7inRNvHwyAhXihs/wSYLecKiec0XVPGkK/fGm0fWUJrtaVuQJOBR3rEF1AIID3lqWk
TqaKypFftA/lrko3uzjoDoCiJ6T2WM0NX6RX6HOsyOB29+vhrwwVKwIju3IMF+LZRXhlZEFDVEVt
BfFpvCOJs0vMwTO3kscAi4yiLWDPDQQxEIthm+FKCVJNlNgtLQNZ98qi8qYi8ozk1KmbvYKlHu5t
p49plUs99FhNMFTuNPy6v2lvl9oGYptddGDaQQiAG4dj5hkixmkcdD9N82nuBO7ArdOBlxELI2Gr
Mownt1H7xBpkihwoosT2N1OeDsmrFDVHU6u/3R/H7aJDEdwNVKFhx4LvbbkeYZ3aU5z3xG+l16I/
hPPB3O4a4IGBCjcL0VzE1/mxqKXmoKm0FAbhuK9+lCLcxMpKLMRzdlYv9LpUHYiX6nf7R9UJooa3
1gkFdIgX2oDR4w3P5/aKpi3URm2zABQ7mgYu9K9OFpixR7YbD2CdAQdg0XucDZ0bh4E0mTUYXR5U
aEpkmJJrbW1bh7OHQgD4ITDniPoY3AGnuhabvW4XwWfUW7sjCH3u76WVlVjI585E5aD1b1aRItDn
vT6cikGwFCL53JlGGnEAMh3fr46ndDzYAjdkRTxSP/BCNICrADvkXAQwThZNrlRZIDlu+XMrQzwm
fyGdO9Gp3tplbhZZAKgnOFJbffPlAPkA/7OyJBV5Ym7yaT1g5p04C2bAbhJvEkGRVwzFQj43+ZpC
ujQzoiyw9H1DD/O8y0VUKyIVnB84ztLQodV6FqhoUYcWxfZR2co2hfJw0CUw/481p4bhW5q7vo8y
Ta1qzFJzNuuHetjsASzlsyFeXW+GMYblNJZZQOYTSMuEQefbKVrK545wGSb13DvYo2HuVZpHnZds
K1UjpgjGgV0+aF8GiDu3kQpiDNoEWIiPxy5ir6Wox97tMYN8vKVRsAJ+IzgyyymyorDMwzw0fbV5
qU6mCB52e3PCFwYCE/XhKGDASV6Kz+qsH5WeTH7mRT+q6ECL3eR4Ww0dgFsI/IEqHw9e4AGXOnIU
9jqtQWU/rV7Hca85mw3pUj53Kddgg1QzCfIjza+6V1UTyL+ZIwAlUVWlIh0K9BNaRC6/P1Io2rBG
au/L6A5Y6q7RRK5sfQnpr/vztKoHcW/Ag8EDZfIN5xutHyVbBrgnBqinpV5ee5VeieBoN2cCo0DJ
rcr8CxQE8m4xGXurzpOy99PiiCBmZHmaqJvpzZ6FCnCtIC7D+ABQC72csITamWkPOjIF5Jh3py/3
p2lFOlA9IMAD1xegGXzVsN2iAkCa8smfHhEjC+v9vxLPM3NKlNI2myF+sJ+VY59svZUZ3PDP1/NJ
3KQgmtlQiO+kQ7g39MNHvh4BPlRUM2QDN/VZViFLaKqTT5+V8kTDh/viVzYPvv6PeO5azlSTUGJB
/JTubXTrST7FIhLfleXFS4cVVcO9ZmZjuXlMKZ7ipKxlP26Jmz9Ojih9tjIGKEDZH04aGoXw4Zmu
HNVqmCLZLwzihpLmjjm6xAyip9vaOKAFDgZ72yIGvhyH4eA9hbMm+7npVaNni9Lba8O4ls/0X92d
I5WdKhohv5U/5/FrUR7m+LR5tRl8hWVrNdgkHt6uqlVYyymZESvex8NDqLl1LkhzrI4ChbGoFQJQ
3+YfhpFRRLpSz7MfF0c13NH0tLkvO3K1jN6L1SNZsOI8n1tDTHQYT83ZVxrP/DWLOMRW1hk1bRqq
IQCVREyaOxJxiR5vsdQAIVHv5swzt9ZU4fMX8rnbsx7tDgvdWn6a79FkFi1HdMH9drsGyJ5ADSIM
2K2gpFvupGbO9K6ise5reuQW5KDHe2L+vL+VbmdpqYPfrUNfNw3yNb4Se85LVG82exDPHsx4sKHE
k68xtJGbLsvR0nxzlB7bXVmngtTi6vcjAgZHBpVteJos50jSy6boQlP3Q9zItur3yQdGgLQokAXI
7SJ6zBnutpSHTu4Hxdfqyyi90uP9+V9bY9DOoKQKoTDGTrL8/rntbS10ID5OXuvZnXL06D7fV7E2
RQwsBAAUDB6A4ksVmTkmeTI0KhCHJ3l6ml+3igeKCwXIMBWMNpYPvVjmbJst4iVnOWl2birkpDXx
eYuUJXgwruVzO7RSaJy0CeRP9T+DZu11tdtP2YPdUcFxu52npSJ+nmqi6dUARRoaTlMQKcezu32q
YOhslHyxRArv4qXOMOgkJsa5tkBP1nWu/BEFSPExWhXkLHleGEkapzlFHd3ZaaKd7Erg3dg8Akhl
hCFg2AeYgjNJjpJEhkJN+VyHuKJdRxGcttvjAP/3Sj632FHYjWY9Qr7U7zTH09Nd/H5/BCvbaaGB
W2UrTp047KABbbMV9C+lbvgzEQEeVrYSrh742SpeJiqqrZZHjuJqk+1+kM+W9TmLPssfmCWWbDBZ
pRWi6NwsQWNihnWsnC37FKpeNbvO5f4sra3DtQZulkB8q6PfcaScOyt2neLUEmR+/rqvY22SrnWw
lbpylED7OKNPPXSkumtNXi5Cnq2OAdcnoJmIFN5Y7nCCGwbaW+U863/p2bMDLBgVOGKrQ0DFAfMw
cL/xDAx5OJQOjQrlXGXUpSdb3+7EIM99pYB74qqFnBp51yrnwXjvD10rQMiufj/uBrSFhocEcvrl
EkzDHDdG5ShnGu3t0MujD5gLZET/Xz6P8A2LuZ5IairnWDkm8UO93ZfH9CBOqOGCANaaf3LikZCF
lKC3CzXf7O7ydn+DrpkKEM4w/jnEmgG5Xc5OJxezFtWafJ4MN+9B1uuC6YmKqttXtSiIl6uILLCO
DZwWRMzNLJ3lczcdiuG1GryyPglbZ6ytNIrzgRVH6zdkrjg/w0772BwmWT437T59TKT9/aliU8Fd
0qwcGRUBSIHiccid5TSlTis5iXyO0dWxPMj/VONx0g6GcglFscmVY42wHtQgpgefmOfdMKshakge
yWcaHs3EM6Ld5lbmjBHjWgWbzCvLlBXSMKgTRkPSoEW/VREf3cqSMy5GGCYLfzSeD0MqanA1Otp8
tq3KlcrORVPEUXlOY8GqrE3VtR72+2IcQ5E4qT6fJX0ftTsnP5Yiymy2b/iFR4UmOD0QjMajmnMI
Rng5Zac78/+RdqU9durK9hchYWa+wp56SDb07oxfUJKTMJvBzL/+LffVfacxaCNy0zk5kSK58FDl
ctWqVX5IHsbhEfUs3ed+i0p5dR7IRcO95C+hxWO0bozI7OTJH8m5rs81PZf7Q2O84A0syih6R9WD
+NaS7U6yNBCM+4abZKmrTcV+7xLFLMDPGgAhAOwq7EXAwrKD/zf6U+PC+UsP9xVw5UgBr/RGe2tx
DRT2oQ2UFFeFrPrMODXWL7OMEBM4bbEQr+w2ot7ojANyPSS9RfhghyDTVKVE9ZPsOW/qQz3GQJL9
oYXt9uHGy25tRgiU4f2It9eKba8VLcqyQfOthB01/RFNutXWyXYz40PZUeTw/3LEuCLjfLVoEa35
vfXRjCun3V3xJQgQnMFSavBKVSFATh+B2ciSja1f0Q4cKoJDxatb4RLOtTzXA7VAUw3dL5rnSrlU
9Jk0OwkP3tYIkbm3hwvAM8Lh7dMwmhq51P1YY0di9YfhLxwdTOJfCcIFksdWExtGoftZ8jochy3K
iZX7CbkIYB1AhcvhtcLwMZmimJZE8w10WQietPjRNk5J+oSy+80H6+p+vJMlXLUjG7QOGSnNp63i
ZIprlYfW/Iun5GxCwqa3bT0m7E1I4/6W98d6YWTBDIWSEHgl4KKYHylzLAfJLkvNl6pLmVwu923V
ii+CojJkOwCUAneWGJBIVSPLcxJCITJH+pFvIV3X1v/98MJe06I1xriKNb/T0MzJbepnS9tIFnC/
WLj1ZjMQttgK86DvcswgpGcEkAt6iNQLlY4AbhTOYOz3oqHYgP1hI/iPYNsLm/VlOqSaP3Cet2Pc
blja1f0A9SGHZCEzIb5Wi3QA1lCfNF+PzmXm2FvsuGsbAuQxThSY2ZHjEqwHmhhUVlaWiq/2p5ae
1MpJt2jH1y6L9yKEPc+ivs+QY1H8CIU902FQHovITXeXYsGSw+XkEE/AmRa0sn0QSkZBQsXXczf6
0m3d4Wv7AA9aVZG6tlDKI6xTP0kF0VSm4MH6bJYf9S3K8bXbG14zngBAeiGwLIzf6LqR5C0+v9W/
RdanLD8FqEvqPqn21/sKvrYbvBKGezrc6gpPmkpBLHzqJMQn6ofYPpbTg8YeyBYbwpoSvpciqAWh
zEryAtOJbXcaTuETeKN78xwHjvonCP7ikuWQFERR8SBc1FWHFRJWo5Rh6+tj/Q9NLpsA/bXd50lm
NALCq8AWic5zPZsKmx+uTn+J0Rd4qwXa6qYAmPjGuQQlFGxW3o1q2SHOjRkcwg+S7NYfhi3QxZqm
c56N/8oQbiUTnIuSZOv8Pf49Gk4NubTdn/tna3WZgHtBQIf/GMKuJ20V56oeEF+RPDN5RKuNveOj
2ROC5XCm4Uqhin5+9QVMRtv1XocjXWRO/aOXt7RwOQGAdsGUB4ML6AXaVs0FTLKC974EH3p4mkrD
oc1uoCIvgUKVD4egc4StENQJyDjUUqrDnCfy0RpSN5o2rr+lIUFNPkCEAEPCM1wU/4cBuKnTNtf8
qjlM6TfUbiPbLIffVfWwfzN46kVBOQkYKkWLyOoxQluSRvODD4PxGNCHvxke0UFUNwIbKUazh0Zh
nZ7g4pPTpw4Um+z2F+PDZ0aek7fVFYHUNQXvjBQjo8BGN+vOjeLfH3+pblgXPL05exHHWgpuWmRm
g5XYkY58Al6tF7D/pFvO1Mpp5Uwb/GWJmoZFDyBAbMpQ1yTZPwWafC7ivRS5eNpxLxC8/yABR55Q
UGe9nGqpoLAYGhuPH9tqON5fopXv5yx2MEhobIMWlsJVRDSaFHGfqr5kfev8ttq/w3BfTOwCQKlw
CQVdA4wg5105VR/8u2X/Wdsfh0c84t/xF4/TMKOmUVuq30d/xuI5GQrHHs77lwgGiZPAAlUL0Nnc
INU6iGF00qt+igMUf2falv+6PKYIFSC2AucJSoCzOhcgNwPIWcuk86XslKNUL3bicMNQrIkAKQxu
TVA9qIvoCtObFPWtUuNX0yUy/Sy9qFuEwqsiTPQ5Aa8wSmJEtBxrY3SY1rTGJ5mroZ0hcXRrYxbL
Kxo27q2GGLCLJcSmjlJlCCqz98PhO6rnhuSxnFxrf5IQtA5IiMB+I2EOqMp8O5Sx0CN5NHrfBmN+
VMZOtDurAAGcZdaAxw9PU9A5O1cTJLXDwS+/JsEnbQuysPT75sML5xVNvhWrKzC8XALrHx3MEGA5
xekNxWlqJ7e7gyxtoGGWG8Pj/zAgPE+/tCJqHcXEkMLCRwtcu1ccLTnGoeqWe7vgwifHXYTiGE44
jJeAsDVAJtG20wj1C8cArt3exLYvb24MDtdfAcQQ9WPiUw9oSTok00j9CFXeR+OPPToKOW51sVqq
CpfylnUDZ/+iyRSyMtEUd5CSApHpqFXkbL33+ELMH+AzCWIdXJF2mQ7uduqDBQoUPskW/83q+OAQ
AWwFKCuQEsx1JGIqa0vkJ31UC+auGu6+uGGl0O4YKC4eXRH9mgENPVQ9Sqkv9Tcz8U163IShrc2A
39lvjHe8YHA+Aw29MfIWPFN+MVHnYYy2HIO1Pea9jdBmDYViRIyooWl2YrExZH6UudSsLw0ZL9V+
8A2M+jshwptlatOWxQOEUPkgVU7wsvfm09/aVyJxgd2AGzVfIzaqbRc0ee3rTjwcNenwF8ODTQFx
FUS5Ft5rZIOTOaBjiThXCNzwl+LbX4zP633huSKrIBJk1lKQDEmN8YPyc36Wk0/7h8dbCLkEAFOR
ExFeQmNRVglFdy8/bg/jK+2d3cMjCgrfDGYIjQBE5JNmBAQd0JTGl78P7HGgu2FJvBLz3+GFr58q
rFcUY/jWOETeJO92mjA8XDOAecEwtXjFoQA+aUwwNfjhd639poI6//7qrKgX2IuQjQIUHHBtcW+T
0pKqaMxaX5ZqR8YjNCsO5lYEZcVGQAhgPIjTIOok4sHNWJZQcJO3fq6XbnoM4q38/Mq9+UbfCoQb
mhWismeuYEUBYpdWDxp/NJ6G8jEenkbew21Dz9bWChgJuGbg0rUQxJxLsRtWhYmEtRqn3Anpb6b8
VqQtgpG1tXonxBK8jg5xjcLosFZM/1q5Ld3Q5ZU5cAgsf0cA/QwS1/kcBqRw6lYmzJeCc6K49bT/
xpmNz+W/SwWTUrbyQsf4qEmW7Ndedactfs8V3wJOH2q2ECTjbbGEbVCi3CaDlTY+ww7XZDxoyldG
Xwb6ErZf7mvHymbwOgZwoOH6gWEV7gWZ1aQdaFn7X4ntZ+PGWi1H5+XPHDmESkZ0MBfeKy0ahzVK
LGt+fVLZJWg2GLJXhsdtg1AfMpsqL48VtmJS9DKig+qHZejUdeLs5oHgbwdgz8CphxKlZS5Ylswh
0UeEZ8Lfj130z961N0AzgcFtwEmWmKGsqxpCkk73xw8Z+xiUGy/qpclAaS2ioKgjgZBFb+mE6izW
KFF8VjuR7tb2Iagvervh0K/sASgBOYAOvgsuUMEwWVYIasCASb7p0PpLFHy+v0ZLbUaSEW8gGRyl
IK9eYM/7yKpIVVp+3DWfWtAQ0VoFWFL6dF/M2izeixF8vDjTtTE3K3RWUwqHTE437H7JYSN45glQ
fZwmsQN0azQoxSTYa63+paA9xsb381Wee/Ecto3gD/e08SgRjFKgJopBC0X38+xX2JzKr3LxPCgn
eTrFw5/dS4X95nAb8NIAACqIIhYaiqeVilDZUQ4fd3cpRWsM6BooE1COaaBzgoASn3Q1mjpZMnyq
OEl5abZeVCs7PRtfMElWLCejTGLTJ7c6SB0rbDf8jRUBCO7BmQFSGy9cRZhAkko5G8tK9tlj0nnB
uBtAYMyGF76/U9BHT0qZ7KeOGTgAiu/e3dnwgiKUKnpX5wOGj/VDErnxFpR0xSihOawFq4rnLJZI
OD0oRAqSIAUgTKZ/CuU5iB4C6WTXG+qwsgczKfwr3t3R8miCBqUCsk3Vfxeylwan+6u0nIWJpyzi
kZgJmkuI6tamkqxlALb5fQaUy7FqAUNypq2nM1+LuVJDCkKeaDjMIyWizYj7pJ3QBGX0TfucT1dp
vLZbRRPLheKZcDASIlQCqjfx7TmlSkZYwoqXq1VrDuzKbmVAnR6+nQfuubEQ3AtAGZEot6PiRQ+o
Y5HU2Z+iQTQJ3KfgO4LHCgaX+U4rtZ7kuRXTlzYDdcgp2n2QZsOLfn0aVLhcTQwfKZ84FUb0ev8g
ra2/jmwxgnx4IKK13fzz46GOSWKR/AXUQI7SEqfYjUhAv0RDf0thwQETqZSUMM/qMczzl9Rhwdei
2H2tIaYDPCEaxKEtMB5w8++fZFqa1iBXLwoFAy1zUNt7uL9Cy5sNEjj/LPwYXJ2ig0q1gTSkIBW4
stxIdgr7KSGOnD/TBF0+d2fjELlHPhc5DkRb4TLNZ9M2Ep3kfKpeDsz+aNuHtnUNhwy7dQJSoA68
wgfXqEjMkINTl4U9mgJouXwIJttl+wvq5hIEn2ywMjyqB0jIWur2sXzoq/P9XVkaQEhAgoPDCeHW
K/xcvzOwNijL08KWy5cqfcwLhHAvrH1stuAuS+2Au4TNf2NiQ4JOMOPhyIxygo68sKZEiYmDctYN
Q74mAVmhN8DfW631fB5mlESDHVrVixp/ooW3m4MSDHtgN0LGBllwvBoF8ycFxUSyOM5fxsAbEpfu
126Mj5CPiQMF91vEA5XIBpl2FmToJg5OMV11Gumye6PRThzeDAo/+E4Ij3Wix5MxNpyLSzuV0gej
fgTgNqs2vI6V48Qjn6glRoEmZ9ufb0NgkCyz+o6+SE5a//6d2r/qDaVbMSOIAKGtC8ftw9gKBzZF
8HjQGxhySU+fk14/SL12qEDqP8hOMjgV+3p/3VYO1kyeMKMsqoKuTiCvi8ajoTVHeSv5tPQOEPaG
BsLRhKu8aAXZyck0pAMIHIPqZAWRo1lOpW2o+doseDrfBA8lh6II3mAIzmlKA1K8tON3Rfk9bSE4
1uaAgCs6WcIn5AGb+b6TzDTbzFJAcnlTG8eun+LMv78PayeL2yhgwXBRY8XmEqoUeN8aRLMvRX7U
qCclN6QbycbxXV0mELzDjiD4jXzKXAiqvksrb1L6Utm/81ubbJyltVXiiXec3zU0m5VFIJ2a9Pyl
nH6r9idSfVbGP/eXaU0Eok3/KRkki1KQIom6bKyC/KXqni3z3A0HJdjwRLitm3uzyNAg1ARTwlE1
YvmvXTUqqJdp9mLnvowpJJ9KRXVG/CcHr/dns7IfwDWhDxJ2BAUoC2UfclzknQ6jZX4xUIC6sR+r
w6PRAiqMELZBfGu+3cE4BXUTgwExe41bd7MD0mKhFNTiIAGPoDj+htjQfPgwt7poCuTq1g9XBJCc
kZzq+qhFZznc7Z5DgMmZj3Cb82Ajn+m7a1wdyr6t67a8qXnunstwi8BpbSq4m/hTD1xyC7ZwY5RG
JbIajE/AKzweQKh1YL9Y9SMqfu7ccr5UyB/gRQlNwaTmM8nSpFEHqtU3AwjGY77VeHSx5agIQE9Z
pPl5dfaiXENppb5WjaK+0foiyY9kb4qFc+QijwxcMu/fISaTWZ4GnZZF9a1W/4RHlW5o99rXo1Ya
MDwdfi3ek/PFmXpqWKmh1DdbOfxqdpMT4ePfj84PwbtDVLa50ZqxWt+q/IdrqBsvjIVlEkbnF/u7
0bWkCTs0LKhv35PxRfret5/3HhxAUBAfRWUiSuGQvZmPj1CQXXRhW99IfCzi4xZN+HLp58MLGjbI
csZohuFb9hyXn7ItApOV8YGwRG4LRVe4pcX+O/0UpumQJ8OtN/uDXtQH5cvu9UE/NvgAqCUHMZSI
ywoDlkVG3Pa3yHZY9CGS9o+PFB/v34hrZ8mbaRCjGi0UXN2aE7NLxF634nH8cM/uHRA0wZYiuY4Q
B+DAwgZPeZqNihnpNzv9rie3GLVc8mkLErw8pQhZgnwFSrxKz6kHI+q8Yu3GXlR1ODQsP0ZbVPAr
Wz2TIXgZXWM2cNEhI46VQ9x/rtStdyPXJXGpkEHWEBLibyLx/asVbZvHBBLK6JCrH2FNThn9LY8P
qHpM5e7h/slaWTN4AaA/QF6fg1L5v7/TbBlkrBkFjdfNmuRLKh/AU4i24Of9QkBnAopL3mUWcuZC
ylIjQdiP6s3svkzmsVMvxW4ybORj8abApY3K4yU+BE0dAzPMUxUqeCDJJWyc+1NY2XfkoJCNBd4P
v8RHno4wtRoxqt5y6ch0l+xm6eRJAySh+IMevUdFDc9TObBTZlu3Rv/Z/4hYtvH9K/v8fnwxom8w
E31PEEq9ZWXHe0looEE0tsi1VxZpJkRwmkgdjlZEIQSdkCvjIm0co7XhcW+CWAZ+H8KN/N/fnVUl
YROwl4aJ18Pj79Da0ITl6ICv45UFul1Q+yB3PR8dTUFVSY1b9dbUT9KDlV/uH6ClBZwPL6xNoaWa
wiIML5fPtvnQTQ/9eDbT3Xl9lDO+n4Vgn7J86stMatQbnX5Nw2v88/4sthZJsONKycoQt4N6K5tL
/oGqGzu8ukiwRwi3w/YhXjrfAwASqBGXOr5ePlmpM5aO9ruw9yassUR4HwK6i/bmeFALJi8oSZSW
CS67fNAceywcWm0o29oqASOMBpgILeK5yKf57qCC4IfmcWLrN3RwcWKQ/+9umsan8E6AORdgJMWU
lMjr31q1c3rrEMjN3tc0L4sFbQDe7MisQNZcglR1KuKLinb7XKJjtBFsBR3WlghZCY7ER+B6EeUF
fX0aq2Vr3Poic+vGMXtpYxP4GszvUfgBaOeIByJi72jNNp9Bm2oR7unGvHX9xyk82PlDf65fbLpf
I2ZiBNdYypM0tC2IKeODdgh3t0aEy4QEF1DaiGgAbC7sgzUFI8qAG+0WsSPrjs1WofLb3TtfJgR9
UNcGjQD3Dk7VfJlUi9qUWnJwI1dm6o5CQyfQf5XaJzsuXKl0SeuUexvO44ZGbQTSRQB0AsopRpyC
1igscyiDWxSG50CSTv5eK8XxIrxGAmkLgCIE/SvyxmZApcSv7eg0zVEyNqIoy8OL8eFjcl8TiBqR
fSTVjShv1TR+TdBsCHR8+5UD46N3BHgj+f/FUJbdlq2cAWdxI0rtmPkZuLy/WKB3AoRTxYJBK8cK
Akr5xF5lZbfxgB+D9zmiom+VmcLwcteghr8MpRvifWkJPORGimi5/hgfOwCkH/coxeBMSkKpKfpA
uuXmEyXnfqswduksoVXom1JwCNvCdChSgyga0dNXa3qg9mtinOi4+xKaixDMBh0qXW4biNClA6Jv
ebgXoQB3m0eMQYSEq27BzRYCb5nq1EpfNfkhfyy22CxWdgAQEQ3RHpQR4FEleDNdH2V9PknJK/0V
NW6+m7sOX4/LGbcPSmxAtySsTlrlSl6NdvqK9imoTyi+7D3+8+GFiLfS1UZjdhg+p09W+6E2N87/
8uqZjW8Jbgwo/ay00zA+ad3SzMGa4KSFk8a1G1vZhl+5clbxoELQBFlAXNli6GRIDCPK7Jy+msan
ou2cYTiTaWM+S7eMg+P+lcFPwzt/psoZkvslZEjHsgeZ4JGEiRMcd2/KTIjglllg4Q+yAEIKVNRP
ydNE96sEgrm4eNDMBhlfsdS2Z4FBgyCjr5/Z+GFI9kLwEMDFmIgFE/SkWAD90qyrh5BG5i1PfzaF
q+5unYLxgQ5F1Rn2AukgYQ+yostQLhcYt0E+xA+b3Z5WFHo2vLD6qYRmlui+bNy6eDhl8a1Ix41D
tCoB8Dik23Hla6I/limxMXVTjwWqTScGy4Teb0hYUQVkG3DpoNqIkwIIRikJ0HpTrizzBi7Erjoa
6SnYatO3ogkofYBfjKf6m8rNNaGIdU0pWGfdgJd0teRjIT2VYe1mu6sJFKQeEJcBvzZI/ZEcn8sp
8ziLVau1bmFSPgWP+aYLs2KiZgIECxspUVSP3WDd0j81O0T2SY9dMzuYW9WYwoIBOs0BqXhSIwOB
FLlI9hEqdpeD7Ep9jfWnr+eCPqdfd5mN/whArQsSJ0iiLG6ijLEGNPet+ip34cFE1+JOOfxvEpT5
XrC8AfQiwhRQGSGdg7+YgIKCAjzo4MrAnxEuo4jioVUwguE16Rwn0WWfs8oXCMFpzqGKhxaWSNTs
BKmUyBi0V1X5Y/8I1c/3V0fcYPTuRmgaZGZwmLjmCUpny6zN67BI/Cg6lMSpDV9ND726EZwRVBtV
X3gporCGBxGBwxMRi6xQmRX2VYTC4QdSvyb150HduU5vIvjtgBWzQD4mqFxK+gpemRX6QX2yyI0m
3v2FEuwfn4IJ4wc2DJT1ct2eHyOKztGjPYWBVyWhQ7RXZWfLzTcBcLmBMkeSDISCwgQySltJYZrt
5f1RPpndcf/3w2dFQS/w5ZwAe/79xCrNkYS67WXdx+dO39cZ7O3jkZdG6Ir3cl2AOQdZpUQuTBsN
tXAzfOnzjRfPyjEFvTwCuPyIQtHU+dcnhpSoY9SHPtOdIPmlGq5iO3W44dWvS0H3ajitiGuIr/U8
BEZqGuTQD5VHFV35dDei52br+byiDBzuhfgP0t9IHIsqp3Zl1SFN6mW17owqsCcPO4kA+HbgAQf4
LqwSzpJIZk+soJlqpGK9pnG1+rLZVmtloVCNgjArnA64+GKwNZdjKx0bGWe1AN1X78j2YwmO6n4n
PgfzwK4DbgSAn4GFsoRDO2SWHip1aHvTrya9Zp/bbve5hQBOx6uCMQdQAcG6hrpFaz20LI+Gz2CE
NfZ5lW/fD9AMloo358Pf5seWSAxhjEyxPFM6jR/0ZMOsLm0S32gUzaP8CNEfMcpXD72hT7Y1eS15
MJTnqTjttRnYADDN8mbraO6gCncbZSEzbDpMXtN+HJKHaIsHb+37340v9hLvA1OySIzx7WsWuMNO
hxKrjx9kLUHYzqsIRJd1MC3Eoodg8hCkdFT5ETnLMdliT12bw3shwhFleq73BogovRQUX5KzM5a0
mIOwBfYUGwz94ifP1FytQA3Vt/1bjHwVamot1Fsgwzs/oaNZjUZaSpOXs+8eU3/cH31p6lB1xEFE
nCoV4Wbh6/GUsNWYtrpH7CthXk2fxvj1voiV9eccBagvQ/IQhXKCismlBNYZrdI9tPFyssco/Of+
+PwT3wVY+QagohZ5XJggvE5EoFKmpBNw94HpKfSfqTnn8eiAo8JBOzJHJgd4xxtx77X58CNrYVYw
3mKWbAyahuP9DQ/21R37x8TY6gy8JUHY8q7O0qhHrZMX4rLOLYeZr/eXbHk7AIqP4BIsByjKFs3I
CsumVonomFfk+tGwT70WO0jZOGG7kx5LxSWExnNYLiA3QFVh8i95F9kY0T+P9mareozabjQ6EtsK
4C9OMJcAZD7qwvAUWiR2B12ygiyuFK8tnrTfSv9EdnZIfJsDUIn4jfuUozjnc5CMzkKTb6J5eeZ0
+UNu7TXiyAFhZRBceuv2JEZbeyLhmRoog2fQI5We0uZ2f7dXVkhFXAbgZtSHL1P3bZZIWt6Woydn
aMn8QWOPUrTX98YUULaAaDoEcIzAfImMsMg0WoaTh1a6FzU/IN3+F4sEz5Wj7Ey0PZMFKy7HqWUV
gTJ6NAfRSRm7ibZXr7m/hGQiTAlnphaTipk9FEZtqoOnhrmT08L5i3MEaBFQiLCF6MctsnhYTUXs
Rp8Uz8oZmlWdpS1+LyHmwA/qTICwC7WmZi24ehQP1TYOUU9R+9CXoZsk31plX1buP6IAywbYmEcF
xH6D8oR4QZJR1TONX0bwI92/21zT/ju8IgR4h9SerJFmGN4plcSZst23NnBMCJxwUiMUeICLa35g
0UxSB9+JPHooBgtKJ924tFdUjucG0LmF17cv+hjV9RAjVpZMHmFfjd4xmrO6k/yJ78BMBL9E3llW
jRnG0LF88mLzoP2oyTGvL2yLSX1xE70JAQ0yKufxpBYZ4xjJFZVNEKJOB3106d7o1X8m8e/4Qugn
GCWwRIclHMDy1NnnkJz65qIMG4Hp9d34V4pgwFljjS3tIEVFNa/qxF/VrXmsSkAVI2BlYDpcABQD
ykAg3JqjpxcfaOcOzIu37rm1rcBpRXQaIUuYQUG508aKx1HS4MbqTuMUW3iEtRm8H14MbliNYecd
ho9a86D87vwOpSP37yH+hTNHDYcJ7UmhEAgQ8ALo+YkdGeA/Y4JKVZTxxKUbPkyDa+xs+/imFhpq
tsEQCO78Ra2hbEpoIh3LOFHsJB2H6bh/Doj+8MwZ8FELBHYKZ4chiDN6tnlOpMOUfQitS7Cldmub
wd0BcKPCdQJgbb5S+hQUEdXi0Uv6p+hrWx3k6C/mwTvdoS4FcWPA1ucSwqqLAqueJi8LroXmW5ns
9IkrbaHu+K0sbvk7MSI1Ro5qi0BSsBuUHEBqWU9fCvZI9EOuoPPq5f7WrNx+cAURAbeQfeInbD6l
2op7uw3wENMlH7YkH09l/YQglLEV81jRRB7qQpQOLcsR7xI0kclkTEezlb1ieg2mk94/3J/I6vjI
SfBTDIUX/YSyCHPSDRXxmO0Oo1NtZd+3xhe+X66nkLZqRjzFTtwUlZ/V7ic38soc84p4OBJ2OMDz
rZCbSMmzUZU9OUod5TDZO4GQXMsBquEsrADOozGncHxLi/V5jmyIZ30YE9VBI7MNZ3DFVnEeVqSg
4IYseUxbmspU4q/6qXD63jU+S/YRlXv3N3pFzVG2g5g7An08eyPcS6pJLbM28bTvKvi0CvgINdnp
oq1GqWv7DY8T4QOQv4KbVXCmlDTQzGBiUEK1cW2buXRvEA27gQcejwCiwBuAmvl216GmU7k04IqA
dE1/SoYtdPv6DP4VIJxY1ZgQSGrUydOqk9E/Nr/37wNH56M5KrLwCF7Pv3+oe7MZAzJ5ybdRfrRU
L9gitlqdAG8sjgpMBFxEP8o2+2hK7HaC6/9PSR0dBG/3p7AUoKLCHrBOzkUNyKWgcQVo43QSj8a1
II/xUxzs3uH58MLrC4y4BpkohqfPVuHaW/3pl4qAskUsy1tiAsllQZ1NmmiFnOv6lVTof3cy40u9
O7sCzrJ3IkTkq8qCmkYlRNinNj3tLZ2CQeI4SFRfwssEU5z4hidFSNUKun4l3ak86uHG3bY0R7Cj
vLgaImAwRIpUMwQYlYTEupLh1uJCq3SGIpKLtuUWrBwjTsMB1wY4Dp6emGsCS+KwkkhnXWP5e/dE
ra/3T+lyn3mMBt1tebkQzwLOhw8z0nRSPuXXrnBkvXNMpjr1RopoOQUwiXAqKECz+DUhKnMx6lqq
Ftl1jN3CH+PD/SnwT5x7NPPhufh3z66ENH3U6xg+0L9N8VFqno994FfNOWnOZCfOGacKSS6TUzUg
vgJvVnBpQPVnJlZTsGupHJh0LoqNY7VcKw4O5o8JlIwjRS5YjUgrFZY1Fbs2/3SZs5MQ8u3r4SDx
ZCNQlouUo51mVZVMKbsOjtSPToLyyPt7sfT4UAYJuha8u9aC1xHq3TPQjZPrWNRuEzm13R6K8MjQ
CFQ+3he1slIQxcGi+JPPbL7tDLEVNqkauarGQ2b4ZCcehY8IV4kHGHnrqgW1/GTH0lShduKqoPW0
rKCT6VbLvaXu4Ry9eWVwjxHhEnQvYCNT60BVr5p+msrHcTqN8Wn3IkEEfFboOKy4mM6ZYixgxgz1
mnTnIjqMW5H3lSnwuxN7AFO+zPDraZgraGQ+XKf6QbJPofqsbsXolob2ja8EhHvwlRAgEnyldEpC
IlOIQCVdAH/sYk6u3e9XO06K8v9CBLVWdBTaDqhovEo2uK2cZKtGZblOyKUZ6LmLAmtAeMVysHGa
Jj0NlPYqkQMpD2N2GrbK9Jaqh1OIhCyH+q2A/3UNtR09yBuvUOwudWnuIoKDxgvtzrowKAaarSE3
yGmoEZgVfUuZRLHWkaq9BloB1OKXfIsKfmnQcSXBM8a7EUhzoGzmmm1ZEknTtIGAT8EnkrvWeEY/
P+qq9Fz3u90oVOCCmAOuONgcFx17OBGSNJmpckXrtaQ6R/bG5bQ8vbzCF8F+cJmAtk7EqpZ9mhcm
jPq1Z89JcgKEjrDT+HOvlnMhOFxYMt6jSVgwReoig+aRco2UQ6U67X4t5+y+4NNCwSHYJkReUDQ1
CicK/b+OMhiin3LlYG5BhVYU5L0IUctZKBdMB6HwNUWOMHRjBXihjbtpS4SwSiNQbdTOIUIdntLv
XfJQb7V/WkrAVaTD4UfWCIZd9Gi7Np6KvLILr52+G9lDUXTbLE5bMoRZgPl9yHRFKjwqfcjoRUOB
tPrl/nHiLuXcocKBBYSek2XAJRTvpa7t4jiMzcgb80NheR1DHxq3hYvL/DH8dF/W8hY3kSBE/gUm
BY6JGCLSuqhlWt3FXqM+3PRgt1lHE2/OUwM8JJBWYglrXLZKpOlB7Olw0gfXNr/e//qVzZiNL3hr
cqEOCHlg/DB/kJNLKZ/jYreB4lNALzFEbngtPF/Ad96tpUu4/WI59mSjP4yF5Y6/7s9hbQcA3dKR
2UHYBlfHXIASjITiZoq84HH8lu33l3m927+jc/v47vMVuSliAMUjT5U052NZbSn18tabjy/sQDPl
Y09sfH3c8mT5USm+p/KPLrzuv8HngrjSvJvIpNHcKrmgay/9sk5S9uN/2wbBGUwkasaJhvGp6lSd
u8UovHJSeRcblDbCZUX8TNhlElC5qmw79KTwIP202HnzQbxyjlCbBMuBVzFXZ8EwpbnVSPFUZx7R
w0+5+kAQY969RDz+jmpfvLtQcSCcJVWVeinWitAL4sfw0R42NG25RPDFkc5GqBoZSKR05jsMyHYt
o8qt8ST9SNBYpWMpONuPe+cwFyKskhWZNW6hrPHs7LlTPrTuXwzPX5BIyKMpk0hL2aR5UAA813ry
9IHoj3QnTSt8P3w+xoUjAJ1eYEqzTNYrA5F2L6l92w12Fvm+Dc+paACNMPmPECnoDTMiciK3np5d
ox/DTlrwxfCCLY1GnSStPbVekB2S5kfK9iIjsTpIdQBbCFONCIGgwxoFbWAzGa2Xap2TnXSgPO9v
79oRfSfAFo6o1ZmFGWZa6xXGIVEOinXW6vN9EUs1ns1BRNpKZhjLw6C2ntbER4VJh/L3/yZAmasZ
7vo4SivMoTF/6j8D9W+GR68CDiJAukbEvYD7rpEmfWi98EKU1GmtLbKS1QVCRA7RHx7nEIsXjB6I
laqFCsjBx/hRLvcVer6dUU5CbaKPENBgsrDFNjDtNaF269mXGASd7bQ/Lg23DoMDUIMCDFi7+frL
VaS0YzNWcFIfzOTVqjaifStnFFzaPEdK4AnDt5uPz6yia4y2YV7JjqV0KMxLkx53HyHerwZ1QtxQ
L1yWKKtqCoZI5mkUIaYnUv5zf/zlow2pLA42BwwFNlRs5NkgrNuHRC09TTvJhpMbz7F9JvFG9cXa
QuFGBjWQxen1xFdbiR6YeVX1pVe3blM+ZNMx2J96x0QAY0MpPc+8i2mUIJEzebJsTGR0SuKmW1XP
awuFN60GoB+Q/7j+53tt13jZBqiH8dToB9hlXYqHQqIf1Hq3j4rqRR1kXwgh83MrGG6lHAarHxjz
gkZywHy9lRRf0WmkFrETYCnDq0esNExzWUPr1mT0uq8KeYq3WJpWhwd2SjE43hKsYfNl4lyQoEIr
Ri97jozvpvbl/nFdHR7GiPMOonJbZJoakP6wyAS0IrjcXAkQC7blZa9KwBsKrxDczehkPZ9AFMoE
MQa18zQVaYKydLbCJGsCUAqLjCWIN3gJ91xAqJRR2hpSC3RZPT7bxW64ETCE6LuNVlSc0Ug8P2qg
l4nGrNabyiNNTr100NrT/k0AgBD4MkRguO0TZsDGPBjlqfMYGnAfS/yxf3wkmhCS1vEoxymdj58W
WY+HYjt4muIb+stOPnN+7aCgELEdzpAPPRNuha5mdKxqqfPCxjj8lOotbNzaBiMPyhNAqAdDkHL+
+UXZZuE0JT2gID+69KJEG27LijFF+y+eksMRRcpPOEBxQAbZYnbnje2zUj+p8bVl/v4deCdCVAIp
qmt7TCGC2omjRbljbTjvK9ZU5ZTHvNwZmF0xzFaMEpGGxgBkLThZ+cdR+di3F3kjJLK2UKhIRiwS
cZFlUXWYGu0wNO3otcr/kXYlS5LiyvaLMGMethBTjkFkzbXBqruqATEJEOPXv6O89m4HCixk5F1k
1SIt5Whyd7kfP35BZ7A2PTbboy5IvYLMAIkH0HziKbjca62ZalQNt1OopF+UoBs/3d8HvpXL8BSg
DTxe5PF+s4jrLIcfu3Zw7VGfw7o5tE0Azo1Ie86gkzq/yJ4HdXdf3MrJNcHYgzgY9BM4/YQIg9Ei
cVqYEfzVBp3pweabyrAUK1tiQusBdALmiltoauIZyJk50E6x4ga1/pIrr2pTbZ8G8Gu8XIV3gbmp
9RyMFuqxzXrwgf/K/ar/vnmVFsMLm0LG0iFOnqLxCBBr7bHKP6CgQHwCzmboKcBCxKKbZuxHK608
FgK0Rg7axlJ9rv8Ww/O7eRXecchkpDXF8DFKItRzb22kvL0RIByjnNqpQ/OIhens+tOPWdpBZeUU
IfSMBwkCqdCwYjGvasInHsZkCO0kGF2flE9s3O7av1Ol43GLbIMlBpEm9Dgbpszuw4amxxKZhnnY
Vx94wFl4POCKAwB0+36Y0tRJrTQewxqlpH5ZSpTsynVeDC8YupiZ+TR7yhBq8a4qg49cMwSRgArh
vBs3eIq8Bwpx0DOYaUZ3Gn4kRmhtl3lpHuhtuKoQPW4nqWaEIa0xBKaZoSdlEczGdk8DT09eeQ7g
DDxu/glXV6FPxihzhnkMkcf393hHbh8fhBUwDAAEwxkWHyW9G5tdb7Mx1MegQ/VfIjmlK2aUFy7y
p62DPgiO8P14Mc5jG0UDblrwl/qr7X0q64e9coiQbEXzA05tjIpe4RCB+KRXAQkeQpYf5uK4sfsL
dAXeCXDFEIjkECnRXc08xYhG7m4P6R9V80dre1R+KUBYoqJjzAIKGP78ZdKfkvFhqzHA8Chs5+9n
zl4pLE+paaPRZnD2nCHyZ/Obbkm2+PYWLAUI3mTXo4A0Aro4NJvD2O8bch43trX/zx4gfMRf5zyS
JOjrIU1qlzVuH2b1a6ycLYk5XpkBKDQQRgJinZOGCUvUNKCLs5q2Cwu12jtFelTxM07FfvNOgMoQ
FVTwinElxGI/b2rT0kw0FrKzPXp7Xd3+7AFDz5UAYZkY0dXSzA0IAAvt4EZ+Ykj2+vauwU1FYT4C
JShZxdtwqY7MyG2TyCPuubCpXxVGkKuSQMyaBKDrcFZB4Ia0rSDBSL1BVcDHzZETPFfYSxILsvGF
0+ooVWR5PfHO5hSwfNd+27zH8If+/XxjuUCp6vTDxDD8QIOxKEG4NW/W2CBvd4Ck5PACtMjjE7yy
CHXMwLCKqvlzA7p+tL3yO1kv6tUlupIgKKSmmaqh1iEhKS/zV0dGtbFy29AOh+ezYTn5+3w5AZbp
zeRZmXee80NM0F3uId1u1cC7ydPlvLAWXBjCIRoTkrUtQopngOx9S6187+v2bebAHkA1Nd6LWvBQ
PaOCregi5zwE1fiZxZJX1a3VxPpcDS9cZGoNs6X3GL6cUnSmOSXWgdYPmbv9KKEeC7ge0HtinUTY
bBobRj6YRXRWq0BPX63y1+ZVWowvXAa0Sle1DiiP82wEXn0wtruPcHh4zes7YPYGamOWs1IPcxOd
nfGN+AW53P/8lYO6GF5QFSTGI6fsMTygbl3nu/NORiu0ctMWEoQFytGexJw7SKgDt9vn2uH+BFaH
d5BgQPMZHocR3oE9HtKkdFh0LizVfzCz7ZU+qPECwwa6qyDLdqOKRrNQUqMbovPOLrrABVfL9u+/
Hl/QFBNNLDVx++hMwMMYPxnzBzSdaXHXCJVeOEpiYzzkZJSsB0PMuVR+uckvGRh67QBdDX/Dw9ia
bTRkUEPa+JRbf8XWX7oiMcgrmoJTLYC16B3kK85At5VqMjUskcH29r4/5fPT5Pzevg0wx4hzgsML
VZxCCKmO4g7wWNgD1BnDw/bpLCPoXzmoFpLk4H9/Z8oR84RVl7lxU/b2uXtx9U9W9+P+BFYWCXQO
wBSCPQrpMDHLFpdo/pCyxDn3Y/mYmKfk1asOcbGR2Jt7qSgVxGuTq9Pb5yAykWbTVRDTacd433XH
+7NYOU2L4QWjMLd2RaIGwytn2/vq+u7w9b4APsAyloeHJuBN/CqD90KE/dWegU4ijauc9TT3o9Bl
Z3hfA/ORfN5ueJDLQ2AeDxK4AWJll2IPWd6aoFmYzNqPWZB5kh1fWStOB8OvNRwlYCSWPkbn5U5a
mYV3jvOd5fnltNcmyXasnNmFCH7orvwwp6x1K6UlHMlLYh8Hcri/GSvDI3CBJz/A3MhHim5eWs0j
lC90N/vegtUbp1WyBytL5CElz7POKIy6iR/FcDGoysokBKOQqZzQu1YxJG7M2hwQvUDBDwIAIITj
weOrJeoHMpSDYQAj9Dg7h648bV+i9349SP4DhSQ+22ptbMfBK5JwcJ/GgOjbH87IgKHiDfl5DuUW
nEhEj9LR7JokdJw/IyO+9/n+569twPX4gvGvSmC06gLjUxMvkaDIg3YjjzHXSMg2YuHhoyJKK7KD
OdOsxkM7R+e21AMrP1Wl7BStbfG1BOEWKNFoRRTRl3Pfhf20J65EJ8nGF5QeazKS5DbGV/8UZGf1
HzhC158veEiTagOH3GD4MoIXH5h0u3nGHsDzQpgf8QuRlWCwAN41ZjVC3cpjqpd+zh4qiwWjI3k1
82UWVDcSFqCp4qx58OWFZao7tSQETD/nvvfN+XIIev3n/dN6sxHIOPNeDFAYQNrcpFQVF8+2VpuV
c54H1ezTbOtOCOMLGtuc4EKmFsZXPo1PVXj/42+uGoccIycPvDyi2XjvLBWRMaVu4WamcnY15RiP
D1Z2RKGRxCDIhPAVvNJ2StrPVK0t5UzdL1OG6vfXgm5VSXwe6JwI48nD8WLexTTwJHHMBg7AcbS+
lppkj1dngAIlVAUiH3mTlkrgS6I0vYlDMztGaCeh72O6v78TNwcVXRdQug8yMlgEOGWCvoiZoSat
yawz0Yxdqx2SKrALEmiyfnQrU8Gjh4OG0GqSAzGWm5F3pleNDSpCLfdUaU9VeXBl7QBXprIQIegO
CtRbkVcQoWi+AZDw+JigSdbvzeuFPBJoG97pqbAny3mQmWbZkKLi1M3QduhE6qDKfI9uLirhhWOc
Hgz84TyuJ1yQAoVdTTY07tmpPvfNkSSBl0gCb2vLdS1CuB5d0VaOFlMXFR/fqvxUd56vqsfBkByw
FT1lAv6EGCtwDSA9E2didYRMXeyek6BB7Y0HhoX7O7J2ssA1DCYplDLgac1/f3XNi6hjJvhH3HOd
+2a2I9lJlTGerS3VtQjhkhgeCA1NLqLVLlnsO2oQkef4+/15rC4UMj5g0gB/0Y0usXIymTNRnXNj
vSlRSD6wD54NlBjSDrjtIg6qmgy3QswpOifofaMGlG5FEYEwDyFQlInxGrubahKnzNzGa1MbNUpH
FQlQsldkRCMrO70QIWxDX3egpZ8goqsObqn7eqz45WYPBJcbPSyAZuCsz4BzLY9T7kSVZiQpCT1k
xh4bInEMVnaZM6xquNiojQdjx3L4XqcTcDIWCQs3sHf2ZvePp35AD4/mfShRunmlFJqS2MmkpWEb
B02CINZh8yFdjC9ctlGjrEUvtjR0vhHzMCrb7SneuhYeWgBMch95uTp6AWYOb27TcDxM5idVfdv+
9QC5Gaj4xSGFkOXwkWNMaj96JDS9VwttOGRe38oBBbwALC+oI4Fv5gqfr7gA6mWaTsKOhkZ07GmY
DtudGqgIEMTjHoOdSmTdNpOEmTrFFLL0OzP3BH3M1W+bVwmJbbzV8dxFqZ4YXnJmJ2r0uSVhY+5n
fzAlioif8IVrjGTV9fCCQYiSvmVDzEjYzr4b/aTpIaGHKJJoU5kUwU6nEyj0vagm4aw8WhS9Mj9X
LZYq+MhSoRUXFmqlrMdrKiWuEo2ETrQzpr2ymUXyfa3+HV9YK5YkeEQ4Kgl17PNuanYf+HzADEyk
67nrJNxmxOu1dq573Aflz9T78+Z8A/98XAdkAvBex51Y3jeqJ1bsFUUGinjfsC6lKXlGrChT7k6i
qxdCSnhtCd9fVHNSzpmXheYRFddzJqlYWTtDPMjKe3tge8VST9omtTfGeh421i+zCoaDpx9sWVt0
jYctxPsAx5s3r0I0FFmB5SLl2RDp9QQpPPbWfBrJziZPebxT250CT3Zgsz8pATNk5TKriwc4N2R6
PDsnhFMAcUFHq2GG3PY5+jw021U56OiBaUXIgxMdC3uDvjo2GosPeUhioOoOafrX5rMLJmhAHLHx
+FbxbE2xxWbXSNMw6t7MH3W9tdIEaPfr4YXVybKpHIiH4RPqEzPdJWO3/fJxjmEgoWCLcPuEu00b
Ox00jaRhXUPLKp/VzWwpmAIKAmBNAXwDVZRwsMo2L9jMzISXULQBkwFyV87PYnj++yu/27GnMUaD
IBSXujsNroZkf/n5EK4FrDTqS3g2CEVjwvBVMhVWO6DkE81RJ3bsO933iONvP0TAfGJxkDfDg0sQ
4qRglmZ1xgus/0mGXaxKNMjaJNCIhsdbYU5vahsG8La2OXGxRuW+yndetUchywemcCVC2OWkLOac
5RDh1fsYHW92Hxmes4BBRXC/bLnLZTWCG7khJMzth8w5KpLhV1Ssh8zGf4cXtIQT61rTaAl8jXif
pqeavng1GAQPH5gEErsovgVU46YSh8RpajtjRUIFOKIoIzsmC2jxgyKeVkAP/iuBz/PqMmiKURa0
Q48Yp6L+8KMpNhem4TJfCxDiJ/bUgFBayUiIthXlqZcBHNa/H/htzlKISycM7xFmG3GrpKHinGyA
6mSMaavjg88MxdWAvMGoLtcnzfOmnWJ8PhkOqudP5XZrg0v27/hc/tX6N+lsVlOEY5p9BTLW2Yz6
5KsP8Ir93lLqBpDWJg5Lm7Yg4ZR9M9lxYh+5xFfjC7ZghM+dMYXi8+cg7i+YxwcuwNX4wvLrY0tt
N4E37A5ofLv/iClA5Rk3Z3h5wpwtVz+O6RCXLvzIaTj9YJvph7D416MLi2OUddP30Yij/92Ydoas
L/Cajr4eXlgbc1JoE2cTQZneoWx3U4nU/Y/7y7+m5eBko+kwQi+cFX65PuAGL4ahBnrOy0yffnae
uiIYm0lizHh8U9RBgIXj8nK2qZucQ1apI2PgSQijGKW91itzTkl2Gqo36nmgJN9c6su35UqcEG5t
7GackAwioZZ+sYmvsbf7i7a2LwhlcDQFmP0QdF0uWqo0g8X6Ngkze9fXx5kcO5n1kYgQa3FUCgI1
5vCMX/lDq7628d+j9/v+LNYUH2dYQaUsYG83HaBKqhCrmPAEAhgXD96s2R7FRWHMv+MLii8Hgjwy
LIzfep9IBOLlf1T1bzuTBPdks+ALeaVeEbp3Y5aUGViqz9Ozxf7HSQjWR5lo7+gMkxi7YMj8Knqz
pqPUC1i7hVdL9f4Qu5qE5qQzy0mehRENpnEXJ6d4PmjxBywRUosIdyMIxLuZL5cqyR1dGfQqCw3r
aJ4LUzI8Xwrxkl8PL6jaovWaWncwfFH9ItYh+9Nk+0g7psmPrecW9EbvzKyIhSK3Jdy+ZPLyop8R
2cgqAE58T+0l2up2N8CCAhA/MJuoSoTlXq4TTu3oJC7Lw1SHx5R+b9m+UR/HXEbIdnvH4XKAc8rm
MQg4f8IFMR3KBpVzKIEf2a9QnbuZlgMkvNcChLsxmFNpVCUEoM24b+eoVt+MMMYj0eK90RDURfM1
camI5vZsTooifJrol2b4vHmn4ZUh04Q8NeimxIpBpbQbq3GTPMxO1msqS2Tdag6kZlCXi3coChPB
Yrbc5lH3irGOUxoq6PExvrlsexhjKUAwQ1U/OIPNIMAlu7bZjd3+/vKsnNPFBISLUCqjo84U45f0
+2g9DkWAyjFifdouBVA43g8S+T7EvpfLlJKRgRqN1CG0OD31xkMTnzJ6ui9kbS/gnCHlzgvhb0iX
aaNFmodCu9D6u/a+mvqX+8Pzb1yqJtTVXQ0v7EQ3pGo1ajYNad4HVRsU3c6NZK2n1+bAAdKoDQGc
HCja5UIVtLYskmY0rLKnUFck2Zm1KVyPzg/DlYko7Dm3rQyjM+uxSSl6vFG/GSQYlJUpINSAj8dr
mtcBCxbCUqbIcZB9DU31QstQxrMnG16wEAoqUdG1CsNH2Ggayu7byhLBW34ngOcYJjGfW7dlyWIQ
foXZWPijAda1s1Jsvw3csdQAgedtDsU6PlexyywH9jHU6fM8vylld0y76qQOrcQIra3VtSBhv52C
uAoKkQCwCNKM+eUos3IrqwXEGsr6AThClNoQNqMH4S+62E0Auug/VOcAHj9TFihbUVDIuyIMigA1
9LhY3F8h+52VNFLOWfatsV68aN8mx1LWDGVlpWA+ocE5ggO1IoK5zkhMWgPdmcLODoofo6y/EdcN
gu5YDC9c69ZSM89rgHRBkgaMwtVRSb+pid/RfRTc11KrE0HdIG4ff4yJYVfDqZQxbzj0qDkYWZBT
iQpZHR+bjV576NCOxMRShRijq3XWgKB387c6HlO62/75HAqM/gsImgG0sxw+cqy26UoGUsXqaWpO
ssZAa1+PrDTQ6ygORZdOYXiAE7Uqd8Bu2bPHP0SVOK/rowP+A8ZohJrEfI0bU6PVRkSkJ3vX9i+K
LKS+dtt4NeL/jy+sfYnuqzVolxK0Nfp8UJJv9vZ4MU/QgP0ONWWIiHrCMR1KjxpOhNWH+vJfu0SW
vr/17vn4KMbCyeGlj4KzoRZqbqY1z3+zR7t/cbWdYfqRt0t/bz9FEIQSWkRroGX5Rl3ZOcVIjGas
MQ/6nPWun3aba4Cxw+DAww8PmoGqaymgQpf3iWoj6gWbZO+iEIKYknu8pvZ4A1B4Mly1iumruNXc
1mVTHHpaYDiF3/sZgNNS4mi+4qJiAm0jghBwwlHmJ0yEgiJcH2cGMWh3Ypys4WBqzzkJ7Q7wkCBq
PqA9rsWJB8CuE5I4bRwaeUDznbK50w32Bf4f4uAAsiN5JoyPjg3jkDkweJX9g/Vvk3nafrAQcoBz
CbYZhHqF5bL11CKVVSch+M5d9Wnqt8fB8ZBA1Qvavr/3PhEMajdSh6LNL9QrO83Zg/Ow+ftxG8Bl
ApA5uOFFishCMwFwAfwnVNxTnBxlb8UVMweTA+MASCdiySKF45QZdIBZikOtPOc1GOf3sbbzss/1
cBxkTblWdAlkQYsj+QpYnFiGP+pKkiWeFYczeoySQ569qPRknp0PeAYLOYJnoHRabEbchzK8y0wD
Wvx1f0tk8xB0VZ4aFadswY6ne0c/NXbQlkH/x9uOPcKZwqnlzDkcUi3MwyrBLoSmA6D6JWh3aVFf
Vp23NhG4ZxwqguIIdN1b6kQ0T2qVvs2TsPKd8Sn1nsx6R6pvktfF2hED2RNw4Xhzc1LbpRQ6eOYw
qyjC6O3fqbOPi8DIdl7p63kwyur0V+w5NCKeAah8QYBFhGt1KBryOhYjw6w8KnvXlVzGFXOOVvOc
7hS0LbiQwo7UOqubyTbj0EGb5IT5sR4Y2yEk3NHhdCRoLIIGJYJFjz27j/PCQ/RG04PYzxxNYqdW
1mghQHhieAg6Wr3qpuFgqUE87qr+A7sACSAAANOgowKNvtzxmcaRUsVmGjak9BW19H/fv4BrM8Cx
hbuGDPAtsjOHwvTivARQIY39ajqO6mb6Ig9xfg6jh0MCrJC4CcD22pXCUYWGc2rBPCPjkFqbAVxl
WD6e5EdodrlCdlnHPVWsAvkpdhwS5ZRsR9dy0OW/EvSlBGek3dw5kJBXfqs+deZx+x4As4vnNiA1
IGIWjikFW2thuFEB/gXdr5VdLvMIV+4abAWC1qBWe+c/XU6gy/vSsiIH4Vj6HDXevjDig9tu925Q
BIg3Pa84AB+AcKHnbLSKKHKzUCsOpudLGTdX9hlDcwIAoLUQ8BX22eiMuUdIOQ/H/jBftH67PloM
z8Vfec21hpLVSk3zUGk/ddRHU7R5M48B77TBuU+QKoKrJmZSsxE1bsz18hCVvdSXtgZfcZoXwwvH
NDEZa3T0iw5rckrzneq+tKh1kz0iV84SeE94gzoUrcAGcUN4tU68Rp0ZTM9CmuzU/GFoUFzwgZPE
ayPwiETXZTDpLkWo4Nk2B83JgNJOnec4lySk1g4S/DSUY3K6apiG5fCKSzoEGVE0VNPOH18zgIXv
3+e1jeCYO16rD2iQWLTQm15pNjQvwrR/Nqd9aR375Dtcmw9IgfmE1gPpGfpbLqehqdGsUxLhNE2o
Wvg6g3hjVlq/Nb98RA5sNVqxAeQkshrnyYScVGzloTd+Msa32PDVJtAzyWxWkJIwDShbRTKH1zCI
ZqLNNaUaALQJu+aQ1j6wEjNqltxjmqH8ze/1S26f2AdChMioI/nC+6iBBk84Cujl2A3GXAEipgTZ
sdL395du7aQhmAo8N57jaBgkqCwvN+NWt/FQBjmHX9CXut3+IuMNnoHF5LkdJLSXZ4BVbCSuAYib
Xj4V/TdnM1EzNBZWBs4BbPct84rbT3M8ejwk0j90YGuqjsV2cA9EwOZBb2DbEbBYTqFXcmK5KUXM
q9vBbCib2z/wKfw7vgiDrsaoV525SEOtHfwpOs3szdhMKgYZAAHyEnserPCEbbD1JAcrBLbB8tIT
9ZM5+cA+4/IBkQG6AzSjF7xAQ+9JZ+qAkyoMxT0ns5d4ICvvCl517cILeS95FHQJ4l66ErE6Dfv5
ufiKTrx966vGvnGfbeew/U7gFQbCaXSOtOH4L/c7RvS/H1ogcqwmC0akJKNaMpm1WwcWeRwluLUA
gAqOyEA7ovUmL2MpH9grJf/j8MJaeY1C0pQPrxQ/p/RXJPOX1wwsLCvPBqM6FKppuUCDWuZGpzW4
c+4utYKiDxLZFG5FYO05YzBIG9CeS0zBxHpkDVMHtTdHj7XyUNr+OEj0OXcDlqE1iEBaG3BDwHvA
w72cRRkT2ve0w8vIfqJ6wCo0Qzwm9s7ajt5bCBJf9pORqAlQZLjf1n5wv9bj7/vndXWt/p2IaJfi
yXNL0PrgbtunBPhGcAcYu/si+I7erBXq0lAaCMq9G2aokTCzd8s8hV9Ig8H7RWWlS6sCcCXAqwj+
0ptoURL1yKGPQDGQLlAqP3IlV2J1ja7GFxw2RWVkAogkDTs3iIc3ZCa3RwZRNAZvEEcWT2E8A5bH
qU0KrN3kYAapva+iHUUBxfZN4DFzUHXzclMxdUTTnBU1OKjCz978hThf74/OLYC4xdDdQMNAx4KI
XbgOkdPTJGYzSvf8SjlNQ+BYwSh7wqxtM0px8Y4H9Y6FLoLLRargy1hjOSZhrX1nT930+/4c1oZH
khApT7jkcNOEOXST29d1hFBBVe7Q5EVWbrV2iACkQ2EmAI7wNgQjWo25UoPzCLX8yqnOiO+iZeew
mQMM9RLXQrjaunq9TE6TZlEBISgudQ+j7HG0tkQAaAIpDmQjb++2HJ7m4D1gzEYnqOkbPMroy/0d
uDXTOupX/zu86AbkWmJac4Lhp/SxHh8j6+BYh57ujfTvMpWEGte2A3lOgDE48BrbvpxKoqug04pQ
4tM4f5vmT6/7Y23uh4Od5n43rgTeMLDUSxFarugJsRJQNxgH0u9kbLi3m4HhgU4CvxJs0I0fQPPJ
mCYrn18b8BJV2j9G9On+dqwKQMEm7wfFu3YKXhkFLN2iGZlfqzGwvbdE2Y6vQm0aEi0Ik/IyNVHr
TbVH7crt0jNoZX0FtHKJrL3FrZnGsOh9h9gTMiLgJFhugR7FNKumOTnrww6su5m1n0H8gv7Isuzt
ylpxAiTeJA2gD3S6WgrS3MkY4m4yXmkOcpaieuw2u8jgZIGfClwjIhM4sUsBel1mWTzFzmv5rFnn
MpcU+6x9//XwwnUoBmVMW0OxX1n/mOencpT4S7fXbfn5ovZDAxPNmfH5Oj2U/W/F+6fd3BIHEjgD
KEK6MHDguV6uUGT3wMfOmf3qOG/ZQ9NIVkiYAYhMEBBCmBqRLbyBUIqzHL6uHDbrNhte0WjbB8vW
bpzjvWn93nTn3qWg1ShcAM6SDp6ZpRQTbRWN1qbDq5k6/vw1anVJ8GZtGtcChBthT3Vn9joEqF8T
IGFMpIRlDU2ES3czB+GoIhA75fkMEfFJBZOm8juYIwTf/7q/UoLL8R8pSNx4eJDieSpmO0uVuVHV
Qcrc+4p3HH1mH2zZar3ruCvH5l0KMiwIPoDBBhEIYddt5jZ1phX9a9meWveQopK1Pw1J4jv5U2Yd
R+/rtJG/8EYkt5JXNjxVaEGNuOpfpxej2g8bic5uhhds+GB2pNbdrH9t4wubz9lGpf4+PiKoPOyE
ZD1Kj5afT8HUoSVd0b1Sl/kJ3XXGxqjWfyRwu8o9Hey+cITnzJmAEsi619bPXQc8W8o2ZfUfATzP
CdMK8ydCfdgQtYXuqP1roT9G/UPmHVh5vH96BX17I0JQVl0DiBHptP6VtY/9dNpIdorhgaZDxA+W
Ag7VDVp2LJVUK9k4vlL2SNKDOx+2fj5w41CCAL8j2WxY4iYDyuDhhk+v8S9qnNyNNY/889F2DHg9
EEev1Ed3OnLy+dS1r43+HKXPqeTrbxUUog+AKvGCOMRkbUFB1ZPVM5oP7euc7FInwPlprSBuXwjb
VojN54GoK8cdokoaKl3Y5d5rUsA9mvo1ujDrxZVF+vmfL5UTWlK+h0cxB9QHCBdhKrtBn0ldv6bK
fqif+v5X6/jWsN+613A6cNFQiw2344bJMx/noVbKXH2l2s780mubbwLPwQIRCJWB+yY6gYrZoY16
Xtgvk/u9cb/LWs7fXjTe0x5sI8i2IAwugoaKstIGNMexXkzF+6lV1bekl6zP7S6gzgt3ACWEoGe5
iTaleuv2bjdNL8UMntZzXzwQ48lkEvfjdh6QguQgjBBEqOJ7pXb6msZuOb2Q+oIyP5mhW5sEwDbw
LZHIBmpBeFsbRC+cMTbGF2385OqHsvFBKzhsV6x4ul9JEQ6sUifZVKn6+KJW/xDwLFVPqowA5ta/
WYoQ7vaou6OV6RCReUAs8BShMkgSbLfqg4tALQsic+9+wdLCscyMNFZAhNNS3852XfKrZkHb+CjQ
vn/1VnYFTzuOWUZCEhgG/iVXrkBeVY3ZUYApY3BqtOiuZkJKmTRBNMo47lYmhSsOjxMnQEfJlCCq
0/LEsMCC+pJEfoToRLxz+8tEzn15uD+nlQ1aCBL8D/B4WQ4z5hHX5VQpf1CblWxsCgC1y5lV/n8u
cNeXywYIcw8uccwlnYKZfKb1oZZdx/uzQDBqKYKCBXqkwAO/ZMV+7o+V8lOVafebG6+ZyOCCxAjx
KLxgxc3vemse7Nom56l4cg50lpzileExMvrooBAFuRcR661kTtIZiovHd/4jsr/K2NBvFogjGRAI
REEQyHNgZZcLpE5G7nZqWp3VSzsGqIyLZaTGqxJwLRCzw6sMYcGlhIbEkZFocXUex0P5e+z+2O5l
41GF3w84BshkgBO7TZ9mlq3ghcaUc5o/EvdRj750sgq/m11YihBrLHI4ypbZDJwJ9TCUh0yWd77R
IBgfcGzoKQSgoEqERcqa3JzaSUXzivg8P3yOngzZu3htBhw8hJPKS6pF1AfN0y7rc3BL6z9d6pf7
+1sgG11wNBvDmyulwuh2lQc6QfCmk9yDG8WHFeIIU+5BIRwl8kqzwhhgvUFIrxXnangoUDg1PtNh
p8sARDfnlQtCdJlzkcBfEGNRIN5mupOP3nmaA9B5IM2ibISBwmVGe0kgZpFdQ3wW5ml5JdDKNVMM
NfLOtFF93d2nXb31aQSEm4mMF4poMAd0s1pKULpcIXHbW+e4/qePdzHbefWfzVu+ECGqVpozY/Qg
wnpu3dxPx42km3yVACWAWUDpEaLNYllnVMyx2ymWdYYFivtdY/mWvdXIcSCgjd7JaHUAf030zK0h
0/MxQs8Vy/UrtQ9qB52gZb2NVw4UJyuHYw6KAUSYhbvN1NLoEW50sReBogZm6ptv27cCChy+OSKa
nOZrudtqxNTeiWbQeqL9U39gsnrzFe0EwDJn9AS0EddPOK9zPUWTllvOuXaDHjEV9lrVO132mly5
4byhKHox86DBDTmp0yYKci+le+6+VjPd2Xbg1KB0K3fkI8t1JYhP98pdI9Sy+24o3PNsBoh6jO52
ZbiYiLAdSWO3fcow/vduqvwprvz72712oADCBUMjeOOgDIWbp5loTRdnvFNQu1OLt/g7Kz+wQvwt
hpQL7/otuk1t3bWwIppzbvvyNBvs4Nm7+3NYMRicthwUk9xrglJf7oGeJaleZJ57pnF1MNpfUexK
VmlVwnv1KN6r6M8hSPBae4o1CyzKyMz7SuPPQBZ/YA5XEvTlHJBycfImHjCHImhTv/6AcsJ95iYC
zuVNJ8sEoLCsiGb3nKkPY/+nSU/6RozKu4rlZYrQs4ibo3H2cga2zTpiWbB1ynRQzXCSeWbv6Y5F
6AMKltMNA4EBKMwNJ5NKQeaqJ613Loug0YIB9MnmQz0FmfkJofn6h1odqOGzNFD1/bw5rAPhkI4C
SR0xMPy3nF2SRBHTiWKfk/Gp/WKwbYQl74t3Pbyw/WqUNzNJMLxZZ/7Bwj9bj9d7FolTWqu4iaJW
byaLTY6DBjmZT6wHfWMZFT4fw6N/ExYIbdNv0BjEmHW9jif7PHvMJ3niZ7+3fz9iIUBJoH0z59dZ
Lj+J4IFMFqrnHB8dTX0Ayj6wQO/t8N5bFCB1uxRAp5y26KgcnaN8b2Qv2cY6WL5CHGTwHhSEEhR5
AIBgSXvUv0Tnrnhz/bJ427w+AIbxnodQ5AB/CsdzmOe2K/VMOfftznmxZKm8W/2Hr8dLgrcyRZBc
xBejCEKfARhSzsD0+7wddC1Jdd6aIQjAww6a6R3FLPg1aH1Uk1hD66CevtguUtuxX0+b7xgQ9ggM
Yn0QVrkJnZKurFuUEijncXol5FRLjuitY4PhYX0QSUMYAlp2eYKsSQERQ4r2Dap2nrqA/OyGJykx
mgCXeD9GoKwAZgj+E0cVL4UYg+aRlrZosVQe6+RFc/3M84+mlfjqxubHXBTOLCw3AtpAr4jzaQak
tBN3jPB28Wf22hXfNx/ZxfjCVHKnLZzJxvhz5SO5VshK9FfOLEraAerhyKFbTHzbTEPTx655tiPw
W7/Qy+bPRwQFMRpUt6NwWETEt6ZdjiPDi0LvC993WllGde3zOfc9qJpxqhyxmMwo0aulhUo8F63P
TsXfH/j6q9G59Cu3tWlaz+gYRqf151J/dUG/fl/AzYUGbgHOPZLzUBm3oaZeyeKsy5v8kgNXX47O
xZpQbjls5GlEmAO1nMgIg/0bSR1QhSznkSikVR2iVBemP2vKsxfen8XNJgjDC949zdKuTOuYXmp/
IDuH7e4Pv7ZI118vukykahUdsY6L+7Oq9YD0AN1sTUcJMxAyy8Rq8s7mM5jTvdIejP9xgQS9PRCz
KUAeSi+delJeNVnfZv7nC5cPXw8YOnwLxPvg8QkLpA5a0qN2il6YMh+r4nEcDrT4Tqq3cjxZ+hE0
1Mf7O3KjxGFBkRHBSUJ8C81yhPmMzVxFdTeWl9I7kE8w1H9K2YtuZdPRShBUa1AaULIiiKEtspKA
Y6q8TGaBIOmpyVG5XUiu38rBNXi8CblaoKJvUmATKFwMu0/oZbJ8eDY7Z6r291dqVQLKEPBu1ME2
LjrESuQOtpHU1cWKDrHyZ3AkYD3Z+IJDRqiZsXKsqouZGb4+/slmyeVbE4DugQDUoUgGTqWgOjp0
u646VSEXxwgQD8plLvfaPvNDxFssA6Us2s80UzWlbGdyQVYKiAJF2dfGVq8JpxU9WMFUBrAKbodw
PVJqp6qD5pcXFu89BJNRdryRtoIrWDgbyA9xpDKouAQNWPeuNze9ml3ack+M02z7KJWK/tp+lpBb
Q1tzlOFxXb7U4iCs0EpLI/lFt5CFQn2A5FavbTXUBCwFj0OgPeVyfOL0Y27ARMMIdc9/ilbb6lka
HIHOE9lcBKawHD/RjGhQaVNciuQh+uRM268CKND4sx37zAGHy+GryZpbrVbyixN/GbLIN+jGpkd8
lwGfAQkrABgrvpJHqZoqSVle0jqwuq/2tPV5shxfJJmkRToVUY/xTW/vgV9l+/5ef77Yrjv2sshS
JwzvPCEGx4hEU/BrJFghnpBFJRFHD99wqrRTHjdJRvPLbIOZnnYPxv+R9mVNdhpNlL+ICHaKV+Au
vagF2iz7hZBkG4pi3+HXzylNfONLXeJW0BNSyw8drqS2rFxOnjQ+4ka0Fn1SlcOuFpbqVphwVsmU
gx3VrfJo0V5I6Rn658d3beeFA2SBTwX80/AYhfFNVsw2iI1yrjMq1nlDVnmFFlTnx2J2rhwXwGkg
gV64Q9ZnZokV06o2ArVKUZ7a6h3vD/LkCLYDDYZjKzaWKZysJU5VNZFRf1RNzyol67Sz6YAL8Qp5
QEmgBAX3hFauwViv15GlB8WnT/O3dg5kdVF7iwStgQA1LByEL4WL7ZSa2WQzZMxF7Q/4OeqjwDVB
nSMYk1CLeF8ks3RYuFLN2mhJc38J5uU9E+Ddj3glCwEHjXCYVAVaw5rTNvrAnCbI8XP8FCFrg5cH
V+K+/CPXKteZihYLBCaVoU/Phvb0WMLOdYD39p8EQXX3TqO1BGwL0ZrkXuLoAdLLJ2X8WR0OIWMv
eJttwFZtgNLFCFZK16VdZrOJkh9NenXrd9w3GJV4O0EYBq4CfpxvHDpHGRN1se0m6qpvS+Prjsyc
2TurtwKErc4mVg+pAQFmcdHUS3wU6wTrBSEgCzXyULLINW6/n+T1qk/KVEfG4NeON8uqAnY+fzO+
cNWMuVtiLcX4S+upk6d9fXyMdoy9zfBc/M3yV8OqV62CY+S0V4V4MeINhzF5fIXQbxmAdJRDIYG2
FaGBftimOqmjjL2u10FGmb07g5vhhf211SbVB9vG8B1oqtRTp52mlklu2+4u3AgR3CvNLsYZZUZ1
VBZnAoP1+ngXJMOLTKWwYaYmz5w6skufVfLC673x4VQhPQqFbd0Fiec2JYhSZnXk9qem8vTDWDls
MYZGGAPuJ5ADwhbTohiLIiFVVKCH0p915zGJob23yfATbPSeQhAR1ATbM2SNrBkTe66iaSq85jLE
z8kgMVZlIoRzRJtKq5UeIlyqePZz8iWrD5L1cWsVqQBO/II/eDaFy9ZqkxIbo1VGxRzUrZdo3vFj
hFvG27+jUgxMB9tV6mJKwU/BiihWPlHrKZbxY++8OXgEENBAfAyZfCLsglFMnUs7u4jU9dLntTek
ldfml78fz2JvI4Bt0dHHAX4DHuntLOyhVhVNVcpI1SOlQZdOXAjZqyOTIexEoeljPqEnUdR+L5y3
tgjG5rhrhV5Z3NLjHNDIPmxnkYECSLMHhMjm+ds0vhnHFwkOOgaG7wPvVqwvbaukjBXDYRHrf+XZ
qdHOzHmHCPS8A+6OO+t3ba0S3a6TNU3yCB1AVyUw0o/q9M/jreYHRnBQgKZGuRtvAXafnsn1ouxc
prNoWb5kI1AnXolq08cydg4tbBfObozULgFhw3YjusxkOU17xBqai6p4b7PiHeUh4BcbSVYETHiD
ahDSChejWnPHaHLIKOru9KaW7enxHPhx3K4TcjO/G1sBkMU5TLZzsCoUjI9oiBzFl3hARObw68ap
JEGZAd3K23UKNsyYKiXtJyOLVmAcnltZGOD+siG9Co0ELBYyMnf5bzYusetOGYtM/cIIjNSTLavx
2BGBgTm/AaIwECZs8jQTY2lTl0ZUP2vrCB4+PTBlLbx3dmEjhP/+xlZKeOAwQ6+6qPhhElAKZodz
reB7RlEgeCAApkXkRLAyEOcYOprrEPBN774q9PPhU4S0GOAAHIMA11Y4RUQfexvheorngfn2VUcG
7rGAvV3g8CjOMIf9Fq8a6WhpVZTQCP6UowZO9TZ1/mMRe3twK4J/ws0etHObqEnjYKPZVTferOOW
GOwXXnyB0KEF2lZhCzrLGOOmiLEF5alog0zi2N4rPAKwHd5QHpG5p+JIjE4H0whRQB5z1e0XnXx2
wb89vzjGYbcKgvgLwa1uICeEdQIQo3e53ovSLxWou34e34Xb0YXHLXfRHBq93lLYk35VvsLkfjz+
zkFC3BYGAHcZeEuO7S4nttlMU6snkeq+zsqHAoEAV7IT+yJ4R0IULOB1Ey5zSuzGyQ07iah17orn
1XhWYsksds4qAJuIb/NAEi6F8Cr0JM2YwUgakZH68x8rTSWXYXcONwKEC620y2qix0Ea1eurxl5p
DWPpsHuLGA8iJIjtISUAq2+7E4M6xZra1dAZa3Oaes0rmi+P93p3lVANDWwUIrl3gfrVqgwlK00o
jeFSfmb99fjwAE/wVCtHgIgRXLQz67OyUtIozi+tfl2O8ePh5UeaG54Pbhh8WzxA2/VZkpwVa43h
O/dt+ho37zilYMN2eBID2AyxMiFLK1KvoK+DRq09ZqRe8mfzDpXKG1Cr3GtAcFXEyOhkmDRW6nmk
sqtj+s7BJhO/l4gTFPJqdJAiiq8CGIVLBLrHImqX86r7lDyBO848SPT3f6Xw8jkQsIFYR7zPo2qW
ZZGoeZQZgdP6vevF1Y+lnyVP3N5pRYkq53KHrXHXdYCtbdLbfVlEWndx3/r8HcfpdnjhRhexE1vD
jP0eNdubAAcd/nh8He6tYSA/kDtE6xvw1N3hrWp7TfpxLsrIIBednbT0rLsX4yD7ze/N4B13oTC4
ehUTP6YxZimYdLFKuZ9b/6LE7R3bwB83MLQid3WfWRoRjGkslkeD9kSTF+swOoAHhW2kxBAahsEt
3GpnTam2FlYe0Tj2lzrxJ1l6cu8c3Urgv7+xY8DoTBWTQkJt+CgcmNk71B7itkCmIQOAqhphfCvu
CDhUkXpbyYc8GOZ3PAuANiD9jEIdQJiFZ0EvlnWla4HsKoovjSAtDgdjwNeJUm3LgNID9FPwSMDM
lRR5hfERltSnS/e3/h59wVus4G3mdaQirtFO85pk7oxsmOvV6YVV59T2uuMJPswDEQDO1ATOf/Eg
AfI4KaRBzs1VvrOQVO+4zdzjhN7jIGmxhmYue1LYS4dlMnx9vpqTN1mnZj0cysAkQJeFteKty0Qb
IDGq3tabIo/I/KTRay6xYvZUEpQ26vOxUugoIly2uK67IacYvi/81XrKcm8srmv5HimcxhbZaJwq
MaqkxNSlzEGqni1+hQr61UP73VSml3YsMvAEousDKt0BKbf17bVOZtzpgiCg0RiXdX1T3Dcqq7Pd
0RymCtXBOXk1lHILy1X3Q16ipzmL8hzdxsdFsk6y4QXFAYK9mukxhl8pqjaem+PwGAT1UHuH54Gg
YFHM9/RjuuSlWWRRD/TK4peSCrm9z78dXnhAB0BMu9nG8ElxyrOvs3OwsQd/2oC5AQG8hvuGeiBh
+TW9qolJMxqtyIitb8bx5edUJAZ3SwDRFNNJ44oujeWgz5Hensmf9GD/Y/71uGbwqxBo4KFD4etd
t9eXZhzGqK28oTqbMmzSzvnfjC+cng5BMMvk45PiZ6IEs3pykr8fWzA7OwwrHqEq1DIgJiYSr1F3
mHKE6tG8uf1sXbTxy+Ph+QERQm2b4YWXZxhUMy4cDL/kXsEuGYoGQd5i+ej11RxGEmM3wPLKG5Qg
ZnhHUacQlulqnQxRmpYeNX+t3x7PZW+pbsYXl6ouldGck3yI+rDTAiYDWu9t9u3wwlJNRl2wpMfn
G9YTzV7W+blrJHbAztsAMCN8N3TkhE0vBla7blZ7B8WoEdWeC+rnxrUCRd1xDwjUM0Dxo2wQ9t6d
j+gaKNhVErfDnjteUzUePVw6jbz5rQRhqQCVqNyGS0hrL+vBoh0c3WlOiMaDSjp4jPBQb98dpXSa
Ss30LqLfwFMwVz8eD3+/0xie4wBQxsKz9MLn603ejrWa9ZGeXU3qo7z5ONQNYSqUIcClAocfXjUh
WDJm/QLXp1FC++KO1CtQYvl4DneXgQsAfyLnKIAfKhp8dZyoaPrF4jB/rRJfP8whIAzPT/KNQd80
ZbGMFoYHwSHCuF6m/J1YR+P0ggxhjbqBWqyPsziMB8MDZ7M36UefH0hAIAYVqDBbOY3Ydhau0SWK
kQxuWC0/YnIqUll1wN1JggAeiuEhbp6MFk5SaSgzKL0qNzS1D5pa+Q08xOlwUAZCwJWOPuCo/0Bg
Q7gNxqqhD/yYplFgdr+M7tfjg3Snk/DwIHTLgdC8NkpMdk80s3VkNJJo0ROfwlwFt5q6fKCOrEZg
Z60wAdRcgaUWOCKRRgf9OybcCQjSrbM1vrXDz36UuIl7IgwsFTwhHdEAMSO9mkpvLE2aRDm6hNhv
6JrOxvPj5doTAZApwAGcGATJyu2RMuaK2YtGMYv4ZP+I2dn65x0CUIGFKACo3O7YUYuptPSqUZQw
1d5Y/gIl2MkuHj8wG6MAW46UwP8TIViVK1l/1wkmUeH6FXuuxzc3f+4Mz0RLP1T9yzyiHVUFcdxl
5M0PwTa6XbLSILOOCSlh4VUNSr/n/OhzgfmgwpxfDRhQ8OK3AvRYaVHP3kFA9bdW/1qOq1qEu/mR
glMKkmjByrSYmveanSuhyVtHaJVnZZJzu7dCsGGhxjmmCLQC2wl0fbWSJsMEjPTkgK72YKsnPHJY
oJvxhR3oxjVFdUivhG7y6nSe03x9fGZl3y9eitpS+gptysJiCtwRxJPkz8cCfncTF4/s7QyEI9vG
ndt3XAIlvlZ4GvWyb8ovI1J+ab9/RiVQTK/916i9hXqxcZUx8vItuPsAoDfQIw1m+h1CQaGgmaXx
qOCxOgHFCRIoTUbPtKOJgZ9FCArRD4RixSd9TqfYzmcah0XuOfopJedq9FdHEv7Yk4KEqcGrp3kq
h+/lzctur52qo6EE3sT1WpNrY/8sfhky6vxdIUD6Y8uAg8DF2QrJstZcXWuFkK+rkXuV+YOqnqxY
defU8bpCjlbkHW3FSL9SjVoGxoE4RDmS9lfNjgavkdHkXgwuPZ5eSzRCLaXOy6qDeULYix1q7GhQ
lg+PTpdIpSEzCOaY7RL1SVyuTTbFuPOBavlMCR5fmd3V+d3yEjlYNBkTYjdqZSu0s0gcqj3zqrTw
DiNRecZXRezShd7l9s92AmU29cZAcVyXk2Y8kUriK+19/+3wgs5yXJautYbhuzd1/NymkuXfuc+b
rxcUShqXHerYkzik5SU2gnjwpc2pd0Xw9nog8Ab+SzQV3K40ymR0XHAwBES5jiTozOMmNIIq/4kQ
ZlH2fdt3HUSk6WUyfCqD4O3dY5g5uF2oVADPlGDfFszO5nkc43AC1DiBjXBu178aGd3arhSkb5Ca
5YXbInzdyAq3dNQmDpXBTz8Wptd9LmS0rLubwTllbdA0QRT//Y3ay1g3M2AB3bCn3rBclNU3FImd
wJWa8ESgATY3PAFLvG+lg5ydlimZQfBE/MxRIqR7dezXqKmeGslzuHc3biUJ26In6mSPEySNeqAR
vz3uNm0mIqgONrW20gMEHWbkx9R8PxwUhOJwfzuuuBiABQmHVmE53tnYJuHEvAQNuA4jtIXxufl7
s9Vjr4AHQ8H4Wvk9LguPZjJ7au8w/TcDJFy2EsCQkExTTUhoV2+GfbHikxq/42b/pnAhqAWD/caP
wM0k2q5CtGjNSGgNzxOwqfH5+POAOgjeMwTxOoRnt+PT2ITVPDISsuI5Y09MFkDYPaLA4SF5DZ5A
AKi24yeKYuQpEAzh7Dy12XGWZb7HqOHgnWd4/EO4AYqTZF3W5W7okMF76+uDrT+5xYxt5ca4DfjU
XZOhwuzHRm1xw9S/UG5ZyALLOxoPn41CFM4oi+C1sPoFGUx7iU0nJJPfVsXbqcI/jqxT0s4eIBzL
4xNIqIGIUFgkdckMbUw1J5x8NflO8r8OHyHkM3kTOh6gAD3CdovzejSVBtsUGvNZt0/qcfsLTYWw
QoAmAKwjdiFM53l2yxSxlbEAzfwyeP8+/vzfuQ1BXyOxxYuy0DiT927efv+iKG01kdkNp/JiJ8/D
v075opknSrx2OU0/4+VUV37uBIpEe+9oD/RaQwISTito8ERc5OTQ0WlSi4SkfDHZxW6f8vz0eG47
TxFyaQhJAeeEwJEY4YzzJl702QRMaH1qdX9Og966oIwE1PmPBe0dMRCg4L1D6wckhAVDfx17NR7r
No104k/gXrYk3sru+KgyMKGnDODOBTVSEqtr8wXQPLN6UfLAldUw7FxE8LACCoaaKnhcInEF3opW
a8bJDmM0lqq07Emd16fBfM3fEaNARBumINYIyCRxItRqTLVSeyscMture88FncvhrUAcEqXP2HXo
FjGIMJts6FdUbITZ9NIaT/phLgPkaXm5KkJ3CGvj3+11oY0GePtMrXA0ArZcqv7z4+/n6kK4jpvx
ha3OElbr1orx1elU/VV07NS12YkQkDu7g3e0qTDX8EB6wPuCiwqGWRHH1es2WwGZMEMTlu21ZJfH
s9m55PAbedM1TnR/BxMbgIIz5sQxw1oPwIjW6B51JU/4ziUHkxwCt+h7g9JM8e6Z1mi0zjSZIZmB
Qvd64+o6fup4oxk8nsvOJeRUvLgeIIwETkZ4R/TcGRx1Ws1QXT8S52mWwQz2xuftZgFsBEEo2hgL
J6sqDQ2sX05oN2GsfMij45/PKYJAzgASDtjn2+HnxnDSHNxEoblcmqCUMWnunVuOKAECHXGCu7Sn
nnS6S9OGhN10KspAfSq+K+Cp6XyArd4xkf8kifwGWqnPSpW1JFysgNaeIova7J1ZwJRQ+slL0pF3
2y6UpcbF4i6wCSt2XeyzPv2RyxZrd6tvRAi2eZItWYumAASRwk9O/9OUNTzfnQKnQfnddveuM5ed
amyoKSVhGX9Yiydq+tnhElYoDt5L8X8ihNOqM82mVQ8RAItZ4yVtJGC0vScJWBIYboCj3UN8UTBB
YHZlTjg0XmMF9vccVkglOUp7ugMscqhGx18AfYVJKAt4UWaVwQBFzyzjBfUfLPVN87rm1+NnFiYc
oJPIlSDtLbwa2Ro3drMoNvyMixEjnBm8Z3yY6L/7CAMKtT2zKdOYgoJdPOAFnqTAkEW59m43L3FA
hwxEZe9yCzAge1QPEhvGmp/FQdecJ/uEola9fZFGTfc2BdUsOLUgkEaigR/uG5+v6UsEFkD1Emqj
p1s+YSdFeW1nv9YlT+3eEeNkuXj6kP6+D7jomdp2yULCurqa6KP0QsH5ImPF2RGC+B0wmzxGCCtX
0CY2tZLBbHHV8/SrXn7rnc99+e1wERBcS3TaQX6Up01ASbpdMsVuhww5JyecsWRADUru4o66IiCW
w40H7tRB2cN2+CRp1JWMrR0us1cuQWVLgpx7awRrjeAW8uoQkdMb6LF5aslgh3YGfJriGd1ZQ/mj
rNE616qCaQX0nsbZlThfvBivqBtSrVmNQ5ywZ1IEBFz6NfMzx19I5tHRb9fj0Qv4BCCL4IzCIM0T
9r7AptHemXHrnQBUMIe5jLFkt8MLr8jcM6dUVQxvDd/nZ9X5dFin4EHnLccMWIjgEt/uOimrsQWj
jB0WzotbvUnB/bun6mZ8rgdu7vlEu3rpYoyfP+nauZH1WNobHhhmzuLECyHEvAgrJ9POB2JBZX3L
1Mi9HF+dm+HFEpSpKcpJbzB8pjK/pWCikvh8e5cCdYOAMaPMgudgtsvTp0m7JrVihHpxydfz1Fz1
7nqcMwVniON0wVcNhCsuxVZKtVRzW6etyR+OBjwFMmTljiXC4XCc6hke+F3CMLXVYU1LYoR176cg
BqU29Rxb8ozvCcErDl3Oud9gfW4nsXZxzn0mWObFSTGvafIhYxIVuCsCBHaoQ4UnAzWyFZEmqdm4
U2qFievn9oe2OqX6+fiJggsDE9wF9TmC8FsRq5LobKSzEdrFJ2RvreG4A4AGUaDE5o2uNPC4b8d3
FfCCoJGhETqj1zjKKbY0yQz4CIKCRTEZwRbw7rzAP24l1PD8V33BZivf++xkfusyCPKHLKjL0yor
QN653/DDUA8JlQ6SM02YDkuqQnPrWQ9n3Qd8xzOZdTyUcCtBF+5G0SoOumqpemiNn+f+qyUrYt+b
AeogAfWHqwFPXJiBUuhsgVmIGVjPzbk/2LCVu/YwCYCeQTH+bzK17W4shdPVtprgPKU+8nzXvDhc
j/JbAsJGkAFgmag8lLpaxrHLjHDRn/X2n6SsJRd7b4V4YPt/AgTDI58Ko2c1BKhTED/bi+S87lxq
XtiMBAMuHddP2xVSqsLSGm3Rw4K86OtT0j93o8S02ZvBrQhBb9SjVq/WhFOqVl/7D2hBf1hnbGYg
vKHrUNaN4U56mA7fDef78bDmZnTBfrGaWhsRv9FD/Zs194GdGMH/3+cLN8Awh3xBOR82YL6C88eD
CnzHCUIDRE6tCfI3ZEqELWZ6whIH4bRaOy1BImMP4Nsnajzk7oAjgZ10392oneo8zcrZCpvuVU2j
qnrp2istyDs0EXQch3CC1vGOiofVTe5kiWGFueHbs1er18f7sHcRLASFODkLWNjE121suow1U2eF
Rf3m9F/XFY0LJPbS7krxHi7InyOoYgpnyWzQJ9JOsFIVCuM+NUlQZifJadoVgfAZ8Mw8xqwJd62L
29QEOskK7fjkFAB84xUtsl9j/eMdq3UjR5gKCh+NqgLUL3SnMzU98F4k78BXohgVaTeUW4KUV4Sj
6hptUEK9QsSaeGb1iUcOgPZ6PI893QSznrPDwy64g+3q6tLra43grG2e6+Zz/A63DnbMf+Pr27vn
VNPMTCc2w3R5xV8F8WX97FLJrstmIRh/qbmaRs9nUdh++WlwJIu0dzVgHiO5yolmEJLYTmKGg7Wq
Fiax9t5sf+nLr2kjEbE7AwJnAi1CsRWiK1F19twXS2uFVvzF+mBMf75jm2+GFx5Rw+rVkcwYXtM8
7UWX8YPsfj1iP9Cx2GyArLYLZK6LW1lmZQEc82S210wWetofH5Et0CISpKaE/dXtsoapCcWxPFdK
4rXJP+9YHuQ9/zc+l3/jhnb6UqqgCMPqo6X2B7eSuHG75+dmeP77m+F7tden1sTw4x9k8Sz1ks8S
zbonwYGXqKLCDLWvIsqQLl0XrytOaE2eau1i1Owy1LVEyN4u3AoRdjmLFyuxDAixy5fGZ7PE0tid
A9J2hMMxkUMVhq9LJwZ5R22FBvmoV6+d7i/m6fg+8wcUBDDo2Q5Z240A3wXydhOxwpY82X5dvWcG
SEQhjgUoJnqTbIePtbVji13boVoGC/1Kq7f1MBkvh0UDx4AEMyKxd8k0Ix+cvqqZHWb9M3Gfj7eC
5OMjb4o6RVjcCFptpwB+U6OnFh4dtfEHMxgP87MJ4wtXYdVblpQ6xrf013F8s/RokLX+uT9HPHmG
tx/gMySiRLxNbs1EYwXMvVX1Ygswcjs7dYfrvpC/vhUirNOaFwCD5BCStZei8BNZu7j7u7YdX1gn
QuvCiPn46r9j+5l1n49eBADOwDwGtwRF+Ajvbbd5oszIs7U3wr57ouR6/D3G8PD/Qb8DMPIdVXFX
KGmbFYhbxSRQy9kvuyV4xwRuJAhP8qiM6WgkjhGmXxZUrutP/3/DCw9O3P9vAtmaeXPt56UMo8BX
eOs1bJdIOEBVrWWOutoGQhepnzdnrTvNSEH8cMbj7g8k8ege4jLYb9FDr5eKpeVYmKHl/iRPqXYY
+4ThefNHnirFaRKOUoEmWE2bjrhuv0oThtGn4zuBZBkHW4DyQhXzAonb0CIeSiuc1VDJ/tBkwcm9
i8YTyaA3BXoLaevtTWBT52QdNHo4JU+l11XHDxKG5eSpeBA4fcB2eHWpTYWsQDgZ3tg0Xj0dRxci
+wqHDe8ZJ6QW420NqP7roVLA9N98+7XIOJx2dCmPd/LCU17zI6Lzeor2xqxcwCoTe/oYlMZf7vjl
8AZvRAiPZlUUWWJNEGGdlSI0Wkm7mZ17hoAwj6Vil2FeC4qCV5FQND8tIiU9gUNQKXzlh5N+6I3j
GhWZUTzJ/GlGvkG8BvOyKEXSgdAJLYw8Z5BMY+eYAgAI7j0UecB3FunrYPqR2baKIkqn5/rkHCY1
RfLThtuBRnAW/ECRzqSttKZGe3ecotlXB9Wz0sF/vM07J4mXw8OfhW3BYYbbi5Cr7TiN1MijdPQz
zWc0WGVX+d73B37pRoTwZrJGLYumgIg4D9DyFjFnC/2FZFDSXSngM7OQ0eWxVSHCYBRuj1pdDeyp
aUAdP6Nn9FbTZPut8cCy8D6g9Am5N345IEmYTAlvrTZrZKPr/mI7r6rr4Qp22jmlvuO+EOfPLpMc
MX7R7iWCPArZIOT77vAJaKrsxLwPQ9fn3qp7LsqQZ19fvGk49fo5NmWF2zsric6PUC78HcfBEI4E
s1ymAZrJIj0POurH0yVbffsw5SDyroAaIomG7CuKhgUNjG5NbVNlCgPb7b+a+lUDd6WsQGfnbG9E
CDqmnCr0D64gomrPA/2VFSd1/nX4+jiqiXcIyh7ZDjETqGgjyFbJjCYc1ksZX0ZT9UpZPdzuNG5k
CCZJkXcd64cVJzv3y9rrq6BUj2sBILA5Szaysbwb21YLlBqjJAXaJprTT3mJ1PvnSRY22ztVQNlw
GDZvjSsyivfTogOfiRZEruIP9ElvrtX4MZ4Pt8fFsUJGBXYJTGjeAXY7E3STGxG8G1lkobH2eC1U
id2ztxm34wvvCar5JmvKFhbZTpANbwUNpLCUHRGAisA04Zh4hH6Fm1HYg53EVtdEWv/caFezeVrS
w5EPDjWER8wB0UhsCvtt9j1Idey+japvqopnMYoRk318M3ZeRtTcAcADvjIO4hEWKmtpRfUxrqL2
KUteM1cyA9nwQlRi6dKkninovlvrx6tb/nz88TuHFYsC9g1eWAkDS9Acc03tmhVJFa3dqSi8lH1I
Fz873PoGuDZOUgLHHl4AHq7tWbVGXLm0AD398M0CDwqTXOq9JXIATkBanAsS62jbjOQ9VbUyygp/
sf1U5uvtnFP3dnzhqtGqrrrcxPgm8bM1WApfl7WN2duHWxHCCs16ZeZqbJTRhAigcc2z55wF6yRJ
BO5KQU0zKnYAtr5rKQJ6o7gBO30Zrbmf6b5WX9jgWc7p8ZnaXS5A+IHRAlUGSmq2u23HyKDNA3a7
K04A1bjNueokga69iRDcNpRtmAaSLMK1RiOlDo5Hh1Z79KM5Xwx/nS9tJoFb3B8rNLbmlUFISIHD
VMzMqnqfjkpLs6giPuL6yyg5tvfrtB2fT/ImKousR5/OJcbXLW8lZ3c+ueVh5QERcAqwVMjjGGLm
cbaykikuSKfT3gk6UJemx0OO2GU4BUCUwnBHBns7icKuVaBSSho15IVml7IMWCFhXttbp1sRwt0Y
E4XBJyloNA6+XvnMOiXHndjtLITztADD1hspZmF35744FTL+dckUiKBmSVMj75Jj/KHx1eWSG8/m
cSXFp4DDirJXk7ec326Ea4xdXGpxGq16MOhnkga2zLLZm4WDKjJQFeDFQJnDVoQSj9NS92CoI1OA
Wssx/txml6O6A1bTjQh+J2/uhNOOo8NYSqMKC5U8Df1VOe6lbUXwWd6IiFOza5UWIqjzXQNWq7w6
jW9bkonsKY/biQjbwXshJPDHsVbxqZuujXp+x0KBOouXg8MiF2tmECJfUKZjIN2vPjXZqS4vUq70
3SnciBD2wshIP3a5nkZO7wGWR8rr4ynsjs8LyuBSAKkleuSdorGmp3YaJbanqH4nMwv4Em/9SWz0
zfjC97s8LjWmGH9w35LCy8o3AmSvDOK5eylupAjHqURokLYI80dWftazFwYdRaLHCyWbiHCWpqW3
27YAG7vznQCLTnw3ey4niRDZbghaFj3rtBTp4TSal3PsnDKZfpKNL6jY0QD8y575+OAlBh6MSV4J
yfhiAluhpUuog/FBQNn9k8vC5bLhBV/F6DOnbTMcJgQmmu+2xAyXjS68DzrrDQLNl0Z9/2w151HW
e3z3BHEKPMTwgB8QX+l+6oizGEsagTbJai4FfaODVxp/PD6nu7O4kSIcoXlKnUlvoZMY8a3iGrvB
4/F3r9rN+MIR6kAzViUOIE7d+jSGWfE0y/gKdiTACUKOAt4KN5yEXW56BjT6nCRRX3kNqj3qy9xL
olw7i4S6UFC8owQAOk+EKixjT806HUAqFsee6/zdqPP56DIBQAWnF2hqBCGIGHCKm6ZYFxaroWVf
7cR3yrd+kOzE/SS4CFj4Jiqb7+1vO0mNajJKLSx130nMU5/KDAGJBDFptJI864rfEuifru1PMg9i
b3xw7XJnCL3HYRtvrQBmGK2VVakWut1Tv36sZQwku+PbyEgBMbcDS7Xs0dIQGNBCZn6m9FcO1/Hx
Lu8KAKUoEuWonL+70mhjAmCkggmYdhf08eJbshrEe6XBqyhhSSIIzJO0wmXQ6TCqwzwCemz4zTdF
A9Vr2Mj6K+1NA6EfZJDwht4ztTB3Ska1U7WQArSTfBlBEnJ8nW4FCLMgdTyOAHxooZO90vnlOCMd
Funm+wXN3ZpWwtAtRQvX2JvSQMbDLlse4Zg262iNlYrhFec61k+VKlHZu3sMzghA5QHSRieQ7TUY
6rlkxWBqYW36aGPWuR9d7VU/bgxjkW6kCIuEvkeoSURlceg2GThMafDv8T0Gqwa6OANBBW4CwQar
+hW8Bw1ZQ0LKgCZlcNhSRRYEzFqA7qKTjKGKu6ArcTMBNRfqFroSu766yhiP9/YZ9YbQSIjNgKuF
//7GKTHWpaYaWdQwRzWxVV9STRZt2JGACwbHDdE+cCyIMTgGRAp1FGaEhfk9cf/JZSbG/dMJWBAq
u3mjHX6chDVCclmrwOOxhhRNOvuP9ncAqR7v8p4EkKhAS3D2R7ARb9eo1lqTLISq4ap8UNfOd9bM
b2tJZGlnmXgBPwiieNt6wJy3Qqq5XI0etJxhXL2py1v+z+M57A3P7xpSEJxIQ3zW0tWd40HL19A1
/GT2cll+Y298XjeOhx/lhXdVkmxaUWWwLgt4ZsbkzVElxsuOugBpF7qYI93E+W+d7eroq5O6Zdwu
4Yvu/HH2leS4OgKHHZAK/DUAgkpY/aEx175k/RL21wRY//Rt1d9oej68B5zbDNuMtvI2mPa3k0Bg
Y3aacQGuGaxgX7L263uGB5KTXwRwf4hrZCaDrTDQi5TFXyX4y93jkGleJwczHsWc3KQXtGnKyLSo
NAeIEIiC5FJIbgBf463bjMbrKLO2QSwCdXfXR2Ea27JreyesEo/iGEVlFjxeIZkEwY4faKJ3EIGy
+vikaSe1DTrJOdqXgBwcMnD4I4JSjNiwKs7EFKbdMwywir3qMgaInauAZfpPBP+EG42tlI26dMvi
hOXseoXCr7LJ/iq/Pl6qnfu8kcK/4kaKlRN9bVdMhKpXJ7/osugFP4x3mw3+OKStkCAD8fR2fNeu
yrkfcye00h929UzmS01/mH+2qywCui8IqgOuFVSQeLP7btbpOFYgwNKQPL7GaWCyc/zTHU6PF2x3
W6CfeMsxTnYmXG7dtZQFbpEdKtbPXPE78pGBeOIduwI1heQucFtwhIS3bq6SnHQL2AGUyluaIImP
XxCwwaIW/Td34V1RXrO6VJuXEVSn7sUqnoa/neS4RYOmaXBBkQfi7ZDEZTK7sZ/QTjocQDf9i1LJ
LtwfW/Tngm/CO3SBLEoc3p7weJhzpofd7C+G5x5uAwZQioVnFGAkxA7RF2d7bDWjMrssN+cwsz6l
ZzP99PgQ8f99eyt4RzlwqeKZgxI0hOH7uqv1NMHwzh9seG3TD/nxgoKtBOHeWc5QzEVszGHMmDf0
nxeZetrZAQ3EKADku/jPXdm/mhKHGnq5hBld/Lq3vTExno6v0q0IQY2jLTv6pjcQYUD39WsAnh0n
l6GdfvebFvcCcBNMBohn7LiwF0m1GPo4zHM4dk9gLSkNr2zAEXdJFN/RPGs5DXZgy0LHO6sHT0KF
FQuVCNo+4Q1PxrZgbd+roatPPumGYJIt3p4EBFBsGAhI2txNiykZntiyWkOjTzzL7+O/D28OjFiY
ULybExSeEIurbLQGtet4CSv6QW2YN1eZN9LDMVcA0BAZwDsIxnQ8tNtrOMUzYSAvWcIcbbyzdvUL
mTrfWaaNBOGMLd2qZKMGCQ3xyZ+DjEjt/rWAywg1B2gmR4GJto4R24s5LOmArrmTZ3X/h7ovW5Ib
V7L8lbJ6HlZzX8b6XrMhGZGRmxRaUlLpBaYVXAESIAiSXz8HWVVTGcyw4GRdm4e51tbWtyXRA4AD
cLifc/xutq4mnXrJ7vJinDWDmw+7xZA+1sch1D1BrPdqdWTlg7XUWaNuZoWMTSPTy4bOTRcUifAf
5Bax7qvpgqBdGVVdo6Fb/tGq08jZWHCzoKvNiMcF7g1IsUAOYg1mXeToaOVX6lj+DKm8F9+8z4Pm
9/237OXjQDQS4T0MCOIz+auBV23jddNwrMd8SP1+Yz3OTZPpw4iNgWXHRX7qtyFewq4G/Oi41EX+
gzovbpqD/oXAZeHbgXGtdbodmLAkYGE9H337njlXzpcXzw54vohtjfIqQLmrbccLF3I+nTsdSy7T
7mMwvzxnBiIxFAChW4na3DMtCzw5gC+m9nQM/J1I8mlL8sqc2Ss38hE3mX48Lt7Y0er2a/rAn5Yk
HI/dRNJXsfvQk41HzJkVxu8GosmoVSIJu7o13BDwECXFeETHnyW4I/L9y5cAlxLqi4DgAT66uiCS
ohN2o4U+qgLejxZe/9nnVyssYk9VfJH62E/5EmX11gZ4Ho0bRZ2/f/7qnLBLiSSHxvdjf6+HlLAr
x7npup1+edh/YmjNntCCh07lw5Anc9GkTfwmmdG4FXf4i1kgMGQQnYCCgAe6Fi7vx5o0SBnBEM+X
AHuuVNeX1+Sc04L5jjsb6S2A2FYuFcw1goIJZRVO3jn2jTfl48uLBgkq4UgOmf95nkMLp56FrXTt
IwO8Olf2S88NXD0gpOFlYfpAoL/F6bEH8Gvld1U7oHPHrTvf/rw8P88uOQMgNOATSJ7iLl1rYPKk
US2gCsPRme6k76QWGrfxB7mFdX62s1dmVlsjmqJhdCeY8ViQ236NVpu/v3ggOJsig4nE3QDy++k0
ubSfE3AcBWKO3RJfB8tBjoep+XrZyvNxoEkVXBYnIJIsaOR6aqXoPAijN257LLwMCjCp5bwYmAo3
whWEKp1BBEGS6NTCknS9jAdY4D/FbfNScNzq46ufXw0xi+sZH6/d29nJR/L28vQ896bTH7+6ogGG
nGpZOu3Rim/693N4aNEgrjtcNvJsSz8OIjYQ5AT/ey2bTcPEooH02mMV3VBxNxe3YbARMZ1ZZnML
IedhCInQJTpdBMkShs4NRXu0galIx2p3eQRnPm9KvSBG+UZmZ02XLRc/qh0dsKOyDz/QcPvy188s
wsnXV7dcL4SYMDJ2DFRaeDm1DhCubrfUCc+sgsm0A74GNWMD1T6dIjphw/Go7I7ceT+Sq3L6GFgv
n6YTEytvUgN6f8Si6Y5O/NV17wTLXzxRJ983y/QkTTcOwu7sGt/X9n2jr2h8PUOQY6txxpnFRvCN
RwQK1mgXsC4ezK5Hq5F23VENd1WUDvHGKMzReRKWmbbYIfLieNABmbAu4ViVrH2bhN2xDlMVZnI5
MCftqo8Wz5atBNQ5W5gyCDaAp444cOVa+P8XXdkzqAwHqdPlut0BouUB+gJd43KjavEs2sG4kAGB
KItR4sPNd7o6PSHcJjZsBe9qnXdjRvmeqOtlen/ZC56tj3kVgeiD2hGuD2jknNpR9VSQZVxaKOTk
eAwPLz7QV99fXUxLx4nPZnzfrsZ8WazU4S/d8I8WkHeEQDroJeuwtrLjPhhDHIhK7vvxDQ0OFUmb
Lam8s/MEiiLUWo0G5rqAAbStHuo2aY7LJ6vKxi0N62fnCQaBNzCIXUDZ4A28ci3b145IyMCORXKl
490sUWHYmKdzI0DuBgQblJHAWVyZCItWEldPMAFOyZJ2W/iaZwevGcKT7688KfBrn0ajZsdJ5PH4
lkN7WLyXweGyv56dqL+tPFIAn5xaHVt02FqwUveZ7N+O/Qfib2y9jYE8ZveemPCGQIfRAhP9TydO
a35nqdzd0irYMrK6QOKo5kEzYzUakpbe3ilfNyIL7a//2Wyt7pAFkvtFohUzrZGCKvN5am0lO88v
CHYFtKMe4TCnBwgKli5hhcOOushinllTyu388ijOei5ofOhlg9zgs7zwNNizVY8jPLfM6zKlTvoP
vv8oNQxKMI711c5gQg3uxAuGc31MX9tIq13+vvn3J3eU2RlPvr/aGRUhQ9XJmh07/Hh2NcV7kmt1
42y8Ac5O0xMzq6PW9ojmimIYqv1Kqrsg+Xl5GGe/j+QpkvO4atHU63SlXToHxC06RFZLDjVSvcUn
OutJyHzgbMJ7GPHt6fdntXSupJgmyJCBDVCOV1tIhi0Lq01H7aWUs8PYESyf6Xsh9sOLpWaw1AgI
wRmDsCMEy1drMM3hpDQP2TEJbqYZ19AGOcbM8dqVTBNJ1CTxIgZX6XSOtHbQJj3AbnOj20rmQZla
X+iV98V1N4Ar5xb7qSHz508PwbLqdOXCEBpoFJDzWHYvdyZUEJBZRuyBNIhZqiffRzKkdjhLzFMy
7ehD1Hy//P1ze+7p9835++T7dRtC0Y4RxDVIplkZa7Mp2df9667+JwMB9gMVQ1Aqn73HkrCizczn
9thZ2cd6Kxd1zmMNaBXifyFmaf0U02W0OH0xtAg73OJdgBg63FjoLQurw88e5z5YOlio0dAXalvq
Ln5xYtNsCuxr5DZN+9M1owtqpJxYjm5RR7+p2y/d+NL3Kr4PmL8ReES5DYSu07UOqVJ1A5bgsU7d
5Srw9pdd6dxWQBoO6sKGH/1M7XRoR7ccED5BC+Z9oF6/WCQev96cqEjaGHjVOkc3tkDRK2jNHGWT
tlNab0Fiz/38p99f7QRr6pqqoXBQkD1iloYv5aGh2BGCboizDs3UkFpeHarMEY4sQj3cFxYaz8Zf
wV/Z2GLmFz499NYWVoeeV0F+zEFl5b7WB7t7FSYP4g5txl+2yph+JADNRvYBr4K/njpRosjixUsj
7uWHlt549A8a6399m/4n/cGPf/xc+e//xn//xrtZlLQYVv/13/flN8El/zn8t/ln/+evnf6jf3/+
wUTJ1n/l5F/gw38azr8MX07+y44N5TC/UT/E/PaHVM3w+HX8RPM3/2//8Jcfj195P3c//vXrN67Y
YL5GS85+/fOPrr//61dk6J5Msfn+n3/46kuLf/fAyuHH91/+l/jy9ZddW4ovww/57J//+CKHf/0a
hL95AJAakCHiRWCTcfXrH49/4vyG9IFrxC7MyiDC/PUXxsVQwHz4m+kca2pVKBejtxB+jeTq8Y/c
35ARABgMJDOIdqPU++tf03CyUn+v3C9MIadYskH+69fTDYSkcIAUMQgDSBGjzQIS6aeeESZt2zdu
5eb4LeO+9hN2jatlq5WY8a+/nfwPK6ZChnZMqGKh1f2pldjTpdcJ5ebIiorMAlXhs6UUPxSDXd6h
pmOl/RiKfBkK70OjK/6ia+DRvGElo7wCriTCi5X5ZilxSKOyDNSAbe+s1uZZB3JV7oluS5T3NIb5
yxTKjDCD5MO6suw1TeG61uTnTZ/s/XZ5r8MmyNqK9+kSyTIdLabSwS1/f+J9fy7rxjJiflH4wiLi
/1grp4hRWEHTWhhhgQRBSxJr3xEybhwjp2fVH4NDs2fMJcJAaCit5rHGWb/EJECa3yrKu3lq2GcL
dtFyvPXv7LpW3y6PaoU1eTSI/WLwDCiTIChfeScS5txROvLyZBinzAmG9tpChEizhbhc5ENjoTlx
WLfRXkG/+Kde2s+lzdm+Y073sPFbzEG88mH8FrwEkQcAen7tRLKcUXsECClvx7FLkQLO56l8TdoQ
cLORZN6yzBkn8j7Ab74GSSdVJQ8/00rT3LJBM778c04jm79m5u9fs7qY4lbaZeJbXh5YbosCm/xi
E2rf2FzaW6o8Z46IAMrJQFaach627+nmHfx60HQSZvfI5Hrq63dNJ92N+vDZ8WBWDEAG4eAayNxE
s6MYc7HS2Kk3yOp52RRVxaFeyJZq6ZaplVP5ZIByVuV7uR0VRUaBoIY6V3c/ULTVu7xIZ2cOQnho
XvOoOLa6dj2bLr7EiZR3kxQ7jj7Ot9pTW8Sj5+MBHQi7A+cauGVQPjldn7oaB7+LYp4HxLOvGbhm
12PdtNdEKflir4MSFJwfPQRAokK4eGoKreJmwvyoy1vdDh+g02Ydlrh1P1DIbL8o7jUObnC2oCIj
aYH22uuzZlC86kVid/msI9AvuBjTsBHTxgqZ6Pl0U2NpEBiBmIyrAXfD6YDmMJlsjyPfjdvb+RFK
r7qTSwhCSSjtKw2449cKUjKHy27xfMFOjZqT5snzTQHt3kYEpf2QOPGH2OrHLKxskLqdJgk3juzn
LmiWCs8SuCG07tb9A3nfT34gwEhrNWmyYUr6m94fyMbL/fnFAFApBEzgfaDlQD7odERIEDUtGQOZ
M8dyDp7sogMkzPzU0y2m0bGCjWLnmWVD1RnJFKQKkLVeO0fQTFHhCUfli+xdnrKF64xEU3eLtrjz
TV+FapcQytMXr5tRDcQkohaNwvrq4Ih4Qb2kLVReowF2FjLR3jQI5/K4csTGAM9MKIgQAMoAtQQq
Vrya0KLox4lOIwZoq/E1D4R6h/xOnPNu6gGvTeKtHP2Zq9aUfRBpGhQZFnI1OOSmgAjvS5HXduWl
rhwYGrmFfdCnjfailJS9W6Uhh+hRF/l1m4lBDW8SR/dvyqSPt8hRxtpqXxrIuDnSIDyHl+OpQ5Ug
nURtM4g8aDwSp9PQOGznDEM9pwWj/VtZoZNJOk+hs2RVBUTLxlKfcTCcy3BmMCAxIcHqXBiZdB1d
wL5KBrL3mNXljZZD3kjnC7qqFde90lvVxGfHQohngIHXGRYD0jurMetYO8swANuKzBQEiseSIT8f
W9nM2Y/Ljvx8sWEKJ7npcAK0FLCip9PbDR6wwrIFjBYv3CZvI5dcxTZJrkU4eHaue+1fzZxUaNAj
/ShzSRFdx9pXN8AT92V++decGbdnkL2QMIkx+rValGbNMijXAmm2FRBbsqL+bdA4xXs0O6g2LpVn
2wpsRBArgPcDnAcbeXXyLiyeiRW0Q97ZvNhBSijKOotOD6Qg057OKv50eWjPTl/YAwwX2X2wqKD6
s9rGoTVCpYDgxBBFknyrpwXqS4Owri9beZyhk90CM4AGAn4IjWtwB1bLWY2ElGgog2F1Nbl1ZIJC
Aq95kw9W6To3sy/Erp6UTKvJK/ZzT6tdVE/lje7i4dhCua5PJ0X9uyUeXkY8wDWOnwamKUjLUNMy
7J9TTwvdZrRC5mEjQ/jxZvTQD33hTbERPZoBriYAB7MJgUw/BugJnlopFSSummCR+VyXXZEV41Lf
lUsNHkjXK/fKs+zqXuJIzV0k6w5BmSTWhhOvOqY/DtTHEx66eWBzukBpnP4E2jvI+ZJR5rSo3Z0T
hSTvCeOZ5m5wq5p+SNumkDSl8RQ9wEeTo9Sq3QGvXeegFDmHzg6qjWv57LSAt4dZMbH7+kShLnej
milDR+dlt/M7qDYhnrKHKMNlVh88LqcDIVLsXTYku7lzrC3aw7OD1DQ/x1WNdymIIRBZOJ0W0cSB
NUXGNSsHCWrMRgocbn2tIGn7c7HiCT66bKGiHxXNTv3BYLiQNHVMShYn+KnVUNmTRXmD/lCR99EX
rxgf7mNi5cxCZxbPyqCgfO1BimEq5ttq2Y+svvai76NMcqmLNABQpKXLRuX1+UygMI3AD0cdoCLI
A53+piJxpsIW4ZwHwlN3kJl2X8nO6Y+LjxDCqhbxOpqj7uvlo+H5gQeXRLsmxBLg0IJXdmp07plW
cYiiJYOq9e38s5Y7f+raHa62LYzymfHhygQ2GfcmQG7rRHWrfabipV7yoCrFG6+t1M5jjL2rGxEc
oFwf3y2AB2wI6D33cFwb6AAC2J65Pzwz/iehtOMXhPUxJrWMMYuFy6obuki0NZu7gKUti8sDsdFd
Im0SNb8a3G6rm+fzywt2AeYz2vmAAq0zFLQLg2qoyyW3hSJZgZfyLYm4/F2LF0rQmxMGhTdEJEil
mxleJ9G6qjPx2DLnUxOQ7y0j5QemvN8vO8zz8QBiaYp86C+JxiFrrEanFaU0hhFtK/Gud4JuZ/HC
+1YLsZVXeO6bMIVXAFCXBhoSro4GPRdicgroGjlKNNeh9DtgVJ0SZ7ZER6uinJN4d3lwz69jc0MC
QgoCEfgAaxaqxri4soc5J+AKHDzRW/euHoPsn1h5fG6BwYKg+tQntU2F8roGG92qp9ypgj5bqrbe
/wMriI9ReUJKyl1jmxY1lnpCxTdvHMQurazCW1XR6fqylTNrZMRMTH3IJGXWxIBa2SOyazECRXdy
rznvw+sW2gtvfb8ocrQB8Dbm7oz7GeAhKN+opiE1vgqYplpVaNQBe21cWjdeZVlJKvyGRageTVvX
47nBGaKtWSWDelvdErIZkHWWAMBYZCjyqrCvKpv+tO3qCO95WSXJ7F68HIEINVVCA1ZfncQOjQWa
fcdD3os+wZtpgL5H0W+1dzwzf2YvgekC2DfyNKv542pEitIKVF759EdLSh/Bjvf7gCPp6rJjnDeE
CgTep0jQrp3cUkJ4TuepfFQ9e9trRjM4/nJHFvXyEwneAAl9c48DfLBKP1pxO5YxsVUOQZwObILA
21mR1b2bummrmvjYvPM0bjC57b9trYK4xQeTJ47w7O67iN6NogNuyYuWcspKSDm+8QY5hvvWchyZ
jYlYGMIolO7QIzdC4OfNkidZRLxWpkPAxyWbtTsMGXPGeEwnJib2Xlus+yGC0XXTuW7nKG8Xjj7Q
l9dmJRX/6GsQXkGwBX9DTWctIgMxxQpKqXzMg5nau6Lw5L2ahuHTjFrYLkjaZBcRYlVp6y/WnStL
cpijF2K5//gRZjKNpBayZ2vwqprxoJ1dMebcd/orKAzUeHWF6grpoy3c3JmNbOI8RDpGCwNuf3ri
zkPHoS+ux7xv+vqegUNKspla3Z2AaHbaFV6/hZg8axElBTSnAr/FW+cNA4btPtbDCNK8nK5LL1QH
kVC/Sakizr1Xd8Xx8pqeubpM71bUdwyGEuqxp0N0FgletDvrvEg4z+Nk5il1wy0hiDPDAssdFaRH
lBLSH6dWhsYn86h9nfdVZ+eVBi+yrytxWOxSvLbksgWrPOepQJUA2oD0qumVsdrcbeVWocuHKaez
HlM692q/UJftx6ri7+e+sb60nq6sHKlb/aYUCRrWKARB6eXJPbfvDSHD8MuhYvxMlpdSHjYenafc
DgdnJ+qaXVvIqdPM8wt1N/lN8dpj8Xg7u4Wb8ZCH6VBNdqatxUfSVnVH8EZsZCBnH8LBvN0XWhbQ
J6Y8bwi2IthVqFMtsfsyCtTjHjP1KNMeEMoKIE+crteM94tdcwsY6ngu0QAgtKZD0mrIwDGtv12e
pHMeCI/HlgZMDh0oVmcjdMEs225bzFEhyK7gXQ9FvoDu/4EVbGaUGUxD0PU1qa0kXtyOTcgkd+TQ
yIrfdMlYbJ2Qzx8ryBcAC2FQ+2h8vabBzazQIBrB0Z2Wht9100uVtUuR7NyahMm13dLE6IZWzsNM
WsYynLb2q1HazTWk637aOmoPASKS/RzV9Bj4Ix/TGVmOw+TY44fLM3L2pyLcR4wCFCr4AKdrPJXg
ZjYc844kx3INWar2rqGiyuhCyJVuXJkqp/M33o1nrnckU1B4BRseCk9rBFsP1vTIEz7l7VB/FCp2
M9vudUqTpd1dHt5Zt3piaTU8iQxnZXNYYiMTOZur5r5YGr2RCTk/HtDvUbaGgsT6RlQDGhsgFTfl
PI5Nu0hlt2k5LNiZbvLC5pR/7krQDZD6QKUYyhqnK1bVRPWWxqFW69rZzxx9DoS0u40hnZs4kzfF
s9Ck69fRax9NuDACOeW+Rj8WB6T5tO6m+eUBOV5nf1tZ3TsQ+pa943VwBLzj3ikegP898fmD3xG9
Jd13Ji2NFJpJ0cLpEszdauK04892RQcNN1A6p348VqnFpL4ZaRt/1CJxbiYvFp+mzm4e3Dqw7sig
ylu/neNw64QwN88qFDQ4YPg/iGhGc+J0EUG68BILRNl8dp0GJ/1U7lq7+Dg5kbgqQvZz9MqcQTnp
phzkkoZTSffQQtuY/bNrjGQRlO4QaD/TlKwUKdBpdtK5SPruEIzOkPJethuPvEdq43qseJ2Y7gBQ
sAJs5XSsUefHPOKYcilodLu0tH5TI3Z9hbtWxrlLwuGmlNRoENfsqxUPbUbQauWTi5Telxm6mltx
+Lnd+vT3rKICv6sj7U9a5zGJl1QJTADqGd2Ou+HLdF/+2KsAM0NIEKGjaVZxOvS6RliCUggugtkb
Uk0gA992Nd045MwuWU8woF4mJ4nXJhQCTq0IpeMx0IXOK8TsKi2XtvZTbWpPb3y7blk+Jk13B/0q
ZKo8UvGXyaf8MUrUeYACxFsXr8PVLkbNlkYLDXTOi6S96cdKZOgyIt5ePsrP1CGwUwCzQiyF/4DX
fDpMty9qNcRIeghIG39p3ICWebQo6/08JsGtwycJpHI1ylcA4xXfgjqZipRC07S/XgbH+qhd6aMS
ATitysu2aJuN3XTuJsWcGkQBepIAiHb68/q6t6d6tDWSGbZ3aKk9p7aGrtoSx+0h5AFPfb8N3l+e
FHNOrJfexJW+AdcCxLsKmyhVpVu3ONNm3pS7spBHZfEqU2HwuzNYHy4bO3demL7dKEMgqkaTjNMR
ulyFkz1ju6Bg7N54fTykdhWof3DzAK8ILSm4M1BuZvs+SbqOTh1EbYl59KZwRwcGAPeAnqSXh3Ju
y4CJZmpnKLeDhn9qpPTnBiE26gNN5MkPZEicV228yBtmieEzsfxkVxFPpomtnY3hnVsx6HwhsxaB
DYLI7tQyCnRjxYERyj1qUeQhRXHTd5ZT7Nqwdoq0tdv64fJYzy4bKmUhUpJAWq2J4T13FbqSJVOu
dZLkgVf7uTWW1f6ylXOnKkYEJB1YzwCTr075shBurKFjlhPSOq88OSU3KMUM1/ZQbzFFzi1eDNwT
gK1IEQFgejqFjfBDK3DqOY+pp1/V0MZ8INHADpOg1q7Fsl9Tq9SfmEu8fzCVSLmCxwOoXgJ66anl
zo4kKqQW4hVvKj+gU5CXtS3bYtGdWzDkNJCPwksIzNLVeb400PUZGyhOCFnwvE1066Xa5ck/ObfR
RdVU8AzmcM0m73AJs7DDuxQypc4u0cl8Fc5dn192jHPnIoqWCCSB4MGkreasp/BIdCOf8sAn+l6V
pCl2WjnIvNqJCHMxt1ZOoK6ygXE5+/hPcB3BNNBez1SYOjbQwQb2HXwx34bcE+ujIxlm+YDDMTyQ
cRqvJSCgVwuvxtc6AfmrWbZkSs7GnMmjhjCeWC4SLKcO4y/oWuRM2BWNJu6+cZLxCn3cui+VJOXV
vDD/u+0u3u94J8hsauQAllsFLVGKbsnp5WU451RPf8nqxKtYiNZfxYKAPuzUrcMKd18lot8olZ+x
Asw47gbkDJDaX4cCQTf4tAw4wutlrAujQrc06dR0zsbqnrGDmBXRM/L5iArWhd+uddyulYOTB4Vs
76aKj1cC1Z2NOTvjuijyooGogbehNLa6ihhI5CLwCif3Y0vg0Aznb21bsysBfA6KgDQoUhd4h6vL
K5XAJ1Z3OtwVYiSQvwOZaw2ar9yiZ7RonFz3hftG1VGxB7lmymoX8vuKzOJmqSb0yyHo3bbUXWdv
jPrMSQ6YDLKOALUbyNBq1KIQRV1Q6uSJo+xji4fQLmJifhdp6+flkZ61hKQYQkZUgOAwp7sDjYcW
SGsugATJeL7tfdXvlrq33tneC9mFjzEqkDJGSReXIJrorEyVGqQ8UsZOPgNelk5RqNFcqthS8jxz
M6HZA/RbTPctAD9XmywWARECfKWc9hGQTEkoi4+0ilWXE2ZB+nGuh+JV4QbS31PGarYRgp4LkU/s
G9d6EjuFNehEQ1K6ORG9+Gm3Sr0efXfYLWVCxoy3PrvyFMQXfCuSoAzEk3OVkND/4JbWbUyGHS/j
PqM+ld8uL/SZ7Qpep20wdwh+8RA6/V2ajUvFkaTNC46GjPM0N3k0h1udx/+AwZxuHcTdQKLgHYKS
OZ5Cp3bsSOnEklQBirFE+hDNS/9p8dzUd5bfvZlldROL+ioYY9TH2NQX73nU8TqXTpEABawIe0Ut
FFSygRMP6ieLMwTvVSks+hqnEbuf1EI1XoyjD4HNnsb2DaTuiyGd4ykOr6nnVt2+FCKieUhp2e15
3SefCbouirQVhAfpYKGfak2KaT4si5rxqB+kS+/aopgBPUxwF6eazVaJv27N9VVLgKjCTFHQWkox
AUBiV3hO545LJTAu0gnTScQy2Tm6KZfUYX4T75KZ0Ls56JYHzZcKWTW2wP4U90mVxqOv6S7Wggw3
tenulZWgWKAxalFbEGfWHK14XR0hX2arWtN0VqR18z6p+e9CLMo9sMAr2V46SKtlRVehmaAYAbZJ
pSu7+KpxZijscZ8bFkoBwdmrUVfRVRVZSXMTCyXnQw3AZQ/kIcpVt9KTDc2B36E0G/0ufEcm0Fty
fxq0lfI4gRw1Rya8zrgsg/rBo+UUPNSxXN646OAtkBufFi/Fu8vq94UqkTFCWBhNaVm65UcXyQaQ
gbyxv+e91X0KoPxDUzcSN90M2H+qnbLjWaML7x1D6qIGvn3urRtrRLyUJlIth84ngZNWdE7ARnZI
HGUB9arxtnEVjdJylPKtDEp/yEEsRrqaDigoXzUqrKusJSQC3zQSSeqTxZ2uZDnZH13aVnM6BLX3
qqQzqMFJgbP+GomfysuiwZVuFk5F09/1oBS5+xaw/jYnnupvE48AX1cXzVLkiYq4nTlkjPrDGNsd
aJURsz6Qbhw/iblWdRZpVA1uY8XCr2CG0y9hzPRr4bDuNm4hJ4K0lHZTvHTscF+PlX5v+23C08oX
+ibiMRgewNg4Q+ZQPqCH4Dy1ExppxTR+ZQ8ysQ66TOj0u4rjIUgrqNQsqR4GiKPpoWmrvBlt7+fE
fKtAly+vukJPResnL5FySUGtqfRe9wwea7NmfovDskl2C1vaj0HLGitlFMmSDAnB4nNVdfG1V5bt
Dy5FedTONFavCY38j3XZVwMgN6CFogdHUdg51JKIgMe0QOqiX7bXZ5rKRl630SxF2gRz+ZGNtqiB
lNCEHyd3seo8VqgAZdBeFt+DqOA8rRuGNsQk6sbPQ1no7tAPcVvvIvSL/wiCph6voLdG3AxlJO91
XUxJgELnVOwL4Gms3dAki0wLf8amRFsTSKP6ddLZu0hEaL7gWkvyuqaNFacWwQ8p0XyCpg0WrUmt
ZHa+Czx1XjG09ftKhW1ZmauDskxB9fY/lkDz0zSOukXDBaqyzidgUMQOWCknvk4gPm/nZRIjoGOJ
FXqZlEt5dLGXadZTQFKykYBqkMVkYtCQqRp2nfil76dlhx4dOyFUh5x1iPaXaTP1yZi6tGrkG2W5
KCBPRan8vLdrBtGeOBir+9C1dJCVi0jCNLYKofD7R0HTXnqFyPF0YZ9cbcskVWPLq6s5EdidLgSK
W8C+R1IfhA6VSHv0m2lyJOXBIikZgZ4w8lrszTTFwTur0L2775tFoMGrDrWTLkVd6rxVsmcpAQZ3
xoGDDEUKlL71xgl4ra+mUMzUlMLC5aYdJXOqvO11AsyvCmTU1qk1WcSRXwGTY5P1xrb0Ei7pYHul
1TzwqY6hy9BMxEVp7X+wHjw7NBPw81GW7BVyX8m7AEfR+8AVFtJpfSJ3YRk2N1XfVBDV0CUOFqvP
RB+5D3PhVPjjRIqHiLAOHtVwi23EiM8AodA8hOoQoKA+EvQA0KzeiBTgxhFS9H5ehfQdpqsFuInM
aQ2dypyPBIEpE33ukfo7bqU6U5UVZRyA3DTxcdh0Sj483vD/D0i6r7sf7N0gfvwY7r90/x9wdR+z
tv/1Fwn2GVf3Dci74ik59/Hv/0nOdX9DTSgEhA9MWuCGfUSdf5Jz7d8gEYcEF+IhJEzwN56Scw1S
HTBfAF8QyRh46V/kXP83RDZgKkJu3QvBXoj/I3IuHuOwjMcxoKOw454GS5EPMSCUQSXy8p1/70Rt
dVPa7psXRn5ISoNehQImMBIGeHVqRPG5tqAcL3LdWMFNIIDO6PuZXF+2YnIIJ3EfrECdCf0xDMIG
b6ZTK1UsLY73NzibPbFvp7B8XwSCQgfFavbcBmnosjnzuWfmgGE0LDIgGtYAYHR3t5Deg1gTGeov
KgL2hIqky5d4BsawCHRWOXP5UiyqGWJsJL6RgELVYPW04AOx585D8wzSjM1d1dPkeqjFvHMHD+pg
6LWA4Mc7BL4/X1eBfHGhztQWYBoIUUgEQzfudILH2alJ28B60oOuo/XY5mNny6yIhz/p/ids/6dk
42ePQuiawF+M0hbenvCeU1MlJaoZJUB6Ricw4zbt9jhvRRYM81aTyj+ALacridwXEORwQWRnnilP
t5wRKUu0kWq6yddZz1V7U7oRfVc6KMPtLMLE59imWqZl7zllNsdaXTeBaj83PfGuxqDQVVo1VXDf
zyP5AD1WZOwQhZU/4yb2AMti0SdwWnnud5O9Jy46iqPjYFoKz65SCLy1RbZ0Un6al4Z+9EcyfkYq
uHxPQkjVZ0G9KCeDBBIueLeRgB1JgsfjrkD1iu9jahTYof56V8RBSbJwIcMdeHhQqcBD2kd4XFnL
B7D2nG9kEcrfjUkJBXKncqcpHQs3+TnxMrGysJdzlfe9pAPYTyG5jSoHxJUxie+TyqNfiBLJBzxT
yM+I07HJVNOx71r9b/a+rblxG932FzHFO4lXUqIkW77bfXthubvTJEGAIACCIPDrz1Jn9uzYk0nX
zNN52JWqVKU6bVkSSXzfus4yOlmqs2i3YO57GTCbsl0ZTThGlfEvcIyUzy5z6UuvRMKqqc03aBKL
2Oc4MNPgMy0j9y12azTseGZpdBQQdd8OuQ1cxWkRYVleejbtuzzAPpeVa48Y4TbblirZgA5M0GEv
u2zJi7VKc69NFa7h8KpBCIW7Nu9DWSGLLLg2pOQg/ufFfZvzqfs9xDl9s45UmkOoZP8JtojhObSD
LjBMZPmzXxJrdoYiVaccbNLjh5PwBiIheRtT5/dLESK5sBvIVHvf93dqIeEVn+PUVGkQIMZDqXKb
KrB161jb3Acou00W26xYpRjMVlHm61W5ncmwYErO8tso0XrD2ErJd8IxeA1hOMyHMO4pqwRT8ibo
fQ9ckPnJYOfy9ENr5pzu8Z5asrd0gnRa02l4hT0HeymHbOZ6TBbVNpFbVVi7ad7uMHoVer9GKd+H
6OPxxz5PBazlstgFwpnxuNjNf3ecTtASOr/oGrVVrq8wfm0/1lKJS3CCe9VcrR+DUHm4IiefxRWe
yVrWWzTnn8pMxq5alUBvNy3W+GMxU4ZZPmK8GcSSn9ZZlYeuH9avplySRxXOejcIv/6ALY3uOhtp
TJr9FD7EJtK/qkb/ab56e6cTuP1wDIMnhZO5fAcNzMaLZEkdTDwSpj7Mp5DLHix5mbq4ImbbQ2df
6Qwfh0Ea5vQ0y282udaM15LcZuS88TtL5c4lcHo8L27P4qDZNDv83xS1uJ+JJxdC6N9PUY+Cv+IS
/fMcBZYX//l6iTKJyW8/szXAWGNmuQRt/M8cFYe/ASTFcx0HMbBKkEL/nKPSEn8EwhgEB2apy3f/
zzkqTX5DwgkuAnR2oQcJOON/Mkdl6WWI+dO1hbhlCEMh17ykjV6ixd5xX6XADuaLMK7ntvPyGpJe
I+CWA2l7zIMg9/drpEYH96H2HX+ch1WwW7alFDpdhY0U/iVvxBh978dR8tPCWkKPS7RGBAdSxPme
dEO77GxHAVgyrIfpXpQ6I6/A0VD3krMO5qfCA6g+Owg6guNC+YbFxHSq65+R72SCG4HaR9JVCWdC
nDPkTap6GorouNIZO3e1ChEVp9j2+jGUwl0LoAcPiRlQvTsY7KAwIsOkuvEZkjzXWX5XtFqWOwAh
m3SoC48E/5otHikL1ZJMtj23xahsuOvRvha+hC5h7a0sMcEcek6mfO8Gp9Gs3LY9ClcKnaU7EvbT
57Tnbd7A1bduxwnIP4ESkrB27/IFWJU3yTLu/CaVr3C2leg0xnkz1mVQBl3Dc2gIm66DaBp+JG27
G7YQcgOmjj/N8NCsjZLansE0wSU2DisUTXgLw5dl8cujy6F1Q1u43qI6WKekcWh/LvfcBiptUjoO
/S5hOLGqMOlWM1Rg7lZ2k8bCfpppPudVMqhi2EM6N6ClxgTgjhGtlf4+uMV9GPsSj1ri+E4NGgeF
7vIHtilx9jkv0kpd5GO1HKLu+8TTkR6CNnjEsJXBfZFq/doynBxEdLxGxkB67pfUf3TA3Aopa1hw
u/kK6wdsIHqV6tqGQxrvhti3L8vU0tM8l+wGnk7zUPB4a/I1fC5lHn5kI+Vfwc64HRk2Vq88Yd/C
bIqwyPOJg2wYKbkrxizaqtbZESBXZLLrkG70C4OOR9UF3VpUJnM/423ZrfyRTDNySNbIF8+md2qs
piHb8BVPIT5uVWzxTgkmnvgq+nCvyDofsP1gepJjMuHTwpV744NtjarO92FX9av0aTVnoQka2cXI
gcni0Q51hwaavZdzj8MnXbB0I+d+OarMJKaGTnZ53BYRGITGlOKjWeQFMxlG/5JaptYaBPWA9h2I
q6MLBzDdiiGIwyrcSuObsl/V8ySH4XsZD9lSjwD7Ptp+6OVumRP3bHResAry1DyqrJRLcHTDkvEK
6RTdd0L6/kXhzfdQNG2xOAAZMnS3AWT9gdGKlTveKvowBQRCoG7WwYOcMgrR05a2RVXqnIX4oFf2
2a7rCOEBFfgqYmw113yhugcyFgzfWxEv7rz0I/A7Aln4Q0TH7gUkWarqNaftIcj68jVbGXh+pXX5
AU534PzKDf1jWHbBugdUSu9YVwAuW5WavvI+6FQVGPxZpRlEf9VcrPYMmC15HhgVj8oUBpUshY5P
40RaW2drqj8GURot50Iad1xFmgJWmlpyM3CWAVLVkgI/5kaF+1SOGINSnod3ZTC3pMEpOwJhcnY2
V7FMN5TWmEB/n21gfxeJ8uw0LSOB6HWWgGx8FLp2TxY83776FuBLrbN4+tLhd/CQI5vEnwMPx1C9
uUBFdZ/w8VvZ8XRrVDTPeW2GoHhZtpXDZB5PhanoKhTfS2hMXqI8cC1M4YZ/3AC7RbXytPymJofc
RssiCthQdt0eS30iGm7gBKyR2R/gxdtUVw6KqmdUE/R9FdoyZE2AfM8fcbFNcj/yWXwCAbDoq6Vc
IWeTydaep04gvXTOIu/rOW91v9euDctmycdeV1onl8ojal1b5flWvqAugBAMfY7rJotWftsn40qa
HuaOY4uqtRRT9Ebv4SRJHB4+rH1oWcBVnSYIvpaL7D4B0RN9jQRJ0h3xokg4cmHatifdJzHKiPC1
Lbs1IW7YyzgRKOiTLXvloU2KWlk89+BS4T6t576krCmsbWUN5jq7CFekfsh9RLtqbQWCtbYeyQ91
SqEcqqKZBVdzCuNKjdvafyvarnyBAmX53UNgc8MuTTy1Jt34RdM1HZBpnYu2xgeO3x2zv+92CgLB
J41hDr72OJ2R20WiFdP5OLsna8aMHiysbwzQM1jJHQ057WtULg1ZFaOslDfJBQfejWgu/YBvbcXi
2In2O8SeeBrBxb12tUrwsK1BpIgXFJqpazOUTsMC5tGss9iS9gdEzoaPHQz9277kiZrqmabmhKyY
WOxyLC2PnmgLUqWlUGc6tXYfWWhAEjllWT27eO0r8DKqrMNN+DvoPAlA6qSzOHQj67+zrrNXqG4K
5so4DWoX9X+LqZH1vTxgXojROjymxSc5bcnnKF86rIIL0WCIbAlGofQk/WiYix4DQJl4SqA4gVbF
ilgUG02mR4Z7lkhoGkWXNz1aJwCHQ2w61OGUhK+Al1RU6dSCoyknnt9PDhLRymNlRCFWx2ZoBKfU
3Qcjfp1agX83OwF/zQcD+9IDrORl0OBUC0EJJEP0gqNLjFfZamKceyi+ggZtSII9UWM7VxPXBtwQ
TmRwYZ1yMPWBU8b/CEf3J1+ucKjPeRrcwjPkeWV5iauGy9m6XcHz8sfaMWGrXgpknyfeLG2VBdp8
w89o2R6G//hzl/bD/WzCIdkzOyNpeu59dMW3sZd1OfdFCy9mNjwRRL+1uOTxjexTDBEKnvhJX7et
y5OqgwqkqHuHhya07uH41WcbvZVbHHdVKhBng/MC3yIs5tPyAIpNuCs+RusBIDnIUoSEyBTUg8tx
ILcxFVVJY7XVfdeOn6Kk3YZdEGXyzIwzBOSCX4aaLwEe4C4jxcdMGMjERxT0vIgRdPghwYaMRRe2
ddNou6FERzndp/vUX/itbcYr1SABxFKZ1E3+KKa54HWOm0bvMExlz/mARaeCVrKdoYbsyT0lybDu
i9kM6XmL827bXzLazT5TQekgEwX2WCHHPv5qgm2KMGO05aseu+7LsplIXkGNpwEHIC6FV+DegkcW
CTXu+rLPu4oubjDNpWimrGK5moe+D1R35SUPihNPTb6elS8vt5JDCtKMI4GeI5emG+LL1iysRalc
UGmgAI/WueQR+srxC+wPSCuKhaaHzBhOm5mXDCzBLHC1siIbMXCEk54aPpQ9xlwLoU92g4kV7UZJ
vo352Q/r5O6SFP3I+4CyuPhagMjAYeOjoDRP4HxibLAD7BTFuev02n/AwEzZoQ3byZ5j5xNyBfOa
EI+ARrVtBgMd4EnastVNT6Oo/ZYNauybbAML9gximchzlrQufUxcm8T1EoU+/oXB/x2FDj0IgE18
MQCqgAEi7uAtLNZS9MfMVHWQykfRTapGyAtEwX9B1L9XTV1e5uKXunQS4XGNiu+3L0PUPOlgkXDT
pZubMGWw7SkqFjw7MXIiuodBeHPOZ0Epmj4xIobKSuQgDOr5/zbhf2zCF0HNv9+En4ape52F+v3N
Lnz5O3/swlEIEgDeJUjg4RuA4hJAxh+cAhQPv0HlCQ8PVC4/nZH/3IWj31JgxxcdU46gWUiKcPX8
g1OIfgNDkaA2DRgotmgEqfwnu/BPBeSfVuGLFzOE1Q6CqZ/o+HsB2DZAWutAksG12o7f+mTZATJK
az/4raLgTwGROv66YJUHbkoSh/Sl9mI8QAHnWmXA9FBxB9qMV23pulNmUXqtR+LxLCvMpmrmirJe
McAVTVuYuy2eMwrDTUh3IcMdUikE7qxQSgXTnWLK389zS6eKGcIeNKbBlzji7GmAMwPR1tGI519I
/F0o2mWtZxblDGirP8BlNYYVRJj5R2ZSgMNZByFbJQ3Q0tEW0PEsPKdbBbpjrtko/WldZfgLnfDP
O+3tJ5kAbAeZCYgWnaHvIXe2QtNa5kwcNp8d8zYU15AWDacSGFzNgdNWK3e8USAJa6PD9QoA3U1L
t88pxybLO/u6LUF3TDIy3ao0uc7bhZ3hffpddBnZa5I8JBipv3ZiVVW6zv7GrwndFXQwrkqxK2EH
GW1btan/BZFxeYL8y/tC5CO81hDSgj55+4RB4RpyYUIrDpMNUAitq6BgyQ3L4IOL+uCZTuNt347y
/k830f0fP//PrMI7hgjXJT7Ny3WOZzqKk94zRFkPOJXiHD9AEVLWMaVJM4xtUBG+pjj+wugPJO/f
shjvKKKfrwcRErTQFwEvzPJv36Xia7JBWiMODr7a+2DtwnOcSbmLbIcwAADyN9iIt198tJcf+v6j
/fOLvpPaCoJGNrWV4kCWHutkjpVCj220d54Wzd9/ntFffaCXmAt4KZEqBtvD2zc4heuM0AHIpiaL
8iMwfHsVJ1fQ2Fx5QiGzQ9AHtHakazxht+MCMUI/rfRbgdF6h60zrgzn4mbyEmCKxJT497/eX/12
8HhdsqFipL+/D/xUXceATXFxMOXHXOnhelHen+DGs0elftVv+e5o/vldX6rBQSMBUPwXxmrGZkeB
dYtD2fr+hCuwayxjv6oD+qsrCoQwytthorr4Jt9+4Mq1OoVaQhxW16YnBSdb7aHePjA+rnW2FTOe
aPRXCZZ/+dYKjNIwLmMaeK+AzfNBjEuCt2YtTvwNudU7EVLzi4vppy7v7YULxTCMPfA04h/Q32/f
G0plx3R2uTggCa4zj6U6tQoO8YHsgUteM4WqSv5op2MQfDTSgUwr6mWmOxL8CIMmUqQJuEap8ovj
SzWJpPFsv0XfbayqVqTg5yC4SWvjaBMiF1MVhzbJjwo7Q6evZfg9BTnmgIh0+pW3/mSDq5IVhzT9
ssh9T04tu5mzrMp4XjHUuwokNXSAOVeHYrEFacsWHoCsHv1c2c5UxWL3mRhQBzZWqcJW+vcX9nsz
OS42nI3Q5oKvh+MH2oG3H5UikGD5YZQHCuleA39xX1vcCA8TBSdE58IBbpC+EQke/n1Co2oCZXlc
UGq0zzKuTiGkgrfDushDG7jwIGnRVUEnX+XQl/CrurFJO3A6/82vjax7qGIh2wby/u7qzVm6uiFS
6uDKmoCh7OvLufyteEl+8HMuqnmf19tHYBmAheGhzQ/540P+h2j8P9Ko/K36BE/3/42W/7eR8/8/
5slfKIl/P1P+I0/+GqPld8HfDJaXv/iPwfI3mIAgqcfzCTFGiIHC6fLHYBmUv+UXo/HFxAHfUnzh
S/4nSj4Pf0MkHtpLkeeEXNKfEpd/TJYpwR/BxQWTcn6J9M3+k8ESanBc2P/7jIDX5lJO/LPy5NKG
gRd8e+F7SKfBL0R9TeLCyf6SFlqUjXVMw2c9ByQ4uJGRa4h1tdiNqo8+RFwODXDH9IR+yWK49bYr
f7SjiH5sehJXwZB3J4eJstl4MTyXnZ33mwbl+uS93w7FJOf7MCjz69zF6afJSnUQZE7HKluQfl6L
zIVfhm0ZvqDzthhqOwf5x2RhUws94gRUGTy7vISGQKVRyaFckwMArvTJjtRAC0gmQXeLp8uE6PZt
a3ddss7riXQ8jxo+UhhgTQmxmVjiVe0B9wAQyFtOfodqILfHpQOstUfOSppA8RtG20EhWrWoncbp
AdhG22k/rXKWTSf5lp2CIl3Lx5j0SIlvYdPaTmnLi6KGjJWPV2DFGT4+00lU8yXbYeK2JC9tmg16
B/yoOy4kd3gJsvHPvfDszkrkfIAdLoMVRA22cx8j/BJBEUEM8fLs1huelS2tLQT+KEDniNQ9cASn
7NtYIRZ7sh30sUIWokYXQcFqLAF53Fyw5bEmLHXfFx9m6KKbc5cd5lUU6r63bbScHEXJ1C6dCqKq
IXDsSViS38XxDAf1NonxJnZBu1VZz7aoiSUBrp0P6fR5TbJhvsK8AvGi80jK1NolXyMM8uUDI1AT
Nwuy7Wl9WUEAtoQx7DEstHjOj/0Mcg3xc89ebFBTcjID5CUFJ/oEVir8GkbGHeDGmKDXdBRg3aRo
Ya8VVeXnHsVuY03bzh5Crx3m8SRMXnykBllTLpaH1c4QRxkByRJZCiBzBXaXb3bO7Pe1z+UngUDF
m7Rgw1FmcE+bYOQBiL21KHaWrBBV9mHuT0Cjg+eRaP5ItlUiT8sNxS7hvbxOTQecdgDu+jQzrpoW
JD1UDE5gbwJHNn4QkZL3F4lGXrXE6mNJISoGRUVBzUx+bV8zPmzfIKHWeHBDe30wAvWKVVJgxN3R
jeRyD7WE7GvJoxZUnJteuafjMadB8kFGhmQ7Vrbid9XC9QActcjXCi4AHwJlLl67Pot9nUStQP5K
Nh8ULK5yH/VFcScJTqMqHEOPItWBRKIyYVd0+4kz29UGRubXMohic+hpMDWgoOxNjrRGtFmaCSrj
rN+wGUbDdHOhSm3FnAaR4SEnyk5w47KbYBtd2Ey4bb/mkDd11chX7HN/es7+xdrxbn66eBRBWkM1
FSfoOsVu/vahxcFNgaUCYcQUBqfwmKtfNWv+5Stg5UdwD8RdyXsTn9ajVGbEK0hVKY9k7I4e/4v3
8KdXePfgJbOxCZ/xClzWEKcci0X/N6+QIp8YtxXUdO/DHeEC0rhcILY30F9k6VEiFOjv38O7sQmh
b1gFSlhDohKHFLSz79aVbg57mdAW18Ei0u2mN3P45DVyH4YuDaJraIHmCe8MQ3U8wukxpUO7j+eC
3URZl0mA94jAa+R2YYskDJW1hr/bf1LRGvKjRPpWdGizIdzOIcJg+S5i4/wrd8vblQbvAFcPtKUw
tVzia5Bf/fZSkmLcZC6LqCI+OofL95KMV6kI98Kmv7ho366Rf7wSyjpRqQlv9KVd4O0rBSlaiUIW
RODp5ue2VPR6LfzD1HO/+/tv5a9f6LKYwzWL/LV3L+QZ+s8HOBEhWMt36MGpEys+DMR++vuX+ddP
Div/RUoLLAXtD+9vwg0gCpSZDoRxznbJin4WNpWftyk/Bnb8xWu93dIunx0cSMBPL/+6ZFy+u+GH
YlzScJiSypTbaaKNBCOwzb6O9XX/yx387Uj088XwpkIYzpDDijzEd0P1mE86Lbc+rTae1Cz/EKK0
ubgmgahk+Vqsj4DiS35O9K/SBiNy0dX8aRr7+dKwDgOQxtKGK+T91WhBzHXzpICKxZl5LqKV5iDC
CIPKvAQTNlmyJbVwrPges4BdwcfvHxO7iv2iN5nuUtUP4oiDfrijAv7OesznCdHKogWjmmcm+DRb
zqCvnEMO7jaYrmlk5hdHEJFVZYYuzy3Wic+t1zBYlTkdKl2COaqAsbTDDkCekVXATTftQZODT0q7
WQU1hV/4TGe/nESJ6a6SuV2/stlOeVN0sX3JZ8QnQ8Uf5XuW6fIROk+rH7ulSKe6k6nfrjiahZPr
brbh12Weh3s2tmAAg6SVBmq/wF+FMyziIGTJ8JiY7necDx1om3AC+dNtBIVAHfLk/A5xIdGT1fkQ
X5sSyatXBLXYT1ArKHHa5kw1bgYtPrhuuc+mXpx43E9HXnRsny48kugVdBCa6nmN1WE1eXKTpFav
OINhOal71HWE8HoJNPZAIFmEzYYSiq9YGC+NfsZjc16QD7jdzV7q3dzGkt9w5dbXtjTiWnYy2fVS
hg8k0eV9pMB5CuAe59K3YFpXjFN1xw2luyQLxV1MxMqbdV1C89RtrBgqCi3pJYdZi+1Gw41nr6Ew
WhF2ELV6y6G9W0Zz0HFvMqC+ReF2CRX2aZ6Krq+hxR0/E0/grBDjMRNb2/SlSh4wGJInO+EZfoi6
tmG8L2ooQ9Cwjg3kQ5BH7TlAig2SlVvTnedhnOwVvsy40Ugy2m1lu14ZgSa3KlQoIK9SkHnPFnfN
PpBjvjUTAJf0bMgIGXUc90V2XjrLDr7Mgw9z7NHIQ4yBfjKnJsVVnav+HsNDUUtNZdnkUADRahmE
ujELKFAdBEh9WhI1nOK57cWjWVw4N1vriLmG4ie/I30pT7YlODymyVn3POLaSQ4WPw6sWh9xJJ1U
TEK+/7ykA9ubuPPXapny3aZn646ZFriWqyEWJYLlBRkqTIi20UtYsCtp1x7UmVwvkiYxIDb0zo6d
pt/gzMqjfbu1F+lKRph9AphFX7UIiLiGRqE4sclPsBcRgRJoxwnYxBGNa2dIurQAF+R4tpO5ol+k
Ry3rskuNJu1uxal+SLGTbfVCF5bwKlJFcJrgLwN1jPny4zQSyKiGGEE4SZssDfhl8tSnSK2FQBhI
M3IylteYpX2TBnBWB86q+w0hDBif0/kHuhLSI3h+9JrSoDxSpcxrKUPALB0SaqttY+W6i1JG1G4Y
4MyuENi+HrUrgxcN2gxWN/SEFDDymf67MKR8RHXVENRoQvYfVZJYVO/NzL+SnsaiztAcDrXDml1p
xDl3uHWjvFl1u3zKE2hrnJPRVBWbSQ5BvizofKT4PYIM7stYSWjHcziSXgtoLKLDpIdgD2UNGXdT
2m5sN8cwDuxhlYDorcdDbj2Mnulz6t1H0Lj9K1d8OqOdwX+jQ95Cncrhy9tjFZYOGpo+hMkpiKF2
UHM7vLhBgZPgOlCHjLeQa1wKloZ9yEL+wy7Q5o1zYsnjikq4/BCSmUG9ZaYtvuuLQUcwj82D242Z
Wvw5S+H7qGQADVbNM5S4HINB+bDK22l7wIZp5Y2Cb8x84Caz7QQ7GEvhbl4GWFHDCQkmlcEjukEW
YYgoU8Daz/i9px3AY/sKxdg6f16wLdWGw3ZWT7nt82ZZqQuuE1pM6bEPMIxVitP1MMnIHuLWItKz
KKj4nouUuaoAo37FpUIBs3GB3xeMDGm1hiCj+7DgXROSaXjxLc9eJrNle0en+YrMyKrdodW32yGo
xn0oZ9SLnSM9hDeB85t5lioc43oY0Gm7BNB8GChFvyKYohwqQyAva3JAeskeVQ5l8sLQXQDHcDcD
jOxUcRQLSnhPso0sug+E8zDDDd7N9gm7H/VXLBwG0RSLj9P7Ykk1/7S00qJbZYjN8AASDzJsbsIr
5BGL6AszKIHelUMm03uL+fEsI4Y2dmp9eoykjdtjfGENujXubqN0yh+htIvBqQH9jesSTtCWIm4u
wGEnIUeA31Phe70tUgMCF8ABZEfU+Kg7bla6+MMyQo5xULndrgsoV45Cz6S7AQWfILEeepmTg+zs
ic8rgYDDLgO77jKDYLYyFOSedTYm+y12fL6CMRTORoSLOFpFS2c4wgmUlrpqA0Ih1HM5a6iGaQT3
N6Lbr4PMs7GiwC8eV4K75biOeZwfcTaoYwbghd8qIvRhCOG35F3cc1BwSBtq2mhdjt5G/GMH094n
jwdA0XTpxYcMBQPd4Wm7niTLI9wleQat3Bj30aFDZPr9AiVAceZzD1knAMguahCoqmQlHEke08VP
+GQ3e5g17r5uGdRFg9cOT8moQ6wEbbLPadzuvSm5qxymigNMUg6iJcggI1PBL4CVH5IsjVb4COC1
R5ZvxXyRnFS4RtF5JLkFoYnmhukxFWkx70ezhk+8z0CQaoLvvdKhIsVtlrjuMcCSMjV29ukLnAWP
eEzDw9iHq5FH2W6GfhrHjthbHjBaF3qSt8gNSsvz0OkQMBHoTnMtYmxRDZJbARIsU4Lf2ofK4TAF
IAtYhgZ16+h2tYYjq4XHaLWNMG98CTbGcN+tKGGpnLYj20/JMKN5b9zSfSJRcvk1CGQEOawPUUiX
zOExzZgZz7y1NDsOZQI/baQoDOQVjEmQNQVEOkA2UaZt1bav2OTR9BNB7vnBLtGAYwzG3/IW/TqU
X4OxgpsC3HQ8gwyeuhNtQ/wIiImyT56EwCHKbgHtAYPXiGetGqNjpyEuPXXejNOVhlR1V0q79Htk
I4/dY4SU6HUHhA8996XnaseDqWtgA/KYoGb3XOpJr0+gcepoGOhV2UkYRIDNQGCdHGWYIaEh9eOh
RSYMUHyop9oo75DXsMH4AaYqxTe8bcctBPKG/gnlIY/Ky/MYsVD/kAGkavGqgaPJITtoFgQTztqR
LlAHab4+rNzKcd+u8UiOJiuWW+jUws8wbaBdeRQGefh+dddcw45UlQtJ4aAows010Omk7JMFftJX
UvAYkkHhonO8aIWpd0hX5LstIr4hYxpb9K0Q9pXicMVgEJDuNI1wpaO0xebX22rzexCQ/H5zcHu/
2nHtug8khME31qDucKTlxee2axWMzbPfQ4JlMUwE4Wf0TpagTkuiH7YknsaKc51fxzwqATqUVOwJ
koqCWtK+jBv0YSBl3yFw5jQjX9E0ApLA6aKqab/yeMQwyOMp+Iw1yvg6HWYXPBVTXxbAnFCnWeGz
d68LbUf3He72Vn6NlIiGxhQcgeohGxR/yiDyOoLHgIvfKNJj1gKMuxNjGXGUe88IW03gbKn0uvX1
Fuvk2cDecgEnQ3flABKekBcjeFWmbVCecWKsNetJByFdKuWPKYUCoASyWW10PLlxvIYSqYI4NEn3
E8l72Eg8mnZGJ8fm0tx1pIS2d9sQsudZNwtGeQ1kqBrIihsg3JKF3/kM+d64pYhDoCMeyH6X+K7F
ujH64sHGVCLkCTnMt6Wk0x5bRnZroJuvRcrNDzZk7AW3XHko5rG8hmItbgKIsX5EHe6sGo9md7Ih
5LlXWdvL8Npvc4Kp0U3dtzydzUF6PwcvJhkTqDBECRO7oNEUXWbUsIn8gAwohyqB9cMMVz22MELL
akQt1l5BcUfBj2u1U5DunjWLw3J/CcOI6kWK+NCqDZTZgHrK7sSCHirDSKOVjdsJvXOWIf/hFOTQ
TYKwlN10LlkOddr/o+y8luNGlnb7QgcRBQ/cAm3JpmlaSTcIipLgPVAwT/8v6FxssZvBjrmZmR17
RtUAymRlft9Kk0n7DcF8sbjJxmpYd/gfikPaz8N1GWn6tGdbjPZcqlC+Z60u4rWKNPad0yAB4jHn
euzh49auwnq5d8WA/3AMddHGyqS9Wxif+AYrq91VSRgND85o2CTHLC25BwBb/6ztVt4sdaotLgV3
FZT4fzytToPy0C/gMCE7RBF2MQ70lC16q2PbDLvRXg+guepDSRbdvuqCKsmfusIhPdnxPe11rVfp
N51LMZyBIJcPIwyvozIG7Q9IHWJcR6M1X4eR6K6lmRlvY64how+NXBQ38zAIOnDHXRM9IPXQLI5J
Iy49vVema8QD07CuDTHepgvmrDVkMyx3k3T0wtoyMfLL5r0q4v5OUZoC7IGapj+N0Kg7BLqrzizc
aoMAL0jpHhrN302V+HyldQ0SHNzvXAmnNnlNOlWTvs6xixuAHH3m1RLbPXXOnj8naDV3pVhNswJP
XXMEtHZ10JNhsPaJSxzftSYxg4ulf8pS/qfrSvQVsttM6OoeKnVESS1qe93T36WAcSKcLdzl8EdC
du2pmirJ4gqc0a+7LD6WTSteGpUrazGL9M4kF7XORqsVHkmD4LvWVDYJOrW+Rqff3EZzybBjFdb0
IIoG+epaVfwnoz8PMfnojlvXiKZbS9JrjA/VjFtIXRjwMCp2d1NpaNvUtNT2uTTM6Spqo3g1o3md
Nyw5M/Qz4FN+PljvVqspNym5dbj2oSiOhKTl9x5DHc5QHt7LsSDmqK8DSsDFFFY44RDNhR5FIW0P
EtzcWnJsD3gRsgMzGrhTaSQ0q+rro66V6tNgZI9BQZhgkt3wEj0WLnMjU1tgD/X8h41GvUpAtBkb
zI3DfiJ+p4HbXBSvbdNX0ZY/zbhNEYnTPbOxYYXIUn+n6Juuh6Yu98Nsq4NfIGaEaNJwFwnAwn53
0GnuyrEiR6WMbR/5eotO2KMp3jyubSOqKgK7sgUAkzgvipK6G42b5DcLC0q511qlJmleWwWO2cpZ
4dNBnCxDKz0qsTN+RwiaP1g17XRNmqBdZxRrDoBnSiadaqu3pWPlOznp6QMwGnstKCj5hZ2Vd10b
uzsrdWXsOVzevZb7Xr6yOmv40fdmvsJD2lo7fBP4Y5gEZr8BAZLa60oo7lbnQIFEMvID/BgJ2nON
mH47q5qysppApfo3EX/TbPA6wtu0CykS7JvR7QOvxJixKgbZXuWTMT65lHKOkapSYRnMMbDWkEgq
MD6mMq8kefjHPhus7SzbsfBHS+YFBp4p3ZVaQMaiNGofJntreWWvDht1UDh4bFrexfhherkIYLLe
Nxox2f4wuQnXdNTwsVdk6nhUNAezUVA3B6OXtH+sKB+C+oq3tGDDfqHiAvcoOfAftbTXfsmmREu3
KfvH5KlmFm70anJXAy/C8VF0yEOhug0NJbrG/E0P2hLySlX8gInhd7GTPAStqsubau7N1RI8PztT
aj/mPXYxwla7T99nx61eUfQZcoPlSmT3vA6Wz1jJCbX/WFZ+1zsZf8WIcafOlkXRb8kNEgeMjthi
kbKnXZx0YsICoZpvZWyobMbkRVeNzsViE8dKM3jEr9paTKlwwY7VNnShJkg3dYQxI6KRyrsMlq6b
hnVv4DvA61Rxk/JUZZCHXrJ0bAX3nWRN3beF6fy2JjJTU64Nut9p0fwNY4DxLWin4YEkGHdJNzGL
a4fVpZKubHuED3XKFTrqNYpxMwWb9RDP8WPgzsmm0WN77WJwiTcVdekEnB2TYI0su9ehskS16Sux
ah9MSRHVd/QmPFrNlOGkoTpO9MvMg97ujfIR1ZdXvSgHCnlJvhVqJfZtSeF9Q0cAr2+xplXx2s2V
Xx1m4RlZ4yR+B72lqPjQc3WxDiA5Dpr5emjsksokNtdoNxRN+2YbubEVdomBti/jaTd1KkMPrU4j
B0XI5qgplXo3Znw4NxX9OgXjj0UnBlySq11wa+AEB7hfA2nDJdDO5k0Vt09l1b/ZTiNv6C0wPRj4
xw/zZMzssvgNmitzGx1Tpt9uQlrY+Y1BPL61G7P/NseFbV+JLh/Zbcu6vCEnPxEe0m7bG7Uw2qMA
MgruT7X1wt1wuBqcYlhj7xrlLuyz7hd8P1AlyPgWzABTw1MHWrQ4ZKdWc6AiyY+sVL50xME/sxIf
EIc7V8c1UqUoQ5peuoTbgjvZTeGUhbtrGmSNXlSNvfQIO+sbjBTsvoRshu4n81Q8u7kK5g+JeXY3
RhIaUtPrbByo/0tU7m4t7VsdGdQGP4/dwqPiboHowBx+av0Qx9ustfu9FmWtuw2I9d9oNGRto0qm
bwpCyGplDzRKDMD2iQ2Xh2nYxrV7x7I8YlOxvAgxrWcCtwr2btMb5sZt46zAPcElYWMTD91UaYcb
IQwqd5VUYfMNC6nh4/CiCJ65efDacOVxfa13htEr+WQvFklYm0pR0uoPekmxOJCJsbdyfj8aKCUP
Vg3QjNzXpUaTpzgKIBzQn4PEoD5YzU0QTs4vEpq/Sy0/BsB3TK8dHe1uMuNS3cyU4rM1JrLsUe+M
fhs3WvxHz9IJ1k0bEHg6Sm54BbaPLPemyc0PU5ImJkshCmdAQWZBncIqp7ewcmhswbVnfMEFV9SI
ftPkWtUL/DN9n6n6Xpsr0W/7Weml7wzwsNaYyfoU80Pfpei38ibZJEo0pesGo2ztd0KRwdOIRbFb
2TEQyg0FZrg4FASDGyd0bUzecZW227TI9IMSd5qOBDSc3F1Eu5rxNqLX3eSFjTnWVBSm+F0lOY6g
WMnjQ2IUtbkKjHCyd/o0AftCp2K9IXFQaQND5GStXGSH26os5vSIZ815qqxcSL9nZh/w0fE77CoU
6d4dUhBPjUmSJfTyCDf/PY4YxV6Rs+9J/fPKPC6p9fCWR+2gLYqu+k2Sppt/dVy0sntJ3Lsv2AOx
ySIY6Ly20rQjwC4rXQVpoT4pS7S7C5EXtzu31AO/64oC7J+S3+FfbB/7hbL8otRC/T3HdO3E+TEi
hjULgBTtqFc9Paqj5JDx3jej3lhkoFWxITaJbwzZoZHO8A0e21DrdwNSAq5RDUJqGCXxPWHdcFvo
uCp8Wx0rEgrC5t+yxuAX4H0Bky2BgOZTqw1brymwZW1FSX+/a90slFVktcFLoTsCv2TROAdkM+XE
TZgs/EMPAxdiHZP4JZ8LQkacogqhgRrmL00/pdM6rXvosrNU6LPYh+RPvV4Jkxf6DrfcNcjmoznL
gtVs4XUKu4CN2U5rWAaZQwWoHN8YLA0wSTr1ozIrzXOG4ZnKGifWbyNPknsAZ86qYK/owLg6zjqz
LGR+udNG+XVJuvCxm2YwIlmZ6tohNnv3T9Zxc/VE0KvzKoI1Mmx1MU/xxrVDI/GiuaJ5U9i52W4s
6NXpl7Sepsl6iqWyKWS5TcO0/p6bk3mDibvaC7cboGOKhNMVDIwX/HarSjnmCk024UfENC12zUZd
UegkczASgGZ0khalQjlGFb9bdXCx6I6Jg6EUd7B+nUZ59JoEUdWs4XFxNcPPMYfUlN1nsoJ3Msqe
AtWEX6JbUVAjcGwrvmKJggR3EBeNKrnOo6nbtaVlI1Npp/56KkiEHESwaH8Nd6oB7nVDV+37pCgo
GfCpb42uLuS66CWUWzdIJTZ4kGzhNd40KoR5MXcHnIok+PjiMfkzrhTZnSjQpVQFhSFs5zjh+ZFQ
SqFVULVCUdJUO0HN8KFeDt0QwHblWW6VNr7D6v5BoU9N/LbQGvAk7mys40aFaseJoj21UC/upF0Q
CabkHXlV3N42I7nRFHRhxrlAE0iuZ0PcTMmVihnxm5pq8bUy5O1015Td4mgb9Vrzi0i9CtEYgzQZ
ynpxmcf1z1Sti3gDPjEbXiv888SALq7ibVPpHLZNbJdrqQQDpTqyNsdqkPN15EI9PBaU53gyCDvZ
PSBK5wjXsCuusmQqlVVe2Mrz3FbiToQwBzyRkzYywQeIdSFm3HmzZmkEOq413uTVbL/qGBTDVah0
lkbnzMw6MJeCDXGU2LiYD4ursVONn0ScvCEIGlWzo9b1XAJCpJ6T6Z3ttTl0la2WO7SZS8Iw0Z5q
QjHVXziyJYnFuWc8TGQ+haPQokpg4a+wHIXtOrOk8lIGY71LbI5UL4+z6ScfTr2J7TZJf6Q8tqfl
saY8UhTNKK5AD55J3Nn649A5ypJ0BFSVqi0JATNphmSpPcl9l+Mk3c1hVTXbsDXnp8SEnA1seRyf
O/yJq2oK9cNEuvpIFT35UXR1s6M9ADpYO++qdBc1BSqw0dTWaAfJUebBZDdrg85Aj4U61Y43VCne
PxIT7mMuCAeACihD9gAglP5N+NJm7sYSMMAGCUOVbbIGbyt9r8NMEI3Y1h8F0Uu274aqo1iTsz/6
uguZMOqJIX5WFHGmZzoYq9FDG+TpwJQNdTAxk0FK33Sa4VlKWhausBEWz+0wusTIrUMWneq6Ai4x
Jm2+maWrRMcu6CpKX3HaftfDMN9XYo52RlTq9B1IsvkFi6GB7nFMHyOzIq8EjDsAM6hbPdm2XoOX
k9QxDhvSMZU4dEOoxregfyPxAJyUGZ4wt+xrkyN7n+eTGl8lVJm5k0a8fbxhWv+GgrO7VdMBvore
utYx1tiH/aHu8nsntNtHnWs/DXIVWcVXQWdVRxjDY38YsGZvsrQMv1sEQqAoxoBcY4KnkwtOO73V
qYPcuw/bWPphw+Hia5zb4zVe4bj3VSMc21U59vG9Hmb6DJwpqMvXGtLjbRZbtMMowjR7LQQKBE+o
bffUmVbzNFk2NFDDqhSS/XF55cx1E+E0VgDpuTouY2+auUPgRk3RdxMI5wcSetmR366Ag8b9bryn
U99cy8Js7lX8l2vNqOeXqp6im9LUnJVOyX2lzpm8skibQHsyqRxYeGSVKdxOlgnJECqG0xQeDEF7
fEiSjsqnLRrtmBS99ssQlRutMNPKTYrTVPseEwOS+5zQRXiUHu1dy3rZN2bSH6i52T/UqneudVB0
pNUbUa9cWIjpdmhEnHMRjPWNhkP7KEtNbrXYqjMWIXSmoM3YYWXPhmR3dR/teu7EVC3zVt1pvcEl
Ky5cdPBoZ921SXHiD0cWzKcZmM8qMJPsre2b5gZpYXQPRRFVIdOqKD2L/F8JhhclpFcgmO0faq3W
7tu4jzdxLsdb4Qrtm9p06sEaVXNdY6B4q6neB3BJWjNfxzUlxEwbqg2NDydmiYEpTA7CkmtdKolz
RelnfCVTVGyInMXs5eBsrxs9Cm9ss7JfRE//urHR+ttq6N1dHKbUOzNq0NxX1JAEPoWxgpiUwv8v
1lKwllWLWbbpyVRlAT8otPRNmKviTo9pfepVWQfDge3ktRcE94KpuUbTCMyrA8qV/wkWy8khxiNa
XoUOGElAbezHO4J0FLBgwsQeBnz+mKjt8EMvYiwEJEaXlt2h2+j3URxU7Q4dX3GVdIa1G13iXM/M
xpIZLZT8YULfQDkzqZPfQgvm71oLNcsTVNqaHenK6bmeRSduIiqAvAsjr4L9oPcobgdIEb91liH2
ViNoVnqXNLgksNA/0IuXrANCFvVhIIdJJEXWzWtTTRabSKHs6eZdpvlhrDvP+QzAeG3J3q7XbRIj
cpN5TifVRJ+LfeCGSgSf066UDRFFhVGPGuGuyMI5e5oW759Ucpy1xHUAZVN2uU3JkXaN7q9Xt9mc
F/emQ5AzBUBNybyqLS79VuDPspYPtwlaguo78pxO+EPOtcZCacyluEUVYRXmMqSvQItYGituJ18w
mA1bN5zAagW1Yo77XpsNss4OiTSWeM0lkq7gK5ttUvHb1tKAeti7Oevkmv4HW/aL9D4Y7TS+SnFx
PER9QVmeT3Ftmvb8TLU9bG9joQYJ+UM93FH/DJ8qJWZdDX1yG6oWSWqEerS874nTkw14Xq6wXOpZ
FzMvrPcVoucVpJ4aW+0YNe+NTMEiWGUnf5iJyaYV1FF+35YdXTtS6lu0iEqKcu1QlSgeekZ9wPyd
X+Nft2k7rVt3fTc2RzWe4sTTBP3GJwk3wg0U7itOhz9o7itazi1h4SYpW8New5HLdz3Mbwv+jhAP
FM5I/EKCwIsR0qlhP3HYyKvOsvq7oZboG7O60UP8hjBxvZHMAi3OAivVUF705b2eGNoNfNlIv0Zb
V4573YpJcTmNKO+Vrkgp7kiWCpX+mLtG3dyFjWGyNoZimxDfXKtBNL8Bxh0emw4hpdfP5nBo3H5u
11UOO8c3bQKsTUXHAWdhTMg9mWvtxSLyfkVyPpGhN3XKDkatvvVlQNMBlt2C+q3GdG2YqXQI0Sbj
akjjxn3NRtEcCnPGER7xWfRNY+Q1sAMYRzVAkoSql8jSu0TygjaECSqe06FoLWqmjgWkdkii6REl
QdZ8I+xpsDDmdbQz4eb/aYVwlG3u6jK65yrvyG1PPLOCdG3lvpC4Zuk4DKFivZRxTa+2HIh2EhnO
A9tAinJJlJwfU5Vvm7nTnm0VNFlAYmvNGxffkfZV7IIm55+24iZDwM/JPXCJnU3SEdRMM7blXCY0
m1BaarpuSbkGYJ5ikVonAIAoaB6SWDMOuAVqQNUI4571KjReDF3Yq9TWIug3/JQdLTuqlgJE6STc
FlUyU/ziMbqenHZ8dec0tjaxa8F4Ycd1EWJxGIavrtM4v8Jp1tJ9AX3cvEGd2BRrAngo3mZVqjfw
gAltVJq3fusKI/kZj4X+VjuyVRCDFc6PCGVT5+uwR2CZWKHzK6J84bLFU38hhTrYtb8Aj9m6lIYy
UZTkd0AIsEKo6DIGz7Wnat7hnnCPpDCRgdBxN36UObC52zQQw8AyTEwCFmOo5F1uRPNVpMrxXXCu
/tbLmpYKMtXYd0pXW+Z54ozftEo1HmGDq5B1m3hpZ0t4ZlMtJLW0IZ9tQVHQ4A0D/NYLzQtyRwXI
rLndt4bb5HUyRmmzL2Ef26uejXqCQkMxGaOFtuzUoSR7kHchhJDKqMPUp8Wzma7nOSD3nYZK+6L3
o/EzKgjwfT3DGutHHK30TAu60tpTOx+PXar05fb/dSOIwKKRbOFxqpc0rDDkH6dvIQ5FZKAf0r5w
tqrVJ4dpxB+sJV1NDlaI71/Lbc9VvVhebXQfGMuxDhonQuVyUGUb9ZMOmORhirWbnIXr2vMF5Osn
QltqkcKhELo0HDFOBN2iSvCvdQnVeA3KjfIQu5HnlrfUcivjgnf4E62rC13ORWNvmlghTx4IfVaV
tTkZXcBUvhDBU4oH8D+/M7p4WWR5dJ6HJrkfJdemXiljnzKEXh0r+6mY1yTxvx7iXAXt4K0UOvoy
E0+WdqJMTqMSLUwErASB9apWdC9OtwKZ7BxdarDnnGmDHUGTC07zpYE3ONePD0OjHd0NYoyXUxV4
CWm9ge6xk7OzxvfcuQKdecFceAKtWMTIvDJc8mhEUJHTXOvjgGU1pw06WwOEFXRNkodCvSqabeze
JPENECdJudfafP06z2f5IntGw6bBlLTEqXZdCylqQtWhciEf6Iy2k0W30fv114Oczzx8vhArVVTW
tmWcTgvYbXSfsAihVfdu7F865wJk4AQjzpvjAzHjcBagRLZYsh/fHCwB7h6NZXkGLWprVfiyfE1M
y4fVA9Mcl6ZSwd6Rb/B/Wi7G5Bb3cWLffP2UZ/MFlwGWDDYL+LgqDMWPP0Itc2Td7kzySjfvyqha
9aJ7mBKrpTGmeq/VwB26/EIDoRP/+t8n5+MJ7GUC7gVp3Y+DWuD6szZSSZIn7m1Tv1YD0QBYpCMo
6cNUaOt+sG4pyJGjNBt0jkZ3PzrA9fX0UNTzrg3DmyocH75+E599D34VUAYcBItT4WSRNu1E1Qob
jxd0P8vKuBbEYGZi1AAabxyr98ORBgJF/+xq2d3SuKPI9Z8Y0y+YGD79IK7gwu6yv+L9/vhubI1q
XTiima1zJJemsnLdDORduCLTsUtJwaD+ef/6yc+282UO/DPk8pP+6VyjNRMF/IIh4dZWJhkP2lAM
FNv6ZtiV0YW1e7asTgY7+fb0lUbhPDCYRB3DgU0h0+Y68fUTnW0QDMLKsk16DOpLM/ePT4Qgckr6
Alq2mMw1RYNtlSKyJRb8epizbR32P45w22SDcB0a030cJrSVrlM6PSBqd+6nQvyxHJPcSN4+z7Nd
vnw92PkzudjzhcPOboFOPaVaVLleK51pB54Si61KsBTq8oVZfOHAPZ9/DONihdR0HQi4vTzzP5OB
zhWa7GY38Gz1pUs2ObXyAoUA6uT+m12Z/tcPdT71CCRUTDSLZQf3zsmHGhQZdW4dkk5jVM+I+z0c
7nU65kfAM2tZzBfG++SLcTjSgZath7+frq44dkj1qVoAXeyntFRIsN1DMWWeUYQXurGdjcQ2x5zg
oWhJZbnWyaJSlioVXADbi1r7yL9Z7kIJO7VOdGcVARX/+j0uq+Z/Bm2G4gjWdHsJMPCCY1H7+NVE
MzY9SjyWcO+3xqNq/hnwgRSC6p+9zuW3Qg7rr0c8m47LiIbNFIGPY5inS6yv6cYWgun3ysTwQXKt
e/N3MF1q4vvJKISXGNB1ljJetZPnIs00QRa0KDKPt2P13WwC7uQXjsBPvhRjOHwrgyhGGCf7PoWs
ysEqTFCmHBwu8UZzZWevU//y9Qv7227h5BvxIFSIkPfQwcQ8iZplB3FJzaBHovRRD3iRu1Vt1+M+
G/XkeurNP4E+dGh4yTVVstilE3arhurNWkuC8cLsPFt3DqG0tQDHSPUR4Cy79D+rfGjrzB1pAeAl
mjEgHKDe7uSG/qQbMqNlr0YiwugvccDPX7RuCJgEYJEwTkAt+Dio0ZPNodJB0Z3WRmnzrol5E6SH
wHr6+k2fP5xuLLAtE0MgSsJTD2U4mfXcdAj5Sl62rCT2IPM6R29RxX7l/vl6sM8eirm5YMFsg3FP
HirXJWBbl2RAmlX3eDf3WB7R/Q0HqSm7r4c625q5BLGTaIIHszDTLs/9z0dLlw5Yc1jYXp6lqzJ4
aWEacWf3USSvi+6douDX450vPp22F/gMTYsyEvPl43iRmuqVnkS2N0ujuRZBTtOgZC6vRiWXF3aT
8/2LoSBt0XaF05pg5ONQcWuFdLxPcQpJJ92r5P9o8gW0eQRME3kUJKyr0J7kNZXxF5vC+IV4YZnu
H5embjJTll3A1oyzGTPKKUWk0EM6lS5VEqxq9QU81Pk9icjy3yFOXmYFU9VWGxTqeawWu1Iq08qc
yn5Pwwq8bBO1V10tfqWKhBhaZHd6L+r/evYtv4CuRct9jcNPO/kFeQbx25D8ApU0sY/h/gD/ldN9
+pbZlxrPfrIqMMiZoKnIEXCrOImMUAlPpPKI8rIO8KhyJYCB55yy7YVz79I42sd50ygSnyLYMfZU
hHcqELbZi6El1NmFQ+KzGeJCgYTjJ9g2T8lp8HnTsFepxEKFP9ZV+E5jvQvP8slyw2zHMadyGwSR
v/z//yzvIUrRuWXciugjVXmtDllKG2lrZl4CAqnL2z+Z7h9GOpkJI7ZWeqXw1noD1018PzPxot+d
YqBizAH6kqfo31q0p5ZyYaGpn+xhDA1Ka4H18w8nD5n0eHCR1XDfVJ/i8I7ynyF2dXs/aFtBcc2I
D6W8EuO2wqfWPETNgWJ/725M+KHl29fb299cyPlr+N9vOXkNRtLF4Fh4DfyWqdyG3W0pfgRwCnTz
gAnRMrfx+JgF10EiKZKurXQzTReSAJ9MKyICC2Ik+/pCaPr4zVVp6VCceR1VI1QyvhUHFhqKrx/0
k0VCz2xODGBBZBtO7/g9IlH80ORw8b/80Upzg373N8a5dW1F/32oBTlE+1VSQlCDTtZjHQ61UaU6
jVfs5lXG07FqzWv0Xu9BWvUXxjpfL0SGFoEMhD9ST6e5Tji+dQ3Xg1msK9u6dt71VMNp7H7/r2+P
YbgI0d+KfQxZ2cdPNEmEQpPJMCDHD9GYU4FGkVxOa26fFxIjf0/wjzNy2VrgfcCAxeL/1/n/zxbg
GkpbVxIYmJIMtnOsyPrvQ01Xhtesq+pko9MNoVmTHXdeDb0bEwp+M6eVEqfD5JOFi/cYNa2XDGO2
fRM01fAb+pI7H7AeoIe3Kc7lqzI3CXK7mYLChmpa9mcKsDatrDk2XzSMkveiydwrpszYEYcO8qmK
Gmwso24VpKqqItsaejIiTIliuuxZc/jUxl3ynWJGt0+Ksf8d2Em3x7MwJhc2yPO9429iE6QLoR2n
9Ml6Natsgh6OMCSvf8Zu4ifOrzoGf1TfJsne1i7s+OdR5HJTdEgvajZz+e+B/s+3WNCSaCY6voUz
gw4KjtTuPLWXNwYnGfzO/3w6g5UVGglHB+QDmJGP0wy2LPX41nW4L6peBCJaHzb2jG//UqPi8y2H
P113qa3bNoYxcTKfNbORrZmkLrC+77pxnVgXvtJnfz63XtJoLACiuZMtrXLxGoYlJqZpLn921Ljn
wX75z0sSGsv/hjh5V0qi0PUSOaAn8NhQm/RYLb7dLx0FLuwxnzwMEirycPpyIOunDMYZxXpit6XD
HtNSt4WSol8a4nx3ph7wzxAns7qb5TBg2XJwWirZKk/H0E9KMexmjPrrthTj09cv75Njj3oiE83i
C2k29YiPM62ke1TaO4XrIVDzLL26qqDqkpODL4F2BCAPCpYncAYPRjL6ToQLpCyuS0zQNv4CVUuO
X/+e83VmLbBQEkBYYgAXn4SKLr0fsthWgqWF8oNhhPhBG5zf7S6Zo2/OrF641Jx/UZ4bOwXlA9tE
83ASgIRpZSlaLxTKv3FwSFr7zzB384WN/PxoWtAwXD3JJix57pObGvWIgH5tlGYN+RaXAqm5vVH0
8sKXPH9zjALvGXfuwgj9m9D+Z4dK6SEbj3EU+lWrvndVsQ1w2I6KjROoGSD6ts7260/12WPpHIWk
SoRYwomPM2fui0kq4Lp8u3yiBdptFNsw5C5tUOcLAm4sjTapJrHHGmfVHSdKaZ7kUv+wZeLHfRFv
C7UCxhCmD7Y5qBdCsPOr5zKcw0ZlAX45u1VngWJ3Tg1eJXJAqwXfEF2u05b11487nW3SMjPVsyJz
9fW7PP94H4c9WYXormBrIL3wk36kP3exwaJ35YB7GMduw4ZwIeFz/unY8XVN1bnicp0/ZcsDLSgw
KUaxj9L1qq0FBrZpuK405UL6+JNxOCqJ/+ATUYfWT6YIbbvbWm0WxKgDrHHB64lDmn37+t2dBwLL
efy/QU6OMMxg05QRvPpjPKT0ykbg3GY+FB5/JhTMgj/R2Dx+PeQndybA1cuewcykedhppC7jakB0
OMZcyuJjNGgbA6PU2Ih3VQ2PYypRBYtXxLgk8OpVbKQXwoOz6ULbWWgxNEBnh6RKtczif9Z6j6k8
k4vFdxCy9rrBfncL23yrdbpUqlSjVlldTM9fP/PZt1zGRETANc3gvHVOTvJxwOiRWGXsNwlgQItW
zzv25XgdDiyLr4fSlgTPh8iXsQjpGA1qN1WL5bf883xRQmcE2S5dPqFW036JXoTrYn6h4equTV/6
bET2fMDldR1ly6v2c7Rt49ZaOlSkYq/0t03w27b35nDhuNDOzovlhy24f1K3kJ9PN9m5oQNXbVix
Pxck4UmAJURkbtGi7UVtlt+kUxlbPjpT5O6xYvXdriw18z6iSSHtHps+2NEqI4yuGjYhugXB4Fkh
TdSOAzpIuWrkVOECpz/2tQO6zPDVFJGzj++feL3Oa/1bb9PyfUMZMukv7EBn+6wrdPYDrmuCGtZZ
pTELNDnSTzLxK9I1By5Q9FkZ6FwiZil2ahxau6+/8afjkWJj4ZLloyzy8ROnzSzV1kL45EbZldZ9
D2MNssNGGBcC90+mLSV1KhOEuCyY0+tunGFqgE7Ec031LSvzHf7LNlScC6fvZ4+zJNE5DWFzI7n5
+Dh87zniNEr8LPmhmr+k3Fj6ryq6sNV9PoqpMge5VjunVb84FmrUx1rih2Lfzb9mSAjheB/LX19/
m8/emcGNgMofMQub98eHSbKOYzBwY8jQcb9VYjMH+mPEMeCppLwQHGnLhz5Z639jd04irjtnaz0h
P1/acZr4WjSIF8gRNL4v6O1yHCeBTHNCJQovUNHEz7YY7E2BTPA5w1BGh91E2PdYqKvclzORz5YK
H+p5W7TBL1rBjU9zFAK2tltzByYBIeskHfu7QUO3t//+vshyCLZkGg3Y1km+uu5Zj4MIYp9OQPT+
Qc7uljs3+M+6IZbov8OcLJlCC1JyugyD4A07/y7sBJ2J6cMYvHz9PJ9NM8sg9W1Rbaciuxw//2y/
rlFD3DIUnie3qf4Xo2G8qk5aP3DR1d9nK2ID/HrETw40xiHkIofD3BYnh0tLf2M+5JjQTTjFjySk
csPH+zkWbYffQRTrgVzShVDvk6f8/5deLj/cff6e8f88pRI4Ss2VH+nlAIuwBh7PPWBy8l0w5Bfi
oEtDnYQozkyOpE5JUqTlS4XlC7UtGuNvkXFhE/9k4X54pJPXCBO2M/WCcRCursK2XdtdvOvpHff1
1/psGMinBOVLP9ezs0LEojEaVNe8OTqPqs1tgPkc/Njm62GM852BnnjUeVEVwkyzT6ahTgfjJOkX
L17yOlgNAeTj1wN88hxLjYmOJEuejXrMx3leBVUaWWWf+oAc/sRdvimXXjjBf84doU8jXoDsxO7G
rfZk3QoAljR/Q1AKVIGOWGBCWoBjxS9KXNiELjWIP49Nl+EoG6gCTvwSGX98qgZwXjoVKbBrnGPw
LQC1z9ZeFGySG1sDGtcDUWzWUfHfJx/jGiQ8iSAMcKgfx53pGB0oFRYLTPW+npqrslWgoKrrrz/a
ZwcG4k+VHAx5C5XUxcdxrHZ0aZ9QpL7MiLqqiITn8f9IO6/luJGlWz8RIuDNbaMNm56iSIm8QWhk
4L3H058POvFvdRexG6HZF5oYDWOYqKqsqqzMlWs59osO/xtkANQGGoQUvWvNP3T5K0QAg/2M+HbQ
fSuKG32G7u8G9IrSldEvOCvJOhkkDtExWBlh1umCL42QHjW2+IGOS/rk65Vdt3BGGngRS0rDIKQR
wiHiTOVQJjkWbK79kXat+qGhpA0rSL0GgljaGDaXv8JJPF/LQjTjW6bpw0MAfY5fXNFkvPVj4wiV
6cqIls3MCZ/5aWGIsdnk67VmczC6fj65JnVcIzY3trai17ZkhXOKywXkMO8WYTCqFzgAJ4C99/Wt
MXN0TTE8EStDWVh+qirEzQp1LMi/Becv47KQkVtmj7ftlUFHIOu3EjEvjIMhmLzZySShLCZ4WDv5
rZZUjGPyuleYVvY1kCU5sf42NwDQdUZLsP6Uv00xA1cOTdZGmgW4vXG2Sns9NdQK7HFluyzciGdW
BGceoc6euggr3QgHCRmCFs5SFAjJiq88JpemDWJk8C2UoAByCssPbbEy2kWY0HoXHyXaeHSoRLwm
PFw+lj5kIeZpY+OzQYmcPkQwWqV6etME6JbpFf2SkEBQCb8eHeiGkQzdFmWzbdtf/8YmAFWA1mRx
xBO38Spv9C1sQgi7Czsi4mOhPFU5mav0Edq0y9YWzh/I7edMC7X8uUB5fu6S+TbMXIOvUEOJAzWA
Y9pZW7Pl4gQUa3Url//SspHvI8Fhk6JFC+XcWunZtGUYdEL5k309K1AotrFT65XXx5Ibzgkc6NWV
OUEljKk14H9wJBgJ5Nw8zLm3KEU8CK4HCDf//iFKCfSPqflTTsLNUKeT1jExpVXOZ4SUtGRTGKh+
V+ZYvV9eqaXDiDooZx3BBismjApV+5AvwRRsgUd7tB4gqVpxhjUTwmhGI+j8wsNEVQzOp8mvIlKI
vv/p8kCWl+fPQIQIMBhBqU8OVuxe2ky8CXSqYJ806V9crazNjNEE3kRxXDgjYPGRp4zeEpiq9OcZ
FNM53tWkBtC4xneaZK/l75YOixN7lvBgHG3YcZDrZeMWtEbWVZC7eedbG18t3zwPJunQPwR5vL88
m4tWZ90gctskesQQpU98o/bDMnGnPLmmtlgkP1VU5enSSTXFbe0Vcx9BThyJlAX+Y2/2oROPV/vM
gpkMe/DluiPkWRL0bIouQ0j73BsPKRl2AzKiaHd5mB+hlYJdwf11BWoXRCYSyqXI+EJlXT6NGrxu
h4bRAu3I6xEZTDgt6iMs3JeNLx6SJ2MW9oXpzVz3KbapmuA5cALKg/Q4Jj7yFT29genfBzdncyzs
EH2A6TPI57Gqt74CLWoN9yLtyJdHtbgPT0Y1e9bJSsJT77cI5cCH4MA5bDTvfd3SbuNHgCjXpCh+
AwmFhJBpk1mnk4eIGozoubGkSfyu1knhNwbks0ELVVdpfUdshv5l73N0hUqyDoUZ7BiafJThvoq+
eabpdv7XLl85f2ZP+fApNvKFZKPBPIoPxE4F49UWDW+IsP6Z2lAttPSJJ7a/cjcszu+JHcFrNOj1
yOkzZEmFj3BSXamBw2R6hxPyX8SpuB7ZUJK8YCyFINIvSXnAvoV/SqOz0XLIxqAIXzGyNG1EQGDB
gagu4Jg0eUihVodTFCoj2y9ujcS7bRv79e+9ksDHofQDiMEW++isopMCIBiJG0dm9tmUx+RYwfp4
G6iO9mqk8ZfL5pYe1qbDywvYDxEQOibnjhl0M/FgOEKECsly1xzJw+bd2yxVO163EjSd1l3Sb2tv
f9nu/GtFJ+QtNsderBmNiedmc0QxutaXuZyk8Bb+Jf0Q16O8kXOjfrSb6yB5HdocltRVRNz8i88N
Aw5VSCLMctfEfYLh0pnGJtQQh/ChuYXCrLFupWD4KtUaJC2UNDYpmp5Qfk9fmr4Yt0006qichp98
TXvvFf9Vs6v4XjLH6RB30G74dMisvFU+RiF8HzMDhIHrVBYfkIkk19Lcy7Qptc9N8aXPvl6e+o83
5vnvF869LEXwPQ0UHtnKIZZeLRVCs6ckPRj2tvDbv94158YE99KjTIdjjcF4yVb2A8g/oW2COujy
kBZuRxyY04yXEBqDHwRZ1brpqCySOADGvtGtVyN+17QXKRs2pXEbqy9lf1N3e0ja1Hitlq8srNdc
ZAKeh6jhXI85d+XM6vKk1BpjoypvSrxNvJnbFn7TX5bhgnKqamg1jX7n9C9eXO895241GaB/3E3z
PgK3MPd4UOgXnFqCNdceOpya/vQdxDAxZFpleN3oAHpoCJAeWqh2u4htjAwmnEpZvh/U3dRCB77t
9Ue1cOvgqiTkHT3o7XuENg4dbcLDcw+hhzw3QMduaQT73tbd0YPNNHrWq6sRSbrBrjZZ/Y3mom0s
3TXFe6r/rKtnx37QnUOEAqgPlIIKR5I+t9Z1lq1lOxfisfOhC94chpY3ZQlDp7kdejcYtclFIooT
6LS0boGbbsfokwHvy2WPW9hEZzMuLHo0IL+c9Jjtxn3bUyVnHp95qeNs/i0P8ZVYZWWBNSG2hsA5
tmsfczlcnw1N/nJyHQ+Qw3SuqiBpNP6Q4YG8PMSPF97ZzIo4h7BoOhjtOqRpkdXxC+iOwWGGiJZc
NqOqH0/k+RLghUL6Z276ON8/3jhC9NFiZ5wGF75JejSfs+SnY1wr7ZNlSRtItKcYrq0vfRVDIrNX
tR/k7ze9YULq1W8kEpOFdtcPhxoaNUkqVqLf31eucGWcfaAQ8nspjRtwizIRszCvfR1BtJrpKebY
8zC7tD+TUdnMDLOW/ziF73kBHjjdNOgmZIPjjiHUUM4T8Dp6Lh5sOBkr616tzW+X5/Ej6A0GAR4a
BnBhFOZpDT2fR7IV8jjWzKM/qVvJcp34JQyOSCeqYIwieMN0C+njXUApzym/kC9vhx9whazM1qLX
nHyFsB9VtCSs2OMrZDoJdO9HCdYzg7t6ZbCLTnNiRth/sg1XUeL1xqavHO1TNinyjPYxbgZjquiA
gqG1RUjUjT2V7CW0k7u29dpNNOvp1FporzxYFsJ75h7hWMcG2EyXlDj3sjMVcFwam6R8QkkoqI6a
nsAnnm4sZ9s6X638TWb9eRnz55sxwJPsvPUVuKHPlyfm91H/wVlPvkSYf/pdNE2r+ZK6m+Bcu2qB
9GbxTGZ+7UDMDw2xAgWcpD7I9SdZ3vvT/TC+6BICsdFVS9Y6isaN2l5XlDtqe5cajRtBlTboDS1Z
XyH64q1ZHC5/80IMOs/e3PFrGnCGivhzuKJ6C5FUA2DwV09Fm+dN0oJNVeuHAbyI101uA44EFLzS
rBw+i97Kks3kGHBJiBcnBFVm3oWTgZAN4iJtg7ZvKnU/YKpNVjz242toHuMfS8K6+LYHG3CFJRAQ
vFPoQQn2DeRRZmuujGnNkrA1VOTCGy/Gkq/JW4+be8rInSaP+pqu+m9E3Udf+8+YxFsJwlrbGgNO
wbCcVYkhheRfk+uihVsxfGqlaKdyVPqKO0n3inxQtWs/vNEdoqLXxPmqFa+WPfGX9368oxxOY+9D
5qRuVO5ydISKL6PztOJoi8s9ZxBphKME+3sbnzz5TS3xQE7wwabk3Q8BJL6VBZUuCsHNoO1jVd8P
8kQmx9pCbfkee98r9J5d9LAOk9OhlbzWE7js+ScfJJwbU6CXA91sxiYzEVUfC1eRYdNxbutAdRG6
IaNzU8uPfWNurPDvr3dKVHNfCfMBJb7gJqmaSn2IdvMGZQvyVdKd1yW7JilWAAlLQ8SORZ1iLiN9
gPBKdQxS2eJCGAwpciUUMzaoC6IjMMJtC+2mtOf/9Q4evZcQMHLDpvEIWKazk5UBLwXqM9fJnH0h
/26LfazoDoxRkHLMRHCaD762zR3lVWvMrTrkrpMbz+goH6FivXVgVYa86cnslYdQ1/dGF6+k6Jdn
5eRbhJiijR149wxmv52TIsYBYSzZvMuh5oAXV+vdSk6v0Qls05UtsLADzuZg/vnJDvBKuggz4EnI
SkTHxOr34ZTt8ubvC8e2QWsEA+TIo3Qs+HUCBEEJ5+HF0TUEyq7TrFQDlifwxIJwniod4p5yxkBS
5963vgzasU6v4v6LNjyl+TWoRV297fM1F5rjbOHEOxuXsGnAKvkBmqiEgtaLMn3xJO+QyNdS9lih
CdKAKgPrt5bdWlwybYZhmfSUUzc6XzKj4RFtjoxUN9kXnn6VwsidZ87KG3qesA9DOzEjTGiFJM5o
zWYQonKL/hCgI5VB7vYpp9cN4uWVo3iO6i+ZE2aSoF+FD49bKs4flXQvRXcAxEP/JypJJD5gaeZm
dPPsh6KjDN2vRByXpxQCwvMpTaI0UZqEY1erAxgs5QeYue+6xP43m+0/U2rJyrkZ9OhIuSWMsTA+
1c1DZH6dvE+X53E+J/77NNJddW4iD+VAbgdWLZ6kjdxDvy2tWFibK+F5FueNDCcFFtogOGgDb93B
v57lEC4PZPZicSBgbMCB0Bg4Y9DPB+KXtNzbMktSVxrsrKhC2XdK2YCDuZHMNYzGUpRMDDCXR8nZ
aJBsCdZQTTDqiJVB96YbfxmBepU1V2U+uGYEb7rzIE8QVg3EJFZCo+dBtuqDPTw7LapqPxz9XtZ+
5NYPSUOF8tFpsm2d51u9v5Gsb7ZZuXGjrsR0S8fd2QfPQd/JuT3raSXIiHJ3xWr9oEYjCZm8+a45
9JzygxhQfhq+Qpud3QTjFLpSLz/YQZusfMfCKp19hrBKJLp4ZcK8uAlKEhGq2ci8MdruGMP0BRcL
SrZ+E611wM9HgeAaZ0aFk8lPVRv9SYym0y4jkdVn46YKsx0wUbeFok/WXmxrlfVt3pwfrBIi/s6p
qXD3nM+4ng9aZg44pNFXm/o6SmDplAB2b+37xHrIxuqXbqafKlM6Xt4IS7lMjvn/GLaFw8nvtCRh
lue35Oe2f1PUX7/ZG+3PeXVsImA+Exx+NyWiYq2xcgf8hvp/HDRh4ZyLkT/kEKw2Vzz0V4xNMxTp
LrCdcotmjXyreHBUdBBbbZKs713diZ6DJIVTtp8CF/0OlUgOAJdirZ1vC6cPk/Hng4S1D9S2JrHJ
ZJi07afdWw/OqctWjrgF9J19ZkVca9MsO2/ESsRd16HfEY6vdI9z7W01+1sFJ2yQbcidWjnUxrI7
xZB5Zygejs9F1GxhEM6br6pDBjXZTNPXFX9YdsS5sj63TTtiHq7OsiItRtYkb1+G8SbRjlqy7+g7
GlCYGgGF36S6C3PeZbNLaTnm5I9Z9dz/44lGIwfl6k3vkGSc5SMDHnfhrgEHVtVbG9ba3PvWRRB1
VfRWUiWyXGDtG/jHE+kTxMmq5cLlFpGebOybeu375oX/4Kn0eRETyfO9IZ5EoLnKQGJWTL3fzqqp
cdMho/2IzHQdv43Tiot8ZHWgN2ruK/s/e4IjSrmfIBbBdEThcEUyRQn7TaDsiwJdwuuweOnsZ8O4
g2Q9GFpSkndIf6AJ/TMatqHyZBarBBfz9F8av+Cy5mSmShfNy2N8zdrpWCXTHo3UTRu+qJIbt6+j
rpLV+FyOfNHKXb2UdD+dDBHqAfmYMSi0EpNtbQhubhOv2JvenUdBLOW5VPxwAthDVkqG/8WqI5Nk
m7FTv+/IkztQ4nqurEYzNlPy5iTyxsi+Qqa9scoX0z6WQ+1a1rOkSyuDFR2NhkLoeugbIFRQCU6E
+KeTe1oWJRsci3yEZN/twSQYt5ryWnWf8nzlABZzNxj4zRwCfluV4TkT4hKtQtq7Q3fQ7VoghC3c
v6rTbpzY2GnJGg5JvMvnwcxmKMOC8f1AFGfACZ6RF4ASOJO9ys3HOIeIH3mkmsgHpqDDZE3h0a+y
ZCUsXhikSXshrBY0+0AuKAwS7dZy1rGJ3QGOgA1brt2SrP2KDE10jSC8srl8ki2ag1QKDg0AYvrv
w//Ebao2R4gaMm6u73e9BFmNdivkf8pa5vt39uh0SzKh9JZQtZ0vTod04vmJ6cNDO0sb0q5ZAQky
EWZCJTALNhMVIQ3G+6++91JnEJR/Ua0DNZVRfUZ60jYPl8f7Ic8hfsc8IScDbuLBkVuP7zAjb2Or
3j5B5yt95JzUizu4Jbzs1grdVNkhk7Oxw1tHWslufNgywkQIZ3M9gZgfVT5ARyTd7W1/A1YanQYk
RzM53sG4vqtUY2WfLrjz2ewLB7SHqpQRwbJKKi/YRcV1BYFHEuyl7koa3i7P8KIp7kaKyfR2fWD4
qT2nVUuHnQNhOhmtQ6Hukircqt3W81YOhNlnPvgUTVhg24DCmqLz2nFu6X5FEWNwHqYGdOqXaS2V
smwCuC3MigAPxFdqJOtdVs748QCt399Svb8S/+vlGfsQ1P72SZDE/2dEiCaCKkCe0OTVIte0slEY
kuudpPnt17Rzkp1pR/qVH0/yczYk0T4piv62ASDV0dUghccYtdS1/IP4cBY/SDjWywDtt1CXGbW6
tWS3CoAo2FvDu7FQUgyenPBYwgvfOluUp0LDrZS1DxATIP//AyyuSap1APiF5IDaxPpkpXyAFSGW
qbiptNPQ0JPv0M7M0ShAhcmpqJ1TsP+uGyvR3Ye7VLQurIc06qOB6CttSPIhaO4nSFfV8B8Q8X3/
Rbb3SbWvq5URL/vZnwELM44qXdllFQPWvPck/jQWd6n+67KbLW5M548JIaual/KEtBQmqMLK1Xew
ban90E2AGdZw42uDmX9+csbqKcoHSc78adF4n7fvkiPv1dXuo8WD9GQ8wknuxJoWQ7iPlYaXJyqo
+qFHd5WnEGzZlrNybM8h48ez5s/sCcd27mSxYcyzN0yPSBnozr1p3g7ZIQRQ0lxTxrm8WEtTSCsu
7U7w6M2MvOdTaGplgl6vE7tF8RT23/yIKsRa3mTFxu9tcLJMSCMqad9hA/ltKtKIYKMVSMb78kiW
IoyTkYiBqUodrzdLrKSJ9lnttV3bbOWujzeKtrKHlhyChCIIHx0RXjqmzucMAISOGD01PTAGfrVP
qU+MX1vUR1vjpvcOl4e1OHknxoTdpCSGOXQKxnqv35n+U0QjcNX9c9nI4tydGJk/4mSFPA4igjOM
WNw+aneXmntUsZE0XDvxFkdDcRleC2Nu5BPczW4yHyVybtIC3Ej+fej6zYjes6HsqlLd2cFzQrlU
QY91yty22o7aQzB8q9YIRxeH++crfpNEnAwXEFUXSgVfkUV0tnwbjGsNZe41nsUlKzAlE9ZDucAD
RnATx+EqNWOg+ND+6PHWse+lYWuvZVGXZpQod359U7c3HGFGTWjcakQKE7f2UWBy3mrgon20Aq34
nYoVTyXYf2Af4NEwqwmcO8gI/4DszFYUmfphm5SzjEWS21cxVG5oX6JXRzlkSqqdH9vtnW1PxU6O
+jG/G0yrhs7KTuzyZy/RrQcELvcd1Z2iALlfP1F/ynWCphgAW+BwuZHJ5R6K/Byldzttmtuu0wb5
kKTGQIBQ6YW+1bXMXyO2XpxGCBJpFpwBn2JjehkgYj3W4LGl0rnvQ9VVaN1u/Hj39xuNBNJ/zAjx
cVIjpNSYzOPoad1G6xFStPINzBsPUZtc/W+2BM/QY1LuUoetLnuzk5ssvkuK+3YNyLoYxBA5wQ9F
ckz7kKL1kZirNZbQNY3oZwsdRim3GyQ1eTjrCN9Wj9AybnOY9Ko10OfSBoMsbaYit/B+kbMiyVRF
akPWrFTUbebtUgWIDBRqf0ueOYdpJJ0YJM2LPJKEK7koFCjxLUZYVn67LyLrV1IY+soDeSkUhhXc
JqWCJUD05zvMa/VAAovOezGvb0JAun4WrNxbi/OF2sPMGQb7gpjDNLugLaeJfkUkkePtMLxXSrUx
Bxr6h3KtC3NpOAh1AfKgo498jTBnyDDl5Thyo8SIiNn5U5c8XvbuRQMzW7QO3RS8DkLkbjudISUJ
gzFm0G97jJrv/8YA9XNUCjm/xRZIx48G39FpgYRX8AeZLoTOgjX9iA8Vpdm1ECUg0c/aQ24vrHpe
qWlZRWi/DbV3UMKdo5IMSLeIoWrGqx/NIj63syYuFG//ZnR/DAthRVf4tMcmtFxaZfaNvjRX99UV
0MmSu52OTbgzlDpB+TtgbL76Bk/PVht2km3sR2MlQprPMfFuAm1OGRE6Y97ogidQKrHsaAK4UlmK
h3DW96Ei39F/qbro0Rl8E+rp5FaGNeDyDC4ODwAT1HgQSjliN3NqOnrjdZgdOxjClFLbxpGFVL32
mkk/LptadhPudjpRTTrsxLoslOhpZs69WF2huaZ3a+UPowkt3lHVfubllWE8Sepnq1u5QOY9+mFi
Z2YJ0q6QUYu4PB3yWQI5Rmgi/KmCzsl+lOB77fig9/vLI1zczUiJcVSQHAStcn765XoXWKWKqbLh
lVUr1ZXnR2t10zUjwnMbTp+MSx4jsLm99p782YIJ+vI4FqeMcw+qzTm+FGXEpNFykHzkVBql9mfp
h8cCwlyw0Vd2/15Wa53MSw8RKBL/Y00YkCbz1u5zdhjK4wTScrsj87lB9g1WkC9e59wrxpfL41tM
a9LkBVAcGAxdJfMEnITOSDRKaShhEg2np35KXVQDX1AJfs1kJPLoLzEylGOzAskd7avmjFu11bet
XewsJNIvf8vyXP/5FCGW8rpoTJKSI8wxereUiKLuEbFtjWaXDCumFiYa4AitejNYgZey4J410uXo
1uI5aDNtixrJ8G1gXJlWuvXtdwSQLw9szZqwrGFrNx1yqew73svm9FL6XwdfpQDBk8m5NrOry+YW
DjI6Ik0GBlkRl5AQJ9ZFZUxqT+MeeJAD6bdW+mE0n1BLXjkwF85pRDloLiD+pSFeZI/Rh0oKq3Ru
qqNYVn02e9gsrjP9SknQ31J5PRcraduleVRI2apzLxIEtMLA7LQFEe5xaibT41C6QTbcqDs06ndd
U6+0WS74IsSoJKLRFoIQRGTvkyWz8uW5nbNGoHngjtog9YePpP7Gi61H86/xaAQOGJy1jCDuohgn
jG3y88GLkf90IxjtW8neNFQWevbZ3/vGiRlRL6Oq1cJoZjMeIXZU3xW16xUqfUsr5//SDYcMjEM1
jP5x4GTCDisdo22KicbOqahA3UJRDNtOppY3Y6I/SUMdPtnhqH33SrPZjxkN7EFktsFGDxChXtl+
S37KzFKUYynZE8KnIMSsIEKqck0M76H8DgVnMs246GuD/nKn3oRrObhFPz0xKOz3qfbKMDcxmENT
0iYIm7+gP7xR88jt03clWNnvSy82sMZ/BigEnVJgq2mDRBBP8NvCrsHWNDC/zHEuvJF7SebApmzj
lN8u+9LaMOfr+eTqAAeVDl3AMGnbeipzDprAfM0D+yA502OJDlyfrUJF56EIIczZUIUY1PAGT6sz
LXEL9edQ7Ab0m/Wj79xaztHSH5zmpU33pZEg3H7svZXn1uKZYEPdAmRk1hUVrsq2b6bcz5nmRvYh
KLhqLG3f2a5M71G/xjbyATP0+zzgfYo6EB3uNNeeT27sD14nhUyuZhYyKeqw3vX9CFAk1VNaNrzv
uh8V9Nb26jVMg88SItzb3kIZmgSwwyUepMfLq700eqrnCCRRW+aZJhxQTo+OgJHpzLxnI2EAQVZ0
iOq9LcWHMp0Ol419wMnMwz+xJmb08kjzmyI0yE9lD62C7HpZlaC6nzi83CDXt30abbNKvSuDfaFs
Vdc6muHnIrrlkEZ3HdGF6HHYSlslWvmwhZCT75rL0bOABCSU58siIcFFSo1ZGChPxmXxwNWwMtFL
1zdYTfpqeavasIycm3BiL6ikZt7NcWjF27GLgQKNVn9EY7IMUVV2mufLs714gJyanD/pZCfrbROr
hJ7EnTMhYPmta1/MadcrlNe/DIgBIxoovV22uTiR7CEmC3/SReJQCBT9OKoYZdI7qDnWt723hrtb
nEj0V8kn8Rp3RDCT4inxBBQDHfb6Vk5urOGTpB6c/unyQBb3BW9+gzKygmSfsFx2rlWlmc/7ws8e
Y026LoPyebRhO27b+wDJ+MvmFucNhQ8TfiCNl5VgTm78vknBP7taW9Y3tZk7t+a0Rpcw/xLxlMUD
/2NE8IciIjEYdBgxjGHrxCWyIvG2VFfuj2W3gxmS6ji7HUc4d7uEuCuLYlgROj19qnqFfsriGPbB
lQSb8BTrV23h3PTGT8tZCwn+i+lZyGBmQNTE9lgTJSPkjh1i5FbbNuGbIqEuV6n7LvDcoU0PqfHe
58PBV9bKP0tOOTNjgXuDq8oQC9RdSZHYzoDwTWEVPbR+TX5TnuK7slMQUPWbeuWls7SUJHHBPwEL
ohdQOLDI2RoSSCuSKVAseu1x4nYIfl72ycVg79TI7LSn58cw1XIfYKSTHGczFBCc+9IuMZjaaBZb
Hg4TGbAscp4Gy0HYI/zxP36AsCtyqntSkvIBvpTu9exgTW++d6+Ph6b2d231pMqfbe0X1eTLdpc2
4+m4hX1SV41mpxqLaUQ5Og0H2xy2ly0sxVgzlQdHJJBMXj7nM1v5iq/V9ch2hwdWU3ZK9xJJB126
aqFBTughvWxuyTtJDiFKO2MByd2cmzMmD5rbgCNTUW4Vp3ejBp6O6D2Xwt1lQ0szd2pICJHrwsh8
MCuQ7xfZcztln7VsWhnLkudTkZwxyNzVH2j2Qt1LNLsjggqarzb55PIx+zcP+1MT8yhP/N6Qm6RM
f78s+hduS4uedN6Ubuu7TflYrnFHLy7OyYAEJ3diRy5Dj8UZ42ul6pC5gIDOjjbDWpCzZkhw60GK
1LaLmbnIu1bsly65q+pPVrAS5yytD2liaiA0pnwkbxqiyZ5Mz2bPJna+6aS3oiivej9buZ+XPM0E
jomYrsof8SHqBbIx6RZHgx1HaHN7Sks3hRK9XPbnpTzab4HqmWsdAlGxoCo3kZW1CDCiOyK9t6V2
UCWNNhvZHaGZ7YcADtZ/NDiQy7HaO62/89lSduG7SWuv+P3iaYzwAGz5sMwb6DGfe6VWmD3FvZQj
f2poUw+7YRMP1GP1HGx9jj674+ZhSct8uKFbx82ntV7p+VASw4fTDxC2hemUSWplc76LsCFr97F1
k6GEB0LAT+Vdm+e8l9zL87/ksqcmhb1heH3kFz61eaca9mHzTx0e8l7bTs0/l+0sQe5Y5z+TK+wN
I3PG0JoJE0djCOE7zzZFD7elVV37DSRntEZtreYfbYoPfZ/tIjWEnOevu2jm19HpRwiBk45Qgd3P
E1yn3iZRSd+jkWn/nIzvpfnPGNyh1eLG+qFu/0UCDpm+33qgc5FWmGVbG4OYYj1HqhJd+RZKULl3
q0bPjb2NzH+ibnt5spdC61NzwlyXOVGZRLHH9YPpSzaWu0436YMnuzjn4ZS/VeT9PauzIiDHBJpq
4tsubMLIsWuoHVG52o7lNi/uJxm6nTUKmMVh8bDTqD3PCinC/gzCKW/1EDtl+jxviq48DIq/tcs7
ey2NsGgKUrqZbBpMmHifF1UamFVUchTICjp/V5q0TREE8L6Ffyv/Pk/eXM6ikdck+yzWh8PRHhrQ
9UQOza4xIJR56uIH2exdS7mtm5XdvnR1nBqbo6aTe1cJ48IPLIxlXZ0dukiREdvToVlr0ca+7INr
poQALI6nUk8VTGn9vTV+T6RHovUVG0uHF8xpRHgqxNCAVYTh1NRV8wiHKNpyE7e5C95kg8TSxvlX
ozmxJIRddNk4k5NjyW9oAtXoLfPuu+7t8pQtHf+nwxH8Oyo7Xc4zjBh6SNfxp7oMN4pxUJTP6Vhu
6uGhLHeXLS5OIOKHqO2Qa/7A1MVl4yMxRrZ+CO71fF/IxzD5DOfe/2ZF8LoRUHU7lFgpMkTwFF96
n5LpOlTUhyTw1i7xeSWEO3QmrefFxng4kISjNgAjoUQ2+XNIQncVbXE9xHpmmWxaKNAS6agjWsr1
Y1z7NIp6quIadrXyDQtvDz4Blgn4LEhjiVt6KAB8FPMnwLqmWruu2hbGsYM/ULa+d6vouoWjai4/
Av0nsQa9sbDR1HrI62l+EaRGB7uTtEe+7rNuDle0A9ykvrnWwDIHIeIEM7F0y8wVV5Cf55tuUqqh
1TRWE1DfrjftHRn6y/6ycHTMELtZoBxqfFh0zy1kdZ2MlUZ9LJDeC/8+HYdNlKzkpNdsCD6pJ6Fs
pSU2ph76LPs9tqRbxR72l0eysL/ORiKsTR/GhuYXeEIV5XT3u0l5DLVnBS6q/8UO3PXnMzbB/qtA
9g7Htt5tcvkBQEQbFe46SHpp2sgJkF3nHzPT/7khlSpjqVU8q6cKYNWmrcYihtxOcbaegjIi2M48
yHdpWzo7j5z4MeiH/jgAY4BrR8uudFoYAEKZ1py+DJDVscv+MAVBtMda+5N2HDncVEGZwbrpeMgC
VhEJyHCYIG5Oxxjgb8Ous65aKhngkPJa28VJoW4MaRq+eP0kv0V+7d86YTG+D35ieU9xq2pveguH
Th5I5IN72fIPdqKYP7wwnh6tRKU3VLK77FAURdaDAvP7yJ0GdMQOlddY3a1TxVK51+pYCQ6K7wdf
KqPrv0hVqWkwF+bBWzHaSriRfA+VNLtRuysKg9m+j6rIWbnvlg4WoFFA/XiZg/cS7rup4BpMFVKm
XtZsG+NQEb4W+tVQ3hb6LrU/XXaqpbU+taaer7UfteEYqVizyp6aNK1qTbCxSW5cNrO0R07NCC5V
xxPuM2JGgUgvfYq9T137vVwtgM1zIx5bUPuAkCNGhZZzHu1J6FN5RuBoMDK6dfm90LZqetD0hzhA
RqW4kaIDQCKnfDTNlUf00puShvE/ZufRn5jtG/SxeA+Q4dN+dNAO5emnBE0as9sZRreR9Yda2jUQ
JKwhuz/w7xFXzsS9KscnpSdgm+eG7XJqJIBZqYue3Xc9f5+6YQ88yu9e2ri+Nv1xZ/MgmEVHBhpu
YuOJq/Q4Bfn1qFmHyyu8cEOdfYowB01lJ9Rl+BS9V0wIkY2tZBSAlxvfbfP4qOZrfD8LgRQD54aa
IaSyJZIleKaXhXrap26Sm895giCNXcSukXr3rZT/or5wVY/1c6HbPy4PdAkdfmpYJEswUiXuJaVD
LC2fjp6cEOzYqeU2kt7cyWYHXUmRxdFNNNVWfh0HkncjW0lIf21RB7+8UZMlt4lNheR62j3K6hhd
RamNxKUOKZ1K/7/XvAWxMbx2PnX5TaQH5XXQd8b1KMvJoxxxIWd+voIvXXJholIKPgC5DMQwBU+K
/Klugm4A4SR1neuBapft2uBU0N9QaYl3VRV/JiPzaCSHqYy1jTKsiXAsnERgSUDfzdgjMB7CEQGu
cZK0UE4JCNIvmhYcnNp6NZU1zNrCSYSM6pz8IdtASCwer300mEbJ6o39tDGpadD71gaHFHjFZT/5
0L4/b06KGYoKHkeeQWTnm7NWeipi9pi6pfo28MDU4VXfVso2na47+QVqPNghg+BKK4dNQjeDrD0k
4THwr2TNVflvl7/m4+zOCWte71BxcbeYQigkJ9Ek4T8zbj0FzXbVjpmbDH99ykNKbCB2BGocbxIp
btqgs7QBgAFaI+R6w+1gvKvq67DWPfoxOD03Ixw1BC1aWeeYSeE96PX70YlXZuvjYTZbINo2oeqB
4FgITo1kDJXUwEKutbtRfsmmLbj+QzLBT3W8vDBLg9Fm5XAdTgkk0YXo0TQnj5WBrRRZu+axyUKK
vU2argxowRmpiGog0jAC7k0UPbJ8w0LvCzPm+GIgjhoo6avTZ7SnJM9ODf6eVp1E6pC3rmAembUw
/U1jhM+N+qy30Z2nfB6swpW01a7Qj1f23B5lUsZB7Af+eeHgodqn6ZVcpq6fOYizanDThdb0QOJ2
AwHMrpig+xn/Gbp0n9QAoozny9O/UOs8ty84U+RLRmc2VUpRwtl3ZbcpRwlFWSW4n7xfVR3uR0mn
QYvwflhLqS15GeUkbq9ZG5J9c35A5DmwlCmrWRNesGF3p6bbOVbxhpspXqv3fDz2GOYfWyJkJOzp
CA5CbGlTA4AWIpXhRgtv7DV01+KYaHejdjETk4tpQkj4SDWb/4+0L2uSk8e2/UVEABICXsk5ax5c
dvmFKPuzATGPEvz6u/CNc5yp5KbCdTv6qR1dOyU0bO29BqQBIDMFllmCG7Ptx/us+14YO82nW1w6
J7HmrXWSdsmBtn3qIhbekkiRf5kWUuQ9C8sVdX9MqDcndFsChSRfrwdeGCNeRkCU4XyA7IjazbB9
L2ldWhbAq/2OCiOwC1yU4A/yo6s1YVmMhVc/lgcqiPjP+RgN0eQF7yuYI9st2mc7296ZFUTe2z7o
/r2/CZwzMJ2I4gBFqmaTVTfWdjTWiNXumHU3wY+6lVYw9Zr5W2gHnQdS9lxFxoZlEoH6/CaN76Zq
J8l/treRqFm6fTAUN2iBmPZbWR68dtOnT9e/32XmiPAUrTXczhA4VEs3heNnEXLDYhU6AoAoUOHh
NS3m9qT7UrTVCmLfqY62sbD/zmIq9y/BMW/nFDEnmm19vrXycO+So9PpGly6wSmHCvzRHF5JsM8I
PDgh7YhBjUGf/rSccN3RYZWY28R7vz6hl0/WswmlSmUCOccIWxEMrnBRAjt27Xqi36eW4s29krw5
/Hs0XGTwT0MaAx73vGVOtv0ozQFkFwvv8DLZEFB40+bWQOEtreW27gUQFr3m9lzahKcRlY/nOH0C
y2Q4fxpWtWvlh5GDoOyxbRLngaHNohaj2XhQovsxS7IpWx6oNx6nDcbXyXI9Fi7kagD3H8u1HYFs
o3szX3w7yEAQxyNAGCEZRnJ4PpuhsMXQ95aB7ucKfmCz6ljM7BU37zz+hAfU9W93ke3M0WANBrwN
0tCL6yFOnKLNQkQz/I82B3GJfr8e4GL5IwBAzNAUgb0j0ir7fDhD2brwV4KCfwEYKuqXQ3fflm98
hK0avAvydl8JnS6DLqQyg1ku8Dyz8Y2i8XuGzh9kpUsoE2bAXn4MnrPydbzyi1xeGaNy79n91A0F
apmBlPeevSV2iWR7d30eL84rJYaSloVTNOVujBgxzsUw2voCEmNyXVPNZl5aEHiJoXqB4h+WhLKZ
gXKF7nSCOE31mpF81VSaBbE8WX8DKHuXpd045eUcQL7glW5ZT1ptMt0Y5gVyciB1zkh42iGEF0db
+H4EE9WtMU0IlZlQWhyVjnma2pgFNHozfc13WJ4moKnt+Q0CcuH5GEJpswEuyBgDbwNoNDfNs82e
r6+pS3jAvKg8NPGAEAePUP3YtIOKIfBIs5dVuo5qSNw068m/GfoVp27A3IfYaIK6h7BeuzZrzYpe
nEKQuIDdghgD9NzOR2hFKUuhvW4EbnhX5w9eq2k2LO6Yk7+vLLRoGAYOn3ccbSNImGTYjF5gTneZ
jompG4ey2mpGImecd3/ZZEFu7UNT10C+fBPhO82gSHfmXwIdrGx+8EvlJCS+k4TIK3PAAQsift+Q
FRkPlbPm4X39z82NOSTadhQgJBwGRFl/rK27ejAxqhS8NjMYrVcKaFDt7K8vwaXJOw2jLII8gfB+
YiOMab+7UEthw6/rARZWAfDU6JDAZh0vBNVr3ZZVDDsQMFvq9ouFmmS9HulB+m/XoyzsVkTBKp5b
glDCUFIEwmeQczMZQUY3BYqEcZOiTROvrkdZmCy8BhhUwFEHQbdVWWlQ6HNJX8B6jvtffPfJjDXi
PxejQMkDqvjAhjtQvEU17nxHxrPELkBh8Yoa96m4SdmGhP/6vREC8zOr/YDY7v9xsTo5mocIqPRG
FPEK7Acze6ZE8/fn9XLWcJj/PkoX8BBymItW5vkQjMGMklyU8aojv63mRXRHEW8LsY4TTaCLdaUE
UuYq8kOsOZi0r+xyAvP0mLjfabYxm3/95DAqgD4SwDfAxCD1VPYHyQsTlvACDG/7d5es+0HXWF4Y
x1kA73zC8o5bbASKfeW4D1O4BRGnApBI125a+CyoIuNzO6irgQagrNw0zK3Q6eYo9V0WwoTY3ndD
uYK/g9QdxwuL+DQUU98+0i+JJREKCla03PXtcfA0N8vSaJA1EzxYZyqpehxnZUxF3xF8FPqTVoFX
3IQtWAco1qWaVXax4/H5TyPNX+9kuxQ2m9AWRqQSLmO8QPNBJ/yxMF14duOjADGBxpVaIu6EGFLa
OvEqx3Mj/ULZhjeaXsbCEkMIgJqhkzhLBClrGHDn0OtCqBRk5JdHg6iC5Dp/LmE4ev14XIwDAuzc
gsOt5Sp73/OEX7qVH68MY83Jikdr5j1MOorCwidB/Rm4HVgN2gRY9/NP0ifETtjUJyvYIlnGa5J/
uT4K3d9XPvlg90WcW/j7Vbpt88eu+n3971/O0uycjRLnn/fYxQmcxMInbRMBTMDtbu+H3b1Hp/bQ
lcBH1DLWdQUXw81dc8BkQPNWPz6Oajn5HJIE9bhhbQnRum2CXR8ZmoPyck+ing5aDoaGDWmrqWyb
TTD36sMUtNkHK27RcN6K6rG3220lPq7P4HxYnd8xCAXrIIbuGHABauk+rR30AClCwYDMf0oLUz6J
rL2ZxrTZl0ObrOxR/CDtKG/SRP68HvtydcBoHaItYMq7EAJXgVYiItJoPEwn5GdWoVtsWh1ufz7w
1dFR3F1IBQCmQo/ifH1HvGZZwWaJBaffuIYT+G53k1bJ184dVwOK1S4sHz8xKLw1UZ7GAYGhnYfk
pE9isNeBRq8fuVcFna4XvvTFcHvO3uDgeJtqgMG1c/4HBu3UsFDhcBBYS/8R3XiTw9FJBKEOM3J5
qqKGMwMBcAqBykeVfHDIeeN7NUCFYfE4oVdVP/W6F+jl422u5uOsA72XQhtBfT9VdtlX3hhBBzD5
6oYrE2qlw15G8HCNIBz6OIBcWkOqnsEVr91d/2CXm/o8tJI0VJ20YKCL0LYrD9IC95KB3Pw8/TMA
9HyIrlI8srJOyM6KoeXpZQFLv8ZFte10bYvLxXE2GPXaaMJE8FZgMJMFjCLgGVAdeG59GcD15C2y
YHrXiKAVvubAulwiCDunRNBfAqRPvUcq0abmRDG2MAPZnu+a8i385yL3PH+oHuDOhbTNJUqxjgZj
mGPUPhv2wvF/gWP60BljtUfesb2+KBYH9DeYKgg/+CRFroJgMfnlmJsJx0RENQvv8iV8PiK1h+/G
Dp7IBEGocRvS9cBuORSCi5xsG/vYWpup+mkb364PbHG1nwxMWYUxn/zRChHTT+xi3WT8zhlGiodx
aWzA5dPxCHTzqBzAuRkW0i1h8mGSpzh8rAfgdTTMCF2I+ZY5SStjn8eTGyX4VN4PZGRoegZupEld
L6XQ5081y0kDaTFDFOcfcRIEPCaHCgfjcPw7A/5/9V1Jg64PJNmH2cFJXl346kVmADfo2nmgGUgZ
gd1pnrSXOBrlV8wf9+RX+AWpwEbHr5BwVyOBHcvAhm5u+hHLhxx+riJcM3jfDbrjeXHRnIxeSXrj
BvYuVYu4I3+xGcwz9tCaXoP2f31tLm4IhIFtO3r1IFAps9xOPXQOQsQxKOp0FOOwGOSrQnQnQkB4
4xnuYlpreJsfIYZ4PfhlzgVwPtAYQLF4Hq4h5VUHep8zWjZip7V3BGttnaH0JST5zkr3EPW6BTVf
mueZyWk4quJtpevV5WjD8CdDfuf+qqS1jsKAts8VaIVN0azjcpsX4iDi9fVxLn3Lv+PEbJ+vIZaY
7WhHCFzA16gm7BAlzda1gZmEUOL1UIu3OoXJBF6XyC8vbvWsb2VfJIjloR0TDGQKvH6Cbn62HmH9
5lRyM//vTUvuUyvb47cCzqtRE1rcM6e/Qbne0bPrikzgNxguD19RohU3OSvwqJrKYVWYkLAQRjTt
oEY1HqvEbh5y2ew6vL80En7/j8kAIv3/NqnUx6kFfyEURvBDTAYYRrce+j13fxrdNnW2EczrQWAW
mCQU26Tu+LpMtLHYCCqu0NabcTrKN68JT6B8VOKIjMZ7YtSAPOv8wxeXFWDjDt6TdBZgPF9W9uj7
OTSjMc3Jd6japeQ/f6ahfyLPACMCDh8AxaOFqVwn3JDEKKtmzjOcY8/KfdyDnjH+0KzbpfkC7QKH
kIsG/oWDgJtVieXxOSUccMTK0HsrXHiFOx30YMI+s7+EEPfhXR4Cyyh+yKr81rbuU01DyL/k5EvY
UaI5nRaPRsgggguCuhmqD8oRPGQGLqYGreG0zTchCZ+BY9p3Uw1jNBg2hckT7fONI/NNlGkyhj9l
OfWowiMNBeHZpAbQNeXTplAcJxCRWqXVY8PkLmnoj2xMg7x7nqxubUXxL9g6zHXcAX28oXrvOG4h
0diH1kmRqNkB89+vf6F506o/Cd/FQ12X4b8qjH1027ruRizoRMJiZXjKybiD5kEQhvK+BOE1THWy
FUvr+zSikjdVcHUYxwkRKz7VMAej69bM3hPUTRxt13ye0GujU1a5ZXSTtAVipcimfZEEbvVWCc0N
tHTfnQ5o3gMnuUTjGHFr+Qgy4gjmvA6SCOpRxzDG42dz/WstPUpOQykLqMy6PobGYbpqgb9riw1c
xdzke5hGaxumUmPUB1WvOfaXQ0JTHihZnEZEuc25qJIUVtg4bMMakfiqSe3D6JtBz/z7kEGoK39I
jUmj7b10bsxO9SBiQqwBEnbnc2rkjTPGFg5BQgG5db37JNLlSEufbR4PKAhzDUpFVJSVmUDVuMP1
zdyxeszHQQDYhwPDWSdZBdmIqIM3ZwuLIM1lvrQoYRADCXZU8PFSVw6gpspxk5oDPAHGh5RsO/gA
ic9cIlD3whXiU4rWkPLVzE6KInEEXBD7D2O6j+Ivif+Fedvry3FxJNCdsdEV9HAtKrfh5Moxw02C
teElL30/vPEGrBQxaVb94oUPJIoL/RfUoi8g2qAfhZEpR6R4/p0Tb1h6I4rt2Oya/tF0NqW1IXgj
sFtreP3E+E7iKkdVLK0+FvE0Hx/F1k/5gdTPZW5oZnHpCD4dnbLWeZRMUT7bE8UurVYNcX/NQfd+
QouVXRXuNql6a10XhQZysRwXIB809yApoe5sRxQ1adHrh4pPvkpy72Zw2XqcjIfQKILCMraM/b4+
n0u7Gpv5fyKqALSwy5OBgFi2ImW08vi93+uwkYu3+2kIZUnicUNrFiGE54WgImNnbeLoMRJfK7ZC
e8mGhVnYaTb00hH5B0xvoZ0Mmrqy2UKnctqJO1gmA1rJzjskA1cyFWsCVFPSyGNH81tTjIfrk6mJ
qk4mUBoyBYsJI5UPUwWp/kc7fmuMx5bum3pV6xBbS3v9ZJBq7dInfp8CVw5EHQeN5yYmYBzGn9gJ
pzGU/QYTv5JFNmLQtIVTYuDQOLBR0W7G9djBgE4TTjckZeONuZeOtYlwbvyRAdtdyI3W1ePPNaKk
IAwLfu7+z3gdtS1A0qirW9yhqx7CwMnWsofoHVZ/7GcC4O7WL63iRZZeeu/KrplWYxMZD+juoi0m
0kjcxnWW3XSOB8Hm66tnYeyz4K0Ndz+om6JafH7BegV4mR1eryjAHMLo2Loy8AYtAXzuqqqDn1/n
eLDiJvdV6DycJ5uSDKiRCVE7t4ZX249R7txkUuDJ1vi7cbDFGunLnYRuchDzctIMc+HEmSUqQAQD
1RwsWOU4YCWePlBExjAJOFuQn8JlcX0il04chICBGWjmDsBxynUeTXXYORFyspLd+N1ethuvXGXu
O41NsHh2UuAxrOk0L3089BihOzjLCF/o52WM5B0t54zTuM3YzkDeCRLq9XEtHC/sNAY7XyCNZQKx
1BU4q+s1pClktJ7yuzD5AllKkPb7T6QSEHVHCxLUkjnTVGaxbceI9QTv0cQ60vhYye9eoskpF2cN
qFY8/bDyQSs7H1Fe0ySOJ4TwLCz5nyK/GzvN4xKCTAsrfs6TZxFk9IFVGYyOy2ZMoUUOlk5Sf5kN
IX84Zjq8wTamghRgaH/P2sI/hAk37t2Cd0eeW/mGgxSyD0szPkS86d6pDM2Pmpfh3rSiacsNJ8Kr
gpVkVw5RuIXudn802TTQYHKL6T0doXDGIpklwSCpWUFo1GvW+cj7uy7JzPXYsmqVtL19146u8dDU
oezgjjNOu9qqow+bW9kdy/vqKaxaeUt50j1mRtPjtRlXULpLcx9yRH0brSPT/uFNKcSqC9qGNnzh
qu6175NkQ7shuXfcxmnXiZNAkKlChxRk/tiFNuAEE5u3jkHMBxMnnodqig6WU1sbP0SiE/S9R/dx
JcsKJee6uU0ImX9ZyA8DfDzWdt0X8A6mMcRS/VJsa+Y0W7MQfr7ro7rfo8ooDizMk2hlTjH5EmWT
dxSsldB4kAVJNiHNxiqguUlv7coM95HwoSRVtWbbBj0mcStgzrV2gNMC/4/lxn7oswRUXWfwt5wN
yS6ffPYt7+L8iOqj8crTfPg+hV740FaCbgwrJj3w+pRkQYJuKF3DkJUCV2im1lcy2T7a2pLdZHlv
ffRZY/+iZWI+Cjfjm7KxEiTMoBxka6Mos695ykQNPecy+68IHXnkELZ/49YwHMrCmlaNGPM7/N/7
u9jzADzPXHIXGqOFxgqJD560+Z2dOPW6KaekCmqUe7/6tc2eRBH5HBbIDalAwPEysQ3zKMp2IJLb
h9Juu6eUk3oLVprfrTgh4xGAL/HdHWITvd4GxWIPLsc7AXJcE1Ao2j56oGbcZ2HNK6i/z2c4PC1e
ojQvnstiYuWaV3F16Mu6fo8oi/2gthrxQQcO4GhmjZNztOOs+8aBj9zyKauOYW+S16KvSHiA/WsC
ZUB7eoLbUbHN09FZGaHhPjluHR46q3XM3UBDEm3qvg6tgBWou64oT8dhl7WtfMqqYRwCmfnhrXCM
HEwjo9+HSWVYgSvr8geIOvErwbzEQQ2V2pfIctpiXbhD9lpyKl9sSKt99yuoyEaZb3YBr3jxWpCh
/nAyVBTAI2Kgg8RpXH8tReY/hX7UsqCoCIHmOc1vPCGjzdSD452VrXi169Fugshoyt9yEHJjoaH4
arMEhJbMQ7MoyO0SKtB54scvJA1h/pU4sQgiJOev9mgb2zLsSRyYpZkB8x9K8UaaSBzCLG/8oBCM
3YjKDu8j0mEDl6YjsYsAZozzargRIjXfRyCfAjutKX6644U51HhL9z5v8MCGdI4jD3WYGDg6WJOO
cPSbmiNtjPRx5FNfBjCbqQ+1x9Jt4XSolzlT3KD64EhwOXj6H3Bd4kvl+v0h9zIfjW0UAR8KvNEK
MJTiddWUzUfkhfE9TsN+bTT5+MPN7Xo7Uag4kaGQcdC6FQQ5pnGMbpIhQerqjyzc1ZTnLxLH9dbk
rT0ECBQdSr+qtwB6pHe0KvmzEY7xnsXEwXZIoYngsbjbRASK+tk4DVtowqXvud8aAR3jfgPNCncP
yQkoybHIGdZNM7oo+lk2MCEQUI22dHRhCUlrsUl4QTflkDpiVzHW+Csvp84UgEbc+oGA7ly3tuM2
i/Eoa9AddipItAYDRMU2IPh3ZOVGbrphVpq9erCNB66tlQYs46nTjCvwbaZq5Ztt+hsy8eBSyrLu
3urSDzcjaap3l4bdfoizdAsdhvadREa3r+GVvGqMvts0blOtyTzpcWFMX6nVm78FTb3AddPyCcAA
9zbq/PYGNhnTwcJChJa4EetMLpZaAdAI/HvLKdljnBgjjLxCDiWF5ynZmuhFWO677X810U+e2Mqo
gnTcUp21yGI2N8MFZykBFJOVsA0wUKU195KNdldDDT5rdMDKxaznJML8C05qeVFf2RGkKdDU7cfv
lfXfLLLvmzC8ICgIJT/9LHuknY70vZhCUhNEbB+1cgDI5pf6SdS6dXkvDSQN6Qx9TA7OsO3zJIAv
URLvZfI1pP/xWvMWX0pUUNVzgVRETQUp13nMpI0hXTy3r8vwPkkCwbZdtRPtXah71C2lXaeBlCmF
o9PoD3NX2Whe++YbiQ69zm5waV2chph/wsn88Tps4mT+apN7kLkDxWPy761xhgIXXnLAeM2yx+cR
SgDZqD3333xxI8ad6298R9OTnhNq9a0EjXyQSCF6wC5g3Fabt6Y1zC3bybsVXnbskhSukwl8ZO31
9dx+6ZOchFIxGY3rtlWeYTSh9+LRRzgmWjpo7yWTHQqipzGUlxdBllf4MWJAkXAFBTqkiJDMnMy1
GzZQWTFubSAL44HBuQLUQAIpohwaLIUVpFzuR7jzSbzYOvO7C5DA9dFrJlqFD3luWoftjKRooo1P
3kSPysIx0oGhltYkLAZA1wMU2LpwAmdD1kLoAS9Pu/mdNq9x8+UTo5grrxAJgAS96oOFLKgNxxav
mdzf1HXQgWUCuUev0CEoF9cKjgig/z0QjlWDHGFzFC9SPG9JeLSNX/UAxSZNi0EXQjkhTNhNw54d
IXrvxR8SUCTWps4uURdj/veTI6JMm8GjHp7MXvm7Tjdp+SCr5898kb8zdfFihohPJTCMCula7Xz1
yu9hvhKNrn+wuLJOvojyVE4sO46YgzgF3F/IFz5o6sK6qVJuI6PGAymkmKo639SwGmydN+ufxfnn
0+FkDMp5ylMbmnIVxtC1R95/bfyXNHy6/jk00/Tn0j354n5YAA3eIIRNv8UZjDeaT9wJs+kDkKmo
1yEFO19So9mno5mjR5VbxwQ2grixzX+2a5nnCWkbaHjQc/XVNr3pGXbtd9jlYw4wi3j0jKfeuYsA
YGeaU3EpHziNpGzCGnlzXICgtBrNHY33UeMFlD1BArj8dxTsPCYG775Z0xUln/N5s60qrAuOSIO1
9uj9RLeD+My3BycKOHzUXoEzPw/RSBgXWSEa7V115/hl0OWf2et/AzjKGLKiK5kXz6f78KUQWxbf
lOGO6WhLizsRCCoQpIG9xnSdD8M1k6Ju+7kG5+5EtDXqNOC6i3rpNoTiKHgYaANBZVfJA8tqAh1W
oLcWg1KeR9uUjQFUuiy+ub4dl5p47DSQssBg0dzQvJsDtV11i6JSeixQ1Ni4Xds+gvEZrpoB0rED
Y9+labVrNjnbjCVkBZ1hXca9tNhxL/9Zh+ge20pyknVkKicbW9dNt6YtQad/jsybDpZi0tJUHZeO
odNQSk+jqOwadRWEmgG9CXkSMOe4PrPLESBeNbPBwHBTziGSQaicz6XTrt1V5T0ZNJtpcYWggv8/
f1+5D/wCKl2NxN+vi/94z9dRgWqJ725IohOV/iNvo+bAeNqBdITUEZh/ZTFiIaKnBQ2zlTcwGNU5
ePwYWyeCsiJqVt3kAurlBnYEX5q0vAVg+X5E7W9qe1TGhoBDCphAhygR/r637vvQR+FLMxdL78PT
H6gsYrDT+qmf56I3vnrsMWbHPN7EJRxCj3W1JzrwxeLUn8yHcgCg5uj4kANCZxENsTbpAlaNoBbu
IxSIri+ipaPmdGBK8lL4HNSREQPjAEySL51xb5qaE2Bxnc6y68AloG+hrlNhFA4UIQC44PZtnFpI
v3Xd38Vt/TeCSr9PiswvgekATgCeBVn72rrbIvuWtbdGroNjawbjK9s69FkjahuDiZNqX/LkFn5a
+898kv+dL/WF3hJ7lDzEaHzW70oiUFcrgszNNJ9FN2nKkq6HtKFWiC8/gkIMUQy3gLhWuqbDi+DZ
+v9vSMp6HivoKELGC9dmR9es/JIzcLs9zbwt79G/86ach6FpJa7fYt4ivjcBAm3au1Hc1QwJFPx7
rJ1PttdHtXy1+SCTQ/4c6gsq2rriYyoo7XGdJLdJfgzlQwbssW19hZ1oDyEfGlBrhU5wgJfiZ/bt
jMxC7Z2AvqfMaCGnFPVphI7bY9HHKxOF/ljnpTL/kYtj+SSIMqMDLUaDzTvX93bc3TV5C0i+pnW2
uKFOYii3TF0kkzM5iCGhN1PMoga9ZvHpIihJYSSqKjEMRMBcBqFRrgYdqHZx5aHxB3qX+8d+4Txf
K+EQw8ocqKvC468cR2qQ5/Btg5IrW7mQQILSzfiMzskH0F+HT6zB2VUSbFrYt4NPex67TkXLvU6i
gepET7lHQO55FW2NWnZ1O7TuqpDmUyN/TN0bcPEbavyzYCdeKpDWRaI6s4bdizqBAQ+hxsLYc26l
0JB2R3NPB8OBS32V3npeaX25PuKlRYmphokuCA4m8NjnA5aJsGYpVCzKOLBS6MoXD1M0arbX0uF4
GkS5FhFbJhVFkJj8TFw0dPaZU+Ep+dr2b9eHM/8ldY+dRlL2mJT1GA090uNKQvkPko8gGK1sNIlI
9349km7ilJ2Gm4RlaMQgX/Q/omjvpi+uu7keYmkjzAx4aEVCIwQvmPNvY9t13SYC0LIi/HATeOeg
/1yhI2kGwv8gxraOflwPuDym/w2ogqG8rAeauEVAuyQbJoFXgCVvjibo9TDLH+lvGPt8XFXpWI1d
zB8p3bJiQ+m6yF4I/cRBdTJ76qPfgSE8VNsRhTTfcr4bKk2leekgPP3787+fVEZcENUlTIzwJJEw
R4PxK9fdSovff74NoU0Byqv6PB54m0ESzgJO2X1punHF5VtjUjQT0Qc9JCPaRDqy8OJGBd4VlAZQ
8MGwPR9T1JUualaI6Fu3SQg+Ct8WkQhEbyFv3l5fBYvzdxJLWQU2JLQdp8H8xaCAGgyYec1ZcKm8
OB+mJxGUd1DhjQVtJCLUQGTyY9W8lNFzQ1dFvevRIEbuzI9WtIW+NXhdq6LQvCgXExrX+SOVDgzL
RUITipxZfYgVaMSW4EHuDuMXmhhoODfcK0GODgu0/mT9nLksf2AgQZWrGYNwZ4HfB2VaGjWaOV/c
4KBrgKkAoZsL4WvXjkTdhgS/aHjh9qYVx87XHFq6EPPmP9kWJPfHOsko0MzcvU976KkV/L5odBq/
i3vjZCTKQY/Td/CSCWHaIetuHFeUSEasI5cJW7cOP3p+BgtxHt3QutS98hZ3yUls5VwWXZ84QzXH
JiW0lbZN+lLGO+jigP7yiT3yN5IqZMt5O3hRg0hx5wQNNYNO586u+VzqjndJ6bpNiQgZRTpabW0A
fmiuaU0sbvWTYShb3ZdWBfgKlt1gvbkeYrxcn6bFD+IRqDaBHwX04DzIkzVXcA77mxq9qATVIdOB
VPaaZ3dG+Igm2PVIf5rjaoKBzBbvBBwsoB0oQ0kzi2dkJnJAHiAIyc0w/M5CSCDeGzCG6sqNIHs3
fx/Du8p5REvuevSlcSI3BPOJwhYHdIvzcYbMKDgMcTGPvP1oYmDL5XeAyx6k80rSVrORl3YY2Kfg
NIGbQC8c3soSzyRvBvrZ1ITez03Of0jiBU65ioubIV233a/ro1sMCOkXEDqgz+moyj8GjEDtKuxQ
pvHKm7F9b6FW4cn72BOwsI9ep3xcwyhaM6VL6x+XqAdb9dmBWm1Ju3j2uYUFGklKoWAH64bhZtTq
QC0GgfQX4BbAMEN2+Py7+Z7sUVrEW7qh7bYNp0Mdm7s2YpovtggogXgy7JBAykMdU7m+G2HPsn/z
6yHJ7sbmYYJebNy091BV2wDruo3r+BEmps8jb1d+9nH98y1tctCVoT8FMpCHovD5IJk/Faz2keTX
cEI05O1Q/nc9wOIsQgEXzQh0glFHPQ+Q2rSWJsF16obTbu7cVYa5jSJPsyLmC+pih5+EUS4wk8CD
1J3zErjwBr0NlG6+7fkL/QTxefYi/9/hKJvZKi1o0QIHugqR0yXA4aT5R22Bv6frSS3uq5NAyksl
8ULWVxDQWZU25OX9DwoYZ/bS0YfeXRdlsm+9T7T0PMC4GA4PtNVVKb1K9L7Z1CjWR+lxnL6ZbG81
n+iuwpUYLXskWI6tXlsGgZION1Cw8TlfuRIiFbgidYXQpRV9GkQ561k6QYuoQJCceY8m65/84vn6
ktZFUA4GQoq8hJkc9gyscyz54GSaT7GYg6J358wMNhjTqz281ByTSDTYla331SzBFboZ7Rej/8Lj
J4gux3fGHYpp02deeCdR1ZdLjNwzc+YHv0gnwGPeusYNKm+tVcWfl666V0/jKAde1JhCQiIqXVk1
K3aJPT4N8msz+Y9s+pmDzxe46Y/rX2zpEDqNqK6JIiVlWmIzpQ6ICbPFQP+c/rOJIR4up0GUZZHb
rR01IYY1+DuoyAaw5YUGKdFJUi6ddKdh5tV5kjaVbiuIdBGmwgssk2OQsx+d2FemhmixiMw7DaSc
3HS0MteeuXkwa11F48cU4oPdhdUzjPdg2AQResdGQvWJlh5ovhDgQ1EZTHG1AuDziLf2fB1mg3ns
Cvd+0Ir7z59bWYAI4c+Cm5CiuvBOCZ1SSODvEcKt7+v5mVxNQRL3Qc4JmDI1ijVHlxRr4XyT0Te7
0ikpLHxCdBSZx8BgAUVVFXFgQ2/liY1LxIQikCh3HCgN87ujE8heWPVnYZQ7EeTfiKYuwnQdQOCd
fOho/bsrzPX1zbWwnc/CKFdi10/1kMxcyqzld3BiAS07SJ+k6981ZRgAi6K56hduRhfvYHTRwLy9
7KVxyzBr3uKq56x+o3a5ifvfcQjeuXjBkgKm+IefiN0nxngSU7mNDWoIp+7s+chaN9NLkz4FAYH/
Nu80LfPFb4Z3AvJaBlVCVRywaps8SuZAYoRSpxdvhyk/1lOk0RHRhVHGQ2QTucJEGNntavbI220W
769P2fzZLzYZ/O3w9IHpIzKm83OqC2t4jAE8vxoEsPrJxm9QxQFJJw+6T/RoYF8FjAhkmWclSuVC
8SEOjKQMoWQs1j3bE9hnZ7r6weKUASiCvwajX0g4nY+nzQloEo6HKgyodFDvGIHRdCLNzb+0lywT
UFuk4pg2lZoYRdI2ot4AC5RbuzBGKZxTiNbRce0PPkgvEoXEpNR8qaWRWaAIQjwRqd8FpY4LFoMz
A/3LuIPFkt/k9dr1B7FNyKQZ3tLBdxpJOZGmyWUgJmB4sU/BUKa3xeAfImgP4qY5XF9+S4Oy0W8H
cBNqIxcPYUidhJmfoihaSdjDmlCT42wzNr6mnry0ym2Gd+jsW4VXnLLKa7f3szJBJcZPCzhg7OAf
GXs3zA1Gvr0+oKW5O42k3PuwnJvA8MaACmMLZY+AuT8GfzOQl+thFpJbaIb+HdA8ryfphWXYZoR/
RRhnenCFvyvLSnOAL49kFuucbc0vNPazPIP9F0FhKS9+j6CI+1/dfiN0tl2LCwByUf8TRTniktQi
dTxXTfvqsewPIyRJpOZWWAoBJRsUdsBunmXOz+cqyXO/FzP5vRvvpfNmQKLWbDWTpYuhHDuNFA3u
OsTw6JZG34QFBTOdl9zSqYPeqQ9BfXhsgcd/Pg6Z2SmkxHAbgL34o8rj24HA9YjwbQYFUqf2Ag/6
scH1dbZ0i898grkuBjC4mgM5ZcNFF2FcyVCBZHvPcWDXeRlAiHfFqg0YmPC/vR5yaa+ehlQ+11DZ
WVSZ2Kt17t4D97GyRf5zqKxN7nvbwc01x6puhMqXow2QaSHDrI5lVa46Kj/CymgP2dB+Kwfz3fSj
chMm/n0OPJhmcpc/6N/JVdY+zPr+D2dXthu3rmy/SIBEanyV1FNsx7Pj5EXITrYlUfM8fP1dzMXZ
VtNEEzHgNwNdKrJYLNawVjbnNRZ3dYwZbFxIXAGSZQzB/fBzrqLvemXcgARA0cYgO9fIOQLWGHlA
3JTCNQw6FrLUGveF0xWeDXTO/DUN2ujt8jbKEmboowKFDsZSMAgu9n2YGGScMd0O/0HsGz2zgyW3
QzBqHhqNXRXZ994tThbmEK14OcbW8OuyeKkV8UQWMqiANBDRgO1xHFtAISN4r371WQHDSfckHnGl
/Sw0pthI6ZJuhAlOn1p6GgEVDEkZYOvV9ku2ZievA4WL9pmoGj/3n1qCD7AwicfsFmotCQaqdffK
KR3EheC4nqtb1uthm/S+uypbY1Ua8v9v7psSnwSYPMhNWH0keRswa/AtTHUAK+tmXpYA7XJ38Qg4
GKYfo6F/LGr71kmnHjTQ+aHJBt9QIlVKt9jWAR7Ep9gBxXT+TZimzdtp4McHmes82XvATTdDQB34
KpA46UHdSBK0n5wWKBgJtDfnHyb1i/yYoxhisDCKSzB/KExXepdspAkeqVqAQEC5XikQTPTlNUKe
1AAJ4eUDopIiOJ9kyizNyrklWehH3WHy00c0phAida4bVfj/N2ZDe2tIjIVv0dC/Uq+/TgY7HKMX
TMPtTDvdpcnPEr26lzWT1aY528j/DENkUmBjwpqaS52tfE/T9ATEysAYy93o9EdEzyivsBCgGA/j
SPeJVu/c+KeuxXd5crr8JYo1FimC+0azI0z78TQ0Cc2EABszPdSaimZHFgyC1QEPAwAGAjFZ8OhO
3tWWl+HNEzsWmOTtIwbWD5/R5F0EOd9IdDyngL6Hh+vG+AtzEjSTJi/RuirESN3MRhN6LqaifeX2
CzQxl/jUdvWNMT4YpYs2EFthmbJiI3rgQL9pYgQDXUDCople32k08RAVApMOjG6rBap136Ivjvk6
r/shurUmvzRHgD/sOtXEqVK6sJ4JQtXObKEoQW6pMu/t5EviBlN9BYzffPgHE9k4j4BhHwnarKbd
5c2UurON6sIqd87UDC1/I1cpEMpYsNqHOB3CuHguPZCHB5elyTKUZyst3I5xnNRJgVdekKxfrXFX
o83VGg9r2iKueqDaQ07CmSmq4lJD4h2O/EDQD7ONmpdPuldBZh0lp7IdAcLe7UpXOwxQ8bJ+0muI
A3phwN9EtlIwpHGxiiUieC1bCUgxEadqg3nI8cJYzVdcWwqXIlOM96d7oNcBno9Yhlyq2LQ0s0LA
T53Ob7P8d994Y0BiO/VXYj1f1k1W4kDNU8doBbjcCWgVzg9kXHlup1sQh04189Bl9XXfNVVo9fF8
AiCSfRhs+qtPm86f3aEK6QwM/zpaHwu7VmHCy5wpnDraA0x8zQc8WFL0dEaUlQcs976YQxOYjXOT
K19ZEnNF5Ys/R0FNwPm0hTurZ/FIXDoiiZg+uOXPeryvgNa7gCTHRnV+12mg5HIUNvRxVyETqTG0
x1JQtIjlV80lSVpFkMmKwOgeU7cFRvCpmlRwVyo5/P+b+9ghAwOrJFLqixP0w+NS7sGQ3ZrfLluN
Sgo/MRspNZsAp+9CGysf/cTF0JbxaOqojD9dlvPRIviqwTzR5Kp7jmicTZqA6aDn2uSP03hf6reN
Crf/4+E+FyH4rsSqV8/jImbnn9g5GW0YV2hneFtVVYCPdzhmTnQCrrc/TGZi+0kPwBJt4b3Cc30f
t96D7g6KnLVUAhhmTOTZOD+KYNfUYEmURkjID23Qs28m/WuXy9E8QYcIfDxOhiLs+pDUSzf/Sb47
zx3d06jys+i2xEjQ5V2XWddWjhC4krlED96E1JddhHGe+7EDQCUUg0yFPrL1QukJxR8kjoCaJvj1
oUfgVtvITLXeLan+zSeiuhglxmXBryKcd5BZcUT67xaTEOVSIjwcrBoE2U86GD8Tp+DgL35b3Xje
m2mz+54O+4zd62N3RIHjaSA01I0WaFoVfESjehZIv8kGUCqFz+ckYedntx3AcoZRfoSsdn4VrcNV
mxoH2lj7Bba/rKrqpUwcuERg+sgBwmz4Ed+4iqoCxsPkYDPbbq2/L04EoJhiBbloUOU5yNjZYpjA
NRnA31iCLDn2TXN0/HV2pi8xSEJ23rDmro+J0KoERYPLEbXY2D1HSCLdWdVoqkjaZN+LOokNklkT
rRFiN1y0jhHyyFieBe8JP8r0UFvnL25aXc9a/7tMB5WN8DHd8/oMBfUcGIiJCVNEwfV8gRZQ586x
ywNFrQVNQqeHEx2uMdsVOusSto2HNE6BudvpgFZG1e7wH/8gHLZgAvODIxQKwjG502nDitBmHr2w
nfSjpnt7R0cnrWXttYE+r+mEkAfttORprGNFokpyADl7PMjKOKMn2pLOVS/ha9YiQgxnxf9MiesT
YFj9tStBI9efwgNgMDAkei4hH+O5oWOErG20M5NTY1zNAEgqXy9LkVxTZ1KEIzWXiQH4Razi6Jza
GSO2za3n7i7LkDwoKIRwqBycI6S7hMXq2jVd2w7VodKa9xmGDfw49ozA6Y3l0HtZBiaGKQvzCkDc
M+vnr+g0Q/LGmKwvXTHcj/26KL5IdlJguhZwAXnCWqyR0TSaTDQAAhqVvKGS4Bfu10jX7gZvQq1i
DhXqyywVJgocT7zoCEzmfCfp2KGszZ80tRGBLKXorj0Afe2Spmq+j6nN9ogUbvt4db4C8PqGuZoD
UohMYbB/Flk8L9gA0JwaOK/o0Tr/ishyk3mMAEgx1/bUY0S4oHoQ24X5pHmAyOmzoQXI+5yVyRV6
uGB0KctQpjQwZH5yHNY+zTQDUFWvOeZPd4xpCDzbdcDVVmRf9GYpk1224pf8rre7p8pLjbCOao52
VvbLLl7t4pnYvcVxbIwnvTe1t6bsmoPHNPJiRVFzzPulCFlirtdJahaohERR4sfARbsb4nZWNSp9
fGZi7xGYIVxHXGOLNAbZjIc3Gcs8cAnmvYhzV1q/epQRMqMFOifdz6omRknKGRIBEMAvE16XF9af
jbY5DQ5eK8Oy89x7Gofl8K10npLxJwjvUuRg7BtTSd8oO9+4DFCZBUQ74DKFozflZLFAI5EHUwJw
VYMzu2S3dmsqmgEkcQ/uHNBhIZ+Ngy5200458PLSGZ3Q+eAByu2U1j+Y+2o7+8tHSXZu0ewCXmub
exQxZzVVLR0w25MHpjvtyJyfbC8Lk870c/o9nk3F/SZdu400cn5i1pGMjLWQ1q8AECdklzt3zaxY
ObkQwOKjGZn3owgbRJJsjh0P3INzMf2aZnu+c53xuWJ9pSgzyw0Q1Bkoz6E6i9Gic3UYWnjaib/O
q2hCz+k/3YLOmqvV8+MZlcEdcb6MmEytVTDRPHQX/Y7pURw2cBlhglMI7V2zdyK7wCra/fM6PM71
l5gBfMDPtGe9PRqqt4okK4BJALTpc+oDDN+Ic/IDCPwKdNHBRvpnzK3PNNCzMEp3feY77JXmQQyp
9le3Ply2TVlEsJUrhP6MAFJwcqGn2/WH1JmP06KaC5OZP38jYTFRt/qQS237qSc5gE75aHbdnZrp
uDQF7xuu7FURfcjMcitKsP2sitH1hgg4cGOwT8X20bVyXy/yTxzorRjhaozZ0qxtAjERhorr+W7O
Xr2iCqLldwL0zMsbJHP56CUCaY8Hn2+Kfeo829+VU4+ThlEN78Fjnu9Z9230OIBg2lYl+onMHmw4
e7AdUcCYif7eaLSxaSkPetDH2Ru+Vz+SFTu305r7LnrBLLhm3gzxz6UKCvdIs7eu/po4NSo3B3e8
0s3frdb4Rf2Yr8fSDtNShcEjM6bt9wn2ajcdzawY8QAgo5nuj8u+de5p90+fKiKPPz3ZogfAjQf0
GrxWcQsJjoe2bmckFlaiJQnauA75gmoGB4/1++y+sZcwMaif9eUur3D55j9qCjigIG9+WfRLNr+U
LiBH50C37+dY4eGlken20wQzH0hNUebFIjTFFdCosPg7pIZaFlLviRV7m4VjdqzAwRYXYfn3I1gU
85YQj34pYC2Jb4imQdIDmSiQBgPrHLlTPzKDSUWZJ3O/WyH85t48YrOu9koMGCIAML73vW/1B6fY
0+Rpso5FdEtUDRKyQGArjlvdRlzTLFacLhBnWyxwbd+kX2cMy3mq15HMevHU18EMgMwvKrzncoZF
s2yjgrel2YiJw1O7PiQApjONn7kKdUPiN3Bd/ukjRncbcnrnojAYy4rUhKiUPdpxi3FO4BFXtzGw
FmmAgbDLXkqyX2fShP2aGIlzbYY08KWsDTAfMZ+fJqZvE78wfwBnFy0vCsco8fVnIoU9YxhELq0R
IklLd3o/hFN1o6sMQ7JhZ0IEd7NOjEUtD6biqfCb/AsKjlhWH0jrY6MIqYh0x3CeMDOLVB+KLOc7
VpTMzM2Fr2H+mM6nKf3alxRDeqEV78zyKWVmkIy/u/J3al9H69GhbTiZtk/1vQso8vTUx/s2ykNj
2GGyKpjzAUibe0QUGdjxktvJ+/tLENWS988Vlgb+cShJit9v0aPgoXnJaA9O88+kuTvn92XrkuCK
cqaFd1lCNNa6mNFZeZQSNf9UVthp31KkQ73ez5KTvuzadF/Ta8/YkequBzrTUgYNefCs17xIDrXq
CpK5383XgET6fKPAXBZNuo6v8bDMKKzGIIENrEz3u/EEYHI/ml6Hdj5Y1l1ZhNP8iYoDxGNszqZ4
mWHu/Vw8wKtpN/PQNGruZu+JrGgRqb7MieIClJ6vdzHiMK+2RprXpRBTdq9pO4VxfSyb8jOHeCNE
cIiWqSUz2pqwlNqPDrjYQ7qzVUDBMt/E+7L4XIUDBCrhXBnDPOUZL0sn9j95dFpzEEWeWgdgs9lV
VX2bXy4bq2zdMNcLuj8kjdDKLGyP3uvo740XnLtlp7lHy31cP3EF89Hh/4kQt6YmE+jaa4hom5s8
/t7YO61UnG65FmAtx3wrkk1irgnw8WtPtQnXx3pczG86u25V02RSEaic2DrShJg0FfYlGYnRrg60
GOdHdEEv2TWqrpf3QlZ5BA7fuwzBSS0WuC5AMwL7al/XHyZy7l2gWf+S9Mcw3ue4Fq2hUMiUq4V3
Dmai8IIU04ZN3Q9mhUaqwGpPcfyWInlEf15WS3ZToNz0nwjhto0M3S2QigdKa7SbtCOCcCtk5dfV
25FO8f5WaSNskrfEeWIOEOWBdj02jlP6A+3Rl9XhvyFE2tikd3WETcqGZeoMHTKadPHT3Dedl8Ut
fM+4oqoCEV+ZS6KEw2k4TRsZNURN1S9D+5J3b/WMh+LhskKy1zzyZQbh/dEIksVH28omMKGA+ylY
EN2hZxKULYYfDeOV09hBRFq85OqvjksPixXdJE58nzSKiVOZ09t+gWAiNbpgAcaAL6DuaVz+tccn
QlGi/gIQnsrdp7pKY+6ohYXFZJlFAEqGcW6gl55fSqO3JvNkWMgTtqBRSfw8fXaqXR59mc3Vn71v
FCnkHm/Hv78/MH+ArnnM4IPhRxyszdq+iQAj+sdNuW5Y9Idx3l3eTMlKYrCG80iB0coDiMK5ZnXh
1HOTgpDMbtKgd/e2fkioj+qbb6UhAi2mSnlJbHQr8I9P2zxGbAJ+iXqOsHUm83NWo5f4tA7XjCpq
UZKjfSZHuHtHHcPoZuEhWQLydddBAnv2u09c8GdChKeqUw9WWSIsDRIMQ3lRQL1vkwqTWeI/AB+A
NCRvL4El8P9vFiyztbWgmZ0HKIted9UA9ip21U/pruLzmyNTrJvE+56JE9wVEHHAz6HD5nLyO2tS
PyWGn2s78J67WEvVVKhKmmB+rTUgEighjdhhy36iE9M32+OchRa5z4a3y7b+0SRMFO/geBBa4hFi
C6rpemSXgwNOCqdrkL0AieHol9X+spCP9g0hqIODhBo1cWA/nG+XtRaogM4x6q+oRptD2GgpXqcP
jna6LOfjwYUcijYyFHsRLonvKbbGlV6nkGMYbxmQa0Fm1nwjoPwbgd7kTEFiKSLmj3Z4LlDYqlyf
KgN0wFAs2rXlcfS+dP13kFkpadokYc1WEpDCz5cQ/SL1VPaQtJo2RdQcRene6aP4xqCM7VMPdBh1
0Va/zcSOHxLDTQ724GVPl9dXqi54dDl1BTIaYpEmar2WFnqKds/mpkPLcU7uXef7bIVNqzhx0p3c
SOIWtTnghcX0tnQgKZvq0EME19ig+ZrR5XlMpm+jeW/2irBHaqMbiYJLcc0IU+AUEgHCXU27lTho
aL2N6k9UWbGTqK+htonXHC7Oc9XMOSnBpwtBuhOkdmAZnT+OQGfT/XZ4i8wHPX2ava/oi//M3v0n
1hQMCMy6LLZLrp8B7CEgfGl3trcrvZ0+KdIaUpfyrqDY8GDELWAHKkjSzJ2V30zrnbG8XlZGfhw2
MoRLxtC02hmSBK3UHJei2hWoCPVrB6q5FH2xzyPzteU0qnACVJoJIY+eOvq4GNBsJGuoobFwnn9E
qwrjTiWFJ+w3th95ZWHV3EBSepWwxwF85pmKF1Rq7XCTAGlykZc0BWuv26KKVg8yGssvV+a7aDkF
OECCbNflnZK6jI0g4X7JvLKPDH6QZ+TUTe1X3Nx4dLe2fqNijZK4DNsA1Ap1iIHGVrHpSouG3Fud
GIHhtLPK2zENe+dxrL6ibyGrQqf4eysHew9aaC1UDFAwEFaQJTQe3SxFsoRdO8Zdbr0Wfx/loByz
ESGsXQrMTTYtSPpn5V1P7trxuamCdbklw99fY6j7wCHhhkbZWhzubAbUPZwRbSZudJfrj6wJXDcw
cc2w5XjZHGQH90yUsGxoPHOd2sayuflbr73aIMEOqnrxu+HGaF4MdhNHg+LFILH1M5HCMuaaaQKo
F9ohQz0Zr6t+aL3rUlU+5r9y/hzitbP3NRTc+rhk3bq4UMwzfi/jT/DeRd5Dkzzk6TEiCtuTagTo
M56q4WUZ0Q8NU5eA8w+lY+QeR/RipB1IDK/poNgtiScC0cC7HMETZdNIaNZDTrzeEiuM6qdR1XPF
f0JcNiwazhDqIGg+Euyh7N2kIhEa0iOCVkz9jaoyZ3IBADYDbhvyc+Jjjrp4FzsrhnvBFgZKefK4
WpVi1F8qAgkzXuxGS6PYXpglhjVBaX5Of1f1g41ZmMunRrbfPCP3PwHCbZf0BpnXskCCqbjX4alJ
duvkD4mKC1i23Vsxglm1rBlxb0OPpDut5YvT+CxSWJTkOuAMU/9pIlhUEndxMmfQxK1etPS7ByJ1
UG1mS+bnKixC6a6Ajtt1Kaf+EBm53cycjE5Hyd5Kr82+DrqiUWyLSoKgTIbQrap4owrYjSgyILWK
K066IRsV+P83kUDb1ygLeGj+0pLn1HyiC4B8J8WOSGWgp4ePcKGOICau4mgtm2xG41U132pa6FbX
tHi7bL6ymxml4/9EcPPeqJG3cZeZNUTUy1dQqg5eaKJtsr5pNFAlN6BkVU0TyXwxcdFri3Io8uJi
QhY9beAKoqgxJMu+sbuQgHM4X0LNvoZ/boB0e1k/qVFvxAn69SDvAMIMxLnt9WQcU+fFoeHSHmtV
L7F8r971EpzlNLqAH1ohaJh/2OzQIDNrKp5BUl1Q6+eDWLz5RLjG3MYrMCqCGh+tn6b6OU1OZoyO
10fGPhFzkHdBIjlhM0xDUTRw/PpyHIsnxPB5HYzowLQVIwjSRdsIEpIPMXHRv4vW1sBOvml55WMK
E3yAChOQemgP6X9gsGD2RLQ4Ha3yDOgOMHHqm6hqtW6oD5jQVUTTUo+zESNYmtEzZiQxxBD9XtNe
Gy28bMnS8AyNz9hijn6O0Pb8qFbMZmXEe4+aFaxwWnLlsiykKTkayXSlT1/nskR7Gikbv/Q6RVFA
toYUQQBHIOV/guweyMx0LWF6s3tbZblvseOkoe/1dFlHmT2g0YnfQcgOuiLgYNKPdO1c2ENlHEj0
77jcLo4qByrpYUQa5l2IiC8I3P0ByBsQMtQBetRC4t5EznfTOXhWYKBhonxg3qFTMSzKzGMrVTT1
haIrgkvtyqsUPJz13w+lQS0HZgFLB6CcmLtoybjWaw3z6GfNHgLTYd2BYnCzCRonswENOuheobBJ
6X69yxQTF2iQ6DKXy2yqn4UDkurvw7C/bBJys9/IEBaumUZAeK2QYdinpDP8qbXQXHWX93crMpZd
FFbaTie7y1Jl1yLF6xvAf5jCQKfw+Vmb6Wqg/gChUQ/mFR+twmwEPJ/WgF+mdw/WREhYd3V6o/UR
EotLYRwuf4DM13P2Bg7pg6eE2Fue55pLhxwfYCKwyOmuwaGLvNzX8hdSKsIM6eHmlSKkmZFq1vku
b2IAvaDD6HkDXudtGq6s3IHwuvFBToyoyVJNgkpNZiNMcJNrVebR3KDmp9d3ixn203PmKkxGunYe
5x1EwzDHEzvXR4sTJy/zCRbTlIDm0HzH/YlnJppcMbGXWIrrRWoq79JExqvGbno0mUGhJTUfE/f7
2r7G3npflPqVXrq4OTGaYqq6eKXeZCOUnKuYx41GYgMqFugM5SHU+ImcJKbkMBSN0RbEamKmsChq
8KYnUMtkb3TV/HXyqeV75bOlGqOQb9e7JEEXlG/mpOMWMeiY1el82wtoej+OqO99/8ShwgA7Ch0W
LlHxvQkqt5j29ow8ANqDnP4rmO5H9wkd5GOkYoiVmfmf/nGU0g2OyHa+QXbmLiktsEErEAGyeto1
A96G5OWyQrKTC/gfzj+MsQyk186lVLpVAl5zwTvK+cno24w+4Ca67WzFI1q2QxhTw4ABBp0ACii4
4KEbprhNsG6xdj3EJ518zacrUt0PtqJOLr2bt5IEW9DRSDEkPd8hoz6srXfFevSV0ZICWKkeQmPE
mEbVHAhGNuau+11br59YUGiILhtkJT5QOg+tu669xxcUqLaeZoZxs+vhOeK3y3Kk5rGRw19JG5fr
alqOerKOFXWvmHVlsr3WKe5mmV8y30VQoaiQzTZIkFOoMo/fFg9J3fnIANMb07cF9SmyfNVVXKlS
a0SLjYX+IRtlPsFMHHchkxFBqQK1LnMJbOMtAew+SRWRttQckdh10ZiJLgdLkFMs6UCYBSPJ1iOK
sHX6pE27rr61VHlDqUL8kQp9EFSJPjAf4q6KGYE15trJbt9cb/zl5UDXaxvFCVNJEuy+zaN0iVpI
msg9UODM4hvlhGFxtrtsd3/63cScHjh//1NJCGzwEkbHa2RApca9WcfKp3YbjCV7rjvzoc2G61Sv
gV/6ROqXMk3uMP/ma+m6m9zvJt5nS93uVjsNnIadzFGFJqRaBH7pbQ7FkFuNbTb4NqDbdt6uNm/0
JGy1h8tLIEtAIB0Mqj5EdrgJBOuJG28ixojeGHf+kQ9v4xis7KQ3X5Y6mH5fFiW7pQEQBxh4hFaW
K5Y9zIUZkwsIvCCbbyvjFhAI/mUB0hXbCBBWLKNavWQNBDR2HjJ6vfRh3tD9+Jns41YR4TZzSDUW
9gA5VvojLVbfMu6N7J/LukhP9UYXrutm9zH6jzZNLmMZCp9lr3MdB5mRYDb+wVWVsKXrhmFGE6wa
LkiwhXtzike8ABfIamvAWL7Ona+DpkRVkpRa2kaK4ORBnjEh6Q0PnODo2GzXRz66sAb9zo32pvt0
efmk7n4jjP9/s3x6nE/U4E1uqX4Toem7Q9/53jOekjjo2mOTKkIpxQqKj+jS0dAUvfy5KF+H6jDX
aMN6ilWY3tJrEvEab9r7A4tzrpRRVyCBqlY8mjX3sBqAILb7m6h3TpfXTnpON2IEl2ClqENEwBQL
ErBfpyDhJt8uC5A+YgEj/58ign9vKC0yE1AOwUrezEH3m/Y4eS+m+UCabwk6lsA+5VYqXy89URuh
gq+fkxGc9hmEWjV8O/JCiA/DLE18BMchdX6DiWqflA+DjQjV+z6nSaAN3yq9fBoxKt2wCqDP0/Pl
hZCazeaTBIelDXps1TE+aWQTnmWPdY2ZiIdWO1wWI9tQTMyh/4yjHwBZ4txuirovxqq3kQshYQpk
o2JdFTGITJGNBEvYUC/O7LZIXUgYv816ODv3hvMKQLXLeqikCDsYMSwWbRz4xPzfGQARceb384/e
e7ssRnbMUBuz+FAHhnvFxLI9VR2bGyhTIL+BUoxl7ldQEFwWwtdcjDw2QsSksktqPSEthDQY2Sni
R68JPXYPIKiOXXUVC+tRhVks879bicKx1knsYXYdEu0GmMXBQHACiL+U19PvrFSVtBRr6AgG4XrD
SJYJwrTqKRvCeXymCpdrSK3B4+1dKGigj1Owhr7XzHYZkBOy2u7JwfDlcV7I3mnWV6B3Zn42udNh
7tolTIHw9cW189epapD+Yzsv/QVsiWurmPZ0XntFQ5jMz3AOCXBJcK4MR1hnjwxmovMGeHfUkOtI
gQgRIVH1k9l+r6I1lS3zVpawzC26CLUCtH1B3Uw+av7B2v4yVV1SsoXeChEWGtd27C68zb5c0JYQ
G2GVj18LDTjCnyqBIxtNUAjD4xrgB+eeCqGJm3TxjIvBCC0gFSflz8vHTro5GwFc121cwNzYcwoI
iA0MAqLtnA6pH40vlbkzShWxoszvAqDEAfsBMN6oCPM2uOaip7PJC5Y/6ulXM+0vKyPb/e3vC8o0
yWA6cUTxelmTIKZdmDhP/ayaGZEt2VYK//9myUoUYaIC439BxU6jdYh0jISOQe7iNfT4CX0A54Gh
A9xVSNufS8qnogItM+6pxWRB0+3pEO2Jo/Ab0k15F/InNtmqY0Uj6XQIiTAw5jqHZFTNZcrOi4Oe
U0pgyuj/F9QowaRUzQzXFG2OK9jhSr+cH9hnukU2UlwhoVE6FjKeBHqQeF8YbzOgXS7vhgRXF48c
TkHn4n2IrnJBj2Gw4F8WSLBRWSjNE96h9nCbzgfAYLnRqW6/4YRm/aGOwZeD84qX0OUvkC/kfx/w
AdhX01iLFmqe/kqC1vUj+7nqXufxdFmM9Bi96ylCoMR6CgK5DnoaRuK7uBvyR08VukgPkcdh2DmW
JwhYzk07WmgH6BM85ktg87SPVnrSy1PV7ZiqS0l2ywN9/T9Bok8g1RKzBKkTZJzIdDNNz4t2NPvX
tjiaqkqJ9ChtZAkvuqliZb44kMVQilkBMlGnirtUoY24NRWZzW5xsWykSPwuQ/ni2h2umz40sx+5
rajzy4SBdBF0K8h1Iisk3HNr7Jn5wD3DnFX7lJBgcKzTsLbHzvAA6TD7fVsrCsnSM8bZVtEAwkey
xFFG2kdpGuWIk6o0iKjuozxCaQpIqNuoOVmun0b/InDzWfM1I9dOFvYqtgzpW2z7BXyTN/5Qc9vR
SEd8QVx9JXO4xqE17ev8Jolv2uYQs4cIb5PLB04uE4kGnj0HV4CYCUIXSt+n4GgJCgwjTCbKNndp
fae1V4ndAYkQ0+xV5mNqWyGWb6AYc/9BD0XzA4eJEG6y3HXLorQh1iup9rvO1g45YNAiDLNWnMqO
N5Oi/+7QYKgqcBijiI7JtL7p7qrjy1DoHIfpM40yQNxDOgwgNBhrEZxsgxxF6a18gkuv/LJ/bdy3
WonyKDuoGyHinTcj721OHgad3G4AcaqOKpZibWX+jRdEgM2POSdPfGJaGQB24j4t8DRL/Cr+NQBp
JfN+l/WdcuBC5q43osRci2Eu7pSmcRHMcR6CG+U6nZOQzJMiB60SI4TxA1urrCUQE7UPHf2WtxSH
UQWgI7vhtroI8Tsp16UvoqQITG3nJl9s9xZBFZsUmyPd/vfNEdtV8mV1Rk2HKniN+E5DfUfVLKnS
Q3AikW4UemlAgpXdTwXyX5Bhen7ymTKsB8g/gFNzjymGJJmrV03dAjVZi9sX5nh3raGBkne+wkTr
oSP98bLHkC7cuzgxAMmKlFlrBKsereEwG/P9ihvhsgipmXGkBM7GBhQlwcxsI7LGuICIrv5FMYKa
Jbsp/v7XMhxOawjeA/RN4j1y7uIHu4utRqsL8CAtkekvka7fYdCCOaFZlnm6uyxNMmCM3jKL82oj
wccRPc/FgfU3oqMJGC2zYD7T4Eut6wiF+cFB6Teo18x3h+Ro5He07fcgMVHcLpJr/Ey8cKb0kTBQ
N7dYUXOvIbUMKLYx9NC0S/VbXVMEKLKr7Ewav3M212eH+aEsSyGN0oceT7G13wGX03eSl4HinkFy
4jrqP3Ggz4QKx81aALHbE6xwUt/W8YTYSxV6E75Kwl15JoLb7UavmLpVoeXQS9PuI2vfuTuaxKGp
31jRa6bt0lLz29+00PYs2SXpt4QNvCUSL97AQT9cejXZv/T4+9I8uWOkMjD+tPnwbbYFFpg/XKEi
OANG34oG0IgFWtZeCgAMjD+tdT/V7qFon8w1hPGhOVg1DSc5qHhroN8QiO1IDIppHX0xo8bgLLXR
7DP6Ylc3rN9fPjmSS/TPUD5agZH+cMQ59VzT6UwdgD50hB6c+RfJ90vcBXN5mFXkjBKHfSZKsKAG
7UyuXUFUYoS5hg7Qo1ceFhW4pMR/nkkRjAiz6b3XdJDiZoeZ3HbAhr+8YtJNQaz+vxXjam6sFDRv
FalTCGAECNnP6bhPUkWbsawJAz2EqHij2ZR8nPtIkhZQzCNmDZxU32F4BrxruyL7J4vC1LimmAnK
9nkKYjRdlSKW+ZYzyYLf1mgOLDXKpxyaezC4VkWos3+QSAASdFqHwJZVPoWlIjGbBqRHVIORiBFC
ZMNjUU5HJFX7wc8BOoup3QHAkr3fL4PPigHDiogiwr/eRXQ9vwsV9dRdtmS8b7Jc7yr7Tjfe7PnX
ZRF/5uwFn7GVIebbu7G3JkOHDFpPT9bQfGHR4jM02HcY6cp6Gvb0rc1fbeMRcXhjXxdzsjNclHdd
X88wdWglp3S090sBSgD7mUQ6eM5+pRi9Rd+KP1rl3TxZtwzT4pe/W3JOzz5bvEvTMTGsDp894hVI
qv1kvHhpqJUKlyq5M3FXo31RRwyCjLpwUGMziepuQTvuYq/mS+p5xY8Y1gFkNpMmVzgVCB760m4r
LEYCROLLSn50E8DFB/wsAhQgw38AjZrypsDAeIrGgPyx0q/KXKHdRy/x/7j7XISFUTRBu2Ks0zZi
+P0OtRaviQOmZ3tPf72shaSZBGLQK4VUGVLtkHXujHhF0wIBHrAX0ocWEJ/ZXqeHGSxlcYzG3Ftr
DZvRd7zrPmieLNPvgwBctfV+VXksmbrgqUXPODixgDwh2Eyf1AZbCNRtqn+rzL7uF+2wDETRnPZn
dO/8RAGaGBzTQGJA9xFKMOfqrro+aLUO7zTZ9pr4GrpL3oyksK+WioyZr+c9Wgr7ZgVLTkU7sKrk
GAFcC6OloZGm1Z2BZ/UtCvVdirFKr7NDOkVkN3XtOIM9fShKXwM1ZOX3TZY8Rc7QPU1rhRWkeuYe
ScRUlxXfng/6oMkNeAzIxTii62uGIrdN1qJkZcZ4vtSgP829HJjqmuv6DSmulzZHPJdj0oxpn+hd
wWoiVgaaKlpM0TN2vpqaMXv/R9qZ7shtLNv6iQhwHv6yxp4HqaWW/hCSbXGeZz79+VL3HruKRRTR
Otve9gY2oKhMRkZGRqxYC4EITmCe/PLNOy88dN5XIz1c99FF1zixMnMNFC66yBATJnb9GsdbpYLk
Qnm7buMyiwFQxRSbbqIiKiDb5ytpa6D2hdYJMG7xrLbGQ+BoB9ObuD5y15a8lctjKXiI8VIUrVFm
tudtwLrUJF9pWVIFptmpVFcNflxf0KIFSlVkAEII4iJ8eDlMo4G4nixz7+geHBIrgz+LW3ZiYZbG
jCWd0iLGwpC/dBBI95/k6M6Ja9dZExK+DPR8HEcQm8CLrfCP2cfxOtQkVYC40fQIBFIuj16wy3rX
sJF03F3ftwUuwjNjF1jwyvOrTMCyq3Kbqg/9eEjLnR3vFP9o6vtB2+b1Uxpuc+9oa2vquUuefrJQ
R7xvTjJDtEeACoiFyuV9RSncOfprqm5LAePUxOzpVwSO5ykTJtpk2w43sAYQ4tEBiJy9ZG/qNUHw
hVqx2E5uFh7zfL35u3rI4ljPAOds/GJfN8/y9K5GR7t+GgN0H/6xtZtE/15IPS19pN7kH7WxUhFb
OgdEJ65Q4Htkh2LLT7bUK00/ajXWm0JzwuyO26kr4WnRgiXgTSqkOIBZzy3IU1HEqimQR1rtKumD
HK5xci0UJwgV7CKEXII/fX4AqlKSS3RcuLUM+kl36fiqOEcpfvCbXW5ufSd2yxqEBH+vlPqXTt6J
4flhiK3Ob7oOw6DSHemgaD+j5lEZ3+riVvk4QPFskXONumjk7BdikYWf7+vxRzGpt1IQbq+f77UV
zY9YmSXmKFDbAQRq5vSUZHfkv575U26O4MdWrC0d6NP9m522FrxHHctiTTTtre91cxv1364vaCkM
MyomizlsC4jdLDgWhQGdbsPkj+3p9Dqr8J+wUyW3z1FLCQZ/2kEXs8Y6srSJ1MkEYzuYPtueufwg
BVroCARHGn9qGnjLN5L8livu6Nz2a6RIC1uoCJ7236OfDBzP1gdVopJLJrYah6qYqpufi8ac9okF
teH1nVwIjQr8ApS2hZggI8znB9mXkeXt4TPYhOhdKmP46OfPIKYfJaW4LbTHQNb2tkE6eN3qAhUv
idN/Zi9aA0NLimAQP8LBOTJahfiKtfXDL9qoHiXJvK2Lz5Uf3HVBveUeh8hBdzYjWhfRhJyU9aZH
wVFv9Y2urLw+tYWvzA/DrZjxJ4OYI0EqP+pyK8N57ZzJBqn149vAyGV1kzhh9IXX5PTNdhLnJtTa
/hjpY7yt2qbv3UJtkHltJs8tpzj4mlWF/Jx5auRt5b4xkqNXxy0Myv3Q3GaDNqAtOpra1lKD4u82
6vx+q0rp8HcCe/M/gQcTca0P4+D2oan+tLrKuMn6Mb4bfbsdNtzV02vrVApOIcffvLoMbxhzqfcA
1Or0Xspa5yGWu3yl6Xr5wOWTMZQGToInE8Jo556SRI2iBwU9fqW+5akgaX+P+UPirU1V/dYGmGX3
TIrTXxPDTgxSzzJfHr5dUwY6vb+uyuRNEATdA3va/wpbqT7KegtZhRkXw08709vHbOhpYchdXOzi
Ia5ve2uoXpM4p7LbQOj3VoV6/FwmUvuzcKRpZUuWnAVeIAOkvOAEnjuL38o6siH0oa1RCg+SOak7
s3RuiqKqbjSNKtBo25475nr38QsecSzwqOJ+RJZ39i14vFLN/90frV+gKXQtc3f9gC597FMDsxje
6H5jSzj6BoITyia5VLheKG+ijxeUGPwlWReki/yPeSCXyq5sQ9GOss1y17bxY6a1bttVK1f6QroC
QQNRjteiIHCYvXSytCujPu6pQ9v9NpQ4tMPm+oYt3Eg8CKEIZKJNR2pqdjv0AXJ4XcVC1HFTQSGO
pnWrQoTZuZWirdha+Dh0oQ0TqI9QtJl3CTtZL5LOoxMd5G6Xfa+GpybfRWuiWQt7hhUqE2yaUOiZ
+VhsOKFqj8JK9s20H6K1xsXanz97SgVjN3WJ6A7bQ+bK0s4fspV9WrMw++qRHJlNqrKCTI1vzC46
5sXx+ldf/hL/7ZEIECeJdlkESTmNrKHM/L2jQQgzfDUpwX58oAvxFpuymxAzFlw353aMTimCLsVO
qrxMxuD69o9Ge3SiYGXHFvKOMztiR0/Wg6JUPQLhShmYfB67h7r/KrXfrm/ZQpX+fC2zkxKbnloP
HTYm/zXyAIanu8yKXL8/NtODWr2E2Y3s/Bj/IKKdLW3mbiY0olJoC3fWkfWsN20pb4r8Tlv7VGtb
OHe6IB8bp2V5nv3JKJ4qf3C1eHt9D9dszNxuzCcvVRtsVP7rZB/zfgOSeS1FWzw9FAuZVuQRC9fO
uS+0thr6es2GlQ4YdGPrQDo2uqKyZslvI9wC4Zcq+VR7qG2C0G2Tz0ydXl/mQo8DVxE5NyrwFHTm
nGR5XQKZznH7ttxr1kuX7oEu7Idy46WOKwP9k4f75OPEsgaSmiL75sBRap9lxJYZT2OlWKSm6ZFR
PvhW7Hpbdbvra1tIHU6tzAELlZPaUHBhxajes2KrTw92V7hxTQTZe+n7dWNL/iKQ92JsTFDYznxy
KpQ4t2VQRUm1rSqkhyxqpa9/YAMSBoWbSRev9nN36clynNLBXcLsV+bfNxCtrN3ii8vQuPAQriQ7
n8N1876K+nDAHQRcIRDoP8r1a2T/S27v/GdkjtYd7MCKpgkjTfHZo3ce/knByzi1MN8pUpQxSjm9
Ulm4dCbN9tZb43teSkeAFgBshkFetGrOv0Y6WpzpHvhNo9zLw7btvnXWXotvxv7LH3x2nUc4pSAg
Zb+VwE5uDChtUzhp+eymfJy8rV/deOrbdRNLN4bgEgF1+Vvze34i27zp5GYCeaMk3wrplvfPNu92
o/nqWXvbOcTqL0ve59ZKqXfhbscqKlXsooIG/GwLjaD1TFq6BHIEJVTUskPvWPIQy9eAKeJ7zx48
GGIiHN41mmvzk6MkbVKraQyYwGx3uVa6ns00GzMwA/AvZQcsA0StBGqqR1d7in9e390Ffz+zPkvz
ujiWJRucBrjWwc3sR6VcWd/iPjJgwywHbRNz3uRKrK5uqJqzPAJ2LP0ahlcpeAjWLouF4ICB/8zM
1tEEWhNWDmY0/x6RxS44Gt7+D7bqxMQsC5tUyS79OAXPCFVvX4MB9j9ft7C2CPGxTk6TVMFzrIm9
ogTh5s6voEO1rFjpBy5V+xnc4cHFk4sy8fzZClNVLEEuBhYD3bUi5GkXMDaguVn2yIMbe7Bvw3tc
5G9D++atob4WKk5n1oW/nKwR5dwukmQcLu2iQ+1Yn+SuvBN0Wb5mgshiHnxIccT6cH1rFyLimdnZ
HRgmkc9jikVP2mvt3SfGw6B806rv2tqE5eU35B1owaGiIwxOb22WP6R1Dz2gbEU0U+XAjdvyMTUl
N5GDlfh0uY+iuQClHmIFvAEv3gRNWzbZaMZ072pXbx+K4VNfjpteu5HRr0DU9+M4W4E0wRbKwZyC
eUF+KFIzKQor3tBJlpS3OHiV6m/XP9LS3p2YmJfejdbMHC/HRAGMs9Lftdbc1uP2upHLiPcbMcNl
ZXMNI/lx7oAjNN99PyBJXVr9zozqbb+WQ1yGPCzYjBTydqbPOS+VpbpkZnKIfLnVuYV0Y6i7ToOG
q/tyfSELZpBfF2UTxgKEc58vBC9LO6cFPpC2b4Zzpw1IwH9ulZU34ZIVMO9w29HIor4hvtnJeTWk
0VRiz8dK4jE8Unqvidw+9pNU3yiyJx2vr+nymNq8OP6zJn7NibXYMqJJ0tBkz8IydvXix5Aln1X/
mz2px7H5dd3YgrvB4gqRAucI1m1tFtCjqAi8ssSdndyHRuHHAHTKLD5dN7Lgbrb4RAyZguqFLup8
RYCRm9wSLGUDuAvDJZWxXrgp7b+vm1kIB795tm0hsg0scRZ2xsBJlVLgwSxvH0/vATxAUcjo1zZX
9oB/KRStDU3ShOOnn2cuNl5OxQtgiQpd+SyTDSYpdQIfLlmtsOvJlXVvZFBE9p4BR/L1rIAntxsw
xb+x7K7dOn3Qu6Vik1XzRmbuQKI6U2/0Xuqhm57q/qbvJf1L6tWkIqHcFceo0OJp22lEUzk1m+DQ
9glaAx2R9b6u+vaeCnL1WCqj394VVqg/m5PJeZvGaa82Y3Bnqqn8XR1z+24I7fqmxb1ChsdSArM+
6QrNwziWoBjyHfNXKufDftLt8WcojcZLXnvpp4BO1tcitts73YmHvYGNl8IG9VFkmRps08HpbvXE
NN+7MoDdKR4DxR3avhm3ii9lj3kIoHmSk9rfjJXc/RCMnvUeArT8pjUnwnbVW+lzn1XNdEeXtfee
HZClT4y62N2mhyqxcYcsyG8sIxi/FG0V7K2wgwk0V+AHoKBpHoJQQyvAs6E73/rtyADQpAbSU6Jm
8ntcTt5L3tQh/RPLKG/SToq2CL6hnNPpWb2hbhVkd1kR57d8Rs3faU48/qOWap7Cmhann6ErKnhn
Qxi+z+o6/FU3ZaLuJavKeBNbVhvzLvfbd1Xvm2/55KMp0wV29BOxBm1X+a2OtEaWaPd6UFN+a0xP
cq+7/OUbmpqYLJjyLGASAD7OT1bIRRVIJVzJajptdLgfVKk5TJF8CKFm9rr0n0haa1wtHWZKEkLr
2oGQbV4UMTzf0rOUU6bFexPwUTt8HGLHok4szIJ6kSVW3gi2VB/pWCkZ3T67ub5ta2sQ23oSYptR
afXxd6TAv+rwcVBfrhtYSDChKNK4LdC7okUxj0UNeNU8a0aKG7kqfbc6y/qWBX5fbUo7ozzqQIC5
Tz3H5xSmZje5TeCF6raJ1fTvytcivl9Y3xVh35Xb679saemQjZKfQW9HqX4W8BPfG3pfBxjRt2+S
0rlmsNJoWLgsWfl/BsQPONlbu2riXP1NbNSrX2IVGkcQGMZY3GbqiqW1pcyc3wjtNLKEtGJFOwP0
RbGqGbV0O1q8SXl4Q+FNF+B8LaETEp8FNoFItVWtLw4ch4Gx8kUWjdBYJJ/EFv3ucyO6lYRFj776
RrJfunqftFtDWzGx9E3gYf3XxOxl6ABZNb2ILl09fI8Ncxu1QLKzng7mGrvl2mJm7iXnbV70Eoup
x6NS3dZk5GsohIX8yKaiQ4YE7gGEz2y/wm5UO+KeQCFke1gH9+nB/BRArKx7H6dyhQ7hxNRs34Zc
TuNRokTpFeERsdMs8fdGs23khyD4eNZ3Zmq2cYNi+V3sMdqaD962McMtDKtJ/kWXYXKXzM31ILB0
bcCiCakxQjWg2WfGSj/v2tphC/tiE9ahWwRo5B2RoXIN9JKjNadYdL8Tc7OQUCuxPmYS5sbUc8Nu
O8q/vM7tki/XV7Xke+SZFFhUXb3spMJy1hqJAWQkQPwAQIINaEOZ1riZVqzMNWPHzJfNcCSZjWCb
soNnU38115iTlzbsZCXzQbt0qqYy/i19WhjmodfiirK/8jBBiUezyIs+Xd+4NXMzNw9H5M3rhI3T
tL8S6y/m7DYFk0NB9PW6nYVuBsx95Az07OkPA+E/D3UVx6nyWkbkO+7d1Ng4xmurflJGKh/hNsj3
zbjeOFzydQHZAOeOgh1MqOc2nQCOdT8HTKHlmZjo0+7ytv3U9kW6U6rHjh6O5KyAIpYilAMLP0uU
HYsm9blJ8sdes3q4BqReb3eS9mzErQdbQybfFHb5Dg/HWqtq0eJvLgB4wYSg9blFs230uowJu/mY
WLTbFNSG4z5UvquxJwWbUi+95JAObbpSSFu4ggFNaaZlUwyBc3j25OITZ7HZ01bJAuMmbx8srzxc
95mF4/b/SBhNkFl0pGYrkxJ00PWWyrccx+nOmOCVNKt6AIth/fMHlngHM4vgiFHQ2VqmwjEpBBOl
opyCiPrSWodCLXfXjSxtGJPngjOGmZSLkroy2UEVV4LYzRzdgTEsbU15ZMEVnFMLM+ezJqRgZG0k
K6InHz1H8l7Rjml6n49/kKcLZC/9UaARkFqJT3eS6cXZkI32KDCVCkOkrbMpgr+u79ZCYKL/SCsK
0DrwojmKOO4jq9AKDYIQ5VbtbzN9N9q/cmPtGb8wcCXaq2BvYI23+Gv26Y0kbcdQpBRNFOZ7p/W7
Y9Y51eRamWH6W8sJ7IdQToNH3wnafFvlafnY90nyKZy08DZJ1TQ/eIx3R25ZtvpONb3kkyiV36vR
AHGvijI7KHIDCs6672vPjXKmr3ZmGI4qhYPQ+JQ40MdsaIKYN1FdlxXPHkXKVrJAsYrzWgXrAw8N
RzJFb3veS/bG2PcqGgS83Ax5N/aZt9HrWrrpG2GwbMadqvb6wRjb/lB1pb25/jEvTzLmmVmB2Zgm
6YWMKEqhfRgXtBWhKyn3jRX77/YIYCTzqo+LrmNKoDkB7wBAn4fDwYmUKIvoLyZtN7qWkoU3QWHa
LuM6a/wgS6viywm2L0dTeRGfHwLKM1LeJ4zaBmNR3+W2WbyoUWP/tAuNEs71Hbw8DmJKiqBq2MBv
Icg/t0Vu45h1xwRpUTyVGq0kdI278aAX0sqnWjRkgeZC78/U1DnRh6+apZXFHW1mwI1jqPBeDR9R
49nVevl6fU2XAZE1/WdqPkvkFXouTw2mRhOOvzp7Gtvi23UTi58I7hYambbmXAT2Uk85cwUm+s7f
pp72HKPBF8Tjyk218OZnKUCy6fOBm2VV55+nDR2qeMlIf6Xft9NrmNxJ0RdfvTEY8Q6RzizvJjTS
o8ciAY75+foal7YRFgOhrM3VQpH13LYsSVYXxgYNYqSa0zbbpOH+uoWlXbQF8JsUCrDiRd2nNXLP
JPZuwuILWm+T+vInZ0lEeRtiI0FGOO/njH6cV1PF+GYfH+UU4YLpGJJFXV/Hwk6RBtLA4SvpXCna
+U7ZRl6Gha1A/zEqmzbeMT+yYmHh9ICRp1ogEAYyf59bSEvGBgMvyDZZ9uAFj2H5YDm/enXlwbiw
DjHhhUgAE4DMcM6CASKZWRNncbbpEXjU38011ZuF703gRGCa252mxzyGZnXbjMzwZJsCZt0+3qrZ
k9auKC4u3Egm4AI+hahG4bvnO6Umnm5S4so2pXJQ0s+9fcitr7p5IxuvnoFiCkO91z/+4qJAaQiB
AEDuqngsnKQsSgxS3e8x2EX3hvElsL7FDJT932zMFjXGst/mNjam7MlrnyhZR+Gn6yYWv/1/y5gL
BFTDVAPtxoQ+jXtFSY4jUwIfN8FIBCeE/zLLNQsoVq9nJSwS2UZieDU0LWr08R+s4tTELF7WoRVQ
3sFEMlWuw7hzt/I6uXz6kWJTCsDHHNK6ecgyjQ7qrrLKNmYeunr2OXqnsUqJY2vSqRl+Xt+wJV8m
WYUkTEDAUBM7dy1czknaqskQwHoaO+STmaaW6amZ8A8eRs88yGuyZUvOzAKRGmJGAIr6WSRroyB3
irwjzpgh67lNox/tGhHvUiw7tSE88eTAVFol8SrDhpS54a+u/ir72yhYcYSFrbOofgr9c6pR9PPP
jQS96g2V1HNpGXeSGblp8MlkDjJwXMW8QzOqnFbijvCsWSYMpJNMAG4mWtTq7Ij2tYrA5DjyrZxP
k3Snox9gbrQG0MW4Rja28JGY1+CJ7OhcBxdiPLbeZeTicrap2hEKcV6X+udyWGvKXFgRpAEms7KC
S5Grc3aUZJmpHHI0oIdNzAzTtlAy1woP1z18zcgseJaF4jTegBHDA+ANv5iW/YHYmuAlEAy0ODTw
kXmOKyv9YA4DxASRSq1d2/Z+sbm+jAuX/m0BG/Rsxej37OJs2qJgVI6W91A626zc2s6rkjgbeSUe
LOwWCQaj3sh0i7q++P9PTo6XVwVpdEElvGyQYWWSafzqfzgpYxAfmV8qJHx10r/ZWqQ6D4xKKFhl
gfaitd3WyJDf81fi6NJSTq2o50sZk95rI09YAT9pyvJBCdsnzVrDJy2a0dgvnvw6r8TZqewG3ozm
xCBelxj3zaA9WIBH1LT9uBujikyGJpBDYgJvtppJUs3KEC0K6t0WQLNSc2kgXXeyi6uHDwMvDTkN
JSuF/OnciJqXGQ9OE1CoYex7J9wxl3nofbA8SfQ6SP02CNYoeC6i6MzkLAZEdlFaQ0OzIg11Zqp3
YfHD95ptzKSdnuz16gDT1fVFij/xLIySF/C+FqU/UB0wQZwv0ppyszAaGrW2XZOzW3DUFDt4Gw7m
ZL92Xnq8bu4SBSvsiT6CAlsxhaeZtwceJMutUObqKTO2ya4wadsf8miTW29x/EVRXoLg3fFvr5td
WiWjkDoqQqQQIAbPV0mO3IdpRdFaq279gP6MaBnf1YPj5t0Kf9NCaKL4RKORBgaTVM7ca7I4mcoc
U6Yq36Sad98mMTRG5a/WaV6ur2rJlGiSyKCzuDLmj1U9y+ve6PAWw+xkt1aK9sEOxua+qEvJbfzx
DyIVQ5MOtSc6TqIyc76LvWrXiicooCvV3NFvhc6aatmHQd94CDhpgY0nZb14QTrAN/AeSlyw6lvb
2PItd0qyl1BJmDzN8v2YZe/X93HJO8BIi7WJ233+TCqtqksqIcBgd8Y/yTgcVFSYJ7+q3ciO97W5
xiK2Zm+WK9VDDZYqwF6Rhr/koEGUdLgdqMDXUvliVh9OX35v6H/Lmx3xMcutMonZUDuDaVf6jEzv
Pl9jYVwI/BbAZZJ9uibkybNENstHBw481jDE6k2pvTSdsQNx9/F7/8zKbOf8tK3iSNT3h0Ddy5X3
3jblgzb95YfVSv9naT3UAgVckGSG0uC5r2vTGEVTNBKJu9ekdxglk9xgLfgu3DAU5yi78x8KuvOr
X2fyuvJgHYIgStkG8lc5/OrVkZt59UsZIum6Ei8WzVk4OVA3kPpzvcJxCEAXiNnneipurfg+0f6u
+nJn/lPQF+/WqF/Et5jfLPAakASQ2LCLs5gLK30r1x0ZR+w4f0kJhI5ZuAIeXgqApGcajyfSNHiw
zj8Shwjt9ppYS5XoRm6zbduP33mJMFVlrNyTS/5A/mTxSBMV6fnTMFSA52UWjZLIOoIlBAl9rNVk
pexwSbnCUT21Mrs8TD1MM0dosDWJnv4tTYZ56w1a9QzD1fimSJPF5LhZHGiqJNQmrfouKqiGuFkV
OU+q03efzHSn9muE9Zc939nPmh0GJxwNLzBZvAR/T9IfmPAwp41vBOhqbfNS2+jBoV67B5a8laYR
Vw1sX7r6O5M4Sb4VKHetCTrCTVE1N6Gp3Uxhe+8lw3HkKHpVexvr1cczPtGn+tfkLEnucnP0Mh+T
8HK4jW66g/1X420BXO3oJGbhynlcOiECtUuRXocpYD6b0ybFlCWCI0BxvGcNRvKhfLt+sy0eEMae
0ScVb9c5SET1jcwZK2EBHHJ428mpEh0GTSkDNyoM70cTdMWf7CHlJmg/ePlRaT4/k904drov0ENN
Fh5aS37P5OI2Lyg5WOpDM0ImmK6p0iyuUtQ54eOCOXMeaYJyGoyIqYiNRVNAn2RYE7M7PXeYvzBW
qg6L+SsfSwQ1DF5g71QrihFJ5e72moSR2N7VufMsfx/Ffw2WK2mPpffJUve6tRIaFuMPx4CDoAvM
5mxbA/raU6yLNmptuUjHPIPR23uIyVx3mKXUhHrh/5qZI2Nqe/TVVhw6ufJ3fvNFollQ5vtgnNA4
XgmpS5+N8i3fi7IRzC2zJfmGpKDuKRK9AShR7dl/O2VvbaRmCKCjiQ/XV7YYxBiE03nk0Dbg7XHu
mL7T2TT5+Fpmqz2G1WtuWwhS5/0hMfy9OiXfhslAtuIpMtdmXBYXemJ5Fla8BkWb2sBnwiR97+Wv
U6y9FBRnNzS09tdXueQm1BJpeJA4Ux+bpWFW2WWeH2EqLo3YLQz9l9OktzTW1gS3lmIXLVNCikUN
XpmzF4aNhjLgwMQkbfdveekErrZK57u4bxBE8IjiyuXbnX+xqB3SPmuwkVkAiBFEzyMQ9LoKXePK
+3DROXjrU+IhYokp0HNT0OSMUz/RbTabxlZuG0fzkweSzWJwdaQMgKh3UW27Zq/Gj3pjBK9qoLZ3
NmD2j9dpqDRClcernCHn+aEwwqK1HYkfElfNG/k0Y21qtM1gkV2J04tLBk4lKmii6TjvDkSGEiR2
SdQkDb7V7Mh3Y+SWvTr47nX935OjfglSbaPm2bPCc+i6m15+WR6thGr2m0LRBeWMofVGX5DrbOi+
7XoTivh868NxmWWv1w1dxjMMgVej6ylek/MMUet6o9Uc+hNefZ+Z34fUd5PsyIOczsjKmi6P3rkp
seaTfAV6r0IbdEwpI6p6zs7JSRbXLvQ1I7NMrDOMulRESwclE7/+6UidG39YIgCUMb0PrhmqQszK
zWII0x6VPPiU8mPmbsykO6ZWstektVLQwlLAG5EiMJNFwJo3DkeFpLJQqKpntfWDrvzB8gjIfuGv
XDMrduZMzIj05oizTvhaOrpBIe1radh5xhrOeNEMbE/idiYPmUPAJacbpbo02bXR6zaynduuY+bw
fLXex4OVQpeFKWtKSJAIzN9xflkRqRLI/kOzcFN7Z1ubOHqw83BrV9/NItjbzARNH55TEUEJBAa1
FwXUmz1zPTOsg8gLsWonyWe4ob6oBWmPLKHQxgyQwbBb6ju768d3IU6IkTNTsFBCrzT3kU7zo6Sd
wpzRH3nfaT+TsT9MZOQjmkHXLV1WXnHE/yzNvcQLc78eBiw19huDLeQkO8kzdtPw3VDJ9XblWm9+
zeAsHUma3APKhcGgLl2rJ2N8jHpm3L6Glr2rpXdrDTC+uJdwnjGfJzAg85ultfTWGOo43yjAFsfg
ZVDHrey5nbWSIl++29jJf+3QSjiPg1VeyIVnsrBI0ahcf9WdaeNFG8l4T52vtrQmaXOZiCgsCVIh
nJJ1abN9tKagD/yKMFKad+pYuBrs19ddY+FkQyElKGzpAoi06nxBQ5lQaGCmd1PYquyOch/t4gbq
FnSb1njRlxZD7dgEcizO2fxFSEctkRLVop3uF65hPK+mVL8T+POqDMJ6Yu6ZCAKCcJ7otBUY3Mrj
FA9GnbmFZ9xZqdHspTF6CmTpKa1149ZT+3tFkm5tu7qR1PytLKeHQvV9eOA5hXXwTA9JJ23ubnMk
cDyJjMyXtW7lRF5Sp3JdA/oW/X/yFPbkfN/7qgPCFAc5s0HmvlDSoxwIwnh5W3Toow1AoiNvIw9/
+ZOxjRRfMO2tlBsXvjzkAkxYUyujYDZvG9SFRwdylAQe4NbvLNevXiG2OnzYvTDC0CxSOQBo5ucy
TdIyLUafQEAe5tXywYR6f1U7byHdo+3B45innQVsZp5Mt1GZKVqMmXyId1n7Zo0CG9sMx6kUdDrt
dkR4SimQPTTqtVxzcR95Vgrr5BTzEUfSwFILDWzrEZxYQ7MZCuUuCdYgAQunRyDM/zUjIuBpBpZV
sDC1mAlz+juJ+dgEa8LrC1FbtAR1EJXkrvCdnJuwS+SEUongZlavuvfYZe8Q6zTDq12/6/qx9VZy
l4VyAyJKJ/ZEsD1ZUjM2tjeGUb6Zym1ePcajG1L8Vrb9dKtL3x3Nbfo3qTt+3CMp4ms8Q4BYkc6c
G2UWN08LgHz0J+SnUctvB994CqX3j1uhd8Xwl4zvq/OqDRSTgC0TVByNZNxVzXhTVvUWmO/KdbTk
FBqaokCtwNhdlKH7yA5K8iGcghEVrf6H3P/j69AJEKoKPohO3CxdViMGAjqzxrnlz4pxq6EpkKys
Yen8ALETo15AhHC+8w/iMZGd0zjF65ADySpTkIy4q3fDkm/TswcpCPiU2252k/qmnTvUQ9gp865l
1AQSE6V/iYNt5v1T9ds0X8ljhRvNriLwIWJ2DfYHauZi1Se+nXRVxTw6Q84anJxWO7hq/9Lkz6Ed
ukkUuuWadtbCLjJwKJqyMpA1Euhze9LYGSUvm3wTZ2Ja1/6r87lcNHUNPLjgcaJvCWpEXOTU6s7t
ZJpSeEEoi1Sykm6nXoVmuTPWqDqXrNCEpQbJ/nFFznbPjkt2LxlzREbuBgSl10Y0F7yBAWCeGNDl
Ah+fl8vU1oJtLeDPl6pdIVNKjemGflbqe3j7Vf8wrqHUFu2JJiX5KUwO84Yb+BSjb2R2zcqH29YZ
DlTiXdP5pVk/yVlg57MO9I0/On5MhDMR9oOJzZG532eb2HdZ2cekOFxMzdHye2TG1xidfv8Zczdn
WYpgjqJ4O08i9FYLcqhu841P8QFiiCS8CeWHhowYbczuTR1de3pG2McPfyTtoZuegrV4vuQqp79A
PXfI2Bi6ocz0fKN6k3SL4pf6pJfGXx8Og4JS+d9lzmJUpcUKG8kyo1jeSfwbCaQbC8Kx62YWXjG/
W3CA8wGtMIB1vpbRkUfItsXhIo1oCnujDOiKhE9lvsaguBQuRLPv/1v6nVCdhCejmsIwSJV8k2jT
MdXhI3Gi3dSbrx9fELNqtJ3omFDnnO1bEitl1FL/2vjUni3H/zlU4YNMxgtb0lo2sbB5NEqhVRF8
8/j9bPPANqaJ5mNLjYq7tvWfp9E8WFWKHIe9j+PmKGvPCvDapFShMn9UlU+mWd37teGW2s8qjleW
vpTdnP6e+RY3Jc/uuuX3TIb3Ne+UnV4pt0aR3UZx8FxT2UjAQVrkq3SbAkhEVlx24QKCUxDpIvhV
QHjNQ07fqWPcN4ATs9pxU+VmUDbICiZquEklsrpv1z/0gj/ZxGsBgAMgxAjtuedOpl+NKTxlqI4h
7WwcxuTH1K3EszUbs5NueHmcOF5QbKowcyfvkI3+tlwdGlx0o5OVzFzWL4tBVmpWoscHu/kmMVeU
bINod32/1qyIqHZy/oLCYSK2ZS0mEnA+YIUbnn2q/fm6leUdMwWRBqLIEPCfW7GVKbJww2KTIMau
MECfhDSf9teNLC/lXyNznYAAMh15qsSnlx4y/Sm1jtG4GdoVNMSiO1M3YHCJ6bwLHa4ys7xosNgw
qdZIO5qbQivvW1i2GdNXN73iHdR+rdiztH2i8MKICbkOQOzz7UsiK4YElqFs246ofDr3cpodnEZ5
u76BCzcYLCxUAAn5GJqjBsu4jJSxKPEFU31AXviQez+vWxAPt9ktDXGeEBaDmVqwQJ0vJOjrVq00
kkPLDlO41CAGiIOe+fI6+96PUUtc9NOV+HdpE4Je5nwhwUcET5sX2qdUMhpHJ8Vqwm3nfNO1ndfe
9vr3Vt58dHEYghpazOgQ8OZxP/QUra1z0pyifR/Mb15147dfKvV2WhvavPxOZ4bmAb3OoaZKeu5M
pXq3YkL2mny8OI7nnwnJb5N2MW85GGHnBbJa76a8aUyyjOFuap7N7CAFXyv/WPZ3hXrn1ytgzqUv
dGpOHOyTGJT7WdRWLeaSYtyM8g2cygcv/C4NxyZaA/8s2mLyDxQiUCZ6Vee2ugkNeU4al6H8pbGj
o25ML7lW7aSqdeksreQClwdXTLALoB6scfx75u+G1ER+Lm6Kvk9dy9r39ptX7K673WXYEzYgnoXN
AHG2ObNAHnX2mPdoMLf5P8b4Wkb3wQgMZOVxvORzILSZcyUxpCky2zdFQc1Rs4QV5cX0QioiL9eX
cRlXEQAnqPI8+B0ZZlvVymWRFWVUbPJsaxZocf7l609adJOizRqvgTWXvODUmPgxJx6XlnnQtrAJ
bexJd8P4xrBeDKP4H9KurDdunNn+IgHaqOVVUne7vcW7k7wIsZPRvosSpV9/D/PhJmqaaGI8mBnM
g4E+KpJVLNZyKnD146B6ccmOAKopUdOG+jxUeAlXH+hs55qkWLgOszfK/sAHwJFUxTAgReHjJHAn
cf5AYfXSviEIG5cthlDdLz7YzfwHzVWxscpOGq7wPyDCqnndrMHSAmSFcjbHIXtfjUvdUA15k24O
cgzwFxGLwXTe082p23ZwiwwwXkGuKjTsXuBpCtrShH13qXNjJnGlUCEpIoY/I02KTApqr08RU5LW
RI9xv8bVT37FDm7YaUdtbqOxOZw/5tI1/AOFkoBTKJDpjUPeNDgOywWo7rq5DXwCt04BIz0PGxhB
XZ2YdJTOgInLnTN9o+lDm72cl0S6aA7GlyC8iOmoYgkaBkrYPUpt2tA076d8P5JL3Y9RPBI6qgo+
qTAwPjpKnmEdxCBMit762aogzDxk+3axwhwVPgxDyc8LJN2aDQz/+8YolNXsOZhm2YYFrRAbC1m2
WwwnGJtPmFLe7fL/4vCF3eCgRbQ0QbKP5wPGD1vUe6nX5DPbv4EQNBWxsQTDcQAxJQ8k+5L5X1am
iCvKt/+vFILODLZPO8IPMkir9mlyRYtDB8qK1MacGeWTmh9X0SHZLJno2oOKYx46G2C0TtGXOvOe
gfWgke8O9aLRrXbTakedQ3NQ0kwXxer/t/UUvQbHRVMXuMB+m1dqPk32IR5UAU3FKRdn6JglaAm8
Fhhl70du+kUf/cBVlc8ozrhYqto5zYxhcgAxksgfd5O3J+alqwrqSM8GGpBQ94QoCEbvnp5wS1/S
1GBAmdt3zPzolt1U3pdxErqFyp+TrhrKiUHygTY1uHWnUKntDiBubmHo9Cer25XVL1dlS6WeyQaC
u0Ybfc2TcrS8GNI49YtXvzHjR+GHk/fozWaAgprzRki+dH/lEYyQO2llM9t4g/UaKI8yGqWMoSM2
mMlbQ17OY6kEE6zEkCST3jVYu7QnF8jdTOyVoPTDsL6Z7c1kfsIXRqPCn50SDAYy5UWf2EAza/ut
dJcsQMZyj/Epx/NSSeJd8CT/Aok9/yhPbpF7xxKOya6Pn0gduUgfrvkFo1HjXDQZrHt6Eeuq4mEu
wAcjtcEV7tzVYKAvRiNrGPfFy+TnR589kZhjojPNz0MD0eiu/4zbvAEVYlFNvA5pUgCUzv2+Mu/b
bsYk14M5fJsxmLma388vrkLdxDQcqqO7QufqVlOUD6MntB/bh1JzFVKpllJQOXDzknWqAKM37yQP
2/HSBS/c4l+kc7j4waDybFVi8b9vVDwp21RjFvDi5cYdb5vmyewez6+c7AG1PZWCYk9d2XY+h1jn
R7a8WYviPpaUHpwee8HoMi9OnHwCgMfGl3XRHgw/D1ojvQfTDgagkKus/tKW6BCoHJXGcaf13MkX
DEnvmZ2eZ4B27ObFquh1XiZXrrtclnZ22ft6uLY1iKidHWG6wl7KbRj8T8xEQcPVb2Ow2bkaba7U
GmGcc80OS/1dz9NDWq17AwNmqj6/QeetIlohPSu42lDviufchwp3Cw0CrMy5xhGMBOjmXW3YoH1R
Fe9KL4INjKDYGF3Z+/mCNR2zaV95XtjP2ZcJ1MeV9Sv1VR3l0mVELyhCs6i4QCryVAGcfrQm9EjC
Lxg5cWYR+vQwgr9NXwOzeS2m4LwyyIX7Cyfc2jaI+wfQuUPfmhcNtTDe69BE67C3VO9ilVyCIUHs
L07YACBaPOo1GqkuR3Y12l80/dK2f/03oQQjgnYxral4pn2hP1z7UIO9jl0b2Y2fR+eBVEIJpoTX
pVK7AdAIli7vNo+f/Rh0WQ9Nfc3Mz5gV5G94DSwcKWLzj9komK/HdlWgRz9MM+/YpK+6RcK8WkLH
TcF0hAQLe9eT8jH2VSldLoVoVHgcGi2H4AcFd8opMHEGQtcZwFmmH5nmX8F83ue9czOlqUrZZPfN
FksQEgyCdaPXsCLMLA5pEs3NPV0vELHZ+VqQpDb41rxPqMAWkn/SZl3tKmm7MoN4Q/lP5V1p9B82
Yk5KDE5eFam17LzwhzMIKFEDhLzYKVRPp5GVIPMI12Lvxmiw/W561/HS7E0z8hIVS7f0ItrCCbak
alyrpQPgOviUrn0sUzMAY7eXIFnmX3vNrq1+UcdRKIX0uGyEFE1KWo5ua/Et1G48dpgahA1R0eCo
2MRk5n8rnWBRrAa9aSNiVGEzfy/0UE/vikXhKfOf+HDyEXvHHEUky8AqdrpfSI3QxOlwwzReczu1
8QM8LsWVrYIQTEiNIb1eM/ZwsNr4Gtq/6wbVI1C6ULwhBEMfeMO6cMARMOoyjGZC4RF6pIz026Cz
IFcxyEkV9w/IhzJoBLkwq4PBFLrL8n0dnzI/PWYI5rK3QXvMM+PeA+/beesrXTpUiSGVydmZxdre
GoUEHuZoI0y0fO/9O1vV2ik9yJvfF7aG6fUyadzFzhznwvOzL2mBPHnSaLt4+UxcAwyCHjLzKKOy
LGGPnHTKwH0MWZDvLIPE1aogo+Nll6pyY/LD8AfIFsKe1GWlWRAA6S0eZe3r/9p2FCZVvnJ/QQQ7
p8PzdLMSIKREp2MZeGjyp89ZqlBPqTkliINjGJCLLlXBvtXaMC6eBZiF1/EmZRqmFQajEZaFq8+C
tigvZjz5zp86iccE9iL0CYHRFAWWHwpYapKnqGdv0BeyAzG8PYGqI+ibSPNfzgPJns+cWQydY2Db
QuutYH0KMH84leOjWovQnb1UB61c9zHGZ5b9ejHav5CNviWIT+WLc50TVXpdJifqdFCpyDtW8f9T
2+es+lzPOYpVbNrRyMJwmp0xF35Ai2bEIBmzjvQUFFHnZZaoNArQUV6K1De6D8QCNbOm9RIbyD2V
MS1B4fo2L2i1PI8hYR0wUbbKg76/uXbFKPa0ksGpKBJBzmLfVRPqgYA2XnmYcXSpLZgmpTHtDsEm
98qACxCaa/4DjbuoHHKmIsgScDnn/56wh38Sal7RtY42QTHP2y6mXjELck/knXSPRVJE4B3Gqi9B
7PgKuykxASdggl2jyLLqrQMwljDUzGhkCU3QSwVaurydX2rJpQAkJCrxPMMLStSVukPExR/gWvXL
hAl0aTIFZZZpkbFox27JyL4vfSMAQcyvkTVP57ElNugEmx+1jVuHKXsUvEdIXmmrE6JfxjWjdrR2
tmq4gkxPtjIKWrrkiA8OLbIvyTLcunB2uvpgtT1Go4AUtrk4L5RsQTGDAL0sIFFDIYUAlo5rb5YM
QtEBM3Q7ywRRlu6wFwzuIQiB1j+zEiTBTT/lz3pPK8WDW7akKD3zQBmJxiMwEQpLykDgSpmG2r21
7YN87cc7Mg5dlBEMplpXRhV4sqVFWxDhdA4W5wk+xUPn25TYBaTt0Mo40Rd/uKTxhZHcZKNCJWSu
MvpF/kCJ/XBrU9kks2ETbEbiwCBTuDTpVzI6YWHGrwXtj6hRfF9a87jon3gan2ALt2U9EIR/EfnC
ay6/mzCWOyHGF63pw2Iqg3Z13WAi2t35gyTbSs78CQYJAxEU8SXi5Z3XzjxNTfGvo4da/GxkRbQk
CgsguaJR3vwXxzzdQmQ/hym3gOPFc3RTR02NxqXuTiv2nrk7L5IUyrJ4XSmoz1CaewrlarSgFoGx
acBgmGTVAUxaHSbf9MYFsa88VZOCFI5TY2ANYeLEIqOYtBX5nVqhepJddKtjgC4GVTJL1Sy3fuUb
UZnFN22JKXnn5eRaJjxKQFmFyBBYs8EnIVYYWJ2JPsoFXk9bfeHUPODS1VUjLKTCbTD43zfGMy9q
K9ZnYLDcfRun4irOshDe9iM8o6Ob9oGludF5sWSQLqho+eAqzG8Xq8Omau68ldc/zsaTpoV+8s1d
j8P8VCG5o3yIy+zoFky4HBpqxpgYjrITFxUt6fTTzkHhiopI3fpRamkQz1cZ+de1qhhaiRcYsvQI
t6GR4XRJ2zSb9JxDasa6Z8Z4uY7Zns7O/vwyStoIgWPyfg8dCwnO0FOclXbL0PHb3ZwxF9N6TDKk
yMBoggLryEzekYDBq1/zIlKpWjRkiwo2V15wB3UgIl9erucoLm+h6zoyZRhPvauyZ919oc5l4j7U
VoaShE/c8b+pVNAQwmnYhQsCzW9JPmhYUyM1Hym6Fmll7lL0nvSYVqlYV0loHaqO1/P/sMTMt8dS
lIwUWFe7+JmCh7eK4zpEFdVzn2S7rG6O5si6QG/9L56evJwHl12EnPEQpWXg5fyQW0WKZxqojtvJ
LydY0gcf9z6KjAJfS8K6VVRFqMAE3VhXNO/kBsAm691PDuZYRmX+2nU7hinn5+XiPyWasq1cgkPR
rwO6c3kt22S8mOUP8HF84veR6EQFJaLp6DY41YVEHxOv9fH7g189Gun0ZlZa9BkIH+UXmGUANkUB
otV7y2+QUgKZaFSCOlHHYLLzCDJ7z2sh+dQaF33MokLH4zTnCHSFrj6GpA6WARzAqp4ZmfXdggj3
NBghLa/nMV7Lf+7cY1VG5uqhWcwKK/alej8vkXTbNxJZp9sC/qOlIzXATKYFBnhDbEOx8dI1c9Fd
DGob1DiLddqIImeu2SN0syQoHELjdBYm5bORD5/CQS8ktBLEfOLeYEoHtIWX93heOh90+MG7ArXU
kWEMqriDdId8UNfC0sFrE51hTc+LciCwP77e70bnMs8iMv4ibRHo9ZMVP/z7LeLECajTRj3Ahy5t
fwXZb+3iVdMuryMiOJoqvCDbob8A6Gw6PQNLt3pV6QHAmX+4EKJzL1OVzVZhCJqTIgk61DkwFmfv
5/cWuYWne36dZH70VgxBb1qd6gixA2KertMcbGXHlkb2oLCTKkEEhSHgYzepBZTeGvZVV+wxiTmo
xl5xmmWWHyQM8KFR74lnJv+MjdfnaqY/ztwI8GFHXpD6zwWqIgvnvfb/Ob9sUoE2SHxZN0i5Txf4
tkBqwcvugFO3cg7loPC4pIGerTxc3g1Kh36npZ2xbFO23hNPC+YO92ZqRI5dPE/GGKX+iI1bkNhy
Insdp6Busn1Z5rd9x1QfI/Mfth8jXBSLTQZzySEy8/yXGc1v2drsS1AbuU16yWw7gAk5oHs2SqtP
1E1xco3/31dP0LUUTz1q81qzJLth7K0DB9a8A6HEgjnXxuN/2lmxq7pOY29EnzFCv256rBNQWNYo
naIqGhTFAfIEvXOMelkbF6uJRtberAKbJgFGFZ+XRWZyt+smeEL15HROxosdyXJnmKE53Y/Dg1lc
V8tFpbqxVFiC7pVTZ6xs4HvE5uuaOkGfY8j6NOymPL3LJx+D/SaFeNKgB2c2AiUa3rCw8qf60Xdj
s3S8ng69OvGxXKxqj3X86lbJMcc45ADTQUhYkPyx8f1LvVva/b9eXzz38N6DU4OstviEnrw4tRrU
LYVJk8Kcvc+NB3UMyXywp8tcdRvIxAWc7SCJjegywuqn4pbdnPsO5giHXqrd2gY8eTIilJSFIyaF
FCCBW1Jnt+hDoC/lxXlJJcf1BFqwd6Xdj0NfQtLKuMnbXdm91LECQmK8AYHqS+v3rDUxql07bZwx
XsmRd/c5jTR7l/v7eLoaLUUhglQWjOtCFwWCgJj5erqM01IYJHOxjJNzYS6XafOSz0/nl0sqywZC
ULxSc5IizgBRZ7uc3nQg5AOJ2coufBXXL1944QWCFq6/wghnYu1nnxUtNgb0olV2ubTfWYIi+rfz
8kgcXsT3kSziE1xQQiEomlvUfbq6OHE+wfg7ZHBG1QhN2ab8RfiQfi3MzGcGBYKu3U3s2huOVRz9
eyHAWwJGCSgR52A43Xdwp5jTyrNtSaUzFK+ByRT+b6VwdWQbskERA7FuSy29neG5U/vraIeVeVXn
r+N6OC+LxNpiPucfWcTwpx1XVEszyJL7IEgE0T67KvO9lr/61m293p8Hk+0N73hHfJkTv4r9GR5F
yznoK1C4s/Qmok3OEMxrm+5ctMApVk920GDLkekHEgrxBI9Xo3jqwKzz1M4cDet4teiqTLVs6ZDQ
wYvaBfcfzvTpMSBeOlUmiDrDFETYmLmM+b3NwUQwKW/8ezt986zqeH79ZNYAdGS8hB0tt6DPPEUc
4frOmE+GNAADv+DUBab2QMokIIsWZETRVawCExyLzkIlQ2lwH7jeYepyuLDLYc33iwFKbMX1x1dK
tD1buQRDyis/vII3O03sVgeVG0Y8BXG+q6poiEeUgt9pcMLPL6XsKG4hBcPaz8W0TCM8YpRZXRa1
/3VEg7Flp6ocq+yQ4IwgLg4mfNSCCodkWvE4STRoMUMVo1m8dO6Lj9pM92hkF3GqcK3l6/gHTCRx
bsZqaVwTYG2SXsxljbZLeoG5T8fMrgPNXX+ZDqOBp+mqRhGZrdpIKbZpp3o+Ozkv+W6IF9DumSVm
sGY3oCRWbJuhWE9TOJU0Rv/txEWczfZHath9oA8kbIrl2m3ZrtKtKNfTL8z7pjtx1HjPmt4e8sEM
Rmf+YrZPCbOR5cHENYxb+sSB4lSSIM9CZOJDDY6llVbrQjeZk1wMAwx2Nv7Trb3CXku1EqHP3yS6
fHjUqQkwBpTEWhpMqKM/DfHjaH3p68P6M1lePyGOCVI7g1NGfmiunf1u0roV9rPI7XDBg9B30YSo
SotLpYEXgLHNnJhQTAVgcn2VdjZQdKe4x7eEBSYsxSB2qcrmcjRUl4KskAQVbH/xhNOzNusKUwZ3
Cs9aM+j1n2v6vWGYT07tPRIxN6uxPMX6szv0oVOqmLOlSrIBF6xcwbSpLJIJBlUvrzzyWOnxY5Gu
excr+4nN2yAJxq21jBWDg7CsTXGBco0l/05V7RBSYXzeZAlaBgv96afnsGXzZA81hMnSn70VefU+
G9CSr2L9kZrpvzCie9IWWUX6AjD6gH6ZtgkZ7yX5jOpuQIRT4Y/+ZGY9d7Lnx26+KIeHPDl+Ykc2
EMLea02ZYIww5DAIBMAsIzNFubLCOMoWC3zJeNPBFmNMuLAnSVXQ2GoA0nTXmLXQd9epauKC9OmI
xA8MEKfwA7/e6b5nrV4WLtPh9HjvdHlKUjfADAb0WN5S2AmWB2b+6FWfSI+Anf0vKrcjm/gVHi6L
j5kvuNgwNGDUQwc10Oc3SHKeIRCe/igCxThGsZ6kQyIdugm7ajPzubDwOsms5I0yguqOURWzkZg9
1HTZBqLyBnxv0Y+bF2d1xgH6qRk/0ckcOUtx1Ool8sgQWPn7eckkp+IETDjdLksMM50BVpWXlPXw
PYJ5VmTKpKu3EUg43phnslrGhCf3ipqY1Xw2y4cC3aip9vO8LBIH50QWwbDNg6YPLf7FGHr2jGbf
vTsiAuV3Ue/5Nwu1nsFevnNy1fFTLSH/++b4OavpT3PF9wvpRgelDVUDekyFieDfLjjBJ7IJmuV5
NAELK2RLQGRQeZjbPKrKiFRyCGpEEcJjZQI5cmZdoQIfPQQ+BFFN6Zb4aCeS8L9vlivF6JkG0wxx
GtyDM1574571JtengIxV2CjOhHzdQFkI/ko8i8SbaKyMivgDrHe7NJE1XHWZaiCRzG2AQH8gxFuI
DL3Ha6wRtUgDOge+cc1ICMIWF0TKrAioESI96Khg5VbiL6qguKk/aaPRALXsSDBY91X1rWXXU8qC
hCn0V7GGrqC/FsuKoeORLAfE8vNy8DTVRS7X3L/C8C/YnIlGm5p28DkC3nbeHLBkN+eHquDE/yBx
Psz1xXlToVo9QWczpNLYWgEQBLpovFvXu2wuQppFs/X9PJJcq/6KJijuXPtVX+lAAoXzQhFxMoLa
UBR4y+7dkyMoqG5n18NIM+4ILajjjJzsta+/j2jzm/TvdR4tZjCpKJdUh0JQY/RBoT7ZhlyW8ULj
78owmmrdBHfF6CawlDP8/uinP7RlvgCF2OvYkv357VEtnZj0GTEYYVr54W4TG10/e1AsDQnIHcFt
mt44dVSbl0TFhyW9EMGgCoZbgvLQj3FOXP6xCRPozUmUVfrRQojG1d5dlOafF0+6S3+QPsQ7eyPT
K0qBtPRoLeqboB0+c743CMKTs3FdSnVuzntQwbrTO6YmJSpKIumVscEQbZ3XDXlvYY9I+c3BXO/k
FmlqVo7ok0fNqWLJpKaBE5K7qIsG07xgGgxtdjt0yUKXzHvLKAPDi9hwTbMvrXY4vznSI75BEkyD
7ueUFjbX2uFBJxHRd36rsgzyA/BXGsEyWImZNesMaWYNPsO006xxV5s7ox2DzgibfsakEPBGo/bt
pai+NVM4U4WGqb5AMBTg54N7OULKofnpWO9Ic55fRendsVlFwVCspb/GFeMS1i/J/OAbGJNxF9Mn
RqJqwEyGVlUErTggvpAmJmsd2zUm5IUJ2NhcPYzXcE5A/pWGkypdoYISlMuZe3OlBj+LCJlpfL++
ZsvXqbgkKhpSFZKgYha6VWZ34EizhqrVq0xLQ2MIHPbOPIWCSa0fGIFRvAqCSIQ+Ty/7bl3A8Ir2
zlD3XrURQyKct5HcDaraXKl2bWBE7TKzckh4jGp1f6A3ZJqvnVgRUZUe7Q2EoFyjNxnU5Y+n2XtM
x38W+3j+aKtEEFSH5J0DXl6slFnngV4kkU4PVvzPfwMR9GexO2+e+DqZk4OJYhX69w9W8vU/gYi3
bNX3+YinMp5muIdyc7dqJHAzFRGbYr3El3M/Wbk98ACe4T6n9vcsOZSfYJHChv85vJ7gC3ceKjE9
7vagwTsk00s2dWHfXBfZtYFWuvOLJrVsGyx+/DZesZaZaeF2wEraHzHG8qxd+aLnFsbZ6rvR96Ou
q/bEqb6dR5VethtUQW/G0XDKlb+Ykvm73T5roLmeemdfGgaySo4X1EWhGi+psAgi62STTvHs8ft9
bMHvnwZ+vAO3VKCpKjlU50PQJ9epe4Nx0czl6LGoml+VvO4qCEGbxn61dVx3OB/+3mUPdfmmLLFW
QIhB/q72tIUmv1frqaR3/vBgZwrDJodAqThPJsJPFQ1bac2dzhVpWWmQ5hdF/IziofPnTHrjWH8x
hM2gjhkzwwNGVi7PWTUGGbP3BYuDtm2+1baqAFl6rJGPB+sWGIMRDjhVpq4nqH+ycMG56F8ArVjg
0/3UZ1HXXqb5UVdFjaVHGtllG1WhaPawhfu0j9fCX1zAZfo3e7n0umPahJV3PL+G0n3aoAgWghQl
AvD1AsWxrlEvo7PXVFNA8AP7IfCEPhpMY4UcqKg9Xbe5L02nShBcLdFVpl8YxW4A26DJoiE52C4L
1uL1EzJtAAX701NTKywNMpXeYl478EvCmBLkKfRFxeoiXb4NlHDMV68tcrauKKLwi/u1TsMsca9K
pmjPkx6FDYpw0E2c6SGhQHHKg2eByfmu0m+JqjJdMlCCF4j93SjR8jhgeWc+YOY1idBoWOp94KS3
XbtjzcuEPuzsCo0mWXw1DQ9LDpKDvf+pB43Lu5LAgMJZNoWzYoNic3Z4IB4Rcotdk+W7ozIb0vO4
wRBW00Km3CaIhfJHU2pFVfXmjj/GdWfEPzt716k6SaWbt4ETVnXQklHvY4hk21/J8m6YT45/pYxC
SB1JFwzmoMBE6F/kH/SWkjQ137thYeHUvaWx4gxKT/oGQFi12U7trHUB0I+HoroEJRPITc7rrczA
4o0O9kRu05EYPt18NI1qqZfA4llLUz+06XjpE5SDrDQnlyMaS24THYMBTHtQTQyVbRHKxjzUDqF2
98MwV5PVjPg1g8FwHlz3HtVJzLwqVM9Y2QpaYBm30Hluor9IOAgY16O1XWpx9TKjGAw/CVkx+c46
nF9FyUngE/7AmYA+Xg+pptNVHMAxrGUe5qTr6AcFWUusB+BhU1EVcUUUjPoJinBvTH7nMuoABU3t
d20LFtSu3IPi/nFA3NpB4Pq8UJK1w4wbC+wTnCMGxNKnQqVjWdoe45PYabpr+uHdGlnoaLoiTi2F
sRB1xJxrDOMU3X8XdMmgB8CU6ylvv9YT6tiN/s5XsWnIyuUR2+S04jhsOHP8MzZuuZs5FbFTzJ+O
vZrsvK7IH3Qn/boWSb7LLHpdxe1tkTuvDYoAg2l1buKksgJ9XLuAxZ1/LAaiYpWR7aeJwcm88Asj
REQCgWky0T/cYTw0L5yc/WYN6tExAhf+bogBSmmQOyoCNikk5/tBiz3WW+SxS5mbYHRgVYWM7X16
GZMe/31fMBa1VdXly2K0GHf3F0twpuzMmXLHBtYCStYqvainPBiyUF9vxzWyrPsFdAK9tjt/aE2J
XTlBFU6tg4npzcBK0BNUBednYW5+YxrN8D2OveXGGzPrixE75Fc8M6/dJyPF5MzS0eNjohvT/byU
NfIKptEh0cn0o29M/RQO/YDcXWtRA8M8Nd94T4fE2c1ZAsMyou6aBaVptRdxkSXPaW0vZdRpY7rP
4oko4rYSc41eLGgkSgXRZisWkFpGM2saJ0BeCYaqWY/UP4KQMLUPs3tTT4pqQZlmbsEE53tOcHI1
CjB0xJpmMGu9/stAI/MD1bLy2/l9U2EJ27ZkWtF0BbCs5GG0j61xiIvwMxC8ThWVyrYrnn2ztdAO
QaFuJfmH1XcY+a4caCWVAu4cn8OODmyxe536TZ7NPYyMTpZDMesBUgmIZaqqjmRt0CiswkxvTDNF
eZoYzzBLWpj092plTbAs9ltSv1e0vDbRmEeX8mdvuKFh5yGpiosVM2OSIrs7v5gG3xDxMrL4jFPc
DMQhoj0tSn00eotvGGYP7DA55lX3tXlPfPQ4dGWOSdLEftR7rwx0PbtiJNO+uXn5UBnU2YEhRVNs
rsywbT+Hm4WNea9Ia2Qrt6WTlQYzBh8U6y0ZQ6O4rPyn86LLLAzkNtBHhssJowhOoWq0uadDkVch
Go/Q8ECTOIxrvHeMpYjx6hm0UZVolSKCpAjTUFEmiOv4FFH36rmwOGJu/RqN3Yyse7deOKocigpG
MNgxxsrORguYormN86iNb2iO46XiCpCfXox8QyrQwS3k873c7BWdyyIbuqIKk8LN91PbBLmfX+fL
8uTT17Qub/qShp2evVJH29fleiTm1/NbKD0tqNzlbBouL3Y7/YIpGarJJriaRhuTGF5wlgPWHPrs
Z6WqopEa7A2S4LNhICVma/FLsB9J5Bdf05QGBdODFG+ejM7HNp4VUSCZL4rTiXk6oP7HDSHIpiXL
1Fv8AoRDzIKqYEvUU1tVyCCzdDZ3W1AuBu6jD0dyyWwMeKyxgl2UF88MXbT6Gp3fJakHYds67/zB
ZFFdrL9FraprdxocXT0B29AlW16ot+/Xaw8cf5gAYbiRq2oNlhUjY7zNX0zBkCRZjBknPjBNjDxq
MI4Qlqz9MVm3VrzvzGh1vqRduMDQaV87MyxBQ9Ho0VgdneboNyoXXDLhG82qSEehKZrTMImq4tcD
f7Tja+bmKvEDYv+K2X2bB1oczOajEwdrsjMwyab/Qoorq4liNLZ2l5Tu2vlbme2afH9+S2SHC1W9
/xubgiF7wnvKiCutt4yhCunEpkDnDurYNoOiCUtmiGxUPGIUPM4WuLVO1dNnDZz0klYh0X+tw9fW
cUGC56GR/hPVlbisQTrr24gtIuh3CkSLYWDEnitUXh997Pea3XmqJmqZpsDYoSwQQ0NB3SMY7yHz
GopmnCqsF3Lhku7GbYwLzRgUzhpfefE+BusqXksgRuEULKeizEXZJKWPWqx5qP0sWGdD/zKB4+6y
17sqsvpRv5+oSS+rZdSdcKnS+vX80ZDKafHdQnrQwj+nH4C5TdnqUHyA1h2T6ZseHyrVdsmMKTrz
/kDwv28ujq61FrzsANFVKVTgenV22Rolk47iNw80hbtPSARaEjzrsar45xTO6gpr8HoON5mhXfk3
KSO7JVsfzsNIpdrACNcu7VC4MHY47aDiAz+12/dBrb06w5OvHVtlsS//tQ/nZIMmnBMzyczVnoGG
h/1Yfl3BI5VWz7h70/Z19HZNowfeL707gn8xOC/nb+/3HLRwF+rrEPfNgvVs04OpX079LvVvai2s
ukNSRl5XHnr90mn7YLDfY2+X2t/S/hjTu0zFwy+zL3h3czZ3l6A3V9hY0qGylXhYAy3n1dsXbRNl
yYu/Kh5rMo2Awwa6SAyXx7tD0Ah/LrvFwBwITPo2Dj0z9t6Q7pbYUhxT6TWJ8W/oMjYxWQpZktNz
mhBnGuaeXxILKHR21ZySf7Spp0WwxGYe7/2MxjtwyY4PJVxWN5xq5ErxJqjSUXFjyyTG9DZw5HOC
BcT2Tr/EyEfqxsWEozzvfet7XQW6piq0lqnLFkM4wAWq8rp05ZdDEq1uUJgXZgnSymYPtgHnEwW8
aKhG9Asz1fgmCktLQRGKyxAC9SuuB2rmQU7zTxjOLYbocVQagzMKjNhDaxFmPxpHc0jf3Gr4TPRn
iyQcSKQaXC2pcd2VT0Nz64xf2Hqj51+yx/OKLt2hzaIJZrry5g4V3dihuHhMBjsoMT/ajjBgbbUP
8LoVZkV65vCix4MM/vyHeZg9GZ2xNHjDD7ny8kNp3jsqqgSZvQCb6v9D/FbAzb1jLlbfzR1ft/l1
nX+aQ2T0YaVqA5P5VlsUwSqZmVlYdIYgIyZim3QIwGBxfmNkS4UKTzQ5Y/qqDjLBU/UkRYuQIzHg
iljXBO2mFYpOVaFwmR/yOxKuw7oiSCWop8/QfTYg+YikCOKKhxXtmBXePGabBKw9jHUR5fPuvFhS
A7jFFC4Wpy4MB1YQ9jxZA7u+HpMerbRXerWfl3BIbsGdgZK586B8rYTLzONDcnVi6RjnJ94h2pjk
Pari8U5A8fPE6cqqX/mCzGr/ZqnYD36HFE7BCLhzebwP2Vz0CQpmiCQlrd0JvZiUIDeNLkjHm4Kl
2E2ug4l4Pz0Q/M3ka2ssgZ+k8JP3xVIFhf+Pla83FUJEdLiw2bXvPo760fEeElpjEmkZueDbUVV9
flwX/qk+pmNj/wkGoZ+eMT3zl3at8KnlsMvmB6P6hsfbpOONwn6d34EP+gLiXT6RFHZZB+2F+AQd
fHDfDqlTYiIp5sV3qz0GRbmq5p5+0BmO4hMecoWF+bDPaHhvnTpDegJ97uvl0AzPzDcxFK52nv+9
OBhFaYLJ3kIGSYzpTdYYF/4Kb0FPkx8VwmWrmYTnIT4YZsjCebwQ90eWyhALROpRs0pEPRDQbb8t
1uO4guqaBUaSBHX2QpzdeTTZyiGiimccujhMV2QGsOp2KVbSI02V9S/ESK69tH/xExWjn+QYwEHn
3bk6eq98MQtrYLJYViUNvB/denWX4X6AZ3teEhmESQz04XGj+eGZqLOZMh8qFaYtdUJwlI6wNCoa
rA+KgwY/G6qN9yhI8j+Ep/sMjcbgCKhCo4QLPj9Z9Rgm5EGzrXC1FInlDxcasAiOArhBbD7+VFDS
LK4mfyltrJmHIMI/mhFV6x1lL+eXTYbigP0G5BkEoUufH5DNtbmQGcGvhvDwDbvPrTd0Kt20tYcJ
iqvCGH+MRkMgMIsjHsVVFOGJU6jOTpyqdgHVg7GZ0cvJQjbmwm8uNPvKICFbd/9H2pUsyakD2y8i
gkEgtGWoobur5/a0UdhuGwkQ8/z17+B4794qmijC9y3shRfOkkilUpknz3FQLIn7rzG9BWjp79eJ
hz1aeDaaMiCNuTTOWvCUFp3KQMSd+4LuqXvEe9JDS2PD0JofQj0JDgjkNGaXFxmCa0Gulo0wBICX
Dx3z+yEiT9fXsm4C6S76kSZYThdrMXO9EgT0hRCOjY5F3WNmsit+Xrex5hczihhvL7wTMEF7uV+R
gJoGxFYzNLF+uChn0a8VRIv1vxaRg0/gk+jwPHg6HnsLM22c9MypsFvkNi/ZSREaYNZ+45usRLkL
K4tkF+2O3jIkrFQFhvZlBbEC8q4ytdFvWd0zvENmXn/UQpfDJ420Y5Z3MBM5XyTUIVPulXWwObz/
cSxu3rR/7OAyuty0wmlyO+5hJ83qQCv30/DNym8mYXrCgSQqu89RnSj9dIuqaOVqurC7cG2zZGnU
8dkuaUKMqvlZx7w4dcNuIB6xnnXUCf7aC0EibNjAOIDcB1Wzy5VmA5fN0EC3BbELvGS5J5ve49Yn
vjWIt/LpLgzNR+4sDDoA5RvWCEO1laoXKi3ziPZufjtWxbcEdNMb61rZSYa2FKAUNsXg+BJV0GoY
GTcsBIm6SD6B1yxoorb1MIflxXp2slCU48TcsLm2RIgi4X2M3ML9UFBJqAFG5LjNfGtwQHLWeZ0I
WAZ5h3KjMrxy2hDh/3A/z9fKssopu74qXYrQgRr9jasy4TkGegEW3eJ4WVsRklcK0Xuo1aF2e/nR
2KgXXZ9gRSPe/RJavOzJgiRKZW3s3OqCzuwsnEPoGnE62SEWcrqXRuSbVAVJPe2uO/vaBcnO17O4
iwcuUKlSWA+fsiBJJpAk7moaOqNfODfQVh/A7FtqQY3hzXa6ldbfgnzmtxKGHeEhSKTtZd8gA4vw
PE2e+QxjBIaWhOZIQsPMn68vcyWHOjezHFjgpDVSLYWZSOAZxL/1VvlC9DxoTOOQF1vOuGptvojn
EiKaiItmiBzKQevdCYuCW+hFfquTH1L+iro6EHj9XF/aysUMlmd0gdAPsglZOqSh1TrQQliaJbNH
TVl3tPx+3cKqK55ZWLhiqY9VpBgs0Ljzs6jzJqN5hkLFhiuuLsS2wZEA9R0k7otda2Q2qg7yO37t
Rk86HV4suTU+Nx/Oi+fyn5c5FJocvEAZZAIuD28u8c8qt+HsA3/mM64qf6UodpDCc1+yLATXJSUn
+ksHIX+mmv31fVwLHVDgAa3wnOKYS476jNQlt0eQqMfuQ4xaVNb/lG3I9WkjdKwFemtWbsMyXdDi
L450ZaveMCUgSbFFT0BFB0PueHxMPMbSfecanlRbV5mxujYUIBg+IKOQGbrc2RRKiVlPSAZ2Sesz
iYajAxW5bzS1bovGPmVt7fgTEa9ORZ9lP/SenQjjWJFev+GqPNqksnZFUyovMqy367v+sbuAjw40
CtLiuQMFuvLLn4b+F+qOkMjwy7L2bGF5vUM8p0M3pR/io5nznd2DWkorW8+OE98AYsbOTgkmPjrA
1ruy90r7t11uDbR9qIfhZ+E6x/PXxqE1l6Ub+D/vY4GEOmtogF4plv47Kep9brxlk6/lp0IF13di
7RxTG7hNXP4M2ugL7y+o1qBznma+Uar4UOop8RNLDKfcSp3/YgoLRPbEwJu4PMvElTXPGBaXV9OJ
jWhKD/qrQ/uX6yv6CN6EDQorQPKiw/EBbISGp6P0OSudIAVKE/HWNfJUd79G/m71/dEVjfDsVvfR
y30x5BDaoEcPNFOHtkxrbCT8ax8UDOXYV/TBbXuJmK4K2+jlyPHU7A3Pqn0QHkblDrITHJC8kb22
YiNgrp05MLBDFRVXJ8jYl+8Y8NRKp4rgQWbk8fYHpbusmHy5hY9bXdiZncVLxi2p0NxcQ9m+e2uG
xy476jbGrdAeYyej2BX9f8jlQOQI5q45TKO/cnlgJaKkxnuBA+uCWxzVdU3rvboyNsLk2nE4NzNv
71n6TZomrg2ogoJg6LGnuddg0MLdwoStxWKEHnymOTCay+Y3zoFSrJU4c8M9FydVgfGaHpi+a7JQ
bGlwr67ozNjiQwm9ymuVxrjeiO6V5a0p9zUoK6+fubXk5nxFi0if1FENJBtWNFY7jbZ+hkFCkd81
8s3s/ouD/7uepWpjh+G7Po1gKjK+Fu5hSJ4q87Xc0iJdPUZnVhb3g8P6ZKhtWGHukRWfx+IBWPOu
37j8Vw8RShrwA7zBMHq18LYo7WKp8NiLrChg7S/dlKi2fqY1SBw0uTMs3XfHrUR0zSFmKi0GYRo8
i5YRX8a5qSoKh0AWH7K09OIqCt0terg/I/LLtOrczCJBbAzw5WgMZjSUy9/axO6Aea5lE4edTccX
gslAvgM5dWZ7gIi0KigM1n3HldwHIzMiDPG5Xar5SAmM/Nk1tebT0BpyBjPVjAIyXcHVRgGkE6ty
+kONE3vunCotUHAw3JeYx+xpcMDK0ylefy3xv6AbC+TGl7SEEm8j8ijZRRrpGjSbwJ/hiQb9rqeq
R0EtwN1Ug8Q1LkHCbVp6suvFYGVh3/ek3tE6dUBaO1lBXdHiseDlBIHSOK1Sry0a6tPBLnYlcAsq
ajDnWpM8S71BtAXzRvQF71nVGJPnOEP2rkEa9MuoJ430JAWE0QM/CV5VA5mQUtdl1PokLkznJumo
FZg00l/6shviU0tG59EQig0hSBf6KKSDmT6A+LgNgFuOHE8QzKGRFBgmzNrq/JMo2EBPQuG56Me9
RR+MSlVHEVV0N8QdgvZIiljfk4xB5Y2NMX3r4zJqvLbt0r1RNflOEbfIdjFranQbJelvgYocvnNd
xK3fD1oBqSGzSDcShrVDeO5Ci5hfTf0E+T4cD4WuWc3vW/5MUVtyk9fr0etjSxAZA5pQMykxygSQ
pro8h3WsE2HMdcxxeMjyA0jzYn03lm8gpfWK+JbTo6UdrttcPYVnJhcXzeB2Nc00FF4qwJALsxSo
ghRPUTF9vW5ndQ/Rd0Q/GrA1nPnLpbG6nLoshZ1mqA49sP95Gb/FlvNctP3G51rfxn9tLTvfw5hB
uHeuOE/OwXB/6ONTQ6Q/ut9JEU5TWCeQSt/Sgll5ZMywavSNHNTTMT+yiNRAeEQVAMKoBbJTVD7m
/akafkbi+5j7sb0bcWDlK865h6lWs2i83Axk8qVJf1zf5o+R/PJXmJfbjCkklzcCv6JLgHTkL9WY
BJk++FwEffFZSF/WG+/Wjw4Ei5Y9o5JnYuHlujMbc61SNBlUCWy/KLUdke6x51tmVmq8sIMHCbrJ
Drqay8Yc7zunSKccN2HvvBAGjd9OVIdGsBvHQrNYmUnvCwuPvEZWR5lDHAuc3O7fu9b8K5yZQRmP
NYwgXu4vN4BRNhLk9Kr8JNmvRIyeVWFXta+a+t6N9xgjHqetVs3qFp8ZJZdGdcXTqCL4qIM9HWLD
+dKIdpdXZCMLWDk3WNzcdUA5HTNnywqEjh4hz0GmCgp2MAuq+4q9Ktz86sGF7kUVqvqk+BZY+GNc
mG2iczhvKe7BxbGBck7L2gruU6tfVZ2Asvye8xFYwl/XD8bqHp7ZWRwMzlg+phRrq+qbPP3RqNDo
n66bmD/DZaZxuZSFb1SQ0AFMBUtpqqdJz70BBOLXLWxt1sIRXLOmtsiwiARoakTtYyLdJwoOX8zV
bJhaDSRn+zXv59kDRBVujK4KFpO5Dxp912rHmwaQh3GPG3e9wb0adDp/vzqcqBmdDykQ6DJcmmRW
2Q69i2qv2RBI7jyM8j7r5M7a4lVZc4UzO8txtF7U1qgL2BFGdgvZmrBx0mBKo41YsWVm6dlD2pFW
h5kW5CIM40ZCVUGhtmDnHwdTIDCCSEQdaMbOhLsLO4B4FVJ3UQEtZD+hb9JzsjNB0Td6Q9JY6oSh
K9Sv3FK7l7rsQqsas29ur7pbs54VIPsK+J/rH3J15We/yLz8kNSqCBJp/CKXdy85N95rSgKav1y3
suah5+teHDcjq6di5Nhf2n9mTQHVOgyglk+AHQh9QnL2Bf3z6xZX1+XipYyS2JxeLCxGhUwKYaII
LKXLd3Gp2ze51SVoMqZbBOFrsQRTUzOmBthJpIOXWwh9tybKZ1Nta91VPH+UmeNfX81quEdbavYe
iLxC6vzShuBJ3Ew6OgEluPijCsP0B1M/NN0OvG0GezQd4TXtxpzPWgTD9gEMj7onkqSFTU1jkFUY
UP61h8ijRuOn03hUhIRO1mx8rY/VDRCwoJA9Q91gbYnpogkrq0maGVp7ypu0YOoiz3C+VuYp62+y
6u36bq4u7MzaorxBVd9MSsGaQL3Lhd643qDyUHv5Fl/O6nnHPYlcEyVanPpFmNSmKq2zeV2jrYOo
udlZTAUSyMum1vyYGkE/fgaK2x/L4cRTuuPxuOE5a2vFD0D9C7Cs2XsuHUepvIAkFq4hgXcoVz9b
VwQK6HudyY1v+LGeg0CN+inamRDQ/YDLm9yEFXJusMu6PqFELvZcuW3QjKCFZdOIJrstzNfrX3Lt
lAMEaOAegkVktZerKzpWMKkD/hs5ENyqVFr7UdnzsC2MX9ctrUWwGZ4HpoJZEHPJTqdlUCJgmsrR
X7S6L/o49RV0jg0KuauauN9zZ6wfbBn1AG6hPYnnIPLSjQ1eTaupgw3WwaQya2dfrtaWnRMNCUUx
POOeZfVo576UzBuyb/b4IJOHgjw4zn4qm931ta/usoOqD4RgUT9aYtQNl7Yk6h0kS9p3jUBSCK/4
LNp4m6yU4A1kEoAOo/ZNMbS5CDdOxZVpA0vqU1N41bjP88chfnIUaj974Rz0+s40d5Mkfo88w/iq
9I0cYO0Lu0AXEPgTIHLLcIfZIjcDKnIGJj10br+bEbfNo+3eWfGxH6RHabVx965FPXTXwAZFcHSw
7svv6eJrGnWKFQ/u98nAw+RRAcxeg4iKDkFUb5G+rhxQBAI8++aAhO7oIhSYZV5gNqucod9ueVuO
xIVKXCVAq0xiGVooMu2bxq35xipXkAG4+tG7AXINrLbAY10uM4/NNlUKdrNxN5CH3vY61mK+uMPD
F5oqJ2b7rfvbRR8NDYrAsP+aiH0erwJGFPOqmCzE8b20z8HGovUNqI6UedPLn6R8EtH79ROyFujP
bFhLVNNIbW47FWzUjDyZZuspKBsM+s/YTu6ASDigp/6ticavqG96Zmsci2SLfnTFmS5+wSI4oIyD
1NjFL8ihCMzAl1bX92DbuXWaIbCBshtlvBWP5hO5eEShWfZHPAIDgR8ATmVqJe1kkNzXimhy9prd
V1/aKeKzBGDfPAuUb59KXbPVzrQh8+pxm0bRnRGR5ECLvLN2bUr0m5i5/daY0EpKBpZeC01RG/ht
PI8vP7kzdPmQzwUGO7b32uTuCrmFglo1gbOEAQTQZXyQ7ukclYx0RDAGr9axNFH1BSrjulet3N0G
Bq1ngcn5xfDhjd+OJZtaG68FpQ5mGUHF766SpscE3/iUa5ZQ6Zs56RAbPgBMnTxOEzNChJdxj2pv
FOTsxs6fIvO/2EGOB+oKy5hbrpffxU1dUuMOwHdR+q2h/9TL8lAPiLSxvcXTsnokCXriaDiCThBV
kktbpmYVRNBkpte75/0b6jGeLg5GmkBK5UHL35z2trVvVPcmnA3w89pRPLe8yC+7zKykqJCV6OOJ
licjO5qG5tvWPRVvxnS47iRrWQGA9jNKiOKp80F0KSYiUqOe537ByB3Jzeexe2VdEUZRvivixmus
/qTryZ2ruTe1wb9eN7+2VqB4IaFA53Lxn69wVnuQbWO3EJabb232abSFZ+YW1KJdCLDpX+Cst020
xVK1vmJkIs5cd8e00eJ0a8NoCR5hxUNivw4Y9NRGIxiMJvETJ7pzjB6TK1BcLSzf5u+KbI0drGUq
kJ3CsxK9ciBwlheKxYVBuwanJa/v3AK5/NHtazSZR+C/Dy4LXbZnfJeChS5GGXCXbJHPrb0GDQdK
rDNbBxLf5WhQxSSvW8il+318NNCIagAMINpvgdjgaId0PBJ+gubR339pAHdBx/AHmLCE9AN5HJVi
vmAwgx7fJU2lIOLTFCemQL3eynsa8+9dwpqNJv5aaMJ0DDgKMLqAqv3yXrOqLJVmk/uktKBTnHnU
QbIL5I+OgY/rK1xJkMAEgdYqeHyBg16OufKCVDrNMRvX2T8hDrIHp13Q4F3ImupIQZJ/3draV8R7
AsAWmEIJ90+X4uzotCkHzzvDkwKpz8sfCWsTQid6Ehpuue/rx47pftfyXYQ25HXTK3t6YXkRGrUc
ajf9/Jip+WPPY7/JAFtKo51Ft/hO16IwTOHymtUu4a6LHFcbJ4y9KMSHZrJuCHqxuPnvhBYFVlGF
iSKeKsQud58nR9xOvbOv9a3q6OpiqYnwhGIlDu0iWmSTLE2RYbGT9g0QslqrvaJ5rtFlvr6pK5EQ
oyHoNYAF0EL7ebHS1kXTGGcSaa7R3lRuFyJU+05p/NSy5qCp4ZjyLbGNFUjaLAWFCxW9LDyelm8W
UlAK2l/YTOTRBt+LfWNE+yo94O2ZuQcxBYp+trW7jO3M+A1iUR6Uc2360P41iy7yajwoQKKC25tA
2fTyrm0tNghtxO+IUV1I9sR6pfbJrTha8bcs3RLnWP2i/1qzFyME3TCWEo127DSECRr9M2oNwTAQ
r9gKeWsBAcUM7C8qbjOH5OWyeGqOfdtOePTrjQ90BZot7XNmFLfCSp4HVj1d96DVw4LgY2IUDHN0
aLRc2qv1QZd4K+a+wUbA+ArIcuySVvdIcQIRDph8uXzm2SfpguROvl43vpLPolL1r23z0jYEvA29
QtMcuMUIWPH4zhBbuNX5BCzeC4BNAjOI2gfYTJf1C0h9FcLloJJMNTd0gQKw9RFZoDxeX8na/Qy0
14zlwyjrjFm5XIrdYtidNGjm1hXL9zISxJuIip6UG7Ggs4d0L9r8FFMHxgGiqUcSeyIakRhG9hvo
1Ztjl6txI5n/c1EtVw/c6B9xF8z5LQEDakTSELf4uBUq+V1qeD2UrEv7HXOZt0SfZ9kRgMl3Jh2v
sKs9aSsf3OoHqR4r1zkkduNx9E5jR95y19kLUwOkfqvDt751tkXB34EKFVnOrHR1G0cjgxdkHcTk
45s2+RJzD1AScBW/xaQ4EvnFqC3PdPpXU6W7OK68St+a9lhzFLgHWLLxHEFyuwil+CCGTNCW86WF
QR1JjOEAMDKQ6XW1kaqvW8K7x/0zrvgn1Ty7g1G/K9N2fsLGxDy4hjjUXRo6Kd1fd8m1iIVOLTrv
NirBGFu/9MhBt7QYg6pQ9gEWpagPMnmXGCkmW1QFqxFkBk/jOQDupA9lymzEGFcTYzg6Lzk3QwGd
n52tVw0SCa1769yRfjZawzgoQYu7mtbGnetUxi3JCpDqGSzaimhzKF46PZvLLwCyYhJ0WaCFSLNp
2bNURV15nbzj+Xur/TabkII22dyX2T7dOmdrW31ucZHbjKKoajaLZsbZ11L3UxN14fGht7Ya/Wt3
w7mdxSOPK67ndQs7mpnutBKoMzb42lAfIbUNpRSxET7WsotzcwsP6i0hB9ljI9Pmy1SBBaB46eWz
rgU5z72c7a77q2HP4f7Dh0PTAH3+mblqmVlMsYppZuGORQkE4ExVDUO1r8varUMcGeemaszSCiOA
qncj1Ko/6UVlPmo2G62bhqoOvcrCGHZOYkHYo0WhJNqRaRyfzDHXqW9NlpU+IvqU+6LPCD1Ingzf
EwPzBb49RlYopghhMHKj5LYuWdMHJoZGK/Dzd7kIB1urblI910I5u62VmRwUP61uvLNGrw9m3Sdj
oCumyaATcUb9euDuva2VMWCDhls8WhHRX0vTSL/YugIdl2a4E7L8Wo90n0iDYxQxb+Jjq3oLeevI
wNGGKTr8Bre97yi3bC/Vtei7UckiQNWzerFKqy+CsS37sI0b/RtmF3DWiS4dTAapSDg7W5TmTdRD
Nthrir5JfVX3ttjXCsAAgBhnVgkjJfNcln5gpQlizyZtzcljxQB8RzxkJUITmO5v+kQwcBdGsfue
Q5HDH1vKfidRYRyVxeQeVYIxYCmGsW4AqgfXUwOyPq/MscleVMdjHECxr/WBH4TyYKsT9assxvbk
TCyvwWUZ8xaksi3oNKDMYv9WjDffDdmMrp9EdfWzrY3sJYdyFPfscnSDxtXY79TG9j7TnEb3kNHQ
Yz8a0xzDEWS6IyA3DrsqgZCCgWs/65m77zJuDphzb46qaeObqe+zIwpd5lFvUAYvh6KXnpkJyN1W
NTxMqwCjvLHtEd3xzM7d0NQ6GQUgcMxAR9fxk24WWnUYM4NGQWLq2km18F1vzM38i1mNAMFw4AWJ
X41TWQY9ZNfyp2KIxa1TjRbxy2IqMb4zlOUsU5bXdjgkItrFoq/vNXsyXkg1yAkgaIiye6aVm8Zj
YXdZEba90UYnramsu6E369BCEvwDQ+/lHgQbAKgW8Ay18cRYDe/zpAf6bIio1nLiuKoaeI+ConEM
ijVu7kV5Mvuviby3Ei+LD1b+u5qC0bpz3M0B+JWAgFcNajwY+5x53BdxNe8aVtYJMgNMCt9hTuze
jt4TqH+A82VvwtzYdzt0wW9LJb06BQqe5BtBaSUEgjULWH4gysDmvewjZJo+KeG0OUAahmf6e/uu
7QlOpQ7+hy0pvpXojlQY/Uz8hVR8Gf7SoiZqpMgL8qQGIwNK1hzsEglGG5mZohJLKyu5xXRBXGzE
+TXDmHrCFCMG2OwPJB2Gltq10WiobbUA/N4XykE/9TDyV27JDW9a209UVcBOaEK/A1H+Mikpxh7x
ugRqmtcEdbSS5DeGPrSpB55bkCghfLXBFBlJ5k2t02/R26xkXuhkugDCoLYDdvaF9cYaazn1sE6g
BF3rLS4yfkzllgbmSjoAqkBM6RM8CQBmWJpBKdItRIF0wGjCyj5AigI39ivdeiqupfeASiBfxU6i
ArD0ztEZCquIJOb9sFdfSvRpUYwbMU7kN8CkQyDVifArRJyMQHL3hDveiEvuG+/arvTSKErussig
t6Lu2EFEjgg5L6JbIXstNEjaoWhROwkPkqZHXzR1QBduVp3YGtFZK0phtwDzN2foL/C/l07BOpnZ
egtJ68JBtUBMnkizMJ2+CSvzDPENQzRmGihibLj9mjecm118pqTOlFnFMNvafVioV2sc9+mWJOD8
2xc5DfhViAPg1QylWSajTWrVY6cjOe5Qp44s8ZBE7QaLwpaJ2R3P3xN5hYMdwYRSCb4wF09mI//+
zTL3qNEUAn/pXIG+tFGVOu3SGlpSrl48Z7X2PeLpDuoCG7n7nFF+2K0zM4uCQCvTymlcmIF8epE+
5BhPEPIUMy9lodV9Vs7+es65EvmwLCwJU60O+H4XLqBKVA+VXYPwfhRBnjcP8UTDZiA3ZsMDqsaN
22TVHIgu5uHWubu2MBdPTum0BvJ3jmqrMaWhXToYhQCvlyVOxZZc0kqsJehB/2Nt4RcYwRi0eIS1
SnuY+tozzfc6OTX2TqBDk20Fo7VPh0ENjBDiBIPpaeEhJAEFp+hnWRfnF6Eho/uh/53Gr6znQdm+
D2Srxb62mSCDAMCJAQmHEtWlSxJrQN08Skqg7TAbmfPCm1IyeG0S+6Ogo9867Y/r3rISMFAdQA6L
4fg5H1p8PiWGnOUzT0OeAyo2OA9RZO9NZMfedTtrK0N6aOHdDh7kDxRD7jhSibMGbG0ddtMtCEY9
jNCICsnh1tznuin00hB9QQqxxNRaHOwGUwoAFa2+5LoOONrbCFxfwQ/jVr12zUEcDJH9r6klrNaR
CfIoAyh1jHGZ1X3vlIE5OT7F6Uvd76oOmi36lbXUFR/sX5MLF5FtBiabASYpJPbK4o0hb9MHFRIt
eQQK1cvnEVt0u2apC32fMub33NzAGK0kAzNsCrz6DEkHWkqXbopWZVfFE3Y4hVyqBH0106pTo+lH
F5Dp636zZWoOCGcXQap1pqXN3EDlUB7c0g40JK7NkGBsb+PKWQstgORj2AJKbPiii5NgDSOr3BHw
07jLQg6dgsDU8hdt6MOYqtBNtXAY8o0raO2aO7e5CGc0ih3RxbCZQtk+qyxUCF+u79/a+abgHCCo
QwJdsTwMHLg+Uo/ALRY2B+NiCk57AO7cDQLd1b3718ryHGQYReumHrjkqWUoVmifZMLuZ/iuRiF8
FJF9F22Joa0dvbOFLWv8eVMYzpQAcO2Iz0766PLf5nCUdTilj0K9ON2v6/u46odnK1zc4nEjTV3O
5gQ/uQMIy8Kp+rRJ1r/qD2dWrEtvlza6ida8jxVF56KPUVBPhLVxetfi4/nOzT/i7Ejl6PsYPYMR
TFx75nAw2veKPNnyp2OH/2HTZu46gOVcxP3Fctq4baiRY9M6NAVivQkseYBuEuOfrttZdb8zO4sV
xTVr0YzGiqzZ3drkp1vofm/EuyRlX21Obook+S/R4szkIlrQrLfjaYJJ1aAwygMhnusR/JloIdo/
RbfV5F51P4wqY9QOQA10tS6/2RjVbmrSOThFmpd29wWQaJ18spOtlsGqcwAKMY/0gbxseawm3o2m
rmCoTj/b6qSlO8wr+xkLS9ST/sNXOzO1OFIZSnJ0sGBq1O70xPRM1YZpehOhNpIkd/ZWX3n1bJ2Z
WzijJS2hs2reQr3cJYLfRv2WnvhHTQowTaDg8M/uLRxRSaYkaefdG79lzvMISXExeO5404Def9ph
XA/khmlxaOIDpOF8R7717NlpHkdQttXa6/X9XU0Vzn/NwkeBFwVJPMGvgTJWW92im+dRIEa7OvIK
55YhBTP1XVnfiizc5ML40/FZPnsAAYFuIPgwML+4yFM0ByJRbj2C+8A1vyagMTfL/l5rkZsYyX5k
uTdlVTBU3zKWYviab6kWrttHUQa8H8hTAGy/PDEdeqK91DDp0RrO0bI6KJilXta+6U7nEWWBbxJj
v4p/J071hegb0WGt/weMLEb80cefSesWq8+ttgOKFKvv+s995gTcrILRnanQy0+cmUeUecNiSOAa
QxjZyRdUb0PuNHeV2pQmWQsd5z9lccwAqIXITIONyBiG3EWos194melldNhwt3lNyy9+bmix442r
9HkcC6kaRfqbfLJciAcUXp2/Ol0LLcd9iepLjLaB2OohrVVbZrGTeUAV0xlgqrz82IAVJF3JsN2R
lXtWAcjIu6U/KSOMIQSRxA9ivFf/AYN5YXO+lM6u0YngZLUlbJYo5JehKUcrDZxY9QCOyOErRir6
5+s7vHbNna9yTonOLIpJFqozYBHElbF2mxQgZMg9MfiWforTrUr1HB0+fs7/21MMS1xa40Y5xmaB
z0mz/Ebm9aEApJ2yX9fXtHbf/Lumj1iGqQJ4eV7TOLR+zktkIxDIky+KYZnTVlNzNSRChg2DbChg
uWwJsElNw8lbyCH5toAAz+Tr+pNNUq+gr67zA5jdNB89Sb7k/KHNNs7H+jn8x/QSbVMPmp24I0w3
5bDrzZ1q20BBIEz+B0qFWVTqD5YJ0edDd4NWAwamTFhS+SfBd9Xom9HJ1HvPsG7SOKCTP23KI68e
/jObi9NApynNjBw2HZQOErpLddSHUeuPd5p964CelIeOFkjj+3X3WRuKuFjr4kzIztXa1IDdTHV+
xY5Vc287CO6Qe7wDolPXmgBVPZHvWtPjztYZWf2mAJQD0zSLPlmLG9ZAJxDIQ+Dj07x6a/v4Sfa9
34tPqbbFLbV6Gs8szb/k7Ow3Q5eC3RqWcp4GhRCBhTHhQsvC6/u5tiDUj+E9FuCnYLG9NJMb3QDg
DmYVUw3jDzSOMdgXIY5mhHxLjHbj+btqDchNaEHgD1m24dyyUoamY1RIMzHozy0gRIWvtPIJ/JD+
9YWt7R9mB/8xtfBPqzBTEP3AlNAwkpxYDZrPGPcOCsfeX7f0p8C6DJznphZ7SO1MdJ2CqTy7rc1v
Jnt0ivu2vBPFzwR6qtM33fhk8IPZfc6TZ9BQsS1B17WYevYD/miVnfkKmrBOjZYyUp/8Xakb3b2b
JSZd81HJre7T2pV0bmqR53QlJzUDQt6vJ/o7EZ+STHq50wWFBscBIrUj6cb2rn5IFCoBjwT26wP7
uhY7WlJ3HB8ys49AF7+1hQjK7j9McgBp+6+ZRdZkuQI9NAIzyCJvm5zsJpiQg30Atm9DEGxlDzFX
DS5EB0BozEUu9hASrf/7uSjr6zDlhAW9rqCEEdHHGFW1wK4GjLJ1dbWRT6y8iEDmhjFBFx1aFBXn
rT73E3DkC6VE7tu51J6tVlFfgflp44PN7r44DmgaohM76+KBVGpxHKbS4rmy8DAGfYjTBroEWwgY
hb65qHCkEAQyqo15a3NtXWDmR+UespWQPV2sq8w7VAzLGfaGqQILI9Bp24EsF9p0rQ1WAvsAXYhQ
msRLbO1ogXeQ0ii0G7lvptiroh6Vqz7gTh9ODn3Vc8Nz3RSV1AQcTElQZMxPzCS4HjRWIqENwTQE
wZlQBhWTy08xDpCgGgqAGrO6hp4nspHYS+N31Txdt7PmazZGX/EHsy4fZAppl2moYqEfPzR7G6qT
XBwjIBBBnEOaA8U5/v+ZW0Td3KgmnU6zuegtZ8Iz2H3cPQj+lvWdt0nvv/YMALU1YIGQuwV2fDlg
q4pSDrXuYIy5D1LozLHGixMjqE1Afb3aPk75Kd8ay1z7cjN9N0AdCEkfuoiR2dqDSHsMO1RBY6V+
lv7Kxtde35qTWwnqf2jC/8/OIiCB8BfdBQPHyHYPHQiAHM/WiGdMflpsoh/nl9ryyCKyziIalokX
wNIbo6GqiIQtajwO5FEbQMXWeSDIa5sO1PI7DNznxQ60S2C03btbpdbVz0iBWpsHXec25rwVZ3FJ
OTR21Dj8cdJG/5mU36i9MzvQW0I6CrwG7T4dNs7FWsg4N7lwVNHwIasdfEWnrvxpYi/K0jai7eoH
PFvVIg4Kxxp7u4MJrRR3pQ2yRrCRdpU82Un6udvknlwrgOCI/7OLf0gCz3bRdNK6cBvsIi3790o8
UKiVpCL6H9LOY0dupGnXV0SA3mxZLNfeSN0tbQipJdF7z6s/D3Xwf6piE0VIM4vZNKCoNMyMjHjN
PTWwq1xpngXP3FkUKmv1rfonmNNZ9NmlZmVWPeQWo/WrY1Rsi7AHyfgkND9c78X0b7L8WTK3pfIp
V1dyyqUXwVnk2YcSCLKcDiaR8apwhBINn9q/0fTwvtSzz1Ue74buCeLbXvBaJwqfB+VFatfU81Yn
f1YLiRR9yLqcyY+KH7H7CKLRqa1NEt63vy0Z0pG32Gu15vW7eBahYYzFCcB4aX7VDoMn9qlKVF9y
0vrZqB7cbhemKxt56Q5B4Pb/osxVQCdwYyZoRNFU7vSG23U3SgdZ+ypXdtl9unyDLGQPFAVE6MFQ
MjHAmX01gTGkkP45iiwT4k201/OXwRKeSzG1oV/h4SHbseavdEhWgs6f6iqMo//PdG8zJ2s/a+51
yIPS16iX3hheYOvpyvU/HaizA3eC40FrQPKDTHD2taAwZ3kA8MiRpMcckSm5PA7tWgt+YXecBZl9
GFqiJ26tEGTsH2pe6bGFRAM5mLZy6a8NZrb3A8GUQBRMcczvftlRC3dt8+9NmAAwAvCb3qi/2ZTn
d0Ra4KCJmwWbMN6o8Qv9OHPcDhpCo/na4izOG8QlrneKKR8ELSwZVHUmEip378f2Z9E9G96zVv/9
K4AB/Yky3VAnx/UY0VGKBaIIBoXS2C7Mre5ui+aLpxS08Fc23NIdi5izBK1f544Q598VnW6vkqdw
RnJfet87pcCn+kXXHo3xIHXbrkGGYGVfLFyAFGgNA3I8eBoqJucjBHRsqvGUDMZajY0rajbGNgPs
bN4UarAyvqUv2OAUBGBLSgaU8DwW/q2Z7JoT7hQD4iw6WtJnP3sz+97W6vdR2ZacwJcPqqVdwvZA
toqECfjO7KAaCj32wo6IGoBFoXY3gopGw+g6MhSl/xRq/r6n5xBpRTSFErpN1EcHQX5VoOWPmbnW
x1geFU8oC496eoKzVKzyZDfvPS3bDHUZ/0hhi383c0l4A6mdP1eG7OKznMXeNSD8+CYeR+NGH2SM
GiTJ8o9RY2SZbfY40CNSnkgNJtB+0TqikrQr+dvCnQS8QZasCepLu2k2+7nW9xX0CDDNtGMprurV
g5a1dgw1TMl8BN++XF6Cpb08eW/BhCXnV63ZWerpTd7mFfH8urCjDNWXLz3puC4+mME/UFZATMEf
weMG1dF5c0NQy6xRprGNRSm99rI/bGUjvy0RrHUAp91hqBAcGPwKpmPpGW2gmzEpc/BU/PC9+rEC
PTQEWayVuvtipuLwBJRDeh6DXpY2ShvXXzpdiQ6ymmi/Cq2xvsFebbdV2yih3dPzOapppb3xxXuD
rdeJ+WSGkRbthUztOkcvWt/flq0evWq+gHy9rlQOOjrSL29UqHdIkietPWwWbib8X6gX04+kJjH3
M2s9H7v6AStp1GLvMi+7iVMFMIzx9wcdaiOAL+n7oRE0B71DWjTRmY5yauF2DMdDlJ+pfVvRd6Vb
2fYLxxynKee3MQlWyB9ohmnqZ2ow8eEKG0JrPuDOVl2VPUXUfp9k/pH1uLzxlzJbQkKJg24Pj30O
KDKFsswLvBwhnf4Soz0nrS01gR0nm7aPdpH1JctePOUlTFdEBZY42qeB5xijPm8isVYIrKItWQCp
rwQntB4095sct3bRQbi5soo9crGBhY3xQ2m8Bd6XMbur1rgFS93ds58yu136GmOcRuenCEK50ZDZ
6iT624mjid9Co9oo5UFObrzRgSjuIVgCNjb9B71J5LIx0wTyD6prTqk2FBf2lQJA2kUoI9TufV+3
xWzllFvKErhF+WSgsU5Sm7NjVTZqOXH1CelNkazbxfI3N9mb00Yud+FwVeI/pBurstJTZ3GWDU8S
kHhRQiMDlzp9xiepkJvzU7poQkxnX2T1VrZiR9Mfc/lRlnvH768qdQtw4PK+XrhAzmJOF+FJTNVA
7lw1wW0KcG7GGMb/8G3qFGhxDIUMCD+gm8sRF3fR6TBnd2s/dF5vqFPIcitmu0zdJ+N+QkpIxiGX
ajvIj5Z3SzW4LvARecytl8s/YHnIk8gCO4gn82xxeWDkcRtDhRTF2zxzqvrJrOmej1sQIylH9uVo
S+9yZvh/4eaPqigootyVWNVQ9DeKfMisu6E9NsVGSHAGhtDn6i+5eKDhnOg/+lJdi7+8q/7En320
GboLENcZrjcesRVSg9ccjp24GYLPvnLocWX2wpWYS/fN6ZBnWUIXcDfI0wzL8qPf/hTHO7X5dXla
l26A0xCzpDpv23jsRWbVh52fgaISpZ0GCMJKDvholdPKrtwAC6kPlsSQoyEBoeQ4R4gJnWR1owIo
frSu4C6KrWlb5ffA3Rura7YUitoqCkWAjJUPDmRWmaju4HX5phe+ZqmjjWCpoq0CW64f14BvC5ku
9PVJzRreDgocs+2h1pqJ1nQPbSKhL5/e8B7fhuF7WxwuL9jSmYrSOPUTzjYeJ/MkRGpF3UW2gHus
0TBATg0Vqpgaq6jVVzUWaEMlcqP0lpje6IIJZzcJmy52Cq9PVholi9N78kumA+LkzENvVxVbRcSo
3O8fq/E9C95qkAFDRG90XLs0F+fXQkEMHTYVUfvZ/Jqa4pXINoAMGrFYcQ1BddChfsss402IAQxd
nuWFaKRFKH9AyUMWaC5tJQYI2ZhZWCAJmbyaed0e5MAs4UPn0WPrDuXxcriFDx0kvAEFkMNU++D8
5HttYBYWvA0xHE27KSLQXJKMWWOtrqlPLo2MZh0e8xoyCFiHni9agPuqhbFQsZGUfO+X6TZt22Mf
GIe6qVZSrqnkMLuHgTRANuDVjk/evJ3SdB1Nx4pQZlgfEqPf+8aaNN/SxEEJofHJhyd9UGpxfUEs
dAWf2rDmmYyxyQ+8rbBSGY2fl1do6bNDMQLfUw4UqAvzVKag6JbnZVeAfQH5LDbXACq2Vusec9HY
i3V5F8kF/pr5TnLNHyuxp709n0gDqVkSf0yOqbucrxldmyb0jbHYyO6wrd1xm9UxgmPtTi/K2073
uecrOxEQOku0fTr44Uo1ZOFDnxaR4hVwUFT8Zjd92aQ11Hqx2OSdDi+kH5AO6No72jz+Vg2FxBaN
RtpeHvTSyp7EnF/3yGSwKVup4GLCXsn4KvIYSmOEoi+HWfocJpVbeVLrgF00O8MSKHyC4coTY8ra
i13/XkjaQRvLg65Iu8uhlp4+ONVwGZmcX2Qy80+vtGJ11CjHZZ28SYFTqq3qeKA7ofY7kQi0tSmc
pH2JyCra1tv/x/CzoZo9aDGvIHzV9MYWRWoIHUG363IVbEkgDBsO8/veEwa7CL3vhhbeuGb5feVH
LGRR8AoVbCVBR1CZnx3jkBlHYApasYHz8aDjQE1tpd9ZbvFNGuSr0FX2DeDtxrc8m+NjJUlfWmyI
BJMAChg+2LXn31FqloNZWkax4V1021X9E3qpT4InvhWj9eXyQJe270mo38fJyd04DLkJlsUkVJ3D
qR7S5D5sdX+jl+paLXbpmDVpcwIAYF7RPjsflTzUpgK+n8uDgihPui+dqr1fHs3vQsD8BLLAQxhA
Vidb39myJSgbjkMk55OnWqE6YnE9Dj+a6BDHip1Wb36tX+ve5yE/uv1zIf0IrXxTxLdCvkvGg5Hu
1QEw5jb39vhrdcrK5flxVTH25klHycREfXwuA1n1mqdmLYxvCfYc/lxN4m0G+T20ni5PwmIcPClx
gZ9EJ+e2K73VKi09QTR98GTXaEqEHc0r1PRWbQYWIzEkuGS/HYBn570v5KXbBTj9wVvHxvAJlZ7B
ve+Tb5cH9HHjQBX6XeGegAcIAJ1vHKvHRdN0qTPVXaxjCo2BmOu6a1T2pcHwJVBM/y1qO89Xq0bQ
qtLnhdHmfXxNWircZqUMxxecozd01Uof5OOHN1VxabFBEp2qq7OdKrnol4wuJYfScMmfmr3WGBs9
W1OSWpo7VLQn3U8FXuqctoxuihLFKY/v3jgk7g85fru8NtNhfP7BMQyI5YwFtg7Z7fnaYH3aDnoC
UTnRkGi03QQhCP8aWTM7VI9q8/NytOXR/Ik2/f3ktJIkN1DiiGhBp21HEfHW2HAuh5jO1g8DQt7C
klSNvsr8Ky0sZfDGjPeR2Ch3QmxupeyL1T8Z8os8NsiXNDwBizUdtctBP2DQldgsdK3mAdgJh6rZ
+dp+QGaoT/aBDhiFsmO+xhJa2H6TRS53G4rR1NunX3Qyk2bvh1bbK9SeqgK7hZ0wik606jq1EAWw
F/QQXZ1YC9Zsk7t9lw1eQ9oba4mjZz1kXoG6RLiRh/B1CPVPbfaiCbETuY8wXN7xuL+GLFJailOg
w3V5YSX548qe/Zjp7ydDrjqq4u6Ug1vWo4BXXF6jeRw4EVegXZuvaZNdt0A4rFHYxt1t3w8rx9jC
ZPAgpJ7M5QdTcM7UkXukl8OsL5ANND/xbvMQ1m+rTVTFaxncxzxYVul10sZFOBt57tm0Z7kUBLTl
yk02YI7X4ppq56P4UBjeu6Y391ERGStIgoUPE4glygFAnOnfzFsBWo2pplzWJRt4vAG5dl2nxfby
+i1MH/oEgLXhWfFdzh82XaAFZijLqBxmn/LhKU73w9/jSia5Rb4KJItQZp1/+6NmRoUbaeUGMQKn
R8AEgV2kkb2/95clDl3wCeOG5uR8toImbr0uJk6Bmjhq5q5yKIKjKewuz9jCjTY9A3Wul0lKcN41
KVMepNAcy40n3Ojpk1wcRqwS1/geS+vCl40vokjShWLu+WdloaDXF4Za8m03EPzMQ1Nbu6BT/7rS
wZyxlSewHPRQY3bRRJ6a0BFkzpIRe41Hwy1seLwmNbJ/mLSTOLMrZkjQ5c584riJsvMnFwJD/4xE
WGpnw0rdYeHUPxvSNLMnB1IQaUpoNoQakBXQsartNMvJChSzpfal1N/jEpPrNYGjhfr0+UROu+Yk
qlCnytiWRB1B/aC2Z8k/BwnBMg6izDbUI4p5PJLrWgZJf0So7PL0LhwUAAcwgQPkObXXZkdTaVVl
GqZuST8l3IDTASH99wsIEdOgH8mdI30wPE6oa+j91LBKMUYZgMUZX8L4ORhX8oSlgZDywIdRTB7L
c22IVo6aPEuDahMUNUSgTUcad3mqFj4sErc/EWbvYPwhRsQAiZBbR62KbaEC7PYvo+BI5SiaHE7F
2WYolFzpUEqtNnGL2TBtLmnNVnPhLuK8/hNhdjwIfSP2RU6EznoI4q2QoooHWtm1U2Wl0bQUCeYL
BUrk30HQTSt2srGVvmdbI7K5GZLrsqb+RBLxIwuc2j1cXpi1QLOFqZvED8qMQBY7rJOw0+Q5S18J
lMJa+3OBZAPLWjYoQajT3afNYtHAR5S4Kyr89jqM3N6K7E4XUCt81wYHjee6e1fV97G647WuaKUN
BLwxV/bh0k4/+Qn6VCo5mdciKRtxGPgJIzjzVn9Us5X6/MI9hWYCvX2d1GFCQ58HEMQsjTCLrja1
JNsdaUvp2rJU2rDxLy/cwoF7GmjeWjeFoWoik5GIA5Bv1Oyv1eBqeh3zMtbUneKvlCPW4snnA8sy
QWo9nXhNeEhzp1RJwXaJtpEEO09+GWubZenAOJnH+RVpauCltJp5HLF4ECGdf/fqh8szuBZi+vvJ
XqhqpVKxXWepUOPuXxLpLl5DXizvhgnQTXVL4g12HqIrwihIA0YxYQ2Km8bb+sq+XzMjWtzUKn0w
iDpAqeZmCnSgDGFsGEgfiiCnE9taa8QuREArDA0LsmKQK3P0WhSVblzIQ7HRScBtQDoOUuLVSlY0
ff6z1yqtNci26Plw6c3fFKoRjXVoqQU2dqUj6PsyeqOtMOKKmDf3/hpCdGlIVJV4VJh0Fz7giopY
1cfSp4Knx+L4rNfF58G3yr8vjFCG+RNkduJBvUixpKL42QWljXvCVa2rXBj64fJOXpi5CXIhTR2Z
qVUyO3SK0JXCFJvpDUQ3f1e0BmAbHAntNM3ui9Iyn1y1KD4FcaGtBF44FCjK4X/D44wXmjb7hOrW
dxsTyMUmEI+euW2sh1LfS+FtEX2tahRBHi+Pc+GyOgs3u+FVj+Eb6kSzG/RtI24jId+GRUm25+Ab
srIdFzYIrh2Q0XTgrxQWZmPzVCtvEqsltyyObRJtYlAll4ezcDqcRZgNx4hjDZeynuHkAEjSaFOF
T2pym1W9cznQ0rydDmX6+8lJ53cIoGJ/TqIqPlZdZqceBvPFtZShyAyb73KwtVHN9nyuY9SbiV25
aUahuE/8qN82QuE95qP1KKa1vDK2hVOcD2zqImF4Np2A52MbMJvLB41wrfWYJscy+GG1Kzthafom
wT2VdjEiBHMwZ1tEfTLIY7mp8LfV7K45dBFYo+f271kaMDROAs3G4souoM6IQGZ4wB4mFB+M1lEb
Z/Cf/HYlUVna3n9ikTGfz5vZtCFARGLV/XPQXZn/UOKg4YSMFLfexO6b5QuD5/e93igcDV5Jr/I1
hAMvCiulmoX2HhwTHHb4RKnVfJBK62q/GEnZ+YQ8x+2duEocT7cr8UWu3+p4a/Y3oLBG69flLb60
506iznOvBA0zuZrGZmY/8lh7lUt5a1bp23+LMntedlls5UnH2Egj9xEUiSTOrhRzTQ9x6fKATjw1
mmgz0W0/3wiulSIupDIYQ/yVxYcueRqzyG5Le+yYyO+Xx/Q7F5ld8sBe/0SbnXmyr+JVFhCN9rD+
1Qz76KhboypRc3dHcPiKggj5WD7UkqdttLTKbgygm0cAANVWFOJgg115dfTDRHe6sja3dZT/uPwT
FxcX2OTvcvLkRHM+H0oQq3Vn6fzC5KGL7mLoxOLTP4RA3gh/D40i0zxEa8aeGSVMgjZiTNxG8O+r
3E5cdyX9+J2XzWd7knHD/JP8gOrc+ViCTEmHRB+4wyJ529avDe+DxpedMLR2XfEuG5ZdtM2mz4Gm
iO1trQyq3RXjrmq+jOZD7JdHQVKvKD7ca6Lr5NaaC+zSIXT6+5Tz39f5hly4IbzbLHqt1dtkDbi1
tLdP//0p/snFl6mhGqkqh5zMIaQkx7FuHcO/CsMHtwVut1IDW9o5p9FmXxKGDEIog2OAovV1KKfi
wIu2BgBdul1PY8y+H70xx67ImTFU3sLok8JLL3LkYWWDLiBvZBqhwNMn+Uka0LOF8VDa75OYoYzy
S+cZ8DKPJfDWzDiivaFXVyo10WLtQbY0ttOgs9WqLKUwXY3d2rWf4+iTFvNauv0H3h5DI2WddKRJ
++egtsBo2gTRfqLk0TYoEnhu7cuY/r0R5nmY2f1nJqYrRgULhZXUmDnWgAnMOKKzNdg4UtqqsnKf
Ly/ZybhmSwZrturE3ztjqHGHBOkCmoRXwU2ihE43WY/EyH5nQKWtYk0vYmnnn87pbOVkH2S7IjKn
rvgYNF+iZl/2V5fPzKUk7DTE7OMSZCMbxUgin+jjp9aU7QH3+sooP5XwJegMrBTglk4moM9Ttw+B
jw84umIUtKByCafHws8h7L6nWJRcHtHipCm81xDYgP07xzZ0ntvissL9HhTma4CanpTpt6avrYRZ
KpJD3fsTZ7YTJUh8RRkTx0+Cz1XxOWisoz7ESCwMG2V47UdhL7fNcxV0W6+bDAKDjTnEny8Pduml
ePojZrtTNRIp6MTpyhuU+8b1cbaqtmGs3gi6d0WTZKvhZ5ER/nLYtTmebcw2kjUUvwkblYpNxcfO
JWBY+vFylLXBzfamEmQ1CE+ilPHGZBj9ZwWfdgUAybc4unZpA1+Ot3hQnqzo7BIQMz0qfGOKp259
1wHilFqvUL3+IQqUK7bmJDUzt2BOY1/EM51XY6rciP1e85yuuVWklSx3MYWHXwrOkrYeVdNZvhV4
BpzEaTBB9lKqsh1clb8M3THke4QOjNjp22/Dmovs4mFyEnPKG07yAq+uFGPIiYlPUxT+6rXG7oZX
K7yrV3UOl1IQ3J5BGcM5BIsxGx7S3gblYL4+zbwt09vGvy3V+zp/UcZHkIh/v2KnsWbDamRhHJqM
WGrs276+zV1HxZFL6Fb2+9qYpu/hZPoQWQoyHVOqjd/E26w3MVn6EegysgU1PHtlQ5ay/U8jmyNT
MUtpitKbZjG/z7yfRvs5QPfHElcmcGlfTH1/cGDI6nOZng8Mu12xEwz6iZqBzmd8p3dXIwqsbn0t
5/vLI1o6mU5DzdaqV+M+a3RC4RDlZt9E46h5P/9biNkypRkoU17PZDoSajDBg5C/F/3fg3knUMb/
pmz+FrYqNUpcadpzQaNuQxGFWKnCHyCgdXkvWa64uTyoxb0H0IDKGWReKhjnS6TXuQmSbXqe9fLL
CNd1M+q9U3bDtRinEDGUVzieKzGXzlvUOUgXacVNFfbzmJbqS17Z0ehNMnTophO9xtvBidXny2Nb
jgN8X6H3BxZtNjYP7SUVgkS5sdLuiFl7iI+nJXibfFjZfNM/NH8XAt4kA4aoM6HDzgcEoiGsqpFJ
LNpvVQ5AUIFyve+jLYJISrqV1sx6F7+rk3izCyvJU6+Te+LJ4yHrbEV2vPqLId2m+V+jjelOSAg+
TNa1Bn4z5wOTE0GK6yCsNplEcrjt6lsXUzD5+LfrRBR0A2RSQ6rDc0xSokaaPIwxvuchJLQbULhl
7whrT72PkwbuiZL+ZG5PWX9u8yGrVgj/XqWfXTrYGWP8leSoYj7kazzKj0fReaDZ6nSm54OIUegf
Ke9IlSe8kavvl2dsKQQwaZUKLfXND7xFyQRqL7RmxZa+qaRfevueren3rISYs2t7q4lqeSSEPBxD
7aiIe5x2L49iyhbPP5tpISYUPcUUENnTip3ce7lQDGItmZTKAmw6alrzXrZSslkaxWmI2bXgKaHY
jyDmAZ8hnpV7B6RZtkWT/vVripEookhhCAEM6QPUVYnrOqs50bJO+xb5CckxZKFbwEJPXVebu1ST
V3bAxyOHiKoC6JlGogqV7nzu1AFNcZQnyRkAGsTe3Wjp+7aF3XX0fcWuSztZ6xZ9PE3PIiqzCrdb
ICfetNMNC7s9K7Z9EXzFgfFm1Ns1gtfHS4lQqAAit0HhkCL9+eDkxowCd7qUEG+5jrz6SU8o6gmF
/qnv3KdGbJ1MHz5f3owL5PrzoLOtUokFWqwit4XhjQ9tjjxDYr6b4bixjK+DYWBbGeyG0owBewmP
elbdYaCyF43PYuw6ltpepZqxyyNv5dWwuIFPpmK2zgUwItdN+FVSPe7cprzrgQJnfrEy+sUZ52yk
lKxwK88pdaoZNI3Z850k/Ve9Vm0VIwf8NxHzGPtDZQj25cleOot5pEzlcRjuHySvaxFRxNBkVHHy
pVbSnSkVj8n4K22Va5jvK+nG4thOgsnnu6mwdM+giUs1pcLEJo0OUXUULUxTrqv6KJlrWiWLK3YS
TjkPV3ploJUlUzm6rt21eOdo4qYP1no1a6OaPcUbQReF1uUb6WvLFpRvfuAI4jcpfG3Na0P4cXm9
Fr/9kzFNYz45qVsM6q2A6hC8EdnuA9kp6h9enx5j6n3/LdLs8qyEtAzEKZXS019ZRKtTtqPqU2r+
PSCGr52TBXAqTBhcuc5HBDlSNULJImVTVJva7V3dx7ZfRYfLw1m84k7CzFYJYidZVc7FkNeR6LhZ
IB3QPFC2l6Ms74U/g5ktTxqoYmU2DEavbiDu7RTjre2Oeb3XhU1hfrkcbHkvIFgPaAjHZnGWvWt9
OlquwP5GX3kjNGQ3emUrhWH76d/LArNIaFeZU8Nlyg3PF6nQe0lxdWZPDlCl1Z+U4tXoBUSenqJU
2kj5yt5bOpV478NshHMDrG4+jcpIV88n201LzY7KuxKrjix/HNq3ck2icWkSQUQrUPigFX1wcU/V
ZjDDlJQ38yBrtqUn38tyGOzTXHtARKv+dHnNlrbh1JBExArdf/Dr5xM5wWbUpPYmXZZwm8je3eD1
u8shFiYPPBODAUKM1dZ8rTLNK80xBJJqCY9BexsqaHjkjk71wgxWtvtCjWvimPNogDtCr3r+3ioz
brIsZ6H8EP3V8d3KBQf/RTsPhl1AFcNQUCwWu4Ea2PiUamsAMR6PzNcsc4V6CT0L1gZKwvOmR5iZ
yaBFEdBLmWa/Fob+F8Mboq1Ud+KI61wUfUpdoduKipcdhUBJ3uvM1DctOtDPbW76n9yaJMIb6MJG
qVDvzDDQePqYwk2nlO1dU0sdFAMtY0fkSlS8Q+Gv3qK4VzZaJeVvYPpNf9NLuYD2TdZ/FwVBe6oK
07grY8tFkTLxD8AL+59BoyfKXe+qaBwbU54Wj6L+S+/rrHKU2JeP+dgL284b4+Mo+kaCQmeE1KMa
+eGNllOTsulbaaKttbU8OEM/6AaoAzXt7EjPLHmPLroKs2tMVH8bSjnGrpVoVMBsO7/bxvjMbA3X
bX+1TW9Vtm+EfrCxwsZSNi4mKcdBUvrrUBKSmypOuk9mNOYvlVB8hr/9QKj20GepAVBbHMfWrg0L
bUhfTiavKVnZBW0Xf22M2tyMUh4/NRS7D15lSdAYZHQj057yP4CCoMy3qh51LdBfUd+rWqxs9VAM
j1KcyttY4lWrYzl5xUcjoCNQVkehbIsrrW3N4wAMo6Vu1fvbuhWa+j1yG8m7QsEvBqeZ5CbW9XqQ
bQu1NJSrzu9lGAhMuc2XgPhdk4oQeuISkxI6wfmzWgYhyWvERY2p+kuSl2jqCJa161sXiEBh6I1t
qpX4tR9CFIUajDh0R7U8kIFS6IY7OOAwN4u89Z6bsarN5zjum2HTQq95Tbs6OeQq+tkbfUyiHWpM
ww/R8ADWlJD+t4kQtZ+xHLJkR0pdPduPhUpMudT8V2wTC/NK9QrrE5l3chiQUZBdOylc5XZERcyy
URODvJFKTX3Ty7mRXtHKUVXcfGRxmxain9mZRavRVlI84u0stQworEGe8yF2Wbtr0lR9CRIvcrHU
StMrIRHFQ+5G5aGHqr4xyzHneI9zlWdTJBupHXnuJ61VJKdF1+W2Uep+R2tbvqr8tDi4Qm3dKF0c
yMT2Isw8xNo71HEXPiHHPB5BrVP2HvtA2mYuiuZqP3p2mVstSlSa1nlOHhvtESt53AH6oJecYlSk
X0rQon1TtQGZVCv3rq17vXujCEL8LBpZ99Mam2A7WGP0OHRZfQCNLf1Esy3v7D40x+soDV0n8TTl
sagkYRMkqErYCmPeaUUbASMVvPIrAtaBbBtJ7n2Rw5B6aB7kZvfgpmlyBSJUoEYq1vGj2lXWcy0X
3kMC3uBLN1SDsRMjxdqPneymh9EQqhtfig3uei3wtkkd6Y9tHmN83ZlCLN3UYpw/abA5rmVBD39l
Gnmi3Y0WpWRVrbqt6aWNZeuR2XbPdZfGmzAs6it9NAZHS5JwG8EYGtbO7IUbDzMoFBgmwTRMk2cJ
V2cZiWZWCWcD34UjjEhb98lmMCwHQAfWQeFnrfip4llq+5yejR1dfR+8zEmzW03sv1++qxb4frzS
T37MLC2rRDGvvGi6fmMPCYNPSZo4ofG17xVnbLxfWfFeeNqN75J51qhQVWsP3MUb7PQHzFKNGHN2
M+2nklcXXoVp4zRF6qSVDORUxdJIOqhqvdVj30loCSDX87oyAdOFP7/AGD/ViknDGEXF84RAEIoQ
tAoXmF5+j3zV8St/p6TV1yZ+zTBZscs229Z65jlx7ttW3q/kI4ubgaKFQfbLE3BeiwN6hiGXAcQa
oPC95jbf+VSu2vQqpeuxMtKpLPFhpCehpp9y8nTJBFwP6gbMuJAXTmBtxbDYZhBy8Iwd2hc92Pf+
VSOvpP0LCTnM2ekhjQIPzg+z6Y3EWHUpCZNJcg9qY/eCYd5hHEV0olJjk5fRk7BGIV3Kv6C3ILAC
lRtJvFmK53uCMMYNIYMq2HTYMnuyjzjf0Y039Zq7ykI6KeEdRQVS4gGjzNXp29Sv1FwZyL+U99rr
bGONe7S0P04DTPN7smgcg3KRmQRo6iKAo6gmd2nnvsVY3vMwjAvn8iaZvrb5HlHg2yEg+bvKPVsu
kB1c4YDHNmn7XHYvfvjq6SsVwsUp+xNizpTxB2HIhY4QvdI7el85Vbn/T4OY5/ipO6qdLhOhKb+b
7aExPv9DnwNPicmkg54ArY65+osCimOIIolnROAD9MFSJCsqW5Ckt1TOb1q/fhx9XKaLbq0rtvQ9
KZP6GF6CMLjmBN9IieF/i3K1aSsJIYHvYrIlZxP8cVvFn3pxBQa7tPvgu1nYhiFQxg4/331Y2jWV
Ml1VkfSpyLbx+F0wrvu1k2kpCqY3EupcfK+UG86jND5vTVFhvcL0voLo6fZ2oXCl/z26QQE2/CfO
7FvScqvugkhkNOhAi5lxqMb4JiNxjFNxpV20tMlxijfJfqYvad5M7IUSS1ifZeL6v4nN8Qa9lcPf
73KUGrk3ppc6b9nzWRtaUeXqposjNIYH5Sw1nKIP3E0q0zz6h1DTVqcUjdrO/BDvrDKKY8OakoTK
DvqrNP2JedXlGIszBmF98uGDwq5Nfz856AYpbgorFBhO/xCJmu3KKzi2paNNPwkwmy/P94K2Htxq
49FJhlNlq0Vnx2sWBQtCnnwsUEWBGfM/2tfn49CDoPCzSJ/obGJxqNKIoo1WD4Mj+KFw9LOuvgnH
goJormiJtPFMNXweC7H6nHU4qbiJ1B8yZUxv8xLV/JXUc2mOT3/b7AOoR7NEYZAtU6YtyNX+mAnd
7vIyLqAFp/HjtDSJF9HBn90ghRgGSmcifBuNKg9E5VkqvnSyf4iw5MtTWk/JzzwXH1vNX0lllwf3
v8BzixPg0GYVDEy8G0q7zvB3qbRmNzb99vnteDK2udB3PWa+lOsa3MFUfKlz+eC51X40/E1uqJ4d
FR7Sy/pDlatfLk/q0tY9jTt7McRKibOayNAS4aGIvxfClZF/vhxi6QwGuTq502LbijvX+bbFQqE3
DZdlgwRl8MjU7nWAI+Lb5SiLa3QSZbYBGwQ3omwgShf8MPNjs4Z9Wfz3uZU5eid85e/HxskhMuop
J2XGN97KL0J3E4kru3txIXRUQemaQ22a18pLIDxGL9MKbkpc7oTeHorHdhRXqq/LUQwDEVquXV4f
52vRdT7nQ8cohuop67bF8FBGKxf7YgjKhVwdJHtod5+H8CSzbuuO07YYfqcvd4DlkcCq/mVXnYSZ
rbc5Jvy7BiMpwqOmRjARDqr+IiYrve3FzXsSZjZhVixSzUg8sDPDIclvIuPYCNj5bC5v3unHfvj6
/0RRZ23fzgrSMfaIIhubMbwRy6/oKlnS0ey30ppA8uKIgPXxH442QGnO1wdJSr1XqqDehNJNMEJY
CaNjWP6Al7gCR14sAODE93+R5qPSKBSZHNqMatg0+c7Ur7X8VRpe/fT4/0i7siW3cSX7RYzgTuIV
pCippNo32y8Mb8WdBDdw+fo5qDu3LUEcMdrT13Z3T3ucBJDITORyTlZWCJP2XfpYgLk5WisPLu7n
iWSRWj65rByphqgrM4xzxugWeCq6o9G/jf1dkR7H+t834MEtAX5LwH6iAU++uTkGPO0SPZNoaL1v
QJesPjQDVcDFveZjF2+WiGMFHgHSCeK/n6wKQUVapCFOLgFSeWtqdCA/eLy/roqLdu5EiFCfEyGZ
3XQ9SXFoihVSbXxCzui6AHH/ZV0X5SYgyaiiGU56Q2eMF8DHxtnMeDt3U+zNUX5bjcSLWLstnWbl
Tbik7qfiJFWIOgPNdwzi+jSkuRkFffOJN7jWeby2LOlwVLfpwGwJOcT9XsQ3GMGaciRld30aXN+/
JS04XZB0QKQfrKHrIMhChRhIaFW81Yc1RPEF3AsDoEJiEFzknS87nNuiBya0MK/lJlLArpIfovy9
MffANOzTgxo/KSYFSltiHlP9JSu9MF4Jqpc29PQLJAOvhpi0Gjp8QVfc59MzMpsUOXYkgyhJk79w
i6gz4GJhJBM5FykKctSsmN0R9jeZ7nXlV10Exlo6Z+nYTkWIe3dyr5Sm5boiREyV9limIOi1w6AD
lN517VhMep7KkfQwAwEO60vI6ciW5N97ZYNBz6j6MCyMypV+PHkFuR/XeLkXDC7UxNBBLgaQzQua
iBm8oggIIFVraqppP3gPoGFAEWrPY4gKYb9yBxYu9Zk46VLzKslz1LSQI4mah7osfbNLA45GUERQ
Kxu6YA/PREmqMSMkcwdbhDO82DRddhO19ub6ma2tRlKNhiuOMXUQwYv7WXuftGd3fi7/Ii7DQoDn
7YLGA0cl+f16MIldzXBT4/CM4oCV7Mtu5ViWXminMuT2NQ18VGXH4KEmN/fRBeyTqKBAqP/aORXV
o3rTAQcKvD6AW5ser2/i0uv4TLbkVyaQdhBrgGzV/JKyzZDd5GxXJW9zvWnj18jadcbzVO8H5pvq
o2GvWJAFa3UmXdLIzIhNsx6xu0VkerH6qwELbRZHNKzUt4qtYbSsSZOVkuRxnokYDugVmvHb5KDd
LjlViwMqzSv7Kr5c8td4biOIEWOVJlqHzw2XkTKduyFWZk31nVUrRxUprqGLHuo0Rror/FqVKIR3
2tOQhfeumYA64cv1T1gwnWdfIHmCqnAVomVYbTqiYuK6g4bCW6MBQqheGzxb3NiTxUqXBOg+Ra+W
WGyfWIdYiQJmWjcG4TTTc8yi/fqbhSEpDg8L4Hs5clSjOc5LgHp7Vr0H4uFcoZi6vS5ieUF/REi2
JU9Ana6MEKGhXj06lGUzUgzHjG/T7O26qEUfINo1MLMtENklpVRRDk8aC6KmfAc6RtU4gJ3O1DdJ
+cTseuW+LV93AL+hFUbQ/MnQplCCetDVHOYMFMUtOgArW9TtZ5pO/Da3Wmqhe1S3o42dRF6u6bQC
mXZv/URjzUrEvLjFJ18iXf041sZ25iLCRFvnACKdEgN1GCpq/CFeMbBroqTTVPWBdHaMRSsOaA1t
tGd1md80PU35byCmrO3xQllPB5XAP3ssxRIsBTK5xSBuUt5H0JL2mKgWMMYRcIFeiP2AoQWarIFw
LHpDF6BNYFVHnkXuO1Jm3e6rBkLDPqMT8hSuzR4xQqBVa6i/i3blRJL4kpOQzLJqzLiZkBQh/5Vg
ToErVHVW3h/LQoDzAupuF11MkkVJ3LbLLLXovKFDeOKyIG3dIFbXCC6Wd+0fMbLnzdpRmTMHYkbM
2Ct+GT4AYGggK7mdNSmSj3UxmBqPeYkdy3bW9NGRh7T0I/LvOS4RSQpsnP/s2Wdn2MnBuOh+mTQM
xXhwPd1ebZOfCi/r9zJLf2vciDfX7dbaoiS7VeSdS7IQWxdmH/a0IckLwALyKLguRVzNCzdKUPAS
I/zoCZDukuW0LoknvKvzKDY2JrMj35ySvwolT6SItZ7sXDKSGE0qsEUJKJPwhNvqoLkKwQ2HdqXr
61m09sTEK15UwjFYci6pyovE0ITVsx1QDOkoFQGx9XsH1SD3Cvqk/3/SpBBgNvsYmSZoxNh0ByPk
La1ZC1RlrqGvz1DB+zjYCS0IqVZs4KJynCxTur59ZqK7Q2QrmumZFRgRRFNPOW9z3fCur1D8QbJ+
ANEI/AzwnJjHkPbTdHjflQmuVumiL6oDZW2V0ElXNhkygOrc+oVLvMHId9fFLh0jQPgwzY8uS4Ah
S8pfJ2YEgAIofzfekcKLm+dI20fFj5hNtEnXGCsXHwin4iQHVgFLi6sc4pwYUGjWnVOmtFJ3ofFg
Da9JEhS9V2Z/oTunMqWbxxlwL/McMqMONMTmvmxyOlp3CA1U59Fd6xBYeoDrAorfEcCDNozY+cUY
R4ylu1aFRFDyiqEEo9u2CvKdEU2NowC0BtDh6PpOtFa+/+SevdSgP4Lluz/Uoa0wCOZhKVLIqfu9
Yq813pUKeAbdGvfDUPZTl9HeZugqbfzK6re8MLZgMaaE9EHIUl8tjcBW1tCjxaKvfZuk3V3dRqWh
QLtn5Eb18Km0v6Tjyg1aCo7QMgECKbRPoM4ryWga0Mc2E2QoMUazJlIqtI0Hjvp13m/QEHcHAtph
BT5HW7w/J0Ilw8QLZ1bHiCFEcqrXdBy2Ttz7DL27SVIFmFD0uInu6forU5NDan0Y2Xxraq+5qlAD
OGklUGRNYz42Ybm9fq+X1fDkwyTDpdpRP3Jg13nGCFha5V3vd5xv8+mnaSW0BGwGu3XQDtbvr8td
PGjweAn8ULCwyQ0XZYpHMJqUsR9jubOcbqe7EUrVa9W4ZUOCeiJsFtouLjJ26BQt0HmHS82byQPP
nYeZ902HCTILkzpArXwx48rnDjpJ53hla5c8uShl/le0ZMPMAfkvImxYb/ObpK73oP5YUeXlXfwj
QrIh5SDQrTMcHkFXLjgqYUIyypDx/5vD+iNGujGsRF9ZjoyNl2Sj35J0k9vtZgB883Uxi67tZMOk
O4IiXe+0wrW5yd6aA7d6IjD+2THtQRy569dmKNc2T9b8Dqgm1YTzyTW/HW5t+2iPv66vaEUF5Eaz
NA0HwkSAqlQvo3G/GsYt/vmAhrQwQY1mLBmjFCC/CBdnsYTyvmuea7K7/v2LVgvcN0AJwngMgAjP
fRQIYyonb3FLOzU7DplNDS19ttiLbbJdY+cHPq4NU4s/8cIBnEiUdKAubLUmOiTa094GzTu6DZSd
Vf0CTMX1pS2e/okg6fQHokboA4Cg2L3vWwvsl2grWoPoWVwNOmoxWiRq9bKryYZZScGKDBMwwMEU
+bhXJ4BUxeoXFYDD3ayunNdSFKq56PkBHRl6BOShKbOvwrAqGrGoXWu+u5pvExQPVmz3olYA5hDB
J1hS0JV3rhVKFYIZxcbWRXbuN91A07yG98RkRLQr44Yq1cobYnEb/wiU+2rirmJJMUBgXW1d/a5p
Nl31W3VftDWwozVB0rs1UlzQmtZiZQpoKzofwGZZ9kPXPDKvVK2Wbq7hADob/H0CPEL895MHWNTm
pHZcjlYhHQO+fKOTtfr9kgQU7tHzLPCmcX/PJTAAShJSYl4FJRBvZhgs+IumSbSg4Psx4gQ2XFsK
JM1WM2YthASScS8a0NXmx4hklWHF/Sw6cbS1AHEeECHuxThb2vE0rAeAOBDtzcmROP5tO0eevWT6
W2r5cXbD11JaQoUlM2QhWABuEx6tcOCSIoRNW8RjDSL70X6tAFRS3DNzi0eW68bIbt27a4ZiwRrh
qY/6KeDBQT0nZyl1HYhvtga4Z7Uu+HYkQC5G0zqHX8rX6sILegGYAgOpXrw80D8s7sCJ5uUJSzhG
VDHHSdTAZdP32VRXlHtxNSciJCNeJhyWz4IIra0pOIT9brjnazgvC7bOBZIRGERg7DAiLB2RXfep
kTAImQ28DSOMJ2M5WYBCw3VHsaR9EISXAnCykceQnWykFUaLgTMBNXQzghcDFRtubo2QAk+kRO9N
fsvi5+syl84ICUeoO8by0fQsrQ1IGSzNeA9UZrcIypDtc6dZsalLgT+W9UeGfq4HsxWjeT+DjIwB
aQDcswYmyksxHhc0nT9jQGv24y6Io3+f6ERHERBsCLqK4D9ku0RKlhB3aIDPdxeGv5PxuVojIV9U
DXSWodUal+oiWaGO4MecUOb1OvZSE41Gxk8nT2Fm364f05Keg3vuHzmSEY/LBCNaHeRUzMsMkKnf
ad1KhL/UHIUWbt1GngDdvOhKPj8mxUnyERyE0L6iepzTkO1CYH40swFiB9WMdmDBm7eNyspjpcV7
ULJ9JQMAEMs5Kp6ur/Yzoy4ZRXwKgFMxQ4PCjZwD0szSCLVsBBx5PkY5bYnTvg1VHD04+ch+TmaJ
mct0YA5IGmwr83lbundxFtue0WOqEQxdabnDH15ty8zBgH8N53Qc3XZwwCRnRxVN5vkhEtTDicLG
LYAH6yOLo+7VAoZlgz5pNqhUjazkoRxN6xdghsl7N+lI/IJA+C0hg8b8GEhdj0mYaVDgho7gcgNG
qZ7eV714QYRscsFVwZOgyqbqY4iVKaIYdFA3EbCxHrSyRiBTa71+owOB4y+aR7B9ACUTPJwETDvn
JwkEoSpSXWgLqu/HXGu2qlIewyj6C+OL0j3gm0CSic+W7Ls1RoXN0lkA2Dn3DPAsE6rA1ALb43V1
WLKL4IVC4gp1UBfwN9J65lobuFOIW0ZAWUD6HEmiya792uH1cxO1E52jSvf0XBuoDQjxjY5+k5fr
H7EQsBGkyQV/NrwnyonnexqHI8uBKgS0yArxtfGcsowC/5kPr2M0rVjMBatyJksymGYYc3OaIEsh
N6TZWnF3C2bL3FFWwutFOUiJINRBfH3BOJpy3ME5wr4mse4+TjpqhJYCYCliAwJhtq3y9foeLjgb
wKQhHwZNx1WSySDKMUswpYx1ERDdDgbaIIe1l/2CoTwTIZZ8EnPwDmB9E2CCvQGsaSmYsIk2+R1f
I4hfFoOkEuIo+E45JIgSV6smofpm86MpMFEcPqfK7+u7tQA5K1Dl/giR1KCIYqtNhRrUzmeiAjNC
Y/alVPea9mrkWwvoKIyjinfXo7FqTTcWnl4QjqgUeCnoQpMHC+dYycvsE7vabkECtxvaAhD6d5l9
Y8d+i1H764tdCIMJcNxVTESCYBy7en5uBQeJ79QIlWfDPkzNrTaO31AGOFQRP5pm6amzubeM4e26
2E/IBsnTQK5ozEXIjzkOSe6gdAInDPpSAjTFrV7hjIDFWQQzmXetq1Fjwoh/mvyIrA+17p7dSaex
nr7D9PqFBegYdJ6UzbcM7O5mO+wYAPNyna+kdJeUDQl8hJ4CMA+jiud7k6PPV60t7I3eJYcBRfWq
Gm9G5/36ViydwKkU6eYks1v2mLnG5WzZcGcCmBTop25mtFS1k3mvlm32lKlkGzlh4bFxeLgufsk2
gCXUxNwsgEpg5M8XycJIwSARblQ6tttOr+4M6y8eC5jr+iNCCqJynhaGLS6tpSaPXC2e0njwRP/X
9ZUsHRfujZgrRexiyUg55tRms9OXeJM0BB00c6CzeU+KaUWMs3RDBYkz3nEYWzTkHaudkDe6WYEi
JtbqiuYEVwcgGdbgq0XWWAGPLTtweT0+uz3jdyzPMz8Hehx+k4KPpImadBN11LjVaTp2gPIBTHHl
q1ajTF4Tp9kDiHiNW0BItBiGBHQra4cIsB+qOh5D7sw3ZhoWAL7W04jWJKzfu5AAaSvWio52dpcc
h7aZH4k5sJc2JfMNR6Hc5x2bXZoUNhA+KjBVRdRgLE09hNZopwUEDv9pWHnEN5VeVTul1IgfjXH4
4A56DQ+vO0MAKtYSCLYm3xr1SFKqt26DbFD80HAARqtaHe6VMtxnlaLvHcXaaGw2gpI5UzAPjKDG
TaZ7IA3PW9NSzKNV42VC47yvwNlXZmjEG9E7D0A009hNczu/TY2tFXRwUvZgzEiuUwCDdCGdgOOz
wSwnfxnzUdv2dZF9VaJEA9BBYqNgqYBaeMVGLsZBLnioNbgc8N3KjzWdKG2ZO3hEoTXOOYJ1mt31
4O/Ym0j/vKEuHgJPo+xHnymje6e5fVoCpmL695w3BkrCf75Ccks58o9ssPAVA5mPY+YAlanfXr9C
S7bItQEMitlCUNbLHOUDwunW5A2ssquBuy7Gs5tFsEYsUPLqR6VWmHtz98xey2ouBXkucFrB+auj
c1iuFRECvEijRXKk1I564lVKhB7RElnHHVPXck1LwdepLCl1UfTpWDgc28icGrAvfV4EAHd76fK6
eWqJ8hfMBji2k7VJni7BPVf6CvLiOR9pknfomZyUo5skv7M4v52cmPlA8Cg3agm0lNoZmo/rh7pk
F/EHADkGfYUW0kLnFr6aACKTd/gAreZ4DBmk2oTT8CNU2rVm1CXLCDwvZNWQNBaTvOeSzLGuUgSC
cGVm+F7mnHukRgNuZ6DQbYE1QkVLeGMB9+T6Ape051SsdKJpxarQEKm1unFEpjVxfDNDjFAigbNG
GC18lRy3nMqSTrNsmtZKFWwm8PloXuJA2e76apaP659NlNkKMZKrtCnkeIl7ZwPQfRgOTfbjuoyl
O3CyChlQy+1VMocddiwqP5JGoXiHoPkiuu9qvjL6tSZJMlpANQCottivDrN/1cQ9c3g23M3UroQx
KzogM2zD6hvTWGBFbhNtnDmoSObPs18Pz4CWWvEHa2sSOnLy1inRV8W7DCekFgntyUhjBmTNTd2u
vL8X5QD4DN3WmDU15adAH5HO0IVVNLrYr0q/sW6Z6VJHW9G4ZTnIgSPFimeArA01nwBIxEQCColw
3n80gKoyrc0YfvyF1oli+f/KkXShqTCQYjjYN03PA2LXR9UK39LcvYFDW4P8WVuTFNZGRT21uYPc
sUXCHzaSPzRCK0jb5C4dKufp/7cwSSEmDFDV7YCFKdC6IqKNnW2Y/hLGa75ryT+DL/CfHZRNuT5l
eW9CUDaW1OnHDXBWqUreZmPy2iR7KBoGEPl6JZ+7JlXs9Ym+4xkSW5gNh31Nb4Zc9Zl9BDUsnTSg
qxSII4O4K4LrO7p4nU8WKnkSNR4cFVRpeOdz3cfrjiZa/5yVNaJkxeuqtZn7NW2RPEjSNxwDcBCX
WxM1wr3NASwGfpk1isRFOYB3BycVOoAv6DSGqSq1aUJG3ibVIQ7Ro4JRIgUZLbtcIwBd3METUdKS
CjsjHDiCokKDaO67Pe7Q2gHagdJr7L9oRifIRKLKCcB3wNVITrHX3YEVJQyVZYDzeqq+O3F+U+s6
8LTgHhtzXDFYS5WNU4Fyj7PlAO2Pq/AqeFjvVWbe2El7aCN1X/ZfQKp4b1s21WKoaaHimuT768q5
6KHxDNbA96sRlDjO70M95hUIhXGKucL8tDaAyPgjtMKVqGZRV06kSAdYFXrVdymkqAJruOd7NU6D
PsOD06pWLvjiAwftH8CzwqMWOSfJrrjIPDRRAVlKt9F57md6guDb14He15jUjfwxMqj5F1PMBMly
PKGBWyky2ef7qPd2XeQD6kT1FAajPTCqgezLVrqVPM6i/fojR6ZfmWJlCAtFFHEyAhqxb0hUD2VP
ubtNQ+5ZzU+LmJvrKiIO5yJMPBEpZa1HVy8txYDIHAdGYh/RLy+8tv6WaiXyOivntyZNcqyzywTs
LTbSFC2Vz5HyZJPb2HyOMbFrrsAgrG2m5FgHu7TNUoUsm9ebWfGnMuhmhPZvQHupAe+YrU4gr0mU
vGvGFNFRBonalAadxf2URJth1vwINzsci9c8Ge/tfo1JU/yx145QuhMaxrG4W0FsBF6sos5RebJW
AsmlnlGC2A6ggBh/R31F2ky9dGBdEmRBE+UY87em/tK1ByPyNX2XVsgpgEc3mOechumjq8bUBrK5
dXD6vcFAGZt413V20aydfIy0z01StHzKsWBuPxX9tGHZATnqFSGLu3oiRNrV3BhSa6ix4iy7MZoR
uCN/AWaH4qWOeSET3foX3HcOjirvOLKNCrZQ479aM6RqSQGas3J6i/t1IkgY8JOwKDMNdEnXEIS+
JVph8DIy3jR7xXZdCjGB3qkiAa0jWQ52mHMhDebVAIolDIk5eApPtlVv4nGj/etjORcjWRDUoCMj
M3D2rq7zTemq4WZKuty/rmGXLu1ciqTuChqAgAiDxbiz7hfpW5MntA5/DNa3v5ED/G3Re4w6jiTH
HZmV5jZiH7MDobtr7hriMGoM3RaQfWv82pfmCYsC1gc6R4DPCH6F8xPSBY7yaCJ/30MN4unZwASu
48cARQASNl7yuLUrind5h84lSodVxIadRbkKf2bPd3jj0I5Ej9d3cFHtPsH4bNDeWETSbe6MlQMm
dFwiI/9RloP5jvGXcBtmZA3w5jJOBTWViX5G0buNUpAUTOVMmUdtMlF/yKobQHjxDm0WyIzXX1Hb
ub6oSzcJUSCNci1gT9m6Lhm4Wa3bvh8tWFvtpmneNftFS/fgSZ4MWKOVDVwIqc6FSYYuUfWoUmYI
03NfM28NC+AZCVXdgDeYrnhuws28Rh+1uJUn65MObRpAip4kNsLwnFOjT+gMtG3EHzzcrUKGLu2l
YWO6haAQYtsyXxHaHEJeKQ6OraKjYtCRIDXPa0C4cL9vDsX79aNbiPhFH+UfeZLOl4ljstSBvDJ7
7Uyaq3cF+4YXhkeqW2Wi4xi4vdeSFYO1dLeRvUXjHqJTVCol5RzZqMRZDnA9RBhhCmh5AvKfjRYT
mrGdrr665v76OpfuHaDLAJcMDBL0vYkPOvEpYP2Ys6mGwA5D2s03p3obw1/XRSyUt031RIacYKwt
neldo4gaevM8l7Pf99/B4v3NFJmLSXvQmHlgFvju3WFbYzYqm9/RZ7jicBa6ns6/QjKbaZ7E+Ays
dBiYx6wfdVg+FmMVaGHpJeDGGyKEy0dFSbYN74Evnq800SxdltNdkBQqqzSrwGCQiGPJpmaMzub7
rB2t9MEZV3KTS1p0KkpyRxUShrXTYqkq8tMNa2jk+Eb/y2gDBHRZu3P43xifU4mSpassI3XaGRKz
6SWtt0D+jqqCKmCI6Phr60SbWPUa9d/nxs+PVDJ5YwOnNwupo/NaIeNmrvn1tY2UDJxbaFbbCnqX
tpxjClhSkINy2pbJkRvVxjDCtxLdm3NpPV2/MkvG7nQ7JTOgtCFjaOmFGTA4tcZnM+uo0wFZOv6d
pvvk37/8xT7iHe5oaBZGm9C5EZi7Om0xF4aXR/ExdBwPfloSv9Ber69q2db8ESMpCSrSXHPEDejm
dBe2063ZmRtVr1ci2KWg73Q1klYABiJSWwNi1PapHIRTElVhz0nt3fX1/B8m5c+CJPUw6nBKgcuN
VjEk5Me821jJuz37urM1BkyFBeKZaHlz7KPIuxJaLPonYIFjNAMtaoJn5vzM3LHVqtmMADqZW8Pv
IjPHrZ3N6R71bxdVxiLkTwoz2/eZm7XPm766MVHN3TRpoQTXt2HRsKHoDNAuQGCBuff8S5SYZZmb
4UsU9Tc4o4YmYMqhQiJMXYun1iRJCiQatNK4gCSXRF7lbEr2UqlfojreVCxb8ReLV/9kVZIWRUgC
mD2LkcvMA8xBYca8Nic0DzFaWAlGzt+15O36Pi5GcOg7/GcjJXWCd1ac2YY6Wc4WlIxKv1FBFpDa
Xtj4vH8kE97o/ZoeidM5zzrg7p8IlUwNqcOk7xzsqcEeHXQDqtYhb9/zWdu0WhSUTYfhBKRdHtHm
2pCbbK0Dcu1IhSU8iT+M3O4Tp8E2F6B3jtMXARKDZ4xpbpxkpTL4Of58balSrBOOFk+yFkt1mt5P
hhkyIWxOX+vM9hrytTBAkMGGQ2dl21q3vzrgRlABrM3H4ajyDwWN87Cd+1z9SbTYQw1ma4zKNk3C
p7pJD11beTlZ4079zIRefrTAK0RwBt4fSQ9rYwJ+bQfeJUs7wuF5A1hkzHg3p3e45uA2ddHczMcn
UBbbw8tAbmz13enXoAgW/RF4/P77EZKSaPXMGxwU0O0VG6wywzc8ThPQwUx+r9bAQG39sbecFdVc
dBcnQqXjSvQiq/IYQrOGGjVWjpokW+OJA2z54gX4Z23yc7oHzb3LLYiJRg1NRg2gkIMwizVQdzXj
K1hYtSctHsrBc4a4u2n7JG5pWiT9b1NLTZNm4UR+qCCfPQC7ntyqXeF2NCqJOT3OY9h9rXhWHzXe
hphnc6z2CZhCfTCBhSwO9CEjfkXwaOqSUelpxxjpaQycXJC+uHl9E6VWt0PviHGonBpJpVrRHkeA
qD5XTZ8g1wTqrF0YM/e9aIfwJmsi9J5XQ9j7U8+QsDOG+a50SL5NlZFs27IFlZECwr3B7ctjkbaO
j9xY40+Y7nsFGdFwE9oEtFOgZkACkLjlbY7uoHsQpDvfAfvn3hb9zHraOq6OWf2KO3YQWmZ5Y8Rj
Fliho/ol2j1BH4gR/oG1xteky/qHqtWSwicYVEcZbS79uSviFyXlNs3jwn3ocj451DAboPbZ86zt
QFhtlWiAnOyfKjbwENeRGN91ehWdxISBerkm8bhzCapmaFtzgHcq2G16Qpo3d+bTC2gG6gd3HOP7
FvOYNy7PtH2NQZxNPnD1I6l1/lhVjfoVlFdkD6oL/Imh2xQBm5x68uZJ6/YNcuk3UQawNkBBRoaP
5Lr7CvCI7jauJ5sB+1Itf4Xg6QlA9NSHXoTmip3mFqyAz8sb86ZPJ82metyRMsjcCYOgTRhawKML
s36kyGbrE3VTXXuaxjZ6NEM9FgMfeXjXgnHrAW9AcLzatVt8c5oobGmVRizBxjeKCzxuh+xUszQf
1DDrbsBFq9wSuxOINaqbbgBEMH3YrW161Qx++e11F7XoFEHoadpAica0huTqpxx6DdQOkAZ3lUm7
qb61zdndhP3wvUjdn1nTH50SX21V0/665OV4hyCT8tmRBhiLc0eR1AaIlcYCs4daG4RGm3mVS8DF
W5tBY/AIg6MKbDLq4VTNgTehaHikV1W58ogTLvjCGp98heyiu6ZyVeStPeSU74ButjWV/Vxs63Tw
r6930SqdCJIsLgfgr4LkODC5676nZZ9xytLwaKnK1z5xKZ/XyBEXow+0ZRuiact1kVo832Alzwgw
llKAng4HQ/tE8WmcZw3GqYsQNvp8vE2dzb9fpeCTEER/+CnPWpiYtenzCTLV5oegghusdxvcjG7/
bq1VwpfXhywHuOJdAAfJj5woBo8Y2jHASaS+RCOwKQ5Wfguz67to3XLMIAF9kKatLHDJhwGeGb3I
oE3QLiiwOUkixrsSHBNzSS2g18ZdsmF4+lzfx0Ux6JwFuoQKQXIzUtRPRc1DRDbVvGsycH8pt3r3
cV2GCK5l1bdOZEjBN94VBjF0yIgcVgdagxnwGkRuKxu2dMFOpYiVnsSD4TQZfa1BCh8aIAbWYNjN
vEH3mzFaCfCXFcLAgxclL6Tu5TG4xC5ZqigQZQ3NZh4sOsCIuvXs1W21t+rOpiVyGHHj+iBDWrtu
n0fyZztRfXNRKABiDtJuGKvXVQGAd7JQYMhXYGUuCi9In4tbRu+83eHx4H8Qf7fWxPNplv/IcnUN
0F8Qgo57BKXg25YiqdFRqqFO4CqZP3jtBkzi/ugrVKFoc9lUXuyD4dqz8RMvRa/bjN7ga15IU6pS
5in+QMON41t+v3ICFzSbn9+lWyjxYOJfu6hkKHmkDopLBlpvxHdxn/to/fZafNdM/3yX4yUeIkxv
Cgb/P1+V+aUX+aHn+K7HVizvBZgR3tMqZqUw0QwYpcueGW2AI0bmZ6TutE9yqkV+QyhslP3cBtpd
uFOKg0177NBrTJ9/rW2KLt8AWbz0IuJqyiuQfYxUiSk4g/RH1/HK/bf7ykNcaQBslSb7MGC7n9zL
aUmhORP9AGCCt1YoATScdOUBwC2as3WEL0i44nV9rqN1MbfcqFOb+r5/8P1b/3CLfwrEjyCgwX5P
Kf52GwQB/onu6baj++2WPm3xy3//woO5/EGf6Bb/eY+/P+H34fduxH/HL5744eEvX/ziedT3Hh/9
HX4cdpDli1/w08MP8VvEbxX/4v86vD2+HX4dmM/wb4cDfvw6iP8XfOdhRSMungiC8FZV0WwEbTB0
jchHYsWlOuaFSy1a0W//UU7jvvMdOm0Smmx5gJ51v/B+D0HtucYmfJ5v8u1wGGhP35iv0o9frhcF
jj/dKCvfpl2oC26OoDgBzZ8KQDhbMpi5PjZFpeSxd/hS0IxGYqt/vnsb73GlOfQC9hR3FDgJJtTB
xpQ3ZJ1rQwzAhtAq8ULQt42PQ99uj62fU5zHdUfzCcN/Zq4kQZKnGQx9zKYkBMQvLT5NFuBMod32
xsC/GVik+Fngf4cvX/xbsrm9D+h+FAvfPvw06dGktW9t2Mba/KQPCFMpyjf0fbt59naPv34d1gi4
LhyJeJcDYtxANxMon7FF5xvTjxgI11tkoNjP1PQwwoa3Gb+Zvgw/xq/5iqe/OAWoH3SRoIsDh46D
kM4b8DMan5Uq9r4EP4L974efm7vnaNU0XzaKiAYesHyhBAUuZuei3KYwo4/nIvHeLIqzpvSI3aXe
ZreiVZ+F3dPDFutBfATOL9AsCwjf883TQz2vdDxvPJiX2+DL7X/+CmBVbmFcxI//GAphLITF2Ar7
scf/Xfz8/GuzoZuSHo8ezMbj7uNx5x8eYRx+ve2u6+WFY8Cngg7dFpxFYpBWldxoUXeWGVY96Be9
1oPRSz4tlrdbG5H8LIhJewJoMcyEAiQJiQnZX6tDVWTFhM0X1gy2Fove0JVbtnTCwKvTkP0DsxBi
AumF0RikKOoE9IsZPRzeDv7tt2D7juvzvlk5Yk28HC6WcyJJMp9qGWkhiSHpcHuLY4Nt+ouDwbCx
hsgeJMkgQj/XoaQiVdomsxDg+19ug990C3Xwdiu29hKtAApwKkdaiMaLKs4qyLn99u3Hy8tLhDDl
BYZHBCsz/hn/BtGb48bbPX8w7/njeaDifx8TnWgs/rZSd/tsdJW3Fr0FaJhwYZB1GfGxwWwiyDo1
aIq4Lvt7uGT4SDjK3Q6O8vo2X+ZPP5f/R5hwRSch6+DAC1q1EAb3D8f/BC+Ppe6Eg74u6sIFiKsG
HG8XmO+fzkZ6jKpIi0wdAdOpiDpEtLEX117cfxECfIYDazKX9/JEpn6+vIhkY9/WHWSix5ziF+De
4dc3rDZDBPp7+759OD4cj5uVQ7xM8UqLlRxrX3M9VjMIhgWsaBC8bL96d2tGZfG+n26pZGidSNNZ
k4jl+bcOJbCeD1to6uuamlxWxaTlSB7KTvJGw8QpBH3xg/0WL5sV7bh4z3xqx/9wdl3LrePK9otY
xRxeAQZRorLT9gvLYZs5B5H8+rvgU7fGonTNO2emSjNPbgBsNDqsXq3CRQdAAyCeefeeFBc5l4z/
+VIbjbxgBLll2nj8S+vj21TSFbsDC6DX+9f/h9jZ9U8kP8smAWKZfiTkpaMvTyAtxHMw0tZk8Qs8
QvtE8FIyr6OF10GcZzC+fsdUKUFAiX9x/gsP0zdZ2Y0V+LGw2cOkYwrxBE6H/9wWKJG5/f7BxWGX
h72oeCrZZWU/+MU/Hv77fZm+nW+cFq7xwh1m9+WXVc1R0FzlVx1/tSq2MizoP683WwVbCwsCrO+X
dGkFElPp+QpAMgAIFigv4MfMzqUojFSRa/R3MsHfcQoLVVgU8ozd7+iamUnzaC85Nd95qyvB6ClV
wLNhILYFllKaWco2zrk41CU8SAXZByQgGc1oT/7i/yYy4Ddg3pSFNRAsxfEO9OSeHNeysKSvr+Mn
PC7Xhu1BkLNBLHR8etocVx35ChCLfy76rze5RhF+AOh3QEIL9x7wo2vDV3GqEnccn2CKGJle/K+G
SKvpPX0P3MKNTyWpneRhNC/vSxMvbh8UdEsYGBAO2AH66JEAvBbMpWiWH9Clyl6vPd7Thwf2pOAM
ziOBV7Va+i63jhV8KriaEAdyElCTzAT6odyiY1TkiOpMH9Eqde1p9VdyuHX5FNF3jNqgKkEZg4Kj
aslvZ0b8SiWYO4dHGt4WiBThpFzv9aKGKqf2GkQ/is5LbyZPqXu5OIKTuLnTrKoFm3ATF4ozeTMV
rHKl48US8npbOAsv/YtITwn1G1M8eBdP9DSTd7SFK/9/CAU4Hm0WLIMyS2rVcsfFlwBC05Rqgfka
HSevX300GGDylW9gAW3UWR6rJQdzHgP/Z6//iJ15C5FvRBgDBbGGSMfTMfviKRinacRvLn+eRzNz
H4FmWcTSM+tx80XxUZG4AmEHuo+vv2jH485MbLOTQaq18iE6o6Nvq6/WfDjEKRn3Ic4YySMSP/Ib
1frdut4End97/iF95q1URjNVMli3yaiQCQCIJzw4oKfyLc4Rn5d4h787jG73ivIAYl0ReeyZ9hZZ
BLQJeIlI7FVf1ZMIc5ZuVFdwhlPxMqxBpUUrjB8kSybirmA4trg4CCCQfZ4JbhK/70oOgrPMAh7C
QhtN5eQb5ZSSizfaum0cL6vBia3F7BfT1fmWf0qeWUVO833Rl9nnxd6IuC5t+dASEnhNYKpEJ4/N
KneOkqsclr7td5/tlWjQfGDEtoKZjkg6gXDrWrN6DBcCL3qGnM6ABGewMvYSQe+Q6dvgPrSjTWK1
m+wo0wCpWvCaPx0uDkjlYb1ykh2aPXRg41vybjc5OS1ckQTmY7oQc4ls+/M1ft9yxKmAvd/AqKem
SaWiwxxFU30aiGZhQqkl7V5L+EBA/zmtF617mrkhiXfKMT0ZbmbCDDjcQ2Ep7sJluHE1MEEAhh2I
bga/RxR4fWAG+gf4opRRvLY1kUQNES3fLK0mcEaRcDjD6XNB4o05n0mcaUdgAH+VYiQJrTk7euKA
PaQVzTeBV+E6yB/K/yMvzR6n2YlfbXLmzbQYTwMsNkR265zblhkE/jXoQPmXKMOELCJkJrqjnN83
ehsVyRgMjMfZkHC0Cr749dFKnDr1+aCGtDerXUA0oq+1fXYCDwG92PGXagJygMx04uW7L8m6kF1K
eaLvMvJ2IcH774u5zcDMFjN71FCmb5S2wGjqEflAhfW5ySMBs6SHwWfvreXb4EGpaIHKgEjUgvj/
GkE0kz/76ugYEKtmwmGMyEVmpNnVtmilD2CRObUrYTU5j+AbsFOCKStmuwNZ17pb5dRYADjeGkUs
QwflEKrhyHnc9BXUAZzOqEUiqv1oFNIDI+5Gm8DS3fB92vF7xQloFlqW4QpLF4197ZkOXkm+0Qbg
J6oekhsLIJH+Rf7qnGnfEMBllC33WnlNhFu+ZBBv/Ta4a4IAKhokuTHSdq6E/NirMYeJZTT2JDN2
M+tiGRY+PQdHWnLir+BB2/Y6BcmROXx0tGvJ74p35xZcL2CmeJGhZpKPJmMW+tncaoqI4Olfrffy
qdvjejCDzbCRv0RLJsBe5ZvkQQbVEuXXuxblRJ+ArXtpRTfPE46EObHo5MO91PjZitJ0KpOuh58V
SvRioS2eS2GKL28T0c0W4yLJaMfkKXmAJxLQTx4DUxdWcOP+sAUwrlwQ10EFv6PlH9kgWR+4RFOw
gD7CFWQ2QN4HhwtZ9D1u7d61oNlOKzlOUxFTN6lyTj0N4xZIlZJyE7kZfRY/RFs3iL/wut2mZGab
mz0oSZaDbFiFTBQgHvg1T+U/Hc7zr76PaI2MXvaeL4m8d54gskFrC7wc5mRdG1qtrbiy5+Eqq6/D
Hk0uFcpKeO/7VeBoBuqfk2VdzBFalZlLynTHrgqSgugETVHsY6qzp0VX60GI9DalySruyHDObYMC
cGc1oDqlHMrCxt9JpdM2sIeJNJulmufd4/4hfx438HFUSvIA+ZjkdNRctcZzqpsTLZyL5U4M+SfQ
8+9X+o4RvdrzHHsSDX3chTILTQoCTD1J1toLpg2/J7T6GLB5M7QGy38ut0ue5W0/DO4sGIvgrKD9
TIE5u/7SbSSi52QKUC/ypM/anl6ytexK2xpPmgUcSk661e97vWM/ryTOzzduG1wioOEoP1L5tVgN
Zrwft8GpX6Uk2w4U1pvmR96OHjHxSVsvjky5yTBc73h+1nks+HykQn7ocnvjHCD2rZ5iM/H0hzGw
ppWWkJxWD+Ju4has1G1IOhPNrMsPMzUIYZL4Etu603t8vEKsRqO/o0E6tK7vL+awFjeIIkzp4fcz
/6aEuH4qQWOLwFBD+RzjLub3OfU7lRPTOqGyEz3LeJuwR6/YSgiVNpyFyTGu4Q2mDKMN+Ic5Ef/h
BYTG7rCOHvyX6lNe0IE7dwzrYTTBbNg0fPaZSQMXzqQoKXBz/lE+CXaxDqzeAKpCtOEv2IlZXghd
ihJuq5WyCK8cRVHkw1Ck+E5K/zj9GsyEQm/kCZXOIM0eHQXQDvlP4Rg7sIHHT40Hmr4FJ+020c1k
iiAxQkIAUI7v6/dDZuyHmtAMVQJj0pv84xCRnsgAtugECu7pex5WlNu0Nir0S8p2GxVANJjs2GgO
Nt5k5h8WeSKDkBhnjNwKiVaBJf7xvc42HLTSn9Blf/hdx26wIqj6Y6IXmFtRpcVX1cVr5ZbkdKgv
Ccd8YdgSu35p3T3mK+lUdeKDamo0RJj80q5VYjjlV05LajxilA8QRtES0u02IYG1oO0GeU9G+HvD
xdbEjdQI8fdaRIp+UCUg+QoYdUy+2Efvv2/8tsYwEzYzoUUNLvsig7AQMPRV/ZmtE6pR+YM3Y2tw
luiM76oUfG44nkh9oMI4uzsyX1WBz8GIiMcaHmjqvkc02KInK0MYJB58u3FBJanvgv1Sc82tV8BO
9R/JM40y6ikMfDVMaJ3a4Oz/Cjz+o36KHW0hpvju65+ZqytBsxPNjSTy6xCCQDphnIsne3KQQ4N/
LRP1M9sqJ8QWtN6BJFHd1Y9Lo87vvMbYJ6BgrP0MozfnjJeNxtWiXOKDbotTu9cPcomMR0Ulnxo0
oPFrcRg3F1dFHu95QZXYCd5s/Ifk2R1SjLAwQqZK7YuukD03EcFRTUkjxQcmc4x2TSKz2UTvsdPn
dDGgYn/9N+nMovwwVhGH0XQhqgW0egLgMVjtBbD8PV3Mcs05kb3oaN0zUMATIF6Ai4nE+0ydeikF
z1UL26geszfE87tpxQH519loa+xo+bbEs3n3AfgpcKZWSarogZhB4IUKGF95mFaHfoOuiYPkICnL
e4sm+DYuwr5A3C4jKkLlhZ8JjNNMUfsMz65/jPdA/cMM9WuMGRMt6dM/LegOCz3mX08FNS9DHWCE
wdzej2ohD2IMe99RTCMIM9rtcht0gFZlqvvOxTDcr+ihO+tLT9xtSCTieftH7myT/aSFXBlBbg74
2a49oKIxrGPyyXsickAC7PxikejeNfkhct4m41/8NgkNnGvqTp60kcyKGjuDllbkNh/8h0g0b1wp
uLWnaeGVu+e5/NztnBsibi5yg3ENCU2eDE8+DqZh+/CXL3/ajW+n6/40kiWZ7ABvPyymEBgMUCXO
Db7QqdGgpF1Cp5fLrqKJlxymtUSjJePDHo4bOcxRAA6HTfSaxbZ9rCVKGENOg+z2dEYq347W5XNe
WgFa0jajW53jR0w/gsfm/q67MwAy1BVP6De6S5MAsrih4Mp8Q5zydoCvQi9OdEpNxQabwkp9sjGc
iPZb9SWyQyiVbjfe40iaFf19Afc886sFzPY+KJFeqAEWMJhbAJA/ok3t/k081Y13EpK2ak7WSwRg
izJn9k8So6FVqwvs3zbsCUpUxj62VSc65s/KFnlFzkEbuWBFwGou7JZVg+ZfWmN8wxiKwAbtzq6s
rAZKw7HdVhrLV1qqmXncX2V9eeg2iymTe68K0uAwvOALR1w/K00lA0LMsZrgr6zrnoKV2xQ/a532
8HiDlgixWdsL27tnCTUN853gjWJ219zRv9SlMIqalNBTahBlj/z7n4a0+YrfSMfMrC3xBOGrpWt6
120Avh3QL/DhYATV7FRzOQmnqGDPy9GwZac4TSvGJeq2ljeaGrxi4oEnB63JS+7Snf1qEqB5rKKr
wiecZWvKoc8SPlYSJIg6mn6WXnQa1w8cqmLDSrFrZKe0NcLbvUjyXWBzmyOLOpZ8l28p10qFVBEK
yhjOB58JPW9Quh/egwqCBX7oVZZJgBq7ryIS9GZl+a+NM1poRiNPW3Et2YoFezmR5wxq0K8Ds0X5
iosJiNPefCug4XZ0lggu74QDoH5m2o5ZZyq4TGZuFSaLcGAU4GBenkrRCh6ld/7PaIrqVg4QBy5o
3625BkBdR6ECA1mRipwX17WMG2u/UFm6rnnq3kDw/i6Z4WeBPkSg5WvAoj/BQv/cbvXN0ky8O4Uw
jNRizKGgFcQqVGbif3wDpECNCi1SCd3gIyBnh3KAM65rt0E+3qDcY0SRF/XALb7jXmtSWKUTe8iR
o5HSChaMzE1DBfYOgCJoFdFQgRl6cySH0LBMi4+1SPvXiEovjXVGasvprIcPBu2ITh9ZYyF5z3K2
II+SzcgrSbouzoE9WZKlHXJHtxa+ze1N+bkmoDSvz4cfheByYbmfCybqkIsFBh2rfU95chjNEkjt
CCex4VZLBle89ZGQzmScpyBfAqx4PlJyqNDjVhhRSuuX5E2mdQ44Vv+EJlI78KQdqS5UJuHbusNZ
NWvMe/v64l8X8x/MDFxfUCxCwzQhqCdIJ+dmYgQDlT50cUoFTBhB47ajr/k3pK+Tp8JJN3lIp/Xw
NTS2SBZO/dbRR3smqx7DKCOXPYfExrkUaXqL0nWxEzaZgylaJs8BkqagZx3tPFNMhoXWyDtJxmuR
87dV0DrwiECk6ORudHrIXbSmC8+sq6j8wrd2wp1wFF4ldBTVaD76/H3H98UbrMOJ8aLdzDusc72S
0+mC+sCeD2lwYvSQOOidYU27iEZu8GA4IMO6mCyz6+8K97/IouMAfqxgZo01js+4IcZA6MEWbOUc
PoQYg2HK68opN1UMlAbV1jT4w7/UxFh+gW/ffDA6IqjDKysBaaSxe/jDDkUh6AfFGvvnVv62eOMa
Mpzk2sKQXVNBPzTJFvPYt84rJAJLxWOSDxTtu2j2Q2ImjNOlEfDB+aN6FFw4VOKx+ZsBo7BSz61m
co8+8G4UZLLmolW5d7FwteA0s4E+gK5d7zbM2AnISgrHOX+Bwu3D3gYviBm0Jj60yccYHEGL98UA
+u6eDQziQZTJWORmDodcjtIUSmzP2Uaz+xfMeSM8plbEZDzkpDkojnruzDe0dy+5y/e+LzojVfbG
Yb9zOGWuRIFehKh/YTaTNRApID7y9ZPT2cknMhPJ4uddEjgz3CpGywV8DoGx133lrr/uN21AMNJ9
+uIxLYMspbrEewI1dJkhaQ7H9QbGLxdGVxuViDom+Lds7WyQCNNXiBqSg0eenydKAK23VLJa7sa8
91j8FD37rHF2AcfrANHSvsvM5sRRboe6lxNsWSxfuSW1yGAF54uZP8peAETJ79brjiMLN/Kfvc/H
euc6SLInTkip/iqcg13xJJh4oOPzX+61OQjHNeaVk3q7VFi/k9iECrNhpxLwLKyYe32NiuDiB7mP
0jHyqBVaqr64fYRSdmnnGxHhrqdZF0ifLHUXrhdRO+yPzx9HsDBjzh7oQhACzw5duBSNXjVBRtHN
1BsEe/aSLQYoJG5ixk4XkN/P+N4LAV8U3UYqaMox6mzmqWVqWvfI5GK8GZ1sZBJosA7+1qvwOTiW
71Bt6aSXRPwUYTtgtwCdyt3k+fc13MllIGSQ0U2JXieM+ZwzKEiRAk4THWsY1/xf+U/FCrzoVqPJ
g0K7DZgqLEykXGqqvqddcAqRXsCIN9bLOItWwphrc04EZGiwR0t8819Fa4JHmBV28DffAZW5N5Br
dePjkhG5zRrJBkpfeJVgpTFYYvaJaz+YpIoVdlGT4EdSa0R1Aw+U7frCx72zRQW1c1WFo4WKE5I2
15rcprlQpW0Fh2ckygOKfSb/lK19T9uCEhOZ+m32mdNsk64XHc1bNYZkOB0MsYeYe55xFHwM5JJr
FJJjV3z139Ck6AEneTZQzPPN4qXHxV1dLkD+r7O9vAv/LtrN20PGUFokkcAPbyDBcJOa4zJEYDJe
/mrXHHk0Dj8aAChdnM90q5hbjP8JTc15FlYkcMF4jmbIEtXInOoo8KO/fTFTePs0w+/UkOSA6wnH
c84gXGIoqyEXeJrjDhJgSlaFB47acuOvAhGFKCQJcwdGbulq3bq88PRRVjdYlRNlsZkGRFkJpAzo
bqh47J6g3JaEEX4m707rwsYoT/6hWS1c5ltngE3WxoBLANgBgpzDyfvLpcLYLT+lo4OidkpEWpy0
Tbr3D4BmfeUBSSIiAjbCmUuQ5ztvJRPNuDrQ2ABWqNlmZSlp/SSB4RbOylleyxZnxe/y8V3Z9Uh4
08RFn3i3GjMCz1eiYA5zLkv29BvgfG2/r9cw83djPgJvkoE1KB8SMEA+nmtWaY1EwodW964uZb3v
6PnVntkj/sPfDKM07OMQ70XodtsC3TSm72G4G5yFdU6EI+eMzx3wMU/SQ/tn4Uvf+gfXW50ZUA7z
8VJZxFbrF1DsuZFu9s9oMwYHE/vQtD0l9pJy3blGAJbzbHQHSqqo3V/vtsUw7XqMoM41yBp8t3yf
0JFWEQwUIMFeoeWWPw0cOtQWdnrnFl2JZR/hxyHHnBSjB1YHDMmBf7sa7ICQejPQ7qU6V5vFsuOt
zwdYwD+7nJttgauGqRLhZDYkcICjw/5Qttnh3sQkc3y8xy+YCWGGp7O0rmkam4wuPl56PO5p1s9V
sFX+2HQxdGXrhzjrCXkTkmwxEpSGZ8P6K7ogG0IDTFmRbrMZltTq/mEDQqeyIMqYl+MwU0BPagxT
RsNJbyqrbpdR7i1DxOYTli5ddIHuXlk2//d/Bc7e4w4No2IjMBvpCKntO8NDcASAf6ICGl/+Gxgd
vi5oTli0xKNFYqbDHVhhg9GHgezo8NHiO2ZEs6HERDxHwHWVx4EuzbC6U3G8ljlTYD0H5bsa4KoO
tvyVbC4WgGRO4aW7ygUUwVbcpQePndncDP7c5OxMU6WtVa2HQN4JTtlj5CXuYJWUP/1+M+/q6D9n
+e3d/tBRpYxC9VJDTG9rdheTxlawnX5BJZekzN6VOA9HQarY6X1MZnD0PbHA8yW5v+9l4ci+X7cf
e0FJ2G/TC6TEnu+A6OW5MTFFz16yLneS0Fe68F0D+yGnE+Q2iAfIkY8CjFm7qS2whr8A+XP8fUN3
tO7bwQUYG1l4QChnD4QvGG0Z9joKhgKiKL2k2ZcBkGojsa4c7ZXbqufELFa/S73jBUAqI0SDG6Aj
KTD7WizvHEaVj6KSlT8g9UwzO0byzfBSt1GBy89XUv6kOSU9XoiB7LThLQZxt58SPffYsqFg2ryG
dtxr08k3ooGhOhmcAJKdkiehJ4EVCxSOAInWkeODIUQCgGPbW4GdnUGw+PsR3AmoruWz9f34xBUG
1jaGBKRut55swUxt+Y+wG22RpI/69lNz3j4XBN7a7CuB83vY8VMNrjsI9F8VgVxAqP3UbwRiWMq2
Q+LvC3WVpT3e+plsbDtCZR6FBoaOud5jzI9crQz4zLXJneNDtevPsWaqHrh1ejI5xqtAE7PyqaQs
Wp07aXRwjODzYgI6UpvIp1/L7rOqCoO2Q1rx3MNx914Kqk0AjcqgP9j1mwi0SAoSUpXZHbL30NKh
gsgNSUtHcFtFwDJYeAPOY8z61GfZTeniD4XeIpA0fFvpiLgd6XtGEU+KByM3pWPlRh7Squ6S1b2T
IUGGEc8XXDADtIfz8k5vKHV4KZHU7VCh11bG+S8abz5wBDXcMYDPHH512Rir8uVimEsvyz3lBtUO
mBZBFoaB4HP7FVeZLnAGDj96Mx4wgUAlk6eaCDUDZGbgJfXotNHtJXTdbV8uy8mgKRi5Rhazz8Wq
3RCAVxJJTr03R0vehqboSma+Ge3UZLBs3QwBHCVFjgGOZu6Yb2uqWwvd9ncw6deLmHn7kVYqtcyP
LLhCIImb9W5sfLPZRuhKNrY6qT6Tv55Ikn1p6gtP7fcGr5/0a9lzbatqHbyvkA2FAzug/PqK8uqf
D2Wt7+EaEvWI7rbX7Fg8tLvpXY3ADE8Fy39bsDS3Qcf1KmamFRNXckwVwSoACftTYWbfQMr37NHr
n7gvfSWf2gQVu99lindMDVp30S+P6wY/8RtA8cOcSlGE6akTjzQKpojsKwzwdlpQxWn7h1gjHzwJ
v9SH55pwBq0t8F6aKLACJddBB9Vdt4mX4Nt3YInIBEPzgVcTgLzUZuZdbRUtCX05Q1B/AaEnGTzd
tRIncdBzBFYVtH9y0IcLmTryyDmLfSC3nwDikSLFhcBkJ5ifa+snR/2oZoKKK69skosJBJvdk+EY
badjm5KKs9/ExdbtO6helv1GaQNJ0TtYyKlUilapFHAGkIZ0a1Rx25hgchEC3Q6QzD1Y8gCgLlcS
yOjqEWXmjAL9iqHq8AcX+8hvHcLrxYjXJ5BMGPGZNlgMrC4QfHGPKCGApWsPsY3vz79oJ2BhQcsX
0d3CU3vHvbmWPXv3Oj2PhCSH7P4l+RrXphBYFZEP3Z8P/XNyBgRp7eriqRqJj5pTsGB8MRy+jcKv
lzCzQh26j8qafYvCMs7SS4/uAWmrOGgup4PFbY/isVxiCrhFMCKHBcQE5rQhTY3M3vWJdwAQXYK6
QGqndUbWathsYXr3TWMlh2FJ2J39AaaByS/QcLzz8+fd90EflBcaRgXuGid8lsH16Ikd4c+H5CW0
gngF37lZeszv6NSV0Jl5Fbkwy/UMQkGk5QQrgegYErpq/pTP2lZciXsFNNxgYMg2AkvZ/m7h7rwr
qDfAnuis30kEGOv6eDVjGko/0zM0XvhOtY1dfR1gXPi7eAjocMyfIlNxoz/Jc3SOnaU80j2NRoMX
pquhXCoALD8LiAd0bV6assLDSfMHcGujE0cRzC5F6qyJ0UTLelgTL3B0ENilFsz8c+4s+lK3Hiwe
dZRcgG0EFBj9lNcn0Ld1mrccFlFZaWjFh+xR93hXxJyhNetUEDCa5r9wYa9lzt8y1CYKToHM2tPO
oBBkHV7KSUYnfQZWT4R/VN9r65zy/z5peC149rnBEB4ZQ1gj3X1MD73JKmx/lI2IDK3uahban2zj
SXjqtz5VzAVNu3ORNR42XEe+DCDSeSMKWpUZBQkG4PqP/Lo8q0ycaFc6OoDGJa2+KwvvFOhsUeAC
kv76m0ZZP4JeZEQqEjPnUJPm3ozeBOgIef7Ffd2xGUiw/yNrpj/clMQgLIcsoI+zXbbVP0ObYchF
W9xTVBu2/Du/MGDvTnzNkvr/yJxdHKGoRvEiQGZhhajuFHgZQ5PRcknbcNeStb6Y3V7a5UxjOV5g
HYIoA2p4dz/4pyRAGWl0gYQ1DTB8CjRdd+5SMelOb+DVPueDhousV9R2wD4xV6ixUDLDtAoqn/NN
bB60YwOqx9+V9LZNTQGDCeu8QIs/bNI8vmlSeYpFIyrgYSs2t3sfzOytITUq3FVDnPGjfj6xu5lv
vGQPmo+nM/cQrstXcJk6v6/k9hNjJQCQgs0OiClWULlW4aQvjaqsU6CPV1zr6Ece1MTin1YhqimD
w6V3ko8FB+O2jQgikTXB7hlvJ/Cc1yJb45IM+oAh9NM+9Aa7dzFsggqvhSd/gPx4yRQxV+kqqphJ
m90bEMz60GBIa2341CvAjh1hU2+mHdqZB3h3C+d5o8BMnKEyTxI0aYAGXW9OQwDV8VlVUEkAQUAL
AqCJfGPAVAzN9fr1RN8QWC5VfG8DZohFOgrPGyJ1vC6zz+grtejXwwXJJzfe69sH9VN00e635pEA
Qw9eY1LcKS5a0ONbZPe3WACSUI1jEbN8vdsxD7SwLntozx4V4N4MGC+F/gBfJnG0beHVT+qq2hju
EhPILTXATPBMh5SSu+Rl1kFXndcBgqd97l2gvrZ0Lkjyt/QqWCoU5Vo4NjGpnrm11QEy/DYCEKy4
i/46e8/mSsZmM/zvOcyUTMW8oIBXsZy2sZSVdgbWc6OCC0U8l4XZ2IOFjstV5UX75JliqtiCzt2R
DtpsFOBRggd3rDzz2ONQC9QMU+ep+qi/ah6jSG6ofzAighcCRSRzWosC4ba6jUayBdl39P1K9kwD
qrgeq66CbDCIf2VPtZcepA3QaDq2bZR0olJFykf+eUEs+7OzAwc3kQpMCRQPOdDZNcPwK6R+S4jl
NipYbwRP20wbw+L+NuaIiQKE3yzWnW93CqgOQ5SCkAmQA3X2NIXCJRq0vihZFcfu1tGu2BWP+LYr
pKXgyiZor+pW2sPCRlmse71RJhU80wIvIic0dzH8sE2FFIMLaYlICwW6P/kGqe0t+tRMTEL6/F3a
beCPBNRPaTMzkrRDAxKkCnWUcZVZIPR6YnxH2q5f16vENR5B9mX1Vos2OcmpT5FZLmaW2U252S9r
Z2Cj4tHiNYv91bgoIjlrSyR6QcXO8j2qW23rVQCcowux63ggwp/YXfy8t5cIYQmyvPjAqP5iIjcW
9iMH06coMvQwZnQ8KuCAP4LTpFirMfB+mZs/o0y6zp3RTFwf0O0l+3ELkmLYcbiRaDpFuhlYoWvh
eclnfJpkmJe3LyL0FQxu4oyH6kW21bNK3sovJLqswgK63UFf0lJh6LsiODt0lCCxebBQYA7wvCKa
8mmTyxJUu1szpoDxCJedJDJmHQE5wrv+ajRzK37Un/89Ag8b/yFZn5muKTGmIGCSlX22S/etDfih
dcjtoSUT2irYpWre+21dEWUpIrvzwRGQikAPo20dIJbZB08zrm9ETHXGLD8MEEcJPH+TrA7JzcV8
FjNGs+OFu6OjcQVoPzABsJX8UK0kUtW0CIWSyttxHZzGXQQXj3MDN4O0bikouTWNmOzwj7S5M6sV
mNcUcnxJUy9E10PphXa0RaxpB87kKE69GF/fceggEczB6HtCSRaN6Nf707lJu2DKJLs6kznuUnQr
f9bWaPvP4StnL5Lvsz83P04dVArYJIZFAHt2LS5o41S8pF2JaTmWgMZPxPDRI39QfBa8e+USR8xt
XloBvh3IQTyuAIWIc3mYXd3kGFkDHbWlFWhnLZlinNSGewTr0+UP+hqo+IBhadvS8a2kJsl79pUs
6tCdr/pzETc4q1odsk6FXRwC5B4jiweobJWj4wmMGrJIqz33MIBOpDUXXoQ7usv8CszK5HWWoJ49
tGjBqdJkglwN1bbVJUOb2at4gI95EHaVGT/zLsYRsKYW9Cuiyy2vSLVZxNotLWLm7YV+kQtxhy/Q
2oInYFAckMqidfnKKEZAqS5DGvioMudPvH0M3pv108IhsGdvpnE/D+GbCvjHBR4lrcTEOMiPPUz7
cYRThJaa4aAnpEa9HpnJHEnQZ9H2T/Gz+syTy0rcddQwHyUnM7NFXbhzAeDpIU0NuD1A8fNGw0zN
m2zIRpS7T81Tg3kkGBzlVQcOxeCDvGsWg/I7b/KVvJmRxquZ65cC8riVfhwtfhutpcJMn0u0Vglu
7MTr5KDQJfysdMfhQi0Mgy9AgwfGjTmMdRrjXpE6IM9A/iWDuUUA3xUcLetDMJE1s7tjYElrDbQi
SPDoJF7HLjx9K1thlK47bEYrdzCS1TqLXnXO0fn1u07cCZyxpn9Wp80uRplNmppVWJ16rENL2IiA
vPQU49gLe7TznW/x5tfvIu95CVcimY34oYayUqhlc4FI7fwSWZMLPttXkYZ7T6Csxd8nWUhkL7Il
VP1/F72429kNVCajbioRorsv7WF66ffvcMMczGZZHzJnoMkSz9mdgBbHiylljJkLPX43TXUCwxzK
CfYamOEDIOJxSNKv0aqsPfruny9mcBaQp3ExTRBjeBYS9N8d4LMLj/ZJlP3xqKH8Pre2muEHYa12
SNBbKQAkIBOyvnEOXi8COq7YLxci2No+IsaOI43T9QAaF/RPaEngaNXJsBEsMAzvdPNSkFX7MuKj
9E+T45Njafrb0FowULfpdYC92ZQcXWBduUitXGtGEgcRIDdYb/KENNJk1u/on0Dw9bdzEnBxuqGn
HAATsLqVuvv3WVAIB8YddLGsGxT+47VwKYm5OlOAc0cP1Csmag7vg2oqtY2nPyfS4XdNvE3mQxq6
f0HwzWhhUKK/lqapah7GQY9aUI3brjF0pkb6Py+Fw3hT1M/C0TT0oIFVifMmulY+x9VSF/8dz1HV
MHqGeY5A2s2pEeR+yMWgx7j1+iVDuiNEVBav/dOI5iBrYbfs7GaKqAMNANJBEFqBo2XmOkZpEnRR
7aNzgcq0P19kUPKSEQPanqJN60p2hoRSfjJAd4/C6MFwDafL0eemEkzzbQAA+n0598zAz+XMG2bU
wk/ymjMymnu6o6KaEljJ1l8htxBupHV0XgSC3HF7rgTOXMvgMlZlEWP/Edh/wReHXrNju9Iganjy
wYpROp8LW7yp0yjwnf85cXVm16dL5kt9AokX2mKiJQFTwjq2D+jURaFEdBLzd3n3jPqVvNnjGnaX
i55VkNearSd5U08NkqDmnu9lyr8VYH/FdEZzh08cIq0DXfsvTPvVAmYXKg/rQm2K7wU020a0oWOq
/RGsn/Go+hrhMYsazF3/dtdwJg0YK2YuEBbNKTiiuMMo2wQe1UgFs35G6eT0jpuM5n0ERCGs6WGN
no1Dh2FzS7XIWwvChgDiLmnoCTJgs2b2SjDQtXrR2hpKLL4y5s7I+vgToz8/ssCVZ4M2geSwlI8X
TB47/vuJIJAOSlW0riDtj59ZikXWuVARL11NGzxfIB/agZ4HYlF6DLY9lZ4k3GU07WYPq2Sx2e82
UkPtC3kkdEGhEYu17Fwbz+CiDpxUNDUVt6AuA6uw7ib0uXgp3MResl33hTEUCWjo0Io9BzQNkt/J
UYtz5pAPnVYGZZ5C5k4W6kmrRdN0EyOwrf2QNlPjMNWCSTWwtcpS/4e069qRW1e2XyRAObwqdphO
k2dehAm2cs76+rM4F3u7my007/GBAdvwAC6RLBbJqlVrbYINZ4aH1I4iUz28yds8Zmzba5ArZY5y
InS8VIKAoi7evLVdAqEAhQktRcsPMkbW7c1yXZ6ibKmXq6YKMYCKHWwNm875HLeJh76AV4Id59zx
wMwGXZ05lDnKQwW5A4cVGVr72jnTh7btQeYE2JkMYo/gofXqpxNzT15VUimbVHIV2Sd9EArY1E/Z
KrRJLWyywjsI5kgZ6ApaUHSOHu5XvJt7rMvTVcQntmVQHJP6F8Q4qAg8oJOsmWrYFr6M7+TD9Xci
io6dOyJ9vSnWzOW8ek1S9ihPVaKOT0qynPKOA7BowFWF8KBV4G9HzovQY7ZWutOt3LvtR1fXFsou
5bLtMBkZV8EuOMdcPTY/7xWP/3/0HyyPj1ze0SUFhQbKf1JIHoWC0SPCbUSv+5XtwAoCNFsGgqPa
6T+i9Ue46bbokro9vOvLyc/4/tilfMjIJSmWY7SqEO4Jlagy+nf1Z+0IAA3lqfl0YvWlS4sxB7UA
QQVlFdyHWsl+BoY1jxDLye3MuGucg7CerMP9qw/VANJXo+3F9S56+qWa0xsYEMzA9cJtBPZN4/GJ
mUslYeDirojxQ2qZ4ImALFJoUUquiIUiyeUaNORodI1WM+6lsqmc0MpdDCgBVnc8iGrmY8ezAtTS
7kV3C/rEwAyARCDlWaGMElAz8TXK2b2+Ko+4FVqOekCRgmfcVhbHeGaJ/PzsCRzx0MTIRliqnB5q
63hr5QZjNNc3MjKPuBIBWE8I336Qgmc2Ej2TG19TEf++Rmhg4onhaQB3qGv9DsyeM8ofobkfzAKM
D9paZFyxl63jgqAgJqE7m07fQusqq7oRqzhtxMzuJavEA84SPHjw/eCBV0MxQ86BeSckbOcGWott
Zm/WdSGIzAGg1wBgimgUozmOujwKhaRAE6+6az70+yAD8D1ChmP60lw0b39Isym9107wyAOrVn5F
rtEzlmHp1IMCJrTRiVMRnc/LpS7FAHnJLmqsDPl5tzygsddVdvx3iwpUCfok0fiLM/3CIuVcmjh1
RpPD4s+rHxSjw9EAFrQFDVvNqj5cN4URhd+z4VEvu6wcVRAvhFBh99RTaHdObHMpyMYfJk/7ZkTG
hf0JtiwBWF5ksjGj1Ak3Z03K11BrxAmH8UBcJTPhyyNa7NTd/MYwthAU8VQFfBimUMaj4R1jpFZl
AM5jPJaMA+/MoAsEYyEEeT5iM/awdRn2SFinwt6FPeq4SXw5nyUxA2QHwOiT7BFmcRc9CkhP2Z1h
to50IgdPaRZ30W/lkWGdhPhb1qlDZwyGSp1zWO+sgjwg9p+9y6P4rtv8Q/FdW+EvhsGFUxwZUTDe
gG8KgANalUHkxGrmxALK2DsAv4eN6inO4XhAPaBcQeTMS80NWoE7pCL+opGRyBCf2aY2yFzXmtga
sF2cehP1AMs/JF7v/O40k1USXVrVc1PUqkLkXkyHsGzAnJ7fhYd2xe24E6vouxTmMCAIy/LIMKLl
l7LSaq0IsHNFrMxgsmlBK4NaPphe1vXqLXSLV2MnPob30zbGZSb5TCaG817zmP3M6J8PoKJAnc3d
aPDkA4CJnU4qsEm6N0Lkif8G+MqsndAF9B34VGEDSlxXg7ZQ6I0Hw3wGYb/DcC0yWtqXkWDWUFIA
iQDSbJcRN6mjao74GuAVXF4Qd5FR6/YhAm9AuAzkVWR3IBPkPdZaL70UQSP4xzC1iXIO4lfNCMPo
fpnXPA53HrApwmGFDRyVf6FuQab9j0GagaUPmhiC7zD4HmyayvyVmyLWfQaOcrJ55DvA3MSY26UQ
fG6RxJGzS4UyVlmnCLAY3/FW98t/TLfcO2h29hKrXnkNyqIGR+3SVEX/pdKS2XTDNVC/m9zOPANY
KAwuQWs1pDRW4ot8f3uEP8/5a+9BxxT48FArpUv5CuqErarBlY0HdaNtpRewQaDB/IgeRMwt75bW
C1zZSnEf51e8LbyxyoSLNwa4LtIbyJcCpUMdc6ExpnynY+CqhySAFX+HwFXvoyNnpw66T9csGOfi
GX5ukFrULtbBe4/KCGnDRFp2MF/eRLN5mFYFyN7/ZnrPBkddh5oKV9bah63C4X1HRV9cYvIoRIN2
84XwNZHiz9E/fpX3gdPipZ6gLs3/96VAAFZxKwTgCiIawBpSO3X0QwEaODNup57vZb9nt91+zrif
ag5w5Q/BsfTkANeK22O/7siDVUUhSwrmTyAo6LRVrs2+kEg1EKMFKG2cbDd4IxxaMXMIsKFzn0fO
G3uWRfhxDYwhhsGqgiIQ+HqvMF9SlYxNn+MpoInWuK02wj1nRY66BonnfOrW/SaDoMH4JnyzRK+W
NjFQpLoBXk2eRwmM3LLO4sVYF4T+ZCIX8NGNoTUXrFJsY7m1/JX8AEjSJpRxneqYr2jiR9Q2Bhja
AL8KAKWYb8rPZLyvomkW8Iq2NdBX2ofGizTHFCWn3PmOjrBMiJGZ1+GFexSQ0MiIgsYWuUn60aWr
Y6v7KcxKDyDvS13tVTJs/6FxZ2ta4+bmNpPN8KqF4w4KDmAthDAo0Xyn4mQxC3xicLiQ8l5zT3h5
0FGMkzc35ZV/h1Kuzdv8Fi88RqBc9GbcWIEnA6sc4EdU1JhmVPWzdiT5n/kVOHfpM0Ymbx9t2hd1
3Z7KezUwhV9M2MzCxRHtTcBMaqJCOlGo0x2KvIM2lRqyiDtjP4BV/yVZlatoV2/SJ8FqoOq1Do6+
4/8yulXyyQzOV6AFbKVz81TkkJqw4Q1ivneLPXpvwM2Yf+IQBJCxWYUF62JFYv2lG0vQA8G1Di9o
wj5GXaymQZjHrJcaPKM53MtF/N7gciXtxY3h4p5XeI2EQykGTnijrZGSaSwkZlgB5KfwevUZgCkZ
gKnyyIFTk672vN5yCf5zHt2rlYUcgit5PT4FXEWrDpCsEGTuiZcjYHNQ0VDWPLhg5d1f+Bxw9sDJ
EjoyfAst3i1Psz/wo95YwXP9pToCuisOqoeyyy/NyVcxeLiFzcSga144jy+NUkseKQYosYnR9mtC
k6Bmzqv6LsKJ1bhg5d1PK8aGvg5dF/ZossauFIlQIOw9l2sdcuvZiTMFJDjvXgwUDNudsDvdtni9
pS4NUkF6ygrolaYwqD1ILy1aJkB8/JizZUKuL4+XdqiLzcjPbdxNsBOva8CA73r0S7ggXXiEFznF
enJRrdKd/Of150cuK7O48Eq5tE9FrEANfLkhCzk4PrLy8r5147fMQcTajpCzItcNDV7Mr6P1/vd4
FA8ihNOiTx9LzMq5LuTHLr+FOp8KPo8lv8W3BM+dg8wyOLjREQXtNJCuxp/Na/nMefH+IdwNVuyx
uD8WLgSX1qkzw1AmRUnISkwb1fE9PTUNII0EdFOStnj9K3njTvqKmZkijkSFEbSL4jKAdz8SkgYV
zbhsnDixRRhR33O7Bc3GoX4R9qWTrYvvCvd6Vnn2OliDzRb3LAHnFIqU9DVvMsSKUzKDXDbHVw06
SpmzbXGplq0ZNJWEfsJ3wYXwhHBqToVZb3JGGnRpos++ADXEy/uPMVTSmMz4Am4FkHnl7DKn/URX
g5eCcr348h+b4/BSvzMbaRbODdhFUVoCMhlJWCpgK5rc1TmHBUZt9h0aadAaeofOZrB+qMC/usoS
i3kyXt9DyGT/MUmFSSmY5yHxMVTe6tfCKuhs9di3QNoLFvemgnIg3oh77sivmHy+xFtptwKVDX6R
llR06F5OsqiUUyi1PrIP3ngnPgFHGNtgj1nhOPKQXAYRwUPtDdvn/zpqYrx/rFI7eNb7cYoDrkFX
ah6a/Tb+jf5fNIuYwvdtQwt5BTKzfyxRuzXP1SaJZIwvAyx3377myGFzToGmO4jEth6TZ5TEwVvz
Sa1krfulJvSwB3m5vYLnWeW89lAEWPsPvPvRrJhKJgsHw8UAqbggq2PU9xoMSl9gCsh2M2+Jg9m9
No/BzBTXW6h5g/cQzy/0KeAaeVXQB/4QlegKCzeldvvaeOIbrg87/aAAZcVYuSXP1NAjiYsqwSrQ
tSzomlXGnAUtWAeDe+mhtwEqb+/iV6jt3suy00E9sP0AtRLrCsGyS3lMlKtSEiSwK3wlTvic2xE0
l0WQemuAtFniXn5H0pX3SJv834wYaHYwgBBWOoN644aq2OlTquGM3ZR3wncDaUyEIP4J8LLg1x23
mz9SMEBLLK6PpUsacI5YVnQPos5Co2zzuBp4kFzDhQ6jG1oV4HR7/ggppa/KNdbdiilhu1CnhRsB
P4cGbehbg7z1MupwqdLLQwWN0+5D75yqd8YNeDMlL91EoCxHLQsEOODWlt4YM7wU2s/tUmsr5HUs
qDWxuxk87cDd43jbFZ3V7lqntdo3lgDowhseAyV8IoBqA5dJ47SlWhg0votay/iaZNN4CR+E+2yX
EIm+0RrAF8qhjMVvC5vXTMZYF67ChI0fzRjglEE3KjXHfBw2Q13BdKOBvYff+DlgbLMzHcFLttIf
0p1UmtmB+cxYujeAlAygdKTV0TZBxSOpyKtEmTHFLag6kUc2/Ydg/RbuDLYIDYmldKw9MyVTF4R4
0I3AnzHCEigVJPz2ymfyq9hNB3ClT67sKsfE5d+Dt5CNolp0pD+jvFrXaZCKjoyStEkhywlRCW2f
r96efKvYstdyMSadmaNeGUI/tykUCTGp6I4SIOVmRTvIKFnSPVGZ1u7SXfYXlPtEfx5ZXJTA0e6I
LMXlJhXrEZhiMW5R0gdFNYSRV4o52uN2EEBMile88t5BPwQEy6fxyPDdpfvQuWnqtVGORppD1KLF
rUT5Ep28QBYqIdLjB3TnGSdIvXsBUGS+kzOD4cIBjuhLJDyQ/EICgdo2ghgO4ijA9LTBlcHfCW4D
ogWcdEeU35WNvEpPsXd7uD+AZcqRYROdU5CrBW6DxuQZwpgIfQSb7SMpAhfoWS5x8wsgcon7p0Na
SEYnc1EF2ah7/OAuNIetdGS3eZDNeetDKD+rEkCwhhQfohxS6znZpqGZqZbY2jr0aoDUXH1Ar7Yy
ucf8SVqHLOaxhYh1MQ3UqhdjnRhDQabBhTAviA5em9HqV7Ft3Av3rROaGlLO1u25v8bN64AnAlwA
tAOI0kHnfenlkV4mkNBK4Wqb/G6H87Y/xkcIaTzCx0H9ZYKN3+2+OfsU47n3F7YF7DGIGIGYXleo
42hQc16Mp6y1qhpS7skKbQS/IwhDZnf1Kl/lunUUH3SSbQUL3mq6v239p+RPLzapkvxc5NBnS0Xq
TJuCYApbvK9yM7T4jbpRsdXVCQK6hFA6WSu7wd3Hm7cjVOLAQ/wAAXI73Spe5ebgWgSzOJMkaAGY
C3zCn2+iQ3rJD3UtqQ0KV4dXzgk2ErhDi1P6gtY68DXEL2CvdU4JbyrHahvYgNuj4+32tCzdTX74
Fol8Gxrp6c2Y1GUuZQa0y8ABJW8kkCOHhG2tR54FTEFHyRRx97ttcymjcWGT2ndT6ve1qsPmZwBK
4LvxhT9OR/61st9AgwIYJCKuHW7kLWZ9xWQSXThcLoxTO2AwpNgw8p4kNEifS+H4k5V4HASbBsiq
CGYEDl+dmVFa3HiE1/KfeaZ2ewAWC79MYJZbzdBOU8xikySo+DZfd9WjfIBSmq3uNGTgRWa1eTHg
ntumgnw74cY7SZhv6SC4MyrpuPh+3qtAfKq2sOGP/MGwJE8GU0Ty8gCRVvMv6DoQd84/gdr7fd7W
g+rjE8SdJMDFWud+NkeXs362Xu5mr6WnbSTQRtz2teV5hzgVhC9VyHTTL/6xl6cm6DHvoG+DazWI
q53Zv0rgRtGQ1ym3MUQK8PIHoahv/d0RA2EslCBgmiAGL+OtkKdDHPHjT3ZFsKvVhND3iVnffuXP
pfkLFYjHyQTRvJU+68za5dL5Bk0wNB1AsMkAQOnSuNrXdVLNMC4RbiHDRNn2kH1AL8BSTjjda/Aa
9VbxVkO9m4imrxlTv3TAnZunXH6ooihTRzJ2UJB8ja/JLkbXcGkFUEmAcFHyQUTqs8P3bbOLQVWD
IAThBSFgRionoUXSAAJ/FEJqcKyfemQqtUMOWtFynawG0PxIKJErCSIcuqjRVBM74AgJn2QmScl1
oAGzAZhkoZoggUCTruF2TSECWYlSqoiI9uryDyOEqwp4nGobCSDew2tgdZ+gQbs9/p+D7PKgu7RL
RVehiRJ9UrG6mvmob9K7+dg486F3T+CSwr91kMXo8M8aSPDNR8XBneOl8ThAHRWndtpV/CxYQNrj
DCzuCuzT4YVJukG+4NYXUn6pF0XdlRL5wkPohY/g44Ncnw6+K3zBtgQkEFwIG90U7yFmEoKYrmed
ej9VKPoLkNLBRR9CJoSk73JnyMnUlYMI4KN2OKhvAN57tQ2KDbMGGspqt6ViosS+LqwvXELN39CR
493E5twU8YkFH1zwVxmFuz/fQvlrGgQARQr4FtSfkdYHhOPXuwFpAv8bYRKxCbdf/KmaNSHeVNYc
O0GxAOu++AS63btQ+ypOFXwCCsMZOoFEiLKr68/azj4VU/qeQIlSvvgc6RxCHR58KIC1DG/S/Rf6
sN1inVqDndishuOfDXJjkQzKkeUZGyvh8VXiLrpHZ/M7yMmSjW9/5WbkiYcCRcyXAfXqycWTl7WN
Fi4pl3NCOWkWNoXRk2XRvc8OPrgKH1BDnk9ATr3N6CyNT0jZaHfawd9rZJFYrMzXwRvIAAlEe6jX
a0htUC46C0bSVUMIqjDuTm4nW5qSV/QDPcVc+i74mPgU7SktsxxwnWCFWbzMCKUGCV3UNVlJOr4q
VSBny3rlS2YieD0kb0HqJVrqDMAJoimQP7dD1vVBAZukRM+jWItQSZUg5G7icpEggw3pXhHtOpsQ
pRmn0aINwp6BNC5+8dRyjlk1G0WJcaVqsK1ET+zLVVn+uj2QBXwURnJmhTry4lav03aAlYgQq07o
QyiS+8ofD42sW4Jf90jM17ZM5CFr5RF9eSzQw3Uq4fIDyDScoWj8EinmIoPXtsn0qqKhZ5yjL04q
V3xXmXVbMFZu6Yw7Hy/lpEom9EPvY7x56LX9czS+tNFzz8wrXqe+yKiI9JSB/kXUBalRZWEmFF2C
d1KXfM+8/p2JkwPKZlNqgrte/urxoow6YJQ6KdrIIsDeGUjT86qBHoEaxuC9+y51YRehO05uc4Yi
KePjdCovl2tqGwU+pnyYzSrazroHWjRDQe2ahwI2C+y47MdAqyIiaBCfpPxYNNrGD8hU5Ppkljl6
SbliLec5A8qwGH1wa/3HDOXIoywMgErBTNy/tOWhm3F5ll091a0JrYyzpcWNc3vvsAZGee7UCn4V
9rDIZ7PV6tC50ifBKtqxYvgsyxDls0GolrLQkBnUnhJlD0C7WcYseNfi/KFqhGedQLKJlMfKWlJG
QgOUvA9G7SZ5GeJ9MMV243/Mkaeggt2oLBLpxb2ILh4dsgXgtaJJidKy61Sf4OQjxdUr3RsaqMzv
pk5w/2KhdJRt0AYGXmONWqikncS5SGBHaSZrltfhLDgdlzi3rSwGsjMr1CplulxrMfo4QIle3uXN
lLpBy71pLfB4otidiiBm5adYFqlTqJB8sR/LHJCDzneL7q1SgIHnceHpgo0YJ+vb41uMGmfjo259
6JmO1a6Ctb5ac8JTXG+UITzN9WAXUHmV9Mi7bY81Osoh82zu46iGvbQZ3UyTjqXamLKeOlEb78dC
TBm7bNkb//USOirqrZhqWgQv6QUgOMfHuvldad8jd397WMsn7p95pIlLgKGM4jKHndYQ35sEpCl1
nHNbqIHfiVmGpo1xVJ0c7KsWX2aAVIj9b64tWaQGrNGKlwdUEyFWCWS0NeeKul0CPdulkBHQWPmM
xWVEsxz2HZDB4Gi6NGSIaiYaE5YxLHdZ5Y7JSSiRt61fQn91e2YXHfTMEnUCDJxm5PMIS4b43PKY
RzdHFiGvzS7RTdBU/I2/kJ5SwnGCdk4qqsjckLZRT9axgqVIsDMIG7azuFPTgVF5XlysM1NUaInr
pORLkAJYwC486OLwFiuTlQ/qulYMxqgWz5ozU1RMaWIuh1AYJlEOUMcxVDTNd5+yzlQjuy5D4oJ0
ZoeKJrEMed2f5qEcFFGzneOlIoalncM3qvSxhVxOe5x1S2nt207CmkoqqiRaOHZFjamsJNlsRaMw
0xpUuNBrGXKFFVIWcMRklGg+Jm3W5K+Xzl9lRQlhTlhT4vFXipoRLwYHfQzWbRa9+nmGXvKm+x1D
Lykx0EOlQ0ckbuy48m2I8r7ISMXcHj2xRz9Qz76HJofpOS0vhw4tWzlSSAJw1boMKq5QdZTC5VQ7
NRywV/3FjINwUAEdIGC+skR5FFekijTmNWzy6HGGcLYjF5M9l6DSFmVGon4B/yLz58Yot0p7rgB2
CR0uWbWV+i2vWnJ0N2R2oT2BniZFgT9i3WIWEraXNqlFxjuthcQ9aRATNnl0yFpMZGm38UMimWpn
y8Uu4FdJ7KB25be7SV8JwyZs77XIqdVtFLDyAEs7+GwK6BINx01SKKX4nEYJ3oek+VbFxCtHn1EN
JNGUdiWkgMDnAY1GMLRQ4U8og0KKCpiJtc4b1fxN0OfTbW9dOjrOTVBhzwgkJOCBF7bkuDEbedvg
8J+5o5A8+/zH/2aKclLVaHWtFbAx6kYww+zUcJVbaluFy62mYMzc8gL9mTnKR9sm9LMUAt8WApHF
g4OAA0JTZjyHlo0QiR6IL6OlgBpQMhp61HDYdUmDbsk4tLLA35ZSzliipTNXBUXQP2aosdRRWvjV
TOqB+W6sH1WueW3yfZG2rgrB5RDkPozzafH6dG6R2m2zJOd83MJil49WWKyMXxictJ9KcxNx1jxZ
XZ+7f+Ec6MgAAvP/mrMvo3iLe2jbkd5HPgDADT27nDY4abs3hMdWYpHhL+6rM2Pk52f5kDIN8gCJ
TTyKSskZhwjeyFng/7f80u0DwRR6RxaeC+NU1UiRPHfgsGe9l5bn+OwbqL0d5HM6GjUGrKqm4b+P
8n2Y4EB2ZA4nWOn4Q23q8qHR3m7PM9MuteFLTQu1oYHdek5MKAny/akAhZzollD54tLMLFUUemVb
wM3gtunF7XI2Ymq75FnPxfkEy2XnpDw0ANTR61kvmuWlJbpJuDhBl5zcic6WlhtmvuACUlKcebtp
oeYjtd3r7YEsgAVxGkEu4h8j1MV+MOpWM0agBgTjAJngVnwxDK/m7jJ530eQtnkxRK9p93rx1bJo
ORaDwZlp6qrPVYnM9Uj3WBLgGp3Cm3P0yIWAsdW8pUIKkNMURjRYus8gdQAcOOCR2hVEQinzmA9m
ApEoH6d+1xqmFrl+CUCGBGHidqUXDmN6l7LNZxbp07XXxbSZcljsNa8VHbU4Tsls+j30/sLWlPDa
aEqTT1k48EX/BMMvwO2kdZd+bEiCgXq8ArMG/5xHtRPxQL4E/YoxukUPPTNDbcCxNZJBLVB71rmv
tjMr7Q4h3NT9yuLAvw1+71p7ANUdHzti+B5Uo6kUGuN0JCau7hVnn0DtxFEK0zQOSfm7ymw+VNxE
vp/k8Vh3jKNreUoNaLTKIHa/SnjFtQ4JtRE1vYK7a8ZT4u/yYH17Ppen818TNC110OVV0XUwUeWo
mWulPaR/kxuEmsk/o6Db5DPBh1wwGYWCDsU6Kexg2oZMRotFr4fCAVhmQI6uy9TO5gMhjTgdVtIk
fMPfPaHWV7VWOrE/73JF8gb1lENEB2+JgnEgLgaVM9PUeQhR2WyOeryEUuG5HEPTSHtziLp1579J
w3tTzYw9sBhSzuwRtzkL0lUoKPHQkwk1Zk+aR08ceKcsRDMz+kNQqR6pS0SpYN92FdYwqZ2Xjf0o
8cSsaHDPnP/Zp1VottLkFtK70GfOIJaMpMLi4xRyKKClRY0JVWVqUbtQzox2xsxGInSBxfFJmMtd
JJSergPKJTxFwrQaA3yGNoHgwYemsmlwL2jINfUG6tTq4N6egsXdAoUFHugDKOTQHVTyGE1drOho
Ia9GLxW7+zFk1dRI8LgKLv+aAEPt5eL2Jd74cwgTwJcMyh7vwTjxdNmVxr+JYmeG6KO+U7TMGAHC
9VXfinyoGLWhWSbzKg9ZeefFOHZmijrwRT0tIp4sY9+uevWkDy+twDpnl9/VZ0YoX8nVduanFuPR
sgAJUskcgDxK0A7gt1acO63miCSj0LDKdUzD1PbPfbD6hwLpSeahAegH5owud3nVA/9Uj+akrqRq
X2l/czScjZaKAXpfJHrMwWgu2honm37gaU3PuLssrtuP3COSooDJU0akPM1GnaxbnuirMQItw6Q6
miBZt3fVosufmaECSyWqkx6rMANpCLMrP+sCtHuEoiF2fX9kGFs8vM+MUYc3xN61op5grJpyc0r3
JRjgpuCjKWZGuGQZIuH0LEqrgVDj2QlDUX6MBw+seqaGSl/EqJSy1ogcFmdmlBIHQBLDEXh0/WRB
9hDyk5tVzcPtNVo2A8pO0IOjQEpDWsGfHGboiga9pQTZAmlCaeBhFIW/crg/VqhAkSdlHaAuAQrA
VlkJRvg4VZEX5wYj87B4koHa8J/BUKGii7Q06HQDMRaplDn0ZD93lGjV4oVeBfbMSgiw5o4KEHrt
D3JXwFxQ7EMRVHw9JHdZ0BbWmKi9ivxXaKgjpi5DsteuAf0AFG/OPqJUB9kgnyA/VWWD5Ejp3D3e
9o3lRzGOKnT1QZAQlCKXPih3XNgOgw+2j9ZRoIrXOW0IjFOxL4uN0dqQn+4AJghG1pjJxF2dlX/s
/sCNznw/D+Zq6hOMeRbQzQyogj+ybiCL18ozE9QpOfVcm6YCTEDQ2OYwilJbqQi0YmwlY2JNgPtC
Wj1gKVixRkZtBC2HmFPaw2UUTluPZfc816l3e9UWvfJsZNQmUNSoa/gGi2YUuzrLga551OCdt40s
XlXPjFCuDzoLnZsmjANZfVPm1g2iYC1KZoMFU0fIoG9mbnXbJGvqqI2QDnyWdyJM5r6PpHq6ge7L
+20Ti6H9bFTUgaVKPsqwOmJuBZhvXu9yv/A6dRdBt+NvDEmgGRclRUJ35eXGitVw8GWJA8mLNhyF
LA4sMUdz4widCF1+uW1r8RQGj8w/tqilqqsmbVUD/pApW6QNRqG2pdaW0NYBPp3bppa94o8paoma
FDCYvIQpQerupGCyYvl+zEDAwHfBZ1+na3SzO0Ppi4zpXHb5P3apdZP5BLqwCaZTRIzvQNCnBk/B
ODAqPIuR+GwiqRuGhA4kXyKj02W7Te9LOQJqDaKOilvWhhOE7u3JXHbGP4Min3MWBOeu7wwhw6DS
wOlRIetLT2reZZUFHWXZoYK8kA69XvEYlgikzUjeflWEqlzy0BUxK+qSqHod2P8ZExhAL8eU61zm
RzpsGeFTNKxBxikl4CzsrHmAcl7yMBu/R/6xkFtG7FggjEBq8t+1Q7vtpeGRU1N1zmA4asC9Gf9u
fCNw9ZE3W1xIqoTzsvKh7yfT6KHKgidn2fuu2ENRUYKmQq/dj3J1nDKeVfK+7VJg0738rLzV5KZP
scZt/NT2W0U/tUW4idNnVX1PapWxTZa3J3jDBAjNQX2WijqSMJUQ88WZV6c8iBOtvkD7utRAIWo9
5h8TwFdGyIgIi86loYNNE5DBwVPjcoBj4otiVCNoI3NpaqHTtG+N9KtSGW/e5dTzmR3yHWebheum
OG58DE2r1mW+ziJQVn2l9SrrT5PgCSLO2u+6e6rS0yT79u2NuriIZ7apuCDrldiq5EyXqlWqAosO
mR0U9Tvd7QKb74b/cUqpuACRJyEWWpgLsl9VtJdLq4IWtMIY1OJpezYoKio0RqympQQrfTKvFaX7
FjqRcVu/7Ruo5F6uWcrHRplHMBFVaGFDXOOQ5OWOaeXeXp/F0wHcBeCs5qHpIVI+qBu92MZZgNrH
WOw4WdqpGf+s1tr9bTPLt+UzO5QPtmGZdL6EGCMNL6gOCpITQ21LABFh4PC1zUFeyTfDjmfs6mXf
P7NL+Z84cU3TzbBbA6VW99XGnyUTj0fbz6FEmIAl1vho8vCrjEHFVKFtomvuNA1469vjX1zOs8+g
/FLy51waWhLL0m5TyuW2AU4uG9HIw80MU4tXmjNTlHNmhlIOeH1BqyD7VuA4dYzHXek2wwvoGlf/
07BoxvWkSfxcIm/KoHaDMLJgy5gsXmZcPReDCDSyVEgWo/1PpxZRlkc11gY4aTV5cvML4KeyyOyI
t5X2qeYbxu5ePAnOrFFrZXRa0moj1oof3sX6Se23ovE8+CFgvtu8dKe2Y+xBlkFqxZLG5+SiIMPL
YzOANhS3E2rRrIt9JjmK6kisdNBi/PozQrpLRwlDgI1FtEmgpGBOyDTMcft42zOW0TdnNqhLhd8A
QZWPGBSf8icjGtA0mBa9WWQiqB/ScV8N8YFvm69aGgACl+enxp/XHClp1dEhqoXQqus0dopU8q28
R7ULKt2ZGRs+xzgyliPgv85FNwf5YGxVwgofGvPzhkMVIy3lfVBBUun2jLDsUBcMsLrEZazBrZBT
XEl+4VRaY0IQgmFmea9oJEuK8ivoE6mDQ5UL4NYwHE196tXZbDK7a8F5Aaq18cSrTBXzxVsrGADA
+QAmAHBGXtoLBm30Exm+lCZWqk1m0d1lKPKO4eMIIrl8ZQCEzKFdJGe13i068Zlh8vOzW00QGVxa
kFazSas8bhy8gdUCsxi0zyxQZ2MaZgoOdkzlCLK6fHZL1bcTbVXILM6ZxZD902SKCdTx6L0cihbH
xlgMcI08vFcqJwKigscdSXainnUQLXrhmSlq1vxR7Pk8J6aqE1ozTLXhzSyIGRGNZYWauSwIwRFA
3pxcdGeg8h8Bzpmzmr0WwybQy2AqBQv8FdA3HAAGQ9sOEBUCUufR3RRbBWibpeZgpE6cgCdVYpxD
C7REMqhI0c9GJE7AtkttrjLtkyzRYLLNzWSn3E9H9bHZi0ffBeHtK9hzcMVYB79xxbgdO5Y29Zld
+pwV6ySPhZ+UyLzWQRgNZGx8FINtJ9hTfLpta7Fb8twYFblB5JX0uJaRHk7DhIR9ADkgsBea6jHb
ZF65NWYTQr3pU+UGdgL9Yh/EKrc/YWk/nH+BeLkfUNKUIlWG+8yj28XbaUKO5FGvbVX4uG1osYx1
bonaeSBqzMUhgCUx3iIkd1NnS/xWUQAdkVa16lagcalYyYtrhVaci+dWqU2o630g9hxmuDGL3YxL
5wMfm2NgIhUfvrRP/v22JR3tkf3hOwGr1iqxnInanOKcRHwPliuoJYau/6ge45fG1pwIFJWTF2BB
T7Gt27JVr5X7yube0TK89sAOCu8urWaFQxyM4eBTXUlvtcufuG3EurUvhXYNHZyg9oE6ukxT7qbq
NCdxhmZAbdz70WhNzGNrKUBpUNki/Q+KAOWlSw+r86xN+QmHR+6bygQQW+b5zE6ExcfHuRVqnWt0
QqP3GFbQ6MqDZF1Ld9B6lcNvqUNlP+VcQ3Aq/mnmvcFwlYl3GN5N9gmdUTq3T6106nMtn2mwn0rA
gDaBxwMApqRFuRJjHlDsZBP27X9I+7LdunGm2ycSIFGihlsNe/Ds2PGQGyF2Es3zSD39WTLO19am
+W+i0+iLAG1gL5EsFovFqrX2Rp15NW6ZSjodUWn0N89b249YT9nNOW3gpRP1kfgIrbqfFBA5o0qx
KGUPj8IL5haGvyP0haIXGawaV/LW3nXd1TI9mYqJ9uaXLv2uVgfaHJvl2/kpFoUIW1TurqDUM8rK
1y5Zo1EussW6nPI/ipY/d0z5dR5JZrHc0dOOalWWNsZnsTuqfWfjQx/++U8Q/LUgHfKhtCIMhmSL
RxLihfqyW/LSPw8jWyqer3GxnZgO0zppxk7BjRzhzmAfW3I70mDSfqXaZaX5qlkcz+NKZpAP9KN4
HjU1BmxEX1q8m43aPSXP5zHEvvUfv8JHw9ROu7qosUrJhJrVsUG6Q3mx7emypeQttR86OzmcRxT7
yk9EzscwJ2tzIwRi21yHKgJtEIXIIi0hBoobwccICvQvFUllZ3fo4l0NY4hvKmdCesQxquH9/EiE
c6d9qAmhzovyc6eiAmjKVyoN0pg+U1ymXoc584mi+415G+G17r/hcTNXRAvL0rXFPmu+tcZtmO0y
dpXar0V4P5utJIITGt9mcJwrttQkzdSVDYGNC+rvj23WuXEmqckTeqMNCOdqs2ic8OQNkHBqAnR9
e2ri4P5t36LQQ2J2ssXi3K0ZlSnJVEBVqPJ3ULIS9Msbmx90cqn0krcl4dyRlefNAsXKl9S81Xes
zkOESxC0p2y60MAe0sj4ycVh7waFM4fSILWCMkrU2F7Ht+1hOeD16lhc16DpSF083EKjzNePpadc
Fzu1cCEzGhDJ+gmEgBAYbr6Bs5J+MBSjzbAFxvdbHXH3E2r6fr08EgpSm8YfPbq3IE3PniFH7+kX
CwXjnyH5BmH54fYbOCNCbnQuugjzMIDPyi8mj36bL7s9+ATfmvf4Xg+yGtRXjRac343ioHgzds6i
8pIws2uAC8pMW4GM93zZH8iv8Bc4U/C2pO6I27zhlfQWpOa6FfwFi/Dp3K8Wv4lTQsPIMicBPn24
dgoE4uHVhHrqFMjMtb8Nl+E3chMubvR2fuDCTbsZN3ewp2ZXU3OVTkxBl4YsDaRNlKCTPQJJUD4u
QpvRWRnaHlDDjYOpfUvDS5p7WTq6SyO5Ia8f+yXi/BzMx9G/gSG0C8GKt05iVHh5bP3WcZNxtNhV
9T9LrOJypSJvKyuZFTqjDeoaB29QoWLYxiMD6lD/UkLDz7NDCL1RZj+ayBsm3e78igmJljZb5CPu
3+BFdeEow5o/ZV7jWRZux9YL/kGfrHVDO+gmvqpvvad+U67Kff/dSL38Xrli+/NfIfGKH3yMm4/o
QZMHjwW7aTTslUnbVYYHKaa/Obc2U8t5pArE12O82k3Tlm5oNh6FXEcmCwllC8j5nLwt1zIFoKjp
e6cF3eA38TvNApY1bioVIBelLLfLx3kaqsxtYa1eVhk7l1loZr5TLT8ZB3/o/BiJN1rvrP4JLaAS
HydbMs7FkKFRoQ2BYfbDHgmHOf+NUmrJgsmmknMnKE2vIIMLDIe40/IyFcdi2duo9YMA5W4xJZka
yX7ni9Eoa5NhXBeusANlCBIoP5XYgulxIaPHnMtZkVi97Jj++PvG7GsbNp+0WLz8iPJtcgGJ2/qq
v3SC3E2uu13qdrr3je2+5/vxYnIpZJvPbzthLPy5IT58wwYf3Qch3jIxYiXrg8iykAqUuJfV/L76
UEockPeDeJAn5hkHheoGQWhlV09DfLScy755ivPA0iVDkQFxEQ+dlaYqVs6lmu2aGHRIF2jdzCd/
+KsyGhAy/DMkzouY41TEM7qFPbV6R7M5ItMcb62VrINXvDa2hRdC8BKj8ez0HGCprmq5uXINocS1
sDMUIx3Pr754d30icDuYqTFZbBPWt2ipy5IGp0vlhZZxNVaKm0fU7yZLcqR+ZP+/2sMnJrej7fW5
rlnZ65Kyec6IhSteXkLn08mLg9XVBg7YqCAUXKsZe00Go0BvMdrszdxSQDKeKPobGZbufZjRUNUa
9nylTnP9w+jj/Bu6Kw2QWYF+yEUlQHIolg6VqzVayZqht/+grDB8GpjK3qBdCbmtZga1a6Yrjsd6
1CNkZhQdot4Kd0VPdURttZNdW2M0XluMRUf0woEUs++vuz6hq9iNMfuNoyfvo82gMpU59LBYnfE7
VpsU2htZgdyQQoNUnx/U2ir2WUMf9FlxDkZFwOeoJHeVkyiSBRUnI2Aw/99meHoZFi4WSgMwuyC8
UFDsPy9ukQ445l4aSCMqV0v1HW9nzigj0BafBZ+4XJa9ZLFGUES2ZiAXcKIobpibXvZ3x/cnChcZ
KVZegmIJO6IBzRkdvHDcxeHv83tCPIU62NtUyCWsDDqn2y5qHCMrGUCG9CFa9ur0faH7DEEf+jOK
ZKd0b+1a0fY3B90GlYsZjFXJuZ2BGnY/k+Yp0VLQ4V0q41HPHjIqS4EIl2uDxrmW3EooOK+Bpiiv
if5uoNtqsYL/OJG8d5mrNAodgKT1fTjcEudmVit3qC5Y7HfIzJeVN+HNpZY9gQsPAt1ZOQ1BBwKa
sdMFrGMnz5ceFFlWG+6XefaKJL4ZpuimtdhPqyv+5oDbwHErB4pGqx0IuGwi7dVoXKYkrqW7RnY1
S2dUVMmO9uN/RsYtm9lOjq0oGJmTkqOppG5sH2rnVUFMrlmXWYyeYCPAxju/kKKoCAmsVQAVdNHq
hyjcJkZoQCColCvnHZsLt+3yHSszb6oG8AKV+zhKD6zo0GiuPp+HFS2jvWpyo6AQpE58CWMJPSNI
3UE+PuxwwFr3I00zOOUOFz7nWsUj6Xk40ZbYwnHhQxhbVFFnwGXq/ZR3QWd/T3uZmxQduFsQzjSt
1naWagRIVP2GnEWS+WMOigWwK1SXJDQlEZG2+kP+rEWrDx53TW1VFuDgknyZ6tkB34iZxW4e/pxs
F/XLvh6CiuhxwJnXQV0MTcMO691Qe/uLCQW59ooOngA+AZorRp3aFZrJLfILftZLludedkEXzucG
g1u0pqB6m62cGVlM0CqznyK00qWI2l/J8MuQ0UkJTcQGvSRqGgwTJa6njsXWsyqiE3Z6qSOJE4Ni
6G2mleQOIor6kJj+Hwh/gmcT6HeVlUawqbqnuKS7EhXnf7MynxDcYW3Wi1IOCsbR1UkQIzvVsN4z
x1/nUYT711GJBkU5kCLyxufovZMkKdZm1J76zCNmChPAWyxIpK0xl5i60BA2YJwTRl5mIVUGMGd8
CM07zUYXPH1D06pPrWPc/0XDHrywgypzSIZAIOfUEMKhrK1QW4UDSL2PrNZNZxqUmWQDrd/M794t
yrq7N34XNKm0oh02UOXchChNMK19Ru7SXAIjcu9bGO7xeJjmhRkru0W0lIe8N/bdiDJL3d7VGXEH
cDiX862qyRjSRHtpi8rtXCcLI2caVlTy6gx/SH9BnMfzBiibP977QeWlIxoghn5G+szBO09tk9e5
BMeT9u08lnA4a3utYa/8BSp3MpdWXvSjAT6JCZagavbFZNDXFry652GEQ8JTx4f7Ac8hB1P3Vcq0
ATAUVzcUcjl3Q2380aNqj+rb/Xkswf4FjylZbRyxIHSiT82vTROjQUkx+tfswy2B4tI03uiJjLxu
XWfOyE9QuI1bMqMCF0KH1pf2UC+928qOCIF5AwDyZyoIwwkUdk6HwUyWsCwEAM06v0Af46IZoDF9
XFroMobKe9wVbmeHkkcegT8Cxy1xUBgGQieVJ8ZywtjUo7ZHe5kFD66G7mwa91Ydu2l51V/VVFbm
JDCME7z1eza+gkUoC0F9BErUxh1YB9KuOuTFcekyybg+8rBf1mszMO4MLGPTzLsYQBq6L4wjJV5v
7rMuyJwna9qRpkRvz2FO93QZ3H6wEZDKKsIFW207VJ7uBEEanWqCL2DsOkcxFbEPWXk4b/uiSqoT
EM7DF2tv8bKuX6awIJxR5pI6bjJ3V52DhISVorYqdmNteqgQfkk2+f8Bjh5fUKoRiuL308VE4cXC
JjKguwCXaYp2S8Xe5clzaTx0SuWG1hFaUi7kJ8+PWbhRULD5P1TOtyh1TibVGtFXM+y0yC+Jh0B1
pzb7qHLrAs/JMk598UJ+AnI2iw67slAWDLPtrtHX4sxeM0uCKeFUouYKxJgmdG2/1F4xwwrrqJ5g
rmrS38xOPPtqwyBur+lQU3PQ0Qre/QHNUHgZo8ZigverknEjiMaprRL0FKSYJsKh0+UszJ4p2bSg
rQChdhgRtC7exNXP86sn8tZbEM5mlBzlYcvI1krYyJuzl5zsVQh2Wd7USs4FUYOdtoXiDKVXQdoW
5hiPOQeo75/r+4Q+x/XD3O8d9IdPdZBn13H+pqv7ZThMuYcC0iTxiYzITeTztt/B2U+f2KoNPUT4
PLCF1PpTqTIfOQdU1c+SrSFcQahqrFrQqJflrzIZno1QVE8wYp2C6H3HiOLV1e78CorKcVGV8onC
hUSxU8e5kQMlpYWvdf7M3mz1YlQv42Yf0svRghQTuUqya83y5uGVZn/C5a2TlXOus8Y7+O1XcNbK
alWd+gH9wnoSWKglnCpvaKjbxxbolJG37CXZBeHcQt8XrANQe0F7zenuMG0rzBULeMvi1H7eUbzv
WOQn7akse6iLYg1ozdJVa3ZVueWg8rSJszrGBFMISTbB7FMXL2ZeBknozMUjD9TFJ2jZD6mb/2kP
bJdcpc+/oa1+S24SX9vjMHvOoXqvHmTkruI5+OfD+IJo5HWaYZ7wYY39kIWxqy/HTJfcWUQOAr2g
UFBWrfU2xq3rok8sz0sdveHtU6PCR6Qgy7igS6ARWW+IaJ63UJwvShikLBcdw+m7QMW7RQa2gPN7
RYbAuaCi6fMpW4BQQROl0xo3k70mCU+O7SA475LOc5EYIyCS9AhCjNgIpuJnrB5SiE4rF2F3pcnY
nERWAH2CD9Fn00bW5nQnQG6+YKm2WoGxU+2gQbOBDOLjBZPf3QREBKtAAUJivkEyNGLcHFJYAYRc
L7pdt3ccv3tP9s/MH3ZQAvZDLwQFh1tYLmqjA1kpvMhlb+E5y1CqguZsHWICqlEVfhqRsWVcJIvk
3BfiINaH7INm67D306m0zQnFXAmGyebbxPSN9M2sbil5OG+FwgXboHAOWyXKtHK5wmGDFc9UDmaE
inJZO52o7BohGagjLKgPUYjmnY5lIvlgjRVyho5d3CjqvkWfpf0URk/D4uq0usycuwL4hr1Do4gj
22kieAJpGRt5PFyhwEx7Cp8zM4q1iqGOcVXrmfzZurfiZzq/k/JRadx48VHdY2NT6LdExssl2OZr
+shGVTty+RrldkRn4f4JdU5Ug6rKL7tu/KijMoIsEcZKmg5lPNx1cWE7Hd+QjV3PHBP5tnqsXY3R
HQR07s8biuBMJWTN6CF0QCbU4cahTpqZtSOEm2lsg640WMBd0dp/hiToIFKd2LvzcALrP4HjXJcZ
g74gWXWilQn0W4p9rSszWnkQ09P5cB7q42jiHAoELBFcmjq0kpH6OJ2+GNTubeigEH+6qNCAMXkg
bHEpZL/84aLajyk6bargDfV+Lv02emD5g7xg5L8Xfnale6proeni/BeJ5nrzQfxZqji5MS0GPmgZ
UPX9m1mxD5cdg+VljK7rlv3FhRgTYKAcAO2l0AXjtucYUXTQlcDTVglwqPYaPkb93r3EBydzX6fC
rSw3Y975UX5oVH6d909YzveQdkR6EnQv3lMRgNsiAhHtHvJKbng07pKr5eDsxsvcnV0ncH7g6bJw
fzrHn90B1Ha6G+26txuQpfU75oXB+Q8TRbGYDwvUE7i66tANPzWIqE9AnB3iw8Lvyq6+ivz+HVSW
th9eRYEG7qW1q8wrjn/BtnQCS05hwyhXtGVlBI46CFnqo2s/nx+YqJr1BIFbaF2d6NhYQJjfR18/
oJ3xprpJX7rviRc+UOSA3ejBeKkRTqIcwb+Ig8z98x8/gVv0os5olEdQioZgqwuGrjftyvCr73fF
9ftrfU3303PoYaUV33apzy5l9NWiaqWTKeBiSIdEEd55MAXK4Xq+Lf7YHvpQzIN9fH+p9mj6CktX
+WE82A/O3rpn7q/zwxddPE/gV7+3SXLNLeqIjATDp7e3tmfuxzfNn1FaG91DcLGGMrPuga1RRmQj
OOUh94XeKlSF4DTiPZwDxaq6WDJwTYdBV+8oSZAdz73Z9PFIo/bXSnSBkgo19WwUSf5I4mCWPQQI
z2DdMvCORqA7gYfY04Gz2qpNC0Iw3tLjcq33bqYaLpwy+nT2un6snFu7cyOQtBflzWLf1LL7r+hA
QUWtgfFTHa1s3J5WZihbGQPwJ3ppp36UHksnQj746fwCy2C4PTyZaMruVKxviEbbpamu0BH+rrTx
N62X6UqIlE6Jbhu2CYYcC1X43JBi8GhrdLUl8Jd7vR/vw3s7yI/zo/2o7fXDeDl/U67LPw/0F6KO
HY6SXQcd6NnrnmW7SuwxN5/CDbtNO7BBKJjdDHrA/og7MK6m6a7wGrRRejO6Od1xr+6WC+t4fr5F
d5w15tFQSAaSICQvTu1qZugg0owUk9BDssya9wpxvB6CqtNcoK8jYbdIsP5E/2pAOhm3jSjuQmrc
gF3hJv7lKQNMSHrTMGwrEqHT5/cYfjs/ONG2NSGOCOYpU8Vlio+5GHXAsYFZJTFjsxvVlRXtZi3K
oV5WRE1wHm39Nf443qJxIVcaNR1rZqDlfX8s0Wrbd3rA7NHLEnBSxK/n0YRzh6GhKlAFgwj/2tRZ
kPEapqqHy0lQwtZdzWouuUGJEv3QiAZlLCqgPjKop7YRpRWDWmjde1XFXChQuQtkT53WDrKwuhzL
8iKcIFFhJAerNdylG7xKg95tq3uE0ovzwyUix4AaSFDvwwWBcJA7eslYRPo4tD24ROygnnvPcMLL
guX7OZwPWk52ZZnvrOlBq0yvUPV9PrAjiMLdxoYqAE2vINnnxdCDHMDQNIQ/0vJnhkctOtRgxc2v
WWJPIHXI8cBqScI04Q4DewXiY50aOEG4HZYZJFYiFV+uNS/WdKU5Lulfa0hhxne0dufy0lSlAtur
v+BtcYu5zubmmDRD2qpqB8yoy9wEr9OlrnjRFBS6slOr29m51vLcdQZU1OyGv0gfki04t+3iPCRz
ygA+TMr3vksvTPux0/ogRVvkHDauwd7OG4cwKtgi8luvtGk39+twoeplIxcUl68ZEpem4ZuR6U6N
r0PDBPSeOvizut7N1T0kXMr898QuLee35GtWUzw3+dx9CO8neaTO+BoogfrOfPVRWUp9MgdLmAVW
eNeUL6pSgKzpucl/K/aDBF9QIkYsJPlMOHQDj7bcVqGZ1jYxGTD/5LFFNGTET7ilE3KkUMq2dk6G
+hjZG67oyrXF5MJSI9G0ejbG3uvyh3jc2ckFUyDpou+gG+lWkcQzCVytY1u4SuOBTsPrGrelqKXG
paWiHK3ocrdXnIemtaHtCV3U5MdYyx481/Xi1vMEjdtMbai1ZpSsJXdlBKO5LkC2Hlp+ZX7Lps7N
umtDl5zKYkTkuCFktlahcuNDqZZRZh1iSyvJoeaFlJzxnKLlfij0h2n4g9ZBELXJ6hdE7t7BlQ3X
eNS1oMyPs5vUSMfepKgJgixlR28IiNcJKV2jDdTpSPJAWXLPUFC3+ZMOFSQgjo1+OG+6gkPt5As4
K4rZpCuRg5nWreql7Or66PSklRwlQuPZDJObXCOZlKhaS7iSMTpGUeKZ9L41Ew8vSbve+IuiXgwJ
z35oM8bBZfDOIO2tYl6wlE6iBhZZPDt51pLksa/sHUthtVotMZ71+7+Y6yci5Yj2ELZp6Tis1WOo
LaxJfgi7yMukeiDitUL9DvqbcTX68MmbI0YxDXuqUhQWKriSubWy/FBlWmkCp4K5+4Tg3HpI9Hoi
ax2cmpYHJEbBNbxbyw7KyJ/BzUaUl/PmJ7QMh0DhxwHNFFzn6ampzwkKyFalOaV0R0XfdeFtm+zt
3NNL5p+HEm+2DRZn6mPpQARqApa1VOod6+trJzHvh8XZ1yMqNXWiPBAjAZ8WMsru3OXsDhLpetDQ
+GLIi/S2t4viu+Sb1vF9sZzNN3E7wxnraXQSfFNYpE9QAf1RqPVNnmfv4fRU4AEwAxXzpIR7mqXu
YoDaLYzeiQk56vPfIQj1HHvzGZy/rSo6pPZasgqBt9GhFxqE5cL5yZJpp4txKEpzoMxj2Xxb0tKV
Fd6pgJNEnq3urSg7Vui7klaHi8ITDOgTiFtrg45zog+Y19F+V+Nhb7IeKdHQ+h7F5UHPX00HUo1g
U9FZ7xfdc0fGu4E6z9CccrUyu0kZWkwdGXmEcHNtPopb7AoP+LMa46NU6hLrykCc2Nn7wkLfATpV
ZiZZVKFX2sBxi6ooyqC0BJM9MOS+e38e/Qr1NH9jOVjNVRsMEqBc5DmpkP+cU5T7NbUHFaQdOMNd
iuKrTJOcIeLJ+wTiPFOVmuHIUmjnZeUvgy53VnIPAlha+gN718NJ4tHFhvqJxp0h7RR3CUpNsSF0
HTdXV3W6vaK1N44q8UrrD311AP8A8UdHVYCCjxYooY2T1w5Z81z1i74A5/VzE/uWnV2ClO78ioma
83E0Il61EXpAcIxbsixE5eJHIfJSzIcZQl8ayhlKcDLnRnWTgShSMeudTX8Nwx9a/iZon8VNEOKu
jm8OheRjRDa6/RZuVRdKmqwscN50U1q6LeoH/KnRY99I4uxwftyiJd1CcUta0yq3UwNQ2RQd81ED
3dtwhKg7CMJk5P2SUfEdrWyoZzKjtcijmnJdNcj46+RgWpL3LeGBthkR38YKq8krKwRMqOT7ITGe
lQoV37QPlAjUXz3xMg2VbJO5X8WK2JgGVoJ3Q8Nwk0mmYSfanfDq0OoDwwZSpVxiz1anQWkozLiL
Ji+HsKPZW17n0Kupf0u0+WGC7KTE86xmyu8cECuissJGJu2LsMqEKKWNV6lVnenfnRYSAl2V5gAt
G7/RCfOjSCbkJV7XT0hyGq2EdYjeqlV+17Iby4uUxQ7aZIIW6khlD1zrhH0ZnWbifcvCRlX5k7LQ
JiWxdEwouKGuk+iXA85fog57FRpTafbHoimiQEgikuFYqaPE+62n4xdwpH1NE0XPa/L5dJy2lur6
1AC8ZukuSem3bFwkCX7hVG4guI1P0jlVqwUOdjCzHcr6D2qe+1Us65YXpYLAJ/o5FG7X6yVWKV8d
eZpf6fH3KY5RFHzfET9rLswYrArqi4KuuL9wNTpy9gQabOs15HT+ysYpnK7DoWgOuOsU4a5Mh70F
nTnFjiUFRkKvtoHiTHKgJtpkDUDFthnMiCFSNuHV2bmFZPfd+VEJ9zjeZHSc8yhR51s0M+jG4t0V
U6nkHqJV9KyX4D5ATNUWb9SO/moOP9G46KWNss7I18Ai1K5NG0+Y6dGJEzeTpTmFbmQzKs7WIYmo
WjnDqFhU7OcY/Cn1H0ftLub4eYQk7vkpFK/W56A4q6/iqiH52p2l9GBoda4z660Pp9tOZvaiqMLZ
DIqzelImfUYgU+ONLHH8JgozPEb39701vURkuhnYlHgR+k8uczM1ZCsnBEdtB57OHGPtBj21/hGl
SKpWAJyCykGp/Xl+V7qjUyRu1T3k9R8pU6xwVj8BeeX7OtLRcNcAsNL2U/Nz6H0ney5UWa+iiI7a
cTY43LbGK2wTqh1I2XofWyAKkkPoDyjFdQ2X7n8q18zvbpeg8KMH5coMzluO0F9usLl9Pjpjyqxq
xYbiO83TnUWcY6HLDlVxcLjB4S7kC4UgZTkAJ/tpBOYFCQw7oN/qgO3Kbw2oRXHY7UFuKomCRa9x
J1PL3deiCZc5u15hn6ogj33lEAbG9fRk/C725YHl0Ivy2j+Q4qISpyac1w+lTANlwF8KrdBsllRh
CGCbXDsaGjIbn1mtbHjr6nw5UDco3OoppE90bbWctN3T7pZCuadAkfjS+dAtqKMqiNi+wd0MB5Iz
Pp63HOHu2GBzK1oW1pjUCrCj3rhkOUDU5goEKPs2MQ/noYS+dAPFrSIoJcBPHgGqVKa9As4YwlKI
p6FgwcxRcUi/n4eTrd36900+bK7DeshLwGnOa63dV2vdtMyZyWZv/fsGg+ZIGiFJitlrExwN90V/
iKwL+y/aa1Cghoc/VUc9F568TmG6Xu9jO1NxCpWXueK39XssJWUTPFKg0YTiPQwFjfiPw2j6sS5s
gqiO9s+aPVxMU9360/K6KN01GtGDcalfSu0xK6uH8+skDBw2wNypl3QlfnMNHBIk+JzGqxY4kj50
J9RFmSmEhk36F68V26FyR1BB7YSZ9hqqqGh8nYm1AyfjHI73WrPWiqkSvrvVrr9s788B8gdQXKpx
PK6xStqjRWGIfo4MjVjnJ1GGwR0+JZQMHNAZg/AUq4abQeiqTJWljITWvhkI56dY3lNj6AAyDDXI
rFTqhcQOFktD+FXJgiFRgQ0Mcu26RhUfil25/dt0jcYIw7Q16aFa9kl1l4avqPE2osdeRwKSPRN6
HNK7Oj52ssd8EeHICTi3saepr8pkbYU18iCjlwa5jsxnClqF2c3xoNZcadS1R8lpIwyNwEetGUQl
iCy5ES9NbXVVAtBSKZ7nGN0NaeJPhAQ1NdyuMyGSmHpqoezO2454sBtcbrBzF9uzucadC0p8WIJn
WjNyQ5sFc/UEbg5PY08lRMIq+4lmsgyXFJzzO0OX6xY4gRC6ZCNqF66r8sai79CT8hPrYrD2TehH
7SGUpUeEtrwZM+d1lGiJHFBTwweQoEvt+2YwXRo2O816Oj+7wmNoA8Q5G5WqU9vHAIqt+MhwmbSV
creSu5yHkYzn46a7OYnSnqZzTVeY2QndZpqfY31xFbzua8MguafI1uzj7xuwODPwrt8ALCV/tDqY
dS+MjiGe85uVuGnaqcNu7sB+LFMeEQeC6Oim6Bs2QdTKubmqKEAGFSGW79vJjcCYlM0ROgmUva0X
rt5WB5Iz/P/2aKhpYGCilcV6yNEAlztPTP9dF8Px/LT/H1Px+UWcT6xbtEuyFt3fY30P9olpvB1z
9PvFFxRU+5a+V/BWYvaBE0mCKVGRN6Q8PoG5wK2DhgwtbUzF0ry2kb7vTeLOs3lrMgMdOFZQK5Gr
pfd9wS5Ge8aLnXqkcXHU1Qc9jy8cGj425ttkv5Yd8dSBwEzii9HCQ9JE4n1fab+7vA2iKHObSlPd
scPbx8oYMjUy4S5hWLgZCBcWEtPJKKMYSD7ejf0xSt8blAkZqh/NTLJaYgf7OWecg23DenTC9e7Z
EGhxPnThvFfre62/NXCnUCw8uzyeNw/x5v8E5Dxr1Kq5aUywjtoIQT/kHDpVQ4vmHJyHkVoh70RL
dMiO47oviluodzQ2yGwKN1JR/HXMMq8YBh+k0JMmfS1Yrew0tqHQJ6Yg5UIbG3K73IzWDqr5iIoA
uE6uujDZh8aFCYvH9WVI3zKktebUG8urufDbYXTxbCkZ+NcJBr62tiqiXFK1+AcmxRz1Do/SCMAb
0OZ0yG/tMvXSSIgfNrZfUOZZ1V2rQnKx9JbuGwXTdx7fquzfMyqefgd3nBC0+Q9xg++I+6XeIbky
gX8EbLRG2d6GVZq4YKRiu/ODF44dYtvI1akUQQPnAaaFZFFGdYRjzk1uHKLmMZNRVq+f/WV5UQZr
UwM3bJWXRRuXDs+gDI04oVnjjQDyDhQSJraBppyY+E541aGvRXKSiYaF8lN9VRFH+p6vJVKIBYMy
MKyZ3ZighC3YLpp/n5+6r+EyTpANBrcvZ9OJUDdv4EIVe7YCs5HWX8lGwe3IhDV5OK+LU8TeiBw9
u2nyl/ODWD+SX5ztIDibG5AZcBQFEFZ5q1gDyKQCM7rqu3+dQz6dKy6AmbAe2rrNvLm51udfFRoa
intblzxpiFcERQbIsoAawORQCmZOEcuxIgOZ3D7aZb1kycWz9Q8AT1ERJsxmagaAmj207fquHocP
ZAwl1vv1iMFsQa4dBGk22L34mq3IgqyQs85WOEYgrES5OxzvUof0l5kO5XNElewXxBL7xyVMIebe
5VkouUUIB/rR/aSpOrquuJksU2NSKwMDJVGMNvFjobqdlbmFjKhUaOEUABDHQsrA4mKx2WoK1oFe
Ew10P+wRzT0hCH3M+/M2/jU4wHRuQLjwyowtpelXECPf28ndMj3k4xMOHXcYOsnKCS1wA8W50yoK
tXwxAGWHVybaNsuh8M4PRmgbG4T1CzZhM6pwzVoZgTAZL0VymKFCyG60+ntnHoz0pZokj2gi562h
oxj+GzvqC0NCP3cthPocBFbVY6mDsQQt3238K67fDetHUh7PD044fRs0fnBoOJwQ/uNVix2a/E2p
JUkb4eShm29lUQUMn5/K9CyaolGBuY3PfXSlqzdZjdDaebWMlxQs6dP7+fEIzXuVaUbGDXR5/GW8
HFVW2EvUe+loQEhRc7s6Rbm2LHCQwXAnUWsVTjHVgMnp0XDQCajDKciOVCJcnM1guNNoSU1is3Uw
7a66AXPFMfpBI7ejaPoL8ifqlZ55c7n80h8sf3qx0Q6Yeu0VGGPPT6mgJAG72THslQUUISPfh6g3
+oLquQS9ArlPLmY/+WG+osX9ELrFVQYBx8B5VGoJqHjon5icB7GV0YgbB423iFDN8ZH8+2qO0zFx
bqPtlVRLQ/x+rF+19cF0vjsyOnmxjXwOgdtaReJMimEDwrRvFHqM7MyV8igKTw3HxmFu6msOmDs1
RjtZIB4DjKJZSXF+IuO08rZ0/74PmqJhDm4J9F/mek6e+kA1G2YcfGvn3mjCpS/Z+JCHdoweEHsg
b3MWV/++Yf0UkTOApdEjJSrQUFVOz2N9oTrfz1u1aOa2I+IMYMm0uhgJfl/rDvX4Z9Kh4872YyFL
8YqOQoJrDrDAy/KlOpJpWoquKjhAdfa1KXYpOYzq0Z46BH6H80MSGdwWijM4JS4h+NTAXdQ60jhL
5uvxc2Mn/n9DWb9icxwqo9lHaQ8UMOoU2ujhWdYEl9bfgIBbxVxJfFAvcwqyDMQxe2cdCoReIKVh
gBwtljU6C00ArXr/A+Ei8TZCMU4UAyRBx9KiJ76JhtQs0yA3/nh+OEIkC+1W6PNSTfCdng6H1Mjq
pRq2j2Wsupi36XwI1WCUCVcJCmMQuiJ+XYl+/x93X7LcOJOk+SqyuvSJWdiXtq42SwDcJGpJUalc
LjRIYmJfiJXA2JjNZR5iznPqw9zmDepN5knmCyqZCQTxE/kLmKqcZpmV/ZSU4REeHh4evnyOxqcH
53xjb/Ze5XAO/LJ6IQv6TpQfXbSkFfg60VDhrqFjm14FqG3eWDMp7cv6JtJFv2uatCnpU6qMj0qE
0nUurPVcTO5qle15bXQZE0B+UHAlwpco0wBHll3bIeSFpHVYuG/zsDCEFDi1bq4icyoCPmmWbDyD
UxIgvJV5T0Co63jhCoTAAPRFgMJtb2Ihcxu5dmAqyWiQo1iA3I6V1UbJ3vAQ4PGSIvV5wECgoXFz
f6IKMDlhkW2mHKrLrCIyMqByqbvZeaHsXM9PQjQ87q6KSjuWQIhnUjT8ZZNNtg6DuGTwmEMXzJ4T
3S2bDXLUFQJXZFQFEcxoydlr6DSq+S6zUPawcH0ZzVycUM9UZMfub/O47nskdNnUcLigfAQOF4Bv
U1vHh+yG3TsKnnfwNwnqfRzbwHbcrWyPMwT2JQNMz3nedml95B6gAojBc46ha8dkNd8LWUi0vlgm
GpPZFpoLOuGC2wF2tkCUaPd5GEH69CmSx2cJCKp+BKfwN0tiNDeCkSgXmijsP52n1nXWUYGJTqzo
uwY4GcrsQHLeruRzPFaFPfBSFQlxg77+4Z0cBA4IctJk2J70WZdrxuUDIp0stzdCaVqJnpagLB8Q
+9n6/GoOVhKtulADjNAd7HTgClKiyeCN4PtpBmNwqS6yz9w1D/Q7bf+5vPF0YIhxz8qynNU3kvYx
vJZuq7vq9gtybxfqQgYECMp6p+fn08Xd5nQo02dX1kxtx5gO2cT9JkJQ+PE8hQ74CRHppz9XTB0I
Jwp4Dt2UM52fiTeba0BO3GWGvJBvgsv8y8QoLuNrSUOnHKwyWIXTrM9U6boQm/Qpcc24dIeEMtAX
gMnp+yvFudlEEyNCqOL8SjuA28lKFfR8QTia7G9ba7s+UjnTEhWVOKafJ7gBvSo0pD2QsqTN3A/w
hs8ztPFDVRmKSJETYjBR3pc62qn7ZCTlAzUXyHwIuLQn4W/YeiekeEG5Xn65EZ1lICmam+SznAMS
gm9pRXXn2oAqtF/OL79LxzcJUyYOgvE7vOdAeG+FWu4sQlSwZvvleSJdmylDubIS3L8IK1AsZmI1
8SQJpvREntcboJfMFelJrHs0XEdmAbnzATUBDx1aQNPQHV5eCkIORBydte4kNKJFVb3ueP6iYNNl
4WULR6zWUvwFZbt6bYUoE2cvudDuqVjpXKsKqxTZssDwoh2ekwnHTZB8DPyOzNeRnetGlhYkU7Qe
PM/TrhtL/kmH9nvuQyZVkGEDiQnde95xpzs2/lpvGKPgLC3evVROX7pel3Gl4BAwAspIkOBM6XSh
DlA/sQdKwcbh0TGFr4NFEsE56O43dzwfXe/Lwta5aLLROZbra9DUpe2REE+aYhDHIX1Box1G6iYV
YBh48ckt74pgW5f6Pp3t/3wdKSkt4NFCS0YWME+7WVG2MLE8DopHUj7F6dJ1v6TOsxd/yZnnPtiM
jvAeaAnAuhGRHIwnCqVk3TLMK1z/4ChcynkxqxDTKmesfcuKM4WdKRw6J3GfuD5/Zae/pkmXUq57
D52YGGCx6Ywwe9nrHyaLNJkpX+8nj0oyddJp8tijZTp3TwS+Ban3xP8o9SbVPqIxpFJe8VGYK64E
RuNZk3E/2n2oi13HT2lQovSZL5aR4hBKeP9oaGQXM2bp6UIf5ninrmnSoQ6DtZf5vULohBkyZdlF
oflaeMl/yOB+M3Z3u40uPpw/8D0rO1whjafbpnS/89AhtfiomI0+RR4aTQX35+l0VFFCKuGKQDcf
YMxxtDevTuUIyMx7XL1zSWcX7MMs0tEqTLllv1rrWnfnuzuAeZRa/eU84a6rqEmXsmoy0nQ+UkpI
ZfpkFUtAyFnq7DwJjoxBG3JNGtSJKxifj7wJaBQzn9O4R/QQN/ZLZZkam3X0wJZGqPOAyhMNy/T1
K9Qf6G9x9zRnQJ0935Un/MQHd2uOu/NqZgbAK11CQket3BW7ZNmz4D6mUldvJcpZJe2xYHktzaMp
+zxBu2q0HbVuUFZRlQZr+IYzh78p1+pKEz5b8/oSxbPP9qMy63MM/QH3icEOiE1U6lPczxzZkmob
SpyZi7NovpkvA11iNXnG3uz0FKBuU8FIV/yWXaLWOZy7c+mj9IY3OoCofkyBYv++3qDxpIhrM3cv
kf3KSUulD7S786CijxLUOiOgDSOl7IJUYHdMRFYZv+TJN1Uo0C5nLRXfzm9tp05tkKE0nbffxcjp
Bhkkd6fFE6AjNtF1xO3R/bzXPO2mBVRQFfXbQAWipMirvX1tb0DLQrsBP0ekU0KijZlZoi6VSBqQ
Sh2OCrwrvW0mOYZcFdeqmBp1IlxPXGU28e/2ltejDzttZkjSj0mRfWgoRCENNpuC2eFSQVPnHH0R
JoGuVssKzbalz/VuoTA3fJ+fjojHif4AFBSPXE4wg05eZRK1ingON2egMB+8QFrjPL/BsEOJ7g8S
1LJ425vsqx2MAi7kp4mrl+yc8VBRYy2ryaUd9umjTgXRIEdJa5qr2cQmCEY8PC5lgXpuH45ANFd7
g7Q2yFDSWkoxu883YJzksQsrnUUuY8A7ok/2RtxXyNi5JDhxoGVgaaoHPM+GYFiwQ90ihmCwKaBQ
d5ImZNO3NIhDlwN45gEKJnCwiynGSWHiZ7BKEXtjv9m8kcITxwszZ6NPgJsbuLotAdVlcZ6LXeKn
siScg3o89iRPUq730k4RsVlxAAzGhL/xy6RHQXZpryYJ6hae7ACuu3OwrIkDl6l967taCGgnPv54
fildKqVJh7oLnB3wutBhDgYUkhiU9DZMp/U+1OxomvV16uwjRen8HRexXiqAlMeFBlCB44RDGa+e
ZCvfeT6/qs6IbHNZlKZMQk8CIjCeD5NFXmkZpynX2VKYqjp3G1+hPaLha57OTuv5pXJr33909Y+W
0fdQI2eJVlLNOVAaJEjyMmcyIpl5OA3CaVlHszJXNZG9mlhIiHw5v+au49YkRx2EHUA3qkgBOaCt
P0wI8g6QQ4EMUfapqk7RBDAo/EIsDgHtJGHLXc1Pctjcwm5W86tYuFYss+6Tlk7uNahQmkpVHT/g
cviDnGBeKsViMkGD3M3VPg2msXJn9WKOk5fCyW416FEviXCH8oBNgVUB+0/5JsNb8Jk3mA/8J3Qi
tQottvTJY2UwC+5mN8tmm2tr/Ybtg9tLJmlFwBiiJLbg0dXcrrDeCaIWHmCaHEGX+tr5dSquBhFK
JK1KsicHpm4ix2C4Tw5wis8vo9OPhwY3kozqU5K6RimU2kN/kv2GvMgmt7voLrSQPo081WdHeEmK
WwnoePG1NZl7zMN5wp3i36BLaZcNx9aeTU58WltoJYIArgyLqO9V1iklDSrULk2SIihqOGT1XXgj
RFuhWnF5oKEfkhWHgEbzp5H09fy6Ok9bgyK1Zfso3qlhTOQivVTdL05xbaVfxL67uoMKUEORl4BU
VyDe03GQgomZOuNAJd5MdFfmZ34ZaZ5yW7BOz1Ooo8gVJBqkqI2yPDRdkkM8hfZAD1+zhVYvnOt6
PrkW7pJEC5aWXl2pX9ieaF2HOiENV1Dnh9g+wSZrW6lxOsl5q4RTEshTCsJI6JBd57YmsKQj7xQd
es/vWoc0tshRi8z40pdLD+RibhVM7ll3wU7uz5Ng+5ZEySKy3UplR/ysiXhfotImMYLiOvcNIJXC
Nzhli2+ZMEuUK0b5kBRXYniXOrepZeRQbHYPd7uelFgvyskQDkVxI+1aZlNGnNQlAuexYd3wt2gv
tY5MQb93VsUqW9j3+SxAg+yFtwoRnbm0P6Z9nbU6jIvWBKhjEm7QzEv0MIH9ZrbZz2LbsNUvhXoT
232Rit61UhdtsmMc3xFBircMFM8BT8rShBd7tvVWz+7M/RSxhrO07tC6fZVrzkM8N/uco32Lpe5G
RYmQHqpi5/PAKAVDsFItCaaO9ZV3H88LWR8l6lb05ajKQglrFSq92Fzt/MvKv0+r9cbpuzjIiaDu
3+YG0mWcSCTgBTcBpYRDk/uvmddjUHd5eVl0cxbwVBAV2O7UUlIh5jYC6ZKABini5hbVDHt/tuNn
dXhV7Q0sDjkmei2IPRei0HFMgaGOQwEkXxbpvFTQ0rbSNPYRZQbiNG8k0G9oz43Qi5sBGLec+spG
cz3dUqVFEF9ZxfXEvgIqVCVeSfxNKX6Wyg9O6GhcBYRqa+5tDDcqpoi7l8yVV8/KyJBrvHx4rRKW
rrK5yjdALlb20wLJh4hr6+n+sQCuS5aZXE6iaLqM7kGxd1Ult3LGzPY24tBIXUAn4T4N2CE5HLDT
WSDbwRTg6BsFDpkomtQi7ABoQAvddwC44ekqwndiX4V/F4ebpChlG5Xo5epzhJSzQuub1Nb50tUc
9ASwDCnu0eydxFA9KrGoIeVQIta+SKy6BB4hD2J+oWoAn5wxAH7N2M+TchXlN26czc6fwI6bmRD6
QY9SbHlahQ7eoHg1TR4ZGci+3IOVSrM6n56n07cuSquhlyYfpxJZl4h8UYACKtxzJM752p7HsrJU
eiGkOgjyLMruAbGEZ8sJ+uSEs5UN4LhznQXgqhUvnfprhdYC4e7WYad9Xcg7uIjsNEVB0EoEUid9
/QehvKtVSwWovbjRq/hjtanhGZiVYY90dNz7LTqUKMYsbwspI+d6qN7uvWuffXD6WgZ0KMoWCUoA
+ZpXHX4HvmUbQef4UpfeUHrAwwYE/BQ8pwgWU6LA1bxkhTaYJdj5pyysjSK270O3x2boXEeDCpGP
hnuoYJWJ5DCg4kG/8RmaxvSVV3VuRoMCpfHdia1ycQ0Ku2Ab76Y8cCVZuEnPn5seInTzHUGMeAsH
JNf3SHzJxGWpCNC8Pdn5PbyiO1Ipwa6QhQgrYXLx1i44Az0AjPPr6Io3NXed59r7kSQoOUZELwcK
Rn3tSCux8vQSgJJZxRuxE65Iqllol3iMMxpqRhDoDnVU0Rt2AdDJkplvynXm9cUJyBZRVkFrUpTZ
HhZumKkTcDfIPyrRelfdWNaVn14hKsV60yL/cJ4JnWrip8Qc2ik2ZNLdMEXockQmnXJeOGhu5HxC
W9GN11P01bef1BnOC1VJY5WcYc+9y5PdVRA+nF9JHwXq2oh2lqrsGVBAMcwmnHMZ2yP3XX7/1tZQ
WkJy/Bq9ysArX2QeFNd1NaUuFS1Xq7t9MZmqnjLbO5GWpfcqypzPr66XOKU8bKtmRaXc4EAwD8Em
QSawvstvg/oOndn2rqqXk6twwvVQ7RRGeL1w9SPmcBJ1SBNFsoSJXegBNNYmnDoCyrmR9LxHcaAp
3TNvqKnj0bcTwO9IMOVOuiMqeyGN0b+3QAVq8S1Iooc9fGE5GxoMkjF7GMp1HLQmLYqhZaZwwc5z
Cp1dpagmtjRvFZvy9Wb9kbtPnqOe2qkOpAGkeDWWRqlmZQN4OTYEueKZuXEe5bV3U213qhZfyZXO
Tw1x+Sh+sPpUHHN+kSL5feN4xzLnoz8KqOJ1Oi2/FYEmXgtL29dsQKz0EOtSJY0VnoBysnHEhHvQ
QqDTCN2dXiOlzb1XhPn5neu6f5p0yMY21mSLru9lLugEvLqUfOHKBrxcWfU5iPrIUIo4Z+2EDzJC
RmR0pbx04V3r89p3ZXM0pUIkSq2xFpSQylVOiEwWCEbMk8/uQ7hijfAq+iysXUlzetRw553XZB6l
h1FJxRQe2aQ0fLRMtPv9mhmpNpk6yKjMRG2yja+4hwJZ+R/8x2HbRuln6E0/cRJQ5vnnUnnk+FTb
MR/P0+hdHqWii8pjJwyRDemaR3bTV1bLrpxLAttcYknR5/pyf+cZ6MrCzZW+53aPQhEphYJbW7L3
O9BGXHwXaOytgEC8JpHuGNMvDNIK5B4bqSOdiuSloQUfCgrRAJWubN9UqOSKMxbJzrGDt/1t4F96
LnqHGVyQGo67rnbX4WaR5/NdZUx2N67XcxI7PAxkAoBdRNUBAtN0XkW9B+iNHyLbWkUuuVf4RhCj
dzZyrNByeYOOqcvKltATZRr0IU6yMuFm205qk6ZOTqRYSLeSURftSVeWjJhkAJjchVcu0Tt7ot4G
0SrZfY74eSI/qqJWoH5mEk15ZsuypoQ3iqgxe+8D0kM11WKmPPAxy2tlt1nUhafL8QO8JGg+EESJ
oSKBMo0LLUu+An9Bz7Jbq0bLjHjBczYClMtCSGdowVKlq7T2EKj5qtST6SQTgDYwY7mFW0/jYCnu
LqNJON2Vy3Ay37hLKay1LFjWCpDi50mx9vbXGx44faFmuZYRhC+Wc2UBwVKCVRFEhlrf+e5tyKEM
aIbu73G82Ie3LvorVjMmg70aPgL0jtksXHmhqI9R/AHwbmhpcOVXHwBfI7OeoSQLebdWslng8Vpc
rETp0rU+SNFqUny05U8qAv71ykuuIjS923lLOboPvHmYmpvyAXGTUF3LxSKSNLmao2d1iPPDFABT
c55TAQAVt2U9Qw3K1AEkSfCZSb9EsgOY6w1aLEw96dpGCzv2Y+iuJ5HJV2iYswGWBVqQSRbYVSGm
JlymE0N1nrlI1AXrC1PdoP3BJHb0HIEUrnAXgTKD+Olu9HGzWwDfts6+ZTvdVVfM5hZurCL9qHhP
JRB8gKNV7AhDrtDzOlT3ulfMLGGaMulygqKKDLiHInfr86XGRMpc8T4jW2gWOFPg5/bd96emEylJ
Ja1dBAZhIbrcNxCtTSLaOUnG0dmlvExmmZFPHc1fpVrGaMwdfw0o2ykkbM1YKJDtUYQd5CX4ogRV
ZdFWF53Q2xfLzhejPCFpgu4KpbF6qXt6eJsw2kb7tJbQsDO8fEbg6FM63fUsvKOFJqIODcrUwZSi
SpITXGqH9CAUCl3utPoTWpcGMF31e3kqX8fTdFUt7KVsxIY7R9taQPMYfTdBh35oTYO66OwijTKr
xDQ4HUhjIL0xpDmUcTmLPn8E9rumGvLK0z6rL+c5f2oFtZdPXXNoTgRYCBnxMgBJ2cHXGGhgcazl
fN/6yPwp/ddaH3XTMV4A5CQR8atAC24Enb+yZx7WuTOKeTbdXKWLXO9zKXUEstpro264wOY5NVPA
0+ARHbiW4WyHFsdT+B8NM7u+8eei3gc50LdKymr2eeDsHPJ3ZfWSF+eb/Q0/WZzfsK5btMFJlaFs
ZLuKUaKUkKMiWU+MuKiZcBkD+zUtTUScDNXfm1nJabJnA9ZYQXkNStJKp/hA6jHPT6WjB16TwSdI
3qrqc7FKQvIwBj+oaBIzC5eu4d1sjCdvvjfqe9xqGsIsWjpTtEIvZ8j2Ny5FV1ufn8iJEKs8ssOR
jMujmgDJ79ThKSd25TPcBmZUlcw4ZafvoFxT+Zqr7s8TOtlfEEJhKFIrJEDaoQCuraZUv/ZjCQ2b
4HgDXLkUos3QlOdm54mc7jBFhTqTXMHX/j4FFYCqAtu7hn2mRS6QfpF7u+T1EP1lEbwKejRh39qo
ExrGZSBbO7dE/eeHzH2IxVnZh2lJhmgpAWph1IGEx3KSMjkWNnEZZul7u+ATN+ElF0CLVXQt567/
bZK7+x4/Zpd0oHRJRrk94LYV+qHnuUiTKWq/RDhwzqQoAuMey+SK4z/3bFsfHWJwNx5HtcABSrgC
A1XYdQa7n0lz65L7AkhAa6Wsw/v4Srz2lqKe9mVCnj7LCF859EhDFEckkCdtypZcq6XqeOgtscSp
W8qM9inRiik/R13GlNQr6T1LJdfxyUY2CFIbmVu73ElyEJSus5UDz/Bc1cUP8tdytp/bl8pNrzvi
xDFArZBSrBOxCkvZBsGdONsbkV5oHIt29bowC9FUo0evnQbu29QOzq3GTuahHxUAS0LhjMHeKvPi
OfK1tJpyOnmf1XPpNoVhZOuZCWmqFn33VudBxFsAkK9InDypAqvYKAq5OiiRWIWU1mJREi+WKPUt
slNceXQBFUhpqEAHEaRMkWMVbIWxlX9D6wxdmk5Wu8v4aXMnTxO4Q26CO2uW9fXY7RZWdERC6IKY
enT7h1ypc0tSQBeBpWfhAxLrZxvDf+Ieal3Ud7f5U4+skmN3IqsNeuT3jc0UJ5yf2XZU6jKHTJYM
zTY1XnfmqE80SkbL8frr4exp/gERnwZFypiV840vBROsUPlqVdoOfuoZkDgLzZ1JBltp6W1lyPPJ
EgUii297Xf4aX05Wbk+FPzFbT1YNrGwWgDPgNJ0DmPhxqkQ8UUb+SmC/Kfn2PFu7F9kgQKkAZJaV
ACOFLs/2ErK8I20nuLrLKPdhjvTUPFaR74JQfoK6t0qAC9pGyzQEuUt7YcWuDvABjZM2mlrvbsu4
XHoKr7FlslbEAq6+idP3wDg188meNKZLKZDCU7wdw5HbTVpKX0sT/c6kmb2OF/exli6U52BWl4Z7
yV/udVYy9nplrP90Bkx7CipluPETYZ/4IjgW1Msd83WSf1AcXVU+haiwOb85nZsPBwuaSuJcn/Ri
dgtx57gp9FeNWFdYxzf7PTM/T+LUQUxWA+QIwLyhEFdUKCHfhzKep0QjA8tbRDn5TX4zE68AQ1t9
yTTrQbzMAKGvO7Nkdp5wp9pq0KXea+4m8Xj074BgO9xSiOsVotRA+6ymtv18nlI3F3+ukDL20FJC
rDMLlBT1k+M8Cs70/PjkhNBHFFkuSHlB8gCMVirvRE5jG5BeO4ikJc5TOD02d+r+vgznbOjfBH3p
Hl2raVKj1GAgxbWd+qBWqZ9yaxZlfTlPfQQogZBkR9yzhICkrAkURLE4z64u45EgZyG6IyJRh4bz
YLkKaH9FUgKS5SkVjSibp84M1SyqpZ8n1Gl/Nygp1EGN9iirlT1Qcnim0EPbhsfZc68D6wWtYmYW
xyO51M+MsFA/lU6IOrgwe2QKVDOISnSz8dMeiT/N2MVRA8ipgO7CyDM9wUtBB6MdX4SYj/eN1VjV
yJBUlGrR6gZJSnCIZEzPS6DriKkKEoDQGUpFBg1lTgoOD7StXVrq1iZHv49VzAeorplGqXFg9F+f
9/9qbaO7V1lP//3f8P05ihFGsYDz3f7677fxNry4883nbfpv5B/++EPq7+bb6MYMTv+o9W8w+Hfi
eMGbrS/TMHOy6kO+Tar7bZr72fnfvk4TqyAD3UVOmD1EJ0P80h8d1vGHA11sD/N6qOLt3/7yHOVh
RuZnOVH4l++/Wr787S8KztpfTwY6LObcAL6JNecvGFmQ3qH7JDCKiZXnR6H1/efcOwGaW5aADPL9
09zBc2s/mU0Hf87/zbmZv3KFLJ285QctnZfeAa0G3Z6QwfT6aXEAyfzvUP+EAwZ9BUIN+fmjbT+/
rKN0vR6Cbhb+2tIJ1sigpYvMOwnhDpg937e3vfnCOyhTNCpD0tXr57fjgDpU7kX2HRqyox80yukP
nzYHWOYdAE0AaXJkwSvHfyMZABLwUCHg3gFUGLkJiHcdPjBDGhpAhGJATjgQB35XIWCZoVLAQc2h
q4iCm/N1kdjmBguAZPUOmc2QEJIV/3vpAJTpDNx/4Z2IdtIEVOb7BoObzcUzkA+JvIwAV0I+v98R
IB6EQXoQ+w+wO6DqwDV2XGODBbL6DqYOOSEotSef1yP3G2kBThh6BHj1HfzWaDpIcIXIBzxtsGCi
qu8YFjYvfIivPHgl+BvxANncA8UAloCEUmBRBBb066fFAyDLvFNlHAXSxOE30wIkk2HQEZgw71Tc
czye66/7D3Si9uqJEiQ4e8SPfPj8bkyQcHEN4oHIvUNDBVYFuNYrDyBQzTNAth9lIJCB7yz6DVXh
UB4I/DtoQmB+Kq/anqj7Bg9YDjchWf1RSn47FiDtfaAY8AqOAsooxaM10FaFvPhOIGFEQfr91ABp
fDjsCKjvVDQDh/x/32Bq+5l3Mq+okvoqZr+R9ucIgMCgpXPCO8g1JwDurkv7i/w7/BiFJ6hAPXx+
OxagFGcoC8R32HvsLiz+10/r8OOxhHopIA4R+SCf3+49iOD+QBYIIg6/SNzi322A9oMQQiIp6OYJ
YPYfHILU/U4HgWS5DDoILIxhYBjItAEAR4hCnCRwrx52//dT/cJQC5AccoEHEM13E4foucbtN+Hg
KgIMLxo8HzgAdXHg9S9t/y/80Q9/oW47/svBnehs04ZPsvcPjq6n0wEa3kIeuIHMX1p/SvyLr4P/
9Df++3ME32OIHxzku/EL4rBtfI2et2bY8zct1+WrJ7cxwvEAHab9fS7f+XW6ktbEp8Q9CiYdf7hw
tomZPNvV4RfV91UTz/Df/vL+W+I8m02/KXwex69HD+v3JTfO0NkhwwzUMmpYFupz4Lip05oogV8a
NuI0T6J4exyDeE7Z1/6QP7eBOJj/3PJvIrTmvHgfbGnGwgojcIdDxn6fp1li+hQf0BdjICPWQBXu
nDPP8uRlP2TOt+QktGcMROQDtDZaRpOEDdyuuFGG0LhDwMFCc92WfJDwoEjwT4GWrwDLjiHtf9pU
8p+hg/QXpRsyY1KCKCnoyIW+AJzAEo8ZTGRcN4MJaaaPM3Sxzsxsi8m9jkdkFA29cZgQYkUsGa23
Xz1wg8ldb9MojjIzaDMRXbpEdPHjkOUMAGkUEZ6K8BuYeG1adrJ9aq2KJwFCiAPQf4HlCnDwk7Py
BkK6mThPTxDAi5ttZm8T3wxfWsxExE4lIGsq0NxkBpAGpKS/h5ldWviHvXOqm9vBjT//+8bWv6qQ
o15v3gzt26d1s/x/cAvpZmi+tA4vf6LRGrv/i0d1nmy3Idnx446S00NCVn+4v7848PV27zxHx3EO
94Z0oiX//HzXJkKmF3e4rZPtBaZ9ce3s8i1srSYlpD0cvx6v5z9P6WPoZNuXDt1ycJoOZY+OAXBL
dd6BuKtOzIvG/HE2f9jp52yMH+f6yIvXy5vBYSaZB3+4gtfx/3kHWAAcPvtLZmaDKScHuDn//2eW
oWbaCQTyyMwDg89doL+6c1Wc5NiG1y0io4pjHHWzNiHOiRM3Rwbo1/Hr28/KMjHbTCBZXX8oYL/I
hWWamFv/OM6Bt6TOcfCwibk7jnIYlITDhw56GSUvFAtIUcPQYa/y0nSy4ziH2fIjDLvaPplhW2XC
hj2SebsY3AYUDyQ414by4APs1uQ4zIEFp5Zw/tNG/UXhWpv5i3PxPjGf2rbcoUBt6JTXSElq3dSA
8Tmu4O3c/X4hkTlfTAMnoW3egytz6NQ/bdPsQjND7zhfwnHYt8evb5/+l22wbSkJ+MKGj3oTXUDo
/iW9oG0Y9CYcPvo8wrAX6/zpBYC7eKu2jiKyK8dQyw95+HSxTE+sbhbAT0hGHIFH75/yi+s8bUnk
99FH4NF/uZ+up/ePU+O/XhDh2SZgGC3/eCEhKZ8nWUFwEaPzhdCrbZr39/SHs6brpw0/V8vqP/6r
X/r9dzVFpL3rudMamJyBDqdX/lMJDbRG/hGrPHiGhi7rzIvqn+ars2y4UtKsfRPxw3XB+3qbPJmO
2x54BMX4PoFibN8XI5g50OGWb75sU/u49IMmH4ER15UZBu0rmWR/Dr15gNRDb9oI1oMGiO2tc5wd
YQHBiR86V90MnqKX9p4J595Uv2qVJM7FCpdvS1Wf+pobmuYXB4YbJGwPOoLgLpDve3FF/m/9/v7I
VMLiQ2bdUB4vw5co3FJuRGSSHAm93RLByO2tO7RhHTrfSzNuq4ZDYtHQUYHHaVU1rc6QTjOcDa9O
+Kso2bYkgyUYc0On/eos7xh7hCN9hXesZ5+yZIRzvTKj1rMbTR6G8+LafDajkyNCqnKGcvkaZy+i
Ih2oYRlhYNN/cYq2Sx3FWKMMbFb0mSapqENZcbONzbavgCDlDB31zkxQQOJ3mufKKON7J6YKS+r3
Bk8cgWAnBjhjew/PBwx+8S5ZO6FlxlAbx2keDAuSPjB01g+26dDvuENn8cEDm65zymnAwo4wZ9Mp
23ofLTZHGDZPPGIW0moOzTWHD/6xftp2sEMYYd6PzjYLzeA4x4NojKHqbvH+joqLZZYneXzx14tp
FiVRln8/mU1yrHioSx0qMt8JXuWhmdpOApLH/3S6iALpegTTeh3Dq+NXXfqGgE+OcWU4Ly/+9mJq
pm1fxsHn/scHGLfiL8UcvnNtbTse4qQhuPbjP19dHM2dQrYDwqW9noDXgqdzkY5r0zcrExuUOP7/
+W//I/XIt3lSIV6GGSzMpygwj7vWut8RaZF4YQSP6oMDDLTJivg/miskCeFIezv+6O0m63qLR4F3
FPf0r4ZjRsCOwqo+5OGL2YqzoYu6DJSH4USNyHuJwMAH08Mz0glaZiKymRFaH2HzrkxAejgtfyOw
BQCrQoq0hp7iO3PiO5Nn2zEnaZofx3t9oxxojLD3a7y0O0YeQZmuzDizKbPmlTW9l0CXC+kfE39/
TQ/6T+hZ8hE0ab8bRxCe93jlJknrZPXubb9CPORAtedKitGHniZt61tO3r7cR7iTtCgFYw/R/MU2
qbdWVFDeClI5M8LkTSqqepobl//04f7ijaflvoUEmtYOklKCodM1tsTJ1lKLY8RLlsmWtrBJ/cvQ
2U7TjE4tIw3Rhw6r11uiu48DEb0tj8DbmXOS8kIqIIbOdmYm0bbLdjubD/aLcjZLzPB5e5wk4QQp
3h865bnzhCwUKsA6xgN0DkCEMN1WxymSCasjRJvm2wTxvvawY/ABaVBt7pIU7qHc1ZMISAkt8QXS
xvBxFzle4EmLCSwzgim2hK+DSgVjCUbZUD4sM9Nvz5Ygow0d9XKbUALGEnSmwcPi2XJtVu1YNTvG
DbQys4KShjGCBisns3PaNEH3+OGsWAOOzvToKY/A45UDvZ5tQzyXqOwpAssxdAdX+X6L+AxQkY9j
HQz+Mdwb15H/Ap60xhVHUGvw5JpUtiTBTR/KCTyMs/Zkx/BS/EGa8AFSYuiMEZQozbauGONqBmYQ
rdjGyKy4Qx1DblEvtDGyZ+/hsaAeG4cataHsJSeaDjYjE2C4pOERDK2ZOGHLFYF6uBGGjqkUS2Sh
jzBqYeJBl7wcRyIqAs3Wjl8HuGrK7Uv78kA3vDGGdTJkINBizI1x5X30SBZry7hEncbwOX/PWLtC
wOAlaj8bxwhqP8K4eobc6QDgOk72sI1n6xN+0d6GRsYFtbWStkCP8apZI5Gkfamizc9xAW8XPDhY
txfRNxzDVpodMOjHSEV9jRYjlrlFWL49eyAfjGHPXUVpVLS4DdB+AZj9w1nz9/9Ozk3X0wzAJYAn
UdG3mgcqLgcAul5y/zzXGik7/M/oWLNQB9gyU0a4Nd6T0Hhr0N6N7feraVEGtPt2Jg07xri4k1uH
dozIpIZQGTJdjqeHaMYxgoe6bbYuzTEuivttnD/5qOSD+kIJ2oVOEhuaExdGeHQY2yB6RnwNZPrp
jSCBSBLbJoDUbq1jBGHRI8Sa2nkqpJ/ZUNPwR0XSodo5/MGj48hEfsbIA9fNeHvxuE1eWvbG2brT
X7yyDdfBqy9rSbw0gm07tao4a7JhjISV6S43EcN2UAM2z2F8tVSVNIKYTBMno1K7xrAyppntRHFb
XY8RbHzAsZ8jrbI9sjJCiGWO+G/rEBLM8qGnZY4s49aW9dsN/dfLqSAAW2/4XPW//+9se/HyL8si
ctpZOwClGT781TasWqzowBzI/3RcZeU80VYBwFWGzxYx+iizW5cLjMwRxnWeKC6QfvBDxewaKQyW
mT63063RIGaMoasoa6crsKM8nJCMUbZ0MDpvjTFdnxp0hFN8jYv0mfa7jcJbpKJkTp4e100uTwCg
Hb++/ZF3bZKRad8QO8Y1dx3VRP+inPo4zddZjyDGNw5M/NaoY1wZh1Hb9wU7RnjwVQ1PNCdNzbw1
61Ocjz+v2O7//h95SOFwA0n4SOftonGPl0kbIABgc8OHXW+rZ3vr+9uWMKMp1ghDv0KqnMDrcGME
s5AytaVcs9wYwaw1wR4wL1ZbVCccWUAOCkfgZIfq+zX8vlRCNzdGLfU6f2l7hYDiMXy2D1H7lcbx
I1zQ67//z+jiIQr+/h+HjJC75O//K3x22hBEHD8Cr1F46VCp6PD/jMAVM6xpBQ1gsOEDf7RODvgY
8UP4CTzk21zM0FXqOMmDQI8RiwOClkPZ9NwYFQpT+GEAMtYyCbgxLtivJ2+QQ1+MoQf7qxM8mU9l
W2OMUR7/Wmlzer4JvvvQSWvIe36AMdcqrEAZ7/CR3z9V7ao8Gcn4qGoCUKYMbzIUdf976p/nh+1C
zRrql22uhtgAKDBu/mj6vQT6UMx85ldjAikdcGj+set6fSPrTRjD4wTOJYAjMdGp22drBEWuR6i+
uLinQPpG0V7+xdr0CxO5n8ezRDSuPML1OYdbaQsjovUiP4UVzP/0gxzVni8E1605YaRQH7++3W69
AYMT08pbM0ZTheEj38FH085aZ/tz0LpO3T/mwB3gH4/ifjgD3xUBTsVPVQ54zcbmnSANnPnbf1ZJ
fifWJRqn9m3wP3EngFF8QMkauhvNJfRr9Tdqv/dJ/tQ+PH2cfSV0TqO+x32DI3kwwTUzecL74Tjo
wTY8fnn7sUeALnf8tp4ao4iQzBaKta2nRnisEgc18L6gUFpDj4Hso5sV0n26wtNj5KzplHSM4Y0z
ogDGdxsUd4zUsuO43eGnMSqQAXhI4yiOkQmGa/cFMIR5+506hr9oAQSw1jMHncWGn75LyDG1fyyB
wv95z5y0jfulAkDkgJFnGe1EHCNASTJyUuJ7yY7TJJoIbVeOX9+ui+6QrZ5FxNRrv4DHwJB6Ray8
crIsPWjTm23htDUIaas9lO+vVFb5c9sfyo2RmPOAtD7nxXw5TP8hegKM8HHCh7tgjNzoBzghXvmj
Qy6jtEsZAlr/SPftW/3KqEcHxRQAEiVZQSTh4FUrnJTLjxHC0UgkILUvHp3EcjqVPMCxhq/r4/os
hRGsaQ05ylT8ED2Ah89cx6sCCBnHgQ4iNUZ4YG22rSJOHkG/Afwgu5jmeBjS4R1ujNDDq3T+X+6u
ZbdpIIr+SpatxIJEtAkbJGLqVqoaEIQisTOWaUzcDHJiofSP+Ad2/THOnfFInskkLvgojbJsF7Yn
c2fu69xzEMKsZo+/i+x+3fxVoLRm/+xg/7KAmwRvcEGqqL0wYA1mAcYL9E7M0NKp/WrZWgjsHnLk
P9BE8V3D/gNMwmCyG6z4DOA3cKHfVTGv7+vmTkMSa4Ak6vX5OWCcoxGY/Vv9XDNdutgr6Z8h8T/C
fS/vJLRwsSoMIokxiIe8aSYGzHhcJg9uvZnRU5JiilMeZCA+IlUoH6/EoDq5SJFLuIVBBnN6jMQn
nQnYzEMuMToFcVLMt0KsCVHbZQXSQacCAY4Ie9l0cIYAU6BE6JhGnzGtK8RRKJ847rs/YmQqWVnZ
dev0p/1SbS/2fC4r/2MHjBNyixb8A9j5nY2DjoRdwLaNez43EFJdOUKnYIR3QNSb3CtncxgR5hgj
2n65kBG4ynWrggkUgw0xUpJ1nlxnaCUt7k5D+ScjG9RjNMKRLMNyuNJC72EMlEZK2ZjMKTYwpkrj
/Eduj7DcQQymvRhDc8JobgU39CBTnpabFKA7tSueiBSvfSGmQtcbFKOMxlP9fN2bl82WMgMq6kby
SxhePYEdgmNAAdKZsGOQ5F9lGJCsLVSv4SZ9hyJAYf/nWBZ4f6xRbLvX2z3RNaigviG1tk/SLo4B
9olmJbj0ULsPJCp9Bl/LJPvVi5IiMB3HGBmc5B4qkwHlv00WaBa74QSjRjIBRtV9KuPMyg/8NUNj
29UqwvSeNZb/N7sP+SpFbSvoXCBWRnhB8hPNNFlCAOPPITorfKwq4TjCSS1BQBYmQGWACky56Cor
0JR50Xu7RFF2CWysqTTLiUVbDCR+UbWYOXEKNOS6b8pUzRGbOpYKBW/Gc0HPYh8jN9iAQak8rTCx
7n0swTK/YHtzU3mPqxXYLp0PZ/QKN4LMAYM2MBJ+W+na2EPb/O4zFBmHQ4jWQZIZGJVXZwwOiXqa
/ZMWG4Tu2EKVvfcV6DoRLwbDuKFQJL6E8MUIVTDIOLZPdT1j4hPQZ+ya+DRXI3fzbkibCQ7+Gfp1
mSn0VRyrZTAzf6yWPjaY0XadPv4B2HadNY1VK8/v7v81f8n91kVDQpr7tYvQ2p8k6dIGhax7rjqD
CSh4HuEqA/KhB7bKls2ub5C0QGLy5i8AAAD//w==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D1495A67-3B71-4199-B166-EBD34BD228F1}">
          <cx:dataId val="0"/>
          <cx:layoutPr>
            <cx:geography cultureLanguage="en-US" cultureRegion="QA" attribution="Powered by Bing">
              <cx:geoCache provider="{E9337A44-BEBE-4D9F-B70C-5C5E7DAFC167}">
                <cx:binary>7H3Zctw4lvarOHz9UwWAAAh2dHWEQWYqU6l98XbDkCWZ+wbufLa5mxebQ2uxBCszbY0mXBG/HVXd
ZVIEgbN8Z6f+fdX/6yq5uVRv+jTJqn9d9X+/Deq6+Ndff1VXwU16We2k4ZXKq/xrvXOVp3/lX7+G
Vzd/XavLLsz8vwjC9K+r4FLVN/3b//wbVvNv8v386rIO8+ykuVHD6U3VJHW14d6zt95c5U1WT4/7
sNLfb+Vsf3d5cfD2zU1Wh/VwPhQ3f7998jNv3/ylr/TDW98ksLG6uYZnGdrhFNmMC8v+9sd6+ybJ
M//uNt3hHBPBhEC3f8z7Vx9epvC4vEn8sEnvLz63n2+7uby+VjdV9ebu/x89+GTzj66HVe7cnt3J
p43K2beT/fWUtv/5t3YBzqpdeUR+nTDbbunUdxbLw3ebzvprtDf5DmO2aWGb3tLefkJ7jMwdi5km
tTWiO0GYXW7axvMkv3tMI/jdVZ3czuHvJ/fi6HB3Bf9uOuqvUZyQHUowFoSbt+KMn1Ic0x3MObJt
xu5feivnC1CJN6vpf87end7f+nlp1x7XWKDd1VmxWP1+VsxP3x06oIGvBTuU73BCBbLJU7wB/jBh
Wg9oZINK3L7zlg9zdZld3dxf+3kG3D+nUf7+sk7yOfAYYFRDkh8u/J+CzfLQXb4i2IDom4wwzLH1
nOhb9o7JTU4tym6xiN8T+Zbwy+w6fAHm3D2mkf3uqk715T8Ac3ZnpwfvDj/dH/45Cfs1yGF4B9nY
FtYEK9OfpwKP0Y4pkEDWvYUFRHos8Ls3Kr3MhvuLz+3nebR/eFCj/cN1nfruP8DAgswfHc7OXlPu
DbRjA3lNG9+7MIj+CPoYm4gR85ZD98R+kPw8u6leKP33j2pcAA24v6PzYen+A7DndLb/7hA28lp4
z8iO4AzbnNwZXvKEB4a1Y1s2QA9oyQM6PVaDpbpJLrPrTRt6Xg0eHtQZcL/gD+T/B6jBaQ46v1ng
fg2EKAMlYARTQm5F/CkIEXDzBbMJ4fj2tmZ1f2I/z1P/4UGN+g/XdeqfHv0DhP/83f4rGgBq7oDd
ZQwJ+iDajyIsTMDlnG7cw5NmAJb1ZfIC+L97TKP73VWd6svz30/1e1fstRDnj4f5Qw5CD2f33h2/
A5frtSgO4SxnFDNm3YEMoMhjQTcnkOeME3b/zlsDu3dZXGb3l37ewbl7TJPwu6u6hO8d/34JXx2d
bvXntYhjW4LiNqv0DXv1hJPO7LPl4e6746NTMG+vxXAMEYWFkaU7VJC3EFNOg2P2DfE0RDuDjNll
kaubTTt53p48elTj+6M7Ou/PIIHwu4M54P3sNzL/4N3+u0+v6lbTHcYhdcUYvjVqP8gA2SGg64Kj
W6unycDBZXI5vMin/v6kJgHfb+gCcADW/HcLwMW7V1Q88NeA6oRa9l2w/hRpmbkDbhwV+N6bE/ea
dgu4F1lY31y/eacuv7yZpaG6rG+q+5/4efx9fhWNKc//kM6giTa/m0GHs/PF7HSKes420eLX/G4I
ewhlU1blziQCJx6ZRAZJMA5Aadl3SqQleg9v6uBGTYHPC/jz5GGNLU/u6dw43P8HcOPo9MM7UNvX
MlXM3rGxaULweedmAx49YgRkYSxT2NzWNOUwV93lsGkbz9up++d0st8t9wPF/wFRz8m7882Z7V+T
fMJ2gNxAUBDw2z9PCA5ZMQhFmYkmlkx/NMk/uawv1a/T/e4xjex3V3Wqn4BB/t2oc3oE2cbXTHf9
ifR/wSc+vzhdzV4RZUwBaRYbMXZfXgKpfoQyJtuhpkkQ5exetG8N8vl//5eKw+EFDvH3JzWZ/35D
F/vzf0Bt4wJKWq8G7eDtUFOY99nbCcMfEd0gUGRFYIPRbTACftP9u594QyuISq7zF1Sy71ych+c1
Rui3dXbsyt+PQhdnW2OTp2X3TR0Fpr3DEASG1LwrND1VAsO2dxAWUGy6r3rTZ/lxVv+v3NL7x5/n
xv1dnRkXZ7+fGT/RUvFrpvhPi8cvmIStvRW/Rvs/LR5P26D0rNQdOt7r42vZhD8Y9BSvt+URdbY8
FIlfiyF/quC/gEFaP9Br8eBP89OPDZk/lTr/nll8LVb8yZ4+tMT+FAe2dh/9mlX+0wv1s1S/b1J5
LcH/043ztCH8p/jwfBL9tVjyp5jwk2bhFyz4Q9fRazHpT//U3QTFTynM1p6ZXzMXfzp4forq31OO
ryX1f/KpSf1TpH9Sz3st6v8pXv6kYdCj560NTb8GP3/6qjbnkO6Lra8m939qxdrwoi7gW6uzvybg
f2rFPwXyj1rcXkvU/3TwTVO5P0V9vY73WiyYmrX+vy9frm97fag0utARMvs29Pwomb357j1ftUc3
VZ5vubq8hsFoGJGA7pDbPPq0wt1jt0Vj57K4efP+Rl0/1Ozvn7m5rOq/3xqQYuIwxWhBj6SJuYDZ
lrdvupvbW9AaA8NgVEArNCcEwYuyXNXB32+xtQMjMsiyydRHjWBm6e2bKm++3aI7ApkEQ68YI8RC
DD/MmR/nyeDn2QMt7v7+JmvS4zzM6urvtxQWKm5/7HafiAno0hawAcu2oFYLNfHi6vIUauDw0/j/
+SknHaOVL3tksGVMU/hPr7L5J1bkdK+NR/NzMQw+cRJlklkRlLUT2rFpzjNfpJc5jvYCr+HlzDBy
7vZRUhGZJig54kVNL6nIyaoRKC2kCDsRS28k5ShJNoiPno2No6iJu9CNhzz9YHtds2/0ntvniSXL
lmBzobBtfGjKXOROlA+7QUPZlwhR45Kmg+nJAncziuLRYXw0ZZK0w9JConNjTsKLR0x9hk5kosMT
OgkhqCAwg01NjqkJterHdMqHKCnjzPzKLEYuTJTFTpWUfbfLGuU51E9SJTOcBgufZWUoA95cscG2
O5lQC+fS8P3+zAgjjGRkkfY94nE6SNX2yomM4CBP8iKZRQZqkayV8j2JmyacZTEdb1v0boXzZ89h
2QImrBCxkc1huvPxOcy28i3W5V/LIghOU8+7Ccx42E2KqJEJN5hj+/m1KnrqWJlv7vptwE/ttB+c
eqgMOVhF5Hi1j794idfueaym0k7Rfht1ZCn8QK3irKXHZhZESx/n4d5mJkx703hgYypsAk0DiDIM
/R2P965MlJiV7X/NUi/dz2DMZl/4fu0MdUv2cWzm7ubXYfTD+2yYkmU28BS4CtP5T983dkk4wNzy
TWMmH42YXQTJiGesiOpFnWfJyus6JBtQPKcrcpD9Pp1v3oD5g3IKG8MgHOGCWpwSoTErjape1X1+
E44JwtKIWNrJporK69zLyNcx8UrkeFW75EbNwlnZouFLSklQOGPIhssOl0E7S1Uq9pOeHLHMQoZs
xqT83HptMhvjwQpciuqCyDE1wlULLXzZLMeW8T4PjVnLUczmvlkHtfSVeTrahtEs0kT5H7Is808N
T/ixbBJR3I6tr5fRiY9P+AydU0LApBSHeVno2dGOTc0u94OgvjJb1ZYyJ3zYGwyr+6j6sgvkiMJ8
npsh+hqgnrSSej2dsMCrDhOR8LOAB0Eg+6YCksVdPhw2dRYJqYai+cANVB8GnI7jvGfihIuKve+D
vjuES8oJgpJKgKF8mRWBOsAsD897IU4si1rLzaz9QZRtDP3AMIFNbII5xTrs4jz3W8W+FKVFJfOS
cZbERiCxjzNZRB697RVaS1LzuffBKzEAGJ7EeZK0RzBfRsgi5lB+aWq7/8g8n82GOIzdLKnTaNmk
Nrk0Y9tatMa4CmqvGJzYq05JmxVKkhbwiFh+u58Xykhdy874osJZ7LuKUmM3SW1raSBRmg62RN04
TWyHzjiQ6iQUZXtOLEIMWdZ+d477wq0tXq+wh6wVyi1TyTariaMMszUls9WebYbNV9B+fMR4azpG
pGy+hRg/ihcWFoU+MGhIRZwKMLuPaZHSkPZ9Ol51tte6sa+QOwDFZB+pYFXIQVZgXba8Emy8JtHw
So7AlAsYhIBe16evDMLQqlnRX6FEiaUd16NLEst3WezZ20DrB8wAnQGQBDbb0FfLJqfi8enAVKcG
UdXVYLcfucpLXxZ1lXzCmedEo53HDve7cRFzJjoZCiv5HKooPhgo7/otWyGTTXyqx98EDuapEWxI
cG0rsZ1aIiD2l5z26FM8jGktG5uqYxKprJN9W8StE/SDdRF5HTKlQX3jY5BV3UcS8djJkq486s0m
T1yMmhGktM9umPCYkAkL21pardcs2rJQlbSUylbEC81CJmYQhZJ4HodXppbawsnJXdMOZWLoWJ7a
+E3bAtl9Sl8UjqJMDH6ZxCT3JU96fo0qNToKVP2oHeo6l5nIwMtJuMCzArTnplfCllVIqXAtn0RO
qXBsyyKMu8Mx7+sZDoNQuCzDGXxkyB++DrwFVCDG2IMnMZIzWiXVYewP9OPYm+37MvfIEWBxS2SE
F7FXhidxUOeGtAbRpjLMBRAA1b6FpfLybEGGZviUFAahs8IwzpJ4tPaMkbAVLfJmHydWmkrcRr0t
bRbxXPqYRieYm3Xl2mnLsi0UJD9KqIlNC4bFgADUAtl4SkGzrauu8smlIgH6RBvFMwcHtKskCtLR
l1U2KMvFdp+ueM77pRX0hhOPUbIXpcqPXCYIKmWXeE6SJh8sUrPTMlTVaRXXQeAUhVnVsvd5s7J7
v/GlUVf5yTfwvos9jm9F+NaLvsqLQYV+cPfBpoe//ufg/itQ374N8v36FCd8/9tRcZOd1ermpj64
LPSfnN738KPwurv3TyHGk7/8EOw8DkZ+9ubPxTp4Ysb6YOfZfpQpjvj23G3Ag+HTORTQlVNmiimg
AAW5jXfg0wo7MPr8zYNjlsDT+OddvANBEnwACcGkIOLQv0umMOQu3oFbGD5WMn2UCmKU6blfiXee
aq8Bg+9gq+EjS9P1R/YP+UHaBapFK59VIEx7dpY4xNgCeOsW1wS6Hao0K0mHVh1oD2+q90XoL1ub
zB7R+k7qnsRqT5Dn+94149Fa9WDFcYVWthXI0pAeCreo5FOL+H1loPpjqghURKQJGrQqfXBASC/b
vpLRmO8O/QFhhhO2Ny87guZ+ZCYuiTfCi5Q4wGrfouWWE6wj/eTCP+Jr3pCRhISiVQM+Rk8oMNV2
cjFuiTwmDn63ZA8EEloEEJqiNbpyIlDv8uLCKi4300MLK78vrIUyRhR6AyoKvMJ0nFPT34O4S7ap
Me+sfMHi9qiJe8n63jF7f2GQ8thSpSPqCaKL/d5mRz72ZkYiVqKsD6IgkwTtcZ7Hsu+KxeY9Tlb6
ubNr1jsvmGitHKFVz6KPg4fALw3cMf5q03QPs3Z381vWUVjz9XHS4trLgcI4+2yqCLywLVqzRjLE
dP2RZPiZocBsgsZb6P0Qx5L381TA9/Qe0O8ZjVyjN0JTeL8Hq80RbDptzFlhzqwREhT4ygqOkCIL
L99yBGvSw+dYoGm+X+fEypMRrZh5w/tqVSahY1ThbEg6D6KGdDcxxJ6Zg7XMk70cQbSGm4s0zsC5
tx1fVLNuQK5vdK7yvN0mK+aGNR6VPHAV+P4B8+epb8xCmh2AA+YKEUPqp1OLHtlOS5JZWxhzIhI5
gpOvfNsx28QN1Pt++FA09Tzo2corDrIBTCyJHdYGhwPKjhojl6Ic5zlJnLjpD7s+hp0wabK9PCdz
SKLMsF/PrFhBOge5IeHLCuVOBb6Q0Xxu7dbl6jonSLbhMKOKS8+67sfItbzIGa1UCnoaQbKnNtWt
UV8bIq2TEw0Dsy5igRgjtBqys1J9ptE+Bldqs5yQiVHPMVDDvShqVdokoEO8jGU6ppLWSSjTznLG
Klr0w3Koq5lPj0MaOA0J5kXGZuYg3C6EUKSPJTMHKRLj3FT+AkKrvdjO9gawZa7hR87QtFsEbYKz
57apoWhW+WVTKJDnti1mHfk4haJq+IzDwcnVx3EUMqbWFppAnvLZl1kapoJa9iM2arQyhfdhiPC8
Ese8Uo4HIQDkGJZDcoMjC1SLHdW8TmWNsOtza2WGtev5vmxr30ka9MFPEl8GeSB9EHiF2argpRQQ
UcZJsbC81CE2ddpwdHIinCiCyLKUFv0EwYoMGmMfV8RhxVcMi6i2cyB1K6O4lHHcOFma75J+dGou
HB+ddfh9nh94ZiC5dy7imxxXMq07Z7OMrAFAS7MEniGarkmB9qSxZIR6J/S2rKzFYQ9GxtIRHCdj
nxoY2OozSG4kTpMRifpZoOCceNYbhoMV2P3MQfizGBbWGDsDpi5pBkcFtuTjh94K4RID84L3o/Ak
477TYD7LSB1skYd159cMAM8js7S4PazgK6cLn4I1M642U3aNAbM0C2CHUeMVGQHTEuzD1zdnBnVC
8zotFzjFW/yDNeBhaYag6PwotDswMrUBFvt9212axs3m3a+jywQpj+xXXKRtXA0gF7YN2fDFwLYY
3HVU0fCuSIosKjCsywFGvKaRuOplqZaiDhZUnW3e/Dq6aLjH4dO6La7gJZ13nPPDqLzi0e3o81q8
XkcXDaty3vEx9we0CpSbmYuauZu3rFVEHrSFa7hU2qWwUNujVYEDJ43UbubVMz4kboZsySKxtMJP
qiokURdhtKww5FNyet7VtWsVvhMalYtp4hihJzsVL9o2nNsV2wtp6jKi5r5nztux3DXSziljLAPF
l2FzXIX9SWsdEhbICj4+TLOZMSxr5hR1sQz9mY3mhf+B+tEWn24N8bgGNkZr9engWeAUKWNulnNl
Gy9cWcMaXgyVCsN0ClJOo2HfzJMt+LBGXvWCRRF4SUoxH1cpxPVdF89RG8wCftJ7QloJ2sb9543S
NJf7WNvKehwN4sUAlcGuQZaKblGEdbufGPFIi5s0jEDjwAGIQ8iy+/tj9GGEBI/fyDjFWyi0jqka
UlCaQ/Y/8sZV4l81eOWVmbNFJdYQRYeKSBUdScFSq2DW+rIstmx4DTpwDR26PsCW5ZFxxatiznHn
DllwZPhbMHkdOTSAMBlTlRkCOdI6dOt2bub2Fnqs2TfTEMKPkZej2B5XuXdWQTmMeuCFd/kWqqwR
FabpJkLUp2pQ4OzbibTi8x4dBzR0IrDZpLvezNF1J9C0NBzMtLH66R1qUdMLK65kWG/Lr68hPNMs
eZgnqhka0NQ8c0vQ0W0x/rp1Nd0MxjatRQrrNpdJ5NBt7tG6Zafrj1SzqIURljYbVx1aBMPMG93N
NF63rqaOva38XiWw3ZoGssNnFd9i+dYxT1NHgxQFa6aFff+oRScYYjDz9kO6v2pUv/nqj2iRNEPY
tR3QIiuWRusG+enLaKHpIrGryIgm1tkQ14wLxrZo4hoaU10T09H262Lab7BrnebN7EXbpZoKEhvi
kLKEZePwIDSddtx92bqa2sUlOImqgnVT/6Q3P5fdzcvW1TSujovQgyIXIL912ccHQaReSF9N5VDf
lTTJAUNF71LfDeIXEkLTucQPRi9p6bii/IyMZ/W2AHYi5DMBLNV0Lgi7IbNqIERUnPC4PmmqFDJh
voug3NZn1gupoimgXwdeGOXwlgAFcjD28t7fgv3r5FmziEVble1YFWg1BrN6WPb9y2wh1fQvDcIY
/jFBoJNFzpzIfpmimJr+NQb0i5QU1h0gaGic2n+ZF2lqCmiOuDTMGPCiS/cyOvdeGDSYmgJ2dYqb
sbT7VdpBnW0xGFskYjrvM3L3rez+CDdFkOWizIEOo33Zqa+0SXaHpnJMD0pn6pz65Tysj1+k66am
kjFW2GuVNUKcDKmk5hxnXzYvPC3w3Bk0nUzLrrDqAnQSFVA3RWiXDGAG2Hzz6mskW698x6lnJ8gH
X68n3MEJdYLPL1tYU8YIvihVZBaQvlUzbi285oUb1lSxzniZeb0A59QSciRH4Us3rOniYMJHl8GR
Aewrjs102TRb2mbWUJhouqjMJo2sAPiXBaukCWQwRFuke41kEE0bFfUrE3r9wHpTJS0IbBtynPnb
0PRb29Yzgjf9AojHDhh0pHS+mBwwHH2uhuA4sBMnaOZDm0mMrZnNLnJcyjKuHN/IoPcshMr0aYJ3
Bzo3jcLBA1qEob/lrFrT10P4TzRbGjZhbpgKdlO1luOlsaRFI3u810w9bqAZdRQ6jXXat+JlmD9V
Qx8fv81DeEOaDCsvCY7LIj9SW0B/Hds0he6hrygoEjiJ1exGOJa5dxRE9ZZdr1vcfLrruoLSVTNJ
W21ip0ziuUBnoUG2cEHrEfjOBU2rE4ubqlKkXxEFuZS2l03pzzPeOEH+2atC17Az6RNjD3oaVvD7
imTKIrcwQ7ejvqwLS0LL7DzH4WGeGW4ScRlbaK8e2i3bW6dqGjaMHFc87UCFA+hAYNGyH7YFf+tW
1sChH60yAWcFUGdwMPSfWVvQbA279BZGOuZe1cSwboj3+ryUlA/QZjFsocc3VX1GhfWOzDJSQ8Yn
TOuqRIZRMo8HB/XMiYtIWmTc7SPzqx19QK09i9ovmXVOyS7rgE0Zd7PyOunoqqXzofhAx3RWVbHL
03i3INyNRmhFTcxlUb1nxulmizFp8nOb1fBGoaiyqy4dVgXyZRyeVF0hU1w7FJtblGMNF7GGIVDu
acrKRMMqp7mMkq9D/TKMxxpWJIwVQYiyYYWgtgeByQtDa6xBxYhzaCsqIGvXQZ3ESCM5cLW7mdrr
aKEBRZgUPe4joPaQrxh0c7VbuLhuXQ0hTMxGpRoMAGRxqCx2jkhemEjDmnqXSQoNS2U+rDgUPZVs
PryMEppu2y01Kp6wYTVWLjn21exFyyLN7htQ8x2woMOqy1x2+OJlNaNvR3HdxqXXr9rzMWy/FEl1
tXm/a6BIb0wsWOHXqoZCa6sWkfGpF+HMM5OXBQ56y3ATFSELun5YGYkDNUP1MicTaXrXDuAa5xks
C514kMAtX7hbTe16aKEH9sGy5j47jfqXoc/0JdXHDkWHjLCAjlzw3oNjZlmfEyPbVqRjk6w+g53T
pxMfr624ead1Hvy2Ptx+ssE0s9qBVsQ5H5fGOEi/8k9QpKShmGQ5lUNtzwJxU3mZU+fFLPbODKOY
5/nKFicguM4ABQ5yHqsPvIRgum5lFQ1yyDMZjuUSmulnWXTVKWPJ8LAQ3oI1p3W3x8WisJdeJGoJ
mcZZggtpK+oMpSkRn6V1JccRyRQpaQfYMYILhT5ult41sIM0bKiZlSrRdsOKWk7FHU+5m9fFE3ee
o6yGDpYdhuXgo37lQ18Nt878wHdijOZp99EzTlB4nSQ3RnpWdh9Y+9kH92fze58/j5h+vdpjhgY9
qr2shEhbGLMsW9Bhy6DJunU1+IjDDmXUhjby+LLNF8PLrImYfnfW4+1adh/7HpuW/cryvabd4h49
7xLAd5+fLgsWDw/JxFUv+sDBmUvGU86vYLDDeRmVNfwwoZ+VCxO2nXvvTS5DuiUVPB37R6GBobKn
++a0yDhRYw+l7Uy2yIN/TUmjU5Z9atNtzvg6Vmp4Yie1CR44JAFxC4NA0ivczUR53hDAOM/TzZcW
qlpFJ16mu9AsL6PMhgmqbcWldbvWFDUeRJPyGHadQwNHvuyK5eZdf8tYPEdzTVG9pICesroB587b
x755QoY9v6OuN5yj4CKAZqyRdi5q2TzJo+MQw7wOPoT5tXkI0yhRVS5YoBaMDnsZFC5NP56VRePC
CMQJNphrGBClFBI+wtQUCxWeIxy4Ga6cDgpAo6/cJO63SCT+ZrueOYfe00hbDIM+JkT1acXd0e9m
TUFdATXnrryOPOzkkF/yfRPKw6kTIDFLWSnHPnDjftkmQrLGWvbg7VfqsC06aEnLXEGbucGTRQyG
XfEZQSM08/jQpUZdE1q3CpLt82y/Z9TJcwDsOJnZ+KKn1yaJoOfmo1UYZxS3c0bSozz+gur3VkNm
VZ/LwGeSG3xuZmqWtaEc6FUR7geBAR0tfF7nx0HwIYnmgpYHuB1dmOqQgi0zBDoxnrQJbBK68XM7
kophKcSFWaSu6i+TpHFa9CnJiFOhGkrxCGJK5RgDlb1VOUIY0k8vRnZs5cTxYmuXxRE09XtuB1NT
6MIbhJP6dBYjdsjFe2Hux7kth8F27cGeWd0uTEY5QYSORcSdnhszRbDM06+Is1kQfTbr+LgyG8cs
qy2Yu0ahhIa5Y8BxWE5hqaj2I7XXRwuj39LpOJmD54RFw11ori3ZkALQtDGFRqvrEubtshpLmPCb
tyDvAy/3OhFuQYY1cKzPu3lmnA+dN/Sr2Dtm1bmKDyivZN1uOcy65TU0FjgsxjYHDfbCXiojnBXD
5wpmlXgXbbGqa3BZbwytmhbFzYT3KFvRLJW2WHrVHjSf8XjLGdbAm9BAmWS1AYPsAG/g6JrNPOlm
m+Ft3boaKOMkTMy4gHVh5q8P5mm9BW/WravBcWeShsFvG4XERrzskeOzLS70Ol5qaJwVhcKZ8ocV
pKNcS2XQfJo6FT1uIAuxhZlrZF9vVFQwYUPFVKzqyvcwNEmNQxV30kQVZMl9iYapXXMbLK8hk94F
mPO4MbIIAvy+zhzSiF1o0zl5EWf1LsBmKPOMBtWwEoPjh6toW61mjaxbmu+E48QcgqmmEtbVAe6G
ZZ6HTtlgoE6yhwzqbt6+OUngMxCkt/HxPKzbhAC6WeZ+ZkCXv7lvW6UzouMxh+HfJN8t7C/1cGxA
J7IIFybtJaqOWNvJDqawIpHJeph7Cks0lm5nhLsqtJ2+GM+L8iKj9e4YRlJkN3F6YMCEuhGqeakc
wcV88/7X5Mhg8vCpu9PzPjOFAs3K6o/JUMmyb52ogQglbWdZ8CVKYzASROaQoi2Lk8I7SviJJb6o
QjllVjpRCj2bY+ySuFyNkJWAz6q7bTSvYfa2Ck5w/D4d3NTahsBrTImlwUvfG0LZNZRraOx2tdvu
mtGLUljw0YGnZBip5+clDOqvbNOBNo423wIw37Izz8mHhjDQ+SQSq4OEUFGc52JfXOf7apIEJxzn
BV748dLLt/iA66ijgU7IYCwZ5oZHSNnvtY0HDNjl5db2mTUKpTcgtthoclvAQZCBJVeXFsTCw9fE
3C+S8yRf2s3SM0/qxHds66ryz/Ki20uqMyOep6yTZWA5LVcOK0tp0wPI7C1EUp6hplkEGPLjVuCI
opCeOFV+/j5Q8yRJHF7xeUqwQ2Dsx7BnaRHvgq3qoAe8mRGQPWJ3LiV7QfQ+tE4yf7e2do1iW3P8
GsjTexFravXeYCAQCAQfhjCgVetlgKePnXqJClVnAB1T2wmHY9Web9bkdRvWAE8EODKayc3y1Zem
b9xINVsszbqVNcfEq2EuLigniBNXWX5sdJ827xhmy58HTz5df1SgHmsUNKMNAa6CYglRMNypTuPu
c4qPVAZ5ssH/7ENFICk+nzCpGuZadC8p3mP/s1kOMJEAs6qQ7LBGtEtJ6MBoajcAukYfYTTXgakB
aFP7hLvcTZJZVe5GfiapEcnOah2YypxNQ6zcxzCMCYMl/XDjGfuJWgXRPkpPcXHA0lWRHaDxIGGr
erip1aKgc2x84vFZOB4bVRXOk/ocpviZRMZwILB/aikBWK3wh5jGEN/tKf5p6I78eBoK/VyrfcVd
v/2QJWXoeIE9G4tqlo5frfqU1krWwcHIOxlQCFAodLwzpzQtFz74IQOzOghqBK1w59ZwHhbHpDsv
u9OxadzGP0bZ2Zjtl94SGf/D2ZX2xo0Dy18kQLfEr7rnHt/HF8FxYuqkJFISKf36V5OHB2TnxTHg
BZJd73plhiM2u6urqo81y2i774fTMtxV9s61tiuUu8VKI6/YVUMVEHmqTQr0+KG2d731U9hN4Brb
csnTspojX/xsRhnrtnfyB/G0QPRUuE+FnEOh3WDp9vTz35/8Z5/7VRyfqSWHTscZgLCkGo+l9r0o
7l5Fcbt1SdspPFeaEKMc1q+Sid895b9E8WtO6AAxSEELhQfreYK2aKBNJCryG9pqQeE8NEZk1c/V
00ueOOte81405z2v12CFnN5/cstfjmpve97cOFrmzHVWeHdGxRMH1WlHIbD7HjEKWv7/nqdcH2Vf
GmBh5H0bOPAwoF8c1Uut9pc//zW3dFhLq4LdB5gkjYNee1QM6aweLLWd9UghQ/nWa3HNMS0Hq564
GBEaB/TPI4T+7z33qkz0XcZsr78wBep95UXNHP37uZ/gzjBK+u9+143L/pdgM0OdyisWE++tmBMT
SRHT6mgybhV9t7z3Ydn2Jbo2Yopkt23ZknCeeQp6WTGFnoXm5AxTnfUHX46ANBpfBeOgQ9UU2eyo
iaPlQkEUj2YR6HkTl+aHSaqMtb80v99MjB17ngeNsa2hRM/9NaHlHKz9g+CnJo/H6eDRk2MdHSeB
IcM3P6mrK4G42mK0OdKlYbitjb0HAOPfW/pJZHAu//6PG6GalVHbFG+wYcbu+1R+keZ+9tirgGNh
EpbWXtI7XeOwP3rOgVx9b8FXIWfxYV0waTmaJe8aNY7K41+QXj/J5q5Jr2xSVJdiAePDh2cDkpDC
vZ/V/MU+G5+kc79f6T82umCFpReODTBDGwJeeDtbQkzV6CZQqRG+Or/gGBLmTInQ4VbQ1g0Sbh32
DUN1vFjyLFR79Vj5i2j692L3NWl2BXUd1iDYyNYdf1pPhWX//NYndE2bpTKv4XUjVzDXAy+PzK+K
kU/eKfsqqlDfLHuL47kTCrIiKn59b7lXMaXU0K6qavBjTPeJ69tvkpJhsfXfk9VZrTtoHZbbuoHy
k+nL3sflcvnL3WBfHdlZr6a+mLDgMQetwlsD4j74rRX0bF97c0DnD7agNB6jatBCu7gBkBlWNpSj
6pb570XlQNa7QO9rnroKKpTmuV/mOwkZ5djkEW6ZvIWiz0iVb8A2pMsESG/z82rCnORMh7RpsslI
1xl403iS4tmi+hfl1Gef71XMqMxGt4YeG2a/Wv12kN8LRRcviT8jnFhUtZYrtkurT3ROdfHF+fnk
QP8Wjv15oGerMkbDQh/fPklnqYO6A8JXVGjr+AXSy2+epqsUg0prmSDGQ1gyWTR7YyK8+2+9+Nes
3U6sjt57l/OksklE3je7XNesXa3L6dr5eK6h76dn+ZXe4ZP9vibtKsua6OrNYLfzexfaXtahR/ow
0bgTd9/bkKtIYHVm7+p0Aro9todJoLqdvkjnPrlbrtm6zrDA2czE2l3rZWCwPLT2FxOg7y37Kh5Y
DrN9cXn46sTTkgj9i+d+tuir82j2Nh2HEjmoU7245KNBO4V7Rfy9RV+dyjLvHCVNvCQD1NiwTPxq
0Z8Ekd8een+cSk9H3ux1YD2Mia0y1qffW+7VKVRkaXR3wnK9/I0ae5t+0av5ZLnXbN1V45wM5oSY
1wBKjqfhe+u95ur6qwKWCS/MnWZEpgic5gsy6WfrvRzOP7YXjo+LsLwKPZM0P88P39rc/8+1dbi+
unjovOfxV4Yfn6308lb/sVKJKZNrY//vSgFc/nulvzs3f7l7fwMrfzw1Fww1gKHUTjp9WNU+GCat
+0MaU9jZYtu0ImT5bnSNpGqssIYJTdmi+8kouojnHmZIgXC7tEOFUd1oIKsxdhjYY9s/NzbNJKNR
6axRSeU7yHLxAJMIr4H1Qj6FzijWsLHMrYDlgVM++OW5guKEb5z5aJmAUE6dOadT74Qef2rmYdNa
aLBUL2CIhExfrU1dOKC/uo0R6pDGhEr34ELab/K63cyd2BYF3CXU0h/EeJQm2/pjOua3SgFQ2RU0
E42ZmmISgaFMUF0dGgF6j/q8PK+y28EdcnFlZuJGCcQiA7tdN6STG0JYalMjxWjchElyT0rXCfqC
ullnNd8rB35bbfzxgRiTUG0l8TFbCX1Yfvz7Y/7s3bkKTp1OdKsgJdovCT0s32tR/eY4/7FSW/Rk
mOZi2XkriWxgb+uITr7mgqP0xdt5OYR/ezmvgpQz5tYgB1DIrdxNGOxadEdFDbKSUtw3y/O39uaa
QlyC/marChvebIbDN7sB18Th2shdu75w1SBIfxjwi37vSv9djf2x6Zr4PQFYQ1/QHuPWuu1BAv/3
PnxyO16Te4dJcqVDKbkb+WZSNpo1oA9XX1GpP3kDrxm+4CGZypiwbiZAHriDJ+wX5+WzZV9+4B8b
YnrrUlBFIY3zXgdtvfGbCZaqTfvFrny27qucoc0HIVmJt2NYT2I59l+1dcjfX+1rg1Rt6VSt5eha
5n4e9mDTALwOa7D927wONV2PuFnG/Cud6icsPP+a+kunbnVnOA/urCJdexKN3asCIuDoKpWNSO12
DmF5F/d8AHgE9Hg613n07/fqsx28OsSW20kpSsSe+hbQ8heR4cr49f+EFP41O5hXIMOQHsGH+XRX
TPFYd8HkOycG5C9vymhYeMZsJ+4R45e2i3V4AzNt09vgdzCWLr4PbvwLnhBKltb+Y6uf1m5bU+gq
58fKnzYU7PkcTKfcmH/I+a0Wd7XIdNh0DnOiPD/k5KfmfWWB95uQ/pdIp19g0z/e4qq1FmY5fN1Z
BmrSrQ1ma9e3sYRVkz6xHfgudr1Z6hNY1q0wQmHclObtvz+fT4LsNW+5KhxIMytkxW1xmGgJD/ON
MJ8aspP+N/s/1+zlxfHdEe8ByBeP6239vTL4mrvMeSWaxvLVrqnxWXrxvHzzzF8beHZ0Lb1cYrl+
HeVd0H/lVvxJqLomMA86Ek3lAZArx70wn12vhvnTN3mB1wxmQqeyZxYS5N75OZl3S3v/79fjs0Vf
tZ9FX+vV2KwQOC7JDMdXe3rmyOv+/fBPYoN+FRtEy+XimAjeK6wEqqi0v0hN/r5oeGv+9zjxduH9
bGCnizkFGBa0bXIBMv696N834v8/rHCbv3p62fARHoYo9ZQWrJYRjYyg2HnkBXIgNod8UoEwaNS2
ZjT5H5r73EN6Uos8tef5xra/shr7++5hvsF/11H51BgrF7WW7j9r3WP7PdjAu2YNl3ppEArC4c7s
H4V/sqYvPm0Tf2Fpf9u6ywf2R5yzJVhjTcdwtJw5gJe22f1w5Z7qz754l2AXtlZG51Pdk5B5b3NB
QRvZggUFT1AO320vmOesoHu/V/Aqe5Lek+9upfGMmyDQWy31jS4SGrSMsFsj+tkQe8/aWPhfpjPL
wah3wsni6dpNqQbuROdm8HfNBMzQxmJL8Ktxb+G1vu1JvzP4u0fmoOxhKG0ZQa7gtWL/6hyxMb17
jfvHbgSL0j4CYo99x0+V3qdmCReIrozmbrldlRnV/XbMz9JggB7dKGd5pGs5vMCz3ENp5fbQf/vB
ZLFDR4aIShGj5RxCKh/x6rYFMNGufajgXjZTeVv0euJoj6z/1XsGGtr4iqSSeCE84WMzv2N0mzcm
PPvLRFnndd2D2ByyIYJda+Bph67bzrYRFtIKx/lj0fZmUYadkdkVTbjdYjdl0HVdPOS/dPkmlR/Y
HjifRvXRY4vceQrpJGNNP5I202UV86HLaoNCUMVV0Ovw9lz0jVpFuuiwNNR+yVadF2QzA/sY9G09
iszyX+WFeVt2gHATB720ynxq+x2Rv0p9I8pHs6vCyyQNuBxHi3ZU/pyKynkU+W0NDj/n7a3TQvyL
i5GglU1lAj+ESNZu5EwfsusjNvbQLJqp7pwJpj2U1nFo1kDDdR/IJTEoSRqqR47HQwu3vJbzcCQj
1v1eVwe7N1JMZQh7qB8uJu5+uUa2dwfUDIhRIJSf5ssYTmUTEvTpTHPHeR3M9S9vKI/2CvssqDml
dVzhgAjL/RA0l8Aib41KwT+OJHfTtTACb2pjJKjgMwk9Gkhsx5V955hnQe6pup+r/dyc5yVR+HK8
/LOjXewkw2GAs+RDXx/xO8Pv8z1Jp3gdEnROOYnDuogq4OathGO4lwqTBybq7Hk+zmBSFejfuceW
7wbzeVwG8MKQ4LAP33wR9bslXn0/nfOXJX8xpo8G/80zUthMB6XXhk2jHZoqrppDvr7mZlY54Am3
IZ3Pqjn1zdFsNihTQw0bapAc2mUQXaJcHtr2wMtY6rek1AMXSpZBO+bgUlRFH+vLCThOQrUhG3wa
ifZ5rhjyNiilkLXzV5j1s4kf8maBUaFKdJMlIxzeFUQvhUYyn6mstU/gWoWjdnTmg3THcBxj2UJS
3b75zj1busgTTbTw6V7BuswEJgGXvAPqj3g0Ti3FgsWWr1rY1k9rt3FGlcx0N3Vm5NIhKJ0tZxi5
gJdUg4W5QtTRjDwgl8bskJgIRB60fpUHD/0alGxsuawwI0IQQCMgmKwq9E0RDX5q5XVQ4kwVzXQg
5dmxT55+bn3wsiMQ0tETM6YC3glvHr8xTLWntnmrGrBQLDvQ6scKuOoKrh5DbxdJgs/u6rHMCNci
2EfEMEhlGvrDIDg1023b/+SqPru+s62aLsitKrWs29xvg6bmQafBJAQNEiUsMM1lYLYOLsMpIvKe
kCXohR17w4vLayhbwT/vaTRS9dAATJk6HlXGHXx5A8eWAScPE2bfXM6eT+2IFCr0/GONHSDtW+mA
eDN4YdW3GXr8oQanjwliZsvZu2D6d/zBNsAsFWWmmo0D3bk3R9AbgCpYR9x6JO5dbj5OJT+asJ6k
0DsS0DpMq09ArY978Upn4C5MPHNd/TDASfWIdlAClwBbm4t3Zti5bZDzKav0JsREjw0HEjHX0CDo
/UsHCnyjhkAHSWJqnKj3L95NdWKL+2VgAZnyRC1TxNcy8piTVMtGNOOub5KCJqMGiNhNmbpbMaxh
rmI27RrxLO3TNDy6JgT8Nxp7AoSq9VsHhQS+Q5E2sLRXVtxIvEFDTgCLXCxj26ACpb62TgbeGHO6
ox168iZN3DkteOx3p0oCqHqsStjhw/eTjWjVb3OT7NAcCxmpIrd+VV2/RbAm0JxpVgGETge1DSb8
+u1smGmFm2+2HizvdhWgCzdRg2kiy/DU5dB6kho/aSPpoWNdbA+YfwPTM89U96X1yvjW0ADXFn3U
akDjIC8DSwsOtJp8Ff1Px9xYAsVUv+mcm56+G6vAidjDRCerhmxsfhjjtsKSOroFWWrjYnQBg4LB
MYO8updLqs1TtOSPYBAZnRER2wz6PtE9cK/KdwWRHZE3joiouCPDM/eTVp20eTuZ5WYcb5Fp4gpt
Fvm+2kYw8yo2NYzkWPEWvbjsTQCjKAwOkM7bzgixVQ9DhWpjVlBVHxgz4KrQoajhGe2WoO2SZjl2
UxUMDNGriIRxNuouZXCDHcSa5F6FASU0Lp0zxICbhh5XINiNyKT2y4WHIUg7OuZLVAaATx4CJgTi
4MChj0Lgx9gS9i0JLvFm7QSm1oz3Ey55cdPWyUJPthWpel9AZumVqW6luIzBHQvrsg/KJtKNN13P
lLlz7Id1Ohn2o9GcrWZCe+xm0EDggoB5wugW8zT7fmKgBwUfDEzLCWTxNGJMCcvQSoKpw205P2i4
+7gPJ/Wxh//xygHe4mdA+kEYPVEKNUCl7fj4RmcNB9MO5Mw35pRHFYhlnR7PBAnZnHnddPAbEfCx
DTHlKh7W4WTyvMELfWxa9CGQtbQ1BqzIKqTjBuH56PW7CdGp6/uwpDQsiEg16YSmJ5FqwVaVzbEJ
afzU3xGNJvV8qKRICdPgkDcFpEygIzsXyJwLAXgWbd+y+NCXQ23uWgwIorFmnJtiO053eTsFzvAy
rnlMxbkcEIPVoS8f1xKWuCuPfCseAVvb5YtonyozqSXs5qZkgr7GrxHBKK73qUo8eLV0GHAkqw9e
ZRAqhSUr8RJ5kQA2sCICqCdC7hsvW8fj4HTRUDppM+060h6NXmJeBXhaMAZSWrkf4Ck2QjGiYbpF
6CoPiMMvKJdT1YnbfhjCPs8jzDhKi7l/H9WQqSn28IfOCQ+7fNi3UsIZ9wbJIUKBn4Bt4zZvZtsF
ZVlGy6hFohOJYd6D/RMwWoerv5+dH6axafPLvlpnkZvBjDMkxno3YgtcVO6llrrVDD/plOl9wur3
Ffdbi+xlRa1s+cD28BJbyLAHq0hk7UTm8kPDBefCDXjix4W+dUimdThUeEW2YpfZIMLCWU+To8fM
ti8HgBRTRgU5jBA6Wc5Pj4uk9vyYalCF5WwzLnpgcRIOeG+qvssa41WxPnKbEYlAaByM0Qpyx4z5
WCZG6cazyDgfItVATKhdvDC29XSo3emucj9c+5y7t3V7RgI6CpHyTmLC045Q0EuMIeyqDCYxoTth
7ME6Ib6D6NseGsOJ7KoIWtc52F0diQG5YWdmbY8pOGubdg0utqFJxQA5mGPgaHShifA82ti1yYSs
yk5n56ck8Ppb0HiYvf7J8o6WeuiXZ+QM2azLV8y4w4+3dtSoQ1B+Edwk+FvvS5/qGENUoQ5c3aOa
vcAwkc5PeBmRlvfDfC7bJhTmDZMi8p0eB2PEOCCwUl0FmYFEQaBSw3sqWitZJ7afmRMshYK903DD
4VZZcONsO7hy5BSIod6ZFkMt4MW02pVDlAPjIw0JxeyHQwuTMNdGOdoFZEV2w/1QlF7o6ZuBI1us
8YAWm8IFBvYkq6fgKt2fl+k09Czpa3EoPRa2fpFBCBFqcL/w8VAP/Iyqh1G0u6LJ52dWX+9nGH5b
2OZVW/eEgT9mOy8NAiqHvY6BpGg1P0YI/dzcC0jXboTcOKoJB5CzFUGGDyMa02liq1W39SpThsPp
dzNMWKZgRiav6uLsG+qwjjDfsBw9HNlP1+tOZrnj3Zuw8tj1TVxeMnIXkXkCOpPiKDrQx/1dX2My
WDvFcNIDZgSdW5fC2jjIP+a8jPLxcXJJpg8sgX35ziJb/Dka46lwirRYEqJiy1JxDtuh2UqX1v9V
zbDKISyuPRUVNOoviun9JMekW5LRO3kWFg5VH5OQWkzTcei92JW3prmkI7DVTvcDOPElqjRveN/u
hxGESA4Kq4/CsY9Mt0Bz7GFEiUjdR1p04QB5BzLHiuaxT7u4XD3IVeVm9ocPD97ggRwR2rxJHPr+
Du4tgWveYGobJqUV5wWRBipINqTlWoagL7QYOlOoPTNmJHewAzcQtUuh2KaFscxodUfi7xxQ8GGw
E0iXgQ7fgZ3sZ3l/K/hBUhfR8bkkP2DM1wc9jDzrssCVhgqoHCFCQRSHJ7A1GUfpAz9dOQ2NQSWG
3kU1tw4SHgOeYUU4W2m/PjCoJSkuXkfewUYx7n1YlefdvXTUvQ7/7qmpQyBOEDamwkgbGz9w1YJa
LXuiyXiWXoJZESAKhJPM46GYAre6N2gTYR5kuCyoJ1BIymoNJY6gylk8rY+eQErQ2mHruhmpDFzo
REsZSJAtQmU9wnufqzOxcLsaxhgNTv648jpsneK42iQy9Y1e12cyfPiDHdgQcApLRSvkySu45gpD
BUcUC4svjvZyv1onJvPdOpqx2eM8OjuS36woyjH5Lc0JqmA6ROZoh5gzk7LCw/iJeY+ZlB82XOnh
0j9059FKPHakxhae0AExXszycS5uZlIEZNwjboHNzsvDUAHWGCYwoRMX1vquvtxrBcYY5mZYd80Z
GBvyhz5Amzd1F3JjVUWWL2Qz1vRgtzJxqPmzRobqzsVeeo/LPAAqQ8ZAWkAwa1ByKyFtiWlVfsBq
BA9XSy1SbHVQscS8oCAHwADfNphDm4FlwYGnxUQu1BJo8iZuru1y92ih0hAemsnyfvJWzKdB2e+t
mL5oHWYXAtyLl32nMFCKxybpAsfvwxrRzrSNU4npkRItY6lHNsSMGjKdlkJlZ0aaiUEDi/uq/A/S
FLtB1IFR/hhZ+YBu5wmoCMwbjC0rcMM1k3f0bX4vxjwF3Q7VwtnvulNf3FTq9lKYhi2S4XK0wkoe
GoYGs2ceXLmEvj0iPVtRF+2oy499jmtgfYMtIqZHWhjzqcWr/1oBq5c4RcCNwMdtCrTIZ0zHQoeY
vXYNZOsXJKe4HflbBbjGtW1kZk000A9MvwCuRUOBsyZgVL9YbwrESBOQs0vec6+482e8wUvqTH7m
TihVBmtf1FbUuxhoc5EA8bhonbQlMcfKPPnReW6gCS9z+iOQ/NDARw8r8ZT6WcE8zPKaQ6KViQvo
zZ5tFPg4ExgLMPrQaKtL4NlYVGRwK3LGp9zlCLIfKwLnCDVNldNjq80ZRdLaWKgnjBoM5Co0y+ZD
9SIENR3DB24usIiBe0za411lZv5wRDMbMiJYm7Ff5fBGRL4r9TE1Btw7xnIeijb2mg9tTZ3WScx8
0/hWqgoSFitPdby1lYX8UzmZg+wBtbFhrXGxrIh5urUZPB91bRdVLcXYxvnMyCszpmMHNMpxrGCa
katT/bhiaSOUQwKjGErvuV23uvc0g6JDtV/dcgassfh3TlTHsvzJTX9PgArV3nERJKmRUzFZQ+X9
ajpvbb6V6GDxTI4sFXYiIPPS6kONTG4WzxXbdAAx7Cl29ENejsEIWqwsfjAYKVeFG/Q4TLy0k3X9
UEhYVlSXCmbcltjXGPM6oPFSwVTJgWAP+Bpo2/LUSu2Jw9hyqtmxQpweGgxPaJtNMUDRQtbAqEBH
62/YrKK6tIIOdemqohaVNrjfezr7e6+wshYpXOvSgKjXdpx2en7qyxJK/FNH/Ugbpmgkb7aw4ZpV
Hiq0BHWsl+oudn/ejHZ90pwBmfFH68/hmM/xPCD760RUz3M00xJzfXLAlQ/5mmfET330jl1M9Sm9
Ztfyxx5D+ciK3KpzMCYXkhodSO54qSOdw1AsWyIwydMKuQduutuGWgNqiWjDBTx1Utv7XiGIEx64
hYi7TgFqMiB+kGGLrEANNhA7EFExcGWY8QIOBnQvEIEhc+LdLzGxR49erOmrE128WHcQNVwSOUMe
tb3Et05RUQ1hYcq99PGitPWeLkdlNrfVoM5cMSjtEcQqLbGNMp27HDgAtP1MZjVCFfdePbcOBvBf
bLwupo40RCvxNMQN92mEstDQjJvBJo8OXF2ATjxAZx7C6/0wrOShZnJjC+Mw2vNhyVUqQKXVgWyb
2qbF2LcKAOTl2ytbQzbOYk9VQTNrG1yH5sIL1JhIx+h8GJcf6tYfrd04ji+mBBUFg4eBdsmEmjkg
3c6Bol27KyZAbBx8NAPgiFOYZ537yH75igsengzeXGZy4e866dPWXKNBh+i0tbetocVj52ipbF/X
3N456HUsDkaX1LFZ1hQKKIj/dRot3YsSIEUPy9HMjYhhjCZMOtSL5amgzu8d+kw52U59vYO33QvG
/SGvlylfl9CpcEDcJx+TMUfjY5ifBsznsAsvXjUM0RnzuKj7uDXlSfBGBZ5b3KIoQWsimhkKdfJc
jP5WFuxNSVB33e6wDM7GqDkcJXStxhziEa1e9HdRCEkEoroCD17i/VpiaWuhN+w1Q+4tjj1e7uiy
97WTqvCRZaJoi1CnD5UXdy7SfDJiTIEPrwoTE6Bth2OYy6pjxuGNAw+3SasokignXPMjxvStH72d
9rzHKBUN6JtAnUH4mMjLoEPyoPNbr+putGGISW1umViAXw+JgK0PtcCGUneYX5mIgWx5b6I2wxvm
zwSGQX3glq9S3LUALnJibvXRA7I5dMHIHeRMaxdp9rGqNxSk7Qtal1DeZaZ5Y6/HAlx8X8qow5CG
2GqGBnTqW4dCxjKzN/+iza2npCAmmstTcvkaw2ISCz3gAX8f0SS4fH1RO+fdGq9IBqXhBz1kamPJ
LnUP3JLw4HYykCI28JS0L3zsDUaEBtawH5EwiLW48cwp0JwCWKrzofIO7kKwohGtH7ojNC3uGYJc
DCrd+/VOtgBhOFJpZfE70XmpkhyzEIHuKT2hE/AncqKlFenouE36gLHN0x1Gubz1BPoDzsKpfc1B
ZVAfDr/38vcVAxJ9zUswnDQdbMDB8PqY+59efz9425bMuHNFzOVBFSwRmEhtTSfX1xIP396vv1Ad
x7PTbycxpYLYEcxeoaEgARKA3ThhjtRh4FVKl1e2bApn15pt0LI9cR8HXcS9NAK66pEG1KDSY1+H
2tgww9L1YC7xhiHHyGZxWaJ3bRLk4R0A4wVaCgMtZ6NIS40/l7P52EunwXGUKaCv29bfan1WezSW
42Zx1jcdaSdXI4ymIICkm1xm+TBkkwZjT6YnRQmUapqS3HASHQdhwWZPxU9Vs7dStDhhTaS5Elft
T39RYaf8x9KCzSTx6ju/MkKjBpleQ/N7rcwDDGESWhvIrbez3OHa2OAFT0eub7iBOFDPHy6iVCf6
bDXuKUaXuFj/gN1fygkQY+5Fi2+/jeMMplx5Q6gbWDPuaIfBTasDgLSuLGOzj+m7uh2p9QaDgoyQ
AO5TaomZVe7h2nKDmTF7Keq9765ZUZqbXNMznfmo6ux9UbIbA13kcRRpjppgbu1kqOfMnjF5BG0L
ozlQ66FenrrqnVTvlXyjuAIMeJvU+9F66ySg9vFEnaN0b2bUbAxewRRIJAATTWvien2vxBNZnurp
Q0FuxZajPWfA8EET1P0ECKpVOLFbQ6ZwuNBCuEEhwTyjoWhwhiecqXnjA5Uh+kYbt0re1PxA+6Pd
HIziUBoHfXlX5sXP+w6vYYTJscmkaTcwBWUITatehU0OaX0tl+cCwk7hHWfn1FxuwPuhqG8XFwXp
0MbNMIfYjJ9d986dBJNCA0PgxlWxykmsyhCRyIeDS3HnIt91AMKzAh6fNBosjNQG5QsGgVvPRgEG
ray1tZrjpbxcyLnWTnwCesQOWo5B2RbfO7jSqI1WYAZbcrTeUuFANozsfz07cpO3HzApBY1pP+nv
hkYzy8KBkoeqioX2qMoHrkLT2AIqYHCNquXFp0bsTCftLRK13bJF+d/4l897N3nWUSuPYjw5NlTh
6PaimUaBXu5kvWWTb71Uq5lCXbRruldTkb013dpCwYuZ6XCjIW9TN50cTBqMyPzm6I9jYSSotBJK
Skw8xLirERNIfyDm36yUZLZmHS72OM104xdP7QRi+/SglY8t+kXjnd9HVe9v7WLrIzXPbO+nJu+c
F1ZtNC5isdip0I9Ge4IZBdoaoUj9/+HsvJYjx7Is+ytl+TyohhZtXfXggGtB0qn5AqMELrRWXz/L
Y7J7Mn2C5BjfIoJBOBziinP2XrtDbhrMAx9gT63djKniJozHvV/y3B60pLsS8cGqwzmA9GWi+o9m
eBUyIsgGgB/WiDQM2PjZYpZZy2rNdiY1dbe1r1spWUsa+x+ZDypIZrpBpjGXW6qS0nURvKVB+uqU
+XzqnJ2sBVtTnXZqQeu5rjW3tND2AmBNWIc7wp4bDN+iXJg0H0lCEVQBrmO2pHoWLfqGCJ3GbudV
iB4w1Dy1uyUXEE5wTc95KzevatUvSKKeqZQ+EgoZRip7jSJdD8Ub9quyppZR8JMsum37/NpurxVZ
mn8tw/hM/XD699fno8iCmsDW/6WHQV21PSqFpPakjP79N+yxz457pvgj5j5n/uO4dr0onX1h/UgZ
b51jwWQh5NwYOW5EI7NdyT9Va5wJdDIizNTCRlk5VsCkuUXfCCs/MfhZzpk4J0hLbWhSiUlJM9eR
eOqkbq6YCnMsHVlVXw5x6QaJukidd9sfrpOwnhXUXwOn8gIs79mLGcffnMsn9+Sc6YXL30ii03cs
DVpTXvyzW30Oluri3rTjnFsip4eRVhYN8B89m/aZMseeTKcTaYpjSPHaaC6+E9KdjDu/kc+cA6SE
Vtmxr+JvZrLJjHSp2Qe27TM/mb4R1X0CqLbsM4GOkING6oTUQzGlXFe67dQsg4I1Ns3xTllbkTwb
JDIINW3NjnErDGOuq/f+mLAMvcgceisd4zCVEcXPD3LVXTTpN06NT0/t7IVPuniSwwC5U0rVm7hY
vOor2ANBUezi9o0e9LpsV1lzi9pHN/cFCHUTioVUWmAc4lnCHoKdEKmAOz+9UY2f2Xetc2AVtyOn
mOCAqU09as4kpf7sETopqP4yvJV22ta1jIK8oTU7qu/tz7jsp7zpvx24z6vcqiYOrC+lZkaGz8/O
92y0sPpY0SXHBNmourLGNtT70XHPKVVWpcdlLypOd1S9AFWvQRnkZ4c+0/GRiKdmU4sTMWu2crIQ
w89G+nMiVUicQBZ047hVXqf7/O3rk9V+r9O1/h8elVAlyxgthmMddRYyj8440WgpnwyToHGdXIhU
YwnoXznSqWcNGKSiv9gnu0J/pAUhSTs92ghWE0VELJaqr+lELGKScsvpLevAyvbD4dSdF7Kz7JQH
2X/uyqOjyktTugmDDkHURplM8MO8TKly/Pprna71b0Y062y8sdQoVFQq/tukvx5hlfRVRxZD3T9q
RfksCr5i6A8/e0TPSVVjbKRmUvIoWdHFVC0s++7r7/DJ7HQOldIyvc0UXTDaB7s8Ou0Vvj7uJ6O9
dTYEmHpbwNrk2nRSzkBMCqPkU1iySQD/DhD765n83fU/Gw26SNbk0uAdiNTQnbKrLN/J+k3ePTWJ
Q5XRp4G87rRdne+s5CmrL5jW8+y+lCSEbvGMKial68TNy9e0e3Kka9+6F+oj8ermSMGWRA2S0OtT
11ICsxNQ2smTRV6+a/RJScI21YLp/FbEd4bw8AjMbFo2kbNUwIdZZeg21l5tl1Z/KVNHlF9EdGUo
r870SPXZ7cILZbiczFMW22VaOQep2g7RQeTIDvKSJuNTQX3HLKvLINPQRaLgCY6QouxqImM3vx50
2SvSu87flPgenE3QfuP6/sRrYVlnI6GJKayJWphEJzYHm0GET7RqYGuOA4V+E/Gj4xqBQuJG7hXs
hHWK704Q/gigSLLs34f3enByqUdlvh3KfeCv+u8sCp885Oc4KzUP9FBCP7BtP+yb4ps5/bNB7Zxl
NQopt7sSG0zW3RvEiyIFpTzmwo3TA5y/NeW4tloMgeIpozmT5YmEaToSgeUV9TqM1+z2+2ZpJCNF
Qy42XQ3LUPdBPj3Ior5w9Ay1gXllZ6EHG3OpUFwehLkOplUaaG6Yit1IPTnWdinZLEL7ztn92bU6
vdB/mbsbPemzKVZYE2wgEPQ/o9BY5yGeXU03uwo5rDjQjRPfEVNOQ+1vhoBzhtYpbCBOU54Y36At
94YhaWVWP5wLTe3vl0LUfVuV0BO3YoLBME+jbxaqn5302dioSCmO64LjhkHqOh2VDsQk/c+yE61z
WpNMXEcqt0DLlVe6oz/bbZyzlWpJzepkwINlPfg35svXc8Qnj9o5Vyk2g1rqkOmc2CR15NU/3HGd
k5TMvs79/nQFpofp8B3p45MJzTjbFqUtnHbdT1nLOeWyctCjo0GyZGQSduP97HqcvXp6xIDSJ9qw
zZ9aL3v/2UHPFikRNGZZ2Dxs1UNpzani/Oywp3v6l2EirQSb7px1IipG2lzO49eH/ewqn71yqhFU
Uq+qbOG0dmUhAE6DwrVqbakl37ENP/uIs7cvVqHD2ihx4crTlHjvzKuIoHon/oZc9MlS95xc1MpR
qElKw/g59rsh6GZO0m9typmjeolJ7mfL9HOAUZTovTnEsJ/VFJn5ymmCxdc34JN38hxEpJZ61461
gqf+LriRfvZgn0OITD2nYSvTIjAUf01RH0/712f7yUh6TiEy/QB47Gm3IuJVjMiJ9VUeZvOvD/7Z
pTh7HVWHSOEUF/GpWtt361H74dU4eyOLMTKojHOJ63oxnvTis6/P95Mn7xxFBMKgVOGHjUTCIQpu
ANfHaOauyjGa+/r0zYd88vbo5y+oGdtBE/EhlEVPug76CzqqL63+2URzDgjSDPJCghqmg1nWYmbq
ipcjN/z6An12Q8/2C4FhK3Frc0MNHxoc5IdvVs2fHfds0WyDak3HkXNWDa9/laLl16f7a3f8m8XN
ORNIb3rDiZ1+2Mp4wkaYgBGatCHYRfCFpeFtCjoUj/iKarwaY+lJg4yFa22iuZTVmUk7K8lRc12Y
qo0AGJtHGS6jQqPpmS776VbPxlOnfxvaqotY8kQH1Yrw1kn1uT2ay3yiKqstFbPzKJi5OggNP3s5
uSOkWEaq8DSxySLNYWcC7BumZKvLDVLN6xpptzDpn8NDTq1nWvRzhV1WQKnPpOUSJtlySoa12lTz
Br6fnXnSZO6SYFw7ET9u3w2aqc3tpASLEGdSl17W8Px9/WirKBNSFZ/3LQA71AXfrEIM63T/f3ed
z2opWPAVhbVpD3u+wcN+5w+3BnojCQFlbl/nI9fHf+ojaak62np0mkUTV5uxNulhbKxmpC/fr1Jr
n/mw99Gn6rD3B4dWeTHr7LdTVSLON5WFmUjNlycEyaDNY2QAgbxBKrgMdAw7/HScLsr4LVKfsT7g
cLjJaBxm+mqi9zy0i0FHxzIF4A29vkw9gc5b9K85vi8QRq5e17MEsbA1DPiAVroSLWK6GxOipIRG
vfFGarTZb7X2sUucZWr3SyOkSIJCe3zJ1ZeIpJKhX0foMpSLJllIDroberal4lbFelA/KNO7vdne
xnV2UUjNdoxpKnV0KjH/11ruVkjKfDQmsQYDtr8ba5TS3eWIZD5IuRLRwaInh0ENjRQUNAHRWGqP
dViiAdNXSai7wygd8wbN57OijLOWzWYR5ot4iu8G8r8TcZdPwzyvtpq5yGV69fAcW6XyLH7Yp3cT
Uci90V9JkBlKnV9WRYdCVpI9DcF4O6ozXoPCPMDBmg3FyiyaWVVfEaDhZqKda/prUu6M0fAiM3O1
XrnP6hKbIpp0zqoT2otJEAFRUyvhkBvQd+1Cnki2xpOShvVxKIuT+ksz6uPYNZ6Nk6JVJQ/dxnIQ
l+imrTSbJyD2LUlxe9GtO1T4gZW4xEpOBbET4bSWMFjpBwL2vAQ5umPEBGXYrsIpGHx0iZKlC5Bi
nRqMc1X3Pd2v1opfL7rehHTqbBSsno4/4KlK56HVrFp6bY0I5wlihbgalqX50XT+QghnlcHWVEPt
NQuQTmPQCmjQ2qk8N4XqZcn1WGknRIxrSqB9q+SQqG/CuhyxMlAkdSmHIE11yM9LXdtq101ouOPJ
dzj5iIkeEqe4sieYTHRQjJmEH0GS9k7U7Asav+UwT/WHkfjdSews8Hftio3QJfWyC3vqd4pzVML3
IcCtqSBJKFC2G7k76Ddy32+ceElFib6ovzTQW/DRsyFY0KXDAOw6aNCRBTk1dOx9r8jIxTJEmOW8
T6ab1sYQVCIblfVZxh3Ts/tquJd5EpFGDTQJ/M53Uz9HKpXO6kByqxEDNLEvk2PNtP4e7nEtQjce
sJikKFOndNFrGxmZg9mEyNnoWhaofRNMAM95rGErXJeRNgstjZxEMH8pzsZqJ8ZhAQUK9OA8iq/j
1EY48N5p9oyEGqXeSBnQB+pEQ8cN70xXgxekyUcDmgHGHQD4Kvis2niq83QR0s2wo5t0PNYyAvPA
cbkZaKy2Ko5hJ0Nv7/AcU4xs4nsprSATaXgx1FXS21eB4Vx31hb5VorsuRCbHiZ/MSzMyty3DNBW
/SAleAJjvKKi9uQCWHPE0griFm0T1LNJGM+T5mEweD9bZDrA3DvtHWKjq8oYsEbdK4znEnVrM9w1
Q7aUhUXv9Sq2wWbaK8RBShO7bUh25Mn82MWbfLpQmMIUcV+3qOKjZ8fUV0VhIjesVo4lU53rZjlW
zsToZpLMS4fh58JMr/KYx3gwZja6ftlZjc7et4hrqy2I0bnbNbe2gnoTjb2Xx+G7HCWbILxO6a/z
Lp0mxN5AAGXd633GEJnNpya49+l2NciCUyfdm8GTHSCF54Fr0M/15MPMRkRDBa+obN9FKD0yInTy
eLo0S/k2RRM/ptiLh4xxOXKeUokRMRziapkMpmc2g1sZ1J6NKn+sOnPdyTtEqSFWddgpWIchkJrZ
QhPbpntRqr1I9qr8aPfDIsqZlQeakvUJmdtvVZ1p/21synVdaMs4OqI1nI9+tmcH4OrcN0D7VXxt
FDCZsQE2DvrahuaRn64Uy9lX6r6rXko68kHvNsQvmA0cw6CYj/baqIZZad029hO1JS8SnVead0b6
oZnXXfRIbpinYyUJWHS02YuFj2EieUetrasquixqSPTBdVTdpWLBG7XsfY5mJGIfxONlTyaYkDZx
b6GlYwRGgwtb1aXjghHPKGdxVOMJtjd1Jrt9inggraN5Gx39vNl2GT4NtDgmMu8S7abJyoTNlOk4
j/54lOMMHS4CliC8CaZrTsOTER3Jdveidf6ukq8k/bYXy4aaMFaqQfTrRNpYPjVhZx/TQioQsZ8w
ROlovbY5M073nuPNE2OySNth11hY3Rze3/LBd5T1ENJlrVF2SjysiSzjl/FnBk26U6StJAaWwj0L
taPRfkvQ+8X+/d3i5KzukDdhGxdhR020Q9mX4A8Hn1RehWq7qqXSEwxbeHJXvbYsi2lnK4+V/YZa
dKYmpmfl3SyccCliWSrQQwyRgXf5gjSZ2YSBoJ+wWkrzUm+3CPDEcBUVybwAzm7Gl22GvTNSt/VJ
dVewlKMp1uj4x63CTbKbWLlqQARMTe/ZuTaX/dFjV/eWYtd04mkhAuARlNfHK6LFFzmWR7HucVSJ
5tJA76ONBCHItx0QQwvbReTvk/AV0alRdJvePEaM6FGfzQN2XXZr7aMY7RZ1b581CFYvKvJ5TKBg
j8m43sCqUmZpKTBfLyrM6T193Ar5DC/OVD1N5RbqFGsGjL1Wfi9LQKIpup2Ara20M8rg2PCKj2jm
h3rhlHvHOFSV14grNZ9WcrQe89at8T35AfpbKV9pauAi42IG3fjF0k/Wal+7phl6Ey++YaF8xJZg
68iYlWKu2xcZw5dctjO1yRnvEEdiudGe9fbYp8cQpxb1yvxU1BVXBZIy2BJO5SxEzFLNXkomji5N
3onkMElPDK5oF3tPY41RdMcxoqMYLGR/PzHNVOW1PdleoC6lYdYfrXpfDtPMP3Ul5G0wXanZjaVc
GnE1JxZ4ptNOFu2+tR5qHIzJemAAMFlYGooz+6Ugx3kfc98n8WSDZYgxyNfXfn8ny1dh8NJVWxHd
+7iQBc9CyvOnGYcieHEqXEccOLrJK3HKhmZWZmiyMbnT/CGJwA/syxC/ymCh8CUybN5i2atS+WZI
rnI60BaMfiSpcztV146qLGzTPxJfPY+dLaEndlwtigKhuqrumjxcZ+wTfMTUeWKiMeL2OCOF9fIu
r59S/7oWt0rqbLDTgM7TbvyhfZDkYpsYUDms18kcrjpSMskoIBDNy4gIq6nUtPmN3hDsISP5D/ON
j05SE1wAfMVCCq6RQrk1hspOZrgcr/LUJy9lmHX+YSTnskATVj77yrFT81mFZcGxcPrrtwYo11Tg
K5XjnV7cdsmyHR6iePTydgMw7xSpyQIPvZLOEKJo+4xXUSuuyOed8ZLhFsfxS8gBL/uzEh1bJmKZ
u+/c4oQiY6bpnyt/q9E/VS8pLLAwnqtIbptpb+g70Q1L23Y8WBmNvB0ZaVP9KcITMDh3uv2uEH5n
inwedPnR0oPbDFuzAMgBLaQBmO61PiLykLE6ZqcWQMFe8o9KAv5gDJep8uo349wemDDRT7uVvtLD
5diXeL63Cu2+xGSXWN/HUY51OEZh1mL/BljQ1be2VG/lnICgMmzYXZr+amIhmrf1QwhK2nRa3Erh
Unew/NNPMXHrdQ2KyLSZB+jza728MVtnDX3+0ON/t0b0n4mXmgD8FCxqiuP2xClFp01rz6IBn3xr
XhrY5EP/cPKbgBnx7UUzOHSxGrcK8PViwU+ncIH1p2S13J+WPQTQOdKwCBHGZsHg2dgLrHoj5J2a
3w2UmrRkxFIxubHP2hXXg2Lax2IiUeN0P51xmXWrulsLltJqUn4IPVlFvuZiznbtCuuAfj2y2U6p
y0iYl6Yk8LBGAHdYixbBsLkahk0d2ReWnmJBFXtNAyebIL8rm3kYLCPwJHadHn1FXzZ4RoKqPfi6
toHctxxDREY9iTPVsJp0e2218rZOeB4ZkWyQxb3xKGGQ8TMGqPoYIIWvqqeu8hdWihL4hnymYvR3
Y2ZdJ3G/Umw0eiBjvi5pfFIp0c5Kanh8uBi4i7cjFjwcxGH1/vWBfxEPfzdNnhXVeqUze10th63d
NrcMZgcfoM1gsmLTQCiQBzayUrZT5JH2O2ADZmvTxYa1nSTlIh7stVxPd6H9ETnBwfE/vj6p02f/
7pxOV+EvNfJqckqU5ibgukSfxSwXTmLevsi9rw//iz/4u+Of1eL02O66MqH5Vcia10zybR9sMpVY
qv5DSNdBq9DCXis9mtxm0zMntmN0SKxD+W1Q7S8k5O/O4KyWDso7N3kG+YZUHCa86OqY4pwo52iu
Nn7v4E8gjzG/GEgcEHiCa+aqVGWWyXZNsUUUOsAfsFX5Z1Xxc95wiGVKxLSQt6G0VPrbSXxTiWN2
/eRWnpX4LDPD6cB8tcWmPitJo6VuhYNvhYjgmm0mNopsywKI0IvEzeiPZ+K1TEC6K5481dc5M8oU
6l6JnYu5YK5jKh5Q+CcZG8WrrnjUAn1hmO1Cn/RNWHTzUHrU0VLnmn3h5A990bljIOZpeldOltvH
+MaKdV3v/PEua0oPDpCDd1RpLqooclPwGxUl2dK/1OyNzWjKmOYW5g6PXFnex3JLIQoKTMM5YL1i
dK9zrDPx5FrFI1CNxMf3tWk62NWyh16iTS0WjxjKpeY+ZKAc8OYMeXrac7u+VM9OfvyyLVhVPMch
i8UYSSuoiaTBQxna+8Yc1pKO9v3EtJjbyc6R59g99QljX3kI83U9+q5BMU1lxz5o6SoCWRWzgM4b
bOfKWi/iGUhB3Jz5eBs1uVe14RquGUyqR0ubl0Ks43JTUIwilEgEz9PwkeXBtsASU4YojfH7wTJR
taXR7xzAzjkJADSTdtMkDpUQzMZ4n5hVeyXiXUm9YMAr3WP8C5b+IjAUuEwWtxqT6PAY6eo+yz+0
vFwl9ugl7ckHvynCG1FNj3HP4sfEYWcqczZnbiGYcTC01dlNF+/VeI+kEgySHy2c8UVLlfkoR0er
eXfCV10NvaIHX5halAgidiXxrFJld8hWUnFsrMKbtOKjr7NVI03sbh4tfYvkGmNos0s1bQ75gy2v
7sIfmnVmejlhu+5x5lTdsOhzn1JLssMa9iuLOwiTR5sWfJjk87Z4iCmlticjIihPa4oouFjbVDmE
075h9ViNwa0h3Y9RtXWydyvEf2qk3qCV8xEFfts7Bz3UNk2gvQiNvToSB0d+lzoNly4BVLUBXa4g
kvw+wuEEh6stFg4kiizVLyNL/qZj8Jm28hzbLZtEdPvFQFkfN48ZUsIz812fXMfhY188BEMD0Sh4
nMDf6BjsnRh+hiWBD2pmUo+CosBGVSP8t3OZ8u1zJr0SYf7NwPHJfHdO/q79SIHkZLNvR+PDYziy
F/968P81Zf5m6P0VafiXySWMsLFDSui3znhoasU7rTTqCmRY+aH30TJjIGpwQIgqIx0YzhnG8kZT
5oEpuX0IFEV8TGp6jH2qnv51laZeytpYK1Qvp24Tse2R7HXTdrhxIKEJ1kmhtKraHLsww7d/7SS8
Nlm+MBvcNjhGv/5Wp03t777U2fqgjKOO19/vWUF21EqvhyD0JBvhTIgncPpO1/HJvKyerRVgP2cq
6KR+28S3KeHKRr1zMPN+/RU+u+Vnk74zZWw4WRVvc3kVBQRdDuM3F+ezI59N91agCJ16dr8d6n3b
XTObf3PgT3p6v4CHf3mUTEfL+8yiP9ACxej8CR4a6DwinjPZ+/qi/GL1/u7GnrXeDCtL6ngyuLH4
V4q4IfvTpEi4iQC1iOg2lJdjZjNnCNfRbffrD/3sNp/N2dmkyNZ4+lpV+KxZp1U+TkbAB18f/ZOL
do7etuMwTKeW+xwYMvnr20FtsN2C3uvfvv4A9bNPOGtLRX6DftjQWM2Y42nWXYtKHOJCf1ECWhNk
PQpmyUZ5tbqBUkVySP0Hu2J7ecr/w2YIW8prC3BpwbiKC6oTcv7imOm6wWVKy3JRdco8ipJtxs7o
6zM2Tk/ib+7yLzfGXx6kkt290upckyaLLlNjXJZpMHeafq2a4zLHliYpxazOEw9wPZQfaBxZfudg
EFIoagfZyo56NzKflAglZa5t6DbN/BBNauTm1ksQMR/F1+UJVEJZU1FYPJFqK+MQ7mFBBTU4LRmk
mx+varuZa+Fj7D/HRjHHH7cqxvguH4dVjNw4EZcazfyMoODWefJ93a2dZSZAP0zDiz7oRwI5qX1o
P3xQzsa0MXbCoATJv1WSnNJO4g6AuAl7o5P7p379P16H/wze88v/c4nrf/8Xf3/Ni7ESQdic/fXf
e/Fa5XX+0fzX6df+57/9/Zf+fXjuML7n5//nb7/Ckf/8ZO+5ef7bX/CViWa8at+r8YgfPWl+HZ5z
PP3P/98f/uP911FuxuL9X3+85m3WnI4GRDP7488frd/+9cdpmv+Pvx7+z58dnlN+bfaeBOyIz3/h
/blu/vWH+U9d1mzToZ7vyOZpmO/fT/+u/tPQdYUSsazaZEkqJ0VnlldN+K8/DOWfhqybBMA4tmbb
pqX+8Y86b08/0p1/6o4GqVaTVVU3ZUf/479P62935v/eqX9kbXqZi6zB1PX3Gc6SZQd5q6ETNENw
nmadZ1fIejQkJWynWWyM8tzv2U7k7X2b6Fu/w3WtTvU3S5Cz5dGfn2gqtqrbsi7r5+FyIg/yPjqZ
rNtShWkYP4twnMGuuan99pr58MouWMX7vXbvtMarrFXHSBQvY1qyjpS0BQmk76Fh7GJCsNFmPOTa
SLJoZwZUEb4rD3B7/jaCWLKi0he3dU0xDYObeK62a8fAN2UwMDMaFRNFVSqWtVnGh1A4VKS4pxnW
vTBaNXaj3jBMTleYAZZUq/plNE23Y56ZsyTIWA5rvnD1rmKfAqgJvpBaHxLGBkNkJ0KHP7q1VmpP
dutcVYDuNBOfOAwddTPZmLUZR8pYW9Q9BtOqYbvRtUF3m2W9BowVGGrui5UqO1E39wOIBmoDLAtE
skSnHnItA7CmZJJLi4fhSRqOalXggay0cjk5NV5xFTFHX7C/kFsgH5WVP6WTDTlvShTM56GSeJlZ
k2FqRAAZmo4YUj8wF46aiQWMKm3VThTZ2RLCQ2nluSM1B4sy1MJPyxB/bDRq734sxe91rkeLNkCq
jVmdtkwrzWVbKungiuuaKWMRptl92OjO2rKth0kvro36RF9RGrceknjDHiFaRq0cL60SOq+MEnId
9f6dcpK3yQNigRKAEDyioPJ0W5WWbSWgJOZlTW1R2jhdeRuMqXycOugV6dRlc0XqpD1wO/XF0dsI
QC29LBE7qzLH8RrIyOcTmGF7keq02KO3XkjpJYJ+sTMyuQXU4BAFIEREczsNyUUuxLIbey32mlI2
1objYxSRHMAP9kjhCwpOeI1dRp3nPkKaMqTNF0k6NhIfmX7HzDjKOkL+dBkxWK+dSX3OnCr1ID5O
7pg5gzupGZ7zRLs0Jrg1bTNlXoaBE8xflR8MqaALGuflCR848Sej8UCnFvtk7AY3s/2PyAyDt2Aw
nmts7G7XJTSShRk2q8JMc7hKKckJgUJDzOQJjU4g6NLCGxMoeuRVgKQXhm29AjQSz6ot3fVhol3A
I413gHnrpVpI2jZUgmcLf8JDadbydQzY2A1lS6G7b9BvLygv7HFFS3PVcjDuG1FI2o1VZJvKLw7I
3IqncvCtVaQw8ZFJgBksteK1BJTdI+oynoNq6lGCmBdhpGg3jbAod7IRXKfUuaGX5NHBB42yiBPH
eLGABc6lcjQIYhiqhT6El7kBNc8yMoab1AFWBrj5tpSHI/vFiBc0SDDqYrnI/ZUIqRkVZgUHRWlq
z69oSAVBuIKgPMztsvePia7GB6MtjKWa6flBkpH8jarVP7aAPq6SERZRX9HAnI1d6EO1pmFnOVd1
VrfbymSbz6qk3+vOqIMwDG3kFhYd3lZWYT5I7UsyGBcmrne3SKq53MBE99VxL3rrVh+1N12rdeBw
PaTiHGOxEVPbmalR01x1KbVdTSoWmBz1pWxCMut7i7hvTVFxVwtdeHE7lG/dIDluUOnmo+/XpMND
xh1Dmv+BYFdVGwVFSRIb8zs9a5/ZnhUHGAv6yqrM+0hTo9syMOurWmv9Qw6jfc8QhC6lq5V5HNjZ
vFYM9SJrwHNVaJYuiZ2yn0Ypi5aCZ/WqIBNlV4gsuYQS2LlWHqJ9MI3xRETBkSIyosb94jnq03oJ
GqP58MNSAb4J0dHQCxmuMN7rnj7WQ1mET2M6nHqCzRFOorIMa0PfpkbHGluSL5qgv5FU/X7Asm7E
bWq6vV8E+zhBhhHrFRodNeqUY63Jw8ZIQEEadlR7CQPkuzJk1lbhBV4Vit/2M6tQKpgT0ElxoUeB
sk6tkiexa8XWakKajpZSJSvNKniv67SjllGX2krWMpaekaSoID9jAaVhLIuLojTkkFmgLJAUFu2j
1VSKWCR+Sw2+DOmykhbVyDc56SZc2Sr70Is2XcFAo72pwFfdsQFbNmRo2r5I3tQGS58o7XyrF32O
QkKPgdtavvViKEG+gAFJfKPjhOpsQGlCt1KrNoFRKcDIzAYgSWDsbS0qrvwqiS90VFqrYNCldeBr
4EeCVn2dhEAxY9itf1NbreKKNuwQQ47gO/1ygCY61dlVELXKnMd6rdgOIoyYuhMG/GpcSDI1vTYc
1EVgal0+Tw3L8FJngosTGs5lDnTrdMWSTRv1XlY4kJVPmVSak9uLLlSjPRh7/6PM9e6y8s3eWSgZ
6ZS8NQu5laaOpx7up6qPpIfncQtzTUUOuGv98KOXaucur2pnLjHHPzedlW/VVu8pEkpTu1UJtyoO
RWsWhLdENP1yJU28Ke3SiyLy9RdpJDLP1/ppNejdtVpm/iYcrZZdlqbPCxFN+J3a9zANkgNhU/nc
tHoFmlWPwK6O55EWN5e1qjsLZIj3VZXHs8FkJc1skIerUSAwCJIE3jpVtj0NfBBAWWcyTIx9hlzB
ka9ySW3mZAkPwSy2UfZj5TvdQ2l4NHJobAaN5DZxwMqVoBIoIcY9PJMu9nc2MxAlTiqHxWDA9E46
Jsk2onedVPgDCystFlIj6L7ZHYxj34mPTaoPLi+ED4zV0e7JVAzdYsqyCwNG3wrk/yrtMM0QEt6P
4byR5HCV95a9KxNNWce64n+0aEJgDCr5VqrDaqXoEL5yNfoQta2thWHm21JJnDtR85AyZEtDDzm4
HctqI0dFNxwFEi+YmIHcbGxNt1fUp04wXi0Ez52BCZumMPKm2hz2egkSTDX/N3Nn1iQ36m37T8QJ
NCDgNbNm21K5XB5fFO2hJaEJJKHp09+VPudGlPk7K+/h6Ub0U3cHqUJsBHuv/Vv/hs0A/G/Z7/IG
LF1w8scOWrlg5FcTLd5BRakPognl1ZjM8w2BevoQ1xZfNc1ifJISMEoGZpA5JfrLXq35ndl7uJrG
oA2Waz6A/LWqzwWp9ptRA7pV4/P3BlnMU9Jd2vVGmEE9dCvR3+OmyiFJS8ZfZM1RT15a4CXBnV0A
eoR6NWLl8AQ1BgqktrzqOmTpx6C7n38zjmMa3soIZhd9DhwAWxh0gnU43QlsPyhKI6MO1JFCeYJE
mVhEcgSoKn4bJ2J86OQ23e6MP1Y56ozN2oN0JepfLDYwP4cw9o6X3V0tourGWiCtC3QiHrthQwAG
oLvbCGC+ZTbd3ayqIA3W5nM9s+ptGedPezfw56Vl4C9XTfcQz+HProdf9giOX8La6JOe5+l9Me/Q
S+Jnezr8HIrpqt8HODzMCxxPaY3je6nec7SSXVd6tu+tsGCnR7sQKb6k6tNs8fEco6LH7mjMmwm8
IkWX4i0Q3cmvPBrhOLcO4aeqKuRnMeXQtqhNHuEDAH2lVl3yWIbd8ggT1Bq07mKF6iHhIDrigj2j
4qE0GnnQnttX6gsfchwew6W5ioQBjiZqhjTYChwISaOwd/fwJmqf45GMgKl06MsHCfI2suwhJFv1
odbJO9OMQH4hoztx0ryNou2LGkvkjBLZ3KsAiqJ+gD5C0hkkTf4BO111bAHzBBoGX7K5hPnDYPcr
3PJ+1jYB/2563nr9fsdd7B1Md37oJPpnW5LyuZcl3MeL8F0t2meNQ/ZDW5WwAFxRGMWTIa8KrBFd
BDJTpMFpssXiW8YRFGhQpoCWyA0gvuBGNw2zd1U+sRtowdsruPkCqWtWne3t/mHoO3GDyzxgaCe+
C/1dIYoBhYZWVW3DO91Q/aRDtLFuLb6gaJ5FPaXPf5IESXh9wtLPOG5uYsDPbiDKMVoAQY4P2EFN
GzDyUU6QrRv1M9Qw5VtU1MktS+qbIoA8tDAzqpsjiMKsae8L3cMm0aIoHo2Aic6zAFStQn1SxWWM
ogGshMN9uisCoK+VXgSMJ1r2tJyYKIkE83FDWUFF/DhRhdwwk+AlJtHD3Eygx0joXrp2j67RLfuN
a3Ryr0O1ZnFbPagFxetCCfSr6xgV7o4M5dsNRPtuATkwGgd2rBuCHnkevG/A1hE9oL88RuFID1H7
WFbQOAZTCOClaqaHceVW3JC66T9PI6FId+1vkeSG2HrqP6Oq9p2aHUoZgwvOIeItJDEhnb8XkBND
oxM1H8IJpmKoBIdYqCuD2ZYe4Jq12R7ygS4E8b056QCnGExEyEzsnTXyTlpyt3W6jw4crlYW+uhF
Y+nhirnn079FTdl1IENsx1UPhdMOatchnAkYNyP9asZ/F0gX7udWCCgnq/XrsswyW8tQ/iD1vl9N
QEIfe5yQoGJtQLsLivVmhYXxbcXipxGe4MdYR++HWn7vBvqhmcriIe4RDRXcrw7Txj9UpZruQhYF
X9YuqW4NruRrm3ycpEDGnlXf2gaMO3ra6bhsmkOpgO6TklvUFGMBTKXEbRaWKXX/VrbBvdh0c1Qh
765k2P8c7d5+qIuwRimLweehqLMGwQcpCECO/QCx8gJ1GBSbeDJj5QOe6WuyfWo2dMF2QZ/hsh4+
DRy6iqSB3W67bk+s5y10X3z82oc1bsmiSG5tXpe3dEJHTAyW4y1eDP40GZwYcbgv4fnmG7qcpkkg
YLUeFMzMpxaBhz/geijUA7SZ7Q0WEGpAqr6VK47AdH27hI26GXEPP/L8SW51/W7pQBxtkBZFNiD5
2PPmDt66J8x/sr8FalijfQJcRIF9cZ9J/CHqS/IJZ277do6S7b7t2vwHX3FfT2DX9xBRSIUBmgbt
0j5waK0Pui83uDz0ERQ+0GQRtugHlShQ8eJI049jNZ+EY5S825HfuJ/mYLzhA2qqDe6yv/Zo0z8A
qVI3gwIq83dq7H+VHnzuW/zj5v3+yBT+v2UQb3/1pxTc6A71/2EK8eT2fj6FeARe7Z+XCcTT//7f
CcQgiv8LabokRJ4w5FF8cs/+7xQij/6L0QCqmyBGLg3Ia7Sq/98UIv4Tk3GAFB8Lg1ic+rD+J4UY
sP+KAwnJVcwo5VGI7qb/RQoR4/xnlh3ZyFO940WWfdqxjSRCFo+0W8A77GqOY+HkVWXC6KdffTE6
eJCQ7k6keAQXpgcMt6iwFJEjejHF/5MOfZn+PPfsTg0Lp521zedAZPUAYCa36qRNjvWd3+hI3r58
9oKHdcK0jDON0xkgtgBM24FfKCede3SnhFWCaaM59MoZG+XHiImPSYRUn9+DO6UqoYakMnEYZ21Z
3q5Rf2q2uPIZOnTt5PYhgkGCiuIMxpzPLIfbUt2u44XBgz/ztQTrnMccakqnRrX0iVQcu2S26b7+
XNbSPgx06r5JunI0T0G11vR9dNN2Y3hXoRMR971E+dAi8NunFPuLlTrURRIYuKBlqIdUxxza5n0O
f/jNmlO0aXOpxxygsAzG6FkhIUXsKZJjfoM7AUxrQnTCliibaFfDXKPIugaler/BT8v3xaxwEm5i
DZoQdpvJD232j0kT/fIb2gneCbkYzvMuzPYCbxLV3HcavdpeO0MondjFt7LYqrwMs0mh5wZ3L3oX
CuDN/R7dCV4Kc40inlSYySW8C5biPcxKPCfciV299UPTadE+ti0ZAOuHlCtcrbxQvvn7roNC1p+v
k0XQ0U4RadBM18CyIGT9+Gg3BhMNr4lxMXIsMvPM56F8VNsE3yrk+3Aa1x9fH/zvOBkeuiw5YvMO
qbSmeOyYeg5rI68qXHGBpFbhdghIN98gXRT8guR3QX6PwflQTMn1ptr1wyTUDMm9DpnnX+qENLwb
oHsnk8nyQKFShGxHiMSiTwsw/lAnpKEDoPC2KA26J/MP+YyWzmTP/T6aKIv9uQYKmIz2Cg1UGTOS
ot9Ef1/L4M3rr+jc+nJiGjXZyfQaIt8q5PRjXEOnudb5hfd/bnAnpu1eBYy0uAN3VYKUQbxDeKuS
CPxjv4d3otpECwqsbaszXlvcMVvkz2AFET37je4EtjRVoi2Qz1knUR6wuN2+YyvyEK+PfloZ/6GV
4Ci8/PlSo2WddyFHni2oil31BZCoi+3YAxva8ur1nzgz/dz5OEe5QQ1kW0WWLAwd1JD7y8jz1bqc
uGgpUZwxcZLZRMIJQNYa6R7UOv2e3InVfotCEwVrmJmTm0XevDVF/c1vaCdSO2SsQkCJAb1XJqFA
e9vtM8pgxm+/5qd38eLzC34LKG0m4BlkbPeCwMiRX7/+4OcWjBOp6HlH626z8axCpuY6r2XyKZyb
Ep2aNvj4+k/8XXKERekEbAKjlTwaRpG1HKq7RgbjgymmD3ri0zESVZVcraToPlW4hgPy+++uCrSd
rQwF9wgGi3SDFelU6FMVc+6Sh6AqR3wQDRAFaAF5X4zjd8roDLVU/wSXn3tRrRJNzjE8Dw1U4Q9r
FX56/Q85t/KdjYHyGUBnkncZCt4b7DKBDuhol/vIzDFLzsaw9LjCm3APs8qqH/OyvK3n8L3Xg5+u
lS+Xz7xETQmHUZlxsnyOEkDi9u6n39DObgBvmLbb9l5mqHa2sH3QWc5hbuM3uHMWb7cOaowVgxcM
raxvlqC98H06Pd1ftsnE2QlyK0IxYdCM84amTDdIIdMAEsXBhNfTgpYrUWqUMEgQX9ATn4kzl1QW
TRKQ4FrzDOqU7S383+oHiXQerAJXduU3W+4mEQczM1TJrMfCP8CK6h2fG79bkQstC7qRQYY/SNSx
pXpee2O+2Hy4xFw8E1iJs0G0YY5DdISvloDo3oT9Nx2WF970uXl3YjbahjZGsllkQ9BUKYtA6iUl
QfudsBex0Od+w4ncutRWdDu6Kua64V/rDfJ+nYTInVfV+AxmQf+ei2G+g8tsLq5Ry9ohS8nJ9dJ3
wd2udPCIkr2BUosn1ysKIj+8loPLQWM0IsBcUZatUYlCe1yDuqI/+43tRH1dJcnAInSSJbK+E7Qr
0O5cDX5R76q0OpQMYY8w4hBQD+FN3FN1U87yi9+TO5Ef17qOqokG2cKR5mKqSW6qHq4KfqOfVsiL
7/QeLOW20Bm4E4UUuh6o/DyLIvfbxl2tXTQHmoR5FWYWyZfreoNOipy6I/ye3TkJdCh28TnIk6yo
mwkCqeFjI431+7gxJ8JVYeN6YBg8yuenpEXJpRqY52J0QpyyGHUghdzEqleg5FGHhwnv63MSnNmZ
XCLaPENs2RcmyVS8NG8GpO+/x7D//JDk4PShEM+jAySh01Pc5PBV6Sv+od85+qa6FqSdeDoGySo+
owfTJH5vySWpCQh+0M7EmiykIUx15igU76s5Tvzek8tUo8UmZds3bWYYaic0/L4n9hJV88xculi1
wNQCxbykyQr0BN8sI4ybYgoJ5uuv6tzoTmDnMi8JERw9y4QnsKw4SQ3j0e/zd8rlv4zrQAVjUuCm
n7Vd/AEa3FswNq/8nvv097zYMkiiGc/BR81wEH4Ls+8kYBcwdudmxAnoOjZJsSdBk0nafEdT5c0Y
1J7LxAnnFjDQceJgSxFCUTwMYeQ2wTXFb0aceK7FoOiwhQ36O4E7WVQIou3JXtJvdOdjPTaibqJI
5Fm+6vyKKJCRoe/b/J7dhatxmwRbUFXgz2gu4e1eo4VAiUuViNO59y/H1lPh6OVaoWVCQ5NTkeUx
/bV3aF2Hb2v3ZHgMhoRdYLBS7btf7uk3n/jFulx0MMcr5yLbAO1404dFiz7Kxgtux0O3ZRsFZMge
wK7J0DMFHRV0FFSNFzbtM+s+coLVFhRqjREJCqs0v4dcrLyxK5/9toLo9Ksv5qWcbQ0v3rzOSN6M
8IdD/bgI6IVJP/eCnZDdxyVATdfmGWdMwRpra+w7ZhcIKfppoWBi6EqcjnHlpSatc3PlBDJl+2Ih
V8dfk+DKCcQYTF7LTYfT0Sva3N5puZlcxzEsBycIl650bNAxTwK/09bvtuoXr4IEol6gpqizrdDm
wCZUyOeJrReW0bkq1H90gJbxqKKeIOliwHOD5TMEGHtQ37YjzW/AaJsezCw3HOijDoIFGf+a+gCn
Pq+Jc3s8B1Tx6xzEvaydgFux9V0kBx9cAg/dHs/aGAqd9FRnhWig5ox/rfnodxT7nQF68UZaUppi
CcYd2lMDf2nw/axtPXdut8Gy3MkKnNqoMhEkEJF1RQfl8IXAOxMHbuMMBMjwXIjyPA1p/JM0uBv2
hnleaEInqle+zhrfsjXjC7DcOEOmyQqrP7+F4kQwNvxupb1SqH2XcLdFQZV9nTa2eA7vfIxFEcKy
EXVknHzKW4hkjzvvb/2e3PkS672pDfwZqwwNlUCLouUcIuUA5pRew7utlHyfoX9uC+TT0BoHP2r5
wa4Q2/oN7nyJg0HVJbwM10zX7NOUwIi0C/xacnnoNjzqkuzID8Brbx8FbMU2dC90kDNc+T26c1Au
NRbHHgRB1nAV/1yhLjqYZvZy/sCzOx9fSdgWm5HuWVMOv4LQZID8Xdi3TkP85fTz+472YnMJY3i0
Uz1PWbmN1WM+LPagWdV8HPgyPvvNjROpskmsiLmZMnjZKrBWiwSWCG3stzsGTqgOax+2G+NjVuKm
eDe0WrzDrVJc2MJO7+9v0+NEalnMI+HUjBnEwvE/SSQb4M6UvkXTm72F8WRtLqx9fuaHnLhNloqh
ibgfMjNReBXqATzettefVrEVT1Ns0LjU27i48Bk+szNT+ed5S8pIo9EVysPQsJtKkiMBBs7rbVMn
iCOVJHtJV5NRC0YTGjdXMLPm8MI0nXvw0/S9WK6qXoQq2kCkaOJ62wcfAqP8LnbUieCkj6E1MLFI
d2UBkgMBZwdx0vOxnQCuOiHnvQQFq4b16XGrwdFstvyS38G5STn9+xeTEnd5w3QUkfRkftuPI5Sx
npIk6sRuF8mVLDQkcAYHQ3Qnjwu6KvwWihO4lc2LtUc+FSxdkGpBJ5bFJRz3uQlxopYIdJnZYcfQ
tvtAeygw5tb6nY+pE6hUoWzdl5SkJWHwdinBJ5na/tI28PcnD1wJWBNG4NLUjMBgSLYHVRP0dQFu
6TPjUDf+uU6YBbGVj5akgQ5P4mdzm8cq8XqdgSvxmmdZFf0WkxRQp4+EVseiLi6UG85NihOaYaHy
ecNJNUUP1zXape9V2331mxInMBM7BoDT4anHrr4Jpk8jzMv9RnaCcg6sZLPYSEpp+3aGD5ge/URp
gXSCchZoG9tzRE44xe9nyLvBivM7g0EG/+caCait7QyYdroW5t1q1+tGJ//6zYgTlUUYTVsvJ4LS
oCiOLbNf2Rh47d6BayLKpNnaucPYfczEYV/Wxzi0H72e29V1NQCeN8uI5QdJ3RN6JFHRnAGB9xvc
icmERUWd0BULEGxay+hdtUV+K9BVdCX5MNShkhKN7sCqbxvuGiB+XLLwPBOUrkdo3UbG2GrBQunX
u4SRK+S0PR/cCcqxHqKKxDRPJ95dD1CqQNVz4bh77qmdqMQXLByZxFOXc5fi/EBWfeGkeG5kJyiX
einskM8k3RQ6BE5fYfTX156rxInKFp5clowcDC+zfQwGtMHGu9We0+3EpSniRfatMtkeov0vsNHH
gACT+/r6Pr2z/zxAB8L5XIJ13ZVFsA9ZvfefKsUatH3sT1Dde/kzc5Cx/9ywxmEapV5b/ACadQAK
YOZQJjhfvf74Z96qq8sCnBsnkziB5q4s0dHUARd46nD0G9w5zLJqCfYZZN5MCRuBRQjk4AYHIr/B
nY9mLU4CuGjHkzPbXJdyEPegjVwqsJxG+ctr5U6INujCX/YWIspArfYbk0147Hdt78K6RntMD8TJ
hcV5Zv24Ii3d8xW5TvSE86iecSJCJhfttZF8TpIEMfb6XJ37ESd287nZNzpvOhtHUT/GO+dvRKW+
o1eN3b7+C6ft/G/z5QawrgnKRgxCnjg++UtFibjai1ilCiDaJ8AmyZWRTNysHQX26PXfPLd2nbiu
xDZzMpDTNxFYZSA5jmjl++E3thPWwEqYReSmy8IwCtF0hw7GqQbV1mt0V1rFFSPRvue4dRSrfBMD
tWvA+/A7BbsOkxrJJVy1i5OSvyzf6TgH7SRQu1clI3CdJsOkyEku9xnJDvUcz8vXxbL2wjI980Jd
gVUBbXkbhWqE5K9+NKp4nBPAwvym3AnopZsU7dphzBg14UHXgMKo/Zvf2Ke/58X9dBrCJTaqHTNa
2B85DR+DpvEc2olca5HHmMNmzEbbF29BFTZX0JfZu9cf/My+4Eqo+nGWrCRizjoxA6s9trh/VHRG
x+E8oXD0+o+ce6tOmPY6aAAlRyJbC6IPSRe/CUb75De2E6ZBAERCuJktowF/IDn/ahP702toVwlF
8EVhy9SieXUkyWG0wdsEmJArv8GdUzEzpkyCuSpRZT+R0rv6CS0+fkvGVUJNkK/O85IvUJ/Yx3rP
v/Ep1H7vkjkf3dVYXiiAY9LBTPIAoMx7JjxzMQFzQnSqdltZ8FVA1sJC2aZuQMd7c4l9d2YZujoo
HBYUOMPdlO2JADdqe5ur4dnvbTpBCpPycO0i0me8x94CPM8hQqbTb1N0RVBmzklijBwywFK+FnFU
HHvk8W78ntyJzShmOKIleweFlXmskCtV5aXQPHOCckVQPd5mHSh8QemS/NJdUMDLPvlqpzG567ln
vjRwlU1MrizJQRZCOQiVDzUlNxyAF7/PtKtr6oJkQU9KrrKkm2FsGVSwgGu7CyemM+vRFTapZh6h
m9IowfEkuq2I+M298ZMz4AT/5yepHaNSLUBPZGHJ0f2IWvfxd57Qa9m4yqa2R+N7108VCvTymRQh
wOnUT0KCnuY/n1wzWCMCw15lK5jpOwOanJjFb/tyHSPRntMM+yyqLOzK9xVT/7Kt9ys0B65bZFgH
KIrBYjADw5C/k9XUfQWQmlz4Up9bLU6gyrYCjCPGrCSKPNF2+Tl18+w5K85HlIPfRqKqrzKwqMCf
tiCXjk0V+61zV9w0RhpdRBEts0bQz4LFn2wz9n57oyttssnE0X1uiqzeIF5fiuoO8JvCc3Dn9kpH
NBrP46kjFgCtozghUpNefvKKIFfKBO1eqDp4/mS0AkFHsHY+qDXxcp1GN6HzJW32qRxnATcYaefq
OEghr9d688ynuGIm3pJ+I+2IvBvcxUJhH0zQPvpNi/MlJcUIo1DVIw9UJbcmGp55A1Mfv7HDPzeW
eU62WY+VSIli9FqtU3HVD53yXC1OgMZx1cKpvudIj8nPyMHBGCn56PfgTnxqC3fKPCx4WrcLUDHF
Btxy7Tnjrl4JmgEZ9ysBxq8DJEfK4JZsjV8ZNnD1SDoGYceMdZLGHADAVW3Jv2uCLLPfG3U1Sb2m
gV5KFaebNuJmsHFwDYOFf71m3VUl5eWoyDKtUYqa7Ee+6Te7nv1O6K4mKdzR9JcsSZgWg9QHOGsp
+JX6PbXz9bQjVQQisCUlTdxdz8F6SGzZ3vgN7kTnvtc57UWxpPEi3pD49CGK/LJ5LvfdSNXFcxEs
KQCoMhv2iBrgniYQdPwe3QnPzQjRQxo3pdUOxGSL1CQI76PfZh46AYoeLdrsJprSiAATHkX7L7lR
v2XoCpJMnU/QHoPmS/rwei1hBMlBB/NbLb+9dF4kLoyao5lGwZQu7XS3W/IEtNCT14S7ciQGGYxe
kUtOtYjKQ7BHYJqX5Nlv8OTPrbyMRLwOspnSogN8uZVfZEk8i4+uFqka5wkAWjmmiYLhVZg0gFBG
nkctV40kg8judcHHFBS/j7WtH/nc+m0qv7kHL95lvQyDbkEVTpmKZXEIhA3ut4kxvwOoK0NSlU2g
GBSn4cufLfyaj0Bxen48Ayc6d6g/l7liY2qicj0y0fCjgVeR32JxojMQc62QUOzTFaQPuIXDJzgc
Cs8QcpVGMRt3xL/qQdGcD5uF9VFM/U7OrtJIiXIaWFD10EqEV9r+E+J26zUl1DnaWtm2bJow8pjA
u7gtVn1V8MhzcCc4QaKKzaTWLl1l3r5t6yVUR9j4+rma8MBlTllpSzsDg52GyZabKxXG43aLdu/d
T7gTuNipXYx0A4i9g5dN+Wa2Y9qJSwZBZ65xrtwI5YpxZgnrwH1XY3WAiTS4TQBT9H5rnYZ/boyA
uMNPipk2nTXqkcdoWLt/YT0S+W3q1InTYLc5mmAWgMabuf9EdJ4cZtKGfmcAV3kUAe8vQQ9vU9mO
zzUzP21sPvsseOrKjnZY0+lNK5ua7RtMcX7EMffadqmrOdpHlsOnGiNPS3Bk+37o4C3r99BOlKJU
ZmM4RFq4fA7m0MX0qAogqP0Gd6JUJbxYQlCm09yy7gdyIvtHXAS8vs+Az/25DEWBNvmQYplXAv39
RbR9SHbmpUM4WV/8UWxJJgEvhDzuUr0Zed2ODezII3qpl+bvAUpd6ZFpillSCmfVbm8e2G7hXSMX
v52RutojGBzD+TkMdEr3nB13Vb8nhfz5+vs8Te1/FmCpdEKTLGC3Im2GsRms9vIpin6crl8Ami69
3yGauiIkDXpvXcUL8LlDomERNy/wTK/6kV0C0ZyZfVeJlLfoTB2HfUhFQQAt1VhD1xuJowtzdG54
p+qywdtjXIpFp3tSZM0MS4G1VX56OOqqkXpbboIr4LRVZd6FK8mqXHlVdKkrRRIta63aW5y9ZvUs
5wHmt4PXnktdWBRr+h3VxRrfOEX4ERfH5zYh319fkuem+/TvX5xIgYEFXjqsTDrHsC1We3S/Aonv
t38J9y5qi70kUWHS2kTre5GH8MdQurhw9DptsX+JJhH++eicgbUvJqLTqaOyv5L9LL71VbmWh3aC
9wAbLKC0bdL4HTmocKJ3H1c465rWpGSFb3DeoFh1LSCMHa5efxVnaDrUlSkNahY0huVIqmtu+T97
YOj8Dlzt7gtq18J+bBMzixp9swXvbsG/A04GXBOqPy2Uh8NDzPuoPVYBGfUDstzwuUJyzoJLrGuF
HSaI9uMkFVobRT2TZxhyg4lvB9hpj4Nc7pd84+2bikyRvZ07WP0UVbHCEIFEcHZ7/Q88s9ZclZQN
OewI1lCnJdfg7ZIvw3rpdn+mpY+6GimRizkqiTZpZ+yePKyyh+0lIxWuP6KfhhNHbBs/9v1WL/fa
dgYeIvkIitzSj9GF9MWZ3d1FXCnRLfkgdpPyarDyehJ2pbDZrZTBxYDAYsZvFp1DAYywAz3WkUnF
Hl/JoONwxAYoz29w51BgSNhaUYcm3ai2T0HDzXVpgWH3G93ZbMIkANevnkxqVWmeu7aNbipia7/z
I3d2Gzg77A3AYmMabXl/oHjqBE3gR79HdzabRaCdbbKBSQ3KmYcoFw8NJ37HU+5uLMB+7/AHwaQ3
ORpV5NzAcXb0owFSlz4FDwVbmm41yJUw2M8U7J6T/sKUn1nyrkbK5lM753Nu0nyHLwRFgueeVxx8
t3bNL6zIv3tGc+pKpcKmgf/CTrHttrL9p+7Gf+Ge091hs0T77F6sXwEvzd8QkvdX60q3k2k2COyS
jjeBseX7NprLq6nRqCGuAIjfl3koHgBSh7dPgP90YSLObG2u4irhU1vTiNfpHFXv98iUV2yGltpr
7bmSq5ZLohaOsOFr86sstntt/KA5WAt/fkOjaIaP/QazhZjJa5vUb0Ad+On31E6wcwJ4MBt7k4a9
MG+xNuSdHdvpwrI4N+FusO9Bj0QaNttRLe8of8wZucDzOjeyE+k1DGDy3kqTShM8c1smGeFq++A3
KU6oo7NxhWi1QLooWnE430R3BEri2W9wJ4mW2xLtwjUyRrKDobYo4R1gBdb566OfOW65WquSrdNA
imJIqUXWksC+6Z3aaPcwMtY8tHHUf8IxwnpJ5ClzbgGd1FEwanyHirL+d2ia+Vjl63r7+l9y5g27
4quxqNdoRANVWufDDaqL38F78NvKXe1V0ZdiHoGZTnfYmgvZ3wTlciG5e2avdZVXRQHOUs8GXIwa
kh9729aHjcCcY4NU2O8j58qvDBcBH1at0zggD7i03w7D7nc9+m0B++KeEcEyUEuKOa/4zD7VSMi8
XxPt5ZvNqau/ilkPm6gGKx+sXnLsK2S+597LoRmDOzHbDHW1LgQbWTWT/qZZgDzmhfjutxadmEWa
NK7KvO1xXec/4wJ2UKtuK7/zliu8Wvoi32iN+1cywMwRMJDqYGbmeR9ylVfo6iEmrG2fUlK92dHZ
jrZPXNe95sVVXu20bewyoiDQ7+UXjRgdm9lvg3dlVzlOcrJe5yZNDIE3TC+PKK8PfuvcVV0VOl8X
9O/1KfyxYJQmPtdd88lvSk7b2YsQ2sseVSOBoRPIxa6qpvgBVy2/ihp1VVdmmUxua409kQJ+uibF
t3GHLZffkzuf1AgsfLJU2Lr6aazvwpg8irxfbvwGd8JzHJZcthHt0tny/nqD/uqqqoTn63TCs1Cw
amL1KUlKpu+8LN50hl/Yz898hVzNVcvU3KzrBkPNsoxuF1tEh1Bo/uA1K67qqiIL4HUrCjDw6BkP
VUHuO6P9Ps4uQGoz9RLBqr5Lib5qYjgER8A6XjhlnJsV53Yb90KMIsF3gs7dj6Yc7yuYXnqO7Rx2
4XgH7I5EalFF2wEcnuNQeB7RXblVWc17Qhi2cTvyTwzWh2P+xe9FOgdd2FHC/LKbsUySUB7MkceJ
9JwPJyxzvRSdrqomhbE1bFSnvIF/y4WD0JnTiouHgs1yHRZdgjVSSJxUuLLrv4NV5rBM+/LsNzVO
cMoVH2s+8AZCtAkeskJlK1uM37fT1Vwhjy4XKeMm7ZAxI3F+b/PF77LoKq6Gcu+2kOLbxkX9EG3x
Tc7Nz9en5My0u2qrYSrQ7AiLiVTjjnw/xZ05KiSj7mO+ez68E6Cqh00vjHVxYFnG8DpgIn6ntPbD
tFBXddVvA22RJ+5TGKzdxO1QQjnSVH47rouCCjYS4Hhe6LQr2G2dXHWlX98t+g7//DTbgdQFqasy
hQyIHmCF+WGqK7/d1lVd2S5hMzpmdAqTZHsQhmdjQPw+b7894F8cKappVnEwYEdE5ukLwETvqmHw
O624equxDjlnW6NTuJ59spt4YkP1/fVFfuYb4cqtollEUz/0pxLRNB+k1Mh0swszIvDG/lJUcNVW
ka6XutVwUjYB1cckKqMnyBvUrUgmeSVYvgBQT8nRFOZSGeP3jvK3nzxduF+8BDbvbTVy0aeNmbYv
27igt7dsc3VtJa/etBXsR8QcDAdNpr05DC2cYOVOcXztuf6sBrE+Jd1kj0iw2KwO8va2btT2TNt4
gk80f4rgxgWvQL0fRynrtxP62Q91rS2cBrW4rWCMdzssMG5UW/6tH1tyS7eVFn6fmMDZLQSzRUxo
p9OITvA7buCQOHSD5wfdlYFJXRVDBb9eiEBw46M73w9q8APaUFcGNktonCnA7mlSFOB9wjJqY3V9
5beEnQ2jUV0R5rzu0m0LrvkWqkMuuZ8onroysL6f4VlRrU0atMBJEiYeZVT98ntw57TNVbCgyZG1
aRGYLwmTd1uo/QjI9Hdt50UgzDRnwTZtbcqS5H0j5Y8gD7w6YmG192eMwQe4hT0zgoar4kdB2u/h
IvwOCq4CbEO/p8wtZlsFbLqp+fWK1MON12y7GrCKT0E+j7wAaSrs70PaN2+DWf4fzq5kSW5bW/7Q
YwQIYuKWrOpBapbbmix7w5BsixMIziTIr3/Zd+WGulQR2GilQKNAHJwpT+Z0wzivvHU/sU1B+Bfy
I117qWmo7/dt1w8HwAI9hInSBmKqp4AZnmwr9yPuIy4qLOhMU67o0lzGla7leVkwKMfbEG+R33G9
OIz/XKClhGg26Y3Ba0PvI4kZmaDv/GChxIWF7bsUc94iFVyr6nPAtuk0lIefbBdxMWF73hsKZuT6
wsgYQdoKyvOQcvWrd7qIsONAg4TQsrkMqMIneUM16Lnl735n7gThgkXjrFtUJbpg+FpZRpN4Nl5V
CRG7kDCQHgcR8NTdpazXHGn908F6e+OyvLjXn9wu1n6xiv9clglgDQgoFwbIwXxnJzItVYppgiEd
RkEfGeQb33eF8QqH8NccJ19BcWpnmJMBLL/6WLaPTJA/PD4AVnZcbIN2N+Cbc3uBJn2TREZsENZp
P/x68ZdF3jqklzzjP4cEWQKzt5IC7rfHd2Ucn3it7kms/wyPW6iA/3nrt/6GY7Wm4lU0Hww/YFbE
njdR/WO4qZ4DjcHLYC3DT8dWiPdFqGaWNCtpniKwPEBReYmGZ5ZL7KQPt2pPw7y0f69TCO3nX//6
q1tz3DSoE8KFAIJ3qcJjGpK1h6PWRd4/VQacI2kbtR25GxmtHnrkKfelHKMnBknFr2avondyaPaH
YNNl1kkpTkDFDemvN/ZyNG8dGX39WWJaVO06BO3lkDs/aaIxbDR5lV5xoRwXP5NDsJrBxS9RHN9x
CCKnewygqt/WnfcCLJ8imLupA4/aWmKOaTOnHLRtfqu74LRhpCJaTI+yQ4gp7/kolsROXnmHgC7v
61OH3G80A1mP1JdsMhEQjwC/anTjObrySV1omsnLZReStJfogGa1Jj9yGngJgGDjzhMRxjWKAi2q
AnqSuCqG1QlY225kTG+WHLC480SQtR8D0Rn0XgrIbx4ltanZI/Xe6tarq4Y/4bwQ2oB6j3WiubSz
Uqdxbt+te3Xrylzbv2Pj4OKC2KBdW0zuqe1RgTk0bYYwgjEP0if6xP4dc62qCNF9V7eXQfDps96q
5yiYzRcvg3JhaQ0om1oCouILGrQhoG/xl2IG/sVvccdaN4ADrDEbdv4yOSG7J62CZ6+lXTRYadk6
qrwNMlTBRVKTOk+kmr7/evErzt2Fg+kW1Qcz4qNCweyc6/G9msxDF6lzhSktKkqf4EfELuRr78eY
kxxn3xT517iIn2Ize2FVsbZjtJAUphukp17WXv9lpHwoYv7p16dzxau7xFnrimYpBwYOJaUBReUy
6s0jAWTm3jRL/EfBVPPx13/oJb16w09Jx3ANWIshgR3rS1xw6LZoAU0O6ISb+/kg26PZBwvIvO3G
ROWkQY9/Wr1g0Dg916oJLtQmcHompF8r3fzV9F7MgFjasWZrFtAjNqgMM9neNS3GN83Ivv36wK54
ARcKFu906LoDax/B/nsdzVHSb52X8gA27hjzEB62gnJZc0Gj7H1e8PqkKjHfee3chYKhStmtaNUg
alhakjbL/A0dP6/KgIhdDJgCMdrYjqq+VCUFtE+scxJV/Q0HduXMXezWEtZl0xVFgx7f/vcWjnN6
bI3vzh0rBmCXBuGMh6ie6d06B9/navUidMapOJ6Xl+WwCYvvGRPFQNrUfZ0K7lN1xtqO5a5rt/V6
2JtLYUl0l+eCpyDwrO79LotrnTENI1mj8rBPY/ARJPXvunA9bjw6176nY5+9Dfe9ZVtzYftRPnSx
0o+o6t5qUF7xLMKJjulhNjqFprno2RqWFn1D7kQY1V+6AfRTixT7k10iff71QV0JToRjsjruygEx
Zn0pCavOXIDCNxS8OO9N51XnFLGL64qkLI5VLs0lGkCiaPUHDDD4vWYuiqvnZpmUXSsU0/tPdmy+
70v38OuDufKRXQyXrtuNDtvYXCYry/M6dUuKMZHixrFfW92x2s1UHWRzcD83u4ikYvE7TQC299u6
Y7aQPo0hX4H8irLuPV7pEpbFvRhu8DUduyUoF9IegkIXXqENHZM6IQtcvN/OHbOFhly3DhaZOrrc
/ElRHSekC27hrK5EJS6IawibASE3b0AVHCbByv+Y8+lExvZzHdeb5y9wrHcvmUbBmjWXA6NXYwVO
9qb60+9wHFPFxAadhz6GHdXmM4hxTbpqcms25MqFdJFcnAMiHhczMqCh7hNggW2S57NX3VTELpIr
bydZ0pU2l3xf2nQg46dJS78w3wVy7V1ZqxqsFJdlL7sUhZs4nfnsmdm6WC6AgI3Ya7z1LSPRxy1G
RwxyP7e0cf/XMXkjfnXRXDE3pkS1ogUIoF8zu+3kg5wZ+BfXwtzNc7AkAPTGaWUq0NjzIkipqatP
wsjqqT0CL4QTPo9j06FmgZ0WgMvbkJ2gzvp5p8zv0rqwr5V1lE4K5yeO9es03LWb9Hv7XaqtLUTB
uQUR4aW2w6Pe6k+N3m4N3V5JK5hjxaNV07zSsQb3fDu274deys9FZMpTZwyISUldggtKRBNPpCnp
d7ssuV8mzxwjV1Fg6VTbFkzpDOjqCUTP0NH84fWCuIiwgUWgJYsjvCCCynvUO9j93K2L39PnIsLa
IdbQqLHNJQjowzrmJllj3zDXhYSJGZgQthDE0M0afWpox050Wtcb4eKVKMgl4hLFyDkXJVLhwcYP
otyL5xgA9B+Ths9I/Q7f8cqKTZYs3YpfMOopMYtGhc9Yz7N3LBga22xkI5Kjnpf/trm6bCBe9Ny4
45TXDT3wapwatJLR3rT9fd0IL3JwEUf0dcVz7dQhxmppL2MR9Gcq6F0omWeQ5ULEtvXoadUihBvV
i3Y3LZ4Hc/iFh66AoFxWvW0FTGnjI1htwBRRfxsWQB28LosLDuvYXo2sRgGFYlIzncQSd0lNZeF5
X1yEGBd7OLWsby+VYB9JtWmUTmIvBmcRuxgxiSCoGipkMEUfNimjgUl4MdxqKl+xVZeSq9ZqGZaX
wJxidv6xPObjIWhamvKGBnd+p++YajRTXu961hfCyiGZITVEwltSGNe271hqQQHyRSewQY1/1CaZ
eDOeh8aa36uyX29gc6+kkC5arCS5Bgx/RKmfHP1ZHc2WLiZcEEvjAm1Sfl2KwUuTBB/bsWC+b9Cy
jgB2jwsif9tL1T6qinnmji5+bAQrrdYt6jKr7u+7+psY7dnvGzuOdj2aoBQbr0HCxJfzykJ+Hwz5
Z6/FfwKQjRuHmgqy6nyWXSpooU42tD7T+iJ2EWQYJdiG1uJtyCltUyJncwqi5avfzl+u1H/6sabd
dazyo75YJv5u+30Da1fspWuGnTtZLxnmuWnFjCobBskfNMvnd0wbvyqbi9UaAY9mBnLul37Kt2Sd
4+9lNHl+T8dogaFSG5Wkvixqjh8tNA5OOymt33PjknbVepRy5IAZU24/DHSrz1Cu8myHulgtOZJj
VARZI8iXinelGNvnqYwnz607gfIOxap+ImicbVP3j6L2faduySO8XIo3UiMXrLVsnSB1VOOaD/SY
0WqN0Qk/QiizQVp6ejBdKG7E3P8rF73xp1zwVnXYgwQCCKtda52IqsiTRhL1sE7z8shHkJzPhf03
6uOpTZkOWNISOSWYMZ8eWsgDPY2SijtISdH7fKxVGnJSPkdiYad9IcvvMRikQEuRhw+g8Rd33Uzq
u3xBXpTyCVTkJ7of27nI8+hui3t9NvGak6QaZvYglw1D2zNYtM/s2D+XgWnvxtp27C60XW9TtM/z
IVnsBlbAQvf0U1NRqMPaOWjXExCeQUbzA5x+EFQ4E/IyO1WB7O++nWuIHm/lIVWiSq4fK9GHBtpJ
g8i/siVsP0J3B22mEMXwL4pO+zMGhOmjVAh0CJH9MyhfzQ1X9WJBbx290/IuD9HtbQNXC/KGC6XH
yYzmRoh2xdO62LYNPC8iCEc0odZquhMY2oPUnJZnHqzFo9dr6QLcaDSNtqlwR6k6MPExkD+6fr6F
H7p2NC+/6z9PcSBZLfGlEHdLGaeHjbpzs7W9z5CaiF1+s3YAocWAVPPSgg03+UwY9RpVwcpuvqAO
cKbsqPdOzR49tN0OKTHcTr9sxAWyQWFcddBARYFtnUyqQAB53tTUnf0+qPOeFeNa91HfAyZHO5NG
C/9twtC9X5LmUpvxQMoaNXCEfkHxIGJTpqi3+EX0ykWyhVSjdNp2IAjYp7uoXp8A4PECWYNL2zFS
sgKzzoFNvuzFDmHPgBSf47Vgn3595v/zcz+/AcqFrgG4zdEgRnWwYoV8HyEu/hdlvOhkgcVLjj0n
X5p22tO5J919hMfwzmwkKtMh3MVjbTZb4X/if924YG/7HeXC3USYRyvDgO+lDQLohFO1U9CXokN4
GuaXHjMdoFHmdSPUTxRpUbsJZAD1RZX5U8fLZ2VJ6Lm2E7PEkd7oi27BZSuOBvFQiwyyM9zLUJRL
kWZQiiHIkWqMukw2wUwdA+zHevUGlUuRVvZ24YWUFbh2IgJG9wLOqWVeIYty0WdVuW2zlnhAurgL
09xIODq73UqHrl5mJ6+QkHSK9TigycD26WNVW36/A+1zBlh4UsmIetvTDvmkrLUtVAJarZ+NGqcE
48L5mPZcL7/ZcYtu+Ke3XaBy0Woba1VxLC/pU6z+mkowiBa9CVDFtNMNN3LFWlzI2oo2WRCXvAJN
RrunBGOyQHsUBlMziq9NWna9H35Nufi1woa5PXiMmqw4nlb8tKTS0Y1f8barxTTiK1f762fs2hqO
u5Z9J0aoT8KWxYZq01YjuGoWr3oQuIBebfD/+IKmfrwAvg1NH3GOB76fZRN8/vXO3+a2EsqlUasP
sVmgJutLOIVbihAR7B7luoLfCFI2AHXr6WGMB10nh2R7AinFMQsaEAz++s9fOzingkChTtAufYWn
hNNvddHc4+G6EdlfW9px5yba1SwE8nDNlt/lDv1B6Ot5qRjj1BxL18OAcHLANzGTBf/ZPH+23c16
9/9KBW84xZ/Qa9u673mASKTbiYZu4pCLj5PFwFZSq8McyWZ497eWzZSn+YaK76mK6rxPm4PMD2F/
sHs+58GXYm1gJ6POTzSP6LsdeC9A82eVQMtu+D7mlHgVJZSLh9toT8dg2euLWJdPqjagnbWa3XDJ
Vz6ji4Jri4iXiGbQ5q/SymJSjXN6q5x4be3Xpv9/co/ZViMjuiwb3c+W0hXEfsUNy7q2uPMmqHDs
m4FhUpO37T87+jg5po78/LsLfUOYYhcFAroLC/owEar4bSbkdy+TdMFty8aA5OoQA+11+5jjVUPx
uXj2W9sxd07j8aitri657Is0nsNUDtvmeVMcg5egsrfFEleXtZi+TbRek6iI1rPfzh2D5zqowR7W
VhiM7OonltPv09isN1z1laviwtvACrNJkNZUFzA+3qm50+CA8TxyF90mD4hj9ftRgDwskknMdpUE
h1fBULngtgjAraOMRIl3akn13n1mS+C5tGOaPQDes67C8gLus+M0z0P9hKqqFz2GUC64TU3bEEiN
GkkZm+h5tnz+rhvZ+DlsF94GEBefYPoAH3PxsVDtcxcPH7yuoYhexwJNY6gRzGJpbfo0jjp1miLl
eeaOdSrM8qNcLYIsrts+te19b6fZzzhdZFvUc1qDMTTIVkyap2GQVwnr+93vPXSRbKUkjUUAhp3r
OXzieHE/1cs6+0USLoiNj0uU89WWKHQ257I/xZMXh5JQLoatOSK44nIsL0wN90O3Pexs++51U1wM
G2uHqFjpVoLHepcnJuYdE+bK+gXNLhVZ1w5HS0JsvDmQwLAQidRYMS+qMByL4zrZMaKgqfE5l3Ij
TxurSaqoyP1iThfFVo+Yvq/XOsjGtsrvIQS7nxZgb/yO3THQQio5Q7Umz5qifw7M8n4dhOctdzFs
5YFpRfD5wIYagzhIY0ol6EfPS+54T7scVGC4uLwEgj7wsCseehuXD36n4nhP1ReICqu+usj90Oea
VCrlZr/F4nnFfbr4tThqoSq3YfVp+22Pv835D69du8g1qOxW5Rgi9IwK+yDEkg3VrXnfa2mXi1zr
V9mGIgzgOpuJ/c7Bkp00NC5OQ9eo99sqfhSNMdmQl+slWJY1XdbBr6+qXFjbjKioBMqlvNhOHKCJ
PNZzYU198js0x3Z3YUK7T6K4cBzaVO5N0iyF36vjYtWCEF95YApMKKTq0yg43tmIFJ4bdyxXmEJv
RcCKixqrU8+WlPnplAvlwtXiZZOoMoVYOhd1Upvjz6gcvFqfyoWrkQF0okGDtZtRPMXV8KMzYJPw
+5aO2S6bKBtwgxcXOhRVYoitHzZE8H5hkotIq7c2sA0bsfq8rUkYi7PJl91v6y4grWmELuhiiktb
TyQp60CkywyZUq+DcRFpEJ2GpqXFwRxj+wWiYp/jufRiPhTKxaMVXdwC/qcR4mFs4YHl5nPJpPZ7
iF1dSBWacWvJittCI7QYg3cbcGN+Z/LyOv+nZdUhQKI9UXCrFs2HnBw02dTi1/pRkWOdvDCDgKhI
cZHBztN+ixBEliO/Yfsvj9MbBRcXiga5kgb8HXGQ1UGYJ2gZjsmgtD0doC/yPHnHv4LEIN6akAbZ
DJkuIMMLcMRvnvUAF5Gmgi4Ws9bFpVu5SY+o+jiFg18g6cLR6BKif61pnJUIZPZ6fVBh7GekLhKt
iYq+7tB+zyQo/zBMFy8Ps9yYX1nKhaK1lVq3ptzjLLC9TtsxlKch3z973XYXiSbnig1odKLLrqZz
Xtn3ozQ3TuUlxX3jMro0ZS1tQFTWb0EGVIG5Y1O3PdZ5ND+uYuZfkcXXd34/wTHYvdqkOpCJZZD/
Wt7VUI57wDjg2W9xx15VEas26BEH53tLzvMAnrvVBNGNI/rfDXnrjOjrx2Y5ZFHpBdaEAm99IoR0
75q9FunWrN/sNuKFINRmoNeski1fniUbf9OG5Kc9fpFPj4sP5SbEvd3bNUXnFJCL7vjYRVynw8DJ
/aLLP/Sii4+8Gh7CefxtqsH0QjiAmFyu5VMYtjXAV+qL31k5T8Nm9wJ9lCPPSvwgageoL4vhk9/a
jgsXlFKlwkBle0WHU5mXz8C63GLtfrkpb3wFF+p21NpUdtmR7LD2SVkwZJnVT8JYQPL79SfuzABB
ERLFWd7Lp5mpFwCvn/G60pSzCcqgFXWc6THapkRbEvRpz6bWbwpLuWC3ON7qsaRhnIGFdU63Jf4L
HXm/99jFukXhMoaLXFXGClKI07xWW5WGJpA3guwrvtClJgtHhmbhhmezaYoxzcGf8rDxpT6Hc3H4
PQ4u6I2WllbjLOJsFCTTgwEUVrWecbwLett5deyrxlAGOF1Em2BGCAwqNu4L5lc/cLUq67gHJUVu
4+yYxQDaOW3uTGCUXy3Yhb5Jmi+agW4vKxb7YQzI151xv427ULftWPFGHj0siu6n1pxJX/q5Epem
DEoobV6sYwwumuIU2H0HsZfnnIBysVzHAcrOqO9grYzdcTS6MegQ3ur+XuvZuzAuICVMs9Y1rsu6
1CdbLepuoseUtrnt39GubE74YfobyuiEJnoU+eMm++A8yFjf1xo/coWW8A27eFuORCiXwywXoVxE
H+WZ7Mn0rleNeRdvKLYl1UGKc6s0G5DLFOOXcRvzNgWMPFoTvgENdaKhqN6hGVidmkgOS4LJ8/1d
Wxzz3Ut/t0pIWTX3YQMOeC/H4mLILAiUomJRcUZY8D6elvuQ6w9+SzuxA0IH4N8kbtNw0M9mnCG7
so5+c+3qJwxZi0M79BRn0cI+NP322OK7+u3b8eOriOjIuhmmm6vnvKXf1pj6vQoufEzUdIqmEEtP
dH9X5+pHUEuvpaULHrNzyUE5FKks4qZJuZxBbAcGJZ8jkS56rKyGqVu1UlkstuaUL4DU2qG5YS5v
hx/SxY6xKG9th4prZhVQQqRpD0zMyxuX8G03KF0oGIpA4VKOg8rMHJlzTufo6TBWfIIQmPSKzaSL
AGsZVCXEy8lXBfu7oP23YRBeEjZCuiKZed2CxXVsEfeVHUtJN/JktcIrl5UuAGyyB8A4U6OyoqOf
OWbC04X0f/rdGPo67ANl2AzqWCUzIKPEudTHPcbbppPf4o6FxtB+jAhQpFl45Mt9DnI7jLyyj79e
/O28TbrimGyl1gKuoJBvivV+a2uSMJkfJ70d+AJ1GN/Ia1/GMX6OuqUL7AILJcZq2aKQKiwoJWyQ
2ivBkh/2JyFI80DiFejVEsoTv/5ZV6zMRXnZIB6OvellNvTkr9jUv4kw9KoAojXy+lsrsCjRMhhl
ZtBwTLhYfjt48+y37Zev9J9yFIiygC2F5Ew2cvuxn4pv0BT2iqOkS0omZDmLoqaw26nL/1xEWX2G
CrCXrqWQLtxLUBYftsHG1Z6vJ5DO/TFw6QcMBWr/9akc9Ur7PMfizXCo5ClmQKr9+rxf0rK3bqVj
t1vESlpCVDgb6oi9j2pWv6vqer2PIPmZ6Gio7ppwCe4MKfob9nbtYjrGrKtYIfdcZLb3Db/0wRSm
OpB+yDTpIryiF3bpUqwyO6QEHHl4ITe1gZ/PdQFeRzMsgG3VAoUvrU/FoqfztN6i1bxyLi4cq+7K
cRSyFxmwME/aNvdmzP/59Ue+trRjsLwq1wY8uCKLVBWfjjp+7l4Ur/0Wdyy2WabhYIvgqCbgEUVW
WH4EhKq40Se50nEDP/zrq89BVULnpsN1iRnpElPy6Y8y5tElttOfXTjs56455jPu8JIMdp3fI7D1
o1uTLl5rUWSy4FvjGSaIitNsouaOUc1uxEFXHIKL2GryubRqG2RWGY6C/lAlVVv8kDbKJFqYJ6rX
T35fyLHxZe1osR+SZ+GeR4jkCPvtIF10K6W44kBdfjJNyxEStVJk8ViCAWYX9Qkc1chY8pHY3w+0
ivySAOmSlWFI9qAc6VcmQjZ94GKyqeW6v+Ggr1iJC+eqipC0dc1ExstYnUfwJlril2nLn+BccxHu
6zHzbDXju6KP/imWW7MY17btGLcmFSaDMf6ckWlfzpzu0ePEt/7kdXdcnckGtrVgauDlyO2Sdqxl
Jw5lYL/FHdteg0gMTctwKtvWJCgbBo9RKw/P1V8O7D+hRDGaflxD3BYZdpD2bWx4j+r2335bdzxy
tVYYkq9jvHoBdJM7mqHr5ze7I4Vrr/Ghi6bEizqJhiT9sdyNben5XLuIrnGYMbTeHTwrpoCccp1j
wAAK0p7Xxalb88F2eyUsznyrfshVbGlfYAzH68xdQFeXY35FixZ3UZt6SskMRLHIGfcb7ZEurEuj
8ovHUePc1/0DQXEwmRnzjA9dYNdu1rELG8OzigT54zz2/xzgPb7hSl6u9BtRnIvrKg6OzhOw+Fk8
79NjvqruDvQft6Yyr63umKmkTTVTTK6jQBL+RVj4ZIfpRtr4ssRbG3/5k/+x0XqaMceqDpqxpqG/
G0vMYz/m40Nhm9rvWXdVJhGLbAOBahP6cn0AQjiZQH5epH5X0jFVhpGqkLcBy6IQtD8F7+54Hd2i
Gr927k6kHI2Hask2YPFqmxPwgL4T5vDLs7hjqAFFMS3g5ctdJ1At2FDMh6KqX91LutAu4K/yEKzY
PCsVSItanQKR6rdxF921cI4rIzqeQXLn37Gu/2wo98tMXHBXXhZhNGrsOmrUb4et79fwlhb9lU/5
E3jryEvTlxXNIt3xk92GPhm6wA9HIF1KMp2Xm6xZTzPotf0ZVsFpIuyH1wV3sVvUGs6HCporSwx1
DmgYmKQr2HHyW93xoutKDyCAO5bNofkj5hq3HCA3v8TEhW/1CwZgV6S3GdoBNmnqokgqwOr8LN8F
cHE192AMWVkGBuw+gfzu98O2X/2OxTHOY5DFOMUby7pW/qAj+aEG/tlraRe9NVadiqtVhFk/QpE0
AYWo/mKYWv0Kxy5+a6RKjIhdKLwcOQnTkFSXpR+uTbrwrW7eKpIXJsp4rv9haIto7XfLfwJvgSs0
ZJCXzsjBnsH2+z4OY89ozsVu0XWr82LYwmxmII2Qq0ZBvVC5X03XFZk0Q1zFOxvDrNE6ZTuIMWs/
ugHpYrc6IA6aKBywNOP/xkX5oQWLhd8tdNymoWjGAUBPMwHSfpBWBP/2i2d10qUQU+O4VtG20yys
Z3JuO3W3xqXv4o5lBm1c1ENTRFlpzOfoaEEWWs9/eB2Ki9jqI/DhrDMGKbvJ6sSO4rlHqdjvuXIx
W3tnwbugNM1kJ8z3qCHlxyIs//XbuZOCHoOWe90tNBuD3T5EW/N7N1vPdpEL2cpzwkixhmG2D8F+
F01DcFKb34yIdEFbLNqjoQbhfTb35tMqB0jxzF6Sa0K60pI7Gbu1IFh7KjqesI68b+LZL1T5iS6s
r1rUWOYwW4tmTAsoTSZHCNyH3/d0zLM48raeeyS1uul+2GKDdXZ+ZMTSpQcDyVMrjpqSrKpbfi+D
dk4jhWlIv5079llMRVWUYU+y9jCnWdOngNXfvZZ2UVMluGl6ajTBS3tkJVdf1nbzGuKQLmZqG+kw
WJ4fWWOhiZtiipB9nhebf/r1zq8kWS5uqp0Z9M03QrJlm8v2JOuxQ600j4K/inIwN6otV3hxpQue
AlB21eYoSBa1Fc9TFvX6gyYthCWPTqcK7MeJZQbsZEi8Qwp1B2hR2gBP9BEU+9+8L8uz3899OYb/
5JSQSiijJc73rK8HO6TTCJrcJDShAstwrowfBZh0AVe9jYScSHxkZjcWhBGbSFvvyNjFWpk+n/tp
wpVo9+0HaNmqlDXlDUdzpWDrQq3MGse7tOGRyRhIe1ZT/We5FPS8k5a/W8au5n7W6EKuCM6jqKg8
UMji+5+y4mMagub/VmvgJQ9+o3jgYq76Yx0qVVdHFkfxesaMSf1vNSjxdwAU36OQW4nPTobx3K1H
eBIcLNNMhgEku4468gtkXGxWQcdyAs8hyQ72j8RrmYyk8kz/XXRWEdq5QyOFZGAO42kLqfaoasYb
G/+f5u4bh+fCs7YglD1mr49sn0gBvjEQYFjwwz/N5d6d8lpV97zH7N5mW5Pm7AgTHdcmbcIOOlpV
3CRiyjt04elUJmoMojOYZtHuLFdIJbFy3+/rnkTtKTdj65cruogvYD/jZtphEUEIxdq8fujwj99F
dQFc8X7MZRV3R7ay/a9BVxrIRu5XsHARV4YJtRWhOTJIMH1bn4+m/vvX79yVmoJL2jVjMmFUx4Qn
wrQDeP0FapfJAnFEzwOnr99RTQ6N8d/yyBgY6t6rre9TNi63JI6v7d4pbi35avo+749MsJkmkDkz
5512t9ra11Z34oBmHmg3DFgdcuJ5IsqBJCtvvNw1oC2vD4a0TR8PrD0yBTXrexWIP4dF3eK1fnvn
wDu8Xnxb245OurGZjablPMVAWBxk90tGoffzevW+6sULdwZWN0WZACOy3kmmNq8bA4WY16uTYGxz
YrV9AelhsnjXSakKv8ARMhavF9cUaPvpUFu2NWjGGg2aU+jceO785Wv8J2YIMGSwl1rs2TAX/FM9
hfuzmKbA63kBZ/br1TuuWEsDtWem7PRZ75hHjdnsNzMHPt/Xqwe1Zp0JhzUbWfidhmN96qrQj4sU
BLCvFy+aGtjIwWIoo13rdNp0fg9cV3HDC72NPgHxoLM6OyJqytlmoWjknc11pE9xReSTbnj9jUs6
vrOyAGQhnmfPX+TisHIVbT3Y4pbMlvAfw4hZb7J7VWNAMPT696BQUg1sKpYMoIjlMY/C8I5jUPhG
YHvlaXBxVxHbtMjBMprRMYTMZCXlfYgetefqjvFufbgDJyKmrDHsQc8fgb33Al6BGOD1qUxRTOej
Y1M2Nfk/pPpRQVbEz7Jc1BVrrVxzZGaZ4ccdFOzGZN7IDx//ipHO19sO1gOjLHSeAJV+LxvbJwBf
VTf2/fLe/hx9CVf9cTdjzTGiN2VxP453vN/nM5Al0UMEce93Zs3pN1mst6bWr90bx4b1GiIpLvFD
okOFCW/j9Xc7TfVffsfk2LCO594eczRi4Gc5HoFvXxNom/mhooCIff0RdtEVGPJqxwwq4f9uOck4
5qW9Nu4CriLThFMn2ZBhFOcLD+xfVRz4xR/Cpb+amzVeQ4Mrb6apy2oq+tPLs+Nnqq4MZMeDKA+C
/+fsTJbltpUt+kOPEQTRkJiyqk5HlhpLsixPGLqWRYIEwRbsvv7t45EFq1QRmNyBbwQOhQKQicTK
vZfxKjs0wvEwTOWm/OQqhAtcmbqy44auqivOsjqLD6AkOui9TM2FcJEqOjXBVs4r1Ojqo4Yit0Uj
xDa/9/tFnR0LKq87JHzTr30zPwRhq1OY//h5aqCe9+NKjFFHENMihutWx8HTVMv2cdeT5x51ISoa
kLIQkRquxkQfAGmf2m37+utZuVGZgWHwj1++oYcKP+UwXGk0iadii5+GdUHo6E4F7d4FhF9GGX8R
5Vq96LmsM2YAP+1be++N4kaUd8GqvdpQ8lm34ZoQvfdoadHscRqS6C9TVVsO77ySpKum61c1VLXf
UnCBK5hTw+kvkf3VkGnKu27sL8aw8eOvp/TGieoqaFnMW5Pg9nINQXGfl2D+3Gu/a51wiatwtTWZ
9NxfJ/P7hupJ2k1mvRN2bn23E4njjkeDNKy7woL1PJIZ7S73ikq3hn797//KoPdt26Fn0WBK1uTD
A8H/+E21s6fHPk72Wq8YFw0RcJhvUhYwv05Y4ZJWPZ0CycXWX3HMDQ8xpFAvlLDi5PfpTtxteFf8
k5xfbVyQtC/bdEQDq+fgzqZuoMdndUC663pqTBin0248g5fLWYFVmJGf0O46VqHJxTAuedT5NfEK
F7Jqo2GqEsXb66TI87HMn9rNT49PuIgV5LTbuogPc61F8ifadMp0WNVvXr+lS1g1oi1Ag+zdlSXR
xyXY8pojB/cb29mVHajWUOHN7xowUeu07esyh5CA8jsKXeEsuVkW6kjoa7LZ4aR0vZ+2cPcMiy5e
VSXdXphImiuTxddAFUdq58lv77vKWVEdVapKqMZamcjloMF0boh65zfrzu7sipmhKex11sfwCVeU
38eKPv566Ncf7ifZvQtXKcpUTfiurwC8xR9dEvAzP/AIMcEz9067943j1iWsoO+z06LocJKz4CPM
LKBmKwO/+5qLWAUxjepNHPrKtiU5B/FYAhE1fpKCwqWswlZYUpLSXBOz7Ke4HV4OWOfe2Uo3Zt7l
rPhcic0EXX+FTsT0fmbReo6LZMh0gfYArx/Xha1enSvRKKq6a3RgOx3TXJ/E0FUXtYWHF7IoXOiq
L5djTeYae0p0VzhoP9lD3Km43Fo3TjituvDADblpr1vUqiu8W4tLvdHtztzcGj36MQmom3nri23q
ry2Ujpu+kGnA19/95t3Zr4mi0BAKuvZahe3xXK48yft+K84wAb/34nLjVu46Oa5QGAkXXrRXEvTh
h2BdtUpps06ZqhPwxkEtLnsViTunxI3JclGscCwjYF5Jd53iSV/mMT+GyE95XbgcVqBhJ4yqPUJ4
18VpWy8vhBSedxWXw5pVuAxype117iooNQRLk5ZD4Hcrd1GsBCY+xECy5crJ9z0BuLco4VmHdVGs
Zlz6KVpVf232ApUiGTXPk134nS9/LZT95NR3Uaw5iumkgkFfZ5AqyQuLeFWfACCusEKIefm35r2f
loVw0awRPNmy90ZDTzZ8jOflQ7/4+aCh9/3HLbxOSdTQbjXXpm2+ojD1Rx9AqsdrC7toVreCNe47
xPNKVno4aVHvH5upRKdhDYFJv8TYFdVqrW4KQpDubNO6nBJ9wC6uuKdgdGPPuowWgjo6SvZIXwll
8kSEbS99Moo783Pj/HEhLaYCLtt5QmiUw5Cta2HgVtvBHgqv5vVyIlHcP+6tJneQjRvB0lXa4lMX
rsewGLxMkg7mBGsEmg2Nh0Srv3/9g9+artet8q9LISs50ehyQ7QJmjSJ4DER8dJPt0G47FY3FRNM
fDH42jGWt8Q+DqK+p+dya25e/0X/+nKzTnKbwx7bAKorF1kN31o2q5cmivSdH/vW3DiRuJUxrGQm
0l51tJ6mAi4BbGs/+s27s4lnue4qaCd9XUT5dxX0n6Zg8MtNXH5rqvtpHCCDet3N/lao/02HX9OA
+IdU+NeUQ6hIlOXWt9fx4L/LoHtPm3umKjc2lstuWfj/HOW+tteBr/NvAgjn5wFtpWXaNHxMOzUY
+IYmfpyycHGupV2KEc+VWDtckUexDeosC1b5nW8uzbUk5hAouON8q6e/VTQ9EahE++VvLsO1iK3u
j73XqFhX5rxV9K1oZnPxWpTkdav96/fdjEbXHHzjrjqOkrMUfXxpoEZxJ/re2E4ujmUV3E4iafWV
b/UbijtLKsf5q9+XO1vVVoxUIGT0tdvEczeJKi1l6XkfcmksZY4w7oq+ua4sybZwfWln63fzd/kr
u9sa+RSpr2aooJc2dFtKptnvJuHSV0EkmW3itb7CL6g9ASUKTiU5/K6gLleFctw224Oo62iK3xvc
Ew893xn6xlngYlXBXKh+QnviFQblIarRqi+eWT/OL2vYkXdlEBC4cevmi9fScTErCYUaU+xWXbvE
yif4RpYn1DOLO/v1RpRymahqKrXgzaGudi66P9d9Hh/KiOwvM3wn/c57F43iRb2XapvV1agC7TlT
fZz0QJhfEHThqLnQCZRtS4zO9+el26rLNojJ74LlAlL7tG791IoS/SLL257bp2I6/JyEhKtHRcQ2
F0zT8loDpzzpUtA0gIey3xkfOnfdBp2zZon38rpK+0dTwUI0rj74LUinbhxbbeMIWCHYbv6pmMY3
LTV/+AzNXS6qYGU/J0pj6DV5srr7HOngL7+hHbACptLFMpVDeVV2gj4PO3DvFH5QFP8PFEW3oS+6
IMhjPZ3XdnpeSP/Z77udBDgK1hA1NAxdkOhTdIg+rQP4rfkN7gTUAbF6EbUqrwFKdpcNtDMkF5Qf
VsRdKSq8L9tORTLIeWjeKbZdC5t4ZQLc5aFKg46IcouCPFF9/Hbeu/htaQuvoMddHCqya9nOfVVe
bUeXt0nF1ssgE+ZVd+UuD7UH8Ur2jpfgochr97mCCG1I7uQZPw9N3MWhKoX901J8urIqqFIZsOEt
h46zgdx/ND9avGifiQzuXcd//i7LXRIKNO2SELsGeTMEip+2oFPnrhTz90TP4gHFNvOw90NwOhiv
vI5kqD7+mAOSAJ54KlZBvh+2+x4kwXzGLajw6j7kLiBFtoWU22TxDyL916kq38VQrvPaa47d4P9V
Rcdb6BIjlojvkNfvziri0Z0geOt3cPYxoxNSEROUVwOvpmsr+v7hIHPzojVegzSVNm3R1v+Ct1q/
AjPwwx9/BlFYaeZ5CnKzYRUnNfxAm96vqZe73FTF5ILVi4Ig2foLJDrf9WN5J3f7eZLPXWyqkDOt
wSHK3C77p3at3xz17pXnoAXlxympllUFBv0QV1bscdqv++e54J6Lx4m54bpDWs4g5rJwf6Gx+N7K
0Q9n5C4gFUXbpARkrnJrpme9F20aERL6RRgXkbIMQsu8XIu8adpnPbEvO3pjvTaUS0hNVUznpaRB
DmbyG+nX/jEis59SCHcBKVgPtsN4bDKfw/Z7RYCAjygCeiVn3AWkmMbajooRIaCHLEOilz/j0Pq9
BfP/8FGyH9S4Gpnv9f4FRjPvl379w2/G6Y8rnM2zKraQF7k6oP160OXrPvLyztH7z5vsf6vfQHN/
HF0PnIkSgSSH2I657iSeH5Y5sW/K2ob2ReES8TigZT6Fe2/xGJc8eIcjzjzv8L2Eb95o1z+InMt3
EYGJUQpBI3aat1kmab808zeGHpuPcUebv2pxsDKNqka8t7WJy9S0AnWcUlL7XYEP/IOGDGxTMDQa
pOMaXXSZ6NOchPZrlfTHA15F0HC8tu3bqiKBTbd6XuH6ikQ47QM527TCkrl2gh0wzY6ikygTAz0l
Ha4pqyo8zq9jnAG8qL9sSVBBczVZ+EO0Hk1etoF+DCA2+izWtccnrdIPmoNs4I9z27MKvhCUwm+6
mVR61BOe8v1c77gLh+18QuvFKIucw8SlW0WX2giHyK+X3M+fRLhLfvWxqRr7+uE9+um/j7jsPcPz
9G8Vt+WbMurmp1//mRthwYW9pq0f+cBEkZMhfCwS/WFFSn/nn3Br7Ndc7V9VKyU05G+WMcmLEI9R
gd4vnA1+pjHcZb10m4gDyESRC0tzVfBPEEL0S1Rdr8RiQX1GyynJNUmKlAYfAkLu9fX9vOzAXafE
pIu7EJtH5kWD9vqZ7uVjO1lyMtPh557MXcdE0S6TbQdYrM9iMqlg+7WGua7nb+qcVesBOLcJRJKj
KPNMjpqcuoXUfuHBFdiKFnDQcXMk+cyX/fxqfXUamm7wuzq5lollp+agghh8PkzFN9WRv+CC+duv
d9GN24eLffFjhkBVOBd5tbD2rMpoucQU5t11AuseaYLj+YAy/50/dmNbuRiYRllmg1p6kW99HaEI
Z97xNvYqBXOXA0NzORsrhVNnn+V0GuR2KdfYDxnkLgi2cDYlhk/48CLUD33Yvymnwk9tj7sOimhN
ieDyjF93MQmDzEFSX7hok/Ovf+Bbc/763/91lPF2E1ANQFY0TaI4BWSoU3lEvd+mckGwqY9h+xhz
mbMeb5UwGFnSg9Wf/D7d2bFlTdSrt7bMhbHweAm/KVb4HZTcCa622sZmbzErUDN+SoanLh78bisu
BtaXcI8LDiJzGD1d0b8LsRA+vveaEJf/ioPRWLa+frVA93ZYNKc4CfxaALgLgCUNOcxQHzLvYGpT
9cGWMnga+K0Tl//CsitpYZjMt06+Ma0dz1VYK78l7vJfaqcTNAXKON+UeTQ1XU51UnlufZf8mpK6
0o0qRa42ldG2eE42z7TfJb62SolO8ErkdC3H1JD1MRrln35Lxcn7e1IRKL/XIm+m32dm3jbd4neI
uwpbLXS0w7hWItcKu11G4jlkxgvP5K6+VouTiSR7D3PEOciD5U/aHB/85sO5jW8FaU1IXuc6EGFO
gjp42kaU27xGd6ku3cK7bNxbkaOWx6E6sG6nJiF3Et1/Hqx/cstyuS7b6g3+HUDfoIqM7b4bG562
WpTP8IhB+s7lNxnEVbonG89C3oqv2Mvt0z7h7KmKgaq0bML1IujM8cwYoLmgREB7u/VRRfBGrYvT
Xg/E72B1MbEimnBZimiMNd1k6FukaRTHfq7x3MXE1t5IXpFd5Cgd/CXC9ovFyvb7BZ1ynIHttyCR
5PluwvWswnF9oPy4V+y7EYRdSqyp6m4iZcnzYWEfeNPXKagfv5qKi4VtksD4BqBMrlp5Qq72l9z8
POO5i4UFFnbUPGA8l7iIQtJlQeWjSTwDjguGSVkiy5mgPgFpur+XBNprjPr55nKXBzt0A5HwBZSf
Yn0A8ZmhQ9/7XWLiRnMVd4kwHdGx0wtWyyuFlC6vpg6xgAVQShArTqZM6LuyiMaPYQHz0VMxy1Gl
MKCSj2af1xOZh91v2brwGIVrgFil5vlG0tcYMnm983OXEhOl7XitMW4oxArZoC5MTX2nanRjM/xH
22saljCQRfTqQvcmOPocnVVeIg3cpcOUQnlh3C3Lp4rmbd/lpCg9h3by6ETtVpg+oXm4ANALYPhM
5/oeA3hrSpxojUlWoTU0yntlz1ToR3IsfjfTyEmi5573E4jOKMdD6kXxKqs2fmfoGxWB/1BhTOFB
QWKmRdcb2KTu3+nEh/PRRNrv4uvSYUOkjJ5ZEOVIpJ8PMr14nxAuHdbVax1CJCvK5xZzIsL3vZZ+
S8VFwQgSAbktO8lpUtg0DlRGjtKvnuuCYCFXfd8TsuNIHuqzrGycQjfE+L3UuShYQPsI7UhVmPdb
9G0fB7yLqDsffmOxuCBYZGO2x/Y4clXJPevb10U+L3W6SOaZhbk0GNfbUdk+OvJODG0qi+JLX8t7
9+gbVU1Xm2scR6PKZDjwetYvHw0r6/d6HaovfFPlExvq0fNW4KJhB4qPTPJ9w2OA/ID+SgCus9/J
66JhRdSCh1z5mieL3p+CsutOsY39+kBgRPZjpSGUeMQgHUaXND7PyTQ8aBUyv5XpsmFzvB9NuUyY
FduuaTDLtwPKeXfS9xtr06XDDm2b8cAlMlc4bE4tMfppUkn5uFRNdOesvHHCu0gYevetTAw6n8sO
LAtUw05jF927Xd/6fgc4CcJAR/0ernm8x3DdJn2bQ1VFvV0K1vslBC4RVlTNABOOac1pNQxPUwAZ
6xqV7LNX9u0SYRCX6SCRjdmhwBFSHUVfaGz98mMXCBt0V8PqS2/otKkhaiDjdIRt052Vc+tndaJr
HdlhhD/Qloe8Wx4orHYewxZ9y37T4lSp2lCSpG+SJReJOY9qfLua6c5xfOvDnc26DFQWfWuX3AT7
u0RXySkq7eS12JnLhKFcN82sD8dcz8HZmr/gC+P1qM5coayIcbHoY5tyJgncPk13WZfG7wGZuUjY
MrB5i/ZgzFnQlSdWJu+DuvLz0WWuTNYQszapw27KK/mpCVuLq1rjO9+v58K/aryBXEJ0XWBsy7ov
qpx+Q3er185kLhCmm74ZdFVP4DoClULOc6Cz9to8zCXCqpai/MXLCbdi0BFVFJ4CMSReAYO5RNi+
mbYcl9cPr5bj1HfFi5hpdPHZmFhrP0741nTQBYGrTw43s2sTxl93WX/wG9rZmMcAudQNPYJ5AXmX
tKbzOyX94j9z2S87WITRpB1z24Z/F4v4GOrVC3lmLuOFyvHYrDOGLib9ptgfw3nyuuIyl++yvKh6
CQ/qvCK2POtekRM8G+49Vv/8HGQu4qXh2Dz08MfNJ7yCXakh4uG1hO93ELoiWCjSdZqXQZ/vcvsY
GXKt+uaj1zpxaS4WwsdZd2Wfi10cD7oNvwVH7NfMwlya6zj6oanRupjP5fa/CGCKne8mW7dm3AmZ
cSGlOXbV5Vu8XsXYn/Z18yp6MxfnqnnVQNN/M7mFxWEmhVyeQ9L6aXoy12WwB+9hGZilHKmtOqFl
8sw2OAJ6/Zwu0UW1UiRCoT43UEa+9KyzlzgZyDu/0ZMfz6ti1VAl36Ih33f5zHlOF3EnRfn5+zFz
iS6zsKjGG4bJZdEE82VYOpA9U2i7v2K4Fb8nS5U8xas+er8d5UJecSNh6UlmzBMT4aWIrTw10/jV
b5qcOBrxFiLBItZ5PAZ/DSZu02QoWr+Y4UJeBZpdyRHINi/H7hOB67SSxCuZY66poCjDY1Bz1+ZB
bOmTnfhZF4f0yvyZy3jxXcmomOc2nziY5DlAZ3MSosrpN+VOJMX5mPSdrduct2F/7pYRLaOQ/vcc
3Qmmy9ZXLQS7TX6U8de22/PCQi3w11/+j+z+f59lmMs5gT9KJDpnTY7ZsU+i6CuTDmbcz5a17Rso
e6kHPpDj3bjG9jrX035pSUeeuQlqnH3xDD8wpdvz62Eo05XpYjpBinHIitou5MJHUF/R0O6YbUhd
nzRDOtDV5XKF46wf7g9R4h/PhdDCsGlQ2L10j78tjDwOdveqNTBXLauK4noncG/Lp6FIux4untwy
v6cD5iJULTu2gdSoI+mogAPX8LZoPE3nmctQKZosFGfZni1d+6Thg/u9Wrvq268XzY3g50JU8mjW
xZL6yAK1fGsneV4j6cdiMJeesqwYUKVujqwKKWSnyARNK3Qn+VlOMlc2K+w2QNJ7e2RQqB9OGzoj
H6eY+Um3MRegEmsRJLKY9yy2W5QVrK1TqG5YLygDkcFZ5+2cJH3LebZZczwTWquTVsfuF7tdhqqW
BR6WyybOAr58jFF4SStZBH5HmMtMxTAn6iteCsiRUJ6uyPbSuuR+2nBwTfxxYuYWL52DsHsG5nt4
WKeqeVgLP29VXM1/HHzkEEKbYkKzlcdfSqMe2NT7NS0zF5qqQ4vjljc06yClustPpuj84p2rnIVS
fSKESaKMSuzPuBrpCaVfv8uMy0stdEISAFO/LKhtVljY/4axJ7jPXOWs2ojC4EodZehu3c+TjNm5
pn5lNOYSU0kSy64apig7BjKetg5VgALCtXeC6Y1z0aWmEoNea7IUW9axSv/RRsk6PVVHWIV+1QCX
nNqWCJ4G8J7KGlKqFPqNLzq5h1De+HYXnCpXmGccOsCp1ak+XfvpaQiXT17xwuWm5LIzCpHiKBto
xR5MACJ9kbgB+43ubNBkpQ2E3OYtq+c9OjXR/FwEkx8Sy1xwyqhDHLaMo0yc9E77VJSjH57NXHCq
tTTmRyGjrNzYE8Sb4N3Y3nsLuPVr0h8PLbkPcdIMQmTayo/rXDygv+yeititsZ2r79L2cVOaNc5I
Rd+hvfUD32O/COeSUz01eqyN3LIxKHV5GuvoVW+e75Dk91srTggVZCdkjBl2EDQi8ar8ubb6s9fQ
Lj3VbU2yJaoQGfDGN+jQWNO6q3/3G9vJcAM0a0K1R9MsrtB4mqi0DRvPZeiyTlXcBbioHzhvRT+m
ZIVM6avKrd+HO3sT7oxa7KbfsnBdtrSrpvg8Inv0+zVdUaxQm1KoAkEO5RhYQsydgJulUH5XXRd3
ghInkDW4z2U8wiWoxLPRO7Vt9slvZpwdWvcRpaZDltgF45TGffIAcebf/MZ2dmipoZYeTDbK7LZk
ZF6f9uPw/EGdm+5wcLHLfYkyCIpuDwGzeMJM1tCzkOkST3LeAMESzHm/A/DoClp/TGIa+M25CzwN
h4SItzBbpueYPiRIpy9Nu2m/w8ulmMikWmgiDXs2V4SleGdfUxOil8vrN3VZJkgq1jCDVVvWirUG
6hGNTwaPA341I5dmmlk867XqaBaG1Ru7Li/7Evt+uVOPkmPYRbsI1owvoXyR1b48CbIxv5J99Bql
/vVq1C7whYHf3JrVByzA5qbSn2I28rPfrDu7lEjW4xGspojRyVkU4QWWY16tHsxFmqY1VkxN7Z7V
vRjSAHWdEyxn/GzVmUs14UYkhmnHh8txiJ5lsreXAkoRnhvJCaN04LIuGSY95I16JsqOWdEe93QU
XxfGT0pSLtQUL2tFNW6HOATK+YGEMf2mpWg/0N2Od/4Br/HnZ38i+XHVhPOoA0iKk2yMTfK2TNR4
1mIUl61NAsQQ6gfkMhd0kgPMyoc1JlncVV9YPLwrCuqXVLuUkw6WYBoMI0DhmvAtTahJy1kIv8KX
CzotEcOVUb2OvsbvQxm0qR3D/3ltKpdwGhXvIXC1bhkcUZtPra7Wt2tMoTP+6+Fff8Of/bbOno13
G8bgt9esDfr9Q09gapPCzLS/6CYKzgdtx3dqLNH/0FZV65egubjTPtNub0aGM44vvwHL/xpL5RdW
XNxpENXKe4OD36zJyXbT/8r+8DyaXdiphlH3ACOjBVUCXZ2WfkE5P/Gz+mAu7MRjHUJZf1iyqBH2
GR5YywUZ5uCX+7m0E2Gst5B1WbJ5hA7E69sQjO8895bLOVEdoyoABCbTvKNpQvA/5ea3VFzhKx4V
/RYMBB9O1uC8vcIlY9z6yS8xl3CqwxiAVljarC0hTbMGS2rDdXv/65114+bnAk7jBicMDbfkDNf4
+knFQZHafUjuPMLdOJNdxGmbNPpOer1mC2TOPs4RBOBSXeNplcwV5OXm2lN9iLkKWMEc7AWaE9dM
HdGXmc9psaDU7DdHToI8AWBrjBFLtqiJpxAqaYC2Dn/4De7E3b7jGiDuuuBULg08aeV1s5tXUY+6
uNOCvdQ262AzGW/6AsORDhXJ+JvPh1OXeGpth7f9xa7ZWLLpceq3BLIWcG/xGz3+MZrDI2AVMR3W
bChLcQqPpU3DhI+eo7+u139lmF0Bn3S8jS3ZoQabNhPk2FvZ3VM1/3myQ11vQDtZ2WmI1meo17KH
ECdyXrIuedpF0XhFEOrST8CVq3UpyylbA/oGfP73lQg/a0Pq0k+GlLUYGiz3qK/nC7fhnqLx2O/l
E04GP0793Mq5mItizgK2d2+i3ixPzczjO0ngz48z6vJPUlYhgtSxZvvYd+kWyQ+14h9+vSRfl95/
kxD6Hz2sDXdXKHnarNOEP+4B6uQqCB5CUO+fh2rc381kwNPor//YjX+IS0S9ZgeimOslW1n4XLd/
LqVfZw51gaiENZHgYbRm3bp3p30+ovSgtvP8bmffQrSStmTFD0BDvVzCfVZnhn45r1IFdaEo0ixR
MEic8mG015mxFcTwYRzk+e2v+/lfp8JqKYmnpcHokEx/UMc0noZk8rqOUxeLko1stiBUSzYk5BNE
Jt/ER+i36F0oCvvJmqbGnHdRay61Kd6ZMNgf/Bais1+ZUVC2CumcKTTRn8pwNKfB3Bn7xkHpYlEt
tw2oDWkzWBtup7Yf9eM2T81ZrbVfTY66bBRnrFLlrOasxv/3MKHQ/ag099ylLhxlShNuw5HMWQKu
JQ+C4zNZTHcHKb4xO67c1bFQXGnjcMtQEW2aJ8j86fdNONTPUxmJe3/kxjnjYlKx7QxMeMmcRfX8
ZAj7vMeVV2oJIbEft5PdW6ZfDT6yjow0ncdgTJtwvzP4z2+EeFb5cXAF8eYQdtA4HxVHf/24yMu6
Wbi2gmb+QObInKK+DE9Dgf5Dr43gYlLoyIqgRr0s2diP0cmKUF/C8vCTCqAuKRWtfCeQChmzWk35
xpN3tDZ3ymm31pGzgxXTfRTOKBsLE7HnYB2AvtuoPw8QErqTjtz6E06GHCboWNMx3gSSKtr+7kJZ
X1aLXZeORt7L2W6EX1caKoEcVhfNuDTLobZ/2boKL3ai3blWO3kuxUSf+B5qr6ycugiVDCGTmoz9
krU0+Vz2q0rHEq2yXivJhZsqgKZBuPEJb6f8b7Sjv6Cv57vf0E747WqGStv8GmWA3HQpNYv+3zD1
xM9shbp8UyNURXoZr1mkI/22LCoYcy6dV0MMdQEnU/eK22KasmRL18Oob6Muwr/8Jub1/PtXbI/h
8bG0Vo6oIHWf20i9H7vk8Pw9neoUhZo/wIC9y6zap3Qq+fPQRHeKdjfOORduqubXftCBd1lZkPlE
qywKjUqXviFpw9e3Ki6OB6793oGpCzsVRqD6C323DCCbOlFS8VQkWvnlKS7sJEPZQuZ5t5mlZfcn
CiTh00IgWu31C7uwE93l0hGDX2GCUffbYm+KR7Js1fnXo78GrZ8k/y7ttIXMLoEkNpvZTru0WxN6
iuFMU+J5FcGmjaPAbzW55BPjUwJBwHDKllctwA7mT2lU7OZOje3GSe2iT0K0wdJ0x5iFYi8+KAOV
f90b8jAnUOm48zfkjblyYnPQBcYeSblmctPktMfoWdojE1zXyNbnRlblQ4ficJqsJIICI26xnjPn
7HF4s4dzIybywreivxywtb4Emx81Ql1AalyWaNiOhbwEZUXT4uBAjj2bPagLSK2a4fWPY3BdaZNC
ga/jiV9EcPEoMVLRU4KhpYBWQjKbNp1Bd/16V9zIHl06yuzHsnRxtGTyWBHtKbSUs6GJtzvvaTcW
qwtH7UqJMmYgj/VS2SIdpq7KSxPTrN0SeieRvPFPcCGpJoj6cGtRL9+E+o7nnJOaIZrx6+n5p6D/
k1PDpaSqdoTtdjmNGdiRSmLiARrvr28JFQxBL2jk65+Kshmf171uT3PZtw/h0hYX2rXt37/+hFv/
PCcJjxvd2hW/UsZbCJkmyVdRDF/9hna2eRNt22z2ackCssEj6rc69hNWpi5GVQ8HfA3ZjCymbd5B
i4MufrAgZU6oXjmISSPxgMF58B610K+s9DO5o/+RnzJVgbanEXshVN9FjHbhKWn+5zfVTn5tlgK2
y/sxvBqgf52291Ewe25h12VQ69XYOanISytbJHTbhbbyzgX2xtpz8amC0E2bvcTR04I8iPv1xFbz
2WtGXOmpRk5HxQqMXVoFCmky6FEQftgHdfmpwOKGp4+yyfaj+2bqob6IEG86fl/u7Eg0fNSUdKrJ
rDFfaMszRUM/RpC69BS1YdAXsQxfKrt/kCz4FNvmTiJ6IwFy0SnVidWYOQhfSjrYp+BAWsL6PnnT
2pCfocJ0fPSbHmeH4o3OdEdchC9QzUyLpngDdetPfkNHP94BJtT5a/h6kZdCmr/rSZ0trGXvHPW3
1rqzQ+tg27lYk/AFPTB/h3H8xz4W91QUbo3tPBEFRS9KU2JKStO/GdqIn/+fszNbjhTntvATESEk
kMQtkLPHck2uG8JdA0hCgMTM05/lvvo7T1dXRF62u5wmQUh7WPtb8MTlu5tuyrWACu8+1iHFhTvb
PSnp4P2Z9Lfhg9i1fsrDE1i7IibnZPaPJRuP43obhZpdi6eAh0usNPhouahMsvit5ORPE1S/ueHX
0qnWR1MX9REum6EPnbTfA+Rgty2UaxKUYZ0slWTkzKX52NTdZ9k2fwiXfnfZ7z//nxxXzRQEKI/L
Zlt4mlRy8H18W3L196jZ/3y0h5+WUO79jlRvrV/PsuF/KB397qKvXkpiGzrVIe4Hbc1ODtli1f62
lX31SrJCBw5h9ftOYj4Ts6Vrd9sMGbvGP9EVxFCvcDu8Lh+b2qSK1bclyddKqXIdqxgGYPbSk6lL
pV22fKv6P5ms/OZuXxOgtkjweTSawjqy/FgFK5hv23pj5nqtjKoqOjPiFT0nY/Gqp+RVmuW24/5a
GTVKNy9sen9rXPHQzCrjDbltaV/LomxbJf00Y5kUI5LFoVQghhUiv2kNXuui6qQ0a4mh44tXnTqC
3s/yUbM/Jdq/e5pXZ2WNKQMS2BAvfDK+TrXfLd14GzSJXcufpNyUbs1moDZkMmU2+qubl9sCw2v9
k1aUF0FpQ0hSg3SYxsM22xs/+uqsbPRSKDkF+kLhhxTpdOlfb3qS19InQVubFAs+GHM02GDbzI7y
trjkWvcUg40JV/hxO0/xxFLN/YJJSdBHbrvwq5LwElBTxGGiL9Oo70Ndf3fc3abYYtfCpyHajFCF
bi54gaDWIpDSshR4sOG2p3ktfYLPxTQb0teXyVTbkZfM5ny6tV50rX1aStMncW/ai9bdN8+6717M
t0H92bXyqQ4KW9ul2c6wIuHpSieSUhXdFrNdi502105UC7udLevyyBafGKv+VLP4zZ5ybfbnpCUe
0u7mEjDzWmwYe+9tfGOOTK7eTtJL2bbtSM/jsCx1FnstgNvX022G2PRa8FRMCptV6OtLEcTfAvA2
NNG3Rfj0Wu+01AHxYSkadJILMB+7ftkzlfxpVDf+15opvUY8zT3pATJL2svade3bbCLywbejeimn
hB1u2QjoNehJghEayY01l21ev9Xa3lNFbhKagUb8z8jTU0eKECPMl6S16j7qBDmZ2I1/WO5/6+f/
fxkNViH//HgxxHpZ5rq5gOxtc7FYt2dttO7Leg0zGkdTVrqWFGmohuHTxuV2mLGG3+ZgHr6i51B+
pTjfixxm7MXBTBV/WzzqJzz0VXMAo3LI4KATFjtKYp+Xquf7rY+bmyIAeq2mYtUIJiDu+xmdrRyG
fSb1i6E3JRP0Wky1MrXG0Qx2qhy3VNvuYIY/jWD+zVL+t5t+FT7rLYJhRdi2FxVgC84UxE85yIyj
OGrIZLpsgDtMnBHtQH+D69cR+tqgy4KgWLIpKaNdbyKUHONBBzmtZahTjHT0H1kdkktRTupQlRPJ
DbAmB4Ep9a+jk+IBA/AYUldJ4vMiXPFgwveopmFR+Hkei2oPsK6/9xTtZav65QRaYXspnPtTc+Tf
9z56rfAScDIZm65vETxE5NlNw5LSIRE3tTfptaSr6JXRrsfD4vaHn5MLGW+zp6HXki41TNOQlPhk
mMc88PmruVE1Ta8ZVwl8S5AfYDqp4GWOedNXGcS3KdXptZirNTCTLOLAXNziX5KqgK9W8Ycd4zcP
8hpvZURAawwRVpdOzyYdpNcHuPfcNohPr6Vcli6i6equvmyBY/eLaBcAVG50XaHXai7IlOKkqBJ1
4Vo8cEIgNalvimHp/zMsJAuzNWBcF4gw/yoC/2kLoxsX99Vu0U2wfw2UUhfc+icRoKIp7HKbJS6K
Uf/c/61WbQQfI3UpkZOkq0XvrSv1TQUIeq3hguw9FIGdg3Okg29mQMUHczI3btDXGq5ysMFabkNw
Zqv6Qsv2EtW3KdtgVvDPm6LqKjJli1R+8L2+Xxp1cpbxp5tihWvtVh+sNa/kVEFf3D+Qxk6p7rvb
+rT0Wrs1FksciagrLw2tlnzsGjDcy+2mdIdey7RYU0Yl/MvQSg1VscMM5JpZ29xUK6DXKq2GwZEu
QDX2Yutg2bW0kCmmwV5uu+dXlbBt6OS24C06o2o1nGK5bbn19Lb+Nb127VtbOddjFcrzsEXu3qLr
cyQ2uU2+Rq/FWbZaQZqGzdjZR8uUtTpm6VhNwU2VPHqtxmpaH5oZgMhzHyYm68MtX1x1m66PXqux
1lL0oeCrPAdtK1MdiW9xNwzZTc/0GjbVe7CC4AIszypg1UMRsG8BH9xtq/FajCWHsHaSgNTAK/1S
tGze1fH2p1Gv3yQk12IsWdUe6OmCnzFUGe1FxKoz5Fkubzs23fhYr8J614WBWSrCz8Myhnno6Pox
WXzy+b9v/d/jwv8SwF5jp9i2OUaqWpy96Kn4hklO8TLXCUmrTYXnAdYnGWeAxk2uME9R42HP1Ifr
y1pF0/MAo9kfAwwh6n0Ug+5Z1DXbx7qfPwhakMcIweoepl/kU2gTc5j4lmQjCNEnzB/AHnuDN+1/
f4nfBDLX8i8AtCGcKXh8jubiqwvalxDR6W0ffXVihwGe6XuwcQ7qcD1v0i1ZyZM/hdK/Wz5XR3Yj
E5Dk3BKfQSyxmMt0fMso9+GHUE3NbSf3teJroDGsr5YxRjWhXF/lKNedqKs/1c3ez9F/WT7Xiq+W
wHywgfHTWaEj/sG4cjlp7G5l5sakZxnpPEhDPKK3ASTpte4rrqYwmpyJzzGz3QO4dOy+bznAIP/9
uPlvvs77z/+ng4Pm5zi1m4vPcyKTHCMs66FigclBkVH7BmHK9//+O38LB/7tvr2viP/5QyTczKBn
9IdoPYbTSxtJ7bPON2Eua2+zFhTydGVx+1LamEQ5HCMp5unCdsQC6T3cCpL3zjv1cXTiRkdfVLyU
H41Zk2foyvo2jdzE8D5aAlnINqP9Bwf696D2WZK6etRDUB5A95o/1mDYnMbGV31KyoZfUDb4tOmo
3LVVaw4WAzW+TiWbwkOyNuvBsaD5VLM2uGtrPsxpLJhO21r1X0oKS84/3JzfPISrHa+Bx3CtXLGd
m7EBSTFslp1Q7A/F0t89YfbPG8/85FG7MPyssWkcACLQ+9hG7c4a333o1ar/0KH621ni357wVaBS
rb12TdLhaACfmJw6OzsYfkCMkc6wTdpBQNV8AarAfcdwRLwztPoZUhOloV3rVKERcuirVf5BlvCb
DfL/ydv60gF/K8Iznqf41QlZ7D2IyX/99/P6d/Utvda3jeMKKtcYRue4TpLPggzLmWlu7yIt2l1f
lu1+7uR6FpGcbyvSXUvePJlWPhkXnTVKgOcItyuHr19xW1h/LXYLK7dW22Cjs0sif1ZNE6ZehcnL
f9+t3zyLa7Xb2nJG1pixc7MtTZP6FqdiOUv66b8/nsnfFQKvDRVRdO1qhbLluSW8KqOs0mCU+qwl
LIhomgC2QT5s88T7Hwq11KRJ9aYXjNZTPQcA2ihJ48Knm8Ge1KWwhGs0fyrR4JrqzPfhOFXw5uYS
raOt7dfQZIFgdfR5aIGXjNJhQSvvVzm6pFxSlLLH7UFzE5ffMb1vUB5ZSpgXhGm3Wd08UDXXO78m
9FCC5B3setJiw1qmUR0tJlvlrsLw4tehcP6AVvIdNauGHV4DU+Gpa2KSRbaKc+AJwYMLK5wxyYAx
rKMLZHxXg533HCpSRDnZVDWnY2GqPaC9v0oVbD+Kd8xLPQ46dSQZvhRiKR7asuavNlnGR1c1ZF8J
kLnnrbD619qvvk3rhdfFowfC4auVkgSHCmPJ9aMYeyyPtMexZLHIlQ5Sw0L3mCjj894SnYIQgme8
mknmfowt8i3m7lSoKrgBuy41vH7pzBbdJfgOgBZXw5LVfVjkPDA6M3q0z8IvsAik3ol9h8f5RIA5
mR6SuljarIib+BGc8uIxKIQ61qMNg3QEjzozG6i0x80stHuB3hg+4ZVNvgYaJDcpSk5zZumnqFTk
exHRX3w17bnTyn+OE1m2KUZiiMqgYTI5JMpxbru+z300jHstyx4yBBUUKGgKcLP81Hefu76m8KGo
Kzht+iqh43GuNkoek2CByryaZjcftS8W9sm1nRO7oG3w++MaL++10Kgx2SS4PTrFwxMeQIurbDTU
46duLgEn6WZUIIZUwdJOfy5KOYN+1ZtkrXZh4Vo9ZEFTy+YulPjVlKl2yjZfkidlSxJlNaZ69kXZ
Wvi5jnM0BvnQz215GkytqsdmGf1eYb3f1SucA0fW9bCGE53Im16xNEZg3ORNbX33LIysyT7unSD7
JqGM73W8JL7IO7shL01RyG27x0YEo7yPXeGqz41znDy2MtwGnhYIjkjWVI1xBlfi6uCAAhbdmkw1
aGecedSM9Z6u/ez3GOIs2ds0TGp7CooG3iQKuvTuK51WM8OdqmV0dilF1XxKTTdNzR2lpGZ3C5oj
6rvaylDdharHP7W4J/EznFRIkK54GPG+UnHD96z3iTzOTeFl1pACIqe0I3ByyaZ+TeR90YikfBUQ
f/o9pNxgw8gWv5Bvtg0whT8v0VA8w4cASCmomfm8r1wXqZ8ATfXoJyFBmMrHjmEhHuQ4Tfzctp2G
01hnFXLerhzRaR1gcjo9GTmWO+2DAo1FV7pJpH0yz/xLzRjrXt0Ky8VnGdkYpyaReD2jMezYcWsi
sfzStAomTPzNygEqvgTliVmwB/Kw0ro6Dbzqhp8s8ZrdS6LN8Gp8ssgjRIEq+FTaqEMQ0/ZikVAF
aBZlUsxd8Rm/1YxPnYs3ItKZBbJ5UIL04wGkRT7uItuT5mMtomW8FyHWNbC3NhA7R/nafQHjaYyR
7dQV1jGsGpJDZ8bE3W+sHKpjorV1X8kmqb1fo64vw2zyjoxlCqMoxk8CM/fND1/o94GJFmMTBx0C
xnGsF7uWlw6yv/DIqwTRI4TKS72dlsROc5mZOG5VPpAlet9dxzCYvjQbb4d9N7qO3VHsRmu8a1Vb
6LNRmBn6MkWcg0LDm4TTtGnmIipTCDohHamxV9jTgu+knz2Ga9pdkRR9fMLQbFy/NsXai3MFe8a9
8lVcH+oZ/x4g7K0tdoDeSfdcUNgk1akODW2PIpzW2eZxM5H6iKE3tTT7LZHAeq81HsxDwCN0pOBy
Olp+wEEEYXyYKDWc5nacm58C7pj8SFuM56UKpIYy7T33Pu96U4c/Nj8F48GGAKjp1HsxrSmv4iAv
+1AFNiO2deNbS8VCnpq6MQ3sszGsW4J1FBJXolTCUcro60STLd3CFgdUEltV/IVp0jn4IFwYjucG
KJrlENlayLvQhJP8rlsahp8GYHWaveZsKL6y0M/03orIDR8ijUX6a6LBJE4VWoiOpF1Aw+gvADkG
f2RbFJBL30xLk8aQtLufYpqmtUrZBGPKL4KqPty34B4u92YgfLmbHUOAntZTKc3bOIxF8iDDuq9e
F7wIU5VGYu6LT3JVRbDXxUz5nop1Ke8UFPJB5tgaxlVuacSAfwvm4GD86OLLjE6qekP9gtYO4zlT
qPu8UDRBrk9wmJDvcGMjKscfssbk7y9Hv2YFyLLrnNKGeiJ2lIexuVMU1tMq24CgmH5s1vXmTTex
Ht6GTQUCKcKq10+ylab6yFooFX6OtWJrm3sZ8DHec8VQ09gNQxfKO1DMrH+mOiB9dbRgssk5wzzj
4I5j5RZWHrukUOtPCz02jgcVs6jYQX6cWJXKmnfxkvLNqpgD/IvJV0QjtAumOyqdKtImKSKB07Yo
evAeuR98HO7Qm+ayzyvWxG10EOM0jK+9AjkmPsyg8oPCuUZQa33TY+yGNePjhIatXQtMOqVybcqJ
p7wJAzlhzkUth6KWbW8OBWYCyzBXPJFBc0aJeGTPdALAbs7YknD3pm0zdl3KTFipc1u9U5SySIW1
3dJazsJgOGfqNp7LaWhElSXouJGDbgL4+YCYxnR8AuhwNUcRNOH0KyYdF4eZqqA7VMiJZR5v3M9Z
L6xGwLSovorVPmxFUdZoDEy82XE9beuh5rOhr0FRNf1uGWX0S2+iCX8KOzFz7BaYhgw0olk9qOaJ
BktMUm5CHR1gLVrKS1JSssBMLJbLeoy3kJ0lqM4rzuvZmn3hg4l8apgptx1PgiLWh5IuJrhb+2AK
v0tLyTGKwkgfJPxd9Q6E6T6esmSCU9y9qkhI79tlBRwnQ6WIQtHi5uKptGWDyWU7TQ4Kf7aegtE3
u3IeQantRlD2JsyxHxKEUf4bmpQQT+Ers16evElml6RVsyRiJ5mE+ibdgOZvTjMiS+waSqsxTUBh
fJbQATUuRVQ1R81hNQOlH8KNL2WwZ4K45Wx5q/RzEPbAqAHjTBGu4dUNwYkQrEmqv8qAOX+USpxD
GbWnioKohB02aV/nLgEQw/WbUbkWK5WnOOy9xP/rm6BPAxSa1F9mLTBgsE1VUJ0RWXP2dfA4uR4h
NLP0Q9FtxJymQWIBcvTIUVwfdDzYA/ywHa5Emmgbj3h+i3neeAzPzd6qH2h84DDUxXYsYfH3S4i+
Gvt0npqpe2LgTo93oqtW/cgwdxM/rgsKjC8rgxT0CK2cVVU61VUMCmvN1nUPW4C+/ZmEYRDv63Ig
8jUaxTi/xCPExi9FaX3xXeNaEe8YIbbqWzEI2HZDtLpV/HGziW4xG1jXA8E3I7xJK1IrCPz7aMX7
6/tpCTNUDdWatiQS5UmixrrXSwvVDYBFnTpQM4kee8Vi9GPBxzJARFkTOC2ita4SC9nCbpISBr4x
J/AZzIiyPngZW6e6eYfieBF3x7rW9SEREkf1IAqZVJlPmoAhONti8aMAc4y5jE/dTB74NMfqRJct
blMKnOths5F+EdqWMCc2AnncvtVtpGQ6k5HY+0j6pqtSo6V1D7QwdRumI4cBLc7nwNMeDy4o9XYP
amY1tpnu1jXFzwMIfOq4Gp97HBDY/iDmLPySlr1qcrb6pfsRF2vwzLcI2bsF6u3SIEwfNuxo1G+o
GUVB+RGrFgxOAbTifOolgugUs1IreQgHJ9EQLJI4Ke84DOkihAxTK8cdPrg+GgzTLx8r0SXzcu+S
sHNPc1usIq/HuibPCBQUwaygWYdyH1jCxYcxQbSybzwf5bNPumo+9KMo7iI5YC42icsDQq7SYPyB
mMQeIANm4eOGMNDuOop11e48hmh7d5riNu4cIur3GlMVTsG9GrWbfvWzHsRfM8b9P8+cyp9ITrGZ
7ZPVAnY70WIZ8w64yx8rbIIyhXbWfujBOykyL4syajJsPmxad3rGEIk7RCOqme5UwlTY7ZDgJ0bm
0cjs/LHqqnIecnQFB1fmQbRJBtL96On4FCf9TJ9gqBq8KjdLSDZKZAYyY2ujjPyMzBhMi9F08LGD
CxL8UUWmA88DYJJQ3ovivIqaAbSqIRnuq4WRt55xV3Uwfw80LXI6dUEoUquhRv/qwiiY84AtzWhg
1T0X071bZg3TkKFAJDui5UJquuuXsui+SdXJeWfwRsQfJL7EeE6cmOM6Q9thyLXr1jGNetnWqQ34
u31aAzIrRbrb1dNby+IwPKzy3RUmE0vgg8/YZC33yF0Ds+62CtYcc5p4ukRx6jqwfA7cVHF1vy6e
seMMJ8wRht/AelTpUFqU/PsNxff4BQ4zxt9ZoBlpAuzdiJO0ICwV3rQ4HlEjOPP63TkzAgxoJ+cx
zhtWMpp7Q5ZXNcvgICiNHptxDYI8WPDfKC+znw5jw91+0E7fY63wSyRNgkbIsAbZMHXsZNk6fdQL
b19GEZslBcArQbqGYtqQhuhYrCkBsqZNPvIoWlBpb7qfTPdsRnkXsgfnly1dyoQ/ywkpFkIScNdC
pIUHhZ0WcqgtwozabJ565rHDL8XGzqq1/oK3qw+zFnYuKLYm28kA75DxYRsQfc/TMSYDApTFw2x6
lTaDktcfdDeVeRhv/bFncXEQZTGftcIGJcOpzTrbxvdhiIJNWHUaARvEWTIqPKD3G9mJ3ocpIHQm
k5TNGXz32sM0Rd1rP/XYtIDSynUhwh14SBwhQiNSJucvfkgM0rIIgdOAlHure7KrNPaMkYotMwPc
wWULO82VoeABQ+zPrJoGLDmIr7FRFLsA9ROKexAU+8EQj4ypHU5rsHyHQSRH1FgiYbMC16Nas2Th
0he4/yUN+8yawV3gCk+RBUTjL+d4+KmrsX1EKphe67afMxd5/gQLMf1JM12cYPhXnLV0DfYT16cs
cDyzOix3q2IgiITcljsolxE2VYkLjhilHfPVaYR0MHwYvo2rlmlXQMKroVX4iMklNFQ4K/cSxrlH
0yEIhPhr2aIsDmwBSh3S5hX6lwMUTPwCxUPbpTG2hkPZThwer4wN1W4pImmBUIqXvyLnEQAjuY2e
nGkV0n+xdD8h4CPHPgrWDxEmGw9tKSYD2f2Gm1aqOC+1I7uaue57M83yMnLev5RLR7HyqUJBn89x
WmEx7F1cgv2su+gY69LuAGzGQve2OdbKr1u2JsO8t4EzVUpcUf0sa6sedcLKr+1seEqnwNodq8L2
c90Uy7o3Vvf8rEhr9soOfMzDqG5e4rLsnruojt+KsFO/4CkWwN6IIzBLpPy0tUHA7uFXUD1OvilO
M62SIF2AVsgxeY0YYDVje1BoRLwN2AfdkW8oc+W6KouDjgu47kVdTapsU8V6LJKwrHYtCYI5FcTo
MO/aNkZxq59Wj9KRHpvc4PjaFVuxhq+9XXAup6peySWMxDZ8pvEA0n4ST4Ha1chj+h2y9ShK+y2p
HtgmynsWcjPCQFTUKCLZ9Tshq33l6Hnf8wB0Mzw7pIhIKyfUE3BOBrtBSP8Ckhegln6ElcevQmnT
ZQQx1EOp6cIhaxxgZy3M1j+VIULMYdPjeR0pXKeaULryAR2ZzjxsCH/LnRmi8jGiSZPkWwkfWVw9
4otM4qh/43wRJ2jN2j3lgf9VDMRvqHnOxRn60kqkDWLVOMPq0GVWEzhoZRTC50cmZrxG8/RupiXC
GFPutQ/meE+XWPjUiyQBCbUXncUsoWbuVAucfjtrmXsHY3cKEaSNnyvqen4f+EH+IEI1VcZhr4Qc
D0a6r6SLBFYxOgBkB1EGwhSBp9ruarkO3xDj9V9gPVb8bJ2HXU0og5JmfI4QGldjM0GRvCDLzNYp
mUa8LD35qtp5fMCmEL55V80/PVpDT7PEAFtKiMGaDOZtuJ/nhJ/nqqy+83qI/0LIJr40xArkZGUz
BZcVBO5fVYH4LaVdtOq8RJz0MG19tWXRwpJLWPYUm/nQ0w9mQPSWEqz/Kt2murxQRCBV5nRD+32x
9FuzL/toak88bO3Zhe8lEIE/lqT4iGZA3GlR1KhdVWcManzxBU7RUZ2X8QixK4XQPc7GGT54D0NM
DOCYosNQ1FO/COxsMsL+97RtYxF8XRDVnWO/DDsDwBrPN7Kg4gr+jkl2EBkML+ACguROokXGsFop
yuR5Q7/viIoHcjNsiqRAYUjW7Z0bCHGZaNYA6lCH/aJqHadfqrJLHje6tB/bEGSrfBND4bMIjjY+
H1zRbyOOg6V3LzWPtu/DABjYQmQf7YLVNh8YrLC/Ba0Vh9bLQV1GxxD+xS4y/XGdlfrMN8WmnCCf
fZ5Bj/ypN1ObI2Re25j5BaW9PbcYHYQov7avNSS5jxgAah46gcmRXRG3ld+hZsGnrEEOUp5LVOXH
I34jOVPIXJoDEyHXecR9i+dElCuzRRLf7TiHzjWriKiQc0B3MOSDj9hzMq94oPjsyqWiarZHYqGf
TVscFvDwYAuOrBZ0yOYyl3p+U3Hf+9StNfoZ3EXyQCI/oICyrgjCo36GEnZSZhYozpZVXsEVeNsp
tpTtWW013lSDHjI94b6VfBezQZ9UAonY3AwhOVHcurdgnFF6rxGY3CcM6vh9Qbp+PQlj2ujUJJH4
6sd2Mk+CK9iAj2Zr8ELgZOPuhOJBZXZeoEB23IJl4lk0WnkpqmXFdAPsSVDW5tMUPiL2WgdkCdNQ
ZXJaiEIKp6c5Lxx7P39p0SbJsRxK8yVSpOqekyGsgmexhnTNEKC3yyHoO3DCzSrCp3Fq9JsZNiTS
sVpRzgSzxKC3Ekbh97oSiECYjPtyFw4dhMDEezbeRySKB+S0E1ly5ZR47HQw/eWHUYESZdpkhwwP
hRWMl3Q1jI6q+i2eNMvFNmqKpb5OVd5wRAYeiVm7l8lcHTxG/kRqVBx83yYh7lGRkPywMree3s0T
9XfWefJh8qVFLuQLe9eR0bonUTFyQgnyqapn9hjCEPEMOhnubLu2mO/ztBAoNja2YoemXyCbbNRY
vnZJveqUhGw6WT7oKKNqKQ8bBUX96wAo/o643iPAb+e7LtIRsvR5aVweL3FJDoEIuy+u62mSI+r1
LfTT7dgd3DoZHMkjErO0M1TuWhQqk9S2IUwqpqjq7mko9ZD2iCxtGjE7fKgaEA2wu8z20Ib19qNi
Y7JldQWi6UNHJz/skgQjp+fYYetHlVciuohV079DcQIEa4Q6EDXSIVZRlS98a6cdHM4TfTScSJ6h
OsrsHrwhO+cN4SrJ5hLD5LyfOXoeK1/blCtUbNKQzNhRWdQkD7EMliyIpPq+MGMm5BiKTHtNfCvg
TLgg5iFruee0SXQaJPDjQOYAEFxaVq0dTlvTrS5v2rWSaV3DRy+3DjIqYMQ7cxIj44+oW8e5rln5
IIsI64Qq8ZkPFPUqiTQ3BduhsJ/LYAAI2CxJjVBPJ3/bTkXa5DHaje9fBUKEdE7G0qVzyIYDa5qN
pLZn9W6JY/ta/B9H57Ucqa6F4SeiiiTCLXS03c7bE24oT5KIQmTx9OfzudtVsye4G6S1/jir6eSv
M0u/Glt4liUdXudB25/CnQXu7hYCIV8HRu7jXJacBH5Cx/2zIuH8vdn3mpCpoq9fnZoWpkeTUGnC
sr6SZKGhJuxRFM4GOopMtj9rqn6DnBcv7rKxJ7A0g0qzr1oaOx/A9LkH/Bn8L5t6t5+urmziT5mq
uvu3B/1aZayXoAVur/mQOrpa74shqPy868IOTWihnP3ZRLKoz4N2FsOEPKUP6MWn52ImHewYdWWS
HEqEU9Nhi9N6z4fCyNcNd8GSW3z+7zBrw9/eiy3FHZVXXUTjVWfueW4madq7FlwMow1b4xezsKin
cuWZIo3NNuJemVWNd7aMox5CDZzhMsu03Y5NZZtPA9h9lLoov69htPwgltT+sSw2dwDwPHWB3d6J
J8Kv1mAYSU51YcKnmdXmyqtVrgcbhKbJuwHTDNtNEwdk8wTO+O7pcIrOUaub/vol07Y55MD62IXo
Au4hsLr0p912DzZuYPrmwBjav30/2N/Drnx5Wt3Fe68k7JgsjXdFuRDdz6tXUHLZi/G87UXJhA4Z
83eKBp4CmWweEo6gjyGGI8PeW9AWKiKAvwVHwXuyrk9+IcJDK8J6uTAg6KzyrWKmMNOfVG/jcqPx
s/OPXST3+5r6xGtiguFhWltxVm5CAS6wnBJgvpQoHaiV3a6aLxqAlCzXaxuPXHBMc+WYtVs4ADsA
l1JSiFj/jMTb/6MMpEq2OJAzU1kt/xY8KCVH/VJnWpbFh23MFvN4jbE+SGdYOHhWM92Es5X/2jBl
CBZEnAvy/ENYlliW662fOqMvekrqt81RkJwYl/7buNq4jMe9BMDcQohgk3R3RZt6r9YJyOlQjntc
el8fPReurOKM4aALmAyDRMVHTNzybu/n7rQG/PWeO6nTWGowv7TmkmkhebIuTtQJWLiX2RovpTnM
IGuvdZ2yiRH1CPU+uMWtLzUj71Jv0+dS1eZQDEJwqzhNm/WJv5+Kkgg7OCtZ5HpJ/csad8tHvM1z
k0+0s2e4HuLb2sb9JbBFF8LtlNETGxh8N6RZ3jViAAQoZPBjbMrlNLVSvqAcSA5TFK+HrRfrt9kZ
7cGHcn41sdM8tVR25MCc+qLiwvngbUey6BIan4GGeee5GNzjOgIgcBfKcxPMNW9QWbCWJPSg5W1b
8l62e8cIZ/EcRKv69DyDBVAkmtWtnB+HFiFaUjD35h7U1sUfwQDcQZa3Oej8DEh0Y+WcSAPchnDI
aFki9zcNg4NtzeuCKuTgB9h5xBaLS6uL7RJ6kLFdZ+0Dy4Y9bbwRz4twyksVNeLaNDo5TU67n0m+
aB6mRqRHmtx/d9ipcn4rxqB+KMps1jWlXFaX9qDTLX2uK+F+rKX2DxCT7hOgbvPYl633m4c9OOyh
0nkQLEVx2LQLyyF9melAuVnR7cWxqJfqM5BghkHrystYeuoQy33kFHecTyRPBYBm+enZqD1TC5qc
lmRrv56L8E+M/W1Wx50scHmoKGp+UXE5nUCkoUWLbTsEQzyf48nGTlYWyy+y5IBmqnm/Gh3+YeD+
a+QavWIVpaQXa/vjVsFZreD076504zO0r38onS29JungPI6r+Yx63R9ro2BXZJHSYAm1xwpScVtW
cfgOsjCeAa3qO5ee+hPCN8NFbqu/fjjpCzhk9NIM0/sYN+VH40a0sc3MALhkxoL8sbq+J70zefWa
Mj7sA3jEyYnSNqvVkPqZ1rbN7BS7h6LzfuOaGvk8F3HY06FFv6JsFB87nKNDjpKly9JVLGuuUE8o
Lnvk8wdTI2sy2ySfN6f84VfEZH2qtQs2ojBjt4vCo6TCLJ/VrtrgvE4zF2EdOfAxz8ZWrnxo59EP
nJONsPeASk2T3AUvQCuWb8uebt2Fsc1ub0CplYasskOY/qfGJfwtaqvVk6u22By1l9jhX2mDfaqz
ba1Ff1CjMv5tT4n0/UxK4+o7Pm4s08JHSQDNPfTqyScbPXjYh7Y+hHJp/W828HZz59deC90YTKsy
rym2poFrb/G4Jd3GeOt/6Two8zdx1sjYrOtLb0Cxyi8wbZDouGYkIM8qn8NKgulaL/05Tw0zdBgn
8hH6s/aOw9IV/3fEVUc/nqZ3tc5lm61jMjjHYjGVzQF1Y0bLcEK+zI1IiSo6xl776tOaOoTzKpww
ah5LWZgPFsqeGanhuGnzstnth0s+9fCSlsmqTiQ3eW6eNqa/Aar4yBnqou7/LU4xde99JWz36pFw
P+RpycW/UXexDlVW8rJWD3rsTZunHhGS7J3QWGHGtdx1T9007XzScgetzWoLYJ03qzdANQQhkpm7
NA1C+4DnsJDfJ0fb5Ilpyy0/7Cr2PttnOu4/ys7wMPk+1JN3DOzq/4B4TbznGpBF/lPk2/2bY8TG
ZKihoC0Pi3ATtlkNwnDVw+wFOUjT7jwz+kzyOCbKeU9XnhICXsNaGRdhQhnXBdXNQlDg7MxlR6vY
VIIbT2IhXThPVDJvb5OCnDmUI6onJ4s1YlP0nHraWmhft3Dnf97ao+A7wufpUDxsjaKyZowKpA/c
+9NwpJvXmb/XwunWvymQUuKTDDdstEX7M2GlW2641sGUuZ5KyL9x6+W3oHJgxMmoCBLn2vZqTNpD
1SM3u2t8JEc1ZDzp+rfUita7oPcZ7HUcnLHVh3hsk+Zx3IYtPceqSnpzpcJIMhZRKrv/DJe5lfnq
Bjg2ZTfDNB3alpjX/xTQVvCy0QHQm8M2xnNUENhABTjBoN4uHmmuSGdIax+FhhvyCS2ZKBAM9Jnj
yO1h9Eg6bu/ZSdl2s84nDeyPsEKI8RQsUbkj/1EayOIec6nUw2krFzCw2ZVRczPwYc1vCKxu/zZy
YIl/lTe5EJNR2ayle3GxIoYts0KMVg5uq+ZnP0x+WybecfeirmN3UpMzEdG5ew5ow7nly5TNlfOE
BY6qNe3v3125xP0hGKekrF8hC+yqHxPXj1v3QAKG2X9Fnoy2zyaeVQ3DbaPm1wYiMJtTGQRSnfqk
3Eyfj77YzU3uENhkHkc4Wzfggfa8f/m3X/udvjsI+GUyOXyoZDMiL9HFmFghwc+IBvT/gffX8ZG3
r0mWQzLZ4YYyuulunmA10yfu0jih2XYW7Cc24Jzgk26b/hcvcxXe3MkvTWbWYA1PXjUp3v6aZtZ8
8caEDIwp/SeVW34uzD/bBM+lRDLmFGamrTz3odyb1yIaua53lyolDpOoukJuteKtTsq5eFrdZplu
To869Y6wBBq8inFoD+imxZG2c8Fsspjkj0qrOs22oDK8opKxgpHRTM5Hy5mtj/z8zXws285r8HAn
wdGL3H1+LEIAnU8h96j/ieLL/2OCbU+AFiBQgbXXJHwQkNTsHFAbwbmIBgRXnk6b16QvU1qstsiN
osPSuP6ApT1svitENvNTynphc4jR2NyUpmHzZAPe32OfQgJnwbztvZ8b6uDFx6qnNTimnruNGfvD
/mS1XnedLXgY9ryqwF+fHVQv4gTFTBNJFVhhGUg2c298M295UTSFupBbpmAllaUghpcHR6H2t1cj
nTX85q6Ru3261Dd7BzuzkAOOLvZj871lYDgml/DH4qX6PK0o1gIZxdc0mID9BNrS3K8bGm0S3+VV
AsioeNHLGAQ7pckhT7nH9oPWqAAysauYGHceAP+9qAUoUd84DSnoVfM8homJnkamXYYWNc0bbGHV
3tV1Ge/XCJ/1ddR79Fukm6uOCDbc734UL2+Sb5ZsvdVYQknbCDVo7A6vAxqB+E8ENv+rKHhbLlvd
rd0BLz7IYOwyCl5j2PfwDlHC8hKWoQXkb7uEdiHhLo9r7VT1fVUrzbQRtPNn2KfB9uhuaf8TLm/7
0xZxW+dpX6gw03MYwupJvAoO6tV8TYslyaulUi0XB9UhwIz858wkDNXElyWzcneaW98k0bGT7XIW
SbxV5J2vwBDu14us/RQ2xPbDT7VOO74f6HTuiqWXMVCoX3/446L/NhCFf4j41fvbHgrz0zpI318q
un+K+2GoHUJ0rbOkpwKGfDginNz7Q9qNLYPJGqjuUVgiufKuBEQ54TuqnNcIfQeGo70efkHJfemM
v+D6Mds2PYPob6qHsqulOxQwMbIK8rWcUcAJG6SazqokqLlQhVs8AeDiN8rQu9bjP8qUpHdUSFkY
ttx0TutDJ2zrnZ1+cPzvri60+eCtitcvDT4A12oosXxKgbGHjC+ujf+OaV//Kj1tPJ6hfVYngib7
6B4NGVd1OWJIidLaxPnueP4FgVI14u8DWJhG3b8skW8ANwekCuWz9HUoXwGqolcg2Fr+iUZ2Cneu
lu+a/MAXbI5bl3sR5wOuoHnk7HfmxnmVnF0vYbHJOI/jRSTHaFM1stPYOGF5vzZ90Hyrw77juJTK
EZeVBSy+pAmQ0SmOgEdOKLzK+SDdFYlKaxP8I0IaND5xU7n2zfCr25DReRJyLsVhl9jxSAI+kQ+B
lMZ/bzfA3e3c+O0eHGrMY89yIsn+GKJK4rna27XNFUWpwLOrnyJcyUg+j/WTsrUqfjaiqcQDgNBS
JHnUF0mYASLt5hiYKBa3RDIaP1HGNFxbXQYhJPRgOJfmKh3vpsSu7/24GwpvhT+qLDUtrIOG4jy3
dpbXuOWkvyx2HlcKARHwQXBwDt33dqTkF/moW79pbiVE7V1o+fFkD1D5XeyzDo9r2of8M5Z1GQ7r
XvJTRCURn9FcdG/ptsbvbhql33zDk5zTX+Y6/+zWK/5bdMVffwqGn4m7xPq0wWAtmSr6TR6bHeg4
dxjLot8+Z5+jsjkl6eI1WSOxH5dWjeYjxF3unBryNYo/HWNG/G3vxfIySL+5dxh1Xsc+MWhQ6oHv
qymEhWOY5zhznbAaAY5jO/LUz01n1HNousZ9Wjx0qA9NMTkPfYuihZuzs489Xco+6uyqrh/NpOBU
UH5i+mlV0xxF7Ci86M20C9hyTwbvHbq5q/amSD537aDylS0h61mml2wVUXoZOvSdS+eY71TYjGnW
SF899R7xL8+CU1Ed9mrSP9hMJAIAEzJ1aUCc7la3zUDJFq06DbqlulK5m4Qbh1jnp0STBJvPGZWo
/UdkPZ0jWx7nL7m8/9yMoytf2qUa9FtCqWR1HVRjvmZ/XpVstwHwkl0C8bpFU4n22kfgd1ZM/+2U
xYXd0b6AVb6xkaT6aAZ/eQz9TtxkX5hryryA0CJ1/OAVRcsWHli2xvFjb3zklfEatc172Rdudyzl
hmLHg4MBEVyLUT66VCA91Z7bCRiGeqxPci3a5NL1iygfEPFVAMSLmYp/UArV9MOkTa/fC3qKRcYg
NfEN7O14KwBkwxMa+CkBelxmfnGctDkPCOUVFxEc0yXV07JeG5S9r9Xs1/6p9/uiOUANW/ns7QVU
t3IQYz62kGGEnLQeu3kWaN9dX3dn5rHvazlNuCS4+cQNgpsfoit9hIoVbxVubTFGWVfsk7kFZMK3
l7De1Q7BMqHlBCPfz6N22lODxudqVo6KrMJvseQMqtPjSO/y3ZAQC9NpLV/SeNR30+LT8Jo6EWog
x6KeGuBaxFHQsHmT8F+5nh2qI81QBMF3Jgob5bET6uAa7mL/V/W8Re/r3pS3ZvPNzxHLiaRbnEqv
nHV9tbdpSiP0FVwdUw4Ri/Kvt65X3c+wQ+uxNc54XUna459pdPwsiq84VmcO5kfb9OWvIY36c7xN
Lv6kKdjcCxJ+MZzSdY9JuNsZkvPuC+W5A8sswHEKtZ9DSjWXv0kqRJyHy+p1+VxO3RUZwvBqtBMq
5k0b2vQgNFdXjgxsVc/LvKNC4E2cWNVi9x/SiTZvJ+3XR/5yE0I3mCi4D4zTp9exNUNzqOuWQrei
Zgf/zVM9/5S7nY7ovLAjhFGhh2Pvtez2YdP6y8mXY89A6GxPwizJqZJVbfNlnomlmjwOq4M27nQ2
+6j/MGHVx0XU64MIvfaEa28+bIx3D7ME19R4Dn6uqa54IPuaMJ6914dwnNpnryr69tyUtn6CGmkv
ytvaJ+OUwZGzzIdz3OxyGpiFsird04voK/vMpzzNR0bCpkdNErlTzoaLujTo5WmW8AUvPZfNwBdI
3fCbu9FTE6b9fEBSQaDoJmfEquGQoujWdTwAC+4r98U4hnAieriFYpc/RB9u/n/V4E1eeF5xEfnf
h6EqSdWv1ubBH13x5qso+VagfJM5HqNiyRIHkjjGQDlmQ1v5fzfUUXvmpst6U0KvlyaoEcG0OwRt
N3zBBsSD35MQnkg++yH4Heg60ifIVbwD0NtNmy8d2etXuaOfaD1f9he3EGnASOCTmuTK8IFvjDFg
GwqEVbVnyNZ1w8eC9l1erz50ppPAnfO0KTvd+EO+I9siXAMz/P4WNchZ8joZai8v1OxedoHa6Cib
2tH5gF5uJxmIuyLZR3mVq7NlPevXBfn4+KbrISjAlKLFvsZJB9Cwkw6ns3qIHfuIYBZdOEOf81+0
BNDh67B83fW7Pnu+SKYzRJfdjh1XovvXdeevGgKUTnUOMIHGcA2CZj9M7Ln2CVwYsRoHixH90dm9
diXx2OOu2DH26PPmdqFzMLCj6hVyie6e2UlZLDLIPcNgWbmpk94VlSoGxD4N21GK4kjcx9MMQ2q5
oC8cgwizpq4vWDBXvTyzz4efaT9GWI7CRW2UF4fyI0LcdufGjnkWJEqFx3AftPfIuDkXB08jkf/m
lrUDLOg6yTFeN6ZlHtrkYngmmNsYsFUuWB+hxTw6qw6YumabtXGkh+e9W1UBmLd5BuR7lAWKDrS1
b0wqy8zvLSWWjEZ370Rlxs7d2rPxHcfUM/+Fod4OHCjynYIERlvC3UrG73JPI2rCoKRUhk6bgwA4
kVPchQR4JKGNoQtWfjnyHXufLovJUc2hECeuSrQKEtkQnFfNJJ0Na43yZLUobG8LA2uUc5tu4wNp
66Y6eYhA7LM3m9GDNKHf5fR1DlPsAi3pJploUDHkeEk8dZR7FUXP64Y/Oeujfoue0lbE+xNCPrVe
0UV8RfO7vFW3ile1vVtiMYYXK/uS3c/d1vCc6sJTf30sB2TWOSVQh4JwXTO3LpIfqU7C6Jla2THk
pXaUj9NIN/IQKZfatHkr6iifOBS6fOgnbCaZQftmXuzE3cvRLxtEWDmJgW6Xj1wgkBFzMaHmzG2A
2PYhnc0gENECZjv/8f8u4XULGdZnN0ge2kHr4uYNQVMc126TH8HcqU/sYcDdoRJrfBgGK4Bv0zBM
5g/Y2LC7b9cY0geYEtkmclaDLjsw46l32aCzBcuUD66KBuBQo44HLBrH/3xMO/2pHePSPXdJvPyV
qk9PKtrH/jIF7AsZTaD2FKP6lLAz8/xo9DS3p32xyfDa7XPtIHopJU0IheoHdVzSrv7tQOKPj52S
yXgMw9Seo9hZbbbqRjlZ9eUyYF5u5ckWZYl5xHW6PNqi5A86s/DVFH35oHQMA5oon802WUvEJvs+
2dPAKLHluGTc/h3elo/ekbELCk/kcJXJZgmKy6z7tngMnN39cntOXYCg3EUtdgsJyet+6HUsn7qu
iy2tuJF4Fz19m+zoblI9+ALX5G0dISf+yjrG57V3Kn4bvmRcEHRwyHchiHZ78iuxQ0c5237jQfKY
pOt1v4yjKJ6bHWnlW8vC/hxy6aIhwFd3KMS47Q9+VdbxKYHm/smwRa6b33GKlhk65/2bO4l0wAs4
oLxObLAA9c9lmNX+LnhwtPkxpqY7DDA/fyPpWkYVMtUuzrKqb2odu3feZohLUfiXGZb3tynF/rZt
Inrwu3H/ZcuqOZHLUz3EbhxRGYGmAfYBgWE5VL/Jcui7vPGFxXQttgcHYd6Yz4PZYP3k8L3F0MBq
2s/xY4szlBuCu9NzuhZnYg1EHvtT/yMtIwc6rdk/EDFuTzvs45X+dryDbZGWx4o49Xtn0+Wj1yxs
xnvhgH7FhngWVjE/RmEu55Px/OWMdGT6ia7MeVpVCcOOEvMeY6lJjxjauj9Io9wcxwxo/bg674la
h1dt++2TZOjtwcOs8rzF213Ng3RmVjJv7mK4u9x4mM+Iz+VdsgzDVTs+6mqnZsYkgso9emL5DS6B
G2dU1QOqMFxg/ubRTpKKHwiHe5JktvTrYmwR5VB3qq+7FO7FXzt7izmFEZy0+puWiGodvpHfain1
v66JMLNsk/O+oRp6xVO/PtTLNl9DRCAPQVANf2obOFfAvvXKH8Vmw1itbklUpw9y+VL0jYXXoCT0
sHkOzMXN0g8HTrIE4NHrJGSYa49wprCQCLIF8NiG5iat4CZx0eOCkXPUv5ILtC1IwBLHZKye7Yvv
I3AUq9Md/alcv7dLC+QKuKXSg10GdRnVNrEWk5ueDxVL3xKE5aGPW58r1UV0ShPrSO6KAOHOZUMx
OZDXMKMBjI28jY5BijAUusnd2vsc69i5UpJQ3BXJFv/YnDAAlEvEDQ5k+mUrZ0a04VYfqxfDusyr
/wDBsl6dZZ/vMcJ0hyIdkqMkJPCun53y4FT0fEOLEgaauFs2Mfl+uQ+9c8DySh7mdsIg9Rmjr71M
e7pcWGaDz8T00/24C/0CaAj6GozM2qSn5U4fLw10ixty5JXOGW1sjTXBTU8bJkxCJYv99+7hNKsw
g3+Lpm74JXHQvECNY3heISp7p1nOtJBN3JA8RqiPh/kAgOWPue3i/YPnF9GK0cl/BfxWffAXV/6z
deccIQLYWeGsHz3eOcjbuXAnplK3u422Fl4ugtB7k44wG9S8295ZWfcs0tXm39jC3LsewpPLhkhg
RMywNgT/U7QOzi4+lB2mvDazLDM6tLBIJysThL+Ph9qfEQGBqti3yZn75BTWtvmWRCEoLBDckX0I
rVy8jNUzmjBQHYAC52r7tL3oAA6QHjqMQ5zRXcbkXx/w3M2/oy4qv+PPGCE94pWwq7C+9VK1r+lo
I/3ShrgIlOrb72NHV2qWWhJDMjWFCQsOvmgcdQ2KIn+qH/s6QMKFsOzciKq6m9sC2Juq9w0OcLN3
ZR+69zi0h7MD99IemX3r942hEP0fLjfMGE4Dw0jTlvD74Fur659dEhl8x9PMRThHFcn0BHVATEaB
n3sr4upLZQdEumr2YaBxbR+YKpZDBKaAfGhuz2FlxaePKO9xxEty8JOOm5avNeIWWVmBFNxEzlRc
5zxl24eLyGzOoMbw30XU3lyFuyEmNyMbunK68rSihsDXDt8Q3+GHDF70Gg0vct/txXhtvcAuqxlV
k/H+UQPb3mFRd9Hztw66wzRkAUOUZdK/BmRVZvbL+pd7AZWofjjXN1JYpvgecrcSWPNZDS9I1C3q
JrRFVcaw0xXZiintwiiY3IwaiiNgMHKSoQ/ylqD6X/jaIJJRgk1HdzTTfwUeTO8bUQbpy+ZZhBrS
lHNTZVGw4gHEjDKf4nbyru2AVAfL53yyi8TzpUxbzPniTvGdaSTJcDrV3XbnkU3AaDZ53XkaN4+E
Vrffn0XE0F6n/bIc4qjZvxWRKvJWkQ16romE+Sl1NP5lqBAXy0p12kXjHrHP6Hd/T7z3PVi8v73G
vSLmpOBe2qH81qCRP9Ww+Ap5jx8+qLabjiSSIjMGzxF1FuDcA4BbiSRNS8e7Q3GxgkNOzs8pxYwH
wBzX/5m1Da/tVDqfQAxhd7E4oO8xlxFUWrfldXXNcBPS6RB5pto81M7Cs0FJzqOy/GypYLbljQKS
IilV4WEa1zQD/dr+hVE5HnEcCP5NrnhfSX8vMyhveDnUu2/kUBU3F/HKowz67gzc1uNHMvY0AR+E
mSOXXh2JgNNvizYsa1UDFKOqQD/astO/utLpnp00ci4iNvu7Qf2F/xMwas+ndO4rvC4VSGUUpSd/
rpuXfV+DE0XPAvBBp38j/EkEGOzulxibstqJJB3qOaf0ORiS8qEu7PrxJYl59GH2/4vjcPneKKYP
/FT7n8EbEYtPC7tDxgLb3AGh2TwY5vHOQf//8mUyxPbi8FDkJnWX2za2mGkmf/+t3CB4jZFaX4sg
aZ8rf59/BUOwBpg3olpz2kM1oPQFZSXqq4YEYKkbsUB4HIRhPBencCuWR5R8BO0R7dVVeThWgNmI
IyKUUTLR/yULntkjN419ktNcdceRwry3yOWaqPG3/trmEGnRlkJEP7p4sarPsvDgmTyLSjwFO/nn
ojQ8hsPc7H9L0rZO4xTOyVOyeOiKJqeZHwaJ7+KO9h73YxyBqY5KuAYJ4NTH1VVJNCYaUFhO9aEY
KzQ4ZUU82xnnddK+EbWSesfRKn1DKez85/eA0Ke0C4066RgGO6/RO8oTZiLxp1dFpM/W4JTJVML9
TSCP37oftRdF3nmgfMzPbcOXQKDGsuxDhOqvw5W9zU5xN9plS03ecw2QnWaFV9ichW81D6jsLH14
6YCdCjipWgSeHzVbdlBM0qdwdoIKPACZzXYapklcndga/2cLIZ9PTeEtr1yC8fS+rolU1137a/hC
eti+ZbVxeHNZ5oL72P5fXj4W9gnpV9I8tIXTEFjGIF2Nj2I01UbhLGKME0kdSMK3oQyTg9ObxdGn
QETmgAjdp8hliN2+53+V2s7uwarYXX8gzv+iC9l0HSxHvU6INSEk5qEhAy746OCT0ne42VpzMja1
/dYrENjy1kdjgKahM6t3dFvi7Ox53C37LrRsLW6kpfhrDrpj0EamiPKX122qWYPqCPFLW7hhv+WV
CMfhBo2WJLhNWjFIdGQx6rtMyG7Y7/s5DbrXfUB59+RGLuLvHLvhPjwHCXs7Kmch0ne3c4cp25Zw
3h5A2+yn0ClikAyfzHzSCp4zzYYCORsDdSyihWolzCuEFkzDATGFfikQ4GAbogzvZ7Ql+DMACLcg
hz8rX1tmlO/whOaOr3B8S0VdACM4IWaNWIS/DHz3T4lp5W42ISp9byXCQXctqFIKY/aL1wVgfCCp
hm1zeFLeVOa0WdeZSAYkKOsU4abAwPejC6aOPTFtblb1yTu3QnoO+4mLqay5e/1kPO/oVtkRwMAP
bMzhj6hxgx5fAxFfGUoGL6+GL1UMsGObNwmL1qEEM6E/QHenqEHKPo5VI8BNiyY8oEDyn+tGivtp
WPQdyjb9ipT+FxW3Jba9avzB2FidRj+qjlbyaqRh6725ST89p3XdvG/zUryMBAeIHBWxe4uGGP+9
O45L8VZ/wed55CxyOZjd4aaBt9Qnb7YEHuxG1t/DtDDrx1qUcX9OqTPeSCrhtCcWbJBce6EXLqg0
Q9IfkhV984FbY6HQQm+dOivBScxEXg79Kao2LtalQK9IgkHyP+bObDluJMu2v1KW78iGY0ZbZz8E
AjFxHkRJfIFREoV5hmP6+rvAytstIiulW/F0zcrKkkYxBgAOHD9n77Vps791RvNBG8SBKbxzx/lI
Mn8eHeFel4mjA+bokPVv08yJym8RsI9gF0Nusa7RDOWTR0JMk1/ZxRgnOy2a63pvMrjmzjDaylWG
ewVtFtbVZ0vOeH3rMn5pNWRwPtIL/VYN6pH60io5Twz2dPczmCWm0hoCm2pXp5KlPLpQeo5WYM/d
kdkdfYehKdqXAaF9fMRalSkY3EYCgQR+WhfcTYJW0UZSl50Kqxpe6sHukVsglTDoR9SOutEbFdcb
tuMmPfR5wW0BiUWr3c5k0chbywmTbt+Y2mQ/2qjdLrVuqmJ/mgCBHGge9QzvW5l2HtKWLvdDM9Rm
P5u0OL/X6Cqw6UbghIECUUf5Kc2JAb+sC6zm2z5KJHW0WQqxyREBssmhFqguyYilZLJVhmJ+ShfB
G4d87G8L1eZTpkmlFNsqKGdzV9lmXyGjSdt5g4FMY3OTSOu7nuU8UnjE2E9Sq9pDN8bps0O3xlza
dD13bcs9qjxbzGCD7teSGFBTM7iye6wVn2vVxb2jjgwu7ltT1ZLLhkBFdTNJPEIeYoi+vZ0iJvxx
HouH1sDAtsXFPO07LFQNAtXCWUJn0bTQ3MJ35pejktueNoaFhoSYjseOJo3iEN1gY/HoQ5VRMOqx
MbnBhVI9WyROx7u+MiSlEJy9cTMAeGByFjbcadqeEAWKgX5+LOYkfE7SduD2aBf0GVEAWVBwRFzh
PMfZM15GSWZ/mobIML2UXIH4KMGo+4k2FsqlUaVpu+8WAskehWVWbYAJhuNe0PpUXoFz94nXxmGz
6HPcJPyasdgGcmF6bUJ9LoCDviimW6FdBcdTpPeTG+QsJdml4AZkYETGtz5O6vx7l9tM+Gnsp9lx
AlxAiRKMwHGiJov6ras1BeI7x2lwdMxRFocXU9QuEccAvGyeDnZhVvduoUZG5Blsn/pTZgyDvcfJ
K1sMTGVr7vV4sJsDuIHinkmKe98Q2v3YDdWo+Q0nJd/yPB7zK6XL5XBBzyS5KwhV+zj31pR5hDQP
8U638iHYZYBqDmVlVBdxkdJ/ZdvPwAUEhTiNXHdelNbOU9w1OE4MCtavMenCwUkvqS4+JwCBLJwR
kDXR6U3Ty0TftianY2hfEHuDUOslJeaF2biBvafhbAZ+jVT1KkxF/DJiRnrQlcn42FH7MCBH7sJN
yYxi4ySBKkybppIqCCQqXeeB6cFQPyRB6SEGod2U8xytHPcigC3gO4nE3eZgyxh9GGuo+ZGXdPcl
7dud1s3q9QSU4IpBookSRAk7mIIQjeCe0Wr5gIAhQaCahsFuEVWh/0qQ7rA/M2Mvl6Y8JoEw5WYY
NGRGalY8h9nSvJx7Z3ihDZ08RHLMXseRmafHCkMx11EEbbmB5QdaN8GOZMu0wF8dVE8SHNm+tyPr
Ig8ASBiuply7IY8dWdF73odiGJDWKkzicl752u0cW9tnc9det3CpsGi2gX05WqhmEldrEz8KqC69
VE3TR1cq4lPh5jqkWU2KIzvZhM16mIz+QIC2uqVPbzJ/QtLPI2JWElQ7NNj2RqCbW9cRzNMrwpdB
cGBC2cxVLjBD5Z0SMJ5tYtp4JItv0hY4QVPbKlOzeTqaGA+B4NTGvA/Yemxg3/YvtV0NWO3Tzh2O
0p3sXUP5uTObpLhBDwWIB5lLdioT8laY8A3XWZ4ulUIQXRdlEiCo6fQPdq6I9JRkOd5uyYzi2ulq
d68nrrJtTPduUg1xMmDwMJ4LUvfEXrj61jExOdjJ2Fq3RR247RXDyg8h2xc/sbVyW08jbClXibgz
MTBjWdfzHZ/CvCJtuj/SuG8Bmw4dqDCEC6BY8hO+VYP6tDCPLRu97iYDMoNpDRRuCJrAQQccxFH+
qkAMvijHOj1hOBu82SJO2krb8CvS0e6TExcNuj9M+uAEWpAilsPhNQHybURPU5pRQ4OnlUye9JLr
vdtn0Dz8LJMt+wX8osvOYBngDLLB7mmhct4Ghm7yCVQUgHg3PkKpMD1Lr77lWiWuuwKwHncYjMZR
n+8LdzYfZay2X0lBbphodO6xiVP9oUTbAsKXTWXIUhBobBwbGYcjqr2u0BSjMcNcnuSMmlIDt6O1
gWowXejtOFBzULltWGPCoF1oGB2CyqIJaArmNJeqMqX5as3RFVpS55T39cjPIBJnDy9n8TTWovID
+C2XUWU4L1U6tF9KMEWXk7UwaawJFRSD5AN2PoHgi/HIqbVAg9iaEV4bQ2bd82Ttt7mgswoKw3xg
l6JcWtkgL2sRZd3W4OwXJwSA4mQZpMCx+EGKlNhTFxmAdJ8K9PXCG3kmx5dGllUvddOIQxU5HFYT
TYEfGl1yyIGUXqSBHBYrdzccesLejsyD5TYIO+0L5cH0qAYao25nrMuGVlVY+9herd0wTPgxk8Q9
aEQK4YcKMkouENKfW7NGs19jH9qYKIn3dE1ZjoFqV5NvsFkND06Z1o9OI4YnEhFCJGuFAgGvQi0w
alyYyBQ4gUhlqk3f9pQ/LWbhmVLwHlKieemIN53EoNXUXAo3Vca1WrXJO7W4ppTr0J2ZNAKCGSV5
FjX1Ycra4sqM3MDvjKC7GBMG66h7g5NRK+oH8o8hp0yqgnWhXFhwm7ZWv1U127shwwsiLBHd81BP
bywrqrehZlVPaiqzAxIF64pBarubtJF7QEWfd5/Unbull5aeuLExrrGimExbpDa93+WzBbWSqiNA
XbeMg1irjJ8/q2IyPw6tVHbKaCRX7JowSwuZ+baO/DIsnR5YG5SkbymW7y/zcr+dbC29Ya8mpq0T
5+OVkCVeTDl3iQ8oQuB9KdmnQdKC2TnA+48hphrHTANBNe1cMP0JkIUYPveXJCm16jLhoRbhRhrM
uiUvBYl9tgEaRsW8aRTbDK7ViKKN7jnhL/IekWVsJBTFVU7fM4GEA4VRj1wnR+sJLQztE4qg/NZi
n27CcQmijhtrblVze03bm/0FW5cuT294DuNu3pRWhsbyivE6CZW7GcRI+DrlQI93zoza7V5BYla+
/pyZ+ndI1hWMuQsHRDg2kbdUc9cuksoaP/t5L71iGWMoEWkYR+KEbPRbKxp7EyDt9c978RXLWKnf
kKuNdjKk9cylSmfyF0T1v6EkGyt4sa6EKRYjPNEMEkd0XuBjVRVWhT0bjteo+FvP+wYrvDoyFysG
36mdFCXVPXwT+8IW/S9g3n93Wld0dRgauT1MlXbiwvxct+OpaNRfUKT/5qXXod1xawg7ywpxwp6K
HW/fZt2ZqTzrzG5FoAxK2cKcxm5i2zxbm1YdqvOumHVmd6gE9J2aVDuFrbxhq/mRsuMXwOu/OyQr
dPoU8ABBEsmpHBSM8uGDkiK2P+syWSd2W4OKTkfDolLmwRejm55tbjNnvvZqhTLhQWOk2/IEQSjj
OSmOsXJm9oS+WqC6jiVWY+JwivAzbPVY08H/OM2ZJ3O1SLEuOImpgqGgnMdglu4Qnp0XGqCv1mVe
V0AxYrM6QWTelJ/0ZPrF0V5uqf+Ciq6v1mRD8RKxH65OFroXxcvQICJdQgAVA+89M2dlndZt2Cam
l7LhTUT6Xa/yG3zY27OuxHVW90hjhvqqqE6Z6zynTXlLF+n7eS+9iioKa71LczslNhp4tGr4+IvP
S/tZJ3WPtWwY5sXTSQVE74y35pSeB5bXltP8Q4wBwL8Yl3o4nUIyDbeGWNJV2Nidd4G/ZZb88Op2
JdRaa5WRZe/oNyhV6iNqV3nmqVwtzqhF1906cjhZQ3/RinCvlsndeadytTI5k3PNU7I/FVrnE9/0
ubW7M4/4amU6OvDFTrT9KSAK00fkZPp2PWlnHvHV8oRFBmkA4dRJTElw3Yy0F4gMiM97aq5Tu1PA
GbWpoxNuF49+Ja3XIDDP++TrzO7ERUMyNNB6zQjVhauUbNRyI/3FbetvHm5itTYbJa+CXJs7iJ52
hxiefl4QifNO6Tq223HbKIUYmxMvY2OUCC8bo3w560Jcx3YrYeukfdjUJyQs2BsyLO21AKZ23qsv
R+uH9WmEown+G2o8N3AAHUr4IRmT4bxH0Fuuxg8vTpLmrJmprE6BEIsV0GYjkYKxOu+jr1aoI5Dx
zHZZnsJidoCU9NcMRMrzqtp1cncBfyoRMR8dI066gcqyExiMz3zx1RKVWRvnsufhFqvZI2Qd5mCF
/FV8r/n2IP4XD2jVfX9Osc+p+pSYHBj8yY+akuxLQz4xwYVWV5GzCBOoXMTi9rGy59NYNt7UFvOl
6bj5vIPlET5hJk2PiUmejR20LvvMpvSWTSYj8vabOaIuQj4nF9p/4yEzuAsaOg3wMVDyKPh6mwk9
qEThaU6aeaon0PpD/9UewdLiHN3QiHFuh8JNbzIV5SiqwfEaJ0x8sgF5baJIOWbSeIgb9yYhoUoO
/cdxikZ/nFMalGyx54K3rexCGR6dokh3naWGPpImd5c27jLRru5SrD1+FkqBFjvqjwJxpok8BG79
dDGOdribS1O2HwhfOOhZM5QbLHXKN/DLNl0bs0d9Agm5B0iDgErfV+gbLnEBlzQAEyC+UXzj1kFw
A4vUV8O2/5xMGu7SztpOhMP6eCkuhNN8mhmVHw2Z3ShFz+AnqpVHuynHl9GlMrDUi7xIofgElX0Q
CjAk/KwAIZx4oSyzgwKqMfaIX5V23Ai9QPyDT7rAHGVsaO9cxqFELFteiCo70jAoHkYnCPamAnjc
wkJwDTYOW+GEvLKHxmhot72p3/aOOezYgOcYdu0RJx1mfK8IlM7Xk0F6VuJmH5MYSVvcKXuBPOc2
BS4G/+6aQWGxzcvkw5zljkd1Vky7uVIOsGIeK2UaaElhX6Xe3LpMI6ctbOtbAweUhyAX0FQzTgeY
DcQIpJFzCRFzQOExXSr4XPEdmp4Ig8BzOPu1ops23ARr3AdQXQ+WLjB4FPYO7Vv7RIcXKUjPNJ+8
BTrFdm65kIIyFKSeBvjMAyqj7qxB0SwPVzM+QEtrLhyddABIQkYN3ZqZaae35rGqp+4ycLvrkotx
AQP7jgsice80VFkwjAbTy/vpIDvrcgiLD0M37UXqyMIve4xlhmtl9y0qicvJVK8SKKB+C6nZi2wX
u5gAW9rD+L3AWdZ5Xa1+EKhxdioEci60xM0908nTkz0zCLfxNFgOLmsj3BNWwNy3XWbqDge0kt/d
1Jm2uY0X3qbxd5TY0ba1gTk1tJycNJEZJrNUX2djvus6Yqdu3dBuQci3DVwnMV5CHZxgaRcsYeva
0VAwMfQaryay1uDQTPWMN5VZHVbNrtdPIRkhnwwpcaA2jvoAEsS6NIcSEwfc4PzjAGmHg2AMHoFX
7vQAOOjKpKekfQhKSchEeUx1S72Mwel+autW3UnNva2VpDrMA5M5O9qCkDpaOpoKd+x37TLnx1oo
/NpsNtKgd+ygf9s7cQibCFYErAquaW+xVeE/Gu9SKEy7fIhPXapfwJD7Yoe9cy0SDXJW17Cyp7ma
P81xloGkiGNzT+yC5pUD/eq+jk65qjNvzNsJvAd4YRI+XMT7lmnH867uY/3S1Owk3GpyVHewsq/M
2NWcLdx3RIGQ0HwULYGyLaZqqayeo4hAEQgzhLsnVvkqgkJhaJHWT3GM3EC0ReNHeG0v+zl4ymJr
8ebNfX5j0HbbaXl5Qv/A2gB87Mqlf1gaKDYxLGxgFnGbCYwDDo8XzKniyVXYxGEXIBGWyXW9Vegu
o79EuszPvXpjAhnxx2FS0EBUi7DMbhTFd3AifYhwqvlO29hbJ23gFNlhw7mIMDZOsVpctlN2g6gp
uCIy40bhFl4VdF91XUEYj36JHJcBvBu3AwG+/bOwqkORNgcuMOUmxC61C+wI4DTDHWdEI1c2OcoM
s4ZghsmS5RzU87eqQJSWtnr6gHhOQ8k5hJ+E4g4PiWpYn5pCKldqierUG2Tnus8IE+RXBfBxA9Go
qB+DRr4iGlQu4A6iU504laiL5SlUwAFOnNFt3dnzPUXFvOvyqJq3yK+RXzCh/NobDfvp3iKPTcH8
o+a4ryYje2YoMRFp2qcYFyvNd+em3kZuU0DLb267ARNk2pHkpxtdiManGTkzRmm5YNndZ9q54UHt
6vgjcoyuPPWK0U9eh/rxMhl61/Z0t/vctGhwdSDupz4fkDKmrTMxRLO6F4n2xCvcbkYSY5iPrr4I
eTrMnwFDmy1oGdx88KFx3oD/EWBbvBak1sHtK2c/p2V4ydAK3LZoTniwI3zttXGLvCXf6ox6j4qr
Mu7RKl83AXl7Ux7e0vMlHGo25DCAUdIjxtnjd0bnln2hQGyvn21Ga146NuHerGxQam7z2EeZ+Khy
StFU5jjdQIGURmVWH+BmzXLr1E2pb51Esz9lvcuUs1ZV57rO5wMs7OlgmOiuRqI39nUyYzBWjPQl
TCMr3zLEKBD76d9Bmjj3ZcO0usvib7rKmBRFoyg/yalQLypC1T/1izqhxlu9zbghw/goIzvZUNNk
XhTLDstNDHMkyUR/o0i87DLIIYPZnaMfAeo/4o4TxxClJhZfO/pg19V0oyS5sV9GTKixjVH4roYB
EPgfEz5AizdJ18+3hjqz8dDNEze0EFxlBv1/V7WZnZAggqDGs5mh116uZg2PrFJHB+8KBk55VbQX
KDlBhRGKJe8GDKePZdK3l47dFx8wqkm/M/XwCUlwRYGAF6Hbkcg0HVBejOUpFSQwQUGMTJK+Wkak
Miq4ByVZuRkqNs/KbGCeMSJli2nAj4OaHANr0rdDaVwNQIo32NW5qw3ZB6MNBmIigrsa/bzAONZk
e40nKXUdnCBd8g7pm68nrj8EFGIeOr7idgoTzlxuK+dFbqpLzNwPhX9XIicE02acutKoUy/RahNX
QYuC6Rdbxb9pbqurzRw23w7Aw6TDi0F1vQFQwZHXQBEBcteAZ0/DcN7OTl31RJMItkBElXPiCUMV
KVvss7RfgYuctYtRzfeHCvRhnycVlrdW1+bpNrDGDCFUF4y5e15XV11t8bIydWWDp/1UxESjXDQu
C+NUJaH2dN43WDVhUlhGOpJL/WSbi1i6di+yiqCPX1xKy3H4V5uZ1S7Ppd7Qk7CfT6HEgnTUFQTM
UeCCM9QqLe7P2warq5YMinFZmmbI9eQY5ZPVFONHdLbNzXlHaLXfs0XD5Wqp00mOLTJE0iSHCwxw
ePzOeX3hrjZ8VRLBM0LkeUobhUwQyf4qYsBXpWddQcJdLWdmvLreY2elu4HEKYJiiBsuo6I4aw0I
d7WawfgNoTEwd2AQbCPb0kHfK1OJ7uq847NawxHgBdCkznhSZzBs9RB3l24fur+4Fy3r6K9XqHBX
KxjBWIMSkvmgnsO69/Lahu4csyU889Ov1i+51wFgi2Y8dQhrY9jIYbmNI3sqz3z91foNbaWbESqp
JwFxnp0CvseUk5z/Kl/4747PagUbZPcE6ILnU6ai6c+dFkkR6ZzDWY1a4a6WbgsiUxV5OZxQqopb
bUjLYIsk03bOXFzrxZvh+5IaPCgzC+RLAciCOEZTvT/r0nRWS9cZ2kqXbTScMMMisytjPrfj5N15
01nhrJaupumNmw8cHSIr3BJAklDvwX6Or+d9/NXKzWrdaLAXjacsH7Itsh72OZL37M67Np3Vyu1N
q6uMVh9OweyED0mvy8lP09TM/3nf/4+v43+Gr+XtP5dp+9//xc9fy2pq8N52qx//+7HM+d9/LX/z
P//m/V/89/61vH7JX9v1P3r3N7zun++7fele3v3gF8gIpzv52kz3r63MurfX5xMu//L/9Zf/eH17
lcepev3jt6+lLLrl1cK4LH7781fHb3/8JhwWwn/8+Pp//nL5An/89iCbuOC//vInry9t98dviqn/
7jr0CW3LcTXVcR1W8/D6z185v6vol6AfWJrtakBzfvsHKURd9Mdv1u+qQMDGvzZNR5DOxvXQlnL5
lfjdwQPAlhrYumnjJPvt/362d2fnf8/WPwqZ35Zx0bV//Kbby6r735utaQnLFJYGpd3UwZXZzurC
CzWtsRKEX8j9YkFoiDbbyCi1BM1PBuc42hGvV91YpYrsMpfj8BFUznhBKB7SlzZNkmDh5IdPUYpn
bdPG9D/B0GSL+H6EqZHn+ZsO36oLPzG7GHJ1lOMiGjKFvKQaIU5uDslzosxkvxIqKPW9Y7ckzRnY
EXEHD2Z+MdmO9oLiHLOBSeQRPieoaRLnMgTvbYsLQvN04lppAECXJluMZjMoNwdDG7BqcEZJOTZ7
9sdDA0K/BUyA56ert7Bxe3JReerY6P4b44uDXLZjJ0Doz45wkrQ6huALARUDJ6vBLQAMBDcFqICk
H2BZvuOQlciQfEkIcnQLMSoGdPsrevroiZbqMO8wWOQkwUSje8d8IPi+dIQ+BObQfmj0kq9DtKz+
sZFhhJoNL/CmxvvuS13LkZU7Sh/51GjFTVI4DfvXpgdR47A3z5BVx4FzBD02vmCHSD6WhmE9xzF9
Lg/G2Wh52LKgL8JpB29VuVpfblN91j2Bm/bKnQeNKykM7gdttDEUS5yNUYI5AXtdlG/VNpaPiMkC
MFeazoY0ChvF0zvH/RRDoLvLOq3GdhYiLKwqVcQHyq9wF44JYTSy1ADf9Bm9QbJAFLENkGXCCVCF
VV8ZjuLMXqw3hBO3OMzIUzH05sERLRgrYFLFS5CgGcPG3hGhGWYhLxgOLkF8dAQi6K+FQ5eC7+qg
5jRmcqrwAU/4qZUKXujcGONuwv9yp4ugPMCWGOH8WyqkHYIEAB80SP0IDNKr+BW2YPwpS8Iw2ZOS
kFfoNUOlAwiFFH9jdVkiNwHsctQmbV+l3gxstAbKWliYv7BGI9ZjuBYQiAvPeDN3hKSh6y4l3MQQ
g+sL2jQlPnGfGb/njjEqx0qhXwSZYC7yuzCrKuzOKLruprrpGADoAP6koTTEaHRZiI0jUxOcDk3w
0PWyDNqtwZxA+4Blz6y/8OyxkotJm/sHwSzA+VgYpj5u7ZiQRU+YSjUe6kYJHiRKRBgzytLuVo0M
UW+c1Vl1r5AJSQMAY7YDpB2g5nCIUMBf90ENwcU2RNhRGGV2tC8ESUSXWEKGK0FoqNwORFCmG3q1
eUtvrxSp71a40W8DdSH0VqZGcGmithA6PIPIlwVVExmpR6p8Uuw6mhj1vpgSppIwAPTyoCqlBbKK
iCwo04IQGQ/2W38JA4PkugCHd002cJmQ4aBViFtnfFPY8AxLvRO4kx4wMaeRD6TW7I4KHshHqw1J
2Ozyzv1WDGg+6ZFCNyEcMyV9WsW9VuacCw5mor8YdtI/DziyQIeM4XBta72ZkGcVjY/V7MZkpdZl
jhoduwlhy2HSK9toLCv+W6urz4tjrPbwFlmfg3KMEg/y6/SSaVnwSdX08LUWRvkd1INkTsJMhiwG
q5piv+zooO5rK9Ppobs2yIesapamepB+M1Vg14BP5uEGSq6UXElWbl3X5GAyOimgk0KDmp0vZpHh
xcHWS0eraOnXH0NHl3e1a6UzliCRqx5pvqRaEAlDCEjZNSjWSWGuHuEEAvvICT5Nu0HMW5KAUojS
pmaaGNDizPC7OLRjCkq7PYItArxJNHV+bWpl1XzJ6hzO7BRGiJXdkLnvJrLtgM6SkeIwTmVj+1FU
9orPzY3ZjoMnQMxN8zzoA//WMZpa8SbsJThozOEqtSzS0RMqtcMoQe5twDxG4cI8qZ5Tp+2fJTZe
8jVnpBqbrJ7iL0EP6G2rJrAmN+WQRbU/OjAFFlSaXm2mpJ5qBg7NRPx2mdQftbYsX4n2nL+RJKPe
6Lm+3HOSBlj2lGkGV/7Y0mWWYQaMTfbg1zGMMx3ZpIIEu02G9eG7OZgLXjkfyFcIOF13HdjS5zgL
Jl9zYPvbheO5cKnZRSf5tAM4g0cOQ07/aHQx1A3ZWsYDjOeqP6ijSX8SvpX8EktLi7w0V9wvMWZN
SGxGhJHUhWxL8KFjsjZnC5viZopr56j1gTCYgFjpU9/ZpvR0TFMhnATHvgryCAfx0OTyQVN0DTFl
YoRyb+hB/skCeKMcW8Afh5QubbRndhebXqsMdL86u0/IM7L66FGZevVjbymsjrygDPDi2YqcOyOR
KrlpU3UfFrlqEnEjUMGHvYWluSzzChCIO0Mmequb/q3S8Sr+2pRt+b1bF4bvasmb/pXkleb1H1cv
VfuPHUyOl46qbf03/x8WkxZ199/Xkv5X+fKtbH4sJZc/+LOStM3fYX+5Fvxem9xV09L+p5J0td9V
1RW2auqahrp4+dWflaT43cJDR7WI+88w9KUl8GchqZgUmbppUJ4aCPvNf6eOfJOU/FBGIvWwKR5N
oMIaNS4GUsrMHxqVgFegpGqz4tNd30k7fdQ7bKz598I0DhkU+rLYy+ylKJ4ye2nl+sICYjuWx5rE
6rHWyO9osJ9Nxx8O35/l7o/l7bKref+pXOzc+lJHG2RRrBVqWTkGTg1Py5dYML0ecqlH78v120iH
K0wS7z8v4Xebnx/f720X+O4N30p9osc4EhanYrWHDmYoy6ouLB9XW6tsaos2+XVn4QdB+59W+iZk
nwf3BANJ61kwTgEaAup4aEUyq0Q4tBCxxrDOruU8xbTDyZ42N6pcao5BbZU7UUfdxzolDNXHm+5A
GLBUUdG2hfXGHT4JWaXR/DFKOvNZkTYRQAGTwGpLBOyQPBStOws/x/tCNVLGdbBbvonltzhNmIQq
hgnIAOcoeiS3iZ2TXi9nM0uYjgF51br7gLYSOY9TNu+qUfTmPmY3uVcsRBLbDCirscu0SO4gXarW
pqx06wThtRj2MW1rc0MJn3wMzVyn5WhEgpj0pMDknfWD/MwsVgE0Qim4q3CDk7IAyI0s6grc2DZO
jQXPaI54fy13yep0AbDyDBL5rML1BRO7w3oH2tiAbvmVedkIxyJoa2xBIQMXL6bIh9CotyWg2xBb
fqs7EoeONnF4aYsS/YZfm4Kvd2ymW2HjDlgMgMbyAFAUlBIE9JgfJEK2yRtLx3oalbowvAEYfXeA
LpHAV9EYCf/86l1aFquLyXFB9DoqWz3LslnU79aUTOIl6V73ST1qj5aauddWVqvVpmQwrnhBNlbH
TmEKzk4Nh4en9uyZf/EZlrbG+8/AdExgO1nuEKrztn38YV23APycDIuHDw+/nrBVd4RQzz0bxNNs
F5h8KmVgQxeMhEFvRhv91u7nB+FN2/TDJ2CLS0UvOD/YTrmJmau20dyyaZFzSh5JPOiPMq3b2yRq
iduReXMpe1kc3SwscNiRBkUWjkOY0Egli7XAm2Ho44Ls7H+rgwXP0hTcTfhErmYI+H/LbeeHg2Ir
FlYxlRzHSATZlQun4cY1rebDz7/5+zbfn+9iMfZS8d3DTV5+/8O7UJhqhN3GYgsYpriAuZH5WTDr
/s/fRawaAHwZ3aLZ5xBcZGEwt1ddyzpRu6AM3kIpU+fWRdlyL5vOeBUUGnJ2jGt3cj9xaza2YN9b
RBhp9Iu79Ooa+8snWH1REHjqnIyp2A6j+A5nudqWbQcJMWZwaIGQJll12lDiFb+YIqzW11/ed/XM
CqYlqJqsl20foXyFTKycktp4hkyN86ir6grLUrhEQFlxxKiynG5/fuhXT6e39wfRoAoX8Y3OQn9/
ghWEDkjLFXXLRR3uAiOHTxmZ8tYmg/hkT7r15efv96a1e7eUONU68FfX1Ogg8cx+/4YxxNpgUbps
NbdJfcWJ6J8wuUfdgPpFs8fkSH6Ee9fDO76ehTm+ElxjP5hwY/69NuRybet0wwTtK4oSvv5qBdFN
ausJDMI2SMDAsMa0e6Oe0l90spfvs/q+rFDNNW0OL7il5QL4YQUNDnlUZdXD9DXU5JH6fT4WMMAf
zYgmzlRyhYMTzoKrnx/mv65bg4IKVIbt4Cyk9Hr/ruA8pzSruJzNCsRZEsnUn3sISj9/l+XifP/d
DNqCJisXfiR14aofDVcYNho8kK0BUG435mO9R1DVXOYiyT7//K3+ep0aqkV/cnkQqRpP+PdfaHYi
aizHVbczWKwrTOTlk0I29yatFPR3bI9/Ic3/V1/N1lRDM1kcUCJWB1ABKwjvygHVG4N9NnsFEkU6
JFs55tEv3upNT/zDYeS2zE1PgzALs5zC2lg9XSLbagg1Jfqyq9selKwoLNJcK7P8QtRW3XulxTB8
I5wabNSQGMNBU9uy2E4hSojL3K7Uzu/Cerwdwi4A3FB1qnE1xjYzK/izPJN/fiZWR4ZPS2Vt4Qh2
dFtzbX1VEciwMxA+JprPNpSIqG6isdcl447uQfiLB7+2ei78870cW1dVQUXP/70/62SfzrJIUdNL
FKjPw0yDbzMAmsQQKt3Ga0E+aJs5jTJ9H4+jHi7oIwPoWYKfEgWg2mxawDXjlh6T+5InZbpw4AKn
8/JRNx7bNiPoySpbzSDN1QzYCIspE8d/+3hRNtETsk0OF3uB99+BHLZRmAVgZjFBPdUy3TnNiGov
7D6V9z9/q9W9Zjlc3M2o7QU4dZTBq3sryPk2bUiB9g0IyvtZICQ05wC38Zw0rS+w7j+aNYqWn7+r
tpzx99evbeumvjy4GRdQiL3/hjQdVS7FXPdzeA33SV0HsACaRtkJ8Iiz3zWQSohHMMZjl46CJKBc
E7VHo5zOY6q3hPB2cyMISA9mMrKtBOAxgIIYU3Ke001uUaueBGZ984LANRtKGOyVhLSZHrhmKhJn
2P78C61unm+H0RI2BGzunwxNVld44XRDiwNV+FoTdleurNytPc7RL95luYOsj5qlOZwoBKbc0Far
PqiIZqiA2/hZR1ic1UvrG21VK/RjTMknOij1LjWH+bKQhvsoeTD94hHxL97fZSUL3aI76xjOqvIg
0poOFRQnvwyLS2bqF5VmnCK7vq6t+DWXoO2g5T4ZevX150d3dSdfji5STINFTSfJcdzVeqiL/8Pe
uTXHiaRb+xcxAZlAwi1QVTpbsiVZ9g3hkzifz/z678E9E2OVtFXhb9/uiZiejvB0ZwFJkrnedz1L
E0k5oegUtRx32dp25zrwLx8QQrLrNaX++j47LFaCm8wSQjvF0ewsQAm6kVaJXTYP7ZVbyfwT0Uvl
ecYxmsTYJCZDRxMwMV0an1Vi2vGJVex4y8MVc/Tn3TA5PTiQMo6uGAKwmQiFMaiIp/CTUoVDk/60
9DZHXGgRHDMB4Jw3tjHlHihziVO/SgaqAJJ2syaxrcl//xG8nuBoN4ophwrAzTl2ywJRsaXWSnPH
nwKBaspn8g/yE4P8vqz/TnA2eQYDCGgN/C/hWNbRZdNW3ndl7eo74uZhc4vItn7UtFbMgROWCgQS
i/ttUhr0SeY99bWgy0xHHCa9jJ/tuc6/KKKFIDZsmUcogRDrvUoHcRG7a0ISV5oQD0qcuFGAi17z
z12WrcVZhKkJQb2C1A/Zz9C0/fu3znh5735flY1U5QDO3DY+5tF0cqOwqulXFLsxL/ZdJNjIpjYR
NUNh/1hhv+nkduXaVxAcCpI+uPJDD93DRYpO5l23kt5kJqV1RyEqe3j/p738MPPLJBITdVx9+3Gm
bR8tKK7Gw15oNAYhD79mpH2Swg4Szp0TGdbjX45lGo5uG6ZCZ1Psko7uwgA+r1NCqIBstYH+8oiO
UDx2/qywk/ztUBwWbJ0GThZj3p6j1diN8Revy+AE6EnyKpsnaCPkOhwslavb94c6OudzC7eDCQom
9WjXYuXf1q4/Nutk3zg6aatOoJf1DTR4nQVpGBHgDfXDlQhejkRDggE17PXBFRcxqFsQhxkkL/I8
wIRF5onz4auHum3f+ajzZd1OTa9aPvq2lIRWcfUagaOd0VsIepN9Tjn2lC3/1FBHW15ltrooc4ZK
SLfbLagavupyFsp+jU6sDS83Ktt9ltuyYOgc9R1TP/bUCyct3HBw7ABiyHg76u3yuEEfP67z4tyN
HQkoWV7KEx+816/uNipfXGaubph8fl4+3Zbgt9gdU8XOeVKg7lKyyIB5UGnqxBllGAcfUtV5Ml6q
HdjS+Io1vbqN7aT9OdL1Z3mja40f17wRf/+QOdbYFASRiU3juGGRsHqMG1mvgsmZ3X3d9CsIymHa
k3ar796f4m88ZKR4bvzWuKHU8Xl/orPQnApbBcVa6WcyAo8iXJGBAFX5w/tDvVopTclQm96/fWcQ
j17e7tWoG7Bu21CdrXxQtjTgR8up5eGlcPN7Kjn8291twysY52gUW7PamnqTojhKZBbYesP6Iruo
vJxhA0O7Ee5A50i5XjokT5+Yxkdf9n8GF79vJp3wOrznl5fYRRnpvNFA2qwthwuU9GFPKIH5gepZ
HeRF7B4ix7IekTXyfaGa/Jydf/ItUlNzyjf5cjf3718iKDRwKkPYOK59EMcQ1kTIKnTqJb+GzpL9
wNQ730Bb6s5kqRNwAEPmAR7gQGjXUJ5o6H3jhXaE5J1izf/9yX95I7Jkpbqd0TJBhux8WWi6fJxN
+Izp0N+z8x/2OEfjp/fn15uXbBnCBpQnjFdfYmDci+bMhSLGN1/9zBVodhx+z+Enad/5vC6XK5E6
j1O3zIcUMOP9+8O/9SYhHdlsKmmfYvq9vOQhMzJMzo0KQvgA+5gS+O1cQDPuhRh+vj+UsX3jXmyl
eJX+HOtoadbramqdfFUBphLcVVFvAS7r5AFObnO52DE+nkxJ1Ph1vLPUBAoomjPApJV9PWSQx9//
OW9f+fZu00umqAu8vPLFXKIhmZhreM6mgK4KzEpR9cxmaP5fjnS0zVi1CEuoxkhl7i4+jeLmriRF
i3KN3gTvX9Tb7zKNbv+5qqN9Rq4b4ZjnnQqM2p4+UACPdvNSiA+xiUvRbvCztUA9cxxROXhGOV63
07SnPe3UufDNu7udGNAm0fVfIRwQKk0+ByqQ49IGpF2sviAPaz8biXPimt8aSkp0fcPcJGB1NK2g
9i1GjrsokPFsHoBH42ZrZhnkyDtn79/el6e+f9Yn7qzl0h1jONQtXs4ZN68dzZ7ZnMLrJes5tsuv
rt4OBEyZRK0kqv8rl/p/xmNrwbaYE+fxJzUirZTGM5rzjIYudNorepIfxHziA/DWEiSp6tpoSdSG
jpUPVZiFaAxGWVeju2imVbuBn8e+X28lzV5Z5GP1I4PKlOWNnIB4vn9T31p1/xz+aMrOWGFVO26L
voVun3exs88zuzjEk6X7GftlurFEenh/UPONtUhaqLCoBmiux4K2BTe10ngNeJJmGuRmCVyU3cuJ
Ud6cmpbJIRKLsEDxfTlfyJAralNxaWmuOwennK2DHg3QdEPrxE18c3HlnUIgQC1H3DwaKmvZn2Sc
c4LMzZkhWoMOYidEMeQZ+QQwwncz3Yv7lewMDF9PDflL3yimE0lSo+eemFFvvifKpFwgdK76+O2v
zVb1bcfdTTGs7/SppWexkO51l8omGKZ+OP//eJp/jHd04iH2t5wp9nPxsVv7TQ90XzDeiXv81pxB
GrQRjW32/Gr78z/OVWEBzBxrIKWeXCs+Gi3OXByqfwf/+ued/3OUbU79MQrUfCIW15p3HujjYYgq
te/qNdm9f8feeufZqMutGG1xDD66lm5GvSw13nmaGduLRUWJBu89nb6MC+Uzj/j2BvWOM7OnaC42
iGYdhxM/4Y2Xg2KLqZTNk2PpPtp65G4qQ3DRTjBP0XCJvXTdk8CU+SVV9Mf3r/aNJcZlj4V8ZuG8
eFV7JxW+pWWuYigREfZMNBnRx3RxdVX9FRCBvs+rUN+/P+Ybs4UxLaXrFsc0zvwvn2MHkVfLF8aM
iDIPYvL2LnRLnCpevTmKYDpSIbNwgx99kdRo0+7W5k4wdGUZOKJ6lg2Nqu9fypu3j5YB/kMDBd/Y
l5eSd3gcbIMnlcC+C/kuONlOsuJ9WdUgPqAvZ3dTasgTo755aUhvDjdPCg56L0dlJy7teGTUBm3i
Gr3VvMS0+/39S3tr3SRXU+cwzS6Fk/XR0rHB0wGRGywd5PYdskG1nwF+V3snLtarWuv7+3SV66GB
8e9r+iQOWS2W806A/Pa0pjklSb15q4m6pftM39aYo1sNKUmvLMUhGnHXJYktKee9BEB6yOulZ+ku
puvFBKR44l6/sRxwF/47rHh5r2PMW6RszSqwlqnbiXoMfxFrqnZwh5ugwFkPMBbbjjc5RAX3s5Oc
GP8NzUrytdh6QLYCKW/qyx+QYDHvyep2AnyO2SMfuKHwjdbqpZc7nfrmjNb0c+1sWjujXjfuK0FO
o5ZTRqVPeS2qXb1aEdwJ/Nanjua/+VFHxxbXQtlA4jHYIh1/zHq7j+VsoACwf6VxZCAGwhN9rt1w
WnZukhxS9DyYh7Trc2zF4bprLNId28Fe7okWNX91bfhFqTz0NTgm540bpXs9ccC140hPSAIJxxMS
0VsvDiU66hIsXVuLwst7uVg59FbTcgK6XaRvRyo+18PwlLPzrZnqwueg5rs5a459UE1cNlQ8U54Y
aX5enWwhoa7arN4SDLxbLiLyo0rDy//+G/v6s2HyZmwCMbIte7ft6v/4PpZllKbK5RQBXDmCgQw5
Ao5Hvk/7OgreH2r7Ar188gwlKSzRmMQJ4/jJT2QFwKKjlqNPZXHbTYOReTgo5pl2JUcWu4wk7quh
11UBOnKcT3WM/eYhHo9PMxGznQvdnEovL3WqybYjySMMMoIUTB/yZfYrI2q4Ceg2NG/SnHghLxl0
kChpOa87u58+aXpBqZQO/xpfZhmv9s7Vh8IJzHZNoYtj0qFn3saP5odWn4Kna0bzW7LO9ejPK8hH
Yn9LceMQX5Z6AvL+tIuU3n5kay7uNmHyG1HF+BKMNa/gqpdda2IHaGYigdKuOrFDeD2RTdr80d/o
KgD19KoWQJVZlCnHrcxKoNlUKv3YonL+tW7JKFtfBu8KH63jfUg9WIkVuRnaW0uehEMGyh4U+69M
FPOJHom35hM8UdY3qodM4G1q/zF1HdoMXRhVKqBntT5XqRQPOvycvaxba/W0eWieBYHME1a4UzWB
N2+lg6Tm2CTRsSN5OTRpbWZRWKjGHOoMEA5z3e34riYHiZn3KZyi5qDszSaEaWw/JnwKW2rVlyxq
xo6mfC/FQHVn1eEpi+wb39/teMspYevc4m+OdoF9Z/GNy0cEqKWzJGWnTnyyaQe9pw5k3sxWTard
mhn5jyWS2giaxKF5cnV4Cf151iLIF/aw/LUOyG8yObtsh/yttvzyZiUEmmExXFTArKxucgJrvIHU
n5+4UaqAAN81J+IqOtVB89bCZtOcSlGTAhgbn5ejthAd69G02JKvxeRHwir3nKN+GrNxyjd81KvD
GcNiayFspgKbYrpCjy6wDQ0y41A6g0Z38guHfmWvlnP0keVmuEqcBNsWyZjia9538CVSazhUpWOi
BTfpR7EW9Q+nMeOf9Sz0W1sD1w4jGiTP+4vvqy3J9huZGLRD8a6Qq/bydoRRpMU1DXRBQ9jr7WC1
2g+cXCEZlfbae10JpvxQ2/H8PPDTnvBxdYf3f8CrV+boBxxtxdqpdGILYHwwDDnt5rH7sI7xKRXy
1ZKwDcIBjI01GUr0a7y8yhQvStrznQlSR7uilHeR5bIkz0VetdZ42ZvWR4uAqvcvbHu6Lz4r25h0
wXLmQlfi716OOTVmHdtaogWOzS7Tm6IiYtkj1UmbmkNSRtrT++MdNcb+e7o5zrbL5hRmOkeP0tLo
YFSaCgOlY/aLhsgKUjipBLGnZvs8j0Xzvaxci+a+ghishj5Cuzh1eH/1dm0XzYZh69cQign18qJn
5hmJhJUWJHTJYpvFK1WNunUz1EP96f3rfXPi/DHU0f6LGmdEwwwTpwQEcJEq4skLIz97f5C3HqJD
jZf//m7wOxoE8NE4R1qqBQKzZbgr4Yw5kLoc/RAWnf55ptP9+f0RX234OM1yl1wWD9olsTO8vINa
tyx0YTUualLYQRPMSdPtVH6Xz9GWAT8QJFOu/7HB/49GkFOjHi1VWdhHY760bjC6brW3aDB6Fk0U
7ZvO3eInrfoKZn944nP5+gnydaEpcDMIWVu46MtLbbJ1teeYHFQzTdSlqZf2lWFE+fn7N/T1u88o
9KawxXHZXKqjS5tYXpwVY1qQu+TzuBjLXD82qdgmE3x2mmyL6FBkyzJ5VZonJ+bP6xMXbnXcg7Te
o53rbDFfXiPBP+WcV1YYLK5Ib7rtmOWPZd/c2xLncFMYfpk39fnSxeoT2dDuN45ogAxFj1zkdPLc
bJx89/c3hK0eJivcAFuz5MufRBZu0uJlD4O0dR06/arsbFbSfsQk3Ie+KSrruintqQhKsZ5mk76e
afiuXBQb16GV9VVL6GQUJM6TgLGLsWhfRltXmx/NFZwsyOK6zumf3U+lautDGhnEZXA6nbGKJFOu
8+KRU8fmSWtbL7Ma28ImXxP+kUo9/8zXPv5MAfa2CqU7AFY1yGsjPqXFvp9BgfEJp8O4jSCNtzVM
KvMpHgY3PsyyAnviVl17C5NTgh4m3u/OtADsDbIl8DjVi5aISeQLIio7Lc8wcjskPlM2o196KCRN
STXgBN0r2lH+xG0xP5d031/hOezcXUau6Oe5t8hDLanyorMTM/5JEvv22NICw/XUS/NoQXO7DsfN
09kQ+eh6jbT4axmuFLNITc5zv6Th/cfazyL2LLvXeg8fkI1NtwUheKH0ccSyGbZL7Bske8yI4Ul/
5hZ5Y/nwJkl4i+16iK40MmBoY9fb5rtLaBy81mbVz2lVGT7PNEmnu76WiQzs2qniO20is7lw0sy5
z+TSZuOumZqW5DnpQB8AZqmd6U3k0oNRDi0m3XotWiUeDGpFHIwU11c0gUO7QDP5FhjmhySSlDgS
YAf3Rhw5jnEgFDMnN72ZWiiHkhhHPFEgRUDcZaSL42jO7MCyB6Mlzz6mUqI1uvrWz3H2tR0pfvmp
7ja5LyG7rZhoHOzz05BN+EOtmXP/apA75xsqmX+BQdXvagrSv+Ipw+Sr29Dc/FyLoi5wcDCsj51T
RNPeJokpO+tsk4jkddV7ItdmCkNBbWh24reDw7atWTr87BBo0I9zxKyg7ixOrSJrlPDg4vfrTuFR
g7GrRUQnIXITCE6gkhCBG8tI2yUY7zMSkWftmfhcMg+t0UBeMaP2FqWlRTTNAPB6E1sHoJ552DPV
5QjJ01rxZ+eD3gpwSVbutTU1nCq3O5xNsbb8pByg0mCRKvrYEOwLQTYO1S0J623n9QQrNpwAJH1X
mlVkT0sJ+NMbW5F/YHvp3PVLU3+iKaGuyG+sauROURq3Sw3y0esIMJq2WTmNV01IhM9+Uhu2EoBr
jY9Yr8iw58nZ8Y6EX/2L4GV7QOkZSV4SKDr+GtntedLq+rjR/MwWmmk9f6fgPH6Tbse/iGogHkOt
yFaJFW9cP1lhpH+i8Cm+WuiCMVgEYl5J+Fvb+zLvrHmHiDqadAWHto3BP9Ejb4B7yyueOsmvXobL
BRHlGwIgT+Lb0BRzfyGNorjItLorD2T2kCRZWfHcEk6uEYbDxgwCL/EpM6mfuhFdOZ05f9QIzPm6
jpl1a0GCj8/sNMbAiBHbgsnnCFgUnFKuTS0lyzWH2fBjGtxIMv+mUT/XNFtAXnWNtAgcoJ+OX1DP
XNHFY7PyBl12Q7CU0vzV9Nma346ajBI/ilMNAK6+wDfJOdNJT4m5Ss5Jfiy/NKIuvxhhJB87Dd44
weC/+Z6d5X510gig8SJCWBqgDvIZpNMUot0lWdlDDqkjvnH95l9vZXyYUjnd20ATzzqLEG5vduXq
1esF2cfJ93mhmcwzsjx9IqgXLm5cZy0LsGW134sxqu8jWuVJtnXs/snoc9s4A6e6qG1hGGw/G7L4
QY9s+wE2QNbtTQLau2CZQB5+QTWD/zDOppXBIo3FHWyQcT7wUoT86kTqw4+kbcC3FkSQ8xqnSacu
k2jR+vPQNGy5z1uUKc/oZordbhf2lUcys9L8GmC6TYhpnhHMGJMD6ev9rF/Y7FLzjQYcaejOmf61
NrN1OFvMqjC8Mdf6BImLU46X2oBTAtWZSx7MQ004rZ0IXBSlbmW2RyKq+jrOXfRoWhGNX2sXQ6it
xwGL2TLrGinyhO7o5yAkIEPUgpaqMxIhpoOT2qnjYwfJhjMjt+Wj0MYhPNSV3RbnnRoHEtJod3I9
urBC/jpFkdoPelgkl8KetUMcd/qzaDdDIVyNbLjKrQIyDMm9A6mwnTmFD1mvdeWtFNRBDj3JeyPz
JSLbecBjmnr1SOEOmmY2PQ3KcqAiWEnm+oYkFfSsrLHHPUhMsMXPPkunKaidOSHH3u7qS2Nwp0Nk
J/aD3rjrk8kOVJK47Zirl8gw+WyTfL1JdVgjbrIe69IuM8sy/R5qfHU8Q2CnpiPBpTCqDwScg6FY
dELo6sH1lYq1b6PWuQU6DNJEkBPIOgeriJOv9PvNN9A0p+wjU3uqAhLYjLOUeKsfrWkOw7kcwuqb
Tq0k83Ear8Qy22HE2uH27iovkiHnI1CVWm+w8LqTuZ9o8LF2NGHSTYDXoM921mIvn0kKNB41Saqb
HyUZ64TGPuSbk7jRlZlkLWSerODTrpu9eR/ZofbUwIbnyC5nzgNaN8rR71FJewJ5s/gz6Doj8qus
Kx8K2ogE5JfReNaasf81yXX5gl964sVrzPRShS1A/LpcFEidlUBSL9b0+nJtUZL3ZVgt0SFXSX5u
WWTIeaRfm7cIKflXoWJx01qlmINlqar+QbZpct2Xq4RvU63NTcf/C7yDW9f2Thdx9j2WRhyTpV3C
HF6Wke2c7aTjL2FsRI1ID+2rtNZr8BUt3KBZN7J+Ny49BmSnmokMLl3Ai0myQn8miFRzfCMvBX0m
A/3KvjnGrJ/uulrtHuONeWfG5fwpLJ2lPag6ceqbcTUnJ7AnZFC2cQOBZpiO2IhgAakavqS0tXuc
gso4WLCMhVuU8PItA1xUs7UptM4fuS/XmqpoiVYVnnGs5gRM+8RgX4SinfxJFr/kGM+JXzcmub0S
LFBAI5BnTTbu5oQpxNcGDWk8xAQzXeZO3UDjdqf0S8X7CLVo0PIkgF05rH7em9qT0xm8hFYfd9/a
ZSGzcuQEb+1srXYuykpWUHs1HXelQfvct3J2DrrMezzs/F6vKIQ4wKHSu+8FpHl9lxS5SHyTlCnq
FrO7OVI5IIAXb7ow4eMPg1+mEzGX6apNlxAc4xt6x8os0HtlfiQRmrxna60gVZtcdZGlbI9N8r2L
YCICHUfgWPH5rsK16umB1aYFW3NdEhVRRfOlkzp6eEg1Ggd2aoqMwWPln7Mtw0jtmqJqep8su+an
WczDs6M37IjKyC6ut3A3y4vakTb8fEltHVsUGGWfY1Mr/VasAETmGQO2F4YIdZ7RWNHgY9XMap+d
L8uZS/Eef7tlld1ugdwG1NRdxCnV+ndZ4KW+ghGGAgx/3UTE4+7UoqWbM18g4+JJibEIcY6pAR1V
9SXYF9cLbSCxcgxTKiUy+wACZrq1VqcJ5jwJPyV2pZ1rnVrPXCjCH4vVtRCmk/CybEfLs8YRPD0U
t0OamsKfSj1hEwHQpV0nxyPNd628unl4/1j2hn6DvxRTM/4aHTjFsX2+WceVcBI9DLa+/YNhEy1s
Gqvh17VpXdvukPq5EaY3bLBj05+xbt10gx2f6IV6LeBgnudAz/lsu7nHQrGaidwd59wNTJETlgK5
/iNrDdtx4i3//mD+Yqijc6im9U0D/MYNulKLz+LM6D5pUW4gbxTtIV8wSqx1c2+yPf78/p1+Q3fA
4IOXynIkILnjIDVYPu1E3dvlXNGKHdmOzU4DtXHimP3mnaSdmRM2fYLOsbK66mXm5ORpBjjEis+F
VE4Hdo2NJ6rbSZfO24NxnKZNW8E+OBI5XL7oZktwBlLKXAVtRZGUnedHF7yn9/7Ne31+Z4IgZvxn
pO3P/6iuVEUb033OU6MgNp8Bga/OwECuNB8qOnejevIBq8T37w+6/fyjdx1Zk+4BPKS87L/LG38M
ag1TGNf54AYL5r9gESoLEv0mrq8MMnhPXOA27V6NhQWJMs4GGjyeHW0ZVX2nCjcg2tD8NbmdNQXS
6s1P1dzrQT4m5X0MpexJDKtxmCtLPL5/rW/MTqRTaysYGCYF0SMZd7JDtt0C3ViKST02hKH6Sibj
P+W4/4MX/UHC3MzR/zO8yP9WfK9+Jt/+pBdt/8Q/9CLQkv+iVibENhGYBLxw/1AwDV38iwqag3aG
KYJmWJ7ff9BF5r8ob262VnxBlLTQM/+NLnL/5SK3AeDAoIPLgef7V/CibQr8d4rSeEh/BNWrDRGA
XZgf+fIddJuuWAcxD2clW8TLGYh14Kq83SWzKPbooO1NNEYE98RszejxnLzFyeMT0/SopPj7R7Bm
cTl8KugbOlZvSxJVgLnM/dlGT5zkgpiiFWmLRzRe1ODXwBc/Tk09fhflmi/7pZ/0s2J0CGpq+zJ5
KDLUiz+e3+0/N+AFzch8+e5uSx9tw1R4gINgsqAAe3Rj2OHAVsom0uEVeqGG3xfjJBW02Os5pj/N
0xDdDmVFRA74nJyDauwYXrKG7hSAJGoRYgmWa/yRNoFpn2lal+C+hAn1bbKa6Nnamt48NmAhCRx9
pGqqua2GYtXP6xOnr+GqFdHwY6qTdvFKs+4FkTOydM76yEk+zqIS+ZnRV11zDUNvHn2tl+7T0mnO
Va7aX6Cq4me2BxSLtomE74/TOxbffJZxsJIlP+8Wh87oizIjxIJ+gJjA6cRonBvS6uASuZNBFsCc
OXN0aURIR4fKmsdyr5Xr0Hids1YjHj+tbqh+CeOnckLwaJ2K2crhMe8SrHIUNYg1brfWh2FTC+JQ
M4A/zm7Z+I7V54YHDK0p/H7Jpp94m9BPRtV8iWQ10PWQDytpWXR0xR7Q1Gn1+pbzahEW1RPERRR4
t0MI8TmyJV97/qXKyzKoTt7UitTl9BXze9hMju7BGLCIeya+43PR2AgrhSlwA6nGmb+hXG2nzqqk
EcKZsH5xDbM5wlHVOE9FM+0YXsE7Pe9AXLbf1240a3RAKP5nmU24xVWKCFTvulpJWOlWS7OQCSnp
tmssh+SksI0LyJok1KhwWH6FiezNw8wR/3MJXLj0QFprJmnaoX7et1pVXE1LZH6Z2nVEkx7H9sok
fYTyV4k3eMSO8lh27Kj3baild2s4Ss6whXmzkAaU0+g3FQ8mn8vM79xWN3zLjvQswA6q3SSuXrDN
S0NBp5i5Ws2+zKdpVyVIST4isH0pTDaLnsVvyC/HsOCwgopOldimwwBaIc751m9nY/0+NNPk+ANi
I6eRgUHpMhOD78Zquq/BynLVeqgdLBsTwUGM7LWDye5K5vWalvesZgR3cyyoyKiZyan2e6ZflO60
cjsZr3UeiauEAI/Ua/NM0twAtjD0uxEY7aVTl5MZVFOKUtUTqBDCxZmzm6EoWgM059p/qikBTb6L
NwJFM3eW54EemquVvJs8WMDHqp1eVlV1bls97QvrULhyD4qz5egMi3EExLq0Vz0gVeuO1uts8cwZ
tIBv1AtRMg7f589gYxpv0eNH0q334B5+sYiriOiaeDeAPPkWa+OndBB+qvRz+mO+14s1nkuk3+up
Ej96ZB67vRjQD6+R8qfYm7WSf9h5wJ/2rGwNsmanx7vZLto9HC4KDOA2wgmvtsU7lSBfR27xU6/n
6wamV8QNQoC5WPsOoLC6ro3FR2/NA7uY71Q/XqXYG5KQ3rsWpiJH2dLUfX6H16dmtpeR8Az83n6r
7+u4ToI4udfd7uOQpUFl9Ttk8eIK/sBFVXMCpnoAsZQgnCgwpsp47hNzfuKod0lTMqxxKz4jKq4a
YLW1Y+FFhrabxsDsyQcDEnrl2tNFq1IzIILMyNEzzXuapHrWpmIPBcov3Cnz8J5sYoviLuuD2pUm
jeFYIv2saS+NUc8Dq43v4lH7qCMxoN1HAXFtdxX0812Z4EodiwXO2Tx/bQvjV5I6NbBUgyg4AtS7
Irtu9PyDKkIE96nPDjl0d3/uagLSymy9LE3zQymerCm/jRPjbK2WfZsZ+s81em4EWsxilp2fV84F
NhUybUroVJexGrrrIWfyZVORPBpu/RDW1o3b5XttlSBb0moAbktaPMpGnwXC7lBqyKDr+mI6BwMb
+i1AsazomrsuLh7CVt5ZXXkRqfbbiL4c6Wn9HIZltjMgL38J4Xb6No7+XVzQubtMw4pU3uQHakbu
ro3kx2IAYyttBMVx+QQRtg3wlt5rs9gvMA8ORLxUn6SLxllpKQ1yu8VIqmyfiB6ptX6myJ8Fylw+
mrWxB+Mz+7URMsFKPIMNfPlzd4Ydp82UTRSua9e9q5P185SiELJdQMizrmiReTTs4lPIiu1JJrIz
I8CPxZbN1mX9t3VNbuw6/SDo0djHyw+n/WnELoVhyMwdJ8SyXg5d6FZXTog8csbBymUx65onbTIu
tyx6bp955tbhh04M0EJlso7fN4oxwWYJfZOd/qAV8QGQ4M3gVsvX2aj1HWmFEpjFCjVQH9tHPAGe
OVwb/eBHdO4CQaCRS9fNxVvzfNq7pa55mmZ8HqPmiztHV8q5o58SuK5pX9UyuspzkuW63PRjOvwr
vb3IhOHVyvxCJeQKksC6W0tqBuQLzq23xvsUFjRIgCE902Ltocnyq0lFH5YhAiJnuk/GLOngQIDC
nBRF417PunqvLW5zpyd9+wtwvSi9NOnLqzSkmA5zzWcJ46ygHkKRkS9GK6GQFQUyvX6IZbr6vaT9
KuL/FyWreaiTMTk0lQg4P84fGxMIKr9ca5Ebu/uyRp4pea5USZwwv9eQIcF+Pa2ae17WyZdCxOfj
6Ay7yB7tnVUZDV93ZEwrtFLNt+0BxV3vbp2xyDSUOK2WZyys8jBQbZTto2unvrHZ5sikjnfQWA6N
KAuvTdwDXxQv1qNzPXVjyDqPCxWK86HBMkoX1yVi7oNbOZWHlhJ0swYSBKAvbbv1bYsRxw+n9VLj
j60EYamr2Zt6Cd97DpHXaagjzhXUFbxGWPcgefJ9Z0OkRu71o1QlP3FOXA5tRYLkOh10OD/BZDok
trHQqcxE/otVcYAEj4iL+qShR5XiWhATliIFop21xTrtmihM9mZnGz+4wA/I78WBBvGVb7n1UMpo
YOviPDcadchFDkL3IzlfkClxgJSeHDIbpF1NVEbaGZezTQ7aBIxcZMsvMbWXbYOkX47aNTq0cwtb
FKo1OBaW3/I2sermh+tQQpvz8IOTWzUVt3JPR4RPQBtVHLFfsdQBK3bdKz1ibWAf6lfjcMbHq/Xx
kYM6C7t9Rz+AZ5XPkIiCWT3p5niFw5lNEVFvfiXZpUWBxE8WD/U90JRzI7U9Myv5sIjlW6pV2a0V
Fbc1eGsRtPXEXLNCb0r1n4sx7czoBw3YVyqNd1MxXNhV+1jy+fKlOZ4taflzsYrl0BvmYXIhJ03l
etEVxoe6deOnUlIV1dnNqC0LS6+FRumG1jFwv98G01lZ9q1zvbeWS7zq1kWXOZcLsZ2aydd8KrIH
FTvWp6XrTLahVVc/5nNDJyBt8h1IS9Gkv7Sukg2tkTlaXl8k6d1Ekbv250ILwdxFac83OiNP0uwG
trJ5RbXSt0a1yeq1RqMFAdRfUjUnX6wq26o1eud8aPtJewbRJ4Add7zxwk2ggQ9ymBTFEy0zoVWn
1nxesGNk25MjZx8ykjXZb2VgrDcQ1PrklHXx5IAfOSipTV8iUAVEPVb5d7vX819lvs4PTZhTgakJ
fvVo9FyvJJL16KulNa/1Wiq6jeukHrx2TieWxrGEtfz/qDuTJbmNbE2/Su96BRnmYQvEHDlnMpPk
BsYciHlyuMMBPNd9g36x/kJVXSVSuqLVohfXrExWMiUZGQiE45x/FGaYV5sICPhbFuHZ5dVTcmDJ
ZHWIVzC8hX2FCizM29Gi9ouj+yOyLgTCrpE7OTC2LjGP0NqwhWQJ++s2aGu+L3AHGfAoSfSwpOPw
WDXSFzvSCydUPuk8fINAN98IVzSYI9ugeLEyNyRpJxQRIcpNYx5b1Km3yxSJ2zIirClRVo08v4nC
vt4RIEIcy6rk/Nj3ZvRpkjgNaDM0g8TOnMo+LyEpsMS4N8Q7TXQ5URG75lxOQiOdIxNsMZPHRaJP
HFSZJkS7ysxgG6pwYKMxQ3lH5xfJ9nxZaBYdoSLuC0Vm9IUtgQxb0og6BsNcODMYkdqN5xncdx1B
1+okHQJm3S7V/d5MLeODAnj49arN1f1Szla1GRkCZewHbVFCQDVwt1Y/zzDWpUG6R5HPxqOondeU
rqUrKgtBvrR7JM7b8Ld9YKi72hvyd77pirhr5oCU6MUhWxNThOWrws020q7n671csuaD4s/VjQM9
K0ViofQ5qaicSInf9SojiSxd2Ru3sozyMFwsanFhwxzioKrKfkNx73ID9zXZ2Cn1wn5aCZd4XIbh
1yHy1EiQ1lIat33p1M+tnRYkzQyTypGdyNRGtj4St+v4ivDYUPpRc0gtP/3SaCOCzYSDIzIXPQht
GIzYiS5WJXZFPhSvVV7YkKRdmoukbrELQVK6LA0daovPGgg62KZl1HnbylbT9VhPWKTyLIc50NJs
jN2YWmFBz6xS62fPrLxHyjUmkDQkkEUyTE5bo8qi+eZAAs6MD4Zx6cks+vxxgFGFStHel7y3RJ4Y
U9dMxwzDXMbOqIaPARGtCRXXpF8FDmi+21YmvtfQHXniFd30taC000cP6dVfOKFKCSs22VFSUUjE
syyfmU4mAsLeJpxpH2DPnLXC0Zx7UZ6nPI0a12o3whBRu53sIS821DpmKFEgTr5lS7U8RVIsJkTT
QKitl1Vee+dnJUvwOiOHMNRa3ItwIlmaVasoiEihoCEhzAm9T+kLvQuDkpJE4cHHDsMUnQl6XObE
JGEYcQDBl194fUi7RaOB+gVY8iNijP4eGJfwM+TJJCIgdfgJMXZsw5wqqcaDV9vpsfMpO4Vfj/ac
Tb8yePyIaP7zpVAXo/P+PQr8J8iY1q1Q2Z0/Hkp+ZONZskoC+5e1139+FfT2PgAxMBAmYP+nVym1
YdmNWPtDJhxaEm3o5CDkhPl7jOlH+PvyXjygJaZHkK+AiK7LZf0DEm04ldeL0OgPJIsH1CIQPsdG
5qm71S3cT1S1qicyTuZfmCf+4r3hKeC9YY+5iNadH1+1ZligJ2JqD6vPWmcKbjVuuvYCbv4LAP0L
AO2vXsZ3EIIjlSbS6Oesr24JIzVXZnso8qbYBrhCrpU3V7/wZ/zFJYTh4nYIXWT4/u882B8vYWXn
JKrb40GFud61UbM8gXlPx6WMmBXT3IpNI63+I17r98+NVGYEh/4l+RM5449XMAoHiNlwGQ+2QX2v
YHSOc6QeCd4xuf37q/ij4PT3l4I+IwbUBL23/pSt5ZVuyv5y2YVqo/vwqxL8yXUvpTGjGxn3k69y
Btk2H3eL3YTz5u9f/c+fIe5bAhZdCpwuwUk/3SpU10/S4NF4MNe6OJE6AhZSLOoX9rC/fBVU3g5f
aNflzvzxcg7rbNrDMI6HRZTWLlz8L3h7/tnN9d+Kkv/iRXBqYARHRR9eWLQfXyRjTyJSvOXcmFtW
d6DUl3As//M7g1MDWB5fAKFZGM9/fBU5zsOC63I8pMgJr6JGercK8cnRV8WvahT/hJlz6F6yDHFc
QDBx8v70joqg6s1L8uaBCOmLmq7oQIYIILVg+nv5aLhGiqc+6PxP+eKwuc1gUe9OuaAu6Ng3hqQK
SAj9xZH25/uVzxAq49Lqxar2szliLaV0iqAYDzzyXsNFbetpYFEM3xY/+7AcdtnGGH5x0vzUv/D7
MyFwQ+4dnimXfMGfbiCbmLTeQzl56Pm67tysX8kumKeTTWftaS5H+16M+J/tjvaD6tJ7E/X1eqYB
x751nDo4hS4rQBEM+oauIBB7ggjMy4ild0PoVL/4Rl9ugT/yLRz6nk9gErQL7xsvwI+3yFyDVXkj
32gU1dMGsVF7iwbLp81Apv31Rcv/KxLy8jf++IqXkrWLlR6BA5zST9w45ei0HhTzdGhla+9bwrF2
2Ab6w8JP/+Or/P+DCew/2kcAjA9Jj8n/gPIS62Iy/tfz79K090MTXvJ//kt+/K/3/32cukJ8/JEG
/P0P/rPFxP7tEptwiSFFK8+Benko/rMPL/zNJxvOvzTbeRy05mWG+n9UoPlbgN8RzhqmjgPM5E/9
kwt0f+OTZXbgj/LJ+oTa/SdcII6QH24V/AxQlGjuiPK9xKXaP0dnltQzpXQO4cpOM/k0pxkxMoD9
na+eRhmY6K2YgQ3xxTcZGL6qgoK7hzFT9iKORPFaDRVyUSbL8H0ecB+mu7wnTfpdE+yh1DV9JO3n
lbWRdJp86I0rnPLicZAioBI+jdq7yZ7C12yc6lezTfML1g6KNV0eGUdV6KWOvVJTrZ3WIlvinrn4
eyRDJFb8yvBco2sFPQsPmsMr9g7Nqk0Z2dOk1nKIm8FS3gUjABwhw7u6N51c0CIXOh9rZk7LNhcW
tVlcFIu9lFIL56mzDKv6bFuiUDdZF1kHTGHNVy9vBgpNpIwakeRSL9/z1sJnW68KoXOo8q/uAJkR
uyZ9XqGhQVD9SPL7plVlazai3PemK72W3kBcSFiZm3ksvPV+aToauCXJbnZCA7mynlEhF/1V0Tsl
8tEaFShV7R0Zrhg6Zkclbp3pF1WA5J+XKnf7rSkd95l8HL/eAHtX6Kv6jgBFnXm9Pq5NpfMjdn5D
XjuhMcjXxhrL4LPjFNaI/iindwxpXY4+vlO5JOtxAkxn3OcIh3X01p2fiYv6vXegRci6yxqq4c2w
3Uw8W97TgGSunXLq/qrxUl0k62hlN5EPHnopa6+jxLAc+YQFoKGYbvWp8yYtvFtvDLdcngJ3TptN
Os+m+4Y6OXMTJ5869IC1lWXErubCR/Fvr9VGIVIcAFV47O1L8jMqWunbkqQDqUquuWfxF5syV7d8
6LrZksZKPlE1r+z1g6kkTKvbUlBDEVv7hWAzm6TJtQ/9OBjtPgRNr6Lntk0lYzhikKPOIirQaFYj
nEZpFaYJXIAfQk1Jt9rbFjdF4uUjxIofGOG7riNuujqqRQBmmKtlI1xFqxjNeimWJPCzjAq9NbpL
M71+62c9XgCkNLJi3eUjHW1F4QfolNz5a2jYM3E1uBPGfsadEfoXw9ZU2Wm20wqZI7Ai20MyZVP6
rbSiVcRMgtFzMUgHdtWeW+pgiEV7gDMfP5dG095PQc1CjjWl+igHu6YhsdHFazYX7uOiQ61jPQmi
h6YRZ6kYo5KvDzFJ+7EIsvXA1em/65IawaSg3eCTARoC2ugGd71ZCNChSclHdnvnqonKVnODOFBw
dtnagHfITvBHuhR0bfoymr6UhISAtluin7msNSo/nff2d2uwuwfEMCKDFnFtyK9qHfwYdli+ZAvp
3JC90it3NZIWPg9MhzfGLFANqlKOb9UamLf1mBH6sAwuxOJUr/6NnpGx7wRBqeZxbEZqaxRoVoJm
Nv3WkOpubEWp4NcHV5YwWU2N7hCsEJujKEDvVtOMUkCnckH63S5fTD3KV2empDN2LOXerK6EqW3D
dRAJjXyQHlNrNp9Wq4Q0HemrC4+s+PIK8t98xYlD6sKsgmDYmGbX3POieE5qQahPDLYe3NrmXLzY
ICHcdJYcztDK/mu3DGUbq4E/F8sqX55BJvObcUj7xyGq8iHulqD9lE2mfAhSGu7mDsF7bNiVtUOa
IImuanL1uWh0uCLKhM05ESM8jLtmHL0vwBhBeUwHhvwE0Xxzr7AmzbzjZuliZwiHlLPBHK7xxvcd
0mswusEJqu5CQ6rHxilmvbF5Ij4qgLAwzj3ZnHnfndgURr6Sa9oWEb6SCBAqCctBNNcsn9UXJcL2
eTDgbZNmnLS5ibQPHzVleHu2Hs2dV73kxEp8NBUyyXyys2OnIyYBYbudvRpODS+P7Y6chyA1xBtR
WuVyFajA0HEkyvqDsgRvpkMvTW8A0DhLVwjCpFBK3zkZRqdYdfzWse13aB3mPM/fLg0gU4zGFxtW
3i+tSnw10C61Zsq3N3bUB8HWadNwb1MOKkFRStjxRtjVd7v31RenRG4Y0xCwVkmWYSOiPMFznsgZ
C/AFXqI6Y6Of7OuxcShWqMOOkoSSUeCTrFLngTsFEa8JKviOsUyLrU0W9ecsq52nZjb1nKCOHZ/r
YqmOVTBCYdrVjIy0rIb0tdG4OGJ7dJovuvaWYI/lfaHez+u5rebCV8+Cjwnp8hr4TSyXAMFnZlTh
mxzzdk8iN5StS/losMGG0c+7xnC9LuGpQA5hCSjvXv6/F8ZIfQnvoEcQMXQ7NvrULQaOt9Io7Dsi
DEh+Tl0DFYQ7eOktOD7aHNZUJLWC99zElWHqgwTxi5CkcqTHqkGFggCe4tZL5wRaWo+qo0Ryio6J
DsOlIODS0efel9Txhms4Q1WNK7/P2BCSEcu5NgFNZOfrzTrV/udgFOJUq9T7Tr9aAVJpAfIfejfl
hx0XC9E2tKQedo2pm2lT+RimyHerpbWX7BYwuZ2bwxJEvfPJKgfjgzbf8kn7Dq49GiF5Z9KekT9x
NFl8/d201Ykl4bPPVp0FsHfErlAc2o7GE+wTXwZCHGEW27aunQ11m0hOFH7Er4bdILhpCTD5lmJa
pflX8hdsuqWyX7NeBDqx8SdmHB+hfZ+6g/W9DcrywZJF8CH6lpbeZkyr73mn4WfKjh7fmG1mPveW
Et8DeNo3oqQRtejeL/FqRbCTDDVriv+sFCuXXU5Ui43jepWNdvUGb2vQPuqM3tZSNt+5tGxEtIso
CgOC9q3yRlLNrLmaWM/jKQ3rNzcwHL1VNtklW3t2EXuHVt5/G0c95xvtyOiN9sjqSg6188yzL2Dd
zlSq46xZ5TX+C9nDvntRc45U6Ko9RqT5XofR+h5ZYnya+qgpNgRM+LeO3TMxda2gUD4jnK5MAm90
P3oICv9iO5pvLbcf543H6Rdya1+CJ3z8CUiGLHLuY+WX5qNU+PhOKrf6aN8RDnUuTBM3u7fU4rYW
YunjgnsI8rjKrJuy5TsKre1z4jbByNzoW6sdFxNF0LSD6mGAPA0kjjQ7PFNGMn0q+gA9DDhQuW8h
BlXScscwjE4B+FPFALHh2Gv9hH/X51HZ6gvKFZTjdpfps81kETBrtRHPbx2FHfAKD018MpH90uiF
r4aKlHFVzvalWBbxNJ3HvKmTaK3+CLrmfAukEDRVzqm9maRbcN9AST0O3pJh0uzskd5nuByf75VY
VhRNPRaWwPC8M5+1/mQJN/oeLS3+rKjwXXPrzEtFj6arpixp02D66pWqr+n5NUA/+1TaJ6qVoKeW
BUnJYPbt08Bp8+hJuQLrt26Ij6Kel22t+/JQG+Y2IEVVxYtv+PB2dv3hUJnzpKrUMA+VI42XGa/1
C+rY6OyPUw8tXVsohHiiK/jczNdmjAtJnzLl4nntVNacrZkwoQQvpPFRko+KJm+o22hThQIOklih
PN9lbiH2uV8tRjK3Y57tkLNd9GBdoB5wcGDRbekCvgq1yLCP0VRikvY2Yb+L1IqnsPbTlIz9ZhA7
TKTS37Gv9x59tnZ1J2wF92WRJhrEnk3SJzHsxUyX75T5kJVDyJPj90XyP9qpb/+HbcsXIet/vyzv
xLf27Ycl+fLz/9iRo98o5bw0fQKMA/Nju/zXikwFKHg8WgtAEySjWC3+tSJ71m8mtRkeEVq4exxW
13+vyNZvwN0AmOif0c6jcv1PVuQf0Zt/AJQBUVaAKUQqAD39iN5UPNxE2rf08+Zozw4z1ZXPbuVF
p5Y0z6uqUthq/nBp/gJH/9MrMmXbloOGO/DBbn5GRyG9ejl2I3cl31IWI48661Vry0yodhf9jptw
vf/7l/wpsJ73BeoLvEjMZHT5X8CF/iMx0Q0QXin+wBhnCLnP5bQ0aYxJsiTtB2VEMmcEzfmBn5bb
uqizz8rt2BrQLn6fHVG/6p7cUiQPzvwSSUeHu7//9X7E/C+/HWpl7CQEU8OLkDX142+HPtQnYsJB
Itkt68jIjbNtkxI1d+tZncHTusYp1nrdojZ//8K/Q6r/RtJ4ZfBj7qELyUXEzZ9iWOgvRtSAUBO3
FFLJpAPT3jOksX31Xa7MY9GZaowLDKK3ime5dR4KxShYu6NhJSIbQPmWQRX1AwZv+av+VetHnO/3
347mVUAk2kqAkH4WUbszNlTtsxD1NHOzAsAn3Al3pDRaVHSTiKEpggMOZJZ2zCqLv8cD2H3vQoId
LokE41flyeK+wX9nXOdjkRkbju3oV1whGeUXwPHfl/ES0kQ4JPkxzB0YI2BvfvwAm5D22dnjYpQI
iY5FRr8F76Y8V3CpB6LL3ru6XLdwjuI5z7T7OrQlRClF7vKWxaG+WsrM+4LEhIBsq53Ge4PIiaRc
6sqOVSgG/zjQsv7ZKYwh3/QFs8BmnDzrmxLRgsFST3WCAqDK96QN1PlmDg253uklqud7Nyqs1zXt
fPfQ26liEewVccp3a2lTMmZQ4uPc0zm62lt8+c7F29qFpR3bNFdEQywzMU/sp9Za0t6gi3nPYNiW
cZpV7riRHG4ZXQ6IZOVjILwe2Vg6h6/Q/mgbRTEY41HhId5NCGTavZz6kmkMGYMXg7PjhUFz1SXG
yjh8FMgubPQTbbocV59w4hiOyBjjWnhzmfjBZKB2k3om8j9nbFsJplQbP7fc4moBbUKct1bVlgOH
v3HtF1PGk3mRNlMOdQHLl2xTy8prkLGOxbW7UtFxTcVWh6rGnPmnMddEBRqVn5F61VUVj2pBKsFG
dms67Idoloxtq83c3kxFOe/pITdfM99jyYlsikk3mYcTpaYCntmfXJ9Tn2aWu5Nrm9dP0yjHczhq
x2Ady8vlFme7V0KMDvUzOVxjuImyKHyvlzXQsccYmDSWIlusidbg1VyQVMZBX1LRlbmkUPno6avD
SpXw2UBIQuWPkdvUCocQ/XxrQxMRYl5VyPSi9DqkxW3nLz0C4wYfprs1PMJMxy5ak5UM5Ilg9kwd
LxMz96CtENPKuV0pH1f5/Ypq5b3otL7UlzOervSLIVyyrHsYYBJY0vKSJGFdWtyflDt1GRNsh/ix
yS+hJYjikVTNzDiDLdsX8lqd6ZA6uf/Ye303Hz1jCpuL/VTfh4jUlhiFVmXFlogKb4vPkBonr+/3
Btbpk1OH35rGaFiAUWp9W/Gi2m+9n4odAFf5Tl+xN8QGuzWBKM4yW1tPYfQsmladl9U/a3bvd5Io
zHhQctw7hT29eZ1dXpuiNJ8CZBhrQhxMy++w4thgsHRuZOo1x8xX4wtLnLOBysgokreaTTe7eQK4
hXRRTrz/ZbYp0q3DbJsRTHRZC7tpB4zRlFQcu9y7bi8tGh0lVqwR2+mm1aP1tmahwORapPaL1eYk
cVtVqx10baU4CM9TKk55Tuzw4Xz42KifjJKxdjCYgpl7R1gOdG7NU4cQ1IqJ/S1OlpiNZKlYet3W
6bfeOvaPpWsAMSOVKV+qDuV8gdoi27JdA+FZfNx23C8oibZmFnkx6Ann16qXlbJS5T2ibvdei5ma
VjGT5e3TRRdnqg2OA9vFVdf5vhH3ptede8/mVOkGH6llh0te7thYsNbUCIV3y4CmqAsjgbybcEhl
9f2M3BMWS7tL7sQhouXvqMXAV1OnKhMcq1OE+tio7maRhdF+DjpvMxZifTARgyV01JHAm40l2n8S
Hq4XWoWicw02n1hTbU2xkrOfjLYptr0uxighMpevm7neVpER8FSTUn9GWsbNmvqZc20DuexGNWR3
QOvFvqwqglWNVI7byZP2fYUGn+10dA7BGLrYAzrveYj6rkiKpYgu+4ix7iJhT9hkbJuq9KEMD2We
BXjvtVucFtrm9iiaPXnVZbV7vNSH7Eu2GATXxjQi6W/VI0/++hW8wbkuLTHtmmZO03tprTrf0FOF
lH9Y7eGhgeEQB4RbCLOAG01Cf1L/7E0Yes6TbHOs6fN6Z7Qzok4TfRLqVargsnyErVTj+pWCGhfV
aef6uzUKLk8f+mvC+0p1jXHfcKf3x0JHa4R0wzJSRLLrjJN6nPPdwB3Ld7tyb8aLvwFkC2DLNvWm
9HMjsatSITLyxtNce3dTqI80cDyhfrKvqmlZdtqQe7uy90NgvTX1+oD+7WO0+gew5q0PQrBk2S3G
4Z27FneFId2jx1586zrCQh87hoo+KNLqvdx6rHv/WlpmsRsLCsznWp/mhhQar3KaZAhwuriptrYW
3+ZPqY7mHWpZf0dtWnlA/GRtyJF1jjzpiJ/MivIj7a186xLeuOceJGTY1/J1cof5PPESAU+fzt+K
kOuIeXV47kpBOas0jUO+oF7amSL0YW8cvFon4S1qSUQd9WdVWlMVCxPUVXS2qpGYqm/lsO5wxJvF
td9USm8sIzd3QaEFskcuaJp9MzwUb0mYhsZjX5ArxvmcZ8ei9IG+a6epvUNK2kt4rcPKC0mQycen
zuRQtcve4gpXxESsaGwfSMNdNy4SMPBqYImEvL80OxGQajPrSu9qGtJ1F8hiHveMGvhKxEwnulPo
+QYhHe4MFC5aXDlLP2+LyVz7BD1MOW2iYRrGLZTddLBYSuk1HBjfF8ftg6TrSLUh5CNA6WXKdX0o
U645x6DnWNTJNd4XgN482toNWQvrQBlkXOKJmXZIAfxPfGeHq3IxKQxsjZBYWEoY/E2Juv8OdMfb
lY6xoC4bs/o9zKRzuUbBdhGY3DYO7L8bD11RPgXM9lEsdTO6yeI0vr0PsSHdB6z4SV1G1ffeylCq
k4ZFqWtdtEc26Czbrm4l0AxcsjEgqT7NiGM+57aLKhJGuW+TEktId5SkefDkmBa9z81uOKAJbTfz
lJFBVwziFvFnmx94mtS3oRHNX4Cc+ge39Egog026n/jP1/TfvUxhOZ6QY9vXYL/Zs72gX1S5La2v
eHu9M51W0QGNu/W9HJ3gU6aoGRVdqt64st4XaaXmmQ+OO4a3l4oNOK2BgrT2xIs/dIQr+fgStouh
sAW14hUz3bxd2eWSylH9AVgMSqDqGzJEIjzE2xpgUx8Umr6vfQU5FIoqOlkDwWJxOPF7VppIsF3l
Epolqo7q9S6f+bzn+eQDb++xTFUggN20RTdavBBNZsHy+OHJbOBMk6Cf+SRV5Cw71/BQOKMj1VeT
75BUU06nJhV+TEEp/zB18LqYePdDEl+2BAwfU4c8YHTRi7fl7NI3dD6fIUq7B3JL9JosmTMdNT0L
24HQiTvtSesJmqI9gzkON0vQLwQyNa5kZWqjHfEo7RYdJ/ulOR+NZaq+XmyEODD0fB/x1Ngj4jHS
Le0j623utMRe9SXCE89hI2JnHN5bXH+UME/WWQgk/A67+qFc3OHURDK/tikBIxatOmfleBusaXvV
L8q0NywAeF4MNMGi+uyDf3/zUtV9Ugw7e3pu7k0k8wxxS2zm3binMxwZczDVV0J5Y9JfWIEc8/XO
guK9XklL3nirXfJAw83R1Y1HyE8kt6VpsDAOTf/kaHb0LnTqPb1sfWKHOfaMorL24G1XCOCtLRS2
uiFeuE00mVmgdDW41EBAieXM461TVVCD0G2ctXo5L2MvT/2kgX0N6tSJVDHOk87xLUZ83Hzugyg3
AOHwUvQWPFOeXO9Dp1/Pum01UWfea97nDXOIGrY6aqZtUxXTHlbgY3Ap/tkp2iW3Reqm58FAvkmE
D0lu+WLfGnA0BJ+N7XXT4nzgCVUEmK0cpumFYO+V5DI0obnEahD45JMuy6EC+dv0hlrODX6mp3yt
vkc6HN8bjQY8AywmZtPOwjgooN8KjPJ70Lp6XyPkZtwn3n7jt91VkzfvS9qlO2bv9uz6BFgEtiSB
zBmcryRoLUnW9xnnzjjeBDNkVldfQo5MEs8wqIB0tkwe6cqmPvklH3FR7UdylO5VKG244Lw8zANW
01oPOSNIO0TXqhxB0pVY4R8G7gOyanYm5+5bxGT4EYgaXHuyeM6kqX0EHjeu6QOp9svohp8iN2V3
krLWZ6Pu1Taf6udwzThzPZwsKXIcbBG2eLEIPjFkWp5kF4UwQY7PamVNPPrr4SJ8iDR5d5dAD6Zi
4liGGUtG71s7LbNHPpM5zi9RdyndRjuijp4xxLbE5Mz1cV7Mu5Hwja1j8JC2unbZ1U2wz5ei3TqF
bGg/6blFJr9bNuaFWwibZdq1uuA4IvUhtni2PBVF4RwMRqljyHzBQtc6bxTXN5SZ6gdH9ij5xRTl
L2Zh3NUYf3aGHX74pmef+LQt3Fl5c4yoNo4IKN+KQd4s9awpZ7i4ZhDSPzKvrYfKJeoht22epWgo
bOUtOI8bMmdowArUNhrqZU+hSh3DipqbjK/3Aegr3TEcfyGeKt8Twey8NMCz18MyMVl1uY/LhNLK
QCvOkSp6HaPw0Z56gkhSnBU9pEViWXWHpmE5GHyBYiyezhW+4/Id4kS/6CbkEszZPB9Ba2NnWds7
3K6oCDTNY4/p0ve7SQaNikngY6jx8vRArN3nAvXzbnQdoOfCU1QQZFmzHaYeJT7h7eoYzj5KkEYp
Ir8qOfERDmvexW7A1uQOrAhxmDF8mHX7SirYSz3P4fuwQBLzB5vbYFS5D22qvGvUZtCzuRDu5wwG
6eRP3XRjQMR9qwxL3Gmrn8cYB+dwMD3vm9ubPlk5oeivJ2oZv9Wu2d8B6JcnMofca2G3zp074tU1
O9YLbRXmPQuld0rDqt33BFSeHCgP/JVGbh1bUauT0Yb6WhZivu/yWtwMRcS/NhfJtzKcR9nMBtCG
q+lMmSy4QtlsTEMqsfdaggvjaqyWQ0SLEsZnEK8j+peRf7AJjA5U7MBY96kPVvM9NTC2RSpc3h3u
8L32wnknEMthvM2t+tyk2CM9Q/X7GfS/3UZpBT2KYs+SG2RL0H0U26PcuHCBnwLb0WqbYijfDauM
Xrq1ttCzN6b3gcGBJCWVDjgi+7p8xqJFKULZT+qeWLblRJHXxc9Ribd0mKNDZVnO567T3SlrvXe6
m9qTu0AfGmh3nxjbH+vJK66Gko029p0VlskxX3KfUTbvSTxAcZW/0v1bffQ9xH9u+4xZQhKBaI6n
Ce/ZFcF1zEiy6p/CaQjvzUC025Kb5hCRn7Qhhy2L576cklZJe0/WlvFg6/Z+XvqcIHJ1rzrbeqtJ
YU2cptPX1aS/WCZcIg8sU5pxNxv9K4K9ydxzIgkCv7pMbtiSkACaxZweGmX0n2cBOYpkyThntL6i
p4DKIu0vu0bBE2z82mgH9Nulf3LaWSMwaBqAHKZYdwdZx/0uZ4XgilSZg1zEkj709VJVh8mJpLFb
xTzve3vxPwLtU4Nh6fK6z7rHxknn7o2edHci09H2Wus+a4JpAdUZ29upqr10S4qBtpIZq/kJ6nFg
OlerHW4FB4u7zaxqzp8H0CeMI35vvuKO9ZddWmv1NWLwqnaTGKJ9KhU2nSpY7bMPIH0/VQJ4KVwa
sLPFdUmhJtEUSVwWB0tZFQdHBFm+A8FjOm6W2g/P3jClUKaiWsJDhIpMHkk0juyr3s6A0joDh8sl
VsouN8KyyOyWIVsWhdfZnicfvupOR+jtW+r+vg1SQ3IRVl6UWAkJ4Pisc1ahm7yCXv4OAlf1gt9j
kkhsCzJ/ci826kvZJDYsVr7KF7116/p1SmCjmsaSfou5ep8sp3myWQiI9a3VAyq+OT0Hrq6fZSPq
Z7anAeGA2bhfV1H5ijRvcjlvzKmziz12v3zredq9gb9ERNWWtpdvhjkvmi0JiOt11i3zeGzAEtGw
yHSEnsIwfMIRIQeIU6w2hts2V23dG8QVh/ll3Ozqud0TlF4wak7Zfe6lQR1zJNAeMeYF+bhkptXf
iYjKxMayqCz+RESJrPcIJjjTc8uu621moy5gdEKlsh211gjiDNfpbixzxoGDtR2JBYHMQXVwBrzs
sbBtfr7F/zvvxwaPbbyOw3w3rThmNn7mu9MDxiBp387jyI8TKZC3OJDG+intuT132L9hL3s9oo2o
VmmRQJnlLua3VADj5ZNgmGgXg9pVw/LNXfd/OTuz5biRbMv+y31ulAFwAA6Y9a2HGDlTJCUypRcY
lSkCjnlwjF/fy0VWtRSpK3a1WVmlKVNkIACHD+fsvTY2MWiurjVfBxlgrm3iyOGJhsd0NuZp4d8H
NUalIvYx3As/DjrWDV6rB78S4TW78vQ6SWhAbMWAkGRXg5i1tz0Dwt4qdp9ymyX5hO9k8FCPOGEO
8LEgTclmI1FWNNodoJC7YtaqAWopU3h6iInuVqEIloP5oIJzMSpBUaMR04fETyzuTNXCp8Qdijkv
03bPtEIzgpZjNX/MUrAJRAwEHkKzcWEBGT01B+drBeJrF7uoLtO5bv5KvY5M8oED9+cJ68OHHuHe
X1oWw2PgTvhox6a/9XobvZ8LRRekwDqDUKgwRR0HEfvemY91oj9Pi2AOz+uuo06bdl6NqGny+ytk
XM4mZVv1Ae7Y4m+HsSoeBfv3p8Wd15uollG5bdomEiyotf/Jtw3FpYtm2r9sluXz2k7RwaJSzio9
V4juwkaO5RPW5pgNfdlL9TJGMFZ3TioHoLmTx5af+nNVHijD9NFVwnp7jIAA0LIP4wWpCvPd84ip
FXyxFYeMeGgI+2GWjD58giAH5lX94a519zFMhL5xaMgfqTMwZNDfynAH4zFJzrT21/xyXXJ72tZN
Qk5NLZISooZX8ipnayncIzIcNlb4whG7tLIUl0tRFR2wSN8tzgm6outrjS0eTDtOZqj5VOOXbeqU
0SUNaEr14WIxsWn8ntsCKOLFoLQoL+yAXeKesxqDG0ERINvAH+wviqzDbqPscnrwNHwo6LwDb4XN
wZ13juwrEN8jU/2El+fZW2JuZa3A1DUcwYN9nwbo06J47sqztSvzmz7UkXuL5Nh2KUg4bK2aJSgh
7EAS5tXkrRy3QWNxDHS/j3c7TNJvc565wd7jmHfj8iXFrhnpcoa9UyfbGfv0F1BWooelEECyjglS
eqCeGz4jQMy/LOgzib5tsA66bDobXtZcPK42tYDNUM2wrRNUYFQX5/E25PWDJAmP+slZ8n7aYUed
snMY3RUHawjZzAalmwf7tC4wq2cJ+pSNKxL7xusq/2tMMO15qVteUNJpeXSpM9vpUU4+qgU1su3m
E6MSABaCHSrdi2gOeQgmMUHiU17Rw1yaXYSz4MaLWr7aACP3OAFjob8ZY8rE/ZOInUKtnDLinVif
267bT8fKqcV8tP0VRmbfpXRXxmr0in09FVgHy7GZamBwTI0bJq5C7gfyOm+rKGLOYxEedtQ55vjA
AaesroZsmq56bw05J0ot1z8Cr6z/XAih6Hcs4+5yieoln2FEVAnb03Jy2+3Sr8u060LAyJOWmLah
MNLnWKAUjfffu1hLCZ743F6VJ8DZpM7Xup+imzEjwP3Qzy7sVuzVCFsX6L4POeoH98xMnvuAlw2x
WjpEj7m3SMV5NNT3kaJuQvj7VNV7oKbf+ggaJWxI9nS18qLzdKRchEwk1I8+nNZ51w0dCOAa6il1
7palblO13nRllB7NAWRydPStkCK/pspfnY29y8qQBkVSb4jevYodt4ov8zAqg78G2afLhyzSbXLT
BZqX1y/nVV/Z89jyBlIocS8hXGfrWT3CLDfnZwHvNNLxums78Mw8oLJ76WoLF7G1WvljI1p7uZzA
Fcef3TVY22jjons/F73T6WdbITx9RIbJ7iB0Jhnu/XyMMBBTo2gfkMotRl+U7xtHR6gE6zD1SKIT
oD+DnrrPGLesGTRRVHqOJAyn5jg1Q663pWSl+OrhVF7RHE5dSW5z1mf9Xdkq99OKyl7u+zYS88Gu
e4gZIRh17ENEErKbS1DXjPZljtb8fkiq/NBRGnySRb7+mSg7vgbt6XD8RdcDWAiLsl/Dpa/7/h71
bn0GvwYQZRLQzdFBeJazXbptXdXt3MaxG9IhVnnFZo5Pcht72NGVlQ+eCPSfUIcThk+k5NFOU7hG
llN8c5pufOlXpMO8VUu8W/H43KsMbe/lRG7VZdC0Jpkkn9CBW6SRIUGPlyeJuPWsz5q9djEVEPu5
yi+zF8Wfe1siKGbru5OaoSDRtO5QU/rfSlWGqPWFdK/HJdPnEnEtqcjCl2cp2gX3YoqJEcak3yA3
rTN9xmTgn3Gs6vBvr1n9FapNwAQ+kHN2WGxRsQ616bNYPVgcxUwFIJyQHQmI9z7qjW3gWNHFkpZ0
Dudc3oC+xei8aB2CByDXfOfNvmfRCImdY1mk60OqrMCmj1XZHpwiClzYsU14q1bPLuJKSPERXgKp
iIpBlsSmUqY9QC8RFdQNaUXR9B6zK41PyN3mlFFa2tIKckbCSfcwRqh79+j909uVeiuhYU1Pa9VH
wbvxnAa8hdvG5cPqF+kLvWwmO2fkxJaWtp1tKSk36P9Lg0EaU9R7i5d7e/a11cUEkr/ftTkCSVBv
NY8V8nE2qhha2VRssjAcPgerU+xQHHdX7rom505d0Bxz4ic/pLh1vvjgp7bSqXFpo7LvnpbJeQmV
l900w/iJrKTFmKsBclPRuqJ/utzOTQpNxgIqeV/ryd/JLkQ3RdUz23Zx71/oGZFEIKzhY7p44fNS
TPWVg8TiA8VUBv46tdXB9jusEn7L2IgS5W66GN0L6QRFlLC/wnVcwHMjiXy0poMMmqDeRSh/06+l
6C1SPOttOHbIywj0Qxm2ouNGH2ENO7AEoC0mTsfYBPwHGyv+FUqSGgCAHUqgSZl3Rgp2Q7eag/4H
bzDZHg0ckOuV3PtzDsjFIx0HQgdyqE/QnOBP+XEIjMabougyq4b6y6xGVrFpSetPUxPKG7Vmy+eo
ad09kXDDJqNA/1Q5FpLKWLOkqrqjYCFy0MCHATQJvWSgXD4w+5ulcoPkkNhwkyerebEkyAkfiEux
MxKh7f9KJ2fhUcfZBoILddHB0+6e2y4XLOyACoYkri8yRVGqd3HhFOH0Hqj0Z20O0o5QuAHnARQJ
ri+CU2tsx3xpV03KnJu1zNQYn/3LNR5GJKEu/Ta7lLcZ8Ir0HWXOzyKp7x/roydB+gUh1RiBf1aU
VIOa/XXRNLQrS4abslg8MlqoeTOlliGHA1mN4Tuf6diI1H7WsURYj8kUl/R1bBiKiM5+lEl1Pc6e
EpQvi5BnqplZDdFG2UxeGxREujukMAJxUWmauA57asQQYXZG058T32gysfYp3JuvS0EwDgcoZXN4
lf3cPPmu9q3zwKJiXlCYyWr/K+1m9tCN72UvZQ5LmeY3HtQz367YHyyZo/+UUU0LaCAy1GFljqoS
N35d3WWUNaxtW4D4HZ1m+BRyyp22Jfp6cVd3gYMMyB4afQa1nbxgjYF02edTjEnB0T7tuYyDEfEe
C06gHehqtK0BLx2lMsyGHyM10EFtM22RV7kAAdLT1DZbCTEbwFUV3M8iK3i1OCt8nTC83JXpDE4I
FGBwECBGqm2beMLbZYm1si20yrinBofde9eltuOfg2QYIXr31XIOEJ8z2+z7VD8Q+TQXDlg3+iac
r58qrdpqh9XM+kY6McJ+sqWlPNKxUp8DMOP+UWVjqPde7Cx/FhjEiIbpZnAoORR+e5+NM8KANl2D
Hbyl3Bw065kpgOqYtbUzMbTnRalBhoAvoXAcya67JI+FZSZcJ2A1c9gheEkkGu5dgzqZ85ilUPGW
hGdv0BaTO5kFegCzOKUFZQEnj5i+kc34m6UYuguPCFkoWPOynjfRYs/H77K1/0hA+rFG31Ce+ixx
T/9ZY+tSSar/ea3+7CAuvujf/q3jt/rmufzWn/4lczX//l39P7//5+RbbYySP/0B2ZHSy93wrVvu
v/Vgr//5v1893OZv/r/+xzfr5cel+fbf//VnPVTa/LZE1dWPzssI2eL/LEI94j2tiufqr9MfefNq
Os4/PMfFxU2OLJHQ4Fv/LUSV7j9MzB0zDdhWfLVmunnzaobiH8glpU34AUlfiET5Tz0C+fS//8uP
/iFDxwlJxQT0aiiw//rqbypQ7tr/aGf/WULnu47EZ26b3+PZDqYzMzX9wD2oA72ghc2m65ZhPLi7
IZxz+ud6UHgg3T4RcECpotVU14p+CmlYlQJSSAyqq7n54bb9QqB6qhblWiTcVnKAMbXCCXBPrkX6
ftZHnnSuW5Ii6LwVkN/0RafJl/2kS4kOQeTsaNVu0pkcimOytGP2BIo0/Fj1oYICqMu8PrfCyFqO
EZWR8K63KrWe//46/3bLQsFWigeKYVT4/ql0d5xtGc++KMiltvFXOAjr52topGJ6qj1M2TtC3JPs
OIFd7TajE6Tdru85YT3955chHYJ+hW3G0OmTEwuC+ZnC7HWZsNv72olxBBklSiJ8aFYTHY/QbGb/
DDu6YQNhjwUkQD3X4dffX8d3NMb/VWH6LpbiABWHL0LbGH5P6ewxIYYu25/oggMeoAw4XZrqMvNU
GdmXCCtW9yNhLzSbgnaxCLCo0rw5pygQb+cYYc47II9fXQ42G5+oVRzNcENOFtM58pN4yoS8QIIo
q7shEZgE67FMOW4R2oB375CsU54Q7mMh9sL1waKLrsLJgRje1Uy1y9nv79CJGRq9i8NTCtxQRMKx
edF+fscKsSD1iIU8H0hEojlXJ22XHDOd+CU2C1hy+BftgvO+u40Gv8xeWPItVszfX8V3HsuPz4nJ
B2aAYcxLBOxQAX6+DC2stXNtZz2Plyit4i+yEyi8rny7j3zsKLGlGlYTu2Wxu5FDtlIkSkFnphzt
A9mAP0NF02YvNscXe1stdZYt28my6tolkCJJkwUTD83hy0STNvac0ulCSxGis0fgp4mRey4zwfl8
G0VGTRiPHv+vIfrqdzdUJzcc5Z2NxkZgIMUmzxx6soubKXo382i1B5CeyLunvu4+xVHvQf4koTrY
rHPoHYciUF9h9c7XiCKoYgUB7CHalHUWHosWXMlh7PkdqOMlLGnjDt7rvAY3tcIdOwyDi6Pz90/I
MYLzH54Q123S+Hw8+E5AxsjpK+2iQs9GKygO3hRg197JEh7op8EZKAT4Rb/Iez3PzfyXFpzcn8kL
CNMPyA7n7rOfO+jA4U1YHCv+46uCXU08KWQTJmVxOt95TdVYIigRgKHOkkSykDrBaCA0PlS3iBDD
4GIYegvAoYVEY30s6lWO9+s0xIGPxqOG5XHAtVvVD7+/MPdn4jjzDasgBgP0+zxtvB4n7xUw43WU
nh3vfYu0FLER4HBZrkRCQE++meVIKbp2F05pm1HOZf5c2e7Ugt1NSBI6DI3Pv8rshmGYoT+84edm
/4xqDLJBMs0n72LxfK/zN7E1Z/OZF/WZ/RcojpaPavtwtsr977/Qz2ee798Hhwb7XRg5AWXjE0/I
skaKFdeO9mvIrz+A1LXrS4uyNr0KjvKK+mhMP207yLWu3sk9jk5XX497SC4wnVTHYeixKfh5eiC7
ZhboRrLj0rRzFt3OJIpwsyKKHvyDtFYS3TmYRtM4f1Fi9OR4ntNooD27QGS+Dajg6s/UEHnRM4HH
7oW+ysQ4cQaaX+4Wt0I9Y3CziZLMzuxGJ/NA3dOmM3mGx7hcH+dqrrMXIRur+Jjg6fc/Y401v4Gl
LXjoPbqWVFDomyxk/pRD5sYP5TqSW761m6RaHwV6JXImIlzdPJp+zaI42pcm+4aXO9f8WqojXWYE
XJLWIeq9srbb5mAXA+mGR/RQOT+OIS1nRspWVNYxRtwVUBiGtDZGL17SgGYwOWAVhojyZWGGTkpR
bdk3KUK5cDdn6DuXnYiTvlfHJLMaBgvbriqY78tRBtO8a3p7XL4MZb9otCLJ4tBrDjT9xB11Kf68
n+2gjcWRCgQk+y1qXLcMNkUBWXg7pW7L1yjbirPETqecLFBH5DF3bjdQ6eG/NXnQBwQygQjk3wXO
gLgiLMuoX8+RZawyOUhu9lwg+wmCSdxZsDNd+5i1GlfgeRN4cQzmAu8uJByej8oXlNyWyxv2wXag
Ntc3b1erWgaSc1jXWRbykM2DT7cZBOUEa3MdArU+xkvnewBF19SxqLjD7uTtJAzH4SszjKjOXIIi
Zrz4KgIXQCq92zf5IUHOmQwXTj0IBl7KUsat5/xnc89tOA/c2JROEfECc6f5xhSmME+1a9Lzhudg
gV8iErB4TjT8vr/7nJZ46HmPxLfexWCIeSZvf8L4M3KDpFoQQZ0HbhvVj9Ac6eyRc0r64thUnYY/
EScvxLIk/aeCk1rzrKggzleNM9NY3+gOEai9a501pQqDmjflWQ45lF69nVO82XhCY5KZvNZvrTtn
USNfC76TeVrdgGbimQQr2/+E2yf0Dw0G82k3oMwy7TZYu/WueL3y1GPRfaZ3U2HL7gj8mRqiIycr
j47aohtHD47ab7PsnBmMvoaIDqkiZi+fTHzhMMQ2dBNFq4rEuYtLpbK2+ZQIN7qgnxLp4tqtI9pU
sUIJvGzKsijqy0Wj4qMgEcup/zD62RhUe0V5IbQ3SYRU+aodLcgpG4pGa0vXIcJecAQdKJgVMIkA
h9ki8Jb+x2kpu/rRAd07G5ssM9CmVzoHYyppq4kva00RH08N7xIF8LmmgblukWtMqEJRePMdDxIw
lVE2Ubcd75H6JszxlU9e72MTaoLVttOK2+eRxGTz17yWwdMcqO/WTvOBML2VIVjgKOJf4l5JGrFX
gc4DC1QTbdX7tYnNEqKqQHpnGdAaBpv084rB5sc4w4DtjnPF7eytKM9eXt8yoakFIoAGMc97664R
9c+HVVAAj8gZrZr8GWgXwZ50hRWQpANTjHnoysP5z7RWd4zVrMtE9gfa7649i1bPG7+MTH2Ep6XU
bKKzzCOK8L4a3bI7K3NWvAmESxi63+haZNgvZiABXOqMuSN7Sdj9oZ9TuQ5Gd9uUo1ntJgyugPaz
IBd3ERha9djgOMmPTtspFzZKCgcDQL0w9ltmwDG6dxaBAAPoqVgzGvVF7db0W5wFTfvbc1r9hj30
hr9tM7WDyGLBf/3CKs0lRShfORNyu0W3HNoKrxn+lMBXhycap0qCWxS4yqFyLqaJBwWvWau9Q3ej
gfnLGPqr7pzWunY6LFPVgbNe2N3pPiqys6CZEeFvUmuo520/rNYluMiE0g5UalGejQlnnZuOWg4H
kDjOdYaMxLKw0viNipNHokxdLpjWHylsb68EHWse1NtGlPtXuRZuMDeZP6lV1sb0hCirhrq+dOY9
mvSwQg2OWurfm7hOzEadtC6zVIa4u5dLLVWXP8NbNMNwpnbtnyd57yPFi2OrjO516/X8KPvlmWda
ZJTCiy3Kh5wbWvp0vIttDPUVJZruVjzDqB/a+koMo1JXDNiqPe9mJCgb5G4IEnqGSRheyAg3nkWt
OOOovk2hKPARTa9dljksCOzOdlXk9UW4fVvY2FyQw3FMKeITNat9dP8finaOp6/r2pv1+m2vRLne
TNdvaznRmzEbzMqazHuULovg9/Pum2392/KLzcJsFN4WCTdGlaC3neOZ7dLrxsvXgVmvxkq0/JjU
gZnEy6E27wTNKLMWZy1Z9MsehaJZP6s4UTyuAlGluVWeNK/+26pXC1fFw5ZDeazcfx2wArAyfIIM
5i7CRVVNLiGg3HUyO/yu03xOUU3ff7N2zRsV1aCO803iLw6PsSLPhHuZFTabGCRwBDDuAGvwnLZd
QHfqxQ8Qzyb3IHfWovuUkRFqBaSS5XV7SB0C35idvZ7A1X0bWgmzrfe6L6WoMfOFu2SKKpyEvIOh
uMhi/lxfat2ifzrMllfzA9JBFhSSuOc7fKgd92ZP4bwufbkszbhhX2NePVV5gTXvsZx/P3+9foKE
lunRHSHZN7T3pQKEEcI2KHHZHGkLNglKy6A2y1PZ+kGrP9HHs5risesGM1lFMeKU7AsZ6Oaut6uk
7EduJ6BwcrYQeyxT5xCW4WKlOvqjNsNc1CDI1bFHOMa4qEUFkeUG3bfDQ4eFZL4FO+qCG9kwpPFE
2qNYnQ8uRJ8ue0azIjrnFukdyvHLWo2+bRGDil4Rhw29YJu9nzJ9qe93qkql+fy0iDnD0jlDT/L4
ti0gV1nprw1Q8uHTYgnBywi1A+L7nIEQWLZeqc00rFKpzEU3ntkTClPWMrmDHoSOG5WlLPvY8ek0
o3MLyHs+f9t7ANev+fut45kvSWo2O+KHCZvoeN+FLQSwi1fZjsH18AtRFA18HUxlNS8RJSALg1FG
WHdPHd0ly7itPcICXBGZUUH93YxL1QpzaW+/Ailjy7aka8iJVDe+wNDo4tXqS14RPKk1v4bgDdzl
CE2gQ4zX9et4JoXGPDqkR+YteqviIQ7H7oyAECXVDdld3z+OEha/MqfAQ6Sp39ZV9tL1ade6O3b4
CQ5tRoj5mlnR6X5FqDiAzS6KpFdIqm0FFmtP+0smN+z7a/Vo/KLVH1GKhuYbMh5KPINDV1MfI9k3
1R9eQ6gsAjOiuxOkcUSYN+OZMyMk3Pk0v0i16FCv+rss4wj3lKV2SybGXEJ9dndpS7em3qgevO2H
GuDJ8tQSfllWsLzSFbtW1dGGt3cjXfNIXKfI6pZ+k0c0sPHXwZihKcGADtPi05wsLv8oEbW0AR6a
vBjA8ubxLEk4H8Zy3rdzMvGHhSrf0hJjyYD6wO/1yV9NdeFWfymdAvjZtqmLUXXDvcmlc6XHsM6a
+5BKql0cIojJvr71opxOxbEZ6xjNnFaJf+c4SVjpszzqzecDpwjnbN9atfmTVziNdxZjKy6tPdmd
Q3nb9KOyQ7TsOiS8O5SLRsnDRi6l87v2hMGDE/NWAC+H0ZHxwhpZZTXad2y2XFvaVpST0PHMiNDx
0SK1t7rrbgZ9A6qL4W1mPIN/uY9fd81vU3ajkNywj2L9LJiJQfyaUTrSFJr2OoT+Cael8cHl0Wpp
E2evOQ6VD1lJHgFR8HmRkHDvEwD9BOwCj+xmGgpJ8MsQrU65XIOqmZB0W9Iuyq1j4U21t6FUkw6f
whUC+DZQcYd/yksc5V+7/mC2q2XdmWObeF3kspl1poANtix8BfH6Vyo7QYaLXXa1aGaCEDGHMg4g
PVPG69nU7yrzu9CvUapC+cPbizZOrPOHOJ49cFZBHLGkM1DYTCKBM8fZKPu+LhT8zOXQCLPWYxpA
dbd5Pem6XmJW74BpbVA7ckXxzR9cPCyZunmbLqicVawIQ9OYWZ+NX9w587amN5V2V33Zu1rdc06M
sTQGuZdVOKQckqmJTZSjmdoJ5DJ7zIzcVhZgDOC8qcxX+CPZKGIF1V/iJQgKvQtq+knGlFea27Im
eMhaVKg130MkoZnwwmmQrBn9aPMN0fGP3FO3akyFj4DbphoP+eBhoUEBAW0oPCLawJhWD0Bi74QW
tJu1GrhtzBqMGt+Oc5d11WmwG/1rGa+CbGaOXPDmm/vyeoyx+j5x2k0QEOMEzCkEup94lmZms+Ei
cWFrGq38FD1Hj2b567SMGy/ngPS6cdZJRMmmA9vFHFmhgGU+K1+nPJ0WEfuZt8U1bizFB+chohcE
nQCDwp5M2nBlDONGMzsfpclXq3disc1WwQ0R6nGOet2uJ3FpjoO1TX46B4rF5YhYpoQyazJ20dqo
YzgolHRnyNjMRstu3bVDp6UAWV1OzRIv7hegVvO0Hn1usGGbeZzjH2yv1chTKjJOk2+EdOv4IRqX
Flu5Si2Sw8fMGgUZUoyfEgph2sKCTihRON0ZJbo8/EaZwAaUg2b9SzqRBzjDtOcxHj06wqSSjehj
Hps4L6ctaiSxHpNGi/UjW6sV0xX2Rn9WFwvlx1btMJit+ePcEsYLhah0qr07pibhsc1xqPSA44ae
xiSWs6G+V2W7oq5ThVDhWU3oNSKUaF2WfK8xZj8TJjO751al2+xrpl1nl3mIkI6VQI9RXcDdGRGZ
6pFIqxLcXXw7Jsq8l32FKQivccsG7yVexwxzX9CHZA17SV8GnFmKvPHPFmKzaYX2JZhisWOZ9GJ1
bY5m8dF2ZpKZqZFx59g80tjvD6JQtlNc+Wnbr1/fTlxvu2y2AWbX81okeD2vELVtFlxvSDlVJhH6
50spOLxXSC8Huh7btKkkgxKMkDmoJ3zfevc6/ufXPRQ+J/NW0XSl3DhRPWJ4KDpm+fPrkTuPV7PV
fNvnvr0S0h/NthpDkBmLlkB4+JmyQfMVw6OSCTob89wPeEyaCc2FHMoGOsQUTyOTthsywnapHt+2
I2ZrDe3fzBZ9vnZIgSiRZbc1jjSYiKUFI/BCjmtA6teSzGbKoKZrzkEWBwQ+PvKamZc/r8vYHGYI
vuGA2+aE+O3swQFxsStjnjCwvqWJeWdyNTjJC/NSwdQF9cGBhtzOCqg3p7Kp+MgrFWDYoT/V2XDO
/K7W57G3lNMND7CZbpK8DtcAXapYyUgieGC197TM5v6biKKh/8ZeYsi+pmHbZo8qi2yGYd/hmfmq
MwvF/Ubj7epz1oug8wZ0yrY5T6kFWT1ycBTQy5dmQh9Qc/qqm+Bblgv208e4R03JxAiUlcdlw0jg
TzVB9OgAXotH0nfJmNn0FW2pDCttY25H1c42M2jHjoG9UatQDm3GPuyCGy1isxLMSAx5VG9zGG9c
SHki7U3EtK3wEhKdl/txBHjC76yi/NAmVcsDC17XocEWJZdTvG7nO1uY00aM2IvpK3JW9qK+5fJS
7BpeCc/kAn0vbQGCaFlOcpwe/HQOlGp9DCZ3CLrjgmBaTRRNw8a9gl5jBp9qkQJyUB/YURNj0wtT
0GiDpu/5sMAxyeegT8YhQzc8xwzM+a3jQxGYTO8eiyCDp0bOFSFxHKK8IfX2tQaAW4qKCZwdDtFW
O/P+oI9FbERuiF70eajH0X5aG0XFne5YE9ygY4PSToAMe6yPiecM48e3NRXBz/fi6UR3btnHMm6W
r7GHtRV0LKZUc9OSZeBeT/RF+Npsuc1tiglDYWa2bN5yTFgJRsotS6BZNXEsL5pVU3gUg7cSZB43
A9Cog2yrz+diqPZzJGLSULpmqNbp8q0MkOeB2WlQgAANxFT5WsujDsvOQWtpJpG3wyLcVJTwuOeC
ElMlx0rwgsh8x5kBrNHYL0fZCpAbezpjmPMhkvom20QmPRWxMwWYjucC/i9Ae05pNCRLL0dbyz+q
sOaaKOa1vkd4H2gLHh0yX1N3SKzAbPBLReTco6qxkoNPSME/jNdKqhEd83Z5raipfJTiivteNzek
8CRgigEt2ey9HMT2XupOYwaFI5xm953+9GkjFqISxj1qfAEsaNsFOP1zQ8HyAdx0aooPcRSZ/ZMs
i5FVVfi9ebxlz6mQNf91gyKLsUBXObTA/uQB6prZo7mvZ/XfN1lOe4PSC2mEuiJASECz5TsN/wfB
Q+MLggfIijyULKb5wXI1EiDLWZNiC14zuJlTeujsO1MrPLbhUCXv9adP6ErkJ8Hewlvuuo6Lxs07
uS0+k7isUYEcHKt19PUcrmBWywWmPqxau7hORdbrD9Tm+NcynzXoIjOx9RXD+1yXzjBdMRUogoOQ
HyzZrrDn9fPaF/P6TjvSdEl/6kYGdCBBVHm00T0a10YH8cOdkmFBWTde9CFprAAoSp+TWGuIyf01
4T3FQyWbcT77/dP526BBdEeAiUOjUTJyxKkATwMOt3CADoehXu3wBhqCCj6BvLH8Wyb9aT1wA+rk
gSw5rz1jCY+L65YuQw9Us6TM8l7v80TrgYUTUQPJxsQBBECtTzvJsUtdiFNETxXOjm7DmsrifmA1
KQFhzw4SlDkd74Jm7ajIGFNUEGXDHYHDfbAlT2T9PJV5HHyLrCyAeQL1do+ti22ySzHW26TUE+ct
hzYcviJR2nrnDfzFxTsIKV038tEP+afENwd+8QSnmbjleAjHu3wCeBhv4VCII5Yd7T6uS7DOt2Oz
qvoFanOtAWeEPsC9f6uhfiXrMYKLn8cR0kaXEY8vhABPx7Q9fxhHnvZsiwW2PZAErS5mVuO7YRIu
pchkbCFtKs7azr7gKNRcFUpnySVdVzxj0QzJ+1jCFPZeChRn7DzeubLTV5Gn6+NWQXtl04gSwlz5
D1eWRh5dRIjEB0hO43DRYLOQhDm2oFUcmTblzvL1IlADpNhy8jg1PTffV8mhyICIffQI8MKSWbIt
eiC4OfdvZzv081tGdtm/ExXz/VpO7iITlmdgcWxs3FNZy9AtxSJpPOJ5kOUnLaF77EGPcqRPHbpm
FwCiBkC3JAYMmzWefJirBE+duQ304ScJngOiTgyypU/LaTosvZ9ipoZ3tU9izF4ejXtQyICs+3P8
DvKZtp+aIb004z1K3JZapgohaSZUAC6UqrRXb0aI4tl1BHsUOGg3J+2DxI+rOAZ7fIKsan7KycSq
34np+FubnLQL3yedg4Ah/uedtMkTVERdE7LTJ0Z4UXd2j2eO4nDX+h8ED689J7dMXUnbKj/9frz8
8oNDNoEIkkNKYsgCfxwuOqyTchzFcNAVzNNd5COk96MAI6ldVu1w4WGgwEbQO1q/E7X0izc5lMh3
cDDAUvQDM5B/GKgS/HnsrsyKZbr680OZ+fKJ7ifRbewHos9ykYm7I44rd3YlSzHAjpie1Duvyy++
PqIhMpgwPbMahCcCAcNP8axw0gcOWHC/22HGdG/5TlZvG59s77smCsJdLvIkeWcl+tUno/HwzUpk
c+9PlkynnZspDBt9cDg+BgecumX80vNOb1U/0ZLe6NAheJvUlu699ehvkpyAV4aWIulFDjbuUx06
TDqMZljBD9IHNL3D+jIbFaITUcMZyOqkROAQ0GcoVHhD4+KIZiioTEpt3F/WeCjq/497QaWTEFDP
CxCWnTyFDIIs5JupZx6oK/8Ka1PzrQjL6Kp1Lav5NnZzcAHjOn2PWXm6bwqDCFEVpjSImSFpZiea
qhVWKRGFrIS+Z7CYC87Lj13j9h8Bk6CSyqmJ085O3Bo48BBY2f73796pPIWVGB24YF/AC4Dgxz15
69XqqM5dm/6QL7qIBtxd7bgfc6lAr9HT2jp2jiN+k7kNsLYW9P1tTdzdJQISqL+Ceeh21E3EaYEU
6H5DM3MMDr+/xL+PUnN7PP4XhiH/OLnCATNKQ/onV6jUMu84Q4TLH9CALOxb+GH/sKac3naIf+Sd
F/NX9wbBLFQ6yfyAjvhkTHglRtdoWbsDPuD2I/7FdKEE4wrKqE5JjAdhFfNTHhlTCDG2weUQBdUV
xz73zkbBM1BucGo/vSKKNH12B9jc7yxev9jVRWZLx5Wx30UlerLQNum4rt4Utwet1vzPUaTQW/yl
yqf94pZ2QBaEm31WPPh7sTjZeUF9fNwKdCrtO7fq7xNpZM4i0oHhy+WcrqLQZUYQDYSiJxEUNcYy
DFHALLULNcilsLVbJt9Gst9mqCsuEnKf9hkJLOL+90PlFABrRvN3mR9q0P/D3nks2Y1sWfZX2mqO
NMAdclAT4MrQiiE4gTHIILRyaHx9LcSrLmNc0hj9etZmnZmDTDIZuBfCcfycvdde75bTZcWr09lq
PBSKvV0tBT23Xi7YBwDN+2iwsJhA5x9eq2YssFDqQ/hSZtRBuxkZ0GU2OUu6554vv4wFfvTPlrzf
6zXPIRxIsk9yXRgaJ096XBV9A3G+2VGN2BLOjZtfMD2DCQLw/JzSovjSY7D7olUunldL65iKRIyx
90Y1Fm/wR+fkX2ve/zcefGI84I3zy321Ghs+ZEXt+6R8o3h6e7dCHH/853+8/4H/9h04/wBOQ9VH
to5FvchN9j++A8P6h16ovsqRSYLSde6A/x0RJf5ZXU9U6/SgIVMLFrn/th04/6Cx5Ff5yzMsfkf+
O76D9332L/Usu2B+kI3U0eCzSQhCH0uadJWDyCK+1NSovk3ks0ZBwtr4lnYgzTZ6Upg3ltEKuo1K
D/ttCzWkOk/KNH21cK7PpA63Y/nJ6nDyjnv/TEC/WbtxYyDBPLnz8VI3upjySzrb9X2Ra9YL3dec
prQZZl89ogy+YG30ni2rN4xPXuvrjz49HQaaZc6FTo2FqeNDhZejmgsHJ70s61RjceLNPhZQbiEC
6DdwQuLXX26UP2zK/nQ4tN6Obgvk6ejBPx5OFhNi5Dy9dM08dWCBqeL7qrn4GmIE3wxO4fz4+/HW
j3/69X493rrm/FLAylSzVc/xDKrYLWFV9RGWIbSalP/8+5HMPx1JcALZuONJeH8V/XKkOFE1or7s
UsvL7pJw6OKYxvPwST3+pxtFgAYkY5K0Varhj19Ha1MPLX9yWeE/3UOoMtbOsILl2+ZHZnHNa9+Q
JqJyW3zy7U7eX+93qKD4gvHkGFhPTs4j7X29LFesCDptSSqOKXcSFd+du1juXTn1w/mUe0OAUky7
C9Oqcfz/i7Pr4WBchdc8JydPCI41mtk6x4dsu63p7u2jsVH//rNgmKvx2nU4Cpv0j2c3s1xac1V8
SZCy9b3XZ21v6Et6O2UZ7L9adTd//06nsvv1pBps//HQcLi1+fTxeGKC7yms6DKdVHWuplp7rhKR
3FS6DG9d2C8v3ly0+9leO/p9prMX4LFBUTRCYPv7R/nDY8LjuP7NY4m+/eTygn5g1Qyjy67PjaCr
c3MTEk7G0LwaPjnHfzgSRYhDjiUWGYs15+N37hVp50XoXAyii57llKRH5S32jjF1evj7dzot/tbT
y9yGsuudeO+d1sUFRUzopPIiYRzy0HEqvzoMwV9rD7rN2ehE9qMTxikKo5jhbghYeArmtB6//v1j
/OHJoQnGt8XrRlP6tNczWQkGZ9u4oCGyBgC2WJnruDcv6yWrt4W+LJe0SwpaYjkcEED7n+jr/7Dg
mjrLrcF7Bea/uV6PX5alYolTZ5ASHnHmHsTsdbssB+WYZrPaMXCJjn//tn866abhSOQYHhsDXrMf
j9d7JoAl8FWmYTf4mFUGhL1H6WrCrnT653GQ04WK3f4p0VzjoIWlfFJp13+yXPzppP/6KU7uMhb6
0OkZQ6mpq6/FPBPll4YS87yAxmm1+i2ummE/g33dd9KLP7nz/vAqMNkgWzZmJ1aRd//IL+fcLgmS
Gxd0OWAXzrJOWAckZCL55Dv+4UkyebUBYWBbARvg5FXagUjS69q40EK924bWIPYd8ISA8Ub32Tbq
T4ciwGNNDaFjSTn28aKC4BjQxBkXHolSJAHFswPUJo67ncaIyWEQFqnLWW/HYyJmwa6vzS5g/Tc6
riareXDGqrqyEEZfAXFOaeVbyp0/ORnrUnnynqctIfCXOVjy6Zd8/IQuITkIuCYGTmq+GFVrbo3S
y29EMtr7OYqnO9SE0VsI8fazG379yR+PjHcKl53UeTFiIj05MqJ7uEmafa7NSXYdQsnYRInZb+0B
WIluweSOnZmWe+qg7MSkectnKI6lTd+GMTKwrVp3x0+qhD88hIaOR4koVlNCFzld+eSEAJBe5jmt
9XyHrb2/jIrEu08Y5m9sJ47ulMP2zQNRsVmMEWEi89nHTxaCkwYWqy9WYZpFwAVs3FunESwpPEqv
Kp1zTSbtZWUAaBERaXZWq0hUs5zyTjNrcz+lqTibzEEFRSnLG3tNL/7kg/x+876fCXqAnAwmSyc1
U9pPcjB68zzEzf4Da1hNeMN0BMBvY12ZQXfPxdTtI/q4B9noyc9ahvLZVKBxjFgux1iHXAwaSV25
cCg/e7L+cPeQJPK+U6KD86+kkV+WCtKyCk6gPCcEB4qahxpkA6HDPAKy6i+b4ltIcPmWIqsE3jKE
25kVNyCLrDoPq26NTpTDzEbt3xmbrBdO4Ban38/HIuLk5HxFZjdp2ayfS6RGoS+dlc2dtGoDpYMh
RV3nd7QlVYD17ht2mAo1e+Udw6Gab2MVxfKTyuRP9zIfx2JnyGWk/ly7X7+cIebUKbpZeR6RXbAn
9tI2fDUZ5GdiwtkuVVczDpmrO2yXapWXXGmSd83fT8nviwtnBMM1JtZ1BTxt/PcdQxzsRec6dtJd
kuRrXhwq6k3XSKIgZ1sdR6N9yRzUY38/8Gm75l/XgmMSuWzo637145dHZU20imOAYWkhkWtdsh8i
HNaOleu3UKGNr1A51JtHHw42NAkBx8nLjw6hCfCgkC5hv/psIvD7ubAoIuDgWvTjqcTX3//lcuQl
amK1pOd4YpZvOvr6o1hmOuGkz5ltAJ0Jt7NDiXcAW/5ZK/j396q1OvRZTTgVBm++j8fWYoh60gNh
a9TpXQfbcl/mInv95Jz/8SgmqUysoZz304rJSjp0Ikt8vjhzdTXb7XBUBXkTgxoAhiEB2uXcDvuU
wMtNmK0MXgtUEamUctrkdNNeqs40CQNBmb39+yf7w6nnVaN7cGwtXvqnY6A8rHNb8cE4O+IwVUZx
VQBK24UTUTYu/Dl/xqJFRmj4yVJ+0l/mJqRfSf2KSUkn31uenPask25cFtoZ6EQXVkjlEkBbj0NZ
buO+qpNNPoZg2MiGnj7b9b1v6z6+XNnrrhUONTwv2NOv3LkAhpYpPleOhRWl0UCsjElHkJDx2FbZ
EHS20WxxFd4y0cUuOCprZ2lzu9PYTvi1poi7IzQqgPba3Ttmc40jYLldEERdEiUxBMQsfVd6/9Dj
2z+bU9LAyrrxAqVabWvzn5/UCr/X4g55cExP1mqBgu2kKsXPkLOmOmeiWZ8PshvdzRLjuISP61Vb
KZbo9u93zO+38npA+B8snOy67JMrx+1C6LRpnyEwJ6+md5tdljXlJy/YP3wrnkp9FduseWan034d
cNqipdZZoRnhDb5oqEkNAstgxig0++Sda/d//1a/v9BpDhuetHlA1/V4/f1fliC694qqQ511M3JS
r52GbQ4/f0fUkfjkq1Gq8LN+vQHpUVHy0i7kuvEF5ckC3JRI9Jlc4LHDxLprIkuQChvp5ZNe2nMZ
uHhGyEcPi+VJ1Kxc/sJNJ7bOKIfyaLch6ovRoOS1NDJl9DFbxKGdhSIZY2riftvbc3ptjG1SbFKA
onssgVN4xKFb/UCGUrxpk9429zNp0IRn9nVYB5hO5CNRItnFIMkpbZt2jjfOml5qvAeZdmINNTXd
2Bq345p1yrTQKcjpivvRN9c01JrLhXgxxte2E/0amKqmwtp6ayhUULV5/r2LxEIIQjNCb3QlkatJ
1eohL9w1inWs8+zGeQ9otWuyWnn41U/gTNN59h7lSoAUsa593uc/cV4Q9hpL4MzVmgDLDlX/iVVH
3KIbA2AS12tYbCQM47VElx9B3FvjZKHh29/SyhYDMFzyZs3CIHq2eo+hDUc9PS8zM7vtc9JifMAu
2gNNABHvQ9K4yN1MynY6X1Kor4EyVxh9K9bQ2yhkdIdcL+XkVUizu7qvjinqfnT8ROUqNj9fuvf8
3HiyPe5g1KXD1nlP18Xamtq7PFZPou9L4lGMjhReEleaZtu8p/MKSSy4j1LUSZDYrNm9xRrjK2Nd
ncE/sZ/xE3Yjmu+oIub1Pf0X8xpJwHqC/gpfdwSYWXMJCyaGkBxSQsWBgHcYOZYgh8e4AWxRE5ps
MYD14xKMBrKsNYm4le54gDiMcqx7zypGkldUgUXK43WhmHf5NklDOEnWkGOk+Vq8V+kwnnXpmoIM
a62JAlskRMKDhubzNIgaoi1RSfDmCBUjTdl6T1ZO5Jqy3L8HLmtEL1upSEw4yx33Vvuezuzl5fDI
w7BmNusWRmEPO29Hypw5g6WUxQtllah91p/wtbfi9cKUkdYjJSQTuheOemRpJAQNdyKZ0aURP8cA
lgEQtJP8Yb/HS6OsNu9UjoJrA9I+gUG6zBOIlVZf1n4VLi7u0dm6H3VTe3FjXEvbHhZjGtQ22Qm5
Sy7TfkjYNeObGRC/R4PykjO4sziN4yx1Uh94O2jLEI4IiUBONn8nabtt/KYAweWjVjX2CB5zgrCc
BYIKQe+Jt4mqBQ8JIT8l1mJuof7cxAu5evAdCnRPVE25h8YlwRUoa8RjqQrKJQIrUmjDpISiwS3A
+G+A84cll6FimFxG2fBqp4NDxo7pxF8djLlEr80y14mfGqILc9SXvTfZpFdVVhe+hPgTXEbTUX5d
UxLGQVIVhg2IMTYvZO6N8NdLK2ogIVryMClceBAG9MTdLshNCx/otTqv6gyCY8VFHrYAo8NXqOXQ
LuH4uWRrqJZgrrEptO4gqrp7CV037a4dPN531iQE9rQQa5cvOZERbQE3fMSGDKetwZ1o+t2o1+4m
N5M1n3nsm2yjGgTwmxzFgAsZ0tUBECZDn1Fr6fCVh9Z2ii0vTO874X4GCTbLmgTk1U7hXmQzXBBy
KCsSktPcoORfUkKkiclwX6PGXKNraI1/X5xMnGFkcx9kamaeb3BHgqzPMq3YG+Ei1Ha10LVkVETY
NI2+bu9tO3HUBs0XwTgdnGFJs6xknc4bfPG+U69ldpKI/kvSZxajf/JmUnreWBl8/Gbz1VJoyxfp
tiw+Ec7pQ5RWZMh7/aj9dBITfcBo2glGG2vSbtNwYntlzxTaRD+y/PqZaAesy5ooWX6q6taWLf4p
Z/LGJ92AvG8JJS45U5YgvNVNv3ABsA6Ejn4vklwjLKkohxlVWKlX26qozHTr2impjiGhL4DnPCMu
dwIb9L3HntbBm8YsIWhlKi7QQy4vXk8B5ndeTjy7HDyDbDvLAGpH1oNOvHcyNrY/DC5TY9iE7rt1
WP6w3DG5lGmZWsHMN6wPlrbE98KU9VObLOJ10Kvp+0S8BVzeGGGU04csRKnyHjXbRJEviUgnV5s0
423Z6jYwSdx/eC4L9OIBHjirZnQ/6rd6bMFDRoDBlfHIZLEDVROviYavhZBMWa7dVK7oOn/NSTmA
GkifhDkYCPtleJMzTJt9W5/suypkQQuaZXGYrlFpX+QpVw632QIhluK+dvF/LrwrUfCF0WbR9ebn
qFMjgqmMhwoPBJYgBD+53W+Srs1IFOemxF4Kfr46ay1rfPbGFv7MkAxOftTpBz03RFING56rvoM9
atjqfHZj7WEmGHOrNb2M9/lYRJ2f4+NH5U7g+pfMGNYomya0r9EwEoKADwPFYjrpHVpPQLx9ULhF
yk1POMoFpQtt+1Sb4IOOs8baDRIDfgwsIZX55jRWbxODmzKwoDtHwbyYqg8cZXnDsZ6y8mxJKSdQ
eWTXycho5c2yh/5g8MYhQE7Xy/5s6iRJcHEi0eubRuVeQ1VPSFGB4FED+qzlV8gnWbOhJFogOZcS
jmCW2sNLBkf/OIoWbnYDzL0MpsHQ7sq8aNB+CJH9cJmWzdAqJq/fuTmOUpyYhgqDUhb9HXvuJd1w
8BwbL4Cq7609TETHOWpoL8fZmuUxyj37UDZo33zmq6ZkQcut7/ES4gxd7Pr7iCce30TZZ7dm4Wiv
lfSigYZKaRabliBz+Ms9ONvAMHOzw+LaNCw4XnoPO3i6KljlmWlRtfNS6DsVA22NWs1fmlw/09mT
LGchhArtqSAKJNvrYeyRaDWS+ANsDDCsP0KaNS8N1h8qw5ltxQ0YnAEsvwbBJVpTaOJxg5qNAI42
LXO5zepOF9DtuTX9CW8GwPqe7vkWgxpUjiqkshiapKaVxlBqm9uWem4bIw03keNEKYEmdvyU6Mr+
YYdjUgbgGwgMJbhE/DB7Z7y1GBa6JCTlBoBPS9m3ADYMVkBIbrWv1gAzX5acwYBoOqvEcj3yOiec
Cxn44EQGZZErrWfYkPHFjHv0HrjufD/TeH2QBsQLnFjE7/lsvjzHL/SwTrYuiHSLWMKhPu90GBAb
R9LxN+dsfrMUWNpNN0jrYYI7/eCBuE98mpmsf4sIyUlx9Dq8jpnejDuvACly1+AJxl1nEfNLnWWF
TTDKBVZ81Lo1GSZO6hm7tby+JIAEiueUguz2u0oNtw702q+F1nQrMt+8hCrXbmsj7+I9FT1ryjiC
8fZNqYurlTS07ELoxaQK8ytfRVUpDG9obCdSuArr0uqH4WGx9KI5pqu9/9CAGbnNSWffs8gAzkzn
mrSZKLRpBIQCfopvVmb4FsZ6QXoJAtraRLdJ3K6LnFMfF96TsNrMMWgT6DiBmc7N4qeaU3u7pei0
eIf0zTC2Qs+yhUK3934abVMDJcJblG2KauDyzV7RGZceiXPRrvaAFgWl25koGvqlJLV5Ca37ErPD
lzrmT+0yXvkm+LS2exniVCMesnWa4twNo3kJIB/ORkBz1PqRglv7hnK7SGgcc002KAPbV8pdTw+8
dozKHWYbGj84nLgm+JUr8Did6TyTY01TgJD64kFH1bOS8KjYt9ZAO3qLgTJ6wphvXDI+Xr5OsB8f
TdzFZ27eAzoDLjPf4eFwIa8Pbb+3p4ykXKNeGsqfeZj3Nm3T8ADU7WGoUm8vNVUYQZJRbO0lSXnb
ktJLXk6cnNveSZP0UCeWe8H71owH7F8OJTaRrj21UIrrmmwfa6juENMPDyX+N9tnO720G3fMutfC
rIYXshLmu4KbCkmbhwSJMKC+KslJLDv7wPJKoGs7IwQMljRvzhnDhJqPFJseBPlOWMnTyZx+qLzj
dohNhJxLxJfZ4oIaXoB/RZoPeEj8mOYo446eIPzXzRxygomhvddmq8Jy1M7ZFRPp/CcaLLI4PWcx
nythDfFWS4xUEBCCKvOM3CtMn1o9T+NBOdkazCuaFv5gozwVuJjrBiJfpoZmojd1NiiCSZmBBnO3
QIwBExERXc8dNYRWtoNzsEQk64UFDv00eqOl5QwB7167I11Zm55tlfYmUQV6+JMsVnG05IyOrGQ9
elmHElcxaKfkyFUYt6zvZbSNhZgePZzFfgtb6NqNcpJ91GLG44V0tfw+jNgBH5wGGelGeoN9uaCt
dMmKddsxGJrZZFPSR6+xavUoMOtK2BsvRtDhA2ogSs8j9BeXcZkS2CEK7aYX5tL5TcSuZsMmZ/wJ
8lbrd2o2MAAhCBknOhWe81LyK5fz2LR3LQGVN3nIqfFLkeGFbXBlP7c9iwS6186BDjFV8NVrOy6g
TUW99oxeaV7d7gyjd6PUi5/E7mkPBMOmnLveSUhoxJjDT7LyZC1CiVsJQEVC2JKAnvLASanVtmjj
+2GnFVYJyp0J7U5ZPRVzUSXABAqq0rXmMymz2zK2hktVg04l6WBavKDrY++rKVTZbum91OShwTm8
jlTkVYEClUc4KE7GKyIsahh6fcKektym+aVTxN0FeTe51W4EPvgAAV7hDiJA78t7w+bfktH9n8F5
r+u38r4DbNtdfqv/HyD0Ikv/pXf1m1DuS6a+IZX7VSn3/if+pZQz9X9Qe63dORpMuFQsxqrjW9v9
538I8Q+DTBTg7xN7k+ba/wjlLPEPv0NvGiEd43yxttv+Wyhnmv/Q5ENcQbOC9pjk550Aef8G6P3Y
O3SQ4NF4IdwA4TsdWNs5mfkWmE5ICFfE/maguiInNc8IYlafjFb+eBQccWv/cJX3nQyb8GS6WMoW
1qwwmTVfJx/sMHXF/ElT/2PrfP0yEo0bu2ngrIhC3JMv01n4L0lR5vWFuxpQtl4FYRFpB9ai5Mzp
y/aLVrbLeZUZrB2/XPGbf/UK/1fZFzcV7pMWKeTHduW/jo22By6s7jKec04mJkXYtLmeVwP4Vctw
X/MGEzINqMaFZKINZbFsuzmpiZsRVg4OxPWixw5g2UspiibcxEVLYKvWy5zeCLz8aFsovSqvsEus
2Yd//6y/Xw3WdxQzHIRZpDzVRpruANW91wcSjGR3JxYjjY62Pufy8u/H+ThRWE8JQ6TVTsIVR/+0
3vi/dnDTVrgjcW3TpiNsgvRTKSbrWnQodi7dakSx59f9sKTPMUkJLMV/P/hvX9JF4QQiwlj/YVSy
tnx/aR/3XZcajSSZ3Wk1mwb87JzLBtb934/y21V3oe9iO1sXdB5k7+QojWScAHUCJIGTti8D9E5/
sGT9aCXL89+P9LFFzclECMiwFjb06iQzTtvhFvk3BUYzA/evQS1TEsnk41RxNu40aee4w6rPxBZ/
OIN4MXQpkDygaT8dySZ9b/bCTuXGmgnli+1hDGASaJ8YVn+7SVgQVyIp9QRcZerKj9fJKi1TmSlH
kWwD7lI7yna5k+gboj0BCerNI+S4/BNJ3mfHPLkx8TWbs7lwTOE2+NULEniMjC0hyMqnziVkkgwd
5xMNwO/HXIczjP6xUTBfO5WuOBGTWvC7gmNq4dmQLt2NARbmLNMqE8EYRtDOH3L8zNt/976xsZha
OksTN6g8XROjctRc6JuCOL4mvxuIJftGl832WX6d3h/sIvtElvLbI8EKyF8InQFSC3FqxqigdLd5
Y1kbOKb1Ncb9pt70epHam8ZNtePfv90KmP4wu8H3bbqr1AxeOnogxtUnsxujookPFXbYtHaYk2IN
mbU8Q+bcLU9pRzjcPuJLhjsgLaLciy4n4V2EhF359BS8g2WoxkAgTjcb6GSWDeqMRE83OpuVM2u7
Wi3k6FXgeNYNdk17UGHOrLaGIg9sWw5VOexZ1ozRn0nEkAe28ZXBEJkgPZ8ItATBCxvu+lqBDDLP
58EBfsCsTEo4RBPZFR2+8HaRRy+PPYJ2CoOuHGM1BkhpTOn+ahLgm/uzOxM1M1Z2Yx8GvfeMs5TU
r++GKkZ9kySEb5Kh6FhHeslUwiTJO46P43QoAzroBH2Du7WMDcA07na64dBpckWUW1jU4BwlacPZ
ZaqDxvBR/UZiH+GtvxkbNsj+gkB5uNGyEcVHI5z6uSY9Q9ulpLjXuwnWoHthwj1I6JLrLv0VpcfX
KKcNebAjvX0MqeshtBpRRlfFKes5+s7qaE7mlkwv8KlBCN2JU1uPIoPgrhbH/NLpEzvpVWXNKezK
lHQu3IliyxifCfhCyMIjaMOSYMw8Y1I1VXlNGNcafn2+4Os6iKnvMUJnTuj6C3Fqt15NX3qvwxFB
f+50fU3+3jpH1hkk0+k1Afwb9zD/DeMWhmra7nHLF2K/NGZXjyQ0VVW0hcrZjQfq8EWQljIM2sXI
BIkmiFYM4sGpiqkkczSSrc9rIhq3VdfZ2hZfWN7TGujWNEKjLZfj0HQmRCryeuGkKxoHDIEiZ9oS
LmY8palGDz4cM+u8ZSqSk9y9kAt2AefJe4hmuKYYYcJegugcGpKblQBViXnDCybY1NmVxdBv3rkY
s+Ch8AIEvhnn+QbxjH2vSFqc6BGTd3vOuk6xUdReBOZItaIIkKhZ39haUDA1rkvmHc2+2n1uus58
C0vookGxkmx3OoQRejK029ljwGB6HMC+PwjRTNlOSq0cydAOAZ7MGQ1Af4igvBOiR1BesN42P7nz
q4QosnrQfNmG4WPWD03tT3avCPWzp6TeLLXgsQCmmZzBKR1jWoldfVtChCm3Wp8zJNN4iCSPldfL
PS7g6KnKwXP7ExSNlBaRkOTq9nPzypbb8ADuVUPqF8KenQAhNrKVFASbSepnzFQSLqbxw9N6hUW5
dueJ20tKSbpe2H23GKqv1DDsqJsWyzGZgJqaq01BhhoIRpvYxwN5dZ65g3eiQaOSbu0FaGmW/rqm
sBrXNK3a3Oozzw2h62MU3fESTBNMWUPcB7zfyLaHBkbYdtIVL3006s+IDNNrNCsWAHmygoj4Stss
OSo9ZxcL2V64X1YT6xmPrv7SjcMcbVWtifuyjRbvayZmNyKtz7SIAaQtoLyvMoqL+EYy2bVSf0AX
wc8pdPDEA9Niq4n3zWAWHQ3gUT0ZZkHvUjq9as+T3OjvBxlZ8VGvlMhHn85cPGeBnvFS3rlzLqKj
FNAhgqzs4/SizqnydkoA94RBkzgtxu5KmE3grmkDB7x2tP2sMsnUjzTLjOlBa8j5OvBslvl2NFvT
fYvsJQl3ObVpGoieNprPmGSKA20cFy2oSuL47iCR2kS2F2a+m+ySxCKSdos9bX3iKF1CZNEjkEB0
RP2b3braSAKVwWb5jiJaf4wXsyNd260tGiuQIenJ5Q16F0N/YY42vdl9Pv8sqQIAGKgmvq4nN6lv
ChqAryk9z69WJcdbAZymDcDGuF/gH1uPugKjyYQ60reOx7rIjNBx7wBPaT9qr1qe25F2+oYuuMNA
oUMYfoarv9lDlmqGjaNTQPpKt/DhRTJKD8WcJsVB1nl9pZUOOKolFUvgtuk40NBoq2kDipO2a52g
iHjQyEekS+GG9UXmxerBySJWrKFhZVyBfMQb6zEcPM2yisdRH1lWc6dbQjhkwqHxVVkWPsl86N9G
L2mNQHhKe4yaTNyUWs/sTYiecX2rpHibMhx4O9FUsjtLZ+K8yN7E2NkzLK2ZpLr5AYRkqI5t39nf
RsBo6H/jqX9uDaRbfmFqabfBlDhd9Wa93OY0QJEWxhGDgAjcKaPWSOoLOvmQuZmB3KvicqfVG9TG
9BsZuUQc8oVTAuHimk+ONAvF7cBwT9/nei+jXUWg5K008kY9jHrnRQz65PBtvbTEz7uSAqsbbZ34
Vb6pb0C3SQAZIZgFPgA1vssnc19AjO22VdpGN7pZ8PJJyzl+nlGySly1aVtueQvrcYDkDn5lnCnJ
+C8ss5tFWxpFslk3u4ehAHnph57Z8AZ3UBRsuiXRXlEAjzVpFpVnbIZ4jO1tNsvyayec0Luapzxj
MGzyDnnQZ9JC/MIb8styxAa2jUu33sKLkuHBacvkjdTbmuA8zWkJ6y6t+rtNWieN3j7VvH3LGf1J
SwrtbQg9bWRlLU2uqFTD1rK7KCT2vOLn1WK+Dt3RmvaNgy3D9+aZkOgKL++TmNKk3RFQbQ3kKxLn
7RPpToJd2lEyEzILUHBnWGNdBLCyaAOudOubScFDCkCLGt9QzRAiZxBOCbQPj/Loi0Vzv2EsDZ8r
vXPhD42VqIPQnOSXZTTIe04IEwAq0fXVN00r8RPj9TAJWFCCIG+a0iLybdVOX12Rh9GOYb66Y+q+
AGXWJYF3buZVBJ2ObqsHmG8dElcIu53INDD1ndaKrg94QpozG3nCimwCOO2blDyvCYviHdNEu9wU
ILMJZXZHMFKIOMiF66i+um23uCybRsxogCxf5cgd+afEnw0akoigdzPzJXeHVm6yfgknv41EipeQ
ABTPBzhHR5YPqC8oJUV7mLJOPTASTPVjiN6Itj4Ng2njJQgLrsaoKbVNUmdc1azr4juHulTbgG0m
zmsSCgl33SeM6RVJ17slt4ZXElQzStYK1h1B8qnt+XbnWWlAbrNWBma8kHM8rwHfPpip6CrFDzQe
OqZQ+aaFq8SoyqyNY1LWghqyxstARks5veSxiWwgLop4OIy208HtNLEa4Lu2eAONZvxYwx5bfHcy
6zWlI5bXDSApc6+DSrAPDglB6EHShgI4MdrkaVzC4ZsSY+puSyNxsdMPifMzLNLaRlMSEpBOFKL4
OVild28z8zjTYXczDmxr9ThIPXvsRCRrVpOQ+zleCmPfeS0JMZXnhAVfH4okoqlZPY5N2fOOxxDy
OlVxdV8mw/ClVTWjeTDq9YGsY760YkZgB3jAGJk6Y+Sla98WgV5hZryS4V/flpDP26CRdUxTGX3U
U4upW/jWpJdnFZMOexP3hr42dWrnUSNsaPBR/LhqmxuLN25FMfCJ2O1RmzJBooSwW9FAHld0pnjS
PANydGmPIAYgsZyLgg2SH9uGpAvOTHdDf0sxtZ8MdATMlp3EV5RxBJd3OC8C1xpq7ww+3zBsjdC2
oSRNZravDau8tNxweVZUeOlWTgVlot5CCQ9EgsU8gCo6Hh1Smp/CmVxMv6iK4orL2QjyAN3OCoQT
i1u7a+ev8VKqclMO8FYBHyI7EHP5hTdQAd2X0Iq3IYEV60dwrm5Ib14KxoU03LnXZvcKMnE7BR64
lkdgm0kTRE1eeQEl9vR9IMriypTTuufgwkJxR3DebodJiymAo8lCJhTFLqtWp5fHmsQtNgBWJZB4
2pokV8WZxJNm9mDpe6B/EdUxCP81zrA8WnA8oyCkYL1dWCEVtwQzo53nJSHCup6XSD6hRUNzL5pt
ggrkp8EvJ0EVTQ0KGIGwxI6luh7TkC0BQsrC9QE8Qn7pOq++NyC77YhGMElQhwpvb5OJ5B/omJ2e
BMlkjy9RZNWL75WNdamNrO2bAaDQfdpHGotznZjsMyJtVH4Dca44CyU6Wn9iKfoy1Gn86nplTSQr
iKnrcljy+JwlsnhpwepU+26c3Ps85DXGPKrqv3bKtvjXaJT7sZ2I9CSQIHxclcHZ0RRV8eTpwyh9
aOZQ6vXO1C4YM7GGwqT37vKC3esGeQoJChS2FvtB6mmqpizVeWCnCBPiaCdJyyvGQiql8sh4Ji+4
PVq5w3If16qCt56rJNrObBbfUsVOy8f7gIma6BWP2SlMiPawGFVNTYOqYd8x7obHrrGVZb4Mdda3
JzNnF0Rojh4sBCztzZw1F1kikYfB2FsO+jXI9yHTGUM+GGbF4myNrvVC3WKKjWGl9TW8Y9PyFZxp
lCUOnhtfUAmcN0Ot87ZqQ8Z3TB7b8LaHCl0Eo92PL4P0yoeMzRLsXv6Hq15hX7uiLeixwCgm0CwP
Yp37kBBRb3u2qAyLo5Ypbdct/URbqGq+JmJK4JcyP0ZPVnT9vB3SEViz1bvFgxHV5oPe66RBuP/F
3pksx42daftWHL1HBaZzAGwx5MSZFEVSGwRJkTiY5/Hq/yerKvxLsrsqvOhFR/TG4XCVnKkEcPB9
7zi41oPKMeT5BsUN59QQhka2896TPi2V6atyctn6tldsr+XmsZ65JZY2bm7udD+NaYYmLdPMPuUi
FFcuHdUunpL8WyvS6aMxx6XaLSrl1cT10MR+6dOMLixMqDFysVyRMjzo8lNm+lrfVKtFGng7bavn
o14rENextOIQxMpVohcysw+lZWTmKhLK94aoa3WKK4baHgQJ/oj9IqdZYs0+Um0GaiyhUFu/xHC9
Bk5i5zJwemZ7H063uLTIb3oex8IiSk7HEVXq1Ez7Cpnvq2mU2iUpMhDSiZ5qPiKPFNmnlQ33BFAL
23cJeM52k2lkeogEoOCHRE9Z7eTQxG+MByPad0dHKhprku+RUWkDF9bxPPiSOrtrx8mdB2QN2uPo
FO0ryaIbb3YrTb6M5XmbyeJ6nKnVjOUDWaWJCrwybeOrsio8a+9NuPBBpXNQi5Wl5LvZ2+q5EXrz
GDt0ZCNNSuPhkOQk3/sklhvNeX/qrR0GwW04sqQyXnbUVvP3yJk69s08lF9oRM1LykeEOORJbben
yfZUHehDMlx0sIuhgqa/gJQQTWSuVMofOFE3RHVkK2hQu411P8u8NaJ0KCbq0qgluc/zuWSct62N
M4VSNwZpZBpb6Ix2naGaSxhAtTzv7mB3qbZmaVsRA8ICLpHm1uk5t3USyX4UfXNja5r54g2DOQcm
wmYt5FyWie+OI/BSA4ZySSJCre1j7GRbOGL9JPLcrgQYQufY3SEm0t99reC5KHjcylX3IcvtJ2xp
Nappb0bGNBsUOPuzJbKbZXRFGwFiYXlqvQEOuMXAckzXwaNOtVqnMXSKZfo6OBlQjT1MxiteKaWx
Ba2b8kfqU+tTZeSkj00emmXfnLR8RwoyghYtXT0ZQOkOzUVJWC7/BnkrLPGW/jzTTCDoF64m6yhQ
9bRRRbXra7vlfEyVT6V30fVerR26elGlX3uSG8ueRj5hXhvElqpSUhzOqazmYaTgpvStjorwHRth
f0UosCqPs9fTJt+PJe84TOYNQjsyrjX03C3Zgh3VNB4VJMI1w5JepJBO2W3aZTatLaHsuVci6mfc
5lkHrMp2CIg5mRdtGVwf7XYjAyJwHCRdrdHvKUTAsCYxQJDa2cSmG5rlvDzyBG9ihya2uVP1KLJD
xwold3ixO8/vRKOjlxZy+ciN2npm2VhRbIhhe7cHKU6mIRf6ZftEPgt7dXDsmt17gvsEW4ytEKzq
yyw+QI8LxhE6Ezok6Zaz7pzZHL/PziJ+H9TbF6+Sxo07NMnC8JG4j7y1aofsP+7T/TRN9R0ch+5c
uZ3dPA5WGROWqrfebeFU+TO4BhXmjqYGBum278ewN3oUtriKee9r+KBq32qN7vfKlapCtqS573Rc
A8lkChqzb7JUBvFSryI0Bz1pdpOb2EhZ9Pihd8nyD0on1sUVid2YJjOKdr/B7FPhZaAoBGroJms+
5HDz6S0NQmMTYsXpyPF2esc8pEOrcUdzzIbDbDWVCLe4yuC3eH5vzc3kiRhpiPqs6n6cDthDmCJ4
pRZpMNUqVUGmb1NJh3xWP64tXI6fbsPyhcgBWwUj3sqK/D+W0MPkkFHMQ0RKQ0ggeHNJ1hTHuT1P
HqfCBMMA7tdQpyhFe9bPg35ejvY549wcVYNMTFsSl10/Te86ogA89IN4e/3BiPNXii3McTfxEK47
LRU4/5dGuk966ZE1qJmNR4h+nUx8cJ2tjAQkZd+sG4lUB3p2PJYJoZInTwPcCcaV6h4fTA/IrU8d
+ztcQ2eEWKZAJTKUm11Y1QXJS61KGTB7+gTJmzXQy9QYLdwDR/P0jJyVrnB9FWQgLjrQEzpRERt+
QbdN7CP+ap5q6ss/7Fg3HrBPDHEk6RHhYgJfBaPZt4+cmNO1OTmCUioWTdPPOKA/raLP38zVqhkE
ikVL9mvJ2hPZ62Q8UxtDqfs4di6apjkdr0TrojVBW9TKaM7P0IlWYxEjs9UyES7q1JYdBRAwaFdZ
a8kBOXujAkpASDewqvaWgPmyC4AE4rs1RxhJauKS3XpLZtrAdpV5SKx88nbIAstrbJdlvyNrOqYC
Ao3to5PNK09xb7VucO7P7hnbCtPd1TLuVQR0vzHROOPq7tiq4kuFVrMMRJIM/Skrm/o5BmZtoxgJ
2qfu0S62o2NIkbaI4vGLDefKRcuE9i0eBMYxYsQtVC5AfwkGlsLIfIsS7tt2y9z32cNDS7JoUj7p
UlvjsJmM/DGd6o6wYrOCL8KGUzpkfGrO47TkFEqAvtnLrrCM/B2yGRApK88W164rxHaJClts3DFm
9a2izIcZKdWt9m1CNhdHQ+sANHNSesltPQm9ONazNn/QtDB8N1p7QeZvq2480ePFrtDTsuTtatqk
bugsnnJCqWcqscVY50vY0gzGogNqcdVxTmici+N6cOzRGi5t3s9PdBNrM/0shnm0UOAMvmg6+72g
saAN2jYGtyWCtnrK0MrHYayv7k0mG3G/gvS860Bh4EkLslLV12xK2GlTd491cjj3EjjNZ6+gRUOo
gOQajzOLl+gt8wCpXTSYwKSLqXVEvVQ2DVPqAHT7Qb2Gxvk0auUlqXqkppY9ukIW+C1/S+YO1VBP
iTToPv6gAVlXKhzf8lImbSxsHLOIYtFozaigMccoqnL8zjXq4VBb0jnR8Nl+z4hRQYaJFQZZwTKn
dlS6XKUdmkziYCsg85aRNzbSixX8zAynzUlfDLflZmFjm+uAIZ6n2Il7OkaEuX5bpO2x6mHMZHlM
x5T2cXSF7V6DrKXRigCvL6ox7Q+z2tIpzJp+uS5ay5h8PbbmjhcBmly/zTXj3lIj00Vsb30eaqua
gDwSbovA4uAgcw86c/VXFu3sCMsmbmZq0HpWVWsC7ZhBFiPZoXinBLHbzIjZoRH+hBTd5auoOQlQ
Qnpf5rJM4sCMAe5phBgredFg2MF17SHKOw69K67nutFvjfO9zYjFCzdsh8YAki3w88AnlTFOqqIR
l/NSDFBGldi0G/qoTBWhMcHDMecrTzQuApN4ec3lqbU6LXb3COwssfPGGN0q4Y6o4hrsVvmOcAwF
l+XWHWHxGZjGJRVigIWDyevxKgcX1UKKotItLOVUvZSu1NBDe/R0hDHL5h3ziFZHjJtMX86KxJM+
LUF+3Cri80ItnTQyeFLqfY/svbidzTadI7fE5hvgN0Phv8YNAEiMD4Ui583obQCsBgFplnRZHLhc
YLTKPCgpMCniI3w/2wjpMQN5Bfwp79PzVukin9dKaNC6c46xdd7UJ3bTK4qCTJOAWMPh9GrWrg9K
c7IKrLvn18DkxdPFmDdyPA7K1G7ATuh6SrE3IAwkB6cOvDZVHzaVOX2IF6cpdtQ/LXLH5indQFdU
kgUGlcBkcXbd+oXnlv4awx54KVNKqIpd4+jxDQUS9jXGkvptggzYggXMxkFnmzdsdvG5ebzYGIUC
o8gkfUQ8c1R1UXSU7ry40VbOuDW+F0XsdXuvVfn5FM+wqTiJxeqqE55zYBpeCBDPW7Zo8pY37cQY
7Bj7ig4d9UUH0B7eiWnl8G6sVXF/l2iswXf41PymbioC9Bn2AelrUM/yYlY67KfANEUTgFlgaW9W
1rJdM/fdhUsJ0BPvzMGEEGh531apJB0INp+mOqsuxhsSh8bxmjUhbu/1XLEO1ZxbGIISZ3pGEgCK
vEGDjezGBd1xvpXlqQoL3tL2LoVzwBhEC+aOcX/Bb0BXjuk3VB3eo1pKv1HylALLUqNp+m3bz5zm
KdPqKLzyoRw87wrJy5pc2YndNOdxlrzDHlZAEaFdyTzQ0FyO/rq07O74TpCbLqxwAwp4rCccRqaN
TLKYpuVgIaSVOzpyyhfNcXo9rEdTg0TfJvlCg9NYwByk+hBMNEg2gZ6VQ3fkk4sXD+PgxdT28LNN
rtPLudb585Kiq/ObrRjfPTE23Xe2GMRYOwTmwn6pOa1KSgtNAGRcUENZFujrPV4RG7WuSSiLxWgC
j1bX9QQ2Vo9RJ0cIxBiPIA3jHooCrDoNJ4RVwCZSg5C60yfdTYrDre8AXq28SmKE8oUa2KkIn6NQ
jvNDUw5mCDNDLL6fFbyMz67pakHrxZsICkQFB3xyiQGS7GHY0jvESyQ2NvZD5RKy4YM6jdj+nar3
hZ4VX0nrpeYGPVzdX7gQ/lbkbfSuBC0viO1hTQ1r2dvK5bGPYyPbQnyfNJRp2D3Uqe7gIsOBIUiB
3Urkzh0pLjkuqNHSjs0svFtMGg3OLK03kAxLlcXiAC5DnnZgJoxYr55HT+HXhvqk7lhLRcoRwgKA
U+Z0s2F9j93yJiXoGtOZw7NxhqkLSta8jqYK3jUlSFjXV5bJc0sXGtIwyWtFVLW27Yx0HtUZYpLz
aZ5JkK6mkn7OuOFlBk9kDwmvEap5gAlVr4JC82oqwrV5G4/8RwWfTPcD0e2+ABThh1sNi7lF2SSK
GRpBoSd+Ljr0MEcMbDQ1pDmFiJAFftPI/vvAa+pB2+aYnVCz1ol0kKWxkbzje7DjeXAibWhH8MUq
XsqQxlosnYmtmwJC2xjWs/ORaoGyXuBQRdW58wWqc8632RuabW+MFI6cDEhuQgAHAvgzpzB2VUuh
CR3CZevtzYyE5cBuRyoaUlWsWJ2yDPh97Mx0j0pM8n9u063z2CQ5indVS0uFo9F6HaAz9+VybPNC
vtdO7b0b7TBv/oxmYfZA3rRaXrE7jJyhaBcwLTY6Ud9Yowd1m9BW0Xy6ld3tKX7Nyuu5gAI4TuCl
BbAgnECE3F/dADHhtwRH0RLf0MDr8EeC2ldfacWYa0DyrXeOA0rL5T42lzk/ohgf7D1vc13u0nNB
SbQYLqA/snyYXTsl8/bSSCxG+Q18S99bMIrqZulSGzuM7bTNs8lLsbq1NK/VArEg/QiALkABrVS2
f+jC/k/B/F8Wqql/xsP8i4DZH7uRUrkfBcznP/CHftnSf3OhQIiG13XS1h0LneCf+mXvNx2pq/To
bic4Xkjzn/plDf0y/xv/2DBNHRr7HND5p4BZs3+zCZgmOcwkAxTeiBTQ/0DB/HvS6I/ufXSDfDHD
NpGz8mnGr4ELWTfSKInocqWn4K5vRVSyn1Kwk+qnpUe5uBb2SckBZNsgend+YVQsQbHRbe3GIY+k
QOjwsLC0ZchvBhI5mVbXAJueP9Nz62r3w/aA12Knd+WpLi/aIb6sxwn3wZIYT1Zyssx7Q3stMImY
bKdWh3FipPbsa218Z4GCAb4AMYLND0T/prXdBRhZfqw6uwA/6XgLZfqw6/AYKmOIHJfjSMYh6rqP
mEOsQlrmjn2KnMOqUQvRURpACGF3uMkKCzSpH48FhhOvFIHMrsFH7sV2n1pAq41MHlRS+QlOcIqU
T8QFoFdCojJB+hh5Dc88DGE79jBFxmazJLJwpNP+XBWsDeO+M0vEs8VeCf2i7XM/nr5NztSFydxv
geZpoZLJ97p06czKrmb7qubgqrojnJ7fJfjbCg8X4maNp37i+/djlCkRkEUXqhmMNXMChZJsTimz
7ilMMtdoHj61Glq3/BwVi/pW7+vu0fW+83bwN9mCZ2/ePfPv9WC0NJaM2Lp6mnkyePxcyMdtkfJA
qnPm4+FKdnCh8DHCFzYD7ag+VM9Ab8iwFLx8cif7mmHvb4Hyqyo7uKvb+MaKrUJDf3SlpyCkaZac
WNBM+zVfxLOUeY/PW3vZyrfMW0LNuZq9+jiRuh1ZzXAmvc23GBcWioR0vJCW3V8zmuK0E19H1qBY
isA7+2/QXACEBSoR+pd2lqGTxF+RPIQ0EZqREk9Um+9po7iGumVNIpLotIrt1hs2tU/di4oUaX58
Mqy1UNCCeLHYCy578iKurMmO1gnj5GzjNlwitbUXtQHPmI0fbVxwR9cdzUtVpNfNEecjYoru08iQ
irjlnuUuiMd0Z9Cz6TeYM4neXxZAZVzCsXsli+zEwuO3oEtOnNuUQnUaCxcGVdvJAgrn9gauZI06
y6FyD86oR1xlzKpNRBVjuHQLuyx8tpuFG24tujt95a0+7GHguutea9zItNMbghwjJ6c8ZzLuWOkC
3X2wcbbo3Yz1qfNCrSdS1joSjRlQZn4wyWbwHe2UTnaAmrfQ0l3Vv/f1l96JlP71rHgz7eW4xkWE
Mc+7NbweqhD1GNXTwbpqF41r+GPmBdX4bWmolqjuRkHRnaKIr9KjdZbNjVV2pU9d+mHR5/txEXtj
q29gzqlU7XyLKiFfOwNVrn4/109U256oCsCvLkJMaJD7ID36cn0eG1199MkeueizBeDlU9ueUv2Z
3BDUfHF7R5NL2NRQzvo470ztslqOg7jPzwRFWdp0Qox3Z9MCpaY7cyBKbX7AuHHc+jsM4H46kQIl
s+oyW0o0aSvj6o05JVSQ05CKaLJF4o8m721wYlph5AQ+yiyKnKBTPO6ZPFpMMU2OuTp/kcr8RH0X
FDZY+/RliVPQMp4GzLTcVW8VqjkH5qux6I4EAFmXtwExSBXnUal40oThUlvaI3p8LGcIdB7zBqBz
bRGPbx+x9lnlVHsUgk6H+0kSZpjdAWFzRFxPIvUuNst4FpipRFHRXJO8GaTaUXnxWEuocRadSGj5
JTXW/padVGkG5KvQ6rqqk2vPt+gcUD9Qcz0wipDU4ICNZIfJJstpnaeQaORlp2IOwO0ccwJCD/TQ
5ncIhT33FRUg9lB+YezzFMhH3Hce+qlpT5FuzJcn54edJqfmq5w+nW47ba52uS0PujqqYa+PtnuH
Hf4LNg5o4e6lITxKYT3JjXhCWVPJY0FHJoKFxNsuUebZdDaq6w6M8XogDB1nWVq80ZpyqxH/gaqm
vXVK79vEU4sf5Y5sBOhuqb8ALN0jUFm+dXOaBVrlGZe0f4MKIIe1oMQJn26xwqqbshR3Zoe/jb4D
4nnm9KLL8uuO2s5vXqYHemscScq7mpEzNFiEdxB00zV8zUTl75ydcjDidhv0Q2tTj4YnBsYn6e9Z
dIxg7c7sho7vvZ1x4UC2TuISucTyBMTS7xOP1mqrMs56oCEAR+w/ptkznwy9zw/dIntE52APEPs5
gSkrptmyORFTsYRJFbOVFHY09ZQv9nOJMR2rL9bMg92672VjJBda32FWcfUmgM5OqRQdx1MxOeNj
TKxv6GLwR7HESVSnCJjScwkxAfNPivKvVCFJSbz0az/3gTB4+Xtnr3Th8USqq3YxHmMtjuCLEvDp
xIFaML4ijPKJIbrvU5ns8267nTZ3PhabGeIIfqqUDg7UmstZCn1BN/ynjZrMd2q9ejPaxjklPcF+
vitHI+hZfHDkkTRMESK0hO8q49EU8SmfxovVVofF257ANsJ4W96BPOlcZl/dmSlptUIeCUQ4oqdP
KbXkAjsjmf5VGpFBlQeWoC5OQkzukOQRVqcILZqfa2E+NWYTobxOAa+moyrb27LpdlrdPxHIs1dd
p0KJmC00Dd3d0XdxqJMbXAGYPsd972zn14sPmf47ywA1Akt4wCRPxiWt2YjOh8OmJ/60jRfDIt3P
knaUi6Kp+lCvh4qaUM3d0UkHOAsaGhkjoSuBV3gr79UhtYa9LfvhbtAssAPEnzeF48Qb1RZKpKE+
xCMW3VpFZKwk36Tdok7Tqg4MqFGkAPokL/iSEKMAFTnavmbl0G5SZw4FVoBAjg0KxhjcC6aGMrE5
d/Yd6rU7ND8pWnPKS77GjbTVUQ52cxcLHCY+ARm8/FeI4gMNm0OQz9WeoJQzo10kDrknG9XOfpWe
dQUxOr6TozVMlM44w4uNfV6eoLd43kqlORc81f1NjvT9xV5Bf7y+BIdGYYrKz+nFt0pXtRMW+MPe
PM/tdrLVxrPLN44mVNt6SCCEkexGrwHxROnqnNxpKC7t0caJgHPuyJkoIntK1l2OlYBMIIJN6G9d
9wTYbReDlSR3yEvYsYy1usIHkfq5/d55X7BXXwjGi69jla/HwZ4RLUOj+rWS1qW1xPODhkP/xebb
X0vSkunjjq2QtAoncvte3tXb6l6hO63v+CrxERfyvVPEU0hfEKdU1n3N0dgfwXdcX5TjuTTNWLf3
cWZzLQzniN64CBHWxLe8jHWgPavH5WNhfpv1CwTn2vWIu/mtSvXqq3Lq+lLMg+TRy0yWeJfPI7OA
hJKeYpzAAoW1M/XYU+p8mTbt3jOaEAY/ylkxd5nlIDAXbnsizryjZit/TIruCUNwvPfiRPJIkoKV
dVFPxNw3p9nqU1KYaYQKfv2ibXn9Wpqe+JrafRzVdU72ks6kXBiqJ4BojXfIrOWjU3lqhxYCpF/S
vQ3Dq+VcLmarFZB65+XJHcXOwt/cMb6yu3a8IMYzu7fZztM6PnXV8DRP6S5177a2f1EJxbvbHOmU
gl7lqjmeW6gZ4QznEIv5GCexuqFSOI8gAb/AUgCCdJCjHF/qEj/FF20YaOXV2yuNBo0I1DENDNBN
sJf0A0xIAzyEl7dy8lnb5QGKO7DPAwmz4QEDeXxsjK6/TKlW2or0PUmnhgldPhuj8zWbdBEg2NhN
mbiN7bk/ycm+zPLPgmsZrkVKEnw/3OoZb2LYBrqXUy2PsmR7Epr5VImF0TZLMvzyqMHooWYfQYfk
kkJG3cfqbagYkFXjYHqqpuF2sPr+NPQo+VSL+t2oTKDY/hFZ7Et93ltMlpTEyU+G2QIgQ61LOedX
k1xYQzx0a75nL6Q4ONwo0ju5vVM8cJgyFHfGtqspGvXLZRS7TjO/JulCQGBqm0cEl15263g9/gPu
24+MXInQUnB+naY5ESpV92qJ1yrdodBrj7xkYXqBsuYdD31/BW42XtPKk+2xFgBRl22d82SUXohS
riJUyRn7sC7QeBcU0nGeqnMooUfXX0lhDXuUW5qX6zYAY9V6332f5gW2CluLHpbc3yFZZuqtB5QN
V0udmpWma8rgiTcj3yQZ/XruDsg2Yrrbcl2kF7JffHs7YLTZnjV9y6NWm/a0tX1kerPvxtYJgYoH
vzHkC0sxHpZteU3qAj5JS7w//Fn/h6j8l3F28P33kMrhldfYj4DK7//+H4iK5hi/nWl3YH3dBr3A
QfcHoKI5QCOYsC2iMKWOlM3w/omomPpvOJw8G3eddc7uNbCk/wmoGO5vNI46WOPssw/Vs8V/gqfw
ET+iKQJHsGejvzBc4fIlfjc6/2Cc3dwOlbyrHHDXiUWdkLN6n9IDdqzJLolhxrz6ysEB9UH/1XAj
ly7Jwh9+qX/jpf7ZQSj+/AY2Jhf+K9nqZyvlD9+AqL687trOiZKqxlJCpBBy5opglDz+G6/izxbX
Pz4J3hJXJEZFfr9ffOmihbErES5H1Bu2od5sIlTEFv3N3+dff1F+U3KFLWEIy4Y6+/nvo9xCr83R
RlOAYvumq8lQD5A0JD2RDYPOkFcWw6EFN76WnE1PZE+Y6d/4lH92n57/ovRzEiPA0XSO1f21FRbe
oCWb0QQg6FoicWQvrwq8R+FCQMd+keeGUD3WDn99HU3v7L38IVeTjyXyAFDOcQ2d63lOMfjxSnqw
qIQodSKie5mgjLMIRj9qdmENwabMxou8xWCeHzpj3gJF0Aop87rA7UHdM+EWg2Y/NptOANyUF+KS
ggXkgPok29c8xeRBsVYCqZB1HrpPY2PQbaitOqMKFXi8h7s2Z+qPN8muXyWezzc1hn3nKiSaLjTb
PiXTzvE7smPs75nq6ZlzG0xsNCbM8aOyCPXiYmUc5Zb95uZ4THek1HnDocwIkgpk68n7ZPXSb5tD
XMrdQHBM+WiDpFuoPNcWVGnU5AtNzrF9TTyfGh9zey32CPTg0eihN6hmlhueQX0opydqadMqIt/T
a67jsTAfEgnbQ96akz1u1KgZFKkXtu3L+SzFqjtbblFlxuMrIjDjHaeWHuoSc9pFjaISeeTisehv
tj5I8h4nWC3EJ4iuxq1fIxLuuwT2QcUkbGcDioLMJVgzKLkprF0FbEPWGYAAZT3DwrJhDoOJZJDY
dhUOdZOAXm5uG8mytDLq40XJGOMg/UGIT2M20XLi2lXp8iVpEqgHita2c9DV5l46c4kntsMI8F4W
C+F6tisg4M3UsMPNM7K9nuaIfyiOxYwneVDG/Vw0HxoRAw9bbiJmoPp6BqDty/Kz9VJACqIkl9Tn
55xuq256q7OUoBZCtfCUgBEpIDR3ad9jdBfBBp916LR5cqLYHtK7YnDUpddL77lLJvVBKloJi6/p
aKAcd7OeC2tq97D3w54AUveizFFdXGC0sV/aRqN2oLUQOKa9aZ+qkagemEHLvFoWz43xFxre3SQl
QYMSIrv2DbLZdvTaEAJbm04fxeTaymCudNj1CfTiejHI4kCjslRG6NUjYlOBjOdrk0/qjjRWyn1T
BFjjIYnJ+kSQS4Knm7lL9rWc+NGAeVPkxKeRZKUW+rO1aVm3s3i79PIlK8MGo8F9Cq4wArt6ZYbY
mpCpfsGbFzDOihZoubIK5h9t28IeXqk+2MTIvdm0jNvs4UWGRprsRRkMMDo+UcbZO5F4CFutYdPL
qKH7HQ1OiVT/Jjv7BIK1wqsb5UtfX2dYSJYgxWh/v6Iae3GHzXxPSPcU/kLx3B3xU+7NOZxT+ga9
74/t6HCPZ7PRfzi1W916KTwC1bl9dge1OSRRFmMzCs20zCDEhSa+2ppefuvMpfr0qkFDZt0W07d+
c+M3I9GXlsPFQIAq5griq7fzEirfJlrsZsIJrfump6egjU4yjkFW1KggOcsLhAcoHhO0DjnPiUHu
2K2chBpCc8KtS0moRThkNSbcg6Wo6b5NK/NaHzIrJ1cQpw1c7gpUwnoHuKHMkQtDpblh7lIQWACg
GTV7MKXe9kKzBI65qRiqV5HUeImBILEvVOW44M6yNNPa1ZOJ9nDM3M4MU9dSilWEQCNmwN7T/E7b
iuTGanqsK1Z+bviTbjOXDKQAM74261UbOJgF9f1GFhQRizw7m78aZ6iOtGzFMaCnaNXk5C6vC/U9
DIkEpukRYgX+ZoNjadD45I0lUZshcwuXCS/cyY7THCgPzrkKcf1Vr2gty1tEBSTYxa0yLd/q6u0G
5Qp4EE6p+N0bm8ze8biNL0DYIOAaegueCDgefxEO8bOdjlkImQBoDxiZ3rkIu1bLCT3gPS+c+0p8
KetscA4VqnEUhtKd6tM8DtyZS97Jx5EEUCwjeuWCaMs+N/7mrfZzEIcQUv89MMchwtEme+DXmgC3
5gQaq+L3UEeBlfGuNmJxyraiubcxggd//Q79d59mQZ+5qBZIAPm1e3Or560mlFdEaVFriHrKLZxJ
dNihrbGvgGI+/vrjfi+t+fGNLXXmR5cUhXN2OaPKLxNR11VbxxECBocw/U65KZEHSozOEug0OIFg
ZxU6vlllBFNl2qpXj+ZAoAUBf9z40cCuVmBllA0K2ba3r3SoYJyFeFvjgBScdb4imbEmCqLQ+jWw
V4JfPoCU1d9Fyv/aJ8FV0qXUJW90WgoNAlp+njzIwhhpPE/cqCCWlRSxnuqFNyD5c0Tqlnvygllp
MY8tdHsPrs3aRXieqQkYIezofwyA/xNb0PTRDWP38Q+Csfp/7GBlid2rq/8VGVkM1//9PvRYcSW/
/+NheB0++h/3IvM8i/65F0n5m+dw6wnafaiWsnWehj82I8Mxf+NkJCmGSVqwNEFP/9kpyTJlCZsu
KjrdDZNd4v9vRdRwCepxmD8Nz/nPWGbr51H2/ImGeW67JHca8tr9l0YMI+vgYnPx4RoxYaKR2djM
AIHeTABqAqVR/mprHbXhVbv2qx0OCG/VEmh1rL8lkL2oQmqThMOTp8TKq8HTQFwpYy36q4LcKnyw
KFlF84bKOFvqUJNQblZADo1tfDjI2cf7Qi1O8UrhTxO/W6XVyusEH1dj4cJJe76KDZBf3ihDx1If
JgUBc8gWZ1GWl4aztnzlpCRjHcehVWWfWj/V/JkfLum/Wdx+3jIg9eHhCZZio5JcPtj9nx86xzh7
lAgt/sA4XGXtYcCmf9aNT33nHLY+GUjA3NKmSD8LnN5m/DdLzi+ln3w+6gTHOms9La4UX+bnzyfR
x+05FNLvmUFPeBog5iE/CwG2SVjpruNdDk/WqSFhbNRsjdLp29m2SCwIDHuTs3UapKpguusay7Rx
7YEg8s/++jf6+UBnsSZAwkYzQa8Bazy35c/fEcMWnllW7O8Sr4FuhsnmJE67K1x7sHS/6gYpv9GB
GA/Hv/7cX67N+XNt9nr2XJ1aFeqifv7chrHLqUns/p6s3HNkPOtN0T8rOzarBFUxit6bKlYDqSFK
1ab5d3FcP+/A57+2Q04P4e+gEy42lfPP8sNOn4gJjcairO8antYWKcSsS/HKg6QNx5r4huI61Yza
oPy8XceHvNd1vD69QtGp+3/9Q/zrNyGcTTLcEckHPWX/8oZTjoqLbNW777bE3r7sCIzYjHwnunmk
Twxo1ZbfupGfgEFREsn1rcYn03nRlNZ6M//NVfkZ6uBnEabkdQvSgnrGFL/WBg4y1TMMA/F7DBAq
uj1hRmW8RqASvbfuV7dbuEX++u9v/HKS8ZkkCvKU8KACfNAb8sul8AjvIRMHOXvaOaX2/yg7s+Y6
cW4N/yKqQMy3e/T2sD3s2J34hoqTNDMIgUDw689DnK/OF/epdJ2+aFfsbQNCWlpa6x2uwNGtC6KG
Nd1D6pgKb8H5vsbBAlWVmHJCtwG3n+lLDTF7hhjqqOaCGVENS7jzEQd5qkf8GN7+fJsE9P8qHaxa
gXjRAA8CQU8Md4MPsURja6HsbjFv6GYpJoGtscZETcVMNLw2RrmjdZGi7NZFQ793/ZLLVP/L+/nH
YDnox3nkQhjUeAhsf7yNqBPoOvRB+0bGZxHDC6IXR9xxtofZv3ETn7jfp1qVX+mCNERUBbLZ8a8i
q6DagwYh0XaN/HPGbyGkUI03UBvWnPrPw7VWBj+MF4MUCjw3IU+tYmq/v1XjTqgyN4v71icisOp9
MaBjpeF1DLlstlM3QzLbWjSv+Vk7d3U77yAZztZlkjI59TG6VumWg7o939QZirf0DhC0BF6jfduq
noI6TgFrADg1hERhFTNKVvYC7wUoSJ5MADH+5YHWDO1/M1EiFQkvClyk29i5Ub/6EDGYmU2HY6l8
xRTIp8Mk7chnKiaJjhG5dZbQIrQn83v0rPTa+NY/w4l0UJuH/jINboAD+uT++xryPkZxQbYRs5A4
CiDG+Y9pURoUdJKsla9SsYq6vduDIL0TCCrON26vZ4YDyHu1vNSZmaFRkVJTO9kS8CdqRt1CrY3O
XrG8oFTbB+coD9YEAfZIXcVH2nvr62l7xHHXnmToj0+S9v3yAre9nKC7VtW6aeWMPi+opRHFN91Z
kYlEtTG8O4iWGE1selq0Q0SHv3f7QxDq9d2VhsYHYIqfl0eN25pBmIGx5E+0JA/ceW4BxK0wiPVx
TDV9AKb2EI/KGS9Qh5bhloNYgqt9VYMQ21ppUpurFPn59EsT0XZ9Gak2McnCKCXPGLumJUX589z4
GDUZfQrUVKippga+63yYGi6tmBRhuep1cWrwABsDBFFC02yLtjq5upsIFH++4sdoxEkcEC8aj2Sl
7N0fr9gru8+m2gU7uMCq9CGpe2v4Ez1s4+4QjJ0fvCYgr5mEk9BDn96twpTM0z/fxprO/rYoEIUN
UHILBCcz2gfuhydf3FF3FjCyl9prapjvAyRP60fbZR3RKCt7quQqCZFkGcHiE3Fk5oOOT6NB4GoQ
hRC+oAECm7qpqCKBeVRVRO97coLxiWMcYgadv5j2hkkEQh2MQwLyx8OMb13smc08bMeM7OKU0Ide
V/7o+e69YL+XsAtK5Zrx+Ocn/hjXsPmMbNINnpqndTkT/B7XQHpnzdT18M10g/Td3ldKkMSOyzpv
0ZPEjS9zJsO0NWXs8iUdfma2WOmsU9rVxSSSS7IqV0KP7PKlVle5FDB59kW39LZzoFIk+/y4+HPJ
qkumes2pnTmqWZ0hGOrkX2av+BDZIjIgRNgEUY03iCbuh1DduajBtkUjnmF4uKwtmLLrDQCGQGPr
1zpGY5Fa8wEI27rEiZVrSFGyY6OxMoc03jGUmDu4YWVffq3iIvSusFtax6FDLDA4JyBa5pucJjt/
Zk6hcx1KK1TuQUZwXKkrs1/wuH9+W5ypfpufPFrsIFFKeyqyfSBRHx5tMKUTVrqdn6GdrJFqUB1T
a6mWvP022FEpGvyT2m55CUWz7o+1hcGdujJBXaXzfqkDinsHCl56eiZLVQzHFBYus88dF6JJk1sx
U4zCpFyjmyZsXuUCtozYDmQkXDAfEpt/ccZyGIo69RiKgTIvGBm/0gVLIosF4pBohazjs4bC8uuf
B+HDGo1IF8iuQuFHHDvtf6S6tDK8YKbo9wmqZEt0eE9vRRYZaIucLMHk/ltY+LAdrZf0XBJ7m23J
Dsiafl8kdoE0SSBN+KnXDjMEsf6BCcXez/h4hfRaf5+gPmWgsFTuzIBjN9WQshD0GKVJQXF7CAMo
tcUhGdAHfuIUIsYnVbV8yiCJz3dMw0b167Wl3YSSHCX9qGGtsIrW1wGHYH0RVoHuj9jGM2ZZTzaq
59wJSlDsTWUwrOfUP4823bqPcw7zNh/LBmo9nvPPExXpYG9R450/ZdkcrNR0XboITKFXX5wDgQvK
vAfpGuD5QhcwxqZNKZRprm3YLsbfSLId60alNRYeCQ6bLhSa1qTf7Lyyr6ZE462A1HtbffeKalFP
dRvUcHoWUK333ujYZtmh3Rj7ctuRP/b6ME1+NJ6Rj4ODvgkQj8O4BTZPvAOJEkOPNZR/0OcwEYxb
eGGj8lB8NiWSzGCpFCIG+Jf5hYd2jXC0hyTSMHuQGo2jJ32U8ZQ5YFLmJB1g0oVkZtsQihYle5Ux
FeXJlPMqIQoNPjiMMcy1nV9bZvk0BTQVXyCJp2DLvUEA4+N8CvApSIc+BqgqpnKbAvm6CoULNLjF
r+ImiTGGOWIdnNG6gO2R2RCt2tp7nn10SKznuLWN+WQG4w53Vj801hM7Rqi/A4QK1PMSjjRwUfKE
0dE/QkGsymOSU904LK0X1e0mLltXZFjULH0XvQHcjprvdAUpsO6YKnP3I9bDNGHPUU29U1xhnNX5
oMUBOVTBEZezMjjHTojKxXEMpOgrMN4R9HlG2VAVVB7kt3ZkSi+O6mX2CH5yCOx900BYC08a0Yqs
ugWfUmLhWYzpMI23OLmkOV6bXj1p/ylphAvao/CyNDowVwIK+xJFJ7Z1XOnAh6IC4wWYjWRQUYv5
NOEak+XHCYmboN2WqCsRYEeJ7TI+GTrw+xOTY7KS7eSStjhnLdde1maYXciX9xXcC74M79+0MKDl
Z6vRJJdb2t7r3hbdxWJE+1XJVFw5BmwKMiUFOnbh0TSFg3KN743rvmj7Fpz4W3g1bCpfga4ENjhN
P8OR4H6e5CTDhwIVqKk6hCXdBXmiUxFH4z1qz6Bwae7Ea00iRNowK18AqCfWcuN5Vc9IAfEmZN8R
tUHl3ViwcMPq1sm73KkeKAoXUbKfCgJBCmrUcbl3QtZ6S/NoVTYqrmk241Rny7JQK3MApZzmM/Iz
DderUU2MnzXkzm6rOHozsquGLjsIfdJs/SPcPykLdMR4zem9rOfpwQQ6jRvg1DetI+ZWQ8mXts8G
69LU4RryvREPlnAbT0PLBKA7LAJUxFDPjTfy/VEzQLgMH3Bl/mMvQcONPmbmcMhcVct4L470MuH/
5UAQ5IONFxfUkpBJVLwKC/5Y5v3oOg403UHlNEPD7QTjMuy2OSaNGhMJ+pGdfsFVROcN42Vl0Bsy
vXiOuYuKcL1lKE9KLpeAmcUVXH7UvSUWTC2w3cpa37w/W3wP3NU6NONIkRu06xB1E/cwNj2XhTD8
89Up5UK0p+CW8T2fHk5wKX0g8CApppgC0EaGmcNY/Jo9ydLH/MkQUQJ+Rmvy52BoZg3M7fccN/YX
f/2X2/vlnWvD5br8Gmrr/eP/GeT3z1EpEOUdZMCaG3AaKxvfyjyQuTrmyCPw0J1YDNdKhZvm9oUD
eNrGG3qI64tql3FgqnHy1qADGieeETt3yoxW5D0WQS2jNIoaMBVVWGpsWJ7g/zXGeCPPa9JLNw4p
y22FJmf3Fr+PYCtZQSvb5eczZSLnjLaVLUJsztWso/V0br+/2vfpESTQ6Ox94OX8Bv3yan14E8zQ
OA8pzXM+n3lZwDfntrPD7Hmx8IMfrnlSdx3e94m0aJj/5N/CXf8KZEkkxTibhS6zqx8Qj/3PgMI4
XPhHW2FrDcXQ9psSdL/w4Zoe07WIZO+RqWhZ03GRrpWPfuL95mMoujcnQKIp3vQ+GSsPr0aS3fue
Wvb6B8W4fgEsCjx3WyEkyUfqxV/vv4GGn03PukqhZh6aNOLvYqgDGw8I7Bw6w437PldA0cZDePw1
5HExKm7H5G7JH2EHaLl4IXNgs8fR6ZbAfiZzQ51wJztraPKt3WPLifZDkbUcmQboDsOpomBAyYbX
lOlTiAoby1mzv/K9ctZBER1KkkUzX7txX5n2CkEpu663FRAIlGuTPqVsCBZK8/mMRhNfSBr96lx3
mv/P9UTdzrcnh1JRRy2/Oo/lkFAUQFuBqztZ2o4vARROTgFoga9zf4oJ5QU05E4QYSKVIdG4B7Nn
8xFjIS2BBFrMVmW+2IEpiDdpBTQURPt7ObkYcA4tDjqrOO9+m4E0u+4V0m4Mx9H9uWYwhKgYsB59
52R5cTMsEIbnzp0gZFwN749u4rRniLDrwRGH7RGmlb+HOoky1HbAjI2fOUaus4Z61TrF3+unUV9i
SbNxtFifd8hzwRfFBOfzXU710UIBZaGuHGMx26ADhKBzUN+5YD75RDA76xl29HXPvHovsiDzWamE
9lSnEnFKk27hbyzvpbeEYzlVw87HbXE+Jk7J0beuOTs1q/pKxTm0LoN1PQEwzinCpyUKwAOEtmRm
z+tnIk1x4Ky3Dp7O3bVUIFDSpBZfVE3Kr6u54im/TKRniXU9Jb1S+Rmrv7VI2Wq2u7uwTOAvPXqU
seZkb+DEzdkhmKRf4WXbQnL2NiFFoODVSyEmIhvEXs3LX3Bd5amCBpVdf4vKzDrdlFAOk+99JIuh
pRLt5qABRnTa/ToJH0t8Aq2LIpmmqrBIQD+vxFvmlzXJhREoPHt9hgTmPMGf4+VapUJbby0g099p
J/kaxFjO0X40cGXPQdBJMMRI9fUDkti5U5hkz47mgm3qK+rfKF0Bl1YvVCQxBUBUAFcmtA3xwcvM
EzJLjtt9jzEe7MSXHsskNHBVCfAUDROBpMbL4mnhtThVBhw4gGA7+CdssHeINYgEbqiIBdSaFl9C
rNcmOlNw2d6f5P1ddoCoGB7fdzEN3aNUQVioqnGNfzF2cHwh+18Xb97X6yfQ+2DMkgI0jA39x7b4
xJzO6wcTl+pEDaq9WXsbOdbmLOWUbDE5L8PsyH3BQl1XZVyvP/k1ZckpuWSMHQY/ei/Br+GULq4y
s3LDjYNWX/SgAfnC8wHaQMHew/ksFic0QNdVnlrLWg7s6RPxBQU/okW32Mxvz6b/cKZuud55CcOC
RfF+IV+hfnzpmCrW5f3E1uTFEpbIAEvtPZbvAQuo7/qXO/BuzAar6tYiZK8C5Xm7OgX4C9+kC7R1
0bkveeZhoos3XuciXdO4zANvcwlHzG0pVv5ccFZbso9g06rXRS6RvWNJNhMdaQHRbhElMKCsb+p6
n2E6xux9HxDqwGvQK6NgTbG83rGKG+AWFZIOfz5efTjQU8shPjCDBcEtcP5RVs4GegjUq8UFDdyA
uw7T1LAappYw21mImqKIOVJ4Ab0C3597//Pl14PrfxWB18sHa6/Gxh/V4fofDrZKm9aa+pBS1Xto
LKgBr+NPQ6U6//lSHwrorCZ4yjbXomTF/4P1WP9fHaoJgF+UkEr+Z47YpWmRw5eJ592D111nd4zS
AV8g8fOGWw/fEkwP34Pjn+/l9xKCD6maqhBg0QgssMs8F7/fSzK6gvJtkV4AdRLGct9Z8/G+R8gO
yQ5S538b539eUGBeQ8MdJCzFxY8+NmWmbKdCfvupMw0bBZyyeDiFc0mY+7Wy//yAH/EZPCG1Wxuc
IUaPYEM/FjJxvfTSBjOOp18RY8qWtWg/B+7s+wfj9RHCeDJZ1KOe0Ejf1Rrn9FcPJWsLlsqCwv2/
VOWc32c6Y85RKgI+Dfgag3u6g7+P+Rzb1hTObgc34eeimsjrWONGlwlxHZmPnFeQeXpmZcYumwOp
hZWtN1JIt9Og+NCFSA5+7bZYiRhCywxEVHZ8nPWROOd8djlPbqf3fpZ8D7N/HtaPr5EX59k4LdEx
cZwVM/T7M7Dv4vRirPGc9eUamRDa4A3KHnG1x9mKtPcv5j3/1/V8vKnt9b8AwM3v1wsN2QhSmBpL
5J/bnkkx4t7YKMWgZqX6PP1/ldZwrHKw2KKySOBmqf4jHCCvRiV6zAu2m3VbIkle30ZYVqyLpu/W
DePPA/p7/KE+G9N+8liB4FFQKvhYz5zmxeRq8csr3P4UULewrkP3NVAsmH9bgv+8FK8uou0VIX9I
X/lDqKsTUc86DdKr91Rk9KmOMI9EV/Plz0/1C4rxv4EVnjGIOpY85cK1MR99bBfaNn2ZMM/6o1qE
nfV74ZsVjaBtT+j2735p6KGDEU2prcYbcJucFjfghIdVtCiugeDA3ykllR/48dQe7IcaOZm0vYLo
S0/4nJgcj4d5iwhIT5rSdVgB79GTxBB1XyOhLGCGtnbQ11A2cShHMtY4iJc9xO/9vBJQHzjSpEF/
29yVGMvGK5pyxFabmkgBVOOKgwZawnC+C8mr+JWghBa/lm3K97SCDD1is0DHk0XwftQoJ+TcLhPU
YUI3R8M1DZhAVpLQgkHknNAI3GMupFiBDs8uClH8Aes9t5E0R1ntNqTxlVLXDzWe1E2v4gbXVBli
MY2q03vJo2PbzJDL/JnI/JyqdNYmxnfponUTD7uRyhJnizIQ2Ey3XLIGpkumYNOtyFMEs+ue8xT1
/Kqonl3S3tg9B0ikevJUBLa1FgP6UVFnnd/PYfE0ox+ILYHGPOCJCkxIlwFJzCFqQd6h6DjZq3ob
6CHxEHeYWU/7tAs8v/uEs9i4tJ/oN6wdLXJAWwTndkC+OviUS6rN6Q4QEnCCQ6Y6x8EJHW9Y9ffM
0bOPrv3ATOLVQZhliM6UzRL5iCEBZoL7ouktm5MwgcMgGT1k9NL3TTvzbneTEYuaNzZe1ghQkpo5
frSdvTmZMLLoEdbd0I6eck7T8CPpi0Ib6I+eXQ3TW2ADwwb8ig888p912NTqc0PlBfp29N5y+xWL
OvrhaXCL8WDIgaPBOEFosuifeRaF7zVPnJth3XTep0b1MxtsQvxHyKhjEDESTSMg9WiH9Wkbchui
LAW6b9YYfyKIt9FFNrFVHercT/1NlqbTBe6Cj6Q8Nl7H3BvdK/QOl1ONMtIVlYz2KUSOc2swaDqH
aPna1IxH9QnPi/gKVViEZll92RvKmdVnxJHbnYmdhLModIkjh11KSqLxbxBIfsXBEGo3Qvm3wYRp
TuhlkO8621KHAj34fdHm+h6T2sHek5UP+2i2ocmWfVB/y6S+oKUibxRyVzf1iJqP31OCBvuCnm6r
412GYO9jKGHrlbnMv6PGluyqDLHR2WsaPCFiLFMWNKNnjGPVppF4cZCHzlgOFE14mPiTp4jz2JtC
9vUI7iH5jsdydSyNU4E4jgv/gAVCe5Gori+bihJNv7Ggrj9PZsEnwkKxI3Z1/WmKIGTaYrCvPTvO
4DBblnvrUaY7qKFvfvRFmDxSPMzBKw1u/N2h1cN5xpHO0yiKLD/IuUEhDubtUz96FBwIBbt+Nvra
7RXCvn49RdskxJo7+pyPIp5PIBD0t154hbNvtUTQO81rpBRGmD0/osEPa8wrLXVdIzWJuIODcIEZ
AYD79Opv/B5JEuy0s/arXfTy1oQeQg+Bs87Qn+oJ3irCYkhn7/BfH09Uv1GtKN1MYGKRV9+daYKh
viyRk3FsltaXSXbTj86yVgVdZ/na9wUqbIjUAR9clp6Zi7VQtQExpTQKzVNprgOdIjBmOzI/z05I
IOZIhbapW7kIv9goUSrTqYOQWtz4FRrsVHpf/Gn+ZiNUePYcls+IogqEw86GomlqFGD9uUWGJRya
M7Rr9WWWhpzMpr0Nc0mXYCDKbZinPuJm2vW+0plG7URUzbGlULARdj08GqcpH/sMFPy2HIb0ucvm
7rMyEqG5zmizTRyFFFfB/dFxjai5sfBMtmw9E00PseizatssY/EVmdMFyXu7fmnaHHqDHJ1H9BSj
kxTgw7Wyk2sPU7+vfRSY24J6P+5GFFy5KDphiYbYM6c6vQ0iC3WTyinjryDcbXsXkZ+hO1b03UOA
xPaBQB8EW6Dx4dXgtNkDOB2wHVOmngX2Q8dRG+eI50DwVbnJ88Q5+Xnp6iU6dhKRhaKr0x8zA3LM
hlCjmuDb82VQMTRc5XV0bMsUeQ+4n6cgLuWxIw/F0Cvs42coC/Gba6T7qVAJ4oXLuPzQTPDdGLbi
zgNYcLTZKXZY+A0X8kvEj6dmvLVUX74u2IQe3cpJQGZRTj5ns+2xlxkikl3kEfUgv8SWg8bMFv+k
4lj6Wj2D7XK5/1FcO3bjHorA7b+sMiQPcZOpKwcJpEtdq+Um7Ytub0JCLsfgOj83nj1cK+1ND02f
qE8KWeBvCNsSHEQ3j2dvrlk81LTuHXfQNwadgVOO03VL3SZqjklQezuOxyAsKXvEpwXS6m2SZOpx
EVH2HJFDfoFnP3xiw0+vWGzh3eJYAximID9UceLf0uFGvWWo42qHX32zChep5rCkVvtQUoJ/SE0r
uy3IEPugpqL7IgeNcEbiL8utij19A1CppDpQt59SF38UYnZt9m6IFrFDz287ysW7j8bUpTKvrO9W
grKqfTv73oLH2lwbcl0E1ilpR7el744het0tUtEDUkcyuZ0smT5QZanOljc3L9WgvvI7KYXe3Hnp
azKYApvys4kL4Je+dPLruJXiVVsJgvQVJPg7oD76ORcjrKNMQDrbxpkT3nhJq6JDbNdNfF1nkUQl
FEnOzUi/exfFC7TiYhnicVO7SXNuLfr9N6gOhIx1YE+DuoVpTKPHQUJzOjVeV9+7xrMeoa/ncgt9
M4NmHkv1VMD6rve0fOfsps4hKu2slQ9/nBEQtI4hmhyQd6IGdsBxTT1sfNHx3mvRBpftlJbXeKoE
Ch3tkMxlC/8/GVdi9MpHwbzt0xQuLaocdhXcAtdLnN3kkCLeDBzEhxc/5/SniCMKhyxcUuy0AVZ0
NQ6o2foCEc/i04LpOFLX6EliVHgtCHb2KQLPPx+7aobjD7Lf15fYSktUu9AojBEYtDAaR4gSD/RL
7oKagVXjVY8tMgDLceKgWcD46YR9O8WFabZCUce/CyvC6Q6A3LJrqWxdFzDWt4ED43ywZtMX9xXS
tPHiMvyNvSoA2qIuV5SWFH59PwxegQzJHBRBJSiw9y3rIaK9udUOPgt7z9FVdgu9v0ApAsuPZbsM
UMQ3OBPR+Al1UV41uee3+5RG4V2ZUybdFSY3V24KyQFOj52FlMQK5ZzKVCFYIbUfzhsx0f0OBjGc
IcqZcFsXCeoLoVdC1Zip2b048MO/o4WPaq6SszjiGOK4ezhvQostKVxmtVt680DRJjRzgqfZ8loE
hjsdzXm1JZIOfKC1rdzk3whCXRTsMzzKNn7aOSbel3XohNleCoOl2B0qi4F+pplbJ1dFF3lf03F8
xW8vfU4z+ZrGEnoOx4T6MoHt2Cf4GB5tNg+bIBEo2l/hclPNojqjrYlQeabirezkIjchME1IiLVf
X1RT4RWggnmjo5WUrMah/oa/1YJJS0UbLzXJHR3GyN46pp+63cJm4z3ESE5cQgBEapeP1HqYD0wY
FNrz6Tt2JeWj7Jo+2veYud32bdNedNfDNdMmHZMTVeM03Fi1iU/Qj7qdaLoK+n/icwq1nX08ZO1N
mfjWnSiNdyMkTUsYvjSvY45FOyFwQcKfSB8XI5BUhHoDzdiOUS/dQ8Rvz+AHp+Ek1ZQgFzLhWdCV
abFFJAUlhtipEzCkACL1qQ94uD1uDPAhE5V/T+h7d8eC/tpOsSinzTKX6swuz+afB2W1ywvyC24h
eWLXwXswxCBBNzJ7QVrFeaXyZg6AduJja8f1IZRh8WAVttqOdZB9tpv6uSpAgqUc3A6hSIov7SQG
dB7dtv0CY1hda9wmIZsqU0TbnOLodSIFD53aVLhzM2457MIH5FhyPU5O/q3M3PC1xDL5c+m40y2G
hAAUZNeesFCaXyi+i3KNaUaiVYuYBQrJLnkrwXGdhN43iHschuemXndtI/q3doysHAXXnEYoxeQ2
ODV4DLbbXuVmoNeEMDqSpFOBGhEWr80msPLCv6tkL96yLIOcJyruAb2uMIswMqy7LeUv5kQ2S/9U
B1qEuyEDyInKF9v3NWrrw1+SU1u2LaXr2q9svKjJxVY0jVfWUAa7AefZq7zzxfOKGzg4y4iAFToV
8t73TfGmx0iyPXDyPLR4u2AamvjuLa07dSNnQCUo55HS3Jpey7dSDNjh9JQZRxS+KvNtGGbWCouS
c5qWVDFRioj5IR25cd8Uo3tNkToFMpWbhWQe2OgPDwhpcqjDbLjxZs5vG4t0BCmTpLNWAlsN5hdP
Av9lQKL6SyhH9O17ZFkqG0HYs55C50J3LUJ9FUgRTMZhwhwGbudwTfRrpj3yW5hudiYm9QTFYbVn
N5sca6uTFYk31zaOJkqOMAxApDCJ4PHXWeFBpE7HgFZKXaLeR5Km9usxFl2yucsFObWLa8nnpken
5l60ztTvOFUk6O8xedtFbpWj0wrVOFsUjXcfaBTqNiXqt+7XCtgoIryjBTE2OdAwK42NnAps1njL
aRvPMpR0sxotIrTCbX/e4WXio3OuQXN7uKGOc1KXN6jNCNdGspADmHyoxpUttzHAvGN9UFp2+ec0
Lb02RSDHVrRRYOO4jdqMpmuD4ZCSqzUnnWmr/hsLCzP6+wz8U93s/Y5e2yWxBb2XowQoNaCWMkNd
LR4KDdF3pbECl9IFSGZ6ACMwdx7/R23FKJ8pyJ3NvIsR2vI/+5Tbsst7sdaSa8NhqJBDvlgYMRl5
E2NDTV8AvMDarWAdLuH3FNEdExzBVS+sNzxE4vyLllMG8bSJKHRZnGyTAkFCVxGOhxedUVCIbgcS
SnO2i9ieEQxPe92V2G3agrfFlle0xZsbaSR6kaIZ9NzcuJrHW5CNAGXRbwG9YPBxcQdf5sE+AKia
u9e21t3cgkPKB3Iczg5pd5AyKojHFk5RJSikOwGYi9QdwvMRy6KcJCryjvkQ4s0rqcKOVFJzFMqV
riZsLhvj5dVeTiBuYmoHTRvdLqR+0T6xqgABtmFMYqk3jtfF3j6csbRB3VLVLzLS1TMOvz32sy3k
M4wyWDt70Cb1d7spybJAv2eq3LdBH2e7UYFTMZtFdDQflwDrpwKU/XWcp+ODDzr2ijpwftuieI/h
TqDvCgcn4b10a8BaqIcfXWlVF8Qjp/AEORKLSRdLZG9jkKhqjmpAP3Mw0HYbyDlj+R3lA5TdE+XV
CRziyEPcy11mBJGsyZAgWNWeDJQTYlJI3z+qwEO7K6kj82bhRYjOlpNOnfMUlVB0d1PeNN8Uiq1q
gwk5R4NmsbBBsFXhICGvAEhdaTxSx+9Yh6wVFzJqgVdEmaUHeFpjYh1q7USAc0QX4ypt4zmGk4bd
X6F2GH6pxspz+m2YiLTdUlDMfU6o4dyfEbG39U7YeDp8BvoAbGKDWU2dbcF0dCMJkiPAFVHcOqec
vOuN15GH3xkabgazoDJEDDKorq0UScUe4DXkCrB1sga6IWY0daLGj2lJWQiBwlvgxYQmRfgJbN0V
EvIdDh8UzN4WAAvMjSR+1Jbd8pyLPASONA8zL3vnxUkU7wuwFT8swEsUDwuZ3lqE4f6Vw+WUPYZF
jSNfD44pvyKDCa4VGh/5GyHSnY/u6BVP7eQmd8Ak0++pQkR0E02LAa6GisOmXBb8rWRuT8+R8fXD
hCM5jwCNje5wiL3bxJyGrFD68RMa+g4856KdTg5Fi3w3gY35a3I9eIR+2XtXjVcUwBOVf+mStD0M
orE/B6p3NnEIDjFT1QJCv19mJA/8+QynUuQ7oXs80jYV7rmbOB/j8ZQGCnQabtTAQdMEP+AIDbMV
GsFpeCubcBYHOkT0WaEl5/0uHd2R0IuSPVWYAbMKFEHxRCMpaOb+ztVS36bCgXFu+6kMDwAh5KfJ
hAOo46HhKUEDhK+ewlVkg3mCd99Za8bbQ6xuNuTUiH0EZRIDRymxANixoRcgryiXPCw1FQCEX6XE
LnUEYLdz7TrfL53hd1IfOB2wkVruRlf+PfVZs8fuwWCK4c9fQqLFeGMGjKF3VTdGT70P7ZbL+QhN
W2B6rt1atHc4TogbdN3KEJhQMqMkiSfLjWVl4g1dq/La4L79AFYPU988El9hxeiGPkMYo8ro94Xa
hpOXzzs9zUW/qVSE+q/OML8h/iq3uikcMfuHIZj8FyvJpDlTuSqxoPRaZKgqWTtf8hjEA8Ygjjq3
IEywEJ78mUNBLGA1dEih1CjTFNmn0jcK/5KS/XkkP99lrsJKjnELsMeYKEO7ok3OUVW7nztQFsjy
6eqL29ftZ4UB/AZhEWqPICoBSqUjU75SX1JEAVJyK2Oh2ro4dwpV4m1P3eW1SbV1UgWLGimvMrwf
9NBeD34H10OFqG8qqiNWYkcvVIxzJBWbNHiTYnH3xrP7p1HN4lT27SC2BYaqa7Zm10BnGko8YY8c
c+9mTYDYx+qGWOexOTa+GKsn2LI5ZktLv1NMdQ8DTl/vSV+cm2ZuMRVADOJzlszmc5wM6Pv32oY6
6aM6GlXJ38CK7Z3ne8NzRLp/dLzEecPEqPxs8ytoBxoGDsj/Zzg30Z2hyX+U48Cqi/RXAMrDg9Q2
DjzR0NoO62B5iFOrJKNxvPrIfoCqmI4weY1CwCn89u3UCfVXQbFjFxkOKkjmNgtujk77YiGcfyky
F5N3j6r+ScoGLz2ULKrSdb/Nmuq/2peYz3TqjQ0KpYYdPXBYTJ850ba1fFJe33r+/YDmP1G+RxEK
bJLq4D8DEjBzUXf0Gmg4okE7A6WZj5OAq4EaemubITvZOquL5QSQex6ekxwLqW8+SorlVdFG9eBh
u6vswdpFo+9NiuBVgmahpwU+ooidPLB3AO+chbQxsud8q8pAoSivEV0HgIdYpH/wPJx2X4OmGQgq
nSyx1SSO+ZntYxbUgFPA0iVYVSI6D4wVcGTSeFBVM1xoFg0wdkwb5zGT7Q+7s2a8nGloAtTb93Ka
S0yLlhzFSryi02QFkTMHO9ogKWpydvc4utHAESZ3TaDUSxtNyVjsaMTie3qAMpSb4oxDSK/bXT8F
eD/vbenqvnvT5TLifsFfkeh6Y01HSrZZZEZkuEqgSSIATMV6fRIvSO0YxevUjGH3l7bSBSGhPInQ
9EFsqAkDc2MNPQfmm2LusT3BGSqOwvHwL+253wkiNP8gUKPCQI5JVzoA+PB7W7WxOXMURsbf7AIW
ya+utwiwQwTX5dYpaM8pGpt6a9eeQsEoVBUgTcxNbHbhwW3+h7Iz25Ebybbsr1zUOwvGmWyg7gPp
9Dki3GOSQi9ETOI8T0Z+fS9m3epOSdWpLiCRQKYUQXfSaMM5e68t7af0j0bXX3+uH7u9fCybPj12
VZf+Kyrw1YP/Z4VEYs5Yk8DMfGRVvXqbin8KP0hngOu5UyraZb9pVP7Yk1+vaKlw0FaVA415/KA/
XpGiodML/BKfYBXXK47/VNXoJCvQmu/s2CCKAfSEVLB8JCnNyn8+iv+I3PBYFfzzM4LhXf6v96rG
UxfF/X/fJO9t1VXf+7/8W7vP6va1+Ox+/kvrp/k/v6v77z/+OPqsVkz/D/8RlH3Sz9fhs53vP7sh
7/9FzV//5v/vH/7X5x+/5XGuP//xt/cK6dX62yL243+mMrjc6f83zGH32Rav5fzzD/yT4qCaf6en
LCCX4mUxLUpU/4I4mH93KOcB1iBuccWBrTaV/4E4mPwQbAULnziueBQhqHNoIvfxP/5m2H9nWNlI
W5A1kG6NJ+5f3/vyz442t4w7yB37n//+L/LPLsy5ffePv/00ogT1OAsfOhexbBPOyU8jarGJ3wJY
lHDUDCOb4qxVQvjpORulm8SQZntjuaZ8V3G7HP50i/7NlX+0ENrrlbkrqCGgsVlMdNqPY9meuixV
ImK2u65gR2/HQrw1Vh+CudNriBDuZKG5GZjiPrtiwB7x15f/SXGzXl/Haw7ZxUWc6KIS+fH6vdHV
HQZuopZsCMUAtAkP9R2rg7LfSfcJPV7+aWhzqW2gyKp+0tcq4cOdMHZ//UHWyev/Kg/++BzM6bDo
EFkxn2g/3QfMB9MyKuypMuKOx0cnnJ2NyclTuelRPQ2bsTLl5a8v+dPEtX51G0eaBZHC1BmRP01c
o6jyppmV1E/TxTwJPYu/GvowHQfcdclv7vOvA4xraSacRlRzSLl/GmCdnGQ/iDTze3w5EOk6KGeH
nOMfnN5EkbtWJqK+tfFMvf3nXxLgM1/WtBB26OtN+JN+rSstdu61SsGbvqwFSjAN06MulbV2FdFy
+eur/ZuvyXvM+6Nij3chYfx4tXrodWfO9AI7sWWexlRmlJNVscmj9AMDvHvI1lv919dcb91PI8e1
sT2txAT8uPZPI1guYsC+xj60FqZ4M9WKh5cyX/zmMr++qIZAYgQlA7sv0rSfvto4J2C3MloZWZ6b
p67oPlIK4MN2gculE4i4Zb/cUjKcyvI3U8Sv4xQNInMnnCc+tmWv+4I/PcJS71DL1TL3J5PpwVPW
KMiQrt7HUsbkpf313fyJlrK+iDw4LrPqO/Ha/zwh2FQ0y0bTKn/EbvZsU/EFAKCKYaeqydAFEkQ2
cSh5HFNaJRgKEjp7PmQatlSChjw8Aewaa+5vPtav98BGGu0I3HzIoZAi/HgPMnI4qz6cAVHgRZhP
AmK9T3s0m26SJHZ/Mxf9u4vpSHKYGNZNxs8XW+iVxhKZEC3DyTz1tL53OIzYhnbGVL/89f3+dfSu
i5tqCKLNGFUmK9yfH67FbJcykIiCSgZ3p6cTo7cgxLX+jSHy1+ELs3XVq4Gu+MOF++N1+lCVrI1r
IYYe8U06K/lumSZzky8N0U+W6eJtVGTxSE9hTH9z7V/ndho9q0zOZWllsflpDupLGD9Ubyo/tjVW
N1IiaU7RvY18S0vxAw21xtLzH99XG4iURu3Xdn59aRrViXByWCSq4Ci6wMEjHC2fnM1fX+WX+c4S
hsPkgwpQmDjv1z//06tJ43ZJF74xhB5VuTiQFW9CanLHLBlCXxpO/cB5xfkNnlb90drKK8oEZKO0
09cXlauu9/tPV62gMyr6KAccAW7snkICS/eIN2rO7XRM90oOEX03Zk4+oawaGFBzTiZPUhblvhPj
AowduQl2niFVl9886j/ejR9mYx40xCVrFdEbv+5n9Cpze0x9xMqYdbUj6ykdd6lFphz6/JEUhNKG
+S3L+BIWEd3zdCkPlB4jXuMl+0xs6n8Y08ymChx9SH73Xv/yEtgCnSg7Hm2d41CQ/3jjRpksTqoX
i9+rqfOl7cfi2+KiDwssCjvXJS0VcZOQF0OwK0ZDssyWVmoBBDjbK9kgfjFxRuy1wUYFQ8VEO5JO
ME2B0Q6AxbscHwKqG0AvXmZqlkTYOIwI+jF80pbiZsnNXJfZB4xWIfyRUvmynaXTT9upLDRqbMpa
0jXquUPxRQ3rZgJf/jmSmyj3XUgS3lZWTT5ta83h72mzBoBfE1l+BDZLRE+0vlutgKkO3kHyIbDJ
3kuYqheSNMutRvOeFjqxpe+2Sn6ImLAT+o4sYjB43JMQvscoiXohUdCLpe6cMCdQkRvrkd1XvxRO
9pJaqbxNhC774K9fo5+fC7M6+3jX5uGgWOPfPz4XmWdkq49YhZTbnJgfsMN5YGwqa/jNpLCuFvyq
P41Pw9D5/dqqp4XXYTo/nx1TKJZ4PGPHI1jIil8VDWMKFNa56nxNkGnsLS1CKkielBRFWvebtNcv
YULhLQTC39FxaPUzEV/mrVVGNUQ1y40vS7ds8yxGrqopnqGRv+FNU2r4rGnh/ZIVC9x4Xrw4iIsF
xnFZ5DttQu1kh0jZt1MPK1gbFZK3iCz3u4meSFVPeZDIWrxO3byvZJN+FS3Nfc8Js+kBESHNM7Za
judwNzufjF3CkGd1STdW01zXKTHZYjsx9mFo10hlNGc80w1NfWSlpI2mvaA/2zskCXsRbbkj84EN
5NogkSm07XLxKXROAjyAY1+nujURbcS+link9Q2xIggkcZWm3ilZbRFtSwoaxW8y2NVBXcg+Sw61
UevLKw9d9Q1yORApxUCldwo4MoOi/TQROYJn71GotuuFy0BUeJ0BxOnn9KqONWWtnk9B9mpjKdbe
JVXnKMBjbFLMXFeimOt7il/Zg6bFxSf++q7w3BgcCNmhJmnTUZ3KXThEd6RlNPoOnAkyEtF17veW
omrFq6aYX8OxpPhUqQslaIpH+Hv1TocObMvhIhLCl1RzzA8W4+Rc0tA/Kr2+tVrX2ba61E/cfHFb
zkbr14aS7hJn6HSCNM2+pe/UGP0e8eonZcZvShrPHCVJBPnaMqLuYwVpXEWvC7BOglMpn1T9pReN
CvbPQTmch89mOWkXrBdk4izaBzEJZYBmywHIsygqPe95nLeQmVwyDwBO3MyFlZ4QQJj32F4pny7o
xXtvXIGzXKz9LmdouX6lsCnejc6gZrdYrt4pGD9g4XQ8MiSneTfKAvmKAZMDaamuPtc0n6JdGGmE
caa1uGo4M0C/mNjCIuAOUbK8t9PIfsykWdxBOyQpSh+AYtd9kBOYvgvdYsk2nKWqHWhrx7cYiGhg
NLcz/WzgDqaKYgWdovRHMgF7HGNhFoZ+An3sUY3Sx1gL++jIoSU/ZK0gzrIoiRHSVp1IgE0s/9LJ
HvlHRV+QGSOKWEZAiPsyr4ZLQawpKulJkIFpLDfRYMkjx2zy4trkZaTSTCJu+xDiVPb6fPIa0m5j
AdclNZ9TTqneivFAKFQeZhnKYGId9yYmLjqRU70Bo5Vt82ZQzWBBPPOhpS6hsdSL1XzTUWW7q6tu
BPUcU8OXmY7V0ZwWQK2y8ZZMtsFINu51lKpyp7XxpSJGGj18pPujGT+Ry6QebDd6qJu+ueLVTD7i
0SoOkCbONBUfXTTFG6vQGKbmK0Kh14wiX+p1YK6/sdv5cA0WN5weyGwb42s600xsOTMdJJYxfxyL
ewxTd8pclSfRGMoXQNB3piS7K4uI+V4+2jJ5ciKi9ZBh+YszH2cBsigkVsQexsDuO+AhEPGxs5cB
arMXYqtGHzH8HaGfcBXNepuWy5NuQ3UuhDxFlrwh9hb1l1U9RYqq74DpfB9misKO9uKCtSSN/Mk1
J6rIVmX5xbBG3UfylY4k3e6snt/Z392TAfzoiExsFVoXnqYSqGJSQYdwRWZv2kVnXIK7PA69sVXv
aYE5fszCe64KmipqTQ93lJbfVikRg5Z6lxszT2ih9B+n0ZntJ872nAzFpEZKOWGAvKUiPnlDMeV0
hh2dKwiTgLxYgB1AwVoU5DHHYLmaSK9u6VgS99OQCt7rNTnsvb7a/hWv1NPHaIInIMuFDYKJXpL3
ZIAeQosnetB03iGnrO6yWfhuPxXshJNPElCNA7s3cBZto6HVSlXzI2PjUXspuI6PPjf7r2YP9ybk
PTsbq+jBKLMt6l4+ulTcvVKPdxm2P6QOmnwwlJbIuqJ8AlV4Wmx6DK27HjKiZPA1EzRSvSCVdW6W
Dqmai7S4W9a8HNQjQa4Vp1HtvpYZKWxtjm5dolpWjCFAy1b5VFYITDOlToxJgsRrdLrb3M6fbCqK
9DhUwYMp7MdmIccEwcZTSt9PMaMrsHfiF3Vderk5XZFivUcWabrMsTRXG7MPaiVGbR0lm1FjRixp
O1LGjkiSUzpz42pZdJPW9TuozCNJ3M7R7VGRyrz8jtA/Rl1QJN85HpJKlYcCfXsVf/ThUp5aWKpb
hwbXg2H2+dOCOS9AU0/8ba0s9APKmglajTdZlG3xWO/YNe/qSZs9xsQniPSFUcfJf+jm5AbFhnNA
Lncfq8ZencYHFHvnfqjvSbdNv0rZXJMoMX2SnWdfq513ZLNAL+JcPywIBSguzWlgJbTw1aYNwly2
KNWT24XZ+b5tQOOYFWjSSe4sjGIGbW8kMzHj3XgCN35DUzrynCa6pFl8RKxD1Nx41eKGiW4YbzUj
u83s+jFEHO1Bp3P22TR+h82G0raez3GkMm+U5XnUBtMjCqryEJl8R8MApgtPkH5KdMgspjadsgox
alVoMP3y6ex00Q40YOmxyyDevZNXvWT0I2MK8TSvD7zoX+xo7DbYDIh/NAwURWWc3YpoKjwgDngp
yvLJRY3HySb2jLabFC/TqgF1mgAPby5g+SN7vm26+Yg2egn0wX1hAsf7mizfQuKKOoQLLOIkQrNP
USJYGZq4wToNfp7YQNSUw3UqGJSULgpCDXNS2pOwIukInUe70NwiBz0kkJAUajcJyLXexU7s62tu
GJXx+wy3B+GDYGXaunidkNb42VJ+CALNsF/E7tYZes8xwF4XRoxaYtTvSvbR/jSFj5DwzmB513RD
iP6FW79Gk3oaI1feZWE27M3IUDep3jU0wZQvY20lN3lBItlQh2TrFWGgUmDICX8V+WNoI3Ge5s08
1gGyhxOEzRviCgPhtKzGZTn4U6gIoq6bilA8PaAT9pGM8Tuup0O03tvYWh7JoASotRj2YQL363dF
y08U1KpaLSdKPIZ5hHh6V0OlUXAib81Wu6weA1M84N8Pt7LpdpauPIec2qZ08FXNuLDT2Ap3GT0j
qzdUND6QyB27pDotQtm1QgOdO2QrbkIhzmDejrZzoar8JIrwAzXW1uxN8kWMACUN2Vn2w4QsdunM
HC9i9gI/YYM8/KkinioeWGFXgawxktDYa2221Z38Qv0038phrAIN3h5t4NyiBkbSnwpDEQCMii43
7Wj0TWzYLdJbEUfEejjtXckoAC6yi82RZt/UPjSIK1tFqbcO9TTYIuuGR6meRe9YRDWIc66Iey2y
sS1RbrKkclIrGOa5yPqjNWOYKUec2VVO6CDmgl1lLtygXsFWhQL4W0K1JwizuV2XAhOrznyZ5/S0
OOU5s+R4O5bVuz2bChqBND1XDjtydtNfHGL4bGcq74bFivemRjYtsiM4rChjNCXZI3NWnhJOJY8Q
O96soaZcZB9G0dyTWfZoogPtOwqE0jK+J/bK2Fgwjoy2/U0ApPEgrBS0YxtSTfXlBs0CsmYWAbbY
4wu17tehd0hYae06sErn0ZpUzYvJI6jKfNnJRaZHp9BR3zsPcazYlDWaK/2bq42s/lZo5sohWr4Z
k3Js+5qGmzXEm1y372U+sm/owjAoovqiZEiGu5COaWrZ+G6GHbSFbuvK1qTpQQQcRfO7JBxtv6sw
1tJuuVZN+pa1g+XNSnxX1bD1kUXnCFO65ruh5teiI7hZUkfyhFU/d0iu/WauPyp9uqq1axxqZ9af
FLUvPA35h5+H0YzgupNoTpe73jYB9WjRuDWjFCNDM6OYd+IGU8lw1vL6JmEBOzYLEHuiP6wN61WC
cZ+J44Zxt5xkMr706I19sBHMc2xHFqbQs+2S4rYpVKvcAwJ9R/wpj33v9ggLkzuggXfweI7TOAxe
DXJhh3CUVWe2lUCB6uDje5k8gtBJ/MrIZhXa0gZARcJN2mbIedLiGTbh3nYk0xkziycaO5gRAJ9z
M10Q5uAkHMonJMGfi9k4FxF18Y1wmvkIcE7DkMZjlpWqoIydoht9bLYiCw/xRJia0JWXseTCVq7s
IAnxBtFI35W5ckGyvXW6+Tka++fKTTp/mqODbbc7ZrON6FcVHn5PrIHXakDDrNXNWV/WyMyZvMR5
jVqu2eRkRXxPGspjlUpSPpf20gjz61y6d+6g74dCqIfW4TYpjiM3wPlJiuuejEV5giFFzrRTXScn
ukcHdl8M6HyyJXkR+CF0tAXeYhrnkXgOjKnasTXd47LIANXSjRQtxxJOMCzV27iXzFGVvaU5vJuk
DKhjkNmJakSNuvLWIXlU9S2nnM9aa45BM7oHkkmuqlHiALFlRsUkPLh1sdWL6bnICbmLcjWQKoda
mSEpnNTvQLrWd7dWvVjYVgDSunbxFdFYIxZOE5xZK8QKnFG1DNJqOk3WFrlLiyHJnNwnDoz9gytC
3E0NolQkE7LGv6cQhIupSycj9NbM2UDfWwlSRoCJbt7tEeeRUtop2VVGVfO9q0YmP6Xt2DI2eqLf
anlbUc1KekM5hpKajx+RAfpBJQf10QiiVRHxdNvr8N52qrQlCZ1pfVcnjgh9AY8q3ybmoF3CGjvK
BtZraB0qPc+D3tQII+WVcqB2ddMQ1IP6CAV0UM+D2duPVt3HF/Ri0WaI5rtFCx9dZ76urvA3KaWx
aZxX5jviWuc3vV3uJhCUXtJo6dGK5py1niSJfIsOon+R3CBGWEd6UlhZnHjj8WpqxQCjjOfZcVgg
pzVUokdprLEnfG4p83t0IggfhosWuVcKwaU/txOp1K55J+Oc0gfRMjdY4gnujcIufDPjNLuL0zqo
gG75aSX8cEkJ1muMt6Z17KDQQgJeaRIzt1eTwQ8tJsphxq5vtqwy7RQdF1g0QWnJ6q4q29M4jF+y
ZFUoNmJ4bG0NDG79bGOuhihVUgqvY/stlSbp17gukLalyylxe3b6dvwlzkyk0yqK2z1wfouoY/M5
n50c1nb0VSt4YVeLrOllfCe0wfrGznuAiyPoUi+ssK9SOCAQPIqaWMcD005QSMq93Y0HRW/uk0G/
6xecPLHUwhPt9TfYEdUuSmb5ENdKMZ4HOZSvnMuit6ZsnUteZ81WomC7R/9IZZf02WRGNUcvYbqn
QLmZI+cIsGi5yBFWOPCzeYdrg/ksVTlJpXF6FmVkPvCCv3atvCTs5u9KtyUU0XErUiFLqTxxEKbi
GtLYeZj7djmwLGLWYWF9rAvOePmykMVoD/PRXtwviyiVo6Pal0hPvxg8h1NllDiWbHd5VlZv7sKm
rQsQloGdqjjRD3EWB1PcF0/uQgHBSgrzQY0ivoKlxotHu+8g+4bkM9OaLgB84ncHjsK7OZrj85Cb
upf3xnMDnuMUJ0V+l0a4ARyk+ze5E45sJeiikwwvcPsRsuXO6AfbcfAlElx0lF0gYpUmfiffU7u7
4bHQQZvaV9rMiOnM+jo11fRax1SfeGO2mElQsmZGfKI9UgZtUxeHEZHhwSEtcp+MYb2vanN80uUc
pn7rWl81tdeChk20z1aKaGS3UJESaEOQoaUPbNcNEkpD6Ghnba8TjeOPcsaJQn7qRqwWozGJYYLp
2REaDmlmOX3hxMQ7ZptsZFqn+zrN03fSfLYzqrQgZ6/o54OmBUmsk69ezV26m8fGqh6iVhTKptCs
9qavCUX2dH0UT4aJX1nTaqjBkZu+UCRBDTtZ2FkQA6gnLZFi56J78hVlJoiqHy4zICiOiFZ+GLMQ
OhgkGPw7GKa3BBR0e2wY9kYWk0o+uZYrZBBa6W1bWPUxiQwF/Fg8V9vK0iN/dqLowRaZeVOmw1kp
tGJj6Wb+ksPAeylJ0JGe2k2r2NIWr1qctVuXwvHnCoCgSQC42BuipH3Fux6TbtqF0H3KEFlsir72
vV4rzZyXmnRThQMbFd6dyMAQHqcMyJlkQW9mL8h2EeG1BWN3GUYKSI7dVzlTmqHY10ogwXa9wWBA
7ueWIGxfoWrN+z2Zgx/1qfu6CAB3HE6W2GXH7UR1eFTjpK0OY9gjb10Etd2j2quJ8dn308jb20Mc
8axiKdtvKb9z+goNiLVAzQgBfnO1MpFnAQQ2OUzFAJFR0FbAidj/0ZXAaBUMHa+Xl2pOLYjnYfeG
CR+qA3ttoe6aJtTNA2uFVXEEsqLkAbmZ9UaCqXVpOPCDCv2jndCCIE4PbE9ngw1FiZJcJLVzzUc2
eUfDHW0d+wiIsn3VF/2XyiJH1y8zi/+BLFNPe0x96AsohNgKoe4ajCc/ngddj/1Ok4Y8Tu2cF7d6
Y8hLPg9pu8VioO/x0Vqu35pxyPmKuiP17LaYxVvRFMIvCuFUn72mkCw9j5YB69ksDJNWmSmiTYN4
Xm5b/OnNnrJ8MfoyhqkQ0LwsXI+VS6HSM9ZudtSTsHeClKrqhsRYsrnHnboo19mQVGSd5q2w7Z2u
TTt3qu/llE1fq5Tys6u+K0RYQb69I4NlC6bBoi5cM924arMfKTFfF8qtG6eL1RNP+yVmVxuPAzZz
sQSkNC8vXZ5swHbU3tw5FZsganecuKg3BPPEyaeX+DRmCAvMI9oUE5Fe2xw1v7UxGnvgcApto6hT
t5ziwwIL+wLbtf1IXGc/KtM3NeohPFikS2euxIkTNXf8iPFAyTx71N3BfMZGnu4HU745vcHSHaP4
bdhtEwqVxwMptpp9rPisXprZDo+YMmXQtQQdZF42uggosQlX1nXKc8fegAFmNpCY9XadMTq4TepZ
8opYgE3Og01WemRMEbSBNBmNY9OBWV/z+2i3btVJS6d92iUc6A0zW4Ghcc+5oLJ1jiecG3FZGxrE
/KpyZuMMgGqugqZ2TNeP25o0RX1qLPsENRplIoaUstgyYJxuq4+jFCecqop5Fw6jbe21KiHp11CQ
GIQluuIbdYyEdZpqoVcHHm+y7NVR05ZNKHs+t20D3UR2T79ij5ojmrYV5J3syo5ZRo99Puf6GesR
U4E1Kvx7XkmcnhCVCwmv7lBeL2V4bjEf9FtZYkzcxqZRC2YXJ3IId4T9cgYvMusPmT616sntzS7f
gwpYpr1TmFm9Zvyt0wRy+aH4NgKVSy4GIebFTdbQ1tmIaYAB7Ol1BEzDhUOs3LhWjYOB3xxSwIBv
eFJ7x6Sa2TZ3kdFywtLsbD6aVcGSaGTdHWN46bftqPdKoCNUmJ4Ht3QDHf8+AZ1K3O0LhWNgnlPe
uGSibvfoyKa15/Pc9J3q4N6BLNxOdC8j9p23S1QmB3px34lK/MKSyiGLDfipafX5jsm7PyWGdSpH
J98XsWvtkCusyo+JWg4Y2x16/YU87Bhvn9IavgoKd6eUxnQgtxOk89p8nyV9Leysg/4xOKmCZTwO
vwLxxSBBWS3+WnRJPG07MLElp/y2TfeUoNlbjm0/n7EKxGzqEsYCniUA+bZOIQhqiHtbyFnutcTp
OHTBr+AYUoZBWGVgqRjL7NyLruwe17YKoe0s0pKgOoa57pTvjZLNwdCa5yjMsjcZqfNVUV3tOnbJ
BCnYyfAQKEt0WIR4GLBzeIopSJmWhUUhJ7cTal4dSYqN222VaNCOCVNEgy9hVnbakH8SoZdClwqb
B63VONVQkDP4JmsIp6zaby4P7SGmffItS8ppI3K32/SlUYJGNXPVE5XCPZ2JTQlIZgsflxZ0wNLp
cFdwkV1sTqoXm3HnEwLzxSjx9fh0arW3nCoCjTO7B8EbGfMTgm33Oc706pqp9ld9orAzqYUTFHIM
r7hgahkACLkUbSiYGSqQ1VpZ3zhta1Os7527zCXthVIez0nMeUZ3soOR0bp9vnOszH2bkMIi2J+q
szqV3a0eisGzqVBy+jY10rTX2a6Jn1V8Vye7Ht7aTMvBejoHOwnlGcu4tWHF6G+BmGI+i6qaDlNb
v9rQKcON2mhzkLXlWiMFwFNt6SbqQW42YbIxbd14G5Q4GnzFLRs16LKCEZZN1vza2Fk6eVCUNY79
aXIBGON8jY25/zoRdLhTdXFV+E03urpYd4NOZ4gNRrkcBZ1jdzPTMrud2IpsO6UcPwyz6a7lEncX
pR2OKZE4Cq2UCQqFi4zQM1u8Rx6AQAPfabXoLzGYBK+fiWDVq7m8hd0i9q2NDgBYDEuzr+Ik3xWp
yAMLoQ5YENKUvsWh5WyVGHua19PXpgVL8otvOANCrhoS+hRrPZoz7bTE1AxV19IokxTa5APWFFT3
p0jlVXGcDdJw+0EX5JRilJx3NCRdmnpxqO3iXOPMbuPG8KOpXLaLgYk3Usb2zZ5T/TbNxs9BlHi2
umY5cKaJfLsK+2QDUFQcyqKSh8ZiI2pmrnlSE2pZ4SLMndFMCRyLJTSuUrOnl7qrNXcTjs18s4a0
3JfRxM4Dak6wLKVzSwEHO2gFP8BcSEtdkm1HeJBXC3mPJkR5nK2yv7Z0xdi+JtWW8Y88whUpQRCJ
/qVToRF4AlvuITIZiZ6UlX1PDka5cao0P7jt6AJ2HcI9hA4qdIm7wWdeHXllD1kZLy+o6ahqR9Qe
AVW1V8UIO6AX1cSJtkuzhwG/ztfJ1KJbM0tG1mYtpo5jaXeadCHkr/VVtSiIkjfVZCMqtAXI8WLf
ZYPP2a7T9pD09V2Io/qy1EPONiMPGf+x+wkdrfsosvIzT8vJb5theB1TzcaeYjSdVw8oUO1u4Dr0
9Gh2k+hIS9x3Jg2aEmrgI26MLeTREaszPo+GYKiwHA+mhWmPfOOjpk2Nr9tAI8DGv3RamgYISZ6K
Ins3e2QmlVKQmlEbnlmKc4Uxb82QRC8YrrmlorEAM6ha0W+VYt3fKEq+KeeyBtXeyXPGaRyrl4zv
KYWXJyny+5Gd8wi8ydrgiF0RM7QjyQF0j5UUDFZz5sgMtB9YRQfOn3yaMTqh8+h5EMyJLsDXc1ZQ
w8rH5WERE7ZSJtFgZBD74OSRUgkC8Qbj0RbpW4FebGs6BI7SEAzYe6lPvZrtKbWn8H7mb3WndgF0
MPVTqViPEn1KDB+AxNPi1BNmpGRCMlhgvCvw2jrxUcG69oV82IKCpT0n/ISaMleOOMk2TsjBYAB3
GHuNWSqnXOFYXY2T8ii7uodsMZFKwfLstfGQ7V2qaRThZXfXNQ4FJTvHBGEV8ckhlMCPEWri+qqp
oVN2nuH87Kgpcgjh2OWXjo7yzx2FD5imfkygQ3kZk2pAwLm5rVgFt8aipQEINHtTU3u5iVSLWrAg
A7lMMJKone2esNCxCsK3uhehPZ8XeNZPZsghtqBS+ZXY2sM8K0fiCfEgjWlVnali+6Jvv0G9Ly7D
YLonKy2SI2hidd+0SvcUOoZ6ahvhnKuoaT4oHotTojTRaUX7eSHQB/TKqbhD4aWEAfMZXQfaZDR9
yM0w+7TY1zMiQpKL2DNCauUF1bNgzkt3qxHg2dO3MPvLYBGn7iS0LSIO/o+1UjuXEMVpkKvUwrRo
gb0xznl1L7T61dG78twRsFptu3ms9ja8dNKWAYT0cM3eXOzDhFq31KexWh/TQjuBNBvaGzxA8j4i
jzuluwEKA2pC6h4x1lLCZctIB6gag7BRs00obLmjZqIe7SlXvDjkG5QtAqwU8FO5zfKuO1okR9de
O8/Oscp6kq7Zk32bmWnknrfafSCGOI8IICsIE8ZJN9PJVOA8yRXJluR9MCNX2xf23AdoE3jbEkgX
X8KWLSa1D/Dfm9VV3HlU7gRoHsU4RtRUNF8fGvvJiDTxPXZmd9+37MnGOTbEU21a3XUyDIVwz0G7
aUu7PS798gWoR3EjOWJd9dSEiBVa1b1SzNhY66jQD5bdDC1ldA1D4URzbKOXIyd7EjpuKO3nAVGA
ofBGyvjVIbdKZnlrjFTq16DLjY3SR2QGWL0Y/Mqsy/dZL+MhcLWFRPamz77rmEXpqSisBY5Dp6Hv
BcOmc8eUIZ9AsYD8lKSPWo2h30MVB7InqRqgYpbanfquy3ZMaOzZcnNBA8a5cULya6vbrl9s6gkL
Qk6LCjMU8uqixJwWHouJ2c+aUcb5IQGKdw0FvRQBjdqqzwaaCjZPqRUdnbIMfU7klr7XSgoNoi6A
k8kYUu5mdZxhwxxrdfZVY4g+Ccsd6YvayLTqODtqeqm+6VgXj727MD+YuqSLoS/n2qUHGOVjeVMR
HPFFW5a3WJYOHXl635nJPDYlyTnLbHlLzFkGwEOZalqD6ynZqD4MZzr0og69xk1vKnt4+d/snVlz
1Eq6tf9L36tDKaWmi74pqSYbGwwYDDcKMKB5llLDrz+P2B3fR1U5XMG5Ph3dETuC3mRJSqUy33et
ZyVMcqqJU0J6WBUrhEmWu20mmXGwqWsI66iuyrcWiqloiwiNVY/d9kGEGhQBI6GyNJhp40dGWO0F
uGO8uzNRZexVNAcJkis3ynaeKeMlu7Yp951ljduYCOC7HA+23+aZTvsKiwKSbBt2E+qWtLUAC85t
cTQ4NPjm5D6TWoLIATHlvmhE/5lMgujoVWEElqJv2gPlqIYXCCEEh10NkswUveN+oyNCj3cLRXFC
ezpWardgxNll8UzxeOEhaXFfB4CSEu3W05fio6o4ewY2HDjBH5Z35C0s71yvNqnKzxCkb1hX6dEC
BonZQVH0oj8qaQZtCiafC/++T49dVLJH58/0bcciTQO5aHQqZkhUOJDA4LBNsw0sfVTbCGHJjvKf
NvjlKN+PtBnx1E/0hxyJCGuyvkKaw98n2AVBD7Dw2MZd/7SUyXgQZp2zcXBLXNKdVj+B1aahCuHM
eWotDa2g087FXR9a6e0IdLLbsOkL6XlxXo4GXQWa6h5ik5Jml5NDuBnKajkmFGCvii4vJJeodGxd
x6vlcvZ1z+TfFYYugIZQk3/L6UE6zfixC9tONxTmEfVItgisWeups3fC4zy6/Tea9Q6N4L5rMch4
nIIPYxiS4gPbAoErq+H0DhC+y24MSFO2WXpzMII672PtZ9HPNGeyoSrGf/TD/2f7u2L7Q+z8h553
tRX+1y64+hb/86+7b/m3uUuA9v5jIjz++M+/fv8r/3X+Ce/fyG2xQQvD0Ol/419BStT/51+e92/U
dFhpMf4ZnoG79f85/5x/4wEjpJl4N9Mg6dNCA/9f55/+bxf2ugRWgq4fPyyz9m+sf2dmD6r4AKLQ
069qdR1d7JkmHJqHssmT7PZyWOoDutnIXyI7YaEN08MftwWl3hxV5Z8uw5eG4g5YkIOl4Dh0NhSy
0NLuwAruma0SdnDyJCadtBWKm1dk+Ktr5A+V8++LMoj+Ym0wiUk1zwTVcUY7lPej2+ty8QJA9/Pe
VUm9dTR28xUlq/casUFvctXWT+CZssfXL1ScWZX/Gd8xEIriwcDSeeZqWYrOMuoROqsD1+HD4g3d
Ts0ipWcHIdFKAA4iHUqfVUbHzxm67LbRZ+CQBgrfK7/kTFr+31/irdMOZTnHU+7UH16JRg31QJQR
ghZh0dZAMto/uHY8kw+ErhJF4UIr1a7j2xjq5L2HFP+OwOP4fTjqw8BeEIIWKWbAB1mrgjjlY6H3
Y/VptjIHu3Xl3b3+e9efc/bgHMf00MIb/GB+7+nPtaYkz9Jp6ffe3Ia+ST4jfAq3732k91RXKcV9
fH3AF+YkKQ/IroUwnNUYcTpggvBp6iMGHBYv3JV8nrYRqXG3odaLK8/CkC9cnGvhoJPYLW39fP7P
XsnBfGiZFajPu03Rl+mx0nUFksusiid83xxBU1w0GwAPSF+mdnE/gLlF/EUVrXyb0elYEFgVYFiz
yI4+LySRcC4NBQGQMbSZDYBJeWOTQrnTTRP2BPgX2Byw8sIYuWe2GJysnba4cmGX99DB2omKHTgt
7aFzRneZJyriPNftCbshqVEzFZYKDTPx0l1LiVwNRafzg6FszIA401yXGOTTx9UBGeYAWDE/EqXd
D3KySHgp2X6Eneu8jW0QO2CXrCvLyQsXiKcTBDkriU1LzjgdFeYS7B437ffsNGmP5/YA/BmeoxQY
T16fjxdzBO8Q6xYrMZYxDKtnF1iSVst0V+1+nvTxBpusFwhJh/vvR7H5vLCZxE7lWOtt/mNVqMtO
DmyYmz3p0MZHGKIuqrsVLfX6MOduKKxh+LSIewS8j8Mai/XpOLA1izRt9GbvrimKR7PVsh+z15Hz
BKtFfbWQ+f2gQ9hLoD46TT4zS221WSpyojczzq/sLh3WgBuZWwP0jG5q6ms/8eLZrp9R53fiAjMK
1+fpT/Ro3LIGinIPD7feWq5THgEmyO8pQpHDsigHJfsE/svWInhr6HG5q84hc40xsIdB3BRikjdL
WTW3fRW5V0y358shZi2bHaNukVGPAOzcOSiKsa20eCz3ZPRQsWg7kmbrN+7Iq94vlBSuPK7zz9Y6
nMuGxBTSwK3tsun4c1pQKRVoJa1yP1bJ1hG15StzeKRC86lF0+h6A2gciVCyMNodjXbOy9bD6z/h
/Gn8/gWOySuAWZLl+Oxp2FaS6E1jl3vVV8UWkkuxz6i7BqyBYv/6UC/cWz4yvGOGcLDDeWd7BACR
SW3hJdsntuXjYaT+gO7NT1R7azSNc+Xenn+HcXZRTaCLb7Al4UGefWeqVuH8M+Z8LwBndQiPJzb2
gwDlVK3ixx4v00HvOBhtU6NW/4vBkbDxRC3DIef+bHA0ZaDr3DrfmzLTCL8CdhqkDgY+xKT21hUE
31bGIL4hYfH0K0vN+YrNhTt8Vg25zi2D8U/nVDSDM9BFQ9GtcaGg2nG2g06p3tYRlVdUOPOnJDXa
K9PoYlDDw09Hy2jlGtjIcU8HLYWiDkbu9B4+kjooJvVuYVrx5pQ/ISbim4gma96+PqEuHjGDUn7D
+e/gh2UOnw4a5r1HGp9u7Kc+dYkDd5NDi3jsMFtOCnjcBZKdl9nzWGrFlcCR9XL+/Cq6jLxOY5Yx
h23eOQJgbLDg1J1r7PERwhPjDX6DEcu44rt9YRRpso/Etbca6H7bcv/4aBiF4tjJsX/vRh3igJIK
gWZOzZW7eO7uRTPCocbmP5x+2LZ6Z7exc5d0sgVwb60Lm93oouzUSnwZTlRR5pVWp98MOa3HmTr5
0Rk0cdsZ+QCws9f3hd7n97hSQcy9/mzXQU/usOXhWeU4IW34ALzBp8+WziI+Eh0DWVsgDh8rKJf1
1AZTpjfH10e6uMvr3nd1g3omikfyvU9Hamd7sPslpmtkONVtTgzJ0UznazCli8XPhuVgAgpj3hi2
EGc3OSk49QGWM/Zmg4IU6KWz15Mk2reDIQ+9ctrdX14VMGiTYx/rH4dgS56Nx36HjPFF5vvaWVsI
onEwAy/XEp8v3kBGkdw1k9fPkZyOT+9dSn2O0rqd75H3TT+qRdhvGjxTyNJcO7mxu6i9WUu6CXke
Vha8foXr330yQxibxYYzH2FRRPKc7RHZVisErVO+t3C/YXvuHSMNUhGxNUUjcsyKyMKPaKIPTIwc
5L0T1sW713/C5UNdv2TrwseSbeF8Pb38XnYLi44gVYKdyIOLU9cnVbLw6U6CVRxG4+b18S5WWS7Z
YauAmBd2D0/1dLyktl2tQJS3LxI17kIDsUQjYvuDm4l8l6eZd4Cj3h9eH/TiTfw9KEFA5lqvkPLs
sy1R+M2m1uf72cUSpZu1sviioVH0zUprrtzRc7s0rJP1Ev//aGfbceBL/Iyqy/dN6FWNPy2d+DEQ
Ju73Wl1/qmynEDcdELcvbIBbKGpYE9JjZsbZlau+fLQGpw90CrQ6MWqdH+MVHWdiL6jo1UQqFJmL
+4xQsI0SXbzVsmr7+j2+WIPs9TVivaNeSU31ghNg6vM8Is0imHpwdqWTOfuhgLT++igXpwNy3FZQ
jsCpjy3d0M9emdJIMy2Vmtr3YDMUfTvh7fD/q++Ty2acADEnowRhpfUhJ+cM8Cfc0W/YksJbSdH0
0RAJHYfKXIDPFtCF2yu7psu7wGGWzyqSP4/F5Hx6A9FtoWF3xd7IudVut7g7BZ/kypfl4iXiLAsq
go0vycJskM723LIBtoums9jjv0F9UNWIKxdjDuTsNH7fQqmnyXtlzIsrc1jxdXJNBeQnyxHrbPvj
Sz41fTmWJHDvXXbyT0loIZZw9GunvxdHwSrMnsReK5brn/8xStbpHF5gV+1DuuxHCx8tIaPSvrL3
ubx/Yt30sOpTFrVxpJ6OwkoQ68QfDHtby0dfM+G+D9ps3LcWSz67i/7t0mTF304N1nfU96x7/IM0
zrcDId+XGpVQv+8F1ZsiXwnUyAaC11+QF27gyiUDWrVCazg1nF4a/HZN47+ofHR7abCnOfUuFKnz
/vVhLlZUFjjAY6Bc+GgCFzpbUWlG9nFbKfJSyItCP4mMuvGsISjoRP/tNgAIB0dLk2uBO0ax6PSK
XAIHciN0mv3cYX7KY2ulX2vPr1/P5W1jEBotFNOAObFlPR1EtUvuRqXd7EfcJrhg4/CNF4XqytH8
pVFYHtjye1TwPfvsHRqtMo4XDaxq4aXeIXYp9k6cN68cZC6fDaohqFsW6wONOeds3xmnlmrGjgJA
Hg7uLUX1zEdgo+4H1TZXpsHlBcGu5GxIGwKOMcKD09smNIzDEZ7sfSLa+TZvs+njrC36le3txYds
7VxwLON8Dw8J2t3pKHGIMSvFeLfPSVM60IfWnglnC29CEY3vk9V+9PpkWGfUybbM4bVgbTU5/65J
rWdbQicKncEYYj6cuir2LS6/9xZckHZjV6K7Aevt3RSOnfpjXAxXtkeXz+5k6ItTGZhjeuD5uI87
RJQzUomgn6XYIj3Mg9ev8vKuWngv2PgagrL5xWS0ray0CtK/2V7b1RujK8TXKB+mn6Jc6BzC6rmG
l7pcdS0hwcAh2BOsu+cHbG2sjLnJ+57iyWLf2C08oQ0+CweJV9Lfpole4MkDS/36ZZKye/k4bSBe
vHEcEV2UTafTJwllqRtIlvegb8iz9lA/kx9jZP2PBnosQr2axBIf57O0tqk2GU9NEk0/gbEk3wvi
lrF0AP6U21IfZYmBNiV4URIkTW2NqZr6HVEH95yfFRCyuVuTjPIY6Vlo47FBu2cRnIOQNrytTfYu
CHpkIvy2FA0cEDerjhlUw20GcyPC3qg5n1K8Pxsjsj7rYYcdntB26D6dq+3g6UTFxpU551orGXUF
VFgHXe8pidPUrVd1IyIe3Gq/dWJJTYVyg56CrL5qcErcDdYySjKY9FU/hLze8WdkzGid9eH9IM2x
w1a7lM9d2YxHT1GAwJ7ZduktiouheGgiUnqQ9Y5gzkv2P++QjjtDUFVW9E6KIim22qAP5m0/t8s+
ybIs2gKlKbDBUMbdtGpG8rAo1RLXkVbxfS7Q4W24bLPYhXkS7hVAb1QQsUB1Rl8fpFRQ6pIYcttB
W/VmrYW1OMLFHB/ybo7rOyQuITGiHlksfIAwxw11q6MgxtcFqFFFtRVvZYc/bhO1QMz9UUb5l0GW
PdbIkYqLbJMGVePitG8X+EfdbhgReO7QxyBli43OAhY0ZZ9MEoq/aU1u/jSpZBQg/SJ1nEMy2PZL
bk7DtqUpRtZPVNaPOaoleyNRo+VbI+ndNAAMlOc7047tJw3odPHLUaVJgJiRLIO+XzPfEGJVY/NN
r70FAoQ5aO6znQpajFMtUEE7edFAxHBz/Q3UB9c58s7i+Zw5rPZ+gYKStkKqMnEDiRVTQpwMVfsj
nJdmxvDda3IfTaXsN+0I7zGIpr5/2+IBVrusyIy7JTMJTchSExdZB1shOqBuLcI3irBtFVRJrWeB
6Ad0IAkNUHSyYpjxCOp6Ym0mjN0f9NRCZEa4nXjQI1vADUGhNiHjSOYnY850SElePN3LIdQ/QEWN
YboYpC4w/wv1IWKhiPHcZFNIshw+nB0pO0kLASJZb27C19JXrlcSQV/iuYhCT/taI478EeelY2B7
e+SQsCnl5OLoovS0taXKEDChCHyAd8z0aqwUzwdCaaKy2qXc2fCPxsAoKvyzIcLkR9GOCyjKwQKG
lMyJ/R5CDXqajrTIvbSIAthp+uh5pH+6nKH46MwkTdAr+4C3uHW5Z3P9Bg+jl23HKk7nLXuGsEQ0
GLo5QRFDh35Yz6djxgaG0Fc9Qkw4D0hiaNtWy7LBa5jfdincE2Za+i4jK6JDQGutVmeFzSmoOEV8
y9oUP5dJ9DBudVeIr1M1QoBqKzG/w1NqCX/uEMj6whkTlia0treYH+AdRUkeR4EEBZRvJuSMcCpw
y+ArcJu03nk4Jh9jw+jNQK+F9tSFRv3cLRAmfEdv5VFGsGXgZ1aSMIyqsFivoiymCNHKcO+4oRMz
EwCQbxrbmN/2k5GCRuDkMAUCVN6hacqs/JDby9gGjZEAq5hVH3lbw0uwJCi7tdst8tzZJmMTyuIH
eywKxMaOGS2BUw4NISpLKx6J1m2QMY4r/CWShbfNSyD3iFQzJDwLSoguIGWKhQNV3KJz4hoWSmxQ
x++YvmQOZaY+1kiIcmhUvK/zeDvRC/1sVFr/THSExAwUW853FOwYLrzJXj7kOsanNQmo/SwXaRGh
0HT4xgUeXA1Rlln81EN+A69EhDbM42lq8HyWPshqTCM0Va32OeEqSH1AC4xMpyso6AzzjGAPyJOW
+Q0MKUgyplo+zgmaacB0iV0GKtbJSiPlpS0wCg16HbS8JzjW6eM8wb0dzftETFkEEmOMiP9zUIht
U0UNJZiGjh8aihhL5VCa+bs6VoWBZbFK7vtFq+2ANJS095MW2RQNGhM/jlvyFS5DjU+Y4aaNfTcl
YgBYEqU97u8ltrkAN2nMQxvFYfi2mlDsb42xdJwNgeomOVA1tpYN1p81dg3i8I1X6+K9LWbneck9
s/f71CDqSM8zK9sRK9HDPS2F0z0WdmHOH83CVjPIQqjgfAc691dhetEnVnbygvQW78BqmlXvO47a
rQ/IKYxp5oWmCtI1jRlNbSzeyA7PKMKoOMr8dmJpwb/r8sHNook1DtWg8YtIHLUEZuRlxy7jo7at
9ToXO08sHZQHTyGkiqKukNtsoi3pe3Zc/ehyqgjbriYD6Fb2IV/KaQrxxjRLLL8D00ImKTJWund6
r+ufqX0T1+rluSb8KQOhdFuhiUgPwEXLYVfzlVfBoDpTvyPfB7SKG2nEh8clUMWDQefFuLJdfmGf
tfZsiKWm3mXphnG63yFxGYnwhNMfXmjlW24kPjRdzzymsLeX4MrQT+bjeP/6PuviKECfyqOESA0R
qDBMmtNRJzx6iLC99CDVjB2SAqBveaH82yoE/dZVFIXGiTKTe7E1J/xgQuzZHcjMEsg8WF0O/J+J
/3r9an4fYE/OADT3iK732Kd6BAKelwiasA1nzJLtwUwaRcgK5MenPCvVbZspsDcpS+HTkmQlVjSb
0/Bh6s1s2qHfmT4OkH5iH2rY8t7SLFavEuu1vQ0Tt4oO+DOK4t1MYoO7k3nVdjjnlfWtjNeV9PVr
uKyVrW1luF+uKV0Um8bZOaYylYZZN20O+M7bD3Kuo3hr8jZi94FTdGO5BrpADFbIRohi7lJ4D2r6
ZLGkaAFmu7Fn48jfy9YiHRJoOGkzXDmD/K4a/XGbPVDuUrcoGFIypFR5zmme0NjaMvSQOqsakZeR
5vPHkHznn/ZgRj9M1Oto5svUEBso03WGbSwjf6KZ6lVRLlKYyRSTNfIpiAV8kHGE4YTARp38lcya
jSs39Pebc/5rKe6agjIyff/zTvMwk+Crh4s8zqzLd2wbwJ0YBVbRTd1IEfpZQ1V7Q6uw9/getQ3K
UvYaR0TM48eupySEfBlhN75Nh6sALUKyhtO77t1cJ6i7E7OSws/M3Pneaq5d7tDAT29xINSFDzGP
7eHrE+Tslf198393zDw6+FDWz+aHN6VkGeBpOfZWOOwtu50ANo7m7vVRzo5fv0ehic1ERLcIRPSs
WGmVhHTLprZBNbH3luNY+Y7K4qPrjdfECC8MxZnWQgJANcJGoXG6Bikc4M6URPYxHGkdQYUxKfZ2
dA9vLMn0/uvrosZmrLEiHGkvlImqUYLUFrxKVCBI6BlGAd2l5Stspdf6RC9eF1eFgsk26KKuf/5H
VXTW6YfPVW8fXWNqOchM0OEJjMNgncZXqpRnVYH1aVkGgH8KpCZtg3MVYt2YrbE0jjwOoZNBfevE
AWwYyHLoDTGeNzO9sgScFVv+GRBQGvIGVFp8tE6vjf1l5mjUrI5TPj9xKtn2WfdIftibrk9/jRMr
lDcn6ZWZ//KgluOxneeQfl63GlvPBXqaWcdQd+NbAEFqG/cm4WUQObZDpHFoTHR9PAyhvKYLe+Gl
A0iJJMyzKDQKcVbO9BbRAfghE3PMmCerWnufW85y5QIvZ8xaAQZX56KcRUZunN5VpTQCYUq1HMtw
PUY4jf5lrWj5MRuzK+/B5QWZrIRyVR0jUOQhng4VSQDNuAonhKFUI2Qq253bq89/+7KxlaFD6VAM
XqXMZ9czL0leG50k/S+ry/u49gwqwbX3tuvN5oqc9FxMwIw0HYAVqxSERiVDnl4QkXxQNMkzPKq0
j2+IhxM3Zd7IrzhstZup0/DzzpHjGw5kNdiC3iGX3vARashw7Ce7P9A+tf76JeHeusigkcWw6zkv
t0doCMldCluCVDPNL0xNPJW2NtzVFuHI+eIsNwgA8ts8wxDwtzeerh69Ettbf4B53oSPRBmZ/Vyr
Iyc2YgHnZrjh9FERGq7X+9eHupxI6J4Z5HeHFinvujT9scrVZWVlwh3kEWMvB2pkHgHn12trqbF+
b04/4gCtaTyjXV+1N+c7u87rw6xuePe9HHFRFNWkUtsgCykxTzs2fcaRpgdmy9oxnu1WQeUK+xaT
0lDd6N6Q+RBUoj0VMbFJpxioGJCzx2k0F9+e53hnmV24X2pRb3DAk5BnW9pW6Bro6ddv1uULzivH
Sk1DhC83z+b0ZlHQT2LdTOSxa239sRYDNR7IJ5jlvfzaYnK+keSNQDorEWYij2fFkmef8LEhFAu7
vnmMEeoT7ECeXucvWKn7m9BQ8TeVDNrX2XVA1oRmlb81OfgCsV5wBW5KRw2pP7PNZKvMp+UXHaLw
2kfkhalDoX7tF1LMpuJxtjxMkUseDfWkoxwIlMZ4ZPpwpsvD6/f8pVFcepNUA1ESo2g6vefQ50b0
aCzdpIlEAcV5EpeL4ZrG8HIUS+q866w/SDjpUZ6OQlqZ2yISNo+tcr+iIKDDW8JtuBY7czmB2Lbo
hGg4XAnd5LMJtLSeUPYSmccKWO9HDrUmnkwrORBtYWz/9r4xFM0hPkjIs2gWnV6R1PKJijjnXPQB
2KDJct0hVjKC10d56YIs5MKWQQYLX7yzSdoC1E1UoYxjIQrrPl25C9YMrQTR0nBF4rHem9MlBE0X
ez5Ee7QzGO70gvoEntjshUTHF2MM0MZdEXmTOR2kjPv7rA5hNZlD3TSbviv7v79ODCrMdfTz7CDO
HQHodHojrti1J73XvCmhmQaupc83Nla2K5vBF24p31p3Pe5QCbvYDOrER2J0kVwnDGLfFCCSVEyS
o8iAjb7+9F6Y9WzHXEZb/0fj8vSWOo0xtgvB1kck6CmAGOA7tYZ78fVRXrggsoAMh7WMzT+dy9NR
COuWhKxLLHDlkEM1pBI/4eUNoBeMVxboFy6IofDC8uFEYnDe6zW0wXUGthrH2SipaTsuDs8qnK5s
vl66IFrWHKu4JI4hZ7dNAppqCQRl0uNxuKdEuWz6sYYp7znX+oXrtuds0lPV4R3mdMUae34yKGNv
SrqsN46DPaYPCV2EbDPr1mgeJ7uIDp5sp8ekUpp+ZRK+OK5Yt7FIDRxGP31mek4YhFu1xrGs4y8t
LZMNaTt7b/K+SwnhQlfux7+fJHBH19IZYkd5bk2ZLAl0M0wNPibeSs9PKDigZSf4OPv7kZiN6zlg
nfeA0U8vTYFj6VJQGUcDK/lDs0YwEwI9vKVU/JfyLJIA6dILakFIhhzYvmebWmcMXVQpfCGNMZoQ
FS/dXect2pWF8eJZraMg9OXdYhwUWKcX5LZaQ8wAkz4ugWNsnLmp3/WOpm0tWZowGemAWZwk4/zL
64/s3DxH4ZGXgI7MenDlOKef3Ulh5E5RqrgiHVw5+MHRjH90rVI9arJuYfpZnUsNXon00BOubAeF
Xpk9gcUqoppdtvgGXv9BF28/h+c1eoxJS1gu9a3TG1GxyEF+HsqjavLFr5oy+ThOpn5FLbDezpNX
klEQrWAFRSVCY/vsoWpTCFNkHjH/m1641ah3AzGowh1ZEI95OulXFpsXLorPAOVX+7fx9Fx7586T
ghu7FMe+j3FI1uZApkMorrzv4h/91dl14QDiMXqrXopv3endc6FRpuEQxoemt8xPXQikHDysPvwc
VNb8pCuyVMiNbGyItLxInC9g43U+DMjiXReN2tPIbuRxxMH5y5psQbgroXotTINxAhzuAUjZx6ZG
okJZkpQO6QqshGcB5CEFSMC3GRfdvOtmeEABtKfuvafoOJIWnscQiwlSoafRlPWNWdk4u+pa0qPB
HG9EmzyJW/51YIbQrrGclRsvigt9H9lVFW7bpTGAM2nT/G1yOvojSael+rYqh7ABC5pDdaYRW36r
+3oOb51wgVXuCamGjQTj1foEa4sfVuoM2bYb4vpTlGNHIYiRAutGhbn5VPXjHuz7vAIxzN7dJbk7
lcE4zqScIJrEjQ/AqiBgQ7eoBgu4MU1RFNsxNZcZ9HTfo5903VjSrMqjbGMMEZ0o5Uj1ASOsG+8A
VYF/QCVYmP6MTPC4SE7I+zlu4/flQME4YHMW3092UuVb0DDsfwy6Uc8FeSPg7Fz+eMDCEhG5hcIZ
EO7npacQ6i/Z3HxYBA5fAPR1VgboLxy0BkNj3oEyhFcv0OM1Gz1t6w9dV2K70UQ6fQZh1j9YsSad
LcRfUNZAVC2oFdKGaB3J5QE4yORueC8GsS2ciQZYa5VAXDnhU9ymi0wtdpkXPPK9ymYwAWQTEC0g
Pb+3otxPYo0sgZQg5SAd+NGBy7a85YhjOV+8yFGoDHDmEJPiFTAZihZRSMB2IH8DqqyIdzChnA+T
oxmPZg1pLsi6fvjsjRZhBiRYGV8ymeY/wx7JStCRUfI1klNuo9JIR9LkCSRfc6AdIAf6UvFrFQZh
xmaVSzfx2DtHrGeCRAAVZ2CmFwFcfuRUhrDMBRnvCPWW00XPnLSZ0n7dp+wYMfJWP6pqSuMg1RO4
GSGns4M2kylhmctwGxuU4YPJhKi+oVyMYhgaEhwfpY9ZuBlzMRR7u3XhBmb1FFIT9DRIVlSmF2YV
pFToT2lrfKcPNCXbFvlAx7/UN9zJWSgo+mYNliNc7GUzW3VxO5ltBbZbmO43d+mah96jpVapPAHO
YE+ZxQEbb/G2m5GMByX0ks965C1vhAFUzSfQoH+Y7bj5jDAE5eGYJ6huomGY+EXlJCElLmL+Sdqc
F9/O5MtIRBBRdqS7qcYNBxab/qgyJ8/XizH6Eie69Vx5kUv32NDHX6KKSeDuerqsyAEIUPQLW+tQ
0vGVedI8b/lupGHzAzR5+5AYqXos+PaOu1RLyy8Z0Bmy0bEqb7ykmaB8JJPz2cPHTd68ot3j51pb
tL7bx+lPJ4siuYe3CwunDpflc5THxM+5kUQtVE1Evm+i3nOfi2XUiq291O7Rruj3H5ZJX56TvEUV
oDdTlW1MygHv5sWefoxEqUxrT6d5HrKeqlE8ymwj4YLfkza5ZFtptvrb2bD1eEt3e/lgQQzXOJ7T
vtiKsRWAYyOiHDr8CLEPQi2r95CNERCUPS0av4Yqc0DMBWhCb8eYWPiO7tDRyV38hVVkt2Yg+8Lh
l4dzr4DSeAAUe9nV9ISHpDRWQp1D3xaLJljpbHbfGszolvXT6lqfgn1PqJMgdGYuRXUwF/h1q608
JxwAX+sDXXrApwkqE2u3aFzPbeQk7jOBiHwL6LNSApgl/P2NrefMFGJbnGKroqEptotaVgjlXC1B
pmXEpVS25CqWpYl/RCam6I0McdL6wmKf4FMdbmrfLWJM0IBljE+A2vnLw95yHyyvkizhQxsRMEa2
phXEMZw2REws1VYzxd/IW9efARPWxmbxkujOi3QL6K+mrc9GG+e1iyg7M2gWYi8AsXcNAOIihYhY
o7o0PkV1RtQULk77czOiNDnQBmjANenK/qy5vBobjyYoQoLFLX+1HYjuLZgfRDPV0BJlNi8CiQmS
hPKLi+XqtimEyoOB8IXiKOcl6wLQCssQaKLOy0NbtdVzbjgJUw/6w5dqLEEk2UOHDDAVQDP3TpGL
FTcyLvepPTvfZvgkyZ5QJpJvctL0AiBxdMJi9Av2pky17luLdggwUGdZj3VmaV9T7H5ApiLLPhBs
D4oNAmv6sydDk4VmIJw8kDrMzQMSq+jnNCTN09QtwPBj+pg0jQAfmGCGKlpvWZa3mj/DK/qCNISL
6GkXRgGFMkHecmNo6lY5E6FhIlZd/TFvYts4UN8ztUDWEIeDbuYH+gZRHjlxQG3rQA9W2HMR9yy0
PV3ZvKXWBdmx8OzOIwNjVvoR1DBSNb9SMjOOnFh6z7edxjVJFwPzu4ZAJOrQZUuWBZmM3B+TQIFL
kEbMg9UjE/SV6jUSpIq0M/d6rkAUpDMfNgj+HdoBpFvh+8RChzJPvfOTvLrpZ2hFEdqsxiIEosyd
zvBdmpAkZaG+anyqIQlhZPR1P1OIMB6M2pme+BHzE2aH+X0mG6KjOsv7qcacidajuLhVWsMPAR1T
bQd7Glkx8/iLhvLllxhdaJd9t/YwYSFpDjT9NPwJCy97hHVqPdA7dh+WYSLihMeg93B95Hhwhha9
DKVDqgNeu4JdKy2D4wXo2vrNI0Q12Wst2RxUNMyvTUkYwV2Sde0HVind2YLfHxCY1TQGt00y9VnQ
KYJ6e2pg3R6NM2wpUbYAn2GDIqsKZdaE+8FOJSqZMa6HnWi80t7LOTPueYXDMaCeDVKPJuP8w1Ol
He9HgWXEX/DCPOp9lIK0cBcl/FSuOX9WnnxNw4hfmQszRHFpNBmMbAr9AxbfMYFVxsf/k+ah5wzc
iWKZPWRe6U8RqQZ+36LF2rG45O/TrhjflNIcnlsiLCwuYyboYSxa7mebdMXkm940EblUuFC7bKt2
icIxFtMPYXGm7APXt4XGEVvFEp0DxOIEGiocyi56aBqC9TZGn9vvXOZ+DH8Osz+MqYytpq4QCxIb
VydqZwymp4KZLDCmEQg20miQUX3oxzHD+mNbFREpep78Gtjm60e2ruOt28TNdHBV96xP0XNCaF2y
YZPCeW3QU1DDbDg/dgVAwCC0UF9tJnIf7glp0+oN08y5aywZcZNSIyHiU5f6EEi3t8GxF8oM/UVM
yT18B5Oi3zAsEb/HqeE/GQSAfcKvGH/V21y/I+av+k6eo7oH8O7+EF5uioOawEEAS0fr5Ve5mEit
mZeQhBleWyLIhcZTTYoibwMz1Rr70OXEYKEpruUPO1yMjxH67nbXyFrdpOls3yu+c/PWWRr3fgoH
gSA1SwkaRGvQs79HchXuhiQeCsQ8qfe0iBzcHgBhnpbp8gUN1KCpJqB2JMZbb4EiHrRGxyI7arH2
Y47GyPccCrVWVeTmTcNhVRFZUdbjowYp7YM5RD2KAElyF76lRbqbkQfyzGbBweMYdWRgdNBJ1W6y
o+5topvqOdTjqt64tdfRT1j6+k72OtonqRrH9vvGQnU7jGgc/alp2ev1aUp6xvA/7J3ZbtxIm6Zv
ZTDHwxqSQQZJoNEHzEWZsvbFtnxCyLLMfd959f1Q9ff8TiqhbNXxoIBCVbnsEMmIL77lXTChLjcF
ws8Itgkn2A2aF12AQdVBcIZgRlYpUo0vGK4qTwbIOFJe8jp25XOeafdtho9Tghq/kjRPpeh3SEHP
9lP8zS+GtT8qbPcA4WPTqm4Kc9qaSHhJIPK4G2xHWEmPXingik/tGCBKUlbcyViwPkMkuUR9sH2K
W0zVAkDSJIH8U1I79yaZwHWkRvoTWOM0cycEo/VtG+X2rQLSzM1L376C3W9uqq5G1jtfT3FzK3qu
QBDFJpi3LkJ6TEigh1F5XvTWfWgkcm0O6bZ3DJwGPc7cChwORRQOYCC4zocq3KhZA6LbQxLdgp1c
eXGyMkFXGwBzVlof4rJpGdd6XYLmjWX3Q/P0aWOhpvWQYlVGyWb151lYqTeR7zg3WmuhVmjr4fno
5OeR1dQbJTSsm1Zp27VA09cNK8QsbQNgW+E9CIr3dVh604XjePHdGGT5Wi2flXAdokl+2+vyKipq
IGfhriM+zhxxZm4ol2BvSkg0/fa6n+JnTwfdC2llA0x5hfHnysIiDUQpgrNyrwQ6PjH9tWVNa5m3
dzgTAgZeR5H/06dKjLHP0toSBmb/kKjWGk3yAmRbp68m66EiTVT0aUXut2qRNujpafsjSplCuCAD
aAOvIxl+n6YvVofeT2fhzakk/lZhju5SfuCUMW2S4KJVUVNqxCwh7gi08Rx4pQWfgH5mRy4wNDe2
NdBJ1HxrO+LvKqYs/qKItN40WvHLGiktFAY+F5ise9+48TkJIOv1cqtFBXUzVhTjmZkM60kii257
zQ7l2LXBndY5OZdAmeD7VvysELa0vTZcOV1j3ISleZEG468wSaf1qFjdRkLHOnOa8i61/fBBxRwQ
N5Ja/dmWY7MH7Wiv5RTgzdM762zQ8k1o2c3K7M1bCT1pnSowQqLkLpBC+VJFGBuJVDxpJKyzy2yI
vlxeYf85XEIIr6/VsnJeMLh5FjTg1pqcTZqoyVdmlVyWaXeG2mi8SjQMv9sq/MEMoPril0O6Su1q
J9X8XhfR3UhkAHWKOHUp98j//Bz18EGUX1Ot/GW307YR2nlho3wtm7UzamdGaN+VUNET1X9U7cnb
9jUotE5SxRAVZkepdYEXIsqr3rZgDo2532j/iAPx5BjGD5z4vgk6lTpoKw8JusCHy99SP4KufRwH
KHQMIs20eNQN/8WqC//Vj7YJoVfH1Rc8podB4vg0TEl2yzAQDkP+3VeK8QrcPY6LWWB90WIzcyU2
tJzfs1hatJNjknWz3ldaQRqXItKJaUh5J3Lw5bqVNueFleHgHTLxRgxxWuEYh/8C7s+UdMQXE1MA
kfrrPGowUktB5RfBtmmKbR40P6LQKVYzSMukcvQuyJQReAyl86vz7Oiek1+6CNAAL9S67x4l+HZw
xGUi/PtYR6xIwWn6CqVOs2TEGavJiobmJoxgcZDmfxkU62rQjZUAEzpY+Y/MQMKxCdIyWpX2dMO1
thWpfWWEOOCQ0reAxELE09H6zfS9FQxYhdqD9ntw0GNFexe8YbkN+v6avfJzzB+rjD5IqTwUfkLm
XxmPjS2ufcWzwOoUCMEravHFGPZDZHjclipDgVZr5bkmcnHuGD/Y5/jG4cmZrSAIdtzUtHGgwdyW
yezoVdFoWZtOo53rZS2ddRFGzsqzBWCcEvkC/MfHbu2koj1zktwXzE2ictjqdbaLUkRNuWk0hwxY
bei3qPQcMJVs6Y75+GHHW67aZG9hgyZXZamo6t72iMHIUwXRnaMOSXqp1pGu3BtJBbPLBdMs1SfC
Wm2ttAqfgn2V5El9HSQl3hdgqnmhQ1HLK9qFSNT3KfL0DyPq4/RHpqLct3Qwkg1wTVjAuQeN44yR
mg+omv+Qw/y0gv6lYuABPwTvjtsucfCJNbKiQPit8BI7e+z5EtVPYRej4IJNorXR9uFPA0FUZctv
J5DTLsP6b7JTZRNhSBVuAvxOMlxKux5MYDv0wVkdiAJZ2rjKX6G0KkhqykzfgR3R6KJAlnjNesmV
1zRIL5x1WdF81VED/elkIvwmMGCx8MfpEHXv6Sh/n/zeuuMagPjSd0b+TF8FCxhaKoN0Y1ryD40K
A2PVYzXZXfCiCu6LRCTGyjDM7KYPBN8MGI8x7hMdcOtabbF4vaYZiuFs3McVbnV2gxZJEGyo/Ptk
r9dOS31b5oiG4WZqdCuE3+J+i4Fk/+JZdckfPQ0KLB1tMHHLQVD8Xu/T8KqV0tz4Ki6ZbYoDekk7
Y+uoRfmkAyMtdkYPa2Ub1Ao4f+gZ9OKVhjwTDyZO4EqY4/SlCsDf0Nqduv4mb4PwBUg91KAxVGOq
TPx0am78sCbZbdvsSal9svbJmM/AONnFd76jxDKoaR34IyLsQGROovxpIZ0vQIfaVsynwXYBE9cE
P038wMBhMiCg7cT+55aMtbb4ypWQvCI8PRsj6CX0hdmI7HKyEOZbY6Ah6lcDPw4aZ6ZQVoEOFwl2
Wzu8JE0caG48JrRSfJkWN8GEtx1qTFnRcn9lDje4U3kPSZX0T9qYed5a76T+KzVoU6wiT4zlasyT
Pl0nmVS1Xag2dg/ZKonv6sm69Gm5Pkdt1rfXIpnKc8eUGHThgjMSuWorpk8d0kol+mFg7vaeUF4b
p0+eRDyKCy0Qg7JRB5X8zMZWRdtUhYcFGojK6S5MR+W+q0InXbW9UdBh1xD6cAsr1L7JdrLuHS8r
s62uJd1t4gFid9NIq590jFcei2pK701PItZLn57kTDSY/LmkyDOKz8N+FyA0eUxehn3y6VGInGF1
oM8ZI+v2cjqJQ5kWx4i67Qs6TmcNlcZjT5TbjNJkc6K/fGJ0t1R5YOJk00UlWUfhRczDisMZhdby
Cqi4cJjCNaJ+0WpDPqPDBiIoQ1OVTlmrOfk6DY2R3mUXmVjb8HFdP0eF7+yzwyZ+lFl/C3o0c6Dl
qBn9JbMuY6/ZGwPWi2jctNeTIesTb/j9jI33CyYObYdZ4gDJxcMnTsJxxMmlUvejUmjdGWWLvHWi
/HsF1GIDOFvbjIP0dnrhiHtwdcl5TxdyKzLTOzGHejf0BncL9F8w8wMlxtzv8AeJMuwDhJYAh62C
WOLaPtAwzZSiv5jMwDrx2O+GXjDH0NWbCRUoYjIkPVysLfvOKiPP3OudUfANh/os1zP5WbQA6BhV
pSOsAr4FbLUYnGpVaGJ+peEtPdbdmZPFyYWTMZb6eKO8G8/Oq+hAvmdhYYl8xuGz9EjAiyj0pr1X
Su3KouzblVJ0jxIIEOWW326FZ4Yn5nlHvhaUUtBqlg1GlEB4uChgLBMGrjXt69BhUMaNxvAIkQ7g
HtOJjXHkW83YKYGGqg38dXkm41CpKtHa037Q0+lVawpx5dtGfeK4HXuLCLQiysb2m7Fghw9kezTL
qkmd9tKIxTXkWFm4SdcF27ap8m0qKCWxRjmFbX+DPx4MRXmgWfUDDJ4KFGKJbzKDcqyUSk57JlYB
4ofeSIYpm1j/RTe2p4JCuKKdx1nDoyn68dtI11TOZZET0zpDVJuRRD+n0Wps4Nfpo17elCozylqb
+XOf3mmAXgBQoOJIubBENgy2VanO0IM/7ul4GSU6sHmDcd+kNGs1HGAgFUAuP15zPiOLFwTaRkNm
jDOE9ONio4UJlM6cqfB+tguv9TBepyJiLhdEWLKfEno5sgmQujFmuWXCv7QX4b+0cVIh48JrRYyI
0uV+h4paqYTNprcC9S6DQvkwjaH2/PEzHjlMgMaRnITODnV/icQMDLyZazLBvdEk8RfPBPGQpVQH
uXmSPnRkKcApqMQhtjPDEec38AccV44JQMtSH/aGk1WbElsQHJZ9q92nWRafwG+8e5vIMgHeRIWA
7a0JcfjpPv2KuAyJNdzMQFGWSDI7GIUN+3vaOziuPenmyFBW0Jhyk2R0TpDejmw5BIDR+QGcjtCS
swio1AOBUZstATWX0qdoT9DPtdP43Gdr2CSEtAQ/frojIQ5ePbqMZB6ztOxixZprb1DnaBp7ebnN
jESlbZOKu49XORZsELACSqkTRcGXLNChnZIDkdZ4sBihxZeJk3ANw4exfRPk+jdFduplGsIdBxGb
3TpkPV8YFMtnrHta09UFbomeFw6bFuNC7E+8yD9jhj2e2DXH3gW6d1QS5hv8ZfFD1mGWF5WhTFih
1UwNphp/97ZpT4SVY6vMwrq8hBkmu5SG6f3RGbrKGffeZOtnacjEpdSwhv34jR87bQ6iRyAGJZpE
9oKLFaRa43UeHq6jNSk7PTX67ch0hxYCQJW3pT4lyX8ZvlR5nf9u/mP+bS95MVYhRNv//I+Df7su
XrP7pnp9bS6fi+X/efAb6/98+2X/NZ+l7g/+ZZM1YTPetq/VePdaYzD2tsi//s//6S/+Syb/YSwQ
z3/J2wzJjbtXH37anwr6gL//eOvvRPfvQ7BBz//r4jXPXt/9tr+F9xVN/YtMD9UI4itDVs7Zfyvv
K5r4i/MG4krC+aKYtogGdCuaAFX+v1D1gSOBViEIdBiq/095X/4FiwQeKawtAVILUbB/LrxP5g3s
HGysBFQ2K/Ytsb/V2GQp23DfJo72PKZGjigBW/6nZnAR/PFqbv6+N/8U3j/c9m9LUdXMqdQs84/k
12H4rzUtKsty2FdQ51Y9fBlXNTFJ/ieLgF4FFQ5IeSkyqxd6iW7FsC80Oa1NPewB8pTjiUUOj9a/
nmRmW3GTASdbygcNrbCnMu25x+zmlzQTdYdvb38LYMU7cR0s3xl5LgQIDTksdNnIDRYBSSIRE3jA
8SJ0x3K8l5IYFHOc138fYI4ep+J/8Gn+XoYKSAfnTro730p/3MyN7J3C8guMRxrx0AaI3qtMMk4E
pMOrjecAlSpgNzrQG3mWJQYPddh2GHtjZwJ1P2v7WQdH1JCM1jE/1X6coTyf2wvzggiLQiIHNA3H
aREB6TRVVWuJnZReumqyER/dorI3Hy9y7Kk42hbpzJzAmwsAuNXkPep8YteFRjwDQxjM90bvGgos
OXohp77Ux8sB1j/8UrTYAJwo2k7BRX3LfMtcNUXaXAdTa9BCscvbj5/urQb4dwr89tEwbtMBaPAK
uRgXWekka9mCGdolY5/9yEs1/FkwcqUNG2uA3+IQDhlNRzu+GWQnwUvgaYUD89BWj6pvI7wxGiao
Nh+kwVORaqNcYyqIfR1aKj0gmSSXj5CbkaIu6qDetXmsds9ItpjKLeILOsuCYTlFDFieXvSwCHYC
PLbUSX2XyF4wYZ6BBMguGGswKE5fXaaoXe5G4YUnZL/efyxUK83ZUgWRSQlR5fBj4enIZHysd5nf
qKgUQ/Frq7F7HZE4WnXNVAyfjEvzk7EMKRYuAUDqFxs+KUeNUUm1y0ILP9S+Y3wFqmeXqMMpnPn7
uMRKmAQgoQc/xlySxYaoxlYLi2Y5TRN6VblCVzE8JRh+ZJE5gnP5cWNwHxzm8P+njTM5Rh5wLVKW
M8NSmHf2qbb9eIcf2Q00fxAFl+CdZ9j84Tcis1SYs6Y7hsHFKoYq5Ua+j3loaZYntPqOrjSjnREE
RK9syQIwfbTmlSHfRXYVXkQaw+08zwpgrYH4lEb2fGj5LJCI+IuNTsA9fKZyVPVBU9LdqCuG66dx
twppzZy4zo89jj73sai0aDOZ89f7484IzbhUaQzv+szO3N6UQKCZr+7DrDVOcACO7QOd1AReA0Qb
rD0OV8JccCy9MdkpECfI+kW4roz0lDT+YcH49zsjGUOqnSvDhsR2uIgEE2uIJtrllvNsFgl+eFZb
XPapLu8yvRt/acVQ/Ph46x1dEj4eCcTsErSkVAeqb+qYo+1isIIg94Jsq+LNu5PVmKErjgOsqyhp
fqLcI9XiSQ5DOrkoPd253p+ZjYtjZVlt4xtVclZLzbc3nezVlzrHntOtOWz92os73Y2asdFdpy2a
J6FW0U8spRmnjiKvq81MuL0q8qy/HvuYmTKDywqDRFl9R+IiylY2IUgF9FwA0eyN2tt2jJ7tTRBj
pLCKKyesVmWBxcVtHegGTqtW1d5EgFjDrYYyfX0nQ1BZcycJAEEyVXS+HQ9zUqRHgSY/Q/bL1Dvk
n5RxFbJpMPsEBH+tI/73G6hbWZ97aBKD6/CU/EEZEEjedjr6Hesw7hEja/C1E0OgXqp6C1SsLnkZ
KwuLi3OhT1bpQhdO/U2desBWHbz49l1S21c57IEnKUZG1WAeIQ4Nsfe7NMzaOBviZpzdmyxQEKDZ
On6cyH9VEPVbe3WLmXhqhla89X2ti9cwbMcLO2/Q0dMtr0tWeTa0cu2nQ1nuHArkzi2Y5VcrP7Bq
PogVIyDklwzEAc10Y7+GNgcnLzGw7F1FlsQqEMe2Pth41mR871Tg5oDCu/R3UI/xFeKZ2Od6ovHu
y5L5Pqhhr9iOoz8DBAEd/DL8DuWwpJbdk+prxbRhIjBc1kmD+U/mZOMvZSwqDYh4HUVui44bo7Uo
wWNk1NQYrGXuma5XZo3c+VgyZmsc1KOMvrkZJGtG8yMigLJ9cvq4+elxwOp1jhmyBIFSdQ/RaOV3
QYHhC/yyITXFrsQ6O1w3eg/E0gWJa190VhRiWlCn8e1k5Lm4BA6qbGSgaflZZQ8wgif6NWdVUT5I
JU+8nT1y5xVlU6jb0uwlE9Oubs8CbwAbXHLW7kBzYmEJOEucN3Yc4yBlTz8SP9Uu7WHwv9GcG8Ay
K1Fcb8jwzdGt2ix98GWjCKTOSut7Oto5Annc6OGqxTKmXhVWpaRb1FSAQWEBXv8cPd/q1kOgJYAV
QbQ8t4hR/KobRqsrx/PHacUUDLA643GOeGpW+BNp/ZD89hFgtlZ1Amh2HTVp8DwNSAXsu8L0wscC
I4LZ3lyOoLyaBolCptrRvdmn8D6AjzsNhZuw0FQjpAD3V/tMXdmBj9BGaarTpW8h+I7kzkht5Gfl
sG49BMjWkOyUM/IhX0FRKlC+Civ1tbXXWnLGipcANNA6HKctfq/Fj6BzQg6S2o5nATGt3gQWanTg
MUJVu508TVHXgS2rbyjr5/lODnk1D48S+2tSpqAPkSSajK0D8T3YyC52vuJMC8xQlKEO1MdXjWJl
qn7crAORpI+Fxe9yG0erIxeKijFsyiBIX+JhDO+TcDLrzdhz0K8KCxzx2pKp8TsZ89mGsM4K/p4W
1egyfSjztcO3AJQH1AT9PxETSpAC9F5kjbLLClAZcEq1yZFVLGStC5dJdgT+VAaoKhu5PrxEtoDJ
X4RWN62qEW01kF1+VbhlYCb916ErDAySirTLTYGncRN5F94oLPTpfPgPbqVpOKhKvW7+voH/f9vl
f8+qTf/3z67Ov7o1f1sdQvSghUSf+99Oh/Nv+LvfYoi/0Ix/G9lCkcXykiT4b6NDIf+iv8kFT7Jn
Q7aeCer/6rZo9l8MIueLC5UIEk2T31TjiEkjRtP/ElQJOG+QFMC80z7TbTnMZGjsEl8YJ8hZVAAj
zqUNDXVNkr5ZsTa2om/xu5aIxCGY+8fbOFLNH17w/LEOtS5MQZv0HL6/vihJgzrO9abHYhdgb/m9
cZIBm8O8O0dcmMhqNWAAPl7wMBV8W3DuQxlvyRkyNItUcODiTK0JnMNQAqZzBqvYN2HfnJPAf1KX
YX62WaeNx6MugLSwWIq0CPsaJTfdtoyzH/Vspg3wK3j4+IHe5pb/zpHensjQmDCyTRj+C31R9mqS
o6sNdJ5F7BQ3meXloav3SnWPAUKJ5k2ew7NKmZAYrS62g2ZBXNTq7HvNAGGLWW1yIlU88obn3jx/
0c2lUb/ITmsR4nLY8vNEtNi7OXmAFlM39bPf6tGJDPHoWgwGEfpmuope3WEm7GdxmmZRb7rgtazr
ouzbBzwQgJZa6BGeqFiXY4H5e85DGhqjcOdBWixz+xAX2bwvpBugWnqu4Yj9IE3S0grD70uz6/Kb
eDLL80BtsKsFF4BkoqrBksn00p3HkatU7aBE5BCmvkRNMmLd4DUnCrd5Ty02gyRNnpu3KmgFsei5
jHzoSUOXi9tTyTae8MGbImq6/njPHVsFtSogAVydKHMRgv6sp1R8vPEzBn1glXLwXRK6hxhN8FMe
QvMPu3wYXjnK1Qw0Z0X3w2WA4VR9CmLElfrUbKHr+KA9Nf0lH6NqL8Dq2CgmG84GJyL9/uMnPHaq
MHZDHWS2LKAPPO+8P0pG3UDfs/Ghg6rVjEKPmhmW6aupte0sT7s2I19DwrajqdVKpm6wASuaJ4gi
gMeWff4KevOUNemRt86uY0yCDgDzpmUxhNR8KfM4JlampncbF/GwLmo7ffj4yY9EZJuKBn0dGoQ6
geXwwRE56zPDifDLm8vyPp003VXDCq3YFA3trcF5fvl4xWPPZSMsM/txceU4ixU9IGhljhg06VsV
rXiP/qqjK7b+/CrAddHzQKoT9OMiTPZ6qFlwzWYJdGy2EQyvkG5W7O0/WAWCuM7JIF4sJ1kTEiza
kJYmsNaiu9HyBIxnOZUnmiZHwh4oJDJGutRUDUvLK5DpWoK4IsNGBrNnWtDD1huVfN0rivX5B0KE
lZ4WdzMKG8ugZ2Ekhj4UwgWpNXowgIAzZx7c849f2xwwFifdQSyAIp/zCsBjEbbUoUrTRm1YhR4u
cbK3VqEWb2bOKOIX9wFKwatE2Ddd4JwImEdeJQpPs5/OrMFJy/9wu9vgzkulCE3X6JGeL8w63bZT
J1d6lZ0CsRz2UN4uakIyva552AO6YPGQVhpbzcBVDmYr3yYtAGQHJDKtFSSeM/28rNtTw58jJ8vh
LmAwQ8bDrbAIoLA0sUalRHbFKEYYUSl60SI6pVlw7BUas1UiUBDsuZd5ji7TctJ7ywDF3YkdXhEz
GCitrvq2PWXDemyf0JMEbYA0MIpsi0PsGymsoZ5O4aBKfw9hGe0XtQVdSHC5iJCXhdUYJ9A3/G6r
FsYpa8ZjT2rO7V3eJRt12RbN8wbWaKMTQ1KEqSzFSC6lUzWXieYXJzKbY5uFMacNhAgLK5BEh/sy
69WJCWXHp6v668HL7vALrtZxNf2W8JlsH1r7x0fw/V6xkC/hdkEvV6oMvQ4XBE6rh3aXGwBmU7GN
Yk//EkIV2Xx+FabBiBIjIkvNIw5XGWKjblGJN9xQK9K1VaO2TTPEOjHMeP+dACvOwAhJHAa6sFjF
rCEjo20H6T0v5X2kBs5LCwTjVwLF/OzjB3pD8B2GLsRMVEY0oK+AoC7xmHocVDwqFQy5oaW6CB0X
MJ5CzKTXodaZ104Pg2kV2DNvKTU7OhEm/5istbJXm7VidOGPyeNPcaUD1c/t6w5en+kMze8QauO0
HfrSQicZ9QHoQSJNn+IepV+okoiib3OnCi9HRu/xWm+6XrghVMBfTpChAUcDrytoDUhjcJtcNx+g
o0OEjzO0OdwsNNJk24ShSbtLa34LLsVr08yib7nd4xNSFDPvKuUN919MLTMegswkpW8SJ6u3Pj/w
U4AhfLrRs9C8cCzF5xFl6Z97lh2gJ0Iek7i9UyuTG/uG6a9agVP5Wk1Sw/7U5HSOqiQNiMxYEvwz
WeK8F/5I1JJhFgOE6+h2talfpm3xwx41b3/iK/OHLD4ygxeizqyxRvhe3BJxEeS1BSTNxW1i/BIJ
xn3wEoNVmSanAJZH9i4YMHoBeBjPR3GRDUVliAuYGRoujF2MCWUsS9cbYWfgJpqcErg8kuYC4xZA
NKjAKRiW+B7Es4K8TyigMquwXvrW1EI3TgrnphoKpp7kZkCYLMaQsFBUOGuRrY+/RFCHWGvE0W0J
XebEq37LrJfvmoEgcHauSMHM7vCDtoUwGix+Tbdo9OS8oc9V0xgOzZ0SORmy/Fliw7plt7kCPRho
xBCIruoOyLSbFzTN4Zrhw+AOIqMOS6zAuy0HWx1PhMv38ZnvzbQZMcQZBLmEIeS2ntfZQMbilan+
k8nvgAWCYv6m6Ndf+1GTV34Qta+f34Yk/1QjDDNxIFvc51ZA9zIAKg2nzhQXadQaaDmF2m5qYuUE
muPY86EQjb0VcCAbYMLhV2BkHlFfQXg2AwpZWHPSdazhtgrz19GMrqw+n0680WMbH+PAmVpAASKX
gVSgIpHOHuJu2/blri5M/WvCf1wBxRhOIXSPrUW7iVk3ycSstXT4dFnW5iRhNWm6VrR7rVfkCi23
4kIpp1MIuqNLsZWBP9Gc46wdLmVz201dTsoyNRp6AanK7oCxWTR4qnx+d8x7ESWweaC+hMf2Uzri
e0sdZYyqYGCbeI0LhDva5hSnpxQ0j6QLTBh4KGR557HgIkwFFoDrDMwx1KwivhwHY9pSMMufHz/S
kVV0LlZkXt/MCJaFjsa0o9NqwlNQaul1DB19N6nMWE68uaPL8BwwhRgQ4yd8+I0ctY9qpWc7DLQ1
9lmgiwsZDuru8w9DVkJSAgQHNski/yeQ0QFTBUeqqbvbwcGz0i8d/cTBfV+/U6yBxDMITZLe7eJZ
zF7NzSYB304lz6VopL89rb3B+fMiV2ilfPxIRzY3UQhBYRrV3B5Lx7YInrs3oCbmcsGI71pu2fDc
8I6rAv3znS1aqRTvSLQDGEEh7fAbDQamAFEvTdcCrXNRT4O9tYP6kzbPczYB5s+YsRywiThJh6uY
tebn0UQtg+eUtbOVqt0P6WDcl42Nt5jo9RPN0iWT6m1B5t6AqJGxoxJd5PmDU1sjb4s+U5F54crK
Yv2bqRnNuUJD+nYqtOlXGE/avTbGOWwfv+12aEgYZx9/xyObRmD4QysBtWNUfhdbcxJy8OCzmcwy
i4n5rV5srEjRv6J1h3yx1/QnjsKx9YgcCNXOJuFgrA9fM0gF3Usmnprxe7avQLxsnT4IHpvJm1wC
tnL78fMd2adMRBC8wA0Y4ODSab7qBprhb31ipW63dutoa63z8dK05Pd/sBLdM5hicqZ+6IdPhoCI
6lnJQKqsBvqqh9aCKlmXfUnarv906wLO7swc4Hp+i8OHS/kO3h/+rD5SqsZNDeX6q+KX06W0h1NT
mvnzL1IyLi7HQTkQ/C90psOVTLidke6xUqV38Q23wr1tKeM6MaCpugHzzHWnVnLXY1N3IsAcicwz
/oMOLF1+TBkWp75CDQK2KjGzCwb7kbvIc3Wc1E5sjyPbEVVzriy6JdSkSxsGWhqOraDB76LGwIxY
mb5bJdmvrwWvtXfKK+jYYkRn9FzpD5LqLwrtUkwUZjoxU/pRwV3ALN4MwMqOkdpvCropJ7bJsVfI
pGWeJIJHYpx3+PGSaVLmks5ENacc7hIfvZUeN4QTJ/rYKjAzONJocmJRPW+hP8owki08CjL2fTIF
j+j3tSgrnqwNji4CWgyndrBV7+CQqefl6IRRh+ZJMF7KojWvKlX7HOjyraJkmgboGxFceqvLmybL
RakppW26I9Us4hHSOB9KI1qDrDnlZX30gQiCeKLPus9yES0Co5HkZiT0iKLgRuQPzgWcf/NEu3g+
JMvjSxZPb4dpHD3WRbStKjsmr2UHDGEe7vzK9Dd2beXbTkzTvi9zc20pxUWlwtcZkfU8cbcci71k
b6QH3FvEj8Uz+uBu/VbtOMJprH5Nitp/DltHv84cBJI+G3xt0h4YO3Ooxy1iES3UqPVDkLKzaJo9
rmol7O6DvE3OBtH5J57qfUhkKcbvaDpgFcWzHe73vtQDTBonOtaoIgWrXpgZSjGl+YwZiAUFfG6W
AzacR4bbjx/yyMrULSTEBBA26RtT+Y+TVpXTJNFMw2DdNr2zmCL4Ps5N+5Ea1A7cIBfhhmwvXE+j
zhTn47Xff0sKQhIwxjRM0ZkRHT41YtvRmFJdIKWkAyqiMNs1ceTvx/ykicv7ozH7dyELTUUIQWIm
t/wZUDzPrnBfpKWFBIl1gwgWUjRN9/n7heKCkROTUigt5jJs0WQtogHNZmom31mZo6ms+FlOgQ6O
PAvW3YxKSQo460vqsZ0HI4GZdFxPlGYnSzzHRJOqm09/HLY+UYS5O2X7cohiStz3tMIWgOAmdSMa
VB+cESn5ujam/cdLzWnwYURBdxnFbMY1QMXftY1GuH3pGy1GT+vwwW9bGw2npn32+1q9JUYHmy7A
PvDjRY+8RSoNk2Y4PCOV4LzYEb7lJH410OT0Pf/HgC2Om3WK//MfrDJDUmCYwEhfmu1oo2KEFsJ0
rkEZva2n0VgzFBrX/2QVQjLlEzXfcpUix8omQpPDrbLI2/DZgDCkyXRilSPHlQA1l2bzZJXZzOEb
w5xZCRCtR6ai7yaEsVC0Eo6NL6st+hOh90jbjmhIIWiR0pBhO4vY2zM1w+WTPV5aKH5jEKpmGwUn
ydqljaDtB26Ap7A35KbWlGqN9l/6i1IVe9lyMHCBQhYdITWzR0gw09e9ORqf7hPP0Rp2DWCAmUq2
SIMqmY/GQL7sih7mv5FbKj8JPmkff9f3yR2rcB5o+DAu5WUevnG/gvnpxJxB3/LlN2FZ2XlcT1W+
StQgXXFBhic+8ZFDAfWWTum8KNfC4hOPduP4RcknLnypXvaJmLaBGY0nBirHViEZmhsKVG3w4g4f
S1eapp1CKbCoTcUjP8b3Fo/SEyfvSDN6DsQzuxve1cykOFxlYMuMZjNPMfLCuEwjW+7llKF6XTVg
JTE/yL6lMYpsVZrll7HqJ7+mOGjjdd9F9aVpBemJKHfk+NBpmJFizIZp8S62zFjZZgw5bPbeVY07
cPzhWS7L5t5oJv3EpX5kKS4fendzOHBIow8f3UgsxEV0sB1R2gTXaKQmOF4n9bafvOrEQTi2FG0o
oCgzdYAb43ApkWMw/DaCK3O7/InTYn0GdaVcd2hPn7KaO3IcoGoyHYOBOPv3zb/+R67S9sroAYSh
u6F51a6chugqUCzMHjupbGvUjD5/GpiZ0mgl5s1l4eKLOQYViK2lBl15Dz/7PAx3UkVr+ONDvnyD
vDOoKoxL4WWRBonFU/WNWTZWxSpjyyCobAK5VmflvChRPoshROUFZZQZjYPIDeoliweSI2O/Ok4Y
eDO1Q45QjTZD3RQnotbS44rATT9SQzgIUQ8mztYieGdNPeEezjJ27Ltmap7FKNWJEGj8ICCCWZvJ
0bH3hSUBpwFYtPc4QReY/Gqd6qdYH+/fLj8LV/wsaMS5WnZQ9GTsJtVieIvld74SvqFzzTf2WY6r
8ie3y4yR4/3SRZkZSITPw+3Zy6xBhQxEhp0W0bkjg/oLkqCnRvnL4DmvwqyBQevbhN3QD1cROBWk
IUcfcSo5/NDwZfpWGtn3j/fkkUXYktBzMNfgcC/f2liigNvWqoFms4XeSKzXK8MMP5u20KpDEmH2
D0JqhPO8uN5k0TfZ0PPCYmGXG0le+wWL01NKPfxBvJI/88t5HUAI8IxAW1DizE/7R9zQ4YX0DLUR
MQfs/JKDaPzRpVbyA09nhNUn3Sp+N4UzPOI25TyLXiufRZhHzMX62aw3AL6GvD96k5Vb5tZ4Q8Az
y53aJ9Z50g2q9RCnYxGvZAYh4iz0UmXvT3nh76ywaG5aDfVs7CmYB+3JgbOLLItSxvNDJ17GJFam
TYgO7C7rcqGtlWkU7QoptqSmOabq9WZIK6tdV3pfXgRmX4K8Rzz4SVQeeV6aDK2/K/quqFbcIfYu
qWrluW6dBPG3Lo2M1aBLdN0zbMPRmU5sCDA721NUucpJSv3rwWnjq2S0xq+dof0Xe1fS3TaOrf/L
27MPSRActpIo2k7s2IkrTrLBSdIJZxIDQYL89e9T9euqCImiU1i/XR9XGoQAXAz3fgO86ic60jcV
Alcd4c/cwBcSpFsoRvrrJuHkB4OSnRn7/mWcdPUuXWsOhed4q+9h10Ce/XQKPvMljNQO/AWoYasO
nvSFwdWF5Sk10z0uBO2nJZ0gc1hWJgqOMjNBdg9FKOx7VR2OzW3TVl24l7jZlQXU6yJ+JKnJYM0Q
wbYRThV86A8whhzSA29oNRch4FblH5VYDPwoYt4nQE7O3aveoJB/gJhCP2LvhjDfjnue5Ps4Fstn
7vPgPdzrxbxvKwafoG0YsueImljdVmrcvlYkBuROZUaHe2xvEr4YXfsYzRL28oqZ/gOuLScpuEaO
bL+C1B/vYKWZiD2t5eLv4Jou7kOPRO/DcVDjztC4fe/jf2OdTzOUlb02hJ6kSYU+blMzy8OcMWz/
DVDNHYTFNwjfjRtg2LthXBYF91QOZT8oscdfWAPh/JnVcrwp9YB/MSejAc0lobBPKGXF7oGsgpEK
XC0JFJtb3+TQCGQviVhnBhN1Xr2FhWD6yFlLbptVZ7d1Fck7H/rzewLYHFhrhHxaPRa/RwpfQXs+
TlqIxpJpkXu2EYjGz7VYxJ40kDXZAZbWm0Ihs/Fv3yQg5vB+MVjsaVp72ASl9wVnW/uh9Rk0QhvI
c+p9CsiH2WdZtbyVdN74QXDcOMH3EqK/Q/asXHfg0CA9htdvC/nBck7ez2psoC+N///XeYa2ZQFh
Q/N6yFIJTd8JFmcdbOih6hhG8PFljQyy3ZAK8+/JwP15mYDsyWHgw+SR8KZ6MUg2gKG2xONjDKBN
eoBkoYRhX2BSyE12A4f26dpwMHVQrthey7TuzRvgKOLPFZTFusOSDVQcpzaepnycYiAcIMmUxq8h
/tosb2C6QMgz1O63ah+na4lgEB2IdkPU9OTQxSBd77y4TYYn4CTUx+pUoipAnahD4HHozD42BJS9
+xp8r3k/e7L9IGFMC7lgI+i2H0S9vnRqFSMk7NuxST+JzduOkBU04+sh7kH040AeDqjWqfmjrODq
gsWxdtgfpgEq7S3lldopaLB8AAFpflsGdDSQRo0hfUQa2KqtSqX1Haca0vMTZITjXc+7aNn5Ea7P
wOt0BpcvkD0WMPxLqLfAj20CiGKb2fyaVn4f3DS1Hl5D4rKHo8vUYPK2LvrU97H/Dvu/+sSnHtWS
lAh6A3wfP8GXOP/I51VlR+LFIstJBdtaPKskdKbKbJneNGsD5p/xFYw/AR3Ff6Qgdryv6rZ8nNeT
QiIYmxuUUVGi7pD3Ttdp5y2Sfu+y8VhGSfc5qKPysWWChhCM98e1YKbDmJR+Ayn8Fc8D2HCwKjKw
j4Cv/L7PjGD5VNbkzdQLmCtO3Qan7Qzuc7CfqNdsOUwA+5Y3faK6tczNxHUIR4O0gzzABiOJ51Wy
+amEWQxIJ5VMo/cimsFea+gUfGJBFHyS8BKZ73RADfkcxwNuVLczIyh18jRj9yvid4HyqAw/esE8
D9j/6zDZA/HZUli40PYR+TSsTUEkBHFb6sUn+5y0ZzuRdeoJlOdGAWTR6rQIFV43EA3PMtjABs36
IDPIKBzojOso7GJ8AXKZGSIoxTP+XG+JD8n1E/H9Lq70/A0Qrk3s/Zos79oVKt/ji4Z9b3UrJqjl
wtOFcxnfaZ/031ewwkCIreh217bzAs8RUFchc4GyXZgjNJTea7znhx0PPLxnM9iB1GCkBe0dqQBP
24shTG/p5PnBYfCF/2nZsAscGm9Nv3gVkPv4fab7xiMWTruSmtAcFZLdG3YZOE7l8MpbP3vZWP0B
2TLYMi0k7aK8REAhF9514N1uG2+wgPuujnNAj5O3G+ROnxIdkPIASD67I57ftnvhp+h7VDZrltM4
5l/qRY+6SIHFGQ5xBIN30Ot0Db/IdKmOBPoNSM5G1YzUbAYjlZ3xoGq4gzdWW4ilrZ+moF62HEeY
hAJyutKbORPZu9RvT1TbNTaglaL+RA9BiS0jj7DlPXFTB+O+ajWP9rgUQFW1zJJt3oNO7b0Cr3X2
dnwTuruhTZWBezibaA+rD/GgOyMf9JRE1T6CRGruAwef7cWo4kcs9M3shwEH/NeAVBXbR8jizw+r
AcrvXhno8r8Bi3E5WR7CrPw7zGQ876ihCeC/AVU6hAYcKCbRJ5gqTV2BZZ1Mb3wdQT46g59EeB/G
VRMCBR9X8ds6Utj76jjW67GqWRR/UCGoi3kE8XZRhLIDpqpWG23uvS5cg7cZbJzCwmtZFd7iyTPq
22pLOn4MqnqhR9bAhQwsT6jeSz5Bo3VtNHnLN8bgmWT6Kkpvxs7MAXjADEsVL2I6fNT1TL7//kL8
0zMiOD3RTspkAHac8GTnV0jStgrb+QoeA8i/eRX2dA9fkvZNEi/l4+8/dXodWbfVU3Hl9GgB8B+V
h/NPeSQAboRskNoFyhTnUhwfYkmw1qMpM0cZM31Xlyq8VXzdcqX0kP/++7/8qQAtIMF3AkLaGIKl
9au26uHxlNZbdhQTJX8IRswh7aS4Uvb46ZmBUUU1Hk96KONA6sd6y1TtMIZrCljyyFAA9mBTVAg+
mX+YosD1H9I+EHdHZiuDLIQ9oLE/sGTByRWqsc2bBLcvraFKzCdfXHn6/mLugOc85QsAY0K1wcqG
bH7abROM/aCjHvm7sCcAx1LYyJ0sBMgDNrL62Gy8utdNwu8WytKvv5+7Xw3on8UcQB5CJICs74vG
S+CagsdhljJRrCvj+UJRRv39V361QkB7QdYC1KGTzMv5CuW63/CSWqKdJ0eeQylX5VGCi8W6sOwf
rxAk51HMQAUCUKqfnohyinQrhxTQjjprcvgG6PtY0fTb73/Qz8N2+gp4DTjZkF36k6v3wwMxSALc
YJBx2sEyZNyFc2oOCyzurgzbz3kRqAgA3Q3lHbiDnpLo5+MGuTugD0p8xlMdVOgB+cgb2s97IKC5
d5CKw0tFGY2bxmweYNzo5ePatt6OAmxym6p5RqK5rFFezYYrxZBTCJzvOajkQ3MNdWOgMpBIPu9Z
vwoVjbhAw5s99j+XM/WOPg7go2a4oqfgqE27WFfXgCC/GvaTwM0JKoRMrS3pxDJoJ+BIPe10wbBX
/YhLvKnIlf3sl185ydhCeBAUaLuQZVq9TNg5YcU49OkRxkIvvg+fhd+voJ9TDOCmIjEDDjVYR/g5
5wOIA61OyxjnA/D7MNicAv1hgLXcLlBt8jT2gfnPj/p/Bvz/BL8XHrwd/l1//pEA/+e//w8DPkv+
BXN0JGqR/jpnwMfpv7D1Q0UOMHjAxP6k+vwfA57Qf4EDBCASkqInLvcJQfN/DPj4X6AB4I+AsAGD
giJU6E6B907FTSRef8qQI2PAxrbO4psqOGT0jZqvHG/n6/u/7QLUer7kMuxVsepMkk/IT1Tw3VvX
lyqMzRUE6KXmreRck8B5czFDkldSSPl2iZGjfS7NNl65WZ1Hzt/dt7acDHmOVAPak4PlprYnHvQZ
tHNIA+sDADJAT4mImK7JnV/6MadO/LDBK1S4m6UcYqS7UY7agQtWyt24xumn328D5/vo3z/GCv8k
Ez5vsjXOdYBaUxAsUf9u8Rs/fo2S2mAKL9nwRsM2y9/+/oOXftDp7z/8IFzMYRN0+iC8NhJzN1ao
oO3BhqrqK7vn+Y3m719k1ehw91t8OAHSfIG/5HIHjzwWQoBRhdVr2uK2f4/XLVhjQolhRQagiwJx
9Idqlje//4EWpPXvDoTWL0x6Bavplea6LGexBx6tSEjwncMVEgrdolzmfqfXxHs9Qk2izXU4jkDI
eHit9P+oXPl3D6zjuivXfoY3B4YAmKs9DFa/J/AlufL7Lk2gdVMbEakLMhU0X1eVfEBSAqkrGPpc
wWpdaN0mDndpU8eKSJrDW67+5kO+9vXg1VCK//3kXGre2htGb6EcEjA076Zkfh8sAhUltiVuO09q
7Qyw8Wg41ExpPo3etuW+8ZAjjWH8dE357FL3rd0gNGWQrl2D3WCMNBDJcYzbgRAIpYPb+FjbQQiy
C05/7hXDuCbxo6pVNb3vp8m7snde+gGnv/8Q/Sr1tb+gNllsY9Dnaxl5sJQ5+UBemd9TP/++Fv61
8u0CPaiDMBsKV1aA0r7B900GfIZc3xrUB4GMceb4GSvESTSydOFeUgAPEMJtLB4HP9+GoDM5r6GN
5RZqNlZDjPPp/dqnBQ/b7Rluj9WbAXid59/P9aWxsgJ5aU0aLLh2FOHJqblTsFd6XUbrKF5amrbm
ylBdmHG7pFqlcLBNEw7Jrw6OQx4gWW+yMpDXNDIuNW8HNIPTOQYnLnQCmXponZnoIzzh+ZXD5FLz
VkRrlCkAWI3jYu4wAxNkx07poORa4flS81Y865oMa4fEbxGpucUcrCkSa8pfr+JxLn3Aiuc286jI
kA0DM7wXAySW6bDkskm25fH3i+jSB05//yGgk3AlADKZuMhUVb9PUqUeTQ35uysv0NNA/CKebZ50
n80LBZo1KUAwFext0vdCvycCbjd3E9KrydNajiS+dfstVlSDgEIgykCT4kS9BKJzg4vcrmr75Z8x
oP7anexntKlXAdo8fIZbBVb2rerxYN+BvSivnc2nVf+r4bJCei0bSLPAC7SA+CaXh6bEg/mx9yDk
cFdOrG9zU4br8KHrU/IJZbhluDJyl+48JwWvH5dBZ0qWjNuCfbdLO35XQfkuwc2+zXCtg899E01w
DW+QDK4rFDuPrdnKBGnphYzvZn+KtduGadflVxZ7Sdp6rOiBlgX7fEmKNOnIlcVomSD9NX92gpPO
k0E1U2QF8YFly7eAzVNOQabvbnhGkvVNiVTAd+5FC5B1MOSmDwYoueEeXOq0+ZC2ISDZTkvVBhSl
Q0P5uNRRwROmyD7esm/cgCLvtmnbPKFOAgS2glFeSBgqFeUURHAwI2n5b7feW5uGDmScwn80Kkpu
0o8UR+mD8mFs79Y6OV+LgpQwHge6Co6geMnsNepL205DtUpdWWUXosxG8iv4B9PQyLRASp2Ft2kk
pf/F8AARV4WVf1IV0LzfhVvMy6+832DY7fbLrHs9FIk6LCIZF3HKer0D3lH1AF/B/cJxWVn7xwYr
S6Fj4Jy0oEEeg0UL7yAoRTt1n1qbRMwyf4BV5FYomCAX25DARVTy5soedFo8v9j76Gm2fjiJkKuv
PIOjoWjCut+HE8z52DqGbovKJkTi1TOmQT1uqEsC1QvV1pehjK7dWi913boGBDEfItOVW1Em63Sv
18HHXUBUwTWZuEvtW7cAEPDhgiXXrfBYn8HDzLQHBvp54Tatp6/+MPCEz5RPLVqf4EO8X2CjvFN9
cM1B7FLfrWhOh3BDGhfT6k1htW+JnndAIVwjdFxq3TryGx+e9PC23woR1N1RZQM0tyg43L8fmdP4
/mpJWvE6wJpp2wJvKRaPfsOzs52PEQA3QzEtACj8/huXfoEVsmRO5gEqNUtBELhvswl+x0E0tm7P
8cgK2WnAVWjZ4qUYUXa7BUZNH5p1cNxu7DR6gKo2SzeYspaqi17BiDm556Zz7Lp1dcdBzdo2IFMh
xoYFe0kBBYS1blsdnAb+T+zeD8ueslIBBIc0Dx9qc9dO5fQaeOLOLajgGHMWVMiPenOg4VssNcgk
78iCAt0bKlNofrt1/7Sefuh+G9Qz/GFDgyuh3vYtpx/XbB2uLPwLi9KWYKCN1wL8A0Fu0cEBlSgd
AuAB4z+3rltBCzBUFLImnTHy3kcZ4n43wBHNcVqtmG35Jj0P8tr/6XoUinBH59i163a0UviPp1Uw
53B1Rpn11LpyHhhiRSucOOBZrNC6aSDKo4Gj2cFQ4xqY/cKk2uWoChyBEah9tB6F30Qddceyhj+G
05zape4WIj9pXaJxWM70RZdkEi+v2LjdDWykuplIwrq1nXM6MdilQw9+F0B01LHvVqz2sHcHWdbX
+TBvUK6q6m+62a7Jrl4a9dPff4hTkGYmPlaLzvu2iuAaTD96swrdIsm264CFtCRr5U15IvzhoEwN
EO6mHBu3wlQAh9rgJqzzJs6AG27qbqdl+M+Yi3+9xWz6eEIar6y9DF3PdAAkkCKPLCmvOQpfGnUr
To2OwiFCy8UWwEINQFugCQ7eBL6p25qxkQihMBk0usq5WKMTPNsjnBbAIE9fncLJFrIIahbK0fQ4
WZnq7rJGBQfVNmvu1rp1tGrJOClXqospI5+CJnxSEXlya9q6Chu1Nv26Ql+7rrwHbI8f1xASam5t
W3Ga1XWfBEMyFc1SpQdd0ecRBoqOE2rFKVwwPJmlWhew/4RIZ5O8TkLhO/acnG8CKAsvXJnUy4fO
/BumBC8h/WfyCH/FUWhFaVovpYfzei3QLDCBW6iqGGhaUrptvTb+DDpMumojORWgP/ofQPRv6p2q
t2ueQBcC1eb0A1od+h0D0rEf5XYYTfIFlufMbdhtBQSW1iKZa6kLusp13/ccXW+vVV4v9NymXGdD
HNXc66cC7oLZfarK4L6DY8OL01oPrBANp3CSk6yxHE+6ZaRfPiRp7TalNugIvh5Zw4DzLACEJ7Bf
MR87kT669duK0WiJzFITtO016jnS6z2cB+/dmrYidFwYKydSTrnPPG/vwfKh3nzH/IBN0w8CzuHZ
GcLqxM/e9GvyMZVr57a12LR5r8I9XY4Yk64ansZyPLK+ctvJbREFqHuvxCCBn4/bfCOX8FVE3UAe
trQcB4M1HjnednFfwj/HFIP8Z06Lf21ZthhO3U2m0hqd5v0f26zhqvPeaYXYhrdd1ki+tZjEqGq/
SJM9Qe7P7UXkW/GoxQwo8RJPxaqa4HkD8L8AHvia1eCFvcRGvpKBmaGps6lQ0CoEt6G9yVj2wW1Q
rIiEtZ+ikMvyclrjdgsO1ucIoghuO6xvxSQWtoDsOY7kqo7NDuZM3gECLv/Mle7vhWIdmwAeJlNE
Zy8X8Ts5HlJksd3GxDo0q7ISkajWqdApwBwLUeCaifjZrXHrBQrqXrmuA1N5UPGbpUNtX5Dmn1E+
/x4S62IrtfZbr0PjaUcfieZf62iVTqMCWcTzWwogaqsv0kzlsiePFG0bPbu2bWV3g6UGNd0ESBsD
cvtap2VzJyITH1yGPLCFDysVzR3us1goFAKfm9/80cXVFaTqr2MTeL3zUQFVMVraDJFvCERR934E
87VDiBtQ7bS1AC14/gHo00YMtZqpKCP+2VvmFxQf/nAbFys8Z9B7ZEwwLlqX9CB0C/f3NEyc7hEA
oJ53HKJpCfLRUGkrjXnUo39nZuEWoZDOPG+76aGpAzKCKtKW3HcAHOYgDF9TK7g0pVaE6lICc6nn
qQB97ynyun0jK6dLSmDrWEjqDWtJelWEkAzcL30g90HUfHeaThtctaKiAKOMSQHNEH8slbmrE/rO
rWkrPo2cWJuGnizWoFt23ZjAl75v3GAYcLU9n82RLkMGPXBZoIS0HYZtfEiIuoYxuDCbNvtdcygL
wIVPFiOwNiDKaum98mZ/fes2MlZ4Lh7BrhhpzCgsKaHI/mRU+sWtaSs8IRGiKh6PCvLY5VvDwdPu
e7d1aAOpZgZbmwbChsUGWa98Xsrw4HXDV7d+W8FZbxFT0rSqyCoYuEbrQ59eu3aeRvXnkgug8+cr
BX5PYTef6OxVP1O9k7DjuRcxbHuXJtTXxK8vrRjrEKXtYEBipZDrqcmnropePP7P3Hr/ez7/pEBh
gHjs4oRJxP+sbmYFL8dgjtxKdUD7n49OGVZgepMQHY+Cl372Bphe8/dOk2ozMSojeCv9ShWwcI+W
fCMapALYgkIH3+0D1kEaVWWZanC5is14T3UfPtfC7S0ObZ/zcYF7tcCDGU2zNXua/PoNI7FTGQpq
EVbT6cp6Ma+ygIY32IJpOD0F5XLNtvrCSrTxUWEy+3SusRKZD1vXFTw3Ejmi08B3Oe96b5g3GVXJ
Anxnf+fPyVEs4IW7zaYVqODhgsqWYcixPb6a1/BVR82zW9NWeGZL2elGlLJIWDnAlWt9BXsIt7oZ
zvnzQcmwSnwTtrIIxvmRBAJ6kZNbv230Ekj6E4OriyjA2HypId/QtcLpEQfrrPNeMxPBQIw3sogx
MrsMIPSdWPt07zTgNhppIo3wmjETqNtUYg/9piftZW5XUBuKBC5wtQ7UFwVY7T3ciZGoyLXvXdMr
vhBAP9lMNBlQac2KuMnWfp/qOH4Lc4HNcUatG+7c0JgBayeKLZPhPlDRA05St+o5RE3P51R7QzpS
M2K5jJCdbbHXri0ciNNsbp1yOGD2nn8BWGA/K82AsS8rWFENSJ4VjEXCrY4ApZvz9tcWgomyZ7xI
PQWD43nh/XedJVCacFqXNuAo6MGdXDKPQ4d9VYe+jKEtqyrq9u6yAUdJYuCnMfu80F0c7v0YIHaC
169j362InTog8CBmzaFSkpQwMNjC9jOkDCAl4TY21mlqahnLBV7bxVhBfKSe+j9gzux25v3kRROO
S+8lGuM+pBxm0D4E3LqxunHr+SmUf6iIzmQmK+8WXjSMbi/+yMqbKEnhH+zWvBWzBPskDVdMazYw
oY6JTsFKpgyKd44fCM/7j2JcOw58xsgTtZzUNyAD1Lnl5iFSdd44RG9CYIwlL5Joege2/ROcvN+5
DYwVrSVbF2h4laJIhuwTFH6CXQWfD7dBsYFGMLlOUk/3vCAS4jDQ7DM3uu1ntyVjA40m34NMKqFj
gUjNdjGgLztv9ZLcaWAiK1Tl6qFGD/2Ogs6r3tGAw0X3GoopOY3uLx40NsxI1AbwujQcizluS7ZD
tbjBZpPUpt2XfVa2Nz1fl3e6V90tURCiKaaqEvQZFLdEPEJUQsl3WdLHNy3qkuNN0w4QfUogLMIe
oMyT+stuixoh/4CQs6f3/iqG9vNYVXDMjXGxDA8Qeql0nnBt9KELkCXbx6hSm1stvLQpwsRU0S0b
m2XdBz6yCR88IHvXY0AalRxIYtDm0tXTdoTDB3j2fge9m2MfhmY7QNuMDJ9MEkXscYpir/miAipE
kW5hNhfS4PdC6GCDBJI/03Q/JGEAqbI1KfVNGcDK5XWcDuCF+TDdewf1tGU3h7G85bWSWwFB1XQ9
Ln03R4dZRiXN52SJkMLuqjnalyfTSNxns2zdp7ImsPQcaxm8WgbWZLcdCaao2DDay56Sdr6FcHz/
IIfZjw6RP8/brmGSbe+6oBkTt+uZjfaCs4aOW03GIqbViKyPtwtLsLHdlqe1X5KIQa5NdLyo4v4b
i9p3LKkd+23tlTMqMaYL0W+qWaGy7o7RwC05aKsF0hnIlAAZpAL8YbNjXtbusi64Zrh54doXWduk
9EsStyjaFWXYNDvTiu9xI90ufbbacAN6Kwwg/LHQq+YPYIPVNyNkrt22MhvjVcW1r4cwVkUp2+h1
hPsrkP96+ui0VmyMl+zLeZ75PBYtrBXfS3i2Ipk/pNcEJS4Mu43yEkM9gSaSjUWGpPKOhs3raoNl
nlvfrRsNzHnhVJbysVhHzvrDCDejwgi/dnzl2FL3wVAHm0ewIuOyp9CnU4PeoMpOW3Fw+wGnUfvh
YgPJroV51TQWKFR9X3h0Rz3lxuiAJPN521wvchZrMhaVnwFHNik4fOwJ7Ey+u/XdutTMVGxk1iEv
OpFt6Q7a1wQ1duhaumExoIt5/gMWPnSBb0pcEKBfs9PJ0uR1XTteEGz5GZ4srNlKHOGo0cg9EGXx
nnuLXzgNjg32WnxQpWk9jGDVdt1dTGYKVRIhYzd8/0+OuqoZSgCZRmzDg07uqoH4n/CmXd1SwbYR
YQIf561XuK8ilWVuWcR0kfhT4rboQytqQ9LprD6dTk3dQ6N/EeUOrrm929kXWom9QAZGG7yTC28d
yLcKaPNvkEHr3ZCfQWhFLA3J0FRNywvITM/ebZsNwd5ny0Kv1A4v8OrgaH++6sFtZSzu0qHYuoDI
Z95C5mfPkiHkh0WN3jMIZw8eRMaaA25xbQbdQTxGj5VH6eg4+1ZggxQc+7rB/XNZRZXuPXgTQg+i
Gnh3dAsOK7Bjn2x4s5x2JjYF7FVfl+CdrWKdfLdzwYaIbb6WoNeGQwFdfKifmqVZoFnaRvCFcPoF
NkwsVlsvhxAfgA42YMubfgF6/6tb2+n5Auimfp0yvQ0Fl4Pam5J83ybq2nHr4QKXrEBB5qcvcLc9
dmF7F4bKLQVgY8R6z/NLKOaC6hLBObX1IpQalu2t26BYUT1VnSwDuGwVTMs011VY7npaOx6Vtujy
ktTjMGBGi1oa70vfLOSr9HDcuPXdimjVRMMYDUFf4K71kMzbq06UV7RcTrvOL56KNk6sNKgzxnIc
CmXC6i7oZArxsXFxO8RsqNjSxvDFbklfkBZao3DATcVdleihcgtTGzAWZWYk8eD3RQL75b3I0huY
DqxuIWpDxiQfypJl9VBkUbW8VhCt3ydQMH76/Zye1t0vBt7GjWVLu85LgPO92yKBK7+vyizv/GAc
8xivusHtjmVjyNI1ZlAJK8fC1wTa9xWdmlNo+dnodhbbMLLeq5WYsxprk4bv9ORDZpe5LXvfClko
WUypL9F3ZNfooZZI5W/QTnOcXuscHrAYvRaowDxIJHs7rx5/N1TUjc0EzUdrD66HQEPSvDvtwekT
7wktppqmjoMenrfOkV3wWT90KIYjKzGK9MmLYGz++5V5YUvwrcNVr9Ow6rU+GWhDwmkP8qH4uEFe
eHZs38oJQpCGMT7Jrthk8gW5o/s+qV5cuu7baLJo9lGtBkMQpNURpnBCQdZ3IcJNegMWyOfDXuP5
NlTsNOw8ZUg4qvS2j6l2Wu5wrjhvfQwbbTaJzrOyQtopCDksJYzbCQVLhfPWIV2frFQh/xYsU7Ae
hhp4hH0Dff7ZKfkCP+DzD6Tzwjhutl0RVPF6SEvffxzB53vrNrNWtEL5GhmuRXiHMijNeNfAlOMh
DDnVV3r/54v85/0YPjLn3Y8jEhrI+GLpxJr2b0QQDPqmbmchj3iI6fAI751YHQTtoD4Oa5Z0e82T
RvQf4SMM6cg43G6TyIMdYbYxDXWF1WvbN/0A9eZ9L8Ra77eyYtuXka21Pg4cZ+5e08Z8JX0UvZp5
M92tdTUfCdMLmoAGBpzD+zranqsA/Jan9qRT8TzUKVcHPNiiDf9VLvvq5Nv30PDK2w7416q+JyEb
569ug25tM8A1ivBESM5LFjQPc9Zmr6HNDdV6t+atjWb0WrjU+XNbhMb/FofiKQuuyQv/eg+DDOn5
bOKtufZevLQF2YCz7cLoFp7z14Q0TiHzi6ViQ+K09vpyg450ITi0Om6l2rrlkK1APRwWvBDKW7jM
dZVTds1PrT0nEDDejmbaFh734jxql+648a78w2kKbJBctTKIgkvSFvMYVQePbS9TE14bp1Pk/2qc
rC0n8Msaera6LeJO1++Aqo7epFVpPpsm8K5kNi99wtp04LWQlCEXba4MaeNDNQkp6t0skWy/rRcw
2q48qi9NubX9AJ4A9+i4K/Oyntr2qKkJgA7zurzutzTcA9HtllXybRBdWSF3wmSHQRtCD0C3+AUb
keMBlloB7UFwBImAoS0ClOMmshwnElzZoC/NhBXMCQGWcwMH99CWIpluIc1Pj2Oaoe4fl3PnO6EL
/NSKa4q247pOPMh0QEgQXPfyQyYSN2or7OzPdw21ZgLy1bIpkoROR2CuU4j8B26PFd8G0s01UpFE
B1VRR2l0hAtEf0iz2ukd59tIOj/mQdclHYM3d33nM1gwjrHbmCdWGK/E79Q4oelti3JYyBz7OnR6
H0KU9nzAV6iu1Spr2aGtw1cJ9V6J2C2L59sYOsAKMUhxzeCds4i7Rqmp8Ch557Rt2hA6BsO8eSUe
FntQqhzGEPAzy7ro6Na6FaV+1kpGfa8uklrxV0C9vohydROHhWnN+ZCXcVJ6c6jrolvD7qizabjx
RecGRYUJ7Xnr3mpQT+llXdRNIw68Sl97iVS507jYMDrT+EIrMmawDYIbwzEMlz+4bFu3pCLUs8/7
Xo3ZJLpoyA7DLB7abixgeeR2iNtQurUypuxLXKS6CR5bgx78/dbRKzvvhbuOjaSbgc7fwPBDECno
uQM1tucxFIXdxtyK0A0iPWqeeA3WUr/uh5KPYsfkkLkB0uBacD7oGRyRIxi9ZCBajVu4SzsmX42m
rd14kPB5OW9fxwMbEkGyQ79sqNk+AQVwZWQsofv/wq7h7XzedBRvoGLAl6qA7y2ZX/l1T0EwKiEc
+gylpLGoabbBglnMPc1jZNeWvZhaOkOOk8frUejMF/nGgzL83Cc0nGEBRurEKQMPh77zvhlPBNDd
mE7PJTmVtzXxU51XqlXDwW1dWIE+1PUUp0GVHIysYmxQcCoZ9hUMxIjb28PG4cmphSsu4zrXY8Xz
Po2WA88ip0wznE7OhwdXNko46XUenHS/FirA1I4SJyVlaD+eN86TOVJsQuOzhnZzpyKxG7vQDePn
U+s0jioNNrwedB42Ad+TNmh2yEh8cZpVG4Q3tmkKZ0E25XNY9bvU80DgMpHvdq5RK9ZLYE39CPZq
+QhkzW5sZfnQJWR679Z3K9IjWGvBGFFMOQwjYODYbmVer9RxYKxYh9VdMKIQO+XQqAwfh960X2J/
S9yuQTYAb6PVIiY9q3wY4m4P5WoowkTMTfXEp1aodtlENpJSldeJkUfKJuiLw4Fo5zTsNgiPLCHZ
unZSOVn6Coir6Rn0auPYuBWnevlf0r6sSU4k3fKvXOt37nVwfGHsdj8AQUbkLimVWl4wLVmsDo67
gwO/fk5U98wtRS2azrGSlVkqlAQ4vnzLWSZIZonNHjaYlqQdgUua6F4Zq1xC8Fg384BOGPVdQa7F
u+0XYurXcQnJJQQv2LWayp7OhwrsmTzxdZ1hP35d8x5mLj9uMTtoEGWzILASOvpqFX2n6uh19Gr4
wPx47VqhpAwP6fnQEEPSVUfloSwBo/vr6XK+wz+oCVyqfPVhN0XdSGXBy54tj/WsGlVsPOpNERuN
U/Cvv+Z8s3/0NRfrtVxoGYctHoJFMsiXiMGUcJ1fhwSDv82PQ6TrUjjHcfWqGppcAgaWJeP2/XW3
frFcuxbbAfCM5qBXWI42ampzq8rXHXyXSLBExwSugswclm5eClXLKIWA8f66k+8SCQYnP853480B
XpJ9ATeY93vYste90ksc2F6reB9R6zloWcMeEJ6nGSCpr4P9w6Lrx1c6iE04IeEgFajAZLCtGlKq
t9cpN5FLGFgZx70JW64PjZvqbGeqzyRk8vNXzRh6sWLncEPJ2VSyaOF897QTvT63ZPiZbv2fLKVL
FFhJvQ9ngJUPzITgo5wDDh2FP6sR/tnVLxYqHG5Qrt6SpIgDlM6X4NvYD0+vG5aLVdqFUQjn10kU
0Pkq+3TZgU509Wo/vu7yF+s07Ec67sQkBdNwncx8u/L6lof9IF+3Vi8RYNrKGVG8TorEhmmbRNc9
eWUkdin1BSGuyW0RLq1iHH9nPMTwOkAiuUR+wQyiKWsxJcV+lj7qYHgNg0bpXxcQXCK/WhhIun0b
4xwqXMfB6EdYqf3kZPqTmXgJ+0LchDBJqTjngD+0Q3AbD82bV02V30G+ICMEp6whziM+q/Aq1j14
17VX8/vXXf8i9B10OLX9PIoiHsMVEuqxja/PVL2f6QmeM5c/OE0v9b6aoNOx9CUvlA7s0ZXw2763
glTVATxVUZ4qtfv6zu3lz5PrfzpG/dGXXixfsUXlsLRTj7R19bBRDvumj/Sh67Dq+qIu166HQ7mC
XU06UNhep2u7mUGcxl7zWhVIrFu4Ofd7t2ynuoTN8xdKPWB3AwGktUtpu+3ew2/a6Om246HUd4st
fchPaxCLqUvN3ldBkxKaNLRK4fyrEQiNHK8OlrzTWH3RplZzmMadaNSJ7h3knvMNCb2o8m1a4CHd
bbRd30FCzi9NyjpY/EDme2tWO6RhMgccxoUbpOG7Y6g7Dul7hZol/FzBK+hn3KAV4/BeRwqJTCta
+YvSCn9tZtjr5hxwX5rOGKEuWxYfNVf7Nq9wXeoItcOXEUVbMaerCUnoUyZ5VX8amrhLvqlqhtEP
iJz7aFQKta92+3gG6R31rrY1HSAaZTPvGxt2uQBxsoQNYbVGhyAqV5uVEjMtyRbuN6byaNkZuQnl
wpOiYfOuwAubxu0Il4AhE1wv/K4lcyPzs6cuzWrBJ0RhUslcKgjgputU8QlWeL4d6yp38OotBVyb
l7UacWfTYEQKP00B3sjSXJWxQNiIvYSr+Rpva6yb1EhEdnBlDXqVz2qIPk9O8dxv+yq+zQ3s5Qtt
Rtbd7wbOjs/1BJfCe+pKSm/3spZzlfc7OCpxkfg5hCLCzsXc34GhIfG+dNNo3FxF9qSaCwJVY0Rj
8FPeu+PG6eq/TlI18E8eFxSDTwIMpOQJXqYQI8z6IYaTWCVhGGnTfu4Hf3a+3QHagoKOmJf5sOFd
juMpYiikRSfeDbJOO94lBe/qIRv56pVBNWUL7HKOLBd7Q2YLT2ODPeqej9XcPq1rVA0S02GM5qKl
zK7ZWNVxBJXYeutz5DW1/CQdHcabZN2R+NWMzGfTc+1QzIdlJhMRIijnKKUZ3C9p+ybspOEFBFa6
9WaIfIiqNnHQVtvRZnZLBe4W2Sx3QHLC7vaO9PPXqA/AmTGLiPU7wVQo87q0rP2K3Af+0CkgU+OS
25aN9r6bScWfAM+aVNFuAjShZCQju95ZEHW3Ye27/Xsz9OMMxowJxvh+wqKtD4Out+ikVdhOH+pA
SQJT6rirOEuFihN9T5zrwq9xW5YSjsxVoqor75eFXRPTxOPH1vONZdC8J2CjV56GCaSdGe+/lc5X
XZV2Uye/Mson/QHs8rONedPg7ALPY9zugOqzEr88BvG3sTXLflKR3ranbidhmOkaK+lbG2OaH6su
2u9dQqqCRJNsH6SZBT/A9Rke9FNXr/ujB8EjCtCJhm6AzM9KxPxkvRuGXzp0buqblk90uxrHti+v
pigJzc08JSLK2pjG0SfJ4cf4PfRdeQ8KeXCNNtL+DdQWlbaeVXkFgaAgX5td+mt4SCz7EeJB9GOf
NHGSw9JcyDdiq/vhPqzKJjz5sZm3QzDV7XpMNkP4leBrRz4QXnbl23qCR32mNxdAE7EliQWJRnEY
+S27ZebOkt2RE9Vc9+9h3FGODzNLRF3AR3cUuVvbBXunZ9LUBfDTobmbkoV/66EJMGQlSob+oV6J
wVZSj6s/cDhYmyon6FYtN10LgeOirGYNek0gluqpljaJT0prDTvrMjD8a10nrc6qwXauTeUQlgRG
RzFdT7aHPXXufESC3NkhCtMBRub6E3UwoV5yRqoQcoYr7qIJKmvSFkauw2E4S/KkELTbu/sJdpzx
gWnjP0dk8xz2atUAXU5YQfA7hEvVS4klLLK2hyNyxpVn44dtgj8jBI4UvLZtSrt9b07egSX7tMGf
zpRpPTmxYr/ftR/HFL7SZ5tjVLwX+83PC2XPsOAwOBA6qNUkb+Hebc8vUrvZHFjC0ek8DB7+yym4
nwO76uH52x2WpaL9llahk/uNX22FqsUKG6vkSMoNMSKYbHV9snBZC9LdNE3wjrPORHkd8znILVnC
JBfbvrfPhuy0PS5u98nVrMagzCcfldsthVnOIwlt27xD5SjaurTpe5cUUI2v3HXSIYO531ASk0Xc
NTjvXFmyCTjvuF5vFZzmu2zcTeiyWBsRgLdgbNl4sOd2G7518AM/25PGzj02KxHRcUTLuL0foXTX
TOmyxTDQga54OnmThCeYKlv3wOwUDF+iZpX9Le+pxRwbatXX32kvd8wEBck2exgr2SwFnmxtD0x1
sX3Pu6Uur23VtPQEEi3v72YTweDrgO2o5zl8mWj5skMqGZrmtm7Z0Y5NVQHbDAYW5oiEjtJ13bpN
H3WrKDDDETDE5GA1XA/TxW1D9A7fKZ+XsHbr5x6i8eCkJ1E9xtkE+cUqC7A/ldla6vVdG3FHjzLR
4LqwYQBYVS1GBtmmZwdLOTP6FQSSRYQZGgqyfsTtMvaw+q1qjsEQxegcNWUXzE9K7eNwDehuvSMq
gtn5N5waduigkUpI+ObcqaEko/Uk9rudJLGy2In3rTzJFq8eQrMc7ma3Hhvy9AD3C2tOxNWJO66O
w1AcJ/daQxOgwjBam7oEq5xAr67a5yqbGr9tb2iy9kkK1zTJCxEr7G9pR31rHogL5fRlh7lv3Ka9
W1Z22mJK1vsYs7/+2NoVFjR4SAoL9g7lMP9WdhjE6z1qzZoPdGbuiPM/0BUGN1LLwe9C+ArBkxt3
vExTLcXiu0C9F+Hm1OOCMVuupxaw0Id2aeomi9t6tB9XLSL2SUVikyqFQhgZNEaK9tX3AZqp5BGq
9XHyZYx50n2e+qmLkF9BEJFmqo1acVTC2Q3xW00kH9MpmDcchf2K4wPRHiRjecAWkVuINIwwu+5E
8BWq8huc6XGot6d9nronMWN+Hzrie541646aq4JZ9QcWAReR0U2WbYZcNBZwRBzFfBX1gvElpStR
072upxqU4xDynYVO2n68o0r7oE85GFhf2nFya8HCJl4ewoEY6O+iz5o8xXLwdbH0cMp5nKKafpQW
Li+5jUuUAmQTOH6/DboUBTGtjx7Qf6LD274Tdr8J22EasWHGWBuAxQOoJq86iKiau1L1iV4zOMVX
jxuQL0G28kYtb+3uJxCiwXuNfAYZw7LLRBI2+qGzqDGltar66UA38Gr7AhS18CBLOgy5IWWEN9HU
fXgXz/rs5MrtOfiRgFbWVZbIhUW5micSzmm3r9uHVvZQTUp3Bdbikwa5jT5Xlo+3ZpgRcWV11QZZ
2EIVbsuwuy+p8Jy6D9EM2YNjxb3GeS9WgjCdgsCrXbrROHCnBrdA3szj4EQWMT7l3VbPw1UHG+zt
EyPGL0Ukuj6EM4mB5FkYN1TmtAc8OLU03IsEh5F3qWFla+9nQKeSIVNcif62s+X2ILezAepudnpj
pezIQcLBZsUxipAjN3uMbd/3S1CdOj4w9zT3Zbi8HcwcZuiRTNHnrS/9kpW+jo8I1+Ca2YFFA8dq
mpq1rY+10xDWiMGrxmFLs313iU5HmCHx3BkSHSvEAx+8EvSmgpSSSnnSTjarw4hX0GzVUTqOccuv
pa+27zHYP+1dhKWjrvbW7sndFETmkXhIvCIFou624jLaETuFsXlcAg3YrltFxkEjv0M/B2RtLRSF
GjloyHebkdH70QfVoYta3qVKre5m6frkofJQ0M87TOOMrbPPorpsjnEcJ7czr7brKlz7z1u1tO8S
2pusIfxNz4x6z9pkSNKKaAvYydx33ZSupEm8TStEu1uxwapuO/Ilqp55uOpr124yyTGdeab2eV+L
wbTsegN8MX7vAyneVb2nkGWP3CCCY6nE4vu0xMyVoMlvNfneuHJz7xnjfEuXRq0SUM5w8VvenPUA
Tv227pBNkSbcNJx1p8lGyGMaOrZ5xZcwuF7CGGxs0Eo9uTZ1WCb3NlitKxbw/MnzzvuIw/E8XtzN
HGtWfUbkqqYDc1EQHXWjm/i2XZceZq/VsPSpD7WRz3TuNXmY6Ez1ATIN2wBJAsvr0xgsSf8pqOEl
3GZsa1iTE9vWLp1Zg1A0cbNoMtMjRvFpSQNK+3Rj29x8W2FQPt0u67jsX2FK5REO1U4yzO4ea4vp
tAVhqD1ARaeMrozsm/bNGiL3P4xDTFXhBPadHBlNJU7TGX53mISK6ANINS27AX6WhnmYrCw5haBN
rb80AGOrh9k6qUm2JdVSX9vJUsJTCIpItEf3Nuq3N0iNRYQsGJDN/cba3mJfqAfhwzutsCTfdUhW
/aeOdckpHtEio3A3F59CS7vgs0KDFWnyOjI4LqIIXWeYHQiW0nJesLtbM6/5oiojP3Bw+t2z9Njb
P1o7JVGbMzEFOK/KgQXLO+73dq3SIIoETZ0rjcqSkvbRvd3luv0Sg+7ffzcN2GwH2cK28O3W12sC
wQE2mkd4PLNuPQwL1F2vkiaIxkeOVYYdkVAzSWxP9SpQLKwH0JqPLSW1P9Ku7ojK490gBEh7znkF
GfgR+QcivnbKtkWfYxHYuDj/pnXGVP4q6arOPPc2GJdibAOXnKxNZoY3tife5FPUr8vnLmHgIvG6
S+xn57tpKXRFVJAl3RzeNFNV8mxCI9zdbm0bV3glogEZ0KLKnhm9TAhKJw45med5jxMJgvRU3o5V
NF35cpVvJxptDtEB23f9sPV9nxp4g6YghVUzhb+YbMdi85JtWQU71fm0U4sErU5mkVrnx0Cnbnbe
vhGhF/UvC6xN5GHvCKlz7s/nalpZeEwcd67Y1w1GeU2b0jFIymvYMcc8zmy/twHi0Y0EV+uOGXyF
Ez8U1w6bffsl2Zs6xxkflw9jZM2hCaZ9Rk81KIMT4lvqMoI6ok0D6aYyg7wSfU8XB/zZ4utKn5L6
fGJgtFwIdddxbDKcSFo9M5TwSdHW9eByHbDGH5YVRAYkfQH4dbuow+Zetp4gYW627h448PnUlw0f
sCLL+XokKHTcJVHlotNcuv6zRLDi74fO22s3iaGvc7lta8YYNg6UYqryM2Qv2iavFPbOpjXdnXME
AdwOHRJ/6oWsM71v8CUB+4McG2Fofzc5avs7U872ZtZ6bL9EZpXdYZSdeULSSQ8qoOCM4H64PG27
gCFZv8b+mUGM5MVEnMCXHPIbDSYx4oy090IVFK7TczYhvB8zicbmAms8uaK6i33TZtNk1qyfkTEi
sNHJmoHxslVpWGPyTlsX9ZkGUAYQXeiLRHdjMjiUV1ywJ+pa+IXVH1e/TPvtHq9b+x4yH2N0q3gz
NzZzdNHNzSgBo4GE2rrmMDYfZ1hHxw8RLAzzZRRrC954CaveAee8eBPWFMlraZEapRzWd9d7WwYr
4IVTv+cdWo6sSksHEtG3coA1xynqEDqnJbj58mV0KELgzELMD2u+laDjvDtsb3eBTEb3Ds2JyNx6
0L77B+NhGXkfz1DjyaQ02j8o9I6+xvsQQOamYq7+UI8VuEWd07oHbErFTypKXJPCrbVOfQdLCWTM
sM7D3rfoD3WDHBEVOVt0dt7CFHvEWjbpjsodyzvB67q/2bxAmpmCjhN+RoA90GxEIro8bLra/Rui
p0B89OU0zA/z0iTNtayTSjUHNZddc1qqeg1r7LcR+6XziCY/d1vlEWDviYaocDdO+3vUWRWwQgsS
crWmK85yc1xb67Gyo+k5ojUtUBIPb8BFx0EiGRSh08HzWbzHevD9IaldDaEUGQ7rrZfz0H3yCgls
agxqbHdhEPHhBb7xSZd3Y2mipyDa1XK/EWQl9+UIQ6w3EgWo6Ne0e77XltLhFzbYRBzXsOpJFsfQ
Fb7FQVbhsK5WFvm85GKVOoOlEFCS2R4CK/BugQgMueYQtCE3mFiiu545jTUczsg63CUa5aiUa+oh
C61r80IYber7aC8HwC9K0g1H6HMH0SPoYYKPGcxudo8y97DpAjZ13hQA9GiVoXjM5q+DVzaAD9zu
5CnokTV+JL2aELpzxHd5aBLdgnOHOFPdzyiTdBlg5M7OKSQnwugGkDKGGJq5YDg2aCcvX320JRZP
xUt35atG+twwrbtDT6mc8gjGGw5u8EZtdYGgt09uyhgqU8CY9WcXJJhCjXlbN8l6XTrgjzPA4auE
5SCcEwv56FKhbYeOz1hd82WlO7Zmp+Mj9skRTckJR1iKclPYpeDF7W0+qWHui3idw+lFNKzrA4RI
YewobD2h1QBzetWDttKhEeBstigch3EW9Ca54pGOtvXUhZLKZ0jjKnd7nnOrxoM3cRtnbbjS8YGJ
pl8/BHiaJEjr0NFxLs6ivYi7F7kv8f18ThRuymDsVpwxgAVCR2crq+phU6FFTGZmysmCnAypuchQ
UmYIyolVyfCt2bBlA8K0CUVejFuCqZih4Ym4EMscZXOYcozm2ibjLB9Y3S4VTkTZ7t+7GkXXz23r
x66Iq3gIPEZX0wGWs9w0b2JENTgaokTErNDY2qeXWsfMy9SFCURpvYhn+RSiDNHA5QJlTvc1gWpl
96yDeQwexwp17TfLOR4HMXuTfZSJZYJ8K9hB2vSnWqG8j0kSa1oYgfiOH2AXN083IDpVzGc7SuUj
AvrGiEbkAIc5eeM1Cua3CCIkv+3mOLbvhr7tzLWoqB9PwQz/6c/oupQk48PKwV0YVTCnvYh8cDsS
iPC8CWY7Nx+DHfZrWYIAYDhss5LmvrEOeH7FiFie9h7IrUwSi1p2Q/sBShqmCtw3ya0un6i3dRYN
kHFvl/062OFSbJAvjXV/8rqiW4owo0WxQqxuPm7jkNCjQTHRX/Ud38kziieMXTcdGh6ZJgp9zgNo
k8TI8xm+I4U/Fw6CYjJRNGeUqzZIsebuuLZbjJYKgwpAQUIgSKeiCUKUtfmASvaW9nCSkuk2rZrl
phYsPrp1TvajjteADFCuivycoHRRwRJqnJOwvWWhsfaZWYhHv4gqntUtQQlQFD2r5+Sd96hA530l
2wokLOBuHpth6PlNWfVD985LDMzNFsnOXpMZziF3C+41gnHztrPHdhaqul5bk3TvEc825ZKRmW/N
lLejVKjOxZCiakg2YzHrIIPEAd90jnaHkEnRAfV0VmoVnyDURmyYJQl0/tRBoeJt55NQ3mBgnWi1
eVwNBg2tIcwEeDdHItneUQw7OCQJq7v9PYrE5VosWMlFsu/iFrkCD26ioEzQ2eIEIl3RuVshoyvS
cq6vulZM7HbvRxBMw2gb3SffzAm4+d0MhYTCwY93q9PQcybQyomALSGTlUvGkb/Zz2qJZfQ4gl1u
o+KsaBkidVsZPKyl2ZOlzRLlfZdvypyNs5zl98yU8XCKQVj0x2nQM82rZdPDbWQhx4FKEEFbadyM
mIsGtcowDWwYBgVaMa7Je1kliK71ZLVIOVUN/bIKmGXflHvVrm/BPI8dSox1afbvdGC0+qq7kfQn
QsHoOhEUt6Y7kKONe+qhvFu/HwcWr7dhHNjtl21irb7dtiqwqGOskcwQwaA4jjLajBJyYy0wTZOL
72airM/cBn/Ek8EttPm8R1GXAQLM0RqM4zOKcJFFAgDnfb/AAPU98V1l74zbw+FawN0LcQGesASk
O3EbDLCtiNuvqGYENG+ZDLSFJiUCscwOmO3qgNp7h+IANtJzNuPP8UgSmIVmWxCEBotFTgaocM3O
I5hoZOVVSgxLHqxY+gCs6kY03+fz+fhdzGCJgzLLqtM0JghFCPa7/h01JnJYexVTk0u1tCCPIpOG
H46oSUNyGrEAKAJaTeV9VAvnC2yjkHxb+qFZXly76vV23IViHxAM8HhN26mdr7dN7OsHKZReHnBq
V/RoEa6kCpoeUwrPk+pcE9TrgjMXfZpHBMeJuLY1ANX3qAcr8Hqh8r4jg586JOcM/nwxc1/Az5tk
Cv5E5A8r1x2KE2aq36IbHFb5ssB79m0LABfORVgJQKIuWWSZPAtNEgBqB4Ky/XI1lGYaXdqA1hSn
o0S7lGZo8Zn5BflyhRoV8lLiviAp25sg5Q4N4zZl2GUdSiX9CFB7Ci1u7atiBQsOHijDGvP6E4ik
22zS2cOrY7pSSDmaNvMTZJL9NfLhlYW5oTU61vnrgAEXGBW+xYMaB9sfSPKxjZ/48jok76V6Cevp
gtowrkubtxKpT8Neide/dLgaIQ2XlI0QBQ4rgow1WcidxZ75Mx/uP1HHIZcmV8i7Iwf4C8LvAKtg
qsfG3SgfjBBcs0Yju42WFhrkIpmix9WiTpTBOzQg2RisSD3++rWcQWV/AG24FDqpUA9em8CIYoR1
Yp/D3369A1JpyhA1odeBwr/8Ca35T5Ab4QVQ1Ex2szGlvAD7eBLv3DaWc64rRJugqiIhywi45j1i
w3Ubjn/9cH+Co7mUQmkBRsGeHrGCSxgAOGhcHCYUtn7yQH929Quoi4Z9mBV1wtCmVl87Ez57qcvX
IYAutVAQLE9KVyUrNngMpLXZTs3c01de/ALO4sLQDePMWYGC1wFdmyYtQ5Q5XjfmF+u8XJfGsaTh
RUUCi5N1KZF+4wx+1dUvhVCiTlNAETAuSNggBOoSWNrt47u/vvifzNBLHRRuQuX12mK61CKJvtuh
UT4jfItgYiIjpVM9A/p5BKOC6fu//so/mUPkfCu/0cyrZeUFBCJYAe9F9iGejL1vQxRp/vrqv66t
P1jdl4ooot0oX7YqLpRMapS7kmHzqOTiv5ctdPw5RvyLvxnicOBXjW6f2r15CjHT2LG0zVwjY6jq
A6zgvq8LhU9s6gQCo3/e3X99W/9X9TI+/vM+7D/+Gz9/G/Vmmqp2Fz/+42lU+PPf59/5v//mx9/4
x9XLeP9FvdjLf/TD7+C6//re/Iv78sMPB0THbnszv5jt7Yude/fr9XGH53/5//rhf7z8epWnTb/8
/W/fUNp156tBhmj4278+On3/+9/CEEvqv357/X99eH6Av//tNHwfhxfbfPnd77x8sQ6/Hof/SeAn
RCMJ6Escnc80/3L+JGH4ICQhStFMEHS0sIkOMFis//439p8JGtRQEwUrhkNy4swyteN8/igIcT0i
KD6MwSRmEmoh/+fmfng9//O6/mOY1ePYDM7iS384KoREPknBIohAeUahgl56lDAj45LN2PeUck7m
PKzmOo1Q7e2RAIZaFTao0WfFJGvUcarPdV7p+mr/yRZwcWz+8z5iKhJIKgBChme+WDuCIJYrgZla
KFLIK4A+/HBPOJzqUkjykV+2QaGJP6G6+W1Hm/jeoy8xolcw1T/ZL348O3EjglFGoxgJDMfIXFLZ
gX5K7LTauIim8VsAj+lvPev8p2BAzXZO2p8JhP5u/PF1Au8zAS80hJnQxUFagkaATv4aF7UT0T1y
ovimjqa9ST2p6X1A1iXJ0B7dv4ohZEcel/LNb2brvybEbyfAj5vVP59X0FCEaIoxBuryjwNvo7rn
U+zjIrY9IMGAlb2NoeR39YpvgRADg0A54t1L1rSgwywB7MCo9mb8ALRjeah61/6ElXgerP/ZGX99
FpS2SCRphNH8HUNuxOStKj/RYvTWXnsCzNwZjpGtyFN/sgv/fth4GHMYaIaMRZG89COxCWCesDqI
Cu/67oYZy2+aljRPfz1sv38gjJVkEHPkUgKRcnH+DujTJYsJlsKL1h34SNCICOIF3aeu//TXX/W7
B0poGGNTgXUdx59L/4OpquDFx2xQdJsSGRk7lRHAHX4ybL97oASvhvMkokkc899xoYH/2SAHKcrC
bk0wHkw9wcZttxKFwq2R4fd/95lYiBUMeh5HESa5xEdXbQMDCh6WBUikcZ0tUzX6DBVa9/7f/x6G
3TjCd5EQC/rHNbSgwcZnoLKQVtTqjYSyeCpiAN/+/77lgrRmUGVEAc+WBfLQ+TR2bCuWqf2ZrsHl
G8I5IM6jBmSyICy+5NoAvEejpRt8gex5u6uWbsnQqBueq9ro018/0B98lcRWwDC3Y4ET6Pz5b+Il
KMWqrjXI6S2KIulaBf2UGjIT4OmwX/xk5v1KQfrt5oAHk3HICB4rZEJeMsIVwDc18KZo3e+0oYWt
xxYwOsHKmw5qwcMz5ApJm5//F1+3qobES2w1W+5n36NXS2sI2uTS7p4ALQXEK2qHu/4Qx8uMklSr
h/m5seM4vbOyS2oEsx1w0gqorS1FGVfvByp6/QYlUsCWDQCm7oTOXPMpjAbrr2IXE5nNZjYrhOJR
rLlptE7KkyKWX+01SsNXaA+F6uR54Gafdgsx03GLuuE5IosBO8QMDrgoGqw/0aX5/SuKCKXsfBYm
hLFLLuM8l1FbKeILVbY0nSBLlMdTI4u17X+mw31eJD++H3yVENi9cf4Dg0h/nA1naNpQRbEvuilE
wxQlu6sS/btiGEzwSLQcb4KYJm//3SkYIQLDaUEjyrGCz7vib6YgVFindazt/+bszHbkRpIu/UQE
SDrX29gYqZRSKq2luiHUUhf3fefTz0f9888kPYggQnXRKJTQsnCnubstx86ZQOYq6jkKOtjoAL1q
V7srsz2Zpo3N5IqlWqNCk+YIVV8bawKwSGzxeJkoD4HdG8anZR8OAsjR6eF16Y6puvpy0y4PrmQq
0TUrgN2DcpkbenGZJd+tYcyQcG3EDjPMcu1I300YJkZ4MxxdlR8O1Q962qnjeEG6faGrSt035WDP
1yjPdBoByvjN7RzGKPQpVh6+QHTBTWU6fHiHWFkKGulw0qvO8vEChaOanEDL0BR1Gqpqx55aQX9+
dFM5CsuDzHp1l5t+vanIydZ60fXqJW9L/SxC6696DsUpS6iY37ckP8YOh87hfSQiIz3gglxbspwo
SizfnS96Z/5qWtO/tMqUPHy2McJCuIKtJQuQ3JEg3GpdZJUuBXByun9We3W7sGM0obMfDDJ/r+eV
KelsF41FbWjKVNiJIEwfnbD0RpeRmPu7dnu+WBDRBWQQpksXVQpleZfB8YNdvsxTVh2E2S4q5TQf
/NAqdvZu4wMZKgO65Gfw1+OD6w/UlEo8a1WkXpDAFeechsuhNCpz5xTLuQjbZqDqxrAbsaypyUzw
bq3QlOG+vCAMkRcHxmMEQ0mlGv0HnBiT8dOsRDsmN/bQQC3Z5Z3UdQgsloW/uhB5TSygopZ6cRr9
C3NK7bOdhv/o9MEf/1iknUSB9uLjpAZrQ2Y2NUGSdyoF2Wj6TF2jYxCgDb3JDvckvTbWRIABppaE
jhxLZuUwgBADoNcnGq+x716hQit1bzRb5oAKIfzxoQKlDZWFII/TLTTKTNO54UXIOkcpMgBjxGmA
ViCO+w4wydpJmDdcY2VEuotiBlbAjs7cEMuIy8EtKu1UheMRTPH8WdTJHh+LxEbzv6ty6dVCOstH
k66kvCnnqrb1+VKLpgbbmKcD+AWzB39awcxJDwdSSuc4pZ3O2SshoT9GRliC36Xx+MnX1OTZiBhS
OKt8KP+fian87/eP/+Ix64eIKMkiAl8yTGZDFjd45bqTANiw9MwvTTxAhtaUfzNP9ViZddkG/val
MmCrNhT4cnhcKzAVxWDxLoajVv9kvu1/5j9FD39drhbCIdPhH+xJm83gGbFkqNDtQh7pAMb3JZ7K
X342/0tbbOf9/j2CLu0bubKBjpWlW4Ylj6hrk1ElahgMF/BVQX8uIr2DIDCLi/ll1DsYQXuYGwav
LJusuBYTIr9vx6yv3tVqDZ4lKJIyfcns2rXaI2MPdf8cAPsBuJv7LmAEBOQBFtSwdyGVaHIO3Mwp
x6cYb5mugiED89RaKsxvtTDLT4lqtO9VSgNadlTK0P28DFLpv6Fj+fgmbml5nQDKRv0vvbZKxTlk
SVX/JMEANRtxkzKBGEzxR1ANiX6+7163twhD44Jd4np0TLrma/cKmqkrUtsgpGJG8iwCkPZdZLhH
3VD3TN16MnEfST9PCwg2TS4ulJWt8LhUw8Ut8tGbpl4/VWa0Nxp/U3NzCNZU3bC5FW0XAI70Kuug
tQP64P2lsRmtG+bxlz402cUKXOUYMXH6lpnO4m3DiMRR0Uf9fa6ChNlJy2531dJIyAx2VONXyGV6
sGcdIndgSNMxSg9B7HbfAN2Dy7P86KGy/HJ0KXNyN5sUXZflSsWUxHKrLGvy/gIkqjuoBUH3HLh7
LdGNBfFu8uwbNjYo3azdxBC1kscVCyJzyg+xOesfmYgSBz2u9B3ixG1TJgG+TZTgyqxKqpI0oCQa
TMV9+jFAWf6wZLLfVRQCTo86P3tn6To3hMVTKjffHFsbFGDk/aVqosYrrCn7u9RN88UKtGxP7PA2
EVxsmZYLgbxjuDLthDrG9M1NaEQq1z0zUXHpEucTkxHgqXQwaamxRzG0tY/LxWc7ZEUkMsufv3o4
GAXqJtdaDBYqs7tNkZ5z1RivOcncw/tIfY1qIQVmnhBk4tamqgjBUrAV/QWwGHOGacWImRna56wc
58v9T+byV62vdYaY4ZvmVqfmwdlam3JBsgBYGfWL2sygJQezrqrzSFRcHQDjVMqB960Qh1ifopdJ
W9hmdceY94R6bveWX2FCFAecyCClkH7F3BqGojv8CoHABxhZZZ4Bz7XtUwhGd2dzb69NR6ecbrk2
B5z0YfnzV9/RGtOgHXJVXOyW1WQi1UBrhMn5/r5urYi1MMZMuYK7WfIWUA/g46NSvzDi+hmJm/oa
5jzStukG3n1LW+txkUVk34haOXfr9UzAfct6bPXLqKXdB2YzTOQCnWjHTzasgMan+2TqBu0gmVFK
y4UD5LxWLgYKQsdFcNRbKsUPZ4CuoFAOq4Gmka2b0lsTMWQ/K0MTINcUZx23IWP1h0AphmJn024/
j8ugDZ7PA7r03aQTZmalm4Qm7IlNXkRvrNqIzx3/82zNvrXzdt1eVJgih6FxZvCIyew7RlIJ+B/m
wBMVY5SMNndEB0qTUruke6l97SC4iTxgV7uLvP1mS/NvebVdas6UktaeoYyJD2t8FEElmjsx0yxV
BMdCORWP+gZRKPEnDsgno0om+XoSLrBdJJEAlCjjeZpB8tr+g/1/HmYeZCqyusatSK4ry2r3eg8y
p6HaAY7UObYG86qMbdg7KfvNfUgjl/zAFqhEYVGmTySkdMM4V8cLMkNtf1Q0ZkrBJbYANocs7pMn
ipuu8t9WN3IE11IdOC6g3DmMH/Uafof4HR0AHhY0hdffrkeiwmd0jd9hZG9p85qnwbTeMYH9gbmC
7mS5zWPojd/7a6A6Cgmq6xhLrCVZpLrQInSgXsToVF4/OfBzjyJ4iJwLKxavjCDfpV7BkZBpqK28
B3egAj3oskoFx1ZxIoZhT/fk5nhjBSfh1LEQ05HJi6KC/cvc2fTKDnRoHTn2cdDrXxA8KKf7t++W
JZtyAfUkqknE4+tdG7JKA51PL5oZtF8WMcm3wm4KKLwCZ8czl/1fvdSsiftdo/VsaeSXUmZRKWGt
u00qPMa71QM6ENFpNG36b1k8fcoU03oWiOG+Hcvi4crIb8usjZY3l78cI5RdEzOtVwhPZ4SdxCZw
rtCH5ycI0P2d7VwWcbNI27KJ55YlyvyiI8OeolMxFQ4aE57uAPSNntIX5H2RIZz75Of9z3dzRZL0
UT/V2FKeHUvmvmznITdisxKeI5T2ZPVNdhajWewk6r8L6dKyuICpZtA7pYsv86M3wQjQVlBPWmgk
AIiXjC2cJ6cCjdnnzMsfpiEPib7S0mWeK6jMl9mcqm8zJCIZ+OpMdw7csHN01IAC/CyGCuHByVDh
dBj1xOzem2nT72EONjyb38xDzDmi/mZJKYopGHSiDat7CmO0Xumn4Tn01eDZbAxn57Lb+goATJfT
ujSV5aR5cmNcfx50z2dgAHTB1F4tJVGf7n/rrQVRqqRezqVgAGNZH1VbTxodggCDog8yTh1a1ID3
KVIxLRFf/8DUcr2RoeuaLt9yDRlxFmml4UG7kp9SkZSHPBKKN7jDo+kqDswxwZBBAH0jtxj2zDf5
emZ4aWHNbyojMo5Mjmc7cdnW1gFAogpAAEjcLG0d4OWQW1YRnjENPWwhNhwSauif3DBVdq653/UE
+awQnBOakxczRCJFLVPTNYOL6JwXF1Z7GQbLPUO6pp2NQGvOujbmz0oiirdoGIJdK+rpfRkOxclW
uPYUYc4HEjPj8VuJRgEPMXtMiCMrOzuKOwU+YZYHmjl6b5ij9T1VqvHKMwOz56y0O4/kxi24NCbY
aAtSKFpWa0/N9VSrkiAyPS1x1WM95y8dohNdpDFgFUW/7vvq1uGzbYqIOt0DwCrSC+Z2kIHBBmB6
cFIVNNlD8bGNXX9nSVse5C6xGzmRynUiRRcRDDNzQBERXvI6e4G6qzmVVIivCsxOO6Y2FuQyH43g
LhyL/JuUTAZu3pcTRC6enbaWlykpvpMLayeDuAnrLYeuKe0dLi7XxCnW38go49RURm6TPLHrU2EP
49mAxuAzLH7FUxEaJaRKxV5vcSMGWHouS7WXAJgsaW3UjG1HLerE8hhGi8tTzFzNf5jkj9GpH8a6
fopTJ+kZntT9H6odz9/ve8rGNyQlc3kwbQrPtoy7L8yRIbvMIHbTW6r6ZVh+yizF8EI7rM73Td2E
4ewucEewMiZXAGig9ULHgvGcsmWhfE3HPDfo+VrHpKX1/1wA1dEPyHYwx1HHevfBMYZmRA2pT4LL
/V+xud2wi9hkHOQ3svpRCOl2W0ya5TEMxQgU7FhdekrSOXynav5QHGq76j4SpJcnWJbEjvGt3eZz
ChyYrjkVrvUWAGKsYsUubQ8umsZjOmC4qoplXRQxP6bs+Tsod1+bkny56fuWWl1je11eW0d1Hhnq
DozHNBr/xwojl7agekAYKSfC0TD3IqcJ5Nl+PF0NLXWf9Fh/jCj2/1ohhuAfeDLIFdfbBjtH3jgp
38zNjOmpEfHfS9lq5/BvXTGE/P/PyPLtXtWQBjHb9VSOlmeGyK+p5vhJnZ1g5wxs3TCOS/WIFjIx
kaxmIiYwpsaC7UmG9i33t3+YkuotVTHYkYboB3Od3Y7LbS3LJf11eHxBYcqnTo8dKI1hgffAAUff
qO0nbwe6ZXvY9C3PdsE6A6ClO3lTYs+VkLG0KMUMnPBvoHLTD9XsK5dQLfSdFd2a4vUEHb2UeVwV
apv1hwpykdmTis/lEcHEgug9ZdStDvOc/bp/V2xaIl6hGUM4RlFpbWmEgWvMEsX0GPyqzlauKKdJ
q+Ckq/K95oHFX7WOkFiUARhpyaYBZiyO88r7oD2CJISX3IMmrvkyctaO4az5p67TdHSj2r1pl82l
YYmLUKNWJqO/06JGW6vFXpCo7celQ3gCyD689CCCz/d38dYDf3eyVPBIwBkMuS9ik1ZmaVbgGvDc
XdWKWVQ3LdTTH1hxdcpVIMng6JXiK3su1bqZWVAcJBCGqln/rhqGdKfxcvuGUePQBZcQaTMRgmQl
jiFDXSq2njYL2HpCWz1C+8h0XxwNl3RgQBL2vPrY1IN+HTSKTfcXueUltGL+B6VBBW7Z6ldeYrcK
lVoIqTwzHbRjDpyQ4fSueudHDP8hhuHvBO63j6XLIdMdzWK4X3VuZudq6MdIhkwP9kXgQiP8mhB9
RkHyq+6pW52AVjh/gQj0Xxq6Dnt3yu1luVgHMAekwSRWl+JLjYkJx20Hjp9rTj269lY9PI1DZWSe
X4dmemo71/qFmAOp2P193nDZpcVvExjR7uXf1vucQFoEqxcKu+ipOyfXKv2TioTQztfcOIMa593m
Xl6CEbnKb8QJgxdQgHkNS8VxwIzozPAc9ZYZwfsL2jIlaAkxa8LR0E0p8e/DolZTU2dB8WCXEJyk
+ROaoPOncIJ/6w9sLSEeFcwFLSHZipKMRLDOLC/0YYRIlSR9Gw08eSWsdX+yLMCHQHxAE+Oh6++U
K+WCjS4tr2J++lSgeQT/KuGVTX1jxyW2joKwbKo9wKPgRpUu6NqO3UYXNZFOa0/v9GDQT7ofiGM/
OMYXw8jLawXP1CEqd++cLWekWkw0QD2SHEjaz0n1fb2fiJtnIzLPdVFlXmyp1c76tqwQDQOlpFxs
Ym+9lSmca9FEp8PTeuhJqqFxTozR7zVcN624tC1c6lAApKQXlayiCys4c7y0jqP3tWFk7xStF5/u
e+CWFZPDS+2E1hZQmvVaBic0DK5qwwuUgBENdYhOMLjUO5fjxpmySEdxB1rHBHVibQUNTQHhsBl7
emJD86v50dEG5YsLzA9vG08a4YdFHAJPHBHw2hRtVObGRRN7UGf6B/iY44vIx71C7c22YcUweOA0
gh2uXskKIT6D9qodelxK1XWwp/jkzrAS3f84N9uGlSUQpQ5Jve5mzCpodBUe7gmRM9WE9mdM/fbn
UAWwYERq83BjeDHGpBxJJ4/2TdUFZs+GMStAYZUfFT8zGAkOaR+Oe52d2wIXyAh2jX6gThRHbL/+
QIVvoWXcJpE3LlXhLxC/2Fp5gItjir8qwg3qU6a0MQw3ZWDDKjAVsB24ZisguoObe7yas68qF4j6
rOj9ZLpl9ff9TV8mF9fxJVU+wkvuD94ZekGSs6pD1qYKRNpeNWb5ORMxdCRigt/r5Npjr8ENXpm9
+gUear2+lKUyxZ+mHJb1j20+9sOxZ5q13ZMtvUUW2gtOgXAJ6BnOJc+SV3HsZq4TRx4w3Wg8dagl
wr1T+P70kYKhY32EDKz/WUOmpX2DVaKv/i5Nu4QRSode4i3w0Tg4KzCbWW/miLjwWbOLcg/kfhPx
8Rv5ZWIBMVCmkbFDED90YWGqkRcgIFecIz/Q+qNj9nCY5kA38g9ajvzNgUJF1DNGwG6d7HBQ3dPO
B1wiy1WCQHJNuZZrBpgDGHTpToPuI4emCWnrIoHgGrV1vPrgCN9Pv8NvPdpQxevFIKAZjOBxOui5
MNMfRaFW/6lyUKHa+f7vuYlE+TlUc7kOLLAwhC9rh08grxSJU6C0bU4ZfWhXy6EN9bX3WhRMkMr5
5c5Tf3s50bxdXl4iClrfcqEK0EfnlA5vn6uYwXsIPdKfePrD9YylRcyEGkAuTgndMWlZ0Ce6Tphm
FE719qC7GfRBsdpe7m/e77hZ+pg2KCdjGbyl6CdLMhfxbNhtrsYeMSBVxRRabtipuz6b5oMBpVpw
NSd7cI4womnmM6WwMn0yOCg/u7yc8/cj3JjztXB6F+Jy21YYSdLRvYKDVPTVOVY0g08/xCqs2L1o
7XovVrg9E3R72SMAHZR/ybDXuzTZnW+ZZZ15kRUU7hGR9Sk6BBkSs+g5lMy1UES1exQe0qA6g2iF
oVQTo6HsuMTtS0LeCrKIzg+lPBr865/hUno2IJtPvc6c6utQNz8hmo/fMKi1l4lseDtgpt+9Wmrd
1PHXllp4xmPmCRIv7a3sC9Oe4QlWqeRLok/Wae5yZcdBNpx9ATRBcMTpIoJZ/vxVnjcnMNHUc5B4
sRqGH9rJN+ezFWtz+vgppja0dO0Z/WQGSloX/ec4GGIz80xwJOdJtazwEMfJ9Bba4vmfPk32qpK3
n4xPZXK6iJyW9FlamNKKXPfhA/UqOIBeRjEpZzOlZQDRV/uwd9ATZK6c2TUa7PQM1ns4wPpimXNc
eJ0VhWcLekHmTQuTQb8+zh8NBUEmgK6g+iAchkLkqZ0qqPtgEe/wZidvDpPVRefWZLKxJZE83b87
tnbwtanlbL5yjUyBvs2sE3ZwzuFs1ofxYA96yZFTzZ0dvPV6VsWMBiecgN3VpTt+HEkXCqsuYO5O
q2Nnpm8Sra+ZcFS0Q5LAj31/ZbdOv5iDKoFxF2IoV3JGo8mo4VQlKskwuz3HDdMEZKjNTvh5i31e
vtUrM9Kt0c3EFCNUEMwh1eEJqRj/BzS8/Wk2AqgTacodITZ2h0NgxdMbt8/bf4YsdXbWuvUV6YOQ
HFNlIIeQ1jolWqfQc8Rh5qh7n06g4CdF7a+1gZLA/W3dMgWADzYKmg6AT8XaYaawYODHT5akMf7A
wGvtaTUw636EBe6+pS1/AbSou2AiiJTkOc5KJSumaAafd2VVUHpB4Z7OzRtFBdKv+uWv+9a21gXa
mgyC9jUWpS1EZpzAEuYxT1kY3tVo0q4qdBjXFqXZnS3c8szXpiSXSdrA9q0iXN47CCRPcIZp2alv
eoj67q9paweBsZrgbXluLLl0Ymu1q2dOkHnM+gafKTTU/7bQc1x0pRnh1O+tnS+2BI3rOMQgPQJ5
ByyZ9qq8h7MSB4x8sIdlqhYnBZj8kw1R2YcG4Zn/EuLN70XX929KuIB2CqmbW0pHAuAG7gfMau2V
I/TLY6fglbD02W/FGEE4Mg4Y+oNPt7CsMKIK5pq++9oO9LlmaMIs4k1hI46G7YNDhdJ9Zx8XB5D3
kdicUimp3zLGtLZSlwUFWMj6PXI37SQa0/o8cfI/alqtUXpotOesdFDbuO8tW3sI9IgolRiIvrV0
sqFQMplatlJPU4BQQtCcnmtS6M/3rWydMxoSNPrJ2QlWpbWliQEvQMLa8rhvfphDOqY/wgCg0geq
7VFyum9t+dvknQS6S6XLYN6G22K9k5wAtYpCJ/UGFFy/wEqRojxk1hffL5pvOmIa3n17GyeAMXDa
/UuRm9a/FCVoWYc6ZxCnHnhuNftUZVNRflNiNyanSes5O2Q9NKZPTT/n4Y8W8t29R3bjI4K9obTO
SA65uRzEEhBRKpu61CucyXqjxk35YuTF3jK3rID6InckscFbpLobDB+JEcXoqYEs+GEwJQvbjvIw
nhwIwTIoteDjgXrLmEKRwKxjFjo3MhSJKIn7jv6GNMsvds70hkdiBytUKyloyLiTQlBiCQFXe4kK
z+2oT/pzEiFv0kRV8nTfPTb3zYCAhTwDkIQc2JHkKnbYDJkX2AJYGVy5zO/DmFIE1z8wBLEhlzBT
bYz8rv0esrzSMWJOWQMr/lkJ8uAdY4D9X49bYUySyJtwAL4l6dYlgE0nAKfcusBpkIuJy0su7L1e
5tamLXMFzGJwKRI5rtdC2aDJhcqrEvVZ+GIGYOWB5g1IbNxfzcZdsZRfNYZSDRqZclOjYpRFg0gx
96i8N6dMNSo47Q2jRKphRLHxMBn0y3YCt621wRhB95nGM4uTdtBoKgfJR6LHRtFVZhxh7E+ixLjc
X9mmFbpCBGy0uuEAWu/gaEYgyUhjPbWn1qPopBJDru31nzaKggwa0nA26NzzSMqskbOAa6sL2txj
YugtvNbTUTFcAHHDJxQFPisthP+98aaARm6epuRYi9jd+YSbC+XdxPOpN+tyQxMW5kZk8Zx7QmTt
uUfREK9Uyp3DtXVhEP5So2XknDb08uevc6bZ6VQ3TVE5YcGXsiubl7Kio19Y8R5KdGtBHC26D8T2
pNXSOTb1MaaAUOdePKAw19WWfRhDxCvv+8fmgkARQuJg8krKRcla76Z46is8v0kc8xgKP2pfimDq
/GdlMvP/3re2uSaHOJsrF3OOdJ7R5EFVKMpJzIjPDmUf1W8RC5h2XuLNNf1/K3KkBnKlbDSD9K9C
4vEya/p4Ts0xOlrduPfmboRrmkFMwweC8s2Q556ZV6f4Z6SFp6ON9gK9HLIUUFP5B5jHnUNBHf0T
x2KvWbllFVQ6jXSXkSFIxNZemE6I+UWJknulYHTy3I5t3Hwu+nT+as2Z+89Esa0+jJ2qVX9w65OV
LVNeVJQIMtaGMZMofDS+H5q+KAk1M3Ibpt3uTUVt+Qk4GbEUTxn6k7+gCxd4OyLx6tVVNJ1SCKjP
DNN0O76/eWtxXQiSFt4xGs3r5YAwThRb9IWnxJn2oTOSHDUFgTKI21iflSyYjmM0qE9wng/fjZBa
RTH3k9c6KHPdPxebH/TVD5FuaRGqFRhqilnZ1P8N/Vx2UFzlY6LU39pkKBFxGr/eN7i1wRTOXAe2
MZt/pJVzGfQxDlR4RlmFp6Fh6N1sqj1k9KYVauDEieShxD7r/fWjsLJKDT+lvo5+YJp8V9H9/IPT
Dlbn/xmRfNICXGlBA1Z4JioS58GYmqNGGnWtba16PNVkIhQwJOZAzshDNuD2o8jSuFiEpbiQ1cOw
LnQ/3rkkN1qAMLa8MrN4y6tHJjAqH91VTlnfDT+02Trmjv7JVaN/bLU5V0rwFpkOlErbg6+3L6kY
Trnyb2Ht5dVbt6i1BENAdnge5KfOUibdUrSC+GQa/OfY7YsnrU/KNx1w0J19XdxbStU0muz4Iw1w
xkelp07tClOhQZR5qWj/VUWvoO3aP6HV8jWGS27nrG0aoy5CC5yZCIrj693VrNHJwzrMvdmumvjg
joVSPQ2KPefHPo70/honxGV/EDcQXwKjt8hGLVnU3q57p63Laan7zPOiBqgfm2wKzsGgDjvnYevQ
La85o3oq4DJ5PCBsUSI3eloq2Vg2TA3NRVcfTXsRYLx/h2w5CEDdJdqimUhffL2Rk8XQV2rGuYcc
UPtXYwzinLZFcZwE+pT3TW2uCTgjSM0Fby1f1H6F+BpzD7nXtnZwEHmgXMw5NXdqZlsL4m3jQWdO
mkq/lMHX6Iz2I2KPHtx4udePY3iMesRum0yZd6LVbVPgCcA2UZu4Qf8VU5sid5gDv6tQxECawBiP
QV/RidVHg07Yw/vHpi2ll4UMho1cfyo1qcJQIHvkGYnPnT/p09EZjHknxd1YFBkhjHEg4pl+kK9H
DbkD2wGOQ6/Jgofb7IaifGoQotKPaj0mewd5+dHSrUEzAfAHZWKKBPJoytiHZhbNfezNSZAq7yjG
O8EhRHyuPFoVsngvRela6bVCo6q+CkTVm52TtrXeZQ4XSDRoF7oN610NTMZHY13EnppN3Ye2RlYo
UmznqhN5Pf5ekwj8rlQsrLQyO2iujYquMFTiVaaWhU9Vjr4zd0e4hyrfWBIYF6EDQSGPEzK4YzAR
jrETLfXaicEYm8q7h1qNOMZQu+4cgY0zjamFCmSZrqQlut69VJusNEqN1Bt1kxX1MAsW7vgwFh80
H/5IgLfgvG/mFDPdKoyxxkqMxuqxT4R5BF7anh4+XwtZFIN2VABvSdYMxOuX3itWgF3+ZOYrO5qJ
b/9738rWx2GKmAcEHk1ybcnf4s7q1FahSutnbvyJzrgjEG2v0fFTpmAn0l92XzpcBG3EhtihcSz3
qSfiuW4YotTrzaZ8G+Y1OW7Bl4RQpffPrUZqyKj7LsPqxhJRDwI2SGVpmc6SiuzDb5hPlND4SePh
2MRlfMzFAHRCjMPON9tq38HwsHwxmpI0LpZA4VWYVSH62/Sxn5JkaP9RNNTX59L60ef13w4CtYeZ
Ht6LdjR2HpkNt18g0AzTMYLCjIj0Ed2uiuJuGinP5b19mS1FP1uith+PqBYmzYX5CY53HHO9Nhem
WZUOa+pFNno9Kprch8Gdn6KBAprI/D84ywCvQGHSrcNr5KKw3dk9GF498dTQKT7YmWVEx4xS23i+
fwK2Ng+f/A2sgX5JrjoiO9c7aMTRHVGC7gDIsHgCGNLu3Ot7VqQqhQJvTwBSO/XUskAU3feTZ2El
w6ODiDTJllrZb1Ah6HTpE2VhU2aNmXPVluTSCHGVSNV0zY6Xbx2o11akl7+3Rn66lnJndKh6WRHk
afE4ZGc9mI2HL3SuCmogtIjpulO5X/tcP+WRaqeWYDR3pHIfVPbXHLaIn4+6AKkR0e0y/sc8jUx9
UfZtGExDo3tBhgvEaLeeozjaY3reuBzo8zE8s3ApgDGxpcUgeD0kgxJpXoBcEgLqH6w0v0xtje6S
iu6YHr+DnfvaWJkHTHMnWlsunvXdawFQWxgtwcORNMj+F4QF0GnmqVNUobtL0orkq4D1eRFxN/I3
fpYEe5xSty4PoToSAoCCaXBS3ll/O93oSL8CTDqd216zDKHgbA7bnQDxN6fMemXUrHiRWRiQ3Ruf
d9w46Fw9qjy3ikGHuktUdkyDrkm8MMjy8ASQKa29EUhH7LUMsKLUl3R+fTAHkcYH9PqU6aCGY9q+
KVJNKNewLxL1YLR6Ul+NYSIeYkCgQfTJTvr6OY7U6kdUTMW/PZrY2SlQRv7/maGhDkr8W0/HsM5D
ZJ0pXSTHzNfT5uLmaNmem0IkP0sTyO/7++57S/ZAsRXEEt+WcATQnvTqdIRuHeU7Sj106+JjWFhF
8KRUZstAStsGAXqwfjAcq3mI3reiLNrjMMzzZz+BLBRVRdgVTxCppfEpFnnSnpqqQ9OYEmSAGCWa
s9FRz0Rr7Hjk7S2y/Gg6xEQDzJzKKDJDKUQU+C4V1Um1n5twiA5534cXVeuSHVO3nogp3IMIYJkh
kEt/JqrNfo7cpmeLqjyl3dwd6z6rd97HbSv0KuhC0x2WG38pOvDlWCuFZ6Vt6dHbaF9Cv1QfvhFZ
i0BOYqHRNm50Mdy+J5mLnMJD59J9O7mmBZ9r4j+oWLFwrqDrsNRqgIzxjdZnV8Sl6tYza8kTKpZF
kaNSMOczpHD9HoXfbVSIKabFuOBJd2g/rE2lTpVX3VyUXoTm8bt+VLVPTR1358AcJq/WfHGMoibf
CUWXv1S6NBZ4x9K94l0BPr02iqbzpIOIKL1+GPVPCPQF1wadWPhCA/ewiEohG0oP0rUV87pzWJdg
TDa9NJMotQP+A5i3Nl25dqP4DKx5up+m5TVpiiQ40v6mljK0VfM3Crfm9yzkxFyHXm0jqGv92DqP
s1ohOEkLwtoJgG6fBnJ4ZqGAGBDYUR9f/6DWQKSdRlwB8go1ukPm+uDctbz9QqEsvQxlOv5zfwv2
DErhqqohYhDnOJdqJ391fW6+D/yh/6iayfQSIAL5B9YW6COMCfiZzItX6r5Z1x3LC5O8/QiMvvvL
gA7qc692Zz8dup3vu3ULQDmBPy+d7Jv5Mm02wjwPudacvvC/NUCljgO8sD/vL2rr8iQoWli4OaV0
/9ffTEVzy/FVrhmNLuE5GhPlUzKK5t00KsHf901tfS1m6FXCSrg8SUjXpvyoNMBUOpiCEOCXWzv5
Fekl98CGO54zBtkOBHJrafTy4CGhqMlrJp0PF4LZCWW6wiszK31X+rZ+hEVLnDU1Nndih62lLdga
iqcEZUwQr5emIEqrmA6195CuRgfGcnZHaMJsdzygb2MHb9RCceOd13rLQahHE64siG3oFtZGQ1/R
kzajvZeJvmkONRTF5fOgqlP++fEPR5DBlSpMUPDyNBs608PUJVnpOYqfHRMrCD6boZqeFDhgzoqW
zjsL29pNOPN4zhkUp8kmfbh4niu/1zloNbXUY0aXqDrmmlWcMqCIaJ/2095g061FXnP8EuJSGAQs
GZMbTvM4wdaBa6IxdvArdzowhfgT1vsvHfNBO1HEljVBYxbnhB8PRrT1h6vHKmwRfoapbtbz+GjX
UET37mT/MpXE+TLGivXh/ge8PQl4x9KwBKUC+Yl88kq/KNnJuPZEoxhno1Gbj0051KeQme4v901t
rY3ZlUXyhrYz84LrtVmiMbiSzdIrQUd98tMR3XXfV1Gb1nkRn2z0cPYEfW7PASOWYNuWgTQwCTK7
YlXPtooGeelBvBWdzdFITvM4i51waWsPqWtRqwP3TlFw+fNXBRkieUYGkXDzAqbme08ZxulHVinO
fPKFiHc+2NaSoOsldlpwj7TR18ZyM0v7nu6nF+a+ffTDYjwh5Ro+HGcC9XplRTpntgUFV6wUlScg
5jjlRoRI8pikOxt3G5ZhhaFKPpEucIrFY15t3GjMUV2NI94uqvgpmXTtW6dFxnkw6+KvCZllNB5z
f9y5QzZ3kIkjeqEaEAgZaBYOzIcraV55AZpF1UHrTRj8zYAxt9N9h9/yi2W06X8NSVd/IQKRGG2G
KHHrp2+KxlTOHSSOX912l2vuNtZkJ8kIiLAQZ4Hwbb2TdpdYptmjLG5OWpid4aXXjqPWGKdcU+jN
GE7nXLrUSDy7z+adaGTzKy60s0ufa8EAr21bPWhiEcQVbCTmUybU/wYohEDX1HpVHV+iYPhxf1s3
v98re9IJ6DrbnaMKe5ZfdifDiaZDovt7o5mbVqgr2AyLOtQIpQCyz6FJym0+Xt/XOUQTVQeCT2iX
+2vZchFQDHwwsFJ0dpdf8eoE2NGsi7Q0Si/Pu+BKt5CrivHKTzXVt0/3TW0t6LUp6ZZCnqCYMgsX
6bIgNo8C5EZ3zCrD//wHdtDm/M31zWeS6oOaWdvgmLrKS0nMvwOwTKyjMvjhnlDA1nNC6LFMOC2t
aUd6KpVu7OPM4IpSi2r6ifZHSu0udaizWJXtKfUk9q6rrY9FREGXiXFdiH6k6yrQrCHtdVwCIHuI
fkNtXo0iGJ/1Rjc/3t/EjcUt/JTExMiPcYNIi7MjXzAvMtZeYZQt49Jq37wtOxhyTvSZ259V4beP
91oXKSmo7NCLWRhkpCukU6OUHhG4PaTsrR/5hHrFwTGUfE8JbKNESTgFYm+JGUmF5GTcVjtuImPM
PSXp3I9aaUXn2omqZ0Ot/LdgDZyvSVPFF2O0HA/YnfsVoeToUTFG4mJKAeTGVDjIo+TkJhBiAt8K
7NJKgXSGnVJcpj4Io4Pi2+PD2cbKlkzMk/tWbBeRxs4OQjlObmIRR7bFca4ZarzvN/+Hs/PaldvY
uvUTEWAOt+zca2lJVrBl3RDy9jZzznz6/6vlAxwxoInesO4MaXYVZ1XNMOYYGy4qUig6JwJ1DNh8
fp9oGXxncVDnF6TImmtlNPVN9UPvmxcU0c6qNu4TJj1EG5v7kZB8cUFq+dQmUzQyXRgyp6ZaXv55
QAPy6W6D4Db9/1YWj0vIYKsVpq0Yl4zM62Dlw/dM6uyd47a5FnyRVhCofYbj5ts2TFas6TFrMayu
d0vb006tVfQ7wf2W5xsQiFAjF+kEzj83o6d8mkLF6VBO/DoaUvWbSnOX3kPgtmZ/L6v+3CvMMium
dJi0qtl5qDdWiXmwSoT5INOXj01Vp9XYwBJ7kZIurAVRi3PUk7Yod9a5cXkR0TFsIXIKBMUX92Tf
oJNj1yDbwH8FF8eeylNSy7YLcly7eVXy/IQTuiakMFCHsaeE+/Nt7TuKzPAYZeC2lfjnEDnyZ3mc
rOPjo7W1e79aWXw82WOMvDK97BJ0XnFq+6I7NGn1z/NGmKBSOFIMdvCZ5ktpk0Eyct/KLmrpqa+Z
3JknnGGPw2trKWIUjJE3iMIwN7dSIg8YJRlXvQIS5aVLmuDVaAdzJ+AQD8a8CAmci0aXSL4oJi8Z
S71pMkMKimDrGZT4K46i7ruiJs6PrvHL6jOiCFIFo3hsvxDZ9s7l8UZu+SCc/UC86FiQdS58wtM7
y+ijlBK2o71kk+cfimx4U9X2e14TKTw2trWfyNAwlIwlxtAWl5RlZBHQPFCpYRoXL6lv6vesVqI9
LvuNy53qNaEVcQGV1GWzi8mprgg65rmVLBh/9JWkH0o5iY+BHDrP50iUjQRfClUyih6LYMBxujau
ZZw9n/z0B+M/yi1l1vT0eN+2FiTIg4D7sSoyl7kfSqmRpFGi4YeNKr16fYUeQNppb8jI+Tt30tYn
omTEXCpwMkFlMjdVFgplRA1TepmnxxSl2eMU70aIooSxdHm+DlNehFJQ+yxKHIGHcnvgORlDZnZ/
HJzw0GmWi27xR9Oq/ktWjeSNT98LpdDnoQwU+nABqNQUUTta7KXDhK4SFHyxooZ+r1I69YcEG/jO
md7cxl+sLLbRn6RgSioWmAxGhHBmqIcvepT6O9X7zX0kPASmKa6npbpTVkLRbhSM+AdZ0QMvkMdK
0Mj75zBoh0+6FARvKIDU98TpiBt1s7V3PHPj7hLlfKrr7KhGTXruLo3ZKmMQMMAF553zIfeV6NTJ
kvzbWPXmhyyENd62cuvCX3Z89+lDASaFwjbjrAax6SL0D0JEJ2sJeGrjWNWbytDY91QZjB85o9fP
31vcjiCYQYXT211C2SrJKMtGCsGMOiYKwK2av8mRan57vKANn5lZWdwlSF0GKKkAgp2KKn7x5dI3
rqZTVHu8xpt2uHy5rwRZ3LsI9i+5tNOGXR2XrCbtjcbVGPqo3HgMxj1e/41bi9QMSW2ZTwTYa3HS
ikLO7YFGz6Vt8lMyFvrJ7qM/ijJ/HjVEm/edXByKBAQWFhunqJOCM2AoDDLnJajLj57iWDsB9tZq
UIeFsoNJIAGHnnu6TRgQthMjq5rMUWqK9qM5mcExbaPx78d+IAKkxeXITDPz06IITPK3uBzzDi2/
vFawVHYHr2Xa6KDlsnaK26ZpD4liZ6jjwih1e2x2yy2ozQocoxAvXNaAUQhruUtCwf4wmK6tFPFR
h2Lg+ffFJKXkvhJDdrSy5tuYTE6cShbodSNKo0Opqf05tHYjgK21UI4CT6vC+EMpYmGlBZuilU16
seFjcK2yzT/1mh//fLxjG7cv5RRqo8zVo/K0XEtjJkUBpgMrTtK9SmMjGycSTvu7H7f5wQ9K+xsM
VPHBCHwpde0yUnY2c8MnKWwjMQHQDJzt8vaVqkkhIwfQPk3MGqQtM3DQdgwvY4kA/OO1buzozNQi
TswNJ9KigAFQZv+so11ZPzVe8P/JCBglledM3Lfzz9amepE0dItgUU5KsOz1z072zev/sBKLshRI
JSQtlgFAodRq2iM/esnkAKBSz2uhEOWfHlvZ+jQIAwk6WiEbv2ziaKkGO0fEftWJjyyzEzbSoTOS
5hUVtf7bY1tb3+bfuXMhGLFKU0Kt1OteIV1umpK+oiPGy2S/+PI/WKGJDmU3AF7QGvOPU0pjVQDG
wNl6BFtcRS+TSzzK01+PzWwcKoB/ZN9AABneWY7Fyo0+FFHYEetGzfhpGgOzLd0q7hlY1aEYqt1U
Dtrx6LQ1UoVxELQvXev14bBztLb2lJuQrgfi6iDLFzdIgZRxkPdeepkG/68xCpU3WwnTne7R1lrp
mHINMrEJWm6xpWktg2/UeLicVgtcCAFtSNq63w2j+S1QtVct6j50DexysTLtoJS33JOXjIPG+kDd
LJ7MniHqTklTjnNhWEfSMfnkNzkY8DLeYw7bXOQ74JueC7joxSIZ8J8KxWQeyzOav8sE8t3aqs6W
432frOkshQPMMdqfqZ7snAqxhMUz+t6ToGFAfkspeu6vTev5ZRwzdOZldZkeSsOf/tRKtf5iV1Jl
fQkaOTLPIUM61YliwjjtPA6bO8wzCgqaesuKVAwyECkMYieFTd82UTHUpO4gK0l3MkCgqO7jQ7OR
xQs1cSYW6W0RnCwuToSi4tLSiIWVUDaOKKxpFTNHneb6Oqm9FRvGXnV663yI4yEKB0K/fvFVR09X
p6THdYdc0DWMktEdU0/Wmp2VbdohWYNNWTzoS242RtBaaZTs9NIpTobgSDcdbLCKz9doLTBgZEBk
2TDmL1ajt4XGcgD75iHje5JRFK9+NOwxYW6tRZw5gmHea1LfuUfqUx3kaoNL5JIcQ2Jb+Bdbj63P
j31hy/F+tSJ+xS/hfWzWtNk7DfrL2on+zgvIJxzH938kXi8/nxdBtk75iDESBanJhSkjldqCOi4f
p62dY18W/nECsHt+vKDNbSOKw6/JZldT3LJnJ3lmsG10dOO/IfLyXDO3tf8+trJ1hOhkMOnPH6px
i49D1SNA5JfrAuDMDwYsPytd7RySSurcaNhDQmyE+PA1UgozRFC1Yu1gIkC2E/gsLmNXvwV24X2Q
UnP8jQfR/MKkACAPbU8QYMstqHvAfYLqABX8hYunfWFJkJZnFzpa5QEaIcMtAmU6CMTxzpndWh0V
CdBw6BQRYS3KpoESd6UvqTwuYdt+CZUqS9xGNfxT7U3eHw2KcyfYRJ4+Xbgg4z4OqQWWmfeZ+/0U
dUPQW3V2tey6+KjFqXVAi706PXaTlTNihawZrkjqlwIjO7dCSamS0XBNr62tDcmbWvTN9MkyvWRP
NXD1vTAkGP8xodMeWKIvpA4MeB0myZUhuoo5VT1AMNbJ3Siu916PjTUJ6AXDEGBhiXYWrl+HktpH
pp1cI691bHQi5OhcDZr67AmjSPo+bQ6DMzR8y4EYukng3csgvuI6wT3rDe9PyEPrg28gxHeIFbM4
Pv5W6y2kMiXItkW2xz209MO2HoyhLaOrEQTVZ0eS+/94Zd/emH5wdjDaa6oJms/AmgS5GjErafvc
LzJjbLogqqKrMjDpi4pk/9Ihm/2xG+X2zyrX7JMstc6L0/X1S4a21TWvs/CTD0xpZ9Hrj8lVKWjM
YcrhWy57Fl1q1J6RpiwaIu+7DBP1OYwiZcfK6ogLYnCmfHlKIOZGvXu+XIjRja4p7PBayaoERchg
f+6dbjz44dT+VQ3y+CnvJ/np2q2wSh8VrDgFw5XygA0VCbWDMbzK7Vh9aTV5+FxRZf702G22dhA7
aJyBwF7XXyR4Pu3E0MNrCRnaIS6b1i0pWuzs4Oq9YS0ifoJKjgPOlP18B20zLRS/N8Ireorpp0oL
UHjKnEBPgLyX/X8NHYjo43W9i1/NImJMCgpHCLfgwsRR5ybDtGthwC2i66TGSvi7I1Vx55pKpWkf
JSrH09WeCi09aND8TofW6uyfg25W3pF+iuyd5CKumheVvr900fjE+qFKmzZ2J68bErflVlRbCvZR
nn6UWztCdqJXx0z64ulO470piF/2LwnkfOZdaWIpPEVe2FW3x0tcn3giOFokYj8pBS5vMtLxapK1
QLpIJrKQB9hl4p9OmflAbq2o/vOxsVWCIeIeDpjIhVHoWqb4Qa8VPqlNBBNJUZytqSlepsyuPtp5
3b3qiSf/PQIEo2bsdJfHltceagA9QaAa4+Cyl3hAs1cQ/TPl8KpIiX0y6wwACCrfzz7jNEp4UqHS
YCfFOOvcXYzYLk2lNjnjvjM1LySJanxmuqkuXcD9KE6Bq2jja2kmIOmeXCA5E20NziDnT5z5uelU
8/m3Pcm/OpLpyW7cSeoxgbt4D2mw8hdI8sHYigiM8W4m1+Z2wkEKTaOawqvWxfYnykWonTWhrZ6b
rgFD9HhRqxP/zsjPeD+vBEXDpXOWgs2v0NrwKg3Kf5ANZaxrVN56R/o4SdWOb24tDNlwchkCCA1r
84VVztTmUm4G11z1qlOTeOaVq7l88UA/7oTnq6eA0qcYghKkkfSvl7BGL4c2HMkILrIxUqIPdR8a
xuc+Vu2fmdUFwaFqJX9ys8ZKd3qvG2ukfsHsFakhgOGlYRDLajqgunnt6k45mBX3dNfY8WGwhz0q
itWBY41ChYbvBn6fQY/Fdg59QOuBo2BHUN+hIlW5ntJ7O16/tSD8ngyeNq+ogM2twDan21C5R1dm
U4NT4kusRZOj0xTne2j99YLYNObUyd0I/GjEzk310jTlzqj71yIdutM02srnxKn2II7rBRH9W0An
uKaoSy47QKlZ+lNlB+olaeL4r8Qmb3e0IvrmV3R8Hx+utRdiCuoEQddBS/l9LPOXrDcjzitkiNR5
moyvaeXfizb8nGXKj3LM3uqqePp86QLQJW5/rsfV5J8cUt1lqkG5FEFjX70WvarIUIt7AvnszrWx
sYk4BMAcAgXc3BSf8peVVQD/AuD/ykXOrK+I7Ew3sOaxq0hNsPOsbFhi3oC2jMgCuBYXTtEymcVc
sqJckjHVUBgv2oNZmPIFlYM9QYb1XUjCgQfCpcsnYxRsvqisGpPetCGvzf2uObQMwShJ/B87ko4V
XYAd39hwdq5bMd5ATKwwlT83Zmq+KtcAyi61bGkf5bCLXhsZwejHHrhphQSdkV+hXrgEQivgaAtm
epRLU5vjWwhHzkkOor0sd/MbgYAmdBSsNEvACdzQiIozX3RxMuaHXGZ2KfWVjhf+pyzNeq+zum1N
EKIBseI9WexcYPsMfxWWAtNibx2UXqnOE5pD56R4nkuOFJSYjcAGYlsqxQs3rzU9k0JgKRc7qIyX
sMyiazZWT7MbCysiMYIwVWjeLuredejYsRMZbF+n9Lc609uzN5XVTgaxvoxwM/DBDLUCFiD7nDtc
4JWD7QexynSSIDmUUzmtz5NlpK+qN2SK26VMnbkeIs3jjquvP5ghlFUps1MMg795sT44kKQwqnRI
DCPfeUkhaXCbwbHvwVQ8Tf7HGwXkROC4QH/wQM4XKQ2DZ7X6wFxwRX9fsRvjoNjjnub1+lQJeAsO
wQwPxaQlygPIp0wd2xkvqZ/0rhU2hZuk4x4r+5YV2iDiU6kogi6tFEE6wZAeTIzxBP2BBF89Fo29
VztaJQwMgAO3gPBVERJRS7ynVEi2UyfDwKiErr3YXmb+o7eoOGR2Hv5ZTZN9rAMn+57kzd4MwNot
uDGYUwdqSrxEfjT/VjKiXoHG3Mul9ofqmnb+RFhmlae0iJ5GBInLibeKGwqeEDKkuanEq6w+YBT+
UtuMxDKba9gu/fHkNtZ1eUDDwjqLH5MemiFSvj97BYOQI0onGOU//sxt62o+wf0Wmjxgivd3yNwU
AmBN+ffTVijMET1hSgA3FzeVJUdW52WtAeVUYMJIZqfdtyYq9L3Wx8ZHA9wEsEqUlkCrLWL4xEmj
oEx97ZLVgXxi+rU7VuOYHkOwPaenlsTrKNB4IK3F7SFelvnGSW0++rIewJNoBd7kjlrn+4dMHveK
0Itz9q8dJAMRGBFnYVmjjSuu3hww1U0bbemgBIF+Cpii2LkEF9fvv1YcZl4oMyKFuKKQyadpCCKs
VFnU/oe5Lgt5JM/vqqOcquM/XWrH2i0cbSPdMby5vF8ML65En+cFTJBZ3ArY3L4klEK+NjSRd/Ly
LSuIL7I4oTLKdO/8Y+UN09cDMky3zCKZy5rUuQaVNP583iV+tbJYi2Shr1OnaXkz9Hb6EOS28ymC
QmNPIGwRCL5/KzBi1FAAcHFBLcyovZdPDcrmtyjoXs2m/5KxsoPRtpM7FPD9Pb8oXkba0ES4QGYW
1mw/8aaoSZsbE4/6cASPViCAN07y3kDtlgsS3XITYosqxuLsgt9qNCuPG0hOa4BUmQRvBG2/fBh/
C9qyyz7IXuAXJzSu9PH6eI0bO2oA4QJUQPsF+NPiAs71LtapwrW3ugGedOhkoCFna0ihV64aTzP+
itOkB+H12OrGgnFGZiZgF6INvWTyz02lnAyelFsS+ZEbG6Z3sYgQQpdIEa03pYxebEmvn5RfFu4D
BAuxYnq3QhJhkZhPQ+XHfTJhVpV6VLRyJ3xJg0n9/Hh1G0eOQhveSXuJTyovzDiI6cVOGFQ3w6u9
1p1qYpJvQTj6e1wom4YAkVLAh7KacsP8bEP8lOldaHK2Oyt0Bx9qPKkbnpRdELtGq4z2Erc+t6Qm
fsWvKeVYoOUDkeZNU/PXQbLaq6FM3uXxni2iHYwwni9uEE4B5frlyY5bS/XKsS5vg9HEL1ZR/9WW
JfVm5M9e7ESdik+e7xnBMcnUfI9bf30GAOWRoFPZYEaEd3q+wNxR64aqU3GLir7+XBQJWmuS0o9Q
/lkW+gSGX+dPdj3f1yvwmgLyQXS3zNMNM5WtXmO9ek4gcigp5n8uUkZfTkXSjzfd6pojvc/mr8fb
vLVUNC4JkQGzMby8CO0qqQkZKVGrm0LjurrIwwhyNNUJwyB8SELVbbNcH3fOw/q0A2ghxeH5ESWX
5VoZHFVsH+7v2xgN1VvhtK3yWwYxQfJBcuC3cpkSk8JrkU9O9cfj5a4PiCjZgnUU7kvlanFAwKOY
Q92l+c1vvPTFQ5GKDkbx5KSU+JYMroIZoo1N9rGU8GY8sDLHvs9vbTnEF0kty099U+616jY+nRiP
5XlAqJT7ZfHpwBnbWZQk+U2GL+zFTDPnH5QBuyNpZYYOmpI+qYz677KAN8jU4kjnlxVTW0/A5atq
fqv8PoYbrUVPN0Rx+PEnWsSt/88KmQ41WY7eMgdlMMXQmxg68dwc80Pum62rekD2tNzbKyNtegPj
KgJhzi2zvJcr2VM0BmPYwd5oz3bbZzctGfaihs0F0aphzhhE8crbeVADBfBEfvMi4iE/rKZjp3f9
574K6/Pjvdt0Cb6PGHOnFLcsVZWRYdWMxOQ3Nein3k29Sj0jIAzxgjIa1qviFepzVfR/vxZVbQqZ
EC+C1Z9flaqfE6cixnQbtNj6YUDC7eayFX5OHWtPsWvra3E/4heM1PHALYIiVB4QrpJHHENVuhNM
V+YxANDlPt7Cra/FNAAj/ERfQgFhvqBaDIsMul/cmP5tv0VJZX7ufKe++6W8N32+ZQpcPAeKowqE
c1Ee66TGLKsEUwEp98Gv4/Y0NplxHNss2InqtvbuV1Pi///yZJObTSUtv/zmaFGZH6l0m9GxIBDc
eU627IAA4UjxglIMWXwjJVMmZVD8/Gam2nCOA8O8VDpsr89/I9ASQI3oqYhi5nw1eQmQuSwjFAey
ovBemSnO9IPCgIP30meoGv4PLgHhoEDS4OTWO23lL5sXyX1jZ9aE441tcdR9J7hGapm6oxonOwd4
a/+IEf+dPhS9xfnKmNyAzKPmTmfXpmOupZNbFU15fHr/RFeUZ1CUdeBqnltp8sbBTsmhbaTeQMWk
bX6HvFftPlDRUfwdaxuvPRAkAmxqp3DpLDULo8jwMzVzuFs9S75GKfSbvjq6o2+7MVLxh1j34x13
X92DNGSZvhYgMjH1uKzkhBITExDDZTcrleRPZvRWFIdCnppjD1H66fFmbtqiPcU7QqOKUuZ8Mztd
LaTKxuXtKSBqkpK2Ks55VvHVaj/SPlWS1e9cuisvIYkgMSQ8pV0g8Apzk0ViBLpHA+cmj+H4IaEy
fEgQ/fjt8cJW1xOBgmjn0E6kEIKduRXJG/TEbhKs5IZ/UKtGf8vzMbtGTjnuXBtbpsQoO3NVYEyY
rpibCvtczuwM5vph8HOX4nd1LsTV3kSh/xx0/Z0qUoACECniPPNGzk3JWadmiMX6tzJNjKsnyc6b
2lrJa9WY8rPBpijg8+qLng5t3+UGaoUc5NZo+Dc/shBzlcrfs3jc00JcuZ9Q8iCUBYoPupXa3Xw9
SZZ4Vlh31lU1prdUUe6h19su0iVfO8l7sj/AnU5ziAYVuTKqL3RC5sY88B6ZhorHLSK8P5mNFySu
7UXeseSvPTkz9G5MSFIQQ/+LO5ob05XGF9oy2S0yIvWYBZPjTlq2B5R8L87/AmsSZnivSGYBAojy
7+IxYY65zx3wrTdbbbzOTbK2Lg5BG6b6NTHsOr838JcMLwB8k2NV8Lq5WR8Gb2WgNMYOjnz1LUWy
y4WFeDJYYS6v+YqNSejR2DbbO2YOQtieI1/B/Rl/2lE1fKghjhl3nra1RS5lqrYiYhRMpouXoJAt
r8nKJrmFjVl9ry3Fe2X+N43vdhtb6RH4TKjsmFxdXpAVMdcpyo8OdHHLaVinaWyjKvTkVjFB7aZh
qhzsQd8bFFzdKNAnM4MOmgu8LUinhacGNU48eEZ360e6MUQqrQspR3XIJ2OPkvj9NZl7EDk7vFJk
YSItWq7ITjgNfl02t6D1hw+6MqLjUwa1j0U5enUSBABtxWhdDTXRS6Fm2St5m/Wz9w3LDT09fHK4
Ao+mlgaDNkRX4CtXE7oMcwAgLdPqlmVN9Sc4QtWtnCbecdb1dySHBpzxHkaoAKDmzirXijcNjl/f
2k5vg9NgahLiT9AZPBvsiTSa3EwQ2tJ/X4aUkxcijBrUzc2WlOZjmhvJedTq+E9Ec9Xj4xdvvSRa
eOCrqAayMLrJ8yUxFtAnvdRltzyCLNk1J8n4XKvy8PWxmbVvErmCJ6CFbCGisgQWj0mpEehNmGlM
/UAEA0d9S4YbTpADPza1Ot+UBliJIGQGX0ziPl/RONklc5D5dCv9vnSDovPdONLiI83KCs35/M/H
5lYrAy0Gmpd3j84JSLVFLFTrJSAuR2tv8YSucVI0CgyX0O7wuO9BiDdMEeAx0iFubQjBF+5Xtr5s
j8bY3fLWH48WK31rU6V8yQvv6aKRQEPTP6YSTxpAsjvfxKDOTMjwIvXWpjASQO9WMIVlpjuBifjB
s1uEvhaDUPTQTJCLK2jGZBZOUSqJSjbY+Oeg9yzEUOPwZ6cjPWZkhfqaltyoO6dLfJGVVQpxNJUF
LdMyt9EGzZFGZ1Bvcqd5pyqoqtPU2OHZKZP+TZma7sXK9PStMhPvb3g99goWqxNHgQdknGAnp6Mn
L9u9el5EDF04402qTPkIof8AyWD9dAKHFfIPeGXBQeEzi5weRKadxAqnoM6G7Dh25j9GXarH3lT2
anLL9RAekSgKGnwoyQXIdu4qHoP9STzU8p3JHOljzzm/F5q+18Jbusq7FSqL0AoJZqHlgzMQ1qZO
aE93T7YLAW/9Wun9byrwBrcJjB+gmM+Pz/XyGhEGic4p1hI0854uDhuSDNFoQb1/T1JzcH0rMI/j
EFiuriW/11nw5bG1jU0UQxcq+RsKXivKwao0CtOKy+HeMtp/1CvJOzRhU+5cjeJT/Or5hDvQ+9CI
p0DLZbzsj0siogZ+19/9OMv/NnJFP+bD1F2G0kuuXllr35Moys5Nvhuyb1lGQItKkmhx4P1zJ2k0
r0wNK+rvuhKVx6Ge6qNa1vWRnzOe7dTKP9UDfDZeWTnfHu/s8tIUayYuonEDV5QYLJ9brpKhmLS+
7+5xk8knoPjSAeEG2c286dn7GU0t2mpIXvF+ka4uI8shBIaitllzb4vJ/ArVAZPfpRJ8Laxhb8Lv
/d+af0pKThTABQW/SCAXF7TTJHIQdkp7HzQzktFDndLgHkm12X3jcUzCY6D3afTV7ivfv46dFkxu
PaSR/aZ0TqAcHBmU0J2gypdOYyIP/tHQ0SjauWnXe69RZRYINR6t9YhPr+t9rw5De2eOCtwH0oHF
xy6y87PTJntQoS1b5IXAJHBi+riLDTG6PIxqFHHvYWrmh5ZS2muf9gFnqRi+PXap9WHFkYGkIyfP
27+i0Iz9QMmYOMel4qL+4tiN+m1Moid12mgXAV9FXgR2FjGAsgQtyF6a17Zv1veudbxDmJjJwTf1
ZucTrXLBdzMgnEj6sEJddn4+1Ez1ABgjHzPpWv5TRs/0n8GHQrNpouYUF+b4EqAIcqYfLZ/Kxg5u
RtDb18cbuvHtGHN7ZwqiNcZ0//w3pJ4xDZEt1/c4krM3wyuiD5XaDJSy0mGHQGDDFAEN4RrziFzt
yzpSaKZRYeejc0+6Kb6rEVCa0pDai9k8jW1hRgLXpwEiZIXZYOFGv9RQ1Slt6s5L7bucFIrrV3V0
9v3C23mnltGMsMLzzg0nGtRccgsrlg4wiDD+Hlitf0an2QaSFOVXSLW9c1138TedgOfupGl4LkYz
vjz+dOuLnZIqg20iFyRPX/Y1pzTrkL7zrHsJHvDD2JqvJRH3jdxmOhMtlOepU5SPGnMOx8eG1+8z
H0+M9wqaKYZzFz6jek1tGFNk33Ur+R6UcKTDYRtDbpmMbu3Le/HH+sxz2KGX5xYT7f/l0wnBTxWT
fVp3KYyh8PTb/l7z4JweL+pd625+rVMdwGsEMx4lg2VVkNp+CZBHUu+qhjodaMPA6O7EqXJ7tEAx
c3E7Q/Df2tRyBerj0s4/ZnajVbc0rfIQlCQvDy3zRlU+xmllhTcQ6t4ffViaqjvaQytd6yr3PkxJ
Dhe0y5SE4bsJuADfZeCl3iO6XvsGqGFiGWjYearIaeeuSUVyJAsylDsdH6ZMRq+RNQS7hqT/qFBx
6c+ZVBsADEqJkpNtjoWyM2O69hFydJoX+CcqPeS48x/Qe1MD3bWv3hMFmWoXCdbG/uZn9viHPVjW
dAjYl3bnglk5CraELhSTYKZAcy7uU4nAgKnWJrpXUzJcYicIzzUgiOtjR9myQnYrMJWkuCvCxlH3
coMOUHzXCynwbrpXtsUBqoQx2XkfNgwxEcxsDc7PcpYIXAbAGiWe+vie2AXTc3LWnEq/Cr4+vRxB
/AMICm8RU/7zD1WFVSMNQZjcwWUwEmuM5SEK4Tl8bGV191PzYxiJkjH/DLgTsdZfLuSiCg196L3w
nvcwMplRoX7IVegxNDV5UsqQGESYojAm8F0MJi2aWnUSo0JuRtEdNNF0lMrBOyBCYz1ZV3y3InAd
4C0oLC5p3OqsCnK6NOEdYyWpiZLk5SEegnzv9ltlXyyHF1ogeKly8J3mO5fZXZI5aRbeu76yf2vi
ST8lUWlcBl32P/SWVF5ojSpPVgfE6mhLA+0SZL8kLHOjVMDLIUL07R6g8fqTMY7xZ2J3wWtgddGX
UjP7T5EJ2eZjHxE+MLuASb9E9YiPJiAfyyKqbHSjrsR6dE9VKT17ZSiD6uX2fN4K438MAIIABIOk
zZfmTDZFWT2M71YUaifdh+vSU/Q9cO2Gv+PnhJHgu+njLp/IIAjidkyt+F6qfR9dkAjTp7MW14F/
SJ10F762ZY7qHrV1BG14uxbHy4IOxNakvriXle/d+4En366V4AzYKNu5ZFcvC2VeLlm+EhBYkvPF
JZuPXVE3ZVHePUfri6MDECP5yECEmR7ALqtI1YZOoRJuTW138bUCAsDHH3C9VoRFAK5RsxJR3rLB
2xWq0drMwdy1zpiO7PTfMk/3IeimvTO+PnpYYkPfySfpXCyuRt+vMvgLm/IOuYr3oZAkHTF2y/qN
WFw7xoPhXA1rCp+jbhQpFFwavNuMVsIGsSyRBR1IZiNschK3abgw8FgfygEsYFfG2c6B29hJkMMw
HDPBScdMX5xyL5Y9R/HM/F4qiIdTY1Gn6NCrfV2flEb2pJ14dWM76bgSKjMYxblbOikIAdTrHOIN
Uwv6s+I14ysAm/GTxdTjJ3NKlE9oPu3pna1idDJSbjOhTECgTgNoftyRzu3izKuju0VK8AZbm3ay
uiG/MWKn+G5WBG30ZUpLx38rEsmoL02aWjvbvL7XSCLRHGFmWzQylz9hZORd6ztbusGZFiJebtku
j8deZ3HDCk8eV7Uj9O4p1s0XWo4qTZew8m5T6QefmK77nTnW6Mvjs7dlRHSeRC2cR1ZeGInVqTFK
I/FuWZgm52xMmoMWQ8762MraLzUmIYCICsQBic3im8VcKYGqZ/59VOC0mGCtvOcpU52BIe1xG61N
cWlSNhLpPgnjEvruMBWTGVqf31NGwoaDiW4RRM6GZITw8fTQcD9e2dobSWFwfeSkYGoHDzP/SFJS
dqNZ2cm9iBP1mCaadk/iCWi9PwwfQoTjzooVWMei9vtT7/dPUnNzEMhWeSKY/uZCppIyN58m4t2V
2umOXlYiHXNdAzaiU+3oXIQnxj0yvbW3YI5iDfORQrJymR8nzLeHjZVP9zQZ9WtQOPYR6ZHw9HhP
15+QESDaQEBFqQkRxM4X1RAz9MkYTHffM+mXVJpVu06T0gfy4Pjaq/5tWkMsW+wgNa9Vcb8ZUPyW
rPGuyGV9McwOlZ8SL63RaPr98cLW28cbh74ZAsjgYujUzxfmhFkPkf7QUQbXSp86eBQxH6SDCH9s
Z70k8ZbqDmEzzw08UQs7GRg9MrXurnmd7CKimF8T+AnOTSvvqUptLYkUjcz0vb6/ZOJxajSeJvAj
d0tq06vsZO3ZlyC9fbwgsTHzQFL8+ySAulAxWb1rxSANGtMryt2SAdPDHKZliHQFKHPDbd4P3Zlg
XX5y+pizJUDRxMogO0imlh1CKwuUwbML5R6D1DhGiGUf/Cq0Dq0TP6lt/m6Kni4lCsovgFMXHl+l
6SRPaajctYE+7tgl6TlAlnvnXK2/lbgPCV3f1wTEfO4WhlqMcAFr8r2jUnqqfAVOr2Lck1PbtAIE
EeVTEcwtiztBqEDV49vy3Yq99jyWxuRqTbXHxbQu7oitEhw7AqdB33GxmHGa4IDpBvk+WZU/nPFv
PfxnSFI1e8kGtdEuFhUZ/VMjjV15qCoDjpxOgvLnxNUT9B8TuS2Da5EVrX31YwNcZmB4gSS5clrW
BnObaWL/roxZnJ5kaNf5C12GVklUB0SmRl04e6pVW9smxqYVpLjgU16S6kSDWlWEhiMl92j4XWXO
/kXg8/dO0vpqYIKI6htALB4NqrdzH/AJUpNmbMe75UnZWc4c0TaK7YPml0+SvOLUYliJwAUQNEPa
y+yPz+KFiHFyseo5WPKiZ/gM1ilXK6v60+P7YWPzqEPja6KNA553cbHqhRpaaR2Nd5kg8DCOpepa
ne0fH1vZ2DvQAtQT0Wtlfm95fsJk9OF6GYd7k1fldawgLAmLNDjkY7Mn4LA2BUsA+0d3kchpRa1t
6JLT5pFX3rka1LckkZUfkTNoL8zaSDs4nC1TlJqJX2DQ2QiYxnBwrEGr7jVh+xU1lvzQdAas1IW9
AwhdpwvQvTD9iC3aPYQQc99D+iJQo7Yq76oKtMqN/VQyXanqpNIFhZin525QgvwM5Dhynn4RheIn
uRGNRLDlS07IvMlto+XI38t8VG7gE/+Ps/PsddvotvAvIsBevlKFOjrHNS6xvxB24rCTw15+/X3m
5AWuRQkiFCAwAgTx1gxn9uyy1trdoVU051gktIPun5Lrt4oZo+CNZCUCqt6aExgxjM2Mhd2cm1Ip
Tq2Te6dOK8td0RfDbuhVeyN9vz779Jl474n+qMrSNb3cVSq91thXZnGOR694AvttHiJl+HR/UdeH
BCN8M3qLtEp5hS+NjFlRmHW5FOdyVuNvXjQ6+xmmyhP1hPHwuCkSEtm6R37yCmAL/jlRya2KM02r
fhfnteXnTRjtyyqO/4MpMN6wHcliqfitVpVJHbkxHItzb1u/jKXRT7DKon0kOnMjAbo+FARjgLxp
ZdM7vxLf8ma9yplHXJ9HOqE/C8csqzMjPPr5qGptGtOhoFK44a5u2eTAkztKxAUI38tvBvDNFCkz
Fc7REvefUFpr92lhJMcoFcl3pjF7G/ZunBGZGXDs6Q8gQrMq00ZWpaqLUorz5Jm54he6cBbfrNU6
I/NSxT/3j8mN1aHRTtmIf+iJr2PcYRrpltMcOJPlo3Jt6rlfu9qXcFKepmUSx/vWbqwNdL70Xizs
GgdnJ6MpDETN6FMxKuso+lJrDowLaKITMMxua97ojTsNhJB2HNkylYZ1Y9Xt28UTeQK2xM2nT2pE
CjuKpvzj/qJubCENccRNXudXXqUj42wi09KFPd3OyjtqdhITBAkr6MAwP2XMH334lQaMI0WrwGIy
p37dzTHLhOpQHw1nwAWuHxnWfLZE1G68Zzf2TkrkAp+CuAF8cXXsnbGsDB2S5nlKB3Bwhdc+pTSr
Tvf37votg2rA346DknHUGoOT0ijQEyUbzgoo1i/qMg97c8nsoAudas8w9/aNMhvao66eMyEpzWwj
LgRNqcsbXapJaifIO57HRjP+SHQjft/Uzrf7K7vaP4xA/ZZD2YhD+V6XRqLZTboyVoZzNINNmNO0
2JVZvCWOe8sKeTDxLpUEosRVE6TQjdlTiM3Pblbl+64wB9/0lq0S2tW1lZcInTR6+ehI0nK7XAtq
Ok5foSpGx3523jE3lDEATp2+G8sievzbUA8BYUw5VL7+K1NprPR1kTXjWRmVVj+rXtFN+5i5Ro/S
GnA/5DuUd/n+FGPWZcHOVEa+fDmeuWbmH44y1L7BlN3PD5+CV+oO0RK5AqWYy52D0cCI+4ajZk3R
3FGw7vunzratZCOzvzoHcsYmbVdwzLTCkD6/tNP34dDxlEznhLO9J3mcXopYNI+6b6zg5V5RzLRd
3dVq4DJ7A5199azNebJbxjb2q8HLD6LblDa8OnLSFJeUoB1MPxfockFpZPTzrOXq2UY+rPALNxwI
cvlABLwxRZjD/e90VX+04NLQjuJPwlvqnpfmpoXp11bCykA5pke17ZXvw9ibn7oiiY8xQQmwTm3a
G0b4q0EK9+m+9RuLJb6gDi4n9pFMyq/7exN4UsoJXIp6TmLNfLYrx2NwWJnsEiOpNx6PK4fLQi26
l1KcAizXmnmf2lbaO7ADziqVwd1c9u9G1zwoejYeHKd4WYpqSyL5+mhKsiEXWvJ4gaatUuXEqApj
Bg1xbpp+qn1b0f6Cpuc9Ci6W40M9IGmG1DyE6Lg+m7ORplwD9awYAqTh4HCzK3U4aMJpNx6t68+F
NJUk6gDWki3MVQKWopSQMdVZO6tlGf4au2k8lMKpdobo1Y1+8w1TJMlSkZzdkxiBy5PhlcOiFG4T
nsOpSmo/USfroEJY98PImx+VYWELZUZOI0aiY6jZXRpjmCPu30tDEnMl+ccujeJs6PWDY/jo/vLe
c6eBLoETo656aaXJITQWYeacs2QsD73Qpfh0U21kCtfnHJoAgAqJ4eOUr6eXu6BO41DN7LNSJ9Ux
S6Ks8+0xcw8wSpKnsB+nHQWDh8u4zBKgQQ8XgnCTf1+d9TKKuoxnxzkbwhh9Tk8VKKaYN9Z2FXDy
jtAFkgaoqbKhlzs4mBp46VA3zkZt6AfbqOMPaUzvJDIU58WNjOrRN1lW2gFpSzAkycJaziaWfUii
gvbZqBlcDneyQpQkzL8+6AR5HyVSGdQ8bwwErstVhWE5KkzZxEoWhd+72Sx9r2jGl6lfxo0NvHRJ
3CdcHwglciypNnsFnKPdGKKnpPVH4U4FZkDSGf6kjcoWK/Ty+v5riBD6da6h5OSsvtRYhmQHyzgc
G08rj9E0gAUY6uSFgUVbzdTbpshCaFVItP7q8hpRGtPLmIfj2BmHyTDad5XWDR/7ZQtAfWvzeCFB
eEsYNa2Ry+8UtXA8stZlTR1V/NFLO7+YjS2RE/m+/3+r4t+dIzWAh0ksyLO8Wk7MKB/GLmGl7czo
OZpM66gkRrsDFGbvcmAHH+xKmZ47td/I5i4jgVfD5MM8VBwP4IHrY1gzOyjVmUFyjDRDCUBUxwSG
nVAD1Z6afZrW6gnMoHZkAK23t3Nza4jRje8oA2DZQeNBu+ou1Az2TJcF+12plL46ZtmuTcr5XJQi
3Qg7VoD9/62VriutT9m0XuuoCsVsjCQX43EuUSgJQ90LlLIZAsOM2r2NXrzfa8v8LGeMy2GVziHR
mKAwu53jW9pUnfoC6ZRyyZxP913BjSMGZ5QCo+xzy7zw8ojFWQM9YkjZg67UDkvkVv4wlOH+vpXX
FsrqjGGG0gelHcSt1p9aizM7c8t+PJoNaKAS2MdbE644Y7rbcJ+NRuZHeWsHk9V2O6Vlwljk6ekh
dZru4/1fcunQ//0OeAcqWkBbJBricr1TpnRtVJTj0Qlj2889V3muYUqB0Qu74yCUx/jj/9qzEXQn
V0Dd1l5j9CJ0BrORgvXRTlKQShGNuF6rBC25ckuW4fo4S2oZwR8leBcQxuoet8uiIZRvsDRrXN4Z
eeZ9Lqo8O6SIe/UbSdBtWzQa4bpQGV83URGlnNN4csdjatbkWi2KDz4oDKaAOd3w+f4nW7GN5R6y
MDlLGOlTKvHrXslIE1iLcphCdruE4jkfmqh/O0PHHY9x7HTG1zlz7ffqEnqJb41Aja1Ss+pdpHiL
2BlxhFyar2cVccrGLlxfHsBkBAYI0Lu81mvkhgkiRBizMx5DK88+uDnD6mLPe0z74t/lgwADXwAm
kSb86rvmZqE0nYeVpSz6s2GXui9Ur9u4ojfXQhFAvgLAetd6hJkTDTaA+um4zN4/yDznO8+c0o1o
4BXJe+kHeDOROJC8RMmTWl2/hjdFKFo9H70x7QWKlWFc70x0zzp/MlpP2SF7B9+uakdXHEw1zIog
F0bUBCGaYu2zNs96se/VODPfE4vW8y5jzHTz1NqU4P1ZG9qt2tKNg460j2QZvJLz1mHmsCx63AiU
fYrJ/Tov6K6b8fgN2ObWZI0b+0/Qgkwb5EZCwHW/whjBCZhuOBG6VIovijbbFeG0ZeXa/cmJUpS8
EaaBK7VGTo5aPdlt1szHUd6TZgHipxbPRoSGrdUZG/h7GZ6sPjbhH/BMAloJdV0VFiKGTYgZCtGx
UPJi5/SuXvqtaywHy5rT54wBZ8esHZJv993Fa159aZa8inwE6QhaF7CLL138kHpZ19PFP9ZdFf4T
Qi5uA9NMh9SvvFrzvvH4jF8QzMmd5yoZ+8hHnjjTjl6rJd4hsSPzbwUYurnr87mUsytyI3ybNo6b
MpHKbLuD1i525GtykvAvt9eXFxpM+ZduqbPubFZphF60VTLrolYL91kvmLjui0YxqiAJdfvLkoZK
60/jGOvvCiGWlvb+AktAjiESJ72fbaY2hmK0z/0k5kg7GFNW/FKRTwuDsDCE4HZYydxs3Mzr4+eC
CKNU8dpQJaC63LRUXwYbSqQBa2cpTzFwxB3J8GPwaunKSARgCjHuhqTXXvfyYzNLJ0efnaNWqNnb
Cu7QuVLFFjviOqAlaIZ0pdP1A1JkyrX+VuPp6kbLnc5xjpUiivdmMSnHUYnmtzFD2/dNM8TfQlg8
exO+zEbV7oZlOO2UIcm2ZV61qoxUiFxU7mC7R1MbTvZkJv4sjJ8MGHtCsOvtFNrCD8MHK5LIrMJw
kUByOZWH2v56NoRWuvpU2o11HPNG3y/jNB+TWlM3Hru1J8SKJDxK+hz1Owj7l7sa4boi+pzWUWso
hyhR4v7s+sKjIW3FD2XBrwtiWohtYk3+Ya/ynlk0VTpQfzmqGSM1ECgc/pxTd/l+31GsfSELothD
iZ0QBuWZdbwU9Qx9lRyEY9o2lr3rl6X5FFZjNvp1O3k/XEuoW3LeN/ZQjv5BRIRaCUWtlWsac9ie
s53bBAyIFfZJkx5H3MwBgMsWdOqWKehqkEcp7IIGW9VHBrtsNGfG1OAYvZ8u+rBLVZhecbpsIUpv
baQ8ekgiSoL+OqZmTjDonaWzj/E05Ts3yvTvkWgZpGBP4ftxqZzdwx+OHjgeRI6EpSojf89v93sp
c0toEguRmWO0i2qE5G0tmwPkXNu9Qbb4H+wReNGUJqymCLmyp8NlyEOgY8c6TZwXrJTHuVhEYDv9
fCg0pfx0f303Ph3pOLIsUlhEglcv12emNiG7tEfeWn6t6hxpaq2cvzUuo+jum7rKS7kEUuVDKuGC
CmYa+qUtDUnOoavz8OhMQ/MnE5XCqkTzty+6P3tX5O7HznQbC8mrsNJPsdYiBiXgz45PlhbNzxVP
xoDOXB6re71MzUbWTZtq40eu3ybqYGSonCEaYx5V4JU/NykcidpUnGNiLfne7OduX4ztr/s7ccsI
7SmIDwRIpFGrBxBNPVpkCG4ezZS5ATAkFX+2u61ai/xbfo9N5FJkrYWGiyyYrq3MkchT9F69Yz6P
7dOYt8xLjHv1MFn98H6uwujJXBz14PR69IczaO3h0UXyJlKbep2MJPHtl187S4UY8j6NgnQkB80i
QzvaIvt538iNM8XplC8vzQ/8z/r9FUvuVpU3RUHCJGpiHUhI8Ezpdib7pl+8H1rYqGYwjJ2nfQzN
RQ1T0mGrm/eQwNGdjipXoR4xpl73MtV6/8vpjfGxAWXyiWGggsRQg8OECrL2WYwaD9PejOKgnUY7
MNLCCvqmEA/JFv7PCjsBhY27Slnycr/r0KyMZMnjIO6Seqe2eUwpPK4e/qqsBfoMEQdkTcrDl1Zo
4M/OXFVxYLiV4dtTWu5G6oYbXvD6goAoJpyXYlHoma3BxQUAd4EUTBwUFMT5o3Z3k9GVG12YKyvU
SmDm2FAN+S5X8k3D5IWRWTVY0bzk0IL/3aXM/nl0LfzN4EkZ7gxGTLaxLnfMNcJYpKkSB0puhyi/
ecr3upurH/cvwmp+KJ//1QytMirtZF3q6uFYFMOe+pZBBupQ2P8s3mQtn3UnFpZPwBG9r0Mvb87K
oCzqSypM95c6Z609EokwdtrPu2RM9t0EkvLnUDEM8Rh5WvaHSE1obkPhDG+iaFq6sxGXY+ov1mLF
wQAGO9nNIo1aXzVKlOxUNeo/tG4PC/r+4q4eKdaGGprk7ELvvhJelpVJOyRlYm01AoGmWT1nZbqc
lSrbokveMkXLXQ4kZlY1MLvLr6VmKSPdoMMEVm4zH6FgpFFCG8VPvWSLh7BOWaXaGuMK5NMrdX/W
T02ZOvY4th5c+ro4dXJajTVYP3HHH+fSft8zDOLhXXytvUrRfcZDrRMiBU1F4ZptGlipXfsLs7ER
PQwZAETb9njf1I2bRcApgT/EnkShq11MPTRG06xOA5HpeeCpzbi3MuOxeQyvR15GnfQRGAAphZMu
v1VjmmTEepcGCjTaHbrw5d7R2nDj8N1cC/kOZQw4bdTeLq0YUzcPSkp5KiH7O4yjNu5SGx3V+zu2
zuY4DLI1QSRGxkpZbBUbWUgK1kmipcHg4IZqszSfm7zQoPaYStv5utUOv2bNyp9M5O+/3bd9a4XY
pfJErQaBxZXrqIoxypwG22Q/9d4b9XmvoAL9EPLs369FBkRCQmaHMbkDv0XSVT1Wtao4TFpBuHpf
xXADl4WpU/9hLVKZErQNTYZ1OpfnRrQMhZoGWWGpO2dx4CwsqvfoK0gUSxsJIgjFYoKslU/Pmr4b
tDjPAn1R4pNX9GTgbf75/lLktl/Eb1B6aKbzD7h9GggrI2NiGvOw1HnQ1T0asAvVmM6witkHFZQc
HdFof983eO37qMog7cy8OHondKsuv5BTDCGEEIpHVtwN75Z+NvZCSeu/7SzfcEVXSyMIomACiI5W
I4gteSJ/Owsj6kKj2uhZoE1Kqz6bY6+lfhkhOn8ydfrFL1M5wDO5v7xbRmkgEB/RkkG6erW8qFdh
5MU4JbeOpv2sjmPgMg4SejNUSL/jK/x13+DVfrJK0IhyRjN6BqSsl6s0qtwJQwi3QT7pwjuEsQPy
qIodN+jM0tiaGntrecS/nEfeLhzIankEslHiqDPWEDrzEfHvPos2dH/ioo03oWI/OCGDC83yXjvF
OF9i23WvoLNhr0SIrAVFM9VvlFDTPijA0H+IhqRci4qtkcK3FggtgiycpoFU+rrczo4KcraABwrK
eU5ruKvKYOy7LkpPxeiEH6Z6zJ8e/YCUhsgtiES5EKAJLy1GYZ4rGrpKQVgudIUR8z1nbpK8U+a5
Ot43db04THkQVRFYoVS+boy3ETSufDLKwOFDQcFQxRfLSWhbZEMUlidtFuLRMiy0CMlMpNtF6QvW
x3p1VJ4Ss+gAffZzRO3E+wxcrt3ISq7vAGV50ECufD5Zl/zvv930zG30KaGPFEwaCbWviDB5P/DY
fVrMaPnn/h5evWMsCIwO/COc5vWQH0hBdT4nRRXQ2DF3TYbz3je1p2zpCLyKVl94ZmlIwrTBaXMa
1ztnKvGgc/pEEHl5+sdoJ227Cxc3mU6Ew4jBzaOX+ZWb1O25dJM2eouriz4LJ3FnwC91/a63M6P/
Odgp9dkwjyymjatQmfwqt6zwnUhLeFp53ExfQOVY1Q4SZ7ScoeQtxnkG2W2j8T801qGvNe175fZ9
XPoUACZP+I45Vo9W0uVBIeljbi4xnRwOePkNvXJZ5rx1i0CZ6JoNWai9EWmyfL7/9a4ioJUVeUN+
OylAnXS9zIyCr+elSM5a7q4qeiasFEV2cNMuZ19j8amsRR7ctywdx/pz4qhBDcGSk2WES8sCKEUb
5RL9zJTbExzx6RDqfb3TJmF/RFdkPtValHxy4Qy/iQaNY/wf7EOYIwBkkuSV8JEwo1FBm7aUsyQL
tLaK9HusZNOuEEr+VrR6vLOYGvemUwbvS8Kz/2gaTIECXg0PB6R1StOrh6MHQWIvZcYVDTP3yTaG
5V2fEWbcX+SKkiqfCwA4koYPuEgi21fft/VyGnCMA2JitSe6J3XJO8tPkrk1nmi0itm3M10Z/op7
Q4l8tXKW4omstNbOQm9t1a+00YVhqtixQLUpU1ImW+hTsRMlRFi/dZwJXfm8VpPdmJswn1uvnO0n
9PbK9Lk3ssbeOK7y0F8eGvnK8q7j3cjr1z1UdoiRCqBsqAQPlT/nubPLlf4TsjTL4f7OXT8Nstgt
/RkOR0fy6/J4NtnYmIi6VwFaxZbme8msvFSlWQa1CIVv9Fr+2JSe109FGQEkJ3eBGug6PENgwF0m
ZBKCuYryw5Imn7xG8XaeHm/hLa5dNiEuLyy1Z+jQhrNKFCcoUz3JWxVEkPIPw2iqR1UMW1jla9dC
EYnYCACYy+lbt5P0RbhLHxsi6LzwGy/9sDMH7YAfVXcIW+k7vVLez7W5ET3c+G7yqCMFAYmOSvLq
u2VtJMSIJmywmHMSmClyY009VDtzKaLDsBjiy/1zcmMvL+yt3BhTkmPAw6MIMqdVnxZjYJY1ee3u
vpUb5x45cGIi6AgE0evT2LsEQOk4SxmI2kv2bZM7M6MdVWOPXoOz4ZlvbCEdXJwSsotSnVT+mN/e
hCouq84oKhFUlQFqbRr/mYzoS1KWv5Yu/Hl/YTe2D+dP8wpXCN1vHT+jCqqEWUmUVQq12UXMA90X
prcVO1xbgShHbUTC4FxO9yrPZ3CN6TJ/og9yz2mlTm6n+KE9VI/ChdgvObEEwCiwKaKVVbY9pEXm
OgI7g95qfm0v2smOcmN/f8+uDwMVkVdgrxRtu1IgbOPQZnjT0gWJPuvRLpx4Ng+DpadmYC+Fu0UG
uD4ONH5l9YqzR7tqjSjp+ibtW3PqAyeGo+S7jduWJ2KGPHnL8Nusei9arXmMcSudoWzu0wJjncgs
rvsYiurkdqupDDnX7HLvNomyyxdDo/bdb72R19spsV1S+5NONAXIVYZD/0yotaaoQdgN4y4Ok2Qv
Crd96iBkbchuXZ1Dgjkq3mRwJnpAV2zzjMNeTlTFg6ipp30X1fVRYiY3Hv1XyNLFK8lfTzoDQuJV
QHKt6dJoYZ8xJYHZ7WPZfNVsHHyglVHS7uJsjMxDX5rNn3No6l2yC9NmnF8qrWrnk5GBX402fs31
mmmMEN+Q9NC4uBpPaRb1qBh9ZAZej+h/2DlqMLqMa7h/J17JX5drBnTG4eSMmrj9tfaGM8eVrQLf
CobCypZD2zlR8zY1l6Tc06NSXD+x47zz+zGdlGfwoJ5JOC+07KWl6LaQ8U1ar31Wk6a01WCZnXqA
G9LNyteuV6HLuxRtzT9KG5DCAXGZ0XuORQVBJq/B14u6aieSgSrqln3m6LX+3UsW50sDWjRP/KbP
hbOLF62YnymgI4BcMMXkS+GmEIQHexTCF6XdOgchRK2dahUk43Ovplp2GAZh928LT4Csr6shjRAz
NrNhv9SxLv6uirb7YuSt2fpDZMVNUKetNvhurcAYF0IDE7DzaASeGanVtfuI8l0JM8kU7sl15jD/
sERxZxPmh7N9CLUm7D73KPM4ezKpZHzTgjzwjhBqmBCxWE7XHMoyT7395IzKQilnmsfTYOpo7IR5
rH82vGVRuTVSrr9mOuQ/ogLS/WehIgX7IzTCXH3J3SbND03Yl+Hf97//9SmT3DaieQINcGFr9PUk
tKlNaQMGrdeKvd1p0Y4hNeJ034p8J9aHDOkiTjIUW1pLq6C96eswxlPYwTzG4hdC5OVL2tgC2R+R
vyyxoR2ysk4P941e+SeQP8RRUijcJJBfa5akXjwrojLpYaJIeBrtSgsKCKq7YS63VA9v7iLhNaET
jLaranFsmgMMAS4ROjzDSwm0Df1DVf0PC5JtOWAr4HOQFLmML2aRx3WShXbgDZEU2LDzQwFS/1i2
8/Dx/t7dWpCkDsEGlLKf6/L3lHWtJkrXDhwmEL6t0ZI8h5YnHnXrLuEL9VRaWBRXjTWytlabvFeq
UQmGPNehVijhHqif9ui2gdyDYg3HRqI7r+pisbvA4hg1J+jcyvlKSzPcJ7XlHSez3hpUfXXkMMUx
QMqIyIz+hAwJfosA1aHlofQql3dqDH/qYTGnKORpCTMWkHDYeCCujcEpY2k06in5gU2+NOaKpWCe
t+IFJXSRYLAV9y+0Watd3DErcsPW1XkAGUEZT1bbKfiR817aauxIsdvE9gJOvwCR3FJJqmpvCwV9
2wzQJV4j2ORrvSkh3BTwqeEFRTHCt7XTCsny0H34QLAY3C+YTkkyXPOUE8XDH2uhF4xmp4IIkDpd
6dD1e5HVzdYs7xtLwq9SJ+V4A3dY3ySYSYlKYZslxbXwQRn3yFFnW8/4TSsAHWgYoP561QiOjQxF
oCoKg6Eyw2wfVWX0F7XZZWsqwvWZ49PIdIrKDyduHV7mk12jnJvaQZgmpp/qcFRKs+tOk5qZGxjp
G6aI1oFfUX/h3K31T5kNMCJ+aHpB26TjgTh73mlJaDOho28ePt02m8b8HCBAENTXpqDpIgUVtV4g
2s7z1cH0dpG2Cc67KtwRzsF6BsQu9WPAzF3eodpxexQeyjBwWzcK/0zbylXfCdOIVKCv9JT8ZBlE
sQe2n/0dK7KLtji6stV4ud5W4MWwk3GIEtm5lqez5koxtHTyGO+OuxVJb+6YfO3t+nSTqX99KEmH
KdZJeiNp3Vp9orTKNFPIzgOtaNXuEI+ZWjAbujK2nt8ba0KaDEPk3jBE15lW2FhR46hVGFh90e5y
l2pTIQr6gfY87e8/jDdM4dvJE2imUmNe45hbHLvZm6oSMLQN3bBa/zaqADoLMFmPW5KlR9J72dyE
3XJ5XLI8a5j0VUentmfMiOYJ54DIsHMcU+XhpBG3BF+YG409l5Ecl6aGcKjLXtOjU2a23zIXnO/U
zspB/l8bJZIbR0LWtEgYMQd7ZPVmxUoJ7DuZo1NkNu2usZZ+Z3pjdLj/ka4yb34ZwQs4QoJOwJGr
ZzidEtKxUYtOoqqOCkA834vtv6tuIGkpH1M/IeOmWQSkXm4fXFQOxuXmWUbZQeXo41Mc9q4P7pYq
fD95G2Xv1zN8EUITO+Ob6GfQVCRdW30jRY9bS6kaJTAVwyxGf/CmJHs3q4gyv190RgD7fdoMNgX5
Ja39itlHH9PG60s/axHPlQCaMg+q2Gb6sdoxm+xHn5eOBnw2dsON4PHqjvBAEJEQdks0HNo2lzui
jRHKUVFUnBAU+yrKlAyqLL6VjAvbqO5dnSY2Hp9K/QHmKLWd1XcOqwH+VybK0+Rl8d6pWvvgdUa1
cRGvTpO0AqOedhInl5bn5XKaWVvKyoL7YYx6M+2Qdqg6fxkQ3/cRDBry88KP3FIRvd5DQiBeWgDx
vE0Iwl0a7W2R055IXDImdIJ2tjdSs0QOfFqOidlFW6IqVzRUGmZ4NVXKmyNsRhn40p43aV5c2osD
H6hY3iTFFJ2bUCv+UWcERg8Q7ZIe3d7BY+RzVcbOyfOSatwZihK3R6OG3LORMV49ljxOpGx4PsJA
hDtWAWcRJoxWAGgSzEn4o5uXQC+VsxVF36Ipe0ka+6tROy+FsdVlvi4BYRefQRAPE0e2ti/3wW2N
0quiyGMfhKb5WlQavpuE7q5vVe1U9LH3rHlt8pxX+vRB6xX9z9AsrE/3/ddVuix/BO0tsGgArYBj
Xv6IuBpMk1lTHpGCSNQjdRG3OTCoyLBORY5usu/GVfs+iwu4UPctX98oSk0UgtBll/2btWIFA3Zq
WEizF2RaLQrfEs5Mz3exhv9iB2dJwoxYBbos6xXaFfKRnQe3vXF+RtnSf1CNttgIIW+thpiAkiFx
HX3Rlc+kP5poLWcrqITjvNCIZzB7nsz7x/eMIgNXhygVr7eyQqCau3pEbrQQsxmHscy0cV9p07jV
eb32CWR6sKWpTpJIMO/xctMmK6K5MBHkkzUnOzBy4tlz+nqf5vWWFvmtnZOTbVBeo2BDVHVpyvQy
pU/yLKQ70yR/2nAuAyur9OPjOwfZR84hRAiUsuullbJtQubFxWFgDNl8SIxUPfVKam+8Etf+m237
zcpq2wR4n5aEKAxGJynflYtVnUVs6scuUfQ39Nmdw/1V3bq9UveZuENS29dT2Bn45E1Ug4iwNbt/
shf3R1YP0w60Clz6+ZxW4GTuW7zxtaTii+QuvJZRVk4LDgA6FFoRBlE8t4GrNuk+nrzlw30rN44f
bBMM2XQXqOOtzkReh8jBpCIMlLCNAvyfdxqLWD1wOraGn980RUOIYo1U0l4Lb43dSNhg9GHgZNbn
uZyoLDtpQ8xT5hvvzM2ts8A1S+QiJJ/VETSVjM4G2uABg1obv9cV46CavfX4QUfiQYaHEGnwr6vX
PG9se47SUgm8vK/tXWhH4YtpSIbQw59IqloSJOJZ5ZTWywvFEz+WXhlHJyAYxTslLcbnVBHebu7b
8vt9UzduFU0SyF8E8wAK1jQRIxcLG9rFp77U1ecunN2nUlHaj25ud98tp2m2aoXyml4EwAxbJgZ+
XZ8soK8OecM7iSRpFp+YizwJf6wNN97rTWxClreV5i+i2dA9VqMVl5+NrHMaHyGEtvm7d/qmPNDZ
VuvUF2FbvIMLYozve0Q/UAKDOWD5ZVON5a50nC7yF1cMJminPvwRMnurO/DYTtTXkM4T+zbVo9RX
s8V2f9q1E0oWtKbGb8NRx8Foou27IOpy5S8PaQKXh60pq6PWdrF3SLNWhdEfQa6B9zqYqp+No5Lt
jG7iF4zG2Pa7aIzSP0vEw5lM7KlJHrhKDoz7/pe7ceTBGoOhgWgpiUjyv/9WpGyA5ppoDYEEHuPq
IxKo6RGazn94FWVoDkiILJGgeXUU+8GpQOrN6LJXsXWgulLs6oVSx39Yy29WVr4d+pRtkLrGp1BL
f5h9P+0FdYz9fSM3vBGFDOSMgEdQYTDlVfhtw5CbbGKK+xz1bBglKV3QTi20Q1wtj6qHUIyUMFxa
tzhz6kQrU4w0ms0izxkoxwySU2qRYwwi1QLZuNvYuutV0QMn0pN/UD1bJ5QlKJc8sfXklMZRcnCQ
fzmEkzcdjQVc86MbSNsW5KFsW7xqXFxuYA7523ZzdFsRizV2U+1YBy9yrA+daSYbHvD6cGOKJq7E
sYDfv2Lrh3lr1BYo25juoc8LXfta720h6m/tneTYwtunaEL3+3JBdZcOpZHAOQ3LhI5h6vU7fU6+
IpS0xZu/tiRrGUjFSkktWu2rRxdmaoaUoFqdamfU0h1oEBQ841Ibh71aeOpWRr02x/eR7zt0G7r6
BICr+0STOyvt3AuDwp1RHnH1XM9OSZRHjMlU+3jZKAetQyVpDv4fKS5tE5hgK59uCb1WnYZqGooQ
oJuKRDxrg5Hv2yrpg8aFbtqquboRx6xfrlejXObXfQWstrpjCrU6lFLR1WpnLf5DcYb2MFuN+SQg
MLwhyt3Sj5GL+P3hwt4rkUQWiUyWuvKEIeIKC0RwheZggoaUaH+VuvYlb5v3o5ujaKGJY5GOT2aR
bSRZNz4muY8sUkrg35XcR1gDVYiqJTrFupF7TG2Iio8zgO32MC622HLFN7ZV4p6I5hm9QzC6inHq
3gwbrTOikxYxU290SyL6pGU4VJRNx3Hw5mnDga2vutxXgE+cG3Ah16rhthPHSlNiMKrdyffchkGf
ebE1Tve2lVcpSkqJZBKXV91167JABD06mTPjAZlk1uyZ7fgo24O1vMJaWQ6MAYowl1Y0g7zOKuPk
ZDPzGf6eWTbPjCGLXmLbKmyfqSbW47uH6hbxKDRkif1YfS51ZkxqbbZY7LriHbNMe7QwtS0RtRtH
ULY8qP7D6KZEv9q9PPEmd0aj/qTkWXVQ48h6Oyu6Huh9tlX0veFLaFCSSuIr6W6sCYpKA+Q2y1Te
s1rUH+MYsIbAQR6MuAlzf2YoctBbtbXBGLi+3Hw5lBZoi8pAeH25rXnx9Epd0tPsqtUQJN2gD89m
ZGnJcUQ5vD2Pdp//1YUJc8Qyremd/dTBrH3w1WOQNvgrWbMByUM1dHV8xkSxtS4uslNnJdUfY+zO
f/R9Jz7ef8b/7b9eujKKNR5QEe6BKuvel8e01yfDrA0SzWwqy+btYuVDePSURAyfBCNwfymUFJTn
rq7SpylsdO9UW6JcntIFOieZSBf9H2XntRup0q7hK0Iih1Og7cZpbI/HE07QRIoMBRTh6vfDv0+W
u0duzcGS/iCtMtUVvnq/N1gHbYSMfzcPttc/1dNqVjLkOkdzn7uudA+CEPngeh+mO6xFPlcUJSr4
qVpsdCOz6eY+RDjh99fmIKUd6WrD6b4ts775oqejaccZZj3ux9SZOROgwPdePG6QPpPMMpW8MzaB
/W86bUI843zklj+yhlT1MJtsQ6tDVWvmcGtamyfwQUqhC+BJ4K/XxeBr40fUDoYVO73eYRuS9qP+
LTWzdT1Ic16Hg6hzr4Kpg6tOVKKJeFKBkaO+NLUJY0o4PzxairS1PQEYv0wmKskuM9ZQVHLOj03r
9f7vIussFS/CkMYdNgGbEw2dq5p4ri0x7CHiq35dVm2tPwmfxIu4CRZ9vhWNHlTXJevPi1XTYvUR
aE5tvZRu0AahKwrbjkDJMxHOI5E3UzgUBAI87FZE+p0DtR2jisAkuQyHl+YHZuf19KFUnW+G86K3
TjQ2svu9eIDgN8amrfWT9H38PWiwkOyhdcRuxEGxoEqrXdQA8VIum3cY/SJnPdrp0Nz3Wu1NV5rm
auaRGnOuP64ZmHqSytStErmVzhzPu3HIxwXluHkHSasiBmooS+MrBmjejLYZ4sv6wCg4dOnQu+VP
jX6M+x1j55RjWWVNc8BeJW9C4nHb6rDini1EGCzUVhnMYmOaH3yH9sehw+WCCMYqyIiqkRxEgq68
4xaPxrhaOmZ97ojRx7CuCFkruJNjPA/G4N0XK+RhRCxZZ8Y8Rcv5sXLaLPiNqDILnvq+M7qnwFKq
CnVPWaUbbrU21MfS1Wzv5yDcsT8svjXKX1JzWmsN01oshRF1lqG1H0dvDPgB/G6cl5t2nKzhpirG
1biTSB3a60oL8uyQdlORiqTkVjdf0WCa5q95sQrvwSXX3SIAyzCnT4sJdncltQLnElEtxvxlhTw2
JhV9vZy9pk9LcditMLoEf/NFRBs2KoUZjplgM4VKFC2NBlO2yx8ghtmMe+6Q4WOrpb51BY7aiCdt
Rw2v6gES3EHQeS2iLJgtSuB5NYqrdhnVq+wM2R7GYBJuxJpRMiTNtCD0b+v4VdTQDuVV2U9W8w0W
LinCnb14WmJq1fi0uQ3m4KFdbX46h6Y/qODD1g6N/9xMGKM96v1sor8MmlnPt1BuvgswhOyAgiZX
jfOgK1pjx9YVs/laO9W8xib+8EGIcd/+bxqxioiNvBDjzUIIQ37V2aOjh6O3Dv61snIvOACepM3H
jqvYDIfByr917TRaRIVNw2hdYcQofvCqIipxM4YyPW7GNnUH1WXL/EVzRlEcfL2yHZg/crLHqBZq
rg/GZA4e2vK57K4EvJPig232miVCWjFZH2Pw6hahVfnj/GMm9mhJzBp7tcj2GskbqVGmNOI8z1vj
MKdI7DB8Icf+VU2BUX33Vz1fIrWJALM6Orneb6OWJBSFS+3P+XWTj0akrCFxzBnOht+v/sFyhv7R
KmB5RM3o9lncuq4K4qIU2RDhyzn0TwWx1rdgJHN5MHFiUeREukV+l65yy8NN88oC0kwwjU/+hgY2
nOtGaah+0uzbDnKJPHTlLLcISCwd/hRakb5MhsyXm62Z0mqCxuGrpoq9vBZ2BPCjfBlmdBNHfF/W
hfonnFQ+1mXIWVbo90Ze2Wti2BUZI+5q5vonmXYLCyCtK7XFblNqONUGCIBVExp2qbuPzKy5JW2A
RvgjrgHO/GPpJ3eMG+VDOw3HQfRTiCdZ417LoHatqJnGuUGL426WV6F+wCg0ttp8KO6KLV06tNmd
3I9vs3ER9EBdLB/zSuYi9Pqm+oE/lspKdMFylHHujTjlbk7H3zaousNib1h617jtU01MyWZXLrPY
DbLRC5ZtOvqhh7eef6NvZmvcBGXdvgQQX9SNMNahCfNgEzd1v+jasWBWnatumXo3nAuGicvGMr4M
gV1O0UKMDY06W0x5vOF0796XXLraQ56xIpaw19HE3fu2dMybvh9Vdt14he/9KMq02B6IGFYDN1Zv
yuG4FKvfYUitoM08pW6Qyg/oUcznoC15WDebPX72lW38TLGsJaqXmymNCLiZ74Zsqr9QQ4jHTk12
HcqO/sRRy3X3C5Ir9do3zbJEIJibfUeii+fc0FlReZgvi/pT9JvzO50XVRztYurLY0OiNcdSJwad
x1PgYKzyUHr2sr5KQ6HggHiU+Vd+vWXsIktsrsc0uen0XDmrld/6o5ETz9xzH9ckhXSLew8bS5W/
KhTbtoWdpiXrVwNueQ3RWa5eS5RZ45oqZMdt9XUH8a1+Frrwx7Ac082+nvDYMrfHfv8vr1VblLhT
aFVnT4J1C5PjKmjkpCIdY5GfjZs6hIUpKMZhMRSjdq/11vhoDCCYN5qX99leDjllWPSZOVFZNI0e
W9vk/NCWMcfwp8gL56dNnFoZEXEhumctdboqdFy4ZPdTKvLBjB3CNv4Yc2G8sJ+09LVRss4Pq2Hm
xZ+S4nSJGqiw/9qLouLkUQsGwusdytlpYd+rXDfr1hbHpbarb6rK5ID36uLr8brp2oXC8/wVQSOU
LgB3P2oe0l3flp0mIkdrW1Nx9BH9a/xQVvbSUqWtUQfZ4RLX8W+j8XyAW+nT6ICk8na0HsNjJzfs
/Kj3w3SLhcwWYf1lPuRp410Axs4fl7xUOGTxvt4N6U6h2AGDq7E1vfy4NMsvStw+bumCXl8o2/l7
T4p2qN17+MUuNAbdefs9ujMWmsz4Hlwrm0fN07hu3Wb7/v4o589/eHOgDTvgsLvenLz0qAh6G7IA
8vbOyR/1KvNeNWdP8c6EQUqfmW0XXl5/GxCOADxOovl4lpwgY7Z0y8Wa1xJkzCnuzCozbnpK3RsC
5sarxlv75P0P/MtvBQqAW/VuUoaTy8myyFZkN5k2VkeeNPLKnCeRmLkxX5jGv44Cx2f3fIBfdsom
KvTFsGpShI+dr3gTFTVFkz7L8sv7H/OXNR7Q6KdpCCBFOuX+//8H0uYBoFPPrs3RpKiNO0dzI5pk
8AEry43fH+ovX/RmqJN5M6zcWME2m2PN2Xe/iKr5pvvzpabG+esfcAHPaViN7Fsg4LcfRKBw0S2r
qo85OqKkdiZ6PcbmPK9+07/m7qjHxVLaT//6abSVdy8CNtau8zpZ892kS+UVTXOUxlKIeDCndH+x
6ZdkeGe/1k5Lha7sAtPgGHDKHG22jqed0bXHxeO6zzS/+sHNY2GTWW8f3/+ks13FFILdoSvEV2Vn
R7+dx7LDchrcaTxOKZWgrelllAfzKxb9WAVb/6zRwLcQjTBSWhf8hKTcExTK7XK5zIHJcKSvR2LZ
ht1SBft5Bz7s+192Nomc6RwUwGtghfhHnmAX+joUpCk4UAzK1TvwAndfgrnKb9q1Gn//81A8gWDp
WcD2uJqerIsAxZE3bQw1BtxR5eTn4VSV+XVbdJdsq//yVTtmCMUchxra8idfpS2tmkQ/GkfDTslH
MChZ8130pJz8kk2Wz0//5h6x6C6QmwM1aXf8PFU/G8biZQ0NgeO02oZM4BGb3xt98LrQzLLi1RJm
+iQyPvRQbW1eH96f07NjZB+dJgGcAOgoGDu8XZi1kY25JRg9A+G5AmbyKLvcS7Szv40CXRnIkjHI
0Nnn4D/nIu/szgEWMY96RTMAw84p1nEFuXBunG4y8FCuEHy4YY1ykZySiDk3ul3j6h9VY/hJa/Vb
UtnT7wlZ/pU9NZem7nSNIErZ2ywsRgbDvu3ko0Yc1LylqdMjNJj2qt38NdYtKa9FIC65xJ3OH0NB
Uf1fa9kCDT11GM+XCb7QCvRK/etEFYzUZJJSXIA7z+dvtzCg8Nwdg3kp7B/8n18pwAQ50BbXPy7C
/ToK426o3TYEHnma3S27MNjZJxF/vp+8HFScivyXt4PlDX7LqblZR5gF3RyPq+Sd1eZV8f39Bf7/
6Ol/N9juPorek7p6p81j4vN2JHOseEwEfpZUZsPRfsX7bdaLRHfqfIeT1t5Xnx27m7aXod8W+8vS
mY2Rh/wvufVAN7d0YtdBMPiQV7T/71ELiiVy0iVrEiJFNuOxFkVVHiegHrCogASxQ1uQcBzOMNua
n6qCuBBBcNaHD8g5xZK0gsbUwfCKPo+U2Ys0BiQS2stodj5Jkt3aloc1tTR1aCkBCjcMKn3+M1Ey
23FbmTVP5bL3naOaiXiN2swyZuwFpqG435aqye/arscgqXUCzn6/3CwRdSuMH8SAZZc9eBkGgAdn
SmcZ5pVurbdOhbQBH+WcTuQHb/D8+oMYast9NEmCJDcuk2kdGfOawXf2eb3firrptefVCXL7hjXj
tbd2UWR1uFnW+p0XeKcfhPKa5cHAqd5P6HNCLgkNiUb16CCwl3/KbQGKANa0ccBvvFRGaVmW9ZVA
C1zEG08r45A1e0yLqHzvD4Q6vnrGxnVK9KLup6utXqsgIjgm/SGqCtM/SxB4Eq6+5lThvLqEJeWT
OfvXQ2oa31nyTU08ct7Io745RNkjoCNTux+qUX+e29V90Wa1Vo9jlTraIU/L9juqKf1PPprZ81ro
EsM1rEhBl7U9y88pl3nAdWPMP+XgoUHsuW7/XHjb8ihbbUKo5iza3biOznzVkBIp8Djh+gpNtfZd
5NUNytnKIew7qk1VBXdl5Tk/9RqU+kBlWhmfQVrs9S7rgvQH5olFGhutnY9RUAZiE5ikeJsflcoZ
Xhq3Q7CNub+UkS7roI8NY57BZpGc5eqavIsA32hd6N2L0IO1ucVEcya/OVtrdT33KPhuRWpb32Zp
b9UPNxN+fQRa67SjY69W9awCDjZiM3RTC4feCx6luylri5ShCeMT4k/zpa5Xu7iqMMppsrDlWEy/
+V3vF79BVOtPRS6K6Vpvy9n5sGa0imLd7uhKN1vBT7JuuHU/N7IYsqjWHAJ6VL4YG29RvcXrQes0
2ktmNfr3jWjK6aEtNP1bvcEcOZqi9QsV4fXnTY/BIr3u5xw0xatN8k/2QS1N/3H2V8P42KA6lzQy
yxWoqVg2N/Fl3yFg1r25enWCcnXidQgMgvjAYf8stNxUuJoTMXKkhFt6GOiavty19lD3d6Wn8hfs
XfScxjYrP7SKNXVflrkOxj+5mcIbXdZKF6FUafM623k3PmSjMtwrV590/drvS9e5aXv4pndQCxv7
qWhTeW/ZnYP1oose+b5NxZDHxoD6DECoB3+z6CJsjx26x/IFgJ/dWIEuGyHLS3jcBJSc907mdx9w
Rqe54eAcICNhpUYQGngA14dKK1FyE1iGLRRwdJvMGVGsBzMFjT14Oqq9KLeb2gpHSy/6GAwdlF54
uf9T15ytvAWYE87VyuUqorEOzCdcmCon3kQ9VhghmCPe674/AijN2SAja955YsAu/ofFruhguN7q
KoLl1g7u92S1KsrNgf6QPWmDCp2xBifqMldasQ/pl1AWzy+LZDb72t8lFtjk9a47Hj0/zasoFxq5
HlOZO3i5eGYhIknb45c5k8IQSgTjtARB3IrIKbLtY87dJQ6WJfUPmcEL8GAZef+AdJnZVeUoExKa
+p/uAJfwYFu5/Yg+vC1xFd/qKloXffvZb4JGpIN/TGJaGMEdxBj4wEfGVofaSmbGwSu67oA1+fY5
m7LKvLVWM7WuPTDr36Uma4xEVKsczmIrdWNNLN7nBR5zH61cS0ZYteV4T5lXf506k9QdYRYKGNbs
nwzaYb/wS99+jI0SX8wRfD+SgeitaPBGl5kzyqqOZ5PrgZeaB0Ca687PUubZ16L05yAaR6TIZNaY
ag61DR1mDGbhi9s5rdbfHJ5WF8JamY2wtReDDhq6tSnOld59dqbND4hL2Tb0AI347HtaWsf5gufG
oZj8AnafIn4bi6UaXELY/ZPd18H32ZKtGS1OV98OdAw3WP6iv8kDczLipcL4nXQFcxtCI0jn/BAU
0vyBdREu/jyCmE8RaJkRlkUQrKEjAT4hJNJIv55B+FMKYs+aD6bM/SCiM7LRwTdd1cUVFPHblMSG
n/W8Kd6qeaFCZhX1ykp+7a8q12s7KV1jKqPRbWEjtpRQH5wSAvXBqpCaRXnu+b88szM/efaqa2HG
EqaRZvLgnbZ6kHB2lOIA7nMNPmGQOk6cp7MawpEEZXJrOby/pZPnWcDGevk7GGfzazoTO3OohnH6
rJSkiao6L/hUZav30WumivBZtVV36TZBdvL7aZIRcupiuRFDS2dHg6XxlZwrk/84Y1AdbwPRUnGf
Gcs9gtGxiifo3UetDZgZFGzcv74n+Rtx02jyeMocLgxAw8HgPmsXP2SF6E+97Xa/hoy7G/ZDYdZR
2nD5HHpfW5/45ebP49A4WmgUsvtokjDTh9IDhw2lzKz7Ilu85RD0Q9HEOqSUKWzhxhK3g9bsc0uy
nAqLGY3lfrTSlqVx0nMwqKKrDjDlxIOcR0w3NyHFs24Xo7hGUOYkJpe7hQjV651wmFNXXLn11Hys
OunhO71WoP/KJL8Uf62Rg2YpQCifZV3XBwgBaRVXfuN87D26guEoB6uKlnl1nvNBm7ECxlzZv9o0
u/VwTK2sL9rGDuHTpy6P/EFvX6vVHbGWw7nyV7u2vowQHSsaGOmG6MCY6MLeymGtv2vYkDlsFiNg
36Z+rh9Wb7CYYW1Zv1u1bqShcNs2PcABLfVrWpHYISyLSV+uzIUsQ/LEuJb7zq4nrDncrYyMvulu
6BSsZSjnSuBGooBxIkzohmfMwVca1NBx77FsnkrAaaf3Q3Jo9DIett7Po27ynOF6m5izQ7nZhYwC
mxC/aNHG9Q/22M4niafcl5oW8GNjB2qg36XkGMrA3dqwadXKbavK/jfYzvRbBx8IOLMH67XrIQjc
6Hqjm9dCqe7OGjboueijuDU3adMKclM3p4/bNfVHCq/uU102w1cnNZH1WEalnkj87JsrXuvex6qf
jc8+5upeqGZgkBDhAGVuUa/aRw/KwLMiIBmLY1liUWAsuiA7TViLdgCxtu623PaGuHY2LMdbtTUj
PamNSZKypwGROm667D3N/qakPp4+5EYTZARGVOVzoY8+jtNLbRrHra3mOlaztvRsD+6+yFKu+ctc
OQLjTm7zVzeQ6Qv2rUHLmU5NFY6bSRaqjduaCo3B6M3rbQhmTUTu4qz1sbD8Mb+etIbdCPc0n46d
csr554SbyXpPAW5rcWEJZbyk64LZK18r02Pfl9N2xSxV9fVSZy4/KNl50JcnW6ZfoWiI9QOFQ9F+
th1NaofGX2wZTYEslrsOPtDwhLbT7WNXV0aa9KZd2W1IoCOHdzi1xegfWt3M60jIQWSfl67oaYhz
n/x002BLX9ESz7RdmlRrDqOuz+gZVClHRGBcI/fQluw+zkzp+a/pbrp1ZXXm2Bxqf+zLmylzhXmY
sQ3Yrty0NP07mybd+N0Z/UE76H5pBlekqA3uTwRDE1NgaCsoddNNFbm8ckzSAjr4V6chcuwhyDJt
S7Z1nc2E0MT1s2T9yE+2txldFpZIObr7GnGg+wCzw37hmW1qByapcEWYLWkzRZokdivBBDkYbt2h
56WDY3UzJXI2mvJ21ozKxw9wbvw76ZB8GHmqcNyrvKRNy3XdUm7Cbs+KSC+mbjlSRHgzAEzXNbHB
02r+ASKvWa9YEq0QIMy08O88CtBPfQsPf+9UNlyWrcHro7DbhkebRpLuF3Jaq+xl0vZcmEjj+dJG
ddsO7auDStSIQFl77riMFFKF1+c4zYduUVr7fa0nJHckynTBrc1r1Xog2U+rrrvVFAudNbvRHjDn
IbWOpWibLHnh61lwWPJ2qZKG41I9GEtN6Wdp/ezfkog8B1vs15BcP83kea1xT9ZYFZqp0zq3cGJy
eVXUgbMdkUs4eE7yBm9+1WZO3DDh19MWZo5KjQgqv11fNZByi9ifecJ+rOxuWPHdWD33oSw7b4q3
ZSSbDjbCtv7u+oUWT7g0K7Zfy9DY4gDDy/dvGrUU/aHNdPksB621rukodrxk/HIgB74TUK0egNYM
/tCtkcGVZq2FmENiDILuxm3aoL0AP5xhHbuEmQlHTgRbH17zW1BA4YFk6NNWJpvozReTd/8rXb/u
h69NxUciNC+lBZ/DHQD9+m7gCOQRoFp5O16X9tJKaXMk86BZkdt5/seuaZoLYMcZJIXRls4dBKMS
IJG79+0obpO2G83sKslhbXFPrCT8hdbYCUhEWOBeMj04/yhalbs3JAxqD3HlySQu/RJAYKnyxEo3
ouxEMMlvPo5v/6raBTDH2AEm3q5r3OW0bz/L7sBoaCgXuDnhPZuJgdVoAojWsrxEdD9fF6gEiKXD
4YhFAbH+7VBdmo6jQRRMotVtH5d2ML0YRj/Eys2t1zTwL1EMz3+x/5kv798GSg59+u14o7va45ZN
ReJKjoNqm+cGK8BGvxvrRvv6PhT217HwjwNJhMN11p0SwHpB6hpFIleZ0QUv2jra5T8vQgnn47+O
RbsSmB50GcUrCNzb73L8qXbrzq4S/Citm4Gu8gMFlHY7U/Jd2Mo7fvcW39s7o3gBooYBrddPFn1p
rnPJuqiSfqxz46DK3HR/5H0KgW0DwXqUHQ4ZH0yVlsWdEm31rI+dUsd//t7dyx6RCYA658nJ77jt
UsuMF2FiDZ0g1FFMr8aIUCwsHK7N98c633Yk0GOBjkkCNHuIVW/nFkYOngsC+LHbVHa1DK4Te0vu
Xr0/ypnBNW16ikrk8GSk7nrLk2FS/gTXrM06aWd4SaBnNCnitdZVEcGr81/GgKT4hHdY3oftLJf1
zsf2bfvA07KwKcqyTT9uq+9+MmYxYnZaklwbj/gc5XHKjbrcUK37/WuqFbOOK1FWBmUcCK9aXhqv
8/qD0y9re+wWfVwwCp/6+YXoEkfdBRRi6cGW7b9Gr/7/ByM/YWYNqDT7/vkv/m0hZMX7qU7yqZkO
TZamEcXcJ8D/IXl/bs93Itb1nC/sDGSQbJO3I1m5r09g8HUyG624N7zt6+blfJlcP//7QNhzcbDQ
4cH69qSbn9t+a+iU7Qm0mDlKU90/NNx1kUBKeGG97H/z223IcemZfBfNA47Qk5NzWUqQk6Zqk6AJ
nHskVkFUVsMrNs9LQpVpHSDv/Xn/6843AhqM/ZjGk4RL/IyCwSO7BbysE4x+vHiysolqUln//GOB
n9GQBgihRwZT5u2PVeoa9jeF1yTEcOSEHc1jdSPYEmtsYcdx4TA7n8W9eYWi1aaaokY5WYOZg74q
a0Do9kPLjzW3xf1EGtNwzLYhAwqUjlFhehWs/xpRtaeGYeXLP/DdWZMnDRlb8mHlMrWJR41bhLWk
GROOvW8uF46vs8W/843YY/i47TvtzIbBsN1Nh/mYrOm6hnYKPc9PgybSOKEvDHV2m3NAopLcYzfg
Ap01mZwVNovn6muyLq35Z1lqN6qn1iVp0Oipkjv19I8LknGQfqLUwe2DZ9/JUsksifWFNm3JZOfz
QQ8aLfbs2r6wRs6W/a6dRu/OtsZ9wTg1RBZgJLmh84BSOCL+7NJy/YJTzeRd6OyfLUVMaFFgQCTA
jAfL3ZOzw1ma3JxbR0/SGa1MMQZ9MlVoXMO6KbewoOmVhXOebb//dQ53+wq2HNc59AznZB0GJTgH
YQoyWcdAXu3pt1HXVfk//1L7kcEMQnGCY3I6h/yG1lTB+aT+x759WACGB628RI44/6X2q4QJZJVD
oDndzU0OLlP6zZDYtjbF6zR6EYSCIX5/xs5/qH0bMQyUN9o6p2+ZuupLoO9+SHS5eFEhsTSdy9ss
K299CORRJe1Lp9T5vmLK9jrS2FMNWSZvj0Q3t+mOLVyLWjGtz7Xsx+sgW+RV66VWMpbtfOEIPp9H
jzIHlti+7HnhnNwtiNxGY9MNlRRDkEUe2dYhdNnpn+eRMpzXIEQFzgwqgLdfxeRZeC54Y4J7RfbH
yy3KN5xbsj6aFMHPR1qJwZPRtPYlh+T9X/zm6tzP+v244JJBcnRqta+GdGrVUiFW3Nr1j26p7jCK
ZrvVV6M+rlSB+OyWhfNq8Ey+fn/tnM/sPjQelKx4ZE7/KwL/U/OMbV0U25DPiR5whVbNtCZmQVfg
/VHOj3xGCf6X+sprkW7y25kVpZDmWKs5yaVByx1/tjurp0scDNulN+nfhsKbBuInHCjCI0+WpuGT
IsFDY07MzrJDfVnkYfVzL5Kpf6lCPnt48LPx3mZBIixnge675D9zh3FHS81TICowquIrWsKso33r
akuEzxRpN2m/pR8Mb3K+K7GoKtKzsb3gX3a+EXnvwIiCQMT0QhN5+yeMkqzCGTvlZBboXq5MhaH2
90oHr/ZqZ1w/zHQu+wv6178tGf//jxpU2tBf345pjbk5TnTCEt8GF9QnxI4EbHj/vOUhouDvjpwY
0/UzKGMF8kunilE0FCCHtpX07Kvx4/vr8sz+jQIEnjVV3X4T2Ej83n6LR/+7wbdCJcITCLMbbeAU
S5113h5Aae0prK3ReMSeZTU4WPUqDVfXxeuu8jJtuDJoAMnrtJKwSUXbzWM4LlKUB/QARnHJqIO/
5PSMIMwekIDAITz+Ttb1puW9jXRFJSzk+VkY7vC7alV+Ydb/sqTZpRwGsBUhAJ8WgUTxla4gpQ9D
J6dxP7CkMzcq9aXOYxyz3fzY29v6czbxhbgijmTQo9bx00vPo7+sMNhgDuewDX7AgfH2VzGKfvFG
Wo3U9Y1/Vbp6f4ttqbxQHJ5fm3vCM2ZCPFts3iwnl0pGmifxJvmSUG/UAz+snhvRIiszCEWPm8e9
SDWtuIetUa7/XMHhhGbxjTz/qD9PBfplCvNpTcsl8QI53oK+PwVFLf99n1LdAGXZ+xMT3PHtLDaW
mc1zwfdVw4qxvzDqQ69x8r6/hc7PW1xkuZw5Ands8wwlWGCJZO2KGnWkGIwRl3lF6OH57xw8ouf/
1SkXgy7IwWAfO8d6J+++/SibLOulJIYiMRrV4NhW8WbIV9O+SRHAXvI5O7uXGQwmPM8wlggGIicz
WDYpsbeZ5SVF73d/cvotzfU0Dr521BWHfYzsTvOex9YoXy1M86xI4JJfRTVJCh2NWqf8KiDrAyOu
mag/cB143eOqyu6TZtpyjPq6FM9kOQVLuMIE6ZEJjqobb82xLJso5z37VW1z7sf0Iupf9MGrOqmC
qvpsCYeW7EyCghZjioW6xbHWuU0kVisOrA69zF9oINkkYtAEba6kuwTZlw1x2297GyvzJ0mAdZVM
zZqpJ7Pxue97hN4TiZ9abj9vpGb2txOvDKhUJuXrYdrSYYxsg15CqBZPXcqTOduKTLRNPb6HeO/I
y8lWrKdpFkVuOYk26p/w4bQ5TtW1VnZIGytiXb1OXjjozpYtI3KSAr3w8+4q+rfryMkdf1Nj7yZ0
1lfjavBKjMQzlGF5ZG2Z+ucyC5Y5JSIm0jBTLbbl2+Fye5bVCrEpqRwfA4cOGstYpz/f34pnxQCD
UEUS9MLRvd+abwfhYhiFIjM70ciXjKbGGHL6zeZ4Z5eif9Tr0r2w98/OaQa092nkrcZePPWOwr8h
6HyheCEGxEjYKYQTPLnNCz/VX0dB+oIGZm/Z2Cc/1SzKAMFloCe+KtXjAify0zpnl5RXfxsFrwHs
qsFvHSCYt5NHh1u0FsroRFhmfyz0ZgshsFxqL5wvO7RCXDjkPe/F9qn/qBlkM+tNOAl6cvOg0WaN
KqOBEGBbl6638w8yMIzdwSRAHWjKJ0vOg5LA5jedRC57Y3BB7ldg3HvhJjv/IJAxoFIegjw9z/oX
u9lnZo6bn9jpklcvelASu+YYRVf+wljHfn5/hZ9/E4e/w551uAC4bU6WgqKpMS+y95PdLP0zZN78
tSrXS5Yrfx2FF7VlWR7/nDpPNlM/dF06+8lk+NNrr8R0a2j58vr+t/xvz7+p6AAFgNA5knH0JVrx
5NAj4la3Ud8HCbAvckK09mN+tSLN6iPkiJZ141mr/3tcjPJbqvWquBaZPv5ocoRnV7B9NgNacpUa
V+//WX/5QREC7IaYu8Uw/7zdB3NdZX6f1mQAloZwH5d5U8Oxdupy+7TCnPr9/mh/mWqY2XhLcSwC
kZzpYoZMdf28MJqbOxH7xbly8bmJ3x/lb9+ECoYoOwD3/+PsPJbcRtJ2fUUZAW+2oCuwSt5VzwYh
tbrhvUvk1Z8HOpsmyCCj/pmYWbSilcxEms+8BhbY+uf/SdTGZKy1POr9cMaJF0hkpoUSVQOAruMQ
3B/q+iXDcIOaFPQDnLxJQy+HWuMF4Ch8VNvKypNHABYo9FLOaadVgYht7R8zfXgIb6yiRZGJ+hKi
MytB4HLQuilqDUJWFI5ATXeNVpQ7bZwfiZdePy9YYK2mb4B1ECnZ4ugTMIiDbkZRmEBhfl+naf43
8uwIZE/oIbbUfx48ZzeWknBy1f/WaSvABbucVTPLyLKRCwmHePQDoSE/ocVO9lWj5rj39c54ruep
e2R7eGst0V3E/BoXCwh0mw+o2f2URHMWhVXBS+15s3byDfWI9HNzFJjyKEi5tNa2mrMLuiCWtfRR
aKribzRl5kPSem9OofFkxheFx4YngIbM+iP+s+1LrXNzYnMRTtIz9soyxLEonPxBlHzjcBFBoQu/
Em7hLW8WLGnhK/OoiVBaRrrrDLs8lo6Cz6mqX28+WxcjbV40zUYkJI4YyW8QM3NRtHiONZsjPNZe
Cdisx6+0iER/uD/szQmy49EZpR5BwfNyGY0Kt9lEZxmLKY1+USzQ+908dq3aOXPb/XzzYFDOcGlZ
W5A0kjdhCFEw1naU40OLEOSjiQ9aoFdLuR97zX5QO7qxB+nzEFlQK+O23zL3VGoqkENuFKayi5CF
adFUkM5bdfx5Ryl8U2XhMYUpuK0opD42WL20RIh4PZhZLQOB7ozy6c3L5jMTFN0Jr9Zy5uU3GkRe
O/GSxufI7IvVKdc/lHVnvtQ0LD7eH+r6GgRtwB1LAgFbn31/OdQ4phMgWrWEo0z+Z8noHz8zPyut
xtykyE/3x7reeoyFp8OqB6utUIrLsYwWd694mpcQBp9JMxrNeLThPWSP/Hl/f6jr3cBQqwI2aTU8
6W2Xc0md1Mttg0pi4cy7DizgPlXDW9Ux/3StNKpLSABQoN222OOmJrJaZisshT7sazf5e1C+A/5R
1g8e4uv5UNWhJOryH6plV7plcw1pRSc3QY5GfcR4Lz/nfi8f1FiuPxDvPB04UhMqSKgbXH6g3I3S
BD80I4yGxDo2Pf6xvvKqoNDVIyfZGxPCdw06Lx+Inre7/vl/bnMa25VbdtIMkZBYpWs8AMQyd98c
z8MBXJm8LB3RhLvJIQtnmvC0dJwQy1VQT6P3Mymcdyqzpge36vV0iH1Jg+BCw5qjF3w5HSSdlFm7
mRv2if7vYMfpk5VL60Ewex1CMMg6DViGhPLbPlUUz6jJNL0boq5TTYHZCAhQuaN+kCYLQN5IoSAh
AsbzrTKAq/Q61qu00qEekhVtYpd5EHredUARZNe3T4k7ftbGJnowu+slBGFFhE6Rj5oCIKjLJYy8
AkmDZiBUacgZOimjQLTa+OAOujEKCesq0gu23aW0djkKN1NSUl6KQmuxq/1k19Uu7qFQ3L9+KFPw
91ymQyupmysckDWVRGNzlDQIQW3SpFFYDNL19yKbXP2pn/TkFxIEw/e4ldbvyqo1cTSTYeV+o9rf
equTmb8ANbFBp+/cfDKKd0ZK4ehzVzRi+ro268UxyqLRfGfQ8a0OuVtU0SeSVc85zFqkD8cYMSgB
80gzx3eg8Rr76NEDS2BQlhTVdKOGYBFXeT8/w1mblxMSNyPcQ7/084NqYtfaa0Nng09P67E/o9VZ
6C/2Yg9OEWR10+cH6IPjchqRp1FPzqQX0QGHSsv6Zgkxf0/nrrSh6yEh96lBMM56qkyRzHu3i0CG
a4tZFnI/yslRT4XSCzs0JUWXnd2XHa2tJWn7zwtm0iasrbb/tytl372r64yeodEN8bdZoJK9n7RI
xR+G2cThoIR42u0VN7GCsgB6eO+2nf2Vc9/ET44pDMr+yJXtcmJK61C5MAk+SNeoPvUGM34Xz4aZ
Hx0kotun0bXUfPDTQiIpZBSWH04WQmfZHt38YgnqSiAMpWcLGkNuOYzfpnRa/pc1AzpRQo2FvZsy
3S4+S5MmD4ai5gxvTjoO4MQCzA2uVki7Skw9TR4iXi5gmW6qMGeEDja1ENLQais/QVRM/HcJdNeS
boQu5HtKl4n7e2mFVvzsGymTZ31ACfRk4VylvRqugvs1YFcnzovhuG0AaxhmGfxSO0uO85zO8omO
b3tuqY/+sPu6z85VayMqCNlQlKBCLent1TDr4zGr8C5BZa8r5Em3RrgqZUvr5JzZOM2e3RoY895G
H6nd1aMcxJOVotqwT8DoVqesINg7C0OXvIAWn+WF1Hv5Z1zs0XjvSh1SnAA3+rPT7M6jPmA73ZNq
umo4uFUfI1NlZM2EwIipPqVR5Hg7gPBJ+t6aKDi82KrXxzMx+ZidnAyVrH0C1hQ9rBmjVBt6okTO
YGmsCnHDRcgG/bs2759lKfNot5TWgG5Ebahy142RiIOxNzO5l05mQ3myxTAFqu2RZWocfGxXfayx
OPeRmGSQNrnZPZkd+OR9jqxyf+BNKRb2SqO1O4L2Af6IwDt2+uz6ks8bg0WSuyX1PPnsd85iHkdN
xRbKgOM8HOZkiqdTHdvwi4LK743po09DCHOiOdLEAeHvxn2NMDvtX/wp916TIdO+IDXo+7s0apLq
JZ7QVwi0Ar3SYDBhCe5y1bGfVt3Ecuc5k4gCFUPU2U11orc7QdYWUQR2ZLZLqYYsO6eAJkOwYqUy
ADjrY9RIUeZDtYjsi6E34ouBLkr2McZMTP/WzaqUH3X2C+LSmLAvZ6fNpRtUeduXf8FF78f9BBhc
7K25ANbeOrE3jrCL7WLpdhK75zpISwN/68ScvVfbjeb6lEqrNSFl0fH+NSTYe8IrgLLYUTecrc/F
kBT/G+1Gb05TZy4FTAJt+g4sP8s/Ly4o8w8unJn5qafo0X1F5Ivvn/Z+/b0VU6zv4c350Cr0GT/i
FpeDD9mAc+7RRzbwZ28vRfROxz0yOWScY/lrmfQZY7aK4/48oRkLrxtibP8yDssIxQG8Xr2D91JM
p9Wl1DkMva3PAaeEJYSrlvh/cQ1H+QlG5tgFw2oY+bS4kTU8RYnr90e/wFt+17oYlf9LZ6PxdsM8
xgb6nApRVDH7OjKMFALViztg6PspbR0okPUyd8YnR8yxOo3xpM1HMzf6Hypyh/lDDNmsPaRaUzT7
iU+J5Xq76N2hnBol36d5HEG97QTu1KiUDb2Gn8gorP04iwplSrurrRee2gg6V0lb8pjYcy7PWClY
zXMh+2EOS0TmxAd/bHIr6JLZNV7ycYbm1Zu+7ENPRcbyQtBtm39Hhi2/F9KczM922/rut7zxRPUj
oqapfdGLZMzDYtTSPkiUtNWpNKr+faaQKjg6GUTxbxi99Xa7G9rFFnsnmpaZN19GcPXZJuhaopDq
QcJDaabZa5DmShg7XidW2bYxPlYNysTHso3yeSd7MRjvMTZR6ujNTVPvhiZe2FgKDu/Ja0YHv8ti
6Z1Xbqyh/qWQ7RLurtaKCvZdE1XTka7Y8NUVi7XsxsaL3HMvaBdwPcQqCTng+idHObV2GGU3GE9+
hwnzT7h0RXdMMmqQR7oKhW4Gcy7i5GO6oLEL4aOxCxpNllBHaZNpI6lI0o/QXqz+SmzkAvrAWCKR
7+2OexMuTVW3H3z6t/3Z4Sb8AO+qqX5psoujPWw8EtuUOOIf2lekTUPuqfoJQFiL39iQgqyEelrZ
v600pvmG/kbd7QvuZlqmKDvYPeuszOIfXp92eucLT/jB0pUYSogy09MdorODeO6zzOFfXuivHOwa
eccA2d0hCuj/2RRFMKUkxLSFcnd+vRhfG7vs0Dfsa8iOSnnu+1jrnSxcXJVlB1VYAnH2Uuubg8bb
qZ0cfyGuyWoNU+2YrzSH0HhNe8e/5BUfBfpfy9GTlDT3Tpv4GNeppOEkSX08Wdksvncpxhgf3SXX
tWBJlfk6xPGQfsqE13IsFcIs3GaiNfufrUDbLgnYI9X0RU3C9b/4INph09E9NA9e0dGsQEYeTUFk
XZ36pGA9/8AMyoJeyI+MeO4T18SzMRYYiS+LWD2+qkJ+Q+sRAA73r3pBIcvSwqXJUrEfYFH2v9M5
rTHH7qbqJxzBCFkuYFi/JATAXzP8LXVQ2QoSmt3R4D6OYcdBhzW6/JgiF/4bf9FUHgxIZtlnO/HT
6qWMy9YgOJwaow6KGabSfk3+8Jaoljr9nsks775XSMRCGzcmsOgSXRrkAWZz/kivET/wapFKfFkc
A9ZRkPCOfbMB5LafJQl/uy/p0WZQR7vlfe4mQ3EY86Wv383TFI/vXKFN8glar/YCuhv3tsQdsoJl
Ft3nXhstOsQZtLhT3feRu/NAFmg7uOuQpYgu+UWIKFSfYgRF608aNsrOybOk/TcS5uy2sU+q5EOU
1BLHNoFW1wulsEk9Ex2r7qmJjFS+L7ysq3boZi/uKdJGffzlotD4sVSrFit2Sc58qpWeTh/NaSj/
9Xqv18POGvTvYvKt8W8/ilrjUGHvsnzx+EdtMHdZvPxYSoH0Bf7l6aklOA11VE7sHVQMeyZ2y7gr
m7EZ5XEoFcj83qgpkgTt0HR4/zQeSrBnE+FawBUttK8dfKSIx9aM6vTQa8L8GnvUF48Sp3agA6q1
MLlBeNRzg1JYMJxHy8u4sn1RDzvTi4fkLzOZPfOLl9hD870f2AwwWlY3I5t/LvZxv2qeBGBcpvLF
6YqyQTwzK6lNslntT7E1uvr7mg3XfvXixhgPbVQJ61Rx2wPDcBb7SFZoIrmRQwF4rkpI23jYWOn0
nFtd7r1ApZvqp5Vv1/xTOG1UHPrBEw77uYBJPLklWt0F0rHDCXIq0EucH2QR9KNhVEeQva7xwRCt
iA5VmkQoYiIhqo0vDTpoWh5ILS4Rc5FxKv4tvCgfjuUgFc0hAYX4mAEGt5CTThWnJ9ZWBU9aTChg
tVxp9U5mMno/Nq31JW57GKF2l8r+Hb63lRPGAtffXayJ8geydGy4ovNr7RhFUIaDCdx7fZqbaJQf
iiR2S/RfqehBXpmsvvhkuxLeaDA4clV8r4Buv/hl3qlPi+0MbDchjelHqVUop2bwfpNdFGfKDyCi
5lpQ1y7GXAlPobP6hsY/m3mOqh1xG/DhSPnJfja5hoJFHwi7eNycR5Y5a332MrH0KeiTvpJbki9v
e+9RVWZ2Gfk+FUgzPqU+UsFycMx3i4k0Ddogn+o2QcxFlEuPnLL1VpsbWiWw46ipUExZ2R6bQkc8
DFPdmF0UAhkpg9oT6XuQ9ljm4Zb+/n4S/af2uJkq+kY0TOgwoxi1lQ8VXja7rfCjsEOtOQukJ4df
MUTHLzWEdTcYjCb/WeeJmoOSN+azn8eav1O5SP++/0NuLDk1MZ0akmOvDbfNnNFt1WqAgSJETrkO
pJu3Rz76cITQ0x2RExhDPynxfkj7ZA8j+vP90de/fbMKoJMpwaAWh0Pdli6ItHfLw1rEZ06Yao9D
p1yYyIQ0PxTaubCXSigqj+oX2zFJZ8BEr4wGEApXmHxNzNLi3o1CtBXI+NyoPSpvsN5bC2Ing6Yv
D6oya23nYo6MR2UdUBKOhRrYC/78v9VA0n9OO7uqSulM6HZj/T0UXKiZlP0e27roHQH69FfmDI/Y
Z1clz3VkT6ezv0oMUgG/HDnDgqunYEKdJqvzXZ6I5QPiDoiVI+321/0PeVW+W4eiR0EblUYgDbnL
oXp6xnM10wEEkbm8olNRHqfOaY8lQkKnZCB9AyCGPs79UW8tLV+QRipld5oJm83bESoNnqTNFOv5
j8Knv5Ql8lkfx7/NmmQW8niQO0jE3B/1xrJCbKUijp8TYpTbMls/aoUgsxJh6w76YYga4sDClUGE
POr/ZSh6SNRFVy3Fbbt4zmC1N/YsQreJvAMqTUOwIDpAPSF+JLF5VdRzQZNSTvY1EBtcv5vioSNc
qxBiRIO+nVBon/A3MJVWPTgMt0ahmExlHIoPdaDNPhG1VlYcE74YJZF9Bc16BxbpUUfhxm5cjSBB
p+GLvPrjXO5GFL8yaXg4+KaVyL4NEFk/S1bSPHcW3rFinj1KMqhUG0/3d8aN/bjSVGiaeOB4uNQu
x9VVowDxxdlZw/wNTl1bnLNRojJkWwhgVkN2iKU+f86ToX1w/q73JLXlFdeDkQ0l5m2HENyC0y3U
Qc4It8tdlyfy20juvaNg9AjkdY2G4YzTEXJsAFjmerVdzjISC+xdmVdns/WxRcXCNJc/Y9nH6ftc
6waqrsOg2+cEnLv9pFMr/rqQ8PTH1osGVGwcExUVNqI2fL+/+jfWwHA5mOwqTiaAmMvf5Zhrpwrh
9HOnoYJMV2uKg55WJHkuYePx/mDXW4yLDrQDHasV93B1XPrZ1Oin52c1mwgj9VPnByNaP88Syj+i
RKaWlO+brIyWB3vs+gQZVDohy9GhBbW33dsJ6XLXYZt4rppWrJo25AVELW++eBjFp2Rp0BCGj7dO
/z+PlplnSAx5WXFGOkR8y6s0OpiLGnEViR5dPNeHZsXxceitlYLO+bkcqsc8GHImRUm7brRzVmXW
qUGJiRtCtehhpXCQCxiqlDDefBcxMCVCDMnoOrGTNwMXRg/LtizORibGAypuc9AUS/TWvqPLKNDN
gZMSduAvfjmKO9lI2SDAdUZCxfltljD5PVO1r5E3Dm8Fef4ZCgmGlfBFBGtcDqWRt3BwGSryO4Og
hk6D5+W/72/8dVUuwxkuVoRAPRQ5kOfeQu48FNa6zlN8rrzwPqIibKg9wAXKwnkOJLfxavuRqMSt
LU8yADgG3AoX6/rn/9mMfa87/TIXxbmUqvxrHgv17GZIRr19YuA41h4kLXx/Gy3R0NLbukqLczNp
7hG7HVKfZeH/eiJva8q1t4/HngCNSRULcNH2IC+d13hlmpTnNMXFUKnie0+vMxjyKfT17N/7k7tx
yACcaex1HsXVa/pyCe3RGQdEJdka3r50ZX2qreKLkZDmNKYRHSavWaiqtQ9ukRsfDtA2wFbaT9AB
zM1LsfjxUOVoip1zUXqvzcRlyK6Uj8LA64t/zdngBsGGAemxjbBbvc/yVQXwbOZwYCdq+cekMvPn
3lUPCb3rI7LZ/sTIxBTeimHxtiQKpSjraEvUnFtEpFRQotQxBJqNtjoVfhcnnpk2w1etK/qPYDC7
n3PbTDLUohhXEm7urN9DAVm+VDmiekE6x775tIy+WTx3eW8aT56tBP5JRJ1ij8lKOR7cdMjn/aho
K5x5R5tVJJwjdsxJoF0v0NBRVideo9XKexqH4Vfi+UOGwgYfZJeDFVkO1BUQdc3Nto7PdTXE7o72
YIlFYaonywFaPnk2SsZIZFJNj/InAfJE39kwez0wnoqAAim1rn6GCFw/yINv7BCf20Ej4UZ6BAmL
y30Zeb3FHsmqs02f5hVlTPkJS6ZHbqV/sunNV6O/T999RRzB11+Px39uEJ2d5xXjUJ1RaTObZ/jr
nv8DSx66s7mi1B5oBqK8ZxqCtOmGpJ2HFyM143KPosyS7mtnMv9Bs7WbT17UNS312UUmBxU35S8B
k9YO2wxI/1/DpCXDbqQAG4f3z++NLY6gDuyd9RUB4LY5vyUavRG1t+osRC5eC/bgBKZN0w+LI+w3
0/4h8ZFWgU7hf7gjbp4sDNucRSdbPWPAOD4NMosPqWs2Rzpi4sG8rr8/1xECKeRupI2g6C4/jNuj
dWVSiOOGUI55QLhkNJHrKufkeH8Br58tKktUdxiMBPUK5uFmfqZ7KVeRIi4edk1RYNSSmmaQR9iR
UfukgXF/xOtPxvVOPE5g8+ep3ISjNRKaXb44xbnmnO1QMKs5djTSsAvXd/eHur7dV2g28DOAH2D3
tquIeHLZRdZSnvW27PbG8q5qqh2GUhQH13IyVqTlKpMbPbjeb62pv/LiNEBOxKTrCvznVBU4EsXY
ZZTnOM2zIJm8feoU1k5vrR8T9/yD9/LGVjGA3yNF7pJAXmkiVSuiuEq98kyokOzL3kyeraR4M+2D
4qPjrEMQZUPQ2Rw0hVidjj5fc0ZIBI81g2or8BaUhfmcD77ajQmt2kArBB1eHtn35fKNU4xEuBib
81RK+RHftfgpyvEhub83bnwk8I/87cDR8LjeAqs8tI6gl5XNuW+Ogz6xaFU2B5akrWOKBxvixox4
5TV3xTmtMLtN1iATQrUaGcpzTDXo2IK3OCZLsXy5P6Pr1GulTpFysWwEUFs2xmzyrkaZw7otZLiE
9jmtLL2A+2bXuPlJbW52OZ5c6sFK3jjQEP95B4EPwmjZ4uB6tx0rdJWbc1d02lECCw7sUvh7TAXe
DDrnqYJ2BJplzS5BuF9uDTPT4tHro/qcZLPaN3Y77LN2ehTM3JgQ55aAl2SSIuy2+qoS4BaqM5qz
GsAglXHrfSkB0J/MMXPenAXx8Oqg+0jM4QNtvdYnBKrxHmnaM6Lv/YGIxt+VbWbtFh370Pvb48Ym
RNqLIgAydCiHbGtmK4Z6zKa6PZtIflog3H3hHxazHR9VmW4NxOO4Sg3hyoEGyuVHkjKdMgT92zMu
pxlSFzM0MSEeZeK3RvFBMfNuwYAHins5SlEs1uQPaCuilKx9SIQyPHRPgbQ9WLbrewJ+ICRL8Inr
nbTl99R9ibCxNMazH2Wx+2TKBSX0VBvi+bAIH+XJdHHbR2HN9eQI+nhBkLpD84q063JyWNTSXV3q
8dz3fnGeiBVo9NR1mj8IM653+mpZhaEPGTjQ9u3R7byh60upjWcE49sjRfoxgFPW7yCPP6oO35oS
8bHj+vwXXMT6U/7zKPaGM1IJd0ZADkl2nExDorUiHnFfbk7IWd97yCI8VJuFg43mAn+Mp3Ohz+U7
4YI0QJHZNpFfE3C775+o6wuXHM5erZeQzEOJZ3MbTaad9R1govPk9FW+n+PZd49mL0gebLcY0zPl
d8M/LUUZf3z7yGQGMO/pBvJIrpv2P4upLAcbmlaJp7w1K2dXoc9cnazaB8eyLGCdXroBr8O94cip
Ot4f+jqmWssobDiaCyi9bFUcdGtIPC/NuxDhiS5wK1N90xMboWmlxU+KBv3HzjG7HXi/6MFyX+8g
Xk6LljzgGWhwWxZLZ7Z9K8u8D0fRWqes6XnZjPQR7vn6vLOm3Fzrk7bm6Jt7RUq9GUB29mGupV+m
rMSbuWxevaT+x7H76On+Yl5vVxglKwh19amndrQZTE8t4EyagypQlyJNr+LlmJNXoOKhP8L5/yGb
XeZ661grLp56IoytzZ6JU6OKLCtBoqeNe3ffJmBC9qimj9peNqmVr1BPMAMrpEftMRvVXmhATOOX
1eMSi1sghPoQWIk0I/xh5TAgMA+07piKmQbpFJurP+zcTuCyMjf+eX+d/lx42x8PfoCCMikKtezN
uZ5jI5v1tmnCvshUAta0K82PlomAwqEoKq9JA8rtRbKbZV245wjmZ7YrenPq92krc2DV2UTgrZql
n44Y9MXxIR+omhSBjEvde260zrSaTyXK7MYPKwHpcBKdl/2y+ToqyBNuT+QdycD3WZHoegDSKbPf
A4TAqnSmml18MjBimfYx3F4kxcC7ZRjjxEXzen8dbu0XgnybD6nRY9u6KPVTpQEusXKYasBctKX4
QbRgB27TvD0Gctf6G76GRP0UqTaPOJrSqTkDcA6ntXgzzNZ0wkR7xvY1Vof7k7o+1y7qBcilIUzI
3LY19bb3fd62qAprHuJ3oIPKfWG4xZtvD0K6taWPsB350pZ4TbLSN66Ht/gotWKP7mL0ZDSl/qB2
fuMDQWGla0/5kvRlK8pWCsBVdjK2YWsnxWunGyrbo6uan2yjrosHgfeNhaMjuXZZ1oYE6mKXr8Ck
9Mpc9KRF1tF7XSGU4cQr/+DrXN+HMJ7WN4aUgt7utk4Piry2QZ10Idqx8xMin0ohY98PaajFufU7
csTYPqD1XS8i0s88LkTFRMZXhDsYkgilNzwxSZElX2VnzUhAC3/ErJ7Icn7wyW5McH1V0OxAKpCM
cLPTzbltiR1XJThQJVOQ207bgRvEYeCItWdigT1faGXf3/O3pujRIgfkQVB0RbI2xOK3A9ZNYVM1
zUeIG9Pnovbalwx/mwexwvUugVTHGwPvhQo318blLimsssH7Rg2hhRm8HnRl7kGR67olP96f0/VA
uChCrAZYgRrVFUxI6Ji8lfgTw3kY9ECaOejT2Hwzhxv+NsEdxSOiEOoem5fAK2MKzLY1hNgp/Yzt
9qSX8v3cDPBtRu3thfo1LiYIp+JB6Lq9NFosoTU7EQNcsqF4HcFWH8AGzw8S9+vNwCg0qWnII+NI
jfHyC6HvBCRVa8dwrmT1jB6aG3ixI1dI4qNc/cY3olDKnIjDOc3bLpWrYYxFnWAO5yYXO+AZGNmv
YPw37wS64FzoACeoR2zBU1JU9D4s6vvonWErhFfoB6Er9SB4uprL2s5bLycEQtZPtFm2DCqTOyWA
12s8M94PWp4Eel97Dy6jq+sBYiqHBpgQbYqVYHr5cawi9VNjnOcwN13qJ6OuHfDgw+FHFOlptmIj
uL92N8dDd4GUgg6YuY2vNQ1RLxO1mBB7Pv8zFfb5UM+y+T0ZSX4SegRr5v6AVwE9E8RacCWsrQGi
u7n/OlHg4OGbc2i3i3VI4+RJqvRVzvqJFPSDHhkvqrQehRe3B+VkGWzFdfDLVcWPodUa5fDtNO3V
d9WOBmMX9A2mSUmSVoE79B/m8pGHsr7O5SKMXOdK0YDsAfQQkcDlsJgKZr3R1TLsYsD7k67t1QS2
sy+N/DkahPiMadD0VVZVCrKz7KzPTmtZv2Vkf7u/5leZI7+DrPH/V/hXM4XL31FkSws225FhXFkO
ArtjW34StJfj3RDp1UpxqsQnaLlkH/cHvrW7EPf4Q8ynSOhuzowuR8pDhi/DcZwWnOqcXy3g2w5J
/WCo4//dH+zqXmOWPrEjNSfuTxK3y1lSc3fmMUXaMaEM/2HEeQVcv3Beo8j+/eaRyEUBUMFY5d7Z
6sfO0YDQu0L5U+JrcsZrCirbqBehnAzncH+o61uHkVBI4e1BKJn60+WkFHKxRZNDnvcBtv9wRzf/
mXet/eAGvbF0dFEpyXFFrwrCm6VLdCNrlyrTQuxSs49VU7jPZSmij8bUlw/ig+uhDDJPsLZQZOmj
baudJJ6FWfWaDL3MnQ9Z1M17acAwStL6zYxpird/BGzIJ3jAt1kc5WndlfCHwnpqpy9uEU0/CPXS
BwHd9eHiMeUbUZtBl5CC++UXamYtTds8XkJdtcvOaL3sW5yusm+TKY76mILiBgL14DG6tYpgPblI
wbJSyN2EJfD5vEVa5RKmMeBHHybS94lVD0Qdq29v3YF0BBFeXDv64J22xZ84X7pehwMXprTAn4oB
zCwWHHJ/f5SbE/IIFogZEaHdyurq4x+xHn0JkX/+uiD/dwDVBukVJ50HI12fKBCPqKQCTyPO5ma+
/F6pUbhusphLmMtO4UznR4E5wAq7P5/rm49PAzoPSwhi/CvQr8I2Qzp+pUJa3l/qoQkHOp9BtbT/
NmgZ/l8G4+iuqF+mteW1d4VeexHEtNAfvQWxC1e5Xy0gwPCd4IqefYI940En4eb8eErXWMVb9ekv
V3FlUzrVNKtQelD8do3TyV2rQXVpfaMHylUtD+Z4vUEsnWYWkHE+GuNtBsRmxlsW0B6hF1VdqKMT
fhx9H1O+zl8eALhuDgVGDGAVapYU+y/nNvf4E3tqscOVxn8ic/kXo0154IbqHkzqei8yKdRe3JXz
sDYxLkfq6yWKvBYZR8MV6TGtRgvtJiqs9/fijfms8IG1TkCrDm2jy1HSpZr00ao9ElxcwaayEz+t
Et4RRrD2j/tDXW8LFo3sD7yRR9dsq22UF2NvlxXqdo1lg0UbS4jjhWnGBx1XNZxbffHt/oA3VhDR
iNXUBUE0Ws6bCKMzFd49tNZCJTL3XazAMAzKmh/s9lujeFwa3O7un+91uYJ2B7UQkzU3NAev4pb1
q+p/Wp4XD271G8NQLF033bp29FUvh0k7LycatbxwKdL4IMYClxd60W/fdOtFu4quUTECHXE5Slb5
Aw6veRTqKeb1edn6h5EQ7sGmuzEX7tfVZ4QCOuNsPkxd6cnqGemR+i3Jb7tU3gctj/MHR/X2KGxu
g3uPZ2NzgNos6fTBzj0swpfhnVvU/j5GB/vB579xgNYQAvwIiTNlts1rG8tscOFkeqGGgBpyeK3+
DkFSzH9l/kjY9c9Dd5kzUF7jGaTsoBFcbmWFnCprRFwiDKGTCcX9C+KXwdC6QEjAa4+e/r1wIUWX
gYZ39JTVe9Zlh94DJlgZApzLlwT3R7F8X7yv2tLvyuTdIOB/OOXXRPyI2uzJ9TF2bE35v078vn8U
r88+geN6aVJBIH3dvkKjG2cjzgoR3wIkpVk06XlujHhnNhZa4NH0yFPh+tszHnvrTzWN478JvEhT
xbRkMIhq05PYv1T1ns7UI1DPuk8vvwcgewqD1BWooFEyvjwtGKkN0HcUUoF9M4VEZHQcUnjtAUxn
/yPYs/xsDl37gmFk9YMsa36gFndjVRmZw0rpdWVnbXY4sNfawQogPtNdSEL0NTDyxpp0T7yW8iRl
j3R+rylxVK1t9h+MjbVxsxWM1vrUcNGEi8+5lyzyX93DrvslrkDF7myMSMdTviIWnhQvjdgvMDV/
23a5AlsSq/AOb95SwMLXOjDZI2//ZvLpmMGxrovkjFuwtp+s2TjrmYA1gtIsPqH+/v5w16E8IdTa
aaT/TuN5CyXoUMijc5N0IZz79DDonRVKORvPfpu1TwBDsyfPUfP3+4Nef2D0zKHekazQAKEsfLnB
MOF0s8HxhxCH3o5jnyJGDBHRTd0QiyGU7PJa9Y8a19zEV/uaHMxcOTIrYu3KijBKVm1kuqhh3I+e
2KWIZU+7ruvn/vCHjPAyTbX65ulm6+7KWWuzV+UPo3Nw4Al+GCbq1qhBaXjrVglGCzn3URLlJTcQ
MBeKVw3c4zxFpXoH1a60v6WqiepgjAl43uvGZHaBM8IbCtt+tPJP3VLU4rUStC7oZUt7XP3paxyq
yirr9rOdjvXfhRxjl2ZA0sdkdM1Y1vskglX7ZTGEneAiLKjHukU/lQdt9pIR22WUuI827KlvYh68
7tVOkzw/4ETg+genHTXv5MhVyQM5ge53B303PbYxhMXnPJqmjJ/pwiTTJt+F7hVJA7dSU/8BHQQ7
URRvxs9pPo8jRp51j6v0lBV6vgPfo+qTkQ6a9pew9Fk86Y1SPZKmopm+GxaZYh5EceFrh6aPcv1H
NvuefJ+05BG/sTzPkQ8o40Xm/85m1CUvRo9SzHOsRmRRC73o5p2ROsh0pFMR/z/Ozms3bmRbw09E
gDncspOaCrZly7J9QzgNi5nFTD79/qiLAzdbEKGDGWwPsAFXV7HCCn/4mqSJ0E5pPudi52YSeBKV
HDtVb4VaunRMx2RKRsZOUXByDqObxcbRSR2nOne9M4rPqVpGkcBI2E3xLMA2uIZMTvDkg73Thg+e
l+kcBW9M5W7sYxiENdVc/eQllePcMO202xmtGlcfw7lN9UVmtGieO5kpHlIU+lzd4BcU/pVKO+fP
UPajvzaaJHj9oeAe3VeV5obVzihCuN5Dk0Hsz7oSLYuGQhXSUF3ZSL+PO0s9hDSDMW0vW8NEEaVR
1aeGILf9Apwk0j5P1JbjR9DCbX82rKlBWAmx6xA5+BIJGJHkTneIwYbKj32W9j9mAw3pe96w3tsJ
VIGifaJm3kxDd0DrCjvpsN53GWIch8YqkviEEW033k5oE1joPhRTdeRTs8cMnbvvxpjL2t7X6WiL
IHWSdDiqrL3jx/DGnR+0sr3orxy1Ltlrg+VJ6C1ZDQe0UPPyg2xiUe5nd5D5jaycJr1Thap/j0Vi
pw+1jnf5uWxHCXukETjVdwJx5AcpJLx95GKydleGivbYm5Nb38UJyiO7bNB760Hns9MGbFFjuHP0
xL5HHwpXdonJbXMX0fvUjkgI9s7jBA1PPMVlmGcfYg+Qyx5skGy/yWjKH1BgR6wkZ6HaU+lokRKI
PoHrjaqKrX0t3Nr9kSI3gqZyjsTZg6ICkzgKGiPTKa3tCU0V3Q111S8SIx8OhsnrqZ07jHeNp7qr
RfxlsJRJ+2CFFSKkKSxAPIorhPpixccTadLx6sWK5jh6Iy1xylIyDEYH0ajdHKOVfV8qg3yOqVGF
hh8aeXJfpVpzNw5lj0B4jof1yalbw1J8F6rfN1r54VjCIcm8PvORLOPK26OvJKJHErAoxiM7Titv
b0aK0xwb3IebcnH0VZi1EqXh0QBlpj5MGbezH4Z5F54nauPPoOXdGFkqz/pKoI3KP4DHAd0h0ev2
Dp6xQp1TSNfbj9Qr5X5UkNJCCyWvJ45j2o3YonglimzOhEuYhi80humuhRl9Kwfn7GJj7d0Oqqj+
GoJtfpuiPlb+lJTw3LNi4Fb8zZrS5I8uzDj5Bu8nrG8bbex/w4hz8RVHOMrzB7VS3Z3iRr25n61o
ck89j74SxCM2Rg+qN0bGWUi+7aPV43dwUhLDyf1Ci6R4jkaLyhz+h/W4r9HEkAjlGK15VlM3NIDa
OUV+r/JgTniBDNYMiaWN0UQVZTvshiqq5r3Tja75Qczx8BsMZf/cD22jPvS5m7pIsSHR6BdxMfX/
vf2kvhLDoH6/lJbZtICG1uBDmbDNRTkbsOYT9QAfa9wrs1nc4w0kzgbqqic0pEz8hfr6vjcl0i8u
Em1v/4gXac7LyBE6hQWmnsuFWtA6kgdFV8tSmMY5bSN89MY5SvMD8QzcqaHHf3vic9q3smug/ww5
GdQXQ5NO9VXLlekjl1Eh90U8d0h8GHM9WL4Sailu9VJ3ikQcsFPPDMfnYBZd4LpNh4wESJjmj55y
VoexcLtj2DS9cgBJM2JUD3nLPLIDvK+TNGoedScBzOWPXdOWu6pDuu1Yw2rQC5St6KPVvj6aw5T7
dtQ7v/NBC+cPJq35YSPEu4q5ABOQ7CylbZBCRLqX4c/Q45VnOqVJHKJbPGBQOHAC17M7K1GagJjL
O/Optmx7rnKHl1EXPBsK+PQMVxld75FWIzVlniU6ZiXiN1iF+PAExo0s+LXZQdCjSkuHjQL+KkdJ
DSoeWIpYZ3AMXX/gOejixx4TU2OnV+UEPMTI2v62l4bSbgSzV3ElOgCIHzJF0gZ2z2qKlkRki1gK
JZM5/t3lw11d97+81PlPiHDLtu/1sZaqAgQlFCyW//8fgKAsJqvq6J2ea2hXaACFYXOKZ9XDQMGA
wE6h9dvbh+uV74drB3Ahpkjnco0XQtNssnSFyQ15W+28xc4e5Ty5cYTNV4ZZKAG4HnGUF37U5byG
OnbCstC9c2lDTD3AVzJ1v9DBRe0sC6213YSsYH1rIRaZ7d2ymXmSsglGGZ5Qyq2MY13cNLEVmXuR
CSuG/eVhOH+wZjn2+9Cpi+nWtGWMQlPi9O7ZWiy87J0e5uiBKVnjxl9bhALso47S4hPaZQOsVTVq
5h2PrdE8aahCtU9ePEbhqaLD2Z3DpI+as1WmcYs6n+2k+xxoJAEfeQsyKhi4oOxXR666AzGUt/ye
TJmCSpvhjGajVKobK4yT+YD0W/hc2UrW+17njfF7S1DAlRacA71u8BsAby7XNRHCTESmon6JZk+8
s5E3g4yOYuRGN/36+zEOqfNS7QJbuQajRKOmd1JHHFyzm+TstVZ2i2BYubVN+LUXF/0yG3rZVO14
xhE9v5yNQQQLfh69HBRGx5tMuPHONLqt87zkulejoJC7lCGpD62942VdC1JW9iKAmuJZojF7MOOw
/VQanji/93Qtz+ZCraQYueAgLyc0smYt4mMiqIwie9L1Xo5HJ0ZEduPuXxbmckqMA78dss8iK7su
tCsIpsZzX8RBgd2EsVuuq9ondhPuaWorVC87e8zU/8fkFnI2dBzmRmv+cnIR0OoZBb44aCKtP8yK
nDDLI2p9/xK6IKbhZ3NC6RBejiKrqZhnx4gDJxPDnVvTxkqtxtqYy3JOVgvIvka9CB0UFXTXsv//
uXcnc+j0clCSYKZLg1+iBtliT9gIjbipzXnya7huuGQ5Smf7WZq3G7zR6w/4QtlfAIicLtqEl+Mb
Fs7HRU3JD1fAcYdyLnrHTnzjGt2Tm/Vba3p9AjDMpkKiElVRKVmXxyGFNkVXIOETSvlTU7PhWMAS
8mcLNPp7v97iEsm2pO2+iFGtvp4dYRFMJ5coP4spteX5X6sY3g1b4m+GcUuxn/4EQLbVA+3YZazX
saJQ1ItJa/qRAFr276a3McpLNRmXFZtC2uqq7RLHlU42RUFUjNkv4ARlMFrZlsbR9UVLsZ9ikOOh
Q00JZDVKAs6ChN2JAjXNqFMXZeidRWNvOWm+sgMWfXLuc9pLhNSrYaKp7pp0ykWgFML8ZM2GccZs
awzcPtb3b2+B14ZCiYvKK9XABRhxubWTNuvmonFFgLzosFNpsR8Rsk0ekJypNnbby8a9PMbuwpw3
l4MMMeoFR/TPMa6NBh1HDVbskJRmv+88s+r9uqh4szKro7gNXLnOftaFlmi2r2koMvpj1kIctMSE
mu9suSK7a0EdZLdyjmLtaM8FXPMCDxj9bAxpLzaq0q98b34up3HxyiK/WQVGAI3Ltq20JOhMaog3
GnVp46aba9LOtz/D9UBLmAfAQQdmw1O++uK2mc91nUZZULtNyTuRpx8tL94ysLq+x5blp+PGU0Tj
Zf0mpKmJ6wZaDEGXqdEDgpGLX3LTI2yrwaxFwzSUG0/fa/MCTYiUBjhZmiWrw29ioppgoQppt5uR
5UKCNz7EYWK+/5LxwF4uOGM2MWj31frVCd6zRuzA7Kc+H1D9O0MrkBvPwPVZoS8CfYWEg1yHGOXy
rNSedLTS7MpAH0mud7U7Jkh+dXr3SQU/u+XTtpy8y9OyqKpwxxD7O7S39MvRUmeeuriFG+yWk/lQ
wUaYqZR3So5aSI3gogaaOvslhrwYQfeNlKK4z9E2ePfGXDJWkizspBdI0+WvcJSwIemiYO80duRb
c6bcobGpfHn3KLxEoAPASy1pyLLy/9wMYxnLPLSt8CyjVLuHdNL6OAvkG99vOa3/rujSa0SSBuI6
DxJwhNWKhm6l5uEAgxxhi06ePHhV002Uq33qozg7DzfCRRbVL60Qr963J7gs02roZedQqCG9gsqw
2jqqHTnYpjlQbJ3ERSZ21Ki5a/rQosbviNoXPFaaP8SdSpZCv3Vj+PUxZOYWZGwogoSDEPhW99jo
Dv2U53kZtHmp7Fp9GHe6OkUbXepX1pcbTF0ulhcc3/Ir/vmKVBcirFTmMsgmrfqOQnJR7Iq26Q+j
RR6IvrO2m5LY/v7epQX1vGAHic24atZiFeOE0LSmFXUA1fxvUk/Vo5bn40FdusDh7CQnwEHDrm1s
9/PbA18vKhqSoAjZUmh80Nu6nO6gYuiAekYdxIaH6w/EwQfZlvrGpl3f2cu0aNJhbuhRx6HocDlK
pYyzU5hVE+Dk1p6FS2Oua7XhmOjZsJtMIzm9d1YG7TKPhAgECAI+q1l1GfJlIMOLoFEpr1ttD2Ke
cuzGrK7PAwRcuFBL+MnM1uAMNKpdV6iuDKKmDVtftyji7qRtj+XeybRdr97E81TX57pTt5y0Xl65
y7O48M9pBpKTA51ai+pUlZV0CIDUQdjNenTHf/1yoiw6moug/F4Dl40IWCOX4m5d6I1vp95U3SRt
NNpBMldtuqOyoOk+UAx8KZghGWTiQfA7KJM7J0fPnrrsfl6q0JEPf7MXx7xD5eZBi6vpv7mdzN9E
/31JAd9N0PmNwjE510ZmOTvVUijkIgBbN4ca29EMKrkWh6dwlB3WDVGrPrXUyCmuVznaSmA129FH
tLocdorqhpE/Yk3s7IYwN+zbKcy88H4eWrs4cqNO1q6xhinzuaSS5qZLWktDBb7QUXaG911/GVHj
9h68EPMdP+50OnttHf9nGKMj/pbG3M5fDcUUyQ24sUrSrMOLEsU00X+ucqMuglFBFH6fR5Vn3g7l
qIZ7Q0ZjeFbNHgMBF6/p/o5WhPE0hh7rVuaUePZILxh0MpQMJVilsq1vIF2LJhibov9mNkb1R5dq
bO1r5KvzXdpM03QrMhcsd2JRJwgKoHTvlVXkBcKvifAUhx4gXuu3yC4bL9JCSbU586YgTbHktZtW
e5Jzq57xGig/yhoIhU/Je8u4Zx1gkEIvlpeMuRwMML2XZz11Sq7vbqoDwtrEZc3q6ade2ZXkafCm
ft4i4lzfLURKiMSRvdOYJy68HK916ezaoWwCiRaZfaoGxarvjDm3010spf1ZFGnXbpSKX5kjwgKI
CfIILvaeqzlGYKVwspshx2s8Rcg21r5ikK2lxvxejTWWk9mBONS40iACrR5dPSwnHnTI8ZnF+7D0
w+SNRErpuay8ChcGL+2Ob1+erywoKssWcB2EIRfk/OWC5tBb55l6SyBUgIggRaHc7SxRF8YhjMzG
4+ktrS0NgFdW9EWphvVEHAdC2uWgE41UXTROHyQuNu5+rKnhQW1bJJRSSHYbGdH1DO2Xx4jtsjgV
rwVerEK4pHHjEBD3Zp9IgzEkh/lwggs3fOzSZCtyeWW8RasJ4icirqztKv4M0xERNF2fg97UZeTH
OUY+fqfCWfdnkfc0jZo83MKrXq8ovpjw+viHmBRW1+WK0kVUcP7p1WCw7PIhG4vsVNiR+FlzS28k
fq8NRVKGdhNgHFhXq+ddb/TWxJxBD9CTj3+USjMiqE4DP6itotsIWK7Hchb27KJSQrcQrPvltITU
+o4ajRHMxtCdCWu0W9Fj5TQ4SI299yAQrhD8UPAhOkLx5XIoU04ojMTCRhYlC0kbuumuqPX0cdZb
cUDGrn33eCBJuckWAYNFs3GVZ5aTQMfcVOwAW5PEVwRCG3mqHytdfwTH0mzcYS/alpchxBI7kBNR
pFtIbKtMorMGoSlAVIKkR3tvh65An+2ysMqUx7DPwhFMUNioFPxTOgujFqETPZpmGZ0UFRe9r2JU
y/FI8dz59fayL8u6+l06yjrQF6j20+9bbVxKcKnWFagOjC22BDkONUddcaKNdgP9rutx6GvQVaQ+
CRNpLfCIwkLDW9UKdq0A3VQuYoQ3NjYIxudOJg3l7bq1ce4ocABvT1MI6GrfQLWbaBPZsvo5OEY2
H9Kq6pw94gmG+qltXYwSReEOX8o5c/Wn1E0zY8/ekri/qNpoHQc7c2nz0uJRdjTg7Oq26ooQSsMY
F/JHOzRqdZ8ZIoyO3FFpuY/01v2IJ3DiHcLFKOnJphN9R1eYu0NHrVzFtwFx8jsaVCVWbQj0Dbep
Z8rslgClDEqgXPSTCfyVHX5U7lPuDOMvkjOwNFNFO3+f6u5g+hTGY3sHNiMyfMxIcPGoR8P602Sh
dG9AzuZgp4p5wBkiqqGf1m6mzHuBXWf2JzMxmPiTRv3cnXthpOGexrhhBnkIGPA4d4I7XO2SfP5b
VvgZfYDBCLRYINeYHw2wFPJXk4k8PnVqnvPOhFzOaNuHmHO1dDRinjzIOf05g+sd4fKuV8kQ+QiS
Ze0NSb1Z7RMtNz84ZdK1H4bYs58Np6inI17jNPJTRAmUozV6CK8IsBwuUgVVSBPXdsJwXxu5+IQN
XuHdgt7BlUfWaGDjbBSN5F+z85UKVFbtMkKd5kDy6eRnJ0wbEyfCoZSHsBs09a7N1NA6wG8GeiZQ
oIDZ4cgcm0ynMRy0IqVow2Phqc0DNn7IDwJdU7RjD1vrNxqnyrCTRLTqHV0XK4I66uHeVTQTTjmq
q8zzQRE0GveLM8gva5CaPKl6Jr9O2O14QU4d8psnUlOS+ye6OBm5l2kHGwuq+mkeoR1tHJpXjiZt
GCItxMSoU61rb87UzpFllWVgxHkOxqeoP9h4N23kVa8cTJq41oKuJ9UHYn1572pN2Kd2HVVBawKe
tedaHMJK1iej2GTjvORoq8sGPsJSNrYBfnAPXI4VaWOpazM5XBIbSOTkelz+jLXFTt1Cz/nP6CIZ
fYiwMvmti6S/NWL2q8R2xt5PEf2/nWGlpXvsO9V7NFMjSoAKEOfvzMzUvjqdQn29ChF4ObvFwOlH
e6cNT16jTVsaFq+tGV9mSeKX2sg6w85yR0DVnarAmoYCaypn/DinmvbHU2x3o0LyyiZwXvSuCBCX
0t7qfpZJTbxhezKovcG8R5NEOzZD6dy89xWgPYEIH7p4kHF5aC8/DPdYjxlgJgPTCYu70S3zU0ys
+u7IZRmFfUa8u9TUlmX9t9qjmFYzGYkMqjGePkRRrQCrzMAQohW7f/+EDCpLSw2Le8lYLVsetYql
C1EHVaflBze3mz0h4VYodv1xaAGT8hmgo6l1rj17PQWloFQbZTCPpcOrTa+lD02xETtcB7SM4tIz
pb3DdlszXRUKkGbdxFSNaFzeoVg8nSYN4uRU6/2toKa7ERm9NisuHGr+dBX4c7V2oQUsBQhdHSQ2
vltZGRmHSu3rjVm9OgpCxYalLiTU9cZup6zogF0sXyhODrLLQXlWzlYf+PqkLoYDaMSz7VSSgeVX
/LPleEqArudJzdvc2XvV6bybwtP6XTeX4caErgtUDEXFlGuB4imX6eVQRmsQ/cQDn4me/S7vxbPb
J6d50AxfndWRkKQwsF/THt/e6a/NEAlG6lMLhR8Nucth28xOi9DWa+piSbJD5FTFoRJvVsLarY34
2lA0tkhXGW4h9l4OpXRzj48AbqaWYuGIhogz7aG9k4/D/u05vbbjl3t1yahgwVuri8L2hGKOQ14H
eF/fO2hZAcaLO0Q085wbI9xKh6/ajCSLvIFo/MJbX1SFV9df3iZK3KiMN0RpcqfFbfYhcp3uRvHw
CDanwttnHWGmQtb8PADLfxhEid8mDrXfwqjNjx3AkF1kQIDzZNr5VhgpGxf0i2fx5dNJuwpxyiVO
B3K1RgOOzahnSoI3YZi35Xz0rJSY1EtVL96RJhaA1dU6CY+WBM3uu7IWyr6uLe9JNMP0051Te/CF
4tSWnwxmORwof9uj70QeF2OsW4hlFUzE9httHkZ/hBLf+ja+kZ/ilgx27wyJlaD605Zi41Mve2Y9
L28p/wMFoXi89momPAxbFTBtINFz2rli6A5tjinjuzfUglZDxQh5T/bUqiYQC1dxSqtsginU271R
iPhRIsWDaUNdfkfmlBT6/QNy4biMiWMEhZ3LowKYd7aa0W2CCAcH4MUYTybVaH7ScfP+qyVhuBEr
Xh1NjX4NliLkNcyTWuDleJKsEkzX1AeWC/HdN/SKq3uusaPc2b1jfH57di+inhdfjVGW+h/afC8M
rNUBLcsmtCVOuShwa7X6IGk/D3AJZO4BkDOLSvPFMOnuLoZP7hxaW1r5L6wfSzTaw8nWzjyqo3M7
tW6iHaRIUvtbXyLi5k+lzNEybuwaVySpOeG8L9uw94JZhBjTkQrYsQ6KAiS/vO2bbISr26Kbfa/V
ykA+Ew0apomd6LxTledadyaMbMW+mSKPyvoETFj9OI5V2PwWCinjnwJTSe+pMEqSIVNFh/hOF3ba
fRrq1vljaVHxg5L80v8CJo/aXJyl3feEdxM/e2mknp9htRseEjtzHkYQKtlnIzaTX1AA3C/mQgr6
6E2zZd11c5uNd9VI2fG9tz9cG7ArNFz5+pyj5Xj9876N8FfA/fRaIMEKHDyv7f0sBgyJHv8WB+x6
izEUmr8IprzobK62NKQpF4NhWwvyJEu+yEJp9pTwYBl0RpJtRL1XD8BSSidCRO0J/iLJwuW0onHC
nLpotUAZTes/b2gFFM/WNT+jcShOhVaZWzuav/ByQ/PYAEhH+m7R5l2LbyhmqwBPnI0g5vqQh3Ga
m/gwz03ysRG59l4Be247QhFohORAdOrXtaciZmvIsrGCNI7UPWqhrl+rvfANdfz19kkFnHg9MxYS
/xqXFw4V4NXV54rR8xCEngMiSEX81NvR6z/Z6jTMB4picDLCqTfErtFa2Xyuods8zwh89kEeww/a
DWxw+A9UtTAq7WLvrinMnmpB4TZV/aCD1PJcv1GKfv6owWeZ/QhJkOIT5pZxuStGad9J6vcpaHy0
B/ezNiS2rzjaBGFzTqFKpEOLQVAUI5vgV2ZUjdBSsig5AnyZ0n3DohRHrphJf5ynUjh7V5tc91Nn
ygr1hrS1DPgKuQtMv88whm05Yc0d/1Vkx1Gxx/ETd3447/rOghukyroJvwvDFT9QJqR9FYnZSo6h
1w/qSUdA3f6Rq7FnAAbxSuUR30PXOiiYvUZHy5rB/mJFmXo7Scce7+AZP/m7MnPtn3nf5eFuGEYv
9ZN5hJZgkZf+p7a09bgnitY+4RJUDHsvtmLtrBlR3wIlmBJiiBwYqLZPnDxLcE5rF7RvXOlK+BeS
g2b6cWmN9r4p0Lg65kYSx9hfT+ILxuiYKcNv8/6Tw6zM91lZZQ8VqqKPRDH4AefzlIlD1inOj57q
H/S/ELkSf7B6spOuXTpUsYjd3+msTtROumSO/XlSK/3YsPWx7g0V8RtdrDD3Jdgj3KzLONa+R8rQ
lwddZJ19SupudndeG6tiV7pZBhkb2xHY1qOtPhN+tN6HTEf0836YurQ8ulnSJWcXfaDsqAp03rGM
J1EcfL3XGvuDJXTRHkyl8PBsjkmpYHpOCbSQt4/DGiGzHDwafPwDoIx+2brYAcG8goJok3RU3sxD
4rYYDBvCVcEAZIVNo4fcZ8K1otXj02jgwrDr5VRvYQ9f8s/VfYOwhYXpIjccd+rqh8B8o6sEpTLQ
rM5wP2GqLrybdCaW2JmdoVYnBfyHdutWfVwSfNZYcFIKsnoEtqMoObRJMfYfcF5381NmFWF+koqK
qfIiSVPvacJZwu/1qkJSyyuU73lYTQZFzz71jhWmr/0uc9v8Oe76/pnHGdczp2tyc98XXjru1F5R
9U+yrKT+qc1T46cdoW58VCZRWLsyq4b2hlNrxPdmxfODkf3UTKrfFkUHbL3UZLIR21x/NJqqqk4D
AlAyf64eHjfvUSmqM7yKy9RJ/ckqUuezR9MxPI+wU2Zsdeh47+NcVVJM02sEZfyuy63229ub5ypU
5XmF9Q3QAbwdzJhVjFXB04tis/WCEceCXUvBjo6uuSXnsvwtlzuD6P6Fa42eHnDs1dM3erjSlY3i
BX3a69MR+ChOkbOKxa3bWOmdYRZGfoj6sHE2QtbrZSaFJGAlrFt43mtqWEHzf6wLNb2tZd/TlY+P
reY0kGvbM4POmKs3xb5U45NVtc9vr+xLC/dy0svY1MyI0N0FPHb53ntidDvAhemt2oU9FV+9l78V
V00f7SRC4iGK1eYpKZX4GTxB1d+MrhDVTlHQmsC6qLTuJrqm3+FneAVw4WLQ9y5w3uaA0OY43ItO
bePj27/4ei/QxFg0cBZoFKDb1Z4E/JxhUCyyW1RyOwzW5XhKqc9vXFfXe4F8xaPVjrwsILc1/JWa
hTlHisxv50YJx8CDx/ikUXOKj3asYjZdHrxxnD6+PbXr2IsSLSk+gBeo97QZL7+FXbVqNehFeotX
gHMoR1v/5hiFwj0ok6+mXZXv1cLEyoe+uwEhcKElGldIt9Qy4gF68q2GVE3lm9zQOLQqW3y6Vz7Z
i37IIpq+8OpWoTKJsCgmd0hvKwuRtakDz1dG4xZY4fqTUa6ngkAdAXUGgtfL1fOyyY1mMApL8Xq6
0apo+tA3TvVxarrmU5rF/S9Lbcen934yFpBmMHUnwIKIsl8OSt3c7PQwym/dLK1PcRVpzy66V789
RWr7sq+0jfD8eikRqUOQWlswwfANllThn6yjJXpqOprptyC+Kj+eKX4SZua7t2e1/C2Xl8LlKMtG
/WeUVDPpDQFCvFVjU3ywwbgjjY4vegPm68PbQ11RUoEfYvrK/yAcR411XQESQ9Kmsz1lt0Pe1P/Z
SefxpIq2suivzV16U2MXHx7tig7VYU5MIQ+23cTKZwpLqbsLC52NVMTeiF9TlgNFzyOnf7LsqvoR
t172lyvdQD5ioh1oNGZTHwq1kxMgNiQDHqifDUBpek2pd1Mmu8hvGzPPdnkRRg7gNnpL+1JTGuOA
x3b5U6m6ufnU9UMS/Y5wUA/9UMm6J4zQxuSBov2mS97Vd6CwaC0SftTR0Z2+0hrRBhMImRBBTUiy
twS6F01X64eqspP3fvKXoV4cDmGz0CK6/OT0fnP81iIRNHbsoLJqEn+G4mdO/Hx6+4tfpUXLSDzm
oKboHFEdvhwpja3E9EoIEw0ORz5YXvFsO5F1Yya6th/l1EEGGYZbd/Lqjfv16vC8jEwZn2oNUYS9
mmOOZr07VCznaLXuDSdMPbXgfDde89dGoWGAiBXOFEu37XJ+WObB2Z1z5exGsn2o3LG/D8vEee8z
yFworiMAvLyG/Hs5ygz+UQF9rJzRm44fZDlWt1lrbaGyXpmLRYeAe2Z5BQG8XY4ChYrwOO1Q+sE2
wDnFpaw+6uB57Ju398TV3Q0wF048LSqNlhocp8tx0M4YUORIokCx1f4H0vvud5wNWjwNunFyPg9l
3vSn2UrDrXf+lRMGyoYxoazyxxpfSka6kHpCBQZjvcDMYlFhM5/XlARqz4s3LrvXllOnKElsyWEm
WV1NMyWPHUGZBk3reP2RVple7q3S5sp5ez1fG4jiBnJtKBSpVyzGKkxFnoUhA3mYaSN80tzQmU2e
3j8KxeMXjspSTllNB74sisH5EAWdo/z1pJ4cUj3cYiK9cl3Qs/y/QdzVceJ+h4EHOpfrwp6+515D
oc0Ku/4G3rj4KePW2EnNTrkiTTL5909wAVkRUMAKveo2q3Qm+s4tgQxXjXd0eBF9iTv4Rpb12ubn
woBOgYoRrJjVhRgh7dFLUYtAc6bmWPZlt5fVoyUf0K03jxmB8Ma0Xtn0NgqEC2cXoxcYK5fbkPYS
hpeWGgd6aJo/PaPGd3Uc7Vk/0OCYtgwhXvmAxLOUrRecOvX4Za/+E0zUYwQxy3PjYIqpfA0z0h/4
YFb7PvPo36iJdhNStv2aJCKJNib6yjHg0kInFq8X0P9X3LxCkY2WotUFyWG4gclL6mKV0capfmU5
sXMi4KTnDXth3cKXyDC2SQzxDGKldlKt8bcBcOxQ1bH7/vkA1UMiFkIMpZQ1YkQKrRu6yUmC0evk
Q1oV6g/wSMnGZfzygy/CP3ycF9rf0vwGtLV+J8eWu3IqkwQ2k6PgBwHfbBCHxlo6G6ProJTEHU7j
a44MxYp2fatMI5ETsHd6n6My4nEuh2bf6Talt1kMyG4aiUthSUdXTN3XZuVpt2Ul2nYfdi0dIBXc
z9fS9Yr/ulz2UG682HyaAUeZ90mtxKY/Y0M817uoTyz7M2IARIF52lv60fasur2xcyOTH4t0Np5F
pALrf/sauMrLeGDhIACBpsGAZcAqHAbWz0scDVis4keKVk4z7Rt8Bv1JUR/iLt/iF17vJ0IPzJcI
HqhHQK6/PDCVoGOSIKsSNAVcATVBlwZTw8xH9GALF3J9QBgKtTW6ijgwkXNeDgWRMZR1BcuqR6v1
WFtZdKrK4s/by3d9v9G88JDEAOfI3l0LsNZmaYeZggrqlLvxwfSG5vugu9ldmZfaHh3Y4SEV/Zby
44uZ0+UmZv9S3luQATyEa5Jxa6aTpK4B16FJM9v200GJmgd9gaeclbhoEuGn5uB5D9qoi/wjClmV
CdTQapCgKFQ1FF9wKu3Vr0qip/P3ouyV+zqdC90f2b3xjnJ3/cU0++muHOEWQpZyUeyKmqJo/KEK
dZSNzAK2n1o26be0RObWb1Ak7k8iUvKt1Pf6ikUXYdFhoDoGkmhdOKjqgSDRruvA6p3K8oVbtreT
LtRPXdROX9W+6k5tm8zDbS6mxti4Lq4BtkSiHA0M56hZaNwdl5tI09MpM5KeFq+JGNt+cMyGdpEx
K/ZjlXhd+tTFWdXcyVS65SNLP0VnrUuLvwC6hfFsy2bSd2pMCfbx7X13vbkXpy8o5sQ/VC/X4YlH
xOq1bpMHnUG9Rp+a+YOGMMZ/b49yfVphlXkgp2k40zlbW5fETh+D34LL6UxA+P0KyGi8GyOS2hvo
p/OWV8X1XbRgM9CahqO7MPdWi41gjm7MIYcJ6+CqOJiuQrvHAj5b7WZhj89Wali/357hq0PyWW02
F7fSGnPnVlk9emhABzWuXrt2UO2DbNz+WBaVe5BJumV+9Op4i0wF2CEe1TVJ0MYqIUcOjEtpHMLq
mAwi/KqnRf6Jxi9PTFzTRtl4WF8ZktoN3u0w6zlA6yCzrFWNPCeuAhDSzY0i6nqnG7W4wU693qeo
Fm3E569sGhjqiBIRN4B+XYvNIGRWNdIVVWBOaX3UtGy6H9LauW0Qsts6nksmeHkRLmRWLneOAsHl
2reYzpw5qnYHwlCPQJgknTU5sApc+2lCPLULkuZ/nJ1Xj9y29/dfkQD1cqtpu7LX63WJyw2R2Il6
l6jy6v8f7QM88GiEEfaXBEEuAnNIkYeH53xL5X7szKH8CCyfnkeas20PVteZ+Tk2DDQWLaftJozv
2qE43d9at1cDa0BnCMQR5QBoftehI2/bNKXUWgRunffI8hqnNk/qfylw5YexoRhz7Ie22sm3txb/
z0GXuPFHQooybDt3AhacirfVuc1y76gVIcqbqlb+D9+Z5NN9VVKlRLj8lD+GmhDWN+DKQHU3C+1c
cF8Eupr3R+zT93RPXkvS6+9MTk8xl7oKdIf1tGh2gW7RikCgrh77jqogGxkaYvjA+WVxGyx3Sl/v
PfHfJEt3fK/PU/iD+qXZ+CLLkrdqIXuLIgadPhKYpWWzTlaVaPBqTUDzr9CK9JWOKtrcxW/1Q2YU
UEKLoB1McbCaqwymU4whQi68COY2xWjUMlvAmk59ub9PN7YMKYS6LC8JDFHw+jvagzkrg1IDCA9b
5QGd65nAV8xBL4i794fauLWWigQpJTmLStp5PRRd4VlGpg39m7Y+MIUKS+4qs94oFbAsG2xe6jpo
HS0IxutRIEe1LSoWCBYMNSL8SmV86Oe0Pd6fCyw6/pzVpqQ4TksL5Art7nV9PPekI4AEDwHmVNn8
IwYRPv80oDu07408LLLyMCtc39+zNlVyOr5xVbcnV866PBQTlqCf1VnDQA1Tm1Ge7DhqFDqtGE0+
NoMy6f/laWX8BQigTC5U23CY15NU1Q5Gb9XhYU4i44tqZrxaWpAk7hOP+QQ1V3usNffUWDVgog5P
BfshKkateddYvO19CiZFe0AaM62fbaWZy9i3Ei12Qr+tgXsmflskSnSZHD3UjtmEtuqxdKVZQmQp
stl3pNVk4ADbrpM/1VJOzkNvdXkRxEqmxgcdxezqYlqDJMQK2fWQ8aI6P0wyBAMhMiCrldS16JMs
cqc8dSSSnm9orRV+0Lib+kORJFP2KQyBaBW+HGM99hNVH+UZbVlb4h0izOKhqDPH/lVU+tTDGnOn
6hEFzcL8lKPWBlqaRq/zK7HU0A6cpFTzEzyMWPxmto11MFpX2OBFhKFSgS8kQttx76G5NiOVe674
Wk/mFLbhd7e2qx9imFuK0mmNCGlD2by+YJs6/Jwo7VZHy+tt0x+HBn9yJzaV+iEylT5+cSaUXJF0
xA+y8Q0s+bILcpD6t1COsKx9O66SqT8inNvpv6ERE7UQtkOStZWZ86XvZ89Cc7cBw1I06KOkcYEf
nZv3Dl4Ykd3iwI79W5Y/zR1v9otQRa77WjmP9dkQaq0c017Ezl/jwN3uD7bRzi9gP2uHlULA6QCa
c9J+1AZVXF+aVvxzNuJChxwkzeqEBI/rfJv0ov+UqRn6Ml3atPOTp0ZtdunQ/hhPuK9yU/pO38Cd
9se6S7rHJCyV7mHUKom0s+MRqaB7sun8CjhB7hvkcsMZqzv992DYc/jX/VO4lOFWZ3Cx8qX+gS8U
L7FVBU3rNK+xzQnwsFnpi9IzEj5J6NLSsQASK6mKmGdugx9RIwMakqXYv+//gNf3x/oX8P4D1U7W
CnZxFW0sgO3TohofQMu3reM4e9WzaJUk97NG4JrbR6mnHia9st67tpLM7/pirpqjISdd88s0p7nj
uEpj8HgKi+RgK53oT7mZtPYBlbE6uvSiiX/29Tg/58CF99RdNoKYbaCbSlRGGRBAxHWwzFScjQZJ
tjaCGfHrUh5LJKEOYdu8J1uxdu6ajZyIYjsBGsKBxriruyZFXVVDLBdlIWdufAtUxLFCg3ym9G7O
8zsqyzttkeXJsP463NBgV4HoUHRYpv9HkkJ2F5Vxn1YBCmPqk270BVyztkOmPKsfcItSgymdXZBN
nf14f2Ns3HXYsiCZgcA97b912V+RdojYWFYxVepFGXKCx1p0e3yHjcvbpiOMtSSq9vRjVs2FujBG
lKBFFRhlIQ9Ki8ffXDTK0VWT0X/7hPAqoLCK2QyF1dVStr0ZUr9lqNAVQ+0bidAuRWrKnS+2tW7I
i9AoWZrON7gck4soL1KFLxYneG60s0S7PSxrb2c6myu3SIss/A06dauN76GNXWA4WwfZmKJxgCA/
oudTD/3Pp+pZ7WHFN6YFDoGaFzxdYGLrMgZcuEHH2bQOIJ/WRzWqxVcdStoOK/7GSZujRZ2dQi1P
Pjwz1/wXsxL2GNko+QLA8sQLiLfuB4QR7VMGVL77O6THPj8TxPL5YaoKPFzLxKu5hGTRu9ZjZSRW
+jRNblIfvAqISNCQ33YHpXP0byib6u2Hbhqm5BA2uF8f7djMa8obQvwbhzLDb6BWjOSL1c1q9Mwd
ZnRPyTzb/WMTA8H2R0tCLVeVDpVjpD/c+FjCOsp3zt1GQOMtiHAJSkMGBblV42aEiotim1UFfSSe
IGgU33vT/ddA0+zRHNPw+NZDATmG4oHOGeeJvS5ZuEmVoMDntLznm+wxA6v6NOrttJM3385p6TJQ
HgfFRINtzVypQxNgHqorQTGm4p9FphwIjZ1VHzRhCvVgCK//eX9et/fqEp0J05A4KX2t65pSQyV8
SMc+UGVej6ferPvhoWhkbp5kmoWhD17AqR9Kx+GKtVrX6A+p0gvx5f7PuL0vKNMzZ54lwKKstUNv
o+qTGqpNF8giwU00U80PoIv1A7W4V3W6+Eck7OnNO8gGHMV5ACCIIsIaRx16uhRhr3WQR4ZkCupE
7cGpeYkS+vi1DuEDCNJqz/j4Nd5c31QLW36hzON5BWJ8VS6ogTH1KSSagHMXKZ+8uG+UrwhS9P1H
iEQy/FJ6czQBQSuoUcFIxt1+1npF7aC3gMk8ZJrZz1QZ8uonwGcv+R7rDYDlBnfX8OPQd7Z74Tlp
/lRFF8awdigKf41NqXhHa6iy8YMiprjZqc/cBj22D/w1ZCqxGKQacn37ilrxZolvReBaWFvYQzZ/
LKhe7JzB2zt+KTWBrgccxU55rZb/ccd3ULRxDOr7oObpdSyIL/VBECalr7ZG/M3Kx+wcIvT0ro+c
9O1tVAbnEYjbG9U1pBiupyjtoetHpe2DGSD8paDo49sOGlL3z8HGQtI9BRIBfIU35zqNmWOFVlHE
KHammIExavk3terNndvj9kpcSumLsi0qXwCIV6HTHb2wLCKLhSyS6S/DluMTr0P9wSjxh/gfJmRz
vF7hMjzYr5ctIlYMemv2gYRviqwBhLPayPTz/zAKJcil9AmPdl2KbFG0i3IjkgGXljyGlTGgXlvu
VQI2Pw5YSnC8YL+p11zPRWfz6UlUyQD9cu+caFN7wWtg/nF/LlsfZ2nSudxsAIzW4s1VozVJ1Lky
mPOmfemkHpPzOSXoMUvZKaDcDkW5CUYb/UDwf7Ayryck+tJp52Qg+Pda8ZibbvpLtDqUCdp3O9ne
5lCgg/GaWjqNa+Vf2KWh9FpwUSQRvx1awH5k1dQGpLLnEHr7leB8Ukp73XFAbFdfCeDU1JVmvAgG
ocwxKWXme2iUnO5/pdub+v8hvwCU86C6UVcI9VEkeKgMQd/r/XzMaaxc4FmU6ksc8mnJqmozOd4f
8/aS5EUGo3rp4C5Q59UbGLw9pIOMMd22tT9Otpz8vqgX4xQ9DWzDjs+KW+4drY2JgppCMQgZdl4E
6z46Lh6oecDwD1SjA84YIdqb4erxErl2/V6U+p6/4cZGIXlGl3YRzUSKeDVJ25kgdEh3CJQeBktv
463kiTI8J4303nxrkaeTR6MnQ/meiHi9/VNURyBa5WPQunr5AIdhfIRBuof92VpAqBo2XXe0gtR1
ldIyJfyHNBqDuuzsEr+QFPecstfjKYh1p/+az5n+dozFwn2jkgndjmRy3X0vJO1eO6kRcE5B2ArY
lIjWpJmZ7lxXWx8L8A3HGp0nJrf6WKNZJhgAdGMgjLIJ0tDWL4WBGQCKQfXO5t9YRrImHlXmIlpF
w+n6Y9kTDQ9ReWrQVpr1EE0yPUatWx1iguNZGkW/M97G1BZ5WGQ+l+4WD/zr8XqrVO0Goc9Axaji
vwkXLCQEhVW84wFg7dzHW3NDIssyF14Rpfnlt/yR2LRlG9bsCi0Y61I5uQXe3bmZ5c/ljAVBLXZF
km8DCQ0A3sMgwmD16WuwTxZlXa3ktM301LU+qNQ8jxr5xvcizctHAej0UzahH3Q/et3G5aUZij0F
tRJzkWe/nmQ5gn3DDmoISLrVk5aoih9iAnJ+8ygUgBbYK3k0ueIqE4X+ksxpjlGtWc/N9EB3COkJ
BENquVNWuJ0OaBAUwBgDQAjF2OvpdDbWJHnDsW6MHg6YZouPs6I0b5XXASXFqtH4p7Go0my9HgVf
LjPJMUoLKpechgqQeRQINftlab5VmJ07BQg7RQVwxRAY1zkUNU0tgmc8Bh3wdR9WZIFxj5YdHDuq
/oe1A+PhEn4Xpe51NzcrqUCPnToGM+xyvxdKihaEs3dd3p7gpeLDICTuJNRrhGDRqtrcTqjYs90V
/C0HzVdiOV5sLDhO93fd1lCw9aGzk3tQzlrtusG1MtOp6jmoHJeuL5lH1PuQN4b0IsE//n7zaCZQ
DbSAFzlLqCLXm8LTsQ9juVRqnR5SY5OdH9thcM/YNb5VTp1NAawKhXjCBfiQNUG8rdK6HdJBDZom
9I46tpEH1K3Kty8fwGXOEPckL6s1+KZDLHqs8DUC4lhUB/rsaOPmYr4YqbIn73hzbOnl8j5YKjm8
FvQ1U1s3IIXgXeYELkWtf8Yx7o7VEKef7n+h21FggRBaQRVz4XPtX3+hcDDTqGpQyGzGtrlQJZyf
3K6CfXh/mJttZ+BIRyiFzryAv9dJ9dBnbjYoKaWEBc+Sxx7eoEaNy5A17W2EmyuKo+Tw8qYRzn+B
krqeUW/kYyMtTwZ90oovtkz7Y5fN2mVSs+7ctuUemP52ahxd5EVpvoN7QjPmejy4/chPZNoQ0GBW
HoxJT/yhr6LzqLU7p2lrZrxHeJYsutqcq+uRphoaYGqpQ5BgRn2ipUWbMB7Lc6WV1TczKvdexK+V
gqsC0BKVSJYW6Xna8eupOb06hw7NgkB0UXiIYIO/c3KE6vpSlO9dsF4/0n6y3qFp58Gq1r0LndDh
MgOZCxIdD8HJKMz3hjrtncKbrIBVxikDRUuNb205q8JUFDt92RvKGGROOfmzaczHsezKD1GVD4cG
6bjPTtrtsXNvqVNUwrhBDfBDuILQ27te/rGy6hoymB709Ha8TyLpp/xLZkDN/VyWUKB+hO5sZmeQ
1ab+RN1iQuGlq9323RCh/3xqRWcJLHgakmqvMbVnD+028wDeypzpZud4yg56FYpfHeVW16fKmSn/
2kpoZSmWoqMKlT5P8uYQDW3sPXRx6tanHo/g4n2PMYv3bRJllRzJgcvW57mXKf9USFdHflxz2o4o
/EShj+PEZMhjTXVKHEqKpM1bSwKsDngN8HnLSbihUNGjySXpjBG4SICqgAd03kMx1sGjUSTtTlC5
3QYMBhIcwhavdZ4t1x9EZE5rpLOzaF179t9G59bhp7oZzOKoh5ZRXBrTEllAj2PaI+rc1PeYJu8k
kBxkIJS/Vil+bRVemEzYaSSNa/qGl7YPOOUCZev75qnt0cA8WHXVnsrUFp/uR9LbgM1EwdnytIbT
xdSvJ40QcD66ZmUEJZIhB1iz8jG3y2mH+HgbahgFtSjcUMDZM9r1KHo1j5kuYjOIQn1KfK+00+YL
Fc/KYzR46kjX5MO4k0JufE88kAD9Yu5BsWJdUrQU9EingUF5Ck79YbbR/KJZrRTmodJHpTtkiNmE
oPaIP4/3V/V2vkRvzM4pLb16eaw+aAWYZbYG0wzAa9nGsSmTcqJDjq/AKSqiXPhmE9bN8f6gtzcH
kKCFcUiReHH/WX1Kz+0BZkADB9fkuY9taDIMnP7HJHf3hBxvN+zSg+M9w0vbBKW/uqQMa4ybmm4G
gpS4Hhu6eK6z6uswo+Fvyuhrq+DkXEpzZxfd7lXK7Iv6Awkgz7i1m/oi4TEkBriXyQbqkeBxdJR9
3L4VYEhBhO7iIu65iASt+fx4mqmw1pCYGBy3PYyVEV46M7T8CqnSnS92y9/nFUUagy3Ua1K7hrm3
pg76rWrcIFfDvP6vm3gfHFIgV0BWwEo4F8DPQpzzMI+do2hCQ0PjnHYEmixWbl3GJOyrJ9sQOl7k
PVWWh8IQZKpE8bbMkFapsADrrKZI96gHy166vsqXyg7xkgoSMOZ192xMvCjL68ILwHm1Y5CqgwW3
AnZoeswGW4vfFW6lNQccc/GycRWMp05tX4Rf7+/42w1BxEThFQWiha+5/lQDAkcOlC4RJGrZ/xWm
FRp+MFK+3B/lFiK/IBMBQYJBYMtzWV9HL80dxALRFgEqrBwqoGNYbltWhjNRLimHPuAfgSBuai3N
4qHA+POj2xuo90wgvOSj0jfyUW9SZa8ytDF9l3IvdkwW4Dy4Ete/q8zx/ZiRdwjyKQTRwpvZq/yh
zoc3t/YXDsYibQASeSmXr457N5VxWGGt+A5t2/SgjW1/UWqEXu6v803Q5AzAW1qQOpRmqDBcTycc
shKrkorCAq3gZ6+O2ocKAvMHzcm7d7jdd3umDDdRjAHRJgGHQSeI98RqWuS5ylwolCPNofeeog5P
nwuqVVXpT3GH2nXpFOl/ZjNP6ACxuXbizM3Xo6UOZJ0bn++3MPqup4sAbyqUEnwOZu+k3wVdWTRa
vLTYSWs2lpWbiLx2kYJBqHZ195ZFntJdzajnddGsnDPdFK2vJ7J8Qm8uMs6WEY1798MtnNmkZMmj
ifC5dPPWdVj0QrHsntD1H4dklIemSOr0VMjIe3G10dF81+3D/zI894Dpgbk7AousXB8L6uRbRD9e
HO9vrY21XphfWCZjC6phM3e91mlbRU5OphkYdgsHwZLRo4is6uH+KMt+uQqKTBpN1gVpTAzGXu56
lFGR8DDbQgta0aYPXYX4RxMLL9DYfjubZ2PrUlRfWCugcrlDVkdfFHOb06nXgmFU5TG2EwcxFQsF
Z2XMD2bhGEehqdNzY4d7BPmtSYIpgg0Ku4OhV1lGYg9G6DUNEnPIKj0B+52eFxbar8Ie5FvvewhR
PBZJZwC7LIox1+uZd1MLwlfTggYM6wP4AedBz4pshwC6sTforNMlovy8ENlXRSUFyZSaZwznI6mq
S9zo/1itMHY24Mb3YtcRZ5b6Cw261feK29ApY4XHXmhL/RS2evUOZCvYSaOzW39KdedzhmPQqQjb
cSesbg5NCrxoACxGBau9j+1Mrggj1BeAYPaxypF0t9Nc+zr3tvym4o6EuZEnQA7be8qHG5EH/6dF
MwbkHhXw1XkQjdXFg5i1oBCmfArjNjrLrot/IECNt+tcv9U1kNuZZzxIC6rgUBXXfkKACDVt0a1H
md/RXnKl7o/qXCc4L0qwpvfP+tauWarg7Bg6kshFXO/NugtVSq+4iYSYlhyTPI3OZUT2c3+UV0WY
VUihXmdQX4UfyC2/uqLaSdhAmU09sEX5bkREJauURyNS3qtq+DVXrJMqnX9rw/zYR97fWuP6GGSc
esuA3lroziGy9/CtW/MGB0YdkU4lr6r1D9JG3NGKRKdj0xUHuxPpuxwq78P9eW8EGa7FpTDCS5wy
3yoVUKok6ueqRlYyyfPPfRqmQZjE1mlu5j14y9YmXah4oOZZ6BsXNlWt+zpxGEqFxf8PFSoZGNFs
fxWRSB5T4XVvfRrSyQPGQzJJ/CTkrI5jJhTVnN3UDNq8z58p0KdHDwXCQ6mo4qzatfP2ILoUtyhr
oTMK/XwVr7Wk0UKs7fQA5+YZ91dDP8aq+WYBGmYFQASUEg1D3r6rD9bY/RzDeaBQ4ygtyqZacpx1
dJHRdNoTud7YgYjTg2pV+Wc579cnr9INAc0Mb52oLepPgxOGD5U7lDtRU1sul9XJo6kBoouYyfvs
prMh68HMQtUIwrnzLvQjBOTJQjxP+bT4iJt11yB/Y0S+UsLfSGUvToOOD8f9g7CxOzkA5BPcuESv
tard3FAzxUzcAMPLU4hKaSsCBRYHMJ/Bw5nUTPbk2LeWF0Vck5iDZvlNN2ycjEYrkRgFFSimo5W4
+qGouvl8f15LcrteXbAqS5Gbt9uN+rp0miox9NAMLGv4bVfKl3qynuhJvHDdf3bj6eX+cK/v0dV4
rygOHjKA5XnMXW8aJ891YworCywCcpUXBKdk/Mj7aR6OHcWM6JjNCVrzzphWj7zcQvUyhPj2HdK5
qYpfVpTk9qPi9s1LFUrL/AzgLnaPYpSxctAqxXAvjjI4zx2cpyWLjUfcJgo704NOUTP9p8wShIpI
lvv4qZ3i1MNz0fC+WPY8VYcqysicWpxfu0cx62p6maLWAkysSDd/gPcvOx/qeiy/G/Vk4n/TSkUh
zou5PEZja36vhixzT6Oudu7RaBQT2CSMJtiwiI+7R73haeAnCiqxvulEOhpboyP+4st3v7Q8G8Nj
WudJdDJEgjojiS1qWkNF3eqcgbjJ/Emk+WfXEfrviRr0cJC6OeXHEYMang6qUL7bFfTUZ0utQv2p
jPI20EOnKg59bTZ/RZMQ1cGI1N710ew1soead8qPSlGpSNhdbkb+RJyE/6Qp6e9MlTK9DPGo/5IC
ztgBxlDjEbgG1Ffz3Et/hpkHy7PW81w9YsHWOzvHbWPz23BESFYAx4LYWt1u9GyxtsmRM+4kyNKi
cgD+DPZ8vL8bt0ZZEOysMTXRm2SwLKjuewObP1R0y1cnaNGKOe3pxGyNwk1N5sWbnYfJKiRL4BPO
DJQoaNo+OhpydE6jkHveBlujgDvkUUV2uYioXB+sgZvFcxXBXCxVfpnVdPieyzQ83V+xV63S9fld
2EfYDPJZbuLFSHmxwWOI2mZhIq88Lc2xp5JXCoVrhEz0I55nAGNaOyKVnXtULI8JXoe/MdBsjaOW
OFn71an0/rdKjSbZ+3UbdwX8SKLm0sdVAelcL0I0lUCqBLhVG23ab4XVaJ+mRHEc1EYsAz/TpFX9
Rajon6kZ0jM9uSmg1bD30N/6FEjAgaNfdMVuKMSdnZPLIHYb6E2ufYB8H/1Ea8DaKScsH3T1JehN
omiHVgSFizWKe3ZNhZIJCSBh59eUiPAiOfuHrJf9zrJuzAcBFSpOcIsWVNwqc4F0AMCkFnoQjQP0
FatwD7nitDs30dYoLieRcwI5jMNy/e2kZaUFAVcP4l4DR5jDlBlKwtX9Dbxx3wFr/f+j3IL7BpR/
m0EP8nKQT1Wa25/ho+h+PsTzO61uqy+ZLPcenZtTM6HukS95ZBCrN0ofpnMetTlTK93eV1pvfKgL
x9pZwI0NARAUqNiSMVD0WMWZUIk6Uy9HI0iEpR+H0PuuqpNxjMs02lnE5Ritth5qkxQEHJuXOrvv
+lPh0pbYDcA12OKAMZU6s6dTN7lpe5ZtkT7btfK5iObmXdII89v977exlAzN7Njx7JH1LjFcHrMZ
XcCg4QF9ygjhJ+wS9gqSt1TLpTjA5BDqIAOjJnk9w1qZkrH0MjPIwuajsLT/ZO4q0Cz7s6tY/3hx
fEyUb06tfCAYfp5ph6Jko7+4oEV8kqwjDdjSD/vhU9xOL11jzwdt3jv/WyvBBQkaAqWChRV6/RMN
WiGOPrEStLPwJp5m9xwm2I/dX++tAiL1fP4oaxHMYhbXw5Az0n7yejMQ0OkBC5hljX6xnM3neMAY
+oysZ9i/z+2hyJ70OaV2qukI2ZxNeo0ayVDq7D3ctibO8wkiBJEeiPqSqv+BVQRbj0wynK8g7zF+
xsUjP6mJuycGtDnKIj9JFRF/wDXcZKQS1TE/M6itsTuXujTPsayb/2E7U8gHDInIJe/eJVz9MZd4
HqYI1QiT8mwmT7VqFxcbc/ed83obGSBzLAh7oDrMZ/3UHWRND6mszMDs1fAsXVh4Xqx156rs3r5s
y1BASyiF0qpYM5omZPIzoy25gdXQglTfxMN3J9rlwmzNCHQOWC2q2wvJ93rdpMz6WDGIdYZlJqh0
JFRkwtTyyF9FufNm2RoLIiotAjAzGrWf67EgKYM/t9lvKHmH78faaA/m4CrB1JTezmm7vZ3IE8nf
XDqRJmXy1WHre1T7R8WygnLAf90KzfK5MLviAkDJ/ScGRe3XslN39uBr5eE6nDMqNAzUkKgZ0Em+
nmCcd4XmtKpF6sjL7HmmRP9vEntFZR/LqMKFvObhEPE+06sXHZGG+SSypv0+ABOWh6nVZeOrOOe8
CNQhElDew4AiAOYOsBTlwojnEdVXZ6sq+4/Ci8q/kwbpiENvmtl8SGEJzb6Re+FLU5bxixVZ2leK
qE3j620ivlQ93p6+rshEuexEtmUx19PGR4HvCh9kaWWvpo00RWy1nh3AEhU+fVzjoSHuH1JBRDE7
jQdZYn9qZWI8ZAI7HzwrsMYY4zh/j3Feebz/c27jDb+CDGG53IANr9M5BatIuy9GG3eaJjziT+rA
LJvcnXfV1gYjZ4RyQONc89ZlTL3HMSRtdDswY2X8MQ56e8AZI38QbRwHM9R0X8rK22F4bkyN7hqN
YSgBwD/WnQqp6b1h9TFySW34Q8MG5KWRhf39/vptXNkEa4jp4B2XJHUNRbRaabpzK0VQhKHV/FAd
RUemwUN+PvEzB1uAeZQI2IVh7OoXrmwzDJoMw1sfUdysbQ91rqex74X0mL9go15+dMtaTx+dRGQD
og62lQRxPBdhkPRF5vjIL+bGzpbciDRcAVRF4KFy5axRCOM4FPwVOkgWDuUR6Tk8STo4SiU6Gm+/
EliuxWpracfdtATmuZhTTqFDtp3Z51p47VHJS+WSVn23M9TG5wenzqQA3hOn1vYXtcwkVggTswL1
hfpMQ3O3dPZStq1RqCgt9TnmQ1pwfZo7VXp6OBZuoMwWSBgDzxepz2InQG+MQuWK25IHEb2q12Ll
H/e1nrdZ1UULfopG1bmz4/ECbmuPFbc1Cl0THQEEOkU0Mq/nMlWeGScxqKXC7bGBRab0oSrHPQuI
2yx+gVtyU/NZuEbXfo+TmVLc5eBSZs8ppKrpVzOaHhxjhkwWxcdY2Cf61P/dP6ZLUF0FXZBR9GnA
ESKUsYbEV46NnLyXWoFDZOd4KtFLyln+7jaFhi5JxGe7P+DGWpIfgO2BtwNNYk2ZlDIHn5RIJUAt
PT5UppEc49bOd07u7ShI1i7oAajzYCbWylYQSkB097MTGAganL2wz6HOUjh761ygR1hUN8hCaF6s
v1hjtU5Hcu0FIcXTF1GO+jmGNPH2UaBjkjgtjDvoaat7UTZy1CdBvc9Z6pM9+Me/7ZTm6JvnAk+W
LwPgArDvGhQYJ2iatSBQAuAA4cvYO+M5m9P06/8wCrbwC6hymdEqKgyNNaH3lIiga/vqYXaxFYp4
qL65tUPXhchG4ZgHGan89XklIwgrZLRFMEOt9scZ3PIQFns2I7dHB4wBtGlAJLDQ4K1cj2JPXefV
veNBtIzNOFCHxvhYhaHxNIGu0c7m5Hmf37x6oBqWBz5VJt7Bq1cwkitYqVGJDcCtuY9CTeXRro29
XX176wFQoTUGkwCUqLpGT2ER1cs4y0UQzaVCyjglZzlVaTDoyZ7L5MYxJcviCQSDemENrrsPnlGX
rpmKQGDv9pt2Y/yhKmt3B++6OQpNYmhq7Gwed9cfyhNeOQ9OLRAprDucL6L6QUXc5Mv9j7O5bNTK
lro1Le51py9xI1xBK0bByU6cVD2MzlY8Z0/DUn99+1AACEDfLUeJsHA9oUj38tLoOsEnqduDpkv3
UAgHa+Uu24MqbK0dYYGH42sRcF1asrp26CqV5lqBZ/0Hdx7i86zHe1oqW2tHz4tSOSeJf6/2QVpr
XTQo5IqRcKqHsPS4eyIbo7Kh6B/vr93WhIgNABRItdC1XW0GaekKJNlJBCnifADYY+vsZLJ/e8zG
rIfreqGb48CwikBqiCWjGxv0JKM5/Sstxq+gm/WdFHsrACGXtNw+LBuvlettIBUzj7M6FkFdGcqF
Pl36QSuj2I+lmn921Ll4ePvSUXjhBmN/0y9clvaPZCtCdLBqAeehMJSUn6UTGU+EiT2Xnq0PBL8H
ZCkc8wVYej2KDZZXJrigBpQzxtOMY09gmrP36f5ctnacQ2+GZjlqkQC2rkfBw5u+ZDuIwJBafAxx
uH4KTUQwa4xnz/eH2pwQMihL0/i1YX09lNmUKOF6DAUwXP+7LJvpXQyuaW/dNmf0xzCroNBgU5Xk
3UxQKDv9SY2tZ6X0okulYCV9f0Jb+44DtDQCyUvY49cTCjWB7FGri6Bvu6/ScJJLqIyD35SyOyHG
mvn3h9uaGJKhHCKagqhgrDbENOGhYuUmt3lqOl/aPq2/lXB8sqPAEWtnassiXafDi40qCq+8JtAg
WzOxOgT7oJnJ8N3sWM1poqL5q7V68U+ejIW5zJCH6SgdZDjvz3FjjyCsBqGSkA4cZY3ok8MM/UhK
lCvRJjsVBK+P3egYv948ClV07gyQtVCu14hXS+nyTAMRHUTRjC8aBYlT3JX62+eyFMug2i76wNQe
r7fHUDeCygxz0dCpWoLR8BTWarwD9NxYMcAnDqhBrHwobRrXozhjWLktlj2BmBOJ7emonuzG6d5+
drHPAaFIjEA/YS0VZ01VnZbUBgJ008Z3boQdhkDZdEd1ZWsudImAWUKt4O/VisVzEsadVjtBPpvS
LwdXnDprF9V9e44QC+QdwYFlwdT1m8hDHM7WsMYGrT/jx1iU3hP9WfeURZ365kuWPx+ONeggMlW+
0/XHweElyxS1whbVGY2j2iLZwe1f7izb1oRgyhJZUbTgFlylw22lW5lnMAouu64foYZy8CTOoSVm
1Tt7+jYuMJUlqePgvApmXk9IGZVB1yP29NS73/pUCWRU/w6d/imfOEn51O6U6Dantoif0aGkTrPe
3UqHEck8MrWoUPXD6A7ys1vr1vvM6Jzj/aCwN9SyOf+41SsNXbE0XQ6Sok5fRn3AeD13i0ubRfHO
rG4vDjY39itQJgDc3SD7tbqe8zx1bFT+rRfLaX6jO/09bN3WB0z0+/60bs/UMhYIj4UFzSW/ig+5
nTles9TuYsWrfRBFzalv5724vbF49ImWLAI0Dsnragv2/egpnjk6QQkJfj6gF2wd5DCW+pEqprtz
qrYGIyaTJZBR4re1ylkQFHaTNrSdIAzHzFcAN/lZNv/Cqdp4c9ijj8yG5zux36ltXO8J9JS9Zoh0
N5goSR/UzJHnht71zqHa+ESghJeVowDFK30VJZoa66I6mt0A1L53mNByOypN+e+b9wENKS6jRfCB
R+1qH3DZD3GmUwvQmk7xu7LLH7JS33M+eOWEXycOvPoWRXC6NlRx1wn/gHO5MmBOFuASPTdBMcjk
UwOE/cuASZ7t1/qEEo7n9MkHJeVkHdM5G6NDhYA+NGGjtnUOXc7/omUYe383h7nSD40j5ta3h053
AnZg9aJ5/Tz/HRJ3xa8MsTul89XYUErh490Yxd+jstHaA8hy5Kbur+Kyte5Nb5WDIYm0CHm5PKHJ
xfNglG15io1RPg6TPb+kufgKwW6kLB+nz20bZ//cH35j50NJopC8VEbBJK9ilFm4ojetFsdmD/pe
U1fJOUKQ+12Y2b/ePtLSeAPnBnmPN+/1zpeuMKZoebipJi6ZrlSVE1Vrh8ootO77Q21sfxIxGotI
DQBDWedJwk06U40LJVDCPPw/0s5rWW5bCddPxCrmcMsJK3DWUrBkSb5hWfY2cwIzn/580Lk4Hg5r
WOPjcm1fyNsYgECj0f2HU4h52BNr8LBMMOUIEPLoGMj1A1t3PaFQ6ItSl4nyatRiPrt9DU+tiX6Y
nbonxrg1H+4qqq02nW0y2euRBqMo8mK2lVeqre5xQEPDAjEE+X5n3bY2Ax9GqqFCPKTAez0OHZm4
7qo4Chynqo5L0Za/O25UPS+LMz7d/0QbaAu2HD1JHrskzJT+r8cyGmWhJisQi0ERkdj7WRjV17nW
MVPN4WvbTqz6dll+VsruCUXNr/E079VGtn8D86QRxQHgGXn9G8g4GqGBbXk1crv9xwq75kc/q8vR
RRn2nIe252thGz5lhXCOo6uLT27faYeUCL7z/v/V81xFAZqVkrNCsUFeq9e/xOmsVEXKvgkWhD/y
g4kmgPcV+mYan+dJTc0/1XwKf9bmrCwvXRuhDVKT4WA9qaWlEh5JChGuwlJYR6VzHnLlS5vMCrKy
MQyc4wJ1RHsFnKl8hRbjdR9wrm2S30a7V/qj3ZlQxLNGrZpD3hVOa/nO7DQ9AGChvtbADfR3KPbE
UjVMxMnyEi//Ppr19DUVhkgPnYuRgq91U9gcjTDBG9rmGWuclUn91ZiyneVF7cWkfIHtSh3Ab5RG
LBcMVePiS1LU5fCxHpfoUzl0kfWqFaEdH+ai9L7EaT5ph1CPMi8w8N2qf8/nWS0PQJmU0c+N2KsL
v+XRmX21YDOVTwM5Q3Xk4RLjlxJmdXcIq9gDh6pNY3+u3K5U3ozRyfMnt27t7HV2rG7yJ6vQNN9S
dF4FptvjmIvYgjH7I70T5xkyRRe5PjVA8XeqaoV3pnXYeaRV2hTy6yZtSstD5RZ0S3O1bOePzpxn
zSddVGX5uzKJyUDQoXPmvzIzjfJTrulC+zBBfHL8FCR9rR3n1AnLExCPuPLdKHGmp9Yq8KY82nVk
mQH6W0X+5iZeUh8jfbF4yC52ru0pd2+EGGzSKeyTmFDcX2dAUVlgOhFq4au0NQ4wnomAKkT9Tvbz
ax+v9jlYU+hZVPAQ3FwLBkBsVfK4rRXwgboW6LnZfU1jbTwkoYR4g5YYXpCp1D4l8+J9WGq1/4IZ
ZPbxfuzZmiv67kAI5aWHNuv1Yasno8E00AtfHSTZDhpl8VOqN+NOMN0ahdc6WGTMFKTK9PUoptbY
2uJxs9pp7P4WFWFMm7apdhoyGyFbQpCoBwDvoESuX49i6CUiynoWBUUYQizwKv032d1+i7VI3eMt
bcwI1AY9EnrODnCxVbgsO1EsS6gor6FKiD7o4fAFVXexZ2f4KwdebRIA18h28J4GIrKWqEqdLptd
g3GSYXlDl+ag2FHqp2V8ITq+tJP3nKrukRfPZRqT99mIXloXQ8m2jz7kdn4UwFg6bX5C0PdcFsUf
Xd6cMR07ZQUkiEipDrM6Ha12rvzEMHeutY3XLHBNyXoC1MAKrW5qZGqzCUHtKACu+b0n5PtUkZWj
0Yq3wuCflf04K5ADKxv1VPGoHa/xmwXMLvzERRQYVtz5ZqHNL2Raw05BYOuqZAB5UVvy4bxu/HlN
Yk/hVEaB6uJWExbpU5znkMfAClr2ux0OI7Yy7k/Rljgb2h/H3tm5Irc2H2vKBUlZAnT2amXzOjKK
JJ6jAI6J9neiZb3mNwIo18OxAQysbGJQDgVztzq11MexWlv4gDEaNcc0Exp+ItGelufmZDhGPGzQ
pbpplcyDMmpLFUZBPpoRdakK2omv43d7vD+b2+1IBYe/EJWV1L811KpCUN4eVDMJ1Gaw8xP1lxIj
1CVDCTDSeyf9mI9e/NkoETfZWcfbuISaCeR/NPapjFHfuY5LAEpziPFVFuiW8UKKkD0h8emQu+7J
v91WPiSLWkKIgOfe1nNwCuhUF2BXkHD7D4da1UThm42TfHS0acaac4BmtHPKt8Zkl3DQweSSLq82
yRKqrbU0URnUfMZPc66J5NCbHbJVTd5bH+RL89P9D3m7YfiCv8S7ECKk+LcKvU7qGsCLS+QwTK3/
EdqN+pJpZb6n53z71SgX8J6nFc4pQx/q+quR22ndkNglgmijh/XyYPNs9qanSq0fL4TAdIRjLA01
OGrr3LtMM0Oba4bCUiOsXmYtCaenscuKnSOwMSUgFyjzUshUZefrekppKTJACzqXVjQrvmHVyanS
8h7Mmb4HW7j9SLShwDCB2ae0iI7t9VCwKxRtQVI8GODI/aTq4j25IDL25BBuKgaUjUB1ETmAsNKk
Xh2tGn1csKrzGGjKgjWgg2yY8dbE+pj5pRVVPyDuxenb0hTF8NSPIsQ2pC7FnrfCzWQlfpPcidKP
9B1a286lFvZvC8yEIMfKWoMr12lIvsHMfxi/J8HVDMEJt2W7fNXwdXBTqCMu1kDN6vHYT+n8W9sv
TRAvuvLt/im7OdcgkqWVHm0ixAlBaVx/QNNbGr3PjSEwCzv6JnJviHxwSFhQ91ZP7QhF/IcNgCQI
GlQDPC7Ubm5yKiwVqq5s9CEQelq/Y2pb+plaT48KTmB0YhOMUcekb85HuJ5Y6GJmZgtzCAa6iPWz
mi/F5wS1sD3d4Y0FdMD0Ep/om0u64fU4DYYwmroYY2AaLT0QZejMp1jkfeSnndvNyJ/tUQ7lJ7nK
FZkZH4saD2YECD6sQvFYF7Uiejli4/X/y7W2fB4GbXrKrQipLkOLf5S84w6JPg/J6f5uuYkscmie
vg4dVO7wNd6ucSrcgbmzAwtPjmdTF8nvAuOtJ0s0e2TE7aGI/MRk4tj62aQuTmfP8TAGfWjjSV+r
lVGcljxXL1qy7BXqNk42evdAr0hNgMetMTBREnG0m3YMsso2/tTLzgx6Ev7j46sHGQTfUYnyAvRw
vVUosdiUMRQspgs9xYcv1kve0+bo1JdKQTzo++PDoTpIsQfGmIdiwPVwuT7V8WSGFDYjySV2uuZc
h+P3cen2lBW3zgBy35SsJUnVWuuUwThGOi3NpkBdpuUnaLD6zyGatfEZLd88Oet1Wmo7O3FzSECM
UmYcbMxar53W+jCWVj4FEWX659xQhe2XXmr90dVzkWNAF5Ge/4f1/OWULlWOnHXLM9cSNbWddArs
cih+2to8n6nFoAU2Ru3eDXB74VGKBHDKY5paKy2N62/HKE5DSjUFnd6nh1QhRvuKKOPnnvfup6l0
hve8K8XBTY3qqarrvVb1Voyh3UX6LPFAN/UCzVqKoaPcGkRjM2AFFxZPXVFlL2L+afY0L/3WpdkL
uFBfdlb5tl4imbV8UoQRZJV0PfV6LFAEm9m2U9NM3SvG8XFzqAwUKA7lEIX/RGo0JL4ZifJj1LbD
J00x/ZqCQ3l4+HPztuQ3kNkAsfRWN+PcSN9OfHm4hNP63AwLdptK8tdghf3z/ZE2FlumnzgZ6qTW
QDGvP3YS69BgnGQKcJmZX5TENH7ETVudCzFp72U49HB3FP1ErreHEt+IewiyS+N3sgBe8attVnmp
alCFnXhJ1MNpMrr03Geh2PEf2AjlZKGooxCFZB9kNT/82IuaS38KmrqrT6VWlR86px9P5HTJzq2/
sXukzqoLikMWiMx1p1ZJMTlTygh4hbCn6bOet5Xjg3dL36YiU8ZDG8ai9I14hr9oTPigHRQDitQ5
j+js7uyg2+9K9JVkeoo6APHXv6XGKkBz44idrIqfpdf/3rv2SztO3wQMAJ/ish+a/df7e+n2i16P
Kf/8Xw14fHkLjwrcECgDB7QGl4gYRJPs7NjbL8rbmkoHfV3w3TfsKreNEhyF5eXsFM7vddMaf5hZ
2iR+6IbT/+7PaHMsEKPSBl5n/6z2qBYJ8hp0YgJszcaDao7Ticq1chhj7/EIL1kzdLYMWkLc0quc
0UicvIx0ppWHnfI8J2n+bKtFeZ5cd29vbHwnOquyQIEwKYWX1Zkgr5+nIh550SRxdm6pM77meRXt
4Jrk2lynikwILRb6KwSWG266O8+tkavTGHQOzIW8hBoaf6hVNfOnKq6QsNvV0tqeF3cXhxA/s7X3
h600na52LGE3cjMlCEhcqqFJd0DYm3sCGAY1R2pzHLLrXc5GwCsAWZlA9OhVDUo0wfGvAS4b5cMU
ExT4pAQvvVWKzdQjroeKQtWNTWoDQdeLHulIoGENneLT/U1+m85QfUC2HQ4dy8ZL4nqUgudZXVba
GDTmAHbG6nxMx7NDi+e1X/S8kP7DcNSbXWAtEi4hf86/ooRWjkZvQ+sOkjF13+jwjR/bSXf+GVRN
eaa8NO+Mt7Ur0FfjjiMN5X/16/GcykZiLBumIGxo7/s14i+Zn7h9+/gy8t+HQkPbmOC/zh2MWQDh
qpU5MBBSdS5uC2HxmLvN2DLauCSoWWlZ9XJ/MTcmJ59FQCHR+Ie6LjfrvxaTBjXFlWxQAwrhYIzD
5nuCiMP5/iAbO568yEXPjEIIN8qqJNCE7Uz1UqiBWWt4U9ux/Unn+fViNm695/twm3xCp5IsZVnt
47m3ik1LstCBjMQAstjOz5OdMkLmJssJVxhbWhAnI3rHY39IEyX5MQtrz/xma7L//gGr05CXvRaW
cT8EbQMz30mV1DcGZfqoaNX0Hz7ev4dafbxqKMBAZd0QkHXS8fZiwzcyvEjvf72NTEDCgMmm0Umn
C7he0dl1Rk3MQ5C57nSo2TH+GOF+WrRzfihj7c+0Tz2/7eydXbO1Nf897mohae8voRjHIdCslDaj
0WRvWIfvQfk3bhkJCAHcwP5EM3y1hobCrW/GFHRMbHuPJLnxMbS1EP5SFf1PUYfQ70XjHh9fUu7P
XzuUYtm6mBoj7TUPLoUrr+jy73Pel4GZDt3HlG76mUu+PSR2G32kefcwUlTiXyAhY12NRAc5yfV5
V13cq0XOdBWqxS9RNHx3h1o8J/RDdxLIX2oXq/sbdXsJPUQwiw+52jejXaSlmVBvSc1ietKTbgL+
IHIUdgvPPRbRoh2G0sCsIjfbp6QqvbPpxt5TGlFeMKa2O2mR554Ad6mk3Z1zDhexR839lcXe/Eao
2WBuyTHoVV0vRz2nkGvMeEQ8uqt9VyuKt9qk1OBmzdHrjAir2cQ6oh9Vn/OKBztmcforphs62mud
clrsrP5yf2tshQ+oh1QFqMkBg15lB1pbWJro1SFIayt6Utw0/qovqEEtwtvjSWxufdk9I/RTBV9L
mc2F6hboO4+Bs1DCPCdTUVSgHKJc+K7VGW+qrYTjIZ3iPRXWrZPNFcfbjZ6+ZCBdrzqc8dR05ozX
6Wi3zckS2A751mQt5k5Xa3MgCi2yQAxkaV20wgNcXXS3GAPXRRAixanPF1TKdsLwRv7De18qj/HW
JklYbaIOjm0ye+YYVImNZNdkLmR0bVclPnET2ylbqO0erWprm0g/ED4bq3ijsWUJIDauLPrNo+Z9
HdRh5pgl80UjMdqJw5vTc9mJkicB5mkVIdOy0Mo+D4eg9Er13UhHRFoK3S58dYjVN32K91pAm18N
YK9kxUqLRnnF/ysnqQdb0fIqlcWLJQmfhnnJM3/os2pPQ3ZrZuBUaVJDJsUvavXh4IwhgT12vHFB
rui+lWnk4r0xT9+RnjTrc6W09U45YXNI8hISf95qN5yufMHNS0l4OnmxFj+JsS+/JI3qBuieG59b
+kE7J2BzPEmkACtKgfiXevC/1lIMIqviiRdAIcyj2qTzucZI4kWxS/tguuNv94PX9mgQWAEcSHTS
6nbRa8uL7Bg4qlGg446X8fK1aZUWGo+N32C7qDvjbe0UGiXyEQUQinLX9U6JllKzE9fjAyL9r/n1
WFKjmFPzPw3DtUllD57+2sqz7Mt08RI6eKLtss+Z1k4fUNic/sunAqdDCAGCBIT+ejJzbA9LPdIa
0ZQu+kOJ7fRku07yIx/H6vuYZXvN483Fk/BUXrpgsdcAXy0U5jgQR4J2nLP0rIQdbhXtqLa/398U
W6FKBg/5jkdjeN13yfTKG+M8ngLuTvdkl1l9Rpi2e8XYyjrcH2pz//2/odbv3TjXrcUqKb+iC5gc
6PbUfqT1FzU0X5puV9F46/5k/Xg18ZBnc6zCx+JhqlI37D6k5eznsaz7k9fiSjqgknGaYTlFfkuJ
/PT4HHlD0a9mTM60cb1N9LKHOZJyxlyMuk5j20XHdhT6ZYnBVfgISe7Zhm69qDhhUtCKxj8iJtcD
1lYVKsPC9wPCo2PhUnL4/WrQ8m9d2OS/jfB+Tnk2K58kN1H4tVK6//sPU5YKUPS3uILWJKrYtZSp
zmleuGqM6cZQeKpycEZKACO4VMevhLRNvT/m1q4FHUB0kQajyB9dz1opLaWHZDIF/Rjp8yHMMvsT
CVL6XuVckzv7dusoQvMFDebhlMN9dD1YFhbeFKp0LFRcOL4IzohyUBVn3Mv4NseRZssEDrLL9W1A
W5KCvC0oZucagNYSt8o+HsROINt6MELepL9LSg32YXULpCI2mnpgFCeah4/uMlfnvsHoBuOZdDlq
nVG9jEtJflnY4U4JfeOrQU9EwwVvTtqha33/OlOdhSSebgRACA6HZx2w3In8RWmLxzcIhGkWEXAs
l+saqKKIKDccujwByxB9c4xiLvxcKZxTWurd08ObkX6aVFQA7gPcfxVprLnDd0dLyPHCJUJULhqz
6qzk6hK/6tog9opCG4ENNCRscHzmpH3QKgGLRncGGAU7OzSF5h5CMqifJAua7veq2f8t/aWWJ9vN
HXOnNLqxPzneIFa5jjCCXDcdVHWoXS3ioKMZnD036Oy9RWWV7+Trm6NQHOKqxXEOdY/r00ZTSShL
xyYBW1G8ZJ0eHeYy2dMv39iKkpML5Af+jI6B5vUopVMsZSn6KaiEZX+b9bJ9a8EgfFPakgHv74+N
e48nI7VQmo6E6jUdITPbSCi2x7bvHRTJk860Dl5oofM9JqnQj25jaY8fcsaTkmBUful3rvaI600J
Npg8O+jTtyGej7m9XHQjb4pDD2zkx8DbJ/HLoo6LA/Wwbk+7a2t5JYMbVRspwP/LSfRfia0GvaZR
xIyCQF4Xn8cKfdBj3GCDerDbbmp24srGiaCG/gsmTEkdQYvrj0n5IXVnMP9BJrwBQce4VfoDVqBL
ddIyfW5e6iqtPzhJrUXn+592Y7PKlxARmzo+ks2ro19I70LbnVU4PkZx7FQn/eC0tvUoLB2dVs46
V9CvQsD6hk3xBKU5b6ngFUUdFKrZna1YKg6qg7sz1C00mbFwVyeU8eUoD63WcjBbgYlmpwWJRYHP
X2IqpOBIInxUwSJdUGmYp1MxpoV5oACEFHwZloqkCXaxnw5au6eqsLXCBFaZ12MLA/3y+tum82zH
VKTUQCAF6PepOpx0pdvzu7odBe0tyWAGzYVt5RppLoQ1FXnaq8GIlt57r3Tus+ag0n9/t9wGArC7
pGiyuMcbYv0dvbgBd06FNpg9kAWTpxV/NdU8/VHbSoeZvZn8fX+8jVnBWZX1ByTNMXWWf/6vU1g1
uHXSgzaDea7mf9Denefj7BnxXmJ/m1Jw7VFdofwMi/4G0pG0OqYaelkGSZUYb4PdRxe7VOKXPI2a
T2keWqc0tvQnQ1j1w+cP4KQupbP4ahLccT3DoXe0pjRLERRpmJ4ca6EDjwiL9+XRhZT4THTMSTZx
mlnjczLDmmHA4lTZ2016BjI6vi2Gs/cUk1v5utwJoRNPIklwAXa0Zp9othCeOvZNYCl2dyxyJ/fF
bP0GEMuk+lGeHBTW/LYpP/EZ/ro/wQ1wA2NLgX5SChri6uqtbonU7OtZbQJXGcF5x5IoUriOOMIy
7f2y6vqzkVfOkTq8d7RyrfpioL31+NcEl0p+SD+DS3mNGDVGCkFLrbRcyksy+SJR++xgL226Z/R2
exBl9iRTNt7WVL9XByNxQI+1hdLRV9Odb1DMuvloR7PrYRdqzv0xjfRm+Xh/iW+vRF7Y5E/U3Kkh
3LjZ1pk5KWZTQwejWfIRrFXl/CnmNKuPU0HrdyeO345G+gsHmScSyRrsrOuDQVeoLIgKvzoX1ZPR
LfrHnlCNmkq5W6ffGEvWRRCfxWZdil5fj2U1kWdGSVYF7pjGz7adwjoti/xZWXRt56a/jWhk2tBz
0EfjxYn08PVQCeFsZIWroFKb9mjVU/dl6fP28/1Pdbs9GAVpX7gBklrnrbaHqjdlGMHhDDJHE8ey
spVLZLlD4C6J8rkQrbaDpdgYj2czgYWbB4vDtblcFi/h3OtJHRiiMxH6T4x89pUhwt0bkECWHiIL
Zuf54UkyGO8H4EMyUVydeMjjTWFkds3l4CB42y39awe84hTWfXvJajvc2f+3n+6XdAxzlG65kBWu
P12exT2lYrpqGK99T41OOUdzM53uT+r2JqIVJkXGQE3bCM6t9oddogvSGaBS1LTVDjEKA59rtFae
ymj+4WhxHvm1U7onOs6/3x/49gyQOfCi5aVHHRcu+/XsysjUQ8RXgCEU5bC8ezyMvqaNNg8fwMoa
D58CAjS3HpwgieFcH7jJGZMKyjk1uybKAmNO4kNDqXznWXv7wf6veJZ824LTXAsj500GSsuNl6Ac
p2g6Qslx0wOC5pP38E6ELAvCAUQ9wBseltdrl4RjhhdSrwfpNBWXwo2HQ+vEzccMC9LjwF258x67
/VagHcDT01RGnoTq4PV4ihWlNhZERlDYiu5hpWqU9WEKReM9m5Vpf3p0Z+C1wDEDEkMxAkmU69Es
AQg75VwHjmj1w4IkwDmypvi9y1VlZyE3bnFSIVJlsJ4c6hvFbDF2eu7NcReUQ5g/u6kOiSqLu786
Hb46KoXJcKw6RzlKMNqHrK+TEqqJMRun+1Pe2DkgjFEhlkRKqjCrw6B4aazwJz3Ih6w6dl2eKW82
OlhiJ6TcfkikrkCXkpBJqZn1KzPRw7RsrGwIUBsyaULptBFBwSsvcTdqO3fC7ZzAT1EsoJYEfYb3
2PVnBFKhFT1K0YGxRN5RV+vxlJGe+PdX7vYli3Kc5ITSy5DEtNVmwXgp1QdsaINmqpQ/xtid5g8d
5cCnrB2jr0DeUgWRZWves+uQv/469YSjRj0EaiEvBbhx17Mz7EZzRFVPwTI22lNb9+MT7ODs1FZZ
9kFBS/HhI4iwG4EL9jo4T+6+6/E6JxMtKR4RLJ4L5BjS7ly2rXlM4NHspLY3Hw7hHlD1EAg4FTxs
V/fcUE7WCIvHYEmRER+00Tm3Q5I9uuXlKLw/4JGRdnGJX08otgpbgFkyAt5J/2hu4/r6UD98uzGI
xAxKFCmha126pZ7SoNaZ2BBdq7j5WheOKKJD6sRF8qTNlf2/oq+86T3Kuqx8zmojd3cSlY21RNIP
GDClAfmEXUXOpkpFNuSZGnj0DM+dqrgHQ4+1nTrjzWaUEunS5Y+Kh8Gba/XFIo4GNENPDQbaQ2+J
OcGF05S2fTNFk5xme4zGR7cjUwHNSvZK4Z3+6OpwJ+FQ46BhagHuDfEPPHzcT4Waue9FpWd/3D/h
G0vIG1l+QjaMfSM511k8BOrQ1YJeYM8Yzh3IT4g6O3f3xhLi7UUTCy4cRmJrjZvELEJyBMcKstae
vsSJqh2mqlKOOAIWJ2c08vP9Wd1EYhoxvPtJE2ySch7j19s/7OLZG+fWChDltr1TZtQaVTe3BvWv
Lc6Qvtwf7nYRub4BdFAU4qlIceN6OE9tjK5LNSvwyBhwURQ65uOwlZof/2Ec4iE9X1CYKFxcj6Mm
E6qaMK6CXkuHD0UiyCLrqt25xm4/FoU2IAc0KnlrED6uRwkbmK51ndsBB+9FqEV3VKw6aDRXOaZp
8/3+lDa+FDeMTXLMvSxpMNeDqaHbJG41WNK+OjkanpLja6mXyPY3e0yjjaFwYaEsS/zlalmj2aKw
c73Bnp0gVwAU/VUYTon/Ra2iOJ30lKV2Eq2NZaQRCNSHygltwTVsrx9iJ7OQhw9s6tmvNL8c4Wte
lz/ZkQo8vRPKXqtiY4IsIlkdEYO/10+a2iODsu3aDeyqH8+dkvbnMMfNbBzEw4gi2c2SFAVkuKCI
rWGenZ1btTqPDJV0eHyg0GYMJzRtsOGsqlzdifNbEwN2J2EplK8Z93qTIA1RDnNve4EeoqDTK81v
iZPkz62u7xzkjYGYmJSk48qE+7/KAxJNRHY6DGFQQFEIpsQdrFMnWvG72UXKnp3e5mAgHfkLgCWo
x+tZwS3Lixi/QtQo7Nr0k9Dt/1DaHDQH+O2fDx8zMHSySsElxqNwNbExjtSYdDwMUt2ajlNVV8/C
ASKrCPt4f6SblJEnDCUzQ1LppNvaKnoA5m9qp9HCwBZV+p2yvnVBd107lc00H9u0W57qyIuf7w8q
l+oqX5SDSq1ChPcpk6ybdEuZ29jtMmihGPo5c+jfJqm7px9/e6KJH9JLRJXYKHCxqw+WEJ2GweIW
W4o/qnH5BpwaAdVKOP6cNH/dn9Lt7mAwV9bnqWRDJFjt+TRyG6VPiMKR1oQnrbHKFwrC9bOxpPEO
zOx29eRQEh0C8pG6spz3v+ry1uB1/TwqFjTrZFFPIf9yCmVMJtz357Q1EGh7dB5ZPNlyuB6ojsxY
hH3uwCA35+c8tqxnAsyeicntDqSPSqFMVuZ4tazjvKA5NU1u4chKRO5jg4kIf/1z0tUXq/M+Qhr7
dn9Wv7wDr3cfPA/IwMACganCprqeVqE0dpI0oxMk2vDep+KY1jMK9hDfhoun9ufEbNEnojxdLd67
U47RoXGMPaKL3A83P4I89ZehCsF/dcKhiBGyoKkGNpp3uHfkTX7QqU4+FyJGDrNCiPmYxfXsh87Q
f76/Aht7FYy4zBek6RcvqOsFSDPFtLqwcuReFT4YGOUZWj1qbiLbszvbGoqPKlUjJLbn5gxWIsYJ
d3GCFDT8q6tnNiU0WoDlGGo7kWxjt3KifrEaQbzdxMy0Lh1MY1jRSmTi7wK+zz/CaR6WfySdI5pw
4wCXYvFWa8fjqLMrzLyCbIqzj5Uzxu8i7ZWdZOR2LoyBpSGJAScP3czrL5SH9ZJb2ZxekPY1YFsx
I/VgxtW4J7u4MRAJt4yTbEQgx6sjDvq3GUZhphcgNSqSEEp+RABQ9x/dcFSmIZwyCHg6bFCup5Mo
M1l4ZKWXbmqnE5oKy6EfTO2Jjob4D0PJZwQge4CjNxwII65mlOyq7BLnjpa9TrYTDgeaCovxXDZh
sUcKv71jCCGY0ZIRSL7aWqWzLxCv5VbOLihbVLa/tEZ9UIRlvEdtDmKvIA16OCjLEaXIErkGQUy9
XkucCuIsa8bswjILbOa9+ZTygNq5oW/P7fUoq6JqmOnQY7Quu4CA8ND1tZMjbMnOr5sk35nQ3lCr
cFwpTSUS/EMuqlV3F3cR+gej6duPszP3j1a+aVhgkI2frCWhXWv/ztKpeYQZDDVFKJZF6ej4LXjc
nUC0uSe4VmSyzYZfgzgViqxp1anZZUhVxcfS8mnqHMRB7LdedPXDtQemxLOFvoVsLa8jBRZ3VtrW
RnYZybEPXjHMpzDsk1c3Hfc+1Oa8bAmkIPG4BcVVUzUVhKzskhjLe56nR2jqr32sWQcxhHs05Nv7
kaK3LD7osE4lBOF6m/fDXDgl5cNLtVjxN6dtF8PXcTLR/FRrR8MfSqmm4U1DPx2X3NkVPtzalQjZ
yLkS7YE2X49fqxAGjCLPLqJRDPa93YlDBk6uOwxUeXaOwEYUlm00shLc6SBEyz//V0bX4biRi5Qz
3aGg+k7CXT1RXA+f7kfhzVGAMtO1xr0Z3Ov1KHbs2lOP29klGScPg24zeZ66Ya/KuLFwqCOT2UO6
cKgIr64uY1Z1aisaAbhC2SsJnQWR6dBF6c7ZZaFtjSURIxLDQGVTXW2SuDKLPMrn/DI0s6eftKKO
fjph2C7+PHjVdOjrinuzdGz4Zw3yu/+UsJG0g1Y4Kl16JEHfKsVa/ulF6b1XqespPne7aj6crwPl
RuyMUEDUoU91ve5Lr2q9kofZJaPE9Seg5uY0jkr/8/7X3Tid4JyoP1L5BDu5Lq6mk9IkqD5ml1mx
v2ZG8uyC5zwueB5Gmb73kbe2EjUgmr9gA8AjrRa+ieNiqUSZX2Ldrc5NX0nZiBmwx85tvjmO3Kzk
qpLJuXqd2mxULXOb/NIoYX6MkVP2Yycxj/eXbmsboecklw3MA4Df6w/UxGOddH2dX5LaeJ9MRcHp
Ryz+MEePv6h41INxkK1zUGdrNllleUIZBzO/KEs2HgvPmc9zEU/n+/PZWjXpUy51W2SWsJpPXtZx
R/0zv5ReWxyLOR8QZzXMP//DKFwvBEfZHVkfdG5QI0Y3JL8AlKzOo5uJk9mD+/n/GmWtlkbxV631
SMkvMLyTwzi0ZKndvKevsbVisqkrPWO4Q9e1HSdiinHNKB0SsYdqyHQiAbrb9+eysc943gIu4G9a
V+sm4GiVitlX2fw6F5HA9g3ng+FNzYziyzxFxp6+8+ZoMujI9pQKIuV6Vztxkpg2Kq2v7Qjf2XdL
0z6EWmYc28RUfzw+M1sCQSho8tRb65PEVh6mdEHmV71xuydQw1nu66znDy2Ph51rTP7u65ez7KPy
HgF9LQsgq9hTq+NcDrW1vMYpUG8gBV3WXQZ3VOtTZoeJecqUvFEPLn6ve0nJ7TaRPiu2JxEodEbW
YW/Jl8oExa6/mjilf7NGNBBTC8bD/cW8HQWWEzKq7BUPUPC6WJuJSbCemGzokb2c9XCuXlRtqB+F
eAE6lrkAHitS2mOdCytaKZbI7DFyRPPiY4Xl+kuv1NoZlfS9e/r2i8m3shSw+/UMXDO3IvwU58mR
Dn554RyM2i5+6kpjfujNyD1qs6L9ZQ/GwyA95oeNH51GGjzUl1bZjg7Zep4y5kcfM1l8u/f6oz7z
+Q5DAoLeGYYh3jnfm/OE/UkplYlS37w+cW4dQtiVXuBGMqp+NDkxhEzMGwSGmWdqurOf2vaXhzcL
uQX6t6jpGOZNU7foQ0sXI3YUyWSPF2Xs+g9cxA/bkFHGhwoH2FGW2UHaXM/Moy/nFIXKKLECfttO
9GcjVJun+3P5FSaujzbqangGcEFKesUav+C5SalGCgLqeWu2429ZbOQlot2VaL8UQOiSF9nOG/0i
qbrBD6E39uNhSU1U36xGRZaczLwID602y/9bS6f53UvA3gZq3Dijb3ilyE+mkXfCB9fvWagOJkV/
ANif7V1bt8GXmbARZKsbVvX6Cl4QoqpMh5m0jYFxG8YF5j/4KONj2mZLtavSvhEy5EsJELpUVEK/
dPV9wr70YquMg8WabPXUI2rWPHtq1LhPdthq2mUYUc4OBs3svd9RziujF35hQQVmSajuo4xblmCS
LaU5GDMGvIVvhfMSIZCojF/03umVgzsbYfmW9ELv3rssHNODaNVJ/SOxiyJ8sc2mGpEWQOT/97Gr
vOHhlpIU/ON9ROFSo8W+CvrWLJZGbdUsyOqCd3Q3J+fSi/L3ljLa6f4uvE2kuTQhKlHwBklNYnO9
lvicIOmSijzoPHOC9bXkJyFcFQwBuyesloeta0DtQ8wA/Uc9B+Le6my5tZepob7kwRAKURwXK8zd
Y4d1xWddTy11J5/6ZahwfcZgeyIaD0AaT2Jk5K+nF9JwpEPBcAUmGF3pL31j9N/d/8PZeew4brRr
+IoIMIctSUndLfVMT/AEb4ixx2YOxWK++vOwz8aihCb6BwzYi/GUqljhC28ApOeEfU6hu/LRtvYc
CDcmEmC+zKQVB6Olus0Llu2gHDKtT38ZrY14LZ16aR/zLNaMSzIJ1GOwy/Cqb16a6VPYxI7+Dz60
UQml2qrg3MeGkhzsjlrtH4VOMnZUjAVexpSQ2n+wqsH7h3qTyHyd3+Odl35W5alAwXnY+cY35wVd
BXpeKzSRhxbe6/UiQDKtsrmusvMwdaY/O0oW5l6xhxS8BdSB9GK/UpZZ2bz0X6+HkU235IYJ5a3F
H+UwtxrCyVZlHbM2Kv0hTnQfsxv8kCoLAR66iyc5L+kOHOZ2qlB78YN+hcJQYtj8hkTWFeEt0HzE
GPRHbYzkFy1J5Je3D83NfUdZDYmpFaFIfgOd+HqmvYesA2IVLbKgURPO7twEWRnpJ0tN9jondyYE
M5OXHaTi6sy6yW7q2pBYX9jtuSn0X52Vm0i44BHz9nzWv+TqlDAfsk5K0TCx1wLb9XzyMmnceFna
M0chNw/NwhENIzO1jFARcrQeVSoH9mGk1PGbFl8++1Iayt4rsn6b7a9A24Th4acx082th6CWFI6N
3HYp6vqDlQ7ZacrK8YQtowVot3fiUzW5xT/5aKs7QKObW5AsddXlg2oAqIlGxPUCzNRQzRZjtnOU
9N+H3Ow/Rr38ZgnXeFKzpNi5ldbztpno6vHNi0kWttrNX4+GnmlkKmnanZW6tR8i1YB23mQ1mvpp
XUYymMdqIF9u3WXvPrydJzTOtc+Olh4Y4q1EFNp5FhZGCKCULQqdj6OTM12ha8lxEENTPLVRLcTO
7XP7WRlzbYcQEa84uO1hKXF267JoOstlIGopqlFRn6sWj6s0lKpw5fMQdXP9sWmS/Ftdy2U+vr27
b08rcQIZO3EbolgUz66Xe1Xs0MbJXnWINOt7Xnjqo6ku0K5wt9t5uG9PK1LqXLVoLxOl0ua9Hoqb
UW/iCDmgQk/Hr2afzR9noEM7ycydFV2LHYBCofxCWdtMiB6W0qoFt6g955YSIPKldr7iwGI5VPUw
t2eso5zoU0uSOPgqldZy55a93UYEXiCJ2cEQARG2uZ5m32umLGoYq3BJlbUQktsyqGO7TJ8hECHS
2UIa2uNg3H7GNckgtUFUFq2KbZDpoRwI3lYu5zgf6jDuR8/3VGCB8D2+vXfDcPtQBIf1hBXQjXN9
vEw9KiwaFNLUsh8QhZAHQ2jxSWsmcyf7vb0K8MqkdccG5USSbV+vJDg3s8pnoZ2dworQ6ep1CZll
1j8TGqafDW2oPoyKluwcyTtLyTlEWhUKPpiKLfrLQgNpXjpAo94o3QfEP6LZn1LRfkpq9BPfXszb
zQpaieVc7Vq56rZXjrOKoBXC0s9LSSEdnwgtIc1P0CA+itVdPIiTvO8/2lo5/ozHWtvrIN6ZK5nJ
ypH/f2ji5kg6kZ5D3lXjs7lafJkznXg8hKbHCkPInXMJuJfPdX2zv9YZVrNJMmNijOvPqQ3dXC3x
VJ6hIA3Vx1oZst6PpZUsmm93KLA9xe2wZGGsaVI+cl2qTqDLxFT+KKo0i7+KHgrq2QQ98HWQCBI2
wWgvKlpmo1llMuzcaEkPjrdq1aZeNhTf7Mim7zoUvqxIUBN20TfSyjZYg91gmWLT8XtTyY/oY5RP
OY+7e8wnIb+AglCC3EYquBziP10zGfw8RfgBa2+n0JBwRxHCNwfRB3VhFZ0v87asg3K0nVDa82+R
W/UzrUwnf9HMVDMwnRqyD1XnTA+eVZiPsrOiLIwa9ego3iIP2ORlsMyXTnpA8JDD9e02olqrNoaW
CX586760RTO0QemJeEx8AwSuG0jFc54szDuh7HTzpTT0cQ76flb+bbuBOD2GnPxr9SaPginVvA+V
2x3TEVQSUvDCd3ut+NJ2BvmduwyLETg8qH68iORkIDPZB+Szru0jb/arijTD73QEeSN7tA4uIePk
L02lzsDRcN6YI2MB4WQ1YerEHBMXJSM/iuwpGHEF6YOuto/GXKAdaVZq6PKMKgEkOKDmVYZP7d89
/8MvcxYYdcp2zk2/9/S8CowsSbJD3vayf3LRsRoDBBSbxh/yxXMeCr2DVG6XkdWd0ngp29DIkSM5
4NoRaw9UmaIfpjolbcjH6TnBVd9P/NRkWUo/kShCBNJUle6x1+JqPqpzucid2+v2uQNS89rIAw5A
Kr6evf908kSeRjLr4/o8yyGPjrnpYHYjF3cM33mH0O+lwg/XHs40gPrNLdmbVeIOUTafy0qLsLc3
hJ+Nw2+vyb2vjjFDsq0j81Ncje+uYYMhhfREjRdZRZi+m5d26a2pwc0S6oV0E3prACu+6JnMTH90
VPn17VnerCYBAywyQMAmcj1clter6SWNpo9mb54VyrIHK+u/F1W5JzV/E+rD/YHBSJGcPhPiS5sg
O7bnTGXTuTw4KcKUBrWnOFjMRTKlpXA/qbNbR4FrDi2buVHy6kWpGjXZiYDXqVzdk+uvwE2WHwAG
7kaooHZrQ6E7654n06WFH6s0Nb1WPltNhh27h43m20t78whwFwOBIOLF+Zq7eROwjGPfoZHbI06n
SSRQnXhK/06qyGtCOgni09uD3X5HUNxrmYOG+qqos3lxVNEJNaFEdR70Kg8c+HPhVNV7gPGbUcDz
rxK2qwUNAO7t2aNYbsUxN+JZ1hmWnqaIZQJbIaq8nW91s3aoPJDqQlZ2GJFE6HpbGnUxRFFZW2cF
tzE7KMw8/jYMRvtPZ03pDrr/zlgAtnmpV6wZx31zocxWPSRD6hp4EkmxBCi+SftxzgpdC7Eq3RWb
ef0UV/sQDBi1HMQLCdeJhzanQRnXwljZUzONm6GnZjp4ka/mZT9+9KIET9c5K73PYGjS9EEXOkV9
a3HL4ckqraELW0w57Oc6Jih9WvC+THdW/iY45NfR0MRJYU3LWZjrlXfbOG+JbCCKUO0+YEWVPLet
OgFdVGoqWpPTPJctdLSdasDN4VwLG2zgFXAFhGgrBjfRHIyxKLPP85Q4p7L1ivFHPInCOfVNNNQH
ihXLe0EDiIUTkFINp4eLp9eml2BkeQ5Pt1HOQ2faZ9mN2RPA1XfXHqnUQJsFTYywEAi9TXTWW6nb
alEGUh+/Fz6z1X1zehF9WLxdK57bT4eBI5bZkAJW9s0WCeqVvewqR3gkgnnxue8d95RUnXsU7ihD
p1Ojf+x8T5fi9ru9ulvwQNJLWzXDrrdL33VpM9MhAsCcGB/IlgrM0UbNKUJXzsp8SpS29HYu1pvo
nuoqTXGwHmtyzwt9PWZFs6IyrdE7W5rWfO+WyXkw0rYMgN/gzWzHRfEg8iL/q6k67b3Bx+vQtIFW
nXlEBDenoxQjhdjB9M5RHukHvKGNg5dPxv8yCh01qn2sKMTr6wlCyEqlKi3vXFK49kclMn2JLs3O
Mt7ee9jpcZnTa1qr4u5m/0/q0OWoMHvnSY/qAMEpN2ybsb3YNTXyd75OLBsDkJ5QHeU/N7vEaSZv
WGwgvbLMtL+oLTbPVVUm/749yr19gVIrNxeoVNDJaxjyn8jQSeq6W7x1/1MDX345OHl8NBZZjb+K
OXFloDjEv0cTXRE0DxWt/PX28OubdH2v0y2HfElNk0CDq+V6+Lmpe7XuY493JEoDWWJWoi79tHM/
38RSLCVXCtwOxoCGvP6K/0yymJtlRKfEPRfoY5ihnTgS7Fy+JL3fF6qX+SmuWH8ZTScWepUwHUEJ
5OMeyubOrwCVYhLZUHVHiWNzBAlRISuSZp1lP7jWQe+n6mOvLrPqJ+boXQzZJ55fZPqyhCiEJ/p3
s0ywIn73gq/SvDRLKQnhrbnps2hKze3QS+/szWl1MKMIZTGv6nZGuXPDcbURhFD0gpK2rVMrkTM2
eutyGN2h8vEw/1lHWuprRv1Tm533v4P04IC/c2WubcZtHDenkZ7NqInCkRvUD9A54gdAut0Ho8VM
zTGjPaLmnUtgLfUTyq3NZ8iN19upyeOEslsWnQeM75AigJyUjannO6297BTwXldqc0Be40aYIXhO
Am+9HiueVFRFcOu8yMldZJjzZq5yN/ih+nFeGZ8mJ4+Ko42w7b9DjRzBR9tL3NRXJFqpRaIPQ5AY
6PqHgzY2w/e6yqX4pi45gWiCQm7pV407O6Eae7H1sWF5p49ajVP9aTGd6RdRj1WeyqHqs3BA/EO9
9GXn1mE+R7ToJjzF+7C3MZ14KAeBjrUxSkwh9IGz7A+i7T6MnRKbgeYsmebnXh9nL2ZfOeBirNZO
Tw3tjCnQYGJ04QBm0g2LMjLMwyin6u/CQcP/tMStMXBIzaEOPEWzfgy4TFf+6HWmCFWYKCDvlDoT
D7NhL7UvPDvuUZJfL2ctX6b5aawcZHmdhgx4Z4/fiRxe6YvcXoTAABCuvwwRGVDNhj0O8Xk+oIAx
VjQI1fy579P+kLvG8qJFuRvvBH13bkzQBLQ+IK+slavN5stHJCrHpFPOauul7TcVXxG2wqgr5U6o
d+dlIJOHeLoKANCW3aRiEPDGRGuH+JK4kfhciiFKQ2vs5uKhayM3T3ydzmHnW5UrnE+DC2VvpyB5
Z6bkZpCBEPemybQlROH96AyOiOEA9n32rZ5V82DUg71TC7w3CrzJVUB8PdJb1tGU27iecqDO42zG
hzSZ0sA05btbGyhgkGBSNCACohewiRs8T1CekVAL5dBWo687xfKA2s0UB4qo9kzdbncmDynzQWoU
IhfIt+udiQ+iOYq6jC8ynvrLgFlSOEzsyaI0kkeqJPUPPK72fF1v1xHGFsqQNK+JVm7I+e0yeUU9
uPFFI+kJvK6NCY/EuzGxKwsaMUPKL6uyzhZ5m1Pnb4fEji9pG2uPZunKPzw6DH6ijxQ/334q7ywj
cREtXWjeZNRb+UTKvzF4HyO+mPkS1Hb3NwoluKTU3aNNqSV0lZ0Dd/usMDdaJ0AwVwGRrVJe6hZa
EkV5cvFGV439uEiLgF6d+c0TBLNvz+32geZBoXe7GiSRVm93fZzXyiIwob1YnUMjY5l+oOv0O7LV
wYcLtedP9ArqvH7FKM9gcAaYmSokDYbrHTk5iBM1baScR1doWdCvRcKzbQ2xypWdKurPKB+4OVHa
TvIgBjSEcDPQrvo0IMyk+jIpNPOk5ZbVHTo6Hz8RCaY90I16jZZS3blKYJtz3fx+e5HufJBVSonf
S++HLHRz1dponjuGFDbS7ui70+f+nQFhekr1YicKvr1qKWvAGOA2RymKCsL18swej9Tg5fa5AzgA
FZHuzmee6mkMEsU1PmKo0J+nUtgvwkzk329P8t7Y1BlXmUvYlDckuKFVexhVMITdWL2MzqAHtiwM
ehUaBiIZsmkvK770GSxW/e6bF+HJVcgXyefXus71rF2zzO1pRGiA3Dc9Zp2t+lHleTs7/c5HRDCE
rU6rB1TNFli00N8cBAzpc5o69nM5qzQtYGCPP6CbRN/fXss7d+Aa30NcJJlZ8ZbXMxJTobOatkNB
Zq4OcVXJp8Zw996Su6NQ8oGRA6EQxsxmlGyqRDUl7rnp6dU0gBD4TuZeeHPnhqBiSSMeX7hVwW8z
F2mA/ZIo3eMwM/6piOXT1KxCi+QOviEQ03z/ynECuJK44MnTNsFGkjWZtcSDe8a4133o68w4NIq1
h3C4txcQCYE9Rd8fnZXNKM2gl2hjCmrqljP9MdMlckl4/RFZiH/fns8txgqEFUpQoJhfORVbF06v
HGO7VnT3bOJx0fiI/1RF6Ll991hZTh+HRpuPP+qBPNMn8M9qQGidTAPVRh7r8PZvubdf+Bm4+635
L5jc6/0y1m7VFf3inhNF0cj24jkw7dp9eHuUe2tLxEGzAjikh3zC9SiyTRz4NjYTHrLBV+yxOxVR
1fvOMu7lX/e2JtBwcthVbYDO//VQWWRMTWNQtwcT2f5Rump31gez/46wpe67te59entqdwKB1U2V
tMEkruLMXY/X6/NoFUXj4SbSLeNKwRAP9aKBpEjq7gvN2TJI+ubdAvyrXAO586pCQANhi5BLpVZr
07SKo7gZ8kZRrzyPdVkfXFvE/8O9tTbBqeTzEqA9fD3BEWZmlEScvmWgXRprnRPIpdlzoLu3D2lR
AJjFR2QtfV6PItI4Ga2WfahNcnxSqjw5QMPfi0PvbY5V1G49d/Cmtp2CGN3buCknbseB3T5W6fCS
JnX1PDlq9RDHVfPP25vj3r4nL15FLzzqdFvRt0YXHrkvBz0jrHuYY836OqsII9qJaRzfHur1O2zC
KKpHIBpfW2RM8XoFExcJpWhRvbNhTRjF8XOKl97rDM1fltHsgtJx+vJD29Za4ruKgU6iLsSi+HGt
ZC+o+xnfusGutKc5z4uvnpUV32LTmn80SLD8qKJ6foG1Ev/MzC5Tg1oq3ymF6scyygAdSG9sTmMk
rOnB7JqiPDR4QaO7nxeLc+AsaD/Mwu3UULpZh+NOWlJb0/LS3MH/vZLetkuwYn3oLSPFyP16vQRO
DHOzj0ik9CJxPeEXxaT2ftYaAH4Ry7CoMtHRm+Jfrl7Yxp8JNuhuaNSWCYkyBexwVtGErXjDAGp8
HovRFgFGZvEDvIwG86O2WppjJGUWPVZqJ5MXs1CKf9/+jHciLuQgoFut3IhVEeB6CnriVECTuSkn
vVxAGOixhsrjOD209VznfpOO7mM/zcNB0+vo/eUDg2ovtyZAY+qAW0qUimjV0lBaPrs19BMvQw2A
ePv9wQNBAz0VEEtEtcDfrqeY5xZsoQn695RPC4UxCsAAJPS+K8OsShvi2L54f/uThx3VKnSXAIne
dHIcp2yXaoqhF0oqPras0lNWC8WfGnzH3v6Ct3cMsGnuFprzQKnVLaNGxTC9VLFUvmR0cEDgz/IA
cLJ/dOvJCOu8mHZ2/e3NCQoVtLTKqDgKbtFKcRyZnpzX5Sym4ZBQ6wzxWNuLE+7MigYAqnB0Min7
bD9arc1qPtdJcbHydMY20zzNBVWzqYyOijs5OxHfvdHAtq2qoJxl9IKut8hI8Fp7eg2eQMv7UKht
dtQrDVV2Tfxpl1Z7fPuTvXJYry8OJJrhecCjXYsHW5nJfCL3EulYXgyj07MTlQrgTgqsOvkQmW6Z
XXC+r5unyYRM4E8LnIBwnC3PDBI1M39hjOy6h1GtZXGwlxa4j9PO7YcRcgSQ4Dwb/6pVo24pZpap
Q3mynMq/Zl7vNnTHXv4yG0q4SAT0zldL47kIy6n20j8SgBzLC5HF3IYQVXL1oOdobB1qJe4/962t
CV+Ms9765ZTD0THEtPyO2eiDvwyd+2IDJcX2URfD1940ISFb5FPZya4h74Y7y8fX2KweqROpAOHz
6q66eXkmJdEXEwvsC22FJNCMZQjLulwOb49y+5YCAAYtu7Z8KRNs9cU04BhNb4nqEiuW9VVXJvdb
NEb1j85M300Vp2xPJ5R/KPsRKKxH7j8tId2buJREX13UWLd8RAeyg9WpezosdyfEO03Tk0bBjZZe
6vReAXayusxo1x/Rz0wPFTC/Y9nvRvn3hoJ1ujID0LMh1L+ekKLYKZJMbXVJ0mg5KRh9oNoq8lMD
M2LnM925jsgM1ybSChgHAnI9VFJ5pZIoRnVBObU/trYbHU1qwjtb7u6E/jPKpjNJ+bnO6nKqLgoi
5H/1I7APOTjaadLnbOd+vTcUZb4V9Uqx58bCRKaVVJHkZjPI7jNmjpjqdXESTNOw55p0b+l4m3Aq
AwxE2WUTaedTPoL7i+tLHOv5GXBAGhSe4j29/xz9d5RNhNGihiIkcL9LY9jp1zE1I9/Nl+WCo2O3
k/bdnRBHCP4lqd8NUSE2ElUoeMRfDIyyfXJNNbCV1D29PaF7ozAA2DDaYAgbbSYkhiGzB92oL0Vh
RwcFf6JD21V77pR3tgGMFqZBWETbYdu1pGSQpKLSqktJq8mnIT4+lG77WURK8e7WBhIygFaB9dHh
JyXanCCN+lDXu9wL1TSkNEi1+DHOe/f9++BqmM1uixK3cy2pVpfBLn5rmaM/kASMPtpdew6R95YO
PARVL1ieBuKy1xNC67Bu516pLlmfukcoSk0XZEZsvYDAy9yd0OHOYBAgSfK4VNnmW5szUFFpVrR2
c9HdYjilKTIqdSOKn41w9iTC1ihk8+5R0UPUan332H3rxvzPM+HI2Ms8kYjLKsWB2vCkfey62T6L
OdcCvUytS+G25l6scmfQVdt71UbVKfBvQqO6Fk7sDp24YAusDMfOjqM+TKQ3fHn7VN0CEvBRo1Kz
wqdfS2LXkyvIivR2tivuhellkgKxTfVX3tRQKbOnrDZSP57nL1h2f3t73Dunea2OrWgk0B+Qfa7H
daUyT1kk6wtVq/K7mPv0Bd+d6rAzynopXH87QhbwM8jIrVjkLdQhtZexSDjRl3ROO/2zXi12HDQm
bwq1xappT64aZf2nsTES87m3QM/5nTnEXeDxrE0XPIyz5IO+0D556kp98p6rIR7aT7Hep/XzEiFF
5i/TkkjU+fvhG7Br8bfnZVn8VJtLXJ5tirTOyejxkMc+1GqImGI++cET4BOBRUOBOqsAlbVAHSUZ
2Nir0Z/JaJa2r7pz/I8zTHglac1Qiy+j0yyfdKsshuNSmMrnglIVZrMyS//1RJMMoR1l+g+t6cYk
bJ3R7ndu+dsTx1KCQcLAaIUabvs3CvK89KSL+jIX0Mad3u6C3oLbkOdmvXO4bzfH9VCbE5cUS9ul
ZlpfEsPJDxiddwcBvffdR4xRKGqvaC4e/G0lRUwTgome4IWMYuWkZYYRNLjD/A+jUNXm5YLTjKel
fb3Re7NPUozeBJfEvDgPg5FMDcoSs53tLNr6F223Otfe+qiQ+5J4Xw80sdUiq2WrR7nQgtadZCim
ETd4U2n7R9yJF23ndN3bEdzAK3OX0jJNgusRpVukQ0d+fTGTzv1tOZn4ZtRdrfoWrYidZXzttN5M
D7QpLjtEnTesT8dLckPpWoFegLCw77Ny2Xya3CaZj2Rq7Y9ei/rmqzujNEVFytaqUHbmPJ2syE2/
i7RsVB8eslqFbiUyD/y8vSBfvLTJzwL6hRe4grc3gJyhG7R1PWsI8m4pxq+2ORSO3w2d5R6TBdi9
33fV7H3m4s7nk4lcqx7EfdxBKKYmNvumm1rmqYvttvdrLtE+xKF5UYK40ZzZx+pPr8MKA7LY9V2K
If2j6kxLHupVkuXvfvohUMI6RGgJzBttiOvvwyKsjkUL3ydNmwNFSuWQe1nu89DtiSDc2XzgDdYO
Ink1EIBNOlDDwbG7xhSXdsbjo5ADqtDSGOhMLeppKeL3Y89RXEBaHuWt1fJ3KynmxHpC73ASFyur
8r8WhMV6v4mblpa5kip7WOQ79xFTW5WhEWJaO4jXC5miHGQ3KaOp6iIDiGNZ4CSRFrz9WN3GGczJ
ARwLtnRFbWwKZh41nTYnlL5MNGs+s0nrb3kvxpBbKvdHI16e28Qr/nl70DtneE3pHSAir3WYzTts
jEuupSmDWsWk+4Na9JwB97dZjkv4P4zENiSeYZMg13K9iJUnpqjuXXGJuxk4HjoWwvqYlhgkHcyU
p2Vn89/7ZgQYfC/00CmWbwIoSmNZpqLlc1nUMToYmCB91LxlzyDy3jejAbU6da/8s22nwcvMLLLK
pr14Ql2svy2oaaNfyBS30Kxxa++C1bfpHhQisD34xm3kBsCQ+IndD1eGhP96PXNtwXF2dNrLoA/V
nznv8xT7CjxDxVfiWsv9pJIdwkZZli++ETtK66e5kdg7z869DQShjIiA9tQqSnD9M1pdq5NBFu3F
0mrz2LRm/SkaTfHRWtL28e0ddO+T0mAh9aOUsroJXQ/VpYjNYwPTXkTuDdEpthLdPk4RCgSHtwe6
d5th1LgiE1Za8baP2fYa4uKWxVeFvPkUF0oHIkUM4snT5+WbDdxyB/ZzZ0B00GjPrqd/behfz8xW
lgXuiBSXzBmAFxnpX15S5b4b5ykY5T24251PxiVN0ZomO/Pblq6tKB6BXPAu1IohPiW56A+plO6n
3pz2gsY7n2x9D2j2raKbQEuuJ9ZkmHDpI9cLmEWAzbla+FM1mO//Xogj8vyAuiDI2vbfyiLVRvqK
vD684l8oqyx0gNJa/2CNk/0Hsmx79Pb1OdsEI/8dcNt9XsBEoNhki0tXawWxSPKpLoovC2BuENXP
oMb+FZ6104G+t5SkMmQyNDgIwjeveZ9WLKHjMMlF0dpgnhevDJBW0t5fAuEyWSF2YJGohGxvTs2I
0qoj/7m0HrTUqOkUPxJaFYyz2Csp37k+GQp0IvQl+BRbcyklnZU2msr20jcGvXRXHeeLF+XpY9nM
+dOc6d2hVKM9CMi9Uck8qVUAn4E5tdmUTmQ5UTYl8lLNTvzQ51I7xubYHXvd7C/mIMWDPZZ7Ecv9
QWkWgW9B0XNb7hnLPPbMImovFc2Ux1Ysg6/3kbkq27VhWvHuFvVuk+rW9Jp1RdccQA23JlWSzSOh
zUYGuK2Wl2ERoj1GSt48uiz1J/TGwQzbtawQoCiqsFWNHEy1a+cXCEl4saUWfPO3r9U79w7gCQ2W
B/S9FSB6fRlkMdwRnmx+TGUD1BBT2AFvDmIsY3dgZXcWG00/xC5gqUEF3r6N0bAU7Yjg3WWUY/Er
NdT4T6wYmydY+tmLZygtQUgdn96e3p0DSouOZi7izJydrSSOKQYiDbPuLoq55B+WqnKe4JNXO6O8
5tnXdw9lBCRn14oNqr3bueneiBGnySraomkP5aQViOO3NmINOI/ixZrBWi+WsMjT7ole6ByWXTGH
elH1x67sUQtDhLV835eFd41/wtrLpmzKB97i4OVij3bWOf1ZdamsGFFTPWaLl5ytcdljeW9WeR0K
yDvZ+uo0zL82mUbapEBj23Q6Iwup+LqnxT5/2j6+61u+jrKSyQkBWGdk3a63aoGNteFMYjqrRqEG
iaW2R0KfeSfi3yIZGGYVxoO1wkVEH3RbWoSikHdtmi5nQ1IFvhRek7SnsZ0d7kI6EuDrNSnrh8as
jPJgY1f6K1WkPWCGM/RoVdAt/G0X2VJ9qoxkSUq/Szv7Zw7d1TgYZuVccGzV6kMOSaM9yFh13mkt
s/5+ZoArLC13LEu2JRRat67WzNZ8riabyj9cjJjf0IPKKo1iZ+O/Wu/8Z+Ovg3Gmge7xLLHzt0q4
HpVQU+0y49zYGnwxKmQt8sEzOiTsAyAFNrpxssgeMopmul9o1IePWIKpItD0rO5DXISs35LHqPtj
LBs7/Rir+ZCHpqgSZFOVeDl58zw4fq4p/bdOH0VO2lXYre6XXeMaB5l2bf5t0BZFhKbVd9rRSJAr
Yew5q3cm61wHGOtc4VWv6TkFKoh5m3vbhv6aNUVung0PJRTIL1kXLooaB4UeWZ8GIy3/rq32nZYo
r6OyCykXGCRppE3Xu37sERRRGt04k65otm8CJTwtUORK35Tvhf6+DkY5HdI2hAsqiusS/KesbhlS
enm2mGf0tQyusGQJYR23O12WTWTNKKshBdclm5S0YTsluN+6cFLHPM/oSD6aQxJ/MQrTfbZSbXnA
K3fcIWvdGw/048p84zzA9LieVVp4E4oREPDTNLJ9OnD1k2an2aPRx+AAqnZP3W4Tib7Oz6U7gd0G
BR7Yb9fjRZ0na0SVrDO/KPmJLNp4bOjtPNaw+vwaKZsP9M2Xo0TmfefO38YW/z80Xiav7CBwipsP
KGvdhRGK4Z5Q0tYHhZecumj6RyJr9TimSXlpNSsNG/KXUx55FZaQHuYIM+v+9l29CStefwfMbe4F
MjWs2je7tqvgLLcU3OAWF/aRLH0KIughodLUe63bTc79/0Mhi4ZC0qpstc1AB+mp9SJi69wS3vhl
UathWtZVWI61+qC3/bnvGXjuSqzykjreKWnc+db0CqHWgGEBLr/1oiyhpxRWp2PaWC92IFJ9OHGE
WFgr61DNaZIDpG80ivJ+3kmwtlDmdeJXQ2+2Wd+00lZEYp9bIcZDp83IV+Sq9dHUG+e4iIwl57M/
DWPVB1L08cmM3wmAev0JeLKtAlWQhG9YqybU2LxxM/ucZqV9FJrWB4kUu8KYa9v1+pWhUwSzm0AG
ZQFaY5sDRfRbIwiqnoVmT85xaCMy8k7gGXgY0kStfQc1zMbXZap9NKUYpnDoaDMFreeUXbDYuILt
JH63nx2eEw0E5LZJ/fQt/bPQ0cnsCkM9y6Q5L7xD05MhnWeCTUyuHetDhojPTmByG2SRtbPP13UG
ELF9fgAkzyhZmixCaRUHRU00H9e/aecGuT1NXJFEcysMkoL+toi75IWgDxYZ57m3Rhwx+uFRgg0K
qyKKjzXoYUThl+YXok5Ur5NhT87tziTX93XFGRnEYNvkU8wLdZ60NM+1Vlvo53jpxaH7v3N07o5C
15h7h3zT3eL2Ks0q20IZzTNBqvrEqudfszh3duyDXvE2m21LN4t2Fu8c9dxtGa7Behf9ucY5q7VX
DGeR5lqMXpgAboaBYSOrD7rSSOsZlcMufp4z25t8M6nif9zFyaIX2TS9ys2VmTkcOkciCJAECFbV
/1Qz9lsPCmw/1fLLNnK+JgBm5wDV3PRHqroIxAnLEmA7lbxUnRehFXL005kqTYCsRPa3aiSD/mg6
fQe7X6nt6Z2qq1wM3PtcUKzfayy9uZusBNjbFGfmeRJu9UEgBg7x2Ml/vv3K3EZkvGC0N+g6II/B
Qby+F6g7mg0cffNcxdH0pcyX7kvsdnDLB2Ec6NIOx1Yph/DtQe8cfQwSVtwnaQjX+2ZQU48dqS8Y
zTZa1zzodqng/GcYD8QVJqZrXnpoPTcLkk7ke3oJd/YtbUQeVNpHFPC2r7te1CkONtjj4eM1hKhQ
WWHel3vqqvdH4T1D7ZhK+PaiUTv2KcBt5zwNc3GgjWM+YVa2V899JXhtTgeVl9Xmj+x8Bahcf7xU
a/EPSKBLZejxYaGigJMcNayMplYehZ3lP5dcNV6mUU2/eHzaX7x1STi0cviF3vT88vZXvbOV1ryS
QjaVbIqw2+RSFPikSQWXR6CkT7QQnmWO8Y4L1zPpo+mDpxjZ8e0hb2Mkij8r+RKKAvyfbeASx3Fj
waRGU6tSoueu98xDOpryoTIndedWv/2kfE26wXxNyofoQm3WurdiQSyonAvgAbY/906jh6VjZ/pO
aH87Jz6nDXgEHhAP5E1ty40mOkn/x9l5NceNpOn6r2zMPWbhzcbOXACoKpoqihRlKN0gJLUED2TC
J379eaCZc7ZZZLBOb0d0qyWKzALSfeY1vXardcvypSYxLkNPdubHZA4uiXC+3Ijb0uGi2No8VF3O
NiINLb0JVp+xkqLxIr2a7CasS7+VMaihrA91u8v7aLIDZaE+X5h/0amJQ84BKEYiyK+g6s+DgKBd
1z41mvSIN7MfCsrP8bLIp7+6ShgEYVP05mgtUTV8PnVZXg+DjR7j0euFG9a2N3yAO7lGzZi5Fzoe
r00eSIXfSD4O73MOh2EwZy1C/8e2rc2rDl+EvRxq56bNUuPCdnt1KKxviZ5wPSANfP5UFmw/UqIB
VvrYPHS5La6ou35cvUpeqDq+XPlou4BY3iw2QPGcXxEiGIos7YP0OPS6dhr0qf5mZHYTvz1JL08P
7jqwWggD/Va0OZukMcmXEvHN+ujV/ubJOjZP3dDL7yJw+rulT4d7idrchel6+WjbLctxtek3Icd1
1puuFZZapZuD7fMB/kCv4X+hpHnf3362V4aBn8j2IsLnIc/bRQv8A27uQeDQ1tMEqOz8buRKPvz1
UYDWcR+wj4jztzf8p8pDRohTJBIoSVKNQyTALUZVbVwiN7xYdgAi6Iny8yk8UAg4u3NE4oISxGH8
OE0+aqDjOISDt3zpV3Pcvf08r4y0AWNxTODYBbW6ff1Pz1MPiAv6tdkfQf9Imij6V1t2AItT7cLS
e3UgCpWQ3DgFgW0+HwgN2Y07pPVHs5ySqHIJB1KjKpEE+asg6d8mEACxtze3qQacn3fg4DpRAsi7
HaZheLRWR3ydhPUXgR2/RyEDsUk/WNQvaNSk85OiiIEKW5rPj82KMuyau8OF4PzFqgY8AjILHw0U
roh0zuanJ0bjaEUlZliMNp5ElsbBelEB6eXkUBuglMY/9LbAqz6fnAYplkBJWF3IRlnGLl/d8hDU
gTXHpsAt5K8uOdo4FNeh7jMWN9PzwVwbT4XeSoLbfF4z97rxzYVKalOrJDRh5l64l14U1Tanze3i
o87FFXgeUghtFa0CzHDr2NIN3aovw9bJdtpSP2WquSRg+9poGO6RFHIM0W09Ox6WSUNyO12TW5As
5tdFLJh5lkK7HkhW09BJnb/YvmYVbtx6atuUdGhpnOdu+jjqgQaE82iBaIpl1Q270WlUjx7zIJoD
IfJflOPbRtz8uwBqQXigmn5W5Mir1BlmfLbx25ycn+iNaPcdh8jj24vk5brf9hS8Za4OeFe/C4h/
Opcq2LYGrSh5RNHJ/BCIRH6GySSv/jejEG1yUmzMjbNnaeA7oXkFxCCAbb/DlZqao5wvaaa9uHUp
eTM5W0loEzY+LzJiD4YXgjuMx6BZvXelnsvdhI/BjVVg9FS6s9pVwviLAEumicSW5jgBGYoSMB+e
77LK7hwNnejxiFhdvTfasoj1bkQwGubAhaN9C2CfZUhnQ50d7aNDy6ujJ3w0a399tNzCjlW2ob8N
K4/zainvA5VV16VWzru35+9lcsYm23o6ZLmkm5RVnz8lUn8O2t3meFymPrsuM9B1tlu18eiXuPsk
aH9P/Rq2feIdZK9NCJ5DPerh+4KZDCu/ry98oJcHKTEw3Sy6TQZ0hnOZTF6CWLtlnI+Gj5sK2E3t
nZf7zW5B4flCCvPKqgLnBwR56+dunfHnj46IqrQGO1uOU19UB2iZblgN0xwaS1fhc9Wq3SQz68KG
eXVQ3Ns3pjoG7ufUAtolc6Uh93PEHLO5SYGJ7UthT0d6F/LeQ7r8e+EXl1pLL2p9JrAH1IK5Myhl
vgACkZulddeW09HN9Lp4V8jGCZFL+5lsJl8rmudRhdx1OAIYMg6T410UeX1lVomXN+cGBL62VsHz
V+20+dSLIZ3RnUvG/eKpPJZTSuI2psv1hRW97cuzzUSddtPB8jb28zmJaAoolyzKmjGeSvsmbNLO
c8J0zKsHo9zUbaxiSb41POUajoaZaXE12Mj5r5OkaJZ0Repc2N2vPTxsM0Jr4jagl2frTIw0uZEc
wYWvxv7Pc6YgGmbtEOh1d7jw7FsmcP7sLGUEPUkU+PVsN7ubkYk75ssxkWJxaPqIh6L6Yla+A69X
FMuTxwuHL5FjNhxOGJeEDnZeF7pwxmsPbKGDSHiC/Qia0c9nW4fO29YTG8ucejB0ZRCMO+Fmwckx
a+eYp8ZXYZloXOXtkj8VpbzOdP+Dm9pZGZZ+vw/M2o5EisrBIZfoGl6Inl7ZDDBemAZkxdgL53n2
qKD+O6W+cDGOpnPjUPl2IkmJ3wsrR61mmDvdB1MmZhbbyBTlIS2HVF3oJr32Iba8BNA7G4JS1PNX
lGPEF0zasBy5hboldn3kHGtXJtdGQXfJD8oxkqn+q/O66uvsD2imvr1SXoZZRMM2vVlOfE6i8ywM
geVO6hXHUD4KGrPVcmdixBnVRKtXUsgLT/vK/cY6YC2Qv9IrPDejrwVmD15RqGNXZ/21LhNB7iKh
ZoS2Su98vRYhuun9URD7XcoEz6XPtnscpiecRUwQqeOewwWTvMiSLmvUkVJvve+RRqBR5GPjUmji
XksQwLQGBwsNKW3po8XQtY+B3uMEUgRjb8YtDoZHa537Q1qN887s3G9Nu7aR1YhLEce2L85277+w
PEQ6v0n5zxeFr829ieMHKDzmZj8iqREOhW1fOCReWXqo8W7nEfsTrMFZXGOJyRBtlqsjRnfZnWaa
ADWa1EB5f7V341wqFN4c+X4ay+575eXj57dX3m9b8xdPiaifg6MOlKbz8Lf2sKEQ3DmAR8blsM5+
ujP1TEOjAk3erk3GRysNyg8pR2rkO0Dz/FQTYVbl9j5fNC/2lGeFKnWMqCj7ZedTJ76wOV65o+Gl
g40w0YlEx/HswO5z1OSx/VFH/D/X22ZW6+MSoNETZlbX0V01k/6pqowLieo5tuz3QuVM2nSVgNhQ
WX0+/Z0cmmGalDrOWiAiZ+zKcMrm5R2f8z1rF/NH0TY7r02C2PY2v2uhTx+kcJabidIpiHPvkszG
K/sWniB27uDpdBB9Z3FpP5eaSvJsPdJ/ocutzxMZYKCNqEQMxVIeZOf1e6ui5zP7Wvnx7YXy2ixQ
I6JV5bJIXlDeqPqOnQlr+tjrxvRTWYhSexbxfg8QNxRVkJ2qqgz+N5NAeQ96OILVUArOdgc6a5WF
D5g6+t6oH5VvsNXHXur6oWxMHQVlh9sjNLNcxwmuWrKPGhzO5rpEQc/BXKXs+pCky//UYh7/9PYL
eeXMJnJCr4MPByrunLqOZl7ioYWhjmBZ0QcpCtjxoZF5tG7WLj0t1jL0F+7K104kmiWEbCB5LPry
z5ckzq56ozkYCq09VhPaUrnv13GtL5RuX4JZOKKB+2+H89ZxOw/6h5xnaxKpjq1JUyFOfD/YGSol
Ftfmti+uA0+aD40U9i8XGMQvDaGzdN9BNQLSMprGJcOQV3ciYFmXmwpiLgI6zx97cWz0kbVuPXZW
4S67XOiuHYoZNdeoR3Vpr5fMsI8D5I/ArosBNQlT/zp7S31yxy5FEhDnj+9z7nXq0pt6JbQijocI
RX7Ef8/rTEMwW1qSDesxmS37U4uUhQ5SzFl3U2MTRziGqo/BGCCJgv7T99IWhxUVrus8SCl5jXAX
P69ICYSogHlhj6DAhZTqdyvm+eEOgQr5GjxQUGknvnn+5jp9qQKjqfWjSel4vBmDRHucqP+lV7a0
qeUAOyjvGs5RI8y1IH90lqb5o6005yRdjGS7Qc0f8GEOlt1GUebv9wPE+c6wbz0NbVNQP2MyXohO
Xi7y5595+/qfKiWo/Ltu12Z8ZoW4TF8FVoQIYnD99u59OXOM4hFu0Up+paWr+nTDkSb60QI6UhxL
rsd55zfCqt7pq7CK6O3hXib2XO4IAWxIXWrhyE09fyoYekGReqxhbfXAUlpDZwmuzRxLltUv98PQ
naahn+81T7UEQ1QUNxy6Nj9WSNi0OIgtaIi//Zm2IZ8tDmJochJqbND4OFXOFsdiV2uRmNZ6BN8y
t+HUNNVuBtyDrRlFhVvNaycv6qym1GOQL/n4wbAz8e3tz/AyOdk+BB11LpQNPXdePO0WlxMbTYZj
K9AjDecCe4Qwtep9mTkLpU1bm46aY1bkaP4SlehmXaOh5e+8jBJoMWjURzRVfVxULuJsQSH97c/3
YjHy8bCUgWiLzqFP4/Fs2gr0PZNp0I8V+7YOrayonBBdGWuJ3x7oxd2+DfRb/wz6IRXrs/Xh61q5
5kj5Htu5qgg06h/psnzWOu2ndNoYYPPe1Zv922O+RLLRl2NY6mogIonHzwIKN6mwk4YLfVQGMPVo
GLXxo9N2CeCXKZEYdC5j946YV6vB8RVWEa615dahgnupX3j+l5cOn8XmPXOU0sQGvvL8TSsra+g7
Kf3Y2UMg32kZAdSNwS16J4smDfY1eV8Rj669JDtgccJB9R/IEqHgCJQSRWL789tv55WpJyImV6GH
ufV5zuK/tB1NAVPEOPbWIG+TQB8fCkcFl7LzbZed7UIKT8TfrC6W2rkKpDH249IShx7VPLt/uEMD
vD5rtEnETZk6daRlSuY3Ot4GRizJypNoxRnjazYEKgiXUdHgCIvGFJh29FCVLrEZfnNxnn0+yq7U
byBXkgWxSM7mhRqYRhQwlaeiNipnJ2ZDafcmsl6Jja3jjA+5YU6Lum/4M0QFgwK/sn3iEYretsCl
y53uaUruKqD9kPDLUu+uZIbn4+dRpmqJa1FX86fcKux5bzqzpj1WiT/Jn75q1/4UJLnnDGFh5rL9
Ia2CVlGILI3j9HGKF1G9QqObrSZOmx6ne1et5fLdBTKS3km8LsZjM5S1duHYfHmUc+NTOiIU5lpF
BuVsYeTCXUy5pPnJL5UJKhLJnz/s0rW+LGsxAzmdTGkAEncCQNy2VlhPqlAw3DsrLerYHIysfoQa
I60LR9U2Ec8naiuxAQjdml4sp7OjCkZlUnR5hdWWl83vemcYvtJlYC8brjYH7zJv0S3sa3Dru3p7
o7w4uqhvIc5CwgRaFPDJ2QrRFbWltDGz05jBY76Ss0j9Q4XiG45btqwAZwbDCQpVKnGQR0v1wny8
2KcUUuku8y89CUicZ9dYNbcETq6bnWQVzDLEaHT6YHrtpcbyy9fL6icc5hLflNvPwfNeyzWzOHpz
apBH9yNrDObuQS+Rbv2h/Kz5lZCpfMNtCiOIt1/vi0iFK5pWAOweTgeAkdvz/yke2oR9zDZHYkUs
uX/daYF2aLEbPthOq10Iil6+yi0aoNIPcRSo27lqUTDNtU+TpT0p6aorEwfUQ4Y+ePz2A70cxdlU
9rdhKHjRCX7+QFpWma0c+/akd5UDn2jx4tbqxIXY90V6BqtxewZkMtgWL+pMw7QmQWkO7Wm0g/aA
YON4mP3G/uBNU7AzDY2w++3HehFObTRKCjkGgHRAyuewKDPw27GyRnki1jex3CRLxcDMAia6V07u
Ju8IRPP2fQrtcNmhYeTNX/ugy7pLRKqX6wXkDZRY8iSo6MCJn7/eaQ0siZqfOFHZba90aapkD6Na
GOHoGReZD6+85q1zsslqQC/ECOz5aI7ZzJRpM3nSWFK7pqu7q8ZXwdWUWmYRGoBnjQvL55Xn27jN
VMwoXoIsOls+RdnaCvSuPKVL4eKZU4D1Dwqvf3I8bfn19py+slSJRzZEG0AfsJ9nY43+oudK1+XJ
yC05RLaV4ompmyOV+rcHeu010hkGab912V9UVwoDI1rgVBIj0VyPLGzIjpSm5J05DnQGynlRFwZ8
9S2i2vovPQgKkM/nTe8n38/VLE/tTMIOXFq/QSZzvXF9Qs23n+3VoQDT2dvBSBB9dj94+NaPqyPl
aU4Ct45WpVsi7pwgDa6zwZuf3h6Nojkf/dlFCOSSMNLfUIobk/psA0AkrOYGW6QTgsi4HgeRtIz2
HZK79RFj+za2EHr+7LvaUdPnbwUk+l29Bs1eScr6iigz8tdyultGgA4h5p3Td3uV7s9ZNZFaSi/K
0sq4zmChhY0l5z7CioPEwMxLTNJaI7TGKjvIukJ+dGiC/HNmqKMcLO8uGF2DJF/TwrbZbGzLoDpR
0l5ul97233V51u2IdifsJabjJAa6ulpSqZMqR7nTM9dH38pD8W9V2edcGbKlc9aPuzTNMOgZx5gf
Ne3NUftS98WdmzTLldCRaJvzZKzCXHp1Fnpp353AxhtpXFh+/b6xnO4W0ZPytlwS/dA4neKk0JMQ
dc53TeJXOz7VcvIxpd6LsVRizK5pXi7p54Iq/iMygMt3Q9ZJGQsVlMd+U/KJRDb37p0HLT9/7yUg
b26Eu/KyAlSzg48ObjVFDMSR6dm6cx/mZjKmsGorU1wFymu/d8ucZWGnC/yzWkwuy72qXUrUYVab
FTOyNkR2vG+7kSdo3sYa3OSp5jUYIknvh2/PRX7lL9OmrjDU09xlp4GrWX1wdajuV9i82MlnEGJ5
70ZjgbKEE+mjMcxXjleKX9PigD72syWz96iYLe1hMDZFMz0vs3y/QlggdoNeRUbM1up2iYZzQGyp
fs73aI3JdQdTdrnVYD19M8dOYNbZEu5Na+em+8yYzSUavAE55nlQixnrhe63kdOBPA4D5KFxc9Hn
Xkeieark1VD1WXO7BLhKXTlDbi4xGULdfJghQA4H+scT2oVJRSUctQqXAAHXC/0IgssxDlVT1HiB
iUKYMEd8Le0/D1XRaR+spJx/DXZnOR8bjqO+jmw6bmVktHof7LOg9KYDLAIi68msIJYqy+8lxTbu
2D3OBVOzM+ayRYhsHv0vpl2jwQBSaSzDTrgCnyMqYOVucmTwXjRSL6O8U0mN/VqSt6EdpHN1EHMp
xo82ROz1S571Kn8vq7H9OmFjpK6kzFURN6Lv3dBrHVE/JL1XwzTKCw/OjZt1FNNsVZAAOGi5pF1Y
lGNhRliFmxkZYV9VXy2RNTKkNzBZYzjNdBSQNC/GRwSUfPtmLNPq07xUKQhlOGv9vQC1Z1UAKQxz
YJhNOcvqawUlFtW55CbtsTM7Ob3w3G0HJf5wMzi4pJ5Wu6Ui2g8ebkh57s7zHnljVd0lRZKNHzW/
1X8RpndZnDlkbWwg/Ol2viFVidmFPnUPi6W64bEPBjFs6pqVPp8w/5FWiOuRPYU12cx647WFLqK1
dSh8u9LflLSwSw/6JETRZyqv/XVhIfko3biCiuJqUX4eale7LVH/8h/aebEyBScjrbyYgGxq/7CB
rQQfs2IQWSxXV7iRNuhKp5Q+jmjyLd4MgxmH5oMqHX/+IzHqtrrTCgbFIcRM5X6esac37cTnggdk
WdAiLrKi+JSC9a73dmFPU4jtPb5GCZIKnzOVyi50vDwb3+HOq5pQV+U83iIQ15QHjVhbi8kQHAVn
erS9B1chnBah7mh7oe4Nttwp5m0Ig7Xrihu79OoxrsxatNutVRJ4O1Wb7irXntaDkkNVHxMUyIIw
KSxTXo+dY84nlZsoOIxOjY+UgXoV7J2m6BJIoVslI1+Fbt47LosiypM6xRTZxuvtoOtK1NdU3PFA
G1dKD6ELj/oTmoBUHFwtg9atVbo93mO7ZOnw02cziII+6OsjggeW9r7Vzbx74IP02tM8wV4/eUay
ZLuGBe5eeaKy1phaymDGTLVvhWtXrp+dFOG9lunN7IzTgtJ35PW2ciIPhfWZPZAkphNhGd87cV0b
SGWz6OcRC+1C+QehlqGKNV2K/D5xDa3hEC1GFfoA9OeDtGHQhR1J6BA2Q7/Ke2XYEL6MBdm/sJE9
Z13PD2uv1CY6eN0YhVPfMndLdbV2NRXgORD1p3QhlGVTSRZrKbru01gUQR23eiOdEHJA/1UiFvSU
+l6i77wBNSSUESHe3woaMjgUpiZnfr4A9ENeTmT1IVMwS0JyoB7KedtAu9KqyVXXyMdlE5u7bTFp
aNtcDwdQmF902dl9JB0YoFd6vyx2PHNM6u/bRNCvKJdWZWFebV7JfoMcZrjUebXuFuV2zkPpD6q4
7stxgHw1Tpq10FtVGsp1dlaMWeQOU1B+L+zR7k9CC3AD49BKZIi6nj/sHau1jm0H22MNC9UoEfpL
MyK6uiSrtu9Fba/fjcIvxd5dEu/L1DptH+NeRrHX1OW4hHKwkwZpKnxkD+hEZGZoSL2BfaPwtg17
c7Hfr83a1HuHT/i4wu7vv4jVQMwAvhi8nIijo2r3OpSkz7m+1i0n0Lo29+mAywdVOnhJMV3KPj2A
DisBbsy5EruCt7DtoDJVobaILogwTaLNr6Zh+dKBlFn2rYfISTS1xopFZjMH5iPci7F+mFD1Eh0Y
0zovo6bNRy1OIXz7Rzj31tM6OzYC+dJTdzVSnwA0K8uaPuFtsvQ3wzqV49PgqswO13TU+msgUV4T
5sYCuqPznazfgeItqwOySEUer0JCW6H9OK7XSdWv+ZNqdK/b97RW8wgVqnE9zfY0znvd7zs/nu00
UHeOJYKPnl003VUiDLN/XKhgupEpnKS76rzN1Fm0CTIuQFn96QHTlaLal5q/ardcJvIJ4Wlc2oO2
zPENpUjygzJSkcU9L5t2toOW4lWZrrK9Mwuv8b6Q/hEiWINnzTt3Etp4wmrPbA6pjxNetPZYLOwW
p61KjiSrTU+gGGqsK9id3hXUTr2K2iW1zT2KbISCdDumdbcSqWzdZXpakV8LJwv7xbLXgy3MtHpn
WgPKlVOTTv110HfKuAnWzMOmqTFAniuWPl0FJct+n+lO48a6UYrpUA0r4YsszPTT4rMsblj9QOr0
jMraDh+3St3i5zd1+8WA3RqOZZuV7xPLyk9D7RkicpOp4NhILFVhhWaMLS9nlgnM7q3vxq1nZbFZ
twlP63vN/Zyj8brP7dWsD7ZBELZPx6Adb4Qkut1VaSa1R3zNLD+2+z7TyhAxiolAD2uWIFmj2cwq
9S0N+iLIw6HS8GTSprKVUVFJdDSgtbdyr3WClmrn454aeYNM53gxEk37ZK9J+j0tBtN81DLZfTYS
A9uAWHfU0l+5MFFw+c7yVt3kc248dZoN7isZqdaFQe8my54gXKh3QW1jENM1Tfd+MNsguE6x3WtC
Arxe7IDnu80ecdQM5TjLqQIuLjF+cqj73RhF4hbXqA0MUBB5I+VhqVj5CAjO3RxXjVP/MGa9ceKl
GBb7qh1X7aNOAOaFLF1nicfV8JtocQtLO2mLXud7S7bDTWsVVbKvdM1SeE5kToN8gNYMOLx0HAPV
amOzlDr6Uu8yjuPgBnkUwWmf1GNz7bLuh3A1ugXJG6us7zVTuT4BGOHvabYMacUV2Z4K3XJOHf7b
Li7I0oEWi+qzwLtJqdTboaZV5iO2A1ZxZYuy8UJNcfrcilW5QWgLFBrZJgTCB2ZqTGLKOpNx29aJ
rW6HtccaavEtBDMSRy6sM2/NWTJoH3IS9Yusb1zTE+01AcfQRgXWy5hsJMP8s1xNbz4Yq52l+4Sm
+hq6y+B2+1LWubWb0f/NHtgLxXSQY0YDqMThyCcZq9f22BjpUh3qTcUmxBwTpakIPdLpwcqNsvie
oDQ1xkavFdkS1ULK+zYt5VeVFTYagW6eCMlBYA3+bQssNg0pompY/ZJLFskeiuCWHLb9qmfc42rK
70o9GGk/z/RGb5RJ0nWgFhIk7wICKmsfLHqQxmWTrf0SAh1LutOSWy2xFziSYqcruORXQ4uPISgO
RAmt2DHzNTtNbS9lXNSDt0ZuAWoy4o/r/m6zTLMOhHBwmokZ/fwGkgFGsK450LktvNV+tEs5Nye3
mOWyMwtClCf4+9JW9AY0N/hZ0EkbTlaeOfCb57HKAVTpdQqtHZyltnQhCAox0n2sg94P0eqYyh8g
A1f58DtH/88fy3+lP9v7fyXj/T//m9//aIXqcLIazn77z1P+o2v79tfw39u3/b+/9vyb/vlO/Gwe
h+7nz+H0TZz/zWffyM//9/jxt+Hbs9/sGq5H9TD+7NT7n/1YDb8H4ZNuf/P/94v/8fP3T/mgxM9/
/O1HOzbD9tPSvG3+9u8vXf/xj79tJub/+ecf/++v3X2r+bbr7mf1rfnj/Bt+fuuHf/xNc/4OtIeu
NCAHcMfgASmkzD9/f8nQ/47kxFbGhDtFyXRrRjVtN2T/+Jvj/B1APGgQH9Iw37oZIPft+PtLxt+3
sjh/SmkcvBZf+r8f7dkc/c+c/Ucz1vctknY9j/KsrEKLCsWYTTwNRit1W4gSzytGBvTrvlediKRp
fqHUs+4D0Zq7ggbRwWm8+kKZ7wwo+K/x+OT0xTZ6FaK9z8crTVKbJmO8nkYYap7JykVupuZ+CswG
EfhpOASJgQYFVQw42a7zVDjSDovBbq/h+KubYV7eL44ob/JqNLj9zXJXVH1zSWv6eXnr9+cEtM6U
AWdEe/Qc4BxsdNSmqEQEwOQrrjXZTUYBNsqVvITbfDkDeKoBTqbvRJneOpfjoFVooLkrughQtTzM
y+IeMBPwdhOuVV+9JXAu1Aiftzy2J/NAQrNw0Pfa/AXPZhxf17zuTFx8zHI2I4U+UZSVDXWorFSn
cW62q1DzL8z7Kw+54bwcKngwAfCjeT7tVVHVPVzHLmosT4u0iihVgBKNu1HJK6vVfv1pA/57lf95
Vf+Gaf1PtfBfD8kSMdlYGGvr+lYC/lN7Zei71KryUkb22mCz2+fl9DEzSourVG/6pwI+G8yK0dAe
LU8YQYx8vfsogXD/4elthXi2JYoJY4DOaHauyBxvl2mjKCKeAVHtBDzDh8qYrB/Z3OikRQ5u18Jc
/ceibo1L9J/X3h0LBJ4R5Cn8W7al+qdngfJIizYTMlomAvSm68pD3S/rscbfGKMd0929/fKQB+En
nr09jLH8bX0A6gWj+XxE0EuDJStRRlD4+5skLdom9KU53qOjTH2hNPr80I762IS0udNr16qsp8lt
IebJlKxUt2uruLOVPzlhsaJbhmR4I6bIxL3nRgMZrnagQpgWGTTqp1VL50kCsqqvUzvNTllfQ1pY
StPuD4jFlTdlnxbWjgi5+QRYccAG26GWd8jQEQLhTJP71JRcSjuvGcwbGJTpQ5EEqJz1HnTeyPYz
vwpb08BkjiC5eL+Mq3gn+kn/Jn1lM29G1WmhClDcQ9SjD94Pq9OY5AKNWncmau9VNOmL6YeLPchP
Acdst2tFmcJhgXGxlwh/ZqHbwY0OQd5I58oehfYDDrPziTONggaLTT5VYu3vS7L7NtrUuq48qdsP
a6ETMkxzql/1yCgA21/q6kvbDpQY/VyX35Oq8z/aCO+sMfj4IJ4ta9HC2ksGO15GZ0F6fU70H7Ml
zS8IWmvVvTQzy4sz1S81PjWl0qK5WXoE3lChxgSvznHoytxOd6IJSiolWZQH5l0rC0PuDJFRgG7E
TCTUeObHrhbk71o+zSpEc8XII6exgC4rNVNhVJXjnzQTGgi0jjLzwrYiW7oayZ68OMddrduRZJJt
BL03fpxNwfFJCRaY8UgV4ks/634aTkJXPdGpmJwdzZLua60bVCvytO054Jeg2GUTYFyKtLZO9k80
nEVrJsWdaDDYwBWsKezIkzOxfwq02t4D6xhmbJZxxwtBy6fVzhSWk8UacU8dSfbzpxlKYBojnk3j
3kVsIAkBSln8v603nwMh1jnugk77UjXBmIUs8NkPrWZc5yggPzoO9TiOoa8Xy+dOzHYQtTg0jqGl
9PnLPK2soi4olm8echSCbG6Q95nTK+p4lAR96DD+mmZ725brncqA5e70AfvruBiJcDNgWkMkk7Gd
omlo+zF2KVZekboqdz8Wc99HgqycllXeG/dmFaT5rkSrnbJYQkFuhxHDfMrnqvw1kXWnkWVM1efK
deZ7d9XHmgOElmFUqDK929QyS1ofpj/v06St69AZZPVO1Kb1keawNu6Ub4rrrLbqMkx7fQwpuwfT
PnBBrsXz4LnfyUvXD/CqHA7Kbuz7UCGY8wcwKmOFVNcPX0p/TPo4q5Z22FudlU+Rm9MzjXRNUsTp
fblcj+TgAfsSghwiPr62hGmR6b945SKPhkE4a7yq2filqNTrwNagc+yGsVJBvHpr1+6c0nLHiNq4
dotDA5YIs52kNTB7fV2jOsudIEQ7nF2eObl9hJIyZaBZm7GPqfEv4M9g4EuSCV0b4loNyA82jjan
u0arnK0MLNT3wnJmK+w0md8Pmj8s4TD2MzXlvtZxyfVb98kkqd1K1lXXxE1rzjuEF6Qd5ZMM/gDG
zYdNslz7AGxFPdSz8PTDJFyct2ZR087REzoqAwwEVzXSjTiZpi+aLYLPPQ4QYKEJVmnyQgLOI49z
rQkpXwY/Ax/ZCq5Pfb6VC3jpkAoA0M0skzmrbjYJq/o0bR//D3tnsls3smXRf6lx8YF9MyV5O0lW
Z8myPCEsN2yCXbAJNl9fi/keUKkrwULWuAYJJCxnUpeXjDhxzt5rE+hD4zYfGxCSgKr7K9AAzkLd
pJeQS9zOvevridUAaJHo4XpkzaM5rKKiU6k7P51hHb4NVAvNgU6nM5wSXunYSPXMiQZLBQWG/2W2
MAk0470LMqGFdVvP435SqJewLnrY5qdp1tUJkllyI+zc7nnpi8CIHHTWMnSdbXk2ODod6H5YQ0y7
1noyp85/oOunDwcH3+S3zUxenqwBYiWTCs3+umQNHcBMEKG4q0xjrcM0Y0g/LByRw3rtxa/MwwvF
m9h+y9TS/ADO0k+xA9KPGAX6NuXWbVZAeSZtuaRmym50X9Le0d0aHCZLsvNzdbSuiHJwkd+waWQp
MLagvSkGuQ0g6pTJoaEZ+idjJJ8J6wSh23vlOr0VeYs9+7/5OifCVwfhGHFiu/YQExS7LDxUqfmz
SNJyDTuem3h2Ku+x51D+jf6PvsaZZswimunXMrzlfDBE5cAEh7lXMX31AaYn7CCrc8PILLNYrb2q
OSaKxkuYI9opI/6UYZMMuvmqpTtcRUabOD+UHxTlLll4GUIh3cSM89ZUfoT+ktqlUqT2nPyq6Rw2
MU2k4cxB9iRVs8whx84V0KPRWE0EkZaJTAKQ9apwGWrtOEAA9ZFeZrOYe2u2hr2sNe1g2o24gdmU
LLFEv4SEbEmSx4XKtI9Idm+KkClv+cSmRVqqOzmIqSkSs6gg+vfFFXWf7XhCyWUadcndQG/B1MpQ
bbpf3cai49rodhqPQxl0/NRtBtKHBKw8wZhExkvtAddIepCtXiW8F1rWwmIPmAgiT+yJZd3IunUN
+W7Nq8bNzI4G+fYRqBq7L3iUmgxL8CbpzbNkZgCmLbyUqRr8cOib9avlrqB5LbvUAYcunvW7UknF
iT5rBYNgGrhVCI6yftZdc2tllI3/wwjSLLtayTj6poxRVvGaLva9vfIRAMpaxRW1VTdHZqKMH570
9F+uVluxp1NAhXqvkt+p8htiWnxzHHclDamnDtkB0zGLdlNMSyS5yv3R+omLatiVgB6+VePi3CTZ
TH7wKqzuthSa+Ulr5qJjqyufPVebb/1cy+rIyRMECfmsDzsWGLGvkJzt6JRme+GlzSlvCjMMmFlN
DN1rNWxJy+MvpL3rs8NU8UFr7OnS9GgPc4okIn1Xe2P/PPVLhecvY7CDO95xP9lWDY+pWJ3pCXVq
0UbcOP1TM3vmQqKoPz4piqTvTOh7JvFyFQ9JU5MKWpgdU3JarMsusctBXklyeL7aeIfbKJBYe00p
FPeQbiJmbvooeGzTnBeLFvR40bVem0bNSHUe4/8TAKj0YPmdjFVFUWRYLQ4nJRmMDoUyPq/Nklix
ZEj3JBtXa+J+dpbropGBG3aowtJo5BEKOI4ymbif7alGYZ003gPyOFZmc+4Jvwy9zGmyqDdSZq9F
nQxzzKkh+U7uTvezn3rxAOZUb+H3okUN9aLpH6uMTK1j0nfOVx5aAHTt1F6wz6VeGFTerMXG7Fdg
MMtO4kvSc9cLJbMCGXv4Fo1QN+WQ7ZOibZNdYYA+CAOsXNmFXvrNSfb6nB+YTeB1N0vT/KotHhsi
pLXWiqS2Co8dxcyuzEy3CHx1hPmCbbwl2Frv8mCXB1XxIslacmK/WyxqKAgWHIsrmV/aC1aEXVeW
wb0+Sjc42r3ZpMxEnP7zkPAfRkGQTY/G6hTHUVdLgVKiqJ6XxjHvbfwnP9tKXx4Mb1jWWBW5Poc1
M3nKr9ZbFw4fevKclErZIRtByfC31Mz0CB27vuvzRs/j0qtoLDNTs25k1tsGM/Gk0LFQMdxheppO
j3ntAoGfs4U6bSgQp4YmhYCMGicACIF2vw1dibVINSlLkqVpAtGnTsG3Dkt7h4DaxLCKFPai7Vqm
qd6ofBFSEeTBYfaKrUyriAvfCYsMurgO2vW20BKc7XnvtT+BimQcPQwTLGCS9zRm21QZJz913aPb
lP1hFr65s9lJRKSMxT02w2jwzTCxvZ2XjOocMufW/UVLIhAo9cuN5k5KRYuZBtqd7ZBQizIymyp2
ktX4hQ6GzlOmdVi3aG0PoZ1K+grQ+CvGM/YkGK9PeKaODdKjXW8P5M26NJ5bss7k+Nx1HmgvXenc
04TF9Jf0Uy9W9mggFWAsT7CUV+XarqmMHAqtGjMPiW5CF8cR9dJFg7k1k5cuab4riqEk7BKRqCiw
WJmjujOmLiq7zPtUSNrLe0+hhCejKnfoouozkwH62oKDONawiI60fmfnyYIsH5GwFa3+SIunXIaF
qaCUwycMjusYpQH0jVAwfaRhnVFIQq1owqRzpiRMNEv9QlqNwD2tHNIdLKPiK5y7tTvOzdSVcdYR
BBE6Cu57qFw1PxR+NV35mPgtRjieOAnQ33T8OSifZK144JKyte9HNU8XmPmMJ2XokhMCr6ZFdS/n
b4lpVqFZ+7rcr5J6kPZKa+6RtQ0dBzi26l2r2fNd4mlMegg98h4W1wXVByjMaCKkhmuyM2g29ZFT
seZEGnVBE+mFmu/tpWZlW3PbuE2b1fnFsJeyXiZZgQa5qn4H1tD/YEDizxsutX126mKkHvSKNDvw
MYcuamSD8mLsK+vr2C25F/l2hrYbBftQo+jAqRdmOmkCcdroo9hl7LlZXFuFLuOkb9enfujs+dLs
Zrp1fTFb1wZTkDLSrYKVuPQ0yTAZZy0zDyNzw7707GTXU/Ma7G9VtYdpb4ooYEAzM61cui/aYsJd
5Ms3bkq0QyJyVKficuyLNW713rmgIerakVmojA9eB9lV0BP7E2eNO1FV+izIIYjD+kFA4fPjapjF
D1kawae5qIcrfJwTigXZQa5tII0/T0hN7qY00X4VvizycNGcRFxYyPC8aKqU2aDgmsdPDLx4/qek
mIwdddJ2UBG+XYYcOv2DKb3+mWFn2R/1pc5Pg9XPPwOIeMvBX7rRjXtfy1NGnuAY6f476Ys9Wjpf
WFPXkUt1ZEUgPMsBkQqCm52XrNxQaWgeR2Wp43oRQy0jfqfU2rMjomKgE6wV+wEd8TGzJQoCl+nU
95W32IkXbayumKpxt7OMwYVpK/t30S32rz43u0s/9zx1pHjjBDdPQf7FXD3n0axT1gs3qZIEVVdd
3CwUCwFhK33ZRzWk+FNHDBEMosK1fzN+JN4NSt6cPi+1Y8+xbxoI6lTf6Rf0Jhw/7Jp07YA8VJSO
syiWUyNnYXNkdHVnrwoQCVGTb+wPdtayjIdJqCbMVj/3d8LrtMvZzgc+VZoVrD254pys+WyXlHDt
j8HMConhM52uhSXWb8QZDlc9kSrf5Fxp31BpeH5kzw1GIrQGtXWRol2gKmDnZLA+tZ28EMgk0j0n
xvZ7Vw8Y33n/FzNqCccoAfJWqX9tG7X+uUaKBIvEn1raDFWn/xxmHwXgEGzH5MbKkvsSpQd0eqP0
xlB0RvHoDJP9FeWcN5+qQdq/FkhR99L2zTQKSmQHnKZSt+XhMzA7NKT00X+RnEBwNywoeViE+WNS
vB4BUFXBIcdFg+oMdRwdGt4CRlcGF4sm4K/iNFnKh8wjcu44E9aT1ZmuEdl2hp1+qEfrBfxk1YVm
Y/f1CVm/o2KvRVnTi3psWX2bpA/rpvRo9CfM6WNMJUaw9yZabmFfFMMBMx4yzrFwkRp0lS6v6R9n
Gg3PanEOksHfl8TruxuJZBblnGgzhtSlW9v7StKhierK7H7miJvQu1DsFYS5Y62p1lTLYjcV4ive
ak6m+TQE1qnjZWaPaXBk7PSxFfIiK3pKydDuOF+GTm84kuqwyqeYn/rDDWY55wXGqWInGhaNzbAe
iyczQ4vJqMLuvNit0MyFabpoDY8kooqDQaPv97QU/tVKad+HvNbVC1vcfNUblZuBqm9pBtT65GQ8
94ScxYx8nV2qO24d20zwSHPqjMSLctdObnGeUNmkhenLC/onBSh2BIKhNnKgjJiGu0zr83WyIsQX
VRkK1fZErEJcpryfVWCIzzOfrd5Po2ZHhkKA0g2Wy+HI8gHdphbDw527mOqF/Xcc9uj5s0+zSFLn
VDUoFE5FUzpUQJ7bOLss3R7Kwi3Tm7KBN/LfTlUbej1ofLl0EW9bJdd7LP/D9X/XiUCCUk00wsva
LGOdTfvYAf+q9n9uGr8zVdgAlDiKtkAaCsTXLeNFJJz1JA33VnfTC1CeU6SlZXFpeBVdpHUIdiPu
oQ/8l+/1qfHq6Mx9GYUF5+4Nq5qyFvuipK9H6ToqypKpkO6hc+oXmRhL3HtsUInAvf3nT3vma/tr
vgBul0mKBRgAxuJZT17XUFCYfbGt1eZkhGlJCC/NIFIKjFa3rrTZpDHgFi0CSpj5Da1oPZKr3xJx
kbYf3IUzP/C/fxkEUhvfz9mIbWfteqevaFJ33AYS0dt7eA1lbCo6CdO8/hrVpFCPWijAVoIxV21Q
J2V35TGwe5yXiKnjWuXtnmhJM/YaT94ymzFPSWrQ87Xqj1Jn3nlMWDcsZlBok0zz/L65suuRVKAA
yYRm01MaCb7XrDHuC08AttaSz0nhfmSwf+/bQqJOqirjIIT454J/5eZpD5xIRqWarCZ0FlSM6IW6
Q2dLRvZ4/k8GUsJ9ycSApKrZhLfgJBxznY+QMNtzcTZZwQcJjVHH0/TWuq05ft8QGI72cx7Ni1yO
xmHJ/fmzqw/rBx7EbcT15lJbjpDhMTswz3kwCJVdrbPZDm2avpe2yJpQZoBo/vwmvHuVjbQHOJX5
5TnjpkftZchNWWSlxrorh0b7XANo+Efu8e0J57wSsKrg2dyml2evGy1mmvUdpfAo12ZfW4nJAJnZ
lPnBmPLt14Nrc7tjpHe6+AzOptN1VibWlCFcmflLR7l9kCa16SQPwLT+fOPeuRS4fPxDjGH5fv7y
I/5tqudQNHt6FtB84cxyqTWJdzLLQt91spcfLBBvvyP0dpjoUPzp/GNtP//bpQKjnGHIUaSzG1oh
AOjiSB+x/uAqb98yhAwG9ehGfALpd55RiA5bM8uOyxAdNu+Klu4wO6r/MitgnaIhQcURyRzXGSQF
1L2UHG1D38VM3A+e/DeLjE/nCw88I24c8M45USX13E5DFdwiNkus0FfbrlTXzmU5d23c57MVA7/5
CDj5Zi/iogDPSbCwLJInnTN/ijdRnOTbI4qcp4iIL+rIFNTQnw6pQAHqpgelD35cEu/1f7jxJqJz
rFrgyIkmO3tqwVFYjkb+c5RhDQp1I0EIumlQE60yrzotNSKEn+Z1QdDT5agaivjCYxia4D348zP9
3o3nGdsSBHhXseu8ftCMMSFHlMNWJHBiRBrx5lWxzRvRBkYpLYsLYua745+v+fa+A66BsMWywKL6
Bsbucti2kDinEVt9e1iw6UbroDsXdYFHKPEatJeNtUaZSusPlr53HniwM5tmBj4svsfzZKIh0Zg8
Zm4TNa5Hq6vC7UgDh+N2neZfZqK04kWUdThoItvlbtft0tGuYmbYH+XyvVlLWLXggSAKQk+ExOhM
XTEjTa66CtPJFJAP3ZGixlmaMr2Y/I+c42/WEi61ua+4CsUGwNrXX3E5SWUOgNUiUfviKMsy2TmW
/lEaz9ur8BTxOgFpggjJvvL6KgtJBvY4TzX1rN4dzLzK72dNuh88rm9vm8uKxVqFCR4B1rn2aTCm
2U/Xvo7alnMkdAZxyGyBfkEx///zU/r2zXCx24PcxJm35TOcvRlJIVU2WlxK6zJ93E2tre2H3Hd3
VeHSIltHGmWYV8QHUPO3Lwf7MiWADVmItfAcA5bLTutrUzVR78FaWxzNupzLpL5SxrRc9YOphxWi
s9AdPloN3/kCuTDlAPAD1oJNQPf3LccoJx1PzdhEnjnPD0SGZTF5KeL457v63lV8bilrHsB2PuTr
qzjJDMW/rZrIrkz/U914Xzfe3L9lja9UjX/XEr17EQ+jKK862cye9foiCkS3oY8l7TlL2MfJkOWt
Whv/gwfkL+bIq3LNR8+HVokUHRt2y/lZBvZIp6qawCPUEva1NSmmidREmBstDckq52oDM8Te7e3s
btTNAlH6KCTt7MKM8enUxwqd6aXfz9pj4yj/+5/v9F85jee/XkACBUSRjfl+HvIDDCInx6hoorZy
fut5Kp/HVt6709oQ4EefoeyXJlodwI+hN3njJ9+3MZUB5Lx2U3wbjT0zEzSK6enPv9d7Dzi8YnJ1
MSdgBz/bdbtgXGwGyQ26X7iDaZMzslE4IYPKFRerVL9SkLZ7Ywl+/vm67ywdm02Zwx+r21Ypvn4o
aK/5wGd5KIRLY0UlPp2RhIHipFcfrVJ/WbvPbj3X2qSeDmQjJCGvr8XoUmmrzBEOiQq1UFviUywX
a1eVyKKGReiRSvPgGleWdw2eogrLANfKnz/vX6zM81+CIgMqGtJBML1nC1gZLPSRBmbeCjJfhOrS
3JUUHqGn9x09W8w3xjIHFwws5u+tNpjfiHX83Q2uQQHCPESaWnYDd7TeZVJ6t2hO1zk0EUl/zhYG
NGnbaQZqhnY2I4kPkAY9wUuMZvSPBKjvPDBQevFy+T6AHNBNr28mk8JFb4nJiKRhj7+cNPfvExpD
O2dw6vvVS7QnA/UAnDc6d3++hW9kfD4HF+zyW7eAp+a8WshsfWgJjyXRjCu/TD7eXB3h6z1lhH4v
l+CjV+OddculKGRbI22CPsXZ4lgjJQL5aFZRiYDwnip7vFlq+6M0uXdeBI/7adH5AQiMX/T1/WSH
yQsjQFtU88V+1jFPs2Kl+Q1mqX/IbuQUSCngURVs+6iLkPrsGZwHx2aFwfnTgVuJDItwhqBd8Bwq
DXHGkKJGmXQ4bA1xF2QHtoduqr4YeQJYb0ouTSU/WHze3mEoFOgkOWtsZ0X7bGdoS5mKUVWYbTWj
ONg9ZWaLePGDV+/tc0PNgBSTp4dlgHLl9R0OzHQpyXNG6ljO+VPd0ahUXTAda2S6103NSODPz+nb
b5TrEZHKQmMhPDfPllRbI/XQNrkeyMV8D1S23zNjTvYElugfvBLvXgoSE/ud6fGonn20nGFfKWc4
td44didnq49W4c8nJyfy68+f6p3vaiuRkdNvhzSK9bO7KNBqkGuIlrPMm71TufYhU4b2wVXe/a5g
B/KYUuQh6nl9Fd/IYMdMfKAE6QxfE078mklHhEMI4Ykr1AcF0Ls38G/X237+t5M9+c16DmSYT9WN
62fp+ipETV7ss7n6qInw3qWAuW0bLdRBqBWvL9VhTp40Y2MKtx2eI8KyI7CB3aU2ph/FFr53KTY6
YhMp/xk7bnf5b58qNad2NhRSjaId7JMaRBJac2VcN/rwUd7LGSh3W1PQwNM59mGZuzTmtsL9b9eq
nBpN1IBariYX6EW6ZKbjjfRvW6KCin3TdAAFKnt8FOaKgAuf3n5r6966mUyiwmllhb82gRqLwJyp
/4DVCDfFRxyRtw/v9kvyUBnIsgl0PFto9IG6sR1ZZN1ZtJs9LtmnDE8/WGje3nb/rzRMIDMU1cS7
v74VjKNpHSmvjEwUhocsqcqTlO4a28KRH1zq7XEIt4tJvcs+vHXazh4m/KZuif2gRHm01iJGLODh
Z0RYsxibgVcvPSONlL98VMW+fT+hkjPAAaQFaOUNljwJUNLaFNORWiY3AVuPDYtrDUdlJJfc+Oae
L7+/4FFfr01lq8tFeM0hy/p013q0rKLCU/njbIhbHdnAgyGn9R+vvrRiXJffkpYqs9SzO5MGwwzh
A0ldZ/rjZ/KwQR3pdJWyVPuoYff2ZkDtZvPCc8ICzCn79fctK6EztMH/W2pB8M00hU92sQcDEUBo
cyuXbIn/6RoM5pmGpwOVBUjnebFetOgPZEurpJF2/+hP1nLvd6v7UeTR9nu/LlUp7CwI6LrHQwZw
4PXnwiEMaVzMNOEYJF6sc4U4e2Seh2rah8gxtOhj1ORPJ435YxiUiL/+8efkrE+lbNMg4QB8tguI
fjXA6zNjoIwOdvhli50Apvb5z1d5+7puaQewoLYzCLlI28//tnKxRnao7YgSkYml7oH53dGZrb46
JVvNn6/0dvmhpYT5xMC3wybtnq2Ri0y1fNIUQkY9SPZJW6kXTw/ahz9f5Z0TMJehgUr/kELP9M4K
j7VpMeSUYxHNWjfuCnNAFyAwr8bekhRxLoJ05/blEtvmgIyiXMbd7E4/BqeHj4B2d4/4a+NDLENk
0Of+YGd/76HisdoOYEBdOTy8vtvINBOKrh5pEnSTmx49cFQL5vW4QBGO8DZzFMcqum/dEj05rdoP
rv/mO+C+8NSwKrtE5bxZF1gcO6zyFoCQQonHTAvEJ69Pqg+u8vaYT2lNfUQXYuskU3C+/phCm8qe
DTmLdDR6GImHLDsUU4ICvS6ZWbtC+Meg8JGAGoivd1W2freNTB0EOvOdlo/DrtNK7xGO5X8AYf/v
Lv2vv6Byf7CXDt/L5e/m0r/+/r/dpYb/L5pFAUspWzMd8K0q+7e51MVaSs+AhV0n/o2+MC/tf7yl
tvcvigiTlQnwO8P6jUr7H2+p5fyLiQkFOYMiJhkURv/EW/p6l0cOgM8Tkub2zoBIfPMwAZeQDP59
M8zyYSKYVv/uBpOBnN20jqtZ9FACjeyDjqdh/AWn+9/1f0v6YLpMAgbuP8ZAb8bh4ItEZxuDHrYJ
MJTHdvKL+lRpfuvFQULeRKywmbtXDcEt7XWBy9K7WafEcEJhg5+6LEDDdBeMGMtub6nOt3bAiowZ
E9iaryc7mbpdy739CZvISOJCpByVGngvzb4oId0++/CHrGMbdLK90Pu8amLHKloyBSRJ6kII0sBb
UfXoVluzfUoxzP1kbbUYW/QoDFPWWHCXXq++KgFcaz8hhjIjEx1td1vQu/jsFoVIYjW1K5CCwB1w
7vSMLU/lGthfHW1cgYT4Lpt3wVFkhIZAsWftevQDc1QXuWGGUrgs5lT5mpWhyxdAVmfAQktsrF3u
XWZKuagjB68kHMHsOns6DQngz/s+yPENNKkKDpUxAs7NDOPGJJmR5QKVxnNV6TeanDPMNWs6fWpB
1+6zzlWIyazJ+1rVVW+HoFPs5jaZvKbal2Uza597y6KbNUww1q70NdHxvmGQLw4Ghs3nyajdpxm9
xQ4tOGpAp63aZ7+l36bX/vQy9lihQscRPkT7fOWDNlNOsIPhLWb1ojcwsHe2pCABxURkUciI0uA4
xmDMOOpC4887KwviUYPPAfZIRwy9LuTDRiC0PyuUI87eYqDXRombDru0tYfdOk6lJckCx/V1my+L
Up9hpHHNxK3ks75Jv1250CmzeoutOIWQcFGgcbsWfa/ZF6T25A+e3Rj5HlLHVGN7S4gQR0GGwzCX
DsJ7+AzuYbYoVNCMkFEP0aXC4ghl3iwJLV/91UpuukJT00/f6mbDQo0KTnlF77vq7cWC1avZD3bP
gWGUedHfgtpqn6Fl8a/ILvjuFaD4ngFEaeabbSNvmhsuvchi3yVJLXYAZZPuVvSGJW6xuwzikCzV
DEzaxLxdHIYB/FRM7rve383MGNI2bAg6Gad4IoVnuoWJUxeP6EiyjSKjZp5CV2x/G29EjyAy/M8f
+quRq+McmIWIMz3g/4wg0vOwBQvfxUhTwpylqWpMiaPWOA/qdDwxQ/bcb3YKTCRe0soFYoeXVHvq
ZMZdWzPF02zBfnpWiAmtnSYnJrHLNPKpa2vjCadt69/Vbc1gclS97J8XZybCNoG1htLRajBT+Age
d+gGmc7Xyua/18Zu0A+NR+X/qIAeL7Hezgt6zbEpiy/egE31dnLttnpAO1n1u67KWTeGngjGXREE
eR4XbtE/oDzX8hMNzgLh18Lx6AcbfoF4bR57SH2erH8NvZb/RneGDdVsWuc5q/EMFmNjQCkyjAsh
jG6vpav/BbayCPaT09sPqcy962bEiySX8pilVUhbAAcPkDjAKQVioAUHveEdUKWfCuZ330Zv6Q6G
O+7X1Hm0FvoSTspXNdQqxPibRoMavdsgbfCTOrrGCRg3aujibby0hJF8Ucixu50wtRywl1k/QOn4
LZtk0zNiez3oJfOkcVV1ENb5yN3PreuMxRifUGATQmqwEJa52fw0q8QIxay7d2VTHTmLdHsvdZ7U
houp68zeICpfWr/5VfE9f/LkIOPMNo7aTFDQItvk5NXjSz1UN1uE5w5rcBbrZCFoBdKDqfeWONi+
GDJDmcGi2+tw4kltfpzy4dAOZIv0WQ4XMp+8T6pPyPxV6jDCD9OW3NjhQsmR4jfXXl2zsFKAt/Nm
LLkGi/bFr6wdVJyVmZ05kBbjJ6Eo8varkRpYkMSXGlaKjzk90o30Ylz9g6tn8gLcSdy5wj4tgdyX
HX1JArlppbAXWON6iee13FcOfp+RlvReR0cbEp53aQ0li9hY3LOD4Y1oeGVTu7rAWnyLEcvfs1Q5
T6u3PFglNJihqvVj1qNDT8y1O5HAcUphDpIDRp5For6R9tdEXY1jEI/iQNHqglwTkx8FQdcR4WYd
RiKj1sDfpKhAoayfDDRPmlHScARKToNzeU4EEIsIU2NYZ5OOeB6IfWtoV2aRPlgBbROHMxVZraDl
Zw6TYeJXEgpnXmQiIk113OvK8u8kmaBOCIb9k526F3D0gusxce70Vk1Rhi8sTILxSSnvTi9ILhr7
/AoZ9FH5dU9aaXpt5mT0jHMAL8cuDmm7FDtLmMtpWcpbR8uq2OjNHSdtK70INFoYbJNsVBqog5PW
Bi8Fk4opxANR4BFXrr7ixCkQdKbrdBf4s4Hx0kenMpFo161asZHJJZrNflDR7C/19wlA12Yg8yot
bmdVEkfrJGXIoFeSw1ZOB2XUznGq3eJx0ZOJuf+cogA2uinHD++mX+lFYGnLGeOFmjFuQQfmKC66
ZG5xinrG90BW6bdAa0H5uV4XYHxc2itWjuWmwxQSowf1v3p+bVzYq6i/Z5iHjH2V4aQZqwLm5IJB
bZy7NE6x9BxTVwBs7AqrLXajNP2Hvh21IswKFJRYSGxt109Bs0vYLz5lqUDMiDMX2BKBlc9zNhjH
Ts+8bzTF5K5pyvxOUD2yTUCrBIm2uDejEXzXHVnuyJGyrZBpVYkC10gb98URwWBcBUgU89Af05SZ
M8UCXhpftYcWG0k4DaMbpSsTIgno53dA7x5gT4Nsp1m0/Mnx2zUSJsJAdJ6NwPVnODgcRSLNfGcn
lqtigE9Qp0w8YhNuicJ/0otyuK7ydBojGOa6v691od+leAQmMHo1H9qcEphnRa9dV+T7UnLRFjiM
CidHr7rsptKM/pCYk/cS6EocV33SL3wBKDbwUmAE/TDE4K+KkpZctbAtFjOGrhyTktRdSYUROHc4
wIlGXMbVil2izsANm0EelRjaJbrvvt07nZCfpVzWo8mfzpHPOeuk55AfW6MXW5BIqn4wFVwOVl8Y
X2VrWCVLYlmSV2/PmeRMNmZHjEvI0EdX7UQ1DuY+VVqA2lnm+hdvCg4ycAA6VnI4JnZXnfRKn3GM
aKw55I06kZNO9iejkMCh4H599mfvKQdFFfeMUctQV/1RjG19nTODj4baPcBBNA7ORleLO0szHtBz
mju2WAZqCe7fVc7TAWuMdQepLz/aLKDHQZrFCUQSJ3QKd5ZDLD8t2+GlJ7XugHYdL5VVqtNA0Hto
5cK9U9Tad2M3TnTopHs5OM7vGafZqUW/jvXTV8SElSP2b/LZmyAMmtT4BDFUv3D7cb3OzLysYo3M
An2XJlX1Q/o9EapFr+qTj7/xep2D/QhO7uAJMt+jbB2BoXbWILz7gUAitEqQoQ6GRsfXbwrtZQHZ
+lXv+o4DS9CWJ6Z8QXL0FNwQhhc+YV3MFdbObS43qmk0A1D4xZ7aG6EPjODgTXN3sWQcKphjB5E1
TUTsLM50x9IDpYBNyAHI3i7UvVk3HldM+wcmvqPPNCnvYijDBRanfL5IcHDuCxrRj4NlaSoShbYc
i14vLpl9EZBkTtZzwEGn+WU3CYJjc3CD8VK563Aj+mD60uo0zfZt5bowoWwNkuyC8/yzr6T/yepo
6Ntjqe45UYJaWDVoXTrj3Cjz5xQeYTmyWC/2CgqkhM74wKQNY7k/+tlvt9J5pItqMb+lCCmiHi6u
iPQFRKu0u3ba44UFHqEmPTi0deqPoTv7foztUmAoVctLCx2i2AcChFbUueZ8406ab10IeBLd0R0c
lP1zkTbeJZb4OxB42WY1CRr0u6rzLjImgQ+kjcGxwYQNCtaaL2qG42Hf+MWu9IofrRwMGa+Doa6c
JtC0iEvJO0xI00XBACAMOgCrZk48pNAFyMwynYz9aveJQN/Not5ouJ9DE4jtEqHUSe2dotxJbzK+
/jScWtfH6MUxPXRM4jUtW1b5wRw9M054Mo+W53zvcVLf5+5Qiv004XWIKcXAOAxtCT+7Jnmblfpq
zCBVomL/kgBHuWRVNy79anWuVc5EodtGVgEUlj2KlOSTzSp+40y1tzP9XKMGSPNHZ5J15Mk12zUL
9gHFERthtWX/AL3YPjF/669I3VV3WqKLQ43xpLBKedL/h7oz241by7bsr9QH1E6wb17J6EOKkGQ1
ll8IuWNPbvbk/rZ6qx+rQfvexJEO0omspyrgwDiQ5SCDzW7WmnPMxcxvbCwET+3cdDsl53QLCKHb
C6vCWW4YbbxjDJIwz4amCEoNi470jOk27w0m6sXX6i1JBiz0FU/z4E4MTs38oEZARsQes9BIYbsB
cyqibjjbbCi3hJ+MGxNWEIYQpvz9bDTjUatGs7/Rkkjs1mrHyaucPg95ZcShAdABQaKaA48OFTrH
JWWFKCFVgS0aavvZ6TwrJEfNPGQxb+1g9waTuOrWXSUMuKjgC+e9Ht9Fs+PsSkpgt0VTuc8xCYQ/
M1+4bdBrmrqWWntlA9lBF+dst34xWiFsPLimeSOwofdi8M+ggCGZOn2tnT2vyphwPIu7ha6zTVv1
0LeZvekrVvb7YhL5nUPikh8IK8751V4ygMVQ0tdwGz05DQRdzGHrzqBmmqwnDLpIvze1WrblYMnd
kqRWu5sIbup3wCHMEeOqsT6QbDPPkzu5IpBsLW9EX7lHAp+ioHGKETImr/zaYvjqLIP9aSFcEYEO
VqVAI/goGNPBWrbakhmEMrHBSIOkxS27zWot38yGGb+YAPRe7SKGJ4uE/EE3oZXboEiOhuempwqL
Aw8k4LzHYep0P3Sq2Vpo3db+T5uh6JE81h9lPDPrEhjghInRjWbInfdtSEyR8UJwSosZOZPmt5bm
1sbER8eKHZb1rp0TKvf0/OQ5UUZ+7FoYO4jmaLTlBSmWTQOjQ6RZitmn69GCz/B081RfM1hABFjt
gM/fHroXJrfy2E2teRnU3B/gd5DApfHMGCHCwuITwV35LXzm9BEQeQ6taAbJL3vF1ffOLrflRPBK
vmvMZda3tG4Hqp+M8UwUWp59L3DLEU04pOa3ZTDzt6IUJTd2cb/CrJtP0pZyn1VVfdRaP7W3LhIp
MPF5TqRgWsbTfd9GLkKdxC1hoIy6/Um5kzEepNFXL/3ITQ9rxrGbKdcEmKShStkEspiC/0z+xE4V
PdbAIU/zvdFA/AghxKb3mcGeaBvlhvOl0MlRDanZlLAZlQSgFCxZXxxcI1f6rug79+skvakhIW1S
GEEXNZsQOpLqraiW5k0TpXrCv6UwDtbCb3mNWJdy9fAWw2qtFppzOTSLc54vE7QAL3lJHOQQLOZz
TR1aVpw/WZx1PKhugrFSkB50a3RaPGxMm1dsNkv9leoU3ObenuKzm5rRS1O6j8zf0MW1qau/TwPy
eHTbfkOUbL50bznNg9NEnhTC6l/1LbsY+f9Sk9U35oUxOZIz5N57QG8IIiid9ikFIk4FKzGzBEKF
VR8gByl8yqkcT5Bim22ia9Nj2mO/TAGJsH709eRlkF5xygq91EO0FvEbRlIKC7aIdHZK0SioNdDi
N4vjYHrVy+gQt7xLlE51TfQulYF8odeD9K3rIGL2ZpFs5tTjz4ZBnTJFgmoA7IyefiGqjQmmHepV
Iu3TfwbnnMCSN1pbl6doRYiHeIHbb/xrFv32yFJDzwv5CjAoOledjCa2Dlku8y17Nz5EogAE7RI3
2rgrpGuxsl/D9qyutJ48vVMhMxO/xjtp8vD6IyjP2Cwzcg5+/Tz7VXeiIytfUdyaRzwCpzgGdBL4
mWMUxzSytdXaNrXM1quDdIBhjn5UV4eiM+Y8DSkNyvpaxhkXA7Gf0hacno4qzwUhNK4RyGWi7GS6
Uqgd2JKVlTED+4JO5FOeWfxZvlaWzbWSQPlmLL4Rf+pZaZRnatZa/WQaVWeQH2yZxROWYW5/C1Sp
P/TJwCwkMvCn2O2mxsxvOzp0zdeyQs+4LaO1e/W7lEP9iotk9BmloKEETXKTZIJY0apxo3rrl+aU
HbRJaHPo2EM23+Nqk6/CNvkAtJZcvt+1HVOyXj4LAdtpN3Ua98AhTbvbOebM7/j1Sqrp7Fh39out
GkpeEwZrdQAkw1fqO5PP77lPVF6lrOorIBnuP4U2vTw3bVN2r7Sl+UkMDqV+0ohKnO8ZLuNs3yFr
y2+F1fJQJmzX89tyITjWDhcvG/KLztBT3pArPLyw8O/65wpkdfukd+Qf7qbardcJLY4wXyCpb8LW
I0bztqRjiWtuqu3iQhecs0JlPjhHyoCiwdrZLyFTelddsrZjRBk5h/nszUntU9ciPW+P/iyywknI
akDpXvMV5wK5bmAYA2zzSRLomw42zszOKm+Es/RB287Wczp7BrtUL0O8qu+gB6jy0YrGyQn+p2aQ
FDdT5A/qnogHfJpLpJjssk5ewW7o9dGrO/v1zy3I9x1xpE6EZ5NWhwyCThvv4YfGbTbFhq+lJk+t
YTbXaoYvu8ZNOHSNNbeF4KsPZf9vWm7G3w66htEZWOEwAtGV+SiVZjGNBJvFU+C4Qr5SvRu1MOJp
+AEYdtgYhKycrAV2bOCNoorZ94DX2S2UWlC75c19MZGVE/qjZtMyrcgRgDW8W8zG/tLABgF5lKzJ
G42STPZLb1YVG5ceqBzYgU9uoyc7X2/0E74tvd34Ttb+O8PAe8HlGkOIAhGTpkfP1Fj7p+87ikoY
Umf6oJdIZZNnu26PcZIjkzHt+a6drOnWdBH6Z3Xc/JuG8t8vLE5DUjkRVGP8oxX1/sgNr9qYAvEL
RnrJN9BgnCNV4+RHYgN0BJtuZP9OZPYh03b9sixaycLBikJalLayXv/ak2+rtEMQSBmpLYvooqyR
yApb+KcZ6o0Mmsj3bgBruFdhj/JUea0fUL/Hu6IN0Ox2oq/xkiaJiaX4zw/2e63Ael7YzFYtHw1B
Gm4fDZBVA3qhYUIPCkw/d15ZzndZ0rJcbLWMtcGfD/a+Vf37YGgvqG+uXlTep/cXAdCTU9cd8dWj
j6AdL7s0QbSBRz/++TgfvxQqEvpsrk6RVEPS59HG/OvFXkaVZbxTNS9nR7UdYFUKjKZOxiGklMHc
8OfDfXyQORwOG2RfdEjpA3wMPKoWPa0Yj+pA/pp40jml97AsFIH2XpQz6COBX4tQTAxUlhVrrM2f
TwDDBt/oL51NtCw64iUXJwktVdRq69//RfKRTkY65/SFAtb3zfCSdIUSW8Lre4cOpIivrDmscSu6
WNItSLr8FYFlLajxNCvI0G3xBA8oivygp6l46eKkBpNSuZ7cwm5x4sD0iAAKo960sFTM0UiRrWf8
CIGyp+wxlKEOUMMnUI/kV9YUgCu3CBYN+cMB/zBOf3voGft/t2XssWeipZGwrkEtkxaTQW26pSVg
gVUrxdx98UBgpWfM7KlxoRPhyI2A+bVgUO+1/q6YwH6tUHG9fmJvwYRK54buYJPNTLr9qPHBHsAg
uPpDhMqfVK916p0IUw/qEQQApsPIPjeYPe+JFOCnkKNscDOTCcLBYsTT95NmrzNxBn8uNMaSk4fP
nO57E+EDnVMzfovlLKMdImfvVLYwxjdW7w43OK78nwCymCq5xilrALRlzWnoyfF4qXxATUGbJMmz
ant1T1Rmz2RqWJyCXUR0pQzq78VN2kom9AJJWXHTwz5Uh8ReFlTphcUquvaTQXyaMzPqj0uNF2Tf
YUWhOCHNTN/UEDTKXW16fI6ZUknaGqqplsDyWVKFZLmyisqRv3c76jTgn2b8sxgSbT446mLRH/ty
ZoIuwXzTz/u1HrGb3E9PM+G88y41CYmG0TzP2gGflFaeAbqXDiSXhvL14C+y2Y6/PmFILQ4y0KDJ
NnU3NRA24jT1D/T2fl0EEmIClzY4YRMC5saNYo2P+7ock+4OipZ8xZfe07yRc0SlefJ3MBvdF8Mk
YsfINPoci5iaS9T3VbmNJFJQGQnvDeHabQfmhWmlypaL7lhsIIsuW8Tp9yoNSiW2J6Be8O6bsdxY
VDZ/6nVu3C9xrsMnQZdobwAjqeLEtqn6d9PeB+0DknCGCpZQyGhQNjsfrUk+Shlp6jAQU1gscwjQ
0r3nOzJOeRaC/1BvkguEF27BnweJj4OvjuyYadbl+Eiq/2a8Mib2h5E30e8ufMb3GEtusqnZ3d79
+TgfJ1cdV9nqAkSLzyE994MmjFZUgleKQkhlednZ1Fnm8/KuXd+ial8xpIz/JQD6lz6sdTh/N/ih
fFqnV1A3AJnQeLwf/KjkWqBO6zawTOE+J75e/sg0k2jSJPPtlbrkslUuFHr9c6T0+jNskOjnn7/0
32YcUO4oGbCarU4oBHHvT2HiLZpJ3FGBSlL/Oi/RJDek5vzwl5aX+s/H+tsDxLFsrvHq3kBM/dF2
lgwxYfOWq4JZ1flX247SJrCSgh/4Y02EXevN338rHv7z45IRChZ+1Woy5bz/jspfDFGVgBOhoM13
9cLmiAKee488GqmJaS/fy3jhyfrzUXkhP9xeQ1tNmC7CXJMlI0bl98dlLqqcLgJ/RkWItHat606L
pbVIAAEUyS08Sed76ubzTxse6ncbjgVC5czr3rrETPut8Jbmu1FnrbFFQmKfcxp7y0ZGfnHvlqP5
JGHZ35DGZumQ0Mbs2adH/FamhtZv6sjzkiCj6MYMOC7UF9NUThsjHse3IvVWJU3qzyeQ9mR2G5O/
vJn2iEkfpF6T3TBo0vlBOP51wsnT7JVuzEckE5V3N+sus8iStnH6ufa9su9xaDco74iZcktCH35t
e0nQiQUM/IiNuDbCdj72lKqGH77RMzqQU6bkaaqV5dLlqkZxQAfDYJpYWT8E7YDJmg7yuq33W8nP
q181H2Gy3L9Fgqq8O2tc+IS4kGl10fo6eoDpqNNdVVOvlafBiTJv23m9RNQDFJGtqAErgNC1pDaY
z3x1F2NsQe3hWWhIlORIBW2/22bEcbxLlcX4Uk2ZuHa07T/Nv+ozSdyS4Uwr9XvWV2vhK/W1a2eX
PV8E9Qyl4IW5Gx3hvLfzFcBrVsht9Gr8WRSmXSEWGWPm48XTwJYQhKDddHZGIdnOoahC4hvIW5HV
QuERhtdLmpDLRZ7g4B9mFZufO5lOz7bHhE8OlWPLk6hN+1y1oI5CQkG8dFv5Xrdvs/XR7hHJHegi
e06Y1hEz05JZvRV68zS25y5XaMbkZJ9/D9U2RbuWFyMS+c3vWk1mpVX3Sjrieqt8j6laxinLpN+/
T4PGi89aior3BgKbZ924VBI/z3YN2dNzZnmAfOg76N878SpomzxaqF8o6lhapL6gVsnPlS7qksKk
aChms/qEh+vbuwm7WL/DVosCVFPDEN2C242KXVv2HUmHeKRKONDdgql4hpOwsdHdCIJObR7m36oU
BU/dQGRBwNTeKT0KyVgKHYOqtEy0oOUdKWmMrTcXFuhqbHLaGr77Ms/7P7/5f3/v8cKh+F3FpmtC
wIddWoVMDs171gSxT/EDNjkI1XsI6Kr6+utA/5GA9LEu+e9j4si7pJJ/mWDy/2Auyern/tfC0cfk
x//Yv5VfU1wSv2NO1iyT9d/8VzSJbv4DjzbjPEMuYhRvNcf8dzSJ8w9PZw3BoEx6rYlR8p/yUf4V
Tj+8qBjf2AUxaP9TPspfaZCMsBP84vsQvfifyEcBx72bE2wW5trapUDiyu7Vxqvwfk6QLP2XuSju
jTmd4MLB8vpC+de+N0sXMUFjZ7Scr5ae9v6jO2JQCueu8R+11p6+K1kshLxpXnZSEqwjDUyveAHS
jp5cwJ8+FoB4XsaIGWBvwuJHKpSqh9oBfR1q0iLvA12bK24aOrrZYVqG9GlAAfIFjKU37pUx8/7Z
bdQ1txB0UTPEZRFTTsPTxJJIG+/RWwzGZm4a74ufejRNR8QIDWki0uzpmtajHmQjZC5MCRPkYKc0
lykwxqmLgzyJrK2zBg2EXitakGL0BCngez6wBd6LFjxYCkU+kNQVq6BtPCsglzKiCl64VNuM3PWh
OBO0tI0plKFRNQea5Iunx+SRwpEMnKUpx13n9BFONTQSQDBhaDKjoXeQiL+Ad6PtmMdHqfXWpR8I
IUItpCjD1cMISVVZfkIJz27NHIZuMzM79I3IjqZFKqXQPOp7Zu+XL3nWu+SbllbzAja3MEPdRwC3
dea5oknVIkbdUpcqqo1pjqBZXa91L6kg7TIwIunBxiXcYD4sbpYTVDIlNuK9lfp4EEWdLGFEvEI4
kk32HRmxFe98S0K+itMWZnVj1kS2A6bLtHCRk+ggzuTGRIVdI822yYcUQOws1COxgYumP3dGkpoB
sLmVDw93vT/orWUgYkIpqwcY2oubYsrmfudCRoUCrLmyhMJMn3NMtfhUku4CUVyLZxI+E18xo9bA
C+nQ68kQDPVkxL8XTP/RaPYvh6p3A9r/b2FLqNX+OKr97//V0ib78dcx7dc/+T2oWRYD14qIInPp
F1aJD/s9phn2P7BOYEzxkLazpF5thf+tiDf+QbEOUAAjFnYdrK//HNJQxGNYApjoAtCgikn98v86
bYnCDdH1DhVJTm5lPFsfXCQucc6OtEwrzGX2OiTTzVj4ZzxR0BInRvF/jvV3vzdGf8VWOL8Ssf+6
YVoPxmoabCTlKrRFH6pFdCzpJjb2GFLcLdUnysS0lbpKZwWHHaoBV43dXr9F05L9bFVbefsyMSdS
DbvBO2gdHU3SmcGNBh5gH3mPgnKwj4Q2oSI2GturEATWYKdthAqg4rvSWVmmgMQPDo1p8siKpr7m
SW/c2F3ax5ffjRcINXNzps5B5Kyy1s3pWFIGoiGjKCPoQmOBpWet2uaNAXEYvQJFpMlmBgisyDbz
fT/0/V3ag0vYjWYO83PAVIaHrWrK8mAR/1Cwlh6vS0xzJ8BMSIUGRIh89ZEUN+iulCnCpnMbK4Cj
yaXIhs68o/qM41jmsCCJclGs6Bs+gPzCYmRcqZWmb0ZinQn/9rRE3BLSpB3xVSCQbPtpIlhEaYS0
7StaHzRfJHlAFlAEaqTk3zgsCg2/yqKwpBlPtJBMoTd69M3bfaLqtEffvLabupibuOaK+EQIdkP8
zKSjqqOqR+slE5kVWGMsCEQst7ou7uVoOyTLcaaVEjMt9lFsSQXXA6NTzaru6QJzWj8pj4gYFBxx
9BAAkyhriQoPht4hk6BRGSCvufjSfYidRG5I6nv2BaP6QplwQ/EqEInxORnozC7ZAzmF+bYVxpVn
3LjtJJ24QlX3gxvvxsjSQgTefsijj8LZs49+CUIvBb0cdMqPw5xzCLK0OaXOcPIXoj/HlbPnaXmg
mwRflwQfCjvFYSmuAJYPJGhOm3Sy6C1WLb6J6d4wk3PKOA3uRGBJL6hL9uW0oQzhbRpudplG31cN
Mnk5hB7ozWnSxiWYo+5QqtK4NWb7waoMvpsRvyGQPS1ufEuvF2FLh4SwUVG51zG7Yxe4I3l5k82D
3GS6uIw6OmmvfVj0+JKrVhxk159GPaMNPcSB5iLgzLP2VkQkVxr2bScmiOPVgu5rORCMfAUocSDY
GMeJM96hEPqBzyskcrJ9bIfxkzloW7taLgud4qAcoiezH8+aFR2Elant4PcsXVR0nB0VAfztP3sF
6izDJVfVgE2tOWo9N1qvPfkgxloPi+fqGLsz2Yk9zW6dLVBg5WAn2B425FYmL1aLxEn4wxWDLYAe
JG9U0DUWQNBQhf9dFz5ADn++QN4mlMPufnSzUaBtIEcavPoW080G6vaOIsscyLy7hbzySNYktc3G
P5M8clOp9K426BubuhuOSrvMEY2rVfLGgXKIsRWa20jW8y4y2dxQhHg2pF9s0jVdxVfd3iuGwHb6
z5zojeHxVYhe/IaId9toSX1H4OTPtugeopJKjO6P+xaNIL2yz/ReD7251kkqAcXX7r4SLE7QcGQO
u4HkkXAh2HSztOat8I0zXh3wygWY16jpvlJToo4cqSM7ug54dAOB2MnuTFmjupLyjmJaf2mzMQuA
qx4GUZMJlLg/SPbblbVXYxSOH2h08SbOzrQ1bBs3RkOxamhbL6wrdWPFZhuWRk0X3sx/ElDQIzT1
n5E2hKTRV2d3kK/Eu0TbiPD6tpA/6tQHLGoIIgCEvbOtYWtDNwrGck0Y8nwU9OivO9e4EurDT/r0
3KEi3KfC2ZkluvbFpapRDP7V6vRTsiADj/KzloGCR5C71cbonrhkInwb3lDDLe/JaqJondpTONrg
k3PTfo49xFOGiypPCnS6dURnw22cL7o9ng08N3cR/ZltL8FlZYQgzI2Dv6CZDo2NcKeBQtbHzYFG
0xapyRFeu0W7y0EtSwxMKBJdPeRM07CBylsiQaI9co0Qga970Ofs6JTu96lNaooLy17Q52M1F4PM
BqMVmlFC8K+dflOFviEJyggstAMYMvEfxijk2FHMN1qHcsSi1nOkanJCs82ZJj0RSnGTa89JGSWH
wR12UUz0vNmlIeTh+8KNL07ZfmvIQYxqHP1oM+wtqrtt2a3BDkBb0DUiGdL8DXkybuBMCOFZCHeM
u/GlazzCsVp365TJvGWSqC486/UWmUmr35If64f61ImrZpbdhnAp6k0FO19TNtxXgE+F051ouc9b
XDhEp/kjgWrFqZHQW1vf/WlOOaOBnufMi7GB4tzTIQoqrTl6lTjhANLOtodpNrWi/DDUc3KA4HEf
F+0rJeNbsP2PvbmmXtTuvkVHN4VKuTQrGvNHl5XiUhk6+4apuMXpflslA20mU9kh4ac7r2u++jJ5
NKYaznUJgch2mqvrDMt9jucE/W66Y/L7qtz6Fb1MQ2pFsxwzoaEfLOaNHclDMlAMzyrpbdEZHCtH
kNbrRl+XOT5Mjf1zrBOTDoz0Dmxc5B1N1OmsO9Lc5rrHjkmvysc4YsYcQGeFA2UiLhQ3qdLmp8pl
iT6MCZYNxAaFIx8MezE3Vqrfqrr4SYmfLPtBymBezEua80KVeKNAD4BaF6okyqmymWbb4Ur0SIzm
YiHHKS6rl4q1Gmy4zuPFB2kObOo58iF0gfwucD7YZKuX0XJy4f4NJBGg9UID45fpec0aQrrMthD+
/msFn/soNfuzt0h/q9XqSwyHXzA8RdBKVmFIe4uIyNigfbZuNEDn6MnZk2HSEpvSypAt5djG0nu7
bm9JZf5keyTm6kvsrHPftLUTg3hx2q6BWRJEjQes+OQ5ZLOAmCUL3NpHdVFyL7X0IGLC2fWxHO6b
TmZnyxC3spP+xnO015g3IkhBnd3gSVoYzR136yM9/D6ZxbdhnuuLPqcPdtqjp3RZ8vie0Cmzubtq
stO9JWk01sp5JeVc7uiMu7t+lX7pJbe9EYt5Ndt+D/WJ7bHKp+2oRce8pxtSJkfLGK66779N1oyo
dCKnayzHjUM9iwSUMhA2xpASE4+5gDjMeyaHMtdZMrvE4WAHANB61nOfnIxq/F5rxZaWxblI7TYw
/fzNyc2ran1ym9JHOVobXStu20QjFEIW3/DwEUEaM7vVjrZJlXZAnH5HD/geJMieQK3Psyr4uqwu
WMglYe+tLr1CeyOnF9v3YD/zbWuyEeev42Q8aW5PeqY7nctWf/R5EEtDa08W2vzQQwu6GagEX8uS
8EviY9Byds2rzMg8I/bBuNSczHzM2phFmSWXYth77SyTe1g4JdOKJ1w8qM5U/aANTDYFSV+jEVIc
Lx9izaAdVjLx6GGKzy7ZtMq2zzJFq7sXOvrioM5A9SHHd7XqLW9V/jLhKRsbEsBMZkgr9s3bbrDQ
FCbY0MPfMh8L51N3JdMaW/2f9yYGm7B3vRzK+8hCLE/jQYCTZn5oMsh2NZityW0g7ynCGqRikLmQ
9Q1BEp6Xm/TsfDcLs4XGGqDzkutfsXbT+L5+t6H9lX+CdzvuRUPyZL5OS9NK8SfsqSd9AWgAu3tI
8PSvEV6cEzwVAYHZ6OjFUplGQIVIe8Q/AIo7FuO/a4197NxQLHNgJ1HStLFS/w0ijK44cYvRHVD5
tcUzOrTiedSKA55TZkOxCPez0+Setv3zNdXX5tP77R50Dcd2aE1Ri0dy875YlmNXMGNsKqRLwzja
WJU0n8xGR5PWzkTABC02wIwcgpQnGgEIq/158dD0854XIc8ereU/n9HfrwPdMgRNbMTpJLH5fX9C
cYUyvS4SLaxLRByUu4x6UzO03FRjElGKT5e5haETddc/H/ejSmItaK6YOnY/EDKoYr4/7hj79iiM
VgsHnuZz6Vbeec47cZuh/LvDTyVum9qFtykmHFB/PvT60e/uwa+iA5UESPg07uwPTSydJMfBNyWR
bSQrfB1jjMpsBVRLFCOCLRm2riKp5M/H/PguAV6jCWvYVBSgDlN6ff91J2NuXTdaw9AKdSrdQxUN
26H+/G8O8vFmgo12EXfT46IMSzH2wxtrT6bqMNvgqvvk74qNOl4BHe674OuX8VTt6s9WoN8zaWCz
0Iww9A4M+rs/nwJHW8sjf728NNLRxxEd7cOfAl3w4STyjC0egWRR2CfN2c/rxyRi+SWBsG3QAUV0
nyZghMI+zUl+BVR5lARKh5hXu8NCtljAMm+dl5MqaHqGudr1u9PsYmARA8T7ocgBfWcsoGozvzcw
AmEhxEaCFOGll27OMG/JveUUG9fHhd05u46igb3Un/DindzUuZPZtHHQ0ZEcdulb49AXEtW4aMlE
ATsv0fejU1mCfvSYr00TBABLxBvPAabIJj4JpnK6G8zoc6tFW3ran0ha/6bM8uyNHvzUOroUzvTS
2vQiC66yvYwv0TC9Gt2MuVu+RKZxyszqLHjvNlmfbV3JlnLWm+NYiiaYhf8YT8amjLlHkbbLU2cP
lvOo6c3VHy3MNZ73LTPETvUQDaaYqpTqepYhRfZJT8qLtJwdESf7zkUJY3qYltl7+9oX8q8+Jb3z
ljYRevX4sEzmQ1r7IUVriN9O94rWGWR7+8JVeaxHslPRYe6Aqu6zJT2VwgYMoNg1x5ekxNJt8Msi
prosh5fRZbOS6SCUZbOLLRLJE/EtZ3419JTgPTn+qK36kfnBR6ik9gS7niJoGKAB7Q1E9afKw2fh
STz7SYdJwH1AWvfZzkneHMpn5dcn0F5F4GANDOTc7VyPXALpBFmUH+vW2IzSf61m+xgrhpGsuRhL
9jLF6bo2PuTjtEuj8a0kFDUYAEeZ6fSpILykwRqsdfoX4bgHr/NZv3Jjx0Jdu654TGL9RDUcuALG
KuSBJC+aXl3vYlWxl8mqVyelmBNnVB4clmkhEvhPLCifJtp6GypyJBhoPEVrmPj9IKgoTP0VTecj
EIlp1yDRDVLSx75VtenuWk2/ibKaXkV1dsphW2tTxeEgakYivbGUe5p9NZL0xT32NF9tG+oUKvH2
ol1IAc7xSBfqZrFTMxzM7l4MZn+pZsHKt88upted2QiDeyBV01noBIvEOmWOPLM1PfmK92ygbr+T
PrFq+qiwVrYFbvzYSA9wlpdrXssbUsL2UTQQLmllpAqShXwoRnaYRFQFgp7z0WrFk0V17Gg1g7in
OPMzK0aFO0S89EX/pUaKFSqxqFAry/448LZt0zp97f3+kTwY8m4XZ0Zo6u40V+0ZD3pijmo7SBg0
qhLXTOWEfZTj9WzIba07mo+rmUVRxDdQXJExOdMVblcajkFyWLOQaFykK3fnUNTKeF7IsuITh0co
lBl/HW1Ke6xfPMkk3FBmu2knPwprlomBLXv6A/3kgfHth3M3Nz8jA0j5EOPiFHWybXTMFm5r3fqJ
/zB1w4vopgfE/2HcJYrgV5jyrkmJTPK2sxG3Plut1pxEkxyUR4CnSSCrUfq3Mlu29NJw4JjbAvQX
kR5KhBFn74z2VXPGi02UU5ejNdebfWvMB72095JcpL5DoRpRayQD8ZIO+jWiz4zD/wbD+Vste+Ke
xNYQ0FOoT4hm3klPD6slvw5Lisxe3ya1dsD0eTfjPGw9de4Wcgj1othpfr1vPP11UG8gPV7womUn
P+utdm+VhUheulYb9/0EXgj4WM9+CIZvNZAzN7VS8oVjTi5ttoPr7wnu+eGIyS/Y8EttB4HWDfAC
qWNEMnW3dQYp3tzKoDTXxlPotFn1qXBT+2GYspaSMBfdZ2yMDXnWxVjdN1hBLjhs5v3iK7yIXf5s
sTfk4V/yZ99NCAfvZqgphpE96n7e3FFE/t4L/ahGgeMfxpE9iZ9icGxqgeNsbxykKNNR5VG0ndr+
zpW1F+qzqf2cFUWSU9IPFDijgvrb7BF9mbNTWKl3dbqKG+LRC+xEKcAp2pNtjPqDpmXYtcrUfRpS
ARKrs8DVFZNxh6ii8DGKxNOZuDqW0abbf41zqzllmVwoRWrE4BZrVGwFCGUTrxFKyGj2TdEd6Sye
CbOzsKsg36oBbIQqYncFEe82HXGvT4W48Sbvrp8MTHVsjzauQwUiiZjf4yE7VTH6OdYCOtUPltRJ
3j4jIPzczDMpnC2ZqbbbGSFWKXEyveaCzf4exOINjUcxBK7b19+Mpf9ullhj9YgQq7ERFIHLJqK6
Ba21f8VxTQIHKWviK8lNIOwJZl7bcr0Klrp51SYpT3ikFFppj+35Q6mrlFJHWaRXalXWD52uw67T
uybZZo2FeQ/hjE1FEdOnOi9Wn5mbToEd3nieWTzDEbi2bFbEkaE1AYAhkZZtaBfbBTG/0ZyGcWTN
X9LE+kZOtF0efHfSL7Q3h93sJdXGFSU4RkHBYgNTIOl2qTYTho3+L7mlfuJAnlGk6qbmPY3IdlcD
YcBENkkS63mX020NTZxCnWfU1wUYwOe4KZpLOehxtGk80W0yA+v1ONfe124o3S2cSfkwyzI6xml2
Y6PBDTCTXDwC4MRxxLxBF3qe/YeR9cVjL+L21EKNQYBNCN99Piw8yMhHaV+jjvk/pJ3JctzKlmX/
JedIcwCObpBlloFAtAwy2FOawCiKQt/DAQe+vlboZT2rl6NKq8m1K4kMBhGA+/Fz9l67jYs7bsZx
0/Z6J4f0ukza2/tG8zbR0EasSDrgasVbS9RZlOuF0Pil3fspVsgmM+Z3PM1PwH+hE5IssiEn3n3s
OrzQw+QFH8aY2jS4slj+qW1bvqxVj+twQUsidf5QQZEGfRLJtiPzJHd5xc5/I6HQ3BjcjqHX4ybv
ep0fgpuyj/5mUz5TipQbDK7+MZ2d8gl5efoqFrUsL0EjE9zIU3J0CJO8zFkn32tFJBJHlHhnVTKJ
Ajpd+zoPCnhM/Rz6VqyvuTk7+2KFpisDxdDXkYu95/jQgXbJJxZ0UyJ3tXmeD1OA5DUe6ZHqZLqr
EQh9MBdzt3pVzzg41nM/GrQgRBzTHykC/4V1/6H35u6ElIJQuYYCL8TwP8sdJTaa8YZ+ny3OhdN+
cmnQvgb3ubJ2zL6O/Yp7cNV7EmS9befN+a5TRSLop/ce+ae2/z05aX0XJ+su92qS5QUq5mMPu2Sf
cF/eds9plTvbmsqztlhE61uk88pE7MyMqCOQI+bjQiC7lSTWY/RyHuOC2CVjLWEseE57bTwSDcks
fawJ2J7XysQ1EmDzLdsjIxHcTLJszmpeLzwhSxiY4GAg7dDS7otPdv/qQDB5tKQdCrGm+BwBGWzG
oHS2nTVfhwrWxU2MULF6oz74TlznybWMgaNLf7Lq/G625jmk430t/OCrywOkpbnaLPRmthMG0w1T
GHyUWKvzLt/2Nq1fo+AGNIBOiRraeD4Hp9xoE6ZX46Xz/WtSGCGkjeIgp6AL9aT3WmZTpBNGeswy
2A0xmid1hshErStmufgVJokVMrZDZFfPL4QmdJHtNOy7dVkDBwmoIWA1+5thUNbPmSKMcC0qSuxj
SLcZwogj8oY5ajsJ0CULnOyqsGczy0Hd4LQzPjrHv5LEZl88IuH2xuSID9qVI8Y/0Mt1RYarFZTR
2FG/Ik7EpUEvGH8P7eEu9Nbe8Y5chXoTyI6o3No7zNqHR6NW8dUjPZ8SVNrjb/xS5d6gTfIw1vZj
WUp9T3CH/YzDDbiMhnOLixccsqx/uvNwmXQFFCBI97NtrI9dTaWaOMVrF+Rvo4N31YlzRc9UPnix
6MMa/inBq8sp6en/JnP/03fHIarEiDtb+97w0Khl+lMXXbtlZfkButA75T6QoUFMHzXpdgcCA7O7
KuE5ikW3HGCFdLuuX4BpDZSsM+Hi28HKEN3Hjb+roORsqim5LnGwhjTEIAI35e+hrfQj+FJva3pt
hIKTSxU3x9XpwBJWj1TZjKErDNS58bbW3mMz9VzudpcEKiScAEFoPfhkpZjtEyG9YT2W0SA0Ytc4
Tse9NpT/C6oTZ0aDYB2IwDxPyeIe05LI4q3DrgfUw5XJMyKW8nmRzvzmTmPd7hP68Oo6YYYpNu1Y
G1s9IuBZa8p5tdArxAda0klnoWdOymYJkeTenOGzwFejvm4Pq51hP6QsbYYHd+0edA9I1GiflGRW
TTtpLxomW73HSKUfgj9As0htHuvxXULrDGfthbj1xLnXWOpxr7SYrFpgTktSkt9axyGAqRqDphW1
yVztk9HIDm6+hiwtn5OJnr4Q1qWx5NlUzYmO1hejDBmxIEZZ4skISJuxga1HmKgHSgKV/rpJdX+1
LfusQMXhwcify7q5s5l0Vj5iGlyRBaohKGItczQv6e+70eqvWgbnwOuLJ4mrGh03tUPslcepm6+l
m4Ay4ehFBjBjbVVoXM2teM+WkVUysY96wiiIh4XwAMv67ErrFaOu88TknYJKjvMPz4Sr4WW95sIg
3Mnn6j2uLGczL+MPXCw+lKRSHrNsfTGWoHkkpJ1Cnw5fNDvQegg8iHc8PkdnCJows5J2Z+e0BMDN
dMxetdjS3zTvPRb3ME+BhDSUiyBGGBU5+Z29xFWkHGrsWV3Y+KwN9yQCgzp2z5Y72TuLWfgmyKzH
ZAieYoPL3nl/esscQi8PHj3tJhFYNmqhRiWhNDiiO/V9UC/WvvQZxZdiDpd6vKZrcHbcpjpm1DZY
iTkQ5XaC5b/NlihHSnvi2UX11Y/Bt50Z14pKHFthH5KK/GkP7rkj8P1aNPQGJu9tZAvmSEFKJ1No
ZHL2yawZL5l24vPw9m/dYrUbklTjJ5T/14I502VKKnJYk7kBbqLuJsK39kkBTWqmfWuFKli9c0f6
czOk0OlcNki5tCu7MmHBAy7HQ6Ks5QBX45nphgGTiT48RQikWXdMdiI3HrPeOSpjqj4Ch0p5ugVv
L4bN71vH2z5lktnOSHnF9Dx2PdqKZLgvy8F/mTDsMm0EZIQuI4tIzkB1R2QJn/DwpgelD8pX7gka
CGeqYakPmKydMK3jg9Vkv+Ra69/NLJvNXDt4+Ir1l+gt/xQ0CxSf/Af8LNpAXvujsvvrig09GhPX
OHrVXEYFGc7bqmhfUN18xxlatJU1Nqor+9PJChKH/NEMNaPxIZ29yM81Iz0k5cirT+nQYZzVybXM
gEvAfQ2dEcenK917wkuhvtB5sOQEqkc9cIWy7eRWBz2pw6CY96SOe7Yt1HEOaZz7juWYhvdDTkg9
FXYbPNAg/imWtd+s0n9dlPmHeSOC4wZSgSWvqTnJg1VkHyV9wD3nXyMC4NYxDXNrMvHwIM1zeV2S
nKlLufqHoErZpwCoUYN2v9qBbv04Yuum1L8fpLzSIcc/3BYPQ9dWm5wkT+yQzi/Hy/kRnkyP2EaQ
47WkVk62HyIZKremEue6AilbIp1LqQBPqKvr3yX5pfuRb5nc/ENZPJzJ7N01PKqXstXPRUqPv/M5
tauhvbe05J3AqwOq1b52nXhdAu+agGjQWWPzRog+ix2jxxFvvZhO9qBaHmhDlI+MvX86I7UQ7ulz
a+slnO1uQWifnU09aqT7xHrzwCDuc7T54LTF70Ty5GSOsU0LQJFEKiNF6QTiowxehzEFmkz02zHH
dwxUjBBFWJCj5QbSWfpg3Er+Dl8meUxL+5p2JSgI5BFdbrwMU/neyPTAVXQ2wuF/QJtBYfyg+D0G
mPJCzh60E3ty0xdkHNwjgd52NtxH2mjMVkYjcrr2eZr7V6LTs40xdI95RiRZ0/bnvEsutpgPKp/6
Q1zmpDILdY1j8xxY/sUPhqc6LwkwHZw3OWB77mGqhbmo3mG60GktH/I1ffUwi3EDTDvZLEcdl5/S
1695LvZugCgrs6sPUKL5m5Cuu5knsUu5MHdMKQZaergMXHbtTTLmd1rhXTNpM/KJy/woHPlFMEQe
pmO+s8f6mimPnztBt3bDgXB5drYc0W3RhBbWC4Srkh4aHSXog4zNH4iTRjU7IJ8hnZ6i53Pqm8Ni
ACwaoJDvZngE/JHmbNOK56lN37p0/ebhlmcJ0HHLfKIEHdVFxXBzSFb+Y1HilubODUxmzbNnTjt/
QiOq8gdXU1FCjCW2WBucA5kpUH8xz+dgD/00u3IwzDgRrTYVi39dJMkMLrbMHRPTqAK6/xHkCFM7
u2y2M0uQXBgxlmPuRjY80WgxfG6nOv8kHewO8d6055i7ay2Rbqsa3mGtp2vnQkcpB+eeFsLT7Dsf
XYCW78YB5+kCRRNsERrvSk1/j1gdFP0BLTrLtymd3eAAqY3iUfb9T0f3X2UaEPcMYpRVUWMZWBNa
MqVtAX5NawcDB0vx1rJBE9K2wUls0lWPHQ5tcfywOOXdIoibBUoAhKI72b2qUEhp/8lzltdZg861
S/UD8HzBfM7eCzc+oenLN2JlI2xMCvpYkWBY+el9ukLNyZX7iUluYevgx1ZxG2NumB9Nx7E22DDZ
48tuDNErnIpgfhNN8tIMHFpB590RvkmWqyhe5CJjboj6UMIE2SoynkOmr7RF50siuvt29u9bmLyi
MWyMKVmJKG/6GgeWgFSVz2kt9mRgs15OPgUTnKJZridy0amhUmbAUwzTtiR7abs24m2U7Oqpb1Gx
g5MK56WjVU7s8jRn3sbwC4hzLScKZIY2p+AEilUcimA4aAOtCSqQR2ttdARvdryQavi8dLPDZpn4
h8TkQGBnMF7FajlR7GueqTLExPiJ/3D8EB2NM9lULGj2NQlSuVmGWjwNkp1uU1iZcVp0/HtC0r6x
urX6RZyGcfHATyFlDiIAq2eUeDYN0Hp5MuOVNjbksKYPXOROJHrqQQTntCntfd2SMj332cOQC9pj
sUPfEYJKtHjqZSD+Ed+hMtARtubO6I2QyV/7EHO3bmTmuttl8CZKTh9F35Aa7RtK2eHFjZvhupQi
vhIw0kRtXyt9F7tIKEyzUDZ1loL/NXpFek4EmyUr536kIcq5fNoBgmLtoYxrul+OS5S2zbzvzk6D
YNc3ttww6l2rrTf1/R2m2KdMizXsKvlZ5v5ymFY/PlDyccwXH7VGQW807rFznFc4dhlGO87Kpl/+
LqokC9OehlPhzj/WAuUHzMAr5FKU75Z6Q9bwngXutMkpIDb/eGTaNosYmeGWa83IVN0DyLssFDK3
DgzkE/By2tuOxLVt9GL9LBPT4Gnl13fH8TCn+qk3MvsoGHJGrm19442BioQFD1xceTamlfXbR3Yl
UIpsPLN770BrMuNvIpH458W21lNrJK+SM/wOyWHUFSsOYY2gU8JT2ShL5/vur8SFvtgQI0COPZtT
hHHBEDvvVhd3nZzQxpSBeaxSPqnCY3G08yxSdHRQ6VHP9RhEMZRLdIOe80ul8b2UoJNpyOKa8jvn
fjTH9iKcYObCLP1mcFKumXlqfcyvBm0wclh7Otw2AfebpahR+XtOz96AGC+s62RArdF2D91cv7qN
AxphLksM2Lw3MGr92g30W5OuCV0XJn9oYper9s6UVTV8RnTKsDZvgyTgMogMV+m4p4GArjAxO1Rf
tw52amJBd4v20Fntfb1WOedbt4nWDvcajX47HF372rVMrFhwjhMmM8AR9T1IuHUX1H4XYOpwqp3d
UgOZdFQgfk4bjwMhPOklsqoZ4uv0Phnur6oFgcynQxBtE7xa3cBtFTwbdM/L5JX+w0OgqvJ+QWS7
VcBhD6zxBRJNedAEu6PJMihjU9ncfpkiBVS03uB/0Mc1eA00uN1xDFq6GdUPJw6AroH1BuVyqR3p
AaX0nI2H4btaUakFsUbwPe8xc730NueUYrV+GPP0Fsz1ZQK4Frkck2hYLCoOF64XpP8leY9TcOTz
yjGO1ruufLEz1+DVs4fnmfvWa9WypfVO9zaIdM3TmVJOJsPPKoVlsspaRvC+6+0oOWZLfwEV2bwh
VolGiIxLHl/UJL60bT312rxrIa/TYhjibbCMSVja032NvijwyDOXdqRaLKFOUzyB+gNBjKkO+ljx
B7HsPZjYYV/G02Mxz1ZYu4XYrpUmRUiWURfYB6jJ57hHnObkVGdFMX3a1cpqhFPZRjMbdzYDN03j
qZ2udvqzsrs0pDdzMuog8o0SKFH8zrz5JR6+54UDL2em1MDA039BX2TXCqwFMll6aDz5MTfpU+MB
SxUJ9M+uOic0TwcLTyuHC6X7n+a6Rs2w4udRtJBGhq7+k+pyvPLjeClcgbIzfdB0BrhrjhxZ9k6b
/fTWAXApGpZjqb3D6JioNPUxNeWxwmm6D1LvedXongarOY/xUu865FecHlfkIFn+XcbJn9ap/hjd
eo0d+UA9/l5kJZH1ya2Nbb8lokRX6sUKFZmkal8NxDJeYc53vuci3nUo9qQ1v4J6fKT+gh6cmjsO
G+egKreyo8spvKZxd/ns+lwYur5EhqwPgA/UxRwX2mvVNP3oLJcDgVLdkwPe6Jk1iul0MRNEs0gI
123PZH5EXp3ZLb793KDNr/1+Wxu4cKLSGN0/Q2klr0ECmLBYOxp0Fs7aWolqPsaCCDGngbCw1K9W
BqEXqAMyOca9vUIXMQuv3cK8mrY12Sxbq0jr/eS2Yns7veP1jcM49r7wRHXPTU2DdKNSNw7t0plp
OJmeijAHRfgG+HXz1g7ddAVbOiH4dhwvq0NUOTr0Ehoy5dxOe1uKnzRKQR9QvPvsrQ8Q6lkiWmHu
qem+htILHny7/cBQFVoizu7HFGQs2+iANM3Pd4JUjYTkwKcssZytvbh3KzIDVBDRwtRnlB4aa/yw
z1nn4o1KK548OW9EgfzZbo3fVpv529pFmB4MyNS00zaAuE2XUiTYI43eC71OkWeBPKWI++o5LN1D
t3zx4vQx9iji+vWLJqYTmU1nRKtMPX7jhMbf7fhje8lvhYx9awxeclxSbAF58uYt8lgG7fPQOqe5
VWEBcJNlUlSfdcVpuRjOlhblvmR92qClh+Io+3UblMEXtQkGEIinqGv930lpxL/ylbU8qK1uh9XN
p2GJewwpnVsNm8XGFE6X7FGWC28hGevzXKSHUhjFlkHVHeYHLKXooY0GhW2O7faQjjhMGg6Docr9
D8MwXle3fRALxEoNoqGuFOa53oWJ22iTi+VF3soAVubBsGnnot86FieMNXikStgyWVGbLLWfqzJA
Ma2nLQFN70k9fJHSSblG6gPH02qVmzjBt2YWPLNyvKpGWZFXesYOoGpUruzqNN7VJslhsvoOo07q
0HPe4vKwoQmGll+xpcv+tBpzlK71zhxjDa2FkW+7Butu6NRx8e0q4nM/5UvXHfuGBnkeG/f9lJ8M
ab9XNULRwQjELhuS62qr6YKT8kefja/N7C1H/MAx/YicCEXlLJvWGZ+8ot4FJamqgG91qOqCJ0XI
Xd8WXuTQLWHmJ9lSid9Fd9udhak+VqzmW9S9HCNjfr0t4ah9OEs44HWce+d8NHatqt0NstX42fQ9
GLD9+oGYRpFPWV7h7e1mslRR9Uj9WyjjfRkU7/gGDTMZs2yWmGhzjlPpnqvRE+Tg5x9aiu+0t8dn
OEsYGeqBRbmwVkbyqEPgOd63NddXtNXZyZE225URhEuxXrM0sZ8sPAAjXF2H3Ybxddij2Q91nwUb
LNFvKM/vHMiIKCCpuxv/bah6xZiM42oRFEzRO3ZGmIIpM6dFbWl3HvEkWoi9upNrrO5xyahUlCpe
vNl6LCq3Ir6gtPZ4SFGzzAWNErRFN727qksO90Ma9zR+W4F8zzCltUeNaU2blN8pOfPZr3BRWg9F
s2/2g/dgpx1GlhlAdLyZO3NZzpP0Erqrvo3VvUxv3S4BA25ro3hfINJXvfVglcIpLovb8KNqchZ8
HhuJD7NTInvRFg3K6EYXmk5M+wMvMh0MqNkkApuHxmZGXmCHAs2n1PLpWd7SRGNjtm5kupyaImee
wF6pxVXR6idN8TAVRvU9KWoboyOuY9uNvOhd5njLEHkOxR1Gm4IHcggoMzhG5fm3m+m8fqs1T/nN
RQnicjQzpb6rcmDTJ53KOSymXPv3nnZryUDwjeYoVz9R4+2/CUTWTU2awUL/2aFuqjvTsA+6CiDe
0/v7TZQy/HLCWBi6Dox/46mpqjud+lN/YjDEB2MmS/Aj6Wvel3anlRdF6/6rM8d8+YLPOflfGvHJ
W4ovFfQ4TwJvC2LIYU0oUp+m2Wzk1lqr4gKE0ltAF5bNXmO1WC5CBaXc+pTr9d6dExuXfjnbCHKS
DsmGz3mpCM2+LMSzY07j3oo91e8mlcLGY/ckPrtdccPuit5dvCuRLkFwLlbhqx9UfUQDD+hKATKV
LJ2bOfBn4yMfslZssA1xdk2L0RU0G1KacMawNjbVMzPhbYbC/kZQt8BQMgymOuvtdZ8sJZL+eJhN
cAQkEUQYPMx1P5W1McJIHVR2aV3PSI8B9Fe0Q9gAq9/0ZFK9T+nNoDLKXUWJm86qtenGFvUUnxit
w7/V5Mf3Dw6+qep5MED7omCpQBs2FZPp0yBR3W/LTlrylEis2ZfZwydHb4SBR9zmNEaK3gaeYyxC
O5E25+mLLlY9U3L5rbjcyOp6J+Cz0rcWhSWeTHdxPsakn5fI7gjRQAHIAPjRIqSqRkyXzzs/cXsG
oulgIqfoTGurbtrRk1BD2qOHKZeYI55qG7Xx5WR5+Dw4a1gPJor26cktV1cehiTjk2FcjMgWeGjj
3Xkc544rKuA+5FJaHP11u0xbAwWcz4yrhJaR1dTudwUcFl6r95ZzI+rVOjqG23j3q1uyibCsI5sN
zGaaD8UK1Aty40Bz1UhRA8BkudEqkBGmzxKoK42Bwm1foVykDiOzcm0unWj9c46+57extIp900ma
A4OF+Q7F/iW3GEBu2AVRnUzGND5WbTWkYaPrlnmis4yvBEVIyoUCQRutPgNBfzKsWDHoXZ8mQuAw
xsVJvquGGjDpcBtb+jpjUyzpPG8IDWA2iz6ipiBykjybuBfN6heKEfNXlrOxwFr5K8ektjK20h4d
+dY6k+h3nNSC9mIRqKEx2xC3glSfq3OFbUG2W2+0f+x6WOt9naEvD2ehkarlCHohlg6u9W44OBk2
ZAHh8UhnjVAnGXyVH1GVcoDPrapE2ZePk3No/Qxng3IN/eS46UuRacS52pqNBSt+DJP8VLvV/Cfh
5xb3NW0T2m1pybmll80Ucyy+AW4nKV8G+h0dSq3CGSOrXYwVc0TW07lwZPpFSKvvbkheCjaqNv3P
CoTrVYMruDrSoKuTwkE2bj0sekw6WV69XPMoB0MxWg/whmBsM+gqj04+++42h07y1VgWWvdeq9K6
TEj9DpIMQyi5ruthgHPArFA2FExkBsHiKXRSnFTaFzMlm42Ai+LZGEL0+cxfZUbMFc17zdJpoqvC
5/BXbe9myLQXADJ7MrtjZh/9TUy/xFptaUp193ibWSIZrbyO44DrxbYGF897V3SHbCEzmWBmmA2b
2h+NFwfTUAKEwLYPsV2ld7DmvGsjsECRzlp5oYkIoduNXmW+WEugJt6syLCpGOWRIM7lWaWNeaWl
QcO87ehWhr2oq61fZm1ybEybR3OiCyjpVNFm27uqZmUjO2N6QJgFBmq6LSF0loaCroUcloMt1nTc
rnPC+sg5KgZiWy32N+4TO93aoE8gBBfmtM3jxQhoUSDnVhnjPPo+db9rhdvc9dnqQ/cNluZYme70
4U4+8nmCL9mHek1zuWkaNtwGPB0EZXf+SThATnyrrPyG04jjkDwymMMlXVzxC50T1X9rNPQwgDY8
oK/h2ySrBG4XLRrEmNTH0OsA8v2p0B2HQYa1PIxn4pk2IPvgPyQrPc2I5UX3u4yM6BhcBATem/9v
ciPCjoz8JPzKQELC0wBiYjA+yzWffgy5Rsrrz/qK1RkoP5V++cbIsFyi2RxQexK9xXY8+4m8L5TL
Gm4KLeNtOzT+HzG04/0UYBmjAG7RRA1snLa5ANKf88r/MTWEmSCBUpfMw7vcd9wIIc4I7qXKKjGr
ZsngPg+AnyqKIg8bn1xgu62Z/EBhx9fWFhXE1ee8RbIPCzuTl9hIn4K+BebtDF75EqfDnSTfZow4
i1OtD6MmPmVJP4Kho9slvEqiNCnSsv4chFU/akOIX7AgsrtyUrBTXLOjbedg2zYKk+PUuLZ0f0pV
PTE9QW0njNbeomwSgKhaOR0H1bt/sralkFpudCocyNaOLlz5hjQ1xYfkpISHzSvSnEpMwt7Opnae
VdkNxoEMn+meLswUWXPb8RvZ6fzEefdlLB2Qn5TwCJlHZ8lflj6uv9VUfiqPbq9LJ26N1umJsj+5
WuxGjz5zw4JIvR5xuM4CbNxpgBG3J0y1YzKKwuTm1PW69NqljbqDvhhAGfJyDyGVMd6vGckhmzk1
068sCWJ0I3JoXrMy44C5ou0B1u4WGIAnHLaCVLhHZBL+b37t5FHaMQKjMWmMO6cdxGuvvOyrQXFi
YKtTgb+bGAsz5qMrLbf4e9UR/AnXOKWJtUsTervICQW3dl5KtjTLvnlyy34BhTLglLjPOVb00YoO
Wu9L2hs8UH9NE6uvJrW37SWghVmZV8tduS+p9rjvTb3ULgLRiugvv2TksAxBYp2g4jt/GNAbD+DQ
c5r6YqL9/ff7pixgeIshpNuipljPqLuCnyobzS+xYkmDdhW0T2mqgh6DPMkDBOSt/bEwBGtGpitW
mLK2uY1jVKJ7mwDWhIYNgv4h79h8YJBqNEcOXyZuz1OZ1A16TGtxjpZguj8PE81D9I7orgjo2iSx
puAmZVjx6vQKUL03poMUhai/Xz2imq1j5s5ZdC6r7iTLAEIxjbFT3Rk+VSuKrS+9TEC9R+WUdVjh
GfjmeBFfGpzHWy/Ty04kxKrlIBxCygZGgbDH+Bi1KHzcQIa+HcSpmTv6pHW+rwJrGjYD5tw6wpdZ
/pprTu9b5gr4mRbiEHcmyTxjFND0/oNQ2XI3Nqjrt5kHmaXMLLt5X5uebEMOCql+HkCrMsKz6x49
aYdHJJjFZP0e/16skTyP9Y1uSvnGA+wgRuQoAgymHDXN1xgzWL2aQFRq6me392tMiiVXhEQPcFFZ
6ccXtOLGVsx+FtZBAFRYZCSsbdBF40LgvYEZKCriOsIqT+rg1fWTZI/LXD5bDYNTrbTzlro2xWVF
1SU2OSe6D2nqGmOj9FEuEYL6mA56vUdhZT3Oq5v0W0FUGqsL7tHs0UUnG2/IwexkFAA9w7sACPbR
UwHJfPZYrTvV9e1HycwIbKGHrSDrX/sGlXLvd8Vvc+0SdmNU1HR43QszACr2TKBZxa3WW3y3i1W3
w09f7mqYCvTKxMTtUi8lz88ac7bbNA0TQaiwjXoyQXqe2l5m90w5v0zIHyoUiRn4UTJB3XhrrGJx
I0wbfKBlVbCPFP1oyQPxe0Yf/WP3nzOF1hpLJo8WCYdq294AkqtK05aQohs3eKLPMp1lwl0KU8jh
ROn99dsFt63mUg/GYO8q7hSCZuqUNvPfF6ATzhPR4M5FcpA3g766XULJZQe3k5urHDap2Wr4G6k1
D35RBNyXGOdNQnXcJjXGEF2W+AVZs3xDZY/F0RFi2Y3umlsXF3pkcRkXX8e7FVDv2YFe52KVmbhA
hEXxItg+2aDmcdHFwe7LLoggiDjIMlbFydgaZ5Ke2vRGnf3HKsBQJnZPPiSBhANS0ekQDWuB3/Pv
AobNwFvIxLGnzAeaO6OYU6mMaZEQbscPQyKLIKZp+JGu5xTQ9r2VEY4K/Vo1UhzQcKKnR69gjIjQ
ZjprxQn0EGeJCXmdwAnpVosMcf/S3Q/9vwUhMUCVeK1G4kbOtAjs6oo+LcjDkQAu3A0+n+4ucTwZ
HILUHW8Zfzc95MyDul+BZQlElDwXKJ3L4s2osm4I6f2SCzKg7uGuRqf5HfTspxuNlgNCyDS6XqhG
CqnN0sWrCOuUc1WYuRmf5CLasr5rCcjID6rkZ2964tXSrWE0/Tv3kEtjs9FOEulSKzpTcY8KBcgc
2nNLBsnzOPQxxcw4JifghPCXTHcQ+KyzAjdHZ1lLycgIXfRmXWvH2Kdmhhd9gzDQGl8dTiB+RFmE
eVF1Lkopz7iV77k3lW//+Ax7GvHDrhySQh2muhDOpuOrm5DzavDFlHKy93SCmAkLewBpkzng1kfT
H/1QpEIgYlEaY1CZxo6/y+2AXEiBf/2R80Ls7V2dCcwJM/FSNtmWeMbSZalCa11ouTqgFV8SolO6
Z406Jz5xsuf2k71mDoMoqngb7IBbPqPzUm8rryDJEJmA9YDOIi45J6aAOWgulgMTwgIff6B0HRzA
odk/qfL9j6KLo9wnRQFt5Ma8qXmNJHkijI4+TFK/gSDUbCHl/TRLjB42xx5aESDAquQpyZli4zQb
USuNf6w++IF9kBURwqhNaqjQ739te/8jUNX/D3bvX1hW++/m/rP6Hv47we/2br6aFlhxQkPrf/39
5+S72X6On//yh6geyV95VN/98vQ9qHL8Pyyn21f+v/7jf8H0Xpb2+z/+7atR9Xh7tQQJ6P/NpAIh
9U9c0+3V/+u7bm//P/7tP2uyM/8Fy8eX/wNgZcl/F0xTSHR3yBlHGMO//ANgZZoArGgIBI7E4HXz
Yv4TYGXIf7ex1AdBQHi3tE3Tsf5JsDIIiRZM74UwMU/e/sn+HyGs/tVv6gvyoWm9WTbvUWAG/+8c
9CYVoy2lt/Og6os96mmGPxsGnJkq9/gpxLWKJ+d5GTJikHK9jkeMhyifrC5Yfie44kjkS/3qk/xT
OrqK2/sDp+WMeGQyfo6ZxCRszen83ucwmijn8/lejm7qn0s19gyVOM/gNa1642uSBrPQgLRPHPRV
jViuMzwnIOUQs2dYFip4/t/kncly3Ei6pV+lrNcXaXA4AAcWvegIxMB5HqQNjJQozIBjHp6+P0h2
64rMvMnOZXdvyqxMSUYwAoC7n/+c76QwEJqNIkFBux4WpWHHQc2Rh5DzjP9kJkZJ36/o7fvKyVbl
AfTeDxqYoyLIMIsRpcr70d+abZ48znNaVzuKbHgFlej0HhFzpA7QcKDCVjlOXlBDfY95qKFhL5jA
o9BWzKm13npkHIZtUoru0R6TiHqgMYNm3baKKW8dVY7fMTYex+jCyJr8QEafgxNmIHoPC06uFkP3
Auh3+eO3S+76V272d0LYe7oiX6RjURjuEW0hNv6z6/sdTZ4UDQgh1z1JzFJdZaYan0L2oXr796/y
8XJZw7oeFaHClo6Qps9F+zuz3s/LrmfVu2JtlVQzVXZdHIkstfFxiJYk+QxLbb/PCHuCqIMluSp5
Qecnnfr965XFmr5K+leq9iixpgkmfy59Vbwkvt/SAMSaHOPgZKa0U6hFeJE5ORGOxRLJgGVK9FkF
0bncLF08fklBtsYB5zIWyre86z2w0hEScUk0kjKxCfMrhusIKNjB6+bQO5MzXRcbt23niYNGyLUX
cS6XG4m9i9MuwRw8Ucz08ZThIAUfEukLOoeM7lp2guSgTVUuE4VOjsFiK2+3LJENrAuzAlWny+gU
mB4T4d2H42o6yBs2ALtFLbLZm55uArvHwL6ZdNfoY97IETZJ4tKGZOhCir2TVv13E8fmM4VgXrZ1
Gi9lPDPbQ3xsE1TsfsF5f6wTx/BYDnLnrfNipngOfYbBmPUZHVQZAzjoQTXbYaiPVq0nTd1CRTKW
Co9YOCReqGHYNIvFbEhnOI2ytcJ6ExG1Kzbt5BoDWp8mZeSbhXONWaD1IYIlctzIhY9gQ0Vs9tpF
Q1Tu3cFlY7VYikE+dL6wJhJSFTR1mtJ6EXEEoL7PilkwMUG0wRhjhLjc8JFYtwsbQB/mRqxwDiHe
XrYQd5xzytLJ3ZrDGGIFCSOfU1Sf+WcEpDwLKdWmUkH6BV6URtF1XXm8z1NbS1KeHMrr82WM8wJC
h9HfN7lDDa8RQSKgjSuTT+zs0FXCBufHiqV20SOKViHg2AVDgjTGx8ueiojMaWdA7t+4jj/d6SjE
pxlHmpOjyWgI15YkWXSYiB1hUR/SsN3WHg3WXDpzpE4JmWB57XJU8ljKyTiJOzriA5yPCYEhCqY4
cJWIZ9jca7Pc9SKFc1JXiXjMoqF+G6M5eyNQR4oCjzYBMANgS32qI3pBG7aizjYjduAy9KCKoDMd
de75SB/MacHKtBQRWjTMlOzVKDPbezJlu1ozg9u28+I8SW+ZHqht1KeFOXY7PXXj26Ss/inhU7QC
RemD3jquTct2NEoCqPlCUmmrHdtuiaoOzbXrZbO3HUHKlbuxpJ1uI3pviIPOcrwrGFn2N5fP+Ck3
jMg58zS12kj2Ap1zpoTdOCzRart06r5ztiHCEi5KK/FUYCZENvAIlOPdbLJ53GvJCR8m2pz02yQq
qf42e9xMOcTobI8M5Z1woKh/5DxgGGVU5SgYXjnNw0JFg1jt1M29iLPpzelH7BGjdNsTrMBYunxH
NfQwsR6+8S2SRwmpkl/Lio1Y77x5YDhUY3+/AYoh02O6aGCjfrEgM1Uz7sxN5AKJDsBkeK8ejU+M
adlan5GX9X5M0nGv6EvTbyAD9Rq2gpMdmA2GKO6ttfwrH/Ny2brAxR7ipW8ulF6mH33BQ28zkVB8
RrCvCV2UMfvTSGgeU4sYrTvfbvXtrGf+M24izt1W70NcxKuhriJmKBE1t2Oj6IxTRrmHYBR9KyNb
P8mYnjM8mAsdjSAB8Y0snuwwzwyMxqioL5Ij2PBB7InokG1ACC1wiSXUd4zDhPaUz7ZJ6prUzwPa
OflPI7PDNxexkHSFJVEUKj836Z3KBw/FmBFs/62cSKWTPa5xsIVcrvw3Y1t457HlVjdmO+lkE9dT
3Rx95mAYB6NosauDrDCWLWe0YbOzj/sOPXUxHWM4rXvBvj03LDBLsERWSyn5B7WxC1+dZfm84PKz
G31jzZqCIsljAABeaSWYOJxRb93KiC6mlCzMTuOW/0pAr/Dgu+QQetxIOntMyPNDQ2qIqbdnEGuJ
vSY5dmWLxYMzQ0qHM5txjwrcVupLfwaJE7htmZg5AsIsUL8iXWzHunL1aSzZCwRhnFVRQMEJ8F9G
g+bj2HbirQlr77tTOHyq3RzFVxLF63mi9IiLHO32Rxox2t2Ebl73p2NW+M5WtbU945ZvC24hr3cI
1VRx/4Ocs7DxMSR9tfcK4PvkNCboBWtpUL2D045RwUsSUmzDEi7tZpxquoQF4SeLAa4bzpvBX0/s
ybyU97GOjG9N6ttf/KXrrqAnqaeqacxvZRiiYfgx2jGB78WbuU+ZIQZ5K8aOGag5OIHGmTtvOOKX
RGGaMH2CCmnYW9ePHKxMA4abrTTT0NxYVeHUu8S25WvsFlRcOdbMxCabLZqYDbO7Cnn8ltuIwkSs
j3Fqg0grKsh2ZpfcdVzvKFKzk900mcVznyFxeDURVMQw0/VLvCEabgh8/fn4RSOfcNQ0FpB08xgC
B7GZmJ2S/4KT6uG4jQIWwex6TNvVrkqYyAHGFHfXBPvZT/quyL8VmFbAm7JN+lEPffkM5j787mUm
9ex4Z7xnb+j58kVpmG4QhwXmRUtRe5ADYWQXyQwRgJ7fYfvMs8m9X5rcJVrZR184NZp0sbfQsBgD
tjVoamilYCKjBf9GYhhYexMPxTMYhnKAtxG6zxxqFmfvx5mvDARvxI38DOOcxsuUJAzwuZPN6kdB
wh6Xmd1alxN32ddKK/nNUZSfMzPFwrlR7hIz3MEslwXoZ2o41x5zT9b0MW6uW89PnwcOAYxukoya
N7HMWKfGGjmAqDbly1M90KSJ5SyD25V50B1o3VXlLg69jBQgleLwQnSyiHNHTos6qA4H2BnyndZP
c7S2zqFdGsMtxQOArKJxBI9mYCG8HA0gC8cGKhJXZEngo+G0US1EueEb2p3A+OBStPhahnVEGs1E
XyOZtiZp2Zi59Uxi/JDVa6cmblmkJYx32owWDHNsKU9rRyNvsaJ7EXaYMhodWo5LCkEhesDXSl4T
J47tI1E7SaUQmW/nPMd4hdEf75Rau9uiISyuqcIbGbfi9CQnhctslX4xt2bpuC3YtRo4zNCSjGvY
iQuVA71PGn87me0Sf7caJzdAadqpus4aYj/fOafy93hhmST2Dvp54Z2YHv6NciNilIx+u4wl5FFA
wRUJgtBqdFDB7ia4kHgzR5ksGWZ1aBUd8A+tT8kyDNSaUsHHZa4pIUz6uLCQUzIzvO/TAqo/2U/s
aHu2IhbpWR/tGzNx0SCSol1QMbIR2Hnd22Th8IEtOGauydAhpdZvZ9A80ASI6llM5hbXbfswN11P
lKKNXSwyMjIWLChmZLcXRlwRdqbDbBgvWoXxBpQOXvoVPTBx8D2h17w2r/raduD3CEeON1oPoXVn
tdpzL4omyqGH4zGGbLvwTBNZaLvMMgu2Nx7R5i3WXWxSeK7nHy3uGvjvWcNQXCW1lR/LSI7PrdB9
CH4TIGPtIvDQ5Mp4GG5tw2pYeq1xb7C3nhjyEmTYJWHBAMR1Ois6T13VkpbmeAEGy8/GAyN9KbFb
jWB1F0vXQYOMJ451bOfLzqsWR5/4DtU6p2KsQWfVcULNOZOFPub6wsVGklRhSVps0tAb7K2EzOsu
l/GuC9Mh280NW/IgKQxbwwLCtr5LfR39qAQn+tV375ONLdvm1nSKZDnivCksDCAmW/tZ5N01kX/e
WXWWDkVks3SrkD/EGGifRQtnG1yHcSEDOlzy21E4/Tcr9eX3hXNv9GyYNZkumh5voqok4hdVA4hT
V7bNtF0A+n63kPzT67CyeWBjSacxnEu8n/nTq35XuILVm+7C9q3hkgAkZUzJ0WsWCDVZQ43VRhN+
4uTtOc10MsSqf5jwDDw6rIKg8am+Yr4yJC6E+qQdb2DqkF+1QZFYeFJk7m3hfvGBjWbpXIlUZV5g
Eg26Nxu3+LKwXXJBzPodEd11DrGvY2g2uzyOFoiWKVFSTd6pJiIIjn47mFNin1hO6n2roVHdhNiW
YOxrSK542jIm+rlPGm6XpHS5cIsQG/tFwvpHktr/m+x3oSCq/fey2eVbF781+Uv5vf1davv5U7/U
M/WHxcMYDh6nE4HqYPL7fqln8g8eOQ7zAIqGxMoxQ6goKXOL/+f/cOQfzvov/CAiminXsi6QDT//
yfxDOdKnXlB6gEYd/x/h3y1+0e8AMxOtBU/DWsHomvy6lTP/uxgiqCSf5ozax5awzz23n4V+0JmA
nBnItIHCp8Xsz2aajf07PrBdwQhqKNLLzmhJwFlTv4vT0Tr13ND/shAbfarJG7Dt5lRJLzTqvItb
xg/vbdk3JzByBhg9av51ASKiIpr+hXK0vs3fOGzrn+HwYVDE5nGgsKwPGHuTKT1+3MbDfLBIzlMD
VUTro5rHdheCTinq22oiuDgafnZiUsn1iaYk34s86tcboOvPJeglLdP8gBacQSsXmLpW21Genjep
yeBnTHg6djUJ6BDgc7xpWWFPdeYZR9VncxBHxt0aJz/B34SLu1Fb6S9H3mV7tQxZfWX5U3sYm9o/
aK9tqLKwhY1NsGSVIfP04Jtw4xPU2i8A4xf7wm5E6sJYzpY9an94+uujLghm/HaB/8VHLT6A99Y/
1SWMh97q2KRRP1aKlpFiao3eD6IiIyaLfw2ijslMaVm0z+JbLdPlyDaLJW3yPGjXnLwLdmyh5ETr
x0/+MOYv7KHxF5uT9HFaZNGYQ7l1mLcFY5pyxX3yls33mt/69bge/QYo1Z7FfehwE/5+mY/SHnIB
cGLT9XV+KcT0Rp/7ssONzITUYnBYVEgwHQoIQd3lSGLaXGU053UuhuJqII2RB1W5wganuD6Ejco1
4F4SaTZZhAfK17xvUavnblctTTLTdljUD6S16TDC3XaKhtbvpVsST5yrPR0x9oGvsd4bRediUW7l
YUqy+jWbuuZC+IDpMkvOPyrpG7eMlHM0M5+AUKitS220RCApRNypYVr9mdjXAcWpK28uvR1VVuWd
cgb/exUuD9AXlseqr8sndivlo6FyN2D0QgYzyusz9Ah/F/b1fE3Jej7TMMYyvMmK6bRYUvdSz7q9
qBA+rhoK3eEfDPJJNlZ47ogFoICf3aphaWlBTMYsqBSEXYTi8U5K6r8D9uEn9eQA9l74ZRs1zOOF
orqGFp/uBMtecjml7RVNE/uJMBxEHGpgevMLmw8MyymFNcj0BmHE0rA6AGe+ecPQFxcn3QnuYWJ+
FxSTl15E6FSBi5V/G/oV97bLPGZTw+vesFN/Arfq7wfAF9e1amneNHtCkrWAPYqB/ZPr6+PjR/ya
PqxlHIQ07J/FF7/VoGo3SqaKWfa29YYRg8akfTz77VAfLK2bH/1kmce5EyDCqfpGNckaXM/qqTMs
owiabAAeM9WGKwJhD8TJZFQyG6uS47De/ZbCmEZaXJx/8q4/8FmZvlguPciOwIbn2qb8wOksvQEE
bwVLvdAGeRNUKLpKF3Ric6a4jCtIFcnwJqi/PmAfBSIYzUDC8yT88vdv5OMDZX0ftgPCk/m9K9yP
z85JsgtfFAEOPFv1vQ96jKFpTatCPxPmaWr33tai++w7+/Orslgo4NymsIVCSHj/SDCFC8q+HzEJ
zVY87OJhrJ9txf65ZyxAGKDAxntw0qV8yLLKP1DhBz1hM1Ft9mWoOfd2MUpC3bftuUHBy0ZL4Z25
9RRkCNrLJw8w6jk/LHAcwdkRQBl1LCYW5ror+f0B1iAC4mNgV5gA89g6vbrizb/Gs5Zyg2c3JGqF
Va5hhsW5llK2bnDPhtiKQHXkXrxt20RsUXxetG1X106SN5eZNYOFbyyqWB2g9fSUNK+lNI7MI5LT
YejQH53ySc6kU2ycLUyL2vDOda3ihPSYeVC5/UCaESmSyOp8sE2IJ5DrvbsmjP2gGiNK9gQunW1M
LPrSM/k/HPToc8PDR4FBlGNzJ+5g2GxPwf7OmwUB4qm15LAL7di/xi4fATkITdyyoevtFzySXxNf
zafYMbxDSrHiDk8VBnTAHgs1TJWzh/iCeW8G+weGEHp/QXeVk7jNzjdLVmaONF8oD3ZI/VCMRCGV
cJ+nCsQUijT2HHvOMCKj6uB9BXvfjFZz7Th1ewNGa/huR4nY8zjLLk0AgGEQ2gNw27hHJU21pQLs
Z/jIplqSZrRu2OyPB21J/eyG5EEjIjeXDj71ayOFiRqFJdNyNn8nUwqAZ1q5/hNGiY2VFfFpSw7l
FCWFYL30o6tC47HeuCitaIwjNPGNVk51pFnIfm1rl8xi5C74pvtI7pxUDtW+lzohFs0EoyF9QYYN
kBW6AKb+JEvCoCwb/SKiSgedpNDLXNITjmX9JShVN/CScDpPO+/EQ/rdF6HzTApMnpE8fHQj8DqM
5+kVHJILb2anCHUCOx6a2CWM2wqEZ9sdMJn5rwWrzaF0wV9ghWU+EEw4pgM59HzPTuVddB7q9Ywf
jFYq7wqRxd8OWZlfEMbOtqHQDqd+89psja8xBpPbuQGRYoAeJGQ0DAT/6xxzL/UQXPLWIRWLDto0
fI4yWd2MRP2uKG3GUsBe6CGsZ/HINto6QdskVB9lJwin3kHMMeWXCPz3RZ0b6HFa3642nLOpJA+q
U/epNMacSY49Xjeunq8HhESSl559XAq2s3nlHcJ8GLe679D0h7V5hclTQTZw8Ij85WDB06Qcg6id
uq98h8BYne5rqPPklHpB63ogqnvuFG11yjKnnome2HjB3Wrv4s+AiUtaR/b520yO4lBwlmeyO0ns
gmmZW4w5/HZPpUMIWztkulXHb7BHLaYDhUr2U+bAwBjEfVjOCROFpb7oTXan+8aqjJuOG+ZmRAR8
LavoAnI37Q52U5F39dcOHMpc973neqfSLqxbO4bKs3hN/1jW1l2qI/u0sFqTQh+yAFvL4UJekiql
sENjYS7Iax1zvoBL+k7sF6QP78lgxnWsePY8ePmir3RrVc9sVePdIiFvY/NBriJEoNKDm668xjEf
8T+1STzuyTStwlQqLPxSfhw+E7V091maJm+NamQRdHFRXiTt2q1S2eNJHlnWgWusfgVJ9k3VpUdf
ncVRW80rIMd3DyKL5jPMJd0Z1lIIuGhWZ8qZzI2nlieZuD8q7vh96rYHlkZ/D8ceNSZNry38t9vC
Z+gZ5sI99LQQvnC4pxIbKcfUU3NkN5OpR+XHNYBiyH5s0GDOPjJvqmUw+UhXjp2Lep8YGejLuoq+
zRkyg6S4bqPp1WQGUA7LAfwqADgC8Dtfd6AA6D0g9l8llzEqFHdeNhqXYz2Ud3EKQm/j6jY55Owd
2F+b0TGEqIeSzzRiEF1Sbrx5ep178ve1rsoLnAIomF7upeScp/x7QrPltm2W4skro59JQ/u1D+f+
jppvHvwzIemWZmtQzONF6jLF4IYWl7TL+rtR+Xwzg6MMknyeLt3TYSrtbZQpIiBR6RAXTuwJ+p8a
GRpsWP+rL3M99xLz4tggJVUmOTjbwrJbrPe+hpq5sfJkOgKCLq4SqvHSnWbE6u8G0kDzLplKa3pI
sA3gdy+LDjtDj/TR4Qf5PvZLJa5IexHn/flK6Zi6F5GUEVnH9TaYPY9GvHrGcNX3An2PZYQQXAMA
ovre042+rXjHl0NFGmALwCcfmHyZyzkbdWLk3Gs7AtEINAvi4QZmXHLQuIavGQmCaYP2khywlQDd
8jTlJ40pT1I0PxwgBBeAnonpulSVxYM4RBWlMj5q9B4Rypb7cUjqMTBpVxdnFXYVrteu4NM1s+Qw
YkA7kGz3zlnH/UdePK9vzSxO09dwQgS8tt0aj7bNZiRjFyx0vk+akH7aSHhQ1yoAc9+J7zH8L1px
qVN4gj/fauZH9ommnYc2iVHca/rNjk6ZCwifXMaiicQlzh2y1YLFmMNb44HyYakKWWXOSW+3DLnW
vz6ZRn9XMLS8bfwZsgu2uOqhWlYPNMo1WyBZ4TnuwB8cjE65COJGIYCoVFj42U7aL7hXuDRwSivq
JajNFfuUAyVDHJLXB4qP+EVmmTeYzBr/3MHxGCxS5l9oUOZ9DBkSoDIbatT6poMwymz81tK+qrci
x/8A8yzlgq1i+wQfEH8IVm6+DTpGVBdQYYSBFcEe32iaUhNCIwRxA5B1uz43xmg3x2NzbFrLuarY
J5aUk/lr1Kb0q7McxIZg+m/4j35U8dFNNDqQw7Ta7zb49sd5ATJJBS7dpuuwynnJQ2E+CX9oZ3gy
06T3FDgN1ymSyA/mt+mF7QMSdFamcMXUjinaFHhWgWEWI/a2pwvvuvQXY1fiXw9GZY/VLnO7fO/T
8rlrh3nex2Z5YzYLBBFHWBfO3JyMBvTjdmnLG7+e4lOU6/Ey7lesANQf3BtETO5lnjXTzk6db1Xc
raUvnKZOZZ7PR1wq2ZUilHhDnMe+WPy1kRrEJAFH2ZyOuUh2o++vJ7XW9wPCDMzmVKheRVvT6iKZ
1xzrNgdo3AH6VWECD1Gx66itQxab/gqho3Pe0X1xFEKVP8oZXhtdVua9xt6e0fHrMhzEKrpC2mvd
f1mA1rNV0QKpnnznFQ5svAhJUZNFWyS1Zk0tj6gqNhee0i1h8GrJj3ikCcrJXiZ0ALJMI9KLExz+
DB9cYgl82iJkNqJdER7NqWS+2hrTG0kBQkBwqk8aaU6nIoV5nNqNBeOJk/+xgj50YWfc2dt8mB9D
y35ij3mn4uiGqDoVUjUYq5b6zgPesFsYyMPGkfMe8ad5jSpZbTtVQfvmir/SExup2SmMG2PEWzkR
zzow4L2JR9Pf+jFnSZqi511LuIHXYqHHdDBdRd0ABadKK4yZy3RERfC+yri0iKKBAzRHqmUY25U7
uylgvDhJAvGniS7aPAsv3amHnhrX6cNgyCcCbPZRtl51Kcv+xQDH9tg4OnGpwdL+BmIK808IXUc/
bB+jqna/9LjmtgQim++M5Sl7W7yW66Ajq7i4o8fG0LMPlqH3i0deSaRdd9OBKmo33JlIhEKqA0lz
m29ffqfe6AE2xQWWJmyqebP7j6SKqjH1bLjklBtxeIl2cO7yHTvRByiZDHDNKzMbGGhMnNikaF5b
t7tlUPzNysQT9R30I5r6tgn7u8xI7+N4BsWVvFix+fDzrPqPlO7/H82j6Mb/vQr+vzCxRv3Lv5DB
/7V5aV777++cpPzsLy0cBeNn46mkDdVCKkX+/k8xfP0nRpnSoWRnNXSipPxbDRfqD4Vy7nmurdBW
oAn/Ww0X7h80uUjUcH7Xejp2/4mT9KdM/F8yMr0lrstNyf9QlYMmvnpWfz9l9xbVbTpt5gCLvrpL
uGFOse9zewKtN1/hcHPmcYYs3I8QBgATeSvsDqaWvaGmV51YkNduHLY9hO0X+wmYN/WTczcxbE46
c3nNaEQ/sLD1Je7K0rv87TP/C2FWrhrAu3dPgI4yWQyUNu4QIT4oGoa5hOYMlgjhxJlfxkladxnP
EGygPscn4uvNo2AvwR0H/3EzF1bgJv1+NkeCH45v2idIY1BSDYWrEFICbqNNb2TyIYrFjhyKulTC
m697vIDPshEEDepFGtfDlCx7uk6WHbU9DTGKwiifobyV5lWUlw0EFg5UN26axuehVWYn/tzAp6WC
GZ5VN2f1AaffYH0imHAd/emjQEkSjF4QFbEnv/8iRW8PRe7iWbWFA0uiAwrZT6ZBCNR0P9HD3+tI
XDN86gT9FbqfSVLA//CpEzW3RVdkU+Aq6hhyIg2nLQlFxI51ZNvizI/68uafP4X+D+dtwxtT6ubt
Xxcvuv0XE9nvLysa+P8Cu7pQfNL//TPnsmrGl/n90I0f+PWgkeIP4aBvIm8oG212fZj8GrrZf3CH
ezgKLMvhX3h0/Psxo/ghJTkw0JWlFPIJP/SfQzf1h68IVFCSzGhPUcv8Tx4z768YZhAmXTIWMzyT
SLMlPtZB0TDQUpNSLYGFCeIbdA19DU1MNRvD0qjeXdEV5/hrx08u1HUE9V+Ph/VlCWIws1HKg8Zg
q/We+U2kXiT9onQIuexvjPKBw5V7iK2yPfntW/iLp5CSf/EyPh8VpEbGRBRbvn8Zn6KMuowjJ4A1
3D+J1jbuiFc1VxUJT1TtxLHuseWtnedm5yHBFJ19l3e6BeRQt8C+Vzt/cihq5n0BKGCfRtWR4fmu
6a3om/nzE4LgOXdBPk2dtQXPk9PVUOJxoOa+EBfJnC9dEM1NtexQV8xpr8aBLD3aKBpfDnJiK6xB
RNvKzKplgx/fzrYKWZtyBTKD4TqbwJWcJEWC7x9feOAklXhJ4yW9pyGTBgrEvSw6G1v8m3ET00+B
J8J8XAv4OoAdjInwIFWtT7XNiKs0dZ1iOA0Ro+5kDtN7I0JmXHzLpl9cV5TsFofFy2J1XGzBwwn/
kziFqJLZ5GanNt8V2NSXLUkjkEa1TujupLTh0sBX1+7S3KnyLbasyN7+R5lrB2WqcTlQ1vZ1SZ0S
1Zr1WMHlmAAgpF3MJ5WYKfRyUJSgaP/+m3+//Py8vngWSm4PLEkS0vz7L35g7ZEigVlJtRRYtNBY
LSegemsbTS8xE/XJlWavT9YPFzQ3kMfEdb3c7I/3UexVGLOy3grQlcouAAaeQ7poJoo3HanTK6oz
MdV3i23c+kBSoC9xaowPXR9SoNNLG49qnUyRHdCukj472BVf5RLh4jHdfhyPSjriBwbgLtkbVIru
G6zEw8bUg3U7tF6zflUc2sqsbSWchLE5icj1hdtRUKeyNSg6kpsWo7y/D1Mdn9D6QnsuMhMal/Rr
OOeSpsHHdmj1RHrE90EE1F1zmhXUpm4dBe6OhTpKvi5llX42EP2Lr8onYCkYtzCbMH/ew789CvxZ
VF7BkhYUtC3sYnLPhyQHFmuZRXdMqBu5+PtL4+cw5eNXZePowbmgmJJZHx4KAl2IhrBIBFEo1WtR
IW7GDuchw9fjZYsQg8ssSjNYqgnEVFyQa0MVsFkv8fVjRCYSJ8JqeAbGOG1C4TYUeSFSgO0i2vss
w0XFW7+ozP3o8VOYBcpPLm7rz09PRcIJYIKDI8PCEvX+6o5KAO7lEkogt5WXBm3UJmdFmXPi7UFn
kFckbgEguwBu4CQmFL+QjKC3IznIfVrAK55AdUwUTaQhkfxtzdkHxDcYdaIIoJ5D2EBt3xKT54Dn
RrY3bgYd9iAdmLpe0bCMebLz2r7czqmB+P3338/77dJ66yohGIyvFYVSmc6HPYzb2qWwSRAEmj/9
Au9mucucvjwuWWl+8kGK906J9bU8EAE2lX2K3SrbyvcfZMbbaJiaGKgwJuwPfOvAXZdMVWQaWmY0
OFrxZsGj1V9r4jhnnApG2tRIGohPFsQ/r8PswFmD8b6wJP505vy+IFJz49WNNAhqkgDfRcg9DKHA
VxY1AsxmWDuh4dGWn7zqzwXw/b1Aio6wHCZkwczzZ17ot5uvK6OsLlQX7+yBrTCdnPZqCui0vpSh
QTDATMeMShiUP/oAM69lMhKT+u8YEJzn5LaTbW+xLyc734KPWeIcSETjVwN+SStyroBTp94GSqdN
B7FBp8U5s1cLDoUVcmwvMhk9DTSC4iIxrfRMJhhCNx6ZbV6tF8NV72WwT/KWVesUXm3y5EDZZbRR
wVPbKRM8SGCppOdh6uPipVRD2o+cC8rqxDYMRhH5oszkJp375CgKvK2UN0X6JIoE6ZQiTQvmWQ55
CJ6oy6H1S5tJa+9P9ibWxAo+uaz/9JgTzHbZx6zmJluJj6eALl7WhuY4h3w6+G8J/J9jvYjkbErj
cE/v+2c+gL9+PUfwtfL1Mqp9f2lPLAscewt6sFsd7VXjzQhZ1Jji7+3sXTznTv3JxfSnG5fZOb4t
V3DqU4qz8ftXnCcrchHgcuYIU8HtGovD3IK/NOxsvP/7Z8TP4+O763Z9LdC+lHvCWUBufP9ahcjb
KmMfshNws88nYPIHSBU082V93z1pfzDhdxkO48My1HfgiD2Y6vFIBCYZeuvHJ+/mT89j3g0eUVZ9
knUuk+P376aDgqkxDOc77lXRQXi05suR4RrDkyE7x+pfbas0W75PXg80zmnaB7KH5Nc6+gkIxUXn
VZPQvhTW+SdfiXjf9soDjneGoY/3phQr3s9ty2/3t8GJc2Sal+3klITZoYWcceOJFQBBSYiDGSyb
NSGokfWBLEUC60SLvPi6kBkLN4b2F5cEQCianeUwFdvWDAqvzTihiJy5L+3TjCvz7iyfldEc/v5D
/Yuria8XJj++ELmen95/puFUL6kcE8AsxuweofvVZ9zD5q1p1NU/XgaEiQyEiIDrEO+J/+G1XHjm
FiAoSCtW2z4YZlMeU2hrLzNz9kvP7qKvsQu1UFMNsh9ay3tNysr+xAHzF/frej7kIuLrYg/54e5Z
lD0NkevilWXFZWxq2tV97xbpgZJQENFL5JG4+PuPWKy/88NdxB9tsUXmMeFz377/jFOTXALpxzDI
k5gxd9cWZhrkpk2GpSSG91DKoruKQqDlQe4YtKRhzKy3PZoVVT9lMRFX8gdFJK6ngSYY87nez73F
KkVkTz2k2PI5OGgTkbcsXL3/5N3Lv3j3HITZdjuu60qx/vtv13ZFln194qig6ojmwjSDV7h1CRmO
+EVdqpiWRpNwZH2xiVV2CXgFih8HutF5N99Qj41ir8xRNhvtgy/85O2p9cP78OGyOePxxC+VjA8/
PKJsHc1JowcF7jpbwtOxaWYjyHQ4Xo3hmFibVfgDclY6OhjM0Tgbe4zj7MVk1hym1CPgFwMFwr4d
++35lA5Ytp2hLgCtUqwLBkHExrglEqcvSTMkYHOysnkjgwfgVBsSuamzFoeJMSeHYQdGP4cXAYCk
fyDWM03QN+P43jVxk29Z0tvhC92tU3yRLC6HBIBe2SWZqPG+bzvrG2Cu/Ady1dr+wz4etq6GWgzO
r5BkHkw/XzatNjIW3Igw4iz85S60humN1smkvXCY5tjBoIxujbeluF2weNS4lEBs87yRSXNtZ12I
YVcNt8QkYndbLs5wbDFfMokOAXcn2nC/gztq3+BuhubONGNs/mrp8xcwc8B74fn/b87Oa8dtJYui
X0SAZDG+SqJCJ7sdu/1C2G53MedU/PpZ9JMVIOHOnRngAh6YEkVWnTpn77XZ2lwpgPeAYMl4mDtP
Ad5B46LtIPZOLzJOrU+OBXX0xmt04c1d9Mp025YWj+2c/NASN5tFt0TbsIy1j3GIFNYmPHXBiAHw
hn/zfyxX7K5Uyf4i72XtOn7wO/Khiljl2mYI7eYzWgoLvjgKmUj5+G0ba6CMVy5g0sxtf9tInmC5
1/aNreXC2uEsYjXUF3xxqprjD0E1A3zaabQNbQRrm1VgYZpiAOE0kSxhKP9tUnH0yWhhktRtFN24
B2flMu2HZaNlg2NzE8bJPfcYoPqp6ZFvNOLSSwzAccRczb875GZMAdVBaPF4Y4XmzTh/pWFEeMiZ
+A//crJe2o2m+awaZNlIvxvAtKA9Ltd9UTMnhRnKkYmjVe+R/JmNw95IGLqvcoi8X4YkR1oGe8d1
dqrQtfvUSyL0JbAKnU3ueJMV6HDdvmgMHZNNN0/6rxIQJpBWTbXt3p6X8SB2S9YAEeFdWzd5CtcB
xIOz5+bGJl4wP/6EI4toF2wnhbauc68liSCDJIjtCAsI6YIpUZt1ZLRfsHZiKi2yyfswgjv8Wtae
hQq5y5+7rEk+wizEPSi9hLFghxDG2FVNGT5nJWEwO1eb5zeb1RMOmj2mT1avRb/6TKgkMKCxCHS9
CZX02GUTnfswMReh4pw9GqPOvobsC8oWdZ1nbqxZW5LO/Hn27waoFj8aRtlM1DBX/gjJTtM3sZl2
NG2icvyl12FPbp5qvE9KFeQ6TG2CWq5zqv7T3BopwYWiRFmfxp2/Mus2/lEh9DA4ouKTXPXCiR+h
SHiQlJJU1FDGYwbqLVD5taPrc7ORk7lMngkRpFkG3AYWWqmRLFB3EGlW9RAixXN6kT14+DQXcrer
vcRhHL3VtpunwAt15ylVRfViD+M4cqApuz86iYEgZpDg7lFD2O/YsSNcdJaVf0Tx5Xyt+tL/2Fh9
De7VHb8pX+TVyupCYiJw+hcTC/ZIiOJoamOyCGPld2WYKcKqAevAusXWQH4PrS7aldi4v4OocghY
7Qwo3R1z+nZNJor3JSkcAmnmpNIeLRvJ+QqzuE8mU1nquyqH+HrnOErX90mZJx9SFyAlXtDCOFj4
hEC3p0uvEusgQ7frG/iFdXM5mSC3pYnN5OzkHc6HDDJQnPIO42H6FntZ+uRBolzLBq0yTSz/xjp9
4e1djtiM7pamO9Xw8YplDKJn4t0iCMUasPbypiCsV0JnKRztxuZ/3lj42++nsDLp7YOdOVkpzFhq
aWkn/qYD68SzSmLYYzF52mFMlBG4cWd9nS2QqLuCWPZ7Sr/2GYZELW985QvLJE4Ubi54G3S83slO
IbCTzUS1+qg48Nzu28YY58BMNVC2fdQNYUDcdiEC5Ehy+D8uDehG0GYTjuAjHN9tD6YTktEm3EQq
ze/G3OmBuhvZAUtrcTfnqt5H2pTeODRcOO54qN4dQmNp7Z0dGrSmHcHTZzxSkynGXUSjnd0BJ1BC
6hFMiZVfNc6HfOh94km7+MYGceGB5nnmu/IB+BB/t49/ClLYbAaC/5IYI6Tev+MGwz9acYhmZYLE
p6/a6vX6G0SRfr4jMb7ROW6bDJi809oDdXwek/IQYpZ30nhrNLP+E6IX6UB9Mzdk+PhqIZjaMBY3
/uShayJk3Haehwb2+ca3SrpbqSpdItH68ufMuYQoa0fHreDpyypXaIREYQedZU5ogymIe8Y1/dEN
m+RX0Q8U08xpq8dMsJZvYq+TLzElcRmMaDMkAILJJdPZr50XnRwF1PzexHYAKawVbNo+/lNK2Qk+
a5l+L/1uBMnOni/QfcAUX40VRquVSnJ5P7i0LUB94kllbBN2d0YtFFTJXmYsX2OCpYF0pAmPx0gz
K6Yn8ruAxZgEQ2yOP8bC8RgyhRmhU3x9wPaIqgiH9c3yp4t5BQSd2RNrrbWZDV1Q9OwBcIFTgp6w
O5UbR3qLsUbVH4oIxDGfwAvJQBZzSjYBvokv6C3J042KKanXeU38Ep8s0n6yzC523EhB1IAJY0Jv
g7APw1FvHI1Of9T9KcfB/tQII3mn2iMxa6yllJ9j4kOSzRiF1TvcjdAlaiAjRSYrxfjZgb+rBYi3
VL0eW8PCKRql2GsBmEeE91V5rK2TdmzkQzXq+nMe+lW/0cK+3Y800jjP00/jzISRNNvNg9v+8WMD
naheTvr3grkCPT5LdWSfswXfEftikg1giipdsAYmg61aVPX3CYjlb1aexFq5aQZLGv1vdRAVGzun
DyTSaOkEzGZzKq03Vp2eZ8lCL7MD2JtnH4SKhipg0ObITdhV/C2kdjTWA0OS2TgYMgHj24XwX7a5
WYIGRJeW1oEOq5yQFIJybKA6Md/ZlvXwY8xBvqDRRrCH57l3X6ZYc9D1xRroIhgC3CHMY5kNm7ew
ngfRIFZyRm36FcsmROCmGdNvPZrs3xIE3AJj1Px3KhjbvfPQcJe72OvdeJ+h2KzvYnohRFGVXvku
5nlCVs0R/cE2cW1ADFrK4aYIUdAXs6Vegd5M95VNPPhjFAv0kSgAk++dV1i/jTnElpPU4AnBBU7M
wvy6bPq9Gdd2t0XmYUEm1fCcrERlzzACYbgEtd0oQdhvg+QZDbfs1swESxK7HEMjl0OGY7tpsghC
hJ8WxRc+Cal5ENmzbG1o8yQOht5Z8X2T0F7eVrQ1blXll1YjwSCbBiBNJ0uc9FFkhnzZU0sfxRJE
IYloCVcarGlXdiVjKAiqtLed6VnPoTuuCCbzbhxKLmzxKHIM/28/jp3+5AO4HSH1GgLuTRHbxZ09
lMajDAEsxX704/rSe76zcgJxhcfextnnjPPWVV0r3cnyNogxlyp5IAHbiEf5ptlzs7MrtMGDkvaN
TfX8+xmmhevOYFphuIZ78v3KugWN2bvuZvRCksn1RnHOncrn2dPTG7fyfCvlUjQuFs4eUoPTGZOa
gNXVA90Vc9ZLMpfktEEx03A9gSIz545SJTr9S5tkN3a1822UKzsunallNsOCf1I5xEw8Db9wScVG
mU/HhHyTvlRPdmQx8vTHMbj+U166qR7bikF/nmHxXynTP9s2CBQL2X5OoyavHLYlMX+0acM8t4bR
3LipF54axFAMtmgMoYzyl4/yz6VU4sMk8tCpx01Bk63uDKiYFdN6CWVeJYdWltEuLdtb9eiFrygo
/yzHxvvtOqdqLPTW0kga8uh8Z0RSXWLimSPL+zbzjN44mRvWWUmCfpJOiG8yvFtUJcff0S4GqfdW
52+0LpPDa6VifSGlSsWMOuv+uE1ixbu4AI2ybjgnb6iYwjHgc5MZ783VEjsLTaZcqwj21YEIqubG
uePCzaDnCRaLASqQRu9kwEgGF0skKmGobcn4aBrpvAcyT9SsX9+ar134vS0c4J6FyoZS2F/+/J/f
O0rsLhlmgPBuA++fbLJ0g9GChOUa60TRmcRLkTQkbqwS58uwgVd48fJbnK6YqR9fVQmSN5RmQedn
3iV3pIvTz87IK+A8rUF4kcRHHxj3GmwgUCqfXZjQ/w1suPRlGHFRnjF9oCA+q4UZFuTGVOnhRgdj
/U6cmPeqK4XuIWdQ+Hz9Bb5wlxmECxN8Je8xa+Px921o+1lOWnqbqFR1u41QPoIA5zVLtoZF3mCM
9Pab3YX1jXr/wnVpL7P8O5jQ+ZflTfjn162kbUGIMb1N4yfk/Th68l5yqivoAkl+Yzl2u7iL5/9+
jmUFQVb5dzyOMu1kfZycUHNq5qfUA7bh7VzFY0sZWUBCod68oZa4sA3wDWm2UY3DFTs1qxe6qxEf
niZBQmM9AFTmoT1Z4IsDxO03pTrrIGysACuAklocXP9hL7ypLi55EjE4Ui0dlOMb7CJkJTMIfItU
nvxcDG1/oLuvP2oZ7ojrl7rwW9KBoHSwsE0TrHpyqdTzUvRPqHVgMJXGg7AqLQgzjyNyTiO5CHKd
dC8L19+NHeH8K6KT1W26xygQdLbb469Y43bxbMGY1miF++7qdfldJ73rgNPZ3l//iucL8/GlTr6i
GKE/jCYz0xgrmbnOciI0sATE//0YDAgNRDX3k644k9Hjr0Sbsjf1RKVBAtwcipDXfoA8bz9oxYy4
DZHZ9vr3OoFALGuNaTiI+3TdA6NqnipGeg6RidksiCxCThCyJCiH0eCz0VSE1FnVUxg34+faj/xp
60E2eQYkUn1nuNaAujUJJ7A1Q0u2BbVBhGAsKexVPoblplJZcsD3xfj2+ic2z5825Bbsj3QpiOuh
yjm+RZzm8Bd4mGaioYkL5KUy+xqNuBaJc5WEocZhP8R4Ty1ooiM1wXvv5p270RpyEXH0ZUW6k0CC
XqC8GcD+y2Sk7VuX7o8mq5h3iBR79JAT06mbbf08oRUCpw9Vd9wiEhq+5rNnuZs8tzxsKhaUI/qH
vjJXlQl14sZmdOEBp4lN25yHb5GxnzzghpsLjnkRgWCTSaCqmXtPk5f+DEPL/HL9rl6oPBDyLO59
HyIY0nxxfFeTXrm5q6UyEDSMtyNWs20qBu9j5yXiiV72/LHU6/FTT9H5ZJXIWFI7hiFKgK9au6kB
Vi2BObvqQpdhzvXPduEHB21jIuhFtkUH5OQuzBWWzCqO+cGNptg1EbEHfoUQnhjC+QOphfMhtsmZ
vH7Rv6LD4xEkr6GxSCR8yj/EkMc3xANZloB/IHF6UAjofZyMjwAU53pTFSNG07QwoEgLuCFim0EF
dL/YUrZvpt7X/mM4tMTDNv5IdyhUGGBWyNncF88Qcb7Le0f6u+sf97xsoSxm6Vj6szqCFfPk07qG
lH1J+waLVhJYnYKc3QDekxsy4mKPLPRkAP/XizawQHU9cez1/1z/CBeWSD4CLVO02Pz37xP2z47O
Fu+lniHRbM5Rvm0KbfiDbXj+fv0qy0J78rO4FJ6QpZeTgBAnC2SNU9Pq5jAKSjkDziIzi/hQgKsb
1+07jcKBRsb1K56/GovEzbNoFXpoc6DmHN/bXFWgtpvYDvReAck04yr7QoJj/YhCOtzCvDA+RqiD
draqACPRSyRvU9r4+9vUbT6PkdQfujlOd7HBHOv6Zzv72U1eVoOjgs4w04JeevzR6qTXh7pxbKLL
W7piPbX/y1zgFAv0VtTGrpxqoBEUGvJ9wgAfbswcA8eND3H2fvIhkApjV6Gs8ukfHH8IJTstz8sB
bM1UjMjg8vmAnBqxTkdCWj6o9E4mQxJc/+biwleHxMHmhYyBjvGpOgcE3gjgIgmDvrWIfGsta663
1K0E2cOeSEvSXZ1EbGUWik9mGkZ/UFu2v50oH3+NxJLTSBRe/a6mGXYt4kGfYDfPo5e30Ax+mqVe
EQZYzw4A7y4b390RiTzrfdZ4W5mEw/M4WGQX2VaMVDxRYKyLHGXzGqyGt/NIm8wJABPTL6CzpR60
nTRIwdIzdz3ro5wPA2xFc20BhgQa6ECHFHzO6COV8mDfEZMsnBv1y4XfCAQZmiDewqUkPf2NLG2o
K9E0Qewm1Yb8teZDB55mC1XlnvNbtKVJAcHv+m90tiKwgtJWNwT/M5bd5eTBaCdb1WXVBrURtfuS
hjg+zclFV3L9OucTo6ViMh3MZqSTLXvY8YX60cF3bsx8O08Yjz0jpbUGXWhnJY0V1F5Rb0jaxRAb
NRgK7J7wv2gyvl3/EJfuMAUwowveABbBky+LRIygH1jUQWPoMT20WAWsBwQAq1bg9LWIXh94+m58
9bMjBm8e7ij0r9xfUAYnVzXQCSHanNpgAvV7KGbMKLmuxQcnCrMgwr6wU037syla/e6/ft1FV4Zg
g24TtJ/T7THSarPoU6MNkH/7ryaDsnUKsEGslJ/k8yZsTRJojQS07vXrnq3/fOHlgWJB5h//tCvQ
zIAxSCpCig0z62kiUGI3iFQ/DF1u3I950v+6fr1zteRyQeoPbq9D/+dULdFYWkjQUtwGsZ/qatPA
J92A4QzrRTThvbsSF4aTNKQN4r4m9SZzO/VUj1CSV7HZ6P2NH/zclrN8Hoemok7rFDb38hz+s82W
mhtN7CltAMO7BG5M9o2o1yiRe7kRiUYYSzQ3KGgwW9sQCCIAO2u7yC1zDeEe0j0gpfZeb0DV3IHa
E2mAR6UlQIjdwaGkdsB+s3IaFfkbI9NsEyzxnzlDT3SH2Dv5MFIp/tAspP6U2KZG7ylrSIyU9OE2
9aRTDqdlbM0PbT8nr1qPEmM1xu4A3zpEHpiao4J8Yul8qKyPnQ9Rn4VfeGzEC9T5tANGCKBG19Kp
WmUtkG8mHwa44wlq86EtkRjuKllHLzgu7Kd5zBURqkzm9v6sLzy0Gr1mgCVDhBvwvuX0Fja0XYMR
Ke+OIL0F5YlumIFmktZ+/KXxgW64WQwUqYjHqNyHMZikA9Wx3BpxO+UHwfHgK5h2RhuYgGaxx1WA
OGgQ3eKCH3p3z6xaJ6PJztW78pumDqw6Rj53/SFcas2jooff3OEIwAJObxDNzvFvXkkGZWNclUGj
qWGPaMmFuZHMe5tBxI19ld7A+cXo8NFi5fjJrE8/rbDAGiS2NHNIa7rXvZCWWLxmXmEYzE0WrZw2
au4vjqgh3qApnl6pjjCoEsyVKZKkM/03SVjTgN4xKyHTzkPzTt4TSXyers3kJ4ey+5rSUHUPzaJN
vMs0fTIflhg4xORNAl0I5fnwBUN6aWwaRznWBvYtxA+jS4vPSUa04RrEJS3BaeJYuhlQ5H31W5KP
sWKBj/zYVEjeg8l24MqECH4IiNYFNp3exb0z9C3R8YOOAWsNaw48NnNLBFDW2NtQfJqoIWa0Gf0P
AOHrtywugOSlZr+kNSF3fCYPW3dBp5lSrsfOQn5o+732uWQl0ANXRuUDI1yJug+sT33nEuzaraGQ
kCE+8dzZawki/EeqdajM+s4p8RFBnnLW9ui4e7+EK7lNJ4bsrDlkWy0qcCCbqAytdcMoedyQ+Gs5
GyfnXLglK5HNbZ5r0qD9Yiz2cQ4IbY3xx3iL3ajOXyw5CHszdTptYdrJ+sEZnB5Rz2QnFV5/5lwr
8gO0N8qZygyg3snHIeu872NHp4q/04itJ4vUHLG2UOH0IL5sFT4rWVdkinUp9G7kG90r+nuL9Eop
4j+tmdbe5ykNOwKbVdI6SHnGsCP0srHwVjHis+/AWYX+GrRHJrdNBJJ71UtYQV94tNv0QzN043Mm
XSMLVIi9YdMl/sz8c6qsbZvE47BRcMdGok1k+m0SMrZ2qDAqe+MAvN64YwO8hhqwHdd6aA3N2kzp
zv0FyceEKGgQPpSu2gQsSQ4vL6xUSOnIP/au8Rki7HySRfDWGXkPdDy2mnfGqYm3xYYJxKMEo/0z
Tid/ovNtML0NIzE/ydCdP7W1rr8QD2S0gFzIJEZ35McvtlYmcmNPbfslNSbMRUba86HakPHdGs+b
ekK5I385uCcWcmKY04Ahlv1NukMCkXhAfrWCukC+r+UYXfncyqzJnkXvzODokwEtddekYpNko3qB
jmJ/ub7snJc0Nh0MH6mgu3T3Frv+v1uNMrtJ52YSBFMUEd2faF4vOoA9CBCURt1kvmQJiI/rF72w
/HB4pDWL/oc93jy5qF1TnA/1VAaaR2apWVZ2kCIr3Hr0QL5F9Wjvrl/vwpfkehSn+A9YY33z+Ev2
vUVwOlCzoCjkvKscwUHAUQCdkrY7kP3s0PHKb2ltLlUVsMoEYhfmdUh9TipWzdDBC3W0TTRCU92A
gmd8V1aNc8uFDAXjeizSO1XNtDmQXXfZV8+NinqPzst5aVMLNuX1u3DprlM+L2xVdKmcdI/vQqvn
TqGcmLBFzY++1SBnyFFQSLCI/QkaovZuPFoXdrSlr4J5miEpc6ST80jaDoWWuFYfmFWZfKprBBCI
bfwHFDbxjR/4wldbbFqYtNCtcVI8+YFF3VDPmG0f0CcfP41+GB1UWLx52Eaf6YTdmoheqMiXhvQy
pGQGTMl4fCelXROfGYk+KEITLBKzuoU2qdUpXbS0D3jq6y2u5exQoLv8cP1XPO/mMplbBqQMGyi7
sW4fXzyuIncUfTIGHF/FHsFFdqj4/25CyvhgsInmy+pY23ag2JhHyGwjQJl9Zvkb15xICUQtC0dt
a8ccxaoGg7VxIOBudbOzvc2Nj7rch5OaZlE+I5gyXeYwf/0V/9SxPfQQ2+4tgJ0t6aX46EDpZIUC
EUrA+gp40/haYyEPIk3Yn8nu7vZpH3Y3no1zFwc3jPv0VwbNDOz0ucfC7zuExwyIrghH2FmdI/Mv
uWSgHGRoPNtNnar6c2S0vbMZ4sTQcW2n+ddezMZ3yba5mKTzivxWFf9Oqli/mxNrdFH6ZwvVfSyH
7yiiw89WaMw33qAL6xYSdk4CSNlpAJ02wspYxqRbz5CK/cm971GyAoOLh3u9KqogQdN/N89pfqM6
tM5/NFrDnIY4Z9sMlU6WCU2i/PQ6hlnuwleCGth8KyspbrbcLjwcbDcmhzxafYLT/fFzjBSFeAN3
Ua2VPdwlksSLVzBe8slrRwudLYSOfV5X3TaLrLraLgX6Q2iExf9xj5kGI9Fie/AYpx1/DD/niGsD
YQtqH7WIBSzmnkTBZkOHMnko2vnNYOe+UeufL1cc7hiv09qie0J37/ia6F58oKpcMy6S7ECYtvoV
Y1cmi6osIpIDgHjeeBOXv/H4TeRcyw6DbZguou6dLBpJ5jh9rs8skFMMQNYCg7OL4Lv1G25p9NEA
rrkYe03Uh2Vnx3TErMh4quk0/9DS3vhz4+Oc//YYNDhys/kvLubThYEuQg7rcxgDT0YRNjKWCDGC
ntRGD+1ZCyagKPThMUn1xVwL5wZEj3y9/iHOfe44TVnEdQofxmv+qVjI94emVZo9knQmWiOoCKNi
4E+sxL3ynXTEHqXxQTx8zhpH56Z5rmel8lWpPOvZlbapVuaSw7LSm6Z5DZ2pBoFlVJBlJ/oWr4qw
lWjlDCnB39ACR/jQaZxy1o3MWxiP8zkGayxjPbInl8EAjqrj5wkUM0FSQz0GGI5ypvxzu889hnPs
TGTDxcqYWGKb5JDStQxKLTZIt9LQ4q/wS9Hr1MFpVJBoDm5LJlEc6VWgD6LaX7/fy/t88giidVgm
kMuyYp2OL6pugucBtzCwqd0Z8WSY5IsS1R6K4E84BaaPQ9HrhxxpZ2ACBLzxnl+8PK1B3XTp3xl/
oc3/7EX0yZIJlZ0KnGjoptWQCHIRlNu74UPulpoHXJPRNvLdzCZmx5oQuqKsDbUb2/ffYevpbUDR
z9mbyoiwiJNSZba9jGYfyhZ2ocp7BHUIbCk2YF1+QGiLDYlUQPtjSDP3tdJISXqyzXEoKdJy/84v
uiLdO5EQIBnKEUBvasHjDTKD+DTS4WowTYPBqZZc08Jv1hMjVvMgQgQIuA8jUeP7jrWfhUhoaRd6
TfENCRQuFtNcGtvGqGG6zokeJQ0l4leYegTMqrGje6D/vb1KiZPhKCJruTdncElknIPcWLu+TA5N
VkB55uEJ/VWZRnN7R/pz+9PrpuobRHrrk3QIZ/w6hlZKOrPv1StHcQLwzMyqdop4qQd3cAriUrGb
3NAinhei6GvwI+kUbYgkTiumASSmkwFGDXridx7IPMKIV7Y85GZZbK8/5H8rzZOfl6KfQcki6mFT
WXbXfx6z0QfBOOiLYMs3awuglsFRdFMh2epXJAWZTRDR3cifSPyrOYBLODuYHsmm+m20Ta0fCodw
0y88iowsrn+0C5sOM0OMWZSNtK5P28goPvu6bYH098SYwtYOiw2Gi/rXOLTfAcXMm+uXu1CnugzV
CK6n8KL6O1X7DzXBiKSN0WOSAk8y0MqYBzYcdTdBjU/Y1dbN9FLchV1XkXDGfkB6YV5mxnYa2yEn
z8suh3U+DIh8S/LNtVU1C6xiadMOH4dwCj8OiNmtGx/7/FlxccuxVzIKpN9unbThXB+wNn7NlDFD
yLwoIX522zfjeF+1Uej894txKRYlE1WGRwFy/LC07C1SmTOYIKN27/wZJpnn5uW9ZKx241IX5ids
chTBywJI2885Kev8hkMqTqw5KO1oeJgNo/qu0YXeWsSaVEQx5uV+pMzcsmlKHK9x9BWxpHfjGTwv
aJf0Z2gLi+3Xtrzlz/95O9zQN5mM+3NgU13/RkTifpn8EoxHE5E+riF4HtC126V7Y+85we0hgRF0
OpHaoILDzo0Z5PjCEbSjIayhYjQTzrK7Xur6U9POafpo55NebaMG2uwuoh3zmkSDeC2GIvliGykO
JD0bvT8MeKOPFeH1BOECTXfZ49FjrpK+qieSdOO2Xw2Aq1HihyzkGvZujMl1K0NQIKqryJjKYdv1
pYXwnmRf+7eldd5LSS5rv4EdXc93ca5Pnxpy4cmadvoKfQ6f7I9D534gGnroCctjrJgeWrJ9vl5/
Vc9+FW4O94XpNz5swuhOnnmEj5FlyngOlm5cCugmrw5N1xrQa8fecKEmanLrDRo4kesXXp65o8WS
CyNghsgH2m95/I5/FVXYIb0BSw8mQruLu4lUOXYTvDjYBHo7/VpFBBsC5PAMAn5JWHu5fvmzd53L
oyxDEMnYFDjg8uf/PI2pxA0epS3nvSxjn/PsCS8g4bSzx9H9+qUufFNabLxiPIPIqM+csZZEj1Q0
cyA9Gn+rqGEEDbd6IjW6GZ0HZXEYUD6+GMjpcnf92n9tBSe3GbUr9DpQSHSjTkcLcaxzjpKVEQAs
ws+J3aSkJ+5n9UMZGoVHkF6hFRvNC+19Fg85oTVjQc8U7kwS7Vnfbfq3ua6TnBZKzHg62OQNfXWo
39FkkeII4s36rPHxoU9DXoPZ7CbhNneNUt90OvHORNONZrWeu7L6MJvK/hEXEf741KjlexUOqb+u
uS/ILpq8vfFs/53dnX55C3GHvkhfYUMvdeE/P7I9GpXoQ9sIfK8fqztdM4y3SbhR89RHkoECJKpS
bkPbnX8NwJshKuFXH9fEekxV0NRkGuZtY8nFpEbgE2VhuG6KjN7Z9R/pwju4KFbJPuJMQr7YyZEQ
f3oRKrH06NsIjz6m/3lB03je9Eg3yRl3ElNeBLh7DuMbb+F5zcJr78BTBStFD83RT0rScXILFsfO
BBZTaDOByLH3dRg69d4bC7c9jWk9exY9c5Q57hPt4pYs5sFJX6ErT2tctvGNt+V8s+IToY+kwwaY
kCf2ZGHwhCwTT+eJFczwPpXFoA4zCzSI6iLx95zXyjvCjJzNXFTpsz/M5mZuKa5u/CbnqiD0pvh0
kCEubUz7VNxr4LvlZig9SNHWaneVDu1wjXKJUHQG2OHvygX+sSY5ct4PRWOn+6hD+LnSsTISgRES
38qSBohB1Fi21w1jWevGRzwr6gRHKmCXQuApcM86kWZPyHleulZggMh8KjEXrXltjU99PRdfs6zK
fl1/TC9cD7LhEmpHcURdd/I24XvvEVMOIvBqKyQZ12rD+0TT0ldXDnCc3YKm0o2veL50opalT7T8
DgKhg3n8Ao+lHUdySq2g6Y1w3bY+PFydmNRmJRQeiSRRzACTcN56WAnmG52aC08iOxP8LbrmOG2c
01E8VusJ77hnBUNE67qRBJCBZawa475NojgMRK6Kve7hhDHGJTUz7vXo3kKremOvunDjOTRzC5bp
M0fH5S79s4zVaV/ZXmxbQdXjAu0wwf9sOUNnVBYZMX1TbM7ixlt4vj1ihKepwHDIxWt0VsDP/iis
WtrBxNDrjlZeT+Z01mj3jRNb6fY/P1i0OO2FDLnIHv4aef/5fmlpMpifci7mkb2Nj0sDKpjJRxXn
bwhCqhuy/dPbSYYWJcfivuCBgiV1cjt9V05GH9dym9gC4iQcyDscIURmGWNo30Wo2m49xqcL/N8r
gq4D2bfUGlBpj35A4ltYxm1dC9g7nAeM/x0kgprkcYgvOO7Nct2S0Htj66fTzl/77/a3XNZhwM9M
BJQjgvPjyw5mEboTmPkAeqb5RBXrV1sySKYXo0cEt6r8TrxZeqjBrqpKmjMQ/ow7nzFwRzpi6C9m
GEP/CO8DC9bgtEJnqF2mh8JMomeAvBPH+ELY1Vq1Sn6qI1F8dtAHgOXU0/5thIE4bsNSLu7YImrB
Hev993zqIOfq9uy4KxbxXq5BbOgZEsYYQ0hJF/Jp9sr6z5xnbrGSfeRuRzQmoJqTqb8zi9oFUjHE
0Y8oRlDA8LQa1EpvS7da+2qkR19qDTWM18pk5WnVPCAIsXFgeFo7/JQI+okO7nQ5bJayh78K2fsf
npI+XOczxfUaSrTYqhIf3zqyuvJPGjWoVhKW83rVhGpKAoI9+OJNo4XWBp2S9pGwmTQKQuUmD8oe
5LwmEKQ7+ERzF0GSWj7cJU0kvzkgwMooeNAIf/ad5iuR7G0ZhLUJrNSwldGvGG/Ttxt7kT5qeoy1
A0tzhD85M/EZx22OmrAl94M4glZr5yfoP8m87klN4JRgCa1ZSVqVDw1/9kwEOCRZ3xw0Up+LYik7
87hWHLBq8TyPiBO2Q1kNf5zWoyqcEqt9KZlk/emGktMLh14PPVsnyxczbxQIVNjp9xhVw2yDVoUU
AScxondWTqMgAtCpzHXfT75CUh4Ck1O5RdATyV7QkBKEBN/dXjfkPin0ZB+a7ggb00DFRoRAVKEg
bfQFPUdACUKmsuyKNeXGpFaMoqM7JiNScDWmo8Rj+5r9TTERR+wxMJvBxkze48qXCzY9MftOHkRP
XBzkLY3gCL8YCGOCtaveZj3Ecj9i1beI0Y6zxx6pNgixfn5PSNh+8xCJZGssFLTcYAVMG1bGAQ66
jNIfiZ3y5hr56Kh1z+HYWZl4IX+XCnxooMzBfahLP/nFjcNSbWsx6/L15fF0LeY1hpq7zGSWMRbT
2+PX2Gqxv5gwx7a6KKud19LBJDNRITrWp9frl1qaDicrxoIWZSCzTCigbR5fqpEyzWSkIxetG+Jf
YAwMD1rl1DcI+BfWQ8Yf0Dwx9SxNgZNKwqMpPTtZJ7eCwTCR3jINPzBEJhPGyZAjDKqOPzSGc2sq
f2E9xH1N0USVjaz4tM4GAaLRI46jbTfIgpTE2dhDsxFPnDzbJzMktvzGL3cm5uOnA+FNtDRSPuYd
p14WV9SqkJYgJIopafurn6fulVN+RdJdrCX+vVfLaJ+LYonQwzf/AnYE+6luAD1Yd3UYZt/c1kE4
ldMkfkrJYO/2NsiIeg1yx7c3pmy1at12hvGV4BuzW7fMLX7HDHbLbVFNDKYJuteB5MR4rldhDGV0
pYpU3GthrpOdVMzqA20oq1n5oSmKrads/SFKK4D4iggWUv/whGjoq/JiS40xJ6s8D4cSrRRKGV5z
3XDWIsnE114zOSJgYe2/O6maICLXmqttmFlUDCb0oesYN8jUDDIwzvU6UVX1ubfJpt9NIInmLY5p
A+yIqoxfVemSRTBlJqtxohIXKVMo4nYDeY9kwiQpXJYcCfaiSdHMrFJS3wuop2bxFBpyGjZ6wRBr
IfDNSUCLdVQ7Xkz/rfHpwJJpR7d1PUs//a30rHjMKl/v99ffoTMDE8zNvw5/Vj8On9Tmxy+RW9sT
UUJDup1FZNprVYwAyT1Hg/9tQ3bIbKLICEzUtn1E1E0798Qd9MTCr4mqAzvpNKM+cwPj7k9RCIWH
sRqBXnPQyrtY/Y+z89qNG2nD9BURYA6nzW62JEtykPMJ4TBmziymq9+ntAusm2w04R+DmTkwZqqr
WOELb3gxQtN547ntTO6tVslxmhfsQNvI8BHsKf3WNqdnpObK+YjINayASuxEa5uOE/OjieNyE0HP
IjiXl8hf4ZqQ/dR09IoAWZQJ3N5sd8Dq44EqTjLomNKoSEcAUbDs+g/KkVNMiD4Xv+CfRc7R7Mbi
XdIk6CvMdeXe1Rg96fj7uQtM9qHUlb0juLnRgNBSmpNFJnnTrC5PK+uKxAjrOgCPoPlVA2UgAaH+
Q+TJlyE2vzJJ9ePtDfBKMr28RYkqkZ9De4YSOIWfywWqXIRhRI15mGoLJKqMKqzupqxRq1OddtQM
21h6VemUwIqTiWclsFilmOZjqfed5Xez3rSHOHLyj0DfSsQQx94O39oNnrpjOBGtcbxT4MlO7n5K
oCwUR3vSmpr6iw2gwQUZ+y6BsNI/GTM+1co4Ve2xQ2Zq+SCq2Eje6rExQzg0HcDrcQLjr1AmBCHV
MENoyoz+i0RkfbFACiawg71pfsj0vP6x0B1HBTrqaRg6bk+fSR1i2sluGpXPiTL1P7GwjtjUkFJR
TEm1/iO8FBN3SZb4g53L8qmnYfV5H3al84XcYxweLPCWqP+ABvkmxoGCvpOOyZNnArImOijKP20c
q/S1eB8R5I7m8tg1nG+6tiFmi+AYFeCqS0xTwclF5ecNWEOfoGL4WmPnhsGKkYn2XmttEUPPyRHP
iRov/9QvaBGdscOEc91r3IXH2zvgFZyx2QGU98G40H0iZbvcAW2xGG4/eGlgpDr6flmkGwT7qtkd
QrsBxzhMjYMez5DfWTPH6aBNtvWpAo1anvXYngy/AX//vc/xW3gcjFYvnie5HGDFiLhJjobKeoKe
mbU+dzNhhzGjMCxdSWExcqUNRLZqWFZvvSHqn3AqmMejW2Pj6BcT8ug8fYrzX9/myrvCa+3fhl0g
E3l7CbZvLQKfaPgQR1BCwXD9cgUmGJYOrnxZYE1V+TAvqKylEVXlUrVxSm6LaCdhlWdqteIUjIBx
QB6Q7sSrkAKr8nYY6iYL9CKONbSTtLJ78vJ82cmqtsEYFgakxfC9aSxStbucl6VFI3LxVhoMaDQ9
pU5bIfLZdm/nVp93dtGVoWgUY7ME3IQS7pqXBsqUkp015UEHEu2MziHg885231GbUXbYHpsyMXc6
DAhZ3KEPQG96tXwhToBO4SZJgKevqN+UwsaOjka89zwOEy0Qm7CDGL8H+u6mwiahypMaLSVV2hZl
i53eeYSJ+XOYulgKqVZvvPOyXBCoCFBpR3ZKGz/0fYNJYato0b1pD9afQccT8OBqAqUhajvic2OZ
kmNaLDRZZnrDva9aXftprjrDhm9FMfQx7Oxdg4rtXrU5OK/9UTCi9OIuv2mjVIAG674IELqfSn8Y
PeG9hI6ivFHylmRYcYfR2vm4G/VpCnay9feqxwNwY409SopcU7txLINUyTzv0PWWfu7SznpTCEV9
gKVs3RUYBB0QLxP/mUqEM2qL95zvGaV156EWd7AQ2Hxqy+XV60qKeHtFDkhZU7Gt0jsj2olrtkG7
DVRKpfGH9A2KDqtV4qIikgENJ9FYarBoyDFWHbBDq9czv0W/En9Ts9051tcGRf8Ccg5S5vSvV8ct
xvzDXgY3D9gwznnsDdSw+vJYNxYtYact3vRO3Ae3r67tufMQh5DmEZr8ax0yhLWbFbwpbQAPo00P
KDFan0onBxFWU++7PZaMBS+vLQiVkI5Agrm8FGvdRRPOIEpMXRUsC26tZHonr8oDSPsWWVDhPVeR
OvtQMdRvt8fdzJE+MDPDUsHSyHnWkg6zzVVZT2MTtLP7ifpCSnvBzMxgHozmw+2hNqeLoej2Wo6N
Wjm3++pqUdwJmtikYTiI2uF/RtGZZ4pJxU96/1RnnGjZw7utAWbAulDMo+Glo1bhEYldHmeTd8Bt
u6oOetQ/X+Kw6CTqGkJg3TXjubA0qbYT9/w5r9QDvc8yQBfO3blSN9VjfgZmbB4OGgDNiJhXXZ0i
H2qUCeI2iNNE+ZVqg4t5pGKfZguCFzWy0XxjVqliwCB084NQgUPNblnv3DPb1aflyLkB+ufSzljD
w2a6TjjSLiJQc21+Eq23HFk89x7z1VHlVyDOfLj9vTdbmu1Msi6VG3iG2dyXy68NsGLCJOmCENum
u1ynsAlZJj0X0bQ8WV6Bv4pA25peYb6jObPd1KgW0dEF6kPQDfr4cuRBGGa7ID4WJLbINBhyunio
LKJZoq403Jnm5mZimlIfnrPDl6asezkYZ1aZ4Q93gdsZxg/gBdpd16nVsTH18ejByLyfoEbvDHp1
hgA5UfEDYEN4eTloOxj06vHGClwypqOqw8Zvak+/y+us37l5rw3Fk+jRtKG8CE73cqgyQ9Yy0nEv
N9TYPggx/EBVcPhidk707vaGubJF2Zqob6GgScS41kQBwJ8X9agTucaK8zCPU/8e3vvPOI3dHpQe
mcbt8bYbFGySfHm5cQ0kzVYXEvxgBQ5nT/8G4/hfTpjFvrOErn1wLXrQB30qjBZmWouO/Gy5L7cH
304WIi/EN5VIS0oByjj2r+Q5TjuvB3FIXKzl7jnm2H9Gj754ULgp3kGJ/B+G49RrUGkl8GuNfaFA
gc2WVuTB0i3mk7lgbjw1NNGsyMm+jWgLnG5Pb3sqKNPxGQHBvcbJq10jw0g8Xm2m10EpsoU9Pail
CI+NEPVB6zTlTTkZe1Aq+cEuHlG0BlG1lSgWEAmQMi7XtCDkmYAd8m6K2Q6iYioO86hAmm2b2if9
taiv0KvtzCp/tOsh2pnz9qQwvDQ3dcCzA8FdHcramT23NrscdJCevVVqF00QNtjRo4myc5tfW15E
S8gsbWpnQOsuZxq1jj6SKOfBOGnDY5mR9IV5gVRsXLg/UUsaAVLuakNvMAIA+EAlEH7R+KUxv0Zu
gQZyFgVb88COxup9JDWzz0tBFwQwlH5vLQZ+Cuix0sBAUewpyVNxqAvP+ulic+QvaJX/uL3JtgcY
LBvVFSkeB4dAWkP+fYaAc0WlQNk08Aq1elfOkE+FQR6imQViVG4Xn5zOUI5e1br//KllcQ81RDgL
bHFvtb1jpcQjFSuQQK2z7PPQUUKx9ErcJ4m75xi0oZAhSMZHBp0EqOB1X13O0urx6COLdbCccrw7
CwGfZ3pHyzspyHiXD5bRHtJKuMGYGpBErBBGV6bln3O8nD/dXu/NncUvYQ94UiKFoGb9oiP/49SF
NTigxQEFVfr0kXZ78n7uIvyrCtPaecY3n9eDqycZXWBhiBfXAJA8LY0xMuwJj7ip+QBU5HEeNPNr
NmbFHaoE4TuzEngbO7py96/zBF+MPrZOEkiX1lodZBYbn6R0UYNGVBY9frIvE6Xqt04W/chKfQ8l
u11WyD1AKQhZuL44YpcfOEHJVq/SWgt6VOQOFazjM/YctKVGqqqDqJVft6e3jUjpMkAg5iVA6R0w
2OqeTLxSnW1l0QKVqs870xvTtyKyk3MVEw8f5nxoDqFnk5ynWfF1jovJ71QTtb7bP2PDvZA2UCZY
BoAkMgFZX9dRrVgFvoxq0OE1WH7qELe2n9U61b5CCwEL541WPB7JuHoTjenSDXBmmutHGoE9cXJu
LJ91h0N/akJDWw5Ko46Wj2tMA+B6hnBz6MrG7v0S3eECSesQq6kS0/IKp4UUWfvbk9nuVRo3ksnE
opJprPUy0YDpc6sbtaACXz4Dn3KcTzNYs7eZYod3hpKnpwRhrWNuT3vwFBkp/P3q4SwC65wYmzYd
IJk1xbIHMSBwq1r8bDR0P6pc+yGth2oHLLF+ceQoUjyOLwYcavOxMH7SzTZWF7/U9OVX6iTfy8nO
n/vEU55oAtGsjds97Z/Ng/N/B6W9ABcKnthamn90TSgIg7n4EXF8Q38QVG4Vus1xMiP9o9aimJbX
MCB90GnJS9WDVV68uXw2y6o9t8nQ7FwMVxeB4InImzcXlajLk2pOdhbjIaKCkyi5Z51XP1zWawYn
4SIrUQzGuQHEsnNSNuxF1oGyOAr2RKvksq9SDn8Fi1YRtlUZ9ouv4Ct5CI3COytt5n0szSr6nTZA
NtIacYNuUKczpOaSinsT3ec6+SWiQ/Mz2LMm8EKQw6ZTFnfoJgIRK/r86xRhoBHlbrzzPr76Sq02
JbA9TjjXMs/z2i0srboJAXuAg63ZO4+2QTM8Qp0PrTQlgmRitw78i9xTkWWIx6A1M/uInatzcvRU
+QiKk4CmT/eqmxs6glxHCW4Eyse1wwV4+f00paJoFOkSr9iP3/W8G/BgmQfv87hU7kOVhIp6RHpV
i46xIqhfmii7KIeiVsX9RLGVVieJOnZLqqK+VRAY/FzbifGOemQyHEoLuEdw+1ZZR5Ty93K0yfJI
n4ndVxf1ANSn7IdsBs+XdO8QM08eBO4oR2Hbe8Hr5lF4HQtGFhxqSUZYO4WNuU2UlgMNQXev/6gr
TvlRUQBfRfkgfjaRah6AZqVs7zo5zYrTBYuw9wRx1y+h/A0kmhKmJEOMNXHGjjourh713cpYfita
QiO+xRvZbwEhf7PKTN3bprIGsdqmMqqi9CXfIDgBlxuiJXOG8szdaSyCflo3x75CWeEOPAJOXdgU
4QtRZc49R04/FyB/D9k0zc2hNsLx/e1vfWXuUudMkuIA222igMFDarKKmsUv6PYw4345RqlZPqhq
NyNquRg7KcQryWw9d40WCYk2XAjwCZdzVxARCxlv8XtEju71EXD3s1VNHQ02iKDi4HYhKMNc6Qjw
RSlS24/A0P8QFjTCg4mrEXJXRtoiNBIq888hVdBDKUWMuKhjLMp54rpRzgiCtN8xwDbfR/lUsGmi
ur+37N4ad67ma8sHbpDNSyGTu3kVREVz51koAc20Mkvl0I129jy7TncYAeP7Sxaa/whdYatSBQe5
ApeRCGodIzYCyXVE32e/cbIfwhvVAFdLi85jUyC+l3NJ5M1yf3uLbK4D6i+EozZoAqJvtIIuv1iz
RODCkOnBS9B03wxLAQPQzSIUZfQ9J9bNSyeHkkVhi1YQ+d4qBG6iZVxCxWUovVMesSQZkSMvZ4hr
lo3IWmWflqrrd9b06vxIpqT6ovQuk3/+1zMXYh5tGplXHukcNz+AjMTHrlWRx5VS57eXchM0MT+E
8iTaFLA9n/FyqDZl+0+oYx2dyq6+pujM+nYCKG7v5b46jslGkVUeqdp5OU6NaRHiuXA3izBcHiiG
UHfxWNhjtiThRyPMSh/9iPq7PRTD21ibQa5hj+aXdoGyRNg71q++GcwgQ9NiZwU2BwYTdvhQQKqp
H/BUr2KZVm9GPURXnuqh4b2Q9E0nODczVM8ZqTWUjnbK8Vc+LkBi18bryKSZuSYYDfhK2UlF576p
HAdFIA3gB/ZCfrR4ex/32tTYtK/T44iub/UsSWdQCpwT/LhBxadgNrsorv2+6vJzPWvKzlJemxr5
udQ5gcoOyv7yI+uhmuUWBIqjoBf6Ehe41pVO3bwRjrtX+F2XuHgaLPRkmBNgfxrPq6K6CypANVGL
OcKHQgx1RDge1fHJ+MlhMR47DGaeUbEalKBRrPSkZn1/vH1w1omO/AFMkysPEiFomtXFUPVq6IQl
tui200xP4K2Ut2VbNHfStPN5mafkYUTWLaYHORXB7aG34ZscmxBYlqE4TmvJFXLZqtdsOKtj2lfV
yTZFOpwhjmCWTeQd3jUqudcDlQi6yTE6T845NIsRm2Xgt+afbCmbwNFQ3X9qltz81MyUZg/dosTf
IyQX0TGF+7PzKl25Ri9+8epzRUWpRC25/RG/nO7FsefhHpJbCuvVBKGDxPTLYBKa316na4PSaOKg
kTKwKeXx+OsatR2svMiFq+PghcmfuW3R3tIypIWKbnwLzk4EETCJ0+1BNzwZuTHYlvSyuVTh66zu
E9QcKAUqRXWMG82LvyUegqy+2vVh+sYq0QQF/AXI8li3g3mfx132vVusPjlBcp+mdyN6+QhL9g0e
fsZcgjN3Yam93P6J17Yu60GoI7MpWAaX61LlKWjTmPhmGAsnwLlvOrkoxN1r9Nz/DAJovNqYReDW
+Z4N77ULCTSGVHGUqkvW6hXQ0kQ18zmvMT0zevQLVVRm+BDWZ5dKOF6wzY9/nqk0UOf7uyirbMAp
DR5leQwY+thljX7sXDPFJ6YKfew31VMxxb8r1Ui/osa45xBwZaJ0NFD5oQwhdUZWNyEaO0lqUYw9
FhH2gZrZF/ciz8RRVxTzHGnmnnD6lefV5iWX4QLEIP66/KSjYzZhFUYsLAGfHgjXKuN79FZ2tVPk
F7oIlmFuEp6TgNOiAvSwGqhGHiZ0R7qyoSGhZcuc2udBhN3j2HYjujWTcm6UOvPDmIbqYSxF/2RP
Au5/GRX2gUpFfBg1PX1/+ztfOekAImSKyL/Y0qv0JZ09JPWEhqwh4P9nofeZrwDbuCvbsPsAsM54
bNPq0+0xry050QBUMtlm4blbLfmS5XqJFwqetl15zKPcfnKUuNmpp202EqhJMlGECuSFQgZ8OUpa
m9pYIFXqiyhNnzXtmKIVlUoMoD5oYudiuDIY8jNo+4FT5hO/VuD/ujCTlLKgQmeHz1omPjhM7GXD
Ck7sJNQHASZq5w29Nh43kJT7x5OBqtrl5Jxa73R1cFy/wqgdfPfgnemL2k+qWzZ+k4y7SOTN7gXN
JSmCbGDAr4CsLgdcaFA4+qQzoK5A51Hy2PkF0GSKTh1mslgRj20VH62lRr1Zj5AHi2Fh6L4GsNc7
UY+mvlTprXFSMKYFms9dFliJiMsAV9f4zwTU2sNmLWpOjYGo9aFO6uxxTJJ6OOOO2nkHJXLqPZWN
zd5nTiRCiILAhdDMdXfAQIS/LOvC9V1Lgfymg5FFrgfK46mca/2sIWsZGNaujOAm1mNYgh8qFLSc
uCBXN1xuCNtVBBgObTY6YJeTjRlVXxrAKfTR20n4NmdNDoZ6oEX8AY5/fb0Vs4qAuMVgpjSDu3NT
Bw+LrpyiPWXtawMhB0KBEZc23vHV410rJO+NUnj+UII/N3t7/FBVVvH59tVxbd/TyZHm0NyjLOPl
NhztylDzeQbgrzv9B23E2q4SeeUvCKrd9w3aV7fHu/KtIEvC8KN6zF21zpfbWAywzwo4XWVGvVGU
XfXYI32sHSq9an/eHuzKfuT+YO1e96S31vEYYQAlKTZdSGdq3ZNmzH8WY0wPZp2Je6/Mi8ecLbsT
Xl5ZUKmEjuUpsB4SudVdPCOQRnJjeX7lDhDmJgzjMxC2voIJ6c9l0Hch//JBuXgG6XeCWKD/S7tD
skIvv+BkZRhyUPT1FxSkQKEXBbYXJOeNKAjwMiTwoxzHlr6lITC1TgNFePHO9tgOd6g+7omiX50+
wZz8OVzcaxQMAkZhJfQ4lLANcS6GCtKcLOwWsfOVWD4Jbn/hTfzI5GUMR+GH5INC0+XkHRw/8iXm
FlXK0NIfiLOd58wbh8cUzvDPxVzUu6YzXFxKNGHsjH1td0GwNPHNleHOOnY1EUzpBwduTBri/myh
v/zYJLDwyqLtXkSRjh/wSJ72mOWvLbj194Yxyg4DuU2nfXXbdXQQcEbLQ79sI2t+gyRNJr6B1Udg
W1TK1FU+3NkZwQLXy9+7HVh3fxy0/peydJgKd6biTJAKoWieXQfhLV+fQvdDGOpj6ydkP+U5iWlv
H7w+6hsfExavOLK2cPyacIr1n0uhxh/ToS8prwMhGXxzsJHbNVEFOtV2hRIwgA6vfJMpU5sf0gVi
YdDrbpe8R/RsuCsTtRoPbVcUn+zQQv17Ntww32mMbZtUEgMgGzNAP/BjfOUA/BU9zGqYdFU6oVrV
zjbiHag1/rHDqnhowA8fO30pvqNvg6aX8Op7bUm7Q1p740uu0Jo55NFc75mFXDkWYAbgaxNeIG2y
wfoId05FN+l+Epbiy9KMtnwS0+FNirCxlFiOop3azqYqQXXr/yGnCUVhNl+ejKasm2r0Ut3vp870
xWJPPih17TwXQC0Pg9JTZU7rBo4mQUhLfS+BV3v7cF6ZNCkHUTDROa7Wa0PMDGnpdoga3S9Ylbva
iGaG7HLVOyFJLZ5FMUN3uz3k9nmR0jVchFTREa9cywJU+K/QXK4Nv0qr5XE0m+KA/0UOZ1TsVX63
swONT6mZQfB627gh6LEuyGxodObpSF6llnPgiPRn6qbJSdfSfxXA4kKFfs9dh4+qSYy6uuZtZVSN
hL99YKPIPExDfK7dvPo8axS8/30RZWz6f8GxeBNebp150Nuoqm3dx0THyw5TlYifQpS2E9CmgjV0
e7TtRiVJRGGFBiDPBR3t1WjOnJBXxAZBY0YFvUrzn7bwsHDIUk09L0nsdcc+U+AIa1ld/dTzUdl7
tLahlsTOo5hOAwH7z3X+5LWmIyJzBO5bt+qbJV+MFzaN2JnotQ0jzQCBHcMasXT5539dSqOFm2md
QwZMpwpdKnsOjWNmwF8uqTp9Wjwu3dsru4EpyT0jBRUM2aeEeLMaUW0b9LKSAspS7blVoE26OPWi
w5IK8fd3wBfgaOV2VvhNMTRfQhodpB1l+C3KG/3d7d9y7WBCSUSthV4d6dxq+3ZzPzTTCMurt2Os
GKsivkt6Wz1Ly4Wddb4ylIZ4FAUByNks+CqVm2bDUBx4MH6YavlbM3VfyMTDxy6aPt6e00bDiPVl
JtQ+yRuhf6/FP3Bzw1wpbU3fmdryA6W2+mNI/FMTEcwJOkpAod8BTjDnU9ZE3XSYktbBeb2DK3WI
7Q6LptgpxSkSTWUfLBvOra81sPT//TxLY1WiRAriOs3Fy43n6ora5QNodhqrDVbrQBQCtCeKEeUI
vTruLIoMcC/jE7ndSBfAY2ALtCmAWGii9J0w/AJHEgMdiFoTCwZP2hJ/cLPZhDORRu23KffoASAm
NP5XuDQkF5P/zlfNsYr2joH84OtfxEaQctPwGflOl/Onf9WqRZuqOObF+QkBBeO3wGQjwBpJ+dXD
ie4gWBTYQoCGSPC6KNVgXvpuZ2G24SIKv/LqJlwH8rCWbYnLRWpQRvhyjAME4Yk08h6dpLQ5RJ6S
xIQdQ/6Nrmyx08G7tktlJARqD4AolPJVJJCg7KmETqH6YZmPD6rZp2/yVG0/WX00P1AFxUurmCo/
bhZCwFyJ9O+DqlZ3+ZQM57Lt8heQPtX3sVLzB6uy0v9u75crdy8WAOxOyh2khWsAo2sigFpUmerb
NSZSBjLkaJC0dryj77rFUkjVT1Aq5LqwPjl5l5tgdsOqmSOcxepGt1HxG0FKtD2sjkM01Q2EVXP6
WJO56VJfQn2bLvAIkYCNdkLTK48ADSlcwKQWqawHX/6M0TYHx0lalWCsiD/qWdJ8MfUk+Qw72n4z
gVfd2fzXdh3vDQpUPDs8s6vXVZN+yrWL9YiFiMHb0nWikxjz4kH3xvq+N1pwW/Q5729/06tbDtoc
hw6sJspB8lf9/dQxm3ohY/Jtnrwfsg/2UI/5/BEodnku3SVP4AaH4R/bntuvBX0BE1C/NG8hP1ef
zWiy50MfqQUoAbd/PxYVBku3f+K17wCCDY4IvXswCnJb/vULq4V2E28HJkeKGgVirr130PIQ/4PR
3bx3zKXd2efXBmTz0fkCIc7duKoLJJknRpxMNX/Qqwg/2WZO3mfQBA0kK+2k8fVhQIPm9iSvnS0Q
iJIqYpN3vDbv/pqk0jlqbTaz5quzubxgNfcZz8zx2+1Brjy3hMD/f5DV9ZKVsVtP9L38uZUO8RDa
FkT9vKgsUMbsp/9lGQHIYvVGp5Vq4+V3C5eWV7/EnArlWaM4kQSK8cT+nxFHbGivdfGe7v62xCDr
ONDWYA/A1VqTiZTF1JSyToiGE724rwWeilPWWYHAi+cec6PflDzqhxJ8992/Lyx8DehLFDjARMiF
/+vreX26ZE6HMgKIYFinBk6ofdYOzxDoup2NcnWOnAOeJWkmuRb8TAFJKDY3v9950dR+0wotHB+n
FENpGsulgQ4WMlJBZGBI5evaFP2rmzSBFPEC7AUgZsC811XItEryMXZJVnXUroJoRnChVZfyXYPc
yun2qm6boowFIwULN2S98EFf3Yg1vbIKiybdX2x7mt7YQzpOb1FsGyMf2QUWGY9ywMylmrXKUzaZ
aJ+3XUkSm8+6AsLfUH6G5qz1Z6ePxedYbc094cdrVwWCwHRs6aeTua+uCkBMCebJIR5PEXSyWkvw
Clni7hHDot/Q3ZadAOHaEyGpXcj+qDI+Wh2pXgA5sSZKWIhew3MsjM8DLm53ocjzszs2zhHeeb+z
t6+lJtQIaXvwIcgzvdUcS8dKjEHjaiqXVpRf3GyKH8zWa6YTwNQa3GeKcvo8LIo4iKRUjIexy8by
oMTAFA9kynH1P+wLElFAlmT0ZL9r9hfAA61i96l+rEyVclYjS+sD4M1N9hVAs+MFbeN0+amvjWU8
x1ECAY6oPmV5htz8mmqFPpCbg48+qBN2RsDetWhv81650LkHeEXwZ4Hus+at9rpSkC13KmW8BreI
JNQxxnbn4PYRkRfLKl7m/47WKVIKuLuvnW1pq4oBG3eMPEkm7qdqsT4XQrxX00Y5/+tIXKzsANn9
x+1q/Qp7Xti2fVTbiBWMxTmJXDQ/KJT/SJuhfLk91HaXMxQ9KT6jHHH9FsYAGIzO6Gy/cHjw3URR
AzYTVgwK9INZ0cZgsuZpZyWvDgoyUPb5ANCtpRuaxXQgSeIyx7PUU8CwKcRTA3ADDwXrx6Qwp3uv
Uff0Ubf3B4ELdQyQZLySXHGXD0eOPY2hNw7edgn8U95g1Fcm1Toj7VOcnQpHvNtLeyW2hohKp18C
BDXZ2bkcEK2qUWTUd/x2npdPcVHTZAfslb/AN+5OIIjDJw1lv1Pa6sZTODnzx66a957LDXdFYgep
h0tLHlkEXOc5Md6RI1p0NhFWrTkZylpSpypKpwFRApjdzUHTe+MhEs70va9i/W2+SC0vK4RHdNBT
u/mjVrb73SrTun+yirH5glwDgpqxNc3VoRuU6XfTuI0XeLnpPiSm1RoPUEyUT7dXUy7W5eljGlRM
WU5As5tOtBbPZm+gtOU7WjOqZ7vQEhf/P72iJh/jtwfSe5oCwRWWnTJhJJVfUaMw72//iu1NQ7mA
3iOlDRSaUYq5/KStbndqaMAR1NMW4qSVJu87NEZ24o7tTSPzYTjtEjxHeWI1yoLFZK0srumr06hV
H5qhzpWjKc2b64U0eufRuToaVTCyLilFY622Ke6lIotsz/Q9vErbBzpHY/q06Agf+Y7doUd4ewmv
DUcRCrED5FqlzNzlEqIAKEldOIcsfeJ+t920PIkwTr5W+q6HxJWvhYS4dGGGqs09uip59ZjmSUML
hyS6jX9pCPd9rqNkJ064cq1InXKCbjYGffbVtQL42AVVySCLWisG7gtVFlDUiyH4TO1i3xeoSXy/
vYTXbpaLMWXg+ncMrAMEcYfSwZEDDhWohviEItIU9JDtP1DZjF6WWXNTHCfH6ZxOsfpm6Kbxy+1f
ceVDXvyI1b6xwnYxh5kTOSNKecpwmcVavW7RyYr2NOGvDYXyPv1T4AxkpquhwA52BTVF14e/0urI
3Szhg7I0XFDKtOzVBuT/bHXTgH8GfkfEI3PE1eLWNA1rL6/BTShDbpzrODfemVa3GGdPK5rs6CU6
CrJ2ny3jnW6PEGqB1YbFP7dsqMxpwJDJi8FTmKttpYaR2dKXZu9mnf0bomfxg6R9Gg6poY97GfG1
PcwBIf0Gs0tdZDXYQNu+hErBYDmiOMNilM/aSNQbZ2rn6+4sdviy174nDnuMRVrKs7RaYjNKknTQ
UgdoiqNoR1QN3PGgJWoSAgEcqh+3N+prEWv9RR26jBS4yFdBj1weF0QMAecLjijpOv80x1H0ftMn
AoxWnusvyZLM5oH7Cqsd2DTleWgNSi8lAMy8H+L3SjgOx9u/6doKYG5JHAlxAZ6X/CJ/neAFdcQo
RucXEo8pPhVRO/g1zXRo2ZZ2vj3UtVsQOSKWmt1semu6lItLQJJTA/WTdGy/p1TVH2pk2+Kde10u
4mqRKfvL9ipZJLja1SKHzoxFZwkyJrYsPLexTFZ/o+iL0FKvGMahVQr1e4rf985beeW0AsADtkCK
Jmtqq+fErIy5IAxw/bE23RLRiLgJYuJKM8ANb4kO82zjIqOrdfSxb6ccE++xd7SdH3EtyOK68GDs
wcWWROzLz9ksUyXQ+vL8OkwdxLkHRVuOrQNs+FCLRfkQK0WR+JPtRNg2g0yJ0Nu3lvFoJX3yUR2X
5b85z6tvYGxZQGFreEGbwnGiA468Rue7agfBzJnT+l5p4hHYilFjx5u2QDz//WhaBKxSgkdaYa67
IkqSGN3QSOWfyfCOtP8xncjV5bedNtpO8Xl7BjAxYSQgG7Q4iacuF60bjakawj4+0hnoH50EFRq0
EnOekrjc2ZzbC46hXG42yPIOBMXV5tR6J6vnqAU5OIjmnNlSrNk1ynM2414MUmMPBLM9c1RRZbBN
tRRY6BqAo5BT4Y+UKn7poaIaYVZ/cEW6B3LaLqD02pRevaSJyHjIX/HXJdIsSZl3PSQRBbVlSsUZ
Lz4lqmej7r1/3hYMRRUAHr5ModYANW8aXGzQJhqjFYiWthYCEItUKHGNKrh9X12dlRyI5QOrsYbn
h4OBgbg3Q3MK7TDIi6rxUehTT3qNtNntobbbAhm917wX1hN9EONyAVMBrTKNM8XX9RwZv9Sz5lOi
hDOIJedtoZp/bg+30aEl7VQBChMsUl+HWrS6JlQEjlEvA+a3ZFwnB9oqSJP2IX6seAigionGu9rL
tmAM/RfyWuuJQ99b6jcX5VVsVhxj7g9e11oN5KdUjM8jbsH6GR00bHkOS9XgfbPzk7ddQroAJF40
5mWvcF2gDwkkBQ0RxZ/Cyn6x22l6yapkOjQCQ0J+2nCMPKe6s1PjQUck+SlKUCi9/Ru2V7ykCKBB
xPtFGrtGlMWzNZpUl1AjHm2MKSuJUI8bPUjboqIMVuv3DtfuCfnt9DHvIFPdHv5K24bxKS0xf+Ij
kMmXu8SJMbMHBopIf+ZKCBjsHD9FFv+3bihYPiDS2h2KKK2+xbPWfojNJQko6w6/8RRoQbkb4mzF
mhdU+TCEp9TDSO/2D9y+vPw+wDYoyJE3bjqZryW5VHUUenieezKzMCMv0GJcimJxRmxiPmpd0e4M
KkO0y+ee3pmGVDifhSO07tjlSdfii44mMlmW9SWsq4r3qR2Oeu30x1m1l3uRJLOfKkO8A7i/dj9I
7QrUFWlUEbJefo4GMjB4zRyNWk1D2SDVnaNXhO6DYZV7xZMrQ8nGNIEqulty910OpcR6Us4mKwvJ
mVjNGTOgWlM1Tsexaou9fXblqDEYERosTMx1vNU+w6E54W8ejUh3ZvdbUlf9kTalOKpiVtNTrufR
H1RzvDAYTbSpYIRb3iGeyj3JpmuzlkKEsBmYPbf95aw9bcmwWINnig1dEvmeNmm4Qcah86ZzreJ8
e/NeG4zNSysJERuy9NVgVedooRBFdPRy4WDlp2LYcxjwVwWNh+D8Hurh2nDyKuMsS3zquqUyVLra
VC1sjcYbgcIoefW1UIHkIlLRf/n3mXFnENxTdiPGWSU5lHBF5AF88RWTnDU3neIu7RIsOCYUSf+H
oWj/Sa0riTDWL79Y2I01CldG6EdT6mE1sRiR36VD8Z+S2ntv5rUVpP9iw+NF0gppr8uxILX3Baaw
oW+a0SCOJYTy9oyWM7aIhVv0/54oUakFyYxAGyA09snlcJnR8MFGJfR1HNyeYnvM/CpHZJzI2Ih2
lvHa+6wDRJV4PUpUsIYuB0t0RHlEl4R+alLJeMN72H8OLVt5MWqt/LOEWdOh2NOYz6SqDpVyhG1x
ktPcGkWbZfol/g9n57UjN3KF4SciwBxuSXaYrFGWboiVV2LOmU/vr+ZKzSaamIVtrAFhVV3FCif8
AR+DgBswnFBMJ5jAJMbU0pcepfl/b3/wzV8quMk2Qlvc+vrq2ODrNkcokIhjk1foGGQ2XGwpqLpD
Ulv6RyK4XnHDJapeqlqOZn9GhfEg9crgxkHbPxsxypYxps/c0PgnHvB+XM4WZYw9QMHG282x5j/A
5pD9WROWwhaVs2I2COZCSzq0Tmo9wn9wEMsYtQPlT91HSxB/53poDTdrIY3cXqiNCA/+LcJrHHhW
ak0DCON8dPQEQF/R5v2x6aUB5DvPYjBNz9BG3qvHRYAHGpVnCa4f3MJ1ntEYM3Vbh6sTi+J7Fa0o
D1NwQqQ2G0/K9H5REDGcGAi/DsZdP8L5IqvtKGOBmHRdfGyonx3gPER3zoRDQa2lVYHXgdF/Xoas
+hZaTnEXtYN51wyLtZMfiGO4CgcAVSIKTHkcxN8VrhrtgB7Ra8nTBnW5F363KNTq7fn219zYTST5
3NuEzhzUtUYBsY/khIEa+T3+jed0icIPUjI6SFHmlZcDFDx2/Gh37lAMi5X+vc4MfF1kOIl4xFtF
i3x1PRSa1NvaDOgG50PlmGPKgaW0gqJcE+m+URuyayM5shMWbNy3cLfod7/B1Jj25Z3UKZNQ9SF1
rZXAOoAOTX2M8qxDMO7ffxsRCGIEVD7BKHJa1qWihkvc4SRGvrI0S+yB/TC/6vU43Te6HB1UJ50e
9SleXGSKKQuMKbSGLoz39B42ZkzGb5I62wSWlEAvZxy3To1inxn68TIqp64koKRwkv3qCdT2bnyR
4a32rS5UNYCw0OuX12rWMRZQFh39CE5cVt5V9JE/N6bUnYo4zc5D3tbfs7RzxMNaYE0OgfdObyqY
IpkR/NPXUKKnDrrJTsKzcWnB2RM4B/GTKKZdLkADyEHXEgAUkhP/0VrQJVoY2QczH5JT6bTTzh25
td7kN2SmlGRhhawC6qXWQUBWKsYsU0Hrd8R7hPu5hgQT0Rr9D3Oj5AnyirovzZnVYNRUWxTrewYr
W5nMdXIenSyx78oCfq3XaN2yM+BW+kZ1BIS5QY+Lu2m1nYDVSLmBooc/apFyGjrNOlmwWv3ACE6Y
D72AgTWFi0d2FxKAuBWOoy9tMyh+iyzbfaKhVTmEFeJ9o/7j9nW2tfDkMZCW6GkSkq4e8QQH1dlO
tdgv5dI+Jov5rUGTzW/7INz5xGKO622OXjHRGtYyANjFMfirUkRVUV4sg0uEmvSLGXX5rw6HXwoK
ZffoFIr5aliw/R1Lyj68e4o0MKiAQfPhq6/PciCZehAERehLBbJ407RgD9DGsO614T9EiqDoAanQ
nBXk6NVqAjty+q6qQ78ciuVkYM7+YEYQl9K22BMP2HjtqE8BXBZYO+GWcrmcc4Aafy5mZYdK8KRF
ofZUlkv0/tQIvW4hmUj5BWDsakKwg6KsNubQL+IhxJSq6Z36kIzYz7exvNcl2LhzOJZ8flaQLsE6
9NWGDpROTORC5dp4dPKBF20uptiNa2do/EDSu53dvzUiMYNwqhXM+TVlOC2mXC00rvm5LoOTVS21
D53xT2Rq4QO4oT3ax9ZwJH2oaogPhm3x5TdrQnkZassI/bauJb+rFf3APdS50RLZX9LWjv/D1xNZ
BKoHwjVcX+VkC2I+QVvqoW+ORLlpQAXGnHGsx/LrPyS1oDAxPZUJBEnZVxulqPEwHHRh11VXix8H
ZeNZeWy8BjxO749G2CNvnrpcWVB6L1fRWjooV4WWIV+sLm4Y9NJZDvF/iPALen+dh/ISgwnrGrAW
q6HqOHasYtEzfx7r9kVTc/MeV9vxMVmkceeN2LiIaQuYJLXQAXibVk9EXts52Po49dWoQjcg7ZBg
0uumqN10GKadJRS/e3UXC8aFsMeFf3CFtNSG3l4sGmN+asj1V1At9UMb7uqbiHf0ahT0q6hqI6xy
xcMD1ERDKm5Sv4XgeZoTG7uMGjmrcbFxwIJV7lqNghJrOuWfosZ6r3EhoTLkP0FhE3tfWfsl1nzO
yknG1J/NaDyBWn3tgzj/jABod1dOSbCzV65VPFEfoKquWwxHwrcGQE/0IjJNqRM/zRuCC7MLdGrD
ZjD6U+DkTx31xLPUFdah1+P6BQxh8akFgPcYFroee2Vea//oxhj/7/brt/GpqeZhJgVQgoLe+vVT
CtVptLxM/CUeZDCJEvSSKN2jsmw87mwjutvA6BGZWLfsgpkgqseyhE89Aw8Fuo8dpkpSgr7Fkpqn
abTMB3MkorEnq94rBG+cHepoXAakRlSD16EFjJAZiESa+Vk2J78LSwofw7E272O72Cmobc2Tljmo
KwoJSJKsrjm1t4aCDw0Co2jMe/KS9I5YQD5Qs9cOI3r9j4HRJSeCAP18+ztuvB28v/RtFMotANDE
GvwVPvVtJFdGwhzpY8Z/OsNoD+OsDXgMG3V77vNxDwG2NVUqzpR3mAFkevHnfw3YRYsJ7wiEc9rL
w5G+7+C2SQw9LspwOk1q+zUYlspV0bp+/Q9ThaOmEJUCZ1pj3kl2YpR4WGQdkQgXGevxS2vPP2d5
mk524Vh3t4fb2j2UDegCk1sLLsFqojOQHz2ZkAcYjOL71BihR7kZP66oU//cHmrrIwq3bkINEeGs
VUSrArnAYpEzXx0LE45ZofxTdFn+YVDooGpm5uygtK4PP1U2yjMQqyjo84BdTi1ulqYdUgmvw3hJ
PZx1yud2WPbUPa8X8HKUVZiBfV5alBlqBI2aKV+GoqC2phTdh2mkZfDeBeSKIdzlReFDkS5fTkiR
mrmNskXARiPrE0qtP6WlNM8OqPWHrBj28LrXLxjDCcMTsjdAwuvSoT4aSp3KYeHbwiijJElt3RSS
2rM8LQ3KL/gWu8YocrcJ/0eeszRuduKC6y3DT3CoDdDHB1j5hsP76xhWAZY/MoJAPgg3u/XVQq8+
G1Pb3weaI50yFGreLdCIRY4QzRC9Fygf6yh1KHT6LDYjynTTDmkVK6fFjhwaUPqeFMLWzmEwTJNp
fAPBEJP/a3KtXjXUd+rCR3ymo89Mv+IJ5l3Tu1lgODtYj63DgNqBSGYQ2iZxuhwMJFhnh86IIKIO
4ZV+UOHisxrvhQHiCbiMesSMRBzH7UXbbnUaUqQU0e5B7SuuW53alDm4mTmYtKcX1U+0yTnOs5od
KrWbT3YU0O0P1OD37WNyfXfzCtDHA8BAofJKd0m20sgubTX3h3JwXG0kkyqAgtxhSp94gT7Nd2z6
2ZfnfNgpwm5tV6GITXBF0gGE53KR8Y1frKDiLuhSe342kvlPZqhD7iIzanoYn4yH2zMVKdN6tdFB
EBI7PP6A6y7HSzIwyqHMeLK1/Dsqi967ZTEWj1PUWR5CzJXbR120QxXdWl6BQXkzu4O2vBq0RJyk
zrq48B2drlAbEE4hiYDgSm6kT32vpKc0duKvitSH76//WogGCJ1hVKFEOfZyvkVcdbSIEIaVqj7y
NKlon+cIb6AOpSg/K4zSM81k3kmTNzhBPMZ02umGsKWoh16OKhV2ZQ4OIpkUZ1FMKhwp0704M7Wf
XBFhdwgBkBR3EsqhndtYAVZCOGU34JEHIbbajuoeuElso9VnBw6CUZpgKAP4Wy8DQWCfyGj5LUaj
uHVqLffI6qNdpXbBn9s7bHPyjk7vD6EGmDdrCLdRha2h42viZ6k5+lWSp5UbIVxQuUSyPKhGPDyW
Y7R8A3FOFEbCOLzORtifaj1xvJ0fs3G7iN4OL59D9wGj08svMaddThkNLevcihBQ7Jb8xyB+xaQE
8dnGQZqo287vDBRI/NJR02Nj6nusko2LVGQ4wJMpcom46fI3KF2AZLnEbwAtMGKIMOCS3pbn988U
/yQGejOORbruchRuy1wKUtL8kOBPfqojY3zS7dlBt6BJWWfi5Kh0DQLR5lEy4+hrkCXNiPSKTp55
+7dshAG0moWfBwsPF2K16FMizRi4h6m/KG1134+qfU6VfLwvSiBikhZo92U3ZB5KD/2XCa7yznVz
vdlBJtIQpiFCCEA553Il5ljHqHpAzmqZc7DQWAJ6kyZF7tBLjX97ptfX6RuphM4LDlEoz4k///tB
zvpqirHV9UDyOTB5lerrUKWzH9RTfifh2vJNn0w5e/+upp6DAgZEaFJ2/u/lsF3ZKBOmDQ5+KZ16
buH2+CmE9CfIW6OPoStX22Kqn+BXnOfRLh+Uqc13fsPVN2ZhTdFW4+UEDPIm7vXXzKWsbbNOU0Zv
VmJgZWkMKBQ9gDKDLzVIlqvYi/ExKue4o1DfTMWB8mt2987V5zfQpqZ1SRpCQrv60KMEvEIF24ME
gRHep3NXniy9Tg5RIlmvY585rjPvmqlevdhvg9KXRfxAyAyu0p9WabtwqCqEDKWyQusk6s9BpfeH
ds6/SWEwnG7P8bpMIsYTSjvQCkFVrEN4GNqDhrTziLBm7nwtM7O6b5yova+WZfY11KDOnWOO9wQM
1oemT4JXfFCNc985/WM5ydrPOuxmY+fjXz3oop4IsI4WvYhb1qBIrpMUtcVmBFoq2ceirFSs5IvO
05tscg0nHb3UQpRMHbBhvb0cV2dbjIz8w1t9hmB9tfMNXD+dHoSA12VOeKibuvGhzyfebDV7GMbN
SYoCrfDkEWNeHrKcDrGOud7gWWYjPSO/KLuQeZVzkyfVcXQc6diodePKdHt3YuLNkRlS5PNE+Wvh
GcdcCsmpmKRtDND2mqlWngpQY79mdSlPpWI3r5hYNgHm7rK2E/VvLbD4tmAU6OfyllzOWm2rrjFL
xiZ+GRqvjDXtf/2c0L0udSfd6/Rd3Z8kpTwQOIVB2gGcuDrBSCtMRTvBpLDzKj8tQwQQM8ZY99M4
tuOp1PL61Zp7TDJv76LNYYlNyDxo01/JaaIhrznNlA5QaPPlFGijeVaLCTPXZIkPzptRSx43O1t3
46si7IgOMGgEYFjrGxP8NYmkiYhhmzYJdstN72Ndr7k1tCxYBUPwr2aN4V23JMPx9nQ3vik0EvRs
35Ra4IVfflNa5MoAgwAd20Iu7mD8py+2Nma/lUpRd7buxu1ILZf3EPaK6BCtDk0611pHtDt4hIBo
0wzYLmGzUbWPWa/pT0UZNl9uz23rUyKXS+GX+FYAWy/npqohejhtPeCGGemHMJmzu0xz0NOQi+YQ
NwGKgVNcvJfpxbZ9QztQAuOGWN/J3Me2Aox/AIkVTccAmbn7sWrDBxjf0X/4dnRiYemgMUvzZlXB
kVlOk4M4eA0yqKc4aeQne2xyL7b74MftpXxbq4ssQUwLOplJpZZW6boq3bUG5g5WOHhSovQvvZQm
oGZ5UwwPUqsTuQgrxs1x1pXedGvJCX444ZB+zHQnGN0kTHoYaHUKDSXQ1NlHZDP7oEmqZHjFKEfW
fZe1luNLWaB/dwjJn5IiC3/WaP7jANjRZXBnysDvBpNRjyUI5cTB9+ShWl1nStpWcjQ4XKV9oj/2
WteeWmdID63itA/Awve69m8WFas1FJLKYlOIk77GWprKHC5aTcjZgKawsQbBO/43RbPMcJMsGMP7
pRvTHxYruZyHIs/z16Ses9GneIqoZm8F8Qd7CHLHNdQCaQ9KsN38bcqmCR0LAyljd+mX4VM2KONO
1LxxcsGRCA4l55ebeLVStGEzMwqkySNhg3OOE134b9MbNc6UsROFLloesbWTKFxlRnwd9jU1enJF
Ynbxm/4KIhX8xpqxVbBMq+bqNXScX51aqjvbemsQrFypyAsFAWotl4Pk7RIrXasSMkRZ70aFbkKG
KdLD7cOzcQ9R9QTfBpIBUNMaaLZUlR3LnUQsqgzLmU863OlLJ9QDwvm85GiYp5Hj7DwpGxe7RgOH
cqBw6yUduJxaos+dky/EYWnTFH+GeYmWYyBZGv0GFOB2gr6tGQKiQ9uGfUL0u6riyMPSaklIxF9V
MbZp+axXrx3Cc98apB/RvUiao92E5uvtdd14Nakng2mnoYxi6BrtlbSjMpbQSbyplLvOCwszfk1m
5B8HzHmROMuM9FHW0/gp60Zp55tuLS8oPuCLEHqp8K22J2i9WCkcLg/RFTz0zSyHJ3oe7SIIgdK4
86hs7VM2qGDZg+O/omcUsjOBWYomzyoK8wffXFVdOTH3Ko5bkxLOszBjgPfCzr7cM4vj1I1BP97D
DW/GbLlqH4ap0u4R20DS8fbH2xpLyL5b9Hipba6b9BOvszz3wJx7aly+EU2EO60iN49J2rT/4SwI
dXkeLmIday3dUSAZCa4RA4JGQT08YHt4M53e+1lWkp2TsPGlSMe4tOneCuzl6tj14zKiQ8pJ0GQE
yNtKDx7Soql29sPGhUwBEUcQ+HQCdid+xV+Xo6YXnZbPI7uvjuhkjJVi0T00utw1hqis7+fMNHeC
/+vaHU594IGJUFEwpBa+egQondQ8SfaAzloVSwdOt/wbypT+hI7T/AcvP/AVStJWoCycKZf9NA7z
k1xLrQobrkRs6t37R2S/EE3EzUpgebkEUR4CtCoSrm7KKG4yzRbYgL48jeih7Ex9Y6uC3OLlI+mi
ML4mJSfjpCbUOQYsfUvzZLSd+aWvEw2qXJrtDLVxpRlU6XQ6mxx2IBeXszIpu/VNjyUREH796PT5
v51ijM+SpU4vxpLKZ7vGtwCNXe3Du5eTDrUQDMFSUMh5XA4cdyxjoDFHw5ij5zCrNMKJeKwyV861
eUdkY2tByWeEojyPBsqEl4P1FrTkfkZqobDa9EuaQH6WJc14BKab3N2e18ZJEbp2BK2UZcCnrYbS
a8OsZAwJ4GhK4/PcKurxDT3assN9rRn3cGkbLyHjWaJhhTAsaNDLqaWO2jqVYqBxW/TDMaRC5kpD
/cVUIu1sZc50V8i7vlvi5K3iSq41vh3hEqaJa+CpKckImMZD782GnuZuSI+wdfXZMZ9DND0qt9SG
/FvGv2u6YVWXn1U7Lfd8Gzc+KdU2oCOcFEidltjYf91IvRMoUPdY59BI8/9FupR+nGVnfjLtLt4L
3LfWmKIXPU56q8g/rdbYbAw7DvWIvA4D87tem4wDFKnhKcGV2xdicwC6sz298K1F/nvQ1UbqlERZ
QpMEqDILHMMWa77LlhCWcZRauJYn8YNkFv/mJL9C7e0/vGA0Qum30rlGmOYqlU1lo43E6Ij76H45
KtURur2EU2zRHm+fmK0vCeuDrgRZM0/L6ks2ehhSS2J1p2iYz0pB3pXBQvG7xFR2hnoj0Kx3rlDT
omcNR+Aq4MDzp2g61Ac9azDbw9JUycMiqclDo0Tpz9JCu8B1krr+WPeqZyT9ua9ys3ZzvYnhMGTG
SQTvRNCL+S9OCEtCzt0b/0Q9mqq310R83PXvhIonGEeCz2mu3j57WlQTGDfad3Mh/WtN0aS6uALX
H9sK+jfaI8qn2wNufATYElxZfAiWZh1GgBkvujThOMFMw6rSztqnnJry0WrC5dt/GApuk4Am0ZJZ
GxhoI/W+ZpB7FKsb6aNWpOCg0jnn3qoHbSeR3HjeeFxA7rOKBEjrlJt2QZ0Xxtx7tY3+tKTRcGw5
55/7IpFQxCyqcwWY0m0mDPpuz3IjLmNkojKhwkP9chWXqXNLwduYei/TTOmM/anpORAIdvbJtZQT
oAhqCgLu4QjWr7i6/roG64pMY9HZ0FKu5vdmk36wrHo8jHYoHfRQCj6Og5O4kwzfKax0pB6tYs+7
aXPrCI8qoa4pKqiXP8GZNb1lIXgNZE6tHtq6L9mkuOAGZ//2om4OJWr8SGpA4F5bYbWhDE0qsdml
zmyfcRNI0fBMlSO3yrvBCWJhadPDIhIC2mskjS2HWbTQFPScygoO8UC5qIvU8BRGXe915M9Ii5d7
VJprXubbqACjETcUDpOrXbNEppxHhdZ7A1rqxyW30gOyg8uzjRrdmeaxNR+rUq+PqZ1o2CuWWQkY
NxgeAzkbj5qajKdBGlHms8I+OmTgOPwCdMGesOzGeygCc9Fx4h8crMsvXjd2mISZwqlqw+Glj+eE
Z6J07uEFJp8QYnR8k07j+fa333gP6fKRUBHBcZ7WaBEdnQSgVGyzpp+GO/gmzY80WeYneVmS09Dn
qeGqQR88Jg0yAlLUq3s+4luz5pQJ1LpGnXP9Tk1JR1knIurRpMk+Za09PTQhOV6ox71fS3htLKqU
7WBytq4RsQ9QKqAmxV68XOq4U1u1pDzvDUZpP4X4lbh9OO65hWydK3ruVIvETUJ98nKUSVcrhMO5
rPS6bg9KVRT/q/P2d5DU3U4ieS2mJVBcZBt0PIRCyxqA0AfsGYh5vVe1ge0iLim9VEX33TS74lmV
woLepa76cijNaL0WYPblssUVvtYfizSPftzeU5vzFhhBUSij/7IKPcphjIZUFc+DEXRHrZN+oTo7
fKYBUu70IjY2D0+QgdIGlVZAyKsjU7SpSmwedF7qlHLotkUv3RVq0uouGubLS9yU2ismF3tgso0J
ChQ9NUA8bhDDWU1wSZx+KJe69ybKcz+VoLbdyejMlymfdtnvW1NEUx7EKvVmRAtWMUuErH/APUzm
08v6saqi6QtiJhQm1NHsBcnV8q26aAN37NoO4yuUD49pbNV34M+Lk6OX8+TaRZLoh0HvnTsnpgPl
h1IpHUajnv7DlgdeB21OYOvJ3MVs/no4q0xpqnh0MEOOKMJmThT7WRIkj+bQ7HGjtj6Czn1Bleut
SS/+/K+hJmkue6muWJga0lw8VcGvqK/iB9MqrZ1ttnFdiBxXRARs6iv5rSaOpTxkOLomrJjTmvlB
CTr18+1jsxGdAnUQCsOA2YHviT//a0L1POKM2WMk3cnqjNjvmDuPGbD5H9XU2c+JlDZ/bg+4tYIk
X4JhRtAEs/hyQH02mnEuNU4PunBnXe8+K5KE103c7kmxbU6NCiF8HuydKbKsRoqyqq5HRkJfjeAQ
8poXhwF6RZk83fVJEe28altVLhEdijiYigHODpcDzpEeqlbNWtJhCQA8ytG3CQXLe00fcG5ogNYc
cHaQv8u9oT2mfSA9S7y+5yGte/n9FS5if4JVQS8iHVt91rYemwFPR7QNx6Z+yYJc82uc7CPX7JM9
P+OtL2qDzSY2h5OBIP/ltAHNa6S0rHOVh1HuoT1g3LclwomuJqXTx9vbZ+tmokZAzR7QCnj3VZFr
kppMWmheeSVCUD/itE+/14BSXks4W50/mstcuCpduJ3XZeswOgoK8KJsAANz9Wl1q+VvNvTOy6cA
H9kuDY5SX8rH25PbiIuEKRvQF6ZHd2B1NrS4t8y4YZTE6UY/GBPZhc4HEXnODQ+CafoYdFn8OJa4
UwfGsFeH2R6exgTZO23GdfQvhZMUIO3FXZDDjC4mo4L0NmsHbem6u8XqlvvO0LqTMzkSfVo92Dk/
158WUCenhkAdkN2VkEkzTnXS6cAJUmVZfkxDZh8C1PoSv5wcKsN5YI2SO5SWvHMFXu9fsh3+SzmY
qAw87+X+LWyzLIsoGj1MdijRzLn8oTWbl8bgqN7+vm8R0WUtgIYhp5IECyQhlb7LoWYpm7SkpT6C
ZW1jHEZULD4oMXarbjQ36Q+5MdVToFrSz2lJihfamOq9EyfRg6iBf6+UQXpE+tb+VMjBntTe1uLT
ekB+lHRM1McufxkYkkJLraCnVBLA9mllDJca7J5LHKjaCINI23DjdtlDfF1vOQ4zpVUBteMGWRvQ
dphbWzqeX57jpHntlos9A1JvzfYHmEPF9JBZSE7aUA0/owWtzGOqLZhR3f4q1+8EvwG5KQpk3JZX
DbIlbysLNtzgReVQn1o5G57jsKu+qjSuP9OnebeMhyhy8u9BzwN3BwX/cqkXKypVO6bMO+aUnTA4
Sv2owdkMZIu5c6Q2tjYzAt8B6ovdtkbo9KglW03G353xHHt1NITgWWwTqaZijyCzORTiaPDuye2o
0F/OSkq6wqx1SkGyEz2XtnBUyh2leDDVfteOcHMsrinwQOgRE7pcjqUOVhYWFak1lRKleZiMsXLO
ZYqpvewU89d3bw+YuYJRCgiafu3qZESRE8uDw2BVjQdCEOnPibYEsR+NVu4r85juUZCv3xrU9Chn
EWTi08ljcDk7XoFYw4yYwiYAjmdYjiC8K26C29PaOPBiwws9AbqagDMuR9GbVDK6iXRiRhR48iMb
3Qu3iur0PE+W8zk2G/WQVEG51+7fnJ0JpoH4hJj9qtgfquaMkTUXTSDZo+fEZXwCwyHvwSy39ghX
LCU7LjXwjuJ3/BXYyj10HCrHFHi0BhRtC4g3R/bDiym9+beXcnMo8beh6Sniv9VQaZUFyUhXytMq
OfSIkpT7fBj+p/eFvVMD3agRolVHl4SEm5NGwH45Kwl9CFFE5LKw29pr9Lb8tywW289qPb0rF8l8
1Dv9YziMyq8kjpdvOCPtkfG2PiBBCmcC1Qvu59VsUcU2OgelPi+CReWF5rIcUepOdtZ042GgxUcH
wUJ7jcbU6ojjiJaXTZaD4JyjhWdgDO4GY84PWmn3T13ttJj1ddRhUe0+1Zqz5zC09UlBjtIaBoNO
eXsV72lVo0XGQLOmX+LkOElp7aMLQGvVnLrD+3cPwE1A8yL24Am6/KRtNEl2XpSYUBeJ4bX1nPiD
gd3fpNfvphTytxN90AeChs59tvp0YUfnuZYB/aG63v6Sh7b64kRJfhcBDdvZqRsLyO6A9KZj6wJd
aXW95HOnF9JS0WcjC/H1PKoP0mSNbj62zvvfb1TWTIJz1Ee501ZbZZSDAXkUqonywgsQq92AvrbQ
v7Wpt4VelWIic/uTbVS+BO0HtRIE1wA2rvEMTW5kgyze1SLB1szNs6U0PvTSOCqHsp3q/5mdHneA
x/vCgPaXWK91binQK9vAeplSbEMOoVko/T87P2vjaAJWhYHnCF48zYrLrZRMRiiZNrdDVkz1URrN
tD723YgrG5dG9ds0gJN4EBAj9WsbjeZTiiVT7yVZVDzrCQ4Hj5MRWTQHs1z+1GlTWu2EIxuHWtRN
EIWnx0E8sjpVCOVMhhwnVE8AQ/smBSIPXXj94NTpS1zjssgzpZyHue4pgGv6ToNla0uqqo5lE5Vf
DYjt5eqUlkFGbjLhKsJ7Fhy69BCHyi+5N5WdSu/WSJpAugC3glLgrM5Z4mShVJOksfewiy9Lyp6g
biLPWKZx557ceMZFssiyCu4ugIjLSWlEWxFCTwSTUT0/VE04E8Y2NtCLWAtPtTrjvF1TRb+908Tf
uspjcN/ReVx58MgZVjGRRVG1heA2oEYWj96oTtkP0yiLHUDLxnZhFEtgArkYIWhczg17IiUZdAAt
Cga5fr506kPUpto/TpJYR6nToyOiVaYfO6HqlnKrf7w9yTcM4HqWisPNAhpD1OFWGyYeHD2DVD94
3YAD9lkNIOR42hwEM0Q7JQq8oIYYc7D6StIPQVR2k4vrRPs7gdkL37aXf9ZFVJ9KPIiOQxBEdyPK
r19aKY3NQ5iOenvUxkiV3DiLWupDI9foIS5bszrOVMPgERrZmN1bhlQcMi10yp35XWejhBAC4y7K
DZRT1uWGFLevziQywsbM+RpXw8kJTNHAFemoIzl0pnJMouYZOlIOEksRVx16+d/z2HwtOvTvjO71
9pJf7Waxo1BVe+P5E0ytXo3EGNKYliGlpHA2HjrUoFJXrm35IaTudLQ6Gyo1Ad+exob4kBcf+m1Y
WmBEMxTX19KglYUPWcbD4YWz45CbO+1RbwG6LsFsAQhN25334+p+eDs4gEkYC5jE+tDmlK0qtMwp
WNeWc6rqYTxnQZ97na1OO2H+1lDQ1YSAiE3MvQZ/kNwmANNpVgjrZr8z9IZkop/xnlb2UNfi9l6v
IlAA+nokgAIEenlc+0I12jgfoGvZTVBC1er0f/JUCb5Bymx9vDJRVUyS6bmfF30n2tgcGvVTAXEB
irBunWvGWCayPvIBFzNC91bVXbtKhpM9jeHjJKSr87rJ3Haq3u1HxKeEYM//qPoy79UdlUotJict
COIE4pzbZeqCNrg5HoKs2ZN23tqlKshQ+JkoCME9v1zfVGuMxHDmDtfLNnMpJM7+5CDBmRtG5i+D
qe709zbHo6RrMhpB+LqjRiWSj0wbwJNlST7kCdj2WtcxwrGx2qTJt0fn3xyPjJC1hCPCfXQ5PyKu
ZBqXWFi8p+PHrq8dH1ZkedeYIQCTZt5zArnu0PPtNAtUDsgc8pn1gqpSWVMOz4mAOtQ1jrKEKc0x
kuA0eVpvGS95Yua2rzlWz7vjSOFLKevd+EGO+oX1T6JxdItWK2zXTnsbC4QCqiZ/qH6Cf2+8OyMR
Pxax+zdTX/Lh1eqQe04KOhX0TXjuD85kJ89BTNZMYpt9v30LX2eZjAVwiAQddW8SzdVJDse4yJdK
onMiydJ3zmz1PdUX/Wz1s/KrawoYsEre0PXiEvioS/byW5Gb3t6J17b2A0k1u4HyC6I5q1w3mOEh
JMime3IWLH4axfOT3qnmNzmI4++VLWdfb097azz8WUAnCw8hVLQu9x/SjRlktobyd6/1L1OQdmjd
L0OL602QpH4XV3swhKswinXmwoIsqFFxpdR5OWIdppViNTU3ZltKn6FBKq9RFOxEUVvTQtkUjCdf
VDStLwfBr2VZRqvqvNGZzfu2zj8lLRA0I5VIAKZBPd9exa0H5+/hxM/5q+6iKOBJZbvsPJT7cz+K
VceLkHX12zYxD7eH2pwZBQ+BVtLoXq6iBbvPByunAe1JdjM/UpOUX0vC8e8V8VzpSjNXsPv+EakG
CAUKLkTgMpeTkwPHDMjjO8+26/Hs2F3rUqMw3SI0zIMKrHDnCFxT59ghiCsS+YEZIcNdTRE+m2FM
Gm9qNExadDC6VntVqemYR7rczSdprLoE67R6ig+YMs/xgQgntFyjKbovmNbNlovuhJJ5EQ14447r
A8Z8oapD5JZZZWpuLGfKhyRqAUIZmZreJXi96e6g5cm/o46HsDsgXanufLetLUKdjDsMPX8hxn65
ii0fxiwNVtGxFmyjKeceOy2VTw7t5p1EZWuLULOllCOjskg14nIoyy4qqzBoaRVTOh+aITd+USBL
vdE0JFSA1b0Md2tqgthDZ5t7hAzwcrxIXrRYCRbGUyluFlKveR0yISddD/b24tZQCK8AnkMBD47z
aiglzHSKjrR4rSyI0Wce68dkniHCtEW8k89uhFcUFcglITUDKl130gdDMgd9jnqvx+D8d4CafelW
+jx4pizV92Av88NYyaU/Gn0d7hy5jWmSswOI1+iWcPZWd2TT2mlcVgU1AzWvXLM2unMKTNK1lDE9
3j7dm0MJlCC4cJpRa48XS5kbrS4INuI4/DN0pXZUq36gHTUmOyOJb7MKlWEx41pD5wtZzHV5sUoj
6NgyD2xYSOUhEcx/3aj2TAG25mNwb1BG5TW7SjO4fx2Y2cynM9AudaO6Gb/XnToO5JpV9uv9i8cz
Rt8W1BngqNV3mp1WNrCM6z007mJP6sf2PsMf4Rlxb+XL7aHEX3W1eoKdyB0CH2FNk56wTDSTjPKK
4mATqaqlc9KWoT+m6Wh46E8rlKbHd1cZhTQxJUbiESoSpFKXJxsJ32apegYF2xI89jwDCN+O6nEO
4JkOAM92EretSZKykcuw90VeczmeGkFysZCZ8nqzqw+j3o8fcQPXz2wnq4BH1ZR3Mfq7O4nUxn0p
1Lm5U3jgRHPyctRl0luDQhzvTd1Yh6wY7TsH4RksnlHUA4g6/J+z81qSFOe28BMRgUfcAunKdlX7
viHa4p0Q9unPR5+brqyMyph/+nJ6RokQ0tbay+zefpWXliidE5pQHN/AgmerpsizpMFWug+bYa13
hTfox0abfkLkvtZQuDCfKLZpuJJiBAZ4Lnjfugyq97Secw5Wcxq35ufCLjF/b3QdqYCnS43IT2Xa
395+wgt75+Z9u+mHGJ1W28sZZTONO7nVeLO05kjkmhMYc9ncN5W9buEBVpA3TkoDp+qu3N9eW7zg
dsq1dDuGgHheJRpIwnF8ORBw6krVPBdIoDsQh3F6VCMINCkoVujlerXPB9VE5irVU+9PmN3jH/2z
XXS5S7S8+R+wFrYkfhaeANtxcjYfrTVbg9NwYYb+Mu00pzNPiWXFQe2r5eQmjn54e/5fs7K2WfD5
QxGFSOG8SrSkSMGcwQYMDZg+7LWGAqkwq0wctXFYn42l7u39kPvJDfhsY0STVox5aLeL/DOKkdrh
7R90Ycnze/iqca/dSoTt3/9bIHeZSEyd35POA+VjWzskv5pfgSr+h/p48wygRb6Fy8I5eDmSBZsb
rCUHMMC0Ij2sHbfLYPEsBaXTqdKH3LfKa7T3CxsIXUlAA4Tx1MfnzWvPqJwWkVwfIpTt9uNA9tCy
eS9XHFTPa4kx2tuzeXE8ztCtEcOxfS56xHjTTRZh9qE3N+43peY2VFpp0vBI6CnM1X924mc1bSaH
wNGYg7xi4QqVdkOpnB6LFzsO7KnXQwus52Aq7X8Zis3cJ4dlUy6cH3Pa6pWp0xk9yiSLFmjeZffz
4v+y/Sl5/u+TSHmMYTyHHDj3Nsn/LEkzXstJEo+OyYCbHp0e40bSqL9obk+qlOIu8PZwl74ANsJN
kw4xEx7Hy+EyfBuXnntFOCfOEKCu8UO7yVTgTlfhuQuFFq9qYzhQAGEHdPYJDNJ30DOnAMrC7ol7
zowj7u7yyk57aRFuZEsYXbCnOGFePlC7ZmTiGXT8zNq0HjuN+BITQlngtY0e0NWtr9TjF/c06ke4
4HD8N23qywH9zOnzUvCVIWap2UMABbNG+TtNGlm0FtOwX5TQIiRv9eax4gaDWfWHRHr2lV9y6ck3
SRaWbTSV4e29/CFKSNQSJue3Ieoi7Fayyc3Wk8FMVyrqOtyx3146l94n8Rd8ekw0qWdn7zOj0auy
jPfZlYmxLxLPCaXvu+/eHuXSAt3oaIQC4klB0ffyqTLuFoZQhQol+ec74LBfrUi65xaWx5X5u1Qd
bM1QokS3yMNzXimwopwsi3rLxX86zAi3/xpPsrkD7qgAn7L11i8wk6F2SN6//YwXZ5KPnq1zY22d
92LducBcWIHTpGNlfK6brIXLgQ7m7VG293FWqnMV3iQ+3D+w2jirJ9UIy8ltgWhQE2hHev/Z18yq
W+whp3lnTT2OABg+HfVq1ENjHrIrxdfFF7lx7f5/+HOfeNlOmVv5PGRltS6d79l5h3mDDJG5Zce3
n/Tim3RptVCqY1T118Dnnz3UMFPNNDRWpuTuEDVGoh9Yo3hVipziJl6tkG6b3CuxXtPhXPwGeUbq
6C1O+PzaquXZsPL8ZINrSQ5BbdEjO9WdMKXCC5cOGf7/8KTbaPAJt/377GaSO92my2K8pkrLBz+t
4sMybtJPUZVzsYt7W3vO10E9r4ZorhwdfykM5wuKQg7CJoA9NKjtjf8zza5SkBZEArxIq2U5TZ01
GvjVrcUnmA+6eeIG6mG4ZmrpuykfUpdzuix25ZjGWEmQCeSGKu90H6EDZMggLvy+CeZ51qeg7zxT
2y12r38W+ThJctlHy74yd5cWpAsGufEWMRE/F/Foi2n1OQGjIe79w46K3EiDWV8xNmvxxf/PahWK
lX9HO9stlyY36tzc1iT2W/u5LHTazFmV3WSrZ1/Doy4tQ67/OE8QsUi01NkhOMF76ycftMFU3Rpy
C6uOOv6ooSiXZu/3bXplk760tfBGUcZwuHMYnq2EZK3yatFo2kKQ1m4tPCL1wHaXRUfNuYxt2OGC
N0WDMaSf8tIRP+fFRtP69qdwaRNFYrehz1DmUdm/XI1FlqaaW0iAsTLVb9dWOu9dt7qmX31NROA9
co3bCLyIsdC8vxzG5O3lcS8QPTTpWhwy8k9/JXLCBV9j5WP768YfqpqcJLyXyyrKjDL97cWiy2gW
EXQJQpjQRpnmubrXaitWEf654xJMmrUOgZDV+q0dWlWFwqpaL8h7LcZVzHXmNDA1o2ofst40UJKX
XV1Gk1Ddf2bmsDbooYJ1AB3hk35WEHpdW8hqU0bOQ+U+jiJukerqxV4p/cp5e+H741jfdGI0bZE8
bS/0n+2jWzvydlpQlaJz7ABDC+dIiRUHZg4r+u218dqgYGN6kv7JOwMTeyWmxk2UQkZw8/fjPK9D
r21R767Yo3zLclN7ormae0GSY796Qi80OO9V27isYSeZqiBzXEIN1iU37gUgmAxyvR2yO9nL6alf
mMp9m5AIfeVuegEk2SoCSM5b2w2dwsvpWWEFL30O0GvDGdhni9PuhGbWobua/a+lSdssaKvGda7s
ipfqWZwRQPO2Hv5G/3g5buuVbpelXLWlVdoPWj85Ef2NtAoaYBFkwphCo+yfxiIUBZL4cdH8wJWi
2fGJXwsHubBEuEyaQDUAb1s89MvfAr9drd7qdyG2ENaPLB3NndEJ+K79uBTXztILE446HMIeZzfC
xXOKkdCAHAwxcpbGXX0nCmWFYz8me6582FyWZvWNLPPhylu+8IQMCsbNfkIFeN5YJeIJbxe5QqGd
OuzJh8E82YOuE++t/odWz5agDBLAcQ14vx0a/35vuLuZvZB92NtjtRMtLdSxnM0d3qjXcJVLU7l9
1VCSIaC8IreuQsxOVXLLG00MIeC9lGGPaOngtlCEW7wGbz07vVZ7XZrKbQq5LXB/RtL48vnWSbiJ
SSgZPpCdEdp5rva28uACZL26UmBeHIoCj384DV7pQctJz5wxq/swrcz0kPi1dVB+O0X1UF+j910i
ANBVRZ+CHAYhwjnNPMv0hs4/0EOd8aUVyIRD+j/pbjYXQmxKfCWdoSFgOmvnyPfpkOtT0V+5Ovy1
tDwr9UA9oN/9NSuDL/pybm2v1dsRE9Zw81vv9g2v9QNARfJxla2HwX8h2CfbQiuTo+hHtI2z3rZt
UClVCnYsL7n1jJleH1Cfe5pqSVku8fr6+PY2f6HsIZGcQvRvLx+U9eWvHNOuwRbElKHASZl+Trru
rMH62EujvIl9J7kC0F9YBajkCDQB2aMmOKeWNvoCacUFf4KdU5LoHTeoLOPkrm1X/doBtk3w2QvY
ZHEYgWwycCLlXz4axd4YWzMoQ9vNsbuzFm+IaHJbGH2NXX2ca+LYAyOOCbS2Fu2Qk4dcBa7maPv/
PMXI5rYaAdUDoRtnC6EFv/GyGXhFHxcCiUm4j1IzW3aOP8jbpu6ST2+Pd3GO4cttEhydtsTZptXq
XBDmlUu55Q8ulDIiAIE51M0IJPCf6xHuMr7FvoVjA/vHWdHczIthKtcixCgp/SOhIuR8Gam+rzp1
LeD49VNtQzHI5i8IVnO2UHvC4YludmU46PW8d1AHB/oYD/syvqoFe/1NALVDAqHryEkKVe3lwlk6
r7DjJtnwxBUnc3tMTzTB093qml1AW6A7vf3C/kKhL1cqE7iZiFI0bU2e7dn/OWYwX/UaOmQ8G2C+
FdajcJr9qHEVD0a+kce8tqFfE29bUMA4yr5tCtsnO8AWSY/F/MTVwZpI0Ahir66KHU5R1k1exeOv
XFTmPo4zVURyno075o4kwxY/5ncJDh7p7u0HubDxglJyeMGrprXP/frlg8SNtrh6ocmwsO3pNwB+
dWrwuTvVFZqzwNOU2hWz5h86YnxPvoj1z8DtMrny5V96f1uqyKZ1Zqmcq8czPJ2KLi3YZDTX3GmJ
p+31fnAOY2ya5NlfDVy4UP9hMwGuB6kRwQ9F18vH9mVqWdq2q5Ej7tzX8wSaYKlcO7YlYZVlvk9d
e7or2PlClcxepFi3hnPV/uh1CcHPwHjPhG7Os5/rJ+yF9NRBccRaiT0RLuMNh7lMR8yqeyp3kMdj
YefXYP4Lk021CRUbAJC+ybktTMvFaC57R4a+FKh+vGa5i62sf5j8ohiQfo+4C7+9yl5DVZg1wq9E
Qssn86pomTy9buItOa0rNbgAnb6E5WRia97R98o0zSGnbtIjbzS7D2+PvNXOZ9/p5k1DqAm9E4Oy
8OV7Bg6c26kFgFvS2Q7busnvxXrdiOHiMGiq+MO1AlOYl8N0Q1+s8ezLULc7bCVid2lOol+WQMVm
0QcKY7R0p2FtuEsWYNc80/IPU5UZke4X6ZMSY9nsZZym+zW1xJW96tLrRo+7weWQTmnvvPxtWo9P
pZnxba15Y36wbOQvcvKKvZfAcomMGIwvenvSL63qzeEJcQiOS2Qrvhyxi10dlIwRNV3Vuyq17TBV
wntUfoH/nMbx7YCOXRn00mP+O+jZld7pmrVy9ZR2+1C4NCfyLvI1Kgfbjc3HMZ7/szscM7qVYbQ6
t/DR84u9rk/5lBQkS7iLv5wgl8mgi6W2I6RoDQZvnnaAlvaB6OdrCeCvnpQ+BPIbUCCwUGrzsydt
M29xafCjhdEyrz/atkwwwdgiMDD3K/XiUK9zci2+ZVvBLz4k7qUURFziUElC/zrD1eM1zcuF7lk4
oK6uDuZg9XeOjI3b2jXia65wrz6nbTAkMJu7B9jr30L9n9N16QvVmk3DDThZzcdqmM2939Xeh7eX
6atdiVEQw2PgsyHor1s7OgomCjoINtOYPmUtDQKoli0ItrcG1BEIJEEwo75ZrkmSXxMlGJp9EASP
K6qDGd3LL2QzkmwaDYhskcL4PphN+puq1l0wQoUaQClmbYHTVvaL6O71E55HiR8kc+s/xLl0ll1b
EpYJFTyWz29Pyasvd/tdnAiAi9CWmPuXv8sTlTFrCk8rmSvfCrs2NvbeNGZRMlKzyb51gEIMUhLe
HvbC+8YbmV4mGgKugefVlLcxn/2Nau5WcfG5rkVqgBXaV+nPFx4P3GNrOoOcQlLbvqx/1hXVZydZ
DIwz6/mhtFNRBIaYMyucukV8BDfmUqdpw/jj7ee7sNK2jrCJ/oY8MySFL8ctMBxEpsK4a0KTtu6l
2oussYMmNdadvxo+WVfCDsAkr1HMX88spr1c20Aptgr8vFHczVCgOHtwus294d6IteV9l6n+Cr7z
ekeieKTSh19DQfGqGh7SfOHBub33eeKHeT/aR9Lxvq+rGo/pDM779nS+fo2wxVgskLjwuYat/3I6
SQj1B8umnZ+hYy5DgnX6fWGq5JhbTvwcO5N5I7W8/a8X4Y2jBhryNwqQdXp2jlbtyM3Ugc+14se2
T5pqjprKysKsmNsr38PrzZah2JE2zhL34HNqo7JHJ88EPJoBm+8faTPHv+a8NB5z4N/P/8NcbuqL
vxAktdLLudSMdGKqaVg6mGh7HyszSdKdm2RcVmq9mDyIf2V2II+nvhZpePEhKUC3Xgru8+ddvUWz
Ogn8y8eod/Ghde3iVlSVd7AAZ68smNffHxdD+H588zAMKfhfPiSuaY6mmQA7qPrFobUR/R18uY4H
y+rEby/RGxEsi+Pd23XqXukIv75hsW4QqW0LVacFcE6KohIh417jm0ukNIugEroq6BsNHQ7/Sbt+
zmx3qvbJOsoPjqjXPz5kFQyEy2E23r/9ri9sBoCiG2xI7bBttS+nQYvTYppj+qhF1VfE4iAsDY2y
FtaV6b40Dn4iyP+2W8arWPbEgEkKL5s1ZVfyNjG1br+Y2TXr50ubzr+jbL/in80cBD8fW3xzIGIN
BYpdEm5FH0MHb1Sr9nh8j7/fnr7XIvyN+Q5z4S+wTFfHejliAwCo1ZhqhrSgzQ9kYNppFJem91DT
ZP86sgffANgYWOaKyTphO6LuSt/Knqu4rm681EJE9/YvujgFuB2Q3MDVhh3x7Adh5JAVG5mjKcr+
k6s15c1SeMbXTlReJIiMvgZ5X/pmqYE2qAp+E84jLwd0BlVJtQKMxYWWHSe62VHcLsVus1W6cm25
ONQGOkJSYXd61RlS3jq5AopYhy5sv3p1eYJooKLcmJzj29N4aXug2YnsEFwMDPrsu3ArbchVInqA
Kq/0Ikfkw2+VxoPCVdre7GJJS9Zlpu8RW+SHt8e+8Jh/lZzsEVzS4Oy+nNF1U1DUeHyEI26V98PS
6U/J5KEcRTizf3sovHUvfJngVpQCFJ9cz86BTbsnE6OTcOY9IpvkrTYXgqDkjp4tSTBW8yxTjcdM
3NRcD9IYhg9I4GdQbCE1FdipV2R7Ayrte61wte/LMsfvGxnHboA3QWVEix53U9SLzvAD0jSX5bAY
TjJGWell+qEdnPZXJy273Us5qJ9uXc9zIFfppkE/Zv3ToiNOCzO3tX+Jbi5+GWrOmyNZQHYZdH07
vyNWZmgCkLStSM+t8ic1vfGpFlK69Aha8WXqvbE/LGuTf9lydBvYxnbvolyNi+fMtqhbpUkuFTHz
fZoHyIX1+z4f/fYI5IqoipITFkaur/LXOEq3fChdgCjYpNzOqVpJ9vIJuY6jucykeyCXE/cUi6Ta
feqvIjvGfuxztxe1N0Z4W9ZpuDRLX+7oo9RrpDVGNu8xCCmPfltOwGqtJqygqpYueZJj0nyBLpt8
r2U9fCGL02kga1Rtj+wT973IHlfnniha4jNR+44PYEOGFmnxMMyh5puzcRvnVWsHbBL5z9pRqXYv
vNR4hk/WEb6VefF7Q7YUmgMWSzhSpiXk816vvfx5JAQm34kROl9QOvXyGRlAmgWmqYaFv9Lln9Z5
HS1uRDizOviOgJSNaX9frxrpHqtR85sGx4jnTV2V/fZrLyE6De1+EtpzMfePrUIOiAMYDlr7BOMs
sEYtMx80sl+yGxze6ofM82KeNPWLm8TRKmdfCZZ/yAFlf2nGPP0+IYT9AgHRJ8UcZ3+dfkC+HCoO
VGuXGQ69gXLOcZGL7YRbcFnn9Alq4gjvbd1epl3SeB3mkJkx10GSSjJWIdUu1UG1FmlddRJ/HqvV
cKAaYI4TycnI7b03NH6JMKdui3tsCQxID9WY3nSGDnGNpzD2iXJS+0azZyBuCEJ2EfRWlbaBGLFh
OTqjp2uRGnqTXFWwoBstjcVvLJJIuWpT0CImVPnTCVlJTihOonvf7cnvnL0bI/8JSlKTRGAaWGM/
D3NdLIfML2dxqhfHyCPcKhvnYMUx/zNNm5ebyc4cDcOIvHkSZtc8koncqqDUZX+Xx6n1PE2Zjr/6
UE3fXJdWf2hOMIEPpHGVBYQ85To3hohjC2oSV0yi6aHx79derAYhPU4Piy0TPGbpjXN50l3sVG+p
tWsr8EgQeXa0RMMvUk9Usy8X2WF2MnTxz8H1luJod7H62cRm/Xl2iGqA7T7ZAGPkDTf7JVmMP2nu
5neLPmdsRW7ajYE9exI9vZfYXlB30n/fJxrLtVk6sDTmuDjOrEUEl+5QPsVJi6X1zJXgZsYx2DuQ
GMxNsm7M+k+f09+ADj4q/AcInC0Cbej6k+eVlhNICu96XwJHgdekZTUcp9KLIx96vr0rUhGbJ7gJ
TbF9FONPYGJrCCbwumefaA0RjbKaTokjpo9y1GDdLnYRf3VnlkpUk+QqT2Myp7+5bi9fHbtzu2is
rImTcnFmLP1503rUCl+rwlIM/rNyx6nemUlaJCctXacZS0wNHyOzbrtkZ4lJNyLLGfQ1gI9h68fC
osm9U7KIu6BpkEWH04L19k4atUYS56qvpAfHbSKiXm9qPZB1msOO15shf0jTAa/3PhuWMVqKuhqP
WZzP8a1fN5O8yXTU/kHqkYsYJmoex1MjtJJ0KNWD6C0zjhVHbZnbLvBSXZu/pVkylx+44dq/DDGl
hIy0qWzuYTCYQOnF2sj1qefnTDthLQBi+M7P1Z3RWd58IMU8EbdMPgb17gLzXAv9rszV4yJmK7uN
V22Mdx1Gcc0v1xrd6kuSljV74rJ0WkIOtivwfDi4jvS9H26W9OJHYizKzIBdR7ng5ok9rvfZLBys
NYPJWQftfWc7uf97oVxsI1EstdQOehrPhhY4S0wDNJgNs0dlpbWiaBd0tnJa9LDRC7c4YKHfp9+x
SNbLQFmrWH9pxjh2DsEmbtsd48TBp/s2Fj57VmhkvtI/qHkw5k/QEmOsw4zGmB7wTczUr2IwU/Oz
Zud9eatxqlghXoxJ/EdaJMoP+1ZsDJ4D96Mlf4I5a07385wudse9wIdoHfSVoTV5JEEcm9+Zv5p1
jR+6aob3OJ1nzW0xT51Ha0+s5HfLSiVfcG1z9Jblow/JQz51rU24XzI3dwmIPQSboXJ664Mw8bsF
iLeHERLpZLX5s1a6fZHsGrOwcs6rTsWixZcB+ul75k23IuhIZv8o6F8mWrD2uFtiV7Paib2EXC+d
ZvxcWgifdrlei6UNZwDpOQuWREzxUbmFSh9U5Y/t7ypbN5fIyWLpP9jdtDh7g28DIo6O/y2ONzqI
Tf6blkmfyGi0iOQ+pdygk8iM3ephNGeljpJ4vYZWvT22t6LBYTYJ/Aq/Hit0u7aJH7ECbLEYNLx1
sUVQt5OPlU+e2gN9Orsp1b29Lq1/n5aelwRLNfQxxB9rwTAqIK3Udz9UfcZLgZumTUURqNkf2sNc
+Pl8LKrBNo+NcHr7VDSzg0Jcb/x837rQ4wK73IrZRrPKOlyrYdATggb8JP0lvHVMHlo4jmawOhUO
dEk3LnagDwOuUb2W0l80rWV57DcbjmiNSwrTtrQawqHMqSXFAofaaj/MjWWH3YTjVUeIqcr8iDjB
iv54kRk6CuuafI+aZKftlFzjNCJ6DDN5xxjKRxjgmDSvg5F/ShXM77AZlaMdLBiNj37tJlZgNpo/
RONoqs/6aqgxKNECktWhJ9OJHh120rX0ZnpWGckzUVa41uNSzv0XuvnTGg62ZsiAu1A839St7y4R
kpYBnkfWmdkOzwusjVxPlfDPYpO/r09l8qNysFgJW39M6uPirOUdUaNVHllz29wqzdDT+xgNwLJb
xzh9HNn3mDgotR+djVqXBqtZuIIDi/5fqOqupBvh8d+GVT5QHHi5B8tsTMFUw1xiyIcBEDEUQa33
vf6tLfqKdpzyZRtQKoou8GOvtfYk6Y3+QWCA4QRTX7ci8lTDzizbDh/qzhh6ggf0YVEf2kpN3SHL
qnX6Qelo2gEdvjL/nWpTDmOEqITpEPfIweaHZEqtYr8m67RqweTXU/dF1KXSvf1KfLaJ11vsyF3X
u1O564zE134Yo9S/thL9vonpfbec9ElOInDhX/NdZXnm7XSS6rVgQc5T0fcRprqteyc/6rGT1Tcj
uW0iMHBHG54MfdJ16m9naaNEj+t153Kjk7eLmpf5MM+dqShsvaFiqefKjsjJI0DXqHzAWbeaV0Q0
xjhhluyI9US+U7pGflM7xm7MJHVZwG1aJg9sxkbxYE5uWjxlqjbqx6XBH2iXW41s0E+J+T2GfXF5
hKnnnbKuTNuwjbN2PdgZINudz3s82OXqsDZsqt4dZqJz8dS4i2Xt0rYTN32urb+9Fprj3G11aV1m
9UPhVPJzSTRXH3idTonSzTQcIOpOlRsIK4OM6q1W+YOvRv1w0GDogdmtrXvXrqoddo1euX9cMST9
znKnrrqxisb7M452n0YJm+ddI7F4ixK3gLZdUeBWoeE0ZRbNnV+9n9gmnu2+UwgcoQ5yTldZHT+Q
V2DJoB8KnF7wADbTCHcT83lus7wJKI+bd2vF6XbqU5OTtq3zNb7hHJY4GaY1VaySyeY+5i38COGk
3XzvEzB2X7SbiZSU2lgEbKldE6ZaVxN+kVX9N9FWxRN7uVhpctfVp7koAPX4EtL3cevwPx1cJJnh
DKOXymzUFrmb8gyLsDEhZnDnqoXhexyTj0gOJi+gtYzWrij8uo5kr3Edw5vND/vOKZFCz7H+lGa5
k1NWGWTWKdE3t8k86tVn4Ln+exx3DazD0WjlDd+kd9AGqEdf3bRMUvrdVZ4HZIfEn8YxH7sAkt3a
R35SSj2gwMu+KbdTe63z6zYwRxjvH1ZXVOtdb7daFoICK3VTzkP7Y7T8lR+MaBDSq5WK6ahsdoEq
b/xh33lyLG/czFtPheRtPTexSO+MkZ1xt0hzNW74NOP6BNrRVIHdkSlyNw1r1x+ETQthX3Q1UQ+a
n7kdhYMarZ3ySLr/0ptTUX8xJt2tA6zY6vzTVGmuH2prY+dBkdcdFiW15cdQnDr1PdFK+B3cfPLM
DqtpaL1w9qnvwK9NClzMJMx1P+blJG5SaRVFWLWpLr9gqrmIIPGy+IvJ3ornRpmMH+1cpV/1Yp0+
i9XuPnWLVz8sVbt+p72VlyfB1jEH2chKjszKGatD3KT1Ry9VMRBoxuTV+P2o79rgWVNgSSjek9uJ
T13q+uMxUb3/Q8Rq7Q9OEo/2sy9z29l1i2n/jDVjdiM/rx1xYhtnS3UyKlW5FqVx53hNc5e6FFUB
B4WA5dq1+vNYcWE/Yn9jWA/pJFV/nIg/Z5Px4qa+L/t1KI6T3ebGx2odWvmuMKh379oxmw95Nect
hIFRu+FNzj/ttRvbg601U/2uojC17uzBHv6kUDNlJEskwYEtNi+yQjR9Ew5NTgaeciC+3KdZiejc
wC7ReIxNoRU4zDnil67P/oeSXDl1AszIzGDKy1q/HwiOOk1ZIeLI0WwxHsbeiinFlFMeKquekmPW
6Nk7baym+datTTUde2HE+xRIRt3VU+6c3NFonDCZzFW/rZgd4sY3tz2s7436RPPVzU9JbVkfrKQr
KS4sVcCol8L6bOgrgWqqAbgNNAWSuKl+SjCC3jILRoeIGqDK5lLREGj6ZZjiLieYhjWat3ps7jrT
aJ/hjVp1yJmp3Xayk3k0eRahCXbHwAF2HvK3WWkxVVusMhs+dJkNlLbK/urMc1GdTNniVRS70rpB
4pF74cjd13o394PYS9MT8cFZK7MMpFxztRsJWZyCsWIxReygbG7Uf/NPw06zOmq6UdMDkYjsd5PL
JdkNrjvfZBM+bnNQGokFdkxk63xXNnEjA3tQQEVWljkcKE1eN3t9gVJx4JKncJ4U2ppOTWDUJA4R
vyOaB9PRivlIbgpImo7dO5sJsiy5ZSuXt+aaO7dLXnl6oINVG09503frHtDLdPYjrfXP1uybS9jl
2HbudZCC5MbMa7VGcG8xIonNLP9dx1jiBxgGasaBz9o0DiM1SnWcbZxgT3ayLtltvsxbYg16LDso
FWbJ3AG1VISCd9QdOyv1DsNiIaBk1zGQVuCc5OyTeEi7EBa/sd5jrjmqXe035vBJadSJu5Wfs6Nm
Rb+ewKFowrG1ihT8jYsO36ifOJiZ6WAnPUN3QaZ53vvEiGsvyNKkSoOkGUBaRJp0yI2KOtZCExv8
x0wjwz4okGvLRztdvGOhl7mMwK2Md2zi5RdIDqkdmLNd/0g1u7oRgwkJV6syvTi1E3UiZo3O5EZ5
sdrPOZqpb/zaLU2iIJ/+kINRfMUCxPpQ8fWNh9LsunKHL47zufaXrAssa5L3yuZw+jMp3f6IwbXR
72Di5w9DMoqVG4kL9gOEtnxD6GOTGDrOZhpOualnd5pksoJ0bKZT21h9gzWmaTwNeaFrx1QSwXbn
0A0YIhye3dsa9UkRNXXmt3v4bNazqDTpwzs2cxm4rhZLLn1/3+06+dovULq2fb8Ko+0fPZtky103
2Mm0s+1elNEgjf69wybxex2pVENMxSrnZJX9+FGXuJzvWpjv/k5w3Bjs/mK8m9EmsvL5Tg7F7Jfa
x6Yuhh+r6U1NpMrU6vaGPZWbXMteH1XX9uVpROmoAs5P61NlOGsSiWpI46O12PHTajYzn5OuUSNP
mt5FzZhiooRLKCqdtE9RFVhqTuZgWFVn8VoTXtsQr94jjGawQ5aPMoOyg8gSLdArj9OIWU1gttDl
d3Ot6zKyC0QrVGNDjXtD0SzfRwi3bZjH5VQEmddkwIaVSp8xpo8LTLgooI84EIPjFE5fPKkWUdse
tFZ+kE4BtQwyopIhOib6m1kqxS/uNvPJ07g/BmAJ7aHKTLAHX5XN8EP5Ztfvm1632tvaSaT2fSUz
8I8vMxWHfZnad7Es218CYLjY5ctkfxz+j6PzWI4b18LwE7GKOWxJdlLOsrxhjWyLJJjADODp79d3
O+PxSN0kcM4f16K+GLco2wMjQ1CnwV7RMxsDIf54DeDZoVonwq+ncd5Jp+gL2PiUb79ZX6bBVea4
YGDacsNJcfEZptsDzkL/LSkGBWFXWfNH4vXqRYVcPa0GJ8rGcnLeBl1t/k2nZPus9F7YLyFDwXq0
7B1yU+MVmE4wnvNjizuhTTla+0fLsDwe/HHqLzEkoJspwwx5H6jOnHZCANkTjNN2B7cSy6eL9nm+
EM/aPsh2Lvo0KoNlOznW3J5jNbj1TXcVkLDkBN0A2NUOjE7cETiji737qwHTNZDz1LnZtniM83ux
Y7fqQrMUuXZj9RlT1tqmTRx5T1ZYV+yDKrbvR2ool0PkJuo/ZtNWZPbC6pZHzPhtRqSR+iWTIngi
2VB0p7KJ/Pcp9gHrtjAUhu4HnQADD7H4b93q61ftmuAQWqr/utIeVSZNL3zcgqt57v2OFY4MC6J3
jV1UWzqbcnzC4kprabdHKy+C7KJjvPvF/rCFY1IipTDLwYg1nB/W2GJiKuOxuWes0XU+17W75SoK
dydNgM7fhpIys49mbDo+JmqR5lebBeyL4NfYZNKjfflB6nq98wmECXgbMJcLjjzpe2lDX8ZPO0Cz
nbSe5AOOsdDABlCr8ejVIQ8cYLNMhSuuw3S5j8Op7Of5wCiH3M71OopvXZK7XxcUZf1tUNbFeeZG
eR1M794N7rW+zI3XAYVwlxTm2UoqF0sOtU6pAs8keMi2pHtfrlbwDTgYyAt7fHBvxiEsz7sZsVni
/vJ+I5NvvgtOLFBsPG532mnrIWXgmj9ar24tOBxrvw/3weLVp5iDpGE9+l7md3E953FR2gJnRcf7
yaua7IfI4ncBeFXRnY7LyD84hI0jbqY3+dEJAvAJnaztiE5hju0UxMm3UreKzZucAiaLUWt0BIXl
wcfM1l4Qbu8bJysdKcsU1IOXh00LDJSZk9DfyKOOhfEBIuMSCC1tMFTjijMg9fbKHW05eaORqx7C
ymz1XejM3DuKuW18AKHU4m4bEtYfcoddeemcsvLyQLj6sRCm+y3GCKvMFlCj6sVUIT74s+BjI5uu
trJGLq25V53XfW4BE9hH24XLf+1WB8FL63kzpYJLsDp3MY2wN1r59XbYaYrhjSq82gdL7cO/bZOU
TgppNlT3lbT3+2We4VHmKVl/uWUdCRBIwvRogTdROmEwuZUhcG3edZV6GAqxra/TttTxgQCJqU99
r5QwN9TR3JSqqdr3RCfuev1aQ/L693348qKxqy4bm7B18EjwfxuV2nhiqfdJvr0JMI5+Jbv82Pc2
/sSMyg9dd+QGpmQKqiJfB7UOeai8Qp7HTkXqto2b/lnzgOobT8riPabnzn/rhy4aswoKWn2FUkw3
pA4igDG211lZN7kKfG6bErolOfMX5iV+FU6Ulih+nCNWci6Aia1zP1uedd/WaBDur1Dif6HwQkVE
RMhYssnZNbnu7WnP9y3Y9MGyhPfbW5fZSh0r6ee0UNtYH8cdNi03vjd9AOkk1nlp9PTt9NAZD9Lr
pr/hYovHpd08nHtIW91scTXGzsZRu8yiOhmfIeJxakVllVw0yWHuWxPUkEmOR6RWTrxFlHwqWLTm
DKKstru4DufXtoM1+579dRWZdJaBgz7sdN6yBWj2PxbwdDMqDG7dhPfpXG5Uft/VRgYS2BFj4UWT
0N2+zVU11SlDzFhB8Bjg1JkFL8maavNqPsVIA2aHzcMe7H7/nOzL8EN7uE8rFgIvTtOutKbzAk8o
z7SV8gtx7898NMjIgjPyk0hnwxTUZ20V/pAnpFtdKaSiuIXyCdgH6j65J0InrNGbJYIohGQcfzyf
jSP3+pnW19Csobm6UIZnjDjqcRTtpDJJ4GHBDSppvQihqEC/OVTXvIwH93xVfpH/L6O1foJyJa8M
0rz4Y7OxE9LRRRbs7hJOJotDZ3qoqeqc0sqpzX/Qv1CEFIcGRUoaKZMKelJm1msA5e0QboN3nmUj
PsM44eTohCn/zN1QdAd2bv7wjrCXIFy8eSaVK+j5UXRx8deE3fTPr0eG7b1xaub0Pnj2SXscH0ZC
U9bjLD3rwDhpVcexHvvlOdh2eXaY7wzoYxsMaVWxMR3B3gN54neJXKCvTr96G0rpl5H9ezxtarc+
knbRhA1tY+KcyPIe5aUhI35OG7tSTzGsizgsrhlQWteF3skqMawsoEmLTcGZwzlo5tnRvzytRsjE
pFcsp3GLGUBRLa4yEyn7Za1U9N86Vo7IzP+fjx4TSJsrhNVw4GZ3GvLJ3eSXPZnKgcmY2z+9UxAH
PVgD1s6qs8PTFs+izvkrxWs5WqPzmvQUjaS7O7fzMZlGbyZMKNIgPKsHjdDQwxYeoct8AcxvY4zY
kWmZNBgK2d9AP5GKSJeYmo6xrH07b8qh1PcFsZuPxtNIcTic7J9+jtq7FrH3emptQXtcE6rwIDhS
rlBkN7ZoVnjNqwSzVSan3RVkk3lAWHJd4rsmiKV18aQziAOVQL28Z/Us15R9n0Xe68Imh81T8iZp
Yuhnl9UUrjp2t+GwcQkAIJcWwBy5cv9NntfA+sb9Ig9V745sKqsru7TfpPoidWHm3lNee0L2WRqO
186vz0ldivnGh9/kc3CuD2wrVZmHJaPXJUB9W2detIOPzUNBYhE4CikEZIr1PtlqbjiQiVElKm2G
KqFPjQsKJYlneOmtHufPoR1X+TA2NXwk2pIqTllM5Bfzs9Api3obpk7ESJb36FFf+pqu21uxR2xB
1hzQ50AEt3fEhNNNuemjXdwFwSi7Q1IWMQBKoMrbJLEafWdRAnk3zDuOqGlxofB8VeHgn8txHc5c
U/b74Hb2v8DVVFRUV4UqSM7Q0QTeOg3Pm1WoJvt/vtZhLr35WGxN33+pvmWI35rAfpiXskP/rnrs
tr47OeCrlp6nNMa3rdOIOpkLSSEwC/4etH6KZrN6bWq/dY7LWsBlMd6st1DZe3WaHR/azjglf7qc
0eFcFCJeC3G9v8jUkAA9wXDq7aWEjJqztitX/kGxwcV7hihE3UWiPjIz72Tj2nTdpexZ+yXRTRBl
0GzNeM3sMC9bg6g/L3EExee2woFxqcmE+hjhJ292s+ghG+DqS0amdW+PWvaWlbYsE9dSC0e+d+Aq
H73Rhgi1/SpR2OKwXfKinokgwkUuxhsLgvp1ZGzy39kGZ/nke2qM/oG7V8gEohrypgMQUnm7Vw4Y
D1pEpt5yH76bdZolPtsZzxp+luJSdILkuFk3fn3xHDXrHB0nZzWseaF/QsvwBzeWoFeUGi3zujcb
L0X8Y7MajUlyrOMqiDhPO+2e21Y2r6Ic69/lCo9MVstQIlhwks3g7OzFPzgNB4LBwMXVHOcqno/a
yMXNwQoQQjCPI1uEqwrJ9UyW5LbXE8V4ESUgKKS6AE3RNkj5zabAKGDiqP0zwJttqapBoQ5O52zm
VjeNd9D0u28YXdwxDxC9ywu7xjof2hJnQU4XYXjj+lf1wVZxlmfILzQ3XFApmHIZ9HbWDr6ZHgdN
OATYGD1z6SA52sYWzcF5WwfO63gK+yfUPKP/bLt8T79DaVpzXjnL43S2typ8FbF0I5xmAgpbkdZS
PcB7cNbBLAPCubPvJlh9CVpLS2Au3taw7YFZOmcHeWu9D5gjrv5uEeX0Ee4c+5+tX7esoNc7n/vd
09maLPMbUv+iOVwjsaqcj1l+jvsarfd1b7viAsoC69/9/1cxdtz6fMHMOs9l7SE2UNKITy11NaZN
p/DcJbIUZO7WtfAwYRt5UYqR5yq1buLMHQuiXWaCV375QBk8WYhDukxR+9Efnc7nqor4l/+NexDs
oOqx/RYOqv5r60qUKaIT+3uYo7C6LaaRnjnIu3A5OlrKt33S3b9YtpM5kOok9ju5dmtCr1k8khPq
VcTympVk4BvHmcufzprjKiM7miBHzIz2CzsQ+vMFvLvks2fJ2twYJZYInIX7e+ZIz3qKTvYDkXDl
nxVp1NuCkn7nFxBOmMf+CAw5+b7l5lPSl/tvGc3DK1X1CSIlM5ftkX5qF11BVYd5NxBPT4rIOBJK
ZDsT+gEzJgvleb6p6ru5jVyVioasrdwrZ8D7EWjyziAEQFmkVfAzRhsxv0Svj+/0uE2Ek0yxfu1C
6Tgpd48Hc90Qp3hnJEdiHpklpKQUeLi4H6cZiH8elRUdJImW++91620/28S02vfQ78548Hui2w6u
VbSP8dy7CqSq5RYr5tVsz+FuhWE+TXofb4SyGBmmZvLvw8Jb9YGoq6XKjRKJfeB4k3ZaxQFdNCN0
zWGI5WTypULidsVn9V0fz0543PTm+FihRqkPvSXCEJ5Ptx/WhjwQiGDlM292FIDPRR0lHNirDG8L
5oTXwvMRfHkJstUNnAbDSTGG+zFJpuiRMWT4gvDypod4bsR5sV21n4eRv5pwjLZ5cPxhI8NslPLR
6pvoJzQtUwKEa9wf4eH9x4nR9wuyYAhS/DEIbAgCJyh0lCqK06BCAHEpfBAmqyTS+l/jVUanAnUI
7OguVZMzZSJ9mQ0UiOxmvz6MY7/ZJMaS5hXYpYghPGxWphTdDTOoLZF+Hyi65b6mSWdhEm0haw59
0JUowKDzX0bMRkG27N78t9AcY7diQZ6RF07rbLm8bpKssmJlsC7K+nGdVTe91Q16vzuLBr63q6jU
pLGvzTkEVZ6/WGfnb6jazntY2kJ1OaqZIjhYTK53ZoBHzZzdMnf1rJSfoodIgrQC31/vCIaaXqsg
oEuMJ5kjSC8Bxx+VvPJhMCFVpegvdJtuu+5+h90aNDfcZ8H3Xqz1gyZA5y2Zx5C0cR2gdkcu0byT
778VmW+DuKJksuMnMH5/ua9CLp5UTlVCVt8abn9N7QPJk9BTmnPrVs29tkWNSgouH2BjmpFDxGMb
3zCke1VeOTAguQ7L7m3fKMQ+ooie7EdRbZw87JLT314r8dhNhcUj2XPaZ0vRNkdnoZEFAhEk9lP3
3TKnm0WXM3r4Qj8Mu9mnP8Fg1OPqelt8YrgvnMNSLFuChtFKfhvZBCyE5P2DKqEqcv5EHlrBQ7N5
w+nalYE/rfMqRr89SaqMo2ifb4VXqgX2gJi7bAtr71Fawfof1+6u6YzxBnVwF2f4LIVp0B/N5Hue
+8RW5Y1s1hnGc+ySB0euoZ/pIoZaJgisdc9lsvTv7N4dlLSqy0cOgTHKKzS+31JH4svbSsD4Kzj2
6Xdj9SaKwYuyEsyI35nsHh7GpomPRUzPxCEydvne2tVAWuSC5Aj1UFuUiOQGDtRSzeML1EeSFjvF
wShJZw/waUbVyvgQV7/atW7nQxMn8q2oCw4FFAPBE+JYhFwOv99zNwdJwFFRii5dp9Gf79fOKr8A
WCndtet6IFg0kRyzYdnMN55vlM7UUJPqSGCe+geqh3GTyH7TZquA4D4QiUZ4rDOGyXTdRSL7pVnb
wUWuppyK4HSrezBJ4/1a8Ve4N1vs7DcsbS53GrfKdnJ945nnBvDrPxFrZWVyjdgqWDPL8FivW/Rh
SIwWD6o2bskG2/Zfgbai9aBCPhLO2NqwldTzYB8iHS0AP1Ur1rNYkwELbemVF7Bo0R97JxS3oYfy
GE685UpttQblN6Z1/7OUn1insm1Lfp1kdO8FILPFU7pPMjdV7PH/0a77S89eG57Q9e9nlyXguu5P
41O8W251mIOAJzNGhPVFShyw6F56PdLxtnqpp6gss3Fdgz9dGKE46qjme3e63nmtG2uzUMmFhPvs
CdWy2Rgxehytbgm+om1p/9S1s32QkYH7PBz4eJnTLAOCJZItXYPI/GxITdaTG44WW1u/enctmsFf
NSq+8bhD40SoO660M6TcipeR7myJwJupre59qTPEWSVjcS/b26WI9j6bZle8+4Xn6GwnTcY6me5K
+dP9sz13aKPgToqo/UDB4w+oERw+KLcOAyhj9oinOlhKqlzrZP9vswWnDQlO8V1ho7A87nqP9xSs
tvwqmtVGRWsFDmlTXtvp1BIw7wyPxErJspbiAEba/eoQMiLNWpyWviF/IHFmvubqnAFIZ055Z3ZB
DUX5XPBYIy6vLYCKeepjJC1+2JNxvXruuVoduz+PTqAeQygNkS2IfaKU7BQlUoJmpukaJxJtaRlo
SBfbB3h9iprCekEuhSijnBfxvm1wdH26sbXekJTQ9Oir9hrRM4ZuViZGRYgjS/onoqx9nS9TlIz8
hSVyOvQPg0kHRMRLWk2FPAL+TxCGia58domt3H4nZFD9EX4R/UMPFN16UwCQ7OzM9eh06jDJ42St
lkPpKdc9RXwGb1FSu/4BEdx6WUnLWR5o2mr+7KNV2Q+IMYLtZh5Uuz5Wjoyf4TuHPpPb5D6JnQyy
m21wut89om8kV75Nd1xn7esDBYbhnjarV98hMllGCuA76wOGsEJ3jFA9c2XITeHuXfs8SCv63knO
Tf4gNvSWo0B17sNn7uIewTzgo1z95O+wxcBKHsqyw4SllOoPtxnqLN4W3zo3ehMG/ao2/U2wFEqd
utnpunxCXejfQYYUT2sM/39UUy+B4b2ysI9qFpD71jg21BZ4NXAQW+urjf61PbJYhMdJV7Y6XrtI
cIgYGW8o1laIxQbSrT+oGCnIyzau6quch+1xDeNSHtdiHSEIwmkscBLasOlN4PsgAZvlTQQIusFt
uSP9S+05GQj7bzl9Pvbeb6ZvYt2553Q3Cis3yNqaey/W/fgSdPWuUlsyLCDc3xonXRu15uHIknst
wKmdNFxgtEn/RndxxF4bwcTIoH0o42u7J6I4+0hbiosPYl30bdlvHPUkQiANm4au/FtjjA4ZuoFn
bnkuvEO/95yFELDSRXc8coUT/t5qUreD8Xt3YzxHxbBPfhZiWAf0ibe14tYYm/HdWVxgHRZV2MX9
6jVASj4u3YnKuqE5FzRev5R07zZ3k1+vPTO12G/RuMgPTYj6rW5LzwGwqjnW7BFLJJSU3pWT+94e
OwdLJpF/H6+73Z8WZ937sxxqW+f9wiQM0gQQnDq0InFh4547jwEybgzGXoMwa3Cab5YiH3PR5Ozz
wanRviDFr+hZRWlZ3QatBSdURZXgSYg9dd/15LgdEKL1B7sOh4F1N5b8KK2avvxZo/eRWzdcElfC
KvNEwIfvfBvz8yxLhJhT68v7RHJbpKWlqzBFODoVj/Hm1AiGCu0nT1VCzc2hWekluI82dqGM8o7E
uyxt2fWMG2G75ZUK2UYbxEt30M3DcGKDXZ+D1UefVvoYrlOniN3pwrE1L6xqw/AvjgC2EN0vCwe5
SeI+C1AzFceAQiN0J609OJcVdILWh5iTZKMJ7G2q2+ZvFMGTHShL4+WNxnn9ZQGze5yGLHwpKsxS
HwekZjTSSUGWVeNs7btbV3t17BrPdshZ5HI9WJUMIKbHbeem6Uva4UMh4w+DcoKBPAkr0A+hkPbv
6AbYJwaEuTXyXCCzYoX/r2K7yfVWdEG2B3p7JOVBqgPu9HrKjFk1BMG29O19D3kk0zpxxZA3hlrY
1PC5K97rRqsc8hUtxmKF1mnjVNuOM0U51bEy/lVjoPbiwVebBJ22ZFWko71vn0RcT8/7MC2sjRSd
1plEeh9AWWKUSYOuqVXmNWtnLjtPM2Bup4tfAf/LJ8+Lltdupivq0PNBwBhGG0LjqY0meeOBlNyD
ZK1kivrXhAWXq+Nx2k0jjnElI2L8da2w4KB+nLJS2bbIrz5+aFNOze8I04B3COWyNwQ5u4J1fFX0
5cQDpbNp7Q+IZxOfQwGR4ViwYm+IokY0OCtxM514tbY6mi5rEdh3vbvGQGsOTsYZ3SPYQTB44a0d
YcLC27CLFzrbZxi2qJ9vVbNFvNSgVN9NYQ/hEQCaf1c0XKoZ4MTyujB3FKm3JPUjgEIQH2oVeM1j
FMj1de89W30Kryrdy0L1ZPLdb6G6tLM3WZD1RWX/1TBl00M/EYmVo373ibx3mnY5Fa5qTi5iffHP
oZ8q/LGlrYYUYQABqcKdHRrD49F+ohIBoE6aOXg1k9d1HyFr8gQcW0/XR91cHxmpO6B3a4pP/JSe
PuOEWG9aryvDc+i1LiLbyHQHB0RMHXDpdi3cE/mMlxKbk+L3mWDbC0C7X2XZc7ZYKOt/+tK3/5I5
iPiIfN7wscDDBNSuSxyMAqgpOa07sHa2kkGzQNO2KzJyW/ifoGfOdJDEqSto2C34mywSOwmySdTT
DoLor0VK+3cxTUl4P7WbWT93LrpfXCMmyf2Q2LoMNUcpIXW68BtnDDDttAdT/bCxsZYH4Yytzqj8
tmK+lmY/+xK6CEVU1YR5P47gHv0s7depguM88cOghGRhkZ8tkuA5B81154NLG5M4sAi0/2bsiuLH
Cov+b9Oj4DiJOfKWfKAw+CWoYdvEZNj/PWCTYIFqrvSHzWNNYXBNhXOWJMY8CmS++oa3e5QftYoQ
caX7Nmy/gUnG5eRDkCsWVH+hihBjz/LerqUrXhYZkKm/BiHaet8k3X9F5zt33rQDETURg2vexSTD
F+UOmuxo29G3SBBbkwnTri9L1GP04O7cb3p/6wnntzokkjCGvKtT4nMie2vL2TOtS/hUha1Cym6V
8f3sDUt8fWAWmB47NKLJSm9Kql+d0KVIGSFpY4C9ccgXqvk2yIIqb2skhdNl2aIRLfscshAUcc8c
SlnWxJgsO73nlo9DJY1XZ9JMLB6zBT+E+6Rgl5bTVtvqjZdr2s5CLMI+lVx8Z5gyhFTLuLj3xJw6
+nuDPigOfMgIRX3SqdE6rau8SxqCTXInYh+6KKyGPoofam1TNSgXtZhwjPlv8SkhfHSpuCpOGyyd
fydVFx9bsbnO0SUq9e+OW/0eqAkxtgIBOgTiyvTw8dqQxtH+/6NYbBVY87D+LHZs3psJKWvqTGv9
6pN3ted2O0+Plvb1cOrDFvivt/aONN6gBKPzDC86Ld7oBXK66AeVNY4f9N99NI9gkM5Y/ACyNJhL
3HFrjuOMYyRrah4yJpym/FW1NiQaM+ueZF1vwFtEBO6clQOClZtdgxOt3QxKqxxhQzNIcHn2QtG1
ZwGX5T1N1m4eMVngLtuXUN+27OhcyfZScWvPdrWkBpc105rfYaasQRPDB7Vh8sBtx4EQj679gjBC
tbnD7Rzdb3Lqx4umwRJrmc8jeWC/Uo/MpKJJRQ1uzGKNGxHsl5xjNFyJt+bob20/J7ktcvNmKbe3
WDAy3zhNxaLk7VZxK7kvL7YXrp9yLuDkPFpH8PGLDgHaEnNSHAvLtT/3iREt7cS4vga48p5wwoOf
9FvRflnLVrzZQMjgcHpphmwcp/Iv2B7bVLMQQ/JuMxP8sT3QVaA7Jnko11Y/jUZvPPQN5phTbPd2
mDfcTc/ALgHw9op99xTHRfCuPdFb74nwCsbhLoo/h0GaXwNzIyoLUzN1bYEitMPuCVi2Nhtp4eR0
80PLg9oeohILJHvZHtZ3ZTlrOCN+JkAJCktvQEkC++ivsb2+t0EXlRe7Xcrr99NVWEYq5THAMtlB
igQeJc5jVL8CRhb1mVSJ6gt7jK3A4foJ/jDAsnTkjOj7x76zgwe6c2r0o0QVvnVNb/3iq+l1hkyu
ex+unG42eGX0b6Mm+WeYbMb71ZNekC8mntq/a7+I4HqCuvsAaSzt98mlhO8GbbPpX+Hfg5KTZ4nB
bgTxVH8n3kyYuiIcGX9F5TCoNbabEUe2IcjSFo3xW9w0t0W0eeoF6a13s06kNRIch7Lg3PfSGs/u
DBDP9Bqv/hEUoUYxvqMYgkoVCYz05H8vttdyz5CWRaRbtS9PBCDh8hTY0t/m2rb/eHOpb+bSaQA1
W7hzJIJGPWH9lc/I1coBWIN8mWe/8sf3enCtj7VrJy9bmTsendm2irOcLesejWexvLs9vrucoNLt
TO89ILbVbeKFKdEb+frKzU0xeNu38ThEyHITnqDUBX0iMiBQ9jnq1mg4eXWpx5Ovx00dSrEiD43l
EoinhJ7S+ssbkil5BBhQ2/00MVzmUoWnxCLNY1nd374R7iu0jj0zc886OFWF7dbnGWPDcCW73B9K
NQowVCmWZ+CxpjojaqwfG2226gnwIa7S2oT7P/L9OZ4q3OrKSonpq9ejXzvRAE7X1yabi4gbuu9x
h2XSr/3opBVA0znogkgeWu35p26hLP1YlfRpfLlER1aEZIkJzlmgHQPfAgrIVx3j8kbhwIqY632o
mksr1/EfR3f5ZrzF2g5OK6CqpDfjkxG0M/9YTOG3yOb1fjtEbL2ZX++EvK2O8Q67K4MmH7tYxEdD
BCRuCgVi3zZ8rjSmcAMHge42aN7OwejqFI53walef6IhiRtMljFcIQNQMb5Z2uq/8WxA/0iAUYIB
9Co9jCITPs96GIbbthwdUpoWCg1P+4xX+4O07n2BCgPDhrsf6pAhPvAZlFuNPKjzaU9BcLf8KUHP
FSt736Avx7QMPO5aiBPxGCDJHR2XH2VScX2kmEAGKK+3pAQrs/FpMY6uvyAW298el4DDA8ZCjQhZ
lMdgJBb3qhCI3qAhqgeFKadK+3b0h1McSMS3W2g8qO9Y+ncOk/mP20faOZoYfiEdCYr5M7PeVxfI
ueafWweoEstt2745RKRCY88YesQmN/xXO3UU43Ph0EnxuLlTqg2G2LxlL8TJE/QFxLKfRL+xyXbk
gtRd7MAkdcN3FOGZnsBbo0ww8N0W5RJTiTb50x9GATRkw+4HCSkX/dBfPJQSLz0l9byUrVIBOGUz
/GyrHX/5K5YHgpEgdd1S8d4nls/NKOdZxqdJ20hay7BX39DaYjwjngsf8J/X+tEsSE/OLPMQjITO
mxUX5WL/xXcGOIZPobzpbLwkCCGdts1U5SnngIEVU2a0hPGtA/rWHluTYDUkgQCNn+/E7j9pnOhz
neT6AE8LRN7H/fa+8B53vOVhd4sZBrFbv+KSEp0HZ2Hrpn7cZ8+3j3oufY6SckJpXyHuvrECbpyc
trDpkYRw+R3Xjv+j5djcGo0fALrMH2D0MD3+UOzmvXnspbCl1B5ZxzpaKN9qNlBG1+tNl28r+d/o
FUvEN/yA7LZIJswTb/X0B8Uj8f9zDxN1bhwZnhkACFLoBws3kjX36BBJixR5NXpu8JWwRq25KIPe
zfw+qfTZW4y7Xfa26W/6wK6rrLT6yD/DfQ9dVhI1SHzEYJv5V0AbhnNBTg7vTrpBh3gJwdyMFIQH
P92jXt2x5dXJjcOKNN9vSJCfB+V3IUkEXc19HjPbHmKbSL5UiE3fe/sVgnHEnkT5Pvs+f4kV9c3v
2uBjOQGM85jHjWNNL2QS+UPmFyK5rSzrCrgVoXgM6FP8ZyMisfnP6+jWruLyN5tAYtJoL9rwQlRb
397KFjT7xalHq770ZqpNXqDoR+Da9w4QETaXSAjZPE3NLpwUmGb43SUJtJPf97CIu0MD4WEpna3K
G9zmD5hAsSuyVvqYtcNd3eGxhHuPGDzcVLrdiiR1jQimnJvOV7nrqCbg0qSsNJPzut25xVz/dePF
H76iSjn/KXihXuR2Nxb94X+cnclu5EqWbX8lUeNLPGNvLNR7A+/d5aFe0U2IiFCIPY009vz6Wsw3
ufIrSIgEcpSZEIN00uzYOXuvjfcovpa0t/L9oKYAVR8BCMG6ZaG+QYxhW7/4norwqoiVdc06GbM4
K3doz4oFAUNjzv2Z55zWmn3KAFGlR5eZ4M0Qt/0PHzXSs+Ased/CVnS245w2X2WTRP02dtpyuC8R
fG9ibLe49mtSF0vZ+cGJsMzoIFQxMPWMdLxNLFjBGx9FdbSzQ0cWR3quZU3qdsDqy79fj5RbQ/bU
BY1ob/IsSa983p2JuVVNryHsib3YdzSBAUblWb42UdTjyQMI/9kcFuEjSvTgqZT4eFfe4Nffoz52
lhl0SuiY8ojBWwdMkZOV42bRD1UykkE9Qe+TPA3GFRs2lfFBpR7fV5Jix1wZrGv6GKZh/9WlXr2N
zFxRPTjW8OyaengcU8I3KDI7exdg0fqe6qQpNojHjIMom+yH1C0H8swu2xXTLAuGOtJlexMzxO53
oZPEakN4s/iK4kn9MNy0ueKNqNkR49S/L6pEhFcWwQdXYE1G+xhJaNw7lLNYIsEEdffQkKt5g3EP
Q0oFTyS84vSE5MYvGPivJgYPzUpbXmdzDlLuN4ZyQXwwee3ZAjO/+EwbqenPEfK8fOcRNNqDexTl
C4W7axNUEFiCXcqCOo/bQToHzQkIG11TKywh1hhZ6zRd1GoqSc3iDH2uH3ZZ0NpMcMtc3RVMIWkN
malE1j+G7vypTCmhqWc6zz6WtRUoqhYrC3eTS6NiO/imtYPZJTkXM4NAHBcW9TrD7ktqZ9ZOuDwn
yzgOAwXKdmgZT60E/REUBQRWAJroB8VpC1KSvmr7RRBuWew2kKQbHzlViA0MfWZ6Q6gssyw7HTUo
mqEnKa0goXMHl3tmr83hvqxAzunvw9Dkj2FTTsUpn8rppsnC7po6mGGl7VgTssnGqc8hulEs1kbY
UITbRndj4fS38FW5/VVTqmD+jPt/vvZFW8Uc/S2U0xSzmobbLDGS80ncjz4gpJ3hzbCAeSrSB/HC
KnRKJbv93m2LfNgZjBrZbBHSpVs4BsUNmb98tGx9zj1nZac8hBVUExhcdflV56F/NZss9ysK2+Jz
bafFpx7sstpEedjuOIVJjGw0eY4UuiiYMqUg6ZNeJncuZbjHAVd5jK19v56fK+Wgmqhmt960SRhe
AzRpozOtQjdO17oQAbdV95+NLHJPFSZvniojtP2YT06/bRARditFu5TGfOJbxbM1EDBw1aUY3vqV
kTij+pKDWPlV1DbqMaM1RwtPO8j7oXfccVUqW/k7SjqKnxSIQLaCTVgzLssmdIkM6M1oW/ShuFKm
t1iFMPqlCOoNGxnConpcZyOyczxwlkOXtoU0uNLVOLkbf2nD0JhxQvxz+NTnVY0Sqb02JrQiN1Xm
ez+rtrLR6FMg6O3sjIH4wg5XydNI8N7M6JzFdxWPSmMPGz0DPYSbzicvYx5Troyhb41dVVMRblpR
s4KXaDrXAm9/tA6QL2IfZm9cj4nsr+mXB3xYNXXdTmf4VBeC+WhfIaciXJzmQI3kMEn1c+h1bfSE
cjRudi7vUbhuVQ1dSDLdwtyfdRrnLQbC+LYLreoeGVGPH5azoFzD6gh+OUMns6Ov4v65GKf4Uyd7
D6hPVbg3hu261o8MDhLq6BilyqpiutFtlqKdQ0GcYTzU/eQNEAOGxUU2Rd6dJ4gCYFM3KhqhVtc0
d0WGe56LldjGpDcmzVYmtXMfLlZYKm7hFFvOsA7u5AZpBg6mWIk7xBVI43oRqevFd3QcC6QetFYK
OhyFjrE31UFSNxy9Sz/ZUzbha7C96cGr4KN+nyIcYH0fyOJ2Uk5cHuMw1uXvwaDrv8JCwXBfMadu
Duhz/U/o2VsmY7WFtyGgrUYbKAz48gukg3dM/ylstNXB/fEA8nzRPu6RlT250yO9cOdOd3r8mTAF
/eaFc2Vf21k6A7PhBExzpioLqgA/fzGjaPotmOGEq3bumoeMf9DSFWH6u8li3ImcxRLxtVF+aNkr
Ilokn2bK3faMzKoiYFDaKhfRPnUS41twx+sUZAYTCToZWzMiPChGtNvucA6JUzR7ZqL2rBk6PrGU
LIlwiJi9rYWOkF1T2PNPNEX9vCGAWcpTltGCXDuOHq/qgv1rm1lZVAOnspT94OV1rE+yDLsfiskH
XiiAKp8XR2sCSiEZr1kRqbf8hM15p+OCtrNuOK1D20BnsUVtFRffY6Nize1EqoNj2gzmXTyBXTyY
fDfRKpqy/trogqlbB6AXOGS4DZV/U+uuX3OuxzrKTGDAumkCH0brr8rfZgxycFUEmdtu7ZKsKlDe
Eb4w7iSk/WV50blF9PXNZ6DBUCCJIY87rR8HmwhWSrJOs3S8VSQGfDGKaW4eW5s3hLeULx5VaFV0
Txzg0+6L7yFNxwI7t08GmJ4vtHoW734dq9swyrgbxqTdGTJHTYgOUWXVKihb9wEuIQyCIUlndgUO
9+ghMR7IdZAKeROYrcYAPqL27ZkbJKo5O74tUWqYUXtrh76ndyaMii+EUXo/eNy2e3DCWXBgb/Ct
7oTORu+AxDY9maSPqrXduCZNM5oDgKFa1L7rmZh5BuAce+WnIB85DvdK8mcnz5vkVa2m4ayiqG5O
QxL6TNAkmJg1TSRJa4TOAxZY/htaRMzo1Q4fAC6hnuypZI0FpMPFlYl52FDBgu6IJ4uvbeqj0Nlk
TYxAt9MREgBaqZSsFdhktALw0sztiB9oj9qi9rYGVj6KArp8YoPB0ipWc+lgJreVJe7qJsSJzRKp
tnhfY2PddWgU1kkzzxY+IpnqwzB4rC9prqL0V8HZqoW5Q+Tsqp+G6ls8zYE6oO1zvJVo6+gx8fro
qccEz+zSDVp3GyWl/kGriucl46z51uRCMB3CVOKv8BHpM2N5pgKtngBxWfYYyz3ewvpX1oGpBuYh
p3DVJSW+jxCn6LTrVD/czWTMhitRotiFeVJkD1BlZnMPnh1DWujxM5zysLeGnHVNLHhj6HM5uiTD
PUncwdUpyX0QBCXVfLPn1J4+TA3L+zpCw9byB2glb32s/MMuL4GurGQCDG5jx0H40BUiNW9MVXhH
1ABdsoazE+0gMGf5YSrjNrlCdMeG1qBkFacAqK1aMTlr8WcE8AMRJXl7ppFan00Aa+Za6l49NoMT
PJqYqJ2d5sNZTO/K2HdVUkd7Xs9lle8MzSrdVdmOqW6Hemi0/C+NVyAzbEYDAVPv8E0GneXsh7pD
r5EnViH3vWo6bzNgKd0t41p8LthPlw6lQysUg6OodmM7yHtDK0QfiVO2+SZAq/9tgtzlb3K0wvco
0Zk2hTiOkaIT3ahXXWW5BUCUGA3zqDWeHoNJSYDIFFsW5VfCQW10URBiLxrhsi1iwrg263TVgmN7
7tlTn0Y1wxpAgGTVNwPXujZn/BNb4BlGxHXz5jBhmTKuaNHa3nrEhT4gzc3cY4hBtdvkZUzDlJVj
CFa41/69BtcyuS1Si8ZnzXRqZTJrDK+GqSvFrsstmAjwcWznd+M78lrWrR4Yx0PPQTOXNpW5wr3s
i3USBt0dP16fM8wo1c+AHOCvFYIe/+TbYSoOZiCmgLLZssqzPXazx9fmWt+xd/mf2eEzc9uh+OS0
m5jBT1Mb5gNwAE6/jRrocxQoezXGxeegbmZrXYCT6U5zGJnRniZ28Lvyqio+mraIAJ/ThDfWg91V
87YmgGg8A52wkw0FFXVwoXr9ZdahE6+0IRUGZiM2EbBIl5o9Q4PRH02vaPl8grwYd7bCRLCpIrr7
W8+F6gFvj+Bdpv+h4T9AasB84UWob3czrUWaeu7oHE1awBWDGAfwmgtL8dSR+O2u4Y3BORjHZiTU
TziSJQTB4l1aj6nDPLqjzx0jE76yJcZ2eLB8opuUiRHgPssYf0BYCZ9szyiTA24y6yfDIsCclGcD
GM7OsrYTvTdz7cmmUcy5XMzDWZ/Bm4vxybCXi57AKbdfGNQIhyn4fPTe5QoEcPniYO9SJ9+lNlun
BVv/lrQvf6H4xfg0+a4CDv3wR7onii1+JUVg47xxJt9Mv4naa0ZEaxVAlCiei1s7IBJyP1IF84bT
FyjuYXQqepWzQy8hY1n4auRozg/IYxt4koVPQ5H0kRIddml5IV5jX/CjDyaP+ibXjCaOFCYkp3Oa
GrMToh2xJEb3GehRN48lvl4JOAFTNuO/uajZyVks5vnKz7sSr0gx5/Ia62xbXtOA9r75NSO5RwMK
jNxO9O24oIGsC7DFXGGNsvN03ns4VOmVdUlU/wyQPZ4KzFvTGZmbmPf2gG9430ut+xvmqeFNp7zs
pyjbJrlHBI5ukXdwokWJ05hTRG0TYyK63vW/27T80xOOuSTdNEVERZHxAyoMnhZSsLpRrXGKrVB8
zibiOw9ZN6aPQrUgDnqlBmwEWYRPSMokv+LB9LdBo1SyZftRxc+0oebZNkYy1/vOTaZP6MlBj0+m
9r7GGfLCke+bzzbSTYwE1o/Gm3JRV9KBkvcCPBV2X8tOdzXd/oGRCwOE+zLyEF/gI8i6cxbYo78T
RlHuZ8EJCI+uqEFS8GtcmWbV12t4aIG37VOnl7selip6fRdaP7aLtCuPgy31N+ifFSMKm/nVoRwh
Q26HhoPNIQUKsZ3SoFU3gduWX91kzr5IkIGcgcxwepzmNFVna0ROt6WskdY2stAvb6JxjsJNKydU
mDFAJr6NCK0WnWWTSREHQeb7o7SQERaEVcfgg+arEYBQt1dBlDlrnl/W4+2NRl5Wpcv73EgH4wl5
Mem7QUpW29knEzPcoj6OA2ZmgkOSOQxlfuAMl+lPjVE3t2K0q37bt0OfoFJIY3drgr/8mqHMSnZ+
E7TdnuFKTLhtwIFrrCxUHgxJCjbC2Uj7bRfU1dm2VeXAkfHnfN+Eo8VX7KLi5dxhFN2PNhhRX1Uu
DEAs6IHcz8gZ4xXnCYvz5GwWNvDHrFVfRvYk5B6m0RYrDEIl0zN68iMuKyctwF74XbVC0mqPt9SD
VrWGCUkjV2bKPVkpAu9jr9WQHCt+C9oESF+rM0rQYdjOqJg+ZbKP3JuhzYLs0zAmI8PorBn3yEeT
58EwfEFoV8qPZlqzdaR7BuzJ8srlA28M96WM+3q8Zvbr612TF01wGg2cgAwPBkzgjNbaaGuC+wSE
1Tjis6Hcjk7I7LVs//5EswduTopt1EskbgW3WDxqBtFEsi0FvMCZaSSdNysyb5oqiAY4ZZ7vbis4
3ywJLVXXzqzoGUEsAsw328bwjFrDfcmUxn8tixTbsa3U9AnfW/xMFVIVi+293QTDiP5vWcs3HH1G
prLxGN0rndLfRbxBR1BoYacM2Ur9G15Z8pNDFgOkkHpv79MDiM+4xRrCt1GfdaRytHn3kAyKc10b
2+FdVpvqeWjxH0NywFi4zcyG6Ne4mGlqmNKECe/T7QxgOVhgtiSLBhsR9obPcVEreQoj1X2ey3l+
AKIBf4Fq/DdmKcXi45NvDIShCQ52g3oLWM88PYqsdhcxw4Qi0OPtumvsOD0QqRXdcmxiAOW1GOdP
udtwTlqoY2oNHgyMgqNNI13Jtjf9Y9Vm+rmrByySlsZWD4+2xrsk6T5MB4Ebofpc5UBod0tA2A83
G9vuVPLt7nErh+3V2JbZCx3FRiAuI/fMRabRgh/Fg/IS9Lil6OSh9OX7jSi8e1nY9RYonQpW2g6L
fZAGETFRBY2Q05imucnQb7bo27o4FVDNVNk1rLIovwZSw1Ks+owq17Np+W7qnCPjcojtw5MUDBa3
wpp9tRU6gFnrlvjoVg44WfSZuNvba8WX9t3RQftc+yo8A/4RqJqHFj1IU9XmwpHnZENt72Xzdpax
eQcHGumTDvLqDnUEI+6Gn/nQgAJjgM8Z8btA/55tkPECdoYcC359Disz2xqZ7b3wY2lzXcLgjo9O
Mlp0ayowiOvQzTP3iq2ui/bwiJx4j4uSn4D/Z3+QaZmzM7m235xDJNENY/kp5BVsSvklpkbRh0iA
sTbL0vjtijCbD3PZJdZuTLtZLW6a4g7FK71YZzDaHwJCkI1Mo51figLM3ifwLdrexb1ofwGyj39z
nhmvE6SNd86gsP2VuVl9zqRpP7HoBddJV7RfA3yS3TYyAolFvnBwaw3Wl4hC8rM7z8OwiuAgtBzT
5pR0czjYxwxVE4q4RDhs52Jqm03GOQNXu5So/tuqA8scOqF7kyOzN1hC0+4X52Wml/mQmD8SNJrf
+872v4mqJy/CTIEdcdiO3Ifc6hBGKTJ82aYyb7iCj+XZ65zGhBLfGIkV4VGpSA7bgraXs04xL+sd
XS7jYQ6T+bsltNYbAqrdb7TJec0JJeKkBHhW305wDEAYAGxh9I0c6caJaISvKGIsSqXSTK6NGj3m
KmgjNWwDw8vpnDEL2jQ6kR0DdSYQyFWt4bczpfkt4b4hKme2MEhVodMgnAtJXF67/jCmZ1ic4qnt
qQuMPg8Jku1HWpdCMmcbXL801mFgB961nAMT6mbjim8ePoc71DtxvM6QoxJAWpIiDwsr7A5MRLDx
l7Uhv5Ck6psbgxpwRzMTFlGX98BGCHka413JjoduAC3eGneUTrd4wuhjugUotnvk9gKvHDQR3GdV
x+R6XEYRJUNerBY5/qJhtsx2HyMrWIgATc6ZK2EGvGpcZoOQwxCPncAXWnubANf6pvFTgA/Icwxr
n5sj+UohDUgbdXjlFZ87D3QWmmaufae9ZkHnFvyLplq3z1ECQIfB3WBWJ2opdU6H1gSwMQ7V78kz
xNmiR0MrnwH5Jzuzqm4npwBldcYHa59pE87pxrWrgFXXZse+NickE9u5SIxiV+Wd/MLZgFg2ocEt
rhgssZcm0wzCr051CyyGCnDYFXKm7A5tqfQyW46SjTvgaNg4qbWMeQ03fJq8KX9pS6r0F9ek3ttB
IjW7q6IGcLMC8gcjv6+ZIq6cdFbetiQ2cmDGQOtkFSeO+zTElWLeIC16+2mdYCFnHlQ9T95cjNAZ
s2bYJJhd+xU0stolh97yfhdo/K701IiXRVgUrcyeMwGrD92HVQddcPEcIdkHCTsFD2YR9dntYMgu
vkqaysPIh4mfz1Fjeq2VSrFF6ajdF8S+AhR1gpzzpzHPPxNaOsDvlDZ3KvJah5aOdNAHtoCUP4U1
HJ0V6e1Nfhh8l44WfjShV2FruA8JuODn1oOJDMIlGG6yQIfR2rUbVtgw4fvduTFShV2u3cldTXal
rqHtMr834LPAjx3FF6+xm58tGHIUNRZl6F56vfidkmaUX7PbqmvMTER3N6Ewu62hQ4FQOsegyA1E
Kf1PKN0nObTpI/gT5lEg8/RT5dQEdGIH6n9B6KrVqieg8bd2lAg3YCcYZEA8k7dt7sVUB6y2sOxq
J30J+ASh/1p9ytTJGbzzQAGMRynu/F8FCNse3hTsnFXOUdBfQWFiEShzMQw47jV+uoCx62muKTc4
eo1UBrB5vGevQeLdpFqHaysP2T2Urf1PqM8xuKBECr6gKY8Plk6g8ehiwIqcugC5t/weSEIAlrcI
dkbpL2O2GLWFaddZeSOKyvql0ARUxwBgZAGjvBHPJHsY9nqKShvLaOm16V6gVr925Fi0+8AK536d
a2ab24kkHbFHdTdde3LssK2MkTluisytfuRRlHwLETI+OV4wAnobNR/TM2mGotjDfuqalVeISCC2
6bq7hLyI8JDqLEuOaB2oqRHZtUfpKBOIFPLxL2OZyC8StD71S9+PyF6KHsq0Ofc/ksKmWp/bBvVe
7nDkRBDpPs7S8WlmguXChugStcIMps3iG8Mw3ScjyPECG5mTL2me9Lg7CAYeWolCe+iJaTktZQD5
zurBbWcWxarCace0s+mbndeX7rcuqjzs5dZsP3ozgkISEyKxTZlTo9SArWExe3Y4nfINxS68UYwW
G+TIPqbLCn/gSjAQTbbm5NNmcnqQt6uoYGndxPTAtgN8po7Vhkn9uvcRfV+jA2nhlTEEgmwtMEFY
yZprBfVWdEOWP0aQRkIw1yPDR7STQb+Ft4vvIPSykXFcKKfiwIacRBvaIU5+sG3UdNvK6u2fsH91
cqhEjBg79lv7DM2+zzYdCn5Wd4c8CF42w/5q6sh7DDnbyq1dmHOORAl728b20XJsUO1QpuJgVOeR
uJTPBXqIn53SRsnoTzpPRTP1UDLwXtOeiCrzK+z5/F72euL2UXl9CkBRaHKUr7J8OtXCW0J0aMK/
lKytE4o3FUtgin1Fzx0ENrkavhyfir4bv9YzYndDphkS5Gbur3Qy0mO2HZHAwkXf/ZSjw7OuRjII
8IVRYy1YAWxWezKZ9K3ZW7wgA5K6x6myFXGFiqeEZgj7MpDGAT0VbHEsGB5KTmOHwAiuVEsI4gP4
ucj67noNPfOB6K/rmFX8l2NG1rTzUuDUnwzcJfSKp0CmLK8Q3mkGFra8dfIY+0GHgaPezlaMrTKN
J3vaREgwj+woXQ6QVKGcbgzHve8Kt2Mny9mcKjyk3SqxaiOjnvT0yeuTINikZexTpECIsbf+2Pbf
Z3+yP5vxVFqbhqksGV19LXmtIwLtNjzpie5xianGRnZUXE2usAVNliBsv8UD9u0z9cp0wr9stTtt
09OPWBKw2DO+hweOnVfdov3kiMroNn7qyQpF8d1FdrphHCRpzIf0PDYcqbKvBryPeg2ycvJ3FTPe
r2XceCPwGWM8/VVzMOE0xJTJz112GaEAdfS6BmL+Vx0Hw1CXOUk00i7EWZMj8tM245QucCGYnfQh
3gTQ3LX9K2oxnWJDQ74Gp2CI7iuXiQ6pLintvrKA0UAbRrQIXTq4gN9pjXfyttZx2X1ilG1Rwysd
hY9mN4p5YyWzc8RrlBQ4beq4XP0VDLY9ldR2G7Q16RVzhQBuOK96tvvLrOhYVDQIN7Efes/M6tqn
0k6TpYBChiVwJn/5a54xM4rexv3rNVZIWSsQKxqoW+mFVIW3+wvzZBsIP8y3yrNiey3YPE8iI4Tn
kKJhnj6IhXojz8hactX4K74AVLFkDv0tGcsUEXAXu2rXaJImSFMuIpfdOLSjfRi7KD/PaOy+T2E2
HSWNg81//ev//L//+TX+d/Rb3f7/SNB/lV1xqxI6X//3v96KGHKYfVPMO44IzIusw4Gaxmet4+iD
uwPpEkha2nnB1ftXeSs2CVSeg6gRhUkgLyIAo3TSRAZxejIshqtQGF+MrtXXnDPG0/tXWjK0XgWf
sk6gOneEzdnH5YG+fphDGkcKphaRstpIroa5s/ZspsPaMciFcAv7h/YGAOcEbFw1bvfr/Ysvt3Fx
8eU3NH2HqFePqfTri9dxH2X48MmOKHV6rERCXiWojl0TtTgEnT6GwZPl2/cv+o9ny9SPyR+XEwjq
rODiF5ynamhjF9Xb3HTVZ2EDxi6r2rgBh5/8aaYiNxa4ji1t+D7kl138jAzLxpZ8AwxmVdXsSj8o
N1hV280Ykqr0p3flmPRUTNd3IBN64iLkywmtvoKBD2zS9x50kOafRrt+cYq+uP7zC3GWdEihN3mM
4iKULTc9F2ETtAA4uc1qpCNwY7Gq7piB4858/1r/CIDjZhxJCGRAzp7Eqvv6/cBhS+BKEThrH9oo
LOnJWmW2YmCBSnhFIEb/px/3cr1g+blYVyy8cq+vl1ZtBOiM62nU+HuYj8bW6ebi7o/vilxPK2BI
IWhtOBc/VVFHM7u5pOAkjmwdqjTYYRiFjNsK4Cf24H2Qi/jPFx60to+3N7B8JkKXn7hp4IMtBBq8
XHTN2nI9hrk1eCJnkPPnP7413JWWy/vu8wydix+sX1oDRULcxFzm3lNadQwc/Mp5aQEU7tGrxn+6
TvoOyedo+WgP8IFZy63/bSswyANgg0RFZwDjPcyRoiJHQrVm9/4oj/GNp8hrQYQdiCYHd8zFrwbj
oF2MCwBn4IAeCHThC6A7s8a71n0QMPn2pSDRLv8JePNf35UV4kzBQ7R8y069MqxEHEMEhNpInQ8W
qDc+MJs1g7UQqS2r/8XvVVmIDMeYW9HoGHDocsAeojHdx+4AcW2u0z9fpbheIBzPcwMe5cXaS9bH
kPcBr2JJCvJ+HOxo45AZtm+b9OX9N/HNZ2gFNqgRKXw27NfPEJM/2Tk+xvBMM5afuyjcakVAfTpG
+j+5KRs7peAReq59camIkt4xk5FVarDg5EEKOLohtgvAD/4HqZH/3K3JdwbryVwNgSKZtq/vCik5
opsQpDAsnBIx8wA1ZxdRjzOQJy70ZdAauV5rGUxBZnTJpymwOfD+B49WChk4ppS2vAxoVxzeSz3C
ebBCoyYDCbc5zUp9EHJIP1iQ//23XlcI+JcFIRaeYPprmRfliYiKVjEQs9flXMZfDc0EZ9WORBtV
qMxuRJxnt4nWzhXDseZMGJ64Ycudt4za5REpjv97yqr+N7LsUnK+R5vFdD87pIlJc9fA/vLBhrV8
me/9cy9+H8NAppp50l5nzCuiMmYCG45EHxB0sQXXLtbF1CawhgGFvP+b/LvufO/K1us3AzIKFpeB
KzfAGxE8QJYr5I1H42xdm15/FSySAJoEL6G29VkkRXyou/CDf8VbHx2LP7+Xtyxccvnf/7YcYx5y
Uht1D04/2JJhAmO8Qe5/BBJef3Cp5aP6x/0CUOALRwbseRcfHS2XtMO656zD9ruLRnPPUKZkrAtH
tgIi9P7Tfeti9hIsitID+4N1UfMEVdY6C/+WsWMZmWtlOtXZ8FO9d4cxpxfv4Dr74P7Mt56lpFNA
RWJ5vnWZZhzgsaaKIIMTgEsD25csAhTYYXX0KdePE2lfiFEsbwcucLit2CmYcJEJsKU1kj4ZVuBd
Tai+6w3+GbGraZbv338my9Zw8QNgKjbBp0h6fWwhr3/rcnn8CoQWqjiMlbJGb+8wetu+f5U3ngLb
UkBBywZlCXHxWofzyPQV7MG6mQRIXQdAiu9aK7z30+79K72xtLJ8m2zsFk/c9i7e3Xywe9R21H5M
h/RxjsvwWDHdWdNGWUYQXrnvGzOGBRkYZ5JD9J8vqhTUrHUePW9W1YtXrBhxfiZD7K4DQxl3rSfw
VoipUmcs1/nX92/1jdfZJeLY4aTAi2VeHqBRSOIBrrkWQuElBcAmp5Y+HWrqucZYRvTZB8/2jV/R
Y2fkJySg22Wa9/pdIUQHmKdLSx/RWnOqhwz2X9XKs7Zk8MGllj918VpyqcC0KGs4OV9GOJPS0xAM
FLIZ5z4joLxJOhClSQwEnFC17eAI6xPJWMYHK8Sbdygt6bloblzXXL6Wv618iDh1Cp0JIhqmix19
TlQkFUx0XB3q8Me/HpMJeOR8w9IHN/r6Up4BSx57KUXuHIoHp65S5gbojg+4KrMAHV5fWx8sRm/e
XeBxqmTPN315cXeu3ZqsgbwwIoraemsAFfsE2cRNNwnW8j8/rvAU+Qk96Vk2FfDr+2s5OEGD41FC
VvFQGlHn+OR1b3WFvPP9R/nWfbFyycByiIP17Yv7ysBoK/TH7hrDmUvAEPRhIyejtkN8+MEL8tYG
vXwBHB5o6eD1vLgtvPrC6zpui5AnP1pXUvUuMgFfHQDrGzCMY5DD+RCUA+e0afitdd0fyfLRp7kz
Kc7//M499jKG5yyqrnux3DQ5qVD+ACeT0F3/0OGA2o1B89QNmGL/gysFATws9D3sFsti9Lcvg9Mb
AaX8C6gWLQIFsIeBOrLQvZKI98Ezfuvb95fzGalqzH3lxWbRjBqJVoOcokLue4THyJSN9KqNZoZz
AhxtHLEmyv/gc+R8gf+WlZsehf36/iIfzuMEOBtFcR7htEWGUcSe+W1yikM1B+EHJ94375Hxke9Q
YsGzvPjhFB4HaU1wm8JEdXd+4qRrMnjmA0SN7IxLkMgJWIV/fkxk7bYXaZVJWedd3OMMgg59Hej2
HK2quV1Mo+gEW9+6Drj2TzeJk2/vvzVv3ab0Je8mb6jHavf6qUJCc8IRjsfam9zmaZwBjWuFnDUl
kfTzEMv83A3G9Pz+Rd9aDugrQxQNOM457sVyIHTp184AKQErzLhRkzGtvdzAIMC0eP/Hl6LvSU+G
ruDSBLp4oqRsL04zZgfYf81NTLfyTFs52+V12H+wI75xV7TJsTkJnzMjNc7rR9lhX8KU1UCKDYTY
ZSgrmYXkHvhr+fL+TS1/6WLvxebHS0n9RDdGXPxoowjDJqvMZm0jK7nWhFaPeD1LMjrfv87yjv/j
OjaHYKxyglu6WEqlX5dZCtoWvYsODnwrau+NjUfuuA1wavb8J7tHs1CxHRKC4Gc/37/8smJdXt4X
HsISBmUeTaHXD1TqsnMj3+aLF+7w4IdivkfVDbJU9uWunkrjg47rG9+CT9YpHXJ6XLa8XEE7tIl+
nDFSlHOE86hQ/m8lmmidMN4HYLLEUyKBvP/jm2TNBv9i27YQHCRe3yToY6D9aLXXfQCcTkGJuPGY
Tu/gQcI04UT5wW/676d28VTZFHk/pe3yDfoXi3eQDxNj0gawWpdlP9248H8tS/xP4WPpxDul4bOb
8RhjYZoxfaDmih4LOpDe5v0b/+fTdn0voKKwqbJIFr/4XDBzgG9KaJQKz7DuCE3MXxhJkICKAeEK
VILrryYMNs7q/cv+86VyfT5T7h9bCNCG5Sv+2zbpwRdOJKFK5BeSOJaVC8qEmMkjfpbfvITJB3f5
5uVMucyYAjNg03x9OZCFJtYlRE4LA/ARHY9z1Dm++NEYMWXHCszcH9/f8kTJ+cIEb3KPry8ovYVK
rIYG+4/BWDK1i/Zh7hzvmLrhQICmaj+4wzd+RwLduKbPPkLZerFR2nWfFKQsYf0MiuaQ2BX0eqId
NkYYZoc4NsLjbBjWzft3uaw8r19ievqs5xxxOMVxvHp9lzRoFWMkPlUyPVA36ZGQwYyKxzer6tmL
6/o5bRvyAzAZffD9/HOVX67sURlwHveQX72+sgNZaNK1y4YJv3TL6Nk/altaZzg/6oOR4RvvDh1c
06YrRyuXRfD1pYzQSqvYcZA4VDAb9TjNW7zViJ3n6kGFJHm//0zfvDN+QfpKqOsc92JXyQo/NuYE
6QkW53KnqCCR+YfGDnRO/sFDfOvnM2nwBF7A2En4Fy9pao14PIqFH/O/nJ1Xk9w41qb/ykTfc5be
ROx8F5lMU05dci1zw5DUJXoP2l+/DzSzG0omI7k1czUthwIBHByc85oZAmDfKOHBRHcHhW/jLxq/
+glBI2mTMCobWZ0MKpf7hvyKIV2PNJIvutis6TDhTJQ3AgoI9SUFl6JjTOFj40hcLxzvD8rH7EtC
zdUZ7DU0SSB+i33bJkjqQArwEaGpjih1ojiEM8zG59TkTlhOy5GPMzpPOtnx4jg0aoVIsjAETafa
fJNkvCCjpMDUzDTqGNeWoDmpVQtZwFbzc13nSJXGnjiIPjSQ9RjqJxVRtY+3t9P1Gtvo9+mU8ug8
c4MsthPI6xAKHmvc5hnqED1B9nOYivGETpD9SQiYmOdkhF3og+MGZHl79JUl8HhnkvXxP3gbizDv
OfYIL7emsd/OX0Pkj2m8YDI9QWkiBB5vD3adJxGFNNq0nBvL0JftZ2mKiyAi7hQq0O4zhlyI7Djz
cA5yLHMprDl3ZZgjJtkJkRwsoAivrwc7HCLG56ewEWRfnKeMEqmKwFO3d9Pkbx5E7RMO7QFCsqn5
9vZUrw8QI5GQQSHl7ma+lzGpq7HmSy3wNvpYwDiuI3GKaXdubOiVUcjAeGDK1ICexGL1asVDRlsN
+KCzB+0X8597RUcq9fZcrgOeI0uQcjbQW9gul3Mp0axFSXpEnlXKeU2R0d/ZWvLZGOb59F+MZJPh
GbzsqJotMtke0TLYKwPGroCR8TMNnfsc8WH0Pozs7vZQK3uR2jmPEA2VajrrywWKXGxpbKkdg+9j
C0uis47mqA9Pmk69fpcbbfohn+DttU5ff2oH+/WVZNTngAzpABRsOp2Lc49AL/WdHBgV5oXFI+3w
+VAO6FKm6mgebs91bQF/gRa8X8u3bAiiAdN3TqcPyPHU0KRSyGRw35Nn1A63OhPys11GWNxxmZEE
sqgISi92pBtgUqVNsC1rYzbeo3dXfaoUW/+kK+B7d71wPT8vi/LV1xWjglzjQalRO1suJnI945iF
Zr8fgVI+YKxU+drgWf/FOcDgjjqgxBPQyL08B8OEMbRqItEO4xBd0NlAq9WYmz1efq8vUjEV3pPE
DxqrVAQvh9J0GMuArIE9OViWOIi0HnDCs3ahgRzL6zeHrKVIEAEdcGtx5vSmxRSoN/p9HbTTafZQ
xo5oFB+zfvx+e6S1aEUjjmtGwqtoTl9OyhZG7s0Zbht1U3V3ouGFXLgg/W+PsrbZuVANC24tqpjW
IlpVRkDpL4F7WbvYhqDKjxR0Y9XnWZT9xuV5NRSTIKvmJYzJFwiTRZY0o7PU2h3erqrVOyfsUaZz
PXTUGGAhHW7P6upcyaH4cjZFUjJdc3FzKRh5wytC7igt8vAM/DlEgkhEz3iytV+83oSSmuDYUW7M
cGVYmywXeyG6CFwzyyhJK5t9UOGFyRVAVi0+Y5uonbI81V+QXHVLRKCs+rXnjAfD74MuNr+FFE4e
RuOMll0JOU3HYAdVDnGc4qE/3/6sKytIJ89jhgYQGvUKihTzBNLRTNhXCG/eg1hGmdPBzw0AuLlx
zq7yPDkroJO0a/mWACYud38AuCQ2xlQac2Yj1mxIu5oGAjzAF5RT1ev2V/Kw9P3otBvH7uqmWwy8
2DpougCrN6N5L4Q2HHkHol4UW1A1tTmp7lFbj3yUvGDgYz78SGM53ziQq3uIy4CDTweFyvTlxBHZ
m0XjYXWiRphQ7WIVWUs/jLLiMUAiIIGiUaMMMiFxsXHFrw9sWOhO0UUj47wcuHE0JFhx2qLLl/Z/
ofpRf9OxITpBhXH8WnXmU4oJ5OsPquyRUw3k+gMItvjaQ6V4WhGUcraA+PeUrNr8sRNFMfyY+0J5
7qM2Uajgls2P21v5KroCK+IVTPWWAooBvO5ytnY5m/WEAs4e+QVlhk3SgYrHsdj58PpxSDoN0k0P
MOmy98Z1odduA3/apgwlHXWmJniIIngrG8u3NiFCK5ULjhwGjIsJxWJ2zCxIVamJjHlrif/C3PZb
/dmVCOD8PsriWEYpGu0If6h75EDEybEDVNwjT6oQOa8uibBCJOv0SCBn0qBZXBfoSNV5H+mAbuxS
/xIpk/ZW7xy6XeCJ/NuLtLL1HZJaXOtt2Xte4ugwynG9IgvUPYpvqO2hWYkq+DDdNb3qnkOcdXc9
4uwbC7YS4chXbJv2gYb4pr3IJFQnchRMtjQk5vLmB5WXbygizm8GYsIDFPzCt2bpLec5iMrfnu7a
ItqywkU1gXr/cqtgdheKPGWXdLk9naClY8SYwPLT0drZuJzWdiVZO7A3KiP2FVjWo9fThBYSIRTA
y1OplrXvUFTYiJkySlyk0WwVioVA+BzYi+6yc+iYSH7WMy5uwKsn1COd+k763R5raXc51JO+0VBb
+4CyIiLBnQ6v40WM9kYs47D50veNVeSHMuqmI85f0wle41YddHUohwCikq5bPCcv45Raw4Si2aTv
a0iJB6IlwoQYlKE76WxBZFe/IrcfdUVKg7QqLodKY9D6uZPp+xZPzDtIDOZdhXvK/Qhz8c/BMsLT
7W24dupYMiKjTqZGe+tyPJwTEiFspmYYzUsKXfEcC1hzKQ65vsAwAvPqudwYc22OPHl+lc2pqSwh
AxWA97AYCfuTJ9T9rNVp4k/1kBdw6PFhRIS6eLw9y+vOCJvT42oDPUNwgS97OU2rtDEEmDwCc+J1
8S6Lf0lej552TJFPRrgO1TDinHuMIws1OviG2jEoVWhmt3+QtXjDvHnCA/uiSbOIp6mj4RMVxeDf
Eld/VjBkUcFo2MOJctrwoyiFBXUJWfq+bYwtONz12Jx/AixGfpTzqSVdfoNKCe2xnwLsusqk9jvT
HFN08na6d4Sb1Pq1GQ0HkbfK4faUr6MPw1oae9mUmKzlQxfCPnUtebHjrW4enCkJnlK07863R7k+
onIA0N68pLkp1OXkUneeMJIbwdIGFoEnxEwLuZfjWNWfXj2SYxIF5JuaHG2ZTOCLTpFudHTYiYZ+
8NI5Og2uV5+0ebA3JnV9OGmkS+CuawPGuAKZhXZsKUUbA833kFU3ihL1cFVBlqpwgyOAWAWpgXYL
qHR9Ouk7AwrlvctjlDbI5TbpHMjcnQWID+5mfDZrvG0bbObOo4B528bgiF/7PWU5iec870R6Tcvv
WfRp2uI/hUxWNHdwfceGyFDy8HjMwddsbMbrM3A5mNxGv7UIqy6IhkEiiJxGIETttmhFhJ3hq7M1
YNULb98pCfE5rt4b9Z6VEKQD+0JMAey5THQWkbZULWGF9D7puCfOEzaG/V6JzM+FYuFWVCF7ijAp
9rEjEqZ1g+Oxlev9Rhi8XlqbCxNClWSXEADkfvtt9mXsuZFQtcmfGsW7V4YpPE2ZE5zTvJ5RGJq2
UrrrQ8l49KGhsTAgFZjL8TIkHJEA8iacdHTviYrziBlaZPih2W0VG64X1lEJMrqm2zyLIWJcDoWa
zDijlTH4VtX0qBr2rfgYe2i2a51IOyjDo/UV45XmIcSNfWNTXX9WxmZRQTabVFaWFKts0tBTHcvB
d7EKfxpg0JwLCrLoXuntKVK1biNTvv6sMm+kEUz644JhNC7nimPOqNixM2CIWBO8vWTcIaeB0ana
fL59Nn+1PC+TOkcCXLk6aa3JntflUFnUeFTsw8nHOhaZxiEHT7RrTKxSgfoZ3V89mlnPNko7f4LK
ndD6T2iO7KRANB4FGOzuhiy3N3qn1xeKoxOAVZJmeZUtUYCIR3UqMGJUVAIV00HkfKK9MRTTz9tz
l1fxYurwuCyZqFACuIqD8MRx3dJM1BXCFgUhqO7qHtBPHZ80fEfBphkAHGBKuT5yncLY5RO6ebd/
hJWFpugiR6dYhxiE3PS/nVfTC9COTV02taWmj6QI4qw2lnoPYN7YeAitDkU/DQoOMR/k7+VQbWKQ
hbTa4OuzIvBCKyLN3Edti+KzYwzdxuNnJRhSLObBZYCEk++9xcyinpVQkSxBCWlQin2na/Cl0dS5
N6Cs7nuhwVs3pvgES9h9085N+BzO2hbfc22FobHSIXKBccMIWs4ZDUFdK0f8hTTtcdINfGJiKndF
PqNXiBssSpe64mcZ/H6ymO7D7dVdHZ5zRfCw2M/LB6+ZtUGUEjh8TUstNCg1GsppDy3aTawRvUTw
8YCsO1QeKmxiFefVeGuXNaCxLElB8nW4WANhA+3oxmb0wz6vvlc4Fp6MoLN2Q1d3G0d2JUJy8bCX
4YRSFVmSWkKtc4U+DyMyKSlSGjgon4cRkDdSNzGqN7o43f60a7sZ4BGdWzqZGsnT5commGKmpsP2
qntv/GAzgA/DUTwkVbyF5FiLRrI4ItMlsF7LnSw6FePIGKxjalR6eRcVLnJLGKFhPHB7TjLULuIR
NQrubTivMGyXlFcnm/oqLLnhytpwHzBHtQ5BiQxR2Yn5vbAQvUZuyzvcHnTlQ3Jxy3qMRFbov9AJ
v0UgdE6dIUwR1LPDasBEDK8gvzKkSVDTIv61ERZ+IeKWc6THDtwIFonkH1yu2wTwOC/UCctm0MeD
ht554WH4Nxeqc5zrXpsPQxCLEt3lfPqOKIOFtjxyqwj+1lKOZqBCOuyEmiAHmuJq8QZ8tphO9ES1
8Dh0SMnPaG187VQHg1mk21gjbGPs+a2ihUqws5qwdw8otY/iPtHj8omJhxnKzPqrOaPsFYN8h/TI
g+mgL8pORVQ2mWN1iPKhivleLYf7cEBuEQ8t5z4zsVJ49SpCh+O1CUjWomAiV/m3VUTYr2+zLDN5
4nbeZ1c44WOJQMEXQ+/njTR3ZcPAoHdhjAImgD6yGKodanSWos70ayN33yMTkz8I1SrO9ojQ4e1Z
rRwI2ciiKmOTnFxls10bwSfrGIpG+PhAcu36mpij+ySjQQfvUn/UMT/amN9KJCO5pM/Jl6SFZi5W
zpj1xgmQJPPzwi7exk58h40FSVgzgIwXYgtjuDbH34dbHIgik09q6hr+jN+VdxZuiOCaOmOWuPNa
rqqeDilONGalHm5/3LV1RCITzQBen5RIFzlmjHQqcoMUeYdpVL+kVGs+12pYf8zSfH6+PZS8ZxaH
ng4LLwQTWBWonsUcWw3Vk5AWnV9Ps3qgiIiZd2f8xGQHE69R0fclBjA/65YGxe2BVz4uAztAN1lM
DVLO5bGwEnS0+qDV/FQ46PAMuvIB1NTPslP7N6MAV2lPWrHxXVf2j0fhh4ovfXdi3GKyg1shneww
Zh80LhcFAiVPOSDAZNfquDQVk+scb89yZSWhiasSMEK3hQLt5SxbZMG8bkbAdEAL6YumivbNZCZY
+NLK23hfrn1QSeJmNQnilLkuh1Iy6GE5kg/IjgoVdVDRDK5464jCoQ8idH2vN677PFSwhV4/R6iN
hoEGE5mUJb/6bwEurin9GCSRfhMEWAgJVFI/1JnSIK/m5c1GMrP2QdmsFBRltkwkuByscXSRxjTX
/aII3E9GOZUYS8SYRthuPG3kiGtnw5LXIQh9wCJLxE2KfZ/AAkbzHS9oWnzgtP6hz1wLtS4eopRj
ZCSg6aUfUAXoNkDzKwmqB+CHXIPqMKMvEkRi65zUjYm1gVUp/d3kZOHZCdCa39dTCE5MZLr5Lg8M
+0PeW93PoqU+dXtd16ZPpVKi6OlM8oNcfmp8QR1raGvDt9McmfastZLxZJaZ9S1LG/XOwnT8EIH8
89uJR9rG4GvTp14D2kkySq/wC4Y+dmNpDwZiYVGRHSbHCGvELvX6feoBpTXLIH3AMMD2ea72B6jw
W3ivtY3G8xYFBqkqxGV6OfuUrnujoDoEotMoEMIV6i6uPPOsIM/xXwQJGMISPU9+cJWgR1qaRA56
5X4+ROg5Rm53yvF4vcsrnE5ur+laBGQIQE884MksF8dHDwsNmbPE8PGrN8L9QPnkpRiAJO/wdhke
euyaXz8kUgucH2qM4JLRprn8kKFVVmiFNTNxaeifOziTB3w7Ma/hV8dvVYBu2e05XgdCF10r1CWk
TpKU+LkcEIHxxkYocPYzTU8+g9dA5SpQtF2qYueU45e4Q4Z53Ii+v+6Oy4sUsrFBF0eKPVAaWZyW
UVfxgE77CQXQUC39sR+1h8G0gm8DrPL3WTBFjyJsUcSeqsI+izwZnlIcj09T76l/3/4A11uXLJC0
gZ4+dLervmqPyikiEQqVP8wAPqjQiL8X4AWfqqIuPt0e6vqYkgVKMBNXKq+iZfqgG/SGkyaZ/Q61
7cOY694hwq/2UOWt9cELuvygDnGz43Z1zm0+Bofbw19vZ5mEEiHosJIrLWHnIUxpm3IYqhiIKBao
NqRI5CWgGkjO9KZ+7Huv2Vjold2lGRI5QRkMFLq7uO1cWNI9hoWTr0laRp/ZzcHoFO+ATcv8HQ+k
+pTqztvb07yOxCg4U6V3uWXJNJelY0zKtLGrkShs2jj+mOX6cxu45TsioXLWhgjNUR7/vksyvBEu
1nYSwQ+sMChs3qCLyYY5pp1elKpYr6J/JEY9fFAysP2pSMONi/0aa++6ZC5AK/D7YSctC6ut6Jps
sDC4MACFAqgdEhTmU4wE3SYo37B5hl2Gxayf6MN452jh9C4m7/qA3CpeqCJLn/TaCc+3P/zaYtO0
pFoPDIsMYHGocRdLMDMglMQzZANMQV3A6Bg3hfsAewvMlRAavis8C9232wOvrTipFNUa+HIgqPXL
GJaUmHkl4zD7bVUNjxgG6X/h1prdua2R/z2NjXosETw4aqk5bOzvtSNF+AIhrvM+psR9ObJWoo8V
1OgmU+8Xb8ZWK5mrpnxCF0vcN1EYbESQtS3GIeZMWWBx6XxdjpcD1B2cGHtK6KPdcUSVek/qh1HE
6JYbF4NcrUWIJlbxNem4E6+WFd0yx4hXOmQikTuKtzQoTATnxfDx1UtHvUa+qahLkQ8vzkyNCODk
tsmEe2c+1nv8Cp27ukAwR1PS6ojkJlWkNha4i8LyUDb2zcqGJVOD/UuOzNNqiQOmnFv3LdUqfw7n
Cvesur6zqkF/02FN9kC5vNuN2li+PgqTTnC3S7ASe2exhBYtfyuOC6mg2uLpappYbuALfVR766Ob
xvrp9gf+hRdYriNoXfIXZA8sbt3LLWOgZqunmDv6NErTPeLP6QGryuk4D5b9tjK68quG8rM/4Zly
GFVcEQ9No9onPDTTD3FXoVuPoqS592oeRRs/2spupt1OtKWKjxv7siBJKkcfsxWTb5eO/px6ynzn
9F39Huhb8T3EFe6gTsippkMTfa54Nf5IsPxREY00yyOOl/Fhxj/gURCLzmqaDBu7Y6XyT/GEvpV8
BZtU/xfxDEJ4NTtGP/qDVbZI61TDkPkxMjtfWtVQnKOj4JN6b6OS8WMA+x/uy7BQH9FmRolg40ut
xBlOoKbSuKMpC4jochHzhOJwVFL/t3pcKnHXS8Njh8Lzg+y0zwfUXIz7Cbu1s41HMoLnXvGjm6Yq
PpRolfm1oxRP4GLNU+xU+WPaDJjwdalibWztlfyGKEgihSalbBbI3//9bdvXDnwvdfSToBwp0c9m
/KBPZf7AXel9Rdoded0StXc+ZTFVO1VMwV+3P9TKiZbkAZoFoO0NIvLlT2Ah1odjpMrhii2s/ULs
su/xNeg/2plL86YXCG8fcOtzX38PwLhiSElbBLiyuAcSUes9HXu8+pSuwm60wSb6JWoMBQq1DvwB
o3cn1+9ePVn645oJ3QoUm7F89FqBhjlWPKg+jkNN9TVUpuic0PWsTy5eAfEubHGLusfpZnp1ZZFq
ImGbyglBjON2+ZUBIZrYIhVUhpq0qvHB8XBqMdI6g8UcKPMZx3qj3AoWMi4u4hgoM6nkSo+etGdx
yUP/1KFMp+jXlzaqd1owpFgMdtWD10/fDTBIx0Ttnkcv7U8jOit7GsDd+9sf/DpeUZ6AYMc9D+oE
ObzLeZtGMg8RlVofpJn+iWKRBZvOQsCpLdDyvj3WSvQB16KSxkoUBs3dxZGPPN476sxhmfWhLR9y
AlThG1nkfDG7pm2e8nma3KNnNpOJLzwkx30boMGNZ01ebtG5r3MBwCDOL0IX+S26mJcTH2IDaRPI
GFizE1Z2ba1FpxnLnI3Tex3lLoeRv/9b/BBDBbfENTofeJsb4kzqdg9thbMBnh7tNy/pzePtj7w2
IAeWyhG4ARpiiz0lEruzxjzt8aKDMumWOAZhZQqJCgfEXQDcZiNDXvuOIOblclJQQM3ucoKYbGoA
EtreN/omfCrntvigW+PWlX8dhilVoJZhIN1ElqgtPiOYOW8o8q7HSqBuj5AxU3vnYUHzTKeqeZ4t
L3iuU8V4Kqsw9+1eNZ9vf9WVY8LYZDckqJbEm1zOktJGZA4J40d5W/h4b+E0Ltr2aZqn+nB7qOvM
n6qXAeSDQETmtGQ/IGbd6TMkGh9bpxSLlCpRPiW57tyHmoa1N+14nEAKPXjhZZBuVd2uRftkzY3S
EPpD9Kuu2gG1gtVAqAsmGmNusccRJHhwhjZ9KFRh1wgfoVj7y1Lxc4RX8j4wq+4vUXc/8kgYH9p4
zg5pFY0IDPbOIz0i8e72x1nbB5BxgcxKfils88t1KKPRxFIo72lldxUVbUSG3il2GZ0mpTIMfKNd
B727fkDCKDHU94i6WxvJ59p+Jw9AJZUgxjNp8RMEbmEGjcdPMFg4sO6iIAewm7jtRvV37RjD8QT6
D98UPv0iPKVY6/U6LnO+oqj9x7pUU5wmMWGdTt4818eetvHd7U+7OjEKZ/YvjsZ11z5uTZwECg4y
F/MnddSDN4bNI+X2KGsHCYEQNJgIGjB8FuECOndRlhHxsMiEehBK4Phx3mMOViqvx+9QtAAVT8UE
rTme75d7JYgjom3kIJjRu8mpHAbPtyM1OgShV23kSmuzQjiIGgmlKAZdbIqu1MosNrzOB1GK0mvX
iYMe6RibR9FWRWZtYzjEdSmyqFOAWn5AIRq3sojvEwZnD7oqEh/j7wKz58SWLhfDq4H+ZAVgvSRO
BfD98p6ksVFUHX5EfgCJCK3vvDk1Yx36GjZux9t7YyXy6SpJNhgLHigkgZcLBgDKSKin9b5wXCRn
g9nbh4WSAB7p27MeejwSFBO45pAGG4d65UWJMhEhDyySrD8tBasjHXwTbaDON5Wo/VikkxP7mHI6
Oy0GmHeuK0/7gsw0DtgqHmrTPhoop/IKNQtpsI4pFbu5w62MG+wcVpAR/dufZmWDSfwqFU6qulK3
5PLTlJNbtTTTBt/E6eA019mXCnsg9MLtjQC7EgUuBlrEnTbgCT9EoClncAOjj4oIliWGsNqNat/1
q4YnKNxG0gZwUHQkLifUYcA9dArbWJ9n9eT1fcPLV1MOjYmSoKsW6hsFPcGNQdduN7iUNp0B3lNQ
7hY7TKct0BktRqVdYkflflYmjIANNEP37lDo35UqV9GxUIXhJ7w0B6xeDPNtYVTVu6qeUKQmcnQp
WVQQPiQ8O0+cmPHT7ZVe+zCg6GXXjYhiLgV4UuwIbbNCOSXRFPtDhinrwYg75RCmHqWVZHR8zLTt
jai8NqjEAdJVpX5zpciJqj7+q07Q+y6b+ZxE5dcMmNNBYE96h3kYfq8B9M/bE5Ux8fLxQ2eCW8Ai
vGiE6MVOC5J2hm2jkGl4YfHFLvvPKQKZp7gSxaMi+uAu1hyksqamfEiD9OX24CvdGrJjjiP4R+mD
siTXVu4QCM2W9yuUgtbP26Z8E09O6O2mcrJOcSmyfR6ow3GMtWo4NxlwoaEtALvSRN9iOK3EdPkG
o18D5FViMi8PAz6XWdhnGmuet9kdIXZ8M4T6N+E007091u3p9uTX4izaHFi/yAwPCNRiuBTnRKXG
e2KeLfETpx/4yyKvrIM11Piy42AaP4RIxL2ZrcrbuE7WpupS96GlTcOILOVy7NlQkxJLbeFr9eSd
vEjFKdpC52TneU1+aOpho3Mi57LcZWgBc5nIqwXmz+V4aV5FmtcxHqnpeMhyPI8VuymPqeV0G2+E
tc8KmZayLzB4/s8i30iKeUpzzFT92NGH+NC6Fj50FEOx72rbMw8V8YLqMx6mwLT1T7eXdOUASx6j
BPUCUrz2adHDMs1Dxu4KxT52ipAOZNgHP7n8ar03i0Tcj3btHm4Pu3KGAe/Q9CR4yArCYjUjq844
2g0M2DC2i3OqqgOWZQo1hDhQxnejYwz1qdcV4/0Elh1dhdbcerGsfHXQIBSBbdmUQ8b7coFtzPzc
WQlaX3FFevSm7L1T9dhbz3p3VCuvukN8P/JbLu+NU7Sys8BFSIgrUR6NoEXRO4idxhtEJnwlid2v
eNOap2zSK5pUxZaUob46SWiypAAoCkN7upxkoc5uMKv47gyjY31vMDC+pzOln5o+6+9m0UV+FNrR
3tHi4q8OS0QbMgQwjVk18UBK3aAPd9AThrt+HA2/CIEjElgL1J1Bnref68qI8Ewq7D+HYI4NBNfn
/msOm3vge87DfZfF9Z4wYbk7ilK47iV2fY6meMtbY3WW6CbK4h8s1iUu03UjLG3bQeBHpZQflHG4
z1Blm6CY6s2O3vqk4Fs5zk/UXOuNx89KWAK9xNOH0AR0ebmRddwNo8ZphS+wq/pC5HxfG2XYAn4F
nWBF+sfb52Yly6ICJrkdMt5fSY50deJG5JHCt9uKVzR8xU7f5cWWfsraFgVAxLzgsaGWttiiTt0G
fREpwlfrDoONIs1jDOSqdrqvXNw9b89pLRYAqZW3GAqfdKkv9yiur4mV9TMvO8WcPjau2RRvZxFA
Ke+G1ngaqEdNWB6JHm9LXteHIcWi7/aPsEKYAXeBkAKdSwTGKWpe/gwKXgt9b2jwKzWrHhH2RzkW
vYiqDR7tuQDv0oRG8xcqIWb+5ESTLi3B+xDFEKH9SKspfdHifPhx+4daCc3kuLSDSNzBOi4DVNR6
WZ0ZuBgDtRwe8wT76l5Y4piHxXSIm1aPdqjpbAmXrYwKn1iilzxyK/pRl18i0lMP70ml9vuqtT95
cMzwHKwD871a6ea0o2niPaRRV75+svSNgaxSwDK4cxfXbeM2PbhVdLH7xFXbfQpb6DEtaeDsPZxQ
DmhLA9Xgpto4vmuzlXKAwJ4pD3IlXc7WUGMtsoMZv/LC8j5ZtT7ykDCDBFpAE1ZHVRTd0R7DcWPY
X2XHRXYB6oQcSvZasWlcvGLUQmtSV1dA5aecrSdDa/Gk7w0v+z5RQ3+XeI2R7jJo3uduMgt7p6V0
FPxgSGodpHuE0ayLNK6vofqNKiO0BTTMBNZku7lUwpfb+3AlGPx6O8rmN0uzzIQ0K42GyhsQumoK
HQdiM/Pi6dk2UObIsW3smq2AsDYgYZw2Iw9rQuviZgbBVlFUR1lLdSqw/qTR2UOTVfF9LhBE2N+e
3coO4HBRp5BbgC2/2AHd6LZuxHXvB0FifWob+2NZzfmTi6OwP9Z9dYzrcCsDWLk00Lkj0/tV/WbD
X+66iUalmVZO7U+lgj1MkrUOfuJqhv6sXQ+fam/4L8rgUJKhkcuHgiwFXI6IO7I5C5E3FLKiIYU/
kcziHLkjTdw09tBLmzUlenJCc8jvh7k2lWRXNLr+7fa3XllYWN4IZNPnljn14lvHdB+CvKlrX8sB
GE9OY+yU0CGORRjaHW+PtfaNkeOhCY7+CSneYhN5GQUBjnPtR0nTvwu1bPqYqn2+Y2j3VMxVtFHJ
W9lHUCfxiUBxiTRgqULrmJQ6wKDwIsy0+i1yfziFjmoSjchbiuTPugrI8Ny+3yLfrGQEUrEGoiGJ
NDpki9vTyLTE0ltaYzHom0OEJoSvuTyOb3/NlZVDWpLyNb0FAznTRXiOVS92vLRq/SztSijm5nSf
4Pq+j7y0fv2HpPNFE4GcSo65mNBcTiLvjU74XmHV9S5MAXalZei+4wu8wClyjjAcwsOr5+dh7QhN
i/4iqmeL+QGYVkvdRYk5KJr5uZ9wuUUqVAELqCUbsX9lYyIRIpWy/n21L4Zy0xQ5/7oihetE9HPI
8+agJar6CAXIeVeU+hYZeG08ug0872QWQeX88uh3WdE0SF4Lvx5NRxy4WJP5zDf2Hkip9Pdj21lb
8e2aEEbzAfIZxGPYUrRIF3OEGBln/dRTpNMz5A4GB5GH40AdPE92ca+ViV+3qvFRi505vdN6irrH
cKrFKexVEk2zVgMDsa7S0r831ug0p1C1khc3sJrpmKNhST4wNEn+duY8SsEII3gO2yL8OxKVwA5O
8Urwm7P7KSvdPN97QaGHJzejEbiRNl6deU4CNzhIInDmVJ8XUZWn29hZccM0wb28Tbii/NFo1F1W
mfM5sfoffIePtzfq9ZAQ8ilLSHU3uChLRZRoBgGZFqXl10nr9g+Akni+mRne9TtqBM18VFLSnPsO
KM9WZngVaeie0nvh6coNQiNtEb3bBJe7aQotv03QmDiE0uk+DtgArz2LchwCKe8BGu14YFxu2NYN
8FCosaFB2WSYdhNS4vtByYzHaXTz77c/59XhYCwYLyASJZnXW4qroNNROB367H5iBMHJNSrnc9MY
z50SBYcy77gGXz2ezDTBAPNeVCnVXs5Nd/IGU0u+IQWlXOl2tR14P6Mo7jHfztjC7z2jQPfg9qBX
z2OJwaW1T/cZhOxVpQOj6kbDHIpB1RBtdDVp/blKcr9p4s6fgOvsLbyG/tRDY8shRm6JizSXkWGi
SD4aGw7l4MvpljgMd22c2H4b1crHPgSodk6QztjrYbVpRvkrVVuOxloiZ0pqxf5cfNxW7zIVP3ho
Jx66rLtWROZjjUH5sCPrSN6qLiTHXaCHOs/zWkfm2ooS5U+ttNx3mMnkP/U6R/qAEXPDhyMzS5Bn
0UV3adKQ9npYhz2paaQhUxFE432XQJra6UIFLukEokx2qoIQ3571S77aZTp9ub2K15VnGh6qDdyH
upmEli3eqGZkkbDhkeZXYaw+QhXQh503WnnJj9kkzW4Y3c468LSrHjqrQSvTmawm2Slj7Ah8SQwn
P9/+ia6rS/InklR4qlk8VZdNdbU1o4byZIlsmBkPBxY1bY+xEc7KARVGnYbHPPMmKVqQCTv84bMX
k/cO8pAh9nn7OVHtdt/g1d7sVDDwxc5GlLv051E11WMMDSHdx22SPBe1mqGZbtjTF+rdVrUTqNWn
hxKTkw+T7qCClaUm7hgYNIu7eB68GJsBS4PcA1H/x+05X+9ohDuQUIe/iiQLlejLHT1lNYyrqah8
2H/2fir17NzkArzDPGx1uq5jEwwk2jk8hWjlX3FW6wZeSIgiia+7Tfcl6k0bApetYcyDtt9O5TG4
ESdWdxhdLt4IMlVAkOVycnjShblEwfq6SIYDNzwY2axJDyRGcDr7ovGV2lV3UTJbhxkAx7mYgmAf
OWX8b8DX/7rwmm9/ec//KKupidF7X/zn//xZvRTvRfPyIp6+Vf9b/tX/90cv/+L/PMU/mrItf4rl
n7r4S/z7/xnf/ya+XfzHoRCxmN52L8307gXDafFrgPCllH/y//c3//Hy61/5MFUv//rjR9kVQv5r
YVwWf/znt+7+/tcfcF5+23Dy3//Pb775lvP37r9V367//Mu3VvBXLeOfBFHecH/8Y3j59Su6/k+q
VbI7TCfMlgGxKBsR/esP0/on1RscKiQW8j9a/y2SAvyWrv5T3j5sX9qnvItALP7f6T7/O5r+eyWY
/n/++x9Flz+XcPfbf/0BtOgixrPb6cbCpyQngYImQQyXm6aYaI1OfVo8kxPqD65SBrskBSBvx+p4
LEdcSZ1RFLsOuLzrDW+SeBdMp+aLGZf05+27eCgfO/WbDV5SdbqXauyIahFlZvueysjxOGfzm9Eo
vraCvxi/9fTgPEyI6Ohqmu1R1Mn9CoaHT4YY7LPYIcDnQ4FwUPLNTGyUtmYFgYGwyXcYUmmIkaMN
h4tOvHe9yNiDQwrj7POMhhUtUv3vcJryfeA29s4N/2xD8RAn5Q8xQ5rIJyXbzYYTHsLqva7ilNVF
SJ6IhuuG5/ont5x+mHpunr3Uid4oWZQdUFHOPrVJkT8Zrdadk0ac0ufkGWzSWXjh45w/hlCH3VS9
8+aHPg3fKdnsnpyhrnh7a5mvoq56mMMQBreG7kE1urv8h4cToDPcG9nJ0e8mgI6ecUyiek/+507m
jy4tqmMeWeZObYfxMBKq9jgKcmMdwvBuKBR8L5wEsZC43I0g3cta2dv6j8TbJ/2eVoWBMM9okKSP
abmDu62dC40yFJg142elNM2f4dy5fqAYJo7E/4eyM1uS1MjW9RNhxjzcQkBMOdeUWTdYZlYV4MyD
uwNPv7/Qvjgt7WPd1m2mvpBJigoCnLX+0XhvHTdP2qB2U3c2LULfd3GM8JmIec7juaBrYZkczC7u
Xhxtc7USN1f086rByPK9/1SgL/gN+igdKzFf5g2MC7IJV5JLrtcQ+hxznVndt3rWqe7d7hBZk52Q
EjV+XZpJPMpwDo776hLjYajyrlLTLUygfi1GPR8Co/lQjYkSTjR9BjFcJrYSMttz1byCfls8+Vb7
0M/ctnIYf7Kx5HG3dQKKcdnuHCiTtM37j5sdPJFb8NY1xcxlDPvEGyM7JXtnTQI4lMzGp8ePV+EL
L4rL4ipqb0Z/PeFhf968uUsafITp6NLRrryt/5LXQXFc6+gbWjFqXSl6TnJhW3EhO/cQat4ku67y
J3PJw2wuN/faubp4c7QXpAspUoexs6wFdiPaD2Yrq3fpF0G6qdtNLmv3SkmYzxu1gXXpTJHKYuvZ
1rvgPNMYzzUgDZ1z3EG62hZg7Jt7l4s2jHNCZUBizAG7Kv3Is65JKTEIjwajUWklRooip2lUf/Ko
Uvet7+gqJjmXemed96k1s4rhgq+sDKuKVkCWe87+t5aPBj9kWtVTeQgNeqdxYVMru7ME2hHOgdkI
eF4td44bYscQ7rZl5vbKOTX5HiaLS6sgYOn42pTWGEcW2h40IPPRDprpalF8mPoi9Jq42qR94GzU
Sc9gkHEdzLjzkRWqktoXGAY+vWrkubTpKDKNao1XmRcpo4hzXqOpSwxF1OrmtHmyFXRe1UoUOIvU
t24dhqRSznefQpF4saLt4oacYtPq/6gX2zqSgRAkREr8CdxiPixKy0R7fB2SxB+7aTASyrarFJba
fSgDnmS3I5ilKHSTjHskUmYrK64qPzyCBobIyPvxvukb5zxFWIE8SYg2HpX2lm5ppWzKEulgU126
HsR4CnQbT0VBCHOLdBGnXwdZM6p4K0j18tvqXRsenVp10F8Kvm5cG6zQIXV/JzuHAWzl/oZutkuE
S1K2qQjoNlZe+LWeigMSjJ7q0Tk4KZvSvFEA1P3Lu+3/8/L4+2Lyv68OFrAb5HLrIv1nFafRDfWo
qVR/Qh18bVHBeTwJ5hAeIqP9lvvFghw0/w/wyz+oHj4UFeEttJAaArBB4lX+/r6q9VCbqBWsJ5eR
fR8FNdoNR8SvBYgitHTczl9MJw2DZ4fnySn/U8na/3ldgvvghyQ9CxyUcLB/QCObEUTcFIHzNNXi
p1FhM3ZcvFWLc/z31/bv2zpfkw0aQvKmdsUngOPp718zv0WDj8EYPSkzj7fo0yz/q3Kq//MB/wy0
31o6KkabD4CjE/ODcJ9F+/7vv8PfwY6/PgJ1HTcIzMPNFfWPjUfTg2gslRs+SR0kpbq6hNSt7rPp
/hnK/2quv33UbYWBc0Dego7vn40bgt9rl4USz2G0ZMqYv8BxvJGD8fHvv9HfZ/r//Ri+DiM9wxni
oX+sqAEptlXrlNWzvbxgGaBTOLbkZwmJ8+8/5593GdgJrSERslJy0li+GTr/1T2wecZsbWFRPQVN
m9jNu1F9qf9TCPc/XBmICgOYM1bSm5mZ3+cv0dy/WBSUO9EaHrrFUydUbEoSn8wnET1XzV1nqksb
UH6EkkX8J1/TXyDJ/9vzb5/L2/kmOePg4K9/Qu1VKLZtL1kM12Ij4k2p/h66zOJEDiiEpKQobbfO
jWfV03pNUVuiyB/5aUueM8jmV9vUTkwFcZ/Yo/Ce264lJMP0f6+FVz1VfdQmQbQExw7ZSGopUrBD
g4OY2CKLwXbURRxWjBm7T93HUIcOiKqXP4bKWmLlznvmt7l36m1P/1fC7r++NVgaG/cN/4PK+ccD
PYxRGxFQUz314r50/hjyz7KSCbD8pyBZKLbb3fH3CwxqAzzN/8DCKYX5+90jfEeYhTEGj0Fty6Tp
OgvBfF2dFlusJ9xs0AC8ll9tMZfJwrN71LSqUZ9eRjnXTgcxWRH1PZNxoWgBWoXK411FVTZU5ac3
O/5TlEfyUjYizzNf22+mCRwgV7yLh7Gq6GPsVX4XMG6yHWBBNSuxJjPZYUjo9HgoZi+8FqMIlljK
ubfPntnotGss/aD6pf1aRtVwJFO4KZLSKf6s49oe924Q+hI49GlOnmJKF+GaTVoSW68dVIrG9G1f
J9bquZ2Ljsh6XHpJxFJ/qbFUZM7cDryAS0D7cHgb1sg7qsFuk4Eq2GS11+ihMsv2UBdTlfTkF1Ng
zxMY13rJfzhl28Qi2sajE7jl/dyM7EaO6h/D1Rhfgtrs066bw59+LectCYa8vPPDffzmjut4X7qt
fwn8Ykrl3EWHutMNGeal+1Hxq15Cr5MHX6v66DVh8GvO6Xha58A8FIM205WtJ9nQa6S4KM1ziETz
bBSOzqZw+2yrGhFPp96CsncPpBYuadTYftJs5XgEFwxjuyhfTHt4LcqOwOl59TMxdCLRoVivxVwY
h2VUgLTEL6qsHxuuFJ4OJDZGly6+GukDUFReFgSE0Hcd3feNuz+MFT2xizeKWLYTf8xpG0/Qq8NR
glExYrpDzK4mT70iE8IaHCqruqUAJjV6tsLFDO5Ht27OY2OzCoRN+Iykng8Qqy1O2MO+W4tJjYsh
6mx2qjG2DRMCaQyXM8RDdLUa6d5ZkzbvJl97cd14+4W3S3QkKabKfNUMLJRmyHgdGSIz5iF0fwvp
3TMdbvHemoi1zbp/oYjN5ZaR7u+AmdNNiemXv+d2f+0oZzyv4aQvGybru51k/aRR0f7SO9F4lW2n
/xQy/FCtNSUmUSPZHHHYOOWwZlxo43FZtv25RpeWhIiyTlYX3aCX1XkM/dXiNw2cRzYkekOD2cnK
3p9jikYY8woCYDqPfy1qi+/RWqhsm2mpJYKozDA4tH8gE+yYgHKRtDLQaZmv/pUJKDzv1tRcarPE
NUeT97nrS35gsWNzXlwvm4Wrzh237wuROm2VlO7sPE9K+Ykpwz2xDK9N/FzldH8UQ9qgCc0ACY24
qecAmZgnCWm23yeXNK7OWSpm+WE+SXOb+PuGzZAn2iPLevE7UM0Ug1CWsReicglqmR/2anwPtyVM
O898JgeeToe+WM5lIfsHGuLGM5CfSsNi82iRD6Mzg+R2N+0Wg+pgOWfL7wr+YZ80gn7ZD/uEx8Hf
JJiZu2/NoQMNTXh36Ws0BlNMhYnIrALqhoS/WPcDK8jQt4nwW4sVb6su40zdrsy3S26AFLy3/jeW
ngemEwId6CO/83nb3pElybbpdn1W8AvGoaCnufsaau8QtX5arOI2oqPwVE79i3fnl8XxF4MTs3d/
2gWFqcGsvml/62MiqqyzW/ZNVs6heNyrMj9V7YTTc97mi1cHRuprUVKyIbdT2+cDCsJxuZeYtIlG
dPqDbkKAOsNGiUbChXqeBvm5tdifUS+HTyxx7JnuRAafs+CjmX3nHspTnJ2lN2MScsVJNiST6Kbo
ARqDkmpeWK4GTX4Zr9U6pF67eS9rXxvk58r7rTD987RwklmLYb4bvjdf93Cd04Fj9jiVy5gUTh4k
otx4TlVUnnt/bNOmaYfMbos+M1mS43Co+ydLs1m3ldOcCOrz75Xy9ozmpF8UCEV3kTBuUbMmS0KF
KBTzTHSRff4qvejn1phvutupIKmGMLaaqso8aj/jbu0+bUUf4n6rftAo049e3dQf60YIy9q1/bM1
avV7N8uaPGLp2onpS/VVDaO4ciyO52XO64dgsIbHogdXQT1RHbeoerFkMKQD4uAk34wvnrbUqSuK
IOuhBM+sfGZCFC4ZuaWIjkSkrykGpiqTziYe9qmCFDW4rpKY5rdq66a0F0V73qJtOLkIjt7oKg1S
WAS4C5v+PO0bYVoN+Zg422rFOxayh00rykcoad3i0S6NpBjEGFNSHXzVg18kTZ/Pp9m+vQZzzruE
1C0QMqNdXq2t9uy4Cg3NcX/T823L+un4XLHGnPyTKZ36S0TTQYPAeqvY6HPzso+r+bA0Tz3bpACQ
CfTn3Abm13pnbZvE6B7BbV5g0ffMsTeVWaW7U1qtf3e9o2PdddEFxrZPVkCme1cqyXk2RjRU0X2z
iPI3UXrc4v4ekondmSeKku1Da7Qq4UVaPaEH/uirufhlK20cHMy9j2Eg+g+sAB4dU75RHQx7HR7I
p7I5vr3m2DpqPm/kBNMsoMV1DU0unWSOID30U65u66QTtiFinfy5fi5Df+PaaVEca7VVdsybfDyY
iyTK2BbF00bvmYLHMPesZ8Z46BkV0qBzmmRewjEeoyk4NmTHZmZbfrKOb7G7jvZFGO4PPfXWfd8X
HyZf4tDKGUBqA5CiCDqfWuTr3cwbEo/4F3RnuHsJ+UhWUP8x8XJ/eYaeLONp8cwHq1qaa2gWZQol
s4X4OUnCMjF9W3HQLu7FKIMCuXJgPPW538bc8/Pz2ki8J/k4PMwd7/UwrOdD6ZpFNktEdvS8tGnQ
q+pVM+Ke2xsa008l/2nP/mluS3E1/T5MRlDDtMp7K7MYvGOlyPAelZxSNYs/AlPje+lZv/XtL+1N
B26c5VLOtMkmkwFl5hX6HW+x5m4IZNyEMCbrjQoCn7aYK0IeVsf8dEX53mvHeFdICjLphjI1atP+
uvl5mEiv2zj7jH16ELUBVJsrfYDoK07KRVEQLKFOKiwBia6GOalC9L7zSCXJbKqGECBcVnJW2xP0
4HvR94RjlMX0YTn7b9frjPMgrWmJXWOlSasIquvadFXqtwCV2lcfZNnxnU3N4bGUBsvUInllGko/
+HBRsbPx8t1stXYHY+hDDEmIoYvtwQEKXkwXNeH3qXgNC2KeLKLwDB0UsVbu+uhuQAu5HP4Y7f57
MowFgGYuYsrNoHnsUl+ZPCCFkS6yWvk27hItDzMSpmTwgxlR0aQSN1rG1AuEcS/YGAjiHLsTc3F9
33PyPICId/G6Aamo3UO43Zs0OxubP74BC5qMVp41HVHv6aOK8urAQlAcWpFvmYzsgi4Oz4IXNn92
Vt2cNiHrRKJOuzi1I4/4naLLuPgmb86CywYlGzsVFvxm9faju+d1vDalyqrG/3TEIhPnZtcIhfSv
fa69IyLb8psRdSqmCM8+Ewolz/VUAcyBZcf+HkV3pRE8TITX0329G9+LZnNTCRL7vbIaqIIOSmLk
VQv8JTpRXgiHIyan3nz+aOt6KVoL4fnohi9bCBJnOwT8N81KKom7fGLbye+03N37qnHffYvxq2oJ
Mg9bqghocCz6UxU2MmZUgowc3OGwyKCmNVh6p6L1l49t7fKH1Q7Hu3Ib6GVpB+tlchlqLc5+Xrrl
Waz9M3ecezDnKHwUoaqfmpk51l/7b2s5cdvMkx1rYUznbnJ+DCGVh3nZIj7Nu18bw1LqR7jISACt
jrDd1kRucykPfetuj814a1V3KUQzh0qlpc63M2no5Zw05Wh/n11nJwnBYpcBpp2SGULmiqoXIZpF
9H1GC9l00GrKn/xG6XtVeMU9B912UiRvnnJPTJk7olJjMuwza6gk929TSU79fLmvRsSeFET75xoG
PYotE/1E7C7R+DLPjvfZdrXAPoJvAh5C0mprurw1R3VsgyH82nOvpKGleCO53iD5EW3v3M+mmxis
TJe/PNfzzGM4Wu5ysczwF8Idn0Z3OJu+sEteMWVJPh7xFkwJXtqtnhHnBGElrltFh223T/k+kfxc
9W4KlDjcoxHgifVlqrb5obGXZMtLBXo/Vtk6bh81MEIsxLCdir747bXhfh/N3PsLvWznW3Phw7Z6
mE9U18bBxCzpuMrISpoc4pW8uMQeZvsASl0WMfj9/mWtqvExzxVA9b5FVBNJ1zzJMSo+nX1dMsdZ
hiNdW1AyQy5OJCiqD8Jq9nvf7IvUrk15Gptuewqdcvsuusq+jDuxgK6xI0VHH3Vv5IZ3njZ3vFIu
Fb0Saia+GYalKo7AVR9Kw6iPNsvXEeYsSKvIefHKrUfH6hOBtude/eJYw2liRB+ASzwwgJg1rD8y
upUX+vHa78IcGfHmLn9VoNkZ52d3pDxLH7o5d6ifrQBYtEGz2i7JNym3PBvM/QvrmA9ntXkxV26j
NJ4R7wQ1DEFXWfq9mzs/lU4xP+5UJcWOtQk8euzLplV8FmP0BYIGsWSInIIgE//UOMK7V8EoXnzu
pbOfj8XRRUFyZFAVD9io1odx99zMctY3sgaauGO6TEtp43H3pyHdd/AAZRHo3mrIGhZrMm29xr/o
Cn1m5TOYmlvg3E+L9ccXQ3vWPMZH36ATQldWm02cmQeW9efKKvS5DHEwNo2err651pki14ykTWXf
UfG9JGzC5UPf+dNzZzfOxeo6L9182dHW5FuHZm660zTw+42CaGLaMNUOKyF3gOegqlFrR29DWf02
egzCtF97p9ZAt1Ub0c+lHVXSWO4PH+bxNG6dFZt1NF9tpypZPqPvrFtQdIpJShEVnNqzcvlZRuuA
dQOHau64qb0ztfuu8s4UIgyJa1N9QTQ1J0HFdencyjr0lCZBdlrmoSx92MX9q1HZzGW43OJi2vW9
iBQI2OxFF9V6/jd0HuroFQ5Ox2i3E3fsKVWX/pAQbREd1wjXBH0QQxpKw/tG/Ip96KqduFBt/YI1
rJMBSTxeBnTuqPnOWHNU4uz5+riMxXo0a/1bBjJ62AYMCIKSD87Ifj0XbefE5cRhXxqiuyJliU6t
PWlsAYxM8xYMR+Tw7FOlG14ooHZf9ebgd61s781Gt3Pe6rx94cIVXPK1/hxX43ZbtD9d5aycV84D
z4l/h+yszkzDxIO/eB7ye2eIZe8T5Nqzn5ZD7yays1sSK+eFxCkWuRFej720WlK11HS5KtlA+3DE
2NjIAPUNyJ9gn5M1lyr21fI77ydgokGiiDK5H9ywCNNZRvKaa1mc6PPEiFf44tIXus7CShxcoGGj
t+azSXTHiQcjubUpQvN5jw7Wga9GuPvJsAzf62jKU9KVinjIdzJOSlxWo93xDawGdNbrdRoYM7V0
wnp1ywLEgBEui8zai/ehVpSJlX6y1qa+H3C98qaysdUi8zOxlsIYOfoIBGxngKcGDHRvr0fgsCh2
+w7lDWKQ/qzxmXHAGt3RsWoF4Q/9q2xOO9JHmFRL8v4ZVMfUoVsztrTpPdCaxwFO1TXwYMfkbxfG
OejlH2f2kGhNsj6Qtz+ns7WbMXmOFBkot37p6WCMg3HujqXexjN9SDPtgbo7tbIvTv6owky50ZS2
kVru+QpdivK1uUdNaN2t+bq8C2G9QfbR2LEuIvXcW/4cCUmZcOXNrha4RzGSlizyYjuBYrG9VyUk
3F60d9FcDl/7QvSPSHb+9BbLEz14MvEVkoUFUepj5Ar8jPwBEpqLGVSAUFOl++nBHmi98YJofsK7
U5PwKj+wmwccbyAo5DnVj+wxG+R4WGAoRhdbTwY1gmNdk5tl6OiE/Lq/FguwsyaxHhaQy03AlbgE
dhu8RoWJ8Xd3tnRChh7v81ZB8DrBaRA8mKIcAg7sYDTu8iIvkmH1QNU4mGN3UN9CS9hJNwp1mKfF
PhXz1p4DrtIjSDnPQSimoylG63lYQsjufTYZMPPqqH3Rp2SH+1mRyyijcn2O8TLxbUZ3OIpdypNf
NCobq/BtdGkL6cDFnqiOXdOoGp1stbl3Vwj0R+FRltvnq3UsrNurit0uC6rJSmFEI7ZdRGSMPa9q
mvqTDYUet+wuSdtt5XPhWv3ZgWK+hySfDznG0fO+2hgZK9Vk4bKiPChhLvOhqs95U4NCiLA+SCIY
IGEr/1S4kAhoPYeUe5JTcaFDcNiAHbpwmH7pfCy/GMHUHXxu1BhWjRdpdQORWRd1YkxORpPcVOpj
aQwHXmZVMs+8PmTrxHqW7ql3GvuuVs2YdIEFCDAUOdNc0XXXllyvrJDWa12SI1CIPESWuMi40nsf
A63kcVlKMGw7QhkHZXuHfW29BKXTHgkWm9Ih6Ic7O1zmOGrc7kgsXx17rt/f742pD0tAzwBBQNZT
iWLhpIubycPofu9F3Z45aGXWdwB2eyuR8rs1mO5CqQvtps2RHzI/qeK2K3pzdCC22nh1GhUe2sBg
KHX89YJGob9Us2F/HUvO5t0o0DGEpZnpdv4APCeYsNmNuAg0K0I77EW828LLQrCxhPQG6yhdXCgL
+Z3xhEQcYHj6bjZILzb2qXRbRR4bhF6fCyqIX/Q2xbPl6pisHh3XTFCx5Q5b0oa3xmWTlhirZ31v
2Ip/tLu93g2O8dUPgAfnABchpb4m7wfkAYUZtMwZM8DUPn66DdgBVF+QanO04k7s09MN408ilNV7
bAfbb10uLfCTCb9FYLxIKlkX1K7JhtrF0fhBlKt/Z09gkxUhcwfGazN2UC9mE1jdi6ifzO5KOafx
EbaUNhruHKVTVXNtrcF/AMgsgbD4cV3H2O4JgKyzvwJnUOgH57WluMgraayIKlNeVxJrj7NTLFm+
diqpp3Himzc38mEhbi6shgO+mzEhwpO7w5fVVfc0D6mWpkhyh6dXokVdTFTW9EWOXdiyEIcrldG1
vEdlbxzsuqau0Ojt79AwCpcfg2Dc9cS1+LrzgEvbKs1bRARRj9GsaZ5WY/4xqRsLgF0oqUsa73db
T3dBBHDShXr6VQ+ReswtMT7aPesskX/6GO7Vd7HnyxUxzoTStvMHzrG1B6WvsLMFgLhpZzPq4PDo
v7luZ/9xczNcuFOigloZapV0COy2eL350K3R+2bt/nEU2gKYahgLzWk+eOsWXi2978gYg/EobKEy
zWKfALua8YysNHPCrr5bhf1Z+o2D1sxz0JmrskXmslNqEftRMTxOsiveZN0bD9JjylrW3UnMfKLU
qfPyJzpSVjblxnomP2cg3SEALwNEuBWOqz4J3dW7LpWvH1A+zBn6xf3HzK37eGtYKFkSwxCF0fBj
VB1KC2savroTqBFkcD5YPnwFLxsHF8V7KEz7bNF/+OgzcMVOXqtTXu7GwZsr62cYteYf1sQ3r871
A/yb+TNad/Fd+L00eGWp6OIXYRXbdlC+jGBxR0ObX8nBLOLRYUcYgjCzotl5IOnouzP3oT5YWrZf
TTkMsVsOzXGW+94ym+7tEe2r7x36rRnCdB+olTQk9wpBx8DaU+A9smX+4kCUj7lDVWq3Li9wiOUJ
r5kE3GVsUDa0rOqBx3yH6rXNQxkeLZMRT8IV7MQtZSK7X981s/2L9O/mynoJuzPm6nEyK3bScQDt
m4ER6STN42HUHzeHfVp6bXmUjqWGeGgs426DfCDUelgPM3fKk9DACGr2FLs0GIDlVsxUYqKpks6i
d2vnvVy7hfdBJbcJ+9Cq9bGafCPF3W5fSHcD4KAiI2kNMOsZYHRKWuIsM4ti2j97Sxd0GdnNi103
4ks1luM3BPHLvUPjypGpQh2sOVreFohipMpp89OwVqIkxKLOpTk6LbLtdY4rkZe8nSr5QUmdi+K8
0k8NVeUbdXxOdOFEapI6mMofUVUPF2eXy1XzfkxGsfcHUYbGfb/JJzKXlxPFSNUhhO9KWcYmwClD
iNjDSpv0g+1cBzXMxyEUSzI4ZsP8XwfHFv14IotbwHHU6O2btEJhQ5wB0E5BOZxRfyJADBfriEo0
pLrKIYmxn8LfxqaWzO/z2zuancu+/V9X9cYxqnq+rwNvNtTDz9xZrBOR+r9WEgIuMISva7R/D0X/
KzBMoGpZEnSYrGPTI26avP5bKKMvJLxSk86t2hyJMrMSvS7zmpjABd9Hw3J/YYXdqsNS2OFdXpcO
4wP4Ff3ALS/9uribm9553pq9hd8ag0vox5uW9xXq+KM57MY9f6Y9HleBktJuxzoxgrA8OjWKx3nP
NTsR9wuEP4mhS7zX63Zc+ImOfl6ot1I44m4bh/GhnqFoOgslVtX6zcGBI3wA5diHtPZVQVMpLOSh
jvoWzi4yfvS+EVDJPrsJeNyICaKfMqx1JqlsHTxiae4HN1/KNDTK8pojFLqYZVGcyhwERcpwZKMJ
6qTXFrRLR/t5Cx/y7O6lOg3jxiLjtvULCxm6tdFV2Rr5+uRZTNFuTrq+wMKUtVQXZ32rdqh5zgDZ
YH0mSw5ubuv3E767HP2hzdRfuE2iirBOgpp4PFnn/kFpkKXVCeck+JW3z8J4U+Ow8SYvwd6obmHd
jqY/lRFhiBCFa4Nw2yac/W1ec7qiifk13t1xMn8BcpsL/71t+qKmLkylLNak7pslK+tFszm0Jt7J
crpfcqLSzU3bhHToLgvmwLsGa0DNnr/YzH+g5Otc/WLXtg96FwjXbkPaHGF0rQqgCweOBkEZrJO5
bO+hVbJmt/vK1MEJX4UxLu8uWSSlZBamkFvWM2BP8YX3nvs9v2mBwV/rH1x16zMa2wW0ZESxUDsV
+5qoITQBoDjaPxs/qJ8cWKa0XRsfL6/VvGwy8l7rpV2/G7O3YGxfwWCjoqEiUc1D3A5qjscFCDmo
/Vdv7p046G6ZAz4ZYKOt7OveGXgaKkNA3QSQkSxEt/DIgCmdQjwzwY6VvxtbP5aZoGfQPixm3R3W
ev2pcx7weBf9cqZuCtMryWdOvDKEPEiHSI+awWGwLRBEy58yO9TLycj3hT+AVKeW9rQL6lg3oQTW
ft0IajFjUboMK1GgH+U4eAesGOXVLxzzp9G4TEzenPcZsV+0K/vawQRny3PA/vI1YH1KyqINr5v0
UByEVv8jmriThUcRwua7yFhzMz+wRMyxLLW4tOQMQDyint2ha5PFcIJscR0rNXS/0HtLm8BmyDDz
zdz8MXUj8LiZuxca14cvTWi5X4uWKt5cyAVivChYl5ePHJMjgvKuTerBvFk3pLqWw9xlwqJOI5VV
eTF2l99D2AxN2GZkH1dy8pZDMGzNV2NrxC+YwfCjzF3BDLCqPwOVhBmLPAHTq1V/EVsenSxzrD7W
ugbFn9hnANw0S2S7pHs+1F8DmNIXSEYoVWWgBY6j3sIiUyvzUdo57wGThPfY2avtGTwcqtaccc3I
vKrY6DVrgZrQr8ugZUrcwqPnDWMWScdMQ7APmVoG0cZAgzttcQGknXS3jCKeB0d06nE1Bg+tuvOr
DTqTSRH8WjvdcnX2Vpx3kF1oqP4mvjG8T1O2wJtDYAILeh9bbdBQW+p9Qjtv/i6Z+2O9GUXi2D2p
35iPdpLPSqUTVXl+rFq7ZFtd0eEvBuBPX+TiS8mN81I3WvwCmZMy84a9eoJURGnL43JUskcvMzYU
2HCLlwkOr43oo6l8aCD1gOF389w0wORkJUYnrvb8TFa9TVOttJ8q04GgHPxHxdjz7LG4Eau9NuqY
Sx7V3UYowhBsprbpjOe+bjDbTifb8K5FhU2g1hsPSkng0cF3zDndm6UFHA2sEeU5nMVd1dmc2GPZ
Xv6HsvPajVvZtugXEWAOr2x2VmorWNILYSsUM4s5fP0d9LkXx2oLEu55MLCxfTabqbhqrTnHNLqw
fDUd2ujjpBhHu9RtPDljglqYbF2ZLdUbRcqGQQADO0eoawbE3qHVWvL7GDVFdq0s+uypWsma5QTk
AE1BQZZYF77FglfdLA39mtmE/pSz7bKCeqZ4hz8ENweELEuBFZv1ynaH6UHKttkBDqHpYKtxuM0j
g5Z9rSlXadwhxHKieq20YFgHG6l8WVpci9CY2q1Vt9k74N3wMWz0+ZQksf3gpSFdq0SQUqFIJg+Z
82MwErMh0JTl8mtd4ieaQbS8OIJ5Y80lZPpMAFmpplDJ/KtuYke/dJgKd2O8trr8aFXTtWkU960I
n1VUCKXs118f+1wRa+JSgQWwZKfCOIaf81HVlo2FOnSZHl6rY3aZetAile+gA38wJX8r5yxQA4h7
NWSk/MEJfjxGChHaEnZdXema0GjMKPbSj2uHY1a3aM/tHLTJbM5rYZJ4qTM2vwpVNSUZng2nkjTZ
W9e7M3u+PlIPvcDO541jvBvNloGuKrqbEq3HM19U2uhOSQnwze1ZNIT//HyPWFRyWwwg6mc/P9PV
Wo5OXl0xh/P74roZoOSXlH4PKk96SUQOxP3g69vyn4vy8aiLkJSdPKJsFerqme1MVYSwaJW2V8Ju
ajT+Dh1HgLWQu2N3Hn5jNY/8zDTlqkgYHelJtFwh1Fs+X236VjMl8CwJjKV1Y+1ietvLB2h4COEk
roD9YtXRl0ZslrMU0YHYKJrIdqplWYwFkjbfI8ewN1qszxcTO6aV1VIAMWDsSG/UGNB4zT5jmxkU
uuKtGN0+9HpXQMnWZMC5KsgXiCgqlYm2X04fQRH0you6uA9BblHk4DoqRURqhKkh4KGSYgXBH7MN
ixnRmSTYIeui9ujEbbmJnTy9ag0oUlPX1VfOwFNazNVdOobtdaypzbEwUCu5e02GaINGks1CRDE7
KUclGAf5wufY8zu9ah6cgey3gkzUoEb7ECRq6u4xEh6oMil8o5jwUqLP3nhW3VNESJlv2v186bh5
tXc0b3iM/7Cqu952NtOkSZ5GtlOTScHr9wkGC9yg71NmZSvkzkow6Ea2aQpaMZXVNLfl4v0a2z65
ypBKnKQUqbUBLj7vp5pNWoG9YW2Mdn7wvElIJopafIdJyFqbnTKuKKFedLuy9/OiEppwsx3yEG+n
PxYOTqdwNPyUv3MZEUZNDaXjEEnj0eLaZtleUabkR1PKLhgcLKBGKZH65U34RixbtB7qa60y19Bd
fENExynWmVzEObYjdShvIJtpb7qNg3c1MpuSfmrTRQ1nFJtNYzt7tC7ThdD1apMVWeFLxaMLo3jm
ii8ePQyXKvfo2d0rEm/j5AH63DfOTG2sKcmVNpfZfjZ0J8hbL9+y7eVzPqUNNpwQtN+gN9kpacpp
rTYVM2W3mhCX9FZobiaX3qWvWXl3XBIFAq0N8bbgL7Izv3MnGvH2/NKTOOcXPH+pD+CF0YKjS3PT
zSUlZSRjgtD1qHs0BlDcEujCtk2n8mgV7TPTh/helD2NkhSVkOno4qpqVXIrkjq+rByL9rkCZ3ke
WuMA4FWWvgUh23cJaz5J5WlqfrarWNdnCAsuZpg6iu7x0d8odXkRs3/o8zC/jOcObV2Uwb4Oyoci
aoznOhHpragIaJg9Ee2llsOL07roCtKQe8HHl+4Yv2BmopBZI1W2Yx/jqZVrk4HyT/IV5/sCIFg+
N7taGwhZJExDW8cowpm2OONJdZiHiSJ8qqfxJWwM+Vup3XCVaMs0jl6fe6WgykCHaYGamAWdB4at
K0Tf2Z5m63BQwXwx+enYNzdFN2+h2bjbuupCzdcboqTWGTCdpNd/uj3izNzkwwrAaUZVXnsxA2JP
sZjyeaGxYS6iX0b9JA7CVl4lpI4tbqw3gUInaDKUIfyE8B0lityMiugRhtXdSp/wKE5O9T717N3s
yKFDLBZRZ6Y6u0xKL+gtfTjofGG41bGNukzT71y4CXzzx19gmapXrRb6QaQQiRksmZdK5NVHxZ6K
9WyY1UVIqN5aNoN3UTYZu2OvavzBwkU06XBb3RhTU25KGq7tnIhvGC/nn2ILdz7KFaJR+BO38dmn
eEBzTiVb6pfm3LvX8exOa6VMw+evvyxnR/HAxzC0NoC6MMpGNnRGHxhjo8pkHTW3sZXha6pWWu1+
k0xx5rOgp7qgaJHkcyro5f/BP9NvMLC31iennxgCrXv04Kw6X5/HmWmEg3AYja8jNYvB5Tq7WmOV
h7GqD/KkWsO6ZerYq+jbHnJUXl8f6I9z4q8vMUdahnjYYBwsKqg5z77EhSz0JgV+d7KzxuCt1g61
hczealFBlF1+vQy22bgemwa1+Txezd7wgA73G9rycj4ffgWiZJ4JC8wQih6ABR+LqHEY0YOYLvs5
AlWUNj3SjQjQZ64wI+6btFwLhd7F16d+fszl5lGz4criRlKcnlU+RHo1IXEb2o01h8c2ElvL7A5Z
7yzTnMKvGfMWfLj//8eEBQJEgNAtHFpnz+dcD2Et7Fa70aPIGddI9OZrNSziW2FK53fr2g00RHSu
BbaH7yDKH9+NPy4n/FQmthJD4/E6h7qhF5sns49iPtVxtxHjUF0lUy++MaF9fHJdKDWabtpwxzGj
Udw5Z97wJtUaqarVfMOMVwTdPKXbNK6LDXwfBIt69l343cf6dTkeOR8OXvQ/95Ei9uOTow2CJMQy
yk9l9BMR+Dw8eg2tvxu9eQzjAvXldw7Gs/3MP0c8d8Gh3EmiQS9yjOl1uGrM5KL2bL+aotd0aJAA
SLpGDI4PStkcSWU9ff0EnREb/u/wmKFclgYdlODHE56MuEWIIOjGVfUhHKvHbkZsx7yrj+M46PvQ
9rseQfkk7YPdJXcKDZ5vfsJn15yyHT+l4RiYKs+ueZzWhtbSTDpB670alfayB1vhM9t9d8v5kXV+
ZXvRr3GsL8vRCqw6TnzaoEylkl+JYu/qZBGLaKsxd1eaXh8R5nyzfH76AyEJsYzyvMNE+HiNup70
tAlF3ynLWdjmkdEHmJfWZLJZICa2S9Ix7fYF3eQ3H4dPHw4aZdryiYBp5J7dnUY2xCwmWX5KkVE3
Ezv0wvPZ0K1z615aj0b/7DYXoMa+uSPL+vjf9fM/D8Xfhz1bVyZ6LFFNns0pNEdK013V/x6H50mc
rMgL4vER0iGZzNdMzPCDRKuvj/4HlfrV0c8ut1rGAHXAmp2UlJ4mNpVj5lQWTRYUzXb+G0hlSte+
oNiI0DAyI3ihyfqW9fatlTkrWHebanYuAD/SJ7L2pkqzdtQkusXqZYjIkOki9caiyN9oXbGWA8eo
5/zGXUYpbIq2cB1WLPbuZuq79zJHsGwVApscngh2dFqBRFex10mBE2zRE5MLszbn+RHx6dFNGf25
g8RbAcavjDZTS8qUwQMj+PgM+rjrQrJjkH3fZ6G4swv1JkzlCsfY6CMAZoxItqssDm6lrc2puh1s
b+OVTHfGwp39IbfTtewjzOT0yEzsPKvQytkDaNDQSpDMtv7WV+YvNNdYUIZ2XefGqqZKj9GHMIBC
/CTEXRU33Spp9J9aI46O+5bSbGfP92Cbi6im67dy5nUfEECsxKAx9+wvptK8G5XhokiqdYnsYdXj
tZKN+PH1jT9jmv7vY+ex8mo0D+Bbnt141gG2OGxKTqRk3NDKhQ7gjVBDB+UwCn0bEXhk5eiM7XlL
eNhRG8P7KB5WGuMBml6/ik45oTT9boX892VAcoJ52Dax7GEZPVuejJLGcGyW8pRWrxZfAu6TyRxJ
0e6rZAPqNlCmX21/ZxDPMNXbby7Jx6piuSSMH2lyWXxmCQw4vyQqU+3enlIqN+JrjjND2Y2h6PU6
bs0ZwciovteMJH/PXosI06nlNYnEvxlyRIdZU9U10DP70A1ee11XE+LxWLQHkxbGRh3S7vXr32os
YN+P7y2/1STHBLewAwXorAJy0UWilLDKU+3t4/41Ln+6MyZOL6Hvf2MyMUq6S6E+oyHxy+rKcNTf
NSARay4u6vE6xBaL8JUIoF9FyqS9eB9HHkwiOUYNO1NGjw+LpzAuiOdjb53eeMk39thlLT3/+Qv7
C6gi95lS+eMqHydC0pmb5Gk222M4pTdpXMW4CZX0mwXuk1V9CWmlLgXMgEn2vEkGOgUICbP7E0lE
+tLziV6ZoGW7VnFex2LMr2PPHC8Tm3480jDkfvH4XVbbJ88VGT6Lv59EH0zeZ/fKdqBNh10jT3H1
MA3WjyKfmYZVPnIvL3sx1eybj/y/n1BOme8nFZy15H+evUSKKkrVSrm4ovDsF3OYM2ZfsDWE00Y7
qxz1+zytARGPGsrDlhHD18/mp6dr0LUFlkxL7w+C6C+juaJ2TO+rQp4YseGookXqi7L4Ebd57veT
ujdFEXSe/c3be14i8/K6OkhgdgW8EURafnyiGjUKabcsF3nJK2vYQjrj/79C+HCMPy/lX2cWO6FU
5r6VJ1Pfeow0WgIMpfWAnAhh+xj03rrQ4v3UFZuvr+gnbwthGqDkQTqzFT+vG6Wh4X4KXa6o5t31
rsbUt7+fmYV/fZg/CICPbyW7ONsk6oGnlD/OvglVjMpJL5z61GjWdRMW90rZo1nKdoJtOXrbAJf/
Hb7XfWvWm3KYqaDrNTNmcHu5/DGQcPn1D1qO99XvWZ60v653Nsh8ml23piK7thpWJ54cZE++0tSb
Ib37+mD/7n6Wk3fohPLpQS9+tiSNpOXN6NORhsfxXi3RmXXtfnbzHbq3b7aSnxxKw2hPK2VprMBu
+3heMZkKYmKifOri5Na2Su+UatLbiER/F+HkfHMV/316IHMSaMj/DGPhZn08GvitTkv6djkaxZZs
NqpTrHP9m0Xn37fegghLdAXbGwY250zeyEOu30Zjc5JWvW7y7peDkc8yXFaBdJ20zQVS0W9ei39f
+eWQAA+Wl55N69krr0y1k40ah0znQcfRqilHtVKGn18/F58eBaIJmyZVBTt+9lwYHtQyrDvNiejf
U9Gbt4YRfXPtPtkYWmy9dYN5F8EyyPU/3iLEXSZy7Lk5ufl7rZerCpKqqF5Hly2gZFwyBiYpC0i3
Ey/65un47PT+PvTZO2YgmRWuu9y3Ru4qrWXqD+H3mwf+k0cQ1dHCw8BKD4Ty7BEsJHpmpGbWjdP3
FSAEw77ENZYf5xhe3Ne36993i8oNeirhIvSl/rldStJ7zWQn8amznJkHD3lVBOU3mOiGB7JK5+3X
xztbo5hEk7zhErBkE0fx77KRCs3WurKfTr0GmUkpcrmdOxXMVjbJNWkIHZuKxvimI/vPQVH5gKTF
EIVXb+GrfHxewkzP0B53zskNm24Tah4bnmhKj701OJuR63tIByX97ild/qt/LccAkGDgLn1gIsQW
Zuv5m1DROslGVTnpaK72aq2lm7bFkkkuIgb/RmjXihMPP9lQwi+gVD64oknzVd2n6ePspNgj9GhO
Vl43ZCfyv8QRiK5+M4uYSmUso0PJROLrm3P2MPCLSWoE+sxnm5WdyuDjdTIra069sVBOg+feqlKW
t3aEpnkQkXKhqqXxzYL0z22h2NI5DksF+yr3Ty361/dKTQHGO6WoT8wd18miB+nclen+VPRlivZd
//efk1uORpAhg3LWDbTiH09OUoKBcmjq05g3W3wTMHZWffnYhNPp66t49vYuiVociF4MGW7EYGhn
nytUKFOiNUl9UvM0cHo6QtV17nxD5/7uIMs69de1QxUz2lAg6pMdiw0i9tu0dwKMVN+0Wz47DDx3
HkESHSiNl1v412HCrA3nXlDC2d2Fkj2O9VWrfVMmnn0J/1wuUwfoBLHMpZF09pq4XuaKPmcbiePx
TveqC0V1rxhfA5wRhyyOYMot+9qv79GnB7XtJVOT1Ry4/sfzmnNaMLo58ia5lj/O9dbVIHu6o29h
Mkx3lnH79fHOPhv/Ocn/Hs86C55pZE3OT8rxsm4O8vl2qrRvdm6fPd7krfBZJzuJ4vfsm2GBj3eQ
PpUnBXvCqGMpea0sx3f2X5/Ipxfur8OcLRF9JazZARx5CguSLZqtqLeVvp3Ig8Iw7wsO/PXxPlsj
+DqpJtxe3aIR+/FGVbldWkUWSZLXb9LwNQ/XqXOBKz37rtX72R0CjQYjjc8pK/fZgcYk9shfyXki
wJzY0bbXv3kEPrtB/z0AHY6PZ2JigHR7m32esKWv50iiYqTeZg0tyPzmotGC/fS6IdLhxWLgZJ1v
ah11tKcwN8qTquUlQknPvcqSvCP1ZfD8BjfAfuD7dJXiaD02pv4rw++y1hyEBlZVJ4EElkMXm/8D
3Ct3X1ca2sC8WaR8mZLFO9NoiTKQpuJjMzOBbIjCfY+1wt6Vg/OEbbsKYjm/pYrinBJEQySHVpUV
dJHDbC02rBZOgO7tijzrbsAxpusI08CmHmCKUHMsatpI4zHWHF9YQ+vX+DrwCt1nDI8neFwBVjm5
RWH44raET0r6MCtRxc8IAl4HRMHrZKzadR43sGsa4BZws+03pDd0d/QUyzAzwm2eQqQCK6+D3Eii
0zxOh2LOd0PTknuKs1hBO4zp1250d1VGhbkaqk7edSoi10t8xDHwmRpZArpy/NOx2RKLio1fT23P
97SqCBwLOzUFngfHAbxEqo/hzrYSeaOX2YuRC3ONdtd5cnCSbQ3oMNuiirproahI+HSkIGao4XFR
2yFo3FxfNzFlipqmoA1iO1krdmv9aIy+OaoS51XRsWUAcSH3ZFXzeMWVudO0sHxyWtFsraGr1o6O
3ckr0bu6keEcCq3zgjnLCJfFQRY4BGwEYd0/N6awV4XVae+hiVtcr63hfqpsHQfjNHaQb2C/TCZ8
+XlexKC1DFG/u0a6jvsuDuZKaFAMp6HyEbtYW1FBJPG8or0vW9sM0rwIoWBB2bnIhki/0EX+Xmkq
tvu5dPd915c+Mkl7U88J/LMCEyqic92vJ16ZIXbH57j3YH7gYFyrbmivpyI2dtLExINitL6MU9c9
5EPd7ixvQrgZqRm30taOkah+81w4m0yfjCcx22jY9QZFZ0dmQIWqzhftlK2TenrVh+MAS7QvprvK
CcG/RHTZZRT1V2Eow62VhARYe7O1G7vpFe2ngvXN5X64RRXYGKyzIMrAI0lkVFvQ8snaJb9m39iI
OwYZXmvxRZ8e4sqHyIr6u8sdHxubvkX/KHZFQ4RAWHaAeHCjI43NDIwTg5mujLR7rwfluZosekS1
E25Dp9avGjNnTEBaHovJ5DwCgZhsv8lyDH0xYOR0rOdtk9UOes9Gw/Am8FPHkXJTDKV71GXZblor
Gf1CR3jcdfF4HCBToNuCbtVGlbhsHPNN8VR0qi4YeK3CWNFnuCbN1HketYShFpvjVYFsc5MpoeqT
HjvuSYsbqa+N+LJOo37fEAz8IxRzvG9kCXR3rMprb8ID581g7fAbQVIrgLkqOr5Y0wSdkGI0WudZ
rGGMM9yruI2g9iKH3xIP+GKDvMNcg/gmrdzfQM8WeKtprtxUR3yehzQkSlkf8YlSJavicsCbvi9C
4j6RlJAjIKIbV+3HICrd4kHktuMb/OPGMDsrGKFNbfpkdnB8lDPzDAWTTUKIVawM+kYuJjlLgsev
OhUmr4eXMtYXn9GIrp9kJABUOZ1s1H3iwuYfAfwDMyFOLoaRVMsXoWChg9gDF810FLqZXTWtWstB
PmsXvmgW8C9xj5CbRbYyWrdAwZeO6HZt+HCuC6u4F2UQtaqNaL5tjnYYmz7ao54KvepuBR31TbtY
5jo5l4fIpawh6BD0dTlX2GVnRoFpFfr8jfBGm0FwqJF8SrrYWKWTwPndxCY/uaZhZEDBwWTeQn/S
+MxHMCASD8w2+F5vXcZoh2bQQJtcSSvmMoX5Ow9HdVVhfFjFlfNc495amXH6OhTNm0SZzzAyee0t
5achO8Bpo/FSkEAEL4oT7VFh+NyfF8uiyevooVxpXQdr0UiSYAYpiqZMRre0oYhccMBBFK1yV6cj
P7OyMzRPEfKmXJ2RycHcEW3Oe5PXGLDcwtja2L/9oeJr25umYEgLrKToJ3QH+I+be/4ib2IWj5jy
4ppGAivGfew0iP4JcX1w8vzeRiX2s+uU/DjgtTlMcymOgk1UhZ8NJky36OucxSCNn0R5MYXrBXmB
9wiPEIIzT6Ar8xR8CPQHAy3y7EMhnDfTrcG2Yb+7aBwPZNDQKD67ZpWhWTNiDqUnJGoiIWNbJlty
Rcx1n+QY3XlPNlic7R9Jpw1bpAnNJdSi9kpKMznUOWvvsgO+YGudBukYDfjRrHcWISIAoWiz3EGU
7+0WYWXqJhvZe9MWJsO4idjN8GgPHd1mLB44PvBhmca04ls7H/SemOe5afRbmUR2j0Sy6+Chwpvb
xghCEfd7yYMZNnzVdaq1F0VCI/Ah9ODGMGsupjqIUzIuPE29x2rjMRX3SveXlxStD9AO8z4ZG1fY
YVJ4JICyfR0TFEw/M72AAPzoNNaT1XUPkwXOoTay+AdQuhQSBYWT1VMy2Pbk+cAx6mPWKeLGijEL
ezjzVm1j0MMbU0TrZKQuLI06x0MQa6axC7OEm0DkT30opMmwFsEVzg0hrnXuGsNJL9o4aQFnnrpw
02Z4BooFu1FkvPw0ZkKSkAQ4VacDXRAVGWH3xXwYHXPc6LWR7BtMNVd9aqJNECYoydB8yyvG4w1u
ooPatu160DL3MQQZAxgrL3eZxfgUfbKxcbFKB8h59McGChLIElQoiOVn626eXAyLnZkgfBda/yMH
LMIzrxaXmolgmiShd9y/kM4TRDWNateAEpX4mtyx2M+tPt0xSp2vJXIn/rXRiAvTHhCJ4t06Tsuc
BXCMCPjihbdNm5lbYTXmtlVh92Q4S7ERdPKhqOhwd3nlYh0wtI2CRGbbFlifVqXS1lBVe+8aEynP
8VR5L26NxNqtFS0AsOTdAMB016Y6INQcW97WjOIJ2mqEQ00+6IXS/rKxDWGqSKccWNqcsztTZxZ7
Pe2wHpuDetKqKrwLOwEkoKvGbVpoYSA8UkNtwRTeK2ZW5dAFpG4pebed20ncqQAIftQjbofBkLQY
PIbOUR46eykIRab/JO/MxVsF8JZ4d4UVCKIKMoLRSDbIIN1t7KpJkFQ9Rj2PgVjSubd20YCLCakh
o8EdSrIYqjcD+T/4vGw48XjzQGj2m2oyM68KStqmRhag8g0Wftan5W/witaG0bdKtA5C2DiZSXuY
5vpabXt0j4nHCaMqLfNjEmvtXeVNv+xGbSiBulfIPeJyGo36sq91NUhV7XW0ljs30pC3pY7vZXDh
y+NNx4k/RbtxZAvNBBsFN3nCNPYi7SpigusrBSuq28bzRtYWI0UMbhtz0sbbcJzkSol4I6Msux/Q
3uKVT9qgqDR7rRfbON+8SDW6UxF1wSilmYcOftoOFQD+AQO5r45Dt0UBisI/mVJmvra2gbA0rmE4
ZYiTw2ztYN5e2Y0AJeFS/B4ni5DaOMnaQxxn1Q+rypNdNdrGCoLMcAl0tv3FxZ62ep/iQyGvi46l
86etVjWc9pgdiS5IsCem4R2eUCyqeIu2hWvhJxMuRElqDw0lc1Qf9UTrfralC48R12ngycK9REMr
NtZMzWRIu70BbcMmQAWK/NwkbDg2aT0NJ4nrvKZK7asnIP0X42g9G8kwGK+JaQzanVW1sYEQyCiz
XQxbKdxYal0+Y49bHkY6Xsi1DQNTqtWvK7tdYPaEs66yboQyaLpjPz408Ewu7YHPcm+bjp/jyd1b
LW6v3PGim7Qw7bXnynKXzrHtW5rylDVt6udV7G3mKjd+pZXGvsXNoxgfE/a3lYiLxdiTqFRRnhr7
2AJaP8wgPa+y1kj3NBendZ8n0Y0mCQZAlFw7t1HsQaWrzdt+QD8vIkblrPXujR0j/A8d4H5VXeH4
APnrtE/knXeTz3DUPUgqv73RK/GmwhK+TzJ0OgoldZAZjQzifniFImCtpqhBR9ykkHhMqIH0JXM4
rdQ8qp16WNOksU+k89ND+7pR3ZqzH2qMcaxmfhGFT1nYFiszNYlHmnQSbYdlHcQI5ks7idgx0dZh
Rxdd5q0DOk8nmvMqBy6TBB6kKKp6V+GXahk1DKQBlksrmS5hN8Bb0hJrvnQ1eZNW2VMHfGk32Jio
/M7AHqVkXo3xGWyGM6p1EGEgXkOZzjfw5/g0gMjEycTTif8teqAMoNMMUfDVjsT44qhhfzMh7tnx
HxjBXLTRFVA1tLVitjSIrU4fsiBo5WObYzHTC9cAVDI6O32OyBINwfRQcvR7Pe6c6zSsecmLhZTW
A+uGyVORedZMkDPc0Lum0Q30yGqehOO8KRkTCp0dyGEkJOUn0mJlW09K+cubQtzZjL0D0zTkKmrx
rSt51OJdChV0EgaOLxaElaVUyg5jDs1y1AG+CkU6qEJRX9gDkmzVIG7DpfvkSzb1up+U1Hhwx5St
OQxEYtiwmG7UZnR9+pT6WgsBglgimf08BVVGyAl9ccOZ6fxSyXlR8eaRsUUHAuavVggStqjcgthE
J59E8RREWAyCylLMoPS6+Ua3Jn0/x5Da4GxNl8JIbfYYnqTXXtdb05Liom4s3LK55ULsirvrNLc6
glz07hnCsXu0x0S5GvBPcafifpPD534kR9Y94itOg2RMoTvyOOk3FLXY5ssIYJVXdrcgmt76oa73
Udt7PiP0+UKPbrtsQ8ROsmLrw63QU+2J4rVnfaHmkYrVroauQVTSSmcdcbxAF7rla61ky4fDLQ3i
KEoDdXK9R7O08ZRamKJ/z6HzCzfHcC/0oty3lgLFW82nMt4zAwUwYlUamGk3au33KLXGfVoTaB+O
SbbOVCQpUoYIrDSsaet8asqrptVfbcNQDvCxRj+bex0hME4i3qsYk3HPez8T4Ykx3H4ubKfdGVlJ
g8QxNUq/GmdoaSBJKBKm+VgKHzx1+ulggqCumqB0NZLqTsmUrdORn5PmtASHgmoV4SYsk7TEQwBi
nPcOKgKOvQZv83yiddGjhEZbhjbFvjZ6nD6xgzIgqYB9x7ka7WIzFDu3Kuofke46t5yU4dsOj2Xs
IjNshmdYQviETPyVKgWUz9AHh3/bd2Sq5+bPLpbxemoz47mNdP3KS1I99qtGuO9zm5Fswmp67E1E
elnbwPxQw5+YVpBTRQoJNyyjAck3sEKyWt81Xi8CjMO/5zrt1zArsGG6xKhPKMY3ieeEOHHk7xGg
zz2tJRgU5JVsmOiBWTK5xdM0mT8KJ7qfk4FsJ0UFrmK4JXbSKQ9yhP24lbq3gQyYldRSuYu62mTh
4e6pYOD25WQ1P6y+UI7ABJwjANToyjGzeZOnbrqewZbS5JSchrbs+JUnrzTK69QZqVLboqapZ9K2
ECGvpfXCV+UNwD/YGlRTK3PC7doqI0aXwfICe9EWijh2+HiCg67sobx2YgULVYGdusD4z++zI8D3
erUWqvcLpUm1UbpiZGNoNb/mnu4jonvKqmbY6GaZX1ER9j/HAuSNUYeRz4axBEJm1dsw79KFK8CG
YJZ2+kR0idgURa8F+mTla7Yy0MbVCS+qbLNk15bAkYWjv+PRR44r53klKwsClem+S6lWAFOz9MBa
a10iNiwCsx1QUAph1D+qvBvZu2ctzqHaBFY5CEhK2BFXCuTdjcRN5RtJ/pupVcRrW79GI5gIvMma
cbALnv5u1l4WP64fqZLeHARYSmnA7W9piD+mbCztOsePu4Z9SyPO7I2gaxcKYOJeODM0TwOx/8Fz
WRToaHVkWKQuxnIc6chlIPEokfKQTY166g0tOtWNUVx6qes8Ys+iM8WO1OfigmuecSjDerB2ptNM
AV49Yw3MOV+bNkg2VadSU0SnA7Qpm/ypbe3wCEas3kUEDe1CrYluoKw1QUHk0Hbktqy6ZNCPRs+t
EbZgEVcra10OEHHyMJm3ZeLpRx3fMgAuDU+bAbvZ87Ry+ycEoBbNZi7mX0rUOTRc5Wjv28GMNojV
wcZQsW20Bmt1I5Vhx9geII4bcTuygciB2LT3w2juXBnfVTYu66hsunVmtmzG1CjZo6Oprjw4xged
1uxxhljIJ6XWzHeGh/LJdtvHUGbRUQPjs00bUCZjnLyKZhz4+TR8zXnJDQrbDo9e3ITAH+wxQCVB
i6qSUGadVL2GGM37bWFTnoSnrvPSaHe8nMaGlAIT85EuD0o9Frc6sfSP4+z+doqR50VlvcG91m5K
B37LqBTu3rSqkrWkKu4axW0C3aSgUAtSOrRUiZ963WkvCAPLVlasQDel6FspM5lXCcmeUHkVeT/H
Lax0OhJQn+02DG+5GRo7vkx6BHBhq3Y0CUnVRiusNbb1NM1Wf2DY2QEbG3VArrU63POpM5eOrr5H
AaZeR5KmBCVQv5t6Z+Gv8YkECos8wgTdkEvqfote+2uCFE736cdRXEcCbkLRZfk7LVcUpG7Nijx1
o33pkgHygwq8DgwrtR9G0+p/JPAHSFgKiRcgIm6jsCZy43myr+tRyQLhjCV9i7ZeueE0wtpve+uy
s+nCzTosMkLKHnHDISMaqzdMXsOOgA7wCOPQoqdSMbVsGEzA7RhksTE0I7rU63IA9OiANPVgJNeV
/j8cnddyo0oURb+IKprQwKsQyrItZ/uF8jgATc7h6+/ivk7NeGRJdJ+w99rWm5ytd7btOoVa9Wmn
cYsVuqbnBz7RHa0aZbhGaJwRhv2PmXsiYoqL+w7JQ9WdXA+iTLGS2Dq9a96N3ABp0eTtdsADahTv
K4trbJ8Msq39tCvsP5dD/+Lk4wcS7+pECAf8bGZMjC4/khyXwhSRy8HIoPMJ3qCTJOMhAGbK+Uvd
+6EcEDdGjquy7xz1RGZ0w2qgZqzQrAngqogPYyUM1g6Ix0hWyE+tRJHBI2fHqKV7WcI86r1z5Ynq
w16qJgSZ3Bq72Upeei+mPTHHj7ha8b0W75/PDWA9uUwJgJ/2WbLF1bSArc1zC25rboYbXYWPFYHE
15jcMBUwh67blwTrRb9TXdO9YK3qfb1NPFAoLdjyOjb1E/BB9zjBcHwLG73d8tgiWZBteIxmhsWG
F7+yQdD9wo1IMRAYDEOcygcam/CI1UpsbRWRmlgS60E4UedrUZvtVT8yufOGcuVVkgPtVv9yvfiX
lrnwYQdiBLYdJmvngUayCbKwf8hcMHK9C7CWAAZFtxQbQQ2vhbFu+q8XHItDlWdrQiJLFL13wrda
n0uK6MmrD3DpA099MjcrwwtxuI55BT675rsNXZLsGzQjdwuuQhSSVrJHg0u0IrwMYsgaBly5APkt
NfmzpNA7i9HscB2X32EWrdPI1+YtV2dZ78TT+gtgkdiW5U7KswX3CGg3eBxrwp/NLbIhc/SprrHO
lyH5DcKsxV4KoJYdSyTYMdB286LCS21xTMxV350cvC9LNGibWaUvGM3WQVsjdipz7UfyZv7NhjjP
afq88MDvddTPxBMwi8/gQpMBdLXGWZAp0oLx15NfCKs435yzMzzkuJZsyHQMOY1cUrLnWfi+UI1d
jZz9ju/MWvxXWWP/rKTbfgpIUltvxtSN61Qs3O+usgKVd8PN0c3l5BrJp2u2r1GlA3jOsLp3YmD6
5Whgm6ey4QMuEt8D0/hslrjeNxagqfu+0sezVYJbYiQ8bspEg0OqMYguEsYRfVFGTH27hmhImlIY
KqxHTCB85gDIGjP6uMkKgkAywUSfOVHGZoNTeObd8q0ROMxQGQM88z7ZQdbB1NDmBCnMrLNzkwkN
kQHcapbTP7cTe5Q6iZ1zpuYPznNj77Dq8Dn29Ht4ymoboqbzC0wLkgcfUyr9NTummJ78y8KeyYLQ
WOc+3D0bYm3b39yhSTJTtwzKlloN2zchMmP0OzlTHBClsxQB6433mvPHZ7ECiiacviCrgw9jMsQS
Rqckgei6MzSLljCpJv1HaG17rjqM+IrojE3E7GbTDKTuMXgC0syg4GbOZfeokhh7yKAL89Ex8oLS
eKlqfy7GT5NjapuBCvaBmnyRccq+1ZD1zIy2tyDmKuvLiFxxZV9TXm2OEl6I/a+kFT6rSM4gIm2L
hYmHh6MVMVZCwUY2D1M68+yD7Pga+rbyToyc/3Vxz7DXddcNZYilDJ1MOG+zbuieamitoG3SBkAR
GLokI77RdqL4eaii/r7Imy8I1kZg1R5aZcVVTR1HtB04ygHgptPMLF/6NyuHcg5FL79qfZNX59xI
86vOBsnBitJN8DkHtUsHong0XNJc7XFxGcIpvFXM8KFwFdSKet+9jKKlKlfaBGi6WvHvxmtpMdKb
DXzFvW2r0+J46Unqa7nd8FmwSKV3NqJ6V0dpvG28rts1g9McWNQQg1MX8Y6aAwd/6RmcfIW+8Rir
b0Nlv4sie0UP6vJQt3GwJKFxIJ7HPniTQf0WdpO7Y0U5Pw4mktDOGc0jxv0pGNs2v5RTA7evdZct
qrsZvCAYptSMPFKOJIp5S05XbfHcsxPxL8go/CxbgGlTKtgD6AZ5r21DrgOpqT59L2cm6MtbLJq4
2eqhbLxNo6fRtYGNzE7GMTas0YHptuEDh4lFvE0oTlJk6WHorOSwwjtpbkgSE8qjQSBCIEgn0LOY
Zyp/nJlgQYFB901w9xZrT8MGkEQbO64/LCGKTbKGw0xMcXddxEx8UECePeqUzZBW+cmgMGK7EaX+
JOr2PGGJO+t2YnylxNjwV/C3jIRVBxAVy4NrDdlNUJ/tI9XfUqLv9krWYOutTFw7tbo8LHPYAkhc
zvgtrJOUdnW0NKxRpRuSRNQkzWecJFXAdC7zLSpRQmhzg+uFewCGfUqqhT48mQMLGUAW7Rk8OSKi
sGsDu1hWaYzAByJs8puqpeM3nQl98dJlOXheJINhsOL9mI2smJe3pR6aAwEDZYCrv3/ksJ5ZF2G0
VnWfHUwRJpfKaKozoApAcOZQ3ypbuWy15p4ib2EbW0fqvm3GJ4vC86BNJkOxTrPIBVu305b+ZXtN
e50tvFiF08ljOxvzUzX0TJsoMHyHoqYAZ2TGKr9vYslj4Y0/CcCE92gsiKmdV1u9TDkXqjH6yYdZ
7lI3Cemex5Slts4/GFaKWTFaNxqK6KuzzWJPMhVxKV3KUjciiDJVznCH2QAqt17r3Gdhjegz8k5k
0XgnrmTjGKWqwiCQwwepUijmXMtLm8578qOaLTV+TaxkNV4LkacHDpF+LRM1n4gPSuVemw9Cqwok
DZL6eC5B4Y5zvJHKfsmq3tuz4mlOlWzXSKhap/sdcG3JDuBf6EGyKENfS8bprpqiEmLvigw2vZKM
Ee9Py8R3Q0/CfvrbNkleka6WvY2mld6GeR59vYn6ANO1dU9UoBWkA6tdw46Kk/JS+wQpKtmrPH1R
lpPRiAr93NrGxBvQwcAoUmAWbGxYNyGClSMaXLZX89Gww+gtjeafoqs/8ODFvqAC8POyZWI2UAqw
E6T10xp7s7LGUbQ4+n0U4nHwHGLqS3sxNuRYGNuEk+haZG28SeeZBbmcXoYyQwC5xlCX7E7vRhnm
YHSF9koIzRHp9t1cimTHJuCOWDx3twz252B08daeuWldwVccVlV88fhU9/Rp4s4DQXZD7E6g+gS9
hhxIbxf2mftDwSYAEjol+6IUdIvmNse5hfJhzvYnbJbqgCAdOYkXQoftJ3NT0BvvYpIAeRTMT1ex
4KvspoZBufZmtf6+WGNy8YqQgL3KxQLFMjzZ4D8bkW0xHUgw6fjCIsu9qpR5I+cpvYoKAuAS4yhc
4rgORFIR9lY24t5YVwdeQXdoIafd2JKItGyw8puMpIuLe3yrKdm38OQaRAFriopo7cMSeqzfpWb9
hWAG1gcBoYmjXkEpDv7iaD+21B14eNWHN0HWiMe+v6ac3Ael8dtEJgOgqrVe0RHEq4lxOSxEPPpy
yW/uuHRvkle2ZTjFB64b4VkjvW2bdvEHCh4orhYKySFxtiKKx2e3dBx+CdCjdspsCQhOd6w6Z9m1
IFPcbngtQ3aJaiTXRTR9AsDD87asPULfbYY88GLRHQ3y4h96Pez2bZoUz6CZzC2xGIYvIpu4NHhf
hR/Wo/y0Db09DO5svkdi7l60yo1g9JVkobE1cfGPZja1LVKpltYqcGNmhXO9VkSNBCpdyf7WmMXy
OAwDhkRmURDTVxymSK+mrNsvYo2KC2MpixW/Ez7DquHRrUd4d1Hhj7QM7DbZgtF8Nvp32rp0PFgt
/y1dSHaycJfDFCtnZ8Ym00U2j6Vm+aWHOKsuoOqp364c32IteiY7CLj+qs+ZMsaBMFNcNGhyfHUj
/gfIamVQtywQaY/6rUUI/b2txuaf3tXDK4CiwVd0u5usnKC76YBtRMct27qafkezGMH37h2/T0eo
lmk+bj2nF0HkIT6YwiIClCSNZ9Gbv7rtKfxAxHBOhql8Ierw5mGT3LR2KQiaxUfdSRYYAOBJ4DCo
ehCrw2VlXXEQZsUyXxvUvRmOfOEU1UmbN6rfDKCa35FBGbtkcF7cVhqPplUZBzov1DkyrTngK24W
1w6JxK6X3TzmirCH8CkBN3hmVZi/dDayimJ2s4uQJ1RRBKKkmnoD7O/4VemQS1jS/VguYjIWFPqj
mX4irWeccwPhRDngE6Ht6wyfE6gwKUv/8VXlO4GciP3htS6+B6HuwoUs4u6BJFXQIrpxZkxDYil1
S/QDRZqrktFvBqFr3em7xL69IGTc2bI5WPKZaApihngo7adKnG374hT3UXxykwP014QVkg4d03MP
dk2Vd4F9H5JG4OVkQMfWJk/eLRJcTI2397BkB5n/eM6NtmuT6HQO7YVBpFhohfRzx+iz6IOk4VKB
LcOn9VU4t1J/Mempivs42bcORax9nEtyPbLffDxkDKFazTdaFlTlZWaqlBzF9NAxZOrZMGYDQd1I
vlKutqb7A15EjfDbals4v01/mfKfHtO0Ed4t0bfIG/JsSMLwUKvEzS4qnyMy6euLqNTRZlEtrZtT
eztuvUsZruqaMqh450G7bkkTPOv9bmp/ZuYXdoqMkb5KH19nJlNtFIwD8gIaI7MhiM8n+uMg1Mma
z27MrtXKtrZ10LNbUT0XPDoNjfbV7Rj0Q/YbumxbmcTfur7budty+Fk/NRn/0WQSGwgKYQGdH9ju
fdm86ZyXUZWeUmM/ijNxHsc8g3FIE83J0OvfKiYkDhGqALg6Qx4bn8IIr2MP2XP64QTa5BDmemZx
VnVqRu4duNkpYBS9eC3lUTKJIPJuk4TjpjZPMUojvjHcI1tedRrvavGgEYRpfUTlQyaOXfyzQqFx
I/qjzRt41QwSYa5evm6/PpixjM7NI+KotQn2/bbE8zy94pncsOZorWvo7ivWWPhhNMQ43V6hn8nt
oBM/GSrFnFsVQnGyaEQSXcvwLrEIv0GrlV5d7nFJ+IzV6vWupN0FnI32Ky+1hg3uYL3Eg10cme5+
GamR3sH2C5yF7iq9jgS9uqRqUXx1zYQUynpwbc3PTWJXM7I3OXTAIMtLaNTnGLqeyA4ZQfMjiUrw
sECwE8gBhgRxLsul1YUwXU1yYiyOPO9lqDl5PfZqGYPUcGMNLyCGt7BM/JpqUKV78trpofipVJNz
lOB7fpoI7smvkkyMiQbfbt8VwN/41LDfdc1rClvFS2FJdff29KJ7j3W4Vwgwl+qP+eRea1715dHw
XhCLL9nfCDqeBVYJTg5OxUEfFGq0/RpKYNjgpuePpH5JiGcb9EMYTUc56n6KdKMusdh70LUZ2lMs
sEE4zqhuLORvHtDxpnhqxWtrUl5qB2rbY2msJHyo/8mv1Xts7HPo3th4CfmrhmKTy38T1LVcXRY+
rT5BC8JIZw595ObMk7QHREVbQHsTTgTP+yFli+v3wZE/iP/8KAab7cAtY+C+GPve4n3juJ3ZyR9X
FSS7yTy+erOgIuFA5DtA07TVsiJIWu11QH4Gf3PjhrfUfpji9JCanwZK8LmAH8rwNao+ywFbx/AM
0m29Cqd1BGChetdQAlQbjwQJlVGR5gJpyjOhkjqdIvj5Yr5aBMKZeKmm8M32UGbE4SmEiuqEmy6B
SE0Sghlo6lyT++OujMDhQUBGGxo24SyMKFk59+vtWC7nhgicmUyz2N5G5mtRkmTMOzLR8CAIKCXM
6B1LTz6wZxm12KPvoItaeP0j97MzVhnqdJfO3TbXwn/tUG3TmCVDcZXzUcvf+vHb1g9zvhcK3h1I
Qe+rtB8gB/gJMNDUBMsoTw19YmHvCyJeRmJ2UgEu4Ma9mkB4s/1s1PzJ+V44c8f6u0mfHftCe7Gx
q4+o/0BKFtioBlAwILm8WxQa9sOoXd3pAIqic3keHnpCdfJ3rfxgarWtLHpc50trnyKelC7Z5fne
UK/t8O0U1X5GYovYAH3bk0VKRo2+sNB6wkoVRzYIpfyLpHCnheJYHtnPgP94aqu32T3nMNn/xxsQ
y0H7xw9GxTj8q+yHNf7M0w62fMymP5YfZfuDvvYAbJj+Od/oxk8+k/Xm7ef6omouT07xDpatg0zR
VPslf+6ZoyTLvbQfuN121NM+MJTwr2Zk8geJlLDQ307bF9GrGm76/J6jEhHdWaPIihyvO6zCYuQZ
CSeSBKGqEC4FRNV0p4zIlT2ffgfVsSTA2ZTxuTazhxE7JR98vKN+8eV4G0aUgz0zwvxOeEwgFebV
12Qkyc/+dqbfFgGKAghsTzBcl2gNewn4Mviz+tXYO7gksnRoq8fY2qIgnW1tz3CRgIE3JGWBDJc7
QkP2yyTvQ+J12WsHIgVqgcopk/3HLMxdGx1z9519Aa10tsvttzj8lXedR4Jqfmi/3GPd3cuKPzjT
K2+GfN+xkcPOdBzjoxwQGEJijZfLqucZ5heTUzXNOTPWA8L6ybmnwokUw/jByTGTkhNVPrrw9quU
D/mDQ8wjKoyQqSLNtpLcVc4WV2DXWz4i+6ntL8r7hY+eDadoupA5tpHddX3S2EjzEB09Km7jLqke
Q4OFvO0EZCfx037LLJip8piVjO0/j4kYSxSunsZvIhC2yZdKrxXaAzgpiwx6vHL2nWHcz+LYtLSy
+sGanN3AtWG6J6Gxj2h3lrqT7EjG5YY4FV363dw8zuOXI/jGfGTJpxaTFu0iqCfpo9Kufb1l+x9A
MPT14WN0zkv5ANmvZDFYxZcxITHvi9mPVhCWnh3z+lk3UV1+6c5ZWo/h+EL2SBkdF3vXxOc8fyQn
ABSBb+V3HoPZcrzP1IOF0jbpPrOk40twtt2Xwd5P3GJJhFHlxTaeI/XQDxc9ImoalVT3ruQJhky/
uNQrQYKjnW8o+MpHzyCp8FYxVR9snsf3Rdx7fUAjt7W7b+4jdt1bk8tMhr+TJBijuLhEm9oZhHQ9
CxpAlfT5VneLU+CKBtxVZW2EvpM1Fhl0USGXs74mCV1zUnSi8tg7j0ofL4PxGfXhPjM8RtXEDTV3
dDS+dBr6HuLV2WBM+h4XMhFrVUCZTsHM7JoOQJM6Iaq0JfEdoQQbhwvYLR5BJCA+fSE7l9NOnSYo
11n7naCazokkn4tjLn7jwdnUxpviADB0hWFc+cykcwr4iW1iNP72c7zVkhnP/3yv2hxsEFNchmo5
v75oX4mCaqvx2HsPa9I3ARy7hYClmYpjcgIHAmclnwxJ/PrYPvYRtO/F4pSJtk34MdmI9seXsLpm
oe1rNfE9jKoW+29o8+0SP43VF6nuFbT6SnEelIwwG22b6PetZz8sXnrpKiINLW6sKN+EGkJp3vSR
BFHPQJcoOfF644Xk76AvM0DU0bdlsrFSv/VANLuNZB85DTciAdL9acAFy2qbMxdGNwPngh9ZoG0J
CfB0GB6p5mkY3slnkt09RGvEF5zY4a4pfkwW7LArWXn+lW4ge2svwhCKraITr4+x0+8G8VPXDchZ
YsVWsFefN8eKEaiOLweaMXpe7V1T07Es+iNSE6arU/TXhHvXPQjUbRpBJPPERRY/zwYc07IJGPxd
OngFe2exkdP/VS4ZfM1rJ81XI62/Fl2Sud76lvlT53+x7ZxtEPcRrJ48ex+bhA4dvRtbQHbNy0D2
10OlcfHGr4n3Ehsi6Bs0vcu/CV1I+FzMf15NfhBuG/HRg+jsecXxwVqOBT6XmS4xk58RaYzNVi36
YXCGSy+fx3onE2oVeFVK2whWwnQ8evNDDl1ff9nmrSbKl3VbPJ3rcpeJ+94ByHq0HQGTfosLI0A9
4XfUiLJI9j1heiOqPkO/dc25t84Na3EZ/+Sm7U+MkDvtaLAprRjkKvHiONdBE3uEnxudXgokDbBa
PnncKigD/GTtyBjc9K+TCe2+J1oxu03uD1lB/xbA+FZugfC8K81nhKqbpJyY+/xyxlvhXaOdhXPM
1b5PCfvjtbE2t5dHz/7rSWtlC5A1uzx+G53QX0ZOI2xIJ41vERsD8gou7J9N+7eIKpSiz6xLEnRu
GFcgO6nsT5+uev1so1UtLkLx5VR8ofU7WSH7OjRr6oF7rlp6H/sy5H+mlNuIdIKGeVXyLHu2TYDh
q/ohlC/paPvDfNfVIet+yrI3gfJrBiTkMGin6eML0IZXB7ptWTzlw6tWP7nN4zjvBwzThesz/WWG
frIz/kL10LQfBh2M5Z3bRD+WTDPSmQqIVJ88eyVZ835K7irtjCOQbOXHzDnn8l2BvV7mznckuY1k
8MSAYQnCWgR7eex3JsPVnJY6pq7T1d8AF7/qD1F1VSTeJSVtLrd3Ufx48PFJPt4nYk8emmmQ8wwR
OJq3tSKVLaoOffI6QMHH2cby+jsZv7yO3xDVgWa+F8a/uhn2sTlvTf0I6h1NF9/jxe1vvUZkKPxG
WSLYAG/cNZi2oZovZIDIGv+FRdJNOv6zEPbNegqSrb/g6joxbgg3WPleyQrwF05qtNTpKfSY7Wvu
HYZBf0mLS1bO7MtxOTLvIcUhmQNjaE8trD/eDwdxg5uuyTnNgwkdqhcadrg6yENQILXlp5H+5zZI
kowpgE384UWYh5jFFuRCD3mxR1hxcrr50BEsoa+6JpKB0MZ3kLFTQ0ckvXyL0Lhv0KHDY6YF8/Zm
25GivEYADNu6sA71zMPuzOPRLaP3firfLUs7eMsQuFK/lCUBitXiMw7byDl7YJ4ZmMN0Ysb/YVMg
Sm84jaa6EX22Hcd5l1QkDxtOCQlOBm6oHztXu+RpdI5NbVew/d+wzfhtNLnr8+kxmnUW+SysRsNf
7PbY8tQkHrr53PxA+UItQUQFt3GzSVLNB+/1ZDkowGJ5LMz6c0pdBOIliBEv806CCxe9t0/u+qbW
zGABKe0D4sXe9zfnt659ktZAibwUG8Nbu7nsnfXQw5ikOzFhFXDm07JEB9RwD5mn+Ynp7YuG3HP0
x61or0XOeq9gSd83hykMH4xkANIEorFf2rt+yc+FNhDXW2xDnRAVhsvknZ5dDuhNtIQPKAqvE+Sv
IrLfjKrbDFyaXWrg9EOXY0Rn7EnbflYvAo7eZCwv7dIGHn9HRx3Zz5HvTSqwODhqgtiWeUGgQ8BG
5KGvWPaaLS5tmR/MlucUSeVIAmXjOgGry49acw9pOV4bMfkl/sqWYCu2mmSvEqz7ipr/IJvpkXHk
2zj0JysNt+YC3VOQ8AlQibZn7WvHktquZSxPnoc7l0h4rXu9/+lDe+8Z2iHhPol1mwRtc02xYlak
71C03zSbK1jy9Hbzco4zqvcUD1wnxYOpD4H8P4AFxqfVblGX+XHcHOq2I3Cm2/f6ROAIKVRs+Ain
PDpGuZXY/8x0fX547VzM6Jl/PdKrRuGcWrFsQbvdyZKKbTDGp4EhUudUu0hjJqcz+ZnsaZsxhGc0
9avP3iPh5pVvD+QgU8P9NiWft5sHlc0VhcS2NhCdmZSQRLASxmuFc2BPiEgztB9jp47pmG29Jjvq
eoG7U+3rqfhgq5wRYhxH/DbarmlYxayaQ6MAdU7YxtYZJ9Ch4Y61MRHcYDpiFYEaL4k7CrkNJH2p
IZNz6o4kiUT7cJiILPY0REV1kE3VuYw4y93lxUL5OnQUxDXYdAKqWH8Na1CpxzRQ15sz+qJjOkPe
x8oXejENCTnV5XJEOdTT1hGgKc0nIrC25Mzck/GSgQdf9nkTvdV8eWHUg8rqb4XpwPW08grKv3oy
u9d0oMtr8ZELiTOQt5Mjo66e7C79ULNEC0jctF0cpjyC1U9l1VeUdRhCEUAWiM7y7cRSKRTZpWEb
VnUcyVQ/fD0U90fdV/czqsk25qEQhe+igkDAimkbCfjCKR8mpBTxJFQ1BQYNjt3EpyLsNiqstkXJ
bht3A5FSSCIrvym5iGAhIrtmOF8FceMeDAas8F0DNUxB2jkbIzX3IPq3hl3cUWaecPnSaVEUd5of
AdpzDazrjcQrhNPSwQSZFMzDLNIBWRAgNlAlyVMYsrr65JFpWK49W0yGaS7ag0XV2/T5H/x+4qXM
5V2MrNuG+TrQGS6MZSsH1bML5hqlsduB8y04MSXeoaJPmewZuPwAGV8Nz0VnWzNdKc8tDWFbZr7Q
xh0nw3FVns9tszXQ5nlj9lr16tRPSvfRy94vcUgYk5U/ljYyRVQUdIY415RVvLfCQhWCgSY00cQq
oV/rgWG5ywsls4K/0rGepSRb03HjPbasYFRsfhc+RQajWJO2YTj5sAp3ZuhseumiJiBQLZNYyEjt
HJGGO4zk08pkZoIflc9zRuKUjGrcIPTiw1kzmJcwqOD5ZcuY+1KzmWuofCtxJleNzrWLaSh2tyi2
/Gha+/XaN4vioru4jAUnS9kWiJUMknnlj4m1xJ9Ty48tBAC6i3Kaq1Qn0iuTmPXb9rekEK94vdoy
8oFW50k2Qbjogcl4rxLmVTD6r0k/3kQDmOGoMc6FtTybyjyg7t4TevEEAPjGVpg4XxzJk9z3WjB5
JTNRNR5igmWjTu4xSm3xkQWhp256R6nKHtLFGQi15+bk2kc1ohF12fwJfaHhwIYhYzbH3pYMTd+i
hot77dEzad/G4thRsRNkR4icPcHOJnq6bbA6G87em/5Z3F4DMYkt5sgWjS6xv0O+7SRmB/5UkMWT
dJTCVrSgfbe+Z6h+CO6/+O5xwOIdtlAfd073nqF0NDN1PzKg6yZiF+cCb1d0Tpp6j4+fFU/nyym9
t6zyKHrscOWwN6R6xPvNPJTtLIv7oy6No7C8v1omBHammG/i4qkERryu2E3dYybDQzF53bFnXZ6H
1kMpui32eV5lm5M0iNrQ5ECynfdZYxDftc4dtcfHiJSQbMCBIQ+irHT9gYXBYsl7S6vwsvQ408YO
VWUcPXvFdO2yHucg4n+7gjHez7xF5lDuGTGz1kiwCZI8mShWDFwOFsZEhNfrQkULSBEnx3QsCYKc
PwxFpq07IOqxHXibOLcNP8l6SuhOPxG1wCogrCAx2Oi5GzasQdxNhAEhXAtpUg1vOazSzdlpryTN
7qGdnZ1+7g+s2H7cydzZibpMTBlzywiqSL7p0bDrw8a6G8eS8aELxKL06GncrcNOOZRkrgwgdJ3a
3UZr65jP9PJ4UnXaCdm0d3UW0oGLi1klf6Xp/nrucm1AAlfEWVlWS11YnMYG2oVrAgoklp6sllUN
Q827nV0EaesQiJmSZBAjjIaZybRsTDsibZABfKlxY5Og3jGgjNbLUMNtk9CuWs2M+Iis3DqNKeXI
01ISUkZeRwGiht1kENxbkRjH2n43ZCxeW8zkxdSURyu2fAOaQj3ZFN0W4xVwCYvJTLwb9k5WoLHs
kZyrwsqDHmzKozbjzVe46e7KSoIfVikHs6nfPB7QKssbwivddU00GDfhlpW7I6Sw2+dJjJ1zyNxv
1br/9Eb37nS7ZgchYBa+LiZrLMO+tK1ympcS3ccbyJ5sP87cBqPdI42WqIVMMMiH0CEHZFOXKUHX
ZnZfSmRg8AvAU+/DOCouVg87FCeDRrdjv/eDVZ9J7fhe0rbfYzFMMIwXEjdckxJKFof3rhBYO6Ml
nniCYgNBHoM8A1KF7r5WVWO8izlyHwxrzlO/nxpjbzHT9smxj/eiYOKQDqE6DYZ9qjxoGFaDmXox
RvF/tN0Bn0t+reGA7NvFwuOG7fLAJrYL6tRBs9Qi2pskluIOSyTiITxMmNPaa278klKDylaRz2G6
jvFFXiCqrQFNfFR17PpUFJ7ahKY+T/sJG6pnsHrCRP2IMi0+qgaPATOSpGYaW6vnPu2bW97aiPmR
1073icf8WHgmCBcDu85NgeFwwZdE48NYJc63zG0oJXPP2NMlZxKylH0vbCskCqbV0GKP8xOr/10U
EZbnzA6Ih5asmM4wWWarYcy/XbEsu17x6ekZ+A7cSV/9pI0R2qiW4c4AbAAb5VaRfcJacZpJ6h7m
+OYsXfmXLh09blIWdKGWIT2E2A6gEfzCxvycIpYIxl5/yqfxp9IbdSpscc3tDDBH7FAPqiJ9HMb1
vu1cTMY2cJUHL6mcvS067JHNKN5ZP3vPKJSnVygvxD8QzcFDMQ/npm2GXUSyzFn3ZP/StQarYC9f
jvSR+HqQZd34rlgPBRSCoNSN+kdHMLmvl2k4FKxO4ajKhGdFhax3msikRB9N7ceRRXYUKSbcPqGv
wFbw/9e+gEfBsZaqGtNyrfP/VeN3qsNCWQlsB3M2nxK3NmC3oCChdqlS7YRYRWc43TKwtqOcQ0ow
FGYemL3ioV3Fn0th75DMJRdkMcaW/JT+VBXAU1iLdtNxMHJkH7LvX4ZpwJnhucwAda98IZKM8nTQ
OKNTrC36JlMW3jmF6R0lY2shCbG7fbmuearRc/55SZMFqwEMFsBQ40hMgSXLlrIsq+yJQUZERZ3E
ri9ITGRgy/FTgLl74r/geDLYgJd63t8ZwHQ4QKd1Fy0jXHYMFvbtkPxCq0+QN4+MhYrUw6xQs/+K
YUGx7qhIgctKXo0wWxdgNJGHWT5z5baQHuYY1a3LOFSpfr7XCJlKGKCf+mQkYIpseSsB0K8cKgvH
qw5VmX6b4fKcpxM+luuQyAc3hhqJJRMchzfNKP2Q1hyipuQoN6on9R9JZ7YbOY4F0S8SQIrU9pq7
nem1vNaL4HK5tO+iROnr52TPy6DRaPRU2xJ1GTfiBHMUlTEpR2kV6vnBi736qbAq5INEvQg3Uh3f
0Hd4ZUpI79WxBlWTFsKDd62zL+KIbMjgL49jUNGe1Ewhpl0khp11qRuNuMIa5t+PYpENQUt3uplf
oQek04E/en+TDWvH64/+ykRoml1FBRPdkmXyV0XJb+aT9U7auvkoEYb08pqULYI3NetANWJ4BiTL
ky2RUw64Ko7/9XQSPgsTxj/j4suEpXic3QRx+BDzDfw1z7o/awdbYeXQ5AQRMuI8uZ4X5Sr31qMH
Pgb6xUirQxKoZT9MN/Dd2OwndA3vmHpybyvSOZIA2o1v9kNfwjEg7NqeFIGiLfBsJNYlWdiQ5J3o
SeAitebWxeuIcEXvWZIe+LUmNw6twxT28GFWueQBXB3pnWdwDtieuClcyv6j6j8O5Ed2M0yyu07j
JXaZz9aQynfc5shMvhUUezsMzX63fjgr6249O4pnwvu9WJ6W0c32EwglnLFcWqC7x0j5DhrabBn0
wPezLm6Gbdfr+Dg4vUb4ybuDWQbAIV0YM27MsmLsxnM1ZpLkSlUy1pGfYEAn20cVgYBXlcY+OVzc
Prz1ojjgj+X9MRVJIvbcm97N+BBRiYkrmsZXkwjuMBUTcuIEXyuph10pDCXABXU1THCMqUWkUQvH
eNi22QKfSBCviCPCt/jsuu2Q9gnGBf8pITWSbNMWv4TpR6IiRZ03e1HGcb+b1vaunccfAcd7evaZ
yLAgxPljP6vyZug1SyKSShoVPb3H4Ka5Tzju/K/iMw7pS7l/qJL7i4QV7du54mrFpF9so5itX5RM
t1Pwxwt9vAVVB9JROK6DsxZmOV/z6r3uPPeJfIP5IHEktjOkBFwH7u9xbHK1z8pZMvSNAMcSWGY3
LAzGm3DFbaOhOT92V9Nj7iJQBdxr9sFYVIcy4QtMMIuAsh6ix650MTAO8lwWdnggJdBircw6BBvf
IWPTlh/hWsLkCdsvbq0GT1JStLz2TCUB3BC9jcqB0zjM0+IOTgHzhyixOHh6eWhX/19ssutc69lv
vL1/2wXzk+2Ch8h37F2cxgR6ZcQtKRDdNO6Bv+kEHIM/8Gxcm2GiHFHfWv+6LY8ccVJNLr/woVNF
5yeQ5peoeiRD6V0qA69hM0dzyv7Ttd5bhQd278mrAEZ7qXPnpvgew5nKXEhCrIdJS2xzAa7g0vh+
Hj1lScSuWtM8tyQ+Aj/d4L98eCyJjT67EbsmbApM2F72kKBqd0ZuE/cjHrlGILLETcpqwEbuD42E
z6DAnjttEAfb6VHNzqXui+4tjr0cy0OHIGAm9aJwXLMBGaa/lTsIdsb6dR4pra2D6o06kvROp4l5
9bh/cIe3CLWKcDoFs09L2zwTrXopQ/JTmswkn29O0c3ade8jtMv7Kmfy074DxiiDqFPoZv7sFK7U
b+I4LysRwepBtOVbl1xjYkvAOqueHRnge6e+GURSte3MymIg5EsRokxsqmn8V9YVkI68RozCHuR7
rKA7AFS8K3lipm2rHBgMgsc0PsosNnsKMjWGfsWgPY/Epyfm0W3XOfXRz8xvD1rJEX5GdF7G5Nq9
EmFe0DnAtj5FOFy4HW2hdIFMG5R7MqrBvp9NUSN3Nq+UZMeqJR0b+fCPauBqXxYTjIYVw3W5Bt8Z
StyhbrLPtq1JlCxcfNrSWTc5bJatWYIO8WBl1xFCvNjXS1p9t5WovuCjXU3cBarkXvdszIIkwIbv
65bz2qXkfKNM0D5TYS651Yu0W4Gr5S/IGdw4+XphRxho+syadOpOzhx5y8H0haZ2MbTyhma6mbc/
lrgM+yUGpJNgEH/j7uHf9G0LWILSd4bXxtZ76U/pET+tAHxIUeijTGbzXfJqF3sndN7nxf9TFWx6
gcbVB/D7oKKCyfuZVGmabe3OD/M0TG+ejHA9+wP+qCsdtCpAMnM9HF5Y374IMpK7MnYCAknueOhK
1viM3CkhB/GmUrqLThhHNMWL4c8U8nHgohPsp4qb86EDxnSjvJUEcBku1cOwoL11QTTwD3ncnBR7
cRq08ru0GJ7WnngfM5zLQFZ0+qkCEci6dRHsSZmZNkVtAAAQyGD9xO+Eirxqlw1jgH7SvS7+HD45
9BUdpnSqzrFv3D0DTYfOSddE6NGqsQl0Gh26OOp/iiuUDdsJg+IUOI8GntRfwFj2Mmo9nZU79DfW
BKjBcVj/8fWqd04lRq4gwlx4u5ptqXnMwGHNJx8/0t0U+d1NFmbhTdlTdhnqnODqPDaoZVKz37D1
Qz9zqlQTuhoKpbpqxcSNekgkqHgOvs7rmQHeafqAX0MleGC8+6Z2u89CDMNt10fF02Dz+M5VU/4u
AjpD3dkx27nIlsO0FKybQFndBqwxmAfpWCd90i+32hPfK+Y0B+rbRjQ0LVR55NxMRM1POnHN3kMU
2+aBak8oI/gUXMFJHvJHi1Pl3s515n8ZAVl18bJ554I52Aknfy3+7+jCGUhogdwe7ThmbzMHaS2S
8UFO8mc144e/ELgXuVh+hyg2Z2VJbrOAb25pwyh+rQIrnSitveDg9sctSRTWzUP1snrZyGmCNKkd
3GOOn/9pNcXrmllrM0Sj/heMHq8j0/OWIuPlmQCXu7XspzaEzOSGHT7SanWbRcuVGOS0W1vQ2Jrj
reTcX+d0PxiOXKp8ehoyyQ0NSSsPoY3kTgg2qmZYWtgISFcedpbKG/e8+EA+4jY494F0/80u4ebB
Gq5DY+ash4yx+28Bg+lxAfm7a9KOqR9qz8VY+VgK/QOkjLr4dGQxxWgbMS8UPoi1K8vGBolm+9A5
v9qg8HaFb0nHxKqmrG92/fDLN236xowRfRAu/J1RoIG/elbze1/p/NgQoCHlR4wY/adr3tNuHFjQ
FcV2gEN6MJP0/2X+s26KU+x781NXAoo8VAlLwTZK+Eq4S3/bKScHCiAcApfM2JDUyg89d0AiGrIS
yIpL9k6d18K1gyAkrbqGKuoV9QZas3v2nRoNJcXVxJTNFRud5LZ26k/AesWOmtKXcnDeZUT5Eibq
6QKfqn/F8zzcs4BWRA8TFCtZxOeIKB+BwS75RrKhiRrUMwn2uP/uFhgiLkW4G8Nl8bNpVoFgNaOr
rL134fFqQVqon7LrvS2zWnVKK726Z89NmvGvDRw/2zd5OFxMkEjUdTc79xi2bqGAzMdq8mc8THn9
Uo2ESIOSOtA+X9CXxOJOzLjEluJtxNVanWpgswS8qwL3BqrKVB76ivN172kb3idDPiNES3XuNJHH
pYqX04oD/pdmQ4rRfigPFKLR6kTM4CKLlSVm7jc7N3IkhSgRlFO4zPtybZ3dGgRzgJ4kMLn3S6s2
QehDZSqEh712Cd/HDOW9cFVS7Gq1vqlVsTCCGaWQR+MEn+eC/ailQv40SvlVpHyYlnZh0zB0y8qi
M2/7j5Xeb+zzboNVoLKpu3VbA7IpkOoxlP2EyO7q+5Te1qdYAF+yE5YYa9i9AfBa91U69Md8Tq7/
D9FrMJbjH1eirw0DMQAXj9mOBUG1HY2O9tValH/pNe0vRZtTHF7H5exvB8Xerw98+bDqNiTM3XuH
dszDfcl17bZq05FNHwuowa+ZDFLp3VOpFT11wjO7yB+pxXDQ52bMeUsG9NSu5foKZbc5rc0sH6Vy
/G0U5uMj2ez60LprtV0GaU8o/sW29XX8p5yYNtAlmRVWJY5kXzFrDBzxGRXn27nGHxdDLjyWYSMp
Q0BJJzOOPysMJa1eHgPbMH/N+dA+5HXlfQMOANbmId1XQB1X/shs9lbbOcd0CNKtz7iwI7c/7Xwr
q7u1XTAqqILHCX4htcETSJmCXotDvciM8HoS78bAT15VzvaNj4aj3kTvVATXR+cShkz+M5+GIxJd
c7SDqA6ZreUjb8F124SKWaUooIDOKCyZqghSkPlNvX24cUiaHZFvy70UWfpug0XcVsL0L5XhCcFh
UWGn9Kkzdhx2oqUWDm7NtAV4Ct04BGsCVZYFWFH3v2WadX/npbK/0N4NNdr0bnZJ1d7Xk/0Wvp/c
M0VUPFc4mKO+6whFrfUp8tv5cW1r/0wSGEAeK8edP3qgZVRSkxYkEDeFHOttz36jmTq6dhN2cVGG
xpWNtO6WzUAapwP4i4VvnfEfw0aGO0zrbL1sFlAOh2TgZZNI9DvZC0bKIrk+wBxky4J2MRKqWT+K
xOjXIWVQoyMu2NbT6EN3DKND6enqJBCqNnm2vDN2on9zEYbF4Qt0CkqUdoF221drC75MjCksfyC/
EKC3Rw0k8V+KbYw4yxyfREVy1Kvw3E1wPRD9uc/IjF4N7RczYneUHdiEqaOZUwZMfpUP13NrE5Cx
3NR8bvc1fSoEjxvQVKb/vQicuJkX38c+MfZ4qfNdD1gKp0r6L2NU3fjSfiwTZuK+j9UpnctXpqRx
GwrnV6kY2DbVrLt345dYfOQsL6bofzRVPDASiNffBS4B2XBxqntXEfocM+s9BFRZfHRtiSqtFaa4
VrLaSrOfag1ZCNMl+dbyBdm59OTciEU7N0msuTqzbd33QgPKC4LqFj4fppF0Tdzrd40PlmdD8Yer
K+qRcnCm2FG5e4fnY5v6DGydlv4xbLgAz0pOb0lex/fhYPpLk9XTngsRLr65yn6xyCA53uMGzoAU
p5uVFNRm7bM/UZU156npyzM2DP7ooJO48ifYohszyktZtMgq4Qg5SiXgChkJdPkL4pg6mbWWT2x+
8HMPNe6ziWACDp3r7yGROdPHOnoD8mqnfnuzqO955kAtpOkP7AyMapkC5xMrrBBZQ59llo1qNyik
UkQO4HojQRqvddwNpfJM5rCj47BSe0sA+zh1lMwlXc9eNWgQ0926YzN07RM0g4LD6LrnVeCoUSle
Y/yaWL/GhogFdqSNBZ51dNfxuUQ+QQ2pflmjH0uTtHvRJPMRqKf4Cq4GcvBe0fXtYW7UXo8h1xN3
/uT8keXcH7JB2w6oa9vv81xOt2BHZqoy8i8C1vG2qgTOXTcktZt04hBF3XJOV42sMMEqgi03HTrj
Cm5boHADk35BtakOCXYK4GaFvTR1w8VijDAwOYz+u1S3zPEC50Tku9UxW4dgnyxlPx6wobGMXiO7
Vb7DpdHFrxX2ltWlHc8RidjlEi41IK9YR+n16C8eUzT+P2D0XxGoiHsNTE7ntmlcmjTLEWw561LM
/BABh5MLxOxHDmP6lPlh+BinOId7GtceqE28IqnI0PM9KnJU8XxpGmzqeHRJG5GiSa9G8hFvx1+2
xN59XNv0QYYkAGv0YyAmILjctvwRKRtVxGoifOyxWYknhCqrVb91tD+eUoglR4KwpPr9RMAboQF6
bkGf+snKHYrJ/Oi4pH8GiVSLV9bfaZV8zdzRT3pq56cUPNIu78lBOKbLtjOn8rawkX+eamrjAlu/
J3QxH5KIWC+d7TPJoDTcj3JRL32zEoObGa6kM5YHd5mv1kt+rZVuPvMkxAQcOjzPE6+UksNfbrMs
UVeXDE2+EieFUPLLncaId1tcQwj47nk/4BTNw0Rmg7HH04jFZQzctBrVCMrDG6IbDw0dl2gVwHJK
2IO8KDLx035Ys+WDHMewjQZizXAUp03sXynlcmHW60M8FKplyJnLgtlxnPPbSNllq2vzq+4QnEzJ
xBrMDptfOFEnN5jCy6zJAGx007F765qBhyZPXMtCuxf+cq4yF0TsZPOXuK3+cgBDL6/96xqoyZ/N
EttfXmUaTiWaU7ZhgCPcT92PBeDaRdulYLDH2xMxrcOYTLPXusvh7694N+LApodUIN5rPxZ4OlbV
HPEeMNmH0U8SVF8jt0t+KDI7rp1szq3taDWdA+a8tgckm0K949OXYQZAYxSvCSAKrGpYegWgbKTS
Ndkp68twk7NT2CXdmqEhO2pEQO0quRWKH9m4Bu4vgpzyWVU5Rg/FvyfPfqMVRNyiq2lXUiBNnyxp
H5Sh+LQSIcDji2POtih2Tsx+I59Y4YqYA7vMnFNl+vR36fhsCVDHTq5j+9uIgpkd/gp80zUQx9uy
kiOfVWe0/GoYaQEWFhd6fXGkTIN34IdEMaoX/dDRjfG7S6JzqXru2LwzEMPblSt35iDaRmXPZz+G
BZ7EBFNRrqflXE4d6PysSY6Si9dhWSbkSptcGSCWNrjYzztY3Mmw12pojnmYe79m5Ze/liwBphC0
+ZVRoTbeQLAymdnsGCaUwOVmn/bu50R15sMCPhZstiRhHGu+W0ofZn0Tuz8zKvVOTMaHtucn8ldi
0+FNhgUOTAI8aOXDiGQ08F81OFgexGj62147+YsOmZHdUfkoJMbs+xo7maPy8id28uKpGRNQnXy/
v8KMgGoxcTWEDm63KOPEsvTggs9dYFmH2PrqyVdHtH8G4x5qJFAfy64vt0+gouWt43vjV9x53hUp
ZvvHScICccJi2Mqy/Yu0oH4mIznO2bbtfTfnzhwCalidArsGWQGSL9rfxB2XY2nS6ssvC7U3sx0/
asOlAgAJM/YcfkvIjvToxurACIGjJfR6ZPnBmqe0C7JzY1BJJdY0q6ZrhEXNKaeOLD5DFvhc2PEm
jEvnPHZpWD2Uod89uQhYKKhXBVhqEj3+iuvSLj5m+CKjbAFSPrGPOagPoeLyx6rNUFQxB7tUuOt9
5DFKkA5E30nAmzSa08p0sBkAXBkXdS+3P7jJ61PojMGB8PByBDzYn6aO7gCBG+urdOd5xWith1PD
ibHT68B5qm1xWWY8H4uQdHPncOjjjhq+skS7VLg57rgtQ6mfSdxApOL0a+QPow9DmldeP8N9fzs4
DBQrbZN7MJEU6kooFM95nXC3C9r0URIrh8EPpu3GqDw8mmCuiKv73THu1hHcRrB89bRAHMjEc17A
AeT4J7rKdmB8K9MFdJaufNT/a5aE8eAkWSu92BGruJjFeme7kb5gCpKPQF5BAAs+v7N0nXtqnKYD
Vy/3NPdj+qeN1+HkSVNt18b+mTx6OMemyv7VcPbwN9rhIPO5Pcz0UR88FC74VYk6yBVzbqUZcCvA
/wdN9wYuVDxoaSMHfSwX5MU8c48WAvdmUaSxp8QDsZDH435VQ4CflHKMZpz8j76dkeauh+1Chu9m
Uk58G1o0701m+9+Fo8PfeunZHDZ+29zA+u13vuvx+4AUkCSflbnCkzu/3rN2iE9BTsYmpg5lX4sm
hwYROKciTfJ9lhiHwzWp92rBhty54b9ROwCgrugv1B1wPWkBtUTmfNnXDo0QugZ/ibTAZnNwnhPR
6PO1DvzZ7ap0D3G92BA0wZdgPHkTF+zrZt8Nn9jkUDsT+p9MFu4F7r9z9kEJMqTAlNoqQMo7gsE/
bOOudimqwraZCGAtDQ0tHUVhYD4WUX5Teri1S5hpfnTGaEmwrczLj6B2QC82cUv7H0mbFMjL2Sna
9t0zYGZ8AmZ7w+P0oBiBbnMy/9vex4FS5nlyF7CBusw8+nykxhmfA+7/uqAxaWpABabeH/ZB6pGQ
+TfmPvQ4+s6P0+yPuy5R/jHi+ndL24Q8h+4yHPj+tsdy5fDL+zoi31nNmJR1dsiKIfpk+2Y33CPF
hlYwjKM+BRUUdw3brEcy4QHcQitDL6nwTrbwQTasXPI/iK0wkDD93zEiFltu46TMHFaDtmnwWDoT
Qn5Y6+skF7wAAiAJAScI1BzEQ0Is6TWEvqTH1J8pd83pVst955uPfKbBiXEwzfmqD3kcJBdcrfj+
VrRRTmOMtLLRB1dU7wheyb5DSNwuk+swcDrZGeUu3S9OwMBUteLfmkavPRGXV790eKViANNPgbHi
jixxf4jKjJmKaBvBeUVNN5DizRrg36ONMNz1KyaatLLeKXGxkiSAE3pIHgH71nsFLuFdJnCiuZVM
Z1fwdKzN2u7SfIXilZIOrEXyDHfktFKjSUKrYz9HaTAz2FIifpFXdJ26PBYVSWpGAzIBgyP2Qwn9
Nw3EvG1ELW4QeIFQlFl7FgHn0Da69uqoeQkeHIEDaEQRAvxFYKdoguNsB3kP2DLcJFX6U7Ul3B/2
dhd42+s2k+gEkZ81p4gVxgl/LUADyVxzqFwIATar34aa/Tgnb3qj4CcGOPsXpucWouXGhmOwm+mk
2au6y951vdD8gWqIURMN/zZ0PPWOr8k7DNfxYpqm9ji6qM9IYvq8kh8/5YC4DpXFPJtlE5yNGcew
1VXzVmRB/ex4BG25Oy8YtVC/i7J9iRbrHjguYMCxeTmNhQieytRpDtg3gjecnAA8ypBNFI4EVp2N
JK/KgsaWBoo82OUDnXqopZY96S68boX8NVIrENcCz3ItO6wdQ4ToHI58JHCQXgtOhfOqiwpIRZn2
r05lQWOxI7wHEM3PemyrJ/DtwDg0+MhhbYdd7M0tAHCB/l705SUu2/WlYRK7UFD/OAOp2OW1+eF0
4a4cJYbBECx8TJMJIBHGXQ97z8ZnYqQhA5kZ9hriBE0ZYzndtBACL3GFfNN3iJP8MHEaWyWxD4/i
CFL7Iw35PmxqkwI6xvgVl1MrdoFX/AP42VyyNjTMQ0V/HAZcu+A45JNN5i/SJL8HsBY385oubyNi
+Y597HRYEsB1WT1GjAapf8dGrTkO8cQdhXg0JAX6cRJaj/5zYhGLBsgWIV5sYclEm6JgqVi1frNV
g9/BGOZb1Nsq/C5AP166MGN3ODHYCrGmd1zuOq4pmN2e27CojuEU6V28oBPNEsZHO6n8F/a+eTtz
vjE14/KZmtCC5UTPHOoMC3gTBxfrtgRki8vaPQ0CzAnEfvHptcb7k7lXdlZAFsiHs7LNQZ3eyXgO
tr4plkO9xv4hFFH/ns8DmkLAFZnmdnjwXmovOMzlN6cAIdNBWHaEtf0Emq7vADfyQXWTgWgO6+ey
jqoLftGK6aphAula55ujmKkL9AipDBEdUwDoZxZ8xd61ClpSn8CLilFU8iLODrLLJnpar6DLYsIB
jdkNmrVC0ppa85Zh53oXDG74bgmXBhOq1SaKKR/KW5O+sguOGc3L4nmmReQpAkGPs34ZP7B1uwdw
a1xMfI3Nhv/J3+ZA6ZOHI+KmM4iW2wLFBut7WeJ/zcq+u3RF3aGbdNUNR9b66qrWuXXZ2x/LznDO
MLFIw/iEEYYrYh4QtIvFF2yadzwBTwZ2Owh/RKYyem3n1yZA3JMoOQ+dDcJzgsF8a0bMc2xdUx6V
pvnOpS33RVI0dKcH18Q4TaDP0dqIG7cydCcg2B6VW2Qv7jUCJgKZXhDNip9KsYQWmMbuRYO5tJfG
7qPRlmcuHM3jait9cGg3OwBkoY/AL94yR3XNdjjlDUUucOIitNoQiZ0WlJ2XQE4+VeFeYXDUN2l1
R14VEImJWY20o0umI0eMCCH8XJEo41s2XbEaIWjTfq5wk+DtZBWAdc+qbIWq3zd7TpJsP9bYJ8lp
eAeeBcpjqeE91L3q8dY38fodN6XmEbgaOuqsu02GJMfa6kBmF/w9yMj6yVtXxVLWNrtIj9ExVPy6
/B4CgYhBecH1eUNjFl+0GHknP2+eY7v2B0dL9Z9fjnD2ChRV2ohSo8J+hnPY3pFrSr/5xNk7rCAY
dYCBVmiVRKgMzQA7WmyqR4Th5X1qOAvYvjanuQxeu872mz7gXzLJ+Fut0u1ouOGOB28a84Be3hfu
4htP2ezJYS9zXJULtqAceVp40c654ccADp6GFYInhtdDAzG8VqogRbXnBP/8JvOZs6Ix3RuIxDVZ
WYb29Po3IOxE6bwdg8epSLvXRoPfgcWbJufIFvoW816785eFtadQy12XVyEf8DG8lzVaGX195TEx
EQ/MFES4gNi7swukZ2OJ+kuH8vzIUiMDB1v/IaeS7GFFJ49+2smTneDF5WwPsRK51W2YJORtK7c5
TgqaXGz65MF2/jdE+vpWNhNhXjWHgPXjdbNwdbunTopjGf845wU3dmmb+Nn3sUQmQYuyUgNzLFhj
ooX0bI+49zzagDxBJtEf1Ax0aMzb8L6fBj6fkb7OaeQ8cisKlEN+a4sgsFQUVCfwsDt7ahSzUxbi
puL65l4Rz/XJ8DqCt+WwmseIEuOM5AmsjOHZW0KapvhY3jkJXUt4Fx2iN1AyubhmfEnD9k9ynaDr
rpt+Qncy35VvkkNJvRcwOegrqRNPRwTM+peYloT2Fz2y4II1m+dYcwIlFiRrUIMx5pLzGJCxpmGY
HgkXmIBe+I90+/E8BGQDvEgvb0PQuQiMsb7FhkMW3JefIfyIPEdyAnA4euDaxhRGdxodPawS9yC7
MkJYeDjospt3lHYZXBctclqJd9ghPS1jAmVh2VKkUMcWzhPUnjEqBTWIUt+2OPAPvpqim65a26Mj
Mc+Y1elPvHhM1QNi+5gH2S5xq/BcYoDdMd5xGo3mo8VFeBowzDx34UrZp6EbEWpCfkCPnm9gfPK6
BgNz+yLC11iK56D05l3eLPqyBt6HO3kQ5Eu+qmPNkgKDZfhsCNBdirHCuz3yfHQebuzSMemJ7UoO
pIFmjCXSxF+7Fr5b1fGSoJoyczkKZC17pzvardLdXCjSNjC2uduQwB6WYeG8H5qzjEgGKEM+FJCm
AfdQ1ycYWgKnt8lZi3rdF4MrUw7mU/gvRWk4ArUYb2Bq8eDCA3KwKnGHrf5o3bNTnarp0EZ9e89z
pW4oZFsBR60BwcF0oIuvqf8yApGIDcb2MygmksKTY4KN5IaKQ9ElWtJj/UDX45YeKMlZicXIFj35
o4KgjIPf/FnxcnEESr3zV1Iqk+6JVWXx8N73/fAkBjocky4sjsli5Q64mrfDkPvF5p+1IJzNS8N3
Z++PCaD1doC2QCJ7i58nOJU54ABlIg77xf1tbNBdBlb3hIpYAQ0Sp3KJg3szUU60m+X8RT+aOJKu
Dw9hpc0PxUT+rYxytkeR+A4mVR16UKvP0Rx9pUGIma1HQWCB9hc/r9yzveGimpUDWhJMt7Cd8YJo
Q2XW5KP9ieboachRktw3YBovPgQLCUBNU9dOJw45+Yj2rca6DW98q6qTcVTy6Hpj9ay5N2ISHy3C
PRL1LQ/Vdzeyp2irhgtEmPIhiiexn12Bg3SQYhMETr2zhHY3eqnhETK+be1KCBMnYLM3CV++MWbj
RBtfShwus0frpC6hHwQZ1JxlpBoL6GHkBeNtTs3Fjl8FV/FULPuwrP+51CXuYDqVf8YFodsLjPPV
UeiF2KBGEof6uWOwvGfBBnNKxPY3094n7jIf0ZUIDM2mdtcbhKN5wquQ581f/uN4pRtLrOPaMdLk
bKPCNh1uban1Zui7/inl2DmlLVBMfH5sKNirujWRdSw4tKiwyHCJvxVefu/RFL+TFYFZnXGDCixN
KRs3XuIbl0ITBqxgwUXMN02soGYMTR+YpHAyDUG/3kbRBN84DYv3MUa5Dl2WDkPBp8ETMy2sABO3
ZZbjbEYGhqDbD/hy5k+6JZGWizIAJiJA95MasbY5saZxtkVB3HGSatljnQ6JjxCcEDP9QmtNUjKi
4Wk3TqM6usVAGr1fKERg13gma/KQF0X4ig0o33Z1FxzxtoByguKxRe5PiQkYPv346gnICPzFgTNc
vNHvWDpgsGFNoLlfmKVN9uEU/EsiMyVsSK29XvcdsFWko0jMeLtmXjTib4wzGQwujLncX8ytjy89
YQD0zNjTZ5Vwym39kHmS9ah8x2703l2oiUSXUpT2DODAsS1E3sSq1YO56FwVvywais/ZjCBBfQe+
OcBCvGqJdzu0CYoKho2//mzNv8SHUqhh+zpl+xMizB7x3rRH+t6W65+u+jfISu8mxTI/dXm7gUJA
DrxySgUH8DYLgXZXKYwf8dIBytw0PRvKsNTzrvNFceyx4d5ohiraEJnaNgOfWzJuQXHqqXYCYQrQ
LAvJqJjIBQhc+P2FJdb65tOF8It/lrKCMXX2lcmcvTbpQmwPAxIORPHXMTgvEeS6v4WvMm4JBR0C
tuNHo66sAz2R2vdVyHdesw0kO1+8D/TS5nzWk6tbeCC8csPNdCJbkA83hUHvASUf7l32d8BCVAAZ
JPduXVlkdIHag+rIILesSuHVT5PjvrHPJhOpXRRKP/BvdcxkyeeCQBPj4b6tlv4Oeri379eqgwxB
PUDQZ+TZOPMqq0ACefxL4n7oqPi8gj9Qq/GgZdlW9wZmje/h40w85xjKKTtipWGjQMadzY+aPget
zYsLnwuaKjLTU6dwmDWUDW3XNga5rHgW+2zBLpD1byFb8UMQP0SEGJjxrpUkYsXi2jnYaeAgs7uj
8GWfEAvD9Xldm9ZG/06YFT66mu3YOpXiMqe195hWKLMOXvtn0bak02wUEa3H0ooZskec91jwsgQn
c4XhO/CkPPszUUkg5Z+rudolXTi0IiNGzkXS7Mcx+9R8FjflhFiBxq6PPPwoc3rWEGgwrGVwwI+A
7HBLCFhsVx6r4zCD5CJi7yrJGzHLRXceFSR4Y2z/xi1YHicy4aSgwzi+7aTkvclpm4tlbk/u/0g7
rx65tSVL/5XBfR4C9OahX9KWr8rMKrkX4uhIoveev74/qjH3ZpIcEjotCYKAAhTcLnbsiBVrcYGB
hBXaF4M0t3jXZmCQkRgLjPSUtLTv2mCq8Ecky2SZ7I4ZhrA+pCbLFiHc41kaBPhaHH0GT/7JKHVc
Th0hY+whIaxbgAUg6QX5xOu3gD1WD3Z91EElhgDxxsroiO1cvLnQwk9W8qFbPxO0cw9AClCel39G
GkY+mmnYXAJX07lV2HaFTEGVSlpPTRkKGdOT1UdZBs3O3S2BWlEqSquktNSBDMEr4uTYl4r5d+KX
SGvC2btxbJBTy+roU9FyTZEVS9YUyjSaLI5E3ytOFE/iLjnRn/zu9Ok2kbpvyyamsuWY0CyCaUXW
NVUc6aKTCDMqP6uTk9Q/deYnmtf0gOZhehKX7UwFyxmEZFiyKuGrUZv+1/9J//7r7BGx/9e/pP/r
uXmvdZEVn1L/lcSCmjo7DS9aeV8zev+WbQ3fnEC6mMT3P/7rX6Ysare2BpH7K1s5HUfeoFt46tqv
sfPLgs7bojwtkR8PI4Bhj0C4li1KytSkKhqGrnAKLBC/w0pemXQQlFSHkOSUNDAHAGSv+hMdoWDz
fgJ53VYCWVRy980Py7q0AUnDYmXMM+vIoTYVQ+VRTIlktI5hSyKEQnN8+h4m32o6yGKL2223PMyZ
RaTpRia5IgGnRFfxdpRUxJUIbpr4ZECJDfovSK29w+s4TC629bhsS5vO6I2t0d73bUvuFZQrTib5
pIbuNxV6Can7smxFnjVjKZauMXcWR+B2SKAtjUYsMcMVjhLECRqxg/5LQzFh+56p75pi7+vqw9Xu
kbWiHEQ6U6V55dVKnnFYns2D6jWEkqu9R+tu+dMmh9+QRUNknmVF0oY/t1/WhlkpCK4ln7W6+JLL
H8Bwfy1bkCabZjABKkTWuQ90bulbE7UEih+5IuXM6wU0AVQSsg1JSA2+tGr+FmTwOU5xktvwm0RC
vtWyC9mLN8cPj+gykWJBt21DUHVc/qzJ8TUILiRVlwxDlICcDF99dZayxPX55qy4BFTTD21M1sGk
kwydh158s4LqUhQabEt0lRPzRgTPf26eQyTicCVdNcc7gjyUC+BPznn1k9nMe9jsdKQxX1LZKF/9
FHFBsfd8Sg6idl9wHp6WzQ9zfuO8GL3KL4MLU8T7j5Zdo1W7o16fX1rpU95fMmjc0KGhAc8yq73g
3C9bm2z/wRpk+jSWytwBv/3a1VybVExIt5o5woZ0/5GyybSfShqtTOnEbwxWTM0QUe7TiULHzqmM
waomWn4BeWvXHkLsP5sGEc1qT4S6PKDpqdEtTSPlaXKfWYoxumfIP2aZ2bT5BSDjOdedh0ZTnpdN
zM2ZhjSrIspAEqTxnOWx1/amn6NkQhPcGboX+S2QSkhjfIjCl03NbQZDlhkO51QS1ZETdHhJib6S
lBdq0mgQK1/Axdw1Og3VJXXL0JBeoR7fL9uU5qbQwCXgE1TVmoQEgF8r6tIYjUg7ErXrB5csQfgL
UpiDg/26qj83fvXWAJSqLTgwvDvUHg9ZaZyXv2Ruoq8+RBpdN2XW5C5xcnkp4anQ61OX0DKZfV42
Mudtro2MphganAIweF5eKiQxhdege9AMkmg0nYgX5PwK4cuyvdnZVYbzZuF3JXUY9NWJQ+JIC9KO
QYnk3vPy5Nv29n9nYeQ/EXetJRV09oUqm0MUTUNpa68cs99zP3ZT7H4S9aZpoF84OmeWYYmNqnXF
pRDeyIonpPI96c3KvkpKfKfad9AXgGFPVhzJ7GJdWR3Oy9Xk2UYRxQg/F5ewBetQ38fqJxtWux5y
KF7pVbjJSBAvz6Y0bIDJSDXFEPGSmq6M72Eb1AM0T255QWZjJ0r3Edpr9ltqH6HfiNz72qOCJfwE
O7Ey1tmNcmV3+PnVWB0PWqjU8bDrqq+kTj7byMutjG0StuKYuWWhHjdE1YQT4tYGDWVgnDjuECXX
5Bwgj7FOevEmV0+SZWyl4ldifJecV6H+cNOXyD0sm5/zbqYoUdNVcdW4uFvrJFODMADKfKk6omYb
rpFdpjrQfxhSuY2G+qAbdu5F6Hm5Lluem9try6N9pLrwZoQmRySBs7lH8yFKVi7WaWilWwyMHjXF
EuHsG115UgdkM4I+64IWgaV/MgvubwhjfyyPY3oeDBE+I1aPsgv3+MiZoKlCtJBqnIfsC08snDWa
E1SKw6eouOuyF1Naux2GNbk9DQRlIs0wqqSKJi/H2zXzfUrI4HnYlfCk+JCVVwbvDE3eyJDH5/la
MDZz+m7s6aM7oAXR7QDnLS+uc7ZZKE94EFMHKoZdaSJJlUPF8Ji1D620cslP1+/Wrnw7zlqrckoc
uGn8W+t/dfwnNz+zQZfXb7oPsTK8imVomxRFH10+SaImIg2y5QXKyK2bvPTFygaZHQZlCFMyRV4T
4wCCGonSUefMLwadjnH/KSeaJTraV8Adl4cyuzGAvZkWAYs8udcqU8wE0EXFRWrI+OjOQdLpi8ll
GGHLitpa2P/5FcTkWQyLBJfMIRttxaCk287XVTiBQ4Q61AbK5BryqaNiPAQGGgsD1xSgbGHF7uyU
8sYnNNJFjSNwuzMM0tHQOPA+aAJ4WkBBq/VLHH01tfvlCZ1GP5xqnmWWggIq0cLIOzrQVHR0nPEM
CohMVHuP6Mp90KorZua2oGzIpH5M5CksebQFBVOrqIgp5UWnzQFGneYYer31DzbHtZHRaUqBOZYC
YlKXjEdMBXaaomSRfU0oveUr0c80FcOFdm1rdKflRkY92zewFb+59jvIaWpWh0H7WhAvovFEuAr9
fxeKdL/bOy9acRzz82mR5hpeILo2WjbaJcgG5lJ50Uia9kX1DLLq6/LOmNuBYMBl0dRUFd8//Pwq
MnDRS1ILNaouhuJuQ9h9hezFqCDyPy7bmduBZOpMWeWGMSePwzAzTEpOSXWBqAnBZAegMRyDVXNY
NjMNA4DLWxaOAydIc/9oweqmVRyHHsVLoqZbHVxoL903yJB7LzIKounDsrXfkenoBpMYlW7JAPVU
URztRVoMjVCoe8zBOKc4Hz5YtVg7C8FJNV5k56Al7tBhvkl9YwsV+g7k01YlOU2TMHTz5KqXv2dm
MSVFVYcHJbcAIfXtYoLTUgzfC7qLpz3qrgA/KtVp60Fde0rOLCZJO17fJO8U1nK0L8WWR2tdyv1F
02G5/7ujb8T3V3J2w/8xnlrNYHZpNNJ4Ho/G0lHujVsvFS9qMahlXhyUEn3/zjAevLpd2TUzLxBD
0kGOqzpvVeCWI/efgw5OHK6Gi6PSGcXsxYEkgj9UoBCgAR1Vc0EuvoPWeeh9f2UTzU0mEavGzcqi
kc6+XTTg20oJqKCDitXf00Rr+wIiiX9+0RCR/8fIaDbDToZ6Jc67i8X5llLggvKp1CDMVVaWbcZl
Yci06Be2NFMdlxkURLOzJqg7VOzp7ZYLVLR3f7zJCW8MjWwJofDkqoarsjXA8jQXUYb4ORGfFfiT
wlbbk6tZ8b9z/l/mQKkKuXjSQOP7OYJkHOR61lxau0C13AIaliSUedXYpHFajrwt7IXIUgm092Vq
ap2qos3eZR1WtpZAFty12NZ/fshvvmm0lJ2GkCyiKA13krctox+1cM7kF1P8a3ma587EjZ3RIUdW
PspEKW8uCoWwNjiJPt1b3qZN3zLzVAv7pvxQIXNYsTp4zNGxl7kmCGNNHnKaOJyWq/tIk4hec1RY
LwHcd1AYh3JOc+qOOlnaHg0n3PQ+Nej4HUqYXElXrM/4HFkBpCDTai7yEaOjKFhhYwmmUV0k6y8f
AiQSxWAQ4uTR1lYO/bBIk2FS2uE5h3/Dzd0OswDITJY+ri+9/CsEmTQkiVLQNX66kgKe8S4y6VKa
C0hCT+9dQ4FAPGnb5lLB8snlcewlBGKUtSfq7Emhu4N7h9SsQbr7dkDUYXvQWl11CfOLpO2d+l7x
P6z0WMtPVK/3pXx0kLiB3aShoOUbn5a3zcy1PxxStguFTTIrI/+dOkqcQIqWXWRauq0aFCbEr1l7
aV1gP/Qe9sF+2eDMTuGOZeloQ6VLbJyy0ilW8wMrvUgRCAn7TnWfhRyUNbQTQBtWtuXw9aPNcmNs
GP3VmchMxQYnbKboSQEYiB/q6iAUJyf8EbgfRkBjTatsl4c3N5/XwxvNZ8gxrIBFphc7Dr+gm72p
XPlQFt0DMtFAEGBi7JvLssmZE6Hi1CmSwDMgQlt3O0gFdAaK6FJ6qUG4fuoMeDCPVvyxbGQuBXBj
ZXzuGovuPAUrXXfX0L2hep8LJEkq61dOapp2eKE92mg7wE21bHlmRim8sV/QnJNk9szt8Pqy7oWy
D7NLCExpkwvqQ4Iisk8fBsyHuxx0WSCs1XFn7uIbm8PPr/ZNYGqWRSd+dskiWjSF3UDosDyqNQsj
bx1J4NPlhlGlHWSBERK38YqFuWsIVIE+FGE4bPK4Tgy3SAYxHFsxL+7Lgi4U4SMEDmbpb6r9GtWQ
g7xp8tr+nx0XAT2XgW5Shh+tViALWViZKpuxLr9kSvJkp/7dP5i6KxOj67VKIBWIHXZiqmYt5SsH
Yc/SL1YcozTj/wEw/Gcko5OcaKTdlQhCUgvmFA9OoqaHvQNp5p2seChQm3a671HetMXg3hSqDSy/
n0NPvKNTje46+lFhtP26PHJpOMojf3b1TdI4RuyzyBPDgNm1wdnTcg1Xgp061S4ovGbjpmFPT512
DpiePaxtUHl79LdUFn2fDsXb48rXDGs5/RpDxe2o8CxqI+9qpanUm5EOZauSnw1AK54KfgvYflZI
e1UGR65ah7rVHhq+QoZojRv0mGfiafk7Zvwfk/KfzxgtVC8GPW8e9nlSPRk1nagQJLUlCCLgCsuW
5o/Uf0yNXW1gB01sx9wnWUJ/lfShJy9Z9OKJz2pKm8Wxcb53brdyYc7vw38PTx/5Ikc2yzSshzvM
elKKl8jkKnlbHtfKDI6L7Yg56JC5YgL49x4Z65OmO4Po7iFvjMOyqf/PFv7PcIZvuXKtPbo3bZtp
6cV1X0rkF9UPw/g0sBCIKCda6d+1/GF130LtqFpryzc7k9DSUC42KZaNfVMqR34L7D29KPmdXdc0
5x4dsGTLA5ydyysjo/EVTQAb2XBEpeIEm7ThfpWdowGL0rKZmTBKUzSDtBDZBPIWg6e4mkYg4yXF
e+I2E3Gk5lcQHzWID2TjGyj1FVPzI/qPqZFLr2mC8RrNyS6Of9epn8v6S0WZrTBWAvu1EQ2rdzUi
GarrINYJDJuSzj4o8ZFsoNO4MBFa+iceQ6cZXZX4NUnqRk0qIJU2HGM4NxzlyYyfk+xZr1ZwA7Pu
gqycRlDGe576wu2Q4Iq3Qt9uUp4QT0H0vUqOIQooXn0ujZNWAPUP4aJcMTq3Wtc2R9MYlbqfF2HB
7WjZl6ikOSDLD6FEU3QQd//Ab6gkDcnjUYciqL8dn5SJLcLKCuPT9SctTc/wkx6hkt6DdVl7vM8F
Fle2rNFcVo4HRavPrY++wkbM/ipAzi4fqfmZ+/dorNHMVRHUxrozjEa8E6pPevCWp98993XZymxc
cT2Q0a0JlUpQWzYDqYIA9TZagoJPLumBOH0Uoje1jQ5kozam8V1t0Tx4dq2fCiwb2j9xhjz8FIPH
LXSB46KXCBKNZqYcnx/VZCgGGev8u53KK85jdtmuzIyWLfEkudMVtmORv+XeZ1tby3usGRh5J6+D
JNwNGUcDWt0of+rJl+UFm90WACxE0M4SRY3h59d+ifYnBDt7wmjov1pp32hfE3xTaKyFzmuGRnGt
VcceFIRMFd2LEJC+q/F7Da6uaz4tD2h2xjiuKgBd/lijU9s1ZWD0Pvu8h8CXHiWeH2uoiflNzv9t
WioJFDbY7aTB1NxFYZDxWqRzPgOcoTePnv7SuPCfeNYGChfEO89G+b3XHgKbZiIasq0nMhQr229y
5Ztc99TVZEOj7GqMr3w0K+Sm7orkI0gF785NHP3RbQzjPu10a8V9SMOYbsLh37Y0i/vYANYwPlFt
AEogTPrkIyrkre+T9WzRlCp28I9WxVMFH0wCkJ1+sm1SBmfwqh59f5KHnEqQQsUhbwsvIJUtrkzB
5F7ls3ROOG9WZSghjQ5IHlZ9J6R19uEUdKnpJcLk7wlZJYleGHMlZzbZwiNbw9a7OithnZuZEcG9
bJqfXUhoadncuj76OfRALG/iuYW9HtXIWXeiHmRZ1mQfumNDxktTYxPtm9Ws6uzkmWT/ubFAB4wB
JGbbRlqVZNmHGP8UEYGJpFfPcTZdL6C+tgbsnhxMZg9+Jbapzr8mmcDMsKHKUbr0A8jtJ630HmlP
XtmkayZG7hiQo64KRpN+2GXyPaChtULPcXllphG+CXCXbglgCAoF0nGGDyr80AuMgGH0rxot9jSL
Qt2Fx8yLXZ/co4x1QGJ5p4TusaI7K8hXag8zazZkEE2wMeQzQYjebkJkPyQNoqCBkdM+1r4Mg0XT
0y8q8DQsICxNimAldJ2ZVUsX6ahQTSAQyjj1Tsumpvpwbn1U5TfUUfa1tQZDGHzyyLdgwZIMMsX6
FEECByltdImYfHi0a6gwZOre37FWPJYhkryw50rmvl1D5c8c5hubo70StKUSAr7Ad9IzWapnut48
Gpe09ri8YWbtINJLfk83uDKGn185jQheCmqiVfKhkElpoBzYO37q7pvUqCGKWn3OzHgOi3qUriqA
A1Sy7rfm3KIKw6wLg48esm7dCvcNWZQMnt/lUc3tCbAHmgSijpUbP9Bk2t0rgNj+RxrmUL1ravqA
SNHa22w6GI2LnL4kXrM66dFR8YCmZ1mgMON+lI0LHWMMp5u6z6V6xW1MrzadC43SkgqWG7TPaM5y
pU10g+7qjxC2WxQCu+CbgbCahojTIQ6/L8/c9PzqXJ5A/6lgk/QdZyNqA46dBvlR8gAwozSfkvAJ
0gV4hr8ZzddlU9NFwhSTB/SSBq9JRsBRoLcryFZ++JGNNJKgw24ArfwfGwEfNVzAIggiIA+3G64g
EQfJb+9+2HYjv+RtHO0100tX3hXTnWDyAuOmomNB0rVxttcLGpEeQjP6iDtks+EkUzq4n+U1M9M6
APOEJRVvN4TD4zdfbKmyrZuNfIEadt812mNUZ1soYd6g99/r4L8EwT6oHQrw5JpFQd0tT+Y0svxt
XyOaoSynqWNkT5z1jm9mkXxpoX9INWkHD3vYdbThoosOD4P7XHdPEEPTpXS0AZC03p1enpFZXf6O
idP6/RkAwmCHoGo/9iJh5uKN/Vq+GAmaM0DeCjfcGVVNV+7dsqX5GR/a9UykAoxJtkLLhMI00fG5
aDDco5m4SQamW2+PSmxCp7W0S3U0WAwUMv74jTgM8sryKIq3ewggwl6VL4X4kPfPjfNoeiupmMm2
HVCXXNWMi0SWrA/O4Mr500asuJ4Sqxchb+5RQXryFKhksv6wPImT+3MwQ0ePKdJgBlx+dAaD3BVL
SczVi5Z8rdR7TflVkim2rdcCdU0k3ZE2/1P/TzsbTx9DtHD/KCmOLJpI4YSJ4jnvQhOftbJ9CEBc
/O9sjM98TNnPKRpsdKT6GyiYjWRl3iaOn/ebbLD1kA+hFKKN7mZF9mIXf2Ne0LlvZPiXI3GrVC/l
wGkHZZiTr8QCE9+PvQG1xAPKUHRxXOCw+7ZwemRLL3KPancHVRxysiiT2y/0Xf/x1iNO5VlPXE87
NSO83XpoSIVwOZX2JdTEHzCd3cEzd9eF4c/lrTfd4cP9zK0JTgps8fhZWCcgfhwUBi6hE78Eavgk
KxVEI9ZKDDp1SLdmRlGvprlw/cqWeol7pJI8aBMhgnQQNyjXKvizA6IIwjqZhBzj+7mkDusnPry6
jt9/FwPruehRovXXGhBnzLAPFKD7wIekKTIhCVNZLD394tjtvWDYdEZkG7le2eDTHC0vBJlGR3UA
XVEdG0HbE8kI+x707YXGxr0IxX78KGYvMJV4UrA1lJ3IHWImf75YjEnidTQgWBjm7dbrFFFwe3Af
FyMAmlrlz1Ce7Is6gnLfXIk+ptPIUSKZDaiTdA/4r1tTZiA5UPOX6XtipX+hwIa80ZBpUL8t7/Kp
o6CpUCLEGaJDFKtH7q6yItPpRd9/b5N3E32GEtpD6Ag3uWnsuzbeNMIfj8siDNE5u6B7ZfItt+PK
U/iDNT0R3xtREh4SEaYL9qLJZVzm5VqnyvhwSQBUDZP3JIg2HuhjDIIudU3vp1n/biK38lq6Lalu
ISyOeiYCbg/hg1gZ3dSgxOVBxgbcw5ATGG0QaJwLs0Pd6lzW7bcsLdCDFaB3Nw7Rap/+eOWoIl+b
Gh8AcAheTtKmOrd5g0qBsCFbSzdOAW/vLym7Lz1n5dYa+/jB4NDryvDoX5m8WTo9LfrKyf1z6hj2
N8lsQW+56UCVF9rdY+tn3UMoNeEqHmJ8ErA7ZCTBOv1PvWK0RYXUNy2kF/wzelzqq5R3ur3pLfSA
9abJqWdZv9DQq6BE1rOntE6gAouFEvmEFpbNg5BX0LHbPoLqgUkvdA6/zEpIOcFE84G87elmUHlW
g6QbbWkrzKLQh0DuDGVzhjB0CDeXXko68rINvH3yIMViwtoVZm11l5lkAkJJosXDsL8qIIN+1mEP
8kdAdie2TXHjhyiENZB9/Vw+6jPzePOZ8u3Jk3hkQILNZxad+1Kp8U9BhSa+Nu7/2IxJ66vIA5fE
Cs/OWzPo7aTJkLs9q0VxH1Yg4yy6sHvjbtnMzEmj40Kk+ZTcDa2gI//vZ3lXJqKWn2PtrvdQQszP
npZvLf/7sp3fxb7rFA6rSwAPwNwiDgDGNDrSsWJDmSSV8ZmvQSiuRJ1cinWEPJNQPriCZ21TA+27
kO3xCOMC7NZhC5ELGQr/B+FrfjHc9qtiw1LUd57/Cr6ieUesCXa92jFfM2RzD4XPsRUhhZE3ba4Y
aydoZuFBDQ8ZDR4jOMTRVdIIqIY4Zhye66q5V0FG32V0qezQlvmyPFdzhnjGarjdASY/7kWAvDcy
LASyzkUa1299HIuP8G91p15K1x4G0+WnNADPAKDrwTuMEygQZ6l6V6CUookv6KrcmfCutAaE7Hl1
WB7U1M/S6kAvCnUXEajnuBSBHgroijqoz776M+m+Fu6PNP8eit+i9pcmrV1Yc8bIIXNb6Xh3nuq3
h6dNRSQ1ybKeDQMhdO8ut/L7us/hiqdL3Dsk5tflwU1XbGiPH4Jc7fcLa3SKRDODkE6yCroDtddc
sHdt2n3UkHIvm5leHTJJKO4N0WIfsjVuh6X2JBQEx87PYv5UuPqu6d4q80lPX8usXFmuuRHRXUbi
jthiijOOU9WuHFkuziR0lX2vJvLGHRpkB3bElVHN7EFTBGg8oDcHCPDoXCFwnQDNb6pzQz7qS4yS
7l5yPyd2o+zkzFmrZ87MIRGhSHcg2TXmcmRNb2ipiXTueyEj7PQ2lfBgyncu4gdrTT7j7JrEJTb0
GZAzxLXS/Hi7Wq5vuCoM20QWzj4skVyBInd5PwzrfetTZbw2TD+6xPt0emP68AgmQtycSyeimSzY
GH77Itb+Xd1Zr4GRPOsKHJWiI/755vjd7Yvj4FGljHumZSTVeyBm9RmSo41RfWkgi3M6aWV00/nj
aSDz6OaNpQ2UQrfzN7zJzTS2vHNdB4+e4TyitriCFpnu8lsTo7u8SgrTLvAIJPfBeicQnArGM7CV
lbqgPJz/24UaXjk4dFkmy8Ny3Q6lylq1U8LCO4fQh4IiorejtxHDMfrqxbCSe1X64mTFrpAhEYQv
5AlhpO4vx/Pj7yYYhYMVDETnjaQec111hrQfHBRJrO6q2HQg21f/tCl+IJ6hRE6SkYMJ+80wb1dp
KeRkGrXrHe/s+dHRUfOtKR3jvruvzfZel/cWtaTlnTzJa/62yGMQmAH7afKqruostKi4+GeYvaWt
Sg9FIj9tduXARi+mzR5FtgZif0vZ+abebRJH+TvP1BYllKDeN3BzrDilSdrx9weZ5CsMlQarScqs
LzLCVZIIZ9//6GCc5IWaBY8JohzNs4uCTiiJ+zL/bul/2sM8GCbIgBKBt6Q+yZy5vdz0mREEZ41i
XZ+2nwPi8I3bmDn68sopVlbJJaa3pUIMqBKY/Q/Dy2i1ZTlNIz+W/LNJT0BXPPZpAJ/dXe1qO7X9
XJkHVXh2Cjh/5YeQEnMsfUHsDBnrgd8bZQE5+rK8GWZOJZcpsFqLdh6qEiPHmcU+qrFwNJ7L7BRA
M1NUGeqxa7WjGfdyY2V0maaBZgWkD4Oz42n7NPtLWoUeTErBLOXwyoPukdFMee0aDQEQXVCDs9c9
NMhaIrUIVRN/G+pdHAW7AFL26qT2X1r7z0MFheLRkKLC3xis7O0JjjW51aCdDs6y9aQFBw/BT4Nr
Tny1LeePbwNM8UwnsAPzDrz01hTFpYSHheafkWFCtO2TgX5cc7+8JaYxAul/ZA6pWvJApOn91kac
0zveS0V87q0PDUJFjzjVabvNoDmxbGnSkMSiWUT3GqhuGuehALs1lUaR7Rmmk5z90C02RqN+DV0T
RAcsqGn8nlXJnU6WIFDcY5yWmzKDN1fx94Vhr9TxZ04BxL+EDrQSDKxVo+8IghaCaaRhznKYvqS2
/XdglfdR661cgTMzS3hnskc5afBAjM3UCqqMGekIK7sr2n1ZPyNitMsTfWVeZ5yMBdiO37MN1jlS
BWgS+v5ZL5/81r2PYSNswJ6ijiRFZ3O192nWHiV1is9EYOK4UFbUlJxREPDPqBRB26c+GMFnuX1D
bsdO72UEuZa3zdxqQTox4FbI1U4OgSOJddTWoX/uonQXm49FfOrly7KNuaWC02i4H0VSJOMESVGk
au4m2EgNOPQBgNr1O6ky2G6FlTLjdDT0pNMPTmKAgJwK/u0ZgBvcwj1ypGV0TuT4o5IlmoB+LQ9n
6oBvjYwyAp2OPgUSZ+wIvd2GyruK4MeyhbVhjC4Su7WFQm2xENYNQMJXy0IbL12JFGaN6PQPDlVn
jTj/dq6kzukL5BX9syEc+l7aNGTMLfnL8khm5+rKiHxrpEW9krcTRhofPaAfub0Soc4PghsDrOBA
0Ty6DHtf1UAzE+0IcrDN6bQ0wbizPisLMik3wOYGtPbfdrTRZGly3XuQgPtwssJLOggDZ/d19CTQ
m+sYx0Q6hBR4g3Ll4MzNnk5anhoeOEic6u3sdXlpOGUi+OeygTvTfpHcv/94eYYXijkEsFwd1uj9
H0XkaxFyds6OhJKT+2j0+nHZwnSBaI2HgkWEOcECZDlaoAywuZ9FSXjxzb/guNloaB1Z3hq8YOph
sGKApCEVyJ1tjsbh12GbGKEbXgLTqH90oGPPaga6QCtSe08daY0+Z+qkh4Z/BSoISGYogSu3C9Oq
miD05GkvGtouOGtEoI+J9rOALS5WvuT9Wp/2dCPwohGBCmGMfTB+/AdQdfpAjMNLLvzlFXRYlG/L
yzTNLlgaCczh3UQGj3/dDqhP01yNA3ieE8QcoFj/aRn+A1WpHV4IRSZ/t2xuWPXbd+XQCj4UZWAv
Ibk6jPfqnab5w14M9focJydFdPL71stfoIf/SSX2FxozD5Vaug+W+6fniczkUJWRaInVoGwb+VVX
hhdfarPiDIQSBbRq17lWt10Z2uDSbsY25E8AXUEWQg5UG+PiKLGaHgqb/Rlp8v5eENP0IBdyuLOL
2kFrFM0KtzCPqll9kUOh+ZHJvY9CejMIxgWBLJ1hE4+3qhpI6h6KDpeqgkmHVVH4974L93kq5/GL
W7jej1SIrHYTqGIjHOTG6neV0egPZm/Uh9qV4yNnm8p/l4Tf2lwOX724gQbD7fryxWitAs0+A+EZ
s6HxUJGL8gFBXwRLsl2pdJm2RSTdjHZGjFagXaDr4HeOcEJtQkGtV3KPoCbDXSo2tJujBB4cXMdz
vsut25zsVvsmFAh4azx9N75YV/0ejUDyVDJKlyg93fVW3vuoufjSE63qwqbMe7Qu6RA2PruoO+xV
13Mf88AvUSgPi1OadP0PR1Xqx8RteHsg2Lk1PcndmkIhHnI7T7dkQbJLZEKykyMrDzBeqg9+pKIl
H8nId4EcP0SJrp5bJe2bjeRo9rbrEv1VR3/xbyTHW3+LNHp2Ys+Izs5ApkDbCLZtvTV+6x8yw/mO
AAttBMs7ZeK0BtdBZgW0pkF6dPzUcYAdpEqg9WdYWrZSfgiEF00+xe0apHHCVAwoj3gSsNPQ0TRc
9renrUXI0g103z63Uu/8hcayfYpMA+1UQfkc1W6wDZREpguDoGkTVUJ/GNJ/G8uXH20XRU9Z3NaZ
8DPXgHd05vufTgIOgLfmUFwZeIwmEVsrOFKrqede+xmaymZQ5ER/bFMa+39gCEYYas/468nDslal
IgvtTD0H5qVpj4r90XVfTNlfWdTJfTdURrmzTYnyxIAlup1rvR4UabmAzgmBgps/+KRc/PxjeSwT
bz0YMYDs0bBIEX28c7IA2Euet8q5b5VdjyJP0r5k6r1UfaCKtmzqdyXl1p3BOQ/qgeaIAas6jkFQ
B/MkCVLUcxXStd39CrLmqEKE5wYPlvlDLh787KkRna2A7HuKhGP5QTp8k+n5vo/PUowy0EucIRV2
zFZbsia3CNPwmzyB3W0NdYzbuRbFCkYcvhwHJm6NQfVRDlEceJf8uzAstnIX7jLh2TAPqILs6uYQ
piZtLD9tanZO8i2BsDu/WyWFnp5qmakCd0sVh8zC+KPcIRh2YN2DwT6hV7+7lGkKI1f5LacPYXlt
5kyZv40NL1S23O34Ky4626sSnWpx84LC0bHIFReVFbSFZWdly033NawqV7aGW+/qxs4TB9GsEFuV
8FlhgQEVZmvh7pwNYD2EuiwaBf/R2YldPwrR5NROrtrSVwxBjN3sWbDlWZu1MhwcQF2wK4xDHd1X
C1sre6xUIeAdcRf4xXsltCuLM03EwsxKUPVvO6PVMeTaJP0jaifPHFSmyWNF0l7JLgiW5eG+rqst
ym2bIvqimJ/+eISoDID6HkiSYcwbhTmCo2do69XiyVLAlNV7H356NGOWjUxCYIlK8pWRUWBPe6xQ
igiRnLweckD7O0obW0N/k7KD790Va0TTM4t2bW28aHlu1JKYtOKp8bJXI9b/MhtUZnN3ZVBTx3oz
KGu0Zl1O9qLpGFSPrr199Iqz6D3LaPeayBgvz9+sqQFyJZm8wGDUuT1QvSxIjoKI7UkPfnXR516O
dk1bHz3njK753bKtGUcBLJNHMlkYCm7jlBwJ8QLQRyyeKD3vYrQ6Bx+Jp5D++id2uMQ14PLENKON
Z0RmnIp6KZ5C5ygZCDH5e1e9KP6PZTOzmwGG4P9nZrT1OrWTK7ksxBNKZdtI8AqUK4VNIzkrw5mW
v9jjZG55HZPNpOlk9CpSQz3P5CqTTmURP2bo4ZYVQaxiNF+MrL7TTYoJfXy02/JzVBk7H+063Nte
9FDg0oN9oJYIM8YWrXTtzlWIrAtvkA9cSYHMLS4kQlCJmyDrJl1MqBiHXR478nDa73toqDv9WDU0
4jT1yqtt7shTbaFsS20dPN1oOuSq0BSnENlGnX9vWNFeigfuWHPbSBCpdC21CHONw3h2dFc2R8dE
i2jjRY1XPCmSvhGs+z5+lJVsY+Q//3xPXY9tdL/5th51IUpbpy7+RLlW0745zhr5w9pYRvdbLRVl
1tnYIG55rpruuZJsaE94DNreylJNqwHD1r2aN/XWvURBZdhd3YknsfVg6HxNgico5Tzd2pkdBDgo
MTp6Dj3nl6T9lIo47MvyfM7tFY2+NyK032iWkStQE2RGBA/7jfsc+K95+SzU74X7TuF/Lxafl41N
IXiM9trayCP4mWJD+YY1yjAPWm/tPYAErZptcXt7SUzvM62+S7x0Z+b5VjT7b20b7srMuRMViUbf
/quTm9sSXbaV7xpOxG3wfPNdYweCuF7pIkcvnowg2VhQAtj3gXHqMlpswjs3sDai5O/tZoWScm6f
Xc3G+GpxTdnz7IwzI6vdLnXVT3ojIJlZ0KC3BlOedZHXtkZ7ukFQIFNMYg1bCJ4Rcj7YNGMhPPkk
5famc0BkOST6ve6sxeGhDOO3otUfuv8m7cp6I9W57S9CMmZ+BWpKqpNU5vSLlfQAGAzGGAz8+rto
6X63U1VKqb+rI/VL6/QuPGzvYe212hKgN7HmmdoqSDrzvEwdUB1yPqqkFdn2wjYsTuJkG1Cpg5sE
1vkkyTSFjDoeLYexumqabQDlRtvd9Wo/KR7Xgu0hL5cIiN0v9Hlf2z57Dxb005KCg1n5yH/5qI5Y
eHxxD6vfEZ5EIcAkAtqGUX93xvccU6df2zvNiTCdCJZF5J5oWAEF9fne51WJocZckIPyp98qnKHW
CDmrsLgPGcFc2SBSlCvXozWtv7a7+JOjJYZdPPu4iSiMHs9NIswG67sLu5ibSez2pWeXGHouWTg6
aQUZVFAKjrsEHAX67ECS/CtZCfJJoHPw50I9sHQWPy8ezbKsErxCTMZpOsyrgl/irD8TuuCVBlYE
fy5Ds8vf/5VG6cHL+zJy5kPdut9LU6XWQH7VFwudZ80sDDnI2JC+H2dSXOVcC9BFHKwIutgbaCjG
MxoUX2/5uTcmAjgboR4YTAHpP/oYTpwO122aDpzSLSMQ9Cz72x6lxYEHK+hTPGAMZSO6/rd2uuuA
u8mgRKKhg/n17zjj7vAzUNRBEI2BEOfoqcttd0CFOpgOLkrW1Uq6Hx34yYW6MPxxLqED8h39BXTY
naUj83nvQr/T1I+sCa5uSKqAb1tHJE1wXTrWGp2aeLJvfAbWfu+OBD/+/RNR9rfxoEPABYWlz6Zp
BeXcqXfcQ2huZ/bu97eVjcIpv1S9OkV+4ND4aNSi0oPUFQxBnw0VJgeIpyHuoaEV2XReD1kMSGzH
6MSLvZMN+YoBYbRp/eaddsaOEQDIpEMlJI7yob9wwM6cYkjL4Qgvc1gYyT7a2F7rDAUN6UFVRb5X
brYPowaQWO/C+TnjWJZACT13vPantFI+H5g/FDkWNzQpxMr3NJh2/75/f5s48sqBAfWhBeXQQ5M3
4TUGmzvIomHQtgOaIJZufYnf+9yV+DPCiA4Ezis58pWod3V+T2rY026KuYfYgdI05lLSjl+Yfji3
R2jrExwAZARAEX8+MBaAHhla+u7BgWjuBKoY20YpbvP18p15RFHhwvzHkr8uyIjPRoAycXXtcPcA
ppUB6qoCjcTM+6DOswzvyv4S+dHZ1cMUu72kseCrO7oEDQ9VBMyMewDKBT2ZZ3+w0sJwTJRcOHnL
P3T0aOK7/s/Q0eJBpdGrWgpDE/pvVx0fbyGgDIxOXj0LvO1p2DqXbvi5w/5HFBHYefzzxwpa/ZwB
qEkpPZQAz8SF7cxJpNtLE67nPmyB/yz6CoBGHvdHSSEdZ+wKegDualXM/i6qotSZLLj/XK2d4J/n
rnBtFzUt7BZYtJGcfj4gVKlonuySHoIpY8+gsnFWqlGLyPzkWknkGW/79Yk8d+wB1AdADdKvC+jq
s0FFIllrQeihskXa5ncs/2XzS9Cjc+cQleTF5RMMsR33ElTQU4CkfXyV9KBG7qcOI2u3vHW6C3nK
OUMI3BAeQ7AOWKqjr+kGP5rCAiWEfrCrBBprT9TQLqY2CocO5PmSf1+8BR8JhtulL3UMprDh1Usn
suzD0L8G5jub1+oSOuxMGIziJ+JucKUB3HJ8IKS0IANp4UCIVk874lfeAyddkHpM2DtvjBDrt63x
UwRJnECGcwzSr7/x7JICjLBMcQBcdRzotWFYsjwU9GBn/bdWlR9jB3XzUWM8bWD/1YLi4V4yjEWG
YPkxf0WVVQmhEUE4PSBoiTv6U9XbKXr8+oPOnXjwJvzHxtEVExOfuwi0PIcO097J6M0vLR1BEdUM
L/8/Q0dOcQAxMLd9nA4U5jZ+Du1aa0iLS0ix5Ugfu96/P+foSWnzkY9Q1rEPuOFFrLpgC4LYC9fq
7JIBsoHu2fLfMXq+iuoM7AGwQaurmr01bhETc4mR+pKRo8KV1LSytcNwmbxboiJQNq3cwr9wY09P
M5JJzNpjjAwiKyf4mhb6J0qPCAsdOWX7zNhPoN1CibFq7iNVXPCtp1uDKg1YBODLPUC6jjFd0A2L
ZAsczMEWo/0oi8h8t8bcvWDlTPaCaA8tVIBq8CfKAp8vTVRj0EbryT5YI8TXEegCgPM+jgHu53Pr
uSBWFBtVXHXj7QQatFn+rPoLsdOZVQV5Bvoaf3juThSh52bOUAnM7cNkT+us61Yj6O6pslaMXagI
nS4p+LQQ3gLO/EfP7OjyZjmrBgnhvkPFn1jOk07//vrSnn4KDCCxDZDUAil7zKsS9B56doE1HJyq
WeNIJG2Tdta6Ci98yCU7y9//5emkJ7RdgiL9kMHTKQssMnLNvK242L47vVbLB2F4B7UMxC/Hb6+2
oRo/NnRAy6ROlSY/hn6h4bsEwLtkZtm4v76HlmM5edweDrV2144qd5VsPkKnev/37VngXQvTELhU
jqfu7Rov8Sz7/sD5IQC/UNOImHtT2ql/7xEscgMLEg/4bxeyVJ8/CI1V7WsoooGLelN7d0O09TMd
h+Wjyd4n/vr1Z51bPQ8B9BJMANpyTJIAgSNa9W3ZH3LuxpLcL0lxKFf/bmThjAcjJh6ME0VfkltD
jlHp4VDJR42crSa37qUs6tyxDlFFWaAjkFM/dnlc9RBFCgKDanl5FUj3Jmq8tRxUKr1w9/XnLBvw
+eFDQh14+G8JFk5CZVD8SURN1XgI5z4OxM4UK9BfpY555Bfluc7tz9+2jp5ypiJtUIwcD67BIMIz
QAQgFX38+nvOL91yAhauM0x0HB04O8MEkMbSuVCysLPhT6ctoDeku/va0DkfipQJNZGlr3KCNjFZ
H+XK6cYD8iVMwbVxdYmZ/+xy/WXhaLm8UUYlj9R4UM6PsbliHG2LSxIZZ549jLKDvAQkj4A0o0T8
eb1qplVYTTWMjC/59Czo1Vz6IKWqUK3ncS9etXjNmjqx6JWie9W3m6+X8UwZDT/gj97qwgMCFObn
HxBmYc6HgJpD58vXIXCuMML1UMr2dg6dlTP7ydQ6194SlvtoJ8y+evuvfkC4MEvBSZ2kHxKYkMFQ
nJgQ7AH0tz0MqRLr1tqR/iXkq15utb13nQvB4LlzirGm/1g9itOg+Dp1wofVyZNxOxysNp2Kj+wS
4+QlM0eVHyjz9h6ffHNow1e/fpPNWpZXF+UAzjkRTIMC54b6BZoaR15eibnJ+GSwh4rLhIxdms3V
xorCVUGyNwBLX77es+XkHzstlAL/OGBAd4+zKYe1wZSD1+zAgJKl7W4RIerHnW3AYIEuWtVc8Pmn
37dM7y5cpAGY5k+UX2fhzSZ3TH3IgykWhR2Xwxv0ZOwobRB0/Ou3gdQSeRVGJ1FRANLg831QgxeU
+WCaAynK1O6vuvnVCySezH5V1GuLXOIGO/dtf9lzjsrY3O9HOVZdc2jpENtVFDde8eCKyI6JFNsM
1Mf/XMZFjE0BF8ALhmzomH8CzPaRV7ukPnBSYJSJw4HyZKqi9dfreOo9YQZvNF42JP4Aen9eR2uY
RCiMVR9CGsaRCX7ZNYDVIzOXGlFnXOhiCbGh7eNQ4qs+W3JGWuVzzhuc/irWcme1OwwZx8QfV461
9f1dJx7n3saPaGI63lb/KiNto+fyt/3jd8It+r6eYd8v5bty7b1gXMeoVq0zVd+59SWOsjMrG+AS
LH29xexxn4cxO8h6weUh6vO1T9Sq9G+HS8fy9HkFDwVWFA8TKlCgD/u8qJWRXYvAXh549q5BoKLH
C3OJlwwsf/9XqE2GzhtoCAPUf2nd35H98PX5O/W8nz9gWcW//n3eDbnxtJGHSbB48DYjSyMwrcrX
r82cub7gZkbZER3ERZ3iaJ0aI4YG6MXmIIgCTaZywa5W5wcw17ywIXy1Mn3/tcGzux+iSI2JOhz4
Y/+EdlRT6dBuDt4A9ZxoBDi7zYJrK1L/yr2Ic73ArdBNWOYnkJR/XsGIlZXAkLw8ZNKWV+Mkxvum
zy/x4J07B39bWfbxr32q82kAlh/noCHWVWncb7K/JA54asIHi3UIQDvaIqDrOPoQ16kC06J6e4jA
EeRAORxoqgu1g9NdWdqQGH9dxgdAgXPkg6Yi10T0xj6EGiwd/ooHZF37l+Adp2caVnzoAOCwodx2
3C1oodQVMqulhzYwcRPsrGklpwO5xEJ31gy8NpDT0J8+4WkDvX8wRVCqPzR2vSUefOmcVTeIYtDG
Df+9XYxsDoRRSOxdEJ04R5szRB3Iw5rMPtTA5JhGo90CrQMpEusS7PLMHgEzHy78QUsx4RgK3vLe
g/Aznw/gUun9O7f8PvLnf72cS9MDUQq6EDYW8Ohj/igEWI1C9Y+H4EJrk2C6cscLoevZ78DNJ+DC
Qp/9eIYvdyHV5VccMEiaxeV4GCH7EAyP/8WXAEWAA40J3RPqDumEvcUVIwcpbjELwgZQll8quJ39
ECQfaH0h+wFA7vPV73mHV9NDwc2nV1mpY2++NfTSuM1prArnDG5VuszpLRHdZyN5xTFFVAFsi6lX
lz9b3S4SO2cCCZzXxvWlRscZVwNPCboj9F7PZFMmKyOQUQKywgZvFZjoZeovbf+ZjA1t0KWPAjjJ
goM9iqzYgGHAVihyoGT6UIaueuHlSIHltkIuk3vtNhzdld/4K4rulIIa8D9HkFDGXUqXC40Z0KdH
KWOLgRowSEXzQVlP3vTNyXfVsPv6+J1bR5ReEDsuSFrs3edd09D+tACinQH9CfbOoG9YNLx8beKM
l1vmAZbXDU4VswefTdjM9jNVLSbaDyow3RCBX3Py4v+imoTlQk8chSSQsZ9QsGrsgidboNhL0syx
rAM3JtOY+oVTJFKO/+6CAAD6QzOPRgcAH58/KyxqPIWtTw5dUyTewOOqeGBFnn69eKdhzwIz+j8r
R+lz2BSWBzINchCW9000fazrHtberUJvfPL0tbFTP/HnFUJBGyNpiOqO/IRWKlPFmM8H3oP8RNmJ
7YoVtS5EcmetUNTKl3cPagDH1yr361BUwC3ZzMqAn5nvZlMD5NxkF/z36fQ6ZuwRVv2vpWPkUkOK
SaLTCUs2jYV4YMFLJH57xWMHaAjp0QvNnWSW/xw4ol8EwtDFCaKrfExIwqg/oic54rwXCsWyKVbq
LuI/vt6q03v72cjRvfX6tpNKTEC69eRqVmbvXeQZOjWBkjnqREtEakPH4+iAO0NhZEO0Qnl5L6fr
dr7EnHTOAAZBFyDIMg99/GLQHKWhfPba+3wqU3C8xXl3IVo8dT1QSwDaY1FuRn/mOOf3e9m0RI7i
fnKuZPieF4/oF6Pptf16M05PNFLEhdV3cTvQOFx+xl+hdcUNiMDdtr5f6vFhUQB50UC//N/zBJhB
VI1b8wewtbzAf5lR1RDMbUjqexYRTE5Xq4pfUi8+c2UWGwuN70ICfzIuSihkxDtu1/chsWK733oh
SzP5i3O+EpCDzhGaGklieXGo79TRLbQvwM5gYBcVhmPoJoaf+0wYUMv4IkrsxvkeZOVm9uqfYUvj
KPt36MACrgPuAwguAE2OT4aredd0HRP3g+vHjmxiq8WU2j9TJdqwgoF/kMxgLB6B5OcdG7PK4hiZ
qe97ce0xKM62Iu7MDUjwN1+fwDOrhzcPhx1CQqAFdY+KW4a6NUpDU36vxfg61HaKLhWIBC0Q8g6r
0QQvX5s7ExrhMcc4MTJxQJlORquzZoZBFcl77n9kQSJGsCVokZTDWpNNFmF2nq+a+oZBzehry2du
9CfDR1dN+UE3Bw6T96NlvmnfpMHo7BvBdoACJF+bOgMKXT4SjDpL+xg4v6OIlmAov3UDIu8dQIEy
fhPSb+7wjcs30UcrP3z3o0cHsxXM10l/qXN9Gk0v0RJYKZDewEcekymiK5bZCpqf99L9qdV15Owh
CrEKIBLSbjMzX/rUM64YxVhEZ6giIgs5TnVUG40yG428r+a7APyBEhLIBNJvWQnWZu+Xn23dFpxZ
0IPPAdxs7yJn1URvF9b7zCFGqAONoyXedTDG+fm2FBI0ei416h4S6rc2+ExjpF8py4s1zZxHiFuv
+855hWA1engiFg5ZDVa3ziZ2JyYtEBnVqV0A/Kac5v3rn3ayGwB6L+SqEfIbJJ7HL5VX08melT88
QImjrB9At0/Uxligj/Xj2r1wuU72ggIgvyAzFpVolxxXUazOVAOiWyjI12+67pLedtf/+jlLCwzM
zojJUZs+3u3Gk7NlF7l6yKNv4wjP7u+N+9MJrqd5a3WXnq2TKwt3BDeBegqK0xjMPbpGFkiLTdhw
9WByP7aFxsTJ2guemHWh0HlyfBY7ICNawHUArB+nMtKNQBTCevVAdJiOTXbbtiKxbYHBpxpUD5cY
HE4efYgKQSoSACHMUy8iIJ9PaxV1YCmaR/OAkldsm19ZgHmjC2RvuO2npwHz52hcojAIbtoTMFWr
+pkZ5jsP3aihlpFhgGosXLBFBIzeo/7d3DKO0RPKAmejIF7a7AyqyXE0i1Ek0UgmiDtGfrsZPVHt
W60/ujCADEbAQEtaRXpliyx4n+28eJrBk6fiIBeVSlyHsZ1rnB++O9Z3o2idHdgpAjBlRSNPubLk
yvS1tYmUP97nYz/eW1Pkvy+Ug23cV6DW0ra0AS3Kfss2X/cBL+KiQJLUthCVRJlSJUMWIEiKRntX
MP7BrTJfS42hncgtq7Vj5+2vcrT7/aim/LoG/3jcKlp8z+tc9WBzAb38KtfY6ypz17NC4yppc++7
EhqSrXlQvKpW+2VsZc2DHZrnynQNGCPm8kVAdSbtCzCl4POdtRQgixlsNm8LjBDFYW+XK8ks3ANd
PqErne27ySIrp7c+Zox8qnjQM83jIAvFb2sa87gHhn4FSUz/Rk72EwbDyycFGObWloomodcHVZJV
sw8+Nh8t+lUf82VKqNTRq0HI261CjPZsbNm/l+3wYkeQXLObiV6HERY9riMwTCgtxzcumwCb03hz
GzMhnibZLCr1VsR2k+N0iaDcvQsK4zZxqGpRpXXthAe3pybWVi4S1grkO6WtsrvAaaYfGCv6Bfx6
t4Zaw/catKUoaDigJIldkntgSx3CZyOr57ELX+g8g/gLZWly0NBJjFERA1jWmrKUzBCXj8WQAUnm
R2Ojkt6y6p9+iOy+yliWDB2r7wtESFs3Uo8o3n737PGQ1TynqQF7YdGRX9o2KmaNP95G3Wx02oW9
13zrrKbfGFX/BrNtwNatthUGtwfv0S+Gtk+YRPMwBQAQuMJsCKG6DV2G4sHQ6bX2dZ16jeWP8UTN
famK73aL4UOuZRdbvH41tvwx5q0FvpXcTVg0op1Q9yZhbhHEhczDdSd9tYus3geIu5D1qpLQOUgJ
6ufXes6LNpZO++Qu4ssxKdiw8n1ebBo+Z+h/aJna6E/9luUod2UpnqppzGLSlO4KEpwvfWc5z35N
m900dT9bX3dD7MusvgIRj5X02vveZ84cpFYApbetKGb75+AVLC47yLP2otArCmyoOkB+HmCzFrgc
YSDvCwrYZtUUBQatM7yZk/afBZRU6BY0p1m+m0Cc4t4yApreuVNz3Hq6SUEGXSbjEPlpUBW/fd7W
adBxyKI1oVfFHiQOq3U4DjOOkkdjasieTw6pY5Aztu2um4QbA/9mJz6HMmGdtYBVVY27D+yq3JJM
Zgn6KjolU3mgOdrX2h0/CuG0G78SWWKY6yURbR26hsquTZJuCn86s9WJvYHEZgkU+7fa1BBjZY16
okLsJ24dqqCR1mYeZC0wfUMGYBaLRzZWb3bI4XhMAdbR1CvMqwQAx1xBApnvvUHBrfXgHbZjSzrP
3UixdAgh3VvpEOMkZVSap5qIzOy0Z2Vb48nsYUIH3EqV3Us8JV4dl1bmbMKZZbtWi7pYcSvo2QYn
9bZUZKMZFLF7Wr4GBG1XjMBBDgE/IOkCuTDGWH0fZxkFpUI45ncK7LGpGYYBgnSeuTakxeWrC0lA
RDmO4Q+qw3A95oz8YAqsU+tBsXIFygmc/2LMbkcOSTvUFPwsrjUJb1RBRZGWjadeQuVMjzpvP4Ak
JtdCD3d1hc2woIb+inJHCA6oosuTqAxasFK7aDjmOfh6ZwNZTkgP+/vMC6s19KXG914rtnEGCPQR
a3yaa/5m80HuQtp6e1r5IAJtcTxwm61k8AYWo84D2VSLFCnyFBYXYz2twT0/7a2SWfW14w+gxqrE
/AEYCrc2DnI9+rPtghBIQw1BjtKMJu3h7OMqd/2UojiV9n4LMjvUj2eSVH4Txca4EGMOqx9D65ik
sgb41hotlN0oc1t8KxG7kX0vFFSoIxF0qaost9k2tZdHq0bkYFeiGAYtKNi5LT0e2rmAkjHrtk4/
vTVTFaa+QAdW0llcZzMo+00OwliQhII8uvqIwhw+Uua3Ophp2g3KWUHFKnwiBo7VMwN4ZV1pveHd
+D25RUES3TR9GlKQFMTzAORgXPdESnw6K+xNgOevTOeqGsvNNNUCxzTPmtidtQMlor6o4ryODpMP
lVYytVLGwcL64Wg2piNptzywkrlCH8+u67jI8BOJA4JiUxln01gOXRU5pJmKPuTfnLEUcdVXGwl+
amZjX/SAH4aXun9AY4DcUZXVCRqQuKPu0AKCwYHsj9tK18+1Z1drORG68oqS4dCy7sEfRyBDmWwP
Bui0rQNE+R6V12xTjTMIQ7T5PWEpEzy4MglRBLnzJyiILclOKiLHrLKBM9xHS7+1EhT4BWXmra3s
Yo2Z8LvGbtmqtrh+gz80b1U5TSlcdXPVhHl3H2LAGk4iwIA7C0x5oymzV0Dv9V0CBGmtG2iiQcXu
m9Xb5nsvXAp5FOUkqNTiFmqbvSklftid7619eAoIMBU0GUbKEmn15c6H1OomCvqfrqPvibGfqXTb
tIus8CGU3FmHfe6rpBirNnFaBl5t12db24FMMJN5A/EyUiQuZpv2U+5z0AzU3Q6+uY5rHjarslDB
Ix649sY4ZX/llWCPKSnuTE8bKJ8JxJkbU7r9htHSXEeQj4vDfAzpqiR6xiBz3X7zme2+OQN/0TTM
n43mTeyNYXtdwbPElHM0QjtEUzJocZ9GhHh34dxGcmUNoxNn3Kl/dpoEGIwHbytEaioRT4z8zCpd
1ukgyaOrx27cWv5Q6tvBBedmB2K7eHDUlYroQbui2LfzVImd2/OyjG13HhRI+NWeFME9GO/BAQk4
Z+x76i0L9Z3kbbO1IlEktMw3COJCbwSieFzznG1U1w+7ElzbqW2N/g7APJ2g19HGigwQTSsaYOKU
PXPANPGOO5MArVWN5njviZtsdrIVc3O1Gi0Q6yvSpVH2jlEGkfSg2lzhvABC5DtpISWG16Jw3uAN
/u1M9oeRBvpDWY3WFIoWZbRxeZi2zPuZOTWJ55KhN4YmNmg2ikWcQSDfK3Iwwhl8hC81BNaWdjOw
3gvjPVyoyX8pxav1KEtM/9LuxSnbIqmo/zZPXnFVau/WODRPg1D+Fk0d3vCM9D+hqU72YEfqH+eQ
sY1dgQ3Sswx/qsF6uhKMTNtM+iZaTW5F+DfMhbQxOA+za9JGM7Dlk38dBqaJUqp6T8cY3URUVgLK
sIrMhMJ2iJfOq/vmOyp1kAjyXCFe5YRnMCatkz+4RI9TYhWt896bQL3RsvsOCPu7yfyFsAkk2mLg
b3loHtnUjPet0ggIc7iePen0IEHl4lcEivEGpAUhHqufYziHmzHkwzuiCZUi3fNi4Rao/XCt2lWe
We3KY9W0ikrKryOaq1sqDLnrtF+sW1962Aq/LBOeQdshlsXEnkotASRitKuCve6DhsYZyPnmNAss
urYo+c1yPdxWoDpWvi9WcMnIJUjRbqFRxKqkbuwQEtoiA2torRG8Kl9hdboo3zRwVYmxq+C7a6nm
GvkEhh1nKx/NvnZFSx8r6df1FgjrQq59BL1JNTC+LqsWHIxF/thq52dTIvxrPJ44Xj/BF/ZINKL5
dxQNGu7dg8cJ8OtLbP9KlGH5UkHofj9LylcjR3cFvC76QfszQvsGBGkF9fSj5Vq3rRrA5RaBLHrI
pj4hXo+rwBlSHwlZy0fsZqg39sQLDlXwesisazqJOsfo9YChWkStKIDovm0RS0L3KzNkEfuw/LcB
G/TGqsjLvnkaFYugy8yWFGPj7uRg36CmOAD0OjhNItyebCvuOf0qDxXy2mxCzQdtIfem9Ysw5Xn1
g3IPcS5wnTd2VBgAm01+NWQotMc2EvBnq2+yXeGwzKSSAjhj1T6gdmgxNlcRBMNEDKefv4x+FsZW
UGEdUKBfV/j/0du0nWaFdvy7780lQZcLsbE7hndSdxIKR3mb0G4ukjLjj8SeQJ+h6gdB9FOD1sKV
G0mEftms8fZjzJjlQtw2RNTJODP1Uvv13SwX+RjSBwlmhHGrQbq5synQzIUNLpqMaorL7IQpGiv1
FbCyRN2D8I/Gocva+ltm8lbcAJdzr33yHVOJXb9nmXbDAyMEeLiZ9FXM2uqH8PpH4lRPtFUezqs7
vOTEk08hBIdkbNFpfpFuP94MrdqHIvNTPKKAcsoo/D4U84sbftR5Da4MaZFt5nvWd15zEoNjP8Jb
GbQ0XxeBEfcM0LQXP8Ovd5sm+BjmHs+g6xww5eKtpkk+N7wvkprjXoBK6Fc3QGpQlM2La0bwVEAf
KM7HtokDqBJiqr2qk85BI70fI/KImPgpD93iBTM6wbvj5fnVDMknPKNdUMXVyJob1tCxT5oKyW2F
9u6qGqpp3wMeSNag2mT3TVhHdYrZqVpuZ7e/76AcZvZFuUCeKx/5Xh4BUtEb9ssepl+l7q+HFpwT
nS/ep2B+aHwqSuRSEhKTfR7+cFjtxqLFDOAKDG94lCCi2DexH6LFEgZ1i7AD4ERUnHWDDcd8Ed1F
ugnQknfbndeQDzJ6H27U86Sp4SA9QT5oBxQMhSuK5wKLAVJ6gdL1mGPNWqafZ7RZkikET1HQV8Pv
1p2hmwgNvWRSwQyaR5Vne10P/RVksnonLo3cszmzkqLz0CnhdIDSc5n5L6NEC9Auprux8oMUWT+y
QAMiEh9zioqwF0sWVhx4lbuZCyhCT7MDnlgT5uuGsx4/rWgPvqkhLE/l0sJkXH0H/gp6CjOi77qU
cNj51NyMoYNvMMDClHMFknkzV+8lRnVfgcWphy3KROqWB0vBAE/PkJjAfZgZD59aTN9uA6MKntCc
lHugU70nWYLUNh58CAi2HUZIY8SSzpv0HXc3U+g+payxgnZdN8LfDH279mRNXpArm1SgB3YzAIq9
6kTTRRvh2O9VAxXP7ZCVLEZehSHvDJ4Cr2AUR5qAqCiM5o0cw1csPYsRlaApGyKInWby2FSu2ZYF
CgPBsEWSuI4KHV0RFZiEV2CAvNG6VO4+akC123sFvSq6UCWojqvUNfo5QCFj61v0LcohRjI20VM+
4MNAPRv7ubdnnDwYBsr0ucx+BJ18Q2AWrObciXZGITeM0FwYg9I8yCzXeqUUqRJFjKoSi5A6BfVS
kaoQuY6e2EfQDyzxrEokjlttRUW3tPW3jTUJBbpDCuIuf161CK8iv9o66jV0ttoHF/Hk/aJjptZd
K+1rJweBTdx77JeHosh7Hmik5jXJemjrLXMKVX2LNPSZdhlI1gZQ2jDZ8bWJgi4u+67au8Z9KKaW
vE1WIa+FCAJw6zH5HtXaubKroVupfPZvmOuag1EZQ7rZ+ykJ+KPQ8w+eNd5mwCjRFHdOjryZoMwz
5BKD+VXnjY9hFT3VFqlytAV9VOOqYoCgzGwlpbajXVtZIuWASjYxw8Pyg+EVeUL3aLC3M+c/JEKE
62x0yLci89t0BOVfTOBkrudQ0lttCxd1HGGReHAZBiBC6zWi5s4FP/9G1a5ZNVwXe0MxqcEA7oiL
vv4d5gs3bwMGjpBDmBakyxIBcxoW5IOxGuB4Nowpm4tgl3lgFbgaMbb/7M6ohdm9Fb2OvfLLdAAB
Vph4ma1vXcVn4O88iTgAgkmoqIog7u1Bbp2Oy6eizhayj+BliOiQDlVo3xvjyF9F3w4iZvCcc4wI
5VXiOdhoB+nuekR6CD4iusgi+lL+6JySxqZr75WtKSY8MA0C0dnc6MSm9WNd+uMVXllU/KeoGvdD
VQTrcZAfY1bCGfmD6Q//w9l5LMeNRNv2ixABb6ZAebqilzRBSE0RSHibMF9/F/Re3CsWK1jRPekJ
uzsLQJqT+2zTt3r9rYZaB02+yddRo3i3cVHj5Rn12SqBruT4TZiPwIfeD8ABIpW7vH2daYDe2SM+
P4HrhjOPRalysPVaqBj1hc5mCKchUPsELZ7uvkxtI357IKFHKKOvNg5Pu1mfjABkeGbziCdzPYf2
qwaUl81sqjbSN1jfcfpP3+iEXnpJixeWKROxitre+KGVof0yTYBIIhzYAL3I+NFxCb1SZrd+C/vl
i6vmkd/drsYmnLqgBjhb6V4v1yE+W08hoZK+Jr0HXcZhIM3S8XWjZCEW+eBnpjCDkQ1n05ll9DMJ
1fohd+ruQWvbeaPP3Y20B+NIwzfp/UEXy/VCSU1mkjGObLHcjmvZkJclZrCQZLDwO6wAqg6zYY9b
U82nIyQc98YcEGNPuYXBOBvFQ9cs1uOJWrh+5imSvKkoBF/pZjy2aGPZQa0Z6YW+zedOCnoCsvcI
uqFB/kmSV5fUbHFcOqxy6yYdV1a+NYG/GyrJrxtEn3sbMGth5rgGGQk6jICPvY3O1gyZVx4bpDmL
68kqHgFcrLuql+aFkc48koEibxExIgf51ByKYgB4PXXVR037DTAXDGMIJikgG1xKCDszEl21paG7
NKw/CQAHAVkPxgPGxJPOnlYPjbyia6JjRyW4SsVueEE4ZyzcrA/qHR0+55Igh0oTkuIpfa8xHLbC
sjAeNY+bQKRYWZCLzKWV2rQ3cz5HI6SkCiMNkKVopYwaMaWg3X43a/XVrLnpHpxTPGi0MvyIQ3pL
Jevcsj6mayOfVGU72TgiaUDBt8b4YyqvhezsXapZ3SZTI7LBG6goQq1IVg2tpL1TZydaj5aqYBSV
ag9Jwvz+et6cecfoBGGoYEZCI/lUr+ShVlLtuTEeXcAkL3uadKJd5y13ha/H+dya59UuNk3AijRm
+a4fJ+iYYuTUC9N4BBz3jeHYwySjdJ5aqmDg9mi87vutnu85a7jMXuAgfG7JwT2mJY+9BZxGOo0f
B3cmdcjssBJPdTncFlp+MLQLrczPIxDtin/CkvUO191eZtZfTB9ypMKxTYriiQYkYZ7TIcz6C5/q
lOkDrRVEABIZpKVlcp62maVmkqyBdv2pczAD1Nfk+h6U/sVBHtv3+9mbVoB/nEzxBbLUH+rCX8ti
aZiyBvl4MLNY9ae2/CQlG1oUjsbTNIIvwChITT/iEvzszZOxFQW4VhOWL6Kzht9hrve/h9L2ropq
CN9zz86xlFDxPzLLTa6Hnq8YWAj7lgSeNBQ+fVe3YUytFLsPMU6Xgdfr8Z3btkPuC6+jUXaQRuAM
q6GOuIuOz4qLjXNRtWtPNN6Wm3C11XoDgBJUet8CWKAzSUfal7mXZte0H+KHwbOeYCSoq68ntXGy
epYXQ+sfloGJERmqsRMSjzEIYVR4Hz0hRoPUHKbpbeRo1bPWldFRter0oFgzCp4yTFahg52BlVbW
DTVxZPlycEhdN3rrUOmp/ZC3ZbdlQ9Hf7WG4CUHtdqo+uGytSrKqE6Xae3OrbRPyXHaa09OT11rA
PLetNrID15E0QreaGY/BJOjeB9w3Wr9Ke/WtrnkXfbiEJ02jcQU4col3fXL4LK8BMBjiJMFG5Bac
kqaqLnS93A2NJ9q4vsnVZBwPNJG+ftl/Mk9OZiF26ws1C3MAzGpOFnE+O92YepH55EzOqsy2YfvN
20o2X/MHgB0dI6Ncpb+X5hhuOdObrd3bzg9JJIkiL9FUFxbYp5+CxgjmFnozlvzH1a57bQhNtDSf
9L68aepsPZjxkexoYCCEVPF8i/9RYBGZaZTaWi8veTOemXYLw/N/hz/ZbEAf+j4RDC9b4NaUZuhR
qa4i85IN8ClpDIE/rlgQe1AP4jEJ3+jjc85t7xEerJm3HMV3BFnT+GStD1W6MbI6WQ9Jele74tuo
rLU2ParmJXPgU9PWxWHg/7HjFjc1E2LVxx+QDtjlAqlGd3pPWVj2nhboigqqWFZPea1mN7Avy32c
pOZyGut75k4HmssSSTEMsNRd72ZREEnvfe4Sa5VgAQeoOEIGa+Swoy12KVTnVHL55xcTFAzFZKFl
0jr7+IvVRqYj/PX4ru0Uay1GrX4QzTitJHr5jeT4v50qrcDPonD8JLbdVWgMmwpoXK3kmyj69MIe
dTpXFqMT6n3enaEZ5J2erBojUbMmyzNxP0R6sa+GtLtxNGEFWU/DgqiwSxLMk4OQBcF4CP4YkRrK
dE/mZqJX01z2ZQKD+80D2/MuOfycbjanA5y84IYErbYQDNCEdC2dZ00+NHJ9Ya85XeDLIAZE5KUa
VAnIOHlrZavFDcyO6F4M01UqyltTMbaOAiCPN8ndSA9cs8JVKMKjo9FGLNznr3/AuYdE+OPoRKot
e8zJQ3adK0AJ1Og+i/tVJIxt69xV07evBzk3Nf4eZPmUf9UsDgweQ4N0cK9PRMCKBJIOiKVyj//1
1wOdfRo0RqiM8JPFp/DjQL01eODbXnwPQP0rFuWbbcNj8OSFE+KE8/dn6rHeFzc/hIaf2OlaMQ6l
KIz4PhEi9/tY7toeBExoj1U2cPsy3mvt0g51bkwYGRTOeJQsJe7HR+PzlEhgk/jes3951i4RT7k4
EO7o17jLDs6/lIQuj+jCLUWrgKIS6fHJJ4ugvhRDJJkXWbGljfTTadJ/V8n+/yEg/9kmCUxkVH98
IqmGMkeyGd3b07QFLbtq4Il8PR8IM1t+6N8nKP6YPAq3YjShjHQqopYV8AQt1fmozJ3YtKRx04PP
nYirudaAjqVNEBLrldO8vZ3Tol4pSZatSsvrgpSiDJ5pL4Oxake/s0Nyu6QHiyMCW5oLGriAQGSS
Zgi1d5I+tp8ZRf8Y9QbwR581O5Hr7joaWvPWnAbs28beWHUQqG7K0ZW7TItejKodXnPTGN9SK/d2
ViSUl3Qy3xQHEr8um+TBjtN83Y61uXJkC0BvEXxIqsQvumBAHIY6V/mqL/uCYIUxD4kSq/INkudy
X4vR3kVmI/2ut+cVjOj8yhPTtK5VqANOC9XFrBMTPoCBSVU+WgSQ5Qad/MnYlXFV3fRz6W1nzuxN
m/XOIZSAlFpZVDS+LTOAU6nC2VQJ9K6XO53s6L/pocLBqUXTgyMS8TAgyL7zTIB104zeS1cF7bSa
7C4brY4ojNgOQhUj5igtuWTQUbnJDchQCHO81WhYw6oGy1z3TfczMWipmVaugatO2gp7w9IvY2zK
nchWb3O9UB/a3MSGzdhXIL5TMdL1CfO1IG8dukQT7fFcmoBX0xvKEG2DvJYdNnHfLCufVyJBN45F
ULTKEqGuE9XilQ6Jsvb6Nv1GG7C8Hq1CZX/kku6b9uho150QD+j2DegnY4iJlPfLKNNhN6Wykrx6
jAHxpyy8nWL2MTyV+Ls3NbTVIVJ/02bhDnBAzKgPmmb+juW61QaYr+V3iqtguIvnzi9UQq25Glzd
+yHcSP2ud127VoZGSQJlcpxnfdKLXyEBOk/0tMprlM+I0HXvd6MW3etswLfg1TwyMaZ1mHe/sQNT
HsM0nK/zaEp/uHlpuntD0C+wnH60V6Yl6CW2gw5RokzeYznbD0ML/igiD/TenaJdUdgygGNnbzkx
4odCTVzIpLQRXjz83H+JSshAVWK2+EYffoatl99z9VBW4VDHUZA4MXygMXNujHp4dLCvu2qEnIs7
Wl7Rlp7WzMtpBQRNGe3HPG9uRdWZa61LpiBeJslkwc4k0eBYmaXkPYt/UmNKfhSR29/FBvmSBS/j
OaG+tPdhmeUbIFj7cQp5976tx9G9A0vjVtGK6Cmrqx+6U+WvbaV/T0PbIlEWRrs0Z+DMAeI4TZtv
szJaGz7SeMe79V6NqdODwk21FU2hbgXKUm7SOndXZap+t2bFsqDWtbpfih77Z6viHw0XSzgU3otJ
OxRoPC9WamS0a2dUW7I0TGL6PCePbsy663lQF+cM7JbH6ZeT/JJ6HERhAcfid5RZMw2SFCuUAav8
Wq/4Fy1ainbrJCQuJ23gDp5czXZYrqzOSzYd7ICgAIwOclVoG0M29d4oPRMsOHaeWzNRD1LAwcyi
KQqK1jCDiTnnDzNe3XD91WCu2xqTFwd+Rz8otFRs2mn0NWlzCAQqZmrUr600lV/gu9KfTeDc3Klk
oItMubJjMWznzM2DHIAeKqVUA2EleaC3fUH6kjDbRyeDmKqHwt1CKS6DpnfGd+gk6lWDl9qvvhTZ
HnKERSOohEyhp1DDpyaadmw8aoBeeVhlqtReYK60ZeBlQ3+dizr+ZSmQzH3RRF5gJM28cJDlwUhq
a1sNioM5oyZf9T7lUju6lYbTPF35aBrcXYVZ36ouE2j8MKP8JG3SJz3vxLYR3PekLeMrCU5yP4Z9
xTau0K3xSHlJtF697dPE2mSK0j7QS8D5PWv7Vd+5AHMFBrW9m5ZHqXT2QdFcb9cRJriGwpF+o9Oe
75Jp0kCoYRF2mQrJXpTlwW5BvcO0o9vS13P5u4VU4sNBS1aKiomcRpc2Cb37SNHClZ60b1mIsEEM
hOuZWfZKOUn4XaQAIKI+WUnYFhtVgUekeMV8mw4E8CguNJ+0rjkYaJrftDVNcTjm0tczvB7LDrJz
Y4bFGs4m6qeYvuWhqfXFEzbtrmXS9RvRpf3NrNPHU0u3WRuVk69hhU2BOSnlKrYmcxdFqrYJi8hb
j4aXB3Wk9T84fbP1FCdiPY955jtKBTwvlGRdpcxpWZr2vjEtoAjbBIVRoIDFo+bd1LLPArshNqj1
zPfMs+fHxo2ahyqp8m1rMKzTN9aGOIcCOVg6vhRd5qzqAXbUQvu7hRACN7BP1H3qhd22UtpqHbPr
HbxODOssl/amoY9D/oZq7ZsUNq3SpPbeBNt57HGUIMiPpB2K5HrlVMydNnX0tRNLezXnYCHKRL5E
MFTAJ6PRRquog/MMX8i8ziZX2QFhKzsrdGgax7R3vRKBaT6waUxK2hzgRmtr+LXpA3Ec0dag2/fQ
lFm1z5u5f65JNFxpk2veN1AE1hxkxKQpsvuZ9gvv2p1q39MAMROrG7YFSUzNKuFl+boXFWsro2mR
IqneZ3porOB211fV0hE3Jo/ANSYxS1p0j+Zoin/wQEpWxEnInY67KPQaBTvEuX8rEY/6wICJr2tM
szEttSuWbIirgqZvFqr11qF16E+dO+9AfFhkoRutEvqKATT12TfmzNx3hSIJEOLif+AiOA1+nECc
MVr7MU0ifE3oFdOhV5mz9hyvsrAs11Wv2ocqMuSmzi3Hd6We39B2iQK7reBAl1YO7kd1FTsgIMYI
mTaMiu9poc5+aM4kP+oLNxwHn83gmoTLqJnrT4XdollCwTxVlreuRvgnRW3/487yn8YZne9SIhUL
iekJkl5Xt40sEx9+EEEGogp3XVOZVyRdR1DQY7GFrFe+pLMSBrrVd9s0K4wgb2E51RHxx2oeOxtL
LZttAcZ2TVXAHJxk6Y89VIimlN4adGfJ6/IsX3N0uGGwQrYiLIErSWbFC205bJIOy8NkUROASZkP
o1nCsk4VtQk0jwarKUUW4Fo1IDVLx3XYtmJXtHF/nGmD78q2b2/zGbhKaTr7lnU0QTOKoruyTdXb
pihJ55K6skk0ZdiWA+DBBADo+DncspWua9UmSbuwW/W90z9OevQ7s0ri3a27emGjkRw8vNr4xkxB
OSvND8OZ2qNW9+mbWXXpN2+2o7WV0Akb1PifVEshbSkD8oBwNmBSeEbQSkpZneSRXWlJbwOtWF2T
RhLTdFt8qWd3XEN3HYMwb5q1hJS8SRS78+d6MHeeBhs9U4ixzkzMrTRZfp9KDLvi0cvvXHNOVkYR
g+KaOKdEduX6o6ob68gslXUMQWhtW1GsQvaqdGtrktgjN82ApK6QY+ibcfQazWbsR13X0PuvYmtt
5sgjYjOR1xYwZ3ZIvGRh3lqmAjez61eJ2RgHq/HaWy9y3oYmHfyqZNKbEEA3iGAoSofI3YXewLFD
rk4gSI5cT4ns9o6q949DqcUbB5fB74YOsQ34v3tyOiU7tG05H20lEjZEf+Lpr5potrC0LsI6SGhj
agFSxOSuHdkQYh0f6h4LUI4UULNsSmHsZ1Z6bIHdkVIXMOHCKtvEOGFeF6N0n2FlhlWQDFV/GGkm
J34XqgPiElI0f2ey6I+m4uSPGYTkq66WSIsTGQl/cNMR23q7IkpxcLZh2Sk43E5sDxY+y/UMU2rW
tWGXlXW8K72hXZmp86NjLtyEVdXdJEOYv4y1nVzLGFZAmodWME9SPMdJP21Gw0aGg/Whb9S1+uTq
lTjqkQK7yxIx16G63xpT4a71SJbPMqvJNJ/h9nhVuhQ9cLgiaXmHuJsL0qKrV6Vt2nWR2Pl1gXfB
lS7s7oYbT8SZb9R3VtaMj45dR3u1SZgqNOKxmEze+a+SVTwYmJvqrE0Li6StB3Npz3WrPtZVTWXf
aC4YpTmE6ziN5JG4R8VXBidZG3qXQXPkipHH0fBshJa+sRtLvfNY2E+dapfrOA7zVZEM8UqouSSt
tpZXeMoUm8mW04Mw8+7BTDFZNmYTdvjQt5smDQM3cfcweV/S0FRWfQJIGekD7Mi8kLf6yF2pZTsM
VLNoN7qemZuluxgYrTpsY0tqKygtv8O0gaZjy/pQNkK7LXWYABk82dFWofPNgwROdrtrVFbdz6yg
Ww910riBR0cz20E9nA61zVE9pocY5QokgrhapbO6jRejWa+Axzbr82EwbXfdhUl9gH4YbQwLXnc0
Y8TlGVIPaBJCQ+6a/MpwQ48QWmKqXbhN11qVpKsq8TwATMGx3pTtk6kVb4no3DvVYJuzvYqyZUCi
IxQj20+RcH/qjZaDnYX9Su+a7s7OC/NKK7zu4PTqb9sp2aD7RjskozH6LRoJH6Q928xWKDcx2EMA
Ccb0raac1nYPMw6TenutjKO2hbcN3S5zk3dT7/VgMCKYmHaaHETZ55sUGiVyfitetwO0C7ZwZQ0V
UWyF1cIEUDuKUNyuDq7nNrDXLYRjyMT8OK3cFcaGsGO8ONvTpbSuxkVAQH4oYegiqr53dTKt8UUP
YVXJPJjVbD54+pT+BPG3N26jjdf4OrxPSZo9m4bCu7TSl8HDXbrsw396LCweGyOpjl0W0kQbdf1Y
6o70KUejtcSLZkshviSPa0Q6VfoAd7M0fDRB0b4XEK11u1YOfYQhmA9yot6qnhGiP0KAlZFeHGuD
tg+JaFhH3qTcmQRBovMxy6sirMobaSbDfS4QhkBUepy7nA5ipebeY+iZdwSwKs+Kh3kka7UUfp14
8TFOB2hY8XhTGl4ZJGb47hVpf4Xn5XjQZV3sTY6sQMDC9UvAdFw53CG7L3R43yUvR2H4XnX29kIr
TZMEykaBAWchVBdCTRMFobCqK6PW1K0sVDeoK1du8jhMg9qwXhDMuzv4dcV7KlGmzROkL2mQuJ5a
+OaOU1PfQWBBoaR7s+WXlTY/2DQq9navJQEVr7qFSfXeZKm3kzo04DEizWAUrXFFiD0R64p2HVdD
HrhRpR5rTHR4hUTpdJ7irYSR/szzVGwzLl+bpMl6QAV0VyhKFo0eVGZQ58Y6AJ+Oz+VoEyQ3q9wo
xyT/lipK8xqOwj6gL+u2XYX2r6w9eadQTxE6FUYrt66Bt2Su7cohnG85Umtfity+rwVNDG6u4RU5
7/o6r0ZlZ3YO9DoSLmKqCyfeqFEDOzTLOtimubcuWorMqK9/u3Ca/IwlDn2/glwNy8h3RvzZ56qq
7imYZ1+hLeHXKjMq8qwB8/ZRu3H7MbuO80a8fI3vnQH3cFgnTcXBoQjiywlKGTZDpzTSVo9Ko//Q
uX0DMFzwCTkzxB9sHr8LArUZ5SNKWVKkpFVbWcdQze/wYU18RCvvXz/GZ3zc81RDh1eDlxMK7+Xv
f+HjvVmaia2W1rFnf2h159HKJPhk9sMhvtv/eqzPODJjYcPHgDZEhVMceQJkqecKH/IuG3dpLg9z
2N+jMn6CO/iPOvVAMZe6tp/4BGCwkBZMkGTcViBlnLxDq/K8rID+cSykA09XDy3A1OZghUBJZYwA
BhrcVDyNhrIeCoirXz/x504Z6nLU7PAlFsqSd+pWk8x6o3ZIhI8zeG7Ub/PiWDSD71SHuYKjCgtO
weFZDc0tPnhbMrADc/z99W/4NIv4CRrNTXcJW1wE2x+/cKOMYaNMrXmsmnhF2jYly4V5eu4pMY/W
DWwtlxiZU/tDS0bAw2E1H+OsX+Vc2JJ4y53BV8ShqCdEILdiehzU75G1bsJdWF9A8z+3cOkXoHan
i0rAqaWfLhSJ/LhBCDQfNQtyvL6Kl6JuvJq5cEKeuGuaFb3RaP+v36tBB4YDW6Pbo5+6LofFwNlk
quMx0980QyAZuvDhTulErEaVEZboNxqbrO+l5fTX2tQjuJdRPYx8OcKhugGeVkC3cejulPmICP67
ldhrawTabS+FdH7qZi1DLw4j7uK2Q1vr49C4zpYqCa3j0ei9FzkV39LJfgQkW/37d6hz+XZtTFto
LZ00zfJJi1NcnqZjW6tyFfai2WdpdomguPxfPvRheBjmhQk9ioHgYH18GOER+ikTZTr+4aN35ZWp
/lbBdi0VcGh6+PqRPu84y2jkvC9dVYf8q5PRtIbunadY01H1Ht0M5r6dbfv6e6UNgNMEm070UNqN
2l7I4jj7kHS0HHLfFm++k41OIiJL4a9Mx7hvOSik/TTCA0ttwAmr35LBeGHRndlWYN1CmlLpIOMv
dTJDUrW2uLp509EBFEzj/Ho22v8yBBa3pNdgRAoD5+N3q7h/cH82puPQVu9qEx6INN9+/bU+HX/L
x/priJMJqKJvizIMKo5p91MrND8v7sYClau1+Xqcc2+Lgg6bQQPPEdqCHx8lZiNJ0BJMxz/gVGTm
/ghweOF8PTf1yMJc/N3YlChNTr4Jklw08DkU9aZFTuhPBqydekRjViReSy47AbfoqMrsahp18Vyi
ndpgq/7r60c9MxGhSC1BpDDGWAgnPyJXMFJAnsLWwa3csRPfxe1Bh9lsaG0g00v8nbPDMYqGzxQ2
8aecy6QFbVtkHkfscNZGCYO+9TNQ5bZ/NcsLoaMLE+dkI0ETx2Fu4b79+TR3GsN2tHIcjuOovuhW
tEHm1+BJgISdy1yC3rpYCTv7R5svWf+eHRkHLQ5wuuLq6aYymEbVhJoGpRQq1NA7eGxgcVDsQ+Na
k/ctVisYA6+//pCfyjUYLnB7HOYsHi9UUCdzVhLRKTUXwYNeYrcw5bd2XgVxWa9Kt7P9iQpmnev6
JUb0uWEtcq0IeIJlyjT6OKzZtgghGm88WiR0IeYhPhMJv85NS8OOb1tWFz7qmaOOEC3WJt16doPT
+UqHA1UqZtrHgluY68X4F4A0dpdKwTM7gAmHcjEuhNwAp/vjYzFD6c/r7XicTWc1ztadljb7rz/Y
+SHYXqDJ21RBp5sM/sNO2sjxmFZlfz+5QI92O0aPX49y7vs43HccWP8Wx9vJKLkXNpallOORGUPP
bGch+aizQ9X3QW/tRvn96+HO7NDYMP7fcMvP+asIQqYlJ/LTx6MW0/Mff7v6E54+m/mSdeXy/k/X
tqPr8JG4mGifIqZ6tfLiyCrGI1jIgxVW7JET/jbmi9NqPhHugSed2xxaSvD1853dtJnuUGwxolp4
th8fsESlCC04mY6iRMQUKkAHCJOtFmjnrfaeSy4okfHLNC5MlnPTHn9vA5Cbu9+nmllRPKtrhTYe
7fkZvSkg1HulvF14tmWvP3mpFtRRDKKYLDi5nTybrQoaXthQHiP1zmKD1FuBsfddH9qIkRGa4UZa
7JBfxfq7MuxhUHw9/pkFgVH2sl9i38YzLn//a+6YQ9lkhlD1Y10QHAJKGIlLvPEzr5FUVZ2lwJrj
rneySQppgrULbT56DVebeuq15xoqA1b2mnVhozp3zYEZvxRdOiRH/c/f/3qcqWyLWSvV+djRVNTE
d1JxZkVs4vLFjN9wVQDYx/wZ9o154YJ3Zsl/GFj/+B4TKzWi0ernY5NEj4rtrGPiDYZjp7erWez6
7ELdd25JMB5hNvBxcU07ZSbi/WxQurTzsdKjX3aq/qr0ag3cDj4ak2ueFFvMHf4h9QlvaJry/3rS
EH3BVkAwPD7x3gnfXRapmGK8tY9U+QBb6859/w8DUKYBDHArARX4+DajVrSJO/TTMY+Ul37E+wXf
LutCLbj8T05WHozK/x3k1Em0k2qiekPNdSBkAC5zD0WKlkHx3sYY0FRVv+MNgMLCvSS2ObcgFqTB
xI4FQu7pOVfaU5d28Z+Kmitd5sY/Mr291ZpLOeEXxrFOPpOLR5A5Y8RztKjFRr27jeiO+Fb8L4PG
lks4sRHUXRD48Cb8w9j/a9F5UeNENb7QR7SM/iLPtpLt1/PhzAnHmQNAY1JTLtqaj/NBoddVtonN
HYQDoBjQJqF/DavDoDf/YWovUB+IkIl59+lR40gFx/12nLFgod+qdpjquNbzv38ablTwKpe43U/l
gZuFoYi0SD1iBrL2kmaXhChjPW3tJv/+TrUQ9jlguPF4nNwf3xtMIEpXZcIatHHlVsv0HGMDR72g
gzj3dXhZmqWCoH3mlts5nZhwtubjZMBSieogc5x1X+7s7sL2fm5C/xGXuJQgn3399bawzHgIxyP9
A1+mPwvaiUW++/rrXBjkdNVAdmqNvloGKaOgql9RrfrupVL37CAcuQtwhT3kaYWYejM2IPjqcG9v
glx5Zyy/7h6/fpIzZ7vDiwLwW27VnxAqnatYAiI4Hl0YSYd2rvRtGPUXtuozl8sPg5xMMYLOcO4k
+O6Y46ST1d8LOhyV8Z0v45X/ZSi6CYv8h4vVaSExmDL3ZgeOYYL+zNfV5upPJnc531SJ/dxAuPoP
748cB+48YMLEqn5cPVXWmE1am8BUFvFm2n6ojAu7jXZ2HtBS0EwVfQ1n6cchCA2h427ySKT8tBwF
N4ONkVrWvhK80F2FfU1DDQyJ63pOVFKPToUMd8PPsZvb9ngIlrFEPZ5f0hieq2bQ95GvTr3Ghmt8
/FmyzDS878Biqrz5lWvixqr6OFCcTgQdHCvfy1W5rYv8Ai5ybsL+PezJXJqiaqDaiKdjYw0B7IT1
Zejx7BALVswXBWX8U1f9dVY5niAVE7otT4bqu+joVxcTFiKjbO0rddLaK0UK7xYCHIxLQZtsLJR8
neRpva+9usJtpqwDpTeT71/PtXMTAVUSSDLSThQ6J28c+zOJ/zwTQYMpkmJXGirPZTtcmG/ndmok
o6SxIdzGo/pklNqF7iU99rZs1FbF3B24YLcdpEjnQm11aaCTLxm5RdFhF8dVcaL9p5Y4VdZ3Yz4i
MPHM169f3bnJiiaNyoOKn273SZkziGhmnwMDLRTlRh8mDK6VrSnIC9SA0rIheVVV8ePrMc81Hjgo
l7BlQh6RSJwMqnpTojcTdUKKqV4Jjbeln+uNOHWlL052ZZSU/qyT5CAzdV91+urr8c9NY3Z2wsY5
QECzTz6kSMda2L1Oj6PR8SDCjs6dIEd8Pci5F8s5C/HPoLequyf7n5sIpyTlCoITjp1bQ1Hma6OO
wiA0Ou4aaeasE3NIH1ucbC483tmROR2pJ1D8uadYnpHBG+edc5tqd4szRQOwMetPAkNtzz5qzoUC
5sziQyrEKUxjwORKc/Ixzc7GhgIfviP0umBu3uDbdfHL1y/zzG2D9iJVn8nOg/n88hv+2ng6VWZt
aEr9aGaps+qJWAoxfFKG/soYrV1jdWmwGFNAyE6/fT3ymbWIUAgJp+ORDPGpC2ekoZY4Y6weM7UX
PoLVPcYdYRB787Nt5P++Ugf3xQMe4MRcXunHxzQHD2Em3eRj39oPyFMfF6axr+TJ3eRe6iOdmSUf
xlr+/tcrVVqY7/qYUkfLH1n2Q2sIblmB2tOPy5Fdff0WP9c5SwTxYrFvAYB+ckjQdIxx4iZx7iwB
/yM6RN43AT8fF83VmBy/HutMtxignmbIosLien/6Fr1qsiHDY0II6ylukNXMd32E7xZBsta+wpDT
7t60hVKuXGnwbbXx6esf8HlBfBz/5M16iJphFWIconjPNZTvRhz6XLvwRs8OAq68IAmA6KcNVOkN
RT2nPKQmHuoe1mrup8791w/yhz3w8ZK/NN6grNEUwHfllF1QzkCKCfvoHffXetPIHHPfMTKsx7gX
yStvGVZwmT94U9u99JVusJtVIvaVTAvxaa3QJ3ReezXqTnM7JCBoUDQT8dorvbvFF7m/MkUcHYl2
yvck5+VbK2rSbWXQZ1EncDX483pHRG3fYspQTONhBM/fRRRefgvqt59kl/2UtYjuc90YsWZ0tdd0
HpXXaLLUDaYc1VHGiBb7Bu+y0M5iPPRm7DoTLQ2cHP37kPZasWW94ahcztVtAgUU1oZpPI+J99iV
3bsYFN1XYjWDSDiLbt5Qscf7ZpoinHPd+aqZ3H6Ph6wA0Ze1/T7S0Pid6Xgof/0lzq0friAuPXrP
I9XnZGMoS37H2Ef2naoO+Pjs5vp3lRMCGx4iqI1fj/X5dFzqu/8b62T6jnVnZlHDWJPEH5BO9v9w
dl47ciNLt34iAvTmlizTntUt9cjcELL03vPp/486OFtdLKKIFjDYswENFJXJyMjIiBVr6fLG1XgZ
UxWdkXjAunPh41JR11SFIvAt3ZVg+36GppFpF60UPk6J0j9pnZhstK5lmVh27scqk9QzfoPmFr2m
xV3sta3fTUmVUSMuy+e+GG8lE0DxHr7TiWE/E/oxKftiikW876e4fjIaRg4hIgls9NNFEI15fVeb
tfUhx3XNvakn5WGs1IwCs2k4CtwT3zTaGc/zpICTw+H+7oii6rxv6ArOQ7n68vNDGyioYBMj1xBL
Z6KEX+uwjGobTnb54Wcr5GVcPytBOquCXI7QLHCF7l6yAqefttz4MmhhwTLQHaLOdQnQCnx/HJCG
jl0FxjfNAMMOCLUffr/XgWFUop0PjJL07mK3eN/CVTNMqStnyaMBthecwnULl3cnQ70WdwyFf3TD
l/4UohYQWgrcQpJcR4+daAYfRaEL7mJNrx5Ur+tvFUE07CHotyBul99otgxiQddlyrva4nBCK894
Q1TVLnwkjt7cdpb/7uPPI1KkKs5DhzHz5cWi+JKKxF9eu2P1JEB+q2wuYU4Iz0+jJuskxiIS6Aiz
LpM5CWqa2Dd9CPCwtfezXnO8imkzR0xSw7rxpzb82Bs0SXUrUyGpZlbZsZqulEHwjyFccoMmfMs9
q3Ia0aucfNRe2XIJ9QYfGH8W6O1BoHTzHHeyuYPu1DyUViIAdh8hi0sYFxsU+YPfN9qT6WnCTQQZ
rm8z9j69DhBlIdaSy/5NDcqgYFIWfhkRjYP7Xi771xQSVLvX4X61s1qAjLyuxHGXVYWx1aFY8TA6
S0z6EykpISyhWVHaMKacVZJbiXF6J0YqYL62656Ze5P2nZ4oDNDVKUp72pCLNwA59bsI4s5Dnfsy
ic2oPWiT1RyqSFJ4jo/VnsFC/6OvG+GhKBvkSa8fiMuITp4Asp3HhqhQNF28qLJoLP0Omk9XU7px
1yil8iSr4XjkZGQPCKWUyobBlXNATxNwEEmJCuJl8SCIyQR8f6IRVQTKszQ2L5OQbdxSK+0w3jTz
A07imbgyxD/pjVfCAu0GBVOqiagOPyBa1Y59hBjlnGDea5Co3QB6YdJWRZhDQ7JmR2Gy3Poll/cX
hQ2VaSEcgcHrZbwpk36sCsno3ADe/kOleOWrkjRQIFt5Eb8ocSB/nAr9xzh6+aFLQfcHBZqmzIWk
gp1b3pZ66trOcJNSGjfIFPgIi90XG0OgiSz0bqTG7Y5xtmSfmR11l4rhf9IjDoVsgQY1A6v9AIaH
nnNTa7bvcbG+3xHoncDppXAzEu0XV3uEluLISNLgjtnTDAgSuu/XXfvyzppRrf8zYMzf5s07SR/5
6XKcDa4pfk3Dkx4cs/zluonL1+2Mvwb4Y1jzF16G3MBrJktiqMKtYP9XmWtMYT9IWzH7WeqW/0Ov
4W+tCmtyBijBJ8ihxve/JmYKCU4voKoZWrjYRWXqgyBsFFhZevA2FmN00sy5N9Faub7UFdcByIsE
ypz7zYW0xQVGs77JJyVsXEv+T5r2WnBfD68y0ljB0YzrXakfw+YuSdMNu5fx4tzsYoHCqLdprWE2
UrTpNg107W5MIXy7vrrLMKhLcMqREQNahPxw/vM3vpL61TBVzEi7YyyUTlwInRN2WfoqpHF/iD0G
Pq/bW1kVCRtfDfA5BDd/8t439sKq6Otan2/S8UOqflK1b9f//stnx5wQ/v37F2G96aQoS1VBcvsk
FE991dSPEs0wuEHETmGmIpBDmADFciO9ujxyc0USVL1Js4KwtzBrJpmQK2U2ubEIT0SWxLeZDNc4
Eguv19e3agi+QcoFKiDTJWoylhPBiuJxcs2qYB5Jvu98BoGjcVPSemUjeUbwcgM8Re67vB9bjXTC
q2pWFA57c3qtKSHJYfaoMhsFkdb1VV3mDrR7IQug1cuLgXTx3AsDL6j7eeDopIOU95Xfmvc8NJ/1
9jZkXAxCk3cfrTNzmnxuboDvF+Cnl58E7bY3oVEevl9fz6WXnxtYuEOkS2UjS7zmxy461s2BWfh3
n1tyFrIXANx0ki78gEk0przSPARr3IuwcQSM+Cu97RfGwVMh73/3es6sLUKgippNDW1FeAp1CGbM
6CnQNrP4S88GeTU/fhSEZeFVXBQM2gyUYwmT4Ek0RECyd1WBdN4WLdqqkfkNRNAD5rxkORLhq0M0
twtPvFqBA45PUi48UR0tNzZsxaFn5MIM0kbU+KLCnIVjDShWCoHoHYfo3k9uUQdAm4ryy67aKmdv
GVugJYKyU1qjFrnp1S/U8EQo8BHFoHQkOqr2y0NI6ro3rG/i38Utjk/BDDGqbSwuhnTBg0+OjiTM
NBtF+pUzxBZy7yrcvjzqFv6QQqfiE+vDU6JX8SsiNdWdgV7Q6/W1rFmBsM6iKS+iAbwE1E+KN6uE
hdEplcVnOf3SJPJ/1y1cBlJAWyB/ZgI02AyXV4PRheWQduxW1XxssnvIQhlGlm0dSSuAvf/gd2+N
zZ/uzfUKDZvRQ9Eanjzhw4CqRTQgBJnZaRHtUI5kSnejTrXmCiTU4A1oGF3eEgaSXZDVJMFpgiNA
oS+E9IQ9KVt4oLU9JE8h/9IBONAoOl9WP/q8vrsgOEXm0bLuJPFFkfqjIMNqEf28/rlWDhOPVybT
KPatcF/m0dAHnjL6p6zQ7MDrDzAN3YlD/SoViM0o4m0aV1s8xZe7OKOsZxX6GbqBhPv58uQhNAVd
FdpTIekoYQ4l7O/dR19ON77WZbKHHfoZQEQkUb4YhkBeSO+pbHenHBGiJ7qz3Y4nEzqVQ26gSdr1
G/ZWUIuzQR6CtBVBvi1ZIbVJ7MRqYBo/pKjlIX0RAHpqfoRoBRVu5Q97oZmcRnp3jkkKAVRepB4B
2m7ZA0haxl1VhN5OmTHdVHnmItewv+4lK4+C2QYTVFzBDFAtEYuoxRnhGA7wDGSd7TP/DvORVNzk
ECigb+a0kDuEKOcMKFWqqbARgP9UT8/rUTO5PP/wyKZDtZxDsEy1KRFib05MHTwOYbCLK3Mn6dkB
5dY7HXJC22JiuFSU/ZjB4+JXbWPrqYD8KcjKovhVhOh56eKuLLuN47PmytCO8jqci0EX42sCapP5
pJUN8GZFcFIt0u6DwKT94VXv1GynOM4mEA0Y5CRzvCj7RaaS1PTT6lOk7PIgtlskt6Rdt0WXeXlD
zGZm0NZcVWGM5/xwBmabQIok16dUH24ByrxIQrJx1c3p7fJzUobighAJ0BeCyBBJSZTO5PbkadCi
B78GtDum8FuuGsdSfJaSEwRLGxfF2qremlxkdLAqWyjMSO1JKSTwEtLHVGn/4Ri+MaEvuuyF16qe
HrEqP/uVKj8K+V/+fiCbeBp4LVKF8w/T4IC1KsbdqYO/L0riXbbFB3t5F4AEm5sw4Ifgnl5eO1Jd
GWpQKi3PkvAmVUW7qVoyuu4hTbzXQIm+xZKy2wgsl6VmbAJ71Rkahst0WVkJfVUPUFfDZny0hs9J
8ATeDzEeFXiSvw+bL3FZ3ajV8brZtWPLZJEKFJb3HtfDYi9n/jRlwh3k6j80W9C2Gexi3IBzrl4H
b60sEkfTVFpplET83ByTb2h+qrep52sfy7ISnvJJAoUNfaMdTsGX0KoDV0ZPcOM3rF2Bc1hilJcG
MZMe5ws1tDiUBGtsT3BAwre3T834qMu3SrUBGFpzHVPRRYihZ3rYJUhJgW/i/7mOaKZ3bZ8ca9ly
9Zg+cTE++ZrsBu1WPJx/+iKK0JugPwlMieGZixLnlHtVAiPLKTbgUuqeo+q2Rf9XbD3YUbfK5ysO
M3OyU4UgkSDKLvaxLmBmRGS0PFm5uu+L7ijKw0NWqO8PU9Rqgc5THqC4skwgSrNqvaIdy1MH3QOa
ldFwc93x13ySRAHyBWtmI7jAedSBP2scFeVJil4S8Mx0J9DkfEKuHN3axzJIECD4gu7rxjmX5xLA
8muhR0+wBws6ZxHnjujF5qgkVlWfwo6Kt5zZOmC50ov2wfCp8u4n/yh5nzv9q4c0pojWMcRAUvTB
7F4nZBIlHlxJbTi9+ntIBtRLK7soH9VuA5ey9pHf/MYlU0SQKGmhg5Q8tcknSg1KGdm1+Hr9A2zZ
WMQEg6Z0UClNzbDqs5x/TZUGzcKNm2LlMFJYYHCfzFdlwGT+8zevIoFB1K4to/oEDVz/hFSk4CK6
p6CuBAMaynvKDrmF1xEmvX/xrreWF19ZRpRL05uwPhkpDDXqjVo8wW+0DxLZnmXgm0NcnKbg8/Ut
XYlxM7MHDQYw8xp1tfPl9mjace3KxQnySycsv9aKbg/CoQt/Xreztq08JyRjRkkxQLH4dAIon6r2
CDjw6dua9GKisQ1NT/VfkN+GW99wLbq9NbZYlDqGqN21GJOKZyv9MpY3fv2zhj1A1TaysflvWpxM
gifPPwICoMMlGAtyK9GA9YoJvfBTCT06QpDX901ayfcUiHJI9gAXmGQY5x/IlGApTmuddxjKBodQ
rT6UXv1JCcqnoTMcI+zsuq0evFGASS+8R7nq58j7CVkkm5bvTRRbDhIGd2Fa/SxU/QQE6Pn6D1zb
Aci751uERykvt/PfB/0Q2tEI0Z4M6AdncHITb2zByteEx4OZDsBBDJcuk2oUh1FcroSOUUs480at
/GC26U2JfpIBI9durIfd9SWtnImZOIQKI4C+WavgfEm1DLLC6sL+5FWMEtXt9L03S8MJq/h2qPvf
7zfGsByIa4jVZszQuTFFKRozRcfvBJ+sawTpcxuBQpuSlyHfeoiurYtc0YDagEEAfOncVFQLZq1P
aXeK1OgzOum7Jko+moMJta3yD8EMdQS6ugz7kyMuNS4shkehJ+p7prKgwRPb/nEQy0dJ8W9KoEm3
3JyHToqftAhVyCTd8MmVe4LhuZmcnmyD2YzZo97EcEAQYpX2Y3+qoQDOg2+i6nrRBoZhbTO5H0D7
wALH63IR0IqJKRQLWAxZcHQLWxrUFPG3Pu4+WtTRrrvIWgGBAI2XzFRZlyQNcNOKALxK8TQZZfq5
t1Jvl6iGf/Qh+LOREs/2vMrGu2aK9V3P2MguzaryuRosaeNkrBz2WSOLFj0AGrqAi43NYBMBAQu0
XBrJv63GTqv9xlpXLoozE4t4F0CeZoB+nk6dXzvN+ElMlYMBlmWWGg0OTLCCiHmBEf4wE+GVChz4
tYPGtS1qR78bjllyykV940etfGvA9ER4BBVMkKKLZRtmlqtIrnFw5PwhNfKbRv9cQvFdD8l/15e/
snpa1eAyoB8A92HMH+CN5wIA0KMhEQg9Ppy5DdNSlaOEj2Z+jy7NLh42WpErlwuNY8aXYAy0NErb
5+YaePWYUYAdwB8kAV4fxbiJA5SF5Ql+Z4ApAmjXMfXv/QnK0ykug41DdHlQgStyeTBEAGgK7Me5
fUHVmj7t8u4E1/XD0DHegqcjh2BuEpldei7gA8imaMoDzJKWHYIOtsuqtZTmFEFbNmrPhfYxqX9r
/ed0vBFhGfabEibk2CngzWzHajd61T55fxWCHim1AdoUHJ+LmirpfSbMvBKuUPa2aZaOrm2Mmq9s
KFPfDCrofz7p8l0Hl0s9tG1juHIBCWtb7bNcftGS7N1xgGcqNzEDyjyMLxq+Yt9aapGUhptqmiOl
THUOzUbQuzwJ0CKB0+XlyKAHw9jnrgFXPpI5XmC5AOsfR1WIESVHmUEX9B+h2d5UlnALlG/D6IqX
nBldHD9KwWJeV7HlDiWQaEFEa/t4/YBfhhKmBSnEynOXB8jT4ro3Q0H0MmgX3SDLKjvztV2aZ6e6
UWYK4I3kdNUWHIt/pJ3moH2+hZIeJqpS94KrWd/r9oumfOjkL0K4Ubhf2bOZMun/W1kO/MvMxfR1
ipUJMRYdrmyxuL2+Z2sWGBihlUOxiyx4dvo3QbFOmqJWusJzkyBHilx89HPp43UTcwQ/z+OBIQL3
MoHX09rTFx8e4uZSzgLLcsuYfgOSmk6qS3sNFRVD9mFIrtONsvzatzHA0li4FAJLy8gLHQQ0pRJr
kgTVqXskz+EPVbJTGWx8ntWV/TX0p6bxZvOmdEjabsCQEL7I/XOQ1ztGtGA7tlzB2wIVrhijfw00
iLhAg2p5UbYeWmIC9NiuYr5G5U0JQC8IPkdogGj5+w/SDLInDKFLCqhr6RSlKfjRn5kbBWGP9Eea
5XeQLVlQ3153jZWqz4yFpiVl/eHzW6aystEoiVn0ujtAcwQVb3QfB9ldq+u7IB6+D30vMjSlvMqo
3vR6tv8H63PxkUf6TLK0ZBjVegjITI/ZokrO9vFw1NDzE0/ieJeXBerahd21N94WYmTlOzI++Nfo
HJzfOA1P3kGATNdwh3Z0xLh1Gm7loEDyWlL5/xuHb+V8AzTndQtrFeRLFw88vfICCco9XNTVha9l
uIWwWFsO4IB5zgcGT7oz58vJssHM6a4JoPJ0u/BeNb+3NW04SEl2iOPycP2TzX/bIpbgkH+tzUf/
zebFkWfCrGwKri9LTGf7SO/48X1lvX9sgkqKDH0OrW4ZOpTFVZJmcJMkQLzdoppu26J+COmpx8lW
Rr7ydQDBzP1t+rOX2ApxKhFCyk3TBdl4W+XFPk2DjazlMg2FgAJUADMNcztjecImCebhLmg811IF
x1JfC/051w+KdfKSr179VE9bHa0Vh0CukliPcDS93+VLmGsXoeZG8k9DhfRD25h2GQw3qCsKSjE3
NKYND19xiRmdMs9szP9eomxHL4X6Cj0BqMXQXNDHYhd63V5s1HrjWlmZPabCjltAewp+5CKjlydk
HYwa9EM++IfaKB6YTr9p0SJJTfkhyQzEWlJtR7UeqQCy4UBC4QUA/SYQdk7PFofg7e9YXjtIVbTK
1Hn+CS792oWbX0MYRJGfLQuy9wJlgz1ZbHGvDlwWZqN9Tny9uZ8AI9tFNco/xdLcCKRrPvZmY/68
sd+cynIejjMQWj8BiTmIUNs2yUcg3r6PQgHYJ2SX+mnj6l2p3c3tDh5tMCiDvFs2PvJSRcJTT4OT
ZTYCyImv9JhsQyo/DDSKbbXo6qPR54UjmaV/aGOrsOU8ZMq4bTu7rNJhJ9ZFuQv9NtyRsqi7KAqT
e14q1cFS318Inn8rUzFIksLRuMy3G3TQxgKc9Ck3+2ct6V+YCHR9Ld5ZVrGRl66ehjem5ojz5lNI
na/HQhMFp9JQiI3fAl74sLpfj8IrCRbzN0z+zwQ3MwfjuREdSSAxNSXP7fX7OhmZyPScOHpO1K2G
/Fosof8KXIqiCJwYi9VkHlpGsul5ruY9CtZtL0U7dJaZ1XY9dYvccdUWC6IYyiMC/PD5okJlELOu
UgUWFTxaAbXf4rloRgYl0BDemtJZ3cEZkTiXPcB8L3awKBPR4qQKLjinfRGl+0L1PgW58LP3y+M/
fCyufhNkNLitZYYfdiUqiKrouSkMd4r/INcjIiEPCX2X64bWXG8mhQdARcH6ItUo1KZXra733EkI
bos0emSY9qYe/Y26xkrFDi7CN3YWH6pvqU16Vuu5xmB9DOLwWx9SGm9la6+k06MQyk7O6FVeK4dG
FI+Nkn6+vs41R2E/DYY72dUL7ntfE5KMAQVu1BgSk6K3hQLiU+E1Qbsy+3DdlnkJQ2Cxb4wtFpvr
Q5PLo+65fsZwWoJgJBHe+IlIY3uneF14LItGd5QyFB1BkRDfQdURGbYqjZCDrEdb7hrUWCgQ7Y1R
zn+GgfFJQBfE9HQC9VQ/eDpi8NaYyA+a1CS7ilfGoUkE9NFFeps59W5H4PqwtamxdinXCjMmmf+i
x7F3W9SVdZ8iH+VYSK3YdP0sJ4tr76YSvZa7UPWeAuh9HW+UrHvLT78V8VDdT23T7KZmio79gFhc
PMT9bZmp+RMaL/XeyxAUNFPde6zi5PfQhoc2bFv06vu0csRI756Epi6cKh4Nm1a+B0N+3dzKLU9j
SpjqiFhWch9NVgfPwqg4uQdfsq9HPkKafnoTd+HnUWiCHaOs/GB9+s4NWqHph2SHB7nVYZpUy+7q
PjiqU1pIjjL0v1F+6XfXP+vFUaHpRGUOjCHh87IAo3hsWttg1BROffcVJFjabnjOHBrPkoTZBNNn
c6dgvsAWEaaJGOVTLE9wxTBo7QmFScGsNmxIF2Hsj5F59gdyUkLZfFTe3DaTV8sUECIykYG5Iwbc
swPPZe/OhKjnMPl98I29S2yzaQonT6PxkIlydWQMNXI0qQh/iEUj7ZQQLQ1tiuPRFkpri8f94rQu
fuLyudVlclbViX/qrPIHvedmX7bjsyFIj1NZOSh+b1zA6/v+d0sW+66LgzdJceifjDDYq2bghP2P
686zuiKNpzmvZu2Sg0Yu0PsqAkFwdf3TaIlOk95rkr+bihdwStdNrS4GQpG5YT8PJi0W4/dqmCIs
45+8aHxNUvUDk3uH6yZWj8JfE8syNVSQitbqPBe04MHK/hN0Jwn/ZcPemFg85qDoraI+F3EBE8x3
/bNF1NsAMRp+DlXjvZfg7G6kD9DakLdcPLeMRofkpal9pI0AimR38vi78X5f37JVB3hjY/5qb05d
QXtEU/IW/otB2KVjZ0v997wq7Lq7Rx/4XxY0dxl58BBIli9h2UhC02AE4MRk8M6Xv/apfChF7x+s
SDyseDmCxJFN5XxJE+y36hyy3CpF9EpUv9fh8E0cgtvrO7fmbHgxEyfzXBAJ0bmZjuxYLgaKFV3R
Rc4otDfSgIZPoW3t2lpghCAW8iZCMMDIRWAseiT5wpYz2o3WE9ogN4jI30HeuhN71fmHNTGmw4Uy
MxwtH/hECaBBnk6gl77owU/PuEE16h9MUFuf+6OyytDO+baVpaQOgIMEty6i4HZkVvGoIwl4zOpy
62kxh+PFtSUDJeWW4HbkybZwhMRkjLTJaddL7fghtlLNbnP/85SFH4gTv6qJvHwwpa25qlWroOPp
IIECuXjZI2YnTlrcSC50e3tfPEbZYGvlf5G3L6f7CUzz9f1cOcAMR0I9TUmcJvry7aqZni90uSW6
Xv7bzwy7Cj27h1VQMe5LcJfXjc0+fbGjgDvmfhID4Euf98SRCdYok9w46717Q+EVMIZdcqgkYGQq
MrNjZsxKjnpoqxFi39etr5w4iqvze4p9vSwlg6Cu+tiPJLeTGkeUP1fVixcIG0u8LCPzHiAb59bl
hU2Va+GgflQEVlhLkmvKz8Ek221/J+ei7XeHyNj5Hkq6N1b8/frK/nj9YmNBedJRJvNhHkaZl/4m
DDceuX+SlJqr5nG5Z8CamRFFCPZh2Yg3qVgrO7ibXuMprTrbqKb62DVN5kxTU/8yK3PY6WEuPVlF
UNlWYbR2LOrNUa6C6kun1M2HDA10WynH+LEvG9+OVUF+kUukECWffE4cUxy1HMLnatS/DGOZ3gzG
IDui2HYHsvbUMcANJbs8CfO9XonBQZhQQq3LUYGKzIIqfuDV4XqTgBp6BbFFKRVbfZ8Vx6P3Mst9
gPeBwWtxTTVlMDHe35lugnA8rwdJ+YVC9VC6RQHlefkFmNr1L3JZoINa4K3FxRdJZEHI6xxRRC+x
kCMyHSOi0eSF+8bKbS+9l8eDwptNlr4P6b7V33+5AN+Yp6PIhS+5ZYfS8AtZSEy3nLULS/3eC+uP
vRlunKg1Z1ch7wKaDqgZKM7C2YNqRIxOoNMdl6h8I29b1hBNEbCE3NaDb3J8l6maDaTh+u6unOQz
s4vIHE6hELZTabqpn/9Qxvh7N4T7If2HBIo3EQGXBcKSvAxXRkhzuhhlwwWzYxfySxd+TMwtOPPK
9Uy3E7gJuLcVGkeRU2YEAz0YtVP22Ygk5SQ7RfqtDvfXN01dtcR0EOBTLuILRjktV9osEn3DpY/b
HIYI0qdimrpXJbXASuhh9dlQQ+HgSZBxNUPYHzQGOW8ilICPIwSPvs0CgOYIgnLXh1l5C81v4bQK
cqqFFsR36CNmdzoi7xQgVNmZQOp/0fR8cPSyQCix4cC1Q60fotLUIt70febbuRZVL0036b8ipGjv
By0xUZfV4kONmPCJXE8Dl+eZD0EowJ5mhtUhyo3hSZqi8Ha0UJ0c6jZ8alA+5jkn5XZR68JjVLXm
hsOtXMoE1b9bN//5m/iqTpUwCQIfqexfGbRQ64dKBytc3xXTc58ern+o1e8EdxlOB+SU8s25sTwe
ep2wq7tdxMRYepPm31ig3Usv1+3MQW9xaQBOoOLHXUyNbJlO08GooqhWdXdCNDqQvlrv56sgCM5q
d1RN+eeC8K2XQ44WupZuyZyfHj/5whbN20r6wiAho7owz6PntUxuuwrlc6q1nst0pFN03U+C4W1e
m7YScLtURbPxbbbsLRyh6VKxrREUdoWkfVIq9Zj57Y0vU0CCXjtvmq3WwhzJlt/o7foWr4TKs3xF
qEbP9Zqicibexs9eYPxCJRuN2LGyDmGVQBQs+flONKrfnZB9YQLDv5mMEeZImClfr/vMWuQ1iPZE
D4IibnPum5EY1dow0MLTLLcXfnUtcK73Z/hg8P6amN32zVkLUKEzUhETjfWoSC9J85KbGxM/a54/
V0znWgI9m6XXqFFo6lYZem44lF8jAYIJ0whvru/UWkEK3iVAEkz8s1fLgUwGv+sp0y3P7aAGZOKT
Qdcbh/H4AE6+CG3q/K5O8NUwOnpQORajdasLzb41vE9Joh6v/5jVBVOn+fOmBTG7cKM+U8ROyRMq
i4EE61eUfKpR5b1uY801ZmQzI7B0wS5oXISmKn01kzka2gzHRbizbNXBnpDg+gdDAIV4pFPx5nm2
cJBmKEzUhnEQI31sJeUgxcmTPgUbRx3m7ZXDx+zl/wwtshtDFSW/ryeq650S3pcwzB9kM0yOSe99
4u0+HUTKspFQKY8Io5aHaVS826btiv3kafohC+pqD40W6i9SV9ptEUs2M8g/FCrPxwSqsbtsMtpd
41H1FmQv3YODYW4qHfIjSieIpQGGx1ahW1+0PjeYKrbSXVDnlK3JJ46JIYb7YkQer2qSalfKYe0k
pcRgf0IpPLO67j4Jh/DWaqwhtytTLW3Dy/WdMU6V04WjdsiKPLtrfMU6qOGEqns5JGAJtcwWhgQO
NrCHxzgnYvtR3d+IQWTYNOGmV3M0uLgR3T0OVajdRBI0qUiTG3ZfN+KLalDNmCiv6nXMXLE4Pome
zzCdNr2m/FdPdWdl+8mYpmOdql8MPfk+xapxkAdBhxIjelDFFLnluNsLpZK6YWaWx74fEkcp+8we
CoWBy8nvHsIxEoCrJqOTmMxBmq0/vogluUcB66dTFZG3042JP6AisofYpd3B15e/allQ7VrUgXat
nifHqs1VB5aewQFS0jwJoaIfmbnX963JfBXg9WEXVpqFTmTx0YpN2PkmHH+fD1WK2HjTos/klbQh
6oLqjR/6j0ZchLsyHCZ7ADhiJ8r0qxyNyalaSdz3uVwCTakaO4tJn2g0tk9dlot7dYDTb5xFreVU
7e7rPpTApbUdP9L7irKC/OpFnXRnVUZvOZAydd+azJe0XYbA+k5j7tRqYlg8STAPTIn+TrtusEHr
p7/9Vvgm91X2OCWkb42VhS/tKDCx1fa9Qy/TcHK1ER3wyfFnFK4D6a73PgyZaZ0CARG5SWs8futo
3CNH3O58FF4c36JpssvbSXuIszB9TANxcrq2sJBXLZqdnKXFayAb5Wky0SKfXSm7HTg1ttgPIg+f
kCRNigrbQBCargdywwcxFIEqVPEXNWl+G1WVPpltqzjUs+TfaumbBzX1/SPSWf2DFSnmrq3U4jCo
ebFLGhSrgMjXblI2EafILw5ZWXd3IXRLDLtPdbbXEcrbGaQG97UGvyBFRBY6pOEuEZNffeW1x64P
wmchQrwMvhn/VdZ7aaZt76hn+3Ax3hp5PB7ToiptaCWDOykSrBtZbDTHmIKAaVXJPOa1NOxyqe/2
ZVGpNKAREJ6yPrgNlbo4dtPvDnX6AL+tKTvuFEC1G2WHtbyEKiJUdmQ7DH8sArzYd0av57nn5no+
c3u0pV1nAUzp4u/cax6QZf95PQivxca5DQ6gnBmMi4moAdxH5TPq5ZaDdaOUAE7yob7JK4+oIG/B
TNauL3SugNUAp1ZJ884jfltFchaFNPlTtd3LlfRcM325sYMrNv7QTIHYppOIMuC5DUGUpiI1p+gU
prXdG1RCxo/Xt2zlG8GPpwGBgtmD7v4idyr8CvXrkKHJQrPuQus/UIXRNDiNQU2m+fEPtnhUQlky
M14sO+2DKZimPubRqUsM6DYP/C9yCAfy8F1WbFyUq+t6Y2t2lTcJW5gpetETu08KkDGYtaPPUyfS
3Wj0xIFzULOLSP10fXkrucbMZE/JYU40LgrNgjj6SjNG0SnIwqPoPYxhfhd6X64bWXFx5n3AfHCs
ZsqSxfUvW6ESkUBGzIfBgkvwb8QfktfvPWtjMHzL0ML1zC40zaTA9RTpp2l+zgTV9qqPWr7RDlz5
TmfrWfgfw0JSFmYiHj59zWlhF/DypMxiaP5zLX/7h72jbA6klhbUBQBDG1M9CxiZPKERMQJ6T6Pg
I+wIwUtZh3CMKMWW0PKKRyBgqJNo/6EYURYfS2xhLoZHNzr1sgdsKnqKTPEW6a2Nl8OWmTmKvPF1
SWVRsMGzhwwqFSUtVfWhtjYO1FrxkMUQzwH4zbxkiww3hxi7gbk0Oo2FlHCvMe0phxTTEm0aH9tc
6RyuwRjAeqqmTtSm4k4drGiX+nG+kWuv+gyibkQS6pnmUj2s72NBjnrWO9TPafwoty9efFLCW0iP
NyytxF+AoX8tLaJIlQr65FdNhEQkExOeqsZOzD1/3S3ni2LxnMYIPYCZUcmisHf++cZOaL0aPshT
mpB1DU4gfJ9abz8DuWq/s9v0Z72lv7biMXNHgO2bvyedlnOTcO02Up8IwUn31DuYlj8MPe9Nrdr6
Uqt24LtndG1mYTUW+ycrCZM0KtyuYl3tavNXQ5K8NaGxZWP2ljfen0adkU0JN1gzVLbaQVAQFjxp
N4oe8y9dfCRK9XPg0KjWoFZybsU3AtVPPCU8adpEx+R33JQHVC4qsDbXvWHNEMoTsCbR55vbNeeG
5MqgIgqNK3H3e5bc5eGPqtsZzRZYd8Wz/3S8uKm4qi7ufbGt/FSdYHvr5XHnWYGdp1sJ0upKYN2d
Z6hMKhqLG2SSkkrU4zE4hSCibF0sbswoe1UM4UYo3k3zwRAQauH/s7W4RuSxDOOKe+OUdOgOWbMa
UDEK3k7WvGl//QOtBULG52Z9a/JMmLVmh3zjcEIS+Y0WdAGygubOIqEN8+mXWQt3cpbvtCD4Ldfi
fqC2aXuGte888Veseu+vR539hsXByhpKv9BCBqdO6nSnysx9HWbPvES2cvhVP3mz2MXpmuopMr1c
JFKY+kPS8PyYalPY2NJVI1SyKSpyPaOQcL6jkvV/pJ1Hc9zKkoV/ESLgzRZoy6ZpknLUBiFdSfDe
49fPB03MUxONaYTu23CjCGVXISsrK/PkOU0pyl7pnxNm3AGqBfedZ62RkS2644WR6UdcfLaGsWSp
6xr/LBZnRfnm68pelhNHkl9v+8dSPKIzM1FBMlJyVV/mMSjn3gBTY66HdqJJjHZuk+zLbSMLdwYq
PH+MzKJEJsaM6kNCO12BWnUWgztBuBfyQxR/a4rvdbvSOVxb0+ytU0dF5YUe5jLxgws/oyHtNWUl
i1lZ0jzCJsKYmihmsyRN2gxCf4C27lCIzdaMm4dKTV7KTt1RUlmJt9NOzQP7xU7OiZ7zArRG1UeY
Fb56SmOH7tmSz2Ha7fuqsMEg3P5wKzv5m27nwgutbmh0EU2vszcI+0wYfaD4sgvJSrNyYa0Zmrl7
17g9sQlDevbD9Z91k6rJGinRoo1pBI6hYu7FeQe7NFKvDnWBS0RV7aB/LobPqfv3D4RJnOw/Nqbf
cLFhHoTldW+6MNRamZO2P0ftQ9XsxPEUe79uf5qFtPKdpVlMVYzK67TMI43utvUIUxEoX1lqnZAS
UuWPu9vWlsLR5bpmJxhcgxZLghmce+k+dL+b4SfILhGP/edfmGEmm8QSGn9Rn4XWomnMwhhRApMT
69z52SlD5qMQRieM1G+3TS3uHzPudCQnZYd5sSJrkyGuGys4l10ycv3K9X1bU2hHyCA/taVHuQ2o
3MrxXbo6KC0ZskLl/boKE2W1GoqU3s+mP0IJMQidrabGyllaNMK8NKkfw2Kom7/3Qair0nKItOCs
Ft9DuBfS9vvtrVs8SBcGZs4AEjrTwxI63MAzDtO8W2Tpr8iKbG+bWfS5SReKcRFAGHMiglFrjYxh
B54z4w9ZG5weLaZS/5yO4oqhxfVAegDOA6o+3O79hlmV4uXcjeGZvj+isJRXI8nRujWY+NJ66D+A
g6PfChhidi3lTd+5UdIF5wraIQohCTD+Uds0lWzf3jhpaUEKoy8iWtXAdeZaGEqYo2ffT77tt3vf
TT8IFTixVggT+pxU1jNm9iM0b1N/38UjMoqDXSTGQ+T2eyax9sbaxNTSZUmlCTQezHYIXE+/9yIq
Wr6uR4FreudRVJ6Uphs2vjtAEK90d3mtbqwmP3tu89a03eH2Tiwd8t98+8DmZYiRZoY7QUQASGJ+
iqOyS7p+o2TyrpeNgyzXr2W3Rri/Zm7mSKOc9GaeYs4HbJB3/S7ShY2uyI6WDE803Da3V7fkUHBk
QNszcUoxx/h+W6M2ZzZyDHxeReFboUQ0kiPqk4KtNX9NY8EGQd/M0wiIEi/Lme/WkZbATc+zdShO
UfXFtz7dXsqSx1KWJgWd5id4TL5fCmS7iWdqQXROC64xtT+p0kturvVXlyLjxEkOfRugCt6s763w
fchyzSg6a+731PvSD/vbq1jKzi7//9n395ooTKjgRrBU3HeM8hfhz5hBeK858ZTMhbXZ3KXvf2lu
FoehAxkkt56Wo1Z2WL35CCKOtD6jlY+ztm2zj68bjV8GFcsy81/lmAJufbu9b9KKhfkMbCpOPZ8s
jiDZtA51e4qsk+AeBfdjFvwIxd5p05e6/Eexjo20UyThrl37ctf+N1F3TwMY1DGQd50tMRtCXqjG
GJ/z/K0dXkrlTtb++hHMnQ8H1tS74KKZw65DL+isQhDicxBXdi2kDCah25SuPYGvfRDdayDxCPiA
t7560OleoY+R5seUjZ8Td0u38DkOnntw5El1p9bn219uYd+ADREV4JwDIT//cIYhjEGuhvnZaO5K
37KbxreDYSWpXjQCjBw+K56pxLr3xzYzgkBAkjA7G2hFH6Igbt/UIGw+ql1hbW6v5/pIUSuhBAhP
MG0LxlTfm4okiFOg9c/PmQdVr34chnNGx3eNb2ZhRSopAFeTiPTRFT0qEF7DKHrkrVuB/m9BJViT
ynJjjVJ9vL2gRUsaZGhkUZOpWUatiWGiKZBxnmUqPBFTonAfOh3Y0ttmpn15/y5Ffe3CzHTAL254
1wgYYVcwE+WfirKnhWXZsvbkiidBOCtC7XTDylPhOmRgEYpMhN+msWV1tjBoNsQsGdX0HJQ/PGXc
1ObP20tacIVJR8wgXZnKznMMIfOLvSHXrfAkW69qyOyl/r02CnvstrftLCzknZ2ZdwM4sZKmwo6q
d3YWvxX5ioHrrIQXDrP6xBzoDK9qtKmHbEqH8DGVgoIPYzo50oBVJTlUAG2lXCsJLyCasUenA7q0
6ZUzD3R1VqliIU+CvhKTtCXIlmQnMeBd5x9744sRw86WfnDzNe6/xX2kbjudX8Ls7zvmwgVHuUms
woqYC4vgZ5UnHMvfnyUuCHofNMhgppj3IQhCURgHjDXFiQhfveUfmW+pjlI6rLHKLJxaDiuIcBZD
E2v+9EHILvPVKOS57bVvdZ1tI8U6seMrgXVpyy7NzBKIOunUemwxUwjyWxuor0Oz9lWWnE8mdWQM
DCw/i3kfGKpGCbNM0XxUI6b5FHlThtYmzO4yPzhKyuvto7S4bX+MXSnQi1lupZlB0XSMtr6nfWbC
2m479effm4HYhxccVXUGImYnVu7rVMx6qsxq/WIZ5R4opANObCWkLu0cs2SQ/ZDj08qZ7VwgBm1b
ZXwcQwb/UjIW6iYvtdgfQ0vY+kK4ljgsbd4kvMFVwfG9QnRqzRirjVzgc2YS2nrjH2QhfzC1tZmw
pbhK8WDqs0zBe45/HQMzNAazxyNKYRN2rt2oz03nb0ACrezgsiWCnsFkxTWT8qjGyMsaiM54HSmk
aNkF9e2sqvZm/+m2R1yzGOAK8OMYJsS7PO/nfbDMzYYaAJV3HoitKc9rpdzpzGjZwQ6WxGoTUMPK
/kUWgVGmKwBx6iR90xe9iHhSLjDklzHPa1kPAXKraXHyzTVGqCW3uDQyc/ZWHPQwrjEyFh9aA5Vd
92gMa+nDohF0OtCOlYh2yuxhBt2knFlM8p8bJXhq+uHYpN25ZZB+5TNN/88sTUHUEooyuLO4Eee6
jMIgFyYocOzkQgWTJbLphbtThOg8ar0zDNNLQ3WytoF4m8EMt9vocbi9/SOWzvXlb5gFXV/VAqtU
+A0IA4XZm6CmO2PUN4zR22hh3La1tK/chJC6APW7LgTBGokMRzgiuyQlz12vPwgQ21V0KG6bWbpH
uHWJicxLQT84/YwLRyxG7g2JUh1N7aHaRfAc/pJLDZLv22YWkkwNVPnEf6VPL/hpZy/MMBbfA6fj
LilVAm4m7dP8aCHq4gEI9+GU07LXRlubYFoKIpdGZ59LqOWkllGSOZsT0jj1KZq9Fb7r+OK/+Vi8
QKcFKhPKaBbwq8RNvcyvKOeY2YMv8Eq0ssAJrObvM2cy2v/YmdNQAhwYG6WltQghwAY6242/Rlu0
GA4tbQJSwI/Ex7r6UkLvytXon3tRP+Vj/uom5lPaCLbYemeQgR+YsKDCqp8jZIOFsFg5YktuT82Y
OjtEYrI0f82LZju4YuRO38x/5Ll9hl5r75rKGuHhoh0DJjaqrLyA5+EEzFlP5biDKSsfnLr/1dc/
jXxNfG7BCF7NJBOTiKA353lAFnqtiuopLSUZNiNNOI4VIm1Rf7x9uBb8HDM6VGhczJC9zT6ZB2A4
UWT2LOgNRg96YFm64wnPXvPjtqHF9YDlATYCgPtqkKLN/S7IalA2Ex241yr7WtIcudJXGrSLZgB+
oTEMM/3ViIPs92EtD6RP6MbbxlAzn/JPK/+1XjIJGkv5j5UZ0CbtusILooCavlZxNVq2oINDT9cu
4aU3Fbz3zIExYk51aj4lKpTgw3tecuew+WwJ8a5oXSdW8w3033bLrIgUvUpygSL08+2PtXBZvbM7
u5g9RCk1rfYBEtFe9jMfPP1HNzumI/B8fy2+L1wjFMPJ1SYswnWReWj7USha+HGpWHyNk9Spgu7j
36+HYTr6v/wFkzLz8qZGqk9XR+FJqr+UkD6L1dNgfaddshHiFcbwhQOFEjNfjBEpWLvnB6owysxs
w8I7hx5poAmri7sdm+BQjKNze1ELrj5FOd2iCwB8U50tSvVU3veZCiBlqLbRKB0a6pdWoW1vm/lN
bDfLnt7ZmV2FqV43eeYp/hmw0oMraA7Me7terPZB8QLye69IsaO6jdPSfqY6c6jM3Omzte7WQhbw
7lfMrsk6hDCF4QauL6ig1TpzkoiaY3+Kxs+W2zF4DxBxfLm99GllN1auzdCkYSUloxSSeRh6ZQfN
o4duUN/UD00p77WsO+v1ykt24SgYpAEi6HNtQnTOFtmlYVGnuekT9JVNlFebau3JsmJhviSEe5RW
qS2yjeCBLqKt1z9v79miV1IYZn6PmTZqdO+ztbyzIIZS4Olxh62nnIz4VV3jql+ITtMjnJ2ipE7J
ZxZ9C6EU4BNJSG91wzuYg/sp79WPQavWdjfU6jEUvLWXypJJ8lyVBJRR2asaUIdsTG70ZDGWlnqP
5mB5G59zMQ2KFU7YjtbO6qLs199vJTHLEiVKKNdEN2WlyhX8CxiFUicvv1N4++56K/Fq6XtBiA+D
yYSA5c/771VJcC0wRuWBfv1eWwKiYB8ZRFhJ4Ze8jk8FVRqgbF51M782Mvr9WZiSmYlvYXnnF2vT
zEurmAgLJzKAaeRgZqAGGNqkMF4/FTrowiGnGwre/L7p3LVpl6X4fmFpXmzKRl+pvQxKtqm3PlbP
bVI7sLTZsbbSY1naM4AqaHECVgGEM1/SILp6O3CQTC+LUEUdzJOPqt/KTb8U4i6szONBosVWk0xP
RcOM32Slfcwa7YCS06sXmQduU8eKftz26qUNBBPIQxwqQXR9Zg6nj1lEZ4Q6sdyMtiQ+JhLR26hs
U9r+vaGp/KNOMJ9rFqJWiLuwzzDkavmdm3mu7avCnvmAjZeNa2W0hVVRs6W3M3EdAPaY/v3ikepB
rVibLVromT/Edo1vZDLqU177s6y+3V7XUlZIk2pKMmACpRY584xkDKPG1St0qVv33iyzn1rROD4j
sGAsUK4fz20Z3lm5uq2zdi3znf7v2ZV4aXvu/nrcB6qXYXuktKX09wldn0481UK3TbW3ooSdtFtx
0YWzzYwULKt0mljxfPqrSjurt9wSEIKhOUReW+20TWytFSgXzdAInuicCLnzagYDe30gRiMPLkW/
kxoJ2Wj34KvWSvF94cARoiZFg+mJQunrvaMkRZtXfFNKT1HiaMXebQ8AfFvdtLMsB4q7hj1buLlM
no8kiiQWEmoh7+0pSVGJVapE5E2ZM4QRJV4givLB8L1DaawcuUXX1NVJQcagQHk1XpbVblmEVhGd
xcyDUjV3/Niy/VZyEIa0ZUZYrQZ2gp+JtpYT/Ebezh2Tcu+UdUO2yp/36+T5aviVnEZnukHGCer+
2PbLUj3Vcd+D6xeR3lByk8JfljkuL1Hmw5vIbrVuuDP15Lfg870blCH6bL4RvoAMrEAo6da2yMyf
vjHkd02nQvNLD+rvn6zm1HiGBBuYwBW3VyqbjWZWeURAjD5k6kBbRoUrKlvrySwl8peG5rFej7Ic
BR8+TqFbvZ2JwbEqgnsjehAzSOHag6Tm92WXbqAc38CLsRO0+FhBEHM7fC2dMzyfOxTaXY7C7Nmi
lIUS46zJuUnGuxJ9NcBqnrxS7Fo6ZRDByCr9bTo183AcFKri55GbnMu+2DVxs0XsrEOEp/9F+equ
K8XEHhJhDZm1MHUB8TRpGDMxkKpY6uyw9XSPCzO0YgYfM0eBNdfTwRxHP7UgtWvjDio6q4XxM94Z
xY+gr1ccafEDM4TLHDOvXAZmpq2/uIRoHaKGGHrJWbEqW23SA2RWR9cvwP/F8rEjaY2m2rZq3o1y
+zkd5JPZhw+QUP68/YmXLkPTnBrP+NvEO/r+d9QQqDVJlPKJCyBKqlXmW8Gr820Apsj2PSX7e5dC
JmualqSHRVydxVQhRei0spAJqvvUoXfnBMaL1H7460VNVR/TmujiCBizmoglpkk/9ATuKqR5RR/Q
ricFHFj50FxaqawvuC9mgExOj8BrZnGlgXhS60HzhMpLIGlbN7+v419F/NAkX+F2cm6v7JqGf2IW
/GNufke4TVmWnos5U35G5qwsjhK8a378oIlQ2vUPwcBg6LfcbOxheK29l6HvNyn8a9231v2V6jvB
+nX7F62s//c5u3RkBQ6EUohiAJzoXYzPtQlHxXObvXjup1j8etvYAm72/fJn7mOkUtXqVoA1hvKG
8UvpnfLhqyj8zM1T5da24J7irLJdSK2z8CmujxR47FRdSXMWDg0fAbgGxRxKvsa0JxdrHgwdTrEq
js+R1sCkLOw0MT5ElvxEn/Nwe8ULIfidqdld2cDIoYkJpsT4lIQVVJLHun67bWMh7yC716YoCEE2
Ygbvl0OLMg9SjViUo3rl61+tztwM97FTeSuGlhZDp4uQizYOj8vZvsVWNeZZJkcgttRN7D1k082/
Ssi1aIUbmp4rOdsVdEttqlArxI5L2ksYIBaduL1X9RUXWLo/JgE8uHkYE2CycrZpoiS3Q+oZEXhE
876RgmMmtvTiGVRgkJ4HjSMXAhxqnmSHRfpa6qkDe/rK8M+SH4JURAV14ja/QlgVKoIbXZfEMAQ0
4g6eD23LPD+06wlkHrXerrHjS0uHncovXXSSn0lt/b2nTMAOxeqT5Bx2xn2X6LbpJY9x5G9T1ThN
4FbRjzYpjwzfGO+UXD62KROLavtNq8O3Wo4fmyDf5or+oBfmSsxf6mjhUQAQwTQxMTIf+pseWrI4
uPEZTZF/9KKuuUlB0zWQUdx5kdgyC6MivCcOwT6Vwnu9KvbM1a1JCP8/PwOHmEBvbNPswPpEoVwp
tPisDOGDAIOZGEt7xSc2hWkOq5L/qPfqS2kMT1GSftSH9nj7MC95P+1kTjI6zmDJZjlbkCVFUatR
iv3CUerHFFShGOz+OyOzg1ypsOSIcZCeW+17Wh+E9p9RXrlXl4LSNH/DRDmV+asyXlENluF5enKW
qU6Kxf0gWI6o9wchvitKfWU9i1/t0tosY6jbqleL1EjOhv+VWg6QJAS2DdFuFTCfoe94JfNbyZ2q
PoA5XLnTlw7Vpe3ZnZYXai4mMrbDBhpR9bW1fIfhIFvHXavwYwVR8e2vt/T0ozn/Z2+netbF/WWQ
YIt+aSZnSNl2fcU4jfgq9em2aZ5N5JWGYiupo81s68o2L/mmpsMHztEQrxXG2zLzjHjSF4573TGV
uyH+JjVrcIAlx6HQgs/wauHCnS2uy40qHzxiVDGWr6OGYkYq3dWQ/dpebxwDV93c3s2lRU0dxt8v
GAoSM3uxXlv1GNBgbLWXNjsK1YsbrsT5JQ8hvE/x5DdhxixJd/tAzvwWE6nnM86lbfJGeCaZB/sy
npWy3SZj8nJ7Vb8BPbNHOsPTf2zOTkQYtwZQM5rAzGTu4hRBR93YexOpWBVtI8awPF7iTRJvAHDt
sgLOVD3Y8GzlsUrmYKL+GI8O83k7s0ZnuPbvAW0fUy3fsBrHr/0foRptA7k51W7uCEmB0FANqaV1
UlzjWKj6VkzGlS+1eMonRR64sfGMKzF0GRCY19IMPuuaaWvKcSgHW6vjnS48x8a2qp5r4Z8yrm3R
XDO9+AUvLM++oAKhAHgSet2NwCxoYZfGB68/59XZzWrn7yVteSRcrnP27RK302VPBpCQ1O1rjZJe
G0VrxfXFVPzSyCxs6T0tMHRoKG3q0SGtdLstNTvSSzsI1KOeqIjMjF8oS39U5WIXJuZzrAHa0hTH
7xkR6fRPtx12OmZX/nqxw7Nj2EYUhMyYn2ME91pdUzha44RY+4b6+6ip10gdGQ27Gmat46ofBtR/
vPg4RO0uyv5Bi+e/W9DsIq+iWsuREgvOQnNSEo80cuUxtVSHw02o/zFWMw12TQu+uAY8KDr9Eb68
swc7Y1t+ccMP5Oai+9hLz2n7aGovwlgh/vWxzT8ncWHH2VaF801Fyztu91n8Rcq+1z1kdCt11wVW
0cl///ywWQ4VDEbiFQM/LNIf2wwNMoATXnkWh6NcDZtcAdqQnRv5+5j/ENNvbbHz3V9hdUzblffK
/+Pj//dDrjiKACinUhDnwTkeJacQ9MeeBpwdSOlOQ4NqrEUmJKFvUcuN0Nd7mOYdlZ87ROFBcsU7
Tah+3PaJycWunNykBwjCndL3PLlrB+gz8gFkbjWgXlAfAZwcOmhJqr/W3p4iyIWhmWuMiH6NUg9u
SpWHu5SicJWWpwbmidvrWTpSdDPBM0Ooikb8dLdeeGAfCq7vx1xsw2/t7edK75xcg9wF9qAu8Pax
u4Y4XvStS5OzUzwOvleOJZE4rlonaHaW+bWnllBbzxGaXr0IWifyN331pQ92gLocWei3evdYZWQs
1pqE22ImBvnqRDRM/4tpmfcbIFmwW+YTdCwdPw/5HoIrO+kOTf6kIVLb5t/U+ksfrXQrFzf9wuYs
sKRZ5UpjhE2ty1FMMp00f7N0wR6reiOpr423v/2RlxIyUpdJKoWC59XkXl01YW8MfOQyD/Zt0W86
V6NI1T3oE7Ynkg+3zS3lY+iSmhwPOlFMqr7f0jQSeIGLnFk5rGyt3WtghYN0d9vIshtdWJndfriC
2jTU5M95m9vx8KLqpzSJ9gyC9OVr2r6o4ZMr30OtBz/shzzjMVq99PUuSVaee4sh6nK5Mw+qGlGG
a4sf4vvfhPi51X4QE4LgSzTk8Ht+KrRzPez18Cscs62R2xPmF56pld2Y0pd5XEJshN9BExyox2w3
xjodhYzJm7OSPov1R3GonLA+hKFmQ+bpWC4ML4Zq6/pz6K987aVCOrn+BOECxwol2My0OeZj4I0T
tCruim2tSuZL3Q5fQy1PbGS9f+p6EW9FX3J3mg59qhyHv4JBLl+bIP3ehdXa22rxcOF64GkmSsr5
aJXR9UZSTXC8Ui23hSee/cDcCKTMQRnt4jLaNO1aqr4wm4s26IXNmccTWUoUTYAeGqL2SOds20by
Nk4hZhaHnVC3GzUJn6qk+taH7kHMgo3Uupu8Du5bRV5JsdeWP/sautnKaTdlnipcyZIBOFo/RvCM
6kG87cyDmH++7XmLh/1i6bOsTxLaVGhlYotYBYccaLtu+r8GI/5228zasmaHzGz9TgybKRcrD6li
beLmU14TVtzC8URUxPG12wanDOfqQF2sa3ZLaWlRD8k0XhZ46atbpD+Svj/6bmanQw0jSa46Tdpu
qQ2uHKdFu1StRAWgMVfy7J1iCkoX10zznmu/eZDi6j4V8zeG9bdJHJ1EIT0G0YiW279AYloggGU0
i3ia4czvY3Zm6JkgpUCbZSs6BGN2LGgC1zTBcm1NKWzRYy5MTZ/6IuXIfClzVZ/DosTDtpWEF2ls
Nm2YrDT4ljI1Zo2m4VQwrFCevzeT9HWgFiJmorS2q+D0vxo45Vr7bvLvKz+5MDPzk3Ro5FywMCO7
9bdIUH8hHbKykmWX+LOS+bdRPDfpRiIag6kPvuLfyzmCz6jTodgrAn2My89jNGyzAR6v24dgaXH0
CZBygYgPwv1ZMKk7IZTaEQALCO7HwCuf8ZCVe3xpcZcmZp/J0zNk47SGa7x2T5ZrTSTa0OwNT8nQ
OJIa/SSEPwmwrd9e2ZJ3QG81VdKZVr3SP8s8WEBTHwCLG1CBGOutojSf1Nh7BKmxssJrUzIKidA9
U5mfWJRmJzqFfkLj9Q9hEyAnJQy+TiTilWs8Z5mpr0T/hQILxphkBgYPx4E8b4oIqFda4cTmAg8A
yls/YJy3xwFy12xfdZ9FKbfdgrezHmxDYS2zX1wosnw6SYg1saC8P3FGU4+yOunS+3qXOzmgDEfs
cmVPdlBKtp4b+ZrF61DCammF8FKiyyzPZ2h6JIC8XOaRVKBGDFsArGsRD+eV4t/iuibuBuhOQUvO
+QHcbnQLuC+YxhxgLGu0chtL6l3cWPfysKZteH0cWNGFrdl1quvCaGklcTgywrtQE05RIm+QVNzl
pbsJkmQr1sVzmbQrwNbFJRL3J4+ZGK9np3CM9FxnfgK99kbdlGkPQtfrbCuo76ICsqfbZ2/pq6F2
oUMkPxUC52/o0e1zLUsZF5PzHxbM0DUnHQ7R20auQxe8uzznfo8Gi1dAOLl0pcKveKhrw9hTJCgi
iJTX2GWWjMgTGGkiLcEHZ5HZkJuhU2su68x8BTZma8kakn9pry4tzC7LrtMi11CI/SPTYGlGQ4nM
I3CV7e3dWowbsCQBCdEhJGAe7f3ZlQPNE6FFpg6QhXZvbaryU1IOGx3ZmKazO/nZrR+HvrIl9cNt
y9MC3t+fMgicP4ZnW8hEtRSPCvlqqJTbPFFtX3zzQSTnI9zuXAU6UoC3LS5v6R+Lsy0VaskrWw2L
eaB9aJJyXyAbGDL2umJn4YX6fmnTWb9IdHyjAtkzYChJ9oX3QQxTx8oOkvzL97+XcbQp4lOnfmJA
0FaVuwRmC7WBcrs5Gv7r7RUvne6LPZ5PM2ZGyUStRCfBQAfOFjvtRU6bu6iMd00hH2/bWvme1uwS
CFDSsDplKmlaj9JwTy3TgqXfpcCjj2/GGj56zW8t+f0eB1XrqZnGu2C0nqLgpyiXQBdx2PyfBi4p
N2XsJZ3QXP9Ia0jbVdOz5ChAyk2Wu2lXi42Yfe7bXZD/7Kxza3Ldum/K+ABdj6138cpZXfHfeXtN
ApQY+QJLtqChbZ9z6dg3z7c/4nTobhzKeVGsCP7vUJKyfIpU+QiV7yH0Jbtv4k1jCCsnZTmM/udE
WrPgM1q94qomO9lKv2ALsYf2y+31LN2qlwdgFmRMX9BCq4SaTVB0GyFxcKumtGmDmqkY/1QJ5mOj
1ueu+RcYlSkE8LKiNsP65pCIvsxCIZlo2RXT30eIYo1Ssq/a1unSzBnzXSTfxV6wqZNdqJzMbqWM
v/gZmSRB4Y9E94rifJQkZNQSApAlPvZIFbmRkw2vuvBhABRze4cXjz1kAUxNT2jteYhRjUDsw4Ca
n8sYk/Qpz1p7FDM0Oe9l9ZeRvdy2tlC1ZV8vzM2iTKElYaSlE9ee9RqnwBPgOlcBc+R3ovKjMh6S
8NAVK8+wxSh6YXMWarwMGpKMKgccQca+MO/lQrOr+kGzVnKxta2cTsvFtaGGPMYKGTtlX26bXEYT
19garbUZLOGI6s3GL+l7/ZcbOjuCaaE2YpBQxNTG8SlFwtVLtedKCe4Y1t4kPF5yUdzTwzpI/bC5
bXvxcDIBRwuMXP5qED4FZC4y487hTCvHSO89OtbpOfJfkaPame737O+50nAeav6T+jUagPNaKagp
2aevDsOsJ+2yxPrWJeGGosTP2+tajGoURie0Omxp4ux+yKUMxVGPOF0LyWfENu1E977fNrHoKhcm
Zq5iCiEiqykmNG2wleDFHM29hwpcVj9L4Se1X0tpFo/Ahb3parpwzTAyRq9CYflcyJQCPvidYHfW
bp2ddemK4w073QjTKIs5O2qohzV+NJhEE4Z1rMak45nvqenf3r2l8Ajue9JrNq0JsPV+NWOTG2Gd
CpBdi6ktl8126N4Er7JHVXGiaiUvWvKGS2OzKyjjhRLKFcaYn9iVwZNgNtvby1m0wJNn0lmlyTOn
3qqL3CpjU+cWDS07aRizL1eixJK7MaWNhCGlDLDzM48e1VYv+4HJxCD5mSe50yFmxrSzHeEKCEIo
4UqfbPEDTXo7vEjArM4LCog+dIHRYW/gq7jF11xSndD8kknqHg3w27u35NrMAUxVLki4IHh67wyF
qwhxHPFe1DttK9T9ZlQN2G0Cp+h+3La0tIswO5AQIG/BC3Vuid6H3IiEWrnVnKoL0XZ8SLNTXnZT
KfvR96OVzyYvWuQl/JvkCWr82aSFlcWum2RhdA6HRgRcFtOc8FAL5fxRwu67cZMHjLFSYf8sQVD4
tU0Z+fA1t9jGY8czzGtHp9NqaY9ET7cVGFC1gYHnzCwN3VOALJc9ejHZtiX9ULMhA/Kb5xvoNyq7
EqyejoAibmKhMd/a3B1XfGTJ6yl/o0WHrjXcfbOQlId1o+nwS5wFHzYuEbo+PuDf10Eh4yC5oUNO
gnNV2VJSq+mRrY8Yw9GrO7HQchsehnClibfkgqrJWOREnGdcKYGpQ6l64AkYORLDOzEW7KRNt4Av
7TFfkwNfCrDIwAHBMiBOg/fwvbcb5sSM72vhWVTz4dDrcQZBgWvYopGvKdT+fo/MHxP0++FngZZD
h1DivS0lNvQoFlQw0jXQRm3Ee5LeUJ40NYVLyjc70zaVtKft7jZbdFApMvSV+YWtfhOHOnXEVs02
FbOAR0NoVbtT2hFFkRy5L9EqHy3VLDeKKDCAVpfdlzjIolNQlsMdoPrSpmoe7dQUQJxlZv7eHcTW
ZSSyVJ+KuH4T28E/WX2bbHgGqMhSBOCn1cZ8MKkpOqNvGueEoO0gcfeFeZr+pRTTEZ2M5gvPlW+D
OEQvkgf2OqQnexpMPdrWgBsZSyRtGqLv4lB4+3oMp2ExetTpMPIclPvX1i/DQ6s08n1vaC4054Fm
Qyz3CE+KfkCDVbPrLottI04Cu27jN9EavvrMaDm0osadH31K+g/m+Jyd0QytjT2DtMMuKhvI09LR
9t2w23S0eqEyrVrGCQcn8zTHzWD5gw59n6O/vSkqsNdKpjADoPJEzpQ4cyq5Nu/MuiDiUVLdhXlW
rB2jJa+DpZ66O7keI20zr6v6TGziFrR8rLtnz/Ae9MHfNvFag2npHFFCpZUF1IE7d3bVNmHmSY1V
AwCfgCwp+Gh142faTmgOtyP57/re3LUvLU2B9yIf0mGOdbWuwZLuPYVNJ9qNIB9dCD21IXBUOdxE
E4ExwraKMW47q370ZeWz7veOMuSHOk42Qidvum4tkixdnExFTGBVBseZ63v/u1JFGtARHmLYTr7V
1atnPcn5zo1ePAZMb2/B4ie9sDTbgdhTA18uuvisqYNtJce6n+DSzm0jyx+U1UxhEbDcLIJUI3pM
cVoxgsMDz+1bx8g9OzCOFLZWLE0eeP1B/1iabpuLDyroYhm4GZaAX4kO0zKlEwYjTNduGOxcpUzg
VIM21cs5MOJAue72Qpd20+L1jNOiBHk17tlk8dhELa+tkUE5GWuj+jlrV27MJee4NDL7ZFkTy1Xs
+QjWyKIDX/UnOba2YwI3YuftCIkrHrKAj5loTaFxloEgaYxVv9/TuGatdYzkXijXrZ0Gbne2fCE7
ZqiWnzLivyP5Q781BNk6SY3ov1YF0cPJxb57YIBE3ylFGN/1vE73tReviRQtbjkzqBCUUSi5ugl1
BRGIwSrCc2+NTixmm0AEZR19vP1hl/wKvRaCHpcgynnTr7jwqzh1USctedDAGBZPyrndB7Lbf2Jz
RDS7VvUnL2navUQic6/rqbbiVgtfHGzOpNnLUBYDWbPzk7huDmPKxLkPZaMtt/r96IZHN9UORYhY
iLqm/rUwI8mIKS96xjGZSGIE9P1yXcUKRqv1enrGUH1G/Un3PwtoMIfVIx00ARXyyv9SWKVt/A9p
39bcNq5s/YtQRfDOV5K62pItOY6TvLCSTELwToAESfDXn0Wf/Z2xKJVY/nbNPEyVa9jCrdHoXr0W
/9ubfZBo+1r8do0XRHg+TifURZIn6i41dU877fJ0I/oAedu7fN1E9X35syCfQlgcR+pY0rcuq1c2
/6YSA9XmP2Nj7mvvfH/Rr6cd021OcQ+21kROcmlu4HZGiAk18jo598UvXnzPPaw9zUKN/rxv6np/
XZiyZhE+mF5EZatRHbMiQtlu7aWrDJAY13mV8TNXIRq77xu8kf1GMRvU7Mj54LV0VUDPK4vj6U7U
UQ5PZgv6OH1H1Jtwj1m7bsznwvyT9ydltQve5PoqABnKJAw4UckaV6zPXWLlrE6BpspaEZj8IUkm
OPSGiK8L43sPRmab5cLSzG3ZtpIIHlOgCCEV5BtIu6+tXvtlxMJ9LUDb62djZX8TrpPuirw2d5lp
16FEN/ePMhrFL5DXo8nAws/TBqdZt5O0W6sMtS605iuCb+uI+uUYjElmrwAzcl7jKP4nk44lg2S0
ot+jpynwlAzN2s25/GYkzpdUVnpQN3a5iS2z+1LQIR1WceolT6LS9b9JH3fN1sa18QAwIH8lneBB
DVaGtdtH7mNS1MOZF4XAs420J+aSr8zJvNOgk2Ll5ZW2ydWAV1xcZuzYx7bYIKNrZT6YlYyVU6DJ
MoCCcLfrmgxcLTYjiNolKvq5Hsd+B+zIxugyYM0kAalUbBrruonkQ8GGepdSS/gx78Y9+NvjHVQs
qiAdW7aBbKQJMiD0mjTo71l3OdfDuNWjZwrvj9QSwJq6qeAd26YJdCMBY760NPdbXxbkiaVCcd/q
re5X7/b5XhvXrpB/I0/8NIGE6ROyHVMjhBZ2cWapLR4arTsx0pqbcuByl9rVsIKSgQkOi0ksuOEq
6GqzDRx0cT5FXS2OEvnK75aekH8qwArXyZB2L6ZHyMPo8TFQRuv84HYqA5K0xZMllNhktkqxwnRU
AVUW+yEkdU8Voooj+sn+GS0rWjdjrgWubSbroubNSveYsx4Tqwo8J+r3UdeCpNUoom3PvBqvgcRZ
ocqEWnylDwGlWboDgNLGV/ouEIP+S1ZuiY4dNYaj5bIQsWYbkBJFmuBVS2iQkSE7a61TvI6VcM+Z
XqUHhrZZvwIp/UPpxPSpi3J3k0SiQPkFdH81jes3Xki5UW7uBDk4iDZOHlkHasRAEwKWBiIiPNeU
DqVUCRZxdM84rU+t3IFycGn81JRB/tIW0aeXooMI6sPmThSZXHWVVm4SqWGy+wLkWW6frqSrkZWr
qnbtENqFutXInR1VdE8MKTZOnFfA+OFZQxTlAW+iLtDTVN/YJkcoVrjWgltbci8zl21GpHaEyNIn
wGzXuveNJxsvHiCn+vu+e3FuOGzksygQF6BGnZiQLu8GRyTxkJVD8jQYzP7JLQe6U8lgNfvIsCXO
AF7+0ozclaO14xaxog1RBd0La5uLvUMzzx+KjIRN9wMpj8ACF9lhEGkR6PJ7bWpg13balUzQgNOP
7fjMCq3/5TbYMbqdrJu21wPQpekBerTNp5LZ+cZtEYGlPcD/0HluQi7y6tBGrXFGPpFviD5G6y4y
eTjoY/+cSELCusnflNeIbWLhiUnM1Ak7iFOFNnhgNmlRy1+yzct1YXu/VQnC15ijaOGMiRdUXmQc
FMc7X3juWrdkc9YUJCNcz+XAN2R29wKhpnyL5md7JbL2b9GA2d8UaFwylCY3nV0IXHJEsKDIsSEG
y7VQJ9HwuIoMiNw3Sfu3Tajpa2nXb6IGMrUsA0U1z5vkqaCyDsqG8VNfKm0hzrrMRUEPGV2PyEKB
knBCQjv27PWQ1VotaRRpEJsENM9Pk6UA5nJ7wgAQoUhXoyXAQX4Iz/XLXcPzInU0Dva0Umyo6sJ+
Vw95iMTX/d15NQ4EiubERmIjPYSIVb80E9ESgXBCvWdu7Pty7ekLia7r71MNaQAXYREMoU308vt6
BFLMJuXkmVC/HENrKbt1GXhN0wRU3ySPCGFnYBfnZJ81KM4oGbPqZNCwaNceW2tsYyBfvcSaNjdk
grhpgkdiDMjnQj7tciCxEY1VL+DpWH3I86dOrh04xiholjhO5jMGEmAwsmLxLawHlFxmhljZ10Nm
m+kzR076T7kI3Zv+/3+DHYA7sVmxHkAagcNgEqG7HEgWKeLW3AGQSdt6fO9VR7rU9HJjCBNRgg1/
j/wmsqiXJvIKjO69DTHO8tEigb30dL7+PLKZAKmC/A+JWlCcX36+KdKBeT2Xz301+u4Xp/ocSGGa
oksDs02LZAvJ6WRg0HwEhJAQ/dyhA+0HzgNuBGAn7an57nIAncc19FFARACZR7HxlmT+rucHDWUg
XEKXxgSIntdSWEI58awuegIIAXlWtcQlPXdNFuq3EwwTHCbIXMBpXP78rB0ZVarUD0KwFU+R1Qy1
JFT650Sf8XKe2Znd0NLNKxJrsFOXpc8g0vObaD6RS1mL2XCwCHhf2BDpQR4Rgbg1c4HgkIgMpuXR
C1pmQVcNAgLlbNolnYPZsUPLjI4eFVwXGjrvEAjM9lRpMhJpqH+fWz3Mo9ByQvVJFwUTBnheUFcH
67EGpz7bVjrHgWfRwM9RC3YtA93fbC+GbYr/6q2lzv/ZJpuMoccM1Nsg5UHnzVyjwuAyN91aVmf9
BxjExOunTsj09almBp5ccLwiZJo930kPLt4x0opzoe3IqtQ+d+vh8yCP0hCMQaMETtadBvchR2NZ
g0kQgpFz13t+cirLaOHter3aE4sGMi0I15CYneeledLnnRlR67xW2VeNGTvUnRegylcLANpCKNij
+wlGcNJnq83TwjS7PGlOLjrOVmm2+uQKzD4/26+NB917Mn3e6NbOhi0h5a9/vYO3HoBKqBMBNzGv
YGe1aRUNH7pzvI3IpvwcJBhpY2QN4KbBFoSEBdz57JKjhLO2F1Z31rXxp1Vb3xj/XAD4bgHoHEQF
KJMjspnt0Jw2PO5AUXjOnGH7nYAs5XPzjxwlysaYGSQ+4Djmhxn0w5AtTRHY1JUPUJAbffL3z78/
W19Tr8H/kOD7eX5Coi6qN/d//+UJQP15gupDPhISZBTsGPMuI41EmTsOg3fkeAj2Ky1ft0tb9NJx
TybAAo3C+hRWvnPLX57iUhYRVW3nHUe8kf4RYxg1K9mt749jycjMVYxFXpl4a3hHUwU5DxMaGklg
peF/Z2V2mKFalKcQQ/aO6BsZ+2OkB7ruZ0uy8rOxIOVNdeBfzKlahHLwvD2l1nJdgu6UnEb2M1Oh
zNA/+5ypT4X8LsjN8H1oEGJJps7ceSdRphGDI4fFT7ipsylGXvCtl67j+vuzFeFNXlCuefzEf7R1
YC51KS19frYU9TBWTkHw8021cvJNFS0s9byJ9mp+plX6cPnoFnG0WEX85I3P7lePnuLusU9QKEeW
LejMTVqtG88330Zyvr/JlkY2i9tayxyqWpr8RKwdHcJaLoxs6fuzsL+ui57hWYOFGVfQYzOXWoCW
vj+LB5HzHok2YmXK8WiaZ22pW2Dh+/PMuuPJ1qlafD+WFbofjjX5nE/8z8pPUQ0U7ECXORtAE7cD
krSEn1z3hVebwdzQ5vf9NZ653bmJ91z+h83lmg1rFXKWpxFoumoLPUbxSQ6mKxOzeBkIAg/JGZiI
nADyYDp9lEsMPrdX4v8mao4joamIaenBhB1DfgwJoP8vF/Lv9yf7H2YpouAayVp8v8+2oljJl/9u
EWYuhBIzoRm6Dk9jDtaLsOj8fqk4sjRDMyfSZ0WONm8XDWJf9AH+Irw/gpufn9g2gSRHj9o8reI2
BDJfthAnz3kidgnQ10J4M/maf7MQ/3HiyDwhswUtJ7QRXq4AOI47U2kGjsLGZUFvB6DQ241LWgFX
F950FUHTDbEsyI7RAHppxeqA9y9tzJJJQTL8YPwd29D+9vmpmnD3kC9GGgr0NZc2Ch3shwgQxIk4
h85d1/kSpu/WWnw0MHOrttG2YrRhwGsCyX8kfAnreWuWQCSPhAqSEtcgmsISMWZwrE/Fz6ZfVcOG
Quy5WmhQuDWKiSoRGF9w0KC58nKaWC07HpOqPlnOb1/3ft1fhJtD+PD12SKAgs7oiy6vT8oN7XgX
JaFnha1ceHLdtAKIDdoeQHaK8vrlGEro3CA8iPlJrVjy5LLfZvZt1Becx82JgvATMmgW0L3zlxEI
P1pZ17Q+2dm+Xhv2QnR264IANOH/Pj/z3qPbQDyDaPWpjKWf6if4J9CZ3l+Nec/G+xVh4uE+Jcan
kzdzgE5bjHoro+oknG1bb5i3s9x1k/hJ56PsVPyiSxm1m6P6YHC2uxIU96ZSQXVqdb9Ln5gWFNWC
x7q1LkinaZNwJNqPjVnd3bG7HvqprD65f5Pq0TAXWkFujcDSEJqDRmfCJc9OuWYVBQW5PD5vrF17
C1B3bCyM4KYJIOxxTpD3QAHjcvs2pmCdy2l1qsaAp78RohWLMr23jgh6Sv+fjfmzeKoYlzj/1Wk0
AtN8U2bIzVVkLHE53VwMwwU8Fy8NPGVm590Vea5E4lWnogfeL7Tf7m/g61FY0O900LmMVBEERSbz
H+IDE8isjCdDeaIQC0mgF3JEM9m4NIhpSS/vQDBx4RmGy2nKA8+xOpLWQlkJKU/oCbUKf0hWzTfl
bXN9uwhEv54vmJpYmoAGo7jSZ+cjjtD7IiEGdCr2jrbqy4WddWO+Lj4/Ww7PqBthKCQTtPox4ajG
bUi8r+0FNNv1/r0cxOyIoGiIpDfkpE682MdQSDZ30lwA18yZpuG5LNR50O8Azi58bQ7kSWNLmY0R
lafsp+P/6RxgD5/dfN+kgHvuTXkcgNTwvt7fbdPszPbBZBEEMh4YeLV5uaQcHRP8g9gHuve1KcKx
D0nngXxAD9xx4Z682geOroGdAgfUgJ8BaudyY0+izIQwTz8b1an0nv/eH8jS16cF/HBsOoEqHUvx
dUHbVZ+FxPNW9y1cbbTZ75/+/sGCiGwKiQFYcOgj8AJxAkjJQxbeN3I9jEkZSUNaEmdzKg9cGsmq
aAAKqmYv0nuz7dd0oblw6fOzbWyOWZv1Oj4v7JVdrJdIsW58HiqzOONgY9NRGp1F1jxLaoMNVnS2
x60cNsANfXp2JhVbD/Hu1FAwT20npYi7iNDonDg+JB7czz7NHIhSAaOJ8hhYkxG+X06+XnJaO1rj
nEVzEMCMLoQ/t2YH7YBImWMnTfH65ecz00hjqoboLOO9Wovh82uL2ABuFslt8F3Mr1haV1adkjx+
sY0K9GeV/+kThtgDlFFAekMTB/WXy59vMLMZcuKQc0LiIK6+8M9Vn/Euw/R/MHCl1CJtqkrhknOs
/DTelNVnwxx8HyV71CdReZkoeS4HMMRIGxptFb94AB0ZEJvx1ZIw560lRk0BJDEo72Cupr9/8BFA
ZqQg7mzIuYn/8Q76IqnEtQ9CfAYNgKl/B/nUOeLVIm1LVG0lIPsNVbzOuG+M208CJ94X4sLK7BxQ
okQrDCN5ScpVqwJefv6cXXx/9pbJFfBWTYfvt2LXJjvS/5ffn60CfjnigcRMXtRXh61BiHjfC91Y
BPCwgMYGITP0hNyZE00sN2rHwchfqjIEiDh/ACULSYL7Rq4uZmxRQKgNaODiaQxDlzupATZKQTg3
f9EkOCXd16h8TCADE6/rJSHIye1chABodqDQx0OXFrr3EQNcWioSNKg6qWxeCveItpyM+Ka38Hid
DcZAcGFPmHyMZGJQnyf/mwIvP3R9J0+54RyqiJVgrtC/KgcQkDLfxCw63Z+8W7BhoGVwDU2lbwgD
zS6ibOBFWWoOe4JDrx7tpB0eOW7bVW9JfTWWVrqPASzHi7DSvSejtb0HOTKyR8dm9Mnp/d+xf/gp
s8OUSWtsaWezp4l9tiqaPSLW82gMC5fLbFP+xwywI2g0duB9Zs6NSit1usxiT3hZBHiP+o39yhVa
Jvvz/bmdubgrQ7PdzzNOVEFN9oQIJQXDeQ7Kh/sWpi982JDvFlA7BcPDexl77qe90auaVMNuGQkA
n+4IrYTSF4T46P4LodQV6EtKdbcsQlEEzOwgiwL4bX4EFNJrSVNj8nLXeQAbifM4Wtq4oiX3jqy2
3czX8oa9jK1uLQz21nROHhdyooDDXSHNaVLlxOooduqoKsiqgMizVJ+sLrzPKHh5AYHFT0fBfvoR
H66lKEnJCOwue9K7p8hM/LJYertMB2q+ZtA0tJAzws2H/7i0UAKVU7GGsCdujEem2Gsu+27L0v7v
mPSniFlowdQPINl7bFj/p+bD6/098x4czH4AeBYwQAQ/76xflz8AQsCpKdMkOjpjpRKf2YW3aUCv
/WrpheFzaI6Gdtvk2y61VNhIhz+KIm9Wfd03z93A0+8gqKYHx7CiVQ6x+mC06/i1ok4Reh0WRtB4
WANz6W1F5I5rwJP/ArDHD9zLm13cxrUAlQXN15nFu3OZj/aJgWkwoE2uHnumixfEndi8iTOE6FFF
x+XoZcN3hVU5RapzTlBkiv9Gwq2+xBpw/Pcn55Y7fH/dvYNlpt6cy8nJVZdpbjQaR51ytUl7Q38t
DEs7O/pY7DweAcaBVi1o2dr1Ok6x/RhPvLU+0vjv/V+iT5mq2TJ5HlR7cA1MDNFzyh+FO5WqIrGP
tZNnEehiiQPm+QRCwWCQ7R2+ciBFh8eo66oNT9oqRMttvScR2CYaEZ9dGvtAIhnrrHOqU0qoturQ
wPUz46X6zhOcAF/nU08ktZZIKWYHFWlXoP2QewV2BwnrK+CcW6JrOjIlPcpsCKu0eQQc/+3+7EyH
5MPkTCYsPJwAW0CjC+L42TIpo6LKU4VzdJkufa8lDPidqAecupMLpm6MZoLEwuOhUo5H+cwU2FlJ
j23aoWEg9go/Z6b8lRC0SXx6RNh4IN60AAoElmp2K3U6+oCB9O6OEsR4RZUEsntjdAkQPbv7pnmb
PCfSZe+CY/MIJuFoIbBKBezCYKxyCFFItrK1xxal1PvDuWkIMpmA0yOmuJLFoqKNem1s+yOlstzV
tSIrJqCK0bjsO8XGDe+bm2K82X7w4FHR0Dc96uBZL4+tLktHAlTRH7ue+2Zib1yF4nPvp+nPBkla
zxRgdMgWnMWNTYiICa93bAoDSajZ/e6AS3ooxQCjg/AH/dkWHIC+z6XT3lfMmZoSQCECgoC5QFzs
OLLpWdYdWeOtDaV8hZjQtP/cn79bQ5kER4FH1PGmn5cCBFiq48FK5JGlr3psh3n3o8i/fdbG1JWG
SB3/AKQ9Z/mpOy1zU2HLo9dW+7ptDnZzRvf+fSPTQl9uBKRU3lWO4DJNwF4vNwLtVSYleAyOJgi9
O/uvRJMPG/eR2a1yM1/II9w0hjcsIMKAll2loFwGfKIWF8PRo+WuUAcPtAZKS3yttXytWRjZvFyD
nQAyDWSKJlVC5Dyvci6jUeaZIMMRHVfPho7HTuPWARBeZ1DuQQxFeK9mlr2QLt63Rv96f16vNwjS
0UjsTs8EbMd5apoD6hmRQvZwT0lQakdh/jDHJbTe9SlGjh2YWMANwYyC3NXl4rlgqJd5WqljKkj9
jE6kIVBCE2BecPR+z4CJestMMz4bdsEfTAg0L7Fu3Rgl7kT0c6CpY6pazJ6SQydiUxpSHiXVv+a1
9gWERH+MJlpwHNdXCnpS/jUzL1KZthjBp9TLY184fzUFtmg8sO6v17X/hQnkyacaPu7Jq+wo5V0L
zUd5jMcfreGuFffAWtuEIOhdcL03LeHVisYRVMYANb5ctLgBDIECY3zMDPXg8C4OOosHTJhGmA/N
Qn363ZHPzvfUGw4gOKpvePhPK/gxPveimhvO0Bzrqq/WsNQHWsHFqaex8+D1+rCSthaY2RPoSVJf
uGW8T22rRteiyF4U9N5XTE88v67tcVVJ2/Sjrmt39+f+hlu4+I3TjH34jeZY0bzsuuYocm2VMWjz
5H25H8HDbNLyTRX16r69WysApCBeXuCYnvRELu3h1ex2aHZsjjHXkc+MyVbn3QoEZ4c2X+Sznhzo
fAFQm8DLAdlrxKczByukVQIgXzdHqv8Z+z8J+eYYr516phDDKdEKttcysrME3gH8n8FYyEvemtmP
xmcOQuiEeEzy5tiUDZrP9P4nd/rXIdO8YCztrdEtUcbNK02T06UOEldIkaBDRpvX+Yds0vI1muaY
a2UztfHRLWCTVoiXj0BhVqYPdW6kT1IHuWkirDjwBDrsLUFlgLtwKWl6yz/hSTDB7dEVdBXmtOg3
yzs2tkfRg6a5qclT1uV/BrbEunFrR320M4tshmQiMdHQwFfyA5VpSHISpDkL2rJc8B63XOGUZwbV
4PQcnr+G3Tiv3SgS7VEyEv8C13HjZ1nK/rl/Qm7OGxJqoF9BW9VVtcXumnGwFW2PQJM9q1JtnXpY
JQ1bSN7dNINuJxMPBXAszK8PuOHGjfoYg7HLrXTUi/CcoHejJSmMm8tjgYsP7W6IPuZOkKCt0/GU
bI/cYzUyc9UDGBzWJd5zviacBdXRG5fyFBBCvUWfMCLz+reXZl4xDml7dAorRDfGQfTlczzQIohc
ZHvQWrbWSvcfvVpqLLoV8KBrEzgIxDwIGufTmdHIapXuNUfTe9HIFr37OGJlGJEsVGXIyJvoY3ic
hYB7luF6P/EI5kGqh8oT3kkzbyoznjtIeTbHgtYh2s87kMtA9KokVowyprcB7phthmiJEvrWQZhy
agiOgTy9yi1nXjr2hMNsB8fCMvsFIdKv+6dgTvzyv0ObxN8RGoMJZB5fNaI1WK4bmNCxG1deX44r
dL8gad4Swy/t1g1j9LwHsVHnX7oyL1bKdEaUuQUF91Zt+VynIG0v63ZfSO2TnELTj0OtAH32eCyi
vWsesVBmDq1KsuZYOrqPzLdvxHui7zvr7f4s3JholAvc6dGGzgQkKC5vy8ZCp3PSwU6nvQ3FHyqW
aja39u2FBf3SggIHaNrnBahVhnUNLj6nkn6XFKCdehEUDGv9VzwdQTw2BvdHduN2vLA7u5qLAo3Y
AFjhdqy/cjMO3AYMw9smO6fR189bmoCIeI/C/1xHHFFZes10D1vZT+ifsuHYlX+a/qiN5/uGbi3W
B0NzoJKnNSw1Ixga0I5veh160pcyFTeX66ON2XIhm10UBpmCivqoEBs6VRSA5X9dtF9HvQyxlEFG
07VyFsZ247bATTEVoHHzXevh6FZEJBgiGuhTFWolK7NdTSzDj2hirhd2xi1T4Lq2Jh8ORNk8Rk/Q
lO5VFM7F87JHh5lbFj0KayE4WzIym8ey6AELiPvmiJofpHDfGudnAsa/+xvi1h7/OJLZHredxtM6
F7E1c3fxVAawt6b+ahlfzE+Cq9/90UdL03A/RPGdMRKdaSPugUg9aLF1djLj1/3B3LjHobjx77JM
f/9gYsitAiynGIyNh3xc/koMGujgLFniV751isBdhtTOBDa5qpzoLXcYz7HDs1RZ+xjd2uFAxmp1
fzS3lgZd/mipBE3plJ2+HE2RIdCxk+kZkhfeuRNILotMq0BWYbhhm5R833ajWPDmt6bwo9HZpmN9
yoaoxM6m+SNKKMxAVeCRlK+fHhp6gR1EISiaAKswiwkEy9zYBSPYMVHVeNJHPmy1vHJ3Lljsw85V
7Sn15BJJ2K23x8QCgHowSE4xp7O93qH/qFIU22MkJ7v5KRz7QaBJDwrTAYjbNtzuQosdIpYeomgI
xbi7P+gb5xnqgcjfAp0BJz+vk1bSA29S2opjY5R+H5sQC/+qGwtGbmwaGMG/uE2AOp/XW6C7qfGC
F+LIqLdPYjCI1OJRoqO/y/d1t3g1z4pv06EGJcE7RRZYwFD+uNyjZtK3RRan4iiK9GTlkebrqdh0
LPtpNXEeVlmW+HFnvhad8IXNgqHg6fr+tN44jFNqaaLaQAB/xW/X5SwSqvD4sc7THx7/nvRyidbz
Rgj70cS8RQrvTnDjNw4/ZnRbu+0hVTa0kl/0MfVruz2b5sIi3topaBKZlhBwPDonwzByMJfGpsmP
SVn/tOXw2gEjQQaEPfen7sZhx9nD9xG+om11vnpysHQxtjY/0tTE4/tQyC+yPdnJ9/tmbgwHgOIJ
NDdpLl9pL4FcuNYUSp7HIrf2DWmCUULJOFuC6N1YJcThAImhaoEzPp81kDRlJc9jDeWD4U/NzO9R
6/3TSvexKEjkK2S6fIo/LYQC11ankhmYO/Gwcq7xHonTemqolXa0oEIWjnJ0Q64T345NKIFmcaAi
sNWCymZh6d5Hc5k3muyisRBpKsDiriK5vsTdVOfaEQI8uQ9VrTpQLGpDOeTHuEKerDA3sm9/60n1
DVHuTyHGdU2QV6JjGZC8icKRWutBucdREt9jOsQQzOc0MrapO5zqzsM+0JtDPvIu1Az5CqGzL0Mc
B3pcbyq3W1Gdv2RlrYGAFzyi8bCKkDpsQeFlSPurgEQg0gNo76zar6Wwt1lvBTYxAtrSh6zrNrgV
FmoH8/ouXNFEY4GXHrKZ8AJX72p0PKV21mvHumbZ05i5ct9XjX4oB9ptY6bTcwIAQueLQa+eAK76
TUgrXlScebZvy01kH8YfPZN1HpLEzQ5eZJehXbu/RS2Q5m2lWt0/FeDpgXO8XEJbm7QTEB/Ah141
izs8U0xVjXUoXbsIeOKurFR9a+QYGLRfQe428SmPQx7Za7s01iC43FvCgJgKL3eQdvkJGjK/Gdo0
hJ4a+rDc3WCm27IUO3wurCDMqmVVAM5nxA2q1QNwS7yWbiZDNeDVJNz4SWvbbA8mS2jo5uYfXbkP
caU7/qiLZ1nHj0XunXgl4oehEgfJKmSiE76yK3C6pckmNZT8GxscbFNR2oRCJpVfO6Xtl1G/GWr3
rUzbFKX14ciGsvcz2qwIzR/06eZL0Cvt98zMfOmNzY4n0BovehNdLG7erwYvMcIky0LdIX/dOg0G
UOe5SQlKvSpgLeG+04G/HYT6iZ+ppF1HyEFzP2L598G1H7uyfUssL+xLd2fW/MmizcFK09Aw2Llt
2W6ItJ3Zeg9RYgVJ2uyh3fUGSucdM+0tuP2gWiXDsRnDrM/XQEwfiqHZphX/4kQCvXrx48jydYV8
19h+ryoa9o216hxygAovPFvvray+fi5jta2U84Xa0TlnXbftPaGF2Wg/xgIdvAnvf4K0+60y+hA5
2KNd6CveeyCfy49l1rNdQbrQ6NxhpTPsBFdH55X1C5raey1uZVB6aRyUoxf7g8rZuqJAhHskOY5G
iixmn56ToQmN1vxFSstZm9BpDpFwYn7flz+M2BF7nqQbW0LUHUkIuwYzn6HCDNQmGysudiYawcMG
4jYBKBSRHnKjn2nCxD4XHg0drvnoTelDcGuZPighWSDj+sfQQvTBjqwFaJk7A23gUNsUIQaQZRMv
ChJ+l/EFIEp1BPiUdbCFUwLxBeIgsE+8lA1fUWYEHtjWDE9m4aiN/dqjib7Wa3Q7Co381hu1qg0Z
RhkrVrEEA3nXofLl2dPh33UkO6PF85scRAj+vX43DnmODRqzx7TNwH04tHxVNyBuzEb+OlS9sbNJ
GoiIfNd4feqJBvrW/lyMxomoEvoN5mPS99lh0LsCetzqbHvlqpPmRsf5kbX5LcryH17B3vK4sHzQ
x9GACgGn6A0/y7T7YdH2UdfqgzJpmHT1wcnrXdyPQcY8w3fBf67a5AeypHDVlvWYoN6yVnFcgZxS
f2wZ9bPG/KIpC66AB2ZnBJoQa5N1eDuiXM86+hCZ+jZJxxeaG5bfp94jkhEv9z3adeyJxUKJGOLc
wH1dZZxY7iKVmXT2wWq7GL6A134t1VnqybnSiB/Z9sIl+J6xnHlQNOoitQiFE2Tg3lMRHx58eAPl
bTNI66B5jXbEEGPI3fT6myJVqQKQf8LzW0ZItXWEioYKnzqh77Qk1Vai+AuajU0JtS8C9bbhD+dh
C49wqGSDarrB7WOhCRAj2mFpqG5VFXwMIUs5fs1S2jxmkE7e3J+960BiwhyiBmShDATu3tnLKwNw
uOiykR68sQSDMmNutFfl0L70mcfR85FEILtnqj2UjaoWYmh7+vjlROK82ugQwEvzBlrG1ZF/dGTU
Hxi0Lx65IfirU7TFTrYc7Ax45m7AfcheUTMjz5AitX/lwFHsKZOQyYk1Yw/BRrG3SON+Bc+q9SiS
Nlu7bZ2bvuUwwOEGntQ+mBMBjC7zYZXF1q9K6PGLVFWdBXrdxM9DqnXnqVFpZeUxKMiRQ9W+6rWh
/W4iSLGYXQuXjEP9TK0RWBvonHyPNAvkd5XjvbqRjvBVkRLvfd4/OmMTPZpN3T1wlyUHQhIeIgXV
bhUFq0wnoxbUyDR5kM0AoQs9c56bLlJfosjuX7uyxgZA0PKH6g14bXHMggS8ppHPmU0K8AugPT+N
OrFCx4yxgUrXUk7mOi4AGsEChRy6SCfW7tmjqu+SrOUaxYC8vvB5ZhKfyvhNs6H/en/PXT8AYAm1
eTDvvaOxZnsOj3Na99PUOUbiQ0J+kxvf2ykLZL1+2hBAtdZUAphofebCCDUd5NhWtDtkltP9kxTa
uMmg0fuUpIa+osguL5V0rn2RC1jH1AmE9zY6v6aRf/AMmjWaqsDpOXSNre9GmYybsq75PwXzhhej
1dLAGXqgNe8P8/otOpUcwI80UUZD5WT6VR+sGtGQSU7y7mCZgq+E0rR156hPEmrgUoQVwF3d9yIO
cHSXVixDyP8h7Ut748a1bX+RAA0kJX2VVJNdtlxOYif5QqQzUKLmiRp+/V0y3r1tq4QS0q8bDZyD
RmcXKXKT3HsNMIsp1YMBacanahgTXOiFsRs7a6ud+NadWSQGVDlRhZrLJkBALA7gRDcEAJGJeogm
JR9VRqARAtXvsGNVA1HIyfqZjO30YNtUPNbTpP2QURIf4aPUAyKR5d/ayYnvODLBruTR5DcmMNtZ
44hnV7m47hUGx0sC/plWPk0ey6jZ+aLN0l0Ky0FvSCPoIw8tHLiqotoPKnWCvp7EGUmk80u31T1s
xv4YDc3PtiQKQCENaaYrqt04QGlEH3CbUSV0Ma0cHirY+97Ihl0dwQ+gd5IYmW0QHjAqfimp2JOB
ojCT2u4ptlpsvCkyA7OCbEyXw1WUSZK+AtH72xha+tsdJuY3ZdvuWmJ0d6bR810ctdVB5lUS6nmH
JmWHQtDviQvtIXVaM/UsQ0JjmtVNf2kl7/ONl+hK2oAVG3yp8RiF3OVyWZSZMCcdWMQH0ur8oS+K
5nsCae+z0RbjxmNr/urLVTGjKy3o7kFybAmunGoOtp1K+odG6/L9BEGvMOGQXqw02LRDhN7a8bZI
z7aZ8t84KaP/MNJZh3ZWPoVe2LLIlTSJBtBa3T84xviz7oCyZhJ2viLd0t5ZyY94Yc9m43hdonQ4
n9nv9nPMIx1wQWRixkq/GR6bGBiY8pMjot3txLEyobjgoiaJSLNg1SJxJJL0qNA46sFq2q+1CYFJ
qnynsoIct9yMVvupB/Uws4LbYVfuHOBhgxkI/s2MX5+X1LvxOY2tObEZ9w8F4INd/KeIv0TtKY2A
TADhoaA/bodbm86Z64+V46JIuRwl9MgrV0st9dBPF1Re4e1zn5NXQ/t1O8zaqOi8OFFZhiv9UnBo
BBXRGWyuHlhh+1yQzMvG7Ks9JD/1hLSz6vrLBO3pjdy/NrhZ4NRhkLAAWGzxCaO0B7JZqumhjdDv
EuFEvwsj8adsSxnlKhDgdLge2lj+qHPhnv3xowHt6bKqr2RI3DMsQXn7NUdzzf52exLXokAwA9gw
VO0wi4ulYXCgwRNG41Cpr0PSAwhhgAxmo2e9xTdbjUTwXMBoABNcfi6ZlATVOh6Hklp3RhodiCq8
Li3uUuYcbw/qKkVi6lzgO3DhATYXELuPUzeapckzQJ7CWsv3lZ18HvHwZs20gVt5K5x+yI9znFkF
bsY9AK29mLzB1fF0HGCC6FpZYJUw6EKl5FOcPPDuGWBq2X4qITCv5aknh2fo3m8sxavLz1t4oHZn
DOE1psxpiyRr9TYOq96eSzSfykH73ulNIHl5NwHD/R9mFdnpf8PNt6J3WQRgljKNKLTHE5NCKz/x
DShPbgGRr65WizEtplQnQ5/RUcVh3jeebd25zcaCX1kbyBUWpC2h38fw5T6OQkToDZEeowCZw3cz
w8/IS1acbk/VypdBz5gAUQ38OdCWiySBhaFXuN7IsNTxENFQVb7PBVE/3JKxQKa2fHbhZbGR5VdH
BsVISILifQ6A/ceR9Zkjpt7ABgMHxjedyh/dUxSlG4fyyja2dWBNZhApUvuyJ85opZWDmPCBrMjr
yCUfXmQz+4psTOFVdsfxgSgzqgX/XHHZSRaZaUztJGzfUATOoO/bkruB3pMvDjKj18NB1CeypIfb
327JZQK0BZEBJoK+t47n8vLaoVUVACFKpqFVRTvInR3QjdjDLPL7YDYnVZS/a0ofEjYFpMrPZvfn
dvjrDYAqGMEIUOyn+Hsulb3bZbmpZ6RkcRGiNk+f26rKfwyJqbY+41oY/O63ZxOA48uekOrctJrq
vAyJhPKW7Ekd6GW/BbFdmctZ5xoGOwwVcBCBFm8YazBlUht1Gepp+sh1E8YL0a5wXyz5JZfk7ExG
EBkMuDTUcdtsY0NcjRHirGiS4y+g4K5JaWPPnKmSxhQ2jXJPjdSavZvD9/L2B5sTxodDYBFl/hXv
Ppg2u/Rlzuw2zQ/xiC7QJINsdHZVdirSA5laDyfD7ZBXexAh8ZAHIgWVpFlo/WPICubFNDNzPbTV
wM85HlVhNnAZmGkP+0irlpf/EA96Eii+geSJut/HeK6bN5Os+RQOdRb7fUl3dp6d3VL+7ABuvB3r
KovNY3sXazGdbpFbFncjPYSnTuhYzUHVA9Q+tuTE18Mg/0PyCqzVJZxNKwVaLNjEYVqNpjfVrZ8O
Tu5Vdb9xaq58K9DfgACF4DG6lkvFEjJU4N3CliC0zPNUvib1o9X+aGS0MW3XqAfwj3TkZCjWA0gC
gNTHb2RVbVKhEaiFegEBGWvwpgRYxek+p3CUz2D/p4w8qOuBnqHV3hwV2h87R2lbRa2rtD3/DGRt
oHMgJHdFxNeGsQD7FK5GU2d4utiJYqdiDjb+pzxRXrll37XyGREOxyzQ5tDUX1JC3CrWKOGdhoP2
UUu+muzQ/HWX/m1E/4ZYFM+cuMCCrzGxKik84FVAm0w9s3+5vezX5g2nKaANeHCjFLJIlEQvMi3T
HB621s/ISX3Dferbk6HduyNsIMSWtei8ixZJay4sQYceJw0kXRYXlFxGpiVck4f99C2GV11Vb/lY
GGsL/32IecTv8uKoqbIzJUKUqNudWWa9JKBz9BIKAlpaZsdmHFwvaYu69qg1PZmuSLyhG39YAw3g
XuRzbj0XMYONudOVG7tlbdmgWAglN2c2hlnSsmpLlkRwzsN0ui9AxR/QzHG3qgooq6/MMtLlnKKh
oQn1q49ToCJohDToP4Tm4BjhmKKClyvYoZU9enqNg1pRNpQ/S2m7e+VY/deCVcWuGSz7pFCJCHAV
/2bIDkZqUvxqcFcIjAbUVh0oFZ9WrgxURtVdgRB3JlpNx0o3u5PIlYaCl0IpqzVtddD0pjgYGfaH
AEe78xy9Yx4BGfsETzcZoAcQe+OM20nghgAr17LyTRLrHqfxd1sxYzd0KkdRjbKgQVMwZehlNp2j
BSQmIM34lQHUsf7co+vjjKrwRT1EXjm5fqancAuTQvNGUdheW8PSWqrefLTgHeklptF4pWGVcHgf
6nMvjexs9nZ/1MGiOEiXFee4dTMfcCrtQcvjr1VuN7ZXOEP2tVEDSoJDnBYB6qEjCH1jrR2qqWx3
ypJ01yZR+QQlJOsIyon9monIOqATYwVjF7d3fc3ju7xgKSgaWnunOZr09Cwe7xsoM4VRZKNlp0og
OiB4cQB7/CWKYdbJe5vvRtPO78jUyGPi0vrQZXq5cyMABCM8m4PGgscn9DfSEHBY7secpj6ub5jP
jLVBruGM4YmydjWz8n0PPtC+tTX4szswFxsG0Z+LNiJ3sYUalOiM5DiYvNyh0oy6NpSnPZCNXTj0
DWYwugQ2HuUwBAN4RV402OO5HOsOH6jrz9xJILdHenbQJ7377GhzrVTaPKxtyfc9HvxhY9uxR2Po
cqcoloP4i24k0TVnTyh/tHib7hqeAMkFGAE8TXX9y+1ct5YZUPvCPWLWSbqC1aZwtVMtZ04IJwvf
joCe6Y0sAGjnRXbm6+1Ya3kVDnC4yOOdfo3hjB1a4ggWPHSH3PGwSe9Jmjxo5oDOulMAM5oERupu
0O3m7LnMrqjjzTZH4KVDGPbjvkcjM3UnOsCjJkvvhBUd0koGuUufIFNRQMmHHW8Pci3P4JKNNxnK
pIA8Lu5njt3LSaEWHbpT9htehrtaxht0lrUhoa8D9tpcbwMe8OOQRrxhO2X1PITvrd8S/WwX8Mo0
flW03UWa+7eYaJy5YMHDkArnIZ7Pi+MJ0FQus8JwYV8HIgWIWwmV+3TawuasHQPvwyyOKCl7BeWK
yQ0nO4zNytP6E87MjSrN2gp8F+QN+/DuHCw7OQ3KQRCrO/T2pS+eWQbbwsjypvJPQzdqUhtDWj64
JtZqddyMiKbcL5YmDy0b7zkyzO0Vt7aFYV5MZsVCFOiXYUDCLYkzzdJGgvtK55BUvnMK6QN+dTvQ
yusKXTCooKKWDF+HJdGNQ+0kL20Yf2sAQPR/YpxMVnxX850b4/QE/g0QhP+/iPPQ330vmLrJjkeI
6DbVvixAFS8vA/0OI3avL46RCb8hSEjfjrm6Rt6NcrHeWY/Tvx4RsyKZn+QZDqQX5gI2VWb7Jq38
fiB/W8aZdxhexuAOztIWS8L/iDaXLqKIhzizJjj5CgrcEP8m45+3R7a6UFyUMeZqBlzyFltsVK1I
UIqFcXvDggEQtKr8Ltxmz9sNDNF1qQEjAjAU7RXkV5TBlkmXktSq1cBCUKjDvCKHzGGfq37AJNLn
Ro47tJ9Tb7ZMhBxMdHCl9ev2UFe2Hup6aAjPrki4TyxSpJb0ghpxxkJjhORMpkThj5MEhKrSpt3t
UCvZGKGAHAZuCpCpZX0xSRq9K/B8DZn2Og1H0eNmlLBjDBvVv6dHAasyj2om2aE4uzzMUuZWTezU
DPJi1I+4E8Bk76DZ/Kw4YAtpsslVWZ1HzCJ6+miAoL7+cQMaRiuGdmpZKGPHS7XpM9H0h8Glf27P
4WqYuU2ARhXa7MsUppejRIGMs9AkleZphvm1M632UJi0PP6HSJDARcMP4HUI8H4cUK9XSVOMJgsb
2Xo2t/buaO/7TaX7tQFBi2RuLUJoAq2pj2Hg09WUhRMB+NY1YaObyrMAL98rEonD7QEZb1KcixsO
tpoF7ynABa594Gcwnh7Tnoa1A13yUbM7Hy1/w4tFDcjpI1XKh0uzhrJlVNW7isUogrtF6ml1+TvT
VfEK3OdQeWZbG0dw4qCfRbMauDuDXKpE9Pe4qA17rSrigMms90Xal5OHmn7rU1LQAL/q95gYaEwb
tfokVDEEANnmp77qylMcpcxr3JodGBHuOao4KiBwS/CBfwA/EprU1aPQXOvJ5BFAliIbfchmQWGR
T/TAzTYKeQE7p7FvxQ5KtnVAu0LtBEwdfAHg0jOk2NmpAnLIq3WighLKXx6jRe5PpJsehOz/yeFf
ATSfLe56oOj8Bucx4HE6vJDJkNyB1GH7pTGb2oraPZSVbj20qoGzdaU+i14fDkOBFrCg0rl3AEk4
RFC49gFMG+5FmrSllwtg36Q4TmQv0bErjOqe4jUde8BM5rsY1Cg8Vxz7rkTl/IjmqDpIAAbujXLS
w9Em4yWre/cz9NjN+0ZQfadpeg61/ET3yGDpdxkb7N85x4CS2pruIiAdghQ2uXdwO35D27mfkxpO
6QClNoc05+XeAQTEt1VpnPC/Js9KOuF3JcT3U6vNgVm0hIeEITzLaQDqFZAbl+3sUk1mu0AbV3Cb
w9EFmyf3jUK2gQE0+p9usOGdxmPm61bs3GVg0j6oipI7CFf2j2wA3EBA0+Jc1aAZcyK1Y6J64yWJ
9BYLyxoGCPI7xpc8rfnGUbOWfVE1hBQPMuN1O72XvEtjllIUtYtvrOeTz4th9Hisv9C6wQVFio3r
1sr9AM0QSEIBOADw3bJL21OnJFnDYOcdTbs8/aJ1v9UAC8QEvOL+n7LZJPxcAXKR9N8HXFyCrIgS
TQP0CkjKsM6+DdY/OX+MoyO1LiiIeY0++WoLbbLyioEIFTbhXNUGBGlxCYplB1oX5fBkMdtAISf/
rW0b2KqAXeI1gT8HBYur3n0iYAQyYHWHyvplcLjBT1DoZVt0mzexw2VypMxAv2PG+9Pl1xrMDrcU
YFrCJKfaHg7sxbEuITyhdcU/Q9eRexhHW68pYdIfoWHn016vg7SWgNgkdhlgBM1FZq3z908DXMTA
EUdFCg2ZZVe8TGiaD8n8syr7DyAO4gzvGrmzoGS7cbkka+sVt0s0WkEFQtdg0aAQqGgl0TQ5IUxF
qiDqgdqGQ8qr3qWmr8f2L0Bbs4CbGaz/IJEEBIxMDm0uZ743pFgml4hH1sE1AJVQCCXGRbyvjUk7
x7jeoagMtRo1Ju4+yxIYaDrS8uyqRiFPsgKFFHfwizgzTkUJag5qJuxesIYd3HgQO4BP85cYpPwd
07RuT8RRz1oK2i1qTUGXF/j/eMWgOJMMwG4BVoaSzoDSyEB2yGRA+ekg9hPg5ZF6FPJ/AwUzpwbP
7/b5ujF9SyIaG0xrTLnhhHZPQaTmr72COR8zhecw+1CPyjdyaL3eDrp2fZh1smA6jVvRFWqnsArW
grSBoGo8j2Xxwir2WUhIcdyOs7rN38WZB//ufeUKvRryCVCyHs/gMY49AofD2yFWHh0w8f13KIvl
Z7opaCS43IVg9JvpfUOxysmnCFeA23E2puyNq/RuKDZAwzmpMRRRvUBbHCfil0I93Y7xdm27yib/
Dmb5rKggZ5nivuOEZQEKUJx/TpnmmaR57Jr4V5KzTxhtBZ4iOSZW/CCl7tGiDUZabpx664NF8kGD
Djy05ftKa/IRb7jGCZWW+hqIDRnoQJBA2W2Md+3oAaxrhipDaxglu4/rgw5RnqRa74R6wgMO+nNa
UE8Z5EhG61tNya9WgnQz9Sd7ik+3Y68NEQruBIsH7N0r9S+zLqascEsnZPmj3mcY4XPefL8d41pN
BIcQzh/QonEQAfW9WP9Uc8vaaUdUnKpHqX3LnA7sriO1z3ry6PBdh8JQ7x77DtrR9KErH4ak9bp+
4616rd6w+BWLLVJlAMsPE+peevaoD9KTkeNrZJcUIKI6fh79Njj4vRtPrrWt/27oS/39ZDCBBUAO
De2sCPuUvTSps7El1wcGNBtOWLxQroANVRYRZUbSDuWQhFU13jtlkvikKEPQ577SOP2BhxJ04flP
aTobs/rWeF/u1fk9CSm8uQ673CORrfOGGgWuMJ1V6X4LCVrfnnhzcjrSHVlVxj5zRP4ljUcewsww
2QEvn0NKFBQ6kwuolpfaz0YJfIFEqSAWPDoayrT3cJvtg3S0s13pmj/GsWboBcGApHOZhJaurr8o
RtFtBSZyn4zO4PHcqjOvNwF8u71+rdVNgnI6UCroM4Pc/3F/5k6Dlnpk26GZIM10f1ij5WfVM/No
m6WxL2SW+F0Bwlg1FbhetTVs4zKzwOtodLGetewCGXHtkEWduvQgPaIJMdmgWyUx3cmmA2945Jnr
odzMjwKXCx+6pPrdMPD6YOB96ANfqPnoGFZ3eFaRswutX09CCeCJ867YlVplnSuKZkjKxurFrTe2
7+oSRtkMcjszEd5cjB78umaqcSiGMYQgLNrt2F8aWb1dUlGO+L8I8y94d6jELclHauAarHdxkCVN
oGXgs+UbLYrVcUBBBe7OkKTDav0YhUYR1AfhdBs6ZfXZzIq7yTY3QqxvxX9jLNufZW+Ydd5ROyxg
L5R2DNU3Nv12oGHqDYkKiSF3w6Dd5SrfTdEWG33tDgDbgf8doLuoxpGWuJnE1gkHiHwK66vNLgUq
DBA2vL0f1iZy1ocB0g/X6iudL2h1A8GbFE5o1BzsVhdiaVqycfSuxoDmOdbb3HtZ4re1MhIRU5aN
ApLpsQLUQ02ZW6SWtVftfB7N1b755r5YEXqlg2dXRG4o9KNr/gOIDnzX70g9HROxsTLWUsi7UEs+
XwRGc4LCsBuO4sGwc6/pvNb69B++CwrbQEnNW2pZDatcvXCgXeyGtj4+oUvxNLb25XaI1RmDkQ8A
e8BcXrX5eGn0Bss4SBEViEZJ6mJ59akeGFmh+3XdmQfbhJTE7aCrcwezMxSZUeMGdOPjxlW0FbmV
zkwMiA0oel+o+8HZOKff7pTLcwyZAR0CzB8Klou1INqWgifcoAeSo0xWuf/Uo/F1okDKtsWz3SYo
zfKL7rQhKnIXQ6sBDLOg5jsJ2AJNqM5ZXzM9ObWWVF5FqnPk/IlUDCS0tXXcr+0MwKtmtXT0iHAe
fZwN3KPGurRaN5TFVP3jVm26r6Rjnm7P+dp77H2U+Zu8S8kZcQrgCjAdNCJeN9ng6T250zFPoajB
IKqwsXRXEyfATIDjG/NlYnmN6HFDqYBEwz2UmxUOTkBTGIQTg4jaID0ngOg7adPc5yDVHwyzck6Y
7frz7TGvLe73v2HOr+/GjAJX48Sqc0LaKt+UU4Qv6c4eC2AqmpeUVsHteGvrGp0+wHEgaonqzHJd
F1D308rUCUnV7HIJSXDOgxpGTbfDrM8t6ta4/8I7F4/dj+NqdRRIFEecQeSPgsLAXa+L+9a1Uk9Z
0VNX2D+KYvjecuqTJtuY1Hk5LveV8y74ohOgtyBOFm4M5MPkPMhanlyZbZxHa0BAdJ/Am4PUBDoO
ywSRVETLE4gehVR/cvMimPhdP0B8KUwKVJyzndn1O266vsHEoTWEf3t+145d3HzNmQ6BjLicXtdp
G7zvER2Qor01ZX9st95PFGzAtNp6Ga+9FN/HWsxmwgB0LxSY/vWEujLKp4dWkM9mPn1uWygkiKE4
lWW3twf9MLVWs7GSrhcslFmwP+GDhnFe1bhQcUJlZuhxuyl/5W0PzaMj1X7/7WwiBq6ZNnDaM15m
8VZko1lAuESx0Iq0b7nZQqq4OGtmc1+xciPHXe/3WWhGt4CDQkfxitOqNT0ozqRDSzGDXxJ2+/R9
KC1PlfeWs7XXr7fBx1iLYVXFFEsl0OEz85nJ3wR0y0rxOmN/jLA4wCJodg4Rw2hkc4nsIG9bv8Hr
A0VY1v3erFmsjQfFCkhk4SACenORU6bUbiN7kCxU0jhX3D1M/UbigOT/VeoAYRBSyshP6HBflUWE
hlddS0bxxApwSvaJY+XHzCy7oMVx0fgD7ehJWM60y8y+/tzbKgokgE+nsgEWWLliehq0ip50aCE/
5XkZ7YWTkFcZywEuY+14wBbqX4Hro8+4XiRHZfD0WFpMedMEMFulNzKoYwDroO9g0h0Iw9UuQQHs
EySl8Q15RA58gDxi1VYKWq+pOqa5mQYOAz3JaiJnlze23Fsgk3qTnkR3CTT5I5Czu+QOtlLf6pr9
sRH9vjFS/allNahuZuLugM36NlV6e6hTqYKoTsqz1pFpP/CE3IMATJXHK2V5rSrGMB2YCGnWgI0H
dIhfucTa00j+M4wNsEpFZPiihFIIqbj26I55f07cONmhGKPQG0vKvdvrJICbECx3IUb+yQIT2KtS
CKQUQ8c9M46inculBUlLs3zmXZT5IMfaL1xjxZ7LNgMfmmqHAopo92UlGXRsBvNU2eRriaIWGpcO
8aCDJy6oEihfE2hmGg1QLE5tZPfQsP1H9EYU5I2GSmU3/Xa3VPqvUzNWEGBVM+8JegPL/kqngNOM
akgwSN56hY5+qiN8uJd5yd9TaCCZiCqaPasaohCyRIu5kEwYB6sVT6Y0jq5ERzPi96VTBmg6eZrU
gybrLzUjP5I2e+Cp/tedjo/hFwdDJ7ouHlDvf2Kj822i5guN2kOvzI0TYC1lguM6I+LA6r3yw7Rb
FhMCBf0nrujeTZN7gPMBbAU/aWwOuaH++tUEuMdMbARPGaXD5cHe2o1Be4OKJzuK9hmYjbwR96m9
hUVaO9dmqSpg94HsukLwi1Zn0O9k4okMRucVeXTGbgr7ju1vn21rSRMOh4Bl4k0L7ukiaSoZZRY0
Y3lYOMVPQsHEbw2+cRlaizFzI4E7wrXyinNat2amd26jheaImrkFVne68TRfuU8C1fRviLd//+6e
bHQZqUcKBoJiJYPmtau8IkuOonW/mFV3YbUddM14YgOyj7YlnLS2pWHgMx/XEGW+KnYmcnJobJc8
HOx0L9MfJSqK6fhDThvzuBoHBQ5YR8yU5OXlHO6GVqdnE5j/+Yh+/hc4tnid/Uzyr7fXxAqIC9gV
HTISNsy8USpevAJgEOU66PlrIfaWiSmFxFGuQdEaVDXx0FkJROrg9QiBnLY5AlNvBHk/OEd06uPg
9i8xV24QEBtC4WB2qAH+afFLClL31gAqUji2aBeaMZv8grrKpznkIGVqpF/HHrL+0O6FtxmzS79W
XB7KWKdI8jz61eKU2w+JAH6wqSTwHl16sMrpm1MLQKjQfd7TJBmhnKeJXVp2f2KX3seK/u6SjjxM
jdkFSsYZqp2wWLw9tJUNjpHNnRUD7lwgW318AZEKzUMJt7ZQs1OAFqydSO2LnhfH22GulfrwCMCB
M9uYgiwKca+PcXpRpn2qRVrIoY2Yw0l2ICgDF5b9lE3Ud9ocujyaV0MrGnJIB2J3T4o69yOaH4Ll
J0Y7X4vqgzP0D4bTQOgwPhpgn93+kSspHN45MKl4k5aC+sPH35jWtB9L3dDCsXvmOsAiaWDqFTrQ
dJ+Nz7djra0ouCyh+QPmLG718295lylYQgD6j1PxFJfcK6qfmsOCKDl08WHUTJ9t2amszj9eDgya
prPpxfIQxvMdHrhmr4X9QA1YHcDgJaIWyJ6lBNxnAvYha13zMqEseua204KraKeBaPlXPBEENC4t
vstmg1jGU/5zSEGMKDOivN7W2r1VKfse6jfi0+1JWlucYObMZwL0OCC6/XGSKpwzZp+6SADOFwEF
JgskGaix7W5HWclnBh5uUBWZyalXFN/WoRUb8hykvAYKgrhaZ1BaBiGb15kBSAK03G7HW1tmeJAg
l+CtOJ+tH0c1paLH7a/QQg3tmhK1lN79kyaPbQUKtb6xzNZj4ek/y8zjYFgsM8gfZm5TYGzafEHt
YGeYdUEBGZvS0DwoKnq3h7a2qgEC/79w879/t6pTUpglTTG0SVJPGAcXfBzbfWnNS1yboJD8/YZF
WgHCd356z2/vj+Eo5MlqMCp5CCOooybi74pbh16Ld3UTH8p02rhzGfOf97FiAzAxcDy4n+Aqay+x
PHarW40xUyvGhvwy7QBafNOBKiT6HfZtlHjQIfa1nu30zP1kyuq7nimPGikSt/0y9P25Kssj1+ON
2sfKrM8gZ4gYIIeD+jhffN7NOhsHU48LnE4T3yuY2KbVnaY6L4mi4yAyH3Ddjc+8sqo+BJz37buA
xihVAuAiDx0NsleJe5fnGLeLU2ocg0kzNj7zCuoB4VBCenOsxB+8+M6AAvI8gRpOOCo6ov3VPVhT
vteb7wyu2F7lW2N/sLg6lhM5JGYmcfNiG0lidY7BprVggIOLwHIjjVobOQS2tlCK4B7RHrvhoMo9
a0PXfU3zjby3us7Ap0CVE9iKq5tcXUIgDuAvrGs9D0hKd45xFsOvAl66HND8zPE527jUkdVvOjsI
gTQ0k3UXmcJQcGLsipqHEXsuBkAJGUQpW/BSiOHZ7cUevsIjVSORh/8WanqupwA0LKFP3xiFr+WN
n7wRWXAjnB4SWw9c0Xvo0D5Khx2K4djWtQ/hTL+hpjfwo9abviSwOruP9REJEHi4NixScB34waGP
Ejd00T/G8Q/KjzQ5MfOH5r6O9DRVpwjN79tZy1j7uFheUGJCpRITsFjP8AjGxQ3M5FAM3xu1y8Yw
hzyZHU2eMf1kY+51xtFk6kmjj3kvga6P8GYdd6Y7AHEJFxJdQtZoS7fGXPsi80+C1vObZvDinOAk
HZmRgffEBCRG22DoXl2He8DYg0lo7cYJZEpjXwLrVn63TCRaCOqS6psGOCal047If0QDYVBgw6bh
omBMQ3LIl82qon+4PLsFCXi19QpeAQTg91JcarBqZyT9Yqu2vLI7KamLjlTn5bLcRVgylfiT91Ng
Gnda/5KTFpfn17Z8KAD5S6ydwmvPjA6Wvs+IxNPZ8prsO2W5x/m9oaUHMEcn+3OpDoqETXFp3Jee
HKfhu2rTE8t/ZRVok7FzLKPTxrIwr9P9/PB1Ae5F6QK6gh/TnONMeRs1nKDrYXgqetSauyy5H+sL
UB24OL201W8Sn1C1TDZFGucVtzhpgKjHXW32Y4XTzmJFkiZRkKWuaCgZeXCH6EAZihaQj7g9xJUn
8QzcB4xrrs5cuSPYQG+4ZVXT0DElpFDPrfHXPsY4L99HWJxNg+gm1TQd4NHkImjjSev19hBW9i7q
WOaMsIUTAKw5Pn4ktxstJfKKQSKFPJChA9TH+SKH8jPY5sFoi+NAm2zjQFr7OnjHQIWOAaR89Ry0
e7M3lMTXUbJBWm7s+lOhgCjNFdkiDF6FwtID+np+fOLsQW3k4/Akw5sprrr0AsHVOn9haj91G2zO
rRDzNnh3mpus0JQqq/QS5aM6gfeCMmgXpWFhOlttkquUhtEAMTg/ecDfu4IVTKLIpYCNykXvoXHe
twddStsDvxv8dFCwOpEfbq+Oq7v9HHDG5aMqgwrW8sZm9BWFgEiZXJL4NWIQr/1RNymkuI+3w6yN
C+SNWX8OEtjA8n2cQgEZxqzr3OSCLlQNu/ZsXzoNwGb9T9yGj7S1/9yOt/bJwO4BbBvXg+uecDVZ
veAuSy7NyFpPj5LPjSBhaZK/rZ1i+gACwYMRKRC90MXqSwHKNtxpSi4p+Ic15FfKn1X7enssVxt4
EWOx/KSIIyK5nlxwx/8FZ9rXyWJ36HOhVQMnA1E8gue8pXixHhPaGuCrohy4PKUm1OnGYiAJMnns
NdEn1pdBa31H4Y6oe6fZKravfi5IPvy/cEvskwZeMQgrVnLplQiyCVq7qvLF1qJYW+toPcLVFag3
6PMsjqveGbkBLYvykjR29EzERF9lFUHE+XPMkQtvf7XVYAAzoa07y94ti4AjzUWKlxfoXnUdFAQ1
ziI+zdLF0GPeOKTWQsEuGXU36FaaaNN/3FwpKa0Yru7lpWuQJvqXsQDnZPqJW+TtIa0tCnRwLewo
pNyrt3JGiy6xLK24wFDE2GuJLnxtontHGr+YKT/hQnPWW9L+/UQic4CpB7ldnPPu4oDs6sHKO1nn
F1jCAsXRCu1sJ/XouYWpBWKU5ka8NxXkD1eLGao4Nw/ZLHl3VXmioxEzTUX5BTZ3Eg2nQWp+j56G
j86eY5dPdaTtZNFDXtj90mbaDpaRYZqMFCoTTdJXTyZFpbOMDQkvObP7XEygonUOhBs8U4nyE3a7
MXmjk1onxPkf0s5rR26kidJPRIDe3LJs+2JLrZH6htBILXrv+fT7UYv9p4pFFCEtMBgMIIyikpkZ
GebEOb2t57Dk5G0iPuaKFmzzQhd3eRqUts7/cuemCMzrVRM8eH7obvqyi05VofN35UKYbnIBEWuG
PIoQ3djSBzuabVBZ2cbk9/rI9BOZSmvHcR8T7nrW0RfF8bFsPeGOdrW75RuGLyhppdJe6Zg7k9zQ
sykzuci0FMl7ZzbSi1hI72bmfssDYaj2TNrQVw8icdcJBiMWhlnBhpIYasogl/lLQh33iyKIsm31
HnQoBNif9Rx1wJj5EkeUfCvehjpjDO7ol3ehpAy2L3nSPSz27ncrkmVw3ExRbIQokDexmmr3SYyu
gl4xNyuBhn1O+kHZdlnUIa6UGHyerlzZ/wVfBNyFBhVkaBRq9OkWnL32yIrFk2xH6kTlR5K/u92z
m/+5R78wMXNEZiTBp6xjIg++60pwF1sHEy7+3qId7e0bfw1msnBxwZjAp0WLYCIhmL0gfjKaqSwE
qcMwgl2PgIQrQJFJuy3bl9z/IYQricHSJyTmhP2S156q2uxVLD3E0lC/CZ2uK3Zm0zlSUwDgNw63
/dGSGQ18JyVbUnJqD5c75TeW3Ft+x+PbjvnBzKqK4kbo7hihFP/iUJybmu1Y4cah1hdD5LDik9H5
TFTeje3r7fVMnmzueDQaOlTrpq/2uwJxdvLyHkI5aKYihzm3n6MAT6QrdSvfbOGtQAuSjiUExzA5
zYG+Wm2mSaSpieNBWh6M71L0FHT3Ldf39loW9oZyFJsCaIyC2zzrCLuxKV30+Jx46G30IJnioLO3
UiheMMJ8HoBGSP2Qz57H/q1fK4kxJImTjB6kS+kL40VHt5ff/3gtmKHHBoCdKc55K4L3Db5zNUgc
X2kcymd218nHXBv2t81MZ2i2/aRpU+Q/UYxddaw98ImJInolA+KdLVuA5btwp0qQzL/ojMK7bWe7
8Upqs3AcJtSvyKkjQbwinCjURorD2M0dKx4+tfluCEKa14IJH97u9uoWDjeVQXzBRG4BP/osSFGb
IlF12FCdKih/KRXvopyulOgWFsPbOYmtECeozCRd+gPYvhq/Zvbd6fzqLhK6N2I99HeCI2H6yl4t
rIa8SVWg0aM5dYUvEoIy8YFkZ46qZ5Q76RcI1rA2Y7i4non1CfZ6SLvnQXhiNEKmuxnrUYvdWFXv
larumzrZuXny5+cA+mckajQO39R6ufx0MmIEkZ+xniJtg+e+kj+EwA1OdeQhC6XATH77MCw8SMRY
ODo+Ig2l+WHIqqHtYVvInC5OpaexNvyNHLUWlOSNsZGa2mdYOzDfYyWQ1zowCz4D0wR2SCPiOeYZ
W0n1z7LcIHeE6qvQ11sje60Ztr+9vqXjcW5kdth9YQSPrGFEV5hCbF+j1Q7D4jJkYwpRrEm5c2bB
QD0bHroxc5pWf9SG/B5+a8B0a4X2xY06MzMt9OxJiloic7gnMqorqGW2h5EwuO8bSOqeVelb4H/7
i+8GxR/jEjCdEYJdmkuhh85EiVV1Qb0BxWHL1afbFhYXdGZh9t3cTCOLqMTMkVLzaEG8J0E0Auyg
N06qGdpB8vW2vcV9ArQDqobyOawmlyuCMSL0RNTEnFEOGfkafw1dAUjdFVZCrumCzh4Pntr/7MxC
rqAvslwrmswx5GxAAKvVd1I1FJu0b4ClGrWAKleX/Pn7y6s4FaomgaSrtoDWgzipSxLCEBxk+4Hc
aLDGiby4rjMTk488O4B5MiYCHG25k2XofmlOAJehrv/0o59SuL29VUumplIR2To0+PzHpanURQoK
+ovUaXxrI2fxk5tkWwQ3KkbuEGRINHXFSyydDcJkKhKw9+B5Z3umpIIYq4OROnImoZMSkFWiVBet
TX2smZldqh5fJPkG6xLkn+SttlL80NZCpMVvd7aU2bWiZDMUpWpiA7avCtYvLXaCtrBrSG31Nb32
pXfx/LvNnJLgMXfsxSzIYm/U8gsM+NtWzngWVwKKJTeO5CwzCMwPMeA3i/pFOYHXBAJRR061B4BV
j4rvr5hY2hxAFQosHojcX9VuDE8fKPBxBiIrs5XhZRS+NNZKsLJmY/rzszukDbqa+pLG5gRMj42Q
Xretvcr8u7Qr03CXjIA1tE1zCFhLaarQ9T5xpF6mD/pS1vlWSX5kayO1Sx5cn4QxpjAZXO50FM9W
o/q91xt5ljkCmq1+fmzGd6W4b/12ayjeVq3W3vLfsc/ctbJBk34QrQxjvjAgWDGA6zhz+lAbHwxB
GzehUCpbsZeEQ2hCJaC37Zsrwkaby9qwg7En3LVdI9plhjqxVOjDZlCUEky0kG0C2cruXYYXV7zX
0ibD/Qj4YsqHrwCikM923VBbOJP0SyTn9qh/lZsVf7/46c9szG75CAzcSyzuQ2Xl94bcwZw9vmWy
cl+E+VYGJmSrYbSCKVlcFwQbBGwqoobz4iYkYYyMFkSmzEdvivbOb/+lC/MXnngiNft/RmYepYeR
3hgGirXQJ25UIbALrbSr8PPtB2ZxKZYmknAxiHOFxjEEaZJK0Pl82QMsL4dRJtiFAeq2lSVXzINM
u36qYpGcXN6PMC+UphuMzLFaxpmCz252SKzSHorPfvzztqmlBXHfgaxD3mrRAb40ZaRabESukjm1
Fz96pryXOu9O8M0V+M709ecXkJRxSrTgLLTmPSrDRSdRb8fUEdUccIEonATT/Pf2UhaS7ynLYiqS
ji7/zLyKlYUC+hICDar8V+cea93aWAJUu+ldkPtbMAbFsHKwF/zlhcXpsp35sSgiXoz4cE4P+Vak
PBUewBUSSR28x+21LWwTw3sTL6gFiu/qCsEfnIhBRPOtFuA6DvclusCJufKQLS4H2uCp4TYh3GbH
TkkSfzQQkXNk76uW5AcIFsMKcrKs2/3FakBxQxgBwho1ocvv1pSkqFljRI4q/GPoIFDMr3XxftvG
0mKmgJ3Jj4mzb55d6Rm602apTk1lsLdQiiA8uRWj3G6GlXOnLxxuuqIQxFD7oTX1mzvw7BgIYd2O
ZVPGjqUG1anQm/cicdMMzoYQnBbCTCfofV+CONgLTghBoRBr+4zHauP6uXCsRwkRL0mMdlY9VnaR
M0gTaWP6NXGH4NiNcvQrVvxib8E+iwpLqdy3rTcczFEod1quVVsD+rAjPH2941Z5apdd1x8iQQ23
7HLrMEfUPbUABhEP7uSfWVwLDzrISGB9lWL9EPNG7TdyajZbpWnk7TgW3a9aDcuNkg/dRzmKwZuX
aOEPL8usY+YG0r0Gc//WbOL2ANb6LWxTBgC80TsGgj4exMxX9zX8HptWQBdRztC8klx6Z3EUpB8I
OU7EiAy7eroe7en+rmlIXm87E2P8f1ThaFGz9ZdHS6c+laoVR8sdso9Rk3Z1Gf/T+dJjggD47RN2
PXgKTI96ywTeJXe+OmKIZI9FLDWRk0wa4ZVf8ejQtt6UGQiGrr73sv6hL8X3wTUf42g8MAr7VQyj
lbRxacVTkXYq+UziBrMURIzSUkyYu3fAdDp9EB7Flphay6qjCaL89pKvo4dpxf/Zki+/rtZnLg0u
mrzNWCLPXW/18S4a631evpolA75rjuL6ZmGP5IqaoAwf69yld01pqE1O3zxp3X3uSY+trB9uL2nR
BAkcxwaswVUBWopKqza1FvSEyD3wPio0eW9bWNog8EGMXzNKQoAyc6ueUMqZ1tJKgQHmJUaiUwoj
1w6M8HNpGivv7KItSoDU68H6cQkuN6gTZQtVZTd0QoZ175ISUtHSqPpta/Tp1reKfKUKuPT1JlJs
cgWioatGq94UepjBjO6ovWfsPeYEd43sditB63U8hMYXbzcUZ8xoERtfriqLJTUKmpQuUSqDO/6i
Ff+a416iIucBDbm9W4u2DNjgaONwr7WZraou9Vqr/YiCSNJ+1kmKNxpBc8Y0leseYBsz/h1htV+5
xNO+XMZHrPDM6uxiWbwXkpuEvO9+f5wc/0ZXGmkjmkq2sr5FS8ymgLxdIrL10OSIqtADFpJ9S3vA
at2rrK+UohdscMyhczAZaGCuaXYKxSETmfApQifvUB+vxX/yIX6SvWYl/FpywPTYOBO0RKnszJ19
PyTVKKOf4YAqGx5jWfhkSVqyL3mwgI/y3ht99m8paNqT3nYtnfQ6hbQ91h9z5pbX5CsXrgKHBoQD
NTyqhPMcMxWGwux6NXB6QA1tj7Jw577dPpsL7hdUNjXIKUe8Lm8NXSkVg2AFTqx80XV/G4vqwa8e
i9DaSmj65muUMkv7SDhtTeQRYMvmNX4/1+M2NRK8iVu+Jlr5jPzQEc7Er7eXteC0mCUXeZ8o0CwU
0ZidbWoAME7plkevFd/9zL2zAPQGjfrttqnFTYIBCuEkoIZUCS89SREb0JTlfEGYc7PtICgE62Fs
rdyxNSvTgs8CwqRuy6wyjcAZDWQyxf6kZd6Ko18yMXEGEr1SeLxKREkew7pH98VpR2HfQozG3NIK
MO56NlEBKgQCAMfLWAJI/ctllHk1xMhf+o4vFdsssTZRJW0EiOWzuH/RfYFhvqb/gPH+yVP7tzxf
S+iW7jcdHsYDwCAsTLNyVeN6aArP8SL5RWtPef1vKjQwXHaRXTPwHiraIa2lHQLUe92TPkXSX+zk
+S+YD7v2mugWasovqHT1JGbuWxtYK65/eZWTdiaxJIOD87FBPYB6iGkFzxESK/0mG1Cf9oPUHgWz
Fh7hbvQOqkYUnRkuICaLwN2HmAYkPAigSCnL3e0bsnDniWapiU59PdRPZu9fl2dyKfaa79TSKU6+
asWHl63kmdcjxIrJvDoZOmhBOslzNv8MQnQeoTRwuCM/KcH98JEqj+qPumj2EEw9oEv+pkRyY/s1
/OW317dwceAuY4IYsXmS9/mbYUZNWldCGzjwlrubSOnRWo+Ttb7AmpXpz888QB2qSpp3WIGRzVap
ojerYwgLjwELmYYrKTnrJJ6XJmDtzCwDeUIS3KKC+3sQgk+o4pQP4+hHxyGXhhcL6uCtYvRrmc+C
wwZogHYbFR0Cv3n9tlDH0ILZPXCEornX+/o+NsfPcte+eYP6p8I401E5MzV9hbMP6fa0etMKUzTA
XLtt/PxZhgt1Y4qh/+dxOqeCYQSaYdOY8OyDugGzy1YzBs6gHOKsfzaVRyluNkW1RgSw9PnODc2C
PUUc1TIzMVTGby7s2EL1Wqc9ELK1uvfSXQbYTDn5/4qCzj4eVZFcCofcdxpN8rbG6OVvvad1j3oJ
gOz2tVr0YsByrQmCQB9kXuTNh7wKc8ROnaES0P1KacD1EeKPhlv3OcBCyfYRIen1YEso3261EMWx
PBL1D6Vr1uSoFtc9vVqIhdBan1+NKA1bCCVNz9F780GKIdxs3a0fr2SOi9toMO4tE06QKliXR9NP
8tRHhcp3xKz+YYbZYRitj6igolNXK5Hu4oIgp2MQA5wPOP9LUxNVmNaZoe9IgMZ3XTHkL41WIC7I
+PCKf1xyK1OqOkF1J6T17NEfBHjLh4B9hE2of6liugJacdIqfdh6vSQ/lV6hbpWyGNaijenUz1Ig
JiDBF01FwamAc7lGC5UwWAV7nx5Nesp9C4J4za7jwR5ygOvUuWIDdQ0DEtgNmhWozpZ7d0BZ4fY5
XtpUukQQ0QEvh3lo1uzP3dJwZTNOnL45ZB2TrTpicsOd0oUrF2bREFwqdD9woBBRXS6XRHIoESVK
nNhvD1XxFW5cW6q/QHl1e0FLRweBlIkgWOJ+ajMf4MmRMLRo4DkKo34udTn6+wLNhNtWllYDHwf3
H/23aZhntpo+K5Gx7RIHVSe71GD377+HkGqlws/bhhaXY6IaOjm1SQv40pBLRbfUiyp2GqlBmbRM
njOlfm+0aCVGWbKDDaYMyC8JsmbXIAx6xeoNZpLSsSL2UrzCVqzsMCbV2+0FLTrOc0uzDaL825aW
1MeOpBR79ApsqCoeOwGp0Fi7CwJ9q3viHmmBT6Ou2XkcvKmZ9On2b1iKVqbsi9NIFcycV428KqwY
QhxjB1KEd8B5J1hR97dN/E5/59cb7LL8u6c11fQuN06CEiodgjRxrEL7rBYjHBjBtitYXpRt8G3A
DdTKNrr+UaHnEPXWfZKFd8DYtrd/yOLGEi9NFDzUkuZe2wxHObHA/jmZXNTbSijgfTCZdfX/otBC
zZLq8NRZ40mcXfAoiYKgabjgXR+Fn1Mt8PbwbniJ7TZMuN5e1HQarz4uIN0JEEfFdI57KcNGb1PZ
AxKcjz+N/N4CzJik98qo7bqq3t02tvgFTapVhGawncwLzpLl1T0TUymn5QW4jY2IaGysTS9ds8b/
/tt5W3mI4HWYM7IyLoFge1KlTq3CvWNl44vmmgczCBGxaPcqPGa5PdgI5aryVh6FJ9jOkDHyjxWa
0CuuevIp86+rAU6e+m+UeOakhPDq5R2YTVBFMXAilDfrja+M+V4yU3NrGG0CyXIBP1BqvYGdXaOn
WtrbaUKaQSSIQq+KaQlkMl4qFaljxvXRGqRvRQanxkBst+vRNWGKcY0sZGmDqfaQ8NOsVa9SpFDs
2sitAH4PwmOSVygPflXl739+iMBJWxbhDNo3+vSgnMX1CBwKfoz4nwOdy6Gok0MnSs9jvMZqtBTN
MKaNqBocYiZ1s0szgSsRMVkW8HLpmwVFu+t9iFVr+8bXRk/sRlrr0y55UviXSWop9TPSOnueksSE
nlM1I8comPlBbDwvxpXTuGJiXpKg1jFGnkmbO/Xr5G7oi/hZ9r1uxcpijg6rPyUyCjBc8tkDyC0a
SrGkraQFifFtcPvgKARCAqtf2x37yI0ObeJLdxAQuzQ0AnWfNkO81jpZOokGOQV3TgKmOn+FvZap
4FpveYWFEe7E9GuE+F8a9yuLXbrglDknuCqV2yv9oljJGHJG8Mtp1UcTnD5w501L5R2X4guPVohi
kbTyHi4FTOcmZ+ffI8IJMouecc2LYGb9Jinv5MyylfZ4+6ItPrznlmYbOao1jbOkphEeGMe0jI6p
qu+aJNw3gXbfMcJkx+i2mYyqWEL9T5rq29QUPjduuBLgL51biteEOnAHUjlQLq+i4RkIRHZEVGoP
n1rcIXA2rqx1yQQQE2povLcLSioFxJR5QkMWtJf/2XQT98E0UFm+/UWXfApa8tNrC3QbwNblQtoM
+vDBZGC4RyrJ997UkDrBU6Y91pBzGsLrbWtL7n+SZlHhqaXDMccxeOLoVX1Ch03RkUnNW+uYxNad
H8VPXqQ8WHG7FsovlX3BAf1ncfrKZ67ZEipN00O6bUNYPbV54m9SsbxHNhjkSdI8wLG6F1rdHphB
tE1DReCuXmMrWdxIxmBNBlooD85DDK1VGKaTCtyo9yrHP0YGJG9/1SXHAlbofwZm74JWR7UQlnzV
IIEQGy3Du0aMfyjqGvh+6ZoDBKSdiDDQNK51+S3jnkKgL9DX80RBsrWxeZWQFFSi+LsaaNu/WBPt
E2juuGJXKYuZ+kYjQoXtkAY+GYP6OVCTraGkP2+bWTyQZ2am63F2PKLeHBK94tNpumv7noxGJKg+
T9hFUYocxP62tcWNOrM2e1AlMRV6TWVRE1ePX/t27sOUrq+AhW5bQXbwck0NHjCJYbF0BEbjidPL
l8xY6Ykueo3/LUSbD3DmZVLWqADhm5TmsfcldJCKbZlojiK5L4bXfarkNUT34uGD95DJWya9r0hp
UeZprMyHGKLNZYoLbnvnidqxbwAPlend7X1aPBVntmbevfBNerwJtgzXCu3C77d1qT62o3kX4YXb
YVyLtBYXp9E2obih8e+ZF07MOh/EEuyd397HAETyYVMaAnWHvygETMM5E6CQeac58ZgR6YB8fCK6
0vouCq9K/qMNv9z+dovejkF10H3wu1C3vDx9mafErTctpU68D6Q0dpmg/bhtYuH0kdpD3A7fPmXf
eYIIbsIVBd70aYz3jt8ho1NUl3bRaa9Vbz4ZqfBlCFGzuG11Ia66sDrt4ZmryOjf6YYH1oAG1jPY
sXvO6kbVGji0x19yL3wXYKvP/DW4yMJthqCLzihTkcg6zr9nmmtdG5sRk77mQ5lHNqzBOh3D22tb
OH8q6f3vCWkwYPPpWKCyaAqEtPvhtSGA8xiZ8I9DwBtZrMGBF02Bc5Co4unTRO7lZwySPi9kxN8c
Y+KZSr1tJf8Se8/u5TUmo6VjMjFnmtRfifvnZINuFJZi6jcBDYPMUWL9KNaM7AwWMxq5sJPD4BB2
1crpX9ot9p2lUXq6Lj6NsdJSAsgDRw7jU2/JD11VvnXDmr9YCmvAgoLOJBFE4WWOdE7MrjAQJu8d
QbuLNG2fq8+9vKlKE77I+9b67JVfR+hWFXXlWV7wjNDKkEbTTyXbnce9SWrlXRgpHRi22Na6H7Hy
kAh3XXrMvRUfvLB7hgy/J26EJPOKyNpIWiUVPa8DZ+8IzcMQwnA3vsvlqRj+EbNic/sCLOwb1mhK
MOeOC54XaJQETbdWUFonsfwnIdRPVaq9BXW7u21mwTlyKoCvEkPBSizPIrW+0EZNaOvWiePWHvwv
1hqKaOGrXRiY1nnmpELXTDxj7EDKZp/FDvaOuOakP+tivDPThzxd4yFYOA8X9mZOsXZrv9P0vnUs
wbAHmfSLt5FfsI/qExP2t7/ewiaB9ZrQcyD8oUOZLc6zUAcwi6x1lO5ZqpNtMX7x5LWKxIJ/gm2c
fhHM0cp1u01OmPFRS7lxXH3bZkxfqJo91TgHc436YGGQB3Jl+sHw1VFcuRqwH6I4kaRErh1TbYGu
IftXfE3df135Sxe/RaX9xT+Smhgn/0MwN76+B7Ciecfb3/R6ubzV8NhMJJnUJ6XZBuaV5VP+9GtH
5TfE6l3o78YaDZ2VgPFq63g6oTliqTSjIR+azu3ZudTp7ieyVSPzV2biHhmDzIbfTn3MSa9XHMfV
HcPURJAHvJIJOajjL00NXuyrXpELp8Bo/F0jtdlDnAprPGVLCyIOheYBaCDV99kz1iZR1HRkj47Z
9A6wlgejUw5SFf/pkWcxJpMFzPVPDAxzMwFqo0kXyO6J0O1ktd0z9UzbSrUV93d1CiYz8LZrEyJP
vuqZ5HJuCIkiuCelL3EU3Uarg2eA6ZsxTFcO3NL2MG30m92NCO6KzqaMVbeNLM9J01T8FIue+qa5
1tqM6aIV4DjTmDMlv/nbr9JV1gup9Jxw6M2d1Rr6dvRSd/eHl4fPZqEbg2yMTrt3/hpaUjBEtaF5
jiX/qobvQ/6ei+99+u8fW4EOA8w42BhYUuZYzBh9grA2Yx+A0TR+sKlrUDhatq3Dtdjs6vWYIs0z
S9NXPbulTTBGvQgWxanQggGO47TyENpaC1JNC/ahbHxKcvnn7dVdtwwnoxSfgMVNlPPznm5ujlIl
l4bn1H0EwMfSJyicnu8qVdA+BYLc2dWQh5tASplzFBFGziYK7jiGUbWJgzL+01B4+jnMcjIIAbHY
FfTDCqM08cXKczIL3G36ylSnrajfFOvX7XUvOBBgM7SZwcqBX56nfFI9yFKPHKAj6S5E6UEiHeBY
8TZpHtT726auMpdpSWemZs63jk3davPBc8YBStxhSDfZGMOoBQYpLsfNiF7rOCJQ25Yr7frF82RS
eOdBhQ1gfnKTMB/kThWEU6TBNTwG+S8SnSnHeAF0/gX64neTHvjKBi5+WAr91KnQ3SLTvTzEfRGm
SafmnhMoxSHpcjD2xdZFe/f2R11wmZP2gAqaFD7CK2hJnimJWui+58QgtzfjUEnP0YCsUlMMA9TK
gXm4bW9pE6fSB2kgkEbqp5fLyiYmM33E16AuCa0thBWgRIfsuW2ehH4XFrtUYhixKPq1mvvS94SJ
8zfdHcwAc5BCyqCj7MeS5yipe/CHILILHbJi1fuLDzr1sCcgMxoCc8gMgQA1hcjznQLp48L7URlP
lobI0+fb33HhZWAx/5mZlVpqYj6hzwW+oy+gZBtH31G1WnlOFz/ZVHSePhfl+xk8IDbFTmlNIFu1
We9G46mkdZ00axC/xZWcWZklE0URN81AA9tRsnI4RWMZ36UmLezb32ttLbNzV7nSmLeDy1o8KEUH
dGXbjFCxJp++bWh5ObQ1cb1UwOYpmMogIOnRtP+95XSidpD8asUfLa2FWVC6NqCB4YmeraWIjHCs
QMqeTCIeW6rSZOd3w4vRy+LKCVhaDD1TU/+9FjLKy9uKoozpw6LgnmLP/wTR1Gnw5BWHsLgY5jOm
SS/6+PPF+A3OQKgz95SUg7Wt1OFnpwzeAwNga6KUS66OINeYsPkTu/XsykQTalzOffdUVTHc/XKp
HTKkJwec60aPTXPluVpaGM88HW76zrzCs10q+7hVmhLPWvb7OkEaUj+2ZP+3T9uSEXA7jA0hoQPV
yexNHIi2Qc55ntNEqbxJ3KrYqb3e21qTmrv/P1OzB8kYhEhzs8BzRByNEQOA/xCzu9s2ls4br+wk
hoJECSivy/OWt4qWjLnOcK4lbsIm2GRrqs9Lh+DcwuwQ6F4pyV7PWz5G+76TNsGY71B52Cj9ih9Y
2hnuJ7wEU6549bB2jdYiW62Ri+TC1h3l57h+y4I1SM5SaMLcDIgmUl+ivelXnIe6LKEOgpTQJM3R
/EDFTj94Bvo6wyBULNAfDnHQdmAeOjNZaR4vrpCsASJo4JJXL2oUIv3alZFwyg0dbGYmuvdxmCnH
pHLjlbu0tGsToc/EX0XoMGfER78xT9t8FE5ar2078auqt9sg+sZx+fP7RBpsUrEjkWTYcPbkyaPU
MxMC1cLA3LUwDht3VF6y7uftYz4dsgvwEoTx51ZmT14HeF4cVMEA06d8SaxknyETGFhZvPGSDm7/
bmVVi/agraBXAqHEFQKmEAF8l3pmnlzN3VsNzOBtZKcTWh/J7Du5pjZ0e4EL95j4DgIeWAkB7s6H
ETRDUFLfL82TEXbfByvZikPxz20TC6cPz8bg6TSjQ1dh5l4L7ldtjplxMtwn2f8Ex09brOChlj4b
Q7TTs0Tx9qrGX7ndOIRpaJ10IQvtNJaeBZ+pjkZN/tEMtyWfWmN4/V2nmp+Mc5PThz27z5WsFNBy
BNapa7qDEFcHT8t2fmI+dzSCJJ8uf2ge/LD+0rTVizj2uy6PX/XBfwzl+E6D+5fJgpUY4Bp1xGll
vFECIQK/Hwdo9pt6f1Rgp8GTdd6nXAicLol2YZvc1+647dv8Q4JpgB5It1V8ZeWmLPg3WSPzwr8Z
vHDzqL3HlMu4qXVSAB0dVN2tN7Uc5we/9JhqThAiztFWZVpwjbrmujUxrZq/GcwY1tEVuVx1GEem
qbuCdUJ4SX0cydGPfZWITwGkpY9toYWoy0T+Izza+WsCo8Cupp9yB6jn4/Y5vy6vTj8EpQnOIcV2
vN/lD+l1I6iDMnJPegBrRhlVqu2NObqx4SAdAyNq35Mijmy9c5uXsvLLx7Rk9jSFN+yzW8kZYlEQ
Wrt5XxwktrG3/VIonhifi77e/qGLW3X2O2cXspFywOaBa52oR/swSOWDnfGWv9UDM115rfuHrhK1
reVna3u15ArOv9Ds0kgF9PZFE7inGhJr07+PmYsQou3t5U1/ydXNZMuJTWDgBb14uQ2Rgbxm53vW
qVTUvYWueB+s5eLL6/ifiTkwpcu9JiVaME/dGH1JaP9KKC103WrQsGQHriTiephWqWdPf37mZNLO
FHS99q1T672CM7eLXt17zceffy88M4PXdEevtaRCuVHjUcKTpQj9KdFEw/1628LSgYNAjFtBsoVQ
zuytNqw01crYMpkBNeD3yO3Qepean2DJdxyyjRHsbttb/GxkKOBEkB64msIMLdV1w060TrGpajvG
sHMihBLclxHGaz53uizz0wZi7n+2ZpcebUovL6XOOvWq+aH51iMTb0+qNaBdlNPc0JyuguPcle0u
E4+TfODQyqfekP887pomLfA/EgqOpDGXJ6X1K8jph4FNhCWmtNVY0X4gEgAKM4+SH6MUrgnA/362
rxbO4DkBkj7N4MxQP6kX1FEIq9KpaozuDmTElzGXpQ1Y1/ipjeJsJ1bRsC0LXXtDEVK5i2GyZIoO
lGvLnP8p8Nt0UmVqj/6YNAcVkaF9pTSTYqrVbaxaU/dd5LvbrC3kR5xlZtNC84+3D8pS3DC13eA2
nEan5tFPWAtDXY6Ge4qU8KDoR007amKxQ2OAobcVt7QQGfMu/2druiRnd1nqEOmh++WevMzIX00p
do/N4Pk/TT+rN3lbrE01LNW5ZQMaE3PCB0xC85cGzaqXwB+q7kkIvOGTntXR42BA8drxmG6U0v/e
jq7+JAyacTKN1Px3EETRsxNRah1YC9amXpd8AOEZWCAIJWl3zh6d0czCWit84eQL2XvhovKVp7s6
gywT9h27TPJfgbsGHli0SbFbB+I0PTuzl8Bo5bTOaz55Jzz65bZR/8mLZCO0RPLfC/GPmSx5/pno
FSkDk2NBlXj5vXMqO57hcpiU8TTKP8I2tE35bx43kx6gjt4xUs7m7AVlbivnrQndk98rv8zAeKEK
t3JQl7znuYnpz88OatF1oZt4mBikF0u797qD2pxu37s1E9O9PDPhNUoQGobnnuj+3HuV+z6m4rMh
mit572JoaE5y68yfTM5xdgAaNh/Kgdw9lWn67Ku5XcAz1/b9J16q2i5MHrtmTD6asd96TbWJc2nl
5VtyMGc/QJ85yT7XBJBi/IAkJS/xioc+1R67VPkUe/0WEeS14ulS7DMNgMJFCFb8iqEjsgAsZAg/
odFi7GMQ1YO+ptC1dKlAOJFgTIw7ZKqXezdC4ol0iomJQI+JaEPljcqavBeNWrr3mqg+km2G27YA
Qnb71Ey7NX9xGAjjhhFKgG2eWVZiI0x8k+gxbcOvlIccNVS2eQ9CJ8p21pDIG8EY7bRaw94veW7K
qpQ1mEOzrqZaq1oZFaMZqa1GQ3uMBQWnxTvGOLYgbkq3Kv/iLScOY2SDQopOwfDyC0s1njsMSOMC
5bMX/PKt59j7XOZvt7/m0tG0UEUB60SnAwGJSytGK4Vx3MnmiabgTsIRd9lLl72FRWJL0goF1eJF
ZBCFKIERbMpgs60re0PhqZ0iQNG7yyJpKwf1PXC9tyoTXk2re5DU5FWKWn2b1fJXMV0bA1s6Ouf2
Z1FaWSlxzbkyT22d27H5lowHqzTstn3OEVX2O6cbft7+vL+pPuanlUnsaaSQjJDQ+vL7umxgUKex
eRLEIkABuATf42Vj8IouiPrTkhP3RQpb8sE8cP2n2hjGQ1W6ISWSqEGe1v/aDl0EC51SvOikrrs2
D8eXxHeZmoj9fzJYmg6oI5TEmV2/Ap5ZPBqA/CZQEmCGef29LSyUug3PPGlNsacCduhcZF6zg8oA
H7B4+/aXWvJZPGXg7qEdh0B59t74mVJIbZyap8JS7tyyemN+4cdtE0s3+NzE9Odn700lo0FWGIF5
Ul3EouIfhIMb1X2o+8+37Sy9axaxFjIpuj5V8C7teA0E5jALYEcwwk2sa8KhDNN+l1tCfHfb1OIe
gWGAoYENAt5yaSpU2lqgfGCe5Lx6yptkT4B138b+6zjEd22/RvR3PQhFdMMcIMNbcHxANTWzpwml
qAV1idtvhuhjoKr2f0i7sh05kSj7RUgQBNsrkFttJmuzyy/IKwQQEMEefP0cPJruSgolco/6paWS
fJPY7nbuOUHlQCrKH/VBOxitR24m5MQTOqmYZJAtdDXLHIVgX2aYE0wbAb1es9A3HpbVBUfbEzgy
Cz/NWjyVhVY1dm+j8DcRugdXxt4WYb01RLT2egEnj6Fd1F0wTLpsEImqJI0xeYiTjfGTlaU/TcyG
2AU4QpkGUmG0QB3e7MA99ChL866atkCWa4U9tA7Ak4EkHazfSz0p0uejFJWNMrTt+o55bxZZ0LRP
mJJGg7TfSwsztaUT6M6Gx125Nxd2F8/mRMZEaAV4FitHffcq9UUY7nGEcKDfmtkWt9DKXqJyBtAG
pnSBo1jOTE61rTCVgIq+SMSTBWVnZemN3+j8eP3mrH4U8lYIO87MDsuYDFCJsVIOavqQ6rNPaaZq
f0qnOKTO8OqNmb1xUclKwATUjY45ppmv4gNfUyJJ53QOx6MA3OOzZaXJp4J0xqPDTeM3m7w2nOnk
P7cSlOhTRUjtgyqL3aPIiO3tG6M+iY659y4zhzBjTnKSqd4FQmsGX9S0CxKpj35b506QNvVwl1qT
cR5pnfg9b5vA8WLviywRCiKzK7CczNhdX8+1fZtFMtE/ALnyB5SsZ04Jt9vcjVgPhSuJX7/Lnb9/
WKEDhMlgNNPR7FnewAqONpYYGI9c6OMk3rjn8pPVuBueaOVNndWGgNWYC9kf2ExrPe4gTpK5yOBq
f0jpMU7oA6CS+zRnmm842sZJXH1YZpzdLK+ANurS0U4uow2YHefCmPa1Z+aTzcTtmPOzmghUN3iK
lz329VrbsYw+Fl654ehXXC9UCf61Px/dd34xL+NcZ+DGica2u+nz5La1nI0JoLXbBhDhTL8DqPsH
coUhaafawCmP4qYkN5pH6qex6jC1bufuyUxHurGmq58EFKYJmCSG45evCCN9T40UfQhDf7ByIPiS
LcHllVgSkTlwI8CMrPBIEncibSURSxb6A49fCQg5QDAnoTmqqi/D9L3bWsK1BwQtOsz7o4O7QiSp
eZU+cji5MuN7JOZ3ROM3FXdH36yhBNDmsbXT0G+5fq3XFvK91fnv786GV5cpbzSU0UduPEOX6ksn
UIS7bmN1KUH8DXZiYE2tJV1eGdOMcWBAIjp1QR4PkB/KfG164+25o49dk4Vq3AgF114rAmoG0EHM
ksXL0r1smwGYUt2Nkiz77nXGU617k5/GW1zCa28JXDWm7qHUAnqr+e/vls/ijIoczfhoYOKHaYlT
2edp4Jj2LyNDDywWVD9cX8zVYzJz8s0zanPR69KiQBqCs9mjd+zEIyDIrQq92GU7M814oINIdpcg
iggVjeWGB1i546DmgLI6xhfmXGeR3QEiboJsIHGivh8PoCD1R8PalSMAthuPycrmAaTvIBJDsRvR
2OK9qtFjHaaMWBG1hkia+fOg1c9tsTU88JE+BRhulE8wmYaOxUd3o0FqQ4hkoJExcf1hjCfvzS2L
xm+p7Gdi8jR0Bru+c0t4PZOXOsDChneAQhM7uJ2Lx6A2y4P07PHOGzZHYNYWAWE/kBzAK83I9st9
RktD6pPT0igZ3CdN6kcL7PLgsY+3QPorRxgiMzNwDUNR80T7pSFe6JmI7ZJGJiR0YcS3gMaq4eUN
dnDIlvrU2iECfwSa96ixoImxOERTAf1ArjiNiBaRugxNTAW69GUiT399TZAooJgItq0Z+rC4mK5b
NhQK81ZEvKfU4T7R7yf9Jad3lXbbaW/Xja3tFRITaISBZvIjMFOkeWVLr7AiKxn6QJuRwRbrQNsk
nf+AAERu9q+pRazuxrpNMIRtRdn4RMUj5HU3HuvV4zATRs+Fv48vGmpyvTvUHo2GwgV4zVUsLISu
TpljQO6nt5y7GUiy8aitGvXmYAwzlXhbFmfQ5kXngkwMN14nYVwku5zuGHXv2vIxzTZcw8oDCrIE
+HRguE0KEPnlebeQSZd541pRScrfNBVB6ZSnvjZeqdt+U0P5HEuypUy8dkAQ+mHGDCSTsL44jRCf
UIPHcRoxyBtIHhnkaDpleP0Urrhy1NJQAIcLQHi7BIeWMS+TQVoUQ4YPome+vaUTtuLHYQDjjKi0
Y2D+A4GdwWpnQv006sA1objma8wJ++Z37zz0JfpMycEbv1z/JjKXzhf1NeQbSBZnPN086XW5W4J1
TcdBpBpBGrn9NI19esPS3D5QAxSLlkBB07YBopiySQ+m3m5ua7drHupKkSDNs1/CEWOUYxrYTvcV
etIIFGPnIIYGcHMODkMfeGrMeF//0asbMXOszIU140Opi/ZZiaYm3rhEZn7GUUqjUPLYMLJ2ZeYe
8FxPQ+y0HBIiOnThHdnRaNI/K4Kb6nh+L7+TGn13o9+4n2tfhI4+6L0Au8Ic1+L8NkXKE40wK9IE
e6mhSl7oW6CRNcfw3sTC6afpqLdaE9Mor8nke722T208AAgEdknPN67KWqkFGAWMvWNe3ASAZOGG
TFMr4gRJfJQ0iR1UqghNrb1Ns3I3dOZXrTDvGZc7UrLXbio3+lWrX4qnAIEaXC5u6uJIT1wzhlqH
7aqtw7oem52Gca+oosawtwolNx68tccHWa4+V1wgeOEuNk9YtG0LMTkoURuQnTcPgyLAZowbZ2QN
KgCXgWlPVEBAO0kWdowJkjI0w5oW3CosKBZmPJKTsj9BWZpmcwHcPEhN7yD6o9MvTaxnoWfz2B+c
VAukzosDBIzTvZM7Q5AD9xlSkKx9ses6O6tuRO2rivObSkFiJ5HA1ppgd36rijQ+Xb+9a9sDZBtC
IsRYYG5eNPMyIPpSo2jcyJPaOY3tp9gSxwSw04xsdQ+2TC1OoWPGWppzAVgmrzB6ZoWTK6BWjgRJ
ff8PH4XQBA8FgpQP1RtV9hJIRlRWusy6kRj4051d11r3Y6JtBO9r7hVJ3j+W5m9+lxGBvNjUR2gl
RU37rSwNv/d+uHQMMYPhm83PrNhd/7C1l+m9ucWhc+O0YiVF/6WwCUi65gf+eN3C6vX594OWbLfA
QPZOmsKC8F5G66vOqO8UW92RNRgHyCL/WbZl7ZfL2q0bBUiw2YzwVOKF0ulL5tZ3PZhMdbd9oq78
JWLtAG2hHcSb7iuyxSKw/qF44+FmATJaVt8KUCi2LhkdVGa9h0w6h8RL3sTw18rUyLowg/GPmXlH
3x2QJE9NChgTCrOgKcg98oMa3h7N/Y1zuPo1EMT5U+UzP4zqGt4oiKt1TsSSzxX7KpLfBdtoS6xe
XxRt/8imomuyOHtZ6pR22qOBlmr3VoWJEgtYkOyZFM/XT+BaARGjBP8aWniMXHQtRg9Ry45VHcpm
DFw3Dpr+k4SEI1GfwWnado7fgKFLbQk7r94vhBjW3OfCqVg8UWaBUe0kcbCMsfMmsv4zJH42rvD6
56ElMFuxULA3L0+E1aTCMAtiR4n+liTp6GtCtgG0DwrfZg2AvODQctQnXmmnHkJaI9CY1xd4LbBF
7oGBazDIAY+x+MhY6KUDMTgnGogOGUS9F99bjZafq9YZHjVP776VUzLsMtW0PsviaSMgWC1E4ELM
QEbIUX2oZhao6pOMCycyRvsmrfID2vZhG3eBQepnz3EOKlU/RJL9NMfmBPzxOSv6G5f3GKTub3jn
/r6+HPO5XcbcQNJ4f4qrM6Tqcj+GIZm6vortaNK6xM/Str9LKsYjPWvUY5N69JAQ8R96939kPDFl
hKfnA3IM89FlAZybHRGQHoG9TADYQjs/K/vHqZ/0nSLVPjG6Yzr+B/QORDYAowE4EATgy7HKxHOZ
Xk+oa7Xl15b+QKPVRkPc9o7K2niT1sYJYAr0zsie5nHwRTajx8U0FZ1hR04huPC5xtzQUDWwiKwR
36ZUvsIF5D6RerMbUr24AbNgcTdYjTh3Q9+f2ixVR8lMEShN2TtZ2OfrW7/2ar77gcvgx04zzSYd
dkGZ2U1bIVQrG1/Yfz8wiQ025t65jWR1mdQVDdXj1MTbDGKZrw2Nb2K7+hKDeuX6x6ydY7wp6J57
ILr8IHFQoItkazYcmgdaA94IgODVQ23HP4xy+GLWYgsztfZWvrdHLu+N03pWq40GAvtJD6Gq/hDL
rerv6v4A6QmfAzAu+mGXJnplMmVBwj0Suevb1TfbkAGhh+vrtubXwDyB4wk+RuglLp5DmoMVNGEN
EgZxqiAuM5b1UWYaeFe34A2rn4NZDnwPhlo/DNXzqR0UtwZ0ns3xh1AoB07OE0rCGx+0YWZJMw6u
t2yUNcwYVEWSsiOS3J1pb/np1f3HQMifltEsJHC5OazMx5phQjsy4vFXUlR3pKAbrbzVIz3zdcxk
YB9n/BIkCgkyIsTxHg/yyfTBjitSwDPc5IZizOT6QVhZN3hFEwUrCP2hMTX/mnehGlhiDEPMsTwv
nopy8EmPtG4Ld7dlZBHc6Ene9UWGEjtJ+YFOB9Wj7+ttBPErWwOwK5JS1BgRsS8fXm6XLmkEsB2e
3r+Aqw1M+ukWk9+GjeXbGScYVqwnwCjGMn5KWnXn5tPL9Q1ZCVQwKe0ggka4BHDk4oWRkBkWBi/t
qBfVHqpzt30zPI4lD3sTGG93+gYo8hvmfTb81sqpw0swY1JsvNsfsA3MwKx2A83diA/6CZkf9TGJ
dW+obm+m7dGcxAZweM1Pzk8POOFmiUS0nC4PnkxzvdPcyo5iTh4p+SzSH8mdXUyhdOz0MdaT9KYt
UqDVvA5zydyIOM/3MWQ2dykt9G9drvMTUGhbO7x2VNEsxW3AJYeY7eKCk7qTgqBZExH7VovfRihn
m+kWhH51saHUaEEpZEaAL2KENDPBiNNitt8AOmZGUx0mvXiZSucVu3BjtebG1Vg7U0C9ouo+VxMx
InS51kpaWoYAy4qagrd+Y7shm5o3wAZ35R89SO2X4eYW8PRbUcCKm0HM+6/hxWp6g4dclygU4sHD
M+Rd0FvgRSM/BjcOr1+btZuJQWXcfBwlDFktPtFuSNurbjAj6tRu0KCLebBAsbQhQLT2PchsHfSd
0Sf9sJCG2w1G0VckEkhYRtM5uZyAgFJrQrxuW0dxfhUXMTpKOcCbznJSs8e53LUM3d4RWFsSNcpM
AEkAVbjpfJZd9QY2T9MvbAhl1cgari/k2lmZab1RbgbC9yPzTk6Tkeajiba6uJX6sHMFsApm9g0s
h0MAhecvpqeZfleA3/a65bUtRC9vhnM5qJYvXwRAt3KA3BMz0rvuOeXebT7xjVdn7XYjy4ZU70yy
CbXyyyUtGWQCUjc1o7I5gs7Ij7WwS9+uf8bats1MuaiRznoBSz+EMQVUaL2KosaClMo3Bv6DQ4vY
J6Vd/iagqjoWGGoM4wqEKNctr34dni2cF+CzP/jysmosU+iaGRnN2H8Vbj2+utAuDQUZtrgOV039
6RShVYBZ8MULVky2Io4maRTn1T1z+TE30pu4yjbKL+tmsE9A6UCXZ3kFjMxpqtGu0QGp76W66eJv
rvHyHxYNTIaItgG3AFbg8ki4WsmaKvPMqK/qV4sOR4/FP2Xn/v/M/OlWvIuzJlRm46G2zYhDejWs
CJSFFLSkkRqmW7LDa94FrbL/+6I/dch3phoj75iuEmAemC2Jj3RCO3KnojvVdHmgczQjBnPcSu7X
tgooLRCJoIqF+GP++zurolOMjlxH138qvgyxfDALvrPALvX32/XezCI7so2Ep1Zl0khpXD7njLLQ
4lx7Gyaj2zI1J0HLBxhIT+SveCogBLpIkkZD56aZJlaEqgb1e0b7fZOxJpCOVXQ+S7Lqjk9K7atS
VqHbxHYghDYGDVgKEdUowATyNj+2IEjcjYlhdf6g68Wh6cYqIJXe3Lhg/fIzux38yenYjV3JcwZw
8Cc9q3Pw11jxMQFEaK9jpjFUVefzXMAP2Aaerdr+YTN3SNBGaPVHeD9oAw1DFwwptNs1TojPKv2r
penaFwR8ZKelqrlr1IhGJYrdQFhToEdREDP83NLNJytODD9jKQtp2ben2qrYXu/jrWx9zX3iLqMu
gg629aF9XUk2NrQF8MDTvdA0MZ8CaRhNAVCebynWrl0CJOroVP3RJFy+wkXmTVnh4OWo+vYOIKRI
VHECAirrU9m7UGmxtkbU1rwXElzUNwEwhxL34vx3tE2aTqNmhFzrm+OoPbKPv6/czMRQ/5hYnH2P
JXHfFya8l2GEyrAevdE41pDMvH7F1hzYPKmObB30pABnXd7kqcpHrewcMwIVxGtriJupng42p4Ab
pJAgxGSYX+RbwIOV5QOjLXqKsIzIY1mQBFUl5H9tYUbKdoPBZX4ds434YuX0IbiYy88gB4Lk4OI6
V2PcadXompHtej8S0upPncnFjguN7uhg2Bux4uoXodqLBgViuA8sW0Pb9GPXA93lmNkuJlYo+41o
ZvWD3lmYf8G7J3eAVp03FLDQpfFjaXnHTktv6w4SQV3510oh8IyImYCCBOQKp2LRMs1thRCeILZQ
WfwtsdH8HQfx2R1xga+fvvmeLB5dNLFx9kD6C12ZJegBpEtDXcSxGQ2t+KXFRuq7k5n6nNT/yRL2
GpcVdxYTkJfLB07UjkIMlka0aV9plu9cXqJx7m4kX3+kEZZfNFPaoLsCauEPYHRKprpl9kCidoSE
m9K5usXslbVz3aaLWGtZYVl1uu81k/losqZ7tvRR+Sa8NSSY6gzkzrYjkQi3mnsHDRV2zNhMPsLi
fk+sdvxSuKMdjFnj3pmiRvPA1cDgbZI8MJJYPGE981s+4cWgrLECZcr02PYxJgighsn3JKblbZyj
hOo7ApMnTkrtIzQ66k8YFCpuvSROQ5Ufp7Y71cBNuknoFiEAvodkLMIRZF5aMCZxWNrubZZIeg+v
gUyWizrUMZXxmIKuLag0vb413N46A+mf/IajdHeWlzX7Ohumfa1cti/7qgH8UR8CMcA9drZkAZBC
zm9VOQyydxnxiei0kNJm3JmxW+xRQ2KPTq4lx8Joi13b61sySmvXCxW+eQoc9GVA+F6eD55Qkwlk
nBEIZP3aeHTde15+zfPn6wd+y8wiAI2VnEZTwUxv1L5FHk3nYcQTayTpxs1acYke4JgziQAwcUh/
Lr8H85ilkzJBogz0aEryQ9UZR+Fi7qSapC9i63D9w9YeQOgEgh0c+nnQrV94RKj4MmmVJsHIdBuO
FntosmyjVrrWVpv1OkHqDklXePqFDQyKNW0nGyNSzLae49FLdk5V6S/FWA9hJez8FQJ/dqgLKp57
TSWnUhAVZKSLQ84RAtUpq19KqXv3mO5hL9cXYG3BMZbrobyOIAue53LB66k3kyGbjCg18wPzuBvq
pLsncT36meC3bb1ZMlhbchCpgbkJgLp5yvnSosuB69Nq5Ld2iWax8z3NSfD334QROigwQjseEMuF
E+WO11IGbeBIG6Os+mokbiDQMp3oTTdskaGuQbigOPOvsUUkUg/lqNC2JRAEgOqWpkAur0kS48ss
Aly80vdWW5bHKlMCVS2guQwTOm7XP3htSdHHmqfnDEAvl/6ot6ngCalMgF3k787sP3XVFk/D2jkB
CAlczph/BKP/YtcmyY0REuUEeUZ8VG4odOdYlS+qPmv6FjRjfU3Rj0M2jeomGDwuj0jVKxDqFNyM
BGl3CJKfMbqzx+DlAT3Do9H1nzLw81KbJwE61RtP3drsKcyiCQ+uSaT01mJDx7bJbVYhgjVlXkN0
hN62qXsgcPIZ6JanJrd8IxdAnrraGxkt20+95IBEa/T5PI1wfWfXlwJ4NnQ+MK78QVaRpF2XTnCt
kZ3f1Oh2xxaeweQ7UKhhDJ41YuRhKu6Z/v263bUHn6KEjBlcDNCDeuFyB4wq96gGLFNkZ53tD4zT
Q6sM8OXoGoZs3XaLSmI+Psv4AzkDiBwpClK4Tpf2JHemupwIQdHLClOobPBED/p8d/2r1qwAtQ6W
LnR8P07AqURwMsbcitr0O/SUAtBdhca04VJmF7X8FOiYzpeEANi9XDpH1EkKmKMVpdlLKnZpswOX
aJ4NARvByiva0AWa4fp3re0Wuoc6JhrwhH/wmvBgbBy9Ht+lI/tmEjXz1DxOQ/am0WLDna29Ne9s
LZuYwCRkCpm6FeW6ATYltgNU/frX/LlhyxUEA8ZcZwWXB7K8y8PQjI4suDuhODSU9qe2dAZ/BC7X
8ok2dQLCPN2PpBflcYr1yefKTgI2ZDe5dT+YFNwBAzQYAlty6wHKtZhsJH1MA+QhtfQrZWSR1XPz
U4M65A6zgaiHMNXs8t6sWz82EGnD5do/lO6kpyntcRKVytlejbb9ReiYhE64pwKLqmrXm5I8ij7r
/YSIevCdKn7w8DqITgRJctDaQ+Ho3a8U/P5nMrGfxKqT17Q0yp3Vj2CpF5AtdQtV3CJoyP1hqoY9
Gafe9+C7jnqcFRt3eu30Y3Ad0HwEIyicL+4YzzpvkGREWWpKLL8gYwEUkQp1M924AWvHEU7IRgl7
lplf+gpNIFizUKGPPAyePZoF1BX6Ic6+TUmSPMt6+g8TB+iqwFXgP4ykLZNmjC5byqCQEAHFBfSm
W7feDUNdbeRIa18Fzse53YEZpQ8lB8RQoKUHxCPSEgzsajS9xxTAQU+6O1Trw+tXYNUWKpQI7eGK
8P5e3gBzVGCbQQ0z0nq3DlCM4DfMiOvDVPSoxBEQap6vG1w7G4B+gQLbwCd8KARkvTGMJR0tQPvc
sG40wBLsUwbC4Otm5pt7ebMNFP0B6UIUPBPeL77L0MZ2KAqMJBRm4py8Dk2aFO1bNQF/XbTueMvG
oQtrMVi764ZXwH2wjLYDKiv4AR+eSMsuJFDwmYWCc3+odBoMUvPj2oE3a9o7Dnkb3AzdB6eEFxh9
+V2b/p40D5ZxQlA2cOai39Kl6qbWZYNNI70WJxPe1YcE3b4u+VMs/1r3HXPrMysyQYsHGJ0lPypG
klPKU/R3RnMIZunzLDH23rSl+fzR1V2Y8RYFF8Z1TDBNggJ5WrTOQVoxBxusUb6OaUmihJEcteCi
ZaepEuq3U47py8a2fjy3+AWIpBGpYB7tY+TLM/m/I28xee7aV4w2ARaIESDfTnjAlQqg/uszFA4y
ON/e2Hd26j9kW7zGK8caaGVMNlguUJvWcrShkhboohxwNjF4nsL8Ph21r+BwhOIUGEr6rRx55Zsx
iwkYCQ4RCJuWz51Wl1ZBculhricORXwoXbEfYm3jqs7HcXFV4SwgTjfnxhgAXVxVty0xlep2/Oyy
/oSJ5YAaESvOiK4CfdpvbOP8j10ztoi5jWGgmtG2/NxVP7DSfgPIgSnvmUpubDTukgLVtV6JuYLk
N723NWy49joA+4XFBJkO6rtLlZ6RZrwSLSSBdLm34hfi3lkSWOrjTDnTpidBdxa7p1uk86tLPBev
CQpv8MvzRr+rjUJgyewI9FzOmXbf21MQl88gtz/qoJUZkw3szMqhwfUAggq07PQj8qiuUW5mo4sN
BLDZaCHa0cKHvV3fxzUjKIfOURto4dDCvvwgwaxaZZi6OQNKFWbDi4s5OIRt142srdp7I7PvfLdq
0uWQtFe0AItWF1T5z2b0EID9YNnBdje+Z/VcvLe1eLN15UFqjcGWO0k0uvSdhholZs99BX7rtFP7
1u2+kUSGiacirUCD6v/3rYtI2AHu1qOZXZxVw4IcMhF1eyfqQyKPNNu4gx9DDtCyU+o60HTBNVi6
jIIBdUAGswCbC0qo5kPtBIOxt+wNMx/ThwszS5fBC6My4PZxRFLie5n0W7KRoKweQki9gaofTfkP
qSQjWspTSbBm49fWBGeR+53oG32TFRsYqcQk4twnnM1cnkGzkRWmAYvi3JcicMC+VU7PXvrXwIJZ
RvNfI4vbBLyqrgOKUZyr6iFnP0dyU211Z9YOOGyg1AE6Osh0LUHndQH+3lwKbAfSH6v7UsU3bXJb
IjPp7O+289bqR00P9XR3/VyvOEy4SwRi6J8gvF2yCrSuYE2sQGON3IOok0NPzfCt9kTIgO9tpo3E
ZyVMgbU5kJ6VZKAvdblbqKQ2vHCwkGB1PxrlV5q9ehgdFv1Pq/xcZDdl/F+OxzuDi50bldujSZ4V
Z1BQ74T41jSnEsqG19dw7QyiummhkzsHAvbiHcw9Mbcj+/xsjZ/79E2rfrntRvNuy8Ti+bEbTGyC
8S8/T80u8QzwdZ9a9h/CmZlHBInVTFyF1ufl7pi2MjiyEnku3WZvKD0U7q0k7cZqrTxveNpAiQVe
p3m0ZnEGei0WABE3NaRc+9Ckxxz9mJr9hBDK9V1ZteOBexk1RIwpL6P8VBvkWJUoi1Kv9lvl+S7r
wjJRfqN9uW5pZXMwLIQHDkg/zFMuQbim1fIs7vT6LMs8FNk3hlJkW5KNdVspQELm652ZxcLJsSRu
2g74IEOEaZahaFYBTdgHibnLVXcESao/SNNXf6/kcWl4cYlUrUFnA0zq52LKg8F+4JT4JTn9h0Wk
0OIB3eAchc1Px7tgwpFWYlcTtqvux5ueDYdpfInrjYd8xedBaxFTvKjQzQoviygCksmmNzo4e0Ou
Tp5VhGhwboR3WyYWNxWvqdkxDyaguPsD6MifBJWrv14qVD7myikBNObDeNzESMddkcqzyopj3fAH
ouSeultB8Z9kaZELXNhZ7HtRENTq4MGhIp2rG7QKf9a944ChhZt3ucOM0wQa8sBsmbNT1hD7eey4
9y11fpm9bp1loltHsGP3L1OSV36mlSB2kTTbDbbzSxNZh4FtZYW1LvpbOvHiVNPkV9Yht5io9mxL
SYPGhDJGM7qvrO/xGjn0adIz86BJxzuCWzN+niqd3LtJWrxSo2SB3Xgg3LcUKvKKQJW8k2XgyDj2
jVpnQWZ0XlB6U3VM7bLeyxT6s03i0qPickJP2RoD1DaTIwGwJOxKq8KoMkufqyxvThOHdFs6GPTV
o5C6BprMeS46pzlAYKf73MuyC2Lb7nZJWnv4q6d/SjGzeOsaAnOZrpF89vTERj8a3K4+RV8IDb75
f5OMFruK7dLqBrQT+Q1Q/hZQuh6EQipa3uSFBI4Ls/r+6GS6b41EO3S61ezMWusCVRLAwQsJWGBH
t8TEVmL7i72f37x319FOymzySuy9zH6VyQ7qNb6O0SIxnFJvy++sxCDIhf7wy+BmfqgIJU5j6DKL
xZk0JLDVWWqfzSnzgV06Zd6dsQUTXbmhKKyhcQYmpRWktPAo9Acorc5Z7YSZwR6ydgt3uG4CJUpA
XxwglBerx6cCJCROLs6DnPo9o5m2b8vMDa+/AyseDrTUoK4BdyaqS8vCQMoMrdM7jAImTWuFzKmg
Z9lCBaKKtTukEBvW1k4EyD6ASwFKDkzgi2+iuLEMAiuwBq2liRxzUE22+jnmWQB5wI0nbt0YcNco
4mDgbAnQp6w0m6IuxLmUp6J4sRCFJB6aurL2G3dz1n4ObJYPHWqB/1ibt/PdYdfcMYHiCqwNAJKk
8eQnWti6b648J/aT5G8JCEl7/u367q2dejTYgBgBbh5UcYuyjpEOgOwMXnWmJUgY+lPdcT+mWtCO
RzYeuF0H1+2tRCmozUEDfvZ/M/X35UeqmDiToeLy3EzJTlN3I2j4yVZzesPIEvjVJnXbaSOMpI1+
S5PsNGjGvYynv0fnASTx78cs2REM2Y4VKLyrs1O99fmnZhp9iexoizWQzjHV8mQgY0Fsjzr5TBy4
WLQ0STS4l+rM6eQcYwplRYmaf1BKEPtb5qgdJotpIQHTKrpbkvngS+D+yGzjprXr9py1nB3NtmN3
HOxtQZfq0+0I1tTdBP6Nx5abWTAKkwZM6ai2Q44yJElbBBVUPF7G1vIOJRsmn0gJFyDFN9GyX31X
Zodh9Lqdprs8TKSbBLVnyVC3QHkkFEq7KH66oBElZWAgF/MNMpxp3Cq/LGvXb3ifbsyrr5AyzSA/
kDkCeI+qxfK9E3nCE6NwyjMQeMB8cZYehGKgimY28LpjrIYHI6/cnez0t6zPOVi47bOeZkU4C9j6
RllqJ+By0pCX7pNOaR6aXZKFGuZBb/uke3GKaqugs0KwcfmbF1mbQXhjGdwqz0D7HMpO++y16W0s
jc+exva12QdlrXyPjkfgZO6yGDCzaSvmXXMT75dtebq8OG+giFGe9elN025MCHT//Z1HUgJuRuRb
H8G5tufyViA0OleyDK3pXvDHzvr7+TT80++MLBay6pTrAiVSnvnwNetOIOLadfKOptUe6KKND1rB
hFwaWyyZ63GdeKBZPFP1tdFuQcUT5NprOc5x0kvlfdKtat/Q3z3YezF8lCX76wu6umPAZMPngoER
k0+X78E0VS7tXBvvm/OS92+es5GgrPk9dC7QQcXEMfrDC6fgpUUC/hL8+8L91E+3MYjnsuoVOhBj
zzeWcs3/ADmP/hQidzBPLVaSdsQsaQ7/48xl2yoJR/05GW4a9aNqj9z6urFwK40FTDiB4xEUpZgV
XL6kcmI50LPYuCJue98eBOmDDPpgR/w2aDOMABCkFiZOprJM96PpNiFCxQHC6qONCQatOHqaa/ig
I2B7d+DpjQ3BwX1uuUUAXHoRaKmgqd/pUjw3whqeDBteLss856EBM/+j3shnjJfkYMppv1uq6J55
wZzn0oZkCdLq8TQazAmY1ZQSlL5uFXaJN/yoWdYGpS7jg7JjiHi3feXXYiqfORmav4eOIAbAPDJ0
ORCWokp2ebTQg7ZbonXyDFMBpndV+dJ4LzGtNvb94xHG2QW0B8Nm2AtQEF7aqRj8V2UX7EyL3wnn
vpf8dSZ/aWBxhkdH2bWXlOys2Gdb/O7rOtC3gIUrA8GzEdA4YBoY8KglskFlKhWa1FIEAD0yEzSk
8qO077Py1MUvHGlpC91U72uX/ursn5r3q2THtNv/D2nn1Ru5FWzrX0SAObySHZRFSTOjGb8QE3yY
c+avPx9177W72UQT8rVhw8DAXdypdu2qVWvFVb3hEOao6TxAmLHgiLVwWE0iyMUp6s0kmxpYf176
IDuUjWjHKB6Y2s9W3bfGiy66Sf56/STN7vTCIlVHKo6wwJK1PV+/NgeEXfcKFsU7c6LuYnc9RFDf
P22FaqMq8jddQzQonlsRVU+MeXcQI/YKkO57K3oz+pu0LTcC/UsvhH7niZ1F6C0pgtlls1pZIvxF
esYRrBfZyne6FRLw/CXnG5HKpX89N7d4xMimP8iWjzlR+Z5Grhccx/QHJLCRMm4cs8tIeO4r5r2u
g0e5xDNLTRUKWTaANfb1Qxtrr7Dc3gj5FhHj5YAwQ2WYTmbQ2rjx83UqIk2cpriRkIjIbry0OQpV
8UeC6rmHZ6+s243tvjoqaB+prwMavnjYTsUwpiM6RW4qdHda6NlmJtqi+Pv65rvcFLy/YYKhbxoH
dXG4NaWEVCPg8FTBcB+V/WttVAk3w/S797T7bJrezGDr5r08VtiEXnpeqxmAvtjwQdBZNBgkoium
RWBPcYossvFHKfubSom3ni+XPhhjM/MiWQhoNJanC1Wi0R+rVnSz4ZuX/khBgV2fwbV1OjWwOFZ5
KJnFFGLAHI/9rMUtQAW+JUq3boTo0lDh6qJaf773ZDNKJ72xRHdUs105Nc4kvKr17j+MhHoBCg1k
bi9wJZohlwrkvKIbhKFuQ++nH0EN0BQLw8XG5l5dlTn6AjOK2sqyhYOahexPpcm2E4u3IMrfNCnZ
uuU/VLzO3TdLDxiPrBCojovyhyL2fQy7J+PRIx/yFJxcID6UZf1VgL/CkCbV8av6b5osCjsIwptO
z2+omNg19Ti9LPbXZ3dtyDOWGaQArp5FPF9CcRyNrvU0yY2UIL0xBy3dlYWxxYO08taaudtxhaQ6
qMgscw+BoEV+oISiG6LMLb1lenwMgOXKT3KYP8wACK3xdl0yOPn03PUbZeg1FwkkCRldWFLge1m4
SJLPeZFI0+TGAwIrNtXqytGEuP024J4PnSxmt5oydhs3zZo/gVFWmvu4RDjkFumWjGxz3UqcwD6D
eYE2gOlRq4l580Zr7wjx2w0KrTV78DCIvBrARhLznq9kOEKjWPm16NaSfkwb86bObhP9EHk3n98x
p3YWh36kI03Lx3Iel/d9iqsbqJW/XTextmCASDna6sxOsIztytjTJ0saJyCQ+VELokdN9KBM7obH
RNbu6YqON+7q1bk7MTj/+Un+LwmkKDBFDGb1d627g7t9V4xfOvXzhWIcFak+SqwzOHbZZhwWYehr
07wn+sKhabGgOzuKf12fvRWvfGpkyToEyq8yogAjeS8N9G+r+yI1WnrFtmCU64ZmxUIDIBMguPNZ
i/TBi9P5ErOam1r44zX3Vf/l+lhWFobwCQoVwiioipebOpdQkREEeaJ56LGqv0PTEgcaaMLX62ZW
RgJAc07xAeebveH5SGoEJsZaVydXQXAvTPvHZvD2ZbUlwL5mBi0vrrEPae8le5YuWLEfmBFvgiI4
CFXnpjDIAp3fOKGrZnA6OvRWzNuyc2/sDRLabc+kdfJxFLpDXDTf4UjfgFasOXVdpfkW5APsJWRE
zmcN5py40jOfU2NZnu3JwugoSXjLC/sQ10pjw014k/nSrV5MSN7nvyvZqu028t+uL96Kt+AzWD0K
R/ReLh3toAcj6ZRochN4wvokeBK09Fsb6e+KF/AGG79fN7cC1KGpHpZwrnHYKy64rzrAyR7g78nV
+kg+TIUU/Wkrq7sJqfrtgnLo9qM1JQ4qocn3qqWdMPfUnqKMQZPU9U9ZOx1E/tTLcSiQsS4WwIch
WBTmL5kpUisIakbPoisidozIvW5pBXvAoNGK/8BNzy0752s9apSB60SbXFnP28fAj99jYUAaZIrb
4Jjo4KLQR9XvxEqtnYaO3V0rGFsCTCuxCqULgjOwk9D/LnvrUBMvjLSVJneog71iFi+NsiW5tDqj
JybmTzi5CLI+yrJaQciZ4NLWBwTdhV3lx3BIbyUyV544M/adRiFgMDMB0LklKyLq6uRwdKWkIAX2
V5iI+1J6S32fDulXqXu5voAr5lhAFo7mZJHrYf7z04EpNf3ZWUPMVdbHSq5o4O12lvlF1jrYRkqn
k/3ddYsrq0UoDRJcmjkoCKrOLcZdgfiCBmdkNv2JSRuEylbeedXCzK5I9MpLcQkkkjIoD80sN9wp
+VELf1vF5yOqWZvjn99fbIaibCU9sDJIls3O6cV9DUcLEq7F+GnECA/qWd0ROJQ0I2DOZ6r0WjlT
TSg8xcZ8D1L5xvDan9cXY+VKODOx2G3RKIvICArw1FnGj7KLD37WjdRlhptP28EZQZnBP5QYlzll
ndborO40tllBdjcqnaB6ULovnzUCMS9oUp1aNO536fYmHU0iSOUltwbuSYpqn8vx0Q/0jWW5vFcw
Ay0S8p9A1cArni+LSTI4ryTaiccBZSfhoBsvqfTQxEdZ/Hp9QJde59zSYqMFjS7GeYUlYXizyrtU
pq81fMmTz+fazu0snHihR0KaJ5bsSnrvqMpzWyZ20dCZkiE6gbLG/vPDItyZ3RsIvAtYh2kB6Ekg
snaRfEe/I0BL6rEzJFueNsK3S0dAteRfQ0vcYj4WiSnOhjxT3g/tXxVp2OtDWdsLpFPm9tuZg3IZ
6vQAhuimoqelQMlpUuPIlqP+V9HEh7CLf8lT//26vZURzbiHD5iKQkvN4mYXSrh7WmkYXKM3/iR6
etsaW2QIly5hJkIgcuf5z82+NOGpYy21Sk4Kyv9lBhnZ1l0XH68PYyVsgMSE5z5MMHPYu3RtSaJ4
SdvxsCqKx1EbDzFVFDHT0WK+9dtHP79LuvS2yD/tuGfqFLj06MyBm9Nc7HOqoWYwyLwa6thygqn7
3ZfqXszUv2gn3AiM1mYRhj5ajkiDXTJKoICTSgiYEGtbN1n3dy89CcG365O4shdYoX9NzN7j5OqO
oPEiWVESZjfCLu7Hx7qONyo2qyZIRZH/pJ5wQXheCqlUxkJISBt16MfmzZMs9hs25vv+PO/FosDS
gzYCzwU23fkwANsp01AzDKG3oPNNntPSdPS0+yuhdwqCmc4O63LDMcy/ubBJRnzmA6RQIiO2em6z
oFQsV5rQuKhzo5yJUEck5XbWjE9lJD+ZfqnbsaTakG1slHFXJpTGG1DUvCjp8L0odg5BlQdt1uL6
wBgGngNfwfVdsfIMgeZToaRKpwig4GU0nIsCSS0haF0FTF6bH8RafxSFm6qhT2u6kZpgB4H+0Ten
gzVs1XLXphVHqJMw5O23xDuPChhPy0had9LBr8zYzqT8/NuGZWOAkOXBuHBBOY5SMhrUMW/kMjUP
DbtSavVbxTd3U7KxSVZ8OwUuXlGQ61LQX74ffWCqfZpmndvXr7OoQ1z89AWif88/hMWP66u24i6g
sSATST57hosv/LqqprqaNSyaHBg3+tDkThrlf+Dt2HC8a3ZoogOQw4Gb5SzPN34fh2mX1XXrtmPi
Dn744pXVq2Fu1bjWzhcs+rIG4aHE03s5nDxMpD70WlfM3Dz6H7V795VbqX0oNMeM/jKyw/XZm4/r
8jizRmRQiPhBPC4jMkGpMqDILZrCkZ0FENv+TidSClvx2ArIZCa1/tfQfLxPXK7Vz3SE9WwofVJQ
o1Wz4WGavBtFL76WSmuLfvOsxvkhBbvjqMmfCGwvi+BcH+5KgoXPgJ1nVrmbcQHzzj35jFoszKkR
8SKZTA9k0zz2Ycb7XnQqTaec0+yaNH0Xxfih7jK03sT6JjSVL9c/YnXOOYS85ECZXkQ+RS9ZVd5G
7NhWtdPkxuxeDIPmpC0s68fWv1hcaII4HdDZX8QjHSRxg+BxNLTeoOkyu8/H4UuBemYdw+ggjvou
jdRdmL2bjf9rgOws11KDWDJzKtH8TUfBTs6Hp9b0nwwpPhZK8myk0r4Wt+ATa0dr5uqdS3e0Oi/v
sTbzScaETEii3+TlQwyCwoy3EsUr9wd0A6SXNLY6l/L8EScrP0HM6WlZPLp5HDolATslhOvrunJ0
Z1l1LhAaVmZy8XML9Iv7hVj2A72SimMAqR3Ll2b8rWhfAvGXN96b5dt1g6tDOjG4uIv9IreQkSCk
LYUHoZZtc0uYaMWPEyXR7AoWjcBvSc3ry42ZG6XYuUoVfRcm69BMDWRwYP7jvKZpWQs2HrsrR+PU
4Efwe7JIqhrGTVhJHdotNJgPB+CfUJi8iZ/v/ZrDv38G9hEJnNgZ8piOlQQ7sWk9iqN5VwUwXlvV
4foCbQ1HPt8RldTLWdZPHfrCsd3KT3r1Jet+DMb+upmV80MVVwe/Mif0Acifm8nhwgG42w6uioZ5
LQ92Qsar3rhn1zYb6W9tFkTRdOgmzo3o6vh/N1sG8riOX/P888kBmjSpmcL0uwK9z8xGE8wg711d
gyZGDR1fH+3YeBUnpDfajdGsTRlkX8QnYOdgWp3P8skG6GFEVHX4ONx2+lHEcDQ+QPRwfVXW3MGJ
iWUzMCVRmrfNrnenOjwCbBwaMBdOld8nxYOuh/SVbWyDtd12anAROlSZKtXxhEG9+5km9334kJc/
EmkjDl+fOeoCEFmRWFvKlCIqp2YTJXdXoHlgzCgiBnNX61ZL4+rsUeLljQE29KJbIS1ChD78qnfL
SuzvaVYqHznSieMhaH1vDBA1pK3Y3Rj1aN0E8ahtOKK1URInoNiNkB4Ay3muT/ZHnYMLogQjulL+
Y0TbVrLeLEqY13fI2lt+piuAu2BG/1ww4ZheP3rF1Eq8Q298rbShQc3ahzH5PaJyl+s/VTOzjXAr
ybs2NtrgRbh++PfFSypXglFP5El0GwCZDgc7eRp0tXueCkHYGOHHu2URgszIDFpOgEsD5pu/5XQe
Bao+4kBKxOzGQ10/h+ILT+9DDsewVu0aaXJoSbGVvrYrWmAE8WCId7oAu9c+gzVHlX4VPQLVv8WW
snt8W5ZbeozS2j6j44f5mNU0L958ZmGNWaVQ45/Uo9cYTu5JzwrEWcSnoNUf1PCo1zuqnABmf2rq
bVy+xF7iqAMeVnlBLUwvg12RbDGfr+i8WnDFcbx4ka5Q49ZG5sVmIopzuKymD1Zo2nSri0L/kua/
hCx6oTGupJ0uNR4GqETyX1OQUl3p7GKqjp5i3bVwiQmVvzej576NXsxacvy63/AF68vL9M0JXZqY
lo+vOs68LpNY3pKuczOwx+lJbF6nsjxIRJGFyWPM21fqrVf/VrOHVLkrMjcYIBNOMtj9qn2V6I5m
DACyPXsSGFX0cv2Irex1ykHEY3OKhILGfKud7D+vMns48UyqTzW6emMu+w9+ppR7PRu3crMr2Rge
FtT8eamTQlg+LSK/E7SqZskKoS4e4jodD0PUjXfa2NUOREL1FzNui9dKsITb64NctfyBOOf5Syp1
3uMng9TkWJMiSlRub8q7VhfRNHiqx6es8g898M+p2jjVFxfN3OwEBRM7k951Nv+5vXES1F6MJXJA
uUb7ZxsHNoWw1tEmL7wBAL/VNXuxiAt7S2cMm1XdW33j9jPZMW14diYGjwkP1Y2BXcS7s6E5u8XD
jOO3xIsnpgzusx9aVyo73al137wnkazYphB+lTva6YH2btVEVgan8BRENIeHCXO6WLxaVxKa96fK
NaYAIewyec2KSXIUy5O+X98mK8s2s2YhS0KYiD7xIkw0U51qWJhhydN/ZrX+TFPtrdcn+y5pt0hb
V0alApegYMVFSX10MaosnCTDL7XSTdWXvKXb+VY0vlwfzoaJ5VsBhJEBsREmJOGu9n27lJ76LQTY
qg2ILuHVJIfLNXa+01NSmUFYeoVbh/A0dlra7QspSZ5SbzI+v/fIFYM0oxOUWVuuTuoVPB71qHKt
LtVSO2+kATr5UqbRmhgub4LkRm+ncCOvf5kQ+XCLc38E6VzrQhIUCvI2VPyiAupx14xu4d0XxrMh
fa3zZ5VcV/M9Dp+98jbdYh9SmbmzwGC2KxMWANliNy7fLFOb9KMg55VL5158GwnG5EBxIWw8yS8j
LE2ioeFD8JUTdtGRUxrpMPT6lLt+23xJJPm9kyUHVuidl8Q7qh0QzLbFTiq10bECceMFcLl75A9O
YXKuVOs5eOe7R/I6Ix7EPkXJqdvFog8KVbSbdmPjXM7kmZXlOVCVNIcXAKUmKxO/9rwyvWmrc33+
0PPFOjexOAaBptOG0Uupq6fwwb+28NCDFz6q7WPr/1UErvHpAg1LBUiA8JS3GQRti7RkFeWqrghx
6g7SrpINewq23heXrv7cwjyrJ3dmKncdpbo0ddFEPgwJmyINborIOEq69zCO6et1Z7WySFAWzn0F
VL2JeRe+NwhbHXGoMXWbHEYRJXZiaSu1Oc/JYpGAAhPrIJRDM9Ly8hK93OyjYWBEsXc/WOF3f0of
PK3dxal4LzR0QevJUZXau0AS9tI0OEOJcpTebERcF8EIS3f6GYuJVYystnK0Ad1J62InDIdnPx/3
dd4cDRpRQBr8HVbTj+uze9m69GFU43ozYFy6QOrmgVqbQt2l0N8iDWklN0EdPtCEd6jk6B4Czr3W
wWgajLYEDZNST048RGR2IyglREes4n0JvmzD96ycfgmaJGiX4DmluWhx+tvWqvVJFhMX8WFbLV2a
3HYoEm9YWTmaWJn5eGAFg+ZvsbEaIxf60TASNwsfRpPuxucgeg0ymH+r2G761+rTOt7zVBMcwek3
48aWBQpAL8KUdlHqVtmz0dVQnB7gDrHD4LGauQ0LkWdHfHN9fVenknMj0nILXm4JvxSEfOqiBneg
lDdtsh8lmDe9jbfMho0l4sHPkzZtdMYVzArzCJeO4V/htMXLsWKFAuksKwv0YX7dnbsdcyLhoadG
5vrZ+1C+x+nXWP766ck6MzF/wolna2a+WbHCRCA/QCt/o2o/hajd8DaXsSQgyZNxLELyvJMjiZai
zG2k90ZMj0oKyXMwOn680Wnw4eoXbu3M0uxvToajhroyxZmWufrUOnH8x0hSu9AC2wsO6EvujeSX
UfJIz1TH7MtjpqNnnx6z3nOm/BkOXifhzhcfxHSydeGhnKBuzH9Aauj0nWFbVnwzxigsyqU91H8n
2a2MIEvYfIHV4TBZe9pcbUv+G30UO4vfk3qksTXj7bgrDWnnw+aFYtfR1P6I3bcYKp44eh3FXwPv
kyaXqTF8tYJHUdq6uVauEo4CZ3BOy1NrWKxv2A2yl6RZMWf9dTnf11q0cdzWLczdbzIx/EVJNdeQ
GtK1uHBlaUAKClSbtb++R1cuiflZ/o+FxRhEXWsHVcYCrH33PLts3ztyPdoo0gtCv7faX//BHr25
qC3wIEEQ6nwTSbGYCKIs56AxUqfwE+jMXVE/FL23k4V7/9NATdircf3gc8jGoy+7iJc0HiZq03u5
O0zKvVr/SNItFvLVJSINTwcXJPIAqM4H1IxiA79GzibQvqvJrzzeiFdWzrdG99n8GIHX6yL/qSTt
hJq3zALRg5a3r6H8LSlJJm11zG/ZWSyM2hOzhJ6EHQ5WaLTHsr33zKcp2njnzBtq4UUYD8TwLAe3
8YdE1IkXkdJQsfyc8UABfijSaQe34G1Xmxu38ZaZxb7OpiI1Q8iuXME7mgUSXdmuiab/YIQxzJEk
VyF74Hzt574ssVatwjWzatdZtNM3zbGKwsP1MzNP/XLKqJDTuCejAwY1zLkZSB49U43D0vX0wo7b
ZzOA9u+uGiFL3nrKr+0CDSv075E9u+hlM3RPiT0tKd3RRGhXhokxo6gQddYt5A0b8enayaEnhUBZ
gzXhAvI+6lHZqX5cumbzVcS/a8p/mLdTA/MHnGy1KUClbfKiEky9sDO7eyn6oaKTU/5dKMfPr5BG
1/CMB52bNRYbofS6MfXHoHR9hSR604s3YeLt4BkjmS3fW1Pw5bq91WUykP8g5Uf8ssz2CnqQiHmX
lcgp/c7E35KY85r9Jfm/r5u5uBxoGJqlCGSJJCqw58UhKhugRRq0re4kmQ9GJtkIi9Ve8tZ77TFI
hPtIMTeiGep+y82OTWIyEhIw+FINWMRlidmOU8H4XDmigVGqdMnJa5g0c91Ij2Xn63shyXwnaL3s
1hsN6ITGKn83U6+776MeWp12su7QWgsPaupPu46wxcliOjcUK4kO8BU2YCo6/tTqHH3IjJ1aJ++x
36MAFOgCzRBmh/ynoCBYEclvXWH4+3qqG5pzq35P11x5l+jR5AyN1NntMEqwZ3S6PTVB9kA6VtjL
Ydg+NVFq/Ei46vYRMptj08hOwAYs4kMNnUdtNnaVvOXDg9THr1Vu3L4H+ynQb02jdJJX4VZI+hdd
kG/DTk72aK5P+2LqgGJIYmEb4LmcVtZSJxSLxJ7wJLs44HuHAVKhEMSSYyYopA51Cx19MYq2LPOo
DtK8tumdUo4RTe5ON/VfFUFodkKpAD6x6uJQd1PLiHzZCZtKc0qweUc58r/E2aQfQmEy6e6sUWRq
vd4RJf9vo0mGXTlmyV7Im8wuUkWgEhh4dhN61UHo4FaXB/5Aa4VoVwdjbo9KpdhFAc3ZoIO2yUXr
bziUMrtMR/VAdxpqVqYa3PYRwUfle+pOiRXZpoUAhdlEGo9Fn1QHUR0DO5BD2Rm0IHTEDnUMoQw1
mvWn5KZoJ89WNEYY6UR+sZ4ku4xP/q4ZWnDXph1qmq3VHkJFEZ6BffG68MwJnFEYBbYQ6sOxtppq
Lw56d2/VQcHR0hU7iib1Jhqrek9uErRKnkShW5fK73HQxB+Uy5vbMkJ6J+gRmxx4JW6EgZeYLQ4F
jtIgzc95v8jRdSVaSPKgx64xlrdmcy9TT/Afwjx0oP4Q8+xQV9+16msfPaTtvT5sJV8vPPWM6FMo
0IOGQ+ZhWVAhnZENXS2nrme4rRLaHc3c1z3NhUM7t/DBwXXiqgczb5JGIVfhy3cBPJdlENihqOxy
BKiuW7oIDBaWFq66HpVuUELGEggTzRX6XtVyniZbIKfVAdHQBXM3qdwLhVWRJyyCjGQDIgAGcv6z
Gl5z8U+71dy5ujKUJ3HSpj4jac6vONXz63qCv91t/bcoe2LsGwvzwfFyFnzw/0gw0dAch1MGoXFu
YaIxzeuQKnGDunrQhtJGr/ul6H7Umv6gaZod5cJLoSv3RvRUGEcoVY+N17yO5VEU0Q2jpkHAZ6d6
hPPxHtPK2kU1NHM8G7MAsecitKcx3vWwBcS6aJvDjzb900ui3auDM3GzZXdF5+9bM7Hh2vPjJ7/X
uFsTW/W++NSgvfJZDjRbrY8hJJ6Fqr1KQ71x+i7Cr3kGZqSNCdoZ0VX5fAayMSFPFg2ZWxd/lKZx
QJ/uvemXTzPmpsTe2u48tbVYT6PxS7xST1aifZBb0R7xxmO0taaXV+zZgBbXeiCoqD7lGKm1dyN5
q42NJODapjwdxHw2Tg6z2EghNyy/T1+l3YY/reHL58/wqYFFQJxkg161I3uyNTynaAqqkOKuFn5d
t3KpqHm+8B+IhZNxlFba0qAP/DeqRHUfqwJ8vRwHblVT2Zt63dnkBdDjM8SUNKagofPKBZ0D492D
T/5ZxulvKTC/Q8q8tYKr22SmewCRAMvhEoKfqoVZGBYT4HtPU/pSKD8q+bNZuHnwuC6SjPC1XUTn
aT4FrQrTFX38JJS8wlatxpbyLajm6l6BMIBbheczxfrzvdKUahsbQpS5oRnsi+FW0bONkFJec8Vk
OP4xsTi/devzBGnDzOU5o+/qSh9vzVpV7UqmAgSFc3BUoCPrMyFymqnoH1EATm+0sa93clShuTxG
pj1JwV9GDBB50mj+K+sAMsrEh7YnhJ1rLIdwT9iq740eROZgeuPO6NXWtkz8micZ8X85wCcjWsTI
A7JLIdbBpZNa7uvntt7K9a15CDrsyfJ+JPIXB8zo4mSIAc66kfazGVFYzm9FOdlYmPWl/8fIslzW
wRlaUyGjPiHFEjlBFH98tdswcllWnfcxvOgAJWflwmW3QBbnfTnWQurGXn4fpt4uVqf9pESvaSnt
tCHZo+B6F3ui4cjTsA903gFqvr/uSVaP68k3LDa5obRN6xWoViXlsx5EpMy/9lSWrxtZnU6LtpxZ
L1yh9e38JHk+8JJRzzJX83jdcBsq2qdlwue5PDGxcOxqEstC3FWZKxLcD9BSesYdh3djIKuzdWJl
kYmC36Nrio6BoCPoIFzmdKGFxvbh+nSteoUTK4stbk1Vg/p2nsFS9R5bQC/UOyv/Egcbd+GGmWUx
IzNTXApy4i7sGE9DLtuTH9mq/GtQNvJqG8u/BEiw84WyVxlPpXjMVkiGXfh9fco2FkZbONLQA5dR
F4ylkop9F2s3URXSuGBucG+sm0EQFlQTiellJ0yKmZmCMgPx+ThNPhKSX+gYvj6U9WX518Y8mydX
ux73jeJNZeZ2sm5HzaMgGI6fjHu136ozra/Lv5YWxzJsdL8YA0bjTT8iUXhvJt6c1wezZWIe7Mlg
fMOqRqHFRD5OPUW/4rXJjY0geD4OF88A699hLJ4BmTRaiapjAw3dr37lKka/H9QfZD26UHWsKHCU
fgOGvrZG0Amp9HEYKy3WXgYHRyyzo2Pp6OWJLYdPVrb3ky06uXU7VCPokqPot3zdFlbvW3pmEg6T
5mnblPJ8h4TrQxFuoFDW1mlmrvl/hhZzWKpC02qFjocWHyqjdrJxq7Fw7eicWFg+o71KpM9BxkJj
/Bbld6W8r7qNjTB/5HIjnJpY3GVyKKUF2S32c37oUkLg0nqoeeO2wg/4DJyy/fP5zT0j3Ml2zuAd
c7G5J16knUGyz+26dw2RaDXbaPhce94R6NDuSYMkvWCL68bqGgF2mzR3MwkiG+3YBT+DLt611q8M
zYHrg1mdPEhD5gc1xAvLhCpP1XKycj11UWffeYrvJIWbZb9GGmmF/mazu3p1O6DfCMKL+gTdkueO
QW0RWgs1K3XzcLRz/1UUMjvf4kffMrLY1XJoWgKdrsAQxupr19VPyag5EiLe16duzQERw8OKq9Ly
csGb5sk5Eh1KmrnJGB1isoT5H6BWIB5ylNFTp9ay/Rh7G0ZXXcOJ0cXmg8WwquQupuRtucGY7kZ/
V0AooSlbeNfVSYSDkeZAGkcuuj8ry+q8bt4YjfSk1SQWjmG74X1WxwJzAMkoC+KspZsb1CZvChHo
WMab1bMeqrKxw/TZNL9cX6hVLwcYFwA2GSljWRUX/dGjUbFN3aKUHgZ1/CKY40asszpbQLspiMHu
cEFnCl9EqOYCIKPO+iVG33oUZ5r366NY224AMSFqBbUIq90i1hECMdFNn/tubMRbve4B1Fs7S/o2
av+T91+D8klro/+w2U5NKuenlTye0EQ01bihXz50EJrqEwqdpnRXDdHX66Nbm0AuVsosbAZ6MefR
n0YMcM91KMkSYoek5cufSq3YwqfhkLwWQENRzUc4jFO7MGIq9ajXOVNoevmLWOi3vkmT0vWBXDCO
IlzIlY0nBesPFH6ZPxgEa7SUPmwey156lgv/MHr+F0nJjkn8M/Wh0o3cxJpf4tKdIHzTlB9UOaBS
h0ds40PmDXF6L84fAg6EdAl02RCXzVN+MqVJWOfSYJjto1daL6lo/Wwyr7Xj0FPtNo6OsPHcDqp6
k0b+0SjFX0oAVl+b9HYjsF3u24/PoACpcC+is7nEHpq1VZI+5DMkvzuAMj52tRrsmrH/OhQBadOY
TJYJ4ZmtTOYW2OLjjXE+B7QkqjD+QvVkzUIC53PgQ4iCWl1bPU6Us4+wvKR3Rp0hAktzvhF6R0EX
vqHabj4WY33nRdpfldL9rfrVH2lov3Y+2dTQ8t5EM0QsRk7FJw+i6UNFaWCPyMYr6Hx5R09+RoFq
2sFAfRto8OoPwyE3pjvFmp7wFI5Re7ukDcm7DNmx1Zv5Pxqbnsn7cspzOyyMvxHUe9A6KdqhZRY5
ph8epkI7htQXuxg25Lr0D2Ik3loyp1xs31LZCBwBeJMvtfHu+rZZOMsPLTjmguIKuXWYPBYXTIZk
iogmcfV2KIfv8Se1+z5+HSILziDVW0CvixMYULDrhcKr35TxUOmPYF+aLZ7MtQHAqgJPIt2blIgW
295PBWsqlax5G4ed2DrNFq3T1u8vJsiMxj70oZV4UxQngY+g3XhkXP4+OFVy++RLPvSyFtFL1DCq
MVLrN+kgKN2OQtDu+govXC1rMBuYu/xg6L0M+SbDRyev7DAwvDce/FqV3W3lA1dtgKkhgMAPwt14
fu7UnmydHPj1W58dkYFI5GO/BWpeRA//ZxjIR0NGRX/zRfhl+YPXqQImcnOnNzvR303CPt7CGK6u
xomVxWqn8qBUrSpUb6n6PVKerXT/+cVAlQowA0qmK83GcZ5OVFrrt7EvdoJyoJhu11uR6tpqnBhZ
thtLnTLUY2LUb0HxPGlHq9vV0uv1cSzeER+rQdso1AYfnHrLN4sH+9zQRZyKsN8JzV6rHDAIarTr
g11YbJyQ9eH8a2txQsTBDJKqSpu3CuC4DEHY4bNab8vhLO+NyCsH/so55NIDglfQNarWcbM9Y2Mg
+iK+Kho5bIGeNW+BcGdZO7Ar4DCur8va/j1ZF31xEAe9pBsDkuI3Uz1QUq63ZOq2fn8e4kmQUbVD
M3l1yRCG98FzaHH8D98/t03yHIbzbdkLJEQB/eSlUr+l0XtwiIpv/+HnKT0i7gEB3EUreTWIUdv1
Uv2mDrZSOvLGqVidnZOfX8y+Kk+KOQ38vCgL+/BWaNPD57+fohjd9nPf3kUPtUKIFyt12r5NZmS7
HkXs67+/5mSJmKGOAG9x2cQrjmgBICXavuGCbZQ1rNGRZbsO2w07KxNFtQ2KB1gXQJZai7hAiAZ4
KtJmfNP9P8Chsp+fHgYYF6BpFMu5W5cxaBXpI4QkxvAmJruuP0zpbTMdO2FjECuTNUOvecoiSsz9
LZ6fhVwVoTJvwvGtTY/5tIemxvPuoo3k0OpMnRhZRLRirHZSL0bjW8nT5Ws+/Yeb+2wQ8vkgws6L
Ys3Pxreovu19h6YUJTn+h9U4GcLC7Y2F32idkjKE6Pcc7j4ImhN2n8xBzy78bCCLsxcNwjiVOqsR
1DcDoIV6412ztdoLz6c2g+TTNsVE0TZF7qx7nKwHa4u/ZX252bXzsx/u94WVXO68UQzy8Q2gm0RF
cAvJu/X78yhP/Dd9Q1IImGp8kyZkwG6iZMN/r1xxrMK/379I+HmJmSqGVI1v/rT3pEMJC0FxuL6d
Vk0gCQWGG4YooM/nQ1BMP00AXw5vcMIoxb4PbV3aXzexOksnJhazVCrVkNbgad/S6gky16l8/f/7
/cUsBZUSa0HPEKzWMbod5+Hzvz8zMRhgwq1ZvvZ8iqS6AG3ZN/9L2nUtx63s2i9iFXN45XCCZFn2
kCPL9kuXwzZzJpvh6+9qnXOPhz2s6aL2kx6mBLATGg0sLMiBMnxoZWnXgo74voYV/w9QLAAz8LLD
RuX3aWcYAApFiRI47X4oTnbyqIaPmX5wyF4lAl1rq4FHJO490KSB8JFb8DweJvSsDtWg12WA9fdm
k3j3R7N2tq81cOsNyhpKgLNVg2HwwufkMKJ1m2BJ1natBZ5M8BOCvfnmShpAjzObpa4Ecu4BM1Sk
pyQ83R/F2jyBChbvIzC5AD7PzZNFiD7ORjQHpSq5eVq44DB5hwZsp7cWO6jZvrm2pSqaAcwJQB7g
Rl3i/t4uH294RoGAGxWZt+W+RfUHnk5dNQXA0BINuOF3nOtr+dwMddk0J7UDt0MLj50M/K5gH62s
AJgEZTRMwBsVHN3c/CRZO/eG0tNgAP44d6NZ8P3s+67CW+yOAzcEHvOII6EOgz91sjahwFuvxyDO
PXS+bXVf0YL7SyBSwR2FpolTK+yhAm0rYzCGKMBXCM6zSAVn/YBqR4+zGSo06TDFH8bWVSqBirWF
YHhJJFRhOPCOWG6kKJ/LyYGWQD8msmdL288BfMv/ieeBQ5FqFZWsQfzwxdafu3T7JboQz/l8utnl
I+kh3uj2ifShsHbFILAVKxZvoUJdTpBchlSW8eoNwi9N584l0s6oa3zHcbieJm2pZEbrRkDYmzHo
LQBs0dY8+ef+ZhUsM0/pEytRSy12HvTxu/QzK/68Q7yl4NghnswaiS+/P0JzX7stxyFA1jLrWzch
73BaAWj/q4EN8ModU3XQNbQFNMTVTn3Q0v17BsCuaJDJsKfWUnw+qSBoi9ohqOZ6J8f5TvQeZUf1
xiCB1Pq/CizunNV2Rm0ddSmBbT1n6MqCACaoBjxpdEtb0PFrZa3h67EQNbIcuEG5QxEjr+CMslIF
hepOv0uB2RNJ5xbCaEZw4oyQXvW7Hn7rOyzG4uuZTbxaaKlt63yuIb+ed13uhqIH9YpNRYcedKqB
VcJi8D4SiXLaUYWgqZ79La6fVNBYpj83byaoADUvwBcg6uc7X2VI2KG5bVYF2ZM0A7i43aYuxHPr
K1uJFoNsowrkyaX0K+1FL921JcYRQEoY9wHrLrRcgn6QFV2StDKY9Gen/UwaU3DprBwGVMYgu410
Jmh2+Rq8Ymo1amRqE8Rl+WGMk0OXtG5qVG7Y2nu1EjGurZhw8GPi6FmgX8B54K5RPLRQ7BmNTUBt
XyrJDs0nvF4OrG1gOOZzgLAGHh/j+WLcactpy2KpCis0bg7iP2Hjtr800bqsTBuwKKheZ6RKQIpw
65IPNhiQ67wO0gYUEvGhR8fh5tiWrmW+3t/BK4eEEcaDexoEf6iS5KwVeEGscSBhHRhjYCNhS9ze
ON5XsbLJUHID/w+lGqiG4xNeqIk009lSq0C3PWIfhcVDAvl8aD/uVBwRFGMHmf1R17x2/Of+969s
quvvd7hTGFFQ7pqhjgadHXu/q7aXpk85FTg4Ii3cvRRGtBzCWIMW4GaiB131SLcjIjo10Vyx369s
LiJC9X/GUkVgRkDOVmCxRKPgTkYsma1eahjF3D7GdC/Vj6HkzqJNKxoFdzwIIZ1cy9Bihcc826mV
d3/FV4/f3x3Ll1c1bTWbNIf8FH2q5CdV8mP5kCRoWSo4GvenC9F9bjlKhZCkwBVY5vuo2HXtU/qt
E70t1mcLoQ9wjIKPkM9LKZHp1EPtVAEqQEEhL4SUrM/W/+Sb3CCKSBtMoyFYc/3LHH0A3WURncrw
gzDtvGqrMIz/DoR3dxyLNH1PzSqgqpeCDjZ2URd7f+XXF+SvCjbWq/NhtSHN0ImtClrliK6CsvNS
kH26saf12/2BtDximajjQadhbv+CAB1sRyhrCXQATuNz0vc7wQ5mZptzQhFV+auBG4dNDDXJQ9hE
o3lw+pNe7ozqkkqHOtqHyodJVJqyusWu1HHpSI02Tm9aAw6M6U6VS7cDDliQ6O9wuFuqysAdHwN5
FdTp8bWbBKdQMFm8F4dgWipPCiYrUjzddBtgvf5B216rfAp374ncXQ9F426TzIopcEIYiqFG7ohu
z9H5/hZePSV/50rjLpI6U/TW7KcqkLIDClAN+dNIH+6rECw3n0tK0fcySnpMWNlMrk+TUeA1rsvX
NXRHQoEObNbyFBpj6aBhObtFmtOUfEZ16Xu+/6987paiSt72RQn5k3Ew4odchMtYX4K/8rnTZzl4
9Nkp+/5wnxhgXXLDjVQq/zUhIMoCRIkRcHJTVFhKNFhgxQza8KtZ7iTzQ5oe7s/S+ij+quCs1FQX
qN96cw0dF+w2Qw449DsWGrSeBt6uDOvNU2aMVl5WfTLiMKBx6niULQFMYs2cX8vXlhupBkvHGNu0
CkzjUBQuSQ+qtc+b1/sTxZaTN7bXWri1QDO2KFV6WD9Veq2nY5IjE3aIFW8W4bqYGb2niFsRy+qN
vOygCNTWUboj6SOq49TRG+TPtognTTR13B5WxhABSdpWAfB9U4yUz2keP6bjO15S11PHXRxFL7fa
lGEDtCCdAvfghBfOO650QGrfoI/I4fPPg7In4agwg9s8hCcZkFqU+gnKctfs1bUKzqZLxTSr6BNb
BXZ+VLpnW3+HvbqWz23jeezGPokg3wq02VW+3d++oq/ntm+P5CXibbgw8hJs7vtCZM3X7Mj113O7
1ojMPgHNfRWE5ec8/SLHviTiqRcNgdusMSgei2bCNhqnQ6jthuDfzRDnfpQtsGtWiC3UgwGjAxC1
EShYP2z/v0cRnF/aqbCqei1kd7aqnEcdjZ0PY/RJSb78m2Eg5bbUQnBfzGUOLWALsbSTtrGt7Nud
9HehQeC4lK+YMbhgKrgFao306gMaebzj+zWN9WZnzBr8nTfb3dDRESYpHz1lRnHTeywFI5NAKQaj
dblxCxKQHwGEGCj5LmnczDyCChasP/dHsXocYIjQohhpPQTelrME8tcsJjOOg+zA4XRn8tpsBPn/
ZyGuVHALnVuUZIiw4574Nedu98/9Aawetivp3DIT1ux9nBAP6UK/dpNUcBZE4rXl/DRSo9dqAedJ
so6FdhI64Ktn7erzOXNHOk1tYguHuTCP9qH8dtZED27RCnP7KKxoXpssIGVkuyl5RhynFBmM9UkC
dBk98MA0xj9Z5KlDONrAIBCTSoddKnoHrw7BYCFB1oMW4fPlImhDV2ctreAhExTbHMz26/QOCAMw
8MBAsY7XrNRvqaJISFcYdMgRq1VODjpe6K1go64N4loDt1FLMuej09M8mLU/Yfms1w+aLGLyv1kI
AAMRoQUZpKEBjfFGV3IVMEBLqdqQQDf60qVgn3i1i3arUeIUcLenmieqIiVl9aImxE2HRwzhMA4g
X9187gA8BBkDuteClBOhYG7J0S7FomU0lC/aXDyAMSztZYE3vjJXoI5DSgG+GLImfOWjLdlhlJCo
eikksICh3F5kWm+ONlo+o7ICsEMUOCEpxpmOLqVdCcRH+WLgApXPrqfEW69QaMCBY7WbQDPgbbrc
tFKfFpJDnOQlMh4mrywfNppW5KrAwwogA2BKwIJyfkxr5v1shm35MqEKGTwoYSzYTbdLgJ5NKHjA
LWojucAnfMYhrrqmsqqX3HTRoKoW5dxuVwAUlSC+BsDAxnngiQKlqEhQm9f1L+gGK1cHszmhFZDd
bB4FunGymDxOnezIfMTRgGmaG1KDbarpDM/ZK02re1tXYqmCW2hbjqRBAaTuYkR+PgYi+qrbdViK
50wTkdKp7kKIr54SPXezVESvvqIA9TMOGtAgxKij7c1yo+oFmnGMXW1fCK3303PY6vvNE7RQwNkl
9OHtKTqQ2ZcZNGCtHbqjoJ70divhhF2NgDsLjQYwopliBGPZeghoub+cHDWyc7l5pZmxAMAKZMHg
r+I5OqZxKCcUAOcv6rGORk+XNyOgbER4kSiESwkqUlyoy6XQJlWem8FJX4CmcO0TlUVRlJt77k0B
nEk8HFDeyXdjMw1CUq2X0hcj+4Q0caJ8j/vg/mrfLgZjUcZNZ5osicfbvaJVyjy1afpSTJ1nGLtS
33WghnJEFZu323aphzsXiUKyyQmhhxiOW/2IE8e9PxCRAm4xbHS2rNoJCqqR7KdR3ynx1mAAagTQ
fgPGSbEYexZ3MNKw1iaFmsMFQNy+rD17FkFxb9YbGkDWje3CbCxqO5cbKredcrSzYbzovdeFXmjt
h+a4cZqWKniGHDgDSWEmUKEcNOOTI0Jz3WwnTjxnXZOOWKE9QDxRHvs/IL5z7eqxFKXxbtaaaYHp
w5Uto96PRwNkRgqKwwla4kdJztwBcKX7s7Q2DOYp4dELE3KDAxjBldXG2kwv05maD5S8kOm1jzbv
JxVAK/g1KApH8pwPttez0shRPamB8YqOjrIhYBW7naSlePb7lQM7DwoqFSuI14Zx38jHqKs37yVo
AJRBk4G4AvKaM+SAMdR9GalqELcutXbp7G1dBcBvsASwTog5wEFbjgCoPRJW8EqCKd939Sn70NYn
FAffV7IyTYghssZuQMogj8oPopuLwik0IyjjaNeo57H+fF/B7V7C1+sqgg/w0ABX4iKhc2M1Y00i
M2ij80Bnt/zeINxeGZf7albGgQuC1QHpAKorb8yiV8ttaLNllZlkBNQ5qNJOE4xCJJ4bRao6NV4r
EN/KZ0Pu3HTeGgMC4QyIS1gKDVVSN61smtqJG5kQIzCb0v1tpbngSN/aVoAPEZRhbXbR4ZRf59Qh
oFLrMzNIx5cGtM29oniOtf1IGyjOxq5FN0K2Essd6+RzWknlaAYgSnYdMN2GvzevMugd4IQjzsFY
etgyXa3ypBboDzvUVqArhz7ydFH50soy4/WA2ZdB+AHwGHfkClUetGiorCBHehyP+32y3zoA1MGB
+AnJLSi5aWlj9k6djSiyCDTitcWuzjZbvYX8m/uNwOJllukEsvKh+ycrD/c///Ywaw6LIrJzrKK/
GTf/hTO0VmcqJBjy2EXzpGdnbJ8t+t3SN2/XpSJuJ+mNHVFThaIk3JeP0rgX8f6tjQQ94jRVNcH0
dAOvH0GzQMM6Cy+6U+zA1W/qLyF1lVbebF8BEoQOeE5ACd7wfXWAJSmJXoWXWd8V5EOkCxzY2x3L
5LOeseheCb5ubqKyalTrtu/CC57UKT0lIvD4rXzkEuHgo8UpzgN88eWJc/LEkQpHsYPOQ2auE63z
qnibkRAxOCUa3y7Fd2Fc1VSNnSAs7IPZOQeBRWL/v8gs4lmCq/N/8tk2uDIYJvp7tQU6WgTTjCJg
j/Qf5e2We6mCu0GNKcs1JYUKdJSTOrdSt8ZOMAQQUSG0BGw6iEXV5RDGOM2acUqlwG59RB+cIhac
tZU1QJQSxSaoxGbdEDinlVjUcirJIIH9JUGpphxtrtAABFeBAwAwMV6+aFyxHAEjWrUMqyNB+1jq
DvhQN/bgRZO1pQI2wqtVbvKxbhvSkkBJ0mPYW48lPRi516ieqXYnotkCM7g2YzqguCDfQQE+cMZL
ff1YF02cQ1+SnbXyyRRECFbFOzh0iJlpKAPibiF0EYoRG60Iylu/Fc4BkKp3rDgarzB2MwWdNvgV
H2KlrU27IEFDEaU+1OpmZ0ZHnbSMlBOjnrt5yMV6P/Vm6xiBhk41yg5tEe5fQ2sThP7wLK4BknT0
q1rO/xg15dCDcCpoWk/+JYswKKviTUb3pSPMfhOtpFXXW/WQmoFCu11bHobMEgxgxSzB3qF8j8Wx
0Aae20BVpcQV4MmYoHn26qpGycweHYreMUtXSjjDpMt5pg8USkCmg0jWOY+3lmng2F2PgnOKq6Sw
0zCEgn5CvxDwjm9/rS8VcAdBbss6idk0AVHuOR8tZ7s7xnDoKg4ZwtJ4S3PXj4zeGnpELC3QyvkB
bab3cyV4OKys9EIDt9KqTnvC2BECIr1OLTqfnwRbaWWzolJWx+MBbQWBJuRWWW1jVCjIxAyq6En/
pNPttsjAGx3luEC4IzrDZXVzsyUjVQszGJIv9idJe928R/FcA5WQipc0s+LLkxyVSlkMPVYYFM/a
93j6eV88m13u+rfQGhVvcws+683NE2pOns2VJAXmd9OgOwV95yv0/C0dUeR+ZZnR65Oxvjvgj0VE
dDmOWW1kqU5nJxjC19o09npVnbJws6+nL5RwkxVq8pyETElhfCoPmYgKme0UbrJQY4ICEEZuZ4Lb
aTmGdGjSOe6JEzDqMsv5aZo+yR60L4myOQsL7lusNjDbaLykgal1qUk20fQHVhEuDZ2ODbw+pdEO
ease76/+7dHAkxe3A9xTsIbdvObQJMGYS5p3l0L7nR+N6td28aheZjE4MFWhanA5ir4MrXEs7Pbi
jJ/taKeU/1I+Z/1INZda00J+aO+sl830OI6JGnUQy7Dvh9fHGabBmcd5JE74MskPjXFoN98NqFnG
1OPtgF7ccP6Wk+PkBOk4K24u9GSZ+R6k0futs//mv8CN0RVEG/jIvaROBGGgvL5YKnp472Wy+SW9
lM/5GJ0cmkRHczqgy9OPuRsXtUDBrW1CYhqxbvCKYnrgZixnKALphVzQrL20w7dU13aThO6mCNzn
tSiQeHsOoIk1s1eARUXykv1+5R47TRMNRtV1l4gea8etRcUxIvncLRq3VIq1DvLRYH203Pj31pVe
fj63U0fD7q1saLuL1IU74/tkiIB8K9+P3DQjkwRwg3VVXs6PObRVTWy5u+RF5DYPCnjaNo8ARYJ4
MSBnia3KQ0LKAo3h5qnNLkn+tdsX9Ntm8RaOgcPCblhgjZv/2bQnM6+q5NLbXosycoEZvb3bwHp6
JZ6b/ziUcLOWEO9lxvf6oej/5edzt0GWtxqRBshXAfX+UdnR4f70rH2/4eBuNhlRBqIly+WdJkWd
ZylNLlm016ejQvajqH/Nyg6yNTyhTbQxASUEXzip0zID72iUXORBRq+ph4Ze7o/hVgEaciJoiKAb
0pVw85ZjGFoC3J1kFBeanomrd5u91KV4pv7KQkxxmgDQBPFoPXUwRvB3K+BrRqvcfzcKbqPiALYl
QljFpXbLxJtF3dbYRlw6MMtRcBt1JukAfxXiM31yDf2LtJ/6r+h1u/k0I05ig5YNfh5KWPnaX6TE
AVqOs/HSlOiQmKHJ31YeMFBZIEYM/BtCC7fptzIzLaNXx/5igoL0nKnB5lUAUwZC6OAxg7vKP3pa
Ccx1NJcHNLp4KnNnF4XF9nVmnioSY2jogzQAd6LjImqmqXWmSxw/hsfI2RxeAMHBlXjO8YqSMYxC
CvGq+drnF3O/bX4Ql1cBCgAKA2T28Ig510XP4GfntTZfauXhc6actkqHZFAmv2UwkD/knPjetmaQ
O8eDH30t7X1YC7Bo/BnAFb8Qzxm7CCilBJ1SBl+bQOrSfVV1TykP0dagJK+Gs0epHDVKaEAN1XcV
OlaJOoXz9o6XzxkkuK6h08aQXzhINEwf2kzgn/KXAhQA84HdCfjKSr8PhaSRTMeB+kp9URzPlnEM
zptX+loFn4sJtUhKG0RgfEV1m3q3sRc42lRgBLBEaAIMjktkZJY2O3G0vk61nPq9fLSLJ2draJ7J
R6YI8UGWigEcYCm/lxql7OKI+gjCoE4qcbdPD3Jgb4hJ8DfCM13KV8M4szXwAPgJWgTETurmv+7P
P7My19cBBoAIKp59jKgYKW5ugrqYtuhHMba+UT1IBABTdF99wG2QSpf7ilY2K9oVs2IvuF+3NOhA
lGQ40WhEGZsuCT1FcDmLxHNnAa3RwG9UQfyQvUrDd30r5vptnq4+n7uV0ymmxTBAvix/Uxo/8e/P
zspJA74DwSkE6RCIeevBfOVb5FquIQiZo5l8fVDob/QrLHsRt86K1Vvo4PZSaaCdBfor974SeQRt
mbO9U6PDrsARXlkIcKFgy5qAmiKtxJ2IJOlGZ1IxRerZUvabeWOwDmhgYTMELjJKDv9KmOPOMMdG
bfzuIJGLUwnWYe3rbVZ0iog5iiR4HzVSlbzW27rxM7ozMs8YdvfXeU0+Itowp7AYcIu4Sz8fqCXX
NG19Pf6QnPr84d+J5y59krRGqbUQPxkXI3+tBYnCla9nkHoW/kJCBHZvaY2mPJa6WJJbv9E8O9mH
luC1L5DPBwjrViriiED+kHo6cQeBMV05AEgkIE0LoDi4gvk4qmaPWZxXUuGn46lPH8IKnbLOk4id
e2UQLF3BSG/wFrF4oPtsF1U4oB2TX8VPin1IRejhFVOxkM+tcU0l+MMl5Cf1WXU+1smznQomSjQE
bp21Gm3UtRgqZDRT/2Q23v1denvngK8Ztxkw9DB5Nw2k0MRVjTpTG/1Yd1X9G0KbsroPo5/z7/t6
bocBPbjaYCc0jT0Ll9u1m+PcMsCs7JfJKd6nzWYnFeXXYKQF4B3kT3CQluJbtY7RtbSd/bH/E52a
rTAe8EMAVqjAxAG8gL3EmYqRGjSVQ4f6LXgCtNdic0r7PwpQuYKMObz4G0tNKWCsRjb4Q/tbtX5v
bCbKOoRhjTE1QMMC7MSLb8BRmtfSBB8+JLv0iDp2gS29PQhQgNnHMxBN4pC/WM7/YKUhsvL16Bup
4YaNb8sBybdChjEK0May7BRopWDxuJxFBnxhYqGZvd+BQQw9TjrBM/bWJoF2iTGL4yAwmkxuj859
FgGQl5u+8dTKX+wq26dOuTeU1/tH4Y2BcennQQ/azyCICi8Dd89ysmaiky6qY8tvIl/5hVJlST80
f+j0G6U4p7AUPBxWTh60sTof5NxukwpDEeH1OUFbH6Go2y/Rpvf+eFYUYDAIzCMgaSGuza39HDp2
KY9F52eK6X5Eh513yUe4CtEw9Fzm72kKfo4mirrOBxxkp+7BPiPYvMw4cOvB0qmIuKlA1AO/sFyP
sZStGDDozjcjNF+PP3Xxp7b8YL+gHU8qYkldnawrXdweK3IpcnoCXVKJN1a8k+qtYACcEtRrAGaA
ahMw7vKUZWOT5XD5GjyDfnTmMbSO21cb7iTMiQPIISo2lpMVDl0khUnKPFe3t/Zmu9mvwedfyecm
qFSi2ehJ0vvF/AE9pzNLkB9+y3Lxqw30DuLb8AxuW84YVBpmsAj3vgMW2ULfy8mpPU+oR+zkVzPb
OdlDkT1WP+t6V027gXhJHjTzR7igwBvfn0qFHfR7n8IM0tVLoywdp1clrfcnq3Jr6ZlK36f4eyI9
pxljyTA6f44+qfHlvtoVW42djvIRgAjgf1ncXRlqldbkaYTz+rX9jvQHkhT3FaztceQX8fIA5p/t
9eWwhjEparWaGx+txaTqKG0FQWCHo0ckPCuEu+C78Bi8ViFxHk1W55OSuKPlRc1WhBk0sHseDyfg
CBiqaTmCZuwI1Sq8bOIvys/5x9bpYRlkcGfBlAFOwwMg0hyw55nQ1LfSQxueQpE9vl3fhXy+9cOY
T2ZoTG3qT/auKR9G9WiJAte3KwwVKBBiGD9kY3nvPdRGS8mbKfXp78Q+OIrABqyO4Eo8Z2Na1Nw4
2TxghhSXFu6ACqStxI4ojESZCJYWIRfkLfkUlK5SXU30GiOovJB4IPQk5JQSt6Kb31FLRdwZ71Wj
LvQKinTlbFcf24ftmwkNY4BFRYUNosCcTzQODa3VLnvbTH16EPF4sqO6tFD4ehO9v5CFQuSR36vN
0AERZjSpL6HBmHGUnrUfoG0pRNQwawsOcwQHFXTDiPVzLoQZ63WV6Vbio0+a5XgqOgzTw/2JWh3J
XxU8LXZSKrlKTTPxw2KP1S7Vsx3vKNlnQuNx60Zizq40ce5dQiYygOov8R3F7ZJDRg8TSJV6wT22
dgSvtXBnpKna2i6onfhd7A6Di+6A9+drdRQoQ0dZL2K26IW4NIGpbA+SbEapT+adprjt6Bb5g1H6
97WsjQL1QowkFo34bhqn6Uraa5NRFb6loQDwQLeH5bE/GTUXzgYgnnxFZpzpqW0meD2rZN9YB1vU
lXTl+1kO3sItpAHyzMe01bxFYiFpc1+Nfv0wkp+bZ2chnWm/8g/iuWkAeWlyP1I/p5a/PW+Eb776
eO6W00aEkBr4Ar4zvzp7M3u5//Urhxp1I6jcAYEuAuc8AfoAbo9w6trEN3pY8YtkXLZCgmDEFxq4
AcxIvattzTTo+1zfD6/3B7C2uNg7qoGYPIAvfA47mdLcGOco8ZvkQFzERe6Lv50fVt6EJyDDMyGI
yp0ws20Lswhh9LTmFFUPc/lBFhVerniY0IEkP5wkoIPB77bcQbh8ehQ9wxZ1X5Me/U29oj6O3cE+
DNaufY1jV90e2V5q5OySNg5zN4zQSFn1gldNJwuNVUXEnbdLoyMZjETSGyEwMHnLcUl6U/ZRLGW4
lyJXIZ9J5N1fnFUFaKiuAc2OnmZ8MfpMBsfWwfzsS9UjcSTPLvrjfQ23FxKGAKgrdhYCoGjTuxzC
aE0qGqKYmd93XqZnOzt5qrrHOYl3Trx9MAAW4oXO8kuA3XKqnHBG1z1pCP3yudH2lSW4WlfmCjgV
dKxDdAGBAN5blpI6mSoqR37RPpS7Kt3s4qA7AIqekNpjNTd8kV6hz7Eig9vdr4cfGSpWBEZ25Rgu
xLOL8MrIgoaoitoK4tN4RxJnl5iDZ24ljwEWGUVbwJ4bCGIgFsM2w5USpJoosVtaBrLulUXlTUXk
GcmpUzd7BUs93NtOH9Mql3rosZpgqNxp+H1/094utQ3ENrvowLSDEAA3DsfMM0SM0zjofpnmh7kT
uAO3TgdeRiyMhK3KMJ7cRu0Ta5ApcqCIEtvfTHk6JJ+lqDmaWv3t/jhuFx2K4G6gCg07Fnxvy/UI
69Se4rwnfit9LvpDOB/M7a4BHhiocLMQzUV8nR+LWmoOmkpLYRCO++pnKcJNrKzEQjxnZ/VCr0vV
gXipfrV/Vp0ganhrnVBAh3ihDRg93vB8bq9o2kJt1DYLQLGjaeBC/+pkgRl7ZLvxANYZcAAWvcfZ
0LlxGEiTWYPR5UGFpkSGKbnW1rZ1OHsoBIAfAnOOqI/BHXCqa7HZ63YRfEK9tTuC0Of+XlpZiYV8
7kxUDlr/ZhUpAn3e68OpGARLIZLPnWmkEQcg0/H96nhKx4MtcENWxCP1Ay9EA7gKsEPORQDjZNHk
SpUFkuOWv7YyxGPyF9K5E53qrV3mZpEFgHqCI7XVN18OkA/wPytLUpEn5iaf1gNm3omzYAbsJvEm
ERR5xVAs5HOTrymkSzMjygJL3zf0MM+7XES1IlLB+YHjLA0dWq1ngYoWdWhRbB+VrWxTKA8HXQLz
/1hzahi+pbnr+yjT1KrGLDVns36oh80ewFI+G+LV9WYYY1hOY5kFZD6BtEwYdL6doqV87giXYVLP
vYM9GuZepXnUec62UjViimAc2OWD9mWAuHMbqSDGoE2Ahfh47CL2Wop67N0eM8jHWxoFK+A3giOz
nCIrCss8zEPTV5vn6mSK4GG3Nyd8YSAwUR+OAgac5KX4rM76UenJ5Gde9LOKDrTYTY631dABuIXA
H6jy8eAFHnCpI0dhr9MaVPbT6vM47jVnsyFdyucu5RpskGomQX6k+VX3WdUE8m/mCEBJVFWpSIcC
/YQWkcvvjxSKNqyR2vsyugOWums0kStbX0L6+/48repB3BvwYPBAmXzD+UbrR8mWAe6JAeppqZfX
XqVXIjjazZnAKFByqzL/AgWBvFtMxt6q86Ts/bQ4IogZWZ4m6mZ6s2ehAlwriMswPgDUQi8nLKF2
ZtqDjkwBOebd6cv9aVqRDlQPCPDA9QVoBl81bLeoAJCmfPKnR8TIwnr/r8TzzJwSpbTNZogf7Cfl
2Cdbb2UGN/z79XwSNymIZjYU4jvpEO4N/fCer0eADxXVDNnATX2WVcgSmurk0yelPNHw4b74lc2D
r/8rnruWM9UklFgQP6V7G916ko+xiMR3ZXnx0mFF1XCvmdlYbh5Tiqc4KWvZj1vi5o+TI0qfrYwB
ClD2h5OGRiF8eKYrR7Uapkj2C4O4oaS5Y44uMYPo6bY2DmiBg8HetoiBL8dhOHhP4azJfm561ejZ
ovT22jCu5TP9V3fnSGWnikbIb+VPefy5KA9zfNq82gy+wrK1GmwSD29X1Sqs5ZTMiBXv4+Eh1Nw6
F6Q5VkeBwljUCgGob/MPw8goIl2p59mPi6Ma7mh62tyXHblaRu/F6pEsWHGez60hJjqMp+bsK41n
/p5FHGIr64yaNg3VEIBKIibNHYm4RI+3WGqAkKh3c+aZW2uq8PkL+dztWY92h4VuLT/N92gyi5Yj
uuB+u10DZE+gBhEG7FZQ0i13UjNnelfRWPc1PXILctDjPTF/3d9Kt7O01MHv1qGvmwb5Gl+JPec5
qjebPYhnD2Y82FDiydcY2shNl+Voab45So/trqxTQWpx9fsRAYMjg8o2PE2WcyTpZVN0oan7IW5k
W/X75B0jQFoUyALkdhE95gx3W8pDJ/eD4mv1ZZQ+0+P9+V9bY9DOoKQKoTDGTrL8/rntbS10ID5O
PtezO+Xo0X2+r2JtihhYCAAoGDwAxZcqMnNM8mRoVCAOT/L0Yf68VTxQXChAhqlgtLF86MUyZ9ts
ES85y0mzc1MhJ62Jz1ukLMGDcS2f26GVQuOkTSB/qv8MmrXX1W4/ZQ92RwXH7Xaelor4eaqJplcD
FGloOE1BpBzP7vapgqGzUfLFEim8i5c6w6CTmBjn2gI9Wde58nsUIMXHaFWQs+R5YSRpnOYUdXRn
p4l2siuBd2PzCCCVEYaAYR9gCs4kOUoSGQo15XMd4op2HUVw2m6PA/zfK/ncYkdhN5r1CPlSv9Mc
T0938ev9Eaxsp4UGbpWtOHXisIMGtM1W0L+UuuGvRAR4WNlKuHrgZ6t4maiotloeOYqrTbb7QT5b
1qcs+iS/Y5ZYssFklVaIonOzBI2JGdaxcrbsU6h61ew6l/uztLYO1xq4WQLxrY5+x5Fy7qzYdYpT
S5D5+XFfx9okXetgK3XlKIH2cUafeuhIddeavFyEPFsdA65PQDMRKbyx3OEENwy0t8p51n/o2ZMD
LBgVOGKrQ0DFAfMwcL/xDAx5OJQOjQrlXGXUpSdb3+7EIM99pYB74qqFnBp51yrnwXjtD10rQMiu
fj/uBrSFhocEcvrlEkzDHDdG5ShnGu3t0Mujd5gLZET/Xz6P8A2LuZ5IairnWDkm8UO93ZfH9CBO
qOGCANaaf3LikZCFlKC3CzVf7O7ycn+DrpkKEM4w/jnEmgG5Xc5OJxezFtWafJ4MN+9B1uuC6YmK
qttXtSiIl6uILLCODZwWRMzNLJ3lczcdiuFzNXhlfRK2zlhbaRTnAyuO1m/IXHF+hp32sTlMsnxu
2n36mEj7+1PFpoK7pFk5MioCkALF45A7y2lKnVZyEvkco6tjeZD/VONx0g6GcglFscmVY42wHtQg
pgefmOfdMKshakgeyWcaHs3EM6Ld5lbmjBHjWgWbzCvLlBXSMKgTRkPSoEW/VREf3cqSMy5GGCYL
fzSeD0MqanA1Otp8tq3KlcrORVPEUXlKY8GqrE3VtR72+2IcQ5E4qT6fJX0ftTsnP5Yiymy2b/iF
R4UmOD0QjMajmnMIRng5Zac78zlUHqbxEfUs9MsgolJeHQdy0XAv2Uvo5jHadGZkUXk+T8qxaY5N
cay2h8ZYwRtYlFH0jqoH/q0lO1SydRCMn81dkqU7fS63e5coZgF+1gQIAWBXbi1IG1YU/t90nrsd
nL/Uu38AV7YU8EpvtLc2O4HcOvRETXFVyNq5NQ+d/cuqIsQEDiIW4pXVRtQbnXFAroekNw8fpAgy
zXWqaOcke8q7xmumGEiyP0Xp7IZQ8LJbGxECZXg/4u21YtsbVY+ybNTPdtLudeMRTbq13s02M+Pj
sKPI4X96+Lhiy/hq0SJaPw/2sxXXbr+54otTwDmDldThlapBgZw+ArORJYKlXzkd2FQKNhWrboVL
uDzluUG0Ek01jHPZPdXqqS6elG4j4cHbHCEy9/ZwAXiG27xDGkZzJ1fGOdbbvWIP3vgORweD+KuB
u0Dy2O5i0yyNc5Zcxv0oopxYuZ+QiwDWAVS4DF7LiY+VOYqLStHP/0falfbYqSvbX4QEmPEr7KmH
ZEPvzvgFJTkJsxnM/Ovfcl/ddxqDNiI3nZMTKZILD1UuV61aZaDLQvCkxY+2cUrSJ5Tdbz5YV/fj
nSzhqh3ZoHXISGk+bVUnU12rPLTmXzwlZxMSNr1t6zFhb0Ia97e8P9YLIwtmKJSEwCsBF8X8SJlj
OUh2WWq+VF3K5HK5b6tWfBEUlSHbAaAUuLPEgERKjCzPlRAKkTnSj3wL6bq2/u+HF/aaFq0xxlWs
+Z2GZk5uUz9b2kaygPvFwq03m4GwxVaYB32XYwYhPSOAXNBDRC5UOgK4UTiDsd+LhmID9oeN4D+C
bS9s1pfpkGr+wHnejnG7YWlX9wPUhxyShcyE+Fot0gFYQ33SfD06l5ljb7Hjrm0IkMc4UWBmR45L
sB5oYlBZWVmqPulPLT2Rykm3aMfXLov3IoQ9z6K+z5BjUf0IhT3TYVAfi8hNd5diwZLD5eQQT8CZ
FrSyfRBKRqGEqq/nbvSl27rD1/YBHjQhSF1bKOUR1qmfpELRCFPxYH02y4/6FuX42u0NrxlPACC9
EFgWxm903UjyFp/f6t8i61OWnwLUJXWfiP31voKv7QavhOGeDre6wpOmUhELnzoJ8Yn6IbaP5fSg
sQdliw1hTQnfSxHUQqHMSvIC04ltdxpO4RN4o3vzHAcO+RMEf3HJckgKoqh4EC7qqsMKCatRyrD1
9bH+hyaXTYD+2u7zJDMaAeFVYItE57meTYXND1env8ToC7zVAm11UwBMfONcghIKNivvRlJ2iHNj
BofwgyS79YdhC3SxpumcZ+O/MoRbyQTnoiTZOn+Pf4+GU6Nc2u7P/bO1ukzAvSCgw38MYdeTtopz
ogeKr0qemTyi1cbe8dHsCcFyONNwpVBFP7/6Aiaj7Xqvw5EuMqf+0ctbWricAEC7YMqDwQX0Am2r
5gImWcV7X4IPPTxNpeHQZjdQkZdAocqHQ9A5wlYI6gTKONRSqsOcJ/LRGlI3mjauv6UhQU0+QIQA
Q8IzXBT/hwG4qdM21/yqOUzpN9RuI9ssh98JOezfDJ56UVFOAoZK0SKyeozQlqTR/ODDYDwG9OFv
hkd0ENWNwEaK0eyhUVmnJ7j45PSpA8Umu/3F+PCZkefkbXVFIHVNwTsjxcgosNHNunOj+vfHX6ob
1gVPb85exLGWgpsWmdlgJXakI5+AV+sF7D/pljO1clo50wZ/WaKmYdEDCBCbMtQ1SfZPgSafi3gv
RS6edtwLBO8/SMCRJxTUWS+nWiooLIbGxuPHthqO95do5fs5ix0MEhrboIWlcBUpGk2KuE+JL1nf
Or+t9u8w3BcTuwBQKlxCQdcAI8h5V07ig3+37D9r++PwiEf8O/7icRpm1DRqi/h99GcsnpOhcOzh
vH+JYJA4CSxQtQCdzQ1SrYMYRld64qc4QPF3pm35r8tjilABYitwnqAEOKtzAXIzgJy1TDpfyk45
SvViJw43DMWaCJDC4NYE1QNZRFeY3qSob5Uav5oukeln6YVsEQqvijDR5wS8wiiJEdFyrI3RYVrT
Gl/JXA3tDBVHtzZmsbyiYePeaogBu1hCbOooVYegMns/HL6jem5IHsvJtfYnCUHrgIQI7DcS5oCq
zLdDHQs9kkej920w5kdl7ES7swoQwFlmDXj88DQFnbNzkiCpHQ5++TUJPmlbkIWl3zcfXjivaPKt
Wl2B4eUSWP/oYIYAy6lOb6hOUzu53R1kaQMNs9wYHv+HAeF5+qUVIXUUK4YUFj5a4Nq96mjJMQ6J
W+7tggufHHcRimM44TBeAsLWAJlE205TqF84BnDt9ia2fXlzY3C4/ioghqgfE596QEvSIZlG6keo
8j4af+zRUZXjVherpapwKW9ZN3D2L5pMISsTTXEHKSkQmQ6pImfrvccXYv4An0kQ6+CKtMt0cLdT
HyxQoPBJtvhvVscHhwhgK0BZgZRgriMRI6wtkZ/0US2YuyTcfXHDSqHdMVBcPLoi+jUDGnoQPUqp
L/U3M/FNetyEoa3NgN/Zb4x3vGBwPgMNvTHyFjxTfjFR52GMthyDtT3mvY3QZg2FYooYUUPT7MRi
Y8j8KHOpWV8aZbxU+8E3MOrvhAhvlqlNWxYPEELlg1Q5wcvem09/a1+JxAV2A27UfI3YSNouaPLa
1514OGrS4S+GB5sC4iqIci2818gGJ3NAxxJxrhC44S/Ft78Yn9f7wnNFVkEkyKylIBmSGuMH5ef8
LCef9g+PtxByCQCmIicivITGoqwSiu5eftwexlfaO7uHRxQUvhnMEBoBiMgnzQgUdEBTG1/+PrDH
ge6GJfFKzH+HF75+qrBeUYzhW+MQeZO822nC8HDNAOYFw9TiFYcC+KQxwdTgh9+19hsBdf791VlR
L7AXIRsFKDjg2uLeJqUlVdGYtb4s1Y6MR2hWHMytCMqKjYAQwHgQp0HUScSDm7EsoeAmb/1cL930
GMRb+fmVe/ONvhUINzQrRGXPXMGKAsQurR40/mg8DeVjPDyNvIfbhp6trRUwEnDNwKVrIYg5l2I3
rAoTCWs1TrkT0t9M/a1KWwQja2v1TogleB0d4hqF0WGtmP61clu6ocsrc+AQWP6OAPoZJK7zOQxI
4dStrDBfCs6J6tbT/htnNj6X/y4VrJSylRc6xkdNsmS/9sSdtvg9V3wLOH2o2UKQjLfFErZBjXJb
Gay08Rl2uFbGg6Z+ZfRloC9h++W+dqxsBq9jAAcarh8YVuFekFmttAMta/+rYvvZuLFWy9F5+TNH
DqGSER3MhfdKi8ZhjRrLml+fCLsEzQZD9srwuG0Q6kNmk/DyWGErJlUvIzoQPyxDp64TZzcPBH87
AHsGTj2UKC1zwbJkDok+IjwT/n7son/2rr0BmgkMbgNOssQMZV3VKErS6f74IWMfg3LjRb00GSit
RRQUdSQQsugtnVCdxRpVVJ/VTqS7tX0I6ovebjj0K3sASkAOoIPvggtUMEyWFYIaMGCSbzq0/hIF
n++v0VKbkWTEG0gGRynIqxfY8z6yKqUqLT/umk8taIhoTQCWlD7dF7M2i/diBB8vznRtzM0KndXU
wlEmpxt2v+SwETzzBKg+TpPYAbo1GpRiKthrrf6loj3GxvfzVZ578Ry2jeAP97TxKBGMUkAS1aCF
qvt59itsTuVXuXge1JM8neLhz+6lwn5zuA14aQAAFUQpFhqKpxVBqOwoh4+7u5SiNQZ0DZQJKMc0
0DlBQIlPOommTpYMn6pOUl6arRfVyk7PxhdMkhXLySgrsekrtzpIHStsN/yNFQEI7sGZAVIbL1xV
mECSSjkby0r22WPSecG4G0BgzIYXvr9T0UdPSpnsp44ZOACK797d2fCCIpQEvavzAcPH+iGJ3HgL
SrpilNAc1oJVxXMWSyScHhQiBUmQAhAm0z+F+hxED4F0susNdVjZg5kU/hXv7mh5NEGDUgHZRvTf
heylwen+Ki1nYeIpi3gkZoLmEqK6takkaxmAbX6fAeVyrFrAkJxp6+nM12Ku1JCCkCcaDvNIiWgz
4j5pJzRBGX3TPufTVRqv7VbRxHKheCYcjIQIlYDqTXx7TqmaKSxhxcvVqjUHdmW3MqBOD9/OA/fc
WAjuBaCMSJTbUfGiB9SxlNTZn6JBNAncp+A7gscKBpf5Tqu1nuS5FdOXNgN1yCnafZBmw4t+fRpU
uFxNDB+pnzgVRvR6/yCtrb+ObDGCfHggorXd/PPjoY6VxFLyF1ADOWqrOMVuRAL6JRr6WwoLDphI
paSGeVaPYZ6/pA4LvhbF7msNMR3gCdEgDm2B8YCbf/8k09K0Brl6USkYaJmD2t7D/RVa3myQwPln
4cfg6hQdVKoNSqMUSgWuLDeSncJ+ShRHzp9pgi6fu7NxiNwjn4scB6KtcJnms2kbiU5yPlUvB2Z/
tO1D27qGowy7dQJSoA68wgfXqEjMkINTl4U9mgJouXwIJttl+wvq5hIEn2ywMjyqB0jIWur2sXzo
q/P9XVkaQEhAgoPDCeHWq/xcvzOwNijL08KWy5cqfcwLhHAvrH1stuAuS+2Au4TNf2NiQ4JOMOPh
yIxygo68sKZEiYmDctYNQ74mAVmhN8DfW631fB5mlESDHVrVC4k/0cLbzUEJhj2wGyFjgyw4Xo2C
+ZOCYlKyOM5fxsAbEpfu126Mj5CPiQMF91vEA5XIBpl2FmToJg5OMZ04jXTZvdFoJw5vBoUffCeE
x7qix5MxNpyLSzuV0gejfgTgNqs2vI6V48Qjn6glRoEmZ9ufb0NgKFlm9R19kZy0/v07tX/VG0q3
YkYQAUJbF47bh7EVDmyK4PGgNzDkkp4+J71+kHrtUIHUf5CdZHAq9vX+uq0crJk8YUZZVAVdnUBe
F41HQ2uO8lbyaekdIOwNDYSjCVd50Qqyk5NpSAcQOAbVyQoiR7OcSttQ87VZ8HS+CR5KDkURvMEQ
nNOUBkrx0o7fVfX3tIXgWJsDAq7oZAmfkAds5vuuZKbZZpYKkssbaRy7fooz//4+rJ0sbqOABcNF
jRWbS6hS4H1rEM2+FPlRo56U3JBuVDaO7+oygeAddgTBb+RT5kJQ9V1aeZPSl8r+nd/aZOMsra0S
T7zj/K6h2awsAunUpOcv5fSb2J+U6rM6/rm/TGsiEG36T8mgsigFKZKoy8YqyF+q7tkyz91wUIMN
T4Tburk3iwwNQk0wJRxVI5b/2lVDQL1Msxc792VMIflUqsQZ8Z8cvN6fzcp+ANeEPkjYERSgLJR9
yHGRdzqMlvnFQAHqxn6sDo9GC6gwQtgG8a35dgfjFNRNDAbE7DVu3c0OSIuFUlGLgwQ8guL4G2JD
8+HD3OqiKZCrWz9cEUByRuVU10ctOsvhbvccAkzOfITbnAcb+UzfXeNkKPu2rtvyRvLcPZfhFoHT
2lRwN/GnHrjkFmzhxiiNamQ1GF8Br/B4AKHWgf1i1Y+o+Llzy/lSIX+AFyU0BZOazyRLk4YMVKtv
BhCMx3yr8ehiy1ERgJ6ySPPz6uxFuYbaSn1NjKK+0foiyY/K3hQL58hFHhm4ZN6/Q0wmszwNOi2L
6ltN/oRHQje0e+3rUSsNGJ4OvxbvyfniTD01rNRQ65utHn41u8mJ8PHvR+eH4N0hKtvcaM2Y1Lcq
/+EaZOOFsbBMwuj8Yn83upY0YYeGBfXtezK+SN/79vPegwMICuKjqExEKRyyN/PxEQqyiy5s65sS
H4v4uEUTvlz6+fCChg2ynDGaYfiWPcflp2yLwGRlfCAskdtC0RVuabH/Tj+FaTrkyXDrzf6gF/VB
/bJ7fdCPDT4AaslBDCXissKAZZERt/0tsh0WfYik/eMjxcf7N+LaWfJmGopRjRYKrm7NidklYq9b
8Th+uGf3DgiaYEuRXEeIA3BgYYOnPM1G1Yz0m51+15NbjFou+bQFCV6eUoQsQb4CJV6l59SDEXVe
sXZjL4QMh4blx2iLCn5lq2cyBC+ja8wGLjpkxLF6iPvPFdl6N3JdEpcKGWQNISH+JhLfv1rRtnms
QEIZHXLyEdbklNHf8viAqsdU7h7un6yVNYMXAPoD5PU5KJX/+zvNlkHGmlHQeN2sSb6k8gE8hWgL
ft4vBHQmoLjkXWYhZy6kLDUlCPuR3Mzuy2QeO3IpdpNhIx+LNwUubVQeL/EhaOoYmGGeEqjgQUku
YePcn8LKviMHhWws8H74JT7ydISpScQoueXSkemuspulkycNkITiD3r0HhU1PE/lwE6Zbd0a/Wf/
I2LZxvev7PP78cWIvsFM9D1BKPWWlR3vJaGBBtHYItdeWaSZEMFpUupwtCIKIeiEXBkXaeMYrQ2P
exPEMvD7EG7k//7urKoJm4C9NEy8Hh5/h9aGJixHB3wdryzQ7YLaB7nr+ehoCkokErfk1tRP0oOV
X+4foKUFnA8vrE2hpZrKIgwvl8+2+dBND/14NtPdeX2UM76fhWCfsnzqy0xqyI1Ov6bhNf55fxZb
iyTYcbVkZYjbgdzK5pJ/oGRjh1cXCfYI4XbYPsRL53sAQAI14lLH18snK3XG0tF+F/behDWWCO9D
QHfR3hwPasHkBaUSpWWCyy4fNMceC4dWG8q2tkrACKMBJkKLeC7yab47qCD4oXmc2PoNHVycGOT/
u5um8Sm8E2DOBRhJMSUl8vq3lnRObx0Cudn7muZlsaANwJsdmRXImkuQqo4gvqhqt88lOkYbwVbQ
YW2JkJXgSHwErhdRXtDXpzEpW+PWF5lbN47ZSxubwNdgfo/CD0A7RzwQEXtHa7b5DNpUi3BPN+at
6z9O4cHOH/pz/WLT/RoxEyO4xlKepKFtQUwZH7RDuLs1IlwmJLiA0kZEA2BzYR+sKRhRBtxot4gd
WXdstgqV3+7e+TIh6IO6NmgEuHdwqubLRCxqU2rJwU25MlN3VBo6gf6r1D7ZceFKpau0Trm34Txu
aNRGIF0EQCegnGLEKWiNwjKHMrhFYXgOJOnk77VSHC/CaySQtgAoQtC/Im9sBlRK/NqOTtMcJWMj
irI8vBgfPib3NYGoEdlHUt2I8pak8WuCZkOg49uvHBgfvSPAG8n/L4ay7LZs5Qw4i5ui1o6Zn4HL
+4sFeidAOFUsGLRyrCCglE/sVVZ3Gw/4MXifIyr6VpkpDC93DWr4y1C6Id6XlsBDbqSIluuP8bED
QPpxj1IMzqRKKDVFH0i33HyiyrnfKoxdOktoFfqmFBzCtjAdqtQgiqbo6as1PVD7NTFOdNx9Cc1F
CGaDDpUutw1E6NIB0bc83ItQgLvNI8YgQsJVt+BmC4G3THVqpa+a/JA/FltsFis7AIiIhmgPygjw
qBK8ma6Psj6fpOSV/ooaN9/NXYevx+WM2wclNqBbElYnrXI1r0Y7fUX7FNQnFF/2Hv/58ELEW+1q
ozE7DJ/TJ6v9UJsb53959czGtwQ3BpR+VtppGF9p3dLMwZrgpIWTxrUbW9mGX7lyVvGgQtAEWUBc
2WLoZEgMI8rsnL6axqei7ZxhOCvTxnyWbhkHx/0rg5+Gd/5MlTMk90vIkI5lDzLBoxImTnDcvSkz
IYJbZoGFP8gCCClQUT8lTxPdrxII5uLiQTMbZHzFUtueBQYNgoy+fmbjhyHZC8FDABdjIhasoCfF
AuiXZl09hDQyb3n6sylcsrt1CsYHOhRVZ9gLpIOEPciKLkO5XGDcBvkQP2x2e1pR6NnwwuqnEppZ
ovuycevi4ZTFtyIdNw7RqgTA45Bux5Wvif5YpsbG1E09Fqg2nRgsE3q/IWFFFZBtwKWDaiNOCiAY
pSRA6025sswbuBC76mikp2CrTd+KJqD0AX4xnupvKjfXhCLWNbVgnXUDXtLVko+F9FSGtZvtriZQ
kXpAXAb82iD1R3J8LqfM4ywmVmvdwqR8Ch7zTRdmxUTNBAgWNlKjqB67wbqlf2p2iOyTHrtmdjC3
qjGFBQN0mgNS8aRGBgIpcpHsI1TtLgfZFXmN9aev54I+p193mY3/CECtCxInSKIsbqKMsQY09y15
lbvwYKJrcace/jcJ6nwvWN4AehFhCqiMkM7BX0xARUEBHnRwZeDPCJdRRPHQKpiC4TXpHCfRZZ+z
yhcIwWnOoYqHFpZI1OwEqZTIGLRXov6xf4Tk8/3VETcYvbsRmgaZGRwmrnmC0tkya/M6LBI/ig6l
4tSGT9JDTzaCM4Jqo+oLL0UU1vAgInB4ImKRFYRZYV9FKBx+UOrXpP48kJ3r9CaC3w5YMQvkY4LK
pUpfwSuzQj+oT5Zyo4l3f6EE+8enYML4gQ0DZb1ct+fHiKJz9GhPYeBVSego2qu6s+XmmwC43ECZ
I0kGQkFhAhmlraQyzfby/iifzO64//vhs6KgF/hyToA9/37FKs1RCXXby7qPz52+rzPY28cjL43Q
Fe/lugBzDjKhilyYNhpq4Wb40ucbL56VYwp6eQRw+RGFopH51yeGlJAx6kOf6U6Q/CKGq9pOHW54
9etS0L0aTiviGuJrPQ+BkZoGOfRD9ZGgK5/uRvTcbD2fV5SBw70Q/0H6G4ljUeVIV1Yd0qReVuvO
SIA9edhJBMC3Aw84wHdhlXCWRDJ7xQqaqUYq1msaV6svm221VhYK1SgIs8LpgIsvBltzObbSsZFx
VgvQffWObD+W4Kjud+JzMA/sOuBGAPgZWChLOLRDZumhWoe2N/1q0mv2ue12n1sI4HS8BIw5gAoI
1jXULVrroWV5NHwGI6yxz6t8+36AZrBUvDkf/jY/torEEMbIVMszpdP4QU82zOrSJvGNRtE8yo8Q
/RGjfPXQG/pkW5PXKg+G+jwVp702AxsAplnebB3NHYhwt1EWMsOmw+Q17ccheYi2ePDWvv/d+GIv
8T4wJUuJMb59zQJ32OlQYvXxg6wlCNt5FYHosg6mhVj0EEwegpQOkR+RsxyTLfbUtTm8FyIcUabn
em+AiNJLQfElOTtjSYs5CFtgT7HB0C9+8kzN1QrUUH3bv8XIV6Gm1kK9BTK88xM6mtVopKU0eTn7
7jHy4/7oS1OHqiMOIuJUqQg3C1+Pp4RNYtrqnmJfFebV9GmMX++LWFl/zlGA+jIkD1EoJ6iYXEpg
ndEq3UMbLyd7jMJ/7o/PP/FdgJVvACpqkceFCcLrRAQqZWo6AXcfmJ5K/5macx6PDjgqHLQjc2Tl
AO94I+69Nh9+ZC3MCsZbzJKNQdNwvL/hwb66Y/+YGFudgbckCFve1Vka9ah18kJc1rnlMPP1/pIt
bwdA8RFcguUARdmiGVlh2dQqER3zilw/Gvap12IHKRsnbHfSYxFcQmg8h+UCcgNUFSb/kneRjRH9
82hvtsRj1Haj0ZHYVgB/cYK5BCDzUReGp9AisTvokhVkcaV6bfGk/Vb7J2Vnh8S3OQCViN+4TzmK
cz4HyegsNPlWNC/PnC5/yK29Rhw5IKwMgktv3Z7EaGuvSHimBurgGfRIpae0ud3f7ZUVIojLANyM
+vBl6r7NEknL23L05AwtmT9o7FGK9vremALKFhBNhwCOEZgvkREWmUbLcPLQSvdC8gPS7X+xSPBc
OcrORNszWbDicpxaVhGoo0dzEJ2UsZtoe/Wa+0tIJsKUcGZqMamY2UNh1CYZPBLmTk4L5y/OEaBF
QCHCFqIft8jiYTWVYjf6pHpWztCs6ixt8XsJMQd+UGcChF2oNZK14OpRPVTbOAo5Re1DX4Zuknxr
1X1Zuf+IAiwbYGMeFRD7DcoT4gVJRolnGr+M4Ee6f7e5pv13eFUI8A6pPVkjzTC8U6qJM2W7b23g
mBA44aRGKPAAF9f8wKKZpA6+E3n0UAwWlE66cWmvqBzPDaBzC69vX/QxqushRqwsmTyFfTV6x2jO
ZCf5E9+BmQh+ibyzrBozjKFj+eTF5kH7USvHvL6wLSb1xU30JgQ0yKicx5NaZIxjSq4SNkEImQ76
6NK90av/TOLf8YXQTzBKYIkOSziA5amzz6Fy6puLOmwEptd3418pggFnjTW2tIMUgmpe4sRfydY8
ViWgihGwMjAdLgCKAWUgEG7N0dOLD7RzB+bFW/fc2lbgtCI6jZAlzKCg3GljxeMoaXBjdadxii08
wtoM3g8vBjesxrDzDsNHrXlQf3d+h9KR+/cQ/8KZo4bDhPakUAgECHgB9PzEjgzwnzFBpSrKeOLS
DR+mwTV2tn18UwsNNdtgCAR3/qLWUDYlNJGOZZwodpKOw3TcPwdEf3jmDPioBQI7hbPDEMQZPds8
J9Jhyj6E1iXYUru1zeDuALhR4ToBsDZfKX0Kiohq8egl/VP0ta0OcvQX8+Cd7lCXgrgxYOtzCWHV
RYFVT5OXBddC861MdvrElbZQd/xWFrf8nRiRGiNHtUUgqdgNqhxAallPXwr2qOiHXEXn1cv9rVm5
/eAKIgJuIfvET9h8SrUV93Yb4CGmSz5sST6eyvoJQShjK+axook81IUoHVqWI94laCKTlTEdzVb2
iuk1mE56/3B/IqvjIyfBTzEUXvQTyiLMlW6oFI/Z7jA61Vb2fWt84fvlegppSzLFU+3ETVH5We1+
ciOvzDGviIcjYYcDPN8KuYnUPBuJ7MlR6qiHyd4JhORaDlANZ2EFcB6NOYXjW1qsz3NkQzzrw5gQ
B43MNpzBFVvFeViRgoIbsuQxbWkqU4m/6qfC6XvX+CzZR1Tu3d/oFTVH2Q5i7gj08eyNcC8Rk1pm
beJp31XwaVXwEWqy00VbjVLX9hseJ8IHIH8FN6vgTKlpoJnBxKCEpHFtm7l0bxANu4EHHo8AosAb
gJr5dtehplO5NOCKgHRNf0qGLXT7+gz+FSCcWGJMCCQ1ZPK06mT0j83v/fvA0flojoosPILX8+8f
6t5sxkCZvOTbKD9axAu2iK1WJ8Abi6MCEwEX0Y+yzT6aErud4Pr/U1JHB8Hb/SksBRBU2APWybmo
AbkUNK4AbZyuxKNxLZTH+CkOdu/wfHjh9QVGXEOZKIanz1bh2lv96ZeKgLJFLMtbYgLJZUGdTZpo
hZzr+lWp0P/uZMaXend2BZxl70SIyFfCgppGJUTYpzY97S2dgkHiOEhUX8LLBFOc+IZXipCSCrp+
VbpTedTDjbttaY5gR3lxNUTAYIgUqWYIMKoSKtZVGW4tLrRKZygiuWhbbsHKMeI0HHBtgOPg6Ym5
JrAkDitJ6axrLH/vnqj19f4pXe4zj9Gguy0vF+JZwPnwYaY0nZRP+bUrHFnvHJMRp95IES2nACYR
TgUFaBa/JkRlLkZdS0mRXcfYLfwxPtyfAv/EuUczH56Lf/fsSpSmj3odwwf6tyk+Ss3zsQ/8qjkn
zVnZiXPGqUKSy+RUDYivwJsVXBpQ/ZmJ1RTsWqoHJp2LYuNYLdeKg4P5YwIl40iRC1Yj0kqVZU3F
rs0/XebsJIR8+3o4SDzZCJTlIuVop1lVJVPKroMj9aOToDzy/l4sPT6UQYKuBe+uteB1hHr3DHTj
ynUsareJnNpuD0V4ZGgEKh/vi1pZKYjiYFH8yWc233aG2AqbiKZcifGQGb6yE4/CR4SrxAOMvHXV
glp+smNpqlA7cVXRelpW0cl0q+XeUvdwjt68MrjHiHAJuhewkZE6IOSq6aepfByn0xifdi8SRMBn
hY7DiovpnCnGAmbMINekOxfRYdyKvK9Mgd+d2AOY8mWGX0/DXEUj8+E61Q+SfQrJM9mK0S0N7Rtf
CQj34CshQCT4SumUhIpMIQKVdAH8sYs5uXa/X+04Kcr/CxHUWtVRaDugovEq2eC2cpKtGpXlOiGX
ZqDnLgqsAeEVy8HGaZr0NFDbq6QclPIwZqdhq0xvqXo4hUjIcqjfCvhf11Db0YO88QrF7lKX5i4i
OGi80O6sC4NioNkacoOchhqBWdG3lJUo1jqlaq+BVgC1+CXfooJfGnRcSfCM8W4E0hwom7lmW5ak
pGnaQMCn4JOSu9Z4Rj8/6hJ6rvvdbhQqcEHMAVccbI6Ljj2cCEmazFS9ovVaUp0je+NyWp5eXuGL
YD+4TEBbJ2JVyz7NCxNG/dqz5yQ5AUKnsNP4c6+WcyE4XFgy3qNJWDBV6iKD5pF6jdRDRZx2v5Zz
dl/waaHgEGwTIi8omhqFE4X+X0cZDNFPuXowt6BCKwryXoSo5SyUC6aDUPiaIkcYurEKvNDG3bQl
QlilEag2aucQQYan9HuXPNRb7Z+WEnAV6XD4kTWCYRc92q6NpyKv7MJrp+9G9lAU3TaL05YMYRZg
fh8yXZUKj0ofMnrRUCBNvtw/TtylnDtUOLCA0HOyDLiE4r3UtV0ch7EZeWN+KCyvY+hD47ZwcZk/
hp/uy1re4iYShMi/wKTAMRFDRFoXtUyru9hryMNND3abdTTx5jw1wEMCaSWWsMZlq0aaHsSeDid9
cG3z6/2vX9mM2fiCtyYXZEDIA+OH+YOcXEr5HBe7DRSfAnqJIXLDa+H5Ar7zbi1dwu0Xy7EnG/1h
LCx3/HV/Dms7AOiWjswOwja4OuYC1GBUKG6myAsex2/Zfn+Z17v9Ozq3j+8+X5WbIgZQPPKIpDkf
y2pLqZe33nx8YQeaKR97xcbXxy1Plh/V4nsq/+jC6/4bfC6IK827iUwaza2SC7r20i/rJGU//rdt
EJzBRKJmnGgYnxKn6twtRuGVk8q72KC0ES4r4mfCLisBlavKtkNPCg/ST4udNx/EK+cItUmwHHgV
c3UWDFOaW40UT3XmKXr4KScPCmLMu5eIx99R7Yt3FyoOhLNEiNRLsVaEXhA/ho/2sKFpyyWCL450
NkLVyEAipTPfYUC2axlVbo0n6UcFjVU6loKz/bh3DnMhwipZkVnjFsoaz86eO/VD6/7F8PwFiYQ8
mjKJtJRNmgcFwHOtJ08fFP2R7qRphe+Hz8e4cASg0wtMaZbJemUg0u4ltW+7wc4i37fhORUNoBEm
/xEiBb1hRoqcyK2nZ9fox7CTFnwxvGBLo1FXktaeWi/IDknzI2V7kZFYHaQ6gC2EqUaEQNBhjYI2
sJmM1ku1zslOOlCe97d37Yi+E2ALR9TqzMIMM631CuOQqAfVOmv1+b6IpRrP5iAibSUzjOVhIK2n
NfFRZdKh/P2/CVDnaoa7Po7SCnNozJ/6z4D8zfDoVcBBBEjXiLgXcN810qQPrRdeFDV1WmuLrGR1
gRCRQ/SHxznE4gWjB2KlaqECcvAxfpTLfYWeb2eUk1Cb6CMENJgsbLENTHutULv17EsMgs522h+X
hluHwQGoQQEGrN18/eUqUtuxGSs4qQ9m8mpVG9G+lTMKLm2eI1XgCcO3m4/PrKJrjLZhXsmOpXQo
zEuTHncfId6vBnVC3FAvXJYoq2oKhkjmaRQhpiel/Of++MtHG1JZHGwOGApsqNjIs0FYtw8VUnqa
dpINJzeeY/usxBvVF2sLhRsZ1EAWp9cTX20lemDmVdWXXt26TfmQTcdgf+odEwGMDaX0PPMuplGC
RM7kybIxkdEpFTfdqnpeWyi8aTUA/YD8x/U/32u7xss2QD2MR6IfYJd1KR4KiX4g9W4fFdWLOsi+
EELm51Yw3Go5DFY/MOYFjeSA+XorKb6i00gtYifAUoZXj1hpmOayhtatyeh1X1XlKd5iaVodHtgp
1eB4S7CGzZeJc0GCCq0Yvew5Mr6b2pf7x3V1eBgjzjuIym2RaWpA+sNSJqAVweXmSoBYsC0ve1UC
3lB4heBuRifr+QSiUFYQYyCdpxGkCcrS2QqTrAlAKSwyliDe4CXccwGhWkZpa0gt0GX1+GwXu+FG
wBCi7zZaUXFGI/H8kEAvE41ZrTeVR5qceumgtaf9mwAAIfBliMBw2yfMgI15MMpT5zE04D6W+GP/
+Eg0ISSt41GOUzofPy2yHg/FdvA01Tf0l5185vzaQUEhYjucIR96JtwKXc3oWNVS54WNcfgp1VvY
uLUNRh6UJ4BQD4Yg5fzzi7LNwmlKekBBfnTpRY023JYVY4r2XzwlhyOKlJ9wgOJAGWSL2Z03ts9q
/UTia8v8/TvwToSoBFJU1/aYQgS1E0eLcsfacN5XrCnhlMe83BmYXTHMVoySIg2NAchacLLyj6P6
sW8v8kZIZG2hUJGMWCTiIsui6jA12mFo2tFrVR+dwVh8rvdHXZB6BZkBEg+g+cRTcL7XSj1WqBpm
oyfFnyS3HW7394Fv5Tw8BWgDjxfZvN8s4jrz4YeW9ZYxqJNX1SdWu+DcCJTnFDapdfL0uZcP98Wt
nFwNjD2Ig8E+gdNPiDAQhsRprgXwV2t0pgebb7yFpVjZEg1WD6ATMFcsoamRTZAzM2GdQslyK/VD
Jn2U62L/NIBf4+UqvAvMotazJwzmkaUd+MB/ZE7Rfd29SrPhhU1JBmomZhaj8QgQa+xcZH9hoEB8
As5m2CnAQsSim3roBj0u7MYDaC05KTtL9bn9mw3PdfNdeMdMRhJXJYYPURIhXzt9J+XtQoBwjLLS
iM0yCxovnixn/DZtdlBZOUUIPeNBgkAqLKxYzCtr8In7Ieo9I3IHy0noUzPsd+3fqNLxuEW2QReD
SCN6nPVjanReXcZnikzD1B+Lv3jA6Xg8QMUBAFq+H8Y4NmM9DgevQimpQ+mGkV1R59nwwkUXNlo2
/h9pV7Ycp7Jsv4gI5uEVepJkqWnZlocXwnvbGyimAoqh+Pq7Sifu2U010QQ6D20/OFxJTZlZmStX
Tp4yhFq8q8rgI9cMQSSgQgTvxg2eIu+BQhz0DGaa0Z2G34oRWtplUZoHehuhKmSP20mqCWFIawyB
aWboSVkEk7Hd08DTU1SeAzgDj1t8wtVV6JMxypxhGkPk8f093pHbxwdhBQwDAMFwhuVHSe/GZtfb
bAz1MehQ/ZesnNIFMyoKF8XT1kEfBEf6frwYp7GNogE3LfhL/dX2Pl3rh71wiJBsRfMDQW2Mil7p
EIH4pFcBCR5Clh+m4rix+wt0Bd4JcMUQiBQQKdldzTzFiEbhbg/pH1XzR2t7VH4uQFqiomPMAgoY
/vyF60/J+LDVGGB4FLaL97Ngr5SWp9S00WgzOHvOEPmT+U23Vrb49hbMBUjeZNejgDQCujg0m8PY
7xtyHje2tf/PHiB8JF7nIpIk6eshTWqXNW4fZvVLrJytFXO8MANQaCCMBMS6IA2TlqhpQBdnNW0X
Fmq1d4r0qOI38mK/eSdAZYgKKnjFuBJysZ/H27Q0E42F7GyP3l5Xtz97wNBzJUBaJkZ0tTRzAwLA
Qju4kZ8YK3t9e9fgpqIwH4ESlKzibThXR2bktknkEfdc2NSvCiPI1ZVAzJIEoOtwVkHghrStJMFI
vUFVwMctkBMiV9ivJBbWxpdOq6NUkeX1xDubPGD5rv22eY/hD/37+cZ8gVLV6QfOMPxAg7EoQbg1
bdbYIG93gKQU8AK0yBMTvLIIdczAsIqq+XMDun60vfK7tV7Ui0t0JUFSSE3Dq6HWISEpL9Obs0a1
sXDb0A5H5LNhOcX7fD4BlukN96zMO0/5ISboLveQbrdq4N0U6XJRWAsuDOkQjQnJ2hYhxTNA9r6l
Vr73tn2bBbAHUE1N9KKWPFTPqGArusg5D0E1fmHxyqvq1mpifa6Gly4ytYbJ0nsMX/IUnWlOiXWg
9UPmbj9KqMcCrgf0nlgnGTabxoaRD2YRndUq0NMXq/y1eZVm40uXAa3SVa0DyuM8GYFXH4zt7iMc
HlHz+g6YvYHamOWk1MPURGdnfCV+QS73P3/hoM6Gl1QFifHIKXsMD6hb1/nutFujFVq4aTMJ0gLl
aE9iTh0k1IHb7XPtcH8Ci8M7SDCg+YyIw0jvwB4PaVI6LDoXluo/mNn2Sh/UeIFhA91VkGW7UUWj
WSip0Q3ReWcXXeCCq2X791+PL2kKThNLTdw+OhPwMMZPxvQBTWdawjVCpReOktwYDzkZJevBEHMu
lV9u8msNDL10gK6Gv+FhbM02GjKoIW18yq2/YusvXVkxyAuaQlAtgLXoHeQrz0C3lYqbGpbIYHt7
35/y6Yk7v7dvA8wx4pzg8EIVpxRCqqO4AzwW9gB1xvCwfTqtEfQvHFQLSXLwv78z5ch5wqrL3Lgp
e/vcPbv6Z6v7cX8CC4sEOgdgCsEehXSYnGWLSzR/SFninPuxfEzMU/LiVYe42EjsLbxUlAritSnU
6e1zEJlIs+kqiOm0Y7zvuuP9WSycptnwklGYWrsiUYPhlbPtvbm+O7zdFyAGmMfy8NAEvElcZfBe
yLC/2jPQSaRxlbOe5n4UuuwM72tgPpLP2w0PcnkIzONBAjdAruxS7CHLWxM0C9ys/ZgFmbey4wtr
JehgxLWGowSMxNzH6LzcSSuz8M5xvrM8v+R7ja9sx8KZnYkQh+7KD3PKWrdSWsKRvCT2cSCH+5ux
MDwCF3jyA8yNfKTs5qXVNEL5Qnez7y1YvXFaV/ZgYYk8pORF1hmFUTfxoxguBlVZmYRgFDKVE3rX
KsaKG7M0B0QvUPCDAAAI4UTw+GqJ+oEM5WAYwAg9Ts6hK0/bl+i9Xw+S/0Ahyc+2WhvbcfCKJBzc
pzEg+vaHMzJgqHhDfl5AuSUnEtGjdDS7Jgkd58/IiO99uf/5SxtwPb5k/KsSGK26wPjUxEskKPKg
3chjLDQSso1YePioiNLK7GAOn9R4aKfo3JZ6YOWnqlw7RUtbfC1BugVKNFoRRfTl3Hdhz/fEXdFJ
a+NLSo81GUlyG+Orfwqys/oPHKHrz5c8JK7awCE3GL6M4MUHJt1unrEH8LwQ5kf8QmYlGCyAd41J
jVC38pjqpZ+zh8piweisvJrFMkuqGwkL0FQJ1jz48tIy1Z1aEgKmn3Pf++Z0OQS9/vP+ab3ZCGSc
RS8GKAwgbW5SqoqLZ1urTco5z4Nq8mm2dSek8SWNbXK4kKmF8ZXP41MV3v/4m6smIMfIyQMvj2g2
3jtzRWTw1C3czFTOrqYc4/HByo4oNFoxCGtCxApeaTsl7Seq1pZypu5XnqH6/aWgW1WSmAc6J8J4
inC8nHcxDTxJHLOBA3AcrbdSW9njxRmgQAlVgchH3qSlEviSKE1v4tDMjhHaSej7mO7v78TNQUXX
BZTug4wMFgFOmaQvYmaoSWsy60w0Y9dqh6QK7IIE2lo/uoWp4NEjQENoNSmAGPPNyDvTq8YGFaGW
e6q0p6o8uGvtABemMhMh6Q4K1FuRVxChaL4BkPD4mKBJ1u/N64U8Emgb3umpsCfzeZCJZtmQouLU
zdB26ETqoMp8j24uKhGFY4IeDPzhIq4nXZAChV1NNjTu2am+9M2RJIGXrATelpbrWoR0PbqirRwt
pi4qPr5V+anuPF9Vj4OxcsAW9JQJ+BNirMA1gPRMnonVEcK72D0nQYPaGw8MC/d3ZOlkgWsYTFIo
ZcDTWvz71TUvoo6Z4B9xz3Xum9mOZCd1jfFsaamuRUiXxPBAaGgKEa12yWLfUYOIfIq/35/H4kIh
4wMmDfAX3egSKyfcnIjqnBvrVYlC8oF98GygxJB2wG2XcVAVN9wKMafonKD3jRpQuhVFBMI8hEBR
JiZq7G6qSZwycxuvTW3UKB1VJEDJXlkjGlnY6ZkIaRv6ugMtPYeIrjq4pe7rseKXmz0QXG70sACa
QbA+A841P065E1WakaQk9JAZe2zIimOwsMuCYVXDxUZtPBg75sP3OuXAyVgkLNzA3tmb3T+R+gE9
PJr3oUTp5pVSaEpiJ1xLwzYOmgRBrMPmQzobX7pso0ZZi15saeh8I+ZhVLbbU7x1LTy0AJgUPvJ8
dfQCzBze1KbheODmZ1V93f71ALkZqPjFIYWQ+fCRY3C1Hz0Smt6LhTYca17fwgEFvAAsL6gjgW/m
Sp+vuADqZZpOwo6GRnTsaZgO250aqAgQxOMeg51KZt02k4SZOsUUsvQ7M/cEfczVb5tXCYltvNXx
3EWpnhxeciYnavSpJWFj7id/MFcUkTjhM9cYyarr4SWDECV9y4aYkbCdfDf6SdNDQg9RtKJN16RI
djrloND3opqEk/JoUfTK/FK1WKrgI0uFVlxYqIWyHq+plLhKNBI60c7ge2Uzi+T7Wv07vrRWLEnw
iHBUEurY5x1vdh/4fMAMTKTrhesk3WbE67V2qnvcB+UP7/1pc75BfD6uAzIBeK/jTszvG9UTK/aK
IgNFvG9Yl9JceUYsKFPhTqKrF0JKeG1J319UU1JOmZeF5hEV11O2UrGydIZEkFX09sD2yqWetE1q
b4z1PGysX2YVDAdPP9hrbdE1EbaQ7wMcb9G8CtFQZAXmi5RnQ6TXHFJE7K35PJKdTZ7yeKe2OwWe
7MAmnysBM9bKZRYXD3BuyPREdk4KpwDigo5WwwS57afoy9BsV+WgowemFSEPQXQs7Q366thoLD7k
IYmBqjuk6V+bzy6YoAFxxMbjW+WzxWOLTa6RpmHUvZo/6nprpQnQ7tfDS6uTZbwciIfhE+oTM90l
Y7f98gmOYSChYItw+6S7TRs7HTSNpGFdQ8sqX9TNbCmYAgoCYE0BfANVlHSwyjYv2MTMRJRQtAFb
A+QunJ/Z8OLfr/xux+ZjjAZBKC51dxpcjZX9FedDuhaw0qgvEdkgFI1Jw1cJL6x2QMknmqNyduw7
3feI428/RMB8YnGQN8ODSxLipGCWZnUmCqz/SYZdrK5okKVJoBGNiLfCnN7UNgzgbW1z4mKNyn2V
77xqj0KWD0zhSoS0y0lZTDnLIcKr9zE63uw+MrxgAYOKEH7ZfJfLagQ3ckNImNsPmXNUVoZfULEe
Mhv/HV7SEk6sa02jJfA14n2anmr67NVgEDx8YBJI7KL4FlCNm0ocEqep7YwVCRXgiKKM7NhaQEsc
FPm0AnrwXwlinleXQVOMsqAdesQ4FfWHH02xuTANl/lagBQ/sXkDQmklIyHaVpSnfg3gsPz9wG8L
lkJcOml4jzDbiFslDRXnZANUt8aYtjg++MxQXA3IG4zqfH3SPG9aHuPzyXBQPZ+X260NLtm/4wv5
V+vfpJNZ8QjHNHsDMtbZjPoUqw/wiv3eUuoGkNYmDkubtiAhz76Z7MjZRy7x1fiSLRjhc2dMofj8
KYj7C+bxgQtwNb60/PrYUttN4A27Axrf7j9iClB5JswZXp4wZ/PVj2M6xKULP5IPpx9sM/0QFv96
dGlxjLJu+j4acfS/G3xnrPUFXtLR18NLa2NyhTZxxgnK9A5lu+MlUvc/7i//kpaDk42mwwi9CFb4
+fqAG7wYhhroOS8zffrFeeqKYGz4ijET8U1ZBwEWjssr2KZucg5ZpY6MgSchjGKU9lovzDkl2Wmo
XqnngZJ8c6mv2JYrcVK4tbGbkSMZREIt/WoTX2Ov9xdtaV8QyhBoCjD7Ieg6X7RUaQaL9W0SZvau
r48TOXZr1mdFhFyLo1IQqDFHZPzKH1r11sZ/j97v+7NYUnyCYQWVsoC93XSAKqlCrILjCQQwLh68
WbM9iovCmH/HlxRfDgR5ZFgYv/U+kwjEy/+o6t92thLcW5uFWMgr9YrQvRuzpMzAUn3mnyz2P05C
sj4Kp72jM0xi7IIh86vo1eLHVS9g6RZeLdX7Q+xqEpqTTiwneRZGNODjLk5O8XTQ4g9YIqQWEe5G
EEh0M58vVZI7ujLoVRYa1tE8F+bK8GIp5Et+PbykaovWa2rdwfBF9YtYh+xPk+0j7ZgmP7aeW9Ab
vTOzIhaK3JZ0+xLu5UU/IbKRVQCc+J7ar2ir290ACwpA/MBsoioRlnu+Tji1o5O4LA9THR5T+r1l
+0Z9HPM1QrbbOw6XA5xTtohBwPmTLojpUDaogkMJ/Mh+herczbQcIOG9FiDdjcHkpVGVEIA2476d
o1p9M8IYj0RL9EZDUBfN1+SlIprbsykpivCJ06/N8GXzTsMrQ6YJeWrQTckVg0ppN1bjJnmYnayX
dC2Rdas5kJpBXS7eoShMBIvZfJtH3SvGOk5pqKDHx/jqsu1hjLkAyQxV/eAMNoMAl+zaZjd2+/vL
s3BOZxOQLkKpjI46UYxf0u+j9TgUASrHiPV5uxRA4UQ/SOT7EPueL1NKRgZqNFKH0OL01BsPTXzK
6Om+kKW9gHOGlLsohL8hXaaNFmkeCu1C6+/aezP1r/eHF984V02oq7saXtqJbkjVatRsGtK8D6o2
KLqdG621nl6agwBIozYEcHKgaOcLVdDaskia0bDKnkJdWcnOLE3henRxGK5MRGFPuW1lGJ1Zj01K
0eON+s2wgkFZmAJCDfh4vKZFHbBkISyFR46D7Gtoqhdahms8e2vDSxZCQSUqulZh+AgbTcO1+7aw
RPCW3wngBYZJzufWbVmyGIRfYTYW/miAde2sFNtvg3AsNUDgRZtDuY7PVewyy4F9DHX6aZpelbI7
pl11Uod2xQgtrdW1IGm/nYK4CgqRALAI0oz55bhm5RZWC4g1lPUDcIQotSFtRg/CX3Sx4wC66D9U
5wAeP3MtULagoJB3RRgUAWrocbm4v0L2OytppJyz7FtjPXvRvk2O5VozlIWVgvmEBhcIDtSKSOY6
IzFpDXRnCjs7KH6Ma/2NhG6QdMdseOlat5aaeV4DpAuSNGAUro5K+k1N/I7uo+C+llqcCOoGcfvE
Y0wOuxpOpYx5I6BHzcHIgpyuqJDF8bHZ6LWHDu1ITMxViDG6WmcNCHo3f6vjMaW77Z8voMDov4Cg
GUA78+Ejx2qbrmQgVayeeHNaawy09PXISgO9juJQdOmUhgc4UatyB+yWPXv8Q9QV53V5dMB/wBiN
UJOcr3FjarTaiIg0t3dt/6yshdSXbpuoRvz/8aW1L9F9tQbtUoK2Rl8OSvLN3h4vFgkasN+hpgwR
UU86pkPpUcOJsPpQX/5Ll6yl72+9ezE+irFwckTpo+RsqIWam2kt8t/s0e6fXW1nmH7k7dLf208R
BKGEFtEaaFmxUVd2TjESoxlrzIN+ynrXT7vNNcDYYXDg4SeCZqDqmguo0OWdU21EvWCT7F0UQhBz
5R4vqT3RABSejFCtcvoqbjW3dRmPQ08LDKfwez8DcHqVOFqsuKyYQNuIIASccJT5SROhoAjXx4lB
DNqdGCdrOJjap5yEdgd4SBA1H9Ae1+LkA2DXCUmcNg6NPKD5Ttnc6Qb7Av8PcXAA2ZE8k8ZHx4Zx
yBwYvMr+wfpXbp62HyyEHOBcgm0GoV5puWw9tUhl1UkIvnNXfeL99jg4HhKoekHb9/feJ5JB7Ubq
ULT5hXplpyl7cB42fz9uA7hMADIHN7xMEVloJgAugP+EinuKk+PaW3HBzMHkwDgA0olYskzhyDOD
DjBLcaiV57wG4/w+1nZe9qUejsNaU64FXQJZ0OJIvgIWJ5fhj7qSZIlnxeGEHqPkkGfPKj2ZZ+cD
nsFMjuQZKJ0Wm5HwoQzvMtGAFn/d35K1eUi6Kk+NSlC2YMfTvaOfGjtoy6D/423HHuFM4dQK5hwB
qZbmYZVgF0LTAVD9ErS7tKi/Vp23NBG4ZwIqguIIdN2b60Q0T2qVvs2TsPKd8Sn1nsx6R6pvK6+L
pSMGsifgwvHmFqS2cyl08MxhUlGE0du/U2cfF4GR7bzS1/NgXKvTX7Dn0Ih4BqDyBQEWGa7VoWjI
61iMDLPyqOxdd+UyLphztJoXdKegbcGFlHak1lndcNuMQwdtkhPmx3pgbIeQCEdH0JGgsQgalEgW
PfbsPs4LD9EbTQ9iP3O0FTu1sEYzAdITw0PQ0epVNw0HSw3icVf1H9gFSAABAJgGHRVo9PmOTzSO
lCo207Ahpa+opf/7/gVcmgGOLdw1ZIBvkZ05FKYX5yWACmnsV/w4qpvpizzE+QWMHg4JsELyJgDb
a1eKQBUazqkF88wah9TSDOAqw/KJJD9Cs/MVsss67qliFchPseOQKKdkO7pWgC7/laDPJTgj7abO
gYS88lv1qTOP2/cAmF08twGpARGzdEwp2FoLw40K8C/ofq3s8jWPcOGuwVYgaA1qtXf+0/kEurwv
LStyEI6ln6LG2xdGfHDb7d4NigDxphcVB+ADkC70lI1WEUVuFmrFwfT8VcbNhX3G0IIAAGgtBHyl
fTY6Y+oRUs7DsT9MF63fro9mwwvxV15zraFktVLTPFTazx310RRt2sxjIDptCO4TpIrgqsmZ1GxE
jRtzvTxEZS/1V1uDLzjNs+GlY5qYjDU6+kWHNTml+U51n1vUuq09IhfOEnhPRIM6FK3ABglDeLVO
okadGUzPQprs1PxhaFBc8IGTJGoj8IhE12Uw6c5FqODZNgfNyYDSTp1Pcb6SkFo6SPDTUI4p6Kph
GubDKy7pEGRE0VBNO398yQAWvn+flzZCYO5ErT6gQXLRQm96pdnQvAjT/pPJ96V17JPvcG0+IAXm
E1oPpGfobzmfhqZGk05JhNPEUbXwNoF4Y1JavzW/fkQObDVasQHkJLMa5wlHTiq28tAbPxvja2z4
ahPo2cpsFpCSMA0oW0UyR9QwyGaizTWlGgC0CbvmkNY+sBITapbcY5qh/M3v9Utun9gHQoTIqCP5
IvqogQZPOgro5dgNxlQBIqYE2bHS9/eXbumkIZgKPDee42gYJKksLzfjVrfxUAY5h1/Q57rd/iIT
DZ6BxRS5HSS052eAVWwkrgGIm14+Ff03ZzNRMzQWVgbOAWz3LfOK2/MpHj0REukfOrA1VcdiO7gH
ImDzoDew7QhYzKfQKzmx3JQi5tXtYDaUze0fxBT+HV+GQVdj1KvOVKSh1g4+j04TezU2k4pBBkCA
osReBCs8aRtsPcnBCoFtsLz0RP1kSj6wz7h8QGSA7gDN6CUv0NB70pk64KQKQ3HPyexXPJCFd4Wo
unbhhbyXPEq6BHEvXYlYnYb99Kl4QyfevvVVY9+4n2znsP1O4BUGwml0jrTh+M/3O0b0vx9aIHKs
JgtGpCSjemUyS7cOLPI4SnBrAQCVHJGBdkTrTVHGUj6wF0r+x+GltfIahaSpGF4pfvL0V7TmLy8Z
WFhWkQ1GdShU03yBBrXMjU5rcOfcXWoFRR8ka1O4FYG1F4zBIG1Aey45BRPrkTXwDmpvih5r5aG0
/XFY0efCDZiH1iACaW3ADQHvAQ/3fBZlTGjf0w4vI/uJ6gGr0AzxmNg7azt6byZIftlzI1EToMhw
v6394L7V4+/753Vxrf6diGyXYu65JWh9cLftUwJ8I7gDjN19EWJHb9YKdWkoDQTl3g0z1EiY2btl
nsIvpMHg/aJrpUuLAnAlwKsI/tKbaFES9cihj0AxkC5QKj9yV67E4hpdjS85bIrKCAeIJA07N4iH
V2Qmt0cGUTQGbxBHFk9hPAPmx6lNCqwddzCD1N5X0Y6igGL7JoiYOai6RbmpnDqiac6KGhxU4Rdv
+kqct/ujCwsgbzF0N9Aw0LEgYpeuQ+T0NInZhNI9v1JOfAgcKxjXnjBL24xSXLzjQb1joYvgfJEq
+DLWWI5JWGvf2VPHf9+fw9LwSBIi5QmXHG6aNIeOu31dRwgVVOUOTV7Wyq2WDhGAdCjMBMAR3oZk
RKsxV2pwHqGWXznVGfFdtOwcNnOAoV7iWohQW1evF+40aRYVEILiUvcwrj2OlpYIAE0gxYFsFO3d
5sPTHLwHjNnoBMW/waOMvt7fgVszraN+9b/Dy25AriWmNSUYnqeP9fgYWQfHOvR0b6R/l+lKqHFp
O5DnBBhDAK+x7fOpJLoKOq0IJT6N87dp/vS6P9bmfjjYaeF340rgDQNLPReh5YqeECsBdYNxIP1u
jQ33djMwPNBJ4FeCDbrxA2jODc6tfHppwEtUaf8Y0ef727EoAAWboh+U6NopeWUUsHSLZmR6qcbA
9l4TZTu+CrVpSLQgTCrK1GStx2uP2pXbpWfQyvoKaOWStfYWt2Yaw6L3HWJPyIiAk2C+BXoU06zi
U3LWhx1YdzNrP4H4Bf2R17K3C2slCJBEkzSAPtDpai5Ic7kxxB03XmgOcpaieuw2u8jgZIGfClwj
IhM4sXMBel1mWcxj56X8pFnnMl8p9ln6/uvhpetQDMqYtoZiv7D+Mc9P5bjiL91et/nny9oPDUw0
Z8Ln6/RQ9r8V7592c0scSBAMoAjpwsCB53q+QpHdAx87ZfaL47xmD02zskLSDEBkgoAQwtSIbOEN
hFKc+fB15bBJt9nwgkbbPli2duMU703r96Y79y4FrUbhAgiWdPDMzKWYaKtotDYdXszU8ae3qNVX
gjdL07gWIN0Im9ed2esQoL4lQMKYSAmvNTSRLt3NHKSjikAsz/MJIuKTCiZN5XcwRQi+/3V/pSSX
4z9SkLjx8CDF81TOdpYqc6Oqg5Sp9xXvOPrMPthrq/Wu464cm3cpyLAg+AAGG0QgpF23mdvUmVb0
L2V7at1DikrW/jQkie/kT5l1HL03vpG/8EaksJJXNjxVaEGNuOpf+LNR7YeNRGc3w0s2fDA7Uutu
1r+08YVN52yjUn8fHxFUEXZCsh6lR/PPp2Dq0JKu6F6oy/yE7jpjY1TrPxKEXRWeDnZfOsJT5nCg
BLLupfVz1wHPlrJNWf1HgMhzwrTC/MlQHzZEbaE7av9S6I9R/5B5B1Ye759eSd/eiJCUVdcAYkQ6
rX9h7WPPTxvJTjE80HSI+MFSwKG6QcuOpZJqJRvHF8oeSXpwp8PWzwduHEoQ4Hckmw1L3mRAGTzc
cP4S/6LGyd1Y8yg+H23HgNcDcfRCfXSnIyef8659afRPUfopXfn6WwWF6AOgSqIgDjFZW1JQNbd6
RvOhfZmSXeoEOD+tFcTtM2HbCrHFPBB1FbhDVElDpUu73HtNCrhHU79EF2Y9u2uRfvHf58oJLSnf
w6OYA+oDpIvAy27QJ1LXL6myH+qnvv/VOr417LfuNZwOXDTUYsPtuGHyzMdpqJUyV1+otjO/9trm
myBysEAEQmXgvslOoGJ2aKOeF/Yzd7837ve1lvO3F030tAfbCLItCIPLoKGirLQBzXGsZ1PxfmpV
9S3pV9bndhdQ54U7gBJC0LPcRJtSvXV7t+P8uZjA03ruiwdiPJlsxf24nQekIDkIIwQRqvxeqZ2+
prFb8mdSX1Dmt2boliYBsA18SySygVqQ3tYG0QtnjI3xWRs/u/qhbHzQCg7bFSue7ldSpAOr1EnG
K1Ufn9XqHwKepepJXSOAufVv5iKkuz3q7mhlOkRkHhALIkWoDCsJtlv1IUSglgWRuXe/YG7hWGZG
Gisgwmmpb2e7LvlVs6BtfBRo3796C7uCp53ALCMhCQyD+JIrVyCvqsbsKMCUMTg1WnRXMyGlTJog
Gtc47hYmhSsOjxMnQEfJlCSq0/LEsMCC+pxEfoToRLxz+wsn57483J/TwgbNBEn+B3i8LIcZ04jr
cqqUP6jNSjY2BYDaFcwq/z8XuOvzZQOEuQeXOOaS8mAiX2h9qNeu4/1ZIBg1F0HBAj1S4IGfs2I/
9cdK+amuafebG6+ZyOCCxAjxKLxg5c3vemsa7NomZ148OQc6rZziheExMvrooBAFuRcZ661kTtIZ
iovHd/4jst/W2NBvFkggGRAIREEQyHNgZecLpHIjdzs1rc7qpR0DVMbFa6TGixJwLRCzw6sMYcG5
hIbEkZFocXUex0P5e+z+2O5l41GF3w84BshkgBO7TZ9mlq3ghcaUc5o/EvdRj752axV+N7swFyHX
WORwlC2zGQQT6mEoD9la3vlGg2B8wLGhpxCAgiqRFilrcpO3XEXzivg8PXyJnoy1d/HSDAR4CCdV
lFTLqA+ap13W5+CW1n+61C/397dgbXTJ0WwMb6qUCqPbVR7oBMGbbuUe3Cg+rJBAmAoPCuEomVea
FcYA6w1Ceq04V8NDgcKp8RMddvoagOjmvApBiC4LLhL4C3IsCsTbTHfy0TvzKQCdB9IsykYYKFxm
tJcEYhbZNcRnYZ7mVwKtXDPFUCPvTBvV19192tVbn0ZAuJnIeKGIBnNAN6u5BKXLFRK3vXWO63/6
eBeznVf/2bzlMxGyaqU5M0YPIqxPrZv76biRdFOsEqAEMAsoPUK0WS7rjIopdjvFss6wQHG/ayzf
srcaOQEEtNE7Ga0O4K/Jnrk1ZHo+Rui5Yrl+pfZB7aAT9Fpv44UDJcjK4ZiDYgARZuluM7U0eoQb
XexFoKiBmfrm6/atgAKHb46IpqD5mu+2GjG1d6IJtJ5o/9Qf2Fq9+YJ2AmBZMHoC2ojrJ53XqeYR
13LLOddu0COmwl6qeqevvSYXbrhoKIpezCJocENO6rSJgtxL6Z67t2qiO9sOnBqUbuWOfGS5rgSJ
6V65a4Radt8NhXuezABRj9HdrgxnE5G2I2nstk8Zxv/e8crnceXf3+6lAwUQLhgawRsHZSjdPM1E
a7o4E52C2p1avMbfWfmBFRJvMaRcRNdv2W1q666FFdGcc9uXp8lgB8/e3Z/DgsEQtOWgmBReE5T6
fA/0LEn1IvPcM42rg9H+imJ3ZZUWJbxXj+K9iv4ckgSvtXmsWWBRRmbeVxp/ArL4A3O4kqDP54CU
i5M38YA5FEGb+vUHlBPuszARcC5vOlkmAIVlRTS550x9GPs/TXrSN2JU3lWsKFOEnkXcHI2z5zOw
bdYRy4KtU/hBNUO+5pm9pztmoQ8oWEE3DAQGoDA3nEwqBZmrnrTeuSyCRgsG0CebDzUPMvMzQvP1
D7U6UMNnaaDq+2lzWAfCIR0FkjpiYPhrPrskiSKmE8U+J+NT+9Vg2whL3hfvenhp+9UobyaSYHiz
zvyDhT+2Hq/3LJKgtFZxE2Wt3nCLccdBg5zMJ9aDvrGMCp+P4dG/CQuEtuk3aAxiTLpex9w+Tx7z
SZ742e/t349YCFASaN8s+HXmy08ieCDcQvWc46OjqQ9A2QcW6L0d3nuLAqRu5wIoz2mLjsrROcr3
RvacbayDFSskQAbvQUEoQZkHAAiWtEf9S3TuilfXL4vXzesDYJjoeQhFDvCndDyHaWq7Us+Uc9/u
nGdrLZV3q//w9XhJiFamCJLL+GIUQegTAEPKGZh+X7SDrldSnbdmCALwsINmekcxS34NWh/VJNbQ
Oqinz7aL1Hbs13zzHQPCHoFBrA/CKjehU9KVdYtSAuU88hdCTvXKEb11bDA8rA8iaQhDQMvOT5DF
FRAxpGjfoGpn3gXkZzc8rRKjSXCJ92MEygpghuA/CVTxXIgxaB5paYsWS+WxTp411888/2haia9u
bH4sROHMwnIjoA30ijyfZkBKO3HHCG8Xf2IvXfF985GdjS9NJXfawuE2xp8qH8m1Yq1Ef+HMoqQd
oB6BHLrFxLcNH5o+ds2zHYHf+pleNn8+IiiI0aC6HYXDMiK+Ne1yHBleFHpf+L7TrmVUlz5fcN+D
qhmnypGLyYwSvVpaqMRz0frsVPz9ga+/Gl1Iv3Jbm6b1jI5hdFp/KfUXF/Tr9wXcXGjgFuDcIzkP
lXEbauqVLM66vMkvOXD15ehcLI5yy2EjTyPCHKjlREYY7N9I6oAqZD6PRCGt6hClujD9k6Z88sL7
s7jZBGl4ybunWdqVaR3TS+0PZOew3f3hlxbp+utll4lUraIj1nFxf1a1HpAeoJut6ShpBlJmmVhN
3tliBlO6V9qD8T8ukKS3B2I2BchD6aVTT8qLtta3Wfz3mcuHrwcMHb4F4n3w+KQFUgct6VE7RS9M
mY5V8TgOB1p8J9VrOZ4s/Qga6uP9HblR4rCgyIjgJCG+hWY50nzGZqqiuhvLS+kdyGcY6j/l2otu
YdPRShBUa1AaULIyiKEtspKAY6q8cLNAkPTU5KjcLlau38LBNUS8CblaoKJvUmAcFC6G3Sf0wi0f
ns3O4dX+/kotSkAZAt6NOtjGZYdYidzBNpK6uljRIVb+DM4KWG9tfMkhI9TMWDlW1cXMDF8f/2TT
yuVbEoDugQDUoUgGTqWkOjp0u646VSEXxwgQD8rXXO6lfRaHSLRYBkpZtp9ppmpK2U7kgqwUEAWK
sq+NrV4TTit6sIKpDGAV3A7peqTUTlUHzS8vLN57CCaj7HgjbYVQsHA2kB8SSGVQcUkasO5db2p6
Nbu05Z4Yp8n2USoV/bX9LCG3hrbmKMMTunyuxUFYoZWWRvKLbiELhfqAlVu9tNVQE7AUIg6B9pTz
8YnTj7kBEw0j1H36U7TaVs/SEAh0kcgWIjCF+fiJZkSDSpviUiQP0WeHb78KoEATz3bsswAczoev
uDW1Wq3kFyf+OmSRb9CNTY/ELgM+AxJWADAWfCWPUjVVkrK8pHVgdW823/o8mY8vk0zSIuVF1GN8
09t74FfZvr/Xny+36469LLJUjuGdJ8TgGFnRFOIaSVZIJGRRSSTQwzecKi3P4ybJaH6ZbDDT0+7B
MM64EY2VPqjK5qcWlupamHRW3SEHO6pX5ReuPbmlb+if79+1BQsHyIKYCvin8WKUxjezYrRBbJQL
nVFlrd+Ryi+0XXW4L2bhygkBggYS6IUbZD0xS6yYVjUXUKsU5b6pPmB/kCdHsB1oMBxbubFM4ZDG
daqqvhj0rJq+Va6s08KmAy4kKuQBJYESlJ4naeUZWcZ0erH0XfH6Or41426tLmppkaA1EKCGh4Pw
pXSxnVIzazJCxljQoMNv6xsFTxPUOYIxCbWIt0UyvMXClSppLjzJA74b+UcmILofiUoWFxw00mFS
FWgNa0yay3Pm1Lscv+2nCFkbWB5cidvyj1yrPGcoGiwQmFQ6lhwM7eG+hIXrgNfbvxIk1c2cWmtc
sC1cpjj3Y0ffIb28V/q/qs0hZOyFaLMN2KoNULocwUrSiTd8NOtL/KtOTh79wH2DUwnbCcIwcBWI
43z1oHOUPla5bdeXtnrj/0falzXLiSvd/iIiQMyvQA178G7w3P1C2O5uEGKe4dd/S75x7ilURCnY
x3bbDztaiZQacli5svGJLTNn9vbqrQBB1dnE6iHVIcAoLpp6iY9inWC9IARkokYelyxyjdvvd/J6
JZMy1ZE++LXtzbKqgJ3P34wvHDV97pZYSzH+0nrq5GlfHm+jHWNvMzwXf7P81bCSqlWwjez2qjhe
jHjDYUweXyH0WwYgHeVQSKBtRWigH7YoceooY6/rdZBRZu/O4GZ4Qb+W2qRksCwM34GmSj112mlq
meS07WrhRojgXmlWMc4oM6qjsjg7MFivj7UgGV5kKoUNMzV5ZteRVfqskhde740PpwrpUVzY5l2Q
eG5TB1HKrI7c/tRUHjmMlYOKMTTCGHA/gRwQVEyLYiyKxKmiAj2U/qw7j0kM7T0lw0+w0HsKQURQ
E2z3kDmyZkysuYqmqfCayxA/J4PEWJWJEPYRbSqtVnqIcKniWc/J56w+SNbHrVWkAjjxC37j2RQO
W6tNSqyPZhkVc1C3XqJ5x7cRThlv/45KMTAdbFepiykFPwUrolj5SM2nWMaPvfPm4BFAQAPxMWTy
HUELejF1Lu2sIlLXS5/X3pBWXptf/n48iz1FANtC0McBfgMe6e0srKFWFU1VykglkdKgSycOhOzV
kckQNFFoZMwn9CSK2u+F/dYWwdgcd63QK4tbepwDGtmH7SwyUABp1oAQ2Tx/ncY3/fgiwUHHwPB9
4N2K9aVtlZSxotssYv2vPDs12pnZ7xCBnnfA3XFn/a6tVUKsOlnTJI/QAXRVAj39Q53+eaxqvmEE
BwVoapS78RZg9+mZnBRl5zLComX5nI1AnXglqk0fy9jZtLBdOLsxUrsOCBu2iugyg+U07RFraC6q
4r3NineUh4AfbCRZETDhDapBSCscjGrNbb3JIaOou9ObWranx3Pg23G7TsjN/G5sBUAW5zDZzsGs
UDA+oiFyFF/iARGZw68bp5IEZQbuVt6uU7BhxlQpaT/pWbQC4/DcysIA94cN6VXcSMBiISNzl/9m
4xK77pSxyCAX5sBIPVmyGo8dERiY8xsgCgNhgpKn2dGXNnVpRMlZW0fw8JHAkLXw3tHCRgj/+Y2t
lPDAYYZedVHxw3BAKZgdzrWC7xlFgeCBAJgWkRPBykCcY+hoTiDgK+m+KPTT4V2EtBjgAByDANdW
2EUOGXsL4XqK54H51pUgA/dYwJ4WODyKM8xB3+JRczpamhV1aAR/ylYDu3qbOv+xiD0d3Irgn3Cj
g3ZuEzVpbCiaXYn+Zh63xGC/8OILhA5N0LYKKuhMfYybIoYKylPRBpnEsb2/8ByA7fCG8ojMPRVH
oncETCOOAvKYK7FeiPPJBf/2/GLrh90qCOIvBLe6gZwQ1glAjN7l916Ufq5A3fXzuBZuRxcet9xF
c2j0ekthT/pV+QqT+/H4OxsJcVsYANxl4C05tlpOLKOZppYkkeq+zsqHAoEAV6KJfRG8IyEKFvC6
CYc5dazGznUriah57ornVX9WYsksdvYqAJuIb/NAEg6F8Cr0TpoxnTlp5IzUn7+tNJUcht053AgQ
DrTSLquBHgdpVK+vGnulNYylw+4tYjyIkCC2h5QArL6tJgZ1ijW1q3FnrM1p6jWvaD4/1vXuKqEa
GtgoRHLvAvWrWelKVhq4NIZL+Yn11+PDAzzBU60cASJGcNHOrM/KSkmjOL+05Loc48fDy480Nzwf
nDD4tniAtuuzJDkr1hrDd+7b9CVu3rFLwYZt8yQGsBliZUKWVk69gr4ON2rtMT31kj+bd1ypvAG1
yr0GBFdFjAxxhkljJckjlV1tw7cPNpn4vUScoJBXo4MUUXwVwChcItA9FlG7nFfiU+cJ3HHGQaK/
/yeFl8+BgA3EOuJ5HlWjLItEzaNMD+zW710vrn4s/Sx54vZ2K0pUOZc7bI27rgNsbZPe6ssi0rqL
+9bn79hOt8MLJ7qI7dgcZuh71CxvAhx0+Pb4ONxbw0B+IHeI1jfgqbvDW9XWmvTjXJSR7lwIO2np
mbgX/SD7zW9l8I67uDD49Somfgx9zFIw6WKVcj83/0WJ2zvUwB83MLQid3WfWRoRjGlMlkeD9kST
F/MwOoAHhS2kxBAahsEtnGp7Tam2FmYe0Tj2lzrxJ1l6cm8f3UrgP7+xY8DoTBWDQkKt+ygcmNk7
rj3EbYFMQwYAVTXC+GbcOeBQReptdT7kwTC/41kAtAHpZxTqAMIsPAukWNaVrgWyqyi+1IO0OByM
AV8nSrVNHZceoJ+CRwJmrqTIK4yPsCSZLt3f5D33BW+xgreZ15GKuEYrzWsnc2dkw1yvTi+sOqeW
1x1P8GEeiABwpiZw/osbCZDHSXEa5Nxc5TsLneodp5l7nLj3OEharKGZy94prKXDMuk+ma/G5E3m
qVkPhzIwCdBlYa146zLRBkj0qrdIU+SRMz9p9JpLrJi9KwmXNurzsVLoKCIctriuuyGnGL4v/NV8
ynJvLK5r+R4pnMYW2WjsKjGqpMTUpcxGqp4tfoUK+tVD+91Udi/tWGTgCUTXB1S6A1Juke2xTmac
6cJBQKPRL+v6prhvVFZnu3NzGCquDs7Jq6GUW1iuuh/yEj3NWZTn6DY+LpJ1kg0vXBwg2KsZiTH8
SlG18dwch8cgqIfaOzwPDgoWxXxPP6ZLXhpFFvVAryx+KamQ2/v82+GFB3QAxLSbLQyfFKc8+zLb
Bxt78KcNmBsQwGs4b6gHEpZfI1XtGDSj0YqM2PqmH19+TkWic7cEEE0xnTSu6NJYDmSOSHt2/qQH
+x/zr8cxg1+FQAMPHQpf77o9WZpxGKO28obqbMiwSTv7fzO+sHs6BMFMg4/vFD8TJZjVk538/diC
2dEwrHiEqlDLgJiYSLxG3WHKEapH8+b2k3nRxs+Ph+cbRAi1bYYXXp5hUI24sDH8knsFu2QoGgR5
i+mj11dzGEkMbYDllTcoQczwjqJOcVhG1DoZojQtPWr8Wr8+nsveUt2MLy5VXSqjMSf5EPVhpwVM
BrTeU/bt8MJSTXpdsKTH5+vmE81e1vm5ayR2wM7bADAjfDd05IRNLwZWu25WexvFqBHVngvq5/q1
AkXdcQ8I1DNA8aNsEPbenY/o6ijYVRK3g85tr6kajx4unUbe/FaCsFSASlRuwyWktZf1YNEOjmqa
E6LxoBIBjxEe6u27o5R2U6kZ6SL6FTwFc/Xj8fD3msbwHAeAMhaepRc+nzR5O9Zq1kckuxrUR3nz
cagbwlQoQ4BLBQ4/vGpCsGTM+gWuT6OE1sUdqVegxPLxHO4OAxcA/kTOUQA/VDT46jhR0fSLxWH+
WiU+OcwhIAzPd/KNQd80ZbGMJoYHwSHCuF6m/J2YR+P0ggxhjbqBmqyPsziMB90DZ7M3kaPPDyQg
EIMKVJitnEZsOwtX7xJFTwY3rJYfsXMqUll1wN1OggAeiuEhbp6MFnZSqSszKL0qNzS0D5pa+Q08
xOlwUAZCwJWOPuCo/0BgQzgN+qqhD/yYplFgdL/07tfjjXR3J+HhQeiWA6F5bZSY7J5oZhFkNJJo
IYlPYa6CW01dPlBbViOws1aYAGquwFILHJFIo4P+HRPOBAQR82yOb+3wsx8lbuKeCB1LBU+IIBog
ZqRXQ+n1pUmTKEeXEOsNXdPZeH68XHsiADIFOIATgyBZud1S+lwxa9EoZhGfrB8xO5v/vEMAKrAQ
BQCV2x07ajGVJqkaRQlT7Y3lL7gEO9nB4xtmYxRA5UgJ/H8RglW5OuvvOsEkKly/Ys/1+Obmz53u
GWjph6p/mUe0c1VBHHcZefNDsI1ul6zUnZlgQkpYeFWD0u85P/pcYD6oMOdHAwYUvPitABIrLerZ
Owio/tbqX8vxqxbhbr6l4JSCJFqwMk2m5r1m5Upo8NYRWuWZmWTf7q0QbFhc4xxTBFqB7QS6vlqd
JsME9PRkg672YKsnPHJYoJvxBQ1045qiOqRXQjd5tTvPbr483rOy7xcPRW0qfYU2ZWExBe4I4knn
z8cCfncTF7fs7QyELdvGndt3XAJ1fK3wNOplX5VfeqT80n7/NyqBYnjtv3rtLdSL9auMkZer4O4D
gN5AjzSY6XcIBYWCZpbGo4LH6gQUJ0igNBk9085NDPwsQlCIfiAUKz7pczrFVj7TOCxyzyan1DlX
o7/akvDHnhQkTHVePc1TOVyXNy+7tXYqQUMJvInrtXaujfWz+KXLqPN3hQDpD5UBB4GDsxWSZa2x
uuYKIV9WPfcq4wdVPVmx6s6u43WFHK3IO9qKkX6lGrUMjANxiHIk7a+aHQ1eI6PJvRgcejy9pmiE
mkqdl1UH88RhL1aosaNBWT48Ol0ilYbMIJhjtkvUJ3G5NtkU48wHqukzJXh8ZHZX53fLS+Rg0WRM
iN2olaXQznTiUO2ZV6WFdxiJyjO+KmKXLu5dbv9sJ1BmU68PFNt1OWn6k1NJfKW9778dXrizbJel
a61h+O5NHT+1qWT5d87z5uuFCyWNyw517Ekc0vIS60E8+NLm1LsieHs9EHgD/yWaCm5X6mUy2i44
GAJHuY5O0BnHTWgEVf4rQphF2fdt33UQkaaXSfepDIK3d45h5uB0oVIBPFOCfVswK5vncYzDCVDj
BDbCuV3/amR0a7tSkL5BapYXbovwdT0r3NJWmzhUBj/9ozC87lMho2XdVQbnlLVA0wRR/Oc3117G
upkBC+iGPfWG5aKsvq5I7AR+qQlPBBpgc8MTsMT7VjrI2WmZkukOnoifOUqEiFfHfo2a6qmRPId7
Z+NWkqAWkqiTNU6QNJJAc/z2uNu0mYhwdbCptZQeIOgwc35MzffDQUFcHO5vxxUHA7AgYdMqLMc7
G1tOODEvQQOuwwhtYXxu/t6oeuwV8GAoGF8rv8dl4dFMZk/tbab/zgAJl60EMCQk01Q7TmhVb7p1
MeOTGr/jZP+mcHFQCwb7jW+Bm0m0XYVo0Zo5oTk8T8CmxufjzwPqIHjPEMTrEJ7djk9jA1bzyJyQ
Fc8Ze2KyAMLuFgUOD8lr8AQCQLUdP1EUPU+BYAhn+6nNjrMscx2jhoN3nuHxD+EEKHaSdVmXu6Ht
DN5bXx9s/cktZqiVG+MW4FN3TYYKox8btcUJU/9CuWUhCyzv3Hj4bBSicEZZBK+F1S+cwbCW2LBD
Z/Lbqng7VfjLlnVK2tEBwrE8PoGEGogIhUVSl0zXxlSzw8lXk+9O/tfhLYR8Jm9CxwMUoEfYqjiv
R0NpoKZQn8/EOqnH7S80FcIKAZoAsI7YhTCd59ktU8RWxgI088vg/fv483/nNoT7GoktXpSFxpm8
d/P2+xdFaavJmd1wKi9W8jz8a5cvmnGijtcup+lnvJzqys/tQJHc3ju3B3qtIQEJpxU0eCIucrLp
aDep6YRO+WKwi9U+5fnp8dx2niLk0hCSAs4JgSMxwhnnTbyQ2QBMaH1qiT+nQW9eUEYC6vzHgva2
GAhQ8N6h9QMSwoKhv469Go91m0bE8SdwL5sSb2V3fFQZGLindODOhWukdMyuzRdA84zqRckDV1bD
sHMQwcMKKBhqquBxicQVeCtarRknK4zRWKrSsid1Xp8G4zV/R4wCEW2YglgjIJPEiVCzMdRK7c1w
yCyv7j0XdC6HVYE4JEqfoXXcLWIQYTbY0K+o2Aiz6aXVn8hhLgPkaXm5KkJ3CGvj7+1xoY0GePtM
zXDUA7Zcqv7T4+/n14VwHDfjC6rOElYTc8X46nSq/io6dura7OQ4IHd2B+9oU2F+wwPpAe8LLioY
ZkUcV08stgIyYYQGLNtryS6PZ7NzyOE38qZrnOj+DiY2AAWnz4lthDUJwIjWEI+6kid855CDSQ6B
W/S9QWmmePYMc9Rbe5qM0JmBQvd6/erafmp7oxE8nsvOIeRUvDgeIIwETkZ4R0huD7Y6rUaorn84
9tMsgxnsjc/bzQLYCIJQtDEWdlZV6hpYv+zQasJY+ZBHxz+fUwSBnAEkHLDPt8PPjW6nObiJQmO5
NEEpY9Lc27ccUQIEOuIEd2lPknTEpWnjhN10KspAfSq+K+Cp6XyArd4xkf9KEvkNtJLMSpW1TriY
Aa09RRa12duzgCmh9JOXpCPvtl0oU42LxV1gE1bsulhnMn3LZYu1q+obEYJtnmRL1qIpgINI4Ue7
/2nIGp7vToHToPxuu3vXmctKNTbUlDphGX9Yiydq+NnhElZcHLyX4n9ECLuVMM2iVQ8RAIuZ4yVt
JGC0vScJWBIYboCj3UN8UTDhwOzK7HBovMYMrO85rJBKspX27g6wyKEaHX8A9BUmoSzgRZlVBgMU
PbP0F9R/sNQ3jOuaX4/vWZhwgE4iV4K0t/BqZGvcWM2iWPAzLnqMcGbwnvFhov/uIwwo1HbPpkxj
Cgp28YAXeJICXRbl2jvdvMQBHTIQlb3LLcCA7FE96Fgw1vwsDrrmPFknFLWS9kUaNd1TCqpZsGtB
II1EA9/cNz5f05cILIDqJdRGj5i+w06K8trOfk0kT+3eFuNkuXj6kP6+D7iQTG27ZHHCuroa6KP0
QsH5ImPF2RGC+B0wmzxGCCtXuE0saiaD0eKo5+kXUn7t7U99+fVwERBcS3TaQX6Up01ASbpdMsVq
hww5JzucsWRADUrO4s515YBYDiceuFMbZQ/b4ZOkUVdnbK1wmb1yCSpLEuTcWyNYaw5OIa8OETm9
gR6bp9YZrNDKgE9TPL07ayh/lDVa57eqYFoBvadxdiXOFy/GK+rGqdasxiZO2LNTBA649GvmZ7a/
OJlHR79dj0cv4BOALIIzCoM0T9B9AaXR3p5x6u0AVDCHuYyxZLfDC6/I3DO7VFUMbw7f52fV/nj4
TsGDzluO6bAQwSW+1bpTVmMLRhkrLOwXt3qTgvt3d9XN+PweuDnnE+3qpYsxfv5EtHMj67G0Nzww
zJzFiRdCiHkRVk6GlQ+OiSvra6ZG7uX46twML5agTE1RTqTB8JnK/JaCiUri8+0dCtQNAsaMMgue
g9kuT58m7ZrUih6S4pKv56m5ku56nDMFe4jjdMFXDYQrDsVWSrVUc1unrcEfjgY8BTJk5Y4lwuFw
nOoZHvhdwjC11GFNS0cP695PQQxKLerZluQZ3xOCVxx3Oed+g/W5ncTaxTn3mWCZFyfFuKbJh4xJ
rsBdESCwQx0qPBlcI1sRaZIajTulZpi4fm59aKtTSs7HdxRcGJjgLqjPEYTfiliVhLCRznpoFR+R
vTWH4w4AGkSBEps3utLA474d31XAC4JGhnpoj15jK6fY1CQz4CMIFyyKyRyogHfnBf5xK6GG57+S
BcpWvvfZyfjaZRDkD1lQl6dVVoC8c77hh6EeElc6SM40YTosqQrNrWcSzsQHfMczmHk8lHArgQhn
o2gVG121VBKa46e5/2LKitj3ZoA6SED94WrAExdmoBSELTALMQPzuTn3Bxu2ctceJgHQMyjG/02m
ttXGUthdbakJ9lPqI893zYvD9Si/JSBsBBkAlomXh1JXyzh2mR4u5Jm0/yRlLTnYeyvEA9v/ESAY
HvlU6D2rIUCdgvjZWiT7dedQ88JmJBhw6Pj9tF0hpSpMrdEWEhbOC1mfkv65GyWmzd4MbkUI90Y9
avVqTtilavWl/4AW9IfvjM0MhDd0Hcq60d2JhOnwXbe/Hw9rbkYX7BezqbUR8RsSkq/m3AdWogf/
2+cLJ0A3hnxBOR8UMF/B+ePhCnzHDkIDRE6tCfI3ZEoEFTOSsMRGOK3WTkuQyNgDuPrEGw+5O+BI
YCfddzdqpzpPs3I2w6Z7VdOoql669koL5x03Ee44DuEEreMdFQ+rm9zOEt0Mc923Zq9Wr4/1sHcQ
TASFODkLWNjE121suow1U2eGRf1m91/WFY0LJPbS7krxHi7InyOoYgh7yWjQJ9JKsFIVCuM+NklQ
ZifJbtoVgfAZ8Mw8xqwJZ62L29QAOskMrfhkFwB84xUtsl9j/eMdq3UjR5gKCh/1qgLUL3SnMzU8
8F4k78BXohgVaTeUW4KUV4SjEo02KKFeIWJNPKP6yCMHQHs9nsfe3QSznrPDwy64g+0SdenJWiM4
axnnuvkUv8Otgx3z3/HJ9uzZ1TQzw46NMF1e8UdBfJmcXSrRumwWgvGXGquh93wWheWXHwdbskh7
RwPmMZKrnGgGIYntJGY4WKtqYhJr783W5778kjYSEbszcOBMoEUoVCG6ElVnzX2xtGZoxp/ND/r0
5zvUfDO88IjqZq+OzozhNc3TXoiMH2T36xH7wR0LZQNktV0gY13cyjQqE+CYJ6O9ZrLQ0/74iGyB
FtFBakrQL7HKGqYmLo7luVISr03+ecfyIO/5n/G5/Bs3tCNLqYIiDKuPltof3Erixu3un5vh+c9v
hu/VnkytgeHHb87imeolnyU3654EG16iigoz1L6KKEO6dF28rtihtfNUaxe9ZpehriVC9rRwK0TQ
chYvZmLqEGKVL43PZomlsTsHpO0cDsdEDlUYvi7tGOQdtRnqzh+keu2Ivxin43rmDygIYNCzHbK2
igDfBfJ2k2OGrfNk+XX1nhkgEYU4FqCY6E2yHT7W1o4tVm2Fahks9Aut3tbDZLwcFg0cAxLMiMTe
JdP0fLD7qmZWmPXPjvt8vBUkHx95U9QpwuJG0Go7BfCb6j018eiojT8YwXiYn00YXzgKK2lZUhKM
b5LXcXwzSTTIWv/c7yOePMPbD/AZElEi3iY3Z0djBcy9VfViEzByKzt1h+u+kL++FSKs05oXAIPk
EJK1l6LwE1m7uPuzth1fWCeH1oUe8/HVf8f2E+s+HT0IAJyBeQxuCYrwEd7bqnmiTM+ztdfDvnui
zvX4e4zh4f+Dfgdg5Duq4q5Q0jYrELeKnUAtZ7/sluAdE7iRIDzJozKmo57Yeph+XlC5Tp7+t+GF
Byfu/zOBbM28ufbzUoZR4Cu89Rq2SyRsoKrWMltdLR2hi9TPm7PWnWakIH7Y43H3B5J4dA9xGehb
9NDrpWJpORZGaLo/nadUO4x9wvC8+SNPlWI3CVupQBOspk1HHLdfpQHD6ONxTSBZxsEWoLxQxbxA
4ja0iIfSDGc1VLJvmiw4uXfQeCIZ9KZAbyFtvT0JbOrsrMONHk7JU+l11fGNhGE5eSoeBE4fsB1e
XWpDcVYgnHRvbBqvno6jC5F9hcOG94wTUovxtgZU//VQKWD6b77+WmQcTjt3KY938sJTXvMjovN6
ivbGrFzAKhN7ZAxK/S93/HxYwRsRwqNZFUWWmBNEmGelCPVW0m5m55whIMxjqdAyzGvhouBVJBTN
T4tISU/gEFQKX/lhpx96/fiNiswonmT+NCPfIB6DeVmUIulA6IQWRp49SKaxs00BAAT3Hoo84DuL
9HUw/ZzZMosiSqfn+mQfJjVF8tOC24FGcCb8QJHOpK20pkZ7d+yi2VcH1TPTwX+s5p2dxMvh4c/C
tuAww+1ByNV2nEaq51E6+pnmMxqssqN87/sDv3QjQngzWaOWRVNARJwHaHmLmLOJ/kIyKOmuFPCZ
mcjo8tiqEGHQC7dHra4G9tQ0oLaf0TN6q2kyfWs8sCy8Dyh9Qu6NHw5IEiZTwlurjRrZ6Lq/WPar
6no4gp12Tqlvuy+O/WeXSbYYP2j3EkEehWwQ8n13+AQ0VbZj3oeh63NvJZ6LMuTZJ4s3DaeenGND
Vri9s5Lo/IjLhb/j2BjClmCmyzRAM1lE8qCjfjxdstW3DlMOIu8KqCGSaMi+omhYuIHRraltqkxh
YLv9V1O/aOCulBXo7OztjQjhjimnCv2DK4io2vNAf2XFSZ1/HT4+tmrgHcJlj2yHmAlUtBFkq86M
JhzmSxlfRkP1Slk93O40bmQIJkmRdx3rhxU7O/fL2uuroFSP3wJAYHOWbGRjeTe27S1Qaow6KdA2
0Zx+zEuk3j9NsrDZ3q4CyobDsHlrXJFRvJ8WAnwmWhC5ij/QJ9Jcq/GPeD7cHhfbChkV2CUwoXkH
2O1M0E1uRPBuZJGJxtrjtVAlds+eMm7HF94TVPNN5pQtLLLsIBveChpIYSk7IgAVgWnCMfEI/Qon
o7AGK4nNrom0/rnRrkbztKSHIx8cagiPmAOikdgU9G30PUh1rL6Nqq+qimcxihGTfXwydl5G1NwB
wAO+Mg7iERYqa2lFyRhXUfuUJa+ZK5mBbHghKrF0aVLPFHTfrfnj1S1/Pv74nc2KRQH7Bi+shIEl
3BxzTa2aFUkVrd2pKLyUfUgXPzvc+ga4Nk5SAsceXgAeru1eNUccubQAPf3w1QQPCpMc6r0lsgFO
QFqcCxLraNvMyXuqamWUFf5i+anM19vZp+7t+MJRo1VddbmB8Q3Hz9ZgKXwiaxuzp4dbEcIKzaQy
cjXWy2hCBFC/5tlzzoJ1kiQCd6WgphkVOwBb37UUAb1R3ICdvozW3M+Ir9UXNnimfXq8p3aXCxB+
YLRAlYGSmq22rRgZtHmAtrviBFCN25yrThLo2puIg9OGsg1DR5JFONZopNTB8ejQao/+YcwX3V/n
S5tJ4Bb32wqNrXllEBJS4DAVM7Mq6dNRaWkWVY6PuP4ySrbt/Tptx+eTvInKIuvRp3OJ8Ynprc7Z
nU9uefjygAg4BVgq5HF0MfM4m1nJFBek02lvBx2oS9PjIUdoGU4BEKUw3JHB3k6isGoVqJSSRo3z
QrNLWQaskDCv7a3TrQjhbIyJwuCTFDQaB59UPjNPyXEndjsLYT8twLD1eopZWN25L06FjH9dMgVH
uGadpkbeJcf4Q+OryyXXn43jlxSfAjYryl4N3nJ+qwhXH7u41OI0WkkwkLOTBpbMstmbhY0qMlAV
4MVAmcNWhBKP01L3YKhzpgC1lmP8qc0uR+8OWE03IviZvDkTdjuONmMpjSosVPI09FfluJe2FcFn
eSMiTo2uVVqIoPZ3DVit8mo3vmVKJrJ3edxORFAH74WQwB/HWsWnbro26vkdCwXqLF4ODotcrJlB
iHxBmY6OdL/61GSnurxIudJ3p3AjQtCFnjn92OUkjezeAyzPKa+Pp7A7Pi8og0sBpJbokXeKxpqe
WmmUWJ6i+p3MLOBLvPUnoeib8YXvd3lcakwx/uC+JYWXlW8OkL0yiOfuobiRImynEqFB2iLMH5n5
mWQvDHeUEz1eKNlEhL00Lb3VtgXY2O3vDrDoju9mz+UkESLThnDLomedliI9nEbzco7tUya7n2Tj
C1fsqAP+Zc18fPASAw/GJK+EZHwxga3Q0nWojfFBQNn9k8vC5bLhBV9F7zO7bTNsJgQmmu+WxAyX
jS68D4T1uoObL436/tlszqOs9/juDuIUeIjhAT8gvtL91Dn2oi9pBNoks7kU9I0OXql/e7xPd2dx
I0XYQvOU2hNpcScxxzeLa+wGj8ffPWo34wtbqAPNWJXYgDh169MYZsXTLOMr2JEAJwg5Cngr3HAS
tNz0DGj0OUmivvIaVHvUl7mXRLl2Fgl1oaB4RwkA7jwRqrCMPTXqdACpWBx7rv13o87no8sEABWc
XqCpEYRwxIBT3DTFurBYDU3raiW+Xb71g0QT95PgImDhG6hsvre/rSTVq0kvtbAkvp0Ypz6VGQIS
CWLSaHXyrCt+S6B/upY/yTyIvfHBtcudIfQeh228tQKYrrdmVqVa6HZP/fpHLWMg2R3fQkYKiLkd
WKppjaaGwIAWMuMTpb9yuI6PtbwrAJSiSJSjcv7uSKONCYCRCiZgWF3Qx4tvymoQ7y8NXkUJSxJB
YJ6kFQ4DocOoDvMI6LHuN18VDVSvYSPrr7Q3DYR+kEHCG3rP1MLcKRnVTtVCCtBO8nkEScjxdboV
IMzCqeNxBOBDC+3slc4vxxnpsEg33y/c3K1hJgzdUrRwjb0pDWQ87LLlEbZps47mWKkYXrGvY/1U
qZIre1fH4IwAVB4gbXQC2R6DoZ5LVgyGFtaGjzZmnfuHq72S48YwFulGirBI6HuEmkRUFoduk4HD
lAb/HtcxWDXQxRkIKnATCDZY1a/gPWicNXScMqBJGRy2VJEFAbMWoLvoJKOrohaIEjcTUHMhMdGV
2PXVVcZ4vKdn1BviRkJsBlwt/Oc3Tom+LjXVnEUNc1QTm/Ul1WTRhh0JOGBw3BDtA8eCGINjQKRQ
W2F6WBjfE/efXGZi3D+dgAWhsps32uHbSVgjJJe1Cjwea0jRpLP/w/oOINVjLe9JAIkKbgnO/gg2
4u0a1VprOItD1XBVPqhr59tr5re1JLK0s0y8gB8EUbxtPWDOWyHVXK56D1rOMK7e1OUt/+fxHPaG
52cNKQhOpCE+a+nqzvGg5Wvo6n4ye7ksv7E3Pq8bx8OP8sK7Kkk2ragyWJcFPDNj8marEuNl57oA
aRe6mCPdxPlv7e3qkNVO3TJul/CF2N/OvpIcv47AYQekAn8NgKASVn9ojLUvWb+E/TUB1j99W8kb
Tc+HdcC5zaBmtJW3wLS/nQQCG7PdjAtwzWAF+5y1X94zPJCc/CCA+0NcIyMZLIWBXqQs/irBX+4e
h0zzOjmY8Sjm5Ca9cJumzJkWleYAEQJRkFwKyQnga7x1m9F4HWXWFohFcN3d9VGYxrbs2t4Oq8Sj
2EZRmQWPV0gmQbDjB5qQDiJQVh+fNO2ktkEn2Uf7EpCDQwYOv0VQih7rZsWZmMK0e4YBVrFXImOA
2DkKWKb/iuCfcHNjK2WjLt2y2GE5u16h8KNssL/KL4+Xauc8b6Twr7iRYuYOWdsVE6Hq1c4vRBa9
4JvxTtngj0PaCgkyEE9vx3etqpz7MbdDM/1hVc/OfKnpD+PPdpVFQPcF4eqAa4UrSDzZfTcTOo4V
CLA0JI+vcRoY7Bz/dIfT4wXbVQvuJ95yjJOdCYebuKaywC2yQsX8mSt+5/zBQDzxDq3gmkJyF7gt
OELCWzdXSe50C9gBlMpbmiCJjx8QsMGiFv03d+FdUV6zulSblxFUp+7FLJ6Gv+3kuEWDpmlwQZEH
4u2QxGUyurGf0E46HEA3/YtSiRbuty36c8E34R26QBYlDm9NeDyMOSNhN/uL7rmH24ABlGLiGQUY
CbFD9MXZbltNr4wuy405zMyP6dlIPz7eRPx/354K3lEOXKp45nAJ6sLwfd3VJE0wvP2NDa9t+iE/
XlCwlSCcO9MeirmI9TmMGfOG/tMiu552NKCBGAWAfBf/3JX9q6ljU52US5jRxa97yxsT/en4Kt2K
EK5xtGVH3/QGInTcff0agGfHzmVop9/9pkVdAG6CyQDxDI0LukiqRSfjMM/h2D2BtaTUvbIBR9wl
UXxb88zlNFiBJQsd76wePAkVViyuRND2CW94MrYFa/teDV0y+U43BJNs8fYkIIBiwUBA0uZuWkzJ
8MSW1RrqfeKZfh//fVg5MGJhQvFuTrjwhFhcZaE1qFXHS1jRD2rDvLnKvJEejrkCgIbIAN5BMKbj
od0ewymeHQbykiXM0cY7a1e/kF3nO8u0kSDssaVblWzUIKFxfOfPQUakdv9awGXENQdoJkeBibaO
HluLMSzpgK65k2d2r4tymSdPd0+PlbErBi8fTgsv+hCvQ7B7orBeZ0NY0i/Kyvx8eF4GRGzyznss
aG+5wEiEX4gtQu/CcoHQjtpZnU/gLf+mMM/WJArnChUOI5wLvBugYgEdhAhmXbtRmwYjG0L6r5V0
H9pf+l/9VH1ofvnH5wFrxIY/DAjiHf1VX2VFrtdzH7Ix6D2jkehjb5l4H0YcDKgdD/l231rwhMkE
+FG4sjT4J9EON81B/0LgsjC2ybeWGG4HJsw1S4stoaF+KLWL9uPw6qDOF7YtZ14FKFc4dlVKQOdT
kzmkVefV38zleMwMhcRgAARvJXJzd1wWcDmAL07UOTSNU+sGs4zyit/ZwjYyYDfxfjwEPrYtvH55
Yxrz6lpjWM+x9+aQL00scWJ2NIzvBqKJs1UiCCu8GsQCPGTo2jFEx5/VfI27z8dVgEcJ+UVA8AAf
FR4IN61bNZ/aKRxS7H608Prfhhc03Dr6kFVrN4XNHPwfdV/WXDdurftXUv3OPgRn3jpJ1SG5R01b
oy2/oOS2zQkACYAkSP76+9HdSby3VNpHuU+3KpWKIosgMSwAa33DHKb1uQXw+jS+KOr8+/VP4oRd
aiQ5DJ4feWvTJVRsCNm37cp8/Nh/1NApe8KoJiCVh4ZcnSmWsOg2nmDcij38wywQNLQgOgEFAQ/0
VLhcDjVlSBmhoSabfay5st+9PyZvTVow37FnI70FENvJlPKnGoeCEWWVht4Te++O2fDxokGMSjiS
Q8t/XufQglGKgGvHPgjAq7Pe/mjcwNYDQhpuFosPBPwtjsMewK+V11a8g3PHhTNd/Hi/f15tcguA
cAGfQPIUe+mpBmYTs54DqtAdyHipPZJYMG5rHvU5rPOrlX3SzMnSCMewG5wRzbjCz2yvhtXm84c/
BLEpXDCR2BtAfj/uJieXUwyOo8KZYzVHO3/e6mE7sq/vt/L6O2BShSmLCIgkC4xcj1spWhfC6Mzh
h8JNoQCTWOTDwFRMI2xBqNItiCBIEh23MMet1FGHFpof6oJ9FBx38vCT16+6SET1hIfXzsVEsoHe
vd89r2fT8cufbNEAQ461Lgk/WNFePkzBlsMgrt2+38irJf3zI6IFghzjv09ls/MgtnJfu/xQhftc
XU7FReCfOTG9MczLLoScx0JIhC7R8SBoEQs4NxT8YANTkQzV6v0veOPxS6kXxChvkdk5pcuWsxfW
xPji0Nvb7zDcfv/pbwzC0dNPdjmplBrxZeLg90nhZrm1hXA1P6dO+MYoLJl2wNegZrxAtY+7KB+x
4JqwbA8NeRjophw/+dbHu+moiZPZ1Hfw/ogUaw8k+uo4l0pkH+6oo+cvw/RLmm7olN3aNZ5v7Ctm
Nnm0myDIcc44443BxuEblwgUrGEXcFo8mBw3r4a8bQ99d1mFSRed+YoldB4dyxZb7AB5cVzogEw4
LeFYla49mwbtoQ6SPkj1vBUkaatPVpPO5xJQb7WFLoNgA3jqOAeeTC38/0VbSgGVYT8hbWb4ChAt
F9AX6BqXZ6oWr047+C5kQCDKsijxYec7Hh1JaWNTG23597XJ2iHNmzXtd/P48P4seDU+y60IRB/U
jrB9QCPnuJ2+Hgs6DzOHQk6Gy3D34YB+8vyTjWluG+qJCc+3qyGbZyshzUcX/M8WkHeEQDroJafH
2sqOpD8ECIi9XsvhNve3FU3YOam8N/sJFEWotS4amKcFDKBtTVfzmB3mz1aVDuc0rF/FE3wE7sAg
dgFlgzvwydSyPUNUTDtxKOKNiVaTRoXhTD+99QXI3YBggzISOIsnTQQF19QxI5oAp2RO2nP4mleB
d/mEX55/MpN8r/bycDDiMKosGu4aaA+rB+1v35+vb3bUv1v5SQH8JWq1YjYBt9BKLVMt7wb5RL0z
S+/Mh/zM7v3ShNv5JghnNCF/kCipm0urz5xzWgXnGjnZQKKwbnw2YTQYTUp3TcobptLA/vr/1lsn
e8gMyf0iNr1YrJH8KvWaxDqX7Hx7QLAqoB31Ew5zHEBQsHSoKIg4mCKNmtQak8bO3v+KN2cuaHzw
skFu8FVeeOzsyaqHATO3zOoyyUnyHzz/p9QwKMEI6ycrQ6i+c8amEIjrQ3JjI632/vOXvz/ao5aV
8cvzT1ZGRWlXtboWhxYvLzZjtKaZ6ffkzB3gzW76pZmTUGu71DR9js/o+VdaXfrxj/c/483nI3mK
5Dy2Wph6HY+0k08+dYoWJ6s5gxqpOccnenMmIfOB2IT7MM63x8+f+rl1dI5uggwZ2ADlsDmHZDjX
wsmiy+251BMR4gCWz/itUOvuw1IzGGocCMEZg7AjBMtPxmCcgrE3TSAOsb8fJ2xDZ8gxSx+fTqXF
RBI1SdyIwVU67iNjCGzSfaw2J7yodOaXifWSb9wXxzkDXHlrsH9taPn9r0GwrFpTOWgIBhoF5Dzm
1ccnEyoIyCzj7IE0yDJUvzwfyZCaNCJerpJJmz+G7Nv7z39rzf36/CX+/vL8mgdQtBMU5xok06xU
8HSM17W8aev/5EOA/UDFEJTKV/exOKhyNjUTP7RW+qk+l4t6a8YuoFWI/wXopdOrmCnDmcii4zh2
OMW9jzN0cGagz7VwEvzsYZL+3KKFGoa+UNvqL6MPJzaXRYF1jdzmYn96yuiCGmlDLWI46uj7mr+0
w0fvq3g+YP6LwCPKbSB0HY91kPd9zcASPNSJM298d/3+VHprKSANB3XhhR/9Su2044NTdjg+QQvm
we9vPiwSj7dfIiqSNgu86jRHN3Cg6HtozRw0S/iY1OcgsW+9/q/PP1kJ1tiyiuWYoCB7RCIJPspD
Q7EjAN0QsQ5makgtnwRVQRTRRWC6q8KC8Wz0FfyVM0tsecNfg95pCydBz60gP0ZQWbmqzdZur4P4
UV3CZvxjo4zuRwJwWcge4FWYr8eTKO7p7EYzU1f6ied7N/+Txvpff4z/J//eHP58Xf2P/8bPfzTt
pMq86E5+/MdV+YdqdPOj++/lz/71z47/6B9fvgtVitN/cvQXePBfDWcv3cvRDyvRld10239X0913
3bPu59Pxisu//N/+8m/ffz7lYWq///23P5pedMvT8rIRv/31q923v/+2bG7/9evj//rd9QvHnyVN
p82LQLr3z4f98y++v+ju77858e9LsQaoTlw/FwVkjKn5vvyGxL8vUE9wPpY6BapF+I1oVFf8/TeL
hL8jawTMLDa/RXllCYe66X/+zgl+h8EXnOTwRxDqRnn3t3++29Ho/Hu0/iZ65BFL0Wm0isLd0ayD
5wSK3OBlL+kFACuwFx5PCBN1ua06DmirmschU67S9VerqMM68RgxgE4Fda6zkOLAemNNcMyNk9jX
UX8wbVWWmS8tJBkbklcsy9EJ9lXJrb5O4tzkdD0go+GvCu6w/jLv8zre251mURKNg+4ewxGHsJ07
q/xT2ZNRb4N56ugVgOfsBVZKkqcCznwLhmuIXlwXckBJEfcH1LYhhlXBBrymuv5cho2/DkxQgL5e
1M/eIHyR+ZR/jWNTgn5cwlg2ZNW1lcflZzpSguJrZ2c+i91PlvDZl1IzsfJkzw6KlQLYBdKtPHvk
6IEJlRFXVcUhmgZaphOGFES1wLJSjBrU8O0QfhR9b3kPztjKG8UtyjMmm/y2H/Pogselv5mDebwG
oGBA2qaCfkrV63BFoFF2TUynhzSSY/DNlvo5dnKShrZA1ccoYPpzEzZJaGizbrxZrCZaNU3i9XLc
zLikD8hiULK3faTQkjZoohsd0vIrETZJaMge/FYUO1GM+UOMxBRLLBnlWzdYrt1TGT2Wg42/U1xX
K/gf/1BR+8xVXac4n5oEQ9vvNbLwqZngGeIWsb+zAsI2PG/rx8A1a8s0WdF4RifunJN1YzErKwLh
rxvay4uuLWFk43Irm12tH+tOkpuCkquyqR9L16+TbopQvXTGMn+aJ0Uv4LvuOUlDB/5NDbj/WIrN
W+LyESc/zYqrwFhjnziBatKwCllS4N14CgRme6P1MO51iNEa2Tx7SdPGxa6nykpQCbbuUcss0lgT
LyNeVYONGTSbuCjmtSzA+O0n29/DHqBLqmiY1m7trNhQxmhPX0OOeE56tyiTsa42ediSnXanELd+
90oowCqCOp4uYxlc+1K4F3ZBh6Rik5UWWjmbjjn5FTIR7YOoQn5Nm676Nntz0CWT7vkOsgjDZnSn
cgXxHPkUCGbfzUK2qYyj4g+tucz07C6sbWQYOmFX1zIgmICWc6HQbYfSjfROcwdeZtYs92Kqy7Xi
/HKuebsVOSoWXtRXdpKbtkgqp85TWTstBoGHMkHqRCeVP/WrQE0Ca6rQDwAWkDtpGWdTVbkEnHF6
dMoY6sIIHEkAPs6UsUjse2iiX8xW0WbCIV+M61W7jrv5Ha1iMyW5x/y0aYM6M6wdbyIxFiu3cKvM
tgY/ZbG9mWeb33SWL9aDrNwrSqz4RudivhaWzFNoWOuLubTnIml57H1rcs9NJ1ubnZZjeSHLIlyT
UH/GZpyvGllHyRRO4qoiSOhCtugpxyY+XuR5DAy9iVEJWY8Y+n1uW26ZxHJqd1PuPQgqFQJUoULk
GvPxczc3NJnLacUniSEvSsq+RKPDUlrhzzolFObO2KXNnGNtjcAkUNu/gVgNXHPrwmRCOXlKc6Gj
xAITcUdVILOA5uyTCXp3Lw3xLurRqlOia3ffEBjhhuqbM9RfS9KGBzn1xZpbfpnqFjKqiYah+tPI
q3nahIW06TrHeaq2EwztFimhHBT7rrZM/1WTuhg2qIrmo8xUPl6ERlCS5bG4jnvTq0TmPtl2w9i8
1N6Up6zz4lRWXnAF4g2zs4rZboHPleQu1HHYJi36UNWregjJ5ezniD6Oqz2d5BwDeTvqfIwSAi2w
xDUECkADW7tNfzUOxVY3drt1VAuTzvrGmnuWUEy/LS7TqPdyWCGW01ObD9CScdIAbVza5bCKaQhv
s3ZfecW6Db111dlOKr1pa7PiOodnfTo07L5zuzEZ6Zw2TGa2ZAl+u9HEXnND8XOzZZA8B4fyD6+8
tyniXOQ/y5mkY26viRo2zeBcRY5aCyhIRYyvXF4mTRVdtJVOuMcuBu5e0LHZNBwvPavNXEDspgLP
Q4OVrJwkVFXaDvGK5+5a0PkGZM2VMH0axwXCByQZLY8lpNNN0o5tm9pa7y3flwnE98qktugdDnYI
Ds4W+kZZL+gltD4yywOQ3lIJkj7eAwJcjKIsGcBTCgovqYxTFiAH1qOfhn0w3brcuAntW3fl8OJW
GiFWQyRupOteNnl1X/N6rZjaKCDXMsltZ+vbzLtmzC++WY43z/uyNuSWKGy2hVXrTEQ0eJROruIV
nMEeAY8qtkwBbVABmSCSOZi6dEAwXStT8rUfM2sFnwX42OShv/K7+IcjJN8MoA6lsyCXwsv/aAOE
lKAxczIU1EuHae538Qh/2LHqrmhh63Ts4bdZy4LeAJsoMhm6CpDBZj9GsYD3atevHGj5rOPK2yMs
FklgFjvIVpvMVm1GmmKbt/FNE6op7bu+yGorajLpQrO/oaFcmWhZyd3wjc7NFSnHXRjV/ddZIN/f
xDccZtdbamKFxdTcw8Pv3re4TnF4eemqIE+4GmTiM6AVQdJNEUPXBYQ3TWVdk9Ger1gYQnuHmdsB
+yIARG46CgQTNuafqmHIs3EI9/2k9znVt7DUuJTGQZAc2DbqIc0WKZt/wu2wzHCKMNtO1uIK4Mzw
xYCeuGexFBvaURjlxfFYrl3J+sR0PXkuvAobO4K4dsu8h2Z9jKPQ0EY/NGmdy4BzvvJlWX8uett6
NuF8hZ0EeYA+EnFCm9j7Du3nfSBsZ9fJXqwQA00qfJLDYcf7QgcnWuV2T1a+AV4m6SGCsTFF9EzG
3E+tkN4bOJAnVYXoB3dpVPNh5tFmDSzREuM1/BA4fZPYfbeGf3KZlu38icbcpLFiNzUcAtrBt750
s0YMdFWCsb8czAztHK12g7GeSVmuI1vCyj7S62KUUL3R7q0/c+eaV+4l76Gczx1ibaxqRqRwrB+6
Nd5VPpu72a7vej9ucUohmL/tRceCtdU32VjE9Y8KzN7Umq0gozAHSfJy3lRD3GyRWQ2zAsdUQJ6n
AIc6SK500p4edSmbpGY4iLWTZZKOuM8R4T98WjlryatoO7XtRRC2cWq4/AQLMj/Nh6ZNVAWjnJ5y
tYZOk1tm0F2DSVVUqPaqpSPbz2wkGRLsD46DI1TAvRcakTEpJSjS9WCPWTjI1BrIXQEkfFUtTE4K
txFgmkN90GGo1nVXEBjjdCyT1Ao2dVQ333KQDlhK7GJ6JHYXmzRQNH/xtVDJEDF3TsqcawBxremy
GcfutkGPJXHpSRs5a/vJoaBE+JFxs2qGpclkDfi5N3K2tqSOORLnuVdvqfatrOubsF2VGFM7YSDl
2HsGj8JUcl7kyVTIoIFuQ+PeCu2yL56Vo0Fnjm5oVaurzvfaRJqRXufBOB+6ls3wBxdyNmnLAnGl
IcT2xQYrvUhw5t3Vod1jNxqHnSxsTDQHlUecDKJLywr9RIHbNF8tBLkNj1q5xsE73I9h9Rl4GWDI
HDKTjR48cqFJ7n3Wk8SBh7EgKTvw9ceS61VUlIe5IE3ij+PX0fRkW1cjihI5cMRt5hcqGp7IGFnV
pu1oiKBtBWY/K6XHjT1UzbUCJPSiJ8TygwTofxsiALoRod5UYzOTb6M/660Fe9PxinSAHma8ie6o
V3KzjUs28czrR/VYRDYWjA/7wpchlsUTc1GRTC02+pdtWFgmTDwA/zc8zHP1zbXqIEhMbWHwJ+IU
bCUmr3L3ds/L4KppGiEuEKuVtUEYL60MGgt1l0DvDPeLKfI6li6m012Z2JNNu40KvMpeO6GWftKU
gYw/iVFG+o4VCkNSjGq07kZdqXYLFS+v1skowDHGYg8CuRpzbYX7uS9b53M9tsTbtkFUWqnyaehn
fSH0l3FsI52EnJcqq4cqL3Yhth3nMIA0huA6T1r0uEzhfpbIOaj61QyKU4sFmxd2Smvf/4rqNn+Q
DvC4uyBApLmXA6fONS6a2KZDGdTmUky9zMHLn2o5YJtVw4voG2EV2Bk9yCjxmLd7t7D8ZjfDk15t
h5KRZJ7gmbWvh7rtLwzFcdtVHN+Fek4yq0misJ13eaaEhYtM1ZTfJzHkO7cj9VdWiDgrZme4pVbn
76JJBIeCR3YKn6xyjfGx4A2oo5QOQTEmVhPHWTRaBUSbB/ZQ5lHGwiLFtNxFvjXDOHQOksrSdlaH
1qNg1o3Lh/Vik7qjrg63cvEArHRzg22jTWKB2ywv1OeKRe0q6KVcNRyzp477daiJvOvLsmtQ6Iqv
azPwz00TvVCto60XDE9idGXKrVBlvdeQg0NlcU/t4J5xvKdq+ePcF82K0y6tqdzHHJZlVW8OED/I
TNuStcusC1Iritd1H7RDYA7b8oRo9mSCtl1P5Viv5liS1G6826lxnxWP97gl0BR6f3YC26cNVDO+
d00A2erpyZj42kzVJ9pPnpfIfoStt189YaifO1kcisbHdc+SLwzpp67e+aL7o7KbLQ+my3nm/nao
9HNQYQDGOOXgMnhFmA6BIUneyl0lW4ShwnpyhH0ntb0uBnLTx4okHRd7GpvvdtzCSjyHQ6Fj6XuP
zQJ8MH7IPXNXz/KKSGdMNcTE0hkJ25HqCxo6h26ElQSMyH/EDhIjst7XdJwuXbfAKXTAYb4ZV6Xl
4GCMSvzcsM9THH3B7dxs3ZruAulOaRjghoRlGNjtZtkERbnl8kdFeRIE9MAibGWuu2Jdv0bwHVJj
B19YN18UPRsTGQ8ZnbW3tmi1mXHdAKfpazehP/xphzTr8xQXiRhM+TwVYPFQUwLTQp9ZVP3hNcK5
ILb4gvzHblIyyREkMz7l88pp+NOYO/aq94ZNb4cvFi1YZs12kaigNOvBNl4yuc1WYRds8+46bL1h
TAdnfukACUlKUeG9B54a0Xu7HtrkibSDtA9mN2s0XtnBk8AefIa4PLhXuLgmUcS+qdJaN11hJy4C
euqQ6mJk9mUUgpUAnfPEmltkazkZ8sR270xYPYrav9XVsJG+r27LAbJiYYRejoJdGEOzE6fbaO7T
eZEba71wE3XsvrX0tgO5uQ3FJq+cextHd3vMr6t6fBqloY/AP65YSbPQma/duH507SFru2hfDPau
aa1NOattOAdbpSTLlO6TMWSr3GixsR1zMXR0q+i0hyMo7vb1I3PsNIjYinjQBY/FvRO1Gikbtieq
zMjglZegYO07mG3YpbdztfVIkXxM2778PnraW9Vydje21+3pJFa5E9+5E9XbYsICxz4vk7DwVpLA
rw4LP2WTOkSzFd0MgbxBHmWHlM3nSpffKA6GM7boLOpqel3CLOvSNgNJsIs/q2JyL+LWEVtQBTJV
IGJUgyBZVUwGbBArPhgDGdehEjnconSwwj3qaRyJm6Im54FbOtaZSzt+y4rcQbqgvSgVtl/VsSmp
bXYDi4P7QMtVVFlJFeirqIQ1Te2vZxPHdyjOIm+BUnYytXY6Eok8R7zhgws9ks7bz623J2Ge+kO9
8urO2iLBYycNc1aO59938KOevDbF3pZn0pIXswQQup6QT0La45a6/R7JLdzCkaHczhZyM9RaldWw
9QUXG2mHa9AHKARq/a+zV3zWVrwP63aFfBMWShkSMEHFtVu5qbLjncwRrmoYQORBuA/ZvIp4jENN
u6uieJVHbOuNtnVlqWvVyEtuwNUx8IyquxppERJldRynwqPfRCkTu40S0CIinCa6DHYow5PK2yyW
+SfduJixeqOxZTe4M0LJ4IB4DZy1yoxfZWGHczwPXevK8es7SuM1E8Fq6u5YG+6UjB5tZ84AXbpz
0OFerHa9g9uawBmd4Ejq1Osg7PvEnm3kChs3Tgbqe7ibz2aNK3iDM4R8iYp5lU/5g4JhXlayKlhD
AQ3yklbdptqW26FxvgtubWcy/4hUCRIM8AeVChjWNF0aaPqkG4eHMhyucoBFhJY4QbPgrkCJIImq
aKWFj5ygDVxVGcpvgxR7U5svdQV+nqHrjoxZwOZPqmXPJK5Tn7Y4rLQBEjOiSXvLHKLcXQm/u5iE
vDI4c4CEl7SN9zTOtEtgbfWp4vXNQFTq9fpCSO+6rKzwyueIHT5FEkPVKPhAonoVTP7zpLyb2lfX
YnLGBAWREBGfdanqyA4Hiae2idZ2g6N43zwjn7YbA76hfcmSmoKIR6mBora2Uxkg1QsgcI2bq/OY
0ybrOIBwER6TBPV4Vc19mESivI9s/hzVXpyVo73WRk8JKW2e1q6/73xB1sTJ3U0l+QsjHISyQSf9
2PfRjhQVUqvEe/ZGHCghsm7WzEOKW5S4Ck5Dq/Yt99AthShSpPe+9hiCrIxNuDGB3uI8+FxriLOR
Qq0CJuG63cBgcdDxLa/Yo6B9bD7HuEbhKFt6Uzx365kxwySeWjY0yEYdSgzmNuK5xex7rgvOyMqK
2nHqQeArleum/VCIej1H3Gkzp60VfGYtQu90EU3uuoyasrnwKjB1NoxW3uPMQenHeED0cuWZgDxw
2N/xtPTYIrBP/fDHTMIBWyciLJQoMDO+NSGFynMNTv4PVDDCu2YezJ20I1Avi9gasc5xegoTHbWI
ETnzemQ4WwuKuEGu2mfjgiCUtmoCDBIlAoGdjpv6Guw61BbiwXnEyTn2UnjF6yJ1pmL6PIbthItj
Ti22Dnm/KOoWiBN4x6h8dEYa1Imm2oXCtWvgQ5tDc4JuaykxjPFYCcyI1vOV3IhiDvWuisGhSDDs
7rjqa90joS8i8NSmhn9xKq+7NZGab8hY50UqCM686c9S019Fr6N6zr/KaP9Zte2m/S7uO/X9e3f1
0v5/UHQDLP69qtujKLvv3/72P+rl699WuFS8dN/1rxW4n3/+ZwnOD353odqyKHtgLSFbDbzNnyU4
n/wOzC7KaBE2QYBNFnDGXyU4VNlAMf5JEENxjKBi/a8KnOP8DhguridQdvx4Ae64ag0mhg9eBgFv
BYU4G8X3E7BREHMumVM5Gd4F68CLxQ54juAMMmsp6v67svxnKwstzQPjdAHbnkCOIteUbqt6B+Hc
V6kFfbAvVt8326Kzy0sQqaxEDoHK5q5wn5ipmg9hL342v0gBg9MEgVJgek6aZ3MJZATonKDq2vbK
4naTtlA0zFyFTfOXafDXgvi1oHkMHPpnU+D2oRmUXE/pnC5jheNYo4caXLz2+PxgAlQkeNXIBAu2
TAYLF9HOKZ/fb/aNYUT/gm2GQcT/OLUrUIOyfMYtfGEBVC6nsbVuKR3O1O6PAQJ/fpy/GIkSYK9g
XHLSjzUAFnNEfXBrrKK8nEYmvlhoF9sN9y7tuu7/eP+rfs6Lk3mD9bKQiMFNAhLuZHaCpdKQ3oRu
FqOIkBK/4zsLsKw8nanTqKxjFu3ToObhuodp6A8z8y+l3Yh1K0j7eOZd3NdzGO/ieYANg/ron04i
XU4opIP5n3GkIVEJDLNpLG8oD6DxMNDUnecpbai+8vHOOyjjJX3ZBF/yyuSZZeMc/f7rHMOJfg7F
0ducoEEiru0y9iw38y2Hg9WmX2ya23u70bgEvd/UG3PLh10p5EwWDh2W73GBvsMZ2eSjWlaPjnej
rO9Zq50zpMw3vwe9srDSgcE6VQ9i4UR6IRyMNFbqHlB6ZLjDqtjWMz1nFXiuqZNJ5dEOdjWV52Z2
WBRpDtkiWOK0V12uP4ZZ+2uQ4D7lAWcBlepTA23XzmdPIyJl7ajVqglteWHc/pza3+vvgQYfVgfi
GgQdUaI4Hp+6GjqvDVGLwEHU3gkku3ZDzfiO9r3+8KyD/QomP4y7oVwIMMdxUwWGiQoPVz5uePcE
cyQc2XE2e8rhbfshsNnSd4u4DfR/gRSOgBE5nXV9U0kVIzs6mRC1sEYhhc3UuHp/bh+DT5ZWMDRA
I0ENGFsD9objD5qCGGenBiQT7N7ke6Dd6lLPAVTcAm1vDDRGvlbwb9i+3+jrATtudIk0v2Ame0hM
cRw7W5RoSfQUWcgmosgSdglhcXAmZL9evMtQAQuIaQiDqeVU82tbjZQjzouQgUSxkqXdGMu99Dp6
Bi77emOAkgtcAzD7YmwLp2wBoLIZp4OPwh6xyNbVbbiFb5CHMi1HNyJtfYZh+Maw+bg3BSDqA7EZ
n04On41h4SrSZ7OWTpOIuTEpDcf2YozFtJdV0KO2mzdnAuEb4wba59KJIICCzXoSOMKmyN2YFz3u
3a6fBkLxPQOiKosqos584BsdiqsKUFuQCoD+YXSiZ1cUchjzccAH2v1w0/iqvweoOsqadpTQtImj
c8SYN7bahWuFk+Yi3YCBPPk4AMIhwySX9LlduUijdUifgSqPOjIzbpjQUjoV6qtwGkGlvOa4zPbd
bUyMvC1jGZ1TJFxaO974F1DYclQD1QyM4ROUYAmlt5CzTgEk5dIIVWpGxIp0XT0lhcjlna4mHibT
GJA5rSrQyM8M9RsTDHEZkxmyo+gQ/yQuDAJpZ1Og/T7u6NoVVpsxo7uMafLSV8D3yN6co/C9ml4B
rgHA4i1xD9ZdANYdLVUTGTJ3HQRlAAeHK+hQCpBiIiudGvH9/QD0erDRFCI5sHf4NgTyk6bazoVA
j+bQrgGslGU8dOgmsmm8U0Hn2pmRxttMDa1Q/NNemDq0CHeR8XrkqIwss/ff5o3vdhc5HfgGRPj6
U4sWI9jc9ciNI72h4HBihfLOZ6R4gMN4dWZTebWsIAEKNTNkXMChx0I+ibyziCZq+UhIt3ZTrODf
EaatlY+PtKDjOp/66PP7n/Yq+qI9aN+AUgPpQmQdTpZxYA1VqCgihiri+I96nHGL75S1e7+Vnz10
tFrQDPQ4oPkBY1kfCOHjmVMNlJazb/BZbU0viI6RPWvqhmWdVTpkP3lKreoRKY9qdIv1JPNqFdbj
/2XvTLqk1rG1/VfuqvE1y30z/GxHZJ+QkEkCEy+ag9w3civ/+u8xVEMEcTMWZ1w1LA4oLMvS1t7v
++zsem794U1Fu6guXEZh367+8Ge0Lw5Yfhp414C1tqEhjxveumY5aW5t8SHTbe16sqxlT70iPRM9
bg94NAFszFsIxBCAv7Yl9suJmo30lSkpgsakqdo0Sqe1uM3WAvha243mhaXp+V3PlhqbKOQvnSwI
tDOL+EeDi99+Ap4m3sO2bQdHO4YgX24gH+xjkaLhMzw3oWhOcnFuTOdmLLshrMoU6YLwF++JNRq8
6WeKAkCSipiSunHZ6k5+5lg+OS3AMpmVLXY/3lGE2ZheUY8bA7rJ2p3d0iqFeEofvIjDrLi0mn65
TBB+7M16CHaqNbRzrLHfNlLYXFAGoKVh2gAMfhR/yJL02eJtSzM3cIUwG+QuVXE10kfyO1WFhTW6
nkMR/WgjdPgyNnACgkFj80Gwgx+uB3fUqZ815RwnnvVsk4hthjs/0eJas0PX0iLall5Z8M+XVN3k
636qiyvL+0bqMu7nNHQQ81ViPWN3/H0mcIMS+LHV4c8mD3T4m1BYLakuXRU70hpv6e1q3vet0b1Z
bUIIRCbytae89svLW8PvGx5LMsDARIwEz/w4ZFEdQjHfxSlY00r2Rn0v+p29tNWOo+0cGOjE83Fk
AgTi3IQs4RzNeTXb9eivxRo7eSZRjFFkt+q6fleU0rmkXbR/u+LJPdO16vcVzrFhYRQm5cH5YW3P
/8uHb9hpUnc+k5qRFo9Ts86vxdr3l6VqHap6tZ9dJjot3cMyGNX9YLbr1csT/Pvhxbg2ARMHC/77
4wyFaF0nH4psRSM2JlHKTZn6bdN/nOUf9n3etlLcbkQk+Fe2GT5OorV5u8Vjq4qX0km+VXWSva9H
6+OfPg9ck81Zh1vAsvzg6C228yiE8Blk1kf5rjOcdqc1qfW1kPJcXuH3tclQ3AJAnWx+bPdoa5hV
KhdKEArqtyyv3N5uNw0iRdK2L60ozahp715+uN+P4+2EhNsCtQ8I1zH6dea5mlEfVIwQSr+0ZEfJ
a0YX/HdG+XHdAhtHUH24JmddyNFqSz50rVhiI3e6aKV6tP8boxAfY/ciJWUeAwXWcaJIis0yLg1i
F1T07s2Yi+XM8j7xjgxOj82UtSVljmlcxahPZNd8AkVzMa+apnOvcBh0b207TWN6b1tn5u73z4m6
5eY+xl2ypcaPAqalGPMqcxivQuBzbeWaFoTSLmsPy9Zy7ng89XAb3XZ7Sxtq4mit9+VA1rnHda4l
Q0ppWr/IdfFd1/M3rJ4/s29tXy83RzAsPBdXZc6mw1VhCB9RtvKHuJNdwJ1pAKqfduPly6vixPxt
3xIaL1hL5GmO5q8ZJ1KUmoOYzRZ/VUlmE+xYH9GUnaNBnB6ISxr3UxK0x4tcGyUSptYa42ns6rco
gtG7k+66Tdbxz3ckVgN9q7dzHMfvUSJI86sp8xP0eViSWhBejrXTPK19t7TLOQufuU3PYdyw5bb/
M9ZREEchzhS+x7W7az1xO1EulpHlrdkSZfRPe7Bwy7go5Q2jj6ZArlh1uJAPF13tEfhZqm+CyEus
qg8Hp5nWSM3mMFB4m/wJQZtc6sdZq9u/pDOZZqiKCi9HtTYIr15eBEf9mX+sNbodEGyx3qjpHHdu
oINZTnvCZoodJfRdmlr9Haqn4YPCgLZzgirYeUmi5ajPV+3W7LPkUnl/CFD6+SO2ydz62JA9OybG
jIoLrTLlFDc2CgxhEue2ujtekD46B6s48SFvcR6RzgagZ9kffltqaBua+s5T3JVdcVcDbk0iJbT2
VtKpNmxTqzuHKTk5IiUFhysr1rnjvKFT87lPxTBBqu6Xq8xyx0sZYD4JxYjLyCra9M3L7/TE0YUR
Xae+s4FLaNl4+IjG2gMjNhHPpEHTxH6gmlCY7jn6+onHsjmxeGU/goBg+/NfwqmhtBGOzPYcd3mL
PWMGRtoVubxc9Uy+1vr1HMvk1Eplw8dPTHp1a1B/9HFXuZm7ZjMssVDzFArVjftVmHhz8rx5VF2p
fa4sRPAxqdv5IZNB8MUfCYLClyf31HdPDEfykpOAtNOxc1qIxi0toZZYdwdjhwutvtLIqYvIstPx
drHL9LVV+9ONMlMzatzGDYd80aNZw+5llGP7BlgbOlJPIer0m2qfztT71SSaGF1COiG1oU61+uaf
cQd/fGNbPQqLJpEUvZ6PFz73F71oNMBFvsrouu1qyyV6aXov1fP89eVJOrUCWfF80rApDP24TyWe
SE3Xq4o5SmWyS5u2ow2WI/Z/YxQ+ZsoMsF3xfB2uwFkL/NVs64VMcptcln3eXLfBlJ7bIX+/rJAv
wIC8obIcBzf44TCqTmfofix0FDHuN0Qp/RhVaxrszCJxgysdTerWrC83nlRS1XXEbqvfT71eXtEv
6rs+e9WlQ0SyV14h3jj21KA1I8txuRj69P7lGTn5Uwn3iVFAvyBjPfypSwYQtWyYd5IcCOYxNt6W
AkuQWJPkYi4RgY5Ga5+5N5443kmmUHjFIExblWNsRAeqeGqCZomroXiWo29Gut7NoQjWavfy451c
Vr+MdPR4PRlO1LaMVE8YPWqVl3fpWs5nMiGnnwfmNWVrsO3HJ+I40E2cVNwSN74vQilGHevcsPJl
mgHNpf7GI8H4IvVBpRjJ8eEbywscqNrMplbMhbFXONNC2evtmUc6NXFb3pRr4ZauP45eO2/hwHD6
JbbnedwZkKrDAunUnwfk3M7+M8rR90h33b7DSMZC4B73bmwcoMubqNpuE+yWL8/bibS0bcNo4Cjf
is3Ukw4nDpui0nMxYGhU4xwL25/Q59b9fD2Jyn+eZWBcLwjrPyytXj6ZhaPdJsOY3diV8t1zO8R2
8hyFght8h/UP/XEDvR/+FkhnVqDZmL+UaZTs9Eu2q/T0eTE8eYHP+PuE46amXcl1NvRr6GIk3tOA
6Mzsn3zHJItw7hNoY4M7/BH5iHFtWZc5lkHXXjqTMYRN11dnLnk/eKLHz8rtZGvJTdsYZCuHw6Cz
9hsklnPcY7C7WStRPBTErvectb0fm4k7XGe92Bp/FvUXzR+qKDE8/4NJSu+zmkgJnVkIp77WX3/P
UVRgt4U328s8x37i44CWTAD1DHx2JvK4l9fcqRmGc4DmldARkcPRDBcFYQmlEA4CZQ3hnNB7uWoL
cWaT276S4wlG6rXlJLltguU+nGA5zv7kzDh1c2L2MczWqrCxWlJ7erD1oqrjKSjbW5rGkKmy0PH/
Wc+Cn3ECdR7QG9x1uR0efcXUbIW3CmeOmzSorrspl1FbVPLty3N5og7Bl4LMiliK/9nHlRyzS4tx
8El6SPqJfi5NR2QY0EbtUU2Bc2M0Sw8eKJ/6ewgY6VenCJY0FDQS7K7WwdCeZ7O3qUTAsBnjrEIN
euZrOnWSMqebogDgBEK0w7fQFZ2+YHybSWbouMGErkJ9Hrw3q+9Xl27jwDawK+fx5UnZ9onjV7/F
lTZqCW4Lx5VEIcbMLCr2NNWU2S5L+zej1uS4FpyPxqC9f3mwU6sZNgcyMCIoykFHm5bZjO6iKz4X
CsbmtdX5Q6jnzvg3Th70ijRwYTmjcts+319uCRPOAK/KmEdrcXdiqKEmDZN89/KjnPpkwD9utTPK
7bCvDwdBMVwSYlMfKD2rf58MgXFfoWK/rjU5fEo0O9jl+JbCQJ+NM4936o3RXIfMmhdQJz3OS1Kg
w3KHRii2hCbIQ8r0ums1I91VbmHgitKr4unlZz352qiUuaQkUVod05i7xhwnftESY1UKYscq7Fib
snz/8iindlWeCCUdaBAITke7fJZK058zlPBJUhn3Vr8E15Rihit9KM7h2U69PB/dE8JWUkQITA9f
XiltV3OMQsXI6uf7goZ0T4k31JeLFBpWA9e8Elo2f6jNxPobU0nKFXgeUr0ApuvhyK3u9VRINeIV
a8neZ01rRVVVn0NXnnph5DTIR3ETAud6tJ+vOBiyqQTzLvu0iasAW0M4mw3Ogpdf2elxUP/SFILX
doxwbjmEa7flXkpvQGMXzIG6cFXbxS+PcmpfpGhJIImCh0k7mjNE+A79E5clduxkvhuhT6Q7PKpk
XvVAurFUYFQSLNpnNC4nL/8BxxFDo/b6rfVJWw9i0AFOAWm0dXqs1J33JhlU/8Tm6F4mE3bcHgno
xdrk0+s5gLhYrud6A5yMOYMfjTu5YpkkWA4XjL0aPVYMvgrcAOa+NILpYsIz9znvk+xCrbX9DfuL
9ZF7AgSBssfRKvLBeSPK/M/aiP88pH/9JUc7Xl67+LjTlYDexStq1Km5zwPZnSmVn1hSQJs4G8gZ
kNo/DgWcdrBF5jSE1+uEG5bWT2sJuKY1zrzdE+MQsxI9k88nKjgu/LaVYbZVPxj4kfrqdsmbCTyE
ca7f4YmlS5HXpDDG6Upp7OgoqiE3S8dKjdj2Ncmm6aqvVVXUFxJ9DkVA4eAIRO9w8fIHE7Amjs50
lqtNOs5kSOq5h2smN9OuFmlpxHOXmg9j4aV7iHZLVJj0vB4TJa/XfOkiPcHesRZtq58JWk/s5Mhk
yDoiat8kQ0dPLVOZFqkQRhwYo/6m4iK082qp3nmz9v3lJz05EkkxQkYqQCyYwyf1A2PF+7kiCep9
ddPBftqtRae902Gi/Pleh1Jma1/JIeijWjwcKpshYSaZb8QKeVm4eO4cmU16rn3eiZOJDus0TaCt
9yb8PHp1Pp5xKYEExqLzUDIFbp8+i9wf2zjBMYj1H+bBfWo6mF9FXRf1mYc8FSIfjL8trV9iJ7eA
4TcEmRknspPf9WocX0+2OezWLEimqKns+sIaIZ7bGl55komLcREkrv3ezLQbPxl2TeZ3kbBF//Xl
F33icwWmqm+aO4JfLkKHv2vGr5c3JGlhalUdwjpVxp5yzTOP/1MGc/jpEHejROEeQsmcq9DhOLo3
zoHWixEpxurNl55auw+rZYa2sX60VB0VpS+LC2fyqY+BCEgfMZg2RdwbaYAKeEzqe6FRUImGJrFo
ObAag/M4ZlITr9mN6rtlXAUoETnZdLXrhK9f0186BXnlL/h3hWXm7T6T0hOxK0TW7puiCz4lS5tJ
CCxJ44SDppybIkkXdbmuo+JSP/SmuK3SVCE9DDiLw7lW2D4rqaniokpQVDFTAltLJhcEJHrOdTrG
ctejcYFgFi7S74OdMZfZGhq1Xfq7QCXiVjnt+jQ3a05WrV4Zf/G7IA/9yZ7Fzp9lMlwXs2qHKMNi
UVPEgOTDv7LxFUywbKRhx2KGgwEAxIy7oMBzK9fRvKwdK6v3vUFaLUrbHCecnBDbhL3Zt/5FaSja
WjW4tHGhpLPlXkxz7l3knhaU174ce3VZILjsUB5Srrrprb4ELuPNQkASaN13yYK9JYZFNWth4wfw
XMCKLUXU9JmDq1lki/NU+P36YDozzkyjXFYr5N6ldft0zMgYERZ6MEgyM3s2STZgBrKm7q7ptPaD
Q7sNEZoetkOF7D+cjaxtonJOrXc1qYsCfbvqtGttIl4Kg35cL1s7cYwwFyoAAWwkvhc5wsqnm9Ic
hRdmU9+/7Z3MHmJovqSrxUBB+aIc3SKPqiTxgLx6MgjtZDWXix4X3bMpqlyFg1NY95lQ8HiDlL3+
isQPhl1vMHvgUQtgntsOS5G5r5D1V2BeAM4FVrJZCtNyTeNg9Bpskcnk4Wz19RaWqVdr75N2mj5I
VYxF5M1UDW78sXa/gLsTn12/nl9Lo25v/AqGP2mp2QShInV3D81iftTtKgAzYMv52mt8HB5obIwh
MkQzQJFRy4apU77w74EbBtrlDDdt+Tj6/uCEuTKtFZzPQEeieSirPC4n3fq+1DbgCk2H8AZ7QPve
ZKRcQqw1+QwQoGbF6nWp3rJZlsFurdfq2amARoS1IFkSkRBMP+V5619ZWVb91fQyezMby5S/ToRn
PxdZlw9IbmCx0vg+TfWYFiWJZMVUKHWrYIAPMYu+7K8qT/UyLB2VPdeTLguUEuAGQVisWhH7IxWg
iIan8pvjpaAHi7LGNJ547fRpyNK5vewGvyp2Xi6cZ6io83RBk6PEjCgjWa+LdIH86LFi9yl6GghS
ZbD2YWorPsqpruhHaBdBq+886UFrM7U1eF2IUoOhlvBDMjq+i7DkpUH0CpTxTXLVua8Da/oipA5/
0ZydLANlU9jPGWp+AQKsBXVTpHlWxAsaFLlDK2X4VwEdn3V8sz4BXR1o4J36fs3emHzLuG4FkpRo
SrAaRH6y1DRuyMv6KrAzWBVZW1uUo+TYkrN2zSENywU2A8iavOwfRs2kgLyk2WjHnV7UdMrwnSm/
c01tdiKIAoEb+loqR37/JEXY9VYqY64u9Qdz1nuwO1PV5BcqkHydsBP8Ctn3lBSXEmoc7DYALGVM
Uh4XSVYngC/Ia9UPy+I777R07oATlausKHJvLIw1LbI5rsa+q8MEDa5iwyFDAebI0B4MpynmiwXW
n9hKYe56XU19beRx1UHEcsLR+YFP1BYtMfovyOTqRXvQtRlwZTjoVqaVT81S+MDQyyUxKa39b93h
s6ODtx1PfVbfk/sK3jlsRY+OKTXSaV2AQzdzy+u8K3NI9jNOak/rItl55pNKjZw/Dnr55CV1y4oq
G60+EyP+Jgil0RitPpCC2iToEdBYhyedQNw40f/ZjsF7vWO6KsRNCfQCmsPFzZQQmNayA3JQfONU
KqIRPznkQjI2AZwdWA39048T/r9e3X+gdsHauSlu/29M7v/7Mv7P3dh//tWk+5+/90+nrvOKGjDJ
Oq7a5EjQ9f3bqcufIC9BAbURwsmjEpz+y6nrvEIlh1XAIk/FvXS7gvQ/Wbkmf7TZJbdKIqVttFp/
hMrdAuCD0GnD9zoweYmguMAdq9e0EZfLpsWLuwFwsjIQ7OZJnCYW4sPVBKOWghednfRdYLBlre58
OeliiKGd7m0nLfbOaqjLRbhX9aoPUe/QReK/K2xQP4HKvIz/e3E9wHyWBytrWyD/XFTmK6qOLosJ
WDLK9I1//E/7t/6Kzl+kUIm4/7Xc/rWo3FebFwIhOdIqYuVNwPyvRWW/InbGCwvCxWI9ojj9A/7y
b2E/6R4WOukXxMmMwzf063XEs+nxQqG9p/LT2neGV+XXmW4+/DIZb34u0V890b8NQtkDAx8lcj6P
Tdp3OMjYKFCJDh6AudSca0ei/+k6lVy9PMqWpTr8PPjndayQyEmN7VZ+OEru91pDhgdXcJfoN4ub
PaaOFLS3gLTQ6NjSXh5u++d+Gw6V7OZTRDNzLDFPFqGRQKYHTzIUn0cPdZOQQRuvvkLFmjpzlBsq
+1O1MxPJa0L6S4qTutTR5bUZEl21ls6Y5VTe5p0IroZCqp05WDR9miboeY516di2usqd/o9LwVv1
iqHRINP5FV734QRPyiiSqmT0oMMQNoP9iifYPQAU2Y9entzf0g60q2C9oDZhhW+r53CoTCRjOYH4
5paumqjRRbvnRJeRA4Qqfnmon9KpwzdJdhWPAkuQ/B9J+MPBqqaGXJb5dQwx2J6jrhmr68z0xLvM
oNC705JafvJ1YEygEzfSpPLn8ap0xuoT0BPrYnLSOQf4lzt3HYzu97TZJCdMnJ9990vfQvhXex9w
TTex3cJnSUw/yk38e/BNdPCaTVKloL/6/oNaS/FsT8n0iWJD9pi4HiZop1hHI6KzDSGkWfYI2/qE
9MQupT7a7H2xNdamqedt6jtZErnQauAEJbBoSNXYXMBybX2PL9T4Cll2tHcTPMCe/9dcFjipZvB9
abJAi9yuV3ncdb0Y8Ne5yY2XG1ijpsC/C3JLfE5GGbznIpx89xoxldFYtvW3eWyhQc157xjxwM3i
KeP2U8a+UROoyXF9wpPkPypH2U+pbKwyrBN3QfUKA8slJLO1j7lvqK+mmowsrpw5Ny4bbAPQU2ZN
hVXuGaRjhhQ0unA1MgaOP6V0h02cZQithfxTjdJ/iJ3B9abQdleoWfqkZ597So56nLipDlF1drWb
MfArpCXtoL62bi3+0okE76Yi78YLXXbpB4w32aM+Z71HuOq4j+tgzWM8gvn+5mczcB+ERPodMrTu
3szVuhs8HQ6PyMDGrmuavobkqV9XrWmDGNQ0ujNI6S91SD14KqLZBQUaatYA4IzLeomdz3DWaJIq
Hh1SGF1VuveG1fcLF6M8+BZUhPaZrmct6K80LwFTye5OS1cw4AJ4HMDSds3fA+N18x3PlAS7GURq
GvZ5nX3GAEbmo0KYdVNYg0z2hpqkHqkaGDbBvdfvJsOudnoGxvMyde0GeEHnxVqjxuJymJf1m6ry
GrWqWoc+Go1SpSEB/vJ98mWzoTnU5x5U7bOmyxXfbb06Zsie3Hdgtlr3g+90pgon2UwjbMLJfPba
vOS2aJTVHjSkezW10r8QaTZ9Gf3Beiv1to8zmDvfMT7msZiNnrtMWusP5mj09ZnC3g973+GXHuAn
5RimEo9X3j9KPrVEUNZgK2xiHbZRbkAIsi/m4KkWZhiMyw4nR9g7TMdIk8P6Xdt9na2bvqxgot87
we1SvZ7zLlYWXqLHQe1KU9svfXnxY0P6b5z+DwRRv+zNW6OMg04Wd59HmQ3Z2B9EUtvf+RlJudar
TeZIbXvD6SA6/0947r6iprElLonD2e1cIox/97LQX1l4oLZW3/zVn6H7P0MpzdRfbe0fcf5TLaQc
Ejh/EksdlZIQzmy6fnQ6dNRlIERMhwfJyl2zLgqPjanwjGsNhdaT2+UyRSe0VNE6zOO+7zs3zrth
qCDErfnnGSnh965L1ZlgaDuz/rPSf/yU7QTlqQgSkToeHaB1oHrN9zJFCl30lwA31tjTsvHSa0tU
rZWdDg+FL5Kv0AHOlbEO4zCKPWTWN9jR9iI8DvGjMMHthDb31trEgZa+9wdjpYX48ldONzYpunNK
ocPQ8sdgDjUzCr3UkAEMHQ0G/c3FZQPJtQRoHqOB+2y1WvHzi6Q3zOkmJacHIbKkPs8aO672puRA
cJdiATerzLhCvUGwxdn87pfFfiJK3lbHr6+M6JvYbuvTy6PAojhaPW0/DU1tjAP82uYBYitkQdE9
Bt76lyA3XqztFezLNyXI9JfHtbfw+2hg4lhKL9tNFUnsUXhOPxXS54M7xqXTaEE0dlmt9sXsd88J
ya2BiGVF65w1+meAwevdAmn2MbUTGih1E9ELByVJxQQQOJ1Kutl/UkoLSGBUwfKcWVO7hnTBIGWp
VYa2cjSZk03ZZR0iv1+sx6H3+dckh9s8TmsTwdGDYAqcfL1XC1enK3NcSzM0Sb02YSM10wunUfjB
FeGgt3Je26MTBVWmva9z671kyugxIknxQsQfPS7FubPSLqCl2TJtUxxI/mdm77fJQ6xsbvZKioFc
8o+UDo3TNoAmiU5oAVncaXoyYisH+PfyKL99U9iKuahhNOB7puXd0TIfMpRTxmAMuPKGDhgSXQFW
umBHgPt02uKa58pUh5ebjSZDMx4MgHgq2HAR+fDUv1aptKp1xhRHJTI/3txYI29wOzsWLcxPQlkH
uVzn//lDbgJEdm9uowiMj/QptDMg9eEmQ+wV4xvuowQkaY8mD6t0rbJzYrDfPurtGMEcg9yGHRvH
4+EjriyOSRpcMbw0R/stZwPWwyLPPNNRFpCZRELEFZ47F/sT2+HxmwOUTwgJm3F2ivoT1U/ToftB
WxB7UMp79KeWtqfSFTG2B6gaqvOqfZ3ZJG0BGHiPkKid11mPxSb6saL+G2X8A+3hLx/Xb1HG26b6
TCD8a4zx42/8jDHol7WBgCy2QzIjGzDuX9kaYgWK/dweue5Tc0fc9O8Yw/b5I4SPHpoxzn0+mH9n
a2zrFaQ+Qk2PLDDHIqSaP8jWOEd7Nb1Z+Q2cE+RRUOeTVzr6Rnw2m2H16FLSJmLtbrCm0XagbREf
XtITyl3fgCgtFBSNfhXV2zajf8l9udg5fjNJZQUf/jo2hfEtLYquuhrKJMgvB2MC5Aq1DAxsIDI+
wFnkFN5Lyhz2rvF7J/hMPZhgwi0FJn5vRXBxqxAma5dDXi0k2EchRfpIc8BRu4MTbtO2x6rKprl1
aFZMlw24t2C0W2pH4dQ0hndlzmn/Fuavummogj1YY0ZTgmyklgJQh5N2YQOi9irm6rWX9B19S4S3
dCqEg9lUX5xhhRYWDlY9J7eJV8hZj1PLWPQnXVllct/55EkuALJvHFt6UJghfb7TOfK93uHw0dP6
o51WibuHTjEtl/X2GePoCcpkp9yBmus60rohXpdOrkDIV38Ma261ReRrvib2lYsXZi8E5j989f0s
7sohCO5QnFXvWrzg0152PRDXcqMdFNmEMp9HyD4Nwzq8VS6ejVBl/WKADK2tvZK56++qWZP2ngZR
WRpbJffiULfENGYhCrSpvLPNZv7Q5m4L9jaTXrbDApIZoTNqaCDpy7i12hjU+yL1udAFEP9l1nMd
7YX7UC6yuV3dyrNDudkgoi4zxLe6sukppSXaW1I6Di5iu+8/JyX306ARVUR8Yt+mg70+K2rHXtdF
nBKivSbJiZ25nzp5M8OWNuPMXJOnoU7yq7b1yzvYJOODV5nL3p30R79z9eeyyKsvqIxUHGRLGdHt
pvyqg6WlIFXVFaKZIg9ee4UDDzdRc8GZY4zOjZ4v+Sd6dbB6vHzhqGurteWx5sX/btUtPL3JWL1H
AKp0UqozB2h5QqMRyiveYtJxpWzeVVOT6jsZTO0FQRc5mq6wamaLlXu3assEwH1NdRGmU7faYevo
o7bvhAnP0DELGreJXqjd2rUpV1x7oHhUG8VwKZ3RGiP8XsPbZWiAGBtgaJ/HgdYSvOtifbLnUsJT
zwz6dAyYBEHIem5938Br10N98ceVHh2TfKy7LPvmm5kDBp+i9fOcZmkXD62lHsfe3VqMyQS469x1
IKoVvSQqyLBSfOOcTJ8kD5+izF/M5oIK55jHC2KB7yRwSj+uEpk/1ARhcKXbXnvoaidHvL/YtJbw
exeQLS6/8uM8TTRaCHJa54EZboybash7uO5IM78ljTmo2yEtqEMH2BsfjLwQT4i9bAn7Pk8uNCf1
PztTiV5Vwv1/D7EJvYqkb85b3RfatKPkn78uhUfZd5Ky/lKlmpCEEvxZ2Jfewox703xLudh6hAjd
vJWjNw6h7fXmVVEHyQyf2+6fNcM2hluvGxWQaNumPFonAR3+iFWjsu9ydBDVKHW659FiIbIrV3/t
ay0Ma+7yAMBxTLbjtdnZSwHkT+u/tbM2/9VYci2v6qEIMG+1HZ3bVkNXyS4Y2N++rAlFROojZv1J
8BtWbHWjtd5qK873aFGaNKLUqoqvvqjsZS+NtgVCn2neE3jkCliSWXtjmE+NrHYdWuknw9VUAtxo
rJ4XysdGJNfc/yprRdPfuQRBXzqdEDtKB1azBwmc1JC1O43BE1pfKZwBj94w0alEn329hMlvpt9N
b6m7HW2Cmg8IWYb+evAnbBmdtSS3tWi4bLWOsa5R6yZ9uutVovv7wS3SPux7q/MjP59VQieAxX+y
TI22PjTXrfq9Y0zVfWoVU7BPMSlf0jzJtMnVLfkbHNGWYvMpk4ek1CpA2FbdvemGTnygMt2kEe2H
A3HJoJA6lW4nyVWfWqaKHF7bEE9WQO+LzrSaNLa7pPxc6bPlRXJm38NtXa121KZ+DhR5npNu61rg
bALsrn9wVyMXQMUbALFLyl0wopWI7YVGW2rXrY0BO+KzXr8C3/afUFIPf60IxemYBIc96gNRfALm
b2ehgW8ziZhwfjsZxpWmGxhd3vWkjOAzmXYLfzYwJnKARavezWPh5Bczl0v6JSrUdXGuV3ka0R8k
c0IzoOUxvcfQM9BYI6jf89Ym0tOiSb5hWmI3gkYEU1tabLYRgqDmqelqeTNmvqLp17Iq7v+zn6cX
9CvX3wrAVAvsd0sC6c/t8QrmodnELqnRt2vQz4iDkhyXkZKTeC71EbGTknMZtcqcQI/7vfQjnU4w
r/ErBYgtLDFz6Brz+q0UAvq2l2ttSHsoJIp0jxnGSK3V8EC8YLYRZ673oaNlx0fDHQQJ5yEAIJ4C
jg5Cfw3s57FUxluNkjy7RJ+xXL0JvN9s1CM98nLHoicaSQZ3n2pAwCPUXXYW6bWlfyb2lkbY27Rr
AFNeuUTxWJ3ClcR0f6tE2eJ1qWlDphX8nIhY3KThizD79yM2/AeQSL6251Tb+l1amfHE0dUU1840
mpx7clrxUmSWtgtkkbRhXfUjGidOZDRdQirgFGgj+Q8p5X5Y/QnSUuva2j3e97UKZ9r4LFHVtbOK
vcr1v0+ibOYw7ZpVo53kOCSg6fvxK/9GUu4AV5kfhU0Ln3bUM3pmzK3J95WuxnW1FGkX+W3qJTBF
nOwdlPM0YcnzRnY2QYSE7VTT0iNRrhUK1My0S1Rsmng29eLL6iy0VVxME5x/09kD5wVvEVRSPTwg
FWvUdVUY0wViD0R/wO46mkv6yuVATsyc7ha5KZcoFUnxwbCShS4mhtPdlqMaab/lrUNGuxKNDVxR
VH526BozcUL11lNTIOu8sMjDk04Hv0Raal7oMypVT+MHe910WguQehUhZmmGcLRVvV4Cd/cquj1V
NGMlmHIe3Yx0aojnJ2lx9aTBmzywaKrn0WbCvl1MmgLuKGKZ486Rmq+4QJKWo8HdZH4ZtaU2iDES
/3NfCPFpWEaju8ZV0lN0APtXhWjItLel0cgiTv2U/mj5oLJxbxS57YdmN40PaapJcf3/2TuP5Eay
db9vRaF5dqQ3A71BOgAEPYvlJhksVlV673NHbx3amH7JakMAvMSrKw2kCMXt4O3uauIgTx7zmb/B
olUwdrna68Nls5jrVppR86y4EpJLaVZVRPbjQcMzx0Sk3W7pNdyP86zc089Pv0LjRXVTLttko/V9
nvhVbmagXaqS1ZoZWkrAIRZt4eexGRHmjgDWtSsiVhwhFH1K9cslHor5RlHTcfGEJJONbwaAHC6b
BbOR/gHskkydPIYWbFyGYTtEHwmYk2wTiEExXsrzolgXiDCU5T0Jbzv6cQ+fZUcVJcCULJGk4FnD
+CLytQk01wcAklZ9qSnBrK6WHYrs4Pa0yGeEqg4zY3IMYFnri6EdRqcR2a7DzBjbMUGvEtwvcv74
Sm1SYLKlkT+/yrreKHcdo//XYVbevwhrneNaP0biWk1VtEJXowqhTniA0piaHiSj4+wk5ESCMgNA
fqlXZZI4s0KIKDZjjZ5X3Hz4/5nwL9QCJehX7+QkE36Ii/CpKpsfB7nw+ju/cmFJBGogwjwHDwPy
BZLgX7kwyN0/YCvBRQet/aLw8XcuLP2hUsVc8fj6Sxl4xdD8WW6X/gAHoVCIp9NKFo0g4O/kwi9M
nn/KlpBuqMUCuAH4/9KDPyYyTDEUsRmwF+orQfocKXgvNIPqLPEy2QklOxqxc/7UkcrTnbWUGRXR
YIBAm6fNYGt0Dle7nqDIMQqdw502NsRJqbVwlhm4pWF7Y5jOQACHR6vR30xypSUQx8XEFTN2CO4h
QjiA+BeKG6wvl9uqChKcnXoru2uJBh9lKc8eYhjGMWdByvknWsuNWAYdNn+ZpOPtGiwbCXklEQOb
WP+U9SotaC2EkGHXPT3ZdDTAo3e5nuAhgtaOk2HbsxuGWjzXFjtsFqwzqdDSB5RHC8VCyueoRpUN
cLNMPSs306Jt9UAs90Dk451Jp8/J6QbbQz7nfgPYzelbcbigDXgVJNMXNSeTzcPxaeoEqq4atq+N
quwp4WWXcPh/lKFmea2l3CmE1N/CcmhslXrw1TJgyGskcT/j8N1gR2KlY2AH6nIGRfDmcyFdjmYQ
hDBAGocHGb606BuKY7kpRuGbBTxXMDLlKtPQc5Ai4UNSpNdRkNa3rzbRGwfbYa32z9lc1/lLRfhE
VUqLaNom3OMbkM34TSUJRiVpgBl0Pqhcf6J0pjtxWKv9NR5gejh9/D1lKfbv61ptg6/RBES83Mzo
w9wKQyheylpdu9IYImpF2/+KjHg6M7Xrhx5uPpwcXg16VD0trVzRm8nEyXp11gp0Uoo2DSRvXhLD
f38+pbcmdJVrQxMEdVzou4cPWIhDhXgW8P9inBcfHJHXyMoFWPGLxUqgiyBYB2fECv3Fyq7TDlBt
VAzJs0Fo7ZJ1ynaf5+VVsdQUU2qixPe/3lvfDq2CVeOUNgAyp4ffrgnDjNpUXm5685PetPG+a5Zl
h6rEiJnXnwi7/2In6te7xhWEC3otKJ7gYioyu4SOerkxgyXasQJDf8yy+swjvbWiqFnLaLDI9KOO
S+MNZmAUoNtyM8yBumtQZHAWWIibLE8HR5uMihMtOafEfhR1vBxC4Cjh8YOxpLx5tIx1HWv2TuHR
xpEbf8J/xS3FpD+zmF56sIcLF+YbBHW0OfgfILvD19WNZapWMxbsKBqH/b3ZYJaN0lFsedQl91lT
eWN+PxZbQfjU1zOQHcPpqoRe5k9R8KXG8lfX3i54nPPOxnwUSyNvkr6PcoPhLcbJGcBx1ennxBfR
d2+MTaBg6kbOELb7WvyuAsGZqYiE7VMeLLtRuDAzY6OqX7vai6xdkF1VmmZruW5nhbQpURxbvbYH
PFmLzu7kES6r5tAKxECot41u9LQy9kNQC2pDVvr+wj4WReKNcDfCMQMVSBsZhOLhVDUWVIIlTutN
AgXFRycnckY2wl2RgDxJKgyJa6Ve/FLh8MdiXbILgFHbzhQNT9PyZidCebmOh67eBMIsburECHF3
rZ8wUcfBS56BpYYgR/6dr61ziUHyJ85ANefwa+uZOsyx1DSb2XQscFCRs97Lz8aj8jO/xDMWO0tn
+kQtg7IwWjD6Rr+/03+RH3+ru/Ku4xE7/m9Dpf+4ip+bsi1/dv8P+CJJFsvgXyNh7//nf/YF6g2v
Q8qXX/kTDAsieu2iw/ta25jU7v4KKTXtDxTAVqCsKNIFNFa9lb8gHLRe1kMB4CHkNG7ytR35N4RD
wl3J0lGPhm2OhgfON7/RYHkhGf5zPFDnR/l3FSwmqlw9mY5Zq7K5dDrMX9BiRhoJ1wYmcqUDmKsV
3GESdcNXZoFyqZrnSeCogzV0diDj2ryHQK2GYP30pfYUuirLRhjKCWrBUljtTprgZBBNdkl2YUhC
hSidFomqbdaQnGyQK5nhtnRG8fpsIvm2aAxIDD2FpcxWUfYBsZcbzfdQJY6lbNEr912aUK9Sm0rL
nDazWt2Nx77dquFIcXpQqs9tr5fPVHIxuC+a8vvLO/0/t7zXT/p7fWMY9ucnrynIwT94RRd3813/
o5nvf7R91v317tb/8r/6h3+CiD7M1Y//8d+fMbLs1k8Lj1fh6ovyrxfu1VP2PR4OTbwQi/orFzJI
eID2gNdGXZwm/MqR/4XiNrDjAhGLXh7iMS+dub8XrvEHsArSE37Af8YRiF/6a92C/RZpP/ObkE2h
3gNM+p2FexTqIvgBKADw0wpIBjpyHATGEDZjvV1pRsO9pd+XaVg4QAWwZsrQ0jWaJt5L1pm84ejG
fjHBIBBB3QG2Lg94FJcFqLcUpRWKAK6L1MW7hLpiAZX11Wt4I5x+oTX8syVp+ZtkN9wrkI/X/utL
h/0VFkEKqlzJRzhkRMA0xRW21xbO2NR6a/4QfynTT2kGFZB9cFEvXm1Rv3HEFNMlm7yufhTosxkX
enZdoWJQOghy4p/IX2LowE+CsL1Ubo0FLxq3pZPTVZD4y8sF27yUrqdVKd0bh321whpt+jEKlkG5
kzxB23myyg1QTkHwRNltFz9BXP15fkYnDbmXJMSnA88aWmTL3rCoyj8sePpOIzLsbgVpbcDbyD0n
t36yDpisVZWCM1ZHCFM+uvzGJq7pF7IOapl+lJguXjRa4T5JhvtUyxIHMAzV+UW/e/8lvbUUCM7p
fzM4qeTRsFlRaXOJmAPagOXki0CWbY696oykgHIIkfq1FIhGeDCqCyw9+fBqH1p5nmromi7B20Db
wHChS0ft1Qg5shyeQb5Wq0lJ85QXH9vsWtJu8hIbz8Q3Wf5Q8YkrURPeSR/q9VC/baxPCE05hXhj
yDjCYjF7Ew/we5dgN41fZuVRhwptDF/C/npKvw3n4KhvPs4aoCDKBAKFXXT4OFSpjSk3EtENTUfS
b8qsd4ws8aPwcpypWMYYDCfdRqNWYGBdMJVYW463CSc+3sWBuC3NTV/d5FhO1/tsedLin0K0G0Dp
0F1zmpaC+WXWtF417lKiS4AuyTVsNAInmqRobqR3eu8D/qYvtnt/NRzlDy87lmxUBKXAIgRoe/hc
YbsE05gCOcwGNJXWGDGekNNJzSDBKp3WIP24X3CWf5kYHWEvfy0NOjUrSooyBoDswzEVbcmjQtYW
VOPkKyt+ysi5ryNNvRw1vMOFGnPwOO23pcVx2FdKtDGXc7K76yI/OqggZaEUp61CokAuDr9CqQSV
0RQ6Qo1GQR1KvlQw/cqn4nmkibF5f4rfGsuEDsZOX7e7dfS4qAP0FKY5QDA+RhAe5DtBl28GuJpU
ozj474+2ftrxk1mrDiSePKvU/br9Xx3BcE7KRYZ97UI0uVx9uewyUYHoU2ew56z5mBqGk2AtgBHv
mS3/xsHC/bl6jVHpO014pwniRN2BT6DBUNij2sFXHfRz8mxvjMLFTg0Mesta1DhasGovygXNV86V
jh51X9ShF6jKWabJ+jFH0wjgbK2wIXqzcrgOpzGNlbJQenFxrSHzzJnme9ZHnrIq7RhDZ9pZcoMG
Bb7KyCTZQjeeOaTfuBtQfTJAohHnEq6sf/7qLS7WmHWqPixoq2E0nYhPdYfklDhjiGu283wRarHL
Cj4z6huHAUBkAmtYUox6HJlYcFYMLQsXtyymdBPJGDa1VgID4UmnHIvxGd2791frmyNyqgKDkkWE
jMkxXj9nKtVpOE7V4iZlrxI/jxziEdCHYMklB3QwBdnECt33B31jQ+KXQD2aKJ1K+XEZqAryssWj
EvVA6UZbuRGhPmvuYJU/Z1M5ExK9ORaSUOu+ZzMeS1MG6hghVcJYAd1ODMEFrwSKYusJhQHSkzNb
8K3RGAkUIzEup83RdAZdnAEqwWgg7R+HWR5tdSljzIyHkDKQemYa39qJzCGRHmI+60F6+O5wTJwg
tUucNPGI/stE1qRl0Tl3r9NHAsb9ovOMkgJuUEcndR8uYwjdlwlMB9XTsq8gYb7NAJsQ4D0n4Xly
dloIzSBFpiKrveoZr6v11a6Laws9l9YQXUvl+hsTc9z2GNQ7Yyp+nKGgiEB5dnRBnVaPzhRpX4iV
BwcOY+O6s9qKES5xsh2OjWRJ1SujvAYY8fPSFI9tgqjiBEIJr+7RScXazWfZ66Mx94ewbdxmaR/r
WD23OU52JN8D5xsA0ii0E5kevVW4kjoqrtTZxqX7LrM7vErEYCxIN6mMp31MC/pcPLCGgsePTjhK
IEBRlurs0StOanPJ8c8TXSXtA9vsA7SarDu97ka7ttTINmL5DuzkaFsaQObeUn8Wg+V19XxOwu0I
AUxkwr3C1JP9oUmnYwV6+BJEAQErw4hJzaDyeXHegcqShQsxqYWPtandzOGU2RAFTd8Ssw/TNAre
IJoXmhVdC+oQnUnaTi4BEk6SRFgvCrK2VFuPvk0y9zHV28WdrSqkvx+tp7ED3t6tx0a3ETiHyRb9
fP9wXLGxR28DtCq0Bt49vUFOycNR5VCfZByAZleUSsrxPwcShDD8XFY/2DO2NWqonvoBXEt6cLpv
LR9z/VpNr8X2azZ87PudLHyNrOu4rmy1su/iG40e1DYcLTdHS6XY9AAbtB+y6iK6pZo7I3sIIneW
vArLkvBjMn8Zop+5eTemV1N7pllOjeqNZ4PVDb6X4hScvqOVBruPYnjFjKKTr4oXAtmnoX2fzdt8
DP2m/YI5BJC5m2D+UGb7wCRr/WCm+7Hyc9Q4au26GT9KaBaF9R2UTUSpP+OR0BmfzWpbkNaWm7wA
A+bX9Ubb5aaNn0KVOULOReaEXq3fhqPXdLsS7Nbog8LMlEtWdtHfCeF3Obsa5L1SPZXFlTr6XyYc
v5A70d1ev1MkwFSu8nn6ksl+330aoocsu5a7LWqhyBDpml1+06LPU/wZHwtd+BlGD4u6UxIfdI/V
27mGVq43388SOuQA07aFiMiSdts1e3mwpfqxtLYg9GocL54p5+fxfRF4cbhJ6XsmrvxoxHYh3kbL
NeE4aoO17reLB33asHzSbE3ZV+GdqTlAL4oitKURoY6HugfAe2kMG8IXwdytoWgT27WxNxvbFLfD
l7b2Jh0BFtvqXKT3h2fpUoMT29+ISPWkO8T5K83OhYvEuk7mZ126pfvnx91uGUAnfpsKbzbsoroS
l63a+EZe2SWgURgztqk8ifpVvUvBnpgkY14w7etuK2ku/ZEpdopzRkWnB+Yqrcqep7SEdsgxJcfk
dsoLg6ApKhXTlqRkT0iYeKGQfxpAmYA46n+PSbUeU1CfiX9hmdBFxNXlcIvSvCubZlpjfP7GweOa
6mQm5ufO5Zeq0OHBTOSL0OLK00duUjw6CmoUoupZMDCYGm6yirzF0eU7JbALkGHPLYo14teq+TD3
95P6XVF/APG0h3ZrVokti7uodaXCLiKbSukyuL3pCdUWz0LN2ozSxpAjR2pd3fyc9Ejt9N4wfI7u
lNQO7oU9pixVYJdedEfSotIUJAzcd5fhhXGVy3YEfm3fXXWaSzOl5MNrx9poV811/QDjqMkcfQbF
7tKYKe8oKeDzUkub8BoWftVvc8W3cnun5BBi6TQM3QczfkApyJ5/Lj4GLEXtAm0TSpdNX5HFzzUQ
NAgtovapWp67cqsF+1ZzpME15+u43Qmtb4Wfm+a6irboeliKOw0PVARMw+5Sr5s2/eIO4xVNdBxo
2gLcmq+aF237RXPm7i5YPpXZI9BUsLT4zUtfzVwFRjBerFS8YW2CCk+quVWrG6WlHKYXblPfDvlF
CTtQQff7+/tn/0msRc4IwIcax9qx5P8P11WHYBnwcch5ow53VouHZ61BWEnQ1P0SgIv9/dHQn1Ys
5DGwdjKPVpesF+oA4nB2i1FxEtQtwE/LmW20gQTt5pxdyjGGad00nPnY+gFFYcce+xA3aSso+IbM
yD6YoTPnQ+GGitH46ZJeqT0rT4cO6pt16gSt9GA1qnbm+nnjYiVMJpaFz8z8HtPP0JorI3TgyI8X
i+s8ixP3Ran0/Vl9a5S1+wIoDrwk0czhO2zEdjFTs0YgtjS/gw5cqerDuST8jYXCh+NbJCLGzps7
ukflzBoUFcg9brSaj7KU4fRDUVOpDULbwBTkzEo5DYTWsSgWQfwFNGwchWVJDYahH2jxNqVebxPh
wsKdPSPbQf6tQAxS4xo3o8p7fyaPH3IlB1MxXyU0qJbyd4czaVbBUmvTMLhQV75UJTBd0bySl291
G59zJD1OPBiKYWTiboWwG8+xw6GSYUKrbSwpa8PJuOJ6rVLUKPTaelQiCunBxYDZs6HEs//+Ix7f
XWu5HqzGSotcu/nHai+QPBV5WiVlEjihcDx6fKakVLeNAlEUAyX/RTgLETmurMDopz2ItQc4NTBp
6tECVSJR6s3BoLCuVfpFLzRX4oD0/Dg7cy+k6NchzQcHatMjNT+Ji3TmVjt9qyBoGZi6DtEtid7h
VMcZZqNCakF5zmrKrPCv+tX+a9UAsbvFun9/go9XLg/LXuSSplhFLH0cHFBe0kHgJ5UrTjftWAau
qBZ0EpEmrzqUaAGKfu2Kn++PefJSUXlno8CZpFK9gqkOn7DSh24hkC1c0QQbV8s1ezLQSrcWushp
qv5nmpfxmR36Uhp6HSrAdyX0WRXY18ocSMPDQWOtFaQSfUtMW26X2LdSRAmDSxPVtlq56RvBFisi
RpT3msLHEcupKox7gEr4g3C7jF/T1IehFjVQZb9Gw2MiVb5Q+jGMH6267Msrfs5l4qH/UMeDbUC5
5L+1qtteeuQzDNy30cwSuOxbP0vXXxXy3JaCy6V8fH9yT5YPz2mgaUDgRWWOVuDhc5oQW7TZTAt3
rpqHYGwEp67U3qkmXIU0HQXz94c7ORio4bBy1jYKPXjQk4fDTSP4lynKY5eAwJ37HAZUbUHPrmQv
y7KfsPtKpxXj26FQb/+NkVEsJuqD0Ey57HDkRYp1qSuR3Z2T9Ec0SaNnjJrm1EMkbBAK9612cUzR
kxfrzMCnM8wjr7JZFF5VBcusw4F7OU6hvSQxXUpxM4vQtc3YINmaOwvA+bmb7KQZgRrUOq8SkAQR
UvhxvTzTxqyCo4jbEBKXQ9O6TaPr2xynOPRo5mtQiQhBDsU1jTKEaLMWQzcwbO/P9YtG0uHuIain
H0q1me9CM+bwmZXK0Ka8QdVdAbCQZ7taFDDbeJQGolHwq70ae+L4mG9FKfwwCHRP6bDGOzVqN0W2
Y8EvZe8HYrrvBG9On/LyUrBkrJEH1K0gtpCYPUR0pszOF/Vbq96R2JOHYnPaS4FTlTDZEj+on2i+
yC1n//qTTSgNUPwpcFThbsk+jrHfWQMxMcoBFYNdBnx01BGL/nZ/iFeyyuetEBOalPQSDmdjSCTo
WgHuRWVxjQcCap3YwO8zEhG7qyRnLES7xN3IbULtruxAJckAOc+8kpODe22WAyOgkKoQqx3Ld4mB
FkMTJBWA0SnYSyx6kynY1fDRmBDliBHyWuCVvr8MTlc+N/EqjvLSF+YcPXzuzMyQYm3q3l0Q8Oz7
vqT4HYcoSFMWUc9hIWli8HEHi271oqJYDESCYbmlDoeD6tMsMOw6V7xTnst7zhbxo6aQPXlpeBcY
bjB7/KPwXOQOXQ+tccv+cqDo09qICMuo76i2+Ljsw91UYM0Gk/Gm1r7zs58+9dZNNjtJvTElX5A7
DuwJBvDT1F8bLCH0WDVKrLsqskHCZY1XyPfl/GVSt2k041tGiZyF5+DSR2LET7yGdR3dKztBtAlG
a47/K8JmFGSoPnia7Bi1Cx7b6LdT57aWmypbId60lDIiP0O1SdsEiaPU9hp1B06KrumtcrPcdiNd
Zjv7YHwCaQ4CIUqdWdhKxVZNNpa6USHemv5Ubag9L9cWKd3g0P+gqCU/oAFQghUE521dV5rfND4m
b11jJ+Kuav1O2hTiFlWManE6eNDWpg03/Et19q1is8gbjDzSwtdCuG1+AuXtBnys9KWKbTFyokv5
evo8/sz3+ld5I1wWP2rqLKnmhdpNaNrjfIkukt0Pfqo8BvNzUz9W6XOc3+WCQxlAuq1CL5QuRMsV
YlcXHet7dLWcOaFPLqV14ci0p6zVMoQu3OHCERCmVoFEsnDamWVgVaaD/cx2QIDaltDYvljyTHVi
Qw5dmKX67v1dcpLImS/Dgy9ZmxyAadZ1/bpKr0GZlHsENjSx8MomgYNCxjoPG6FNTN6WRi9nheqn
wQhAYIAp//4XONmmjI94IRBuGAGoER2FABIPnOgNap2t0F4gNt65QJUfsLugKlKcg9qenEPE5RR6
NO4mSByci4cPa8aR0RkthAkEpcMt5NArKvR+NWugW+bsCZnsDs5jPdjvP+Ox/BaJzzouYCGAevSj
VyTh60nOkYVumlGHqJFowUYa5BW/gTJBAV5+w6md72MN+JoBAgf8wHTTZbrmYYQjOfRIF8SCYZeV
WbRfEA9AU0n+kcObvFilMlBX0obI71AKdoK4C0DoFuPvnt6YLVAwJ5OCD4Om2bqCXy2RhW7jIFhw
kAah3sMC39KCc+KRmLFvM/BIY/lpTM6k9+ubODxOGVPWqNav3TBkqg7H1PPKbK0WyZe5r5cNdMGN
rvcXQy3vaeQg2wcK+bcXIhgKatnoWCCEQbvicMQBoyVKKECiKHx0F5nwLYM6Cq5XuB7n+sP7C+J0
Ha69IPBd6zKUMB84HCsuy6GFz1W6AnfRphapxhkTnRFL8BIDh4DQsi4Ii4szV+LppLL2wICvCCKg
psc1IivuLH0syoIwaKjtVmo94DbiJgPI6WWS+DlN+vzM0j+NCFFooSJFD05fW4/mUXGj0FpJgylZ
uoikKzY9oJRThJqmvvTBrpCFmEJcNl6kVT7YXS/XPljqyIE9/tvHrMXVTOxProqhx3Ee11epoqe1
krtiKttTp8HfsTIUmmIs/erRsGuW8KRH7qQtd++/7NMT7nDk43LEiOJOZ64jG64xmcEqRWk5OnJ7
Xpicme7Ty+RwrKNtU1F/NjjOcreFRj+b5PtRj5Ym+HOlu166S1VOal/SaAO+/4zqyXZlXI5VjgKq
ZCA+Dxd0HheaVfURRcAQvhaEa1QQBZzR3x/lrZkkrCfF4KIAFXm0RcNFS0IhkiGL5VLhxKKOIuFo
I5URO6YWnQMbvLF0oU6tyEuyVI19Kh8+VDKj/7KUWeEmU/Yc6+nPUmjxNpaCKyQErsqghjlRXEeZ
YezoPKIAoJ27nY+ZCFwc61fQOAAVVHlANh5+hbChWcnlWKCb/rWK1nJ6YUT07ZPiMqggQouQ8vfY
IGd2p0pP6iwINkLybhbhIpF20njZUNhwGKLx+l7rkcIh5jSjvHIioUjsNirOnKKnJxtfGCYtC43U
i2k7/MK9oiWKBCzWjRLhphpqnBrUytdhM2f67FOuwu0qbqQzN9TJwkAQCBqSARiXkjuStoejmkIA
0alNUrfDncwvq+SrME6OpRqfkKsw/53BFAJ9fLNhiRyzhMvAVLuhjVJUXZqQ2xvPHtxuv/RVtWnp
2/7mkl/dQKEkkbyxAE+gxuCWRPiZNDymsPmGuE6xrUxr0+cGNtG1fublnU7jun2JQamarpX9dZe/
uuiDto86ITOjVdNui8fABh2OVUlExZUo1n++/2QnlxFPtnYRiMe4byF2HQ42CxOgNonWUk3zwDcS
PSe2N58KdB3A/A+7PBr1M6eUdG7Mo8tIyGnWYC8YY68K9mHQ001Z6Z2dFr34uW8lj8oFbexa8lNJ
RzEiarYhUsEXKaG7U2SfloXkTJ8EdW8EJqq+inEGt3Kye5gTwALUaVYuBiStwzmZkMnl/FOhnVem
4PaZkt3I3be6DDZ62SMjlEa3JiIMu/ffxMnhDbgHtTYYIDKrTDyJTrGnUEI5S6g2CsEuE5ZvknW2
/v/SRv0nosMTQlJW3eaVTLAu5GM0lQn2KJTlIHbTLKp8McbIBxh9a4v5eNfyr74VnX5npaG0nQUk
mXtL+t6m/edZXfZYEAE2HxGClKPoiYO32o2oftiVpDy0jZKc2QaHl+ivbwpZhyCBch3L/Og06Uu1
GQMhSqhK6leKlV+jq14Q64ZIPZHjWsqXKA4vY31Wz7z+I4+s1TeDEjoVdXpACuZqx+X0qAjVnnYQ
eyLutsmk43KEHVNTZxlm2o28EUFFY1+AkaUUxt48RV487/NyV2hN8zUcl4/vL4yj5PDl+yArizg4
WxXs5LGu65QIo4E3TeLGeNC5Sq0AMnGF0Gg8q829MSzLzdJZn1eWEuxy6svvj3+4Xf8cnqIRoqAi
UfIxgjIOenEYEoYfWlAN8zx9EKYWMoF4W7cWus+DcE7U8nAD/jUiWRrKjypM5qMNWE29joJPwVYo
EhBq2mLcxoqzIHeDm9+sbOvB2CmBof1acb9FK/qXXLjXjKL/eJdb938h+Qj2z6t3fqLE8Aib9cf3
/7ZHkOF7mb/mzr384p9yDH+AICM5YzuK2P5ZK5rvFwVJMP8gUcMqgm4QrrUIubJX/yTP6XDnSHRe
9tIanK4FwD85SKrFH1FEwaIefCfB3e8QkMhkOJX/OdkAN6ISgZgmy5Q29Drg4am9pB2KOL0UOWQf
cw1Eo2wME3hq1g6gagRL2MxpZu3RmqXenTaR9FEio/dR61J3mYiwxzWoTPNnkJbSz6ktSq4gPdzN
6DD4sCTiD2Y4Vt7UIof+sHAFbYyirm5B1+l7fZbVz8VYN5vSqtTU1roqCJxSm8Wv8dTFXwFoGbEz
VoL+SemyInBNyg6iLQMuH9w6w0HBrmNzUDbIQqkPI/kfTlBWUSZutyRdYS/GNAU09odq2Flhrkug
iRLsz3sTll7ZyQNhZTYjo6MHufUDRX+sV7oQMSgvwKhYwe9NlKZNk2IN58wtnGvEjtqx8Iqhrmo/
rPNJ2wmGOpj3shW1sR1QoJ52apADq8fELE8vUKzPmL4+rF2sZqdNkY+m9RioWgzcJUPylpR2Zghr
yr9E5ZLdjCALVZTbTWFA3hBNm0U2AVtwn8pY11XzcJVr0DGcEXvH1MnybDI2uaIGXiA3YAKLMcQd
rayNEmKKZIAZDQZd9jUU2VLHytT5e7eIWmBnFSjnTTWURnMbjYHU7eZEhPykFobVgOucs4dytPQb
Wa6m2JuKMr2CLRlMthZlk+TLtYUanB6rxZdB0eLqApY/1lXzskgoZc/KNwn5C/Mus/CS87so4Quv
wh1IFHFU+0kmjrCj06hCklIt+g9LOeGllVsV0miWkcO77KpO/EZveN7gxVng1jUnSFwVTWKM+yZp
zC+RGhqpkwThuBGXdkbFgpD3cZHgUTlJXnZ3w1hhXNKX2IlYnYGelYHix/NYaeP3IdLrz+U8ileq
kcWUhENjT7cZzEkfDobhjtaApVYk6ssODTfhQ8ptcW9NA8V4QNuGq+QQd9Q+RN0sRq3socryhpYJ
okBeN5eojaAsmX4sJeA5q32CbgfWCBIqwVIOYccEbFqxDMGTlsfTMwZ6LXRnnPc2fVmKgQ0KJR9I
2Sy99vrEqCOnzmnMmMJcPOVLkm71RFA+1lJvaW4Gb+RHE+B5ifqYoQ82HpCL6DSj8RRGmrw4ihSU
d3GjVZuGTkPtSZFh3NQWHG4oZiLBwBBbK7BTDI3QK/JsDJ0eG/snU5DkfkMOVPgIN45XxF3Kbar3
BR5zWjShpyLFxdUqMDraGdlyR6s2rLQdXuzZlTCls+gXbNtvOtYjoZ3mA1n1q3P29tfx9I41zdqg
WzEtHJrg9lf0/uGhBTChQ9sRWl9GK0IUt9Rgt//GCECEiGaBgZPIHo7Qtmnd9CkjwJppFmMrhsn/
5ghHBy8Vh1HJK0bIa6oB4tbo2n9nBGqfpLPEPycFYzxgW5YL5eEebwRN3SJqf2aEoxTfpPD+UlMF
xsQlRQR4VIAPKzGqlSRgHXSlOl1FfSU+LG1ufopDVZD2YlNXBU+GFIWc4vNZqHHgyZWRXUlaqNGq
UdpE9+tp1Vis6QQ7bSjOy+dGGsR8W09FI23ovonTpSiI0DSlLK3OeZsepo08AasHHBHUdqguWIId
xct1mU61XhuSbS3Spdh9N630Qi1FrxzPNTPXF/rPTftrpBdcD7pZXN7HEEpBldpIzASJnLT6EJhN
sh+M5a6I8uVMjv/2QIgDQVyQ4ZUerawlK3RqWuifoq/m5nHjKGP5MbbGz+9vkdOZo5hM1Xk1V4Oy
erwJJ6SHcE2akVnVM1cZRDi4hfkFLv1WGNMzYx0H0xLZl0nfcv2BwDlyAQfJfWyk1BJi9Mx7c9oV
iV9TPoIr5MjtPjoLSzoMidYXRQsevjjJAy7N1H4PB0thPajmBH1lyoE56x9FxeWOsITSrs0nY7hH
wM7MoQkWZzIGeA6H2ezL0FS5qZWRza7Ui6PVOCJnGVZFg5aUrPUfDGlIAPc3VobHIDnoTTFak+KU
c2aAEheyC4pry70yDqXXtVBsURaI4nLLRR/fJCXu3k6qVwWNxDJAh1TXeuFzNeYZ3kcVEGHgBMU+
kfrqcbZkVovWJ92HABGOL8HSYq9r6klstyZ6i3TVa3Jf5K+Augt5HxZerOjAF9Wwojub0Fi+TKoF
PLtJdGfX+jh8y6qx0H0jlMdHvTIhZDe1pHuZ1pr3eDCN7X3YGWrhhLVK2SIXA1HZh9UofuuqKr7N
0gDdTEEJAI9jBbRciJVBj1mJrfhe6cMf3A8hYodigWRiOFFvQB64gzpmUmJ7GFs9lve9Wcn6hYWz
wAMav025myqt8ecKMdl4DrtbrYjKXS5HxTY3wsxTu1yq7SiZMYFqq0FuNkOvK1eKOrYDdzCGo05k
mKWI028pqJTqAJb6UylV35BZyQAl9wt6M92c5tNNtdStWwVynV/lzTw8BWZf7uuwVtyorsU7S2nN
W6lBKbQEG3ppLgH6pAPhFAz1Pklc5X9RdiZLbuNct32hywiCPafqlVJ2ytaeMNId+w4gCJJPf5dq
9FW6wo5/UiNXUhIJ8OCcvdf27fbeidsRdw+ecP2E0wRJcEHOk4MyVbXTLePG1Jzgco9WSmKtmgJy
cYZS75WTacTyODvnjVu05qlDj45ZJI/KL/ESk6vZlij8p2SXRdJ9pDCMn0zDHr4XabKr6ixcw1Ne
8di54SsWieRsybgfyN3V6bnLy8bccDOdnepDOiBRMt7oNoWKassUcYYHAvPZsGq2Vl8GqGU4lHtn
HRONsXKcLPTPQ2qq/RIF1mvnLGNHfI8m2ygotMdTHcjsgeIhXPcKI9AugJtdrIa8lbd6AByqLKuA
rObK/Oh0SdZe9DDb3Q7xe6xPcLKD+ziL+qNJYl4eTTOb+bnk2XH3hj9HNyITdUmtUvVE6z0PXl5t
tZMuJzk0wWZSnZkPvmp5lle500Y7Al7jfEWFaHYAGkIgBWbMAE724xUE3ua0He5NmariO7m8gcBb
kFyBz35cmSccscWHIpWjPUH2DY9Vs4BamOK2ClAbx/5zUDYyPwNCVy0Exbn2N30gi6/9MhTdsPG0
ipPNyFt973Emm9ZDMVTI1AV8kWMjbTI/oB7Jt6ZEmrzLHWXII3WHHVTW+CnzEPMQ3gWfLbCd4cOp
vGznWdocrNnIh8mOA8pnr/vlCOMdoOM6u7ywokMhpf6Iehs4UZorFtdUReNGeFUsN3nea7PKdTIy
do6sFwVskvmvqe2QGGed/Wh1HF2SZMwtOl3N8iZdl64+qTXLR5wVTrv2E5s2qRn9G+V0JHtM7Lq7
USXYZlyI1PPcYxAIJ+3urWAYHkZd8Dksn+xtR/bkugXk0X6EkInRU6C53cKjjstN4yVTtekcQv22
tNhBxWdscuO+XCp19pb5Dfhp9lHLujmLpli+F3mQkBxVk8q85Sjcz5CnaervJ8uBESy7JH+ZaYsz
6VOW3Pt1AuSYedxVcoWn4pcZINqXnWviy8g5PtjbcVfBPNfN5NxnYU4PVrhdjuXSl8NyphVqg7C3
UjwAtT/FPVIUudirgGCdR06Ypr+VpAbr11r7Jmk2vV15iOyGnCByu8nJBtNs0biDMpuJ9eRMz3zu
ZoNP2HzAWR+7LwOnpbWuCR1eN4HBDDGMxWyd3AIn+yGzKMZWsi7GfdMLs3cSI/p9GBbtj6D1qnkV
Fo68qXuJWVPP1rIN6d15q9EG4ZrZYZ3u7LjJX5ak9l9IQvKJLW26m7gTGYoXjfCtj0DXR50bLGeh
cvvWmpdJP/eSGeU6z5vmYbAgJTPBC78ZLaIcux5Q9l0ACMvd2m0WuS9VBO0WRHEHwiuV4aEdsLgc
+0QYuS3beYmDVb7MnXni7FcsN5Wd5+0uHBbHewgHT9XvA+NPbBS5o/NHTPdEpNXaviHaphVfcWmL
BsWg33sPhvrx3ItqfOQEtngH0RsnOThX1l46Oumd8JrgAp/egQAQwGdeR+SAY/zMQSQ22x6IL2nf
kvt6F3oa7CmNA2DdhV5EephMPzuvQwnEeC8DM51CeM+HVnVxesvAzU2vx3B5nIG1P9XdGIM9Nrhz
T6mvEbZFdhs/VKlx4i0e2rq7IRacXGs8DDMupiHV9VonUvVqlVhxAd5+DqpdgewPrIkdLeXJ8peq
XBX0Ly5jzGo5jCWqhAPvBnnwabzUdzJu1R4Brf9Wp05WA66cJ1xnAEcOixH1W0p3+n1hAwh3qXdN
oYf7W2zYbcdjXwUQOLzAhzBfOhnmGVvqhwF+bnjGcEgYAtiulJGDmmS/aufYvXjD0vDLTmbfKVZf
OuTySq5P8ie3VDZHgsTdBoWTbBcd1fNqpqrYE2A6g/omPEAw5vMJIvQznx0sXATIt2XJIXOT3XSU
9ijEuUQIAAZUtElz8Vov7LalHu2nOvPBiqqY+75StozDO9+d04vFIaXZmW7xXkj9u7BNk2Cd2aPu
D30y6eK9LNPY3NUWnJVQNf1d31ledM5TZdMmkpXUp9bhFLVzgoImwdC4fOrFljMvU6RBtGUKa53M
xXQz2vjk2oXSaioJVvxqTVXFuhsjQ09HmbLaNm7eIYwqJ2/r9hCRvllWD7TGLEyDU7ezD55f6fJc
J6bwD3nkkqYuZCEMlWcao+iw4n6mZSN8ZVZJ8sFJvge4S0jCqxlQ6W7AQcfRXSCWoj7BeSTpEKKr
04FQbdJjkdj8CRDc/vsS2/QhonQAFkj4asleK0txSBWRDMd00WVzowh42AC6GkAd1BidLyJZ9Lih
w1eCzl5quamZke9Q9y9UUB3uSNWo8Qn44VrkeXETpT04LnozxJLQerb97C7zlnKfmDiDfQdzPBFB
uktZ/czONFStapmmw2TTeasivPhAxYPoXCL9Vb96C8C7Myr6aH3u71VlWQ3vWjgr6NlVPT6OtenL
bTI6ZXzQfjjcAeGyvxCoCLKnbHW3tZaRYYMiKnQVDbFHumFoT/MOurVXvRv6JxnJPjVqV9XO4uwM
SlL15t54tuehdW7j0sNCP4GJ/VbwcqUwsOL02JB6VawISQ9O02iCB7Cd9cM0h230YUiXSl9jm3h3
RwG85JUWhF+SNJG7zO2WLeByQzFh2V+sySMmiO6wepxcpylXda2Ck1OLiKZDVLTbODYo+voiixxQ
IZYLijxbpmM3Ui7uWkD6zZVFnXyrHezoonYa6wvHKL2svbybraewyXCgNUtetyt++/ljKBLsYk7Y
JP03IVuR73RYWxpAbi7rJx80+mEc+q5daxln1Fq0cTdtGaHrpNcXbx2X1EnGF1O2nhzlPmuiJ6/N
SXu+IUIsOVoib+tV5CVWdOaNMWIUjZGKhF7f/2o8xHgRnc3VVODsLMsT/O4VkQqut23iAH3YvEjr
WM59uQvbLD0UcZHcTzkO66uYklJe0Rla5fHIArAnd6jvF3+gUy3KeF5AKehl2bhLmnDcKJfw0ThF
TwbWoqK7qC+aLacM/06TNrNuvVr/qnK/emHJRfsQl80JNZ+zs0CY/xIpKwtNezszqyPU4sZPst4+
LVPnUjXOTfo98Dq975els14wjLmwi9socdZtIRowVa60d2IB74WdufDH144RMqewuIhW5TRUWwmn
HqjOcvXuE3hxVhXOyy1uA/jqQ986+wRPJ8k6ywILq7Iy3LtC1fa+Nk1PSEk1muJoBaQNgPns0+Yc
VQFMd5+H9p2Ymeaa9Dp1homwbptzqRdzajPHnY9si9mRQxV5MRXgunwrCgP7aiKKFD5l7earKbOd
m7S/nrtyhdpXNUO2C6oxPMATNWT6doE6dEWamUs0eSHNscApHuai6r/1oRpvr3THPdk+MdAusjlX
gAKS9qyt3Lzb44BJOGwmox10gMHAtpkOU7g1S1X055YuengzoAypn4cmoj0J00+H297tyneXQ3G5
phYZL9NYuY/WlKivkRL2tM2mAOVxZg+n0a+8j6l2CJ9Jvdpubhdj7JJlPMjsAiDZCXhNejlsI23N
J5C7s9n2nj3dleHQHJQ3SnM9m5QTrm6c1Hk3yu9dk+t7y5KNOtJ1LL95qdcPxFpssJvF3Q5sfVLe
ohFbvviC+nzjDIx0OahaHAlnVbwVg3DGtctrlwwdevTVqh+XjGMM7x8ghMpBnRtIuQmws/EKUGF3
dgtjgmMRU8cPyqdmiHW1mStsLUOM7D4vx2E3Q6O/dAjit7bdh1uN7wjOTmNH+3jM0q8F3bXnbu5G
FlcSTet+qPLHVir7VQqOrCTJl/c+vahtNQUKuXPeJl8c2YU06ER/It1G3mUYCarN1KV9t/UyM77F
QZf/qtrKUJNP8YQuOpvvgnHmXD4Ectp7gnfihhDh4X5uPWdfonRRL1ePzE2msnyzkBSx7FhyiJ0r
zwvWtQm+B8qxbkt667jNUrt5pCRtv2jCbklt5suv6kVRAHlukpLlNKdXnNvgc9JkKOQcr96nfTBO
6kyCT3XmiRbA4Lzi6oHoH12nFc/GAyrQUCb4dDdWhZvbMc9GhcposvvlFxuNwFduYm9H8LA5ztTv
GIiWpnlTUnfZnr/m3ZVEq3RgykPsaGPrfgeVWm6N7NujWUIBiaxTRqwKyVkkQaHyJepr6wBFkh4V
I1+drV1FusaqIodx2oZe1nUUdq3a9OwHrxYOtJ3DSfI9ILipPTrKwqVV9kFDmnUX4U1LiPQY06B8
tPJo+kJ8Qn0JepGufSudsELM1dnIpOWhw0Vx10ZBfRhnt7zIZAi3NgOldRNW7f2g8vgQlPGYYzoL
J4RnUtebYAjMV8RV9YZ8ZxUwtud+bXgIfL3LMrsMQX5Y8Z6Bv8CTO/EB1jng9peeCJr9IhxrE8hE
MP2bqb97pzhlJIKhO5mKo5xiEB4tcUa4ekfk0bM3PceMch4z1MbIjvwpCbZ5XncSLoGFN5o+/JOu
TLBfRjU16ykY64bYq7k8tE5Cx6JF8d8nGrd5q4XZCWPx4gnnNgEnAKDsio2GxeZJew7XZo4Ljulk
yIAsqMT0aDlIg2goybOnx2ETdYwPk2zO975hX/MFtKwVIwf+JxXX9Ws1Fw6cE/aPeSUAIe3cbiYN
kB8CkkDgjOdGxFKtx0H6P1NVtlve9M1X7UMZzqPigm/YHW+7Rfuba/H8AjYqfKo1IWuUraEuvy9R
3L3BwffGHUFldvXAz8HymboRmoGY2m496Kjiv8QX3YslCBj6XXuD1AFTZO8JFgvnQ14M9gyiUPgf
be4JNmP6ohvpcrDY5bklDdGblbO15xITQCz6sFiTTlXu+gyEUzb04/cxCfQWYfGDR1oPfoqOk9RK
WGY865GlE1poh0bW1INq/Ogn8oL2fq4dTNqDky3vxOl474mazYUmGGfJuPCbU8TqErQrlQYX3Jcc
oTPtMIxbGNhsTb7kT0m8FDvp5uE2JhYq33XMpYvVRFbrsiXMBEZCFGY9QK1chGd/ZIi6jlyZPgZy
roBBMB2n+uXJW3EQw2IPK33VvVpnBnlFvbdFZx9Vy+B9V5ZX4QuBbl2+jWvrx4BCaSEMYLZ/Jjqw
BBnxoKUI3CGoI5HLyciwZTIJGS87mEaqj9Crvb0dtoRb6zafD/MguLRR7szKtkf56FiduJ8qblxc
2npbxjVG2To31ENiSO48Utrx0vaeY5Otoxb/tsvVc9vpjzCS4+0SOfMFGm1+XhAKscuS0iNv/H32
WPL4HWaA/MNaetTj+1D6+n3JmzC8sYd6Yrdt+/aWnvxMedhyaJqcNDti8MVTKv0+eOVsaG5M1Jgt
oWjTeEihuP7oKCqHFXrNejOSMMFJxNh46uhObZZEEGSTBeX4OlAHf6vagPsgA46OWwDfWUWgSxtT
btucyW6bqG3ig5SEAawydCcjULmmvyV+iN2Xks3Dxb/MzUtci0xsCGap7qcMqtZKapeNo/eGlmyY
GEHKnQs8fEcKVqjWwJbLHtGBb7452uT5vlIhEJmsUvE+odb/KHUR7LNuLD8sBOJXE6kjbpKlmGyc
59Ns9mCb7lmWj4Q7BasM3Rh6zclPjrHUno9PMa/AUFAnx7uQeui2KwcyfNKkizdFl8p3ghc9EIyK
IXgV18mb5MgTrx0d4R5puWWvsBD6kElRodyL2zIsTsbCOwY1n39nG6tONrIgf2Htjg7krTxLjFoN
FSl0B9cE8jZJ5+gHDc2frVM/JlmJ5UlhYLmf/bwVu4VRfLUleq16cgdP73Pp5L/cqpzBEauEwjOy
QEI0hCVV9Wqe4/qMH7PwWQoZMJde+Q1ziqCdP9IuwirFsWd6JTsOMz6BwMVJuFd1otaVcI/O0tka
HoWlx3VkFJFnXh3oEnehBlVRpbUsdoWVzeVWEi/ZrwfbGpPniWA/Yl7zlKhEBszJvGIgmNxGaRzi
/cm7Uu3LBpKNlQ+OS3BCOseHrKa/f5eJIMbOJf0J5X40598FzXFiOKw6Pxde01+JLOkcHtx5Lqw9
OpXgA4mDgLdM5RRsYmD9+65tlvIxFX303AW1Pa41T/aZ9Dk+R9ildnmMTWlZa+nTZME6mXVB8YDO
1wo39Ow1rX9+shWH1N581JkyzpWD3n+MtOmWHwMHrephpO49NuyBhEsiGBhWqnOcR5G2QQlzrBHP
1rXaPaSeK9Qhhhy5Hoam2XqWVd+T+qeetCAN6dXqbfFzyd1sR17SRISE39T04Ce302s7yIpzxe++
m1wZ0IEW9o7aJL/1xoFkESzp8lGljj4YpAQcoyTxI0NytfVmqblrXLKI1qGAUD0rO+RfBVPyo5m1
LddW4ZfuGrt9qnBWF5hO7LY23sn1G2uTBSp5bdzIxpvXyOiMbKadOQnThb9oh4W9znmIX3HmUDKS
r2hRGoi0fpV6LjEB9hrazzJahgcopX+60lZavAIiUJw16ObDT6mSzRKQEJYOCRtzWPYt792ICVA7
fXCxMiFaMOqfrMWSLxUxoUzWeGP99OqieKjqIto07BXDfgyiaFsFAU6LOlJZfWppFz4N8+KZddWW
rnPOfR3/qgZOritimzEYZQlhnnvXXmbM5iG07VW2dNG4Soe4OkxNifalncLs2NQlQYSyGdt9mZb9
l9qf/VuiT7Gfx4N5sl0bolZRjdUq+Rl3nfVYW0ruivhHHoJy8tF9M+ikczBRgEKWaezWYhwj7J9K
mJhgy6kgdLkhU9M9lVmdvRVJ1sltriuOZqQgLSkz5fiFruD9mFXPifDxlbhBlvTEAqiOu9iiICFT
i4NGV5zqbB4Oqg1CZCpq1qe5oRFytpNrYoYXz7286QYzdEddNA0jA271nYd0fdw2eiyWVQwjj/BY
B3jxCbgkE8K6uVookoQGH3c8p3/GkaK6txt0KV3DYIiwVvJj+ZBZSoN+ZmqFokR2B5uZ4aW/vnTT
IeLJC+KulOuI1f2VQZ8oYNk4EJ14Ur0t6viJArNZnGdVF839GDZUgiV9R34qTm+7id5ouS/CivdC
00cczwwO2uJGiDF8F6WTnyxTq/letoMmB25ye8TLmbhJSeYA5GPa/prNmvff4EU2+U6SCGneOlJn
qQFjsjj3snN52coc/vNoJYZRHV2bx86MKHHjYiofG8ZzfLNoSKsHMfjRY547Q3NTFXNrEQceWi+L
6ux7OyWpF30vbSOf0F1wQPZCpt3iBA6FThxMt3W3INEn1i/dpNYQOFu3qYIzz1Kyo46ydzGRfc3N
NAjvGxUnv5Dvi04emHW9tEqTZycqdwhXqlbhsnfqKMLZl6aF89xTiom1g7GtpbG4aK5H9NqawVEa
MCUISCUKIovtugpG67VNJkAoIa/UVZ1X8zdunLjNQwwFX0u+Ni673LGeGIpWDFfGMsORZ4Xukxki
69p0hPhRCkVDwC+kKa6zp/E41OQvHpa06+Q+Vf7yXAAAqjaVmaaXgVS/TTen7nmmXf3IFL342gy9
PAB2Jz0irAcSwDPZoAKbfGeLdpAeZZ3MyG69ShVPzT8R5KYr4bbSmIifaptygChefCCXoU2wVJPm
tnA2HonT3SFh6KodQGTQn6ZJK5tqJAx+EShvV8fBdAPDmpr9ce2CLD1mmhriW8cQZ36xgkZkF5XU
peGRTd1qPc9XlqMfSfOCMheSAuF7wBXNFFMjq4guOtN1TCgNue3tbhljK3sckgHsfw6I4IubpvWx
s5fs4MH3aldeUS2vBPN56B6n8inzO/pKXoL6mnsXYNmmz2HjVIadJde0Yzr7PJhU5Helb2X2BV04
T3jBsxWefF7Zx7qeRX5TMGXmTJrx6+NmdfQHCs7hTpSmR9Cl4uAxx89o1qYf6ocoDdWTy7Hfgw41
dvlNMgTdIy6mSZ8NgaYAMNr0S0AhRIDzlNBrLEhC5ICj5o++jAhJ0anKx3UqebmssbMN04mEzVyv
hZdOatNOOn9w08pdjpWf9O1bvxTmrsoDm9N4WlZvjY0CYWULNTwPfiCf5yB0GQMHnUWzP29voqWX
2WaJLadGeU4252peOEMQhlCSikIhXJ9p6FWPfHZLbDxPDN73ctbyNCIKfxABhYnj9ctr18/ZbYsA
feMyct+IpRpvAtomNreTyUGAJd2a0/0c+D3YPYKYZbPqqyKcLkUxMPlEB+48FnhPf3h2F2cbIihx
TVeIOr/k1ID0Pmd0EStGj+FBsV6O0i/0mZlb+FV0OjphjfVpq0vIm3HTA8A00sZ7Fwa5u3PINX0c
W2fcO3kAur/OZ+8lURU77KjZkMKh19kBdujE1LJW4uBoj0NW3sSkx6Cdjbc+w4lfvLIEwtVORhhY
iupDaSlvkRZmD+1EpincPqsBFkv/r900FkrIVYNgVl96p3ceVK7zXV6P0x0mf+ddyEGcg0n4257Y
oY+e6X0CB0359TbvGSFWDkizWbUzT4lHlNpo7GDcuqNVRDeMfqY3OkUN9G/fXlb13A0n6Wbpbeh3
4autA+w80tF3ndHxIU9L5p0VM2jOKyKlgc9grKEmZfD/g7WEX7BT8UMhNZ2qKuEDpYG7S2th37u5
RkLZVQPJx2wnb9qmuLd5NLdoGiMgAUnm1L+Sa1DTOSdZsb1JI0dh76nYjw8U6ShgM4PNvjJJ/VQI
Zb66TU7wDo1RRVWfxtJ9yPKkUwd0fM1NMXjBYYqpc1d+NbU80bZVX2b0DYwzi774aTvJ8sVRPpMR
m0mbPNCunF/6xR7s24wJIL+FV3fJkawOFLcmzt2fLsuQUEiP5BF3KCTZQgTPXtI0ouuAkEVcDD1M
Kim6bitVOliFMouxZ1wP0ADT3I1e6iVp/W0w6rDfqiJH5IZLXWO1dpfmmMQ4Bje1DjtrR0XREW/H
jBDAZLpUz/M1MW+0avIoqevA05XscruWV9oJ3Z8W+2qpmwc/osiZEwGPMGyEAgGi7IS65Xrjdomi
qL6nzxmlX8eld1go0r8Ot5gibNJ6TG8JeEcsTYDlML4Sy2b2cTorEr97y5+O2lk8us4RjTSWOLa5
xVrEJmSbhEuiAvB8jHSXahi3Abnu7BflQzKFZX5Tkn10yXTDWJ5bcfL9cHlh2p6qu9wWSUH/0E0P
zD/T587KWVdGF3epCGhSI9RLUZRQpxegfiyOsBzqWRcLP5heW1TPINWsnjDKKZPf5VgSJhy0w/jV
L3w2raTP6gfVXgHaJfOtak3ju91GTCWai+aqFyJT6xOpr+EdR5jgXg+TfBT5nF8xhg0Ti5G05Tix
OK9EA6lai+6Iz7iWhbuiVV64zRy/PuiIfRjsn21fGJzR+O35W6ClfS85zrxsxpshCPS96Uf0jVWP
f4mUvog464nOQr3Kk6B0UF7o9sEtPOd2aqzMPaGta6ejG+S0uCJptw/W0JQMd0aWCpP+nLNGL+9T
6fmsDdPsC+qbk0iy5SORpXmSA0LKlV58XJWxXsgXqEmcXwP86Z1dhwcaXmVXjUc6185rQOX9huR8
pkPvu4wdvF586DZZKt4dVdI+TN1Ubj2/HCNKNJxEpsxJZagmW54bfyFHNeO2uDvp1T0RwYPVwfLW
BVMvuyrvi5EfaEeZIEhqNI0KmJlGQfPIFCKbn1ASVPKdskcS/Ff32cGXWflL2XZk7evYHbMHjvLR
uNfUMxswE0G9tkdIOivpYXQhAKTiSNwH0USXHhnOhW2gRLlkt7w/5q7ey2WAYyr0xLTQtFt+cfsL
0j6ANyOcF0LoOclQ8PPmNhxiF592BDPTim25HouE+ZBiphu3jGvcabACWusUACCC/XORO94Zt0AP
bQRh3IvbgWvxXIzTJYhLMuP5KAfpTZ1iANFGBadFQWeKTzxlpzlS01u8lHlAuENAMjo7LiEPIy/D
9C2OZPQjnRenPDampY2EOlE2Wwp48Ct+14rbOZaUNiIy8/vQeMW3fGrcjz4alYUYrIm+ZiibBsAn
HdmQXpBGPzLGFzFbPPMXWqgm7NcWmmq2LksyJsqK+p7oXqwQAl0GtOVw7pYD7on4kRYmMhAHNPXT
WEu7uysT2xCdMhc+BYtnuvG+9rLlJhPj9N3mvfrTbftsXo+lw77TgovgOS+i6d3phPc095aomLLn
eXK4lmch00JaSzv62QHZw04jijNatMZZJXUkgDE78fAuOU2eiikrJQBdUjA3mo16JrudYTJGC+e6
U6cj3YN6SMnV7rw+hVLjuT5IuSWh912mlnp19eR9yxoK/LVbgZRdZ7xah5s8GdrgyOx8ehxKS7f7
/zdMS6MbObKF56UL9mD0xl+RVuA2MjrQl1I3sEYCXZzniVRNpwD8IF3b/vJnue3vqt5rkCC6DwF8
AQr0J2loawS+XT27IJkuc+7c1izcOFz+Yqf8D6Ets0j4+1f6UOR5nwTddleQ+jYUTOOhstrWJceq
Frd3zHK7v2HF/kPrGnu4aNHYX933nzP90Gd1lQIPs1oyTmx28lySnPd//s0wckNTDF2+j/3Z3OS7
nTXpkku43WMXPjfLlib+ny/xuwo6IiDBBthOLlTk/UNP+R/bcZm1aGEygC8IrOHquau83NvIZJfs
b6jf6Df9eGSD2ORtjsdSEGb1b1ly04dunOTEFc4QcQvaeia3OSIcgul7Hd3khOb9+Zv9ZqAUAT8Z
nl40IqjI8VL++4Jtt5QSna23UtWyHmke2uKmkfs8vi3y2zTdjox7g92fL/r7U36VPaNhc/wItM5n
7bqTMtQki57JxXhxYNuOzbBz9fbPF/n9ybumonDcRmUdQtr/9Et2UaVzGVBCi/h+0q9D9Bda+yd4
PDJubhBPHM4ClMgBS/bfvxwJvJw9gMetPFgSvbDXY/tW+MGa7KB85ZBtaHUk1o8fjnpVHIzpLR7z
Irz987f87XnBZYAlg80CYCqu5etS/58nU7Q1su54oXnl+vdt1m20PVzmIlBrY4kHpycSeaj/kjrx
KfX1n2/OzbOxl9mkRdPW/fdFgypGe5kJmuTgumX/1hmqAeXhkrbaMzljW22COwZy9Ch9ic7RGx6m
yF0rtzw3/XJQaXrbpdPlz7/Ef90PPpWLOdm+otw+2wckOSm1g41nlQzf2s472dRgfuH1q7G9jQK9
TqdoZTX6JXaqe8u/zgjcb44n/mJi+M8bghM4iLAEg438dENCh2ldOqGZ7Wskl761ieMK0HG6odNx
KGnBoP75/udv/tt2fn0G/ueS14/0P8+AI2cG+A2XlMmuIygmsbOVYdimpTm02V/W7m/L6tPFPt37
yU9ROBsuNqKO4YXNIDPkOPHnb/TbBsFFWFmh/w+Rl5v572+EIHIuNPCClT37W4YG+w4kTk8t+OfL
/LatQ5EgRxUGCBsfSZWfVnAaWsNgDQDOUz96mBv7FxhZeiO1elmWsH3988V+/04xdGYbjiggA9hG
n74TSXkAWf0wWVm5vRcUS6k7vvIU/4Ui9Pvzx2VINbQdSAa4dq7f+X8ehnZIHXiwcbIKxSuYx5pZ
eYNCAHWyfg87/y8evd8fPQoJgYnmatnBvfPpSxlrzIa4T2mncVVQRfo4JuO2nOpH4tq3Y7P85Xr/
ccd4OcKgYOu54po/ra48j2j1CSdZee23MRB31TRcmpkkziY9/fl2/XYltjmeCb5UzI8YB58WlXWd
UpGmG64yFT7yL9tDOkomcIUbEUVl/+VJvK6af9nGeAU7bngtMMAUY1H7912z5SQ1SjyWsF4r70n4
vww+kMZm+hdu6/G9Gc32z9/vt8fxekUPXg/sFiQ0n5eY7uu6TAHWXOPC1gBvttr/mYD3+z9fhfIS
AzosGsznn98UtJlmJ24ChszT3dR98WXCmfwvr8D/uFNcI+JeQWGgTvtkG2OQ1UVYhSnKrHPEId6T
N2H1NuvXP3+Vf3Avn+4RX4QJEfIe6GT+p6p5HNw5EpVDnQn7+IwXeSDlsJ+O1eQWp1n7vxLXDGh4
6TV1Y3MoZ+xWkunN1inIpPjzh/lt3ZEEIQJ6pZDLWA6fCT9G9f+ftPNqjltJsvAvQgS8eW20YdOI
pAxJ6QWhkYH3Hr9+P3B2r7qrMY3Q7MON0A2FOlEuKyvz5DmJM8A8v4lUvQc4QL0dKQHts6Z3yZHH
L4kIvV0TRbycaJR34SSAspzGiQsWeL0lm0Olg6J746BT+EOVp70X33vm578dnIZMJVuGHj2QhGIP
pT8a5VQ1APlyJrsrYF0LjbsUvEURuoXz+7qxpUGxNyGYQicGu8LuSbWuDxWHZECcFE/0bh5peQT3
1993qnRz3dSFa+YRhCdR4bSHsgU2yfNDHvta1E1+ZsH4G29z76Uuyy1vdhdE8i5rflAUvG7v8ohr
BjcWrdMmZST2y7m9QIm1QosCazN1enUne2mypWqY3w5S2q14k0v/hSnU81Ai47YmGDk3Fdamrxt1
TKdQZ8dHhfzfJuzGdDsg5x5Akxqat741dndUxl8sCuMrbuYiKCHsY6fMXgBmr4sdM3RjDEihtQi3
HaoktKqVa8Q38wjOT/+5CWEyC8VuLaUCoZ6GUMbmnTRujTFvjxDJ08s2UnvVlOxnLEEo1mfJo9bK
5d/effMgHbq837kKuQLP5zhNPC/QO75AIU2MCoxyn5s5t/v4horHyn20cCpokDPQsCRHwKtCiIxA
CY+k8ojykibYKjPv40OacsvW/0876vmYKgkV0gG2L3wqwDvlwaOqHcKWUCYrl8TSDnEUBEEQ7cFt
ysJ1XnpJ7MMhS1ieK89l4f+IEGr96+NGsx3XnMJrEAbp+TieRF59EINzS3gVVYDRNrXWuYY6wKxt
lCu7XaD9IzCxWZgTS8JOGGhrtYOcWWuhifbCp4mNF/xqJPiAjdSVKvIU7fca7KkprZle8GGYNrgA
SE7xB2GQUUsPLrAa3pvK59B/pPynyzdl/dRD/URxTQ/v8+5WHg4FfWrVx6C6p9jfOnsj3kz59+vz
/Z4LEY7k2bcI06BHTQgdC9PAt4z5wW8+5PI3D54CzbinCdE0DuHwKfHuvKijSLoz4/04riQBFrYV
EYH5zk7G5hLb45XO1HKzYjqKSoahty24sMBQXB/owmE0Z0rUmSyIbIP4xm8BidIPTQ6X/pffam7s
we/+onFuV5prLJkLpmbKIShmSQnBGiScx9LvS33mId1QJHrtwvG5qI078F4/vLhoV4Z1eT0RGZoE
MrpukHoSc51Sr5YlvB7sYk06lKX9Q4tVOo2dr387e5jhIQRZIH4MWNn5sRw7gEIj8hkbq+nugyGl
Ag0iOR93vD5XEiPvN/j5jpxdC4wiMmVq69+d/ycuwNGluiy6gDxD1Fv2c0HW/+irmtS/Jk1RRnst
ooayIztuv+paM6AnnU7cVlIYI4dCFi480qhpviQ0ZlsPXlX0v2BfcqZ7Wg/Aw1sU5xDcSA2C3Gai
oLCnmpb8Hj1am7bmFBovKo2ST3KVOLdsGcjRi67vPhdBRRvLoJkZqaoiSw66Fg0AU4IQtQ5z8j/X
YRN9pZjRHKNsaH95VtQc6VkY1iSZLn3He2ITShdCO25p4bwaRTJqZQitYVr+K0TZMLJ/liH0R+WH
KDpa6orHvwyR55eiTXpRtdjL74nPk7UggNXATCDdK9kT1EHeM7W7jdJ2Dzo3mTatqbtfnhwd6gqV
hCP6bMTls6c4MQdFKvX42rF5LyqboIVKv99bE3372UoYcOly+HUkg+DkgPGO8P/ckGpUXW1EsbPJ
8q+afheZK9fY0u/z6iWNxgEgmhMC4sKh19DPaWIap/xfDTXuqbde/vpIwsbyx4QwV1IkdTQ4YEKm
x4ba5IbT4sIq3YCcv25pYTBAqMjDoXvEg0UVrqsJxHpk1TkqolpN3RaWFG3NxMLCn5kQdnUzdX1P
y5ZNp6WUIHo5+G6Uy/3NRKP+rs7l4fP1IS1ce9QT2WgImbO1qUecb4A8AyLb2pmzAaC2MbXitojR
xUt6+CXAjkDIA4LlM3QGH/VocO2ALpA8u8tpgrboL1DU6Pn691yeM3MWcSUBREuMYxlCqOhUU5SE
luRtlEz/qKNPmyGtLuf1TTQFb/A7rzxqLld0FnCHoxNvboB5EFbUjwtTUlv0Ukoz9O6j2vqNcO20
4sgvr6aZGoanJ9mEOc8tvNSoR3i5DzRso3ffw1wGam7tJS1fWcnLmcPKTB1PKsbmahJOWlzQKTyE
yKoUtfKjKbKDR4ftIFl0AlV9Rluefbi+VEvDQo8OOS5Hludw4nznTG02dhJ0Xa6Vf84K+mdDCw65
NQd1eSAc6hE6ZFTAeDUUxM+t0IIT+5XvUP+wusgN2yw8ZEoBGYMff7SMXlkJwS6fnrM52FBJGcyR
sbBWiSdZjV1CrxLYUKt5b4Aud3HN+WuHGw03aRoJeiKBsb0+l5eLd25WOIXgruDWAHrhRu1wCxRt
T4verQ3dwzA0exzCSsLncunw+JqqaDxxec6L2sCQFmQ0KQZw0Q/tbV3KNLCN/V2hSivp4wU7XJXE
f/ATUYfWhC2iwzRXKhXFq8iGrHGm15Pv4+Tt+txdBgLzffzHiHCF0Qw2jgnBqzuEfQz/NgDnOnFh
4XEnQsHE+x0M1afrJhfeTA6FdXwGO1NXLiL1Lix6QIcIwhpq+Bz06l6nUWqo5B+K4j8PcQcqWH4F
jEsCr4RMdk1q+mK7oGoAW4yjcB7QNtDmXXwSHrQ0lSfd3OLbywgbNL31w8ks43uptYqrUI3aJug8
f7k+5ou1nG0CIuCZhqLhhbAB7NVtE5kIwlcRxICmASsQfjnc+T3H4rop9SI9gi1COqwhlELVYv6W
k/EFkW0AXVBCd/T38GVsggww9fTiJbDJxC9tMgB7vqfL6y5I5ql2U7BtKGak0b6I5aPUfqi8XzNL
fb9yXagX98X8YdCfUnNBBFQWnexUjX1c6mboThm9qSTAIiIyJ6vB9oI2Sx/iMQ8RG4L3o3JDyWyb
mzxXjacgUaWdHFatd5OGth/cVjihcUMcqW2BJqrPPTjIblt1Y0EXuDRIdzbUZbqrxICcXfr+idfL
tNTeWisEsUcZMmpXPNCFn3XQzGLCYYilhnVRaUQToxskGSGignTNPQ+oaVv0XuHKUyffKKFv3lxf
40V7pNg4uGT5KIucL3FcTZ1SmwCfnCC5VZuvfqjC7LCX9ZXAfWHbUlKnMkGIy4ERn7thQlMD7ESM
ayw/cDJ/wP9y8CV75fZdGs6cROc2RDYRyM35cFjvKeA2itwk+qYYP7tub2o/i2DF1S1bMZCKoew3
I4jPrYShrARtqEauLx+b6ecEE4I/PIXdz+trszRnOi8CKn/ELDjvczNR0nANek7oRtwSByk0Ukh/
9DCEeCrKV4IjdV7os1cuG29+HnAT8dy5OOtoaJa5FcaRqwa9/AJzhAOLcBApz8MoA9McQYnCFyip
8r/qrLf2GTDBLwkNZfcpSF7riRbqInW7icjnQIUP9Lwl197PGjqEz1PgJz8sqzZuoEkAyDp2tvVV
j3Ll+9/PF1mOWQ4EbSvLFPLVZct57GUvdFvUj1G22+hOfuN4f40bYqZOzQhHJlO9mJwuZgC80c5/
4zeya8QxjZgv18eztM1MndS3SbWdiqwQBDl6CeOWjlRNm1pU/7NB118VOy4/8tDVfkxmgAO8bnHh
QsMOIRc5HPa2LASvtRNpLOQQubxG6EeSO+mBxUOpvUagCqgt3Ot9uRLqLYzy349eHj+8fd7v+JNL
RvJsqeTJD/Syh4uw7N2Ud8Bopzden67EQWumhBDFnsiRlDFJijh/KWj5Am0Lxvgt0Fec+MLBPRuS
MI1wwjaGlmEH4OrWr+ud1YQ37fTXtKRkvWE+JSh3UI+6uCvkUK70CtQ1M2dvW6X64NF8Dv3Y/vqm
0C89g+7w7DRBFcKZZgnbUOuqPIrauRcveu3NigByJYxbmK65xmQTmJJno+Rz7ucKr4gDhCZiFyKH
32GT7nOIOEDsrlxBC5t7LvXC7IR341UrnFsZAstAMgGUQqpwT2KNmgSEY9lPSly0CY0rR+kyNgUO
N5cNFBme+DkyPh9VBXFePGYxZNd0jsFvAVH7ZB7lDCe5txATKltIFKsd4kXXl2tpNrk1SHgSQSAs
IgxzKoPMkwpaLGiqd7XY2Oa1BAuqsrtuZunCAPypkIMhb6GQujgfn1kPjpFWWex2CVEXMpBS+OzY
X3T43yADoDbQhLvSu9X8Q5e/QAQw2J8qqDi770Vxp8/Q/d3QPpK5vf5ZC5uVZB1yn3N0DFZGmHW6
4EsjpEeNI36g45I++XplYZe2EbuIJaVhENIIwYk4UzmUSY4Fm2t/pF2rfmwoacMKUq+BIJaWEvU+
GREK8haoUJ9PsW+Zpg8PAfQ5fnFDk/HWj40jVKYrI1o2Myd85qeFIcZmk6/Xmo1jdP18ck3quAbq
4ba2Iq23ZAU/xeUy6+9cPJZUL3AATgB77+t7Y+bommJ4IlaGsrD8VFWImxXqWJB/C5u/jMtCRumd
M962NwYdgazfSsS8MA6GYPJmJ5OE9rmww9rJb7WkYhyT173AtLKvgSzJifW3uQGArjNaYlZvtCi/
iyMZmqyNNAtwe+NslfZ2aqgVoJF5/bgs3IhnVoTNPEKdPXURVroRDhIyBC2cpaME/G9NqnZp2iBG
Bt9CCQogp7CXoS1WRrsIE1rv4qNEG48OlYjXhIfrA7rIQszTxsHngBI5XUQwWqV6etMEqFLqFf2S
kEBQCb8dHeiGDSayKJtt2/7+b2wCUAVoTRZH9LiNV3mjb2ETQthd2BERHwvlucrJXKVP0KZdt7bg
fyC3nzMt1PIBnswTfRIvkfk2zFyDr1BDiQM1gGPaWVuz5eIEFIsy73VrS8tGvo8Eh02KFi2Uc2ul
Z9OWYdAJ5U/27axAodjGTq1XXh9L23BO4ECvrswJKmFMrQH/gyPBSCDn5mHOvUVpsenheoBwcyUK
WBzQian5U06mL9TppHVMTGmV8zmh5zzZFMY0bitzrFZE1JacEXVQfB3BBismjCrs8pBBYwq2wKM9
Wo+QVK1shjUTwmhGI+j8wsNEVQzOx8lHSDceff/j9U2wvDx/BjJvyZM5C0ZQ6pODFbtHRps3gU4V
7KOGLOF1O4tbm3CWvBYOD1jVuR1YfOQpo7cEpir90wyK6RzvZlIDaFzjB02y1/J3S85iDp//1967
uPbJuEYbdhzfyzm4Ba2RdRXkbt751sZXy6+eB5N06B+CPN5fH+Wi1Vk3iNw2iR4xROkT36j9sEzQ
d0puqS0WyS9VGTZ06aSa4rb2irnLZhBcImWBf+zNe+hklGqfWTCTYQ++XHeEPEuCnk3RZQhpP/XG
Y0qG3YCMaE3O7BJaKdgVtr+uQO2CyERCuXQ6QKmil8+jBq/boWG0QDvyenQhRtq39REW7utzvLiT
TsYsnAvTm7nuU2xTNWHnwAkoD9LTmPjIV/T0BqZ/H9yczbFwQvQBps8gn8eq3vsKtKg13Iu0I18f
1eI5PBnVvLNOVhKeer9FKAc+BAfOYaP51tct7TZ+BIhyTYriHUgoJIRMm8w6nTxE1GBEz40lTeJ3
tU4KvzEgnw1aqLpKCx35uX/Z+xzd5Oi4Q2EGO4YmH2W4r6LvHgrvnf/W5Sv+Z9Fn244+AwzAPIoP
xE4F49UWDW+IsP6V2lAtoIq3SWx/5W5YnN8TO8Ku0aDXI6fPkCUVPsJJdaUGDpPpG5yQK55u0W+D
Q6f8Q3AHduJ8cv2SlAfsW+xPaXQ2Wg7ZGBThK0aWpo0ICCw4ENUFHJMmDynU6nCKQmVk+8W9kXj3
bWO//P2uJPBBp5vGGuJpYSxW0UkBEIzEjSMz+2zKY3KsYH28R8JSezHS+PW6uaWHtenw8gL2QwSE
jsn53AXdTDwYjhChQrLcNUfysHn31STkG29bCZpO6yHpt7W3v253/lnxPPAWm2Mv1ozGxHOzOaIY
XevLXE5SeA//kn6I61HeyLlRP9nNbZC8DG0OS+oqIm7+4XPDgEMVkggqOU3iPsFw6UxjE2qIQ/jQ
3EJh1lj3UjC8SbUGSQsljU3a2q9Qfk+vTV+M2wZtb7eOw4++pn3rFf9Fs6v4g2SO0yHuoN3w6ZBZ
eatc7ma+j5kBwsB1KosPyESSa2nuZdqU2uemeO2zt+tTf3ljnv++4PeytEYbIVB4ZCuHWHqxVAjN
npP0YNjbwm//+tScGxO2lx5lOhxrDMZLtrIfQP4JbRPUQdeHtHA7soHxZryE0BjURTSCWjcdlUUS
B8DYN7r1YsTfNO2LlA2b0riP1S9lf1d3e0ja1Hitlq8srNdcZAKeh6jhXI8538qZ1eVJqTXGRlW+
KkgkezO3Lfymvy0D4e5dVUOrafQ7p//ixfXecx5WkwHvsvbCpuYTwC3MPR4U+oVNLcGaaw8dm5r+
9B3EMDFkWmV42+gAemgIkB5bqHa7iGNsughMuVm+H9Td1EIHvu31J7Vw6+CmJOQdUZyGkaaJDh1t
wsOnHkIPeW6Ajt3SCPa9rbujB5tp9EmvbkYk6Qa72mT1d5qLtrH00BTfUv1XXX1y7EfdOUSjfPCB
UlDhSNJPrXWbZWvZzoV4bHYhf4Yu7OYwtLwpSxg6ze3Qu8GoTS4SUZxAp6V1C9x0O0YfDXhfru+4
hUN0ZlZY9GgYJCnpMduN+7anSs48fuKlzmbz73mIr8Qql+7ybJSaUIyBwDm2ax9zOVyfDU3+cnIb
D5DDdK6qIGk0/pThgbw+xMsL79ym8FgNi6aD0a4zoLYwXb+A7hgcZohoyXUzqnrpkZlKixcK6Z+5
6eP8/HjjCNFHi51xGlz4JunR/JQlvxzjVmmfLUvaQKI9xXBtvfYokCNfqWo/yd9vesOE1KvfSCQm
C+2hHw41NGqSVKxEv+9X7uXp+vOBswM4CRS9lMYNuEWZCFh1Gvs2gmg101PMceZhdml/JaOymRlm
Lf9pCr/lBXjgdNOgm5ANjjuGUEM5z8Dr6Ll4tOFkrKwPam1+vz6Pl6A3GAR4aBjAhTWL9KPgBMhW
yONYM4/+pG4ly3XiL2FwRDpRBWMUwRumWx9tUuSU8pzylXx5O/yEK2RlthZ3zclXCOdRRUvCij2+
QqaTQPd+lmA9M7irVwa7uGlOzAjnT7bhKkq83tj0laN9zCZFntE+xt1gTBUdUDC0tgiJurGnkr2E
dnLXtl67iWY9nVoL7ZUHy0J4z9wjHOvYAJvpkhLnXnamAo5LY5OUzygJBdVR0xP4xNON5Wxb583K
v8qsPy9j/vtuDPAkO1/7CtzQ5+sT8+7qLzbryZcI80+/i6ZpNV9SdxOcazctkN4snsnMbx2I+aEh
VqCAk9RHuf4oy3t/+jCMX3QJgdjopiVrHUXjRm1vK8odtb1LjcaNoEob9IaWrDeIvnhrFofr37wQ
g86zN3f8mgacoSL+HK6o3kIk1QAY/OapaPN8lbRgU9X6YQAv4nWT24AjAQWvNCvOZ3G3smQzOQZc
EuLFCUGVmXfhZCBkg7hI26Dtm0rdT5hqk5Ude/kamsf4x5KwLr7twQZcYQkEBO8UelCCfQN5lNma
K2NasyQcDTVl0bwYS74mbz1u7ikjd5o86e1KDP+OqLvca/+MSbyVIKy1rTHAC4blrEoMKSR/TG6L
Fm7F8LmVop2Kq/QVd5I+KPJB1W798E53iIpeEudNK14se+J/vvXjA+VwGnsfMyd1o3KXoyNUvI7O
88pGW1zuOYNIIxwl2PdjfOLJTS3xQE7wwabkfRgCSHwrCypdFIKbQdvHqr4f5IlMjrWF2vJb7P2o
0Ht20cM6TE6HVvJaT+Dyzj/5IMFvTIFeDnSzGZvMnPb5WLiKDJuOc18HqovQDRmdu1p+6htzY4V/
f71Topr7SpgPKPGFbZKqqdSHaDdvULYgXyU9eF2ya5JiBZCwNETsWNQp5jLSBYRXqmOQyhYXwmBI
kSuhmLFBXRAdgRFuW2g3pT3/1jt49F5CwMgNm8YjYJnOTlYGvBSoz1wnc/aF/Lst9rGiOzBGQYqb
ieA0H3xtmzvKi9aYW3XIXSc3PqGjfISK9d6BVRnypmezVx5DXd8bXbySol+elZNvEWKKNnbg3TOY
/XZOihgHhLFk8yGHmgNeXK13Kzm9RSewTVeOwMIJOJuD+e9PToBX0kWYAU9CViI6Jla/D6dslzd/
Xzi2DVojGCAuj9KxsK8TIAhKOA8vjm4hUHadZqUasDyBJxYEf6p0iHvKGQNJnQ++9Tpoxzq9iftX
bXhO81tQi7p63+drW+gSw3k+LuHQgFXyAzRRCQWtL8r06kneIZFvpeypQhOkAVUG1m8tu7W4ZNoM
wzLpKadudL5kRsMj2hwZqW5yLjz9JoWRO8+clTf0PGGCMwep9seMMKEVkjijNZtBiMot+kOAjlQG
udvHnF43iJdXXPEc1V8zJ8wkQb8KHx63VJw/Keleih4AiIf+L1SSSHzA0szN6ObZT0VHGbpfiTiu
TykEhOdTmkRpojQJblerAxgs5UeYuR+6xP5vDts/U2rJyrkZ9OhIuSWMsTA+1s1jZL5N3sfr8zj7
if88jXRXnZvIQzmQ24FViydpI/fQb0srFtbmSniexXkjw0mBhTYIDtrAW3fwb2c5hOsDmXexOBAw
NuBAaAycMejnA/FLWu5tmSWpKw12VlSh7AelbMDB3EnmGkZjKUomBpjLo+RsNEi2BGuoJhh1xMqg
e9ONv41AvcmamzIfXDOCN915lCcIqwZiEiuh0fMgW/XBHj45LapqPx39g6z9zK2fkoYK5ZPTZNs6
z7d6fydZ322zcuNGXYnpltzd2QfPQd+J3571tBJkRLm7YrV+VKORhEze/NAcek75ixhQfhq+QJud
3QXjFLpSLz/aQZusfMfCKp19hrBKJLp4ZcK8uAlKEhGq2ci8MdruGMP0BRcLSrZ+E611wM+uQNga
Z0YFz+Snqo3+JEbTaZeRyOqzcVOF2Q6YqNtC0SdrX2xrlfVtPpwXVgkR33NqKtw95zOu54OWmQMb
0uirTX0bJbB0SgC7t/aHxHrMxuq3bqYfK1M6Xj8IS7lM3Pw/hm3BOfmdliTM8vyW/Nz2XxX19zt7
o/05r45NBMxngsPvrkRUrDVW7oB3qP/loAkL51yMfJFDsNpc8dBfMTbNUKS7wHbKLZo18r3iwVHR
QWy1SbK+d3Un+hQkKZyy/RS46HeoRHIAuBRrzb8teB8m488HCWsfqG1NYpPJMGnbT7uvPTinLltx
cQvoO/vMirjWpll23oiViLuuQ78jHF/oHufa22r29wpO2CDbkDu1cqiNZXeKIfPOUDwcPxVRs4VB
OG/eVIcMarKZpreV/bC8EefK+tw27Yj9RnWWFWkxsiZ5+2UY7xLtqCX7jr6jAYWpEVD4Xaq7MOdd
N7uUlmNO/phVz/d/PNFo5KBcvekdkoyzfGTA4y7cNeDAqnprw1qbe9+7CKKuit5KqkSWC6x9A/94
In2EOFm1XLjcItKTjX1Xr33fvPAXO5U+L2Iieb43RE8EmqsMJGbF1PvtrJoaNx0y2k/ITNfx13Fa
2SLKmj1hI0q5nyAWwXRE4XBDMkUJ+02g7IsCXcLbsPjS2Z8M4wGS9WBoSUk+IP2BJvSvaNiGyrNZ
rBJczNN/bfzCljUnM1W6aF4e4y1rp2OVTHs0Ujdt+EWV3Lh9GXWVrMbncuSLVu7qpaT73Nrwf5Mv
Qj0gHzMGhVZisq0Nwc194hV703vwKIilPJeKn04Ae8hKuuE/WHVkkmwzdur9jjy5AyWu58pqNGMz
JV+dRN4Y2Rtk2hur/GLax3KoXcv6JOnSymDFhaehELoe+gYIFVSCEyH+6eSelkXJBsciHyHZd3sw
Cca9prxU3cc8X3HAYu4GA+/MIeC3VRmeMyEu0SqkvTt0B92uBULYwv2rOu3GiY2dlqzhkMS7fB7M
bIYyLBjfC6I4A07wjLwAlMCZ7FVuPsY5RPzII9VEPjAFHSZrCo9+lSUrYfHCIE3aC2G1oNkHckFh
kGi3lrOOTewOcARs2GXtlmTtGzI00S2C8MrmuidbNAepFBwaAMT0d+d/sm2qNkeIGjJuru9vegmy
Gu1WyP+Utcz3e/bo9EgyofSWULWdL06HdOK5x/ThoZ2lDWnXrIAEmQgzoRKYBZuJipAG4/2b732p
MwjKX1XrQE1lVD8hPWmbh+vjvchziN8xT8jJgJt4cOTW4zvMyNvYqrdP0PlKn/CTevEAt4SX3Vuh
myo7ZHI2dnjvSCvZjYsjI0yE4JvrCcT8qPIBOiLpbm/7G7DS6DQgOZrJ8Q7G9V2lGivndGE7n82+
4KA9VKWMCJZVUnnBLipuKwg8kmAvdTfS8PX6DC+a4m6kmExv1wXDT+05rVo6nBwI08loHQp1l1Th
Vu22nrfiEOY9c7GnaMIC2wYU1hQ3rx3nlu5XFDEG53FqQKe+TmuplGUTwG1hVgR4IL5SI1nvsnLG
jwdo/b5L9f5O/LfrM3YR1L7vSZDE/2dEiCaCKkCe0OTVIte0slEYkuudpPntW9o5yc60I/3Gjyf5
UzYk0T4piv6+ASDV0dUghccYtdS1/IP4cBY/SHDrZYD2W6jLjFrdWrJbBUAU7K3h3VkoKQbPTngs
4YVvnS3KU6HhVsraB4gJkH9/gMU1SbUOAL+QHFCbWJ+slA+wIsQyFTeVdhoaevID2pk5GgWoMDkV
tXMK9j90YyW6u7hLRevCekijPhqIvtKGJB+C5sME6aoa/gtEfN+/yvY+qfZ1tTLi5X32Z8DCjKNK
V3ZZxYA171sSfxyLh1T/fX2bLR5M548JIaual/KEtBQmqMLK1Q+wban92E2AGdZw42uDmf/+xMfq
KcoHSc78adH4IW+/SY68V1e7jxYd6cl4BE/uxJoWQ7iPlYaXJyqo+qFHd5WnEGzZlrPitueQ8dLX
/Jk9wW3nThYbxjx7w/SElIHufDDN+yE7hABKmlvKONcXa2kKacWl3QkevZmR93wKTa1M0Ot1Yrco
nsP+ux9RhVjLm6zYeD8GJ8uENKKS9h02kN+mIo0INlqBZLyvj2QpwjgZiRiYqtTxerPESppon9Ve
27XNVu76eKNoK2doaUOQUAThoyPCS8fU+ZwBgNARo6emB8bAr/Yp9YnxrUV9tDXueu9wfViLk3di
TDhNSmKYQ6dgrPf6nek/RzQCV92/rhtZnLsTI/NHnKyQhyMiOMOIxe2jdg+puUcVG0nDNY+3OBqK
y/BaGHMjn7Dd7CbzUSLnJi3AjeQ/hq7fjOg9G8quKtWdHXxKKJcq6LFOmdtW21F7DIbv1Rrh6OJw
/3zFO0nEyXABUXWhVPAVWURny/fBuNVQ5l7jWVyyAlMyYT2UCzxghG3iOFylZgwUH9ofPd469gdp
2NprWdSlGSXKnV/f1O0NR5hRExq3GpHCxK19FJicrzVw0T5agVa8p2JFrwT7D+wDPBoYirBBRvgH
ZGe2osjUD9uknGUskty+iaFyQ/sSvTrKIVNS7fzYbh9seyp2ctSP+cNgWjV0VnZil796iW49IHC5
76juFAXI/fqJ+kuuEzTFANgCh8uNTC73UOTnKL3badPcd502yIckNQYChEov9K2uZf4asfXiNEKQ
SLPgDPgUG9PLABHrsQaPLZXOhz5UXYXW7caPd39/0Egg/WNGiI+TGiGlxmQeR0/rNlqPkKKVb2De
eIza5Ob/Z0vYGXpMyl3qsNVlX+3kLosfkuJDuwZkXQxiiJzghyI5pl2kaH0k5mqNJXRNI/rVQodR
yu0GSU0ezjrCt9UTtIzbHCa9ag30uXTAIEubqcgtdr/IWZFkqiK1IWtWKuo283apAkQGCrW/Jc+c
wzTyLAyS5kUeScKVjHQalPgWIywrv90XkfU7KQx95YG8FArDCm6TUsESIHrBBbd6IIFF572Y13ch
IF0/C1burcX5Qu1h5gyDfUHMYZpd0JbTRL8iksjxdhi+VUq1MQca+odyrQtzaTgIdQHyoKOPfI0w
Z8gw5eU4cqPEiIjZ+XOXPF3f3YsGZrZoHbopeB2EyN12OkNKEgZjzKDf9hg1P/4bA9TPUSnEf4st
kI4fDb6j0wIJr+BPMl0InQVr+hEXFaV5ayFKQKKftYfcXlj1vFLTsorQfhtq76CEO0clGZBuEUPV
jBc/mkV87mdNXCje/pvR/TEshBVd4dMem9ByaZXZd/rSXN1XV0AnS9vtdGzCnaHUCcrfAWPz1a/w
9Gy1YSfZxn40ViKk2Y+JdxNoc8qI0BnzRhd2AqUSy44mgCuVpXgIZ/0YKvId/WvVRU/O4JtQTyf3
MqwB12dwcXgAmKDGg1DKEbuZU9PRG6/D7NjBEKaU2jaOLKTqtZdM+nnd1PI24W6nE9Wkw06sy0KJ
nmbm3IvVFZprevdW/jia0OIdVe1XXt4YxrOkfra6lQtkPqMXEzszS5B2hYxaxOXpkM8SyDFCE+FP
FXRO9rME32vHB73fXx/h4mlGSgxXQXIQtMq598v1LrBKFVNlwyurVqobz4/W6qZrRoTnNpw+GZc8
RmBze+k9+bMFE/T1cSxOGX4P6a05vhRlxKTRcpB8xCuNUvur9MNjAWEu2Ogbu/9WVmudzEsPESgS
/7EmDEiTeWv3OScM5XECabndkfncIPsGK8ir1zkfFOP1+vgW05o0eYHDBgZDV8k8ASehMxKNUhpK
mETD6bmfUhfVwC+oBL9kMhJ59JcYGcqxWYHkjvamOeNWbfVtaxc7C4n069+yPNd/PkWIpbwuGpOk
xIU5Ru+WElHUB0RsW6PZJcOKqYWJBjhCq94MVuClLGzPGulydGvZOWgzbYsayfBtYNyYVrr17W8I
IF8f2Jo1YVnD1m465FI5d7yXzelL6b8NvkoBgieTc2tmN9fNLTgyOiJNBgZZEZeQECfWRWVMak/j
HniQA+m3VvppNB9RS15xmAt+GlEOmguIf2mIF9lj9KGSwiqdm+oollWfzR42i9tMv1ES9LdUXs/F
Stp2aR4VUrbq3IsEAa0wMDttQYR7eM1kehpKN8iGO3WHRv2ua+qVNsuFvQgxKolotIUgBBHZ+2TJ
rHx5buesEWgeuKM2SP2xR1J/48XWk/nXeDQCBwzOWkYQd1GME8Y2+fngxch/uhGM9q1kbxoqCz3n
7O/3xokZUS+jqtXCaGYzHiF2VD8UtesVKn1LK/5/6YZDBsahGkb/OHAy4YSVjtE2xURj51RUoG6h
KIZtJ1PLuzHRn6WhDp/tcNR+eKXZ7MeMBvYgMttgoweIUK8cv6V9ysxSlGMpORPCpyDErCBCqnJN
DN9C+RsUnMk046JvDfrLnXoTruXgFvfpiUHhvE+1V4a5icEcmpI2Qdj8C/rDGzWP3D79pgQr533p
xQbW+M8AhaBTCmw1bZAI4gl+X9g12JoG5pc5zoU3ci/JOGzKNk75/fpeWhvmfD2fXB3goNKhCxgm
bVvPZY6jCcyXPLAPkjM9lejA9dkqVHQeihDCnA1ViEENb/C0OtMSt1B/DcVuQL9ZP/rOveUcLf3R
ab606b40EoTbj7238txa9Ak21C1ARmZdUeGqbPtmyv2caW5kH4KCm8bS9p3tyvQe9WtsIxeYoXd/
wPsUdSA63GmuPZ/c2B+8TgqZXM0sZFLUYb3r+xGgSKqntGx4P3Q/Kuit7dVbmAY/SYhwb3sLZWgS
wA6XeJAer6/20uipniOQRG2ZZ5rgoJweHQEj05l5z0bCAIKs6BDVe1uKD2U6Ha4bu8DJzMM/sSZm
9PJI85siNMhPZY+tgux6WZWgup9xXm6Q69s+jbZZpT6Uwb5QtqprHc3wcxHd46TRXUd0IXoattJW
iVY+bCHk5LvmcvQsIAG093xZJCS4SKkxCwPlybgsHrkaViZ66foGq0lfLW9VG5aRcxNO7AWV1Myn
OQ6teDt2MVCg0eqPaEyWIarKTvPp+mwvOpBTk/MnnZxkvW1ildCTuHMmBCy/d+0Xc9r1CuX11wEx
YEQDpa/XbS5OJGeIyWI/6SJxKASKfhxVjDLpHdQc6/veW8PdLU4k+qvkk3iNOyKYSfGUeAKKgQ57
fS8nd9bwUVIPTv98fSCL54I3v0EZWUGyT1guO9eq0sznc+FnT7Em3ZZB+Wm0YTtu2w8BkvHXzS3O
GwofJvxAGi8rwZzc+H2Tgn92tbas72ozd+7NaY0uYf4R0cuyA/8xIuyHIiIxGHQYMYxh68QlsiLx
tlRX7o/lbQczJNVxTjsb4XzbJcRdWRTDitDp6XPVK/RTFsewD24k2ISnWL9pC+euN35ZzlpI8B9M
8+4hQCHhJLbHmigZIXfsECO32rb5H9K+bFdSHNj2i5AAM74COe55rN77xarRZsaMhq8/i7o6qkwn
N1HVaXX3Q7U6A9thOxyxYq34w9CgLleb257TUHb5Lrc/h1LumLFW/llyypkZC9BIcFXZaoG6FygS
ewUgfFNcJw8da5Df1Kf0TvQGBFRZ26y8dJaWEklc4J8AC0IvoHJgIWdra0BaIZkCikXaHSbcDvzn
dZ9cDPZOjcxOe3p+yKnRBw4jveb7gaxAcM60TWZjapNZbFnuJmTAisR/kq4PYY/4x//xA5RdUaK6
p2U5PoBp+dYqdu70wei9Ne7ahm26+snUXz3yC9Xk63aXNuPpuJV90tQt8XKCxbSTEjoNO8+R0XUL
SzHWTOWBIxKQTLx8zme2ZgYjTTNiu4MHlhgbo39LtJ2l7TvQIGfoIb1ubsk7kRyCKO2MBUTu5tyc
PVHQ3HIcmYZxa/hDmLTg6Ug+Sy3eXDe0NHOnhpQQuansggGzAvL9qnjppuKVFNPKWJY8HxXJGYOM
u/qCZi+2aEa8HhEUb//zkE8Wj8W/POxPTcyjPPF7W28zkf9+WQxvuC1d9KTjTRl2LGzFo1jjjl5c
nJMBKU7up74uYorFGdOjUfeQuQABnZcEci3IWTOkuLXUErPrU8xcQo+G99Znd3Xz7PKVOGdpfZAm
Rg0EjSmX5E0ymbzJoR72bOaVQa99VJXYD6xYuZ+XPM0BHBNiuib+UR+ilOv2ZLk4Grw0gTY3NTp0
UxjJ23V/Xsqj/RaonrnWQSCqFlT1NnGLDgKM0B3RPjtBdqZG0GajhyNoZgfJwcH6jYADWYz11u/Y
hmFLeRULs85b8fvF0xjCA2DLB8u8DT3mc68klTOguJfjyJ9atKnHvQxSiXqsVQJbX0Kf3Q/LWKBl
Pg7QrROW01qv9HwoqeHD6Qco28LxRZa7xZzvQthQdNvUvSmghAeEAMv1TVeWeC+F1+d/yWVPTSp7
w6ZDwiqG2rxfy23cfmviXTmQaGq/XbezBLnDOv+ZXGVv2IU/xu5MmDjaMgbfeRFUA7gt3frIWpCc
oTUqcttvZEp3w1BsEjMGOc9fd9HMr6PTj1ACJwtCBd4wT3CT0yAzkb6HRqb3c7K/C+fbyO+g1RKm
1q7p/iEBB5m+33qgc5FWmWWPjDxFsR5HqpHsmQslqJLemslL60WJ8y3po+uTvRRan5pT5lqUiMo0
FHtCxqcvxSg2veWgDx7ZxTkPZ/ytIu/vWUWzJhIMiK4hJnK+b+I2TnyvAbUjVK6iUURldT/poNtZ
o4BZHBYedgS151khRbHD46nsrBh2RP4yb4pe7KTBIk/ceWtphEVTIKWbyaaBCVPv86rOuVMnAkeB
bkDnb0+0KIcgAP0a/638+zx5czkLDcoOss9qfTgePdkCXY/Iod20Nghlnvr0QXeG0DVum3Zlty9d
HafG5qjp5N414rRi3IWxom+KXZ8YOsT2LNCsddDGvu6Da6aUACxNJ2HlBkyR4d4dv2faI6L1FRtL
hxeY0xDhmSCGBlhFGU6DumqZwCGqTgRpV4bAmwSQWAr8fxrNiSUl7EKXjT/5JSyxFk2gBL1l9L7v
P65P2dLxfzocxb8T0Vt6WcCIbcXoOn5uRBwY9s4wXvNRBI18EGJz3eLiBEL8EGo7yDVfMHXhsmGQ
GEO2XvJ7q9xW+iHOXsG593+zonjdCFB1JwWsVAVE8AymfU7ZdIwN8yHjdO0Sn1dCuUNn0nq82DAe
HEjKUcuBkTASD/lzkIRuarTFDSDWc0QWdKBAy7SDBdFSXD/2kaFRlJpGaHv1yjcsvD3wCWCZAJ8F
0ljqlpYVAB/V/AlgXTPdTV9HlX3owR+ou9/7VXTdwlE1lx8B/UdiDfTGykYzG1k20/wiyO0e7E7a
FvJ1r5Yj92gHuMmZs9bAMgch6gRjYtEtM1dcgfw833STUcuOEKwmQH2bwfE2yNBf95eFo2OG2M0C
5aDGB4vuuYWiabKxJqiPce2zYvf5KIMkW8lJr9lQfNLKYt3NBWxMA+izvM/U1W4NT26vj2Rhf52N
RFmbIU5twip4Qp2U6O4PM3GIyYsBLqr/ix1w15/P2AT2XwNk7+DYtvqg1B8AiOiSKlwHSS9NG3IC
yK7jXzPT/7khE1VGQWo8q6cawKqgq8cqBbmd4UfUgDIisJ0lLzd5J/wNRU78wAc5HCRgDODaIcXe
QgsDgFCOO6cvOWR1PDHsJs6TLax1P9GOo8dBzUUB1k2fQhawTpCAjOUE4uZ8TAH8bbHr3H2HSgZw
SGVDNmlWmYGtTfILHSb9I2ENu/XjavyULHPpU9qZ5MPqwKFTcg354EF32c7LDOcHjdPp0c1M9IZq
Xl/sqqoqBqDA2JCEk4SO2K6mrdvf+nWqiS1pUoPvDMb4l9ruhy9aLQgBc2HJP6rRM+JAYxQqaV5r
9nsUBovtkNSJv3LfLR0sgEYB6oeXOfBeyn03VbgGcwMpU1q0UWvvaoSvlbWX4rayNrn3fN2pltb6
1Jp5vtYs6eIxMWHNFQNq0mhVa3ngIblx3czSHjk1o7hUk05wnxFmDBDp5U8pfe6772K1ADbPjXps
gdoHCDnEqKDlnEd7EvrU1OY+ASNj2IjvFYnMfEesh5RDRqW60ZIdgES+eHSclUf00psSDeN/zM6j
PzE7tNDHwnsAGT7yowftUJk/Z9CkcfqNbfeBbj002qYFQcIasvuCfw9x5Uzca+L4ROkJsM1zw56Y
Wg3ArDyEnt13q/ycerkFPIr1b13aHB02bjw8CGbREYmGm9R+wlV6mHh5HIm7u77CCzfU2acoc9DW
Xoa6DD7FGgwHhMh2pNkVwMstC7syPZjlGt/PQiCFgeOGmiGkuquSJVCHFrGVD3mYlc5LmUGQxqvS
0M7pfaeVv1Bf2Ddj81JZ3o/rA11Ch58aVskS7NxIB83oIZZWTgeqZwh2vNwNW81q73SnB11JVaTJ
TTI1bnlMuUZvdDeL0V9bNfwXHYmuhW3qGEiu5/2jbo7JPsk9SFxaIKUz0f9P2w+e2vK9Z6jLB4nF
xZEPvX0cdT171BNcyAUrV/ClSy6MqBQFHwC5bIhhKp6UsKlpeS+BcNL6PqRAteteY+NUsD6g0pJu
6jp9RUbm0c52k0hJYMg1EY6FkwhYEqDvZuwRMB7KEQFc46SRWM8REORfCOE7v3HfHWMNs7ZwEkFG
dU7+INuAkFg9XodEOrbA6o3DFDioaaD3reO7HPCK635y0b4/b04UMwwTeBx9BpGdb87GGFAR88Y8
FOaHxAPTAq96VBtRPh17/Q3UeGCH5HxPhAwydDPo5CGLD5ztdRKa+LPrX3M5u3PCGq93UHHhbnGU
UEjPkkmD/8y49Rxotn03FmEm//qUBymxDbEjoMbhTSrFTcd7l0gADKA1glxvHEn70zTf5Vr36GVw
em5GOWoQtBDRlDCTg/dgsO5HP12ZrcvDbLaAaNsBVQ8IjpXg1M7G2MhtWChJtxn1t2KKgOvfZRP4
qQ7XF2ZpMGRWDrfAKQFJdCV6dJyJYmXAVgpZu/axLWIUe9s8XxnQgjOiIkqASIMR4N5U0SOX2S70
vmDGGd9siKNyI3/3hwLtKdmL3wB/j1adTOshb12DeWTWwmRBa8cvrflidckdNV6lW4UaWe0Kvbyy
5/YoB2UciP2Af145eFDtI1atizxkhQ9xVgJuutidHpC4DUAAs6km0P2M32Sfb7MGgCj75fr0L9Q6
z+0rzpQwze6dts5RlPC3vegDMWpQlDX4/UR/1U28HTULDVoI7+VaSm3Jy1BOwu01a0Ni35wfEGUJ
WMpUNFgTvGDj/s7MozlWofJmStfqPZfHHob5x5YKGYkHdATzGLbI1AJACyIVeUPiG28N3bU4JrS7
oXYxE5OraUKQ8CHV7CAMQDNTYOglemO23XiftZ+FtltZukXXObE1b62TsEv2VtOlLmzhLYkQ+adu
IETeO7QMLffbhHxzbG1LoJDk63XDC2PEywiIMpwPoB1Rqxmm78WNa5UF8Gq/WKEFZoGLEv2DydFd
FWFZtIVXP9wDGUT8dT5GbajzIukqiCObDcpnO9Pc6RVI3psuaP++vgmcMzCdsGIDRapGk1U7CpON
AraanWPcTdCjbqQRTN3K/C2Ug84NKXuuImPtZBKGuvwm5XdTtZPkh+ltJHKWbhf0xQ1KILr5XpYH
r9l06dP19buMHGHeQmkNtzMIDtXUTWH7GUNsWITUHgCIQis8tKaHuTzpvhRNFYLsO11r21jYf2c2
lfuX4Jg3cws2Jyvb+snWyOneJUe7XStwrQ1OOVSgj2YnlUT3GYEGJ6gdMagx6NLvhk2j1urDWN/G
3sf1Cb18sp5NqKVkJhBzjJAVweAKFymwY9tEk/U5NRbe3KFM6sPfW8NFBv00hDHo4563zMm2H6Xe
o9nFwDu8jDcELbxpfash8ZYKuRXdAIRFt3J7Lm3CU4vK4tl2F0MyGcqfmlHtGvlVy9Gg7DnbmOeB
thpFLVoz8aBE9WOmZFO2PFBvCU9rjK+VZTQWLuhqAPcfy8hkaLZZezNfrB1oIIjtESCMEAwjODyf
TTqYQ991hobqZwg9sJl1jDtmmOh3XvKEB9T1tbuIdmZrkAYD3gZh6MX1wGO7aDIKa5r/tcnRuGR9
Xjdw4f4wABAzOEUg74iwyjwfTl82LvSVwOBfAIaK/GXf3jflezJCVg3aBXmzr4Y1XoY1k8oMZvmA
55mJNWLjZ4bKH2ilSzATZsBefu09O/TX+sovYnlljMq9Z3ZT2xfIZQZS3nvmlpglgu3d9Xm8OK8U
G0pYRic25S6HDY5zkbKtP4BiTEbCWtnMSw6BlxiyF0j+wSWUzQyUK3inY9ipq9eM5GFdrTjE8mT9
MaDsXSdtxykvZwPyBa90w3ha5SZbG8PsICcHUmuPJElbmPA420L3I5isNR9bMaF2JpRGgkzHPE0N
dwKLvev+yjosTxPQ1Ob8BkFz4fkYqDSdHirIGEPSBOBorutn03m+7lOX8IDZqTwU8YAQRx+huthW
CxZD4JFmLas0YgIUN3U0+Td9FyaWGzjuA9fqQHQg1msiXax49OIUookL2C2QMYDP7XyEBkudFNzr
WuDSO5E/eM1KsWFxx5z8vuJorO/7BDrvONpGNGGSfjN6gT7dZWudmGvjULxNOITZ47z7yzoLcmNP
9bUC8uWbCOs0gyLduf8S6GBl86O/VE6DxDpJkLw6NnrAApbc1yQk46Gyo4Tei78ubswmUbazAELC
YUAU/3Ma0Ypex6hS9LXpwWi8WoAGCXt/3QWXJu/UjOIEeQzi/diEGd38cMGW4vQ/rxtY8ALgqVEh
gcw6Xgiq1ropKw45EHS2iObNQE5SRKN1kP77dSsLuxVW4MVzSRBMGEqIQJIZ5FxPWpBZmwJJQl6n
KNPw8LqVhcnCa8ABCzjyIKi2Kp4Ghj6XdAWk5xL/zXefdL5C/nMxCqQ8wIoPbLgNxltk4853JJ8p
dgEK46Gl3afDTepsCP3b9YYJzM/M9oPGdv+3itXJ0dwzoNLroeAhuh/07NkiK78/+8tZwWH+faQu
oCFkOy5KmedD0HqdxflQ8rAlv4z6ZWiPA98WQ8TjFUMXfqUYUuaK+RQ+B5H20CwndJ4eY/fTyjZ6
/bdLDqEC8CMBfANMDEJPZX+QvNAhCT+gw9v81cZR168VlhfGcWbAO5+wvE0MZwSKPbTdh4lu0YhT
AUi0Vm5aWBZkkbHcNvJqaANQPDeluUHtdrYi7jIKEWJz3/ZlCH0HuXYcLzjxqSlHfftIvySGhCkw
WFnlrmuOvbdysyyNBlEzwYN1biVVj+Os5NbQtQSLYn23qsArbmiDrgMk69IVL7vY8Vj+U0vz6p1s
l8J0JpSFYamEylhSoPiwRvyxMF14dmNRgJhA4UpNEbfD0KdWY/Mwx3MjfbOcTVKv1DIWXAwmAGoG
T+JMEaT4MODO1GspWAoy8tOzAlaBcj15LiE4ev14XLSDBti5BIdby1X2vucNfulWPg81LUpImLDI
8R6mtRaFhSVB/hm4HUgNmgRY9/Ml6WJixs7UxSFkkQztNc7fro9i7feVJe/NruC5gd+v0m2TP7bV
r+u/fzlLs3I2Upy/32MXJ3DMB580NQOYIDHbvU/be8+amkNbAh8hJF+rCi6am6vmgMmgzVtdfBzV
cvITUBKIceM0JUjrtjF2PdNWDsrLPYl8OtpyMDRsSFMNZZtsgrhXR1O0zT4YvEHBeTtUj53ZbKvh
6/UZnA+r8zsGpiAd5KA6BlyAmrpPhY0aoAVTECDzn9JCl09D1txMY1rvy76JQ3McvpFmlDdpLL9f
t33pHdB0B2kLOuVdEIGrQKuBEanVHqYT9DMhdYtNs4bbnw98dXQW7i6EAgBToUZx7t8sEU5WODPF
gt1tXM0OfLe9Sav4S+uOYY9ktQvJx38YFN6aSE/jgMDQzk0mpIs5uteBRhePiVcF7VotfGnFcHvO
2uDo8dZVA71r5slvGLQtIKGSQEEgkv4jqvF6AkWnIaBrmJHLUxU5nBkIgFMIrXyWEg/2eVL7ngCo
kBaPE2pV4qlbe4FePt7mbD7OOrT3WuBGUN9PlVl2lTcy8ADGX1wa6mAr7feSQcOVgTj0sUdzqQBV
vQNVvGZ3fcEuN/W5aSVoqFppQEAXpk1XHqSB3ksHzc3P018DQM+H6CrJIyNrB9kaHFyeXhY46Rde
VNt2rWxx6Rxng1GvjZrGQ9IMGMxkAKMIeAZYB54bXwZQPXlnBkTv6iFoBn/lwLp0EZidQyLwLwHS
p94j1dCk+mRhbDRDs32yq8t3+tdJ7nn+kD3AnQtqm0uUomC91s82hO/0+8H2f6LH9KHVxmqPuGN7
3SkWB/THmEoI3/skRawCY5z8tPXNhGOCWSuOd/kSPh+RWsN3uY0nMoERS7ulVtQ7twkYgoucbGvz
2Bibqfpuav9dH9iit58MTPFCnkz+aFDY9GOziOosubP70cLDuNQ26OVb6yNYm0flAM51Wki3hMiH
Tp44fRQ98DornRFrJuZb5iSs5H7CJ5fFWCrvGyIyFD0Dl62ErpdU6PNSzXTSQFrMEMX5I06MoI/J
tgYb47D9Ow36f+KutIK2CyTZ0+xgx68udPWYHkANWtgPVoamjMBsV560lzga5SvmxT35Cr8gFbrR
8RUS6mokMLkMTPDmpl+5fMih5zrQyIH2Xb92PC86zcnolaCX15B3qRrYHZMX04F4xh5c0xHa/q/7
5uKGgBnItqNWjwYqZZabqQPPAYUdzUKezsI4DAf0VRTVCQoIL5/hLroRQdv8CDLE68YvYy6A84HG
AIrF83ANKa86tPfZo2HCdiq8I7rWogypr0GST6d0D6xbc6j50jyPTE7NWSreVrqeKEcTgj8Z4jv3
ZyWNiNHAap4rtBXWRR3xcpsXw2Hg0fVxLq3ln3Fits99yIn1ZjQZDBfQNRLEObC43romMJMgSrxu
avFWtyAygdcl4suLWz3rGtkVMWx5KMcEPZkCr5vAm59FI6Tf7Epu5j+vG3KfGtke3wo47wqb0OKe
Of0G5XpHza4tsgHfoLkJfUWKdrjJnQKPqqnsw0IHhcWgsWkHNqrxWMVm/ZDLetfi/bVC4ff/mQwg
0v9fkUp9nBrQF0JiBB+iO4BhtFHf7RP3u9ZuU3vLIF6PBuYBk4Rkm1w7vi4DbTgbQcYV3HozTkdZ
c0GSGMxHJY5INt4TTQDyvKYfvuhWgI3beE9aMwHjuVuZo+/n4IzGNMefYLVLyQ9/bkP/hzgDHRFQ
+AAoHiVM5TpJNEm0sqrnOMM+dk655x3aM8ZvK367NF9ou8Ah5KKAf6Eg4GZVbHjJHBL2OGIl9d4L
F1rhdgs+GNpl5hsFuU/S5hRYxuGbrMr/msZ9EhYF/UtO3mhrkZXTafFoBA0iekGQN0P2QTmC+0zD
xVSjNJw2+YYS+gwc076dBITRINhE4yeryze2zDcsW4kYfqfl1KMKjzQkhGeRGkDXlKVNwThOQCIV
ptVj7chdXFvfsjEN8vZ5MtrIYPwnZB3mPG6POl5ffbQJbqGhNg+NnSJQMwPH/7i+QvOmVT8J6+Ih
r+vgbxXGPrqNEO0Ih44lJFb6p5yMO3AeBJTK+xINrzRdo61Y8u9Ti0rcVEHVYRwnWKySSUAczIoa
PfuIkTexV6vm84ReG53i5YbWTtIcYCtFNO0PceBW79WwcgMt3XenA5r3wEksUdsabwwfRkYcwUki
gpiBPepIOR4/m+urtfQoOTWlOFCZtR0Hx2EaNsDfNcUGqmJu/ElTFpkQlRpZF1TdyrG/bBKc8kDJ
4jQiym2eDFWcQgobhy0VsJSEdWoeRl8POse/pw6IuvKHVJtWuL2Xzo1ZqR6NmCBrAIXd+ZxqeW2P
3MAhSCxAbl3vPmZrMdLSss3jQQvCnINSERVlpcdgNW5xfTvuWD3mYz8A2IcDw47irAJtBGuhzdlA
ImjlMl9ySgjEgIIdGXy81JUDqK5y3KR6D02A8SEl2xY6QMO/XCJg98IV4lsWSkPKqumtHIrYHqCC
2H3VpnvG32L/zfG2191xcSTgnTFRFfRwLSq34eTKMcNNAt/w4peu69+TGl0pw7Ti9YsXPpAoLvhf
kIu+gGij/YgyXY4I8fw7m2+c9GYotmO9q7tH3d6UxobgjeDcGv3rP4zvxK5yVHFpdHzg03x8FFs/
TQ5EPJe5tjKLS0fw6egUX09YPLF8lifirlWFNXF/zkb3fmwVoVkV7jauOiMSRbECuVi2C5APinug
lFB3tj0UgjSo9YPFJw/j3LvpXScaJ+2BakVQGNrWcX5dn8+lXY3N/L8WVQAabfO4J2gsC0nJQi+5
97s1bOTi7X5qQnFJPG4s4TCY8DyKVmTsrA1nj2z4UjkhyksmJMxou7Khl47I32B6A+VktKkrm43a
ld1MiQ036VFKtj9AGRjKdIgIUE1xLY+tld/qw3i4PpkrVtXJBEpDpuhiwkjlw1SBqv/R5O+19thY
+1qEYg2xtbTXTwap5i594ncpcOVA1CVo47nhBB2H/B92wqkNZb9BxK90mAkbVtpAKTGwLR6YyGjX
YzS2EKBbMbc2JGXjjbmXjkKHOZd/zYDtLuRmVdXj9zWihCAOHH6u/s94HbUsQFLWigZ3aNiBGDje
GmbPPiD153yPAdzd+qVRvMjSS+9d2dZTONZMe0B1F2WxIWXDLRdZdtPaHgibr3vPwthnwlsT6n5g
N0W2+PyC9Qr0ZbZ4vSIBc6Ds2Lgy8PrVBvC5qqoOfn6d48GKm9xXofNQnqxL0iNHNgzCvtU8YT6y
3L7J5IAnW+3vxt4cIoQvdxK8yQFPymllmAsnzkxRgUYwtJqjC1Y5DpwSTx8wImOYBD1boJ/CZXF9
IpdOHJiAgBnazG2A45TrnE2CtjZDTFY6N367l83GK8PM/bC4ji6enRzwGF6pNC8tHmqM4B2caYQv
+PMyh+StVc4Rp3abOTsNcSeaUK+Pa+F4cU5tOOcOUhs6EEttgbNaRKCmkCya8jsav4GWEk373T+E
EiB1RwkSrSVzpKnMYtOMzOkI3qOxcbT4sZKfXrwSUy7OGlCtePrB89FWdj6iXFgx5xNMeAZc/vuQ
343tyuMShEwLHj/HyTMJMurAKg1Gm8h6TMFFji6dWLzNgpDfbD3t3yEbU4EKkJqfWVP4Bxon2r1b
JO0xyY18k6ApZE9LnR9YUrcflqT6V5GUdK8bbNomms3wqnBKsit7Rrfg3e6OujP1VjC5xfSRjmA4
c5jM4qCXll6BaNSro3xMurs2zvRobJwqjJvOvGtGV3uoBZUt1HHGaScMwb6aiZHdOXlXPdGqkbdW
ErePmVZ3eG3yCkx3ae6DjqhrWMR085s3pSCrLqyGmtCFq9rXrovjjdX28b3t1nYTxXYMQqYKFVI0
83MX3IATRGzeWwdkPpi44bmvJnYwbGFsfIpAJ+g6z9rzSpYVUs6ivo0Jmb+MJoceOh6RKboC2sEW
B1mqXw5b4dj1Vi8GP991THR7ZBmHg0PzmIX6xMkbyybvODiNBMeDLEi8oVY2VoGV69atWel0zwYf
TFJVozdN0GEStwPEuSIbOC30/zm5tu+7LEarrt3728Tp410++c5/ecvzI7KP2muS5v3nRD360FSD
tdEMTjrg9S2SBTGqoVYEQVYLuEI9Nb6QyfRR1pbOTZZ3xtcuq82fVhnrj4ObJZuyNmIEzGg5yCKt
KLMveeoMAnzOZfajoLY8JiC2f0+Mvj+UhTGF9TDmd/jfuzvueQCeZy65o9pooLBC+MGTZnJnxraI
6nKKq0Ag3fvFF6bzNBTMTyCBXJMKDTheNmxpzli2QyO5eSjNpn1KEyK26Erz2zAhZDwC8DV8uj3X
UeutkSz2oHK8G9AcVwcWGG0fPbRm3GdUJBXY3+czHJoWLyzNi+eymJwySipeHbpSiA9mOdwPhFEP
X60+AXA0M8bJPpo8a/9LgI/cJlNWHWmnk9eiqwg9QP41BjOgOT1B7ajY5ulohxrV3CfbFfTQGo2t
73qLErYRnaBG4BTIu4ZWko79Lmsa+ZRV/dgHMvPp7WBrOTqNtG5P40ozAleK8hsadfgrwbzwQICl
9oUZdlNEhdtnr2ViyRcT1GqffgUWWZb5ehskVVK8FqQXX+0MGQX0ETloB+EpF1/KIfOfqM8aJygq
QsB5buU33iDZZurQ452VzfBqitGsA6bV5S/ZD3JjoKD4ajoxGloyD8WiIDdLsEDnsc9fSEoh/hXb
fAgYgvNXczS1bUk7wgO91DNg/qkc3knNhgPN8toPisFxbobKpPeMtNjApW5L7CKAGXle9TfDkOof
I5BPgZkKC59uezQHG2/p3uc1HtigzrHlQdBYw9Hh1OkIRb+pPlq1lj6OydSVAcRmxEF4Trot7Bb5
MnviNbIPtkQvR5L+AK5reKtcvzvkXuajsI0k4EOBN1qBDiUeVXVZf2Ue5fc4DbtIq/Pxm5ubYjtZ
YHEifSF50LgVCDmmcWQ3cR8jdPVHh+6EleQvEsf1Vk8asw9giB1KvxJbAD3SO6sqk2eNjnzvcGJj
O6TgRPAc3m4YAaN+Nk79Fpxw6UfuN1pgjbzbgLPC3YNyAkxyDrP7qK5HF0k/wwQmBASqbGuNLiQh
LTFs4qSwNmWf2sOucpzaD73csqcAbcSNHwzgnWsjkzcZx6OsRnXYrkDRGvQgFdugwb8locvcdOMY
afbqQTYeuLZGapCMt+x6DNFvM1WhrzfpL9DEo5dSlqJ9F6VPNyOpqw/Xou2+51m6BQ9D80GY1u4F
tJLDWuvaTe3WVUTmSeeFNn2xjE7/NVipF7huWj4BGODestZvbiCTMR0MOCK4xDW+JnKxVAoAR+Cf
W06JHnmsjRDyogmYFJ6neKujFmG4H6b/RUc9eXJCrQrScWutSYssRnMzXHCmEkAyWTFbAwNVGnMt
WWt2AmzwWb0GrFyMek4szF9wkstjXWUyUFOgqNuNn5XxYybZ93UIXhAkhOLvfpY9Wu1a0/diCGnp
aMT2kSsHgGx+qZ9YFY2bdFJD0JDO0Mf4YPfbLo8D6BLFfC/jL9T6kYiVt/hSoIKsngukInIqCLnO
bcYNB3XxXL4u6X0cB4Ozbavd0NzRtUfdUth1akiZUig6jX4/V5W1+rWr/yPs0K3JDS75xamJ+RNO
5i8RtObxvGqTe5C5DcZj8velcQcJLrzkgPGaaY/PLZQAslnmXH/zh5th3Ln+xrdXatJzQK2+lcCR
jyZSkB44FzBuo8kb3ejnku3k3Q5edmzjFKqTMXRkzeh6bL+0JCemVExG7bpNlWcYDfVePOsRionG
GrT3spMdDKKnNpSXF0GUV/gcNsBIGIKBDiEiKDMnPXJpDZYV7dYEspD3DpQr0BpIQEWUg4OlMII0
kfsR6nwSL7ZW/3QBErg++pWJVuFDnpsK2sxIipptfPI+dMgsHNkaGGrJJyExgHY9QIGNCyVwp88a
ED3g5WnWv9L6lddv/zCKOfMKkgBQ0Ks6WIiCGjo2eM3k/kaIoEWXCegevWINQbnoKzgigP730HCs
CuQMZoLkRYrnLaFHU/spejA2rZQY1kwoJ4QOuWnIs8NE5734fYwWiUhfk0tcszH/95Mjokzr3rM8
PJm98pdIN2n5IKvnf1mRPzN18WIGiU81YBgVwjVhf/HKT5qHQ71WP1j0rJMVUZ7KsWFy5tiwU0D9
hbwl/UpeeG2qlNtIE3ggUQtTJfKNgNRgY78bf03OP58OJ2NQztMkNcEpV2EMbXNMui+1/5LSp+vL
sTJNvy/dkxX3aQE0eA0TpvUfzyC8Uf/DnTCLPgCZinwdQrBzlxr1Lh31HDWq3DjGkBHEja3/tVzL
PE8I29CGBz5XXy3T655mCr/FLh9zgFmGR0976uw7BgC7s3IqLsUDp5aUTSgQN/MCDUrhqO8svme1
F1jOEyiAy79Hwc5jcqDdN3O6IuVzPm+mUVFRJLDUG5Fn3U/Wth/+Ze3REwUcPnKvwJmfm6glhIsM
ikJ7W93Zfhm0+b/s9T8GbGUMWdGWjsfn071/K4atw29KunPW2pYWdyIQVGiQBvYa03U+DFePC9F0
cw7O3Q1sq4k0SNYu6qXbEIyj6MNAGQgsu0ocWFYT2mEH1NY4Wspztk2dMQBLl5Fsrm/HpSKec2pI
cTBINNdW3s6Gmra6RVIpPRZIamzctmke0fFJw7oHdWzvOJ9SN5rImext5sQkBM/wWsS95Oy4l3/7
IarHphKcZC2ZysnE1nXTrW5KtNM/M/2mhaSYNFayjkvH0KkppaZRVKZAXgWmZkBvTJ4GiHNcn9ll
CyCvmrvB0OGmnEMkA1F5MqdO22ZXlfekX9lMix6CDP7//r5yH/gFWLpqid8XxY+kSyJWIFviuxsS
r5FK/6a3UWNgPO3QdITQEZh/xRnhiKhpgcMs9HoHQnU2Hj/a1mZgVkTOqp1cQL3cwGTQpUnLWwCW
70fk/qamQ2asDxJQARPwEMWDv++M+476SHytzMXS+/D0AxUnRndaN3XzXHTaF8955M4x5xteQiH0
KKo9WQNfLE79yXwoBwByjrYPOiBUFlEQa+I2cKoRrYV7hgTRdSdaOmpOB6YEL4WfoHVkxMASACbJ
W6vd/w9p19Vbt85sf5EASaTaq6Rd3GscJy+CkxxLonovv/4uBviOtWliE8cX8JuBPRpyOBxOWUvX
FR5Aaqccdh19CahbiHY6aaUFRAg0XDDzOskMhN+q6q/0WH9IEMfv0zL3KvR0oE8AnAV599w5+zJ/
zbtrrVC1YyuU8YRjHXl2OzUmlEnS+lix9Bp8WsevbMm/6yW+0DtiLjOLoI1nD4eKTMirlX7u5Ipt
US2aYNLNmLXUiLDzC0aIAYrhlADXykI6Pk0sD/9/Kgn2vNTAUQSMF67NnoZ29a2wMdvtKtZNfkY/
1k3wh5FupI7XYd1idtTRBNp2N8t009gIoMDfYxw8sj+vlfxq8zBMDvhzoC+I3dY1W7KJ0gHXSXqd
FpfRfJej99g0voNOdACQD/WpEaAS7OOl+JVzyzuzkHsnGN8TVrSc1wz5aYhOustySAIdif5ExaXC
f+STW94IEVZ0pOWi2fzkeu6BOYe26NCSryidSQ/URoZwyzRlulqrBRkz8GZKDmowKIxPJUEICuOp
rlNNgwSspR9pVTCqmmqllofCH8a7nL/0C6fxWgWGGLsq0HVVuuyZwaX6RQHeNiC52oEDCCQg3SyP
qJy8ofvr4gs2yFklMU0L+nbM057KbrKpY24/o4BqxQ+FSzDc8zx1DXLZ9fXYOUE56w/t/GvtX9AX
v6PafwbsxEsF0LoIVPnUsPMpT6CBQ6g1oHvBjAwY0s6iH+moWWCpr7Nr162Mb+c1lhkllhokuhhw
0NGPfarwnE4Gh0KFUSa+kQFXvrxb40VxvGTOcStEuBYhe05rCiEJ+Z06KOgcc6vGU/K5G17Oq8N/
STxjW0nCGZvnZonHAeFxPQP5D5CPGDAKTBSJSP/jvCTVwgknDTeJnaMQg3jRe4vjo5M9Oc7uvAjZ
QeAT8MCKBEYIXjCne2OaTdOlE1rLyujNScGdg/pzjYqk7k/eG9H2TfzrvEC5Tv8KFJuh3HxAN3EH
gWZFdvaMfgVQ8hYogp4XI9+kDzHmqV51ZRmtWfJNyvZ2uaM0LPMnQr/gqDarJz76LRDCA7UdUkj7
WrDDWCsyzTJHuP19/v9NZsTBoPoMEiM8SWaQo4H4laluJen+89sQ2BQYeRWfxyPrckDCGehTdp7a
fgnY/NLqFMVE1EEv0gVlItWwsPSgot8VIw0YwceE7alOcV85yFlBomdcpxHmUdi+jCd/GgzEzfvz
ViBdv40swQpMQGhbVov1SzACqtnomVf4gs/Ii9yZbiQI76DSXUrazpDQoCOTXdbtUxU/tjQom8OA
AjFiZ3ZpxHvgW2OuKyhLxYtSGtA41l+odPSwfApooqmwjSGCBWqJMTG/cMblG001FJxb5lYYjo5K
lP7m5jF37OLOxhBUFfAehBsD831ApqVxq1hz6QHHuAYmFQB08wn42jHjqekigi8an5i566bL3lM4
LZUIfvg3x4IU3tKkOUU3M3NuswF4aiW7LVsVxq/0bGw0ERw9vO/opivEdGPeX1nOVCEYMS7ZnNph
Z7FL18tBIc7iK9pUqlee9JRsZAt+eeqH1BprLptUwFbat9lTlRyAi4Pxly+ckQ9JIpAtY93oxi0k
Jb3lt1T3exU7u2K7xBPvkMpx2goScopwtN6baPihhaI0IT3qGzWEo+7NRo32FZjdaLw4LmQ8nV8m
6Ya4BKhNmI9C9yBXcmNzJWOgv2lQi0qRHdItQGWHLL/RonsUwc5L+lscFwMMRLZ4J8CxYOxAUCXL
DZYTPsgBeAA/Ilfj+J5HgEC81UAM1Ve7iRyd4scS3dTWPUpy56XL9ERsiMknClocjFuc6hnZWslA
iIt1ZN1bm6C3fP6J5rK72XomWac4yLIThulTzDRhNoF+YnirKjyTXN7oZ1IdeD9XBfs1E9e3qiAp
r8Ys7Pp/zmsnFQjoFwx0AJ/TEpF/NBCBmnXUI03jVldL96MDWoU73ybuBAr7+HktlhBE0Yolldk/
LlEXtOqcgVosSTt49jmlgTGSjALBDtQN49WixIGSCgH0F9ot0MMM2OHTffPceUBqEW/plnb7Llov
mkQ/dLGt2DFpQwnAk0GHhKE85DGF67udTA77x18PaX6ztHcr8GKTtrsFqtoOva77pEnuQWL6uLAu
8PK389snO+QYVwb+FIaBXCSFT5W0vbW0Gw9BfgMmRG2+Hqs/5wVIVxEIuChGoBKMPOqpgMykzawT
XKdOtB545a7W9H0cuwqL4BfUpxO+ESNcYDoBB6nD4xKw8PqDiS7dYj+wJ/qFwWfORf6vOsJhNioD
WLToAw0ixHQp+nCy4q0xML+nqklJz9VGkPBSSd3IHmoA6ASVCXh5742ijTN/6und4IRllR479wsl
PRdtXDacB8rqIpRePQ2e3jZI1sfZ5bK+6vbRaL9QXQUrMUr2CLAsU7y2NAIkHaYhYeMxFjgzQCpw
RaoSoTKL3goRfL2drcAiKiGksN173R4evPLxvEmrJAiOgZCyqEAmhzMD6hxjvrNyxVZIY1DU7iw+
wQZierGGl+lLGk8tTmXnftcrzApdLeaTNnxjyQNAl5Mb7QbJtPUrL7yNVPHlkiD2zC3+4J+yFe0x
L33r+LUbKlHxuemKZ3UrR3B4catPMyCissBo7PKQmsvDOH9vV+/eXn8XmOfznezX+R2TOaGtRNEm
yoxUWYXDlFkYTOAUA8Nj9p9JDPFw2QoRzKIwOzNuI6g1egegyPqg5QUGKVFBUso83VYMt85N2FQ5
3URmB2JqvMDyefEL+1c/HWtdMWgh7czbChI8N12M3DH5bB7IWoN4eVsjbNhNVD+CeA+ETQCht0wE
VF8o6WHMFwB8SCpjUlzMAHgsZp3Jr8N81C/70rkdleD+fLsFA4QIjwNuAorqE3dKZFXTjP57iHCa
24Y/k+vVT5PBLxjBpEyDZM2lQ8pwsl7n+NWsVUgKki1ERdF2bUywYERVBHGwx8EoUhOXiA5EoKk6
MHRp6D8tFUC2xOpPxAh3IoZ/Y5o5ENP3aALv57ueNu99qYfnD5fkOJ+IEa7EflibMeWzlHnHbsDE
grFsP3uYHe+mrSIfvSiKq15yMzp4B6OKhsnbz7U0Zmh6wzpc9cxuXqhZ7ZLhPYkwdz49waTQU/zL
S6fDF3TcyBRuY41qk9X0JndZYbs+tdmD7xPwb7NeUTKX7hneCYhrbaASiuCAddcWccoFTQuQOt1k
P67FZbPGChwRlRhBHzK3sTPpEDP3h8a+Z90+T47nl4xv+6dDBn47PH1A+oiI6dRP9VEDjjE0zwfj
hF79dOe1yOJgSKfw+y/UaEBfhR4RwDJzJErhQvEADoygDKLmZAoH+0hAn52r8gfSJUOjCH4NRL+A
cDrVpysIxiQsF1kYjNIBvWNBj6YVK25+2VkydLTaIhTHsomjiXE8m1o8aJgCZcYhSpAKZxSgdXQJ
vdHD0MuMRGJaKXZKppmBEUGAJyL0+zRSxyY7wcwM8C+THhRLXls0oeON0z4lq0I9mePbShI80ro6
NgYToF7iUUwo0+ty9C5iYA/iprk4b34ypUzU29G4CbSRTw9hQJ1EuZchKVrPoIfVgSbH7N3Seop8
sszKTRvvUM5bhVecYOWNM3h5lSIT42UlGDAO4I9M3Cvb8Re2P6+QbO22koR7H5RzKya8oVCp7YHs
4dvOr9HbjeTpvBhJcAvM0A+F+LpuwgtDM/UY/4UYa71zJu9QVbXCgcs14WCdnNb8E8Z+XuSg/yJI
LBXl+4IRce+7M+wmFW2X1AAAF/U/KYKLSzODNAnPmg71fTVcLIAkmRW3gkwEkGyQ2MF0M4c5P12r
tCi8YeLD7/1yO1svGiBq9U6xWCoZgttp56nFXQcZLt3T+HUygGCm4pKTeR3UTj0A6oNjC3P8p3rM
uZkBSgy3AaYXf9VFcj0SsB4Rts+BQGo1ru8CP9Y/b2eyW5zPE/C8GJrBxRjIqlo29TH0SscaQ7a3
DA67KSofQLyBXe8wgQn+2/MiZWd1K1LYrrE287jWcVabwrlF30dgTsXvsTZ2hefuR6dQuFWVhsLO
0RadaZGNVV2qugp6Or9FtdZd5GP3Wo36D92Lq12UercF+sEUiyvf0I/FFWwfZH3ZnNdY3NUxZrBx
IXEFSJYxBPfD21xFP/TKuAEJgKKNQXaukXMErDHygLgphWsYdCzmUmvcF05XeDaQOfPXNGij9/Pb
KEuYoY8KFDoYS8EguNj3QTHIOGO6Hf7DtG/0zA6W3A7BqHloNHZVZD96t7iwMIdoxcsxtobf58VL
rYgnspBBBaSBiAZsj+PYAgoZwXv1u88KGE66N+MRV9pboTHFRkqXdCNMcPrE0tMIqGBIygBbr7Zf
sjW78DpQuGhfiarxc/+qJfgAC5N4zG6h1pJgoFp3r5zSQVwIjuu5umO9HrZJ77ursjVWpSH//+a+
KfFJgMmD3ITVRzNvA2YNvoWpDmBl3czLEqBd7j4eAQfD9GM09E9Fbd856dSDBjo/NNngG0qkSukW
2zrAg/gUO6CYTr8J07R5Ow38+CBznSd7D7jpNATUga8CiZMe1I0kQfvJaYGCkUB7Ov+kxC/yY45i
iMHCKC7B/KEwXeldspEmeKRqAQIB4XqlQDDRl9cIeVIDJITnD4hKiuB8kimzNCvnlmShH3WHyU8f
0ZhCiNS5blTh/9+YDemtITEWvkVD/0q8/joZ7HCMXjANt6N2ukuTtxK9uuc1k9WmOdvI/wxDZFJg
Y8KamkudrXxP0vQCiJWBMZa70emPiJ5RXmEhQDEex5HsE63eufGbrsX3eXJx/ksUayxSBPeNZkeY
9uNpaDOkiQlszPRQayqaHVkwCFYHPAwAGAjEZMGjO3lXW16GN0/sWGCSt48YWD98RZMPEebpRqLj
OQX0PTxcN8aXzEnQTJq8ROuqECN1MxtNyKmYivSV2y/QhC7xRdvVN8b4aJQu2kBshWXKio3ogQP9
JsUIBrqAhEWjXt9pJPEQFQKTDoxuqwWqdd8iLw59ndf9EN1Zk1/SEeAPu041caqULqxnglC1oy0U
NZFbquiDnVwmbjDVV8D4zYdfmMjGeQQM+2iizWrand9MqTvbqC6scudMzdDyN3KVAqGMBat9iNMh
jItvpQfy8OC8NFmG8mSlhdsxjpM6KfDKC5L11hp3NdpcrfGwpi3iqkeiPeZmODNFVVxqSLzDkR8I
8mm2UfPySfcqyKyj5KJsR4Cwd7vS1Q4DVDyvn/Qa4oBeGPCnyFYKhjQuVrFEJl7LVgJSTMSp2kAP
OV4YK33FtaVwKTLFeH+6B3od4PmIZciliqml0QoBP3E6v83yP33jjYEZ26m/mta387rJShyoeeoY
rQCXuwlahdMDGVee2+kWxKFTjR66rL7uu6YKrT6eLwCIZB8Gm/zu06bzZ3eoQjIDw7+O1qfCrlWY
8DJnCqeO9gCKr/mEB2sWPZkRZeUBy71LOjQBbZybXPnKkpgrKl/8OQpqAs6nLdxZPYtH0yUjkojp
o1u+1eNDBbTeBSQ5Nqrzu04DJZejsKHPuwqZSI2hPZaAokUsv2qumaRVBJmsCIzuKXVbYARfVJMK
7kolh/9/cx875sDAKomU+uIE/fC0lHswZLf0+3mrUUnhJ2YjpWYT4PRdaGPlo5+4GNoynqiOyvjz
eTmfLYKvGswTTa6654jG2aQJmA56rk3+NI0PpX7XqHD7Px/uUxGC70qsevU8LmJ2fsXOhdGGcYV2
hvdVVQX4fIdj5kQ3wfX2l8lMbD/pAViiLbxXeK4f4tZ71N1BkbOWSgDDDEWejfOjCHZNDJZEaYSE
/NAGPftOyX92uRzNE3SIwMfjZCjCrg9JvXTz3+S7860jexJVfhbdlRgJOr/rMuvayhECV3Mu0YM3
IfVlF2Gc537sAFAJxSCq0Ee2Xig9ofiDxBFQ0wS/PvQI3GobmanWuzOrf/LJVF2MEuOy4FcRzjvI
rDgi/XeLSYhyKREeDlYNguxnHYyfiVNw8Be/rW48753a7KEnwz5jD/rYHVHgeB5MEupGCzStCj6i
UT0LpN9kAyiVwOdzkrDTs9sOYDnDKD9CVju/itbhqk2NA2ms/QLbX1ZV9VImDlwiMH3kAGE2/Ihv
XEVVAeNhcrCZbbfWPxYnAlBMsYJcNKjyHGTsbDEocE0G8DeWIEuOfUpHx19nZ7qMQRKy84Y1d31M
hFYlKBpcjqjFxu5bhCTSvVWNVEXSJvte1ElskMxStEaI3XDROkbII2N5Frwn/CjTQ22dL920up61
/k+ZDiob4WO6p/UZAuo5MBCbFKaIguvpAi2gzp1jlweKWguahE4PJzJcY7YrdNYlbBsPaZwCc7fT
Aa2Mqt3hP/5JOGyBAvODIxQKwjG502nDitBmHr2wnfSjpnt7R0cnrWXttYF8W9MJIQ/aac3nsY4V
iSrJAeTs8SAr44yeaEs6Vb2Er1mLCDGcFf+aEtc3gWH1n10JGrn+Fh4Ag4Eh0VMJ+RjPDRkjZG2j
HU0uGuNqBkBS+XpeiuSaOpEiHKm5TAzAL2IVR+einTFi29x57u68DMmDgkAIh8rBOUK6S1isrl3T
te1QHSqteZ9h2MCPY88InN5YDr2XZWBimLIwrwDEPbN+vkWnGZI3xmRddsXwMPbrovgi2UmB6VrA
BeQJa7FGRtJoomgABDSq+Y5Kgl+4t5Gu3Q/ehFrFHCrUl1kqTBQ4nnjRmTCZ050kY4eyNn/S1EYE
spSiu/YA9LVLmqr5MaY22yNSuOvj1bkF4PUNczUHpBCZwmD/LrJ4XrABoDk1cF7Ro3X6FZHlJvMY
AZBiru2px4hwQfQgtgv6rHmAyOmzoQXI+5yVyRV6uGB0KctQpjQwZH7hOKx9nkkGoKpec+ibO8Yk
BJ7tOuBqK7JLvVnKZJet+CW/6+3uufJSI6yjmqOdlf2yi1e7+GbavcVxbIxnvafae1N2zcFjmvli
RVFzzPulCFlC1+skpQUqIVGU+DFw0e6HuJ1VjUqfn5nYewRmCNcR19gijUE24+FtjmUeuCbmvUzn
vrR+9ygjZEYLdE6yn1VNjJKUMyQCIIBfJrwuL6w/G206DQ5eK8Oy89wHEofl8L10npPxDYR3KXIw
9g1V0jfKzjcuA1RmAdEOuEzh6E25uVigkciDKQG4qsGZXbI7u6WKZgBJ3IM7B3RYyGfjoIvdtFMO
vLx0Rid0PniAcrtI65/MfbWd/fmjJDu3aHYBr7XNPYqYs5qqlgyY7ckD6k47c84vbC8Lk476OfkR
z1Rxv0nXbiPNPD0x62iOjLWQ1q8AEDfNXe7cN7Ni5eRCAIuPZmTejyJskJlkc+x44B6ci+n3NNvz
veuM3yrWV4oys9wAQZ2B8hyqsxgtOlWHoYWnnfjrvIom9Jz+6hZ01lytnh/PqAzuTOdyxGRqrYKJ
5qG76HeoR3DYwGWECU4htHdp70R2gVW0+2/r8DTXlzED+ICfad/09mio3iqSrAAmAdCmz6kPMHwj
zskPIPAr0EUHG+m/YW59JoGehVG66zPfYa8kD2JItW/d+nDeNmURwVauEPozE5CCkws93a4/pM58
nBbVXJjM/PkbCYuJutWnXGrbT72ZA+iUj2bX3UUzHZem4H3Dlb0qog+ZWW5FCbafVTG63hABB24M
9qnYPrpW7utF/oUDvRUjXI0xW5q1TSAmwlBxPd/P2atXVEG0/EmAnnl+g2QuH71EIO3x4POp2KfO
s/1dOfU4aRjV8B495vme9dBGTwMIpm1Vot+U2YMNZw+2IwIYM9HfG402Ni3hQQ/6OHvD9+onc8XO
7bTmoYteMAuu0ZshfluqoHCPJHvv6tvEqVG5ObjjlU7/tFrjF/VTvh5LO0xLFQaPzJi23yfYq910
JLNixAOAjGa6Py771nkg3a8+VUQef3uyRQ+AGw/oNXit4hYSHA9p3c5ILKxEayZo4zrkC6oZHDzW
77OHxl7CxCB+1pe7vMLlm/+sCeCAgrz5bZHLbH4pXUCOzoFuP8yxwsNLI9PtpwlmPpg1QZkXi9AU
V0CjwuLvkBpqWUi8Z1bsbRaO2bECB1tchOV/H8EimLeEePRLAWtJfEM0DZIeyESBNBhY58id+hEN
JhVlnsz9boXwm3vziM262isxYIgAwPjR977VH5xiT5LnyToW0Z2papCQBQJbcdzqNuKaZrHidIE4
22KBa/uU3M4YlvNUryOZ9eKpr4MZAJlfVHhP5QyLZtlGBW9LshEThxft+pgAmI4ab7kKdUPiN3Bd
/u0jRncbcnqnojAYy4qUQlTKnuy4xTgn8IiruxhYiyTAQNh5LyXZrxNpwn5NzIxzbYY08KWsDTAf
MZ+fJtS3Tb+gP4Gzi5YXhWOU+PoTkcKeMQwil9YIkWZLdno/hFN1o6sMQ7JhJ0IEd7NOjEUtD6bi
qfCb/BIFRyyrD6T1sVGEVKZ0x3CeMDOLVB+KLKc7VpSM5nTha5g/pfPFlN72JcGQXmjFO1o+p4wG
yfinK/+k9nW0Hh3ShhO1faLvXUCRpxd9vG+jPDSGHSargjkfgLS5R0SRgR0vuZu8/34Jolry8bnC
0sA/DqWZ4vdb9Ch4aF4y2oPT/Jo0d+f8OW9dElxRzrTwIUuIxloXMzorj1Ki5ldlhZ32PUU61Ov9
LLnQl12b7mty7Rk7s7rvgc60lEFjPnrWa14kh1p1Bcnc7+ZrQCJ9ulFgLosmXcfXeFhmFFZjkMAG
Vqb73XgBYHI/ml6Hdj5Y1n1ZhNP8hYoDxGNsziZ4mWHu/VQ8wKtJN/PQNGruZ+/ZXNEiUl3OieIC
lJ6vDzHiMK+2RprXpRBTdq9pO4VxfSyb8iuHeCNEcIgW1ZIZbU1YSu1nB1zsId3ZKqBgmW/ifVl8
rsIBApVwroxhnvKMl6UT+1ceXaw5iCIvWgdgs9lVVX2fX84bq2zdMNcLuj8kjdDKLGyP3uvo740X
nLtlp7lHy31av3AF89Hh/4kQt6Y2J9C11xDRNjd5/KOxd1qpON1yLcBajvlWJJvEXBPg49eeaBOu
j/W40O86u25V02RSEaic2DrShJg0FfYlGU2jXR1oMc5P6IJesmtUXc/vhazyCBy+DxmCk1oscF2A
ZgT21b6uPyly7l2gWf+Y6c9hfMhxLVpDoZApVwvvHMxE4QUppg2buh9ohUaqwGov4vg9RfKIvJ1X
S3ZToNz0rwjhto0M3S2QigdKa7SbtCOCcCtk5e3q7cxO8f5WaSNskrfEeUIHiPJAux4bxyn9ifbo
8+rw3xAibWzShzrCJmXDMnWGDhlNuvhp7lPnZXEL3zOuiKpAxFfmnCjhcBpO00ZGDVFT9dvQLvPu
vZ7xUDycV0j2mke+zDB5fzSCZPHRtrIJTCjgfgoWRHfomQRli+FHw3jlNHYQmS1ecvWt45LDYkU3
iRM/JI1i4lTm9LZfIJhIjS5YgDHgC4h7MS7/2OOzSVCivgQIT+XuU12lMXfUwsJisswyAUqGcW6g
l55eSqO3JvNkWMgTtqBRSfw8/eZUuzy6nOnqz953ghRyj7fjf78/MH+ArnnM4IPhRxyszdq+iQAj
+tdNuW5Y9Idx3p3fTMlKYrCG80iB0coDiMKpZnXh1HOTgpDMbtKgd/e2fkiIj+qbb6UhAi2mSnlJ
bHQr8K9P2zxGbBP8EvUcYeso83NWo5f4Yh2uGVHUoiRH+0SOcPeOOobRaeEhWQLydddBAnv2uy9c
8CdChKeqUw9WWSIsDRIMQ3lRQLzvkwqTWeI/AB+ANCRvL4El8P9vFiyztbUgmZ0HKIted9UA9ip2
1U/pruLzmyNTrJvE+56IE9wVEHHAz6HD5nLzT9akfmoafq7twHvuYi1VU6EqaYL5tdaASKCENNMO
W/aGTkyftsc5Cy3zIRvez9v6Z5OgKN7B8SC0xCPEFlTT9cguBwecFE7XIHsBEsPRL6v9eSGf7RtC
UAcHCTVq4sB+ON0uay1QAZ1j1F9RjaZD2GgpXqePjnZxXs7ngws5BG1kKPYiXBLfU2yNK71OIccw
3jMg14LMrPlugvJvBHqTMwWJpYiYP9vhqUBhq3J9qgzQAUOxaNeWx9G77PofILNS0rRJwpqtJCCF
ny4h+kXqqewhaaU2QdQcRene6aP4xiCM7VMPdBh10VZ/aGLHj4nhJgd78LLn8+srVRc8upy6AhkN
sUgTtV5LCj1Fu2dz06HlODcfXOfHbIVNqzhx0p3cSOIWtTnghcX0tnQgKZvq0EME19ig+ZrR5XlM
pu8jfaC9IuyR2uhGouBSXBphCpxAIkC4q2m3mg4aWu+i+gtVVuwk6muobeI1h4vzVDU6JyX4dCFI
d4LUDiyj88cR6Gy63w7vEX3U0+fZu0Vf/Ff27l+xVDAgMOuy2C65fgawh4Dwpd3b3q70dvqkSGtI
XcqHgmLDgxG3gB2oIEmjOyu/mdZ7Y3k9r4z8OGxkCJeMoWm1MyQJWqk5LkW1K1AR6tcOVHMp+mK/
jczXlotRhROg0kwIefTU0cfFgGajuYYaGgvn+We0qjDuVFJ4wn5j+5FXFlbNDSQlVwl7GsBnnql4
QaXWDjcJkCYXeUkqWHvdFlW0epDRWH65Mt9FyynAARJku87vlNRlbAQJ90vmlX1k8IM8I6dOtd9x
c+OR3dr6jYo1SuIybANQK8QxDTS2ik1XWjTk3urECAynnVXejWnYO09jdYu+hawKneK/WznYe9BC
a6FigIKBsIIsIfHoZimSJezaMe5z67X471EOyjEbEcLapcDcZNOCpH9W3vfmfTt+a6pgXe7M4b9f
Y6j7wCHhhkbZWhzubAbUPZwRbSZudJ/rT6wJXDeguGbYcjxvDrKDeyJKWDY0nrlObWPZ3Py9115t
kGAHVb343XBjNC8Gu4mjQfFikNj6iUhhGXONUgD1QjtkqCfjddUPrXddqsrH/FdOn0O8dvaxhoJb
H5esWxcXinnGn2V8A+9d5D02yWOeHiNTYXtSjQB9xlM1vCwj+qFh6hJw/qF0jNzjiF6MtAOJ4TUZ
FLsl8UQgGviQI3iibBpNkvWQE693phVG9fOo6rniPyEuGxYNZwh1EDQfCfZQ9m5SmREa0iMTrZj6
O1FlzuQCAGwG3Dbk58THHHHxLnZWDPeCLQyU8ubTalWKUX+pCCTMeLEbLY1ie2GWGNYEpfk5/VPV
jzZmYc6fGtl+84zc/wQIt13SG+a8lgUSTMWDDk9tZndO/piouIBl270VI5hVy5oR9zb0SLqLtXxx
Gp9FCouSXAecYepfTQSLSuIuTuYMmrjVi5b+8ECkDqrNbMn8XIVFKN0V0HG7LuHUHyIjt5vRyeh0
lOyt9Jr2ddAVjWJbVBIEZTKEblXFG1XAbkSQAalVXHHSDdmowP+/iQTavkZZwEPzl5Z8S+kzWQDk
Oyl2RCoDPT18hAt1BDFxFUdr2WQzGq+q+U7TQre6JsX7efOV3cwoHf8rgpv3Ro28jbuM1hBRL7eg
VB28kKJtsr5pNFAlN6BkVU0TyXyx6aLXFuVQ5MXFhCx62sAVRFBjSJZ9Y3ehCc7hfAk1+xr+uQHS
7Xn9pEa9ESfo14O8AwgzEOe215NxTJ0Xh4RLe6xVvcTyvfrQS3CW0+gCfmiFoGH+abNDg8wsVTyD
pLqg1s8HsXjziXCNuY1XYFQENT5SP0/1tzS5oDE6Xp8Y+0LMYX4IEskJm2EaiqKB49eX41g8I4bP
62BEB6atGEGQLtpGkJB8iE0X/btobQ3s5LuWVz6mMMEHqDABqYf2kP4HBgtmT0SL09Eqz4DuABMn
PkVVq3VDfcCEriKalnqcjRjB0oyeMSOJIcbUHzTttdHC85YsDc/Q+Iwt5ujnCG1Pj2rFbFZGvPeo
WcEKpyVXLstCkppHI5mu9Ol2Lku0p5ll45depygKyNaQIAjgCKT8T5DdA5mZrCVMb3bvqiz3LXac
NPS9XpzXUWYPaHTidxCyg64IOJj0I1k7F/ZQGQcz+mdc7hZHlQOV9DAiDfMhRMQXBO7+AOQNCBnq
AD1qoeneRM4P6hw8KzDQMFE+Mu/QqRgWZeaxlSqa+kLQFcGlduVVCh7O+r8PpUEtB2YBSwegnJi7
aM1xrdca5tHPmj0E1GHdgWBwswkaJ7MBDTroXqGwSel+fcgUExdokOgyl8tsqrfCAUn1j2HYnzcJ
udlvZAgL10wjILxWyDDsi6Qz/Km10Fx1n/f3KzKWXRRW2k43d+elyq5Fgtc3gP8whYFO4dOzNpPV
QP0BQqMezCs+WoXZCHg+rQG/TO8erMk0w7qr0xutj5BYXArjcP4DZL6eszdwSB88JcTe8jzXXDLk
+ACKwCInuwaHLvJyX8tfzFIRZkgPN68UIc2MVLPOd3kTA+gFGUbPG/A6b9NwZeUOhNeND3JiRE2W
ahJUajIbYYKbXKsyj+YGNT+9vl9o2E/fMldhMtK18zjvIBqGOZ7YqT5anDh5mU+wmKYENIfmO+4b
nplocsXEXmIprhepqXxIExmvGrvp0WQGhZaUPiXuj7V9jb31oSj1K710cXNiNIWqunil3mQj1DxV
MY8bzYwNqFigM5SHUOMXcpKYksNQNEZbEKuJmcKiqMGbnkAtyt7Jqvnr5BPL98pvlmqMQr5dH5IE
XVC+mZOOW8SgY1an820vIOnDOKK+9+MLhwoD7Ch0WLhExfcmqNxi0tsz8gBoD3L6WzDdj+4zOsjH
SMUQKzPzv/3jKKUbHJHtdIPszF1SUmCDViACZPW0awa8Dc2X8wrJTi7gfzj/MMYykF47lVLpVgl4
zQXvKOeNkfcZfcBNdNfZike0bIcwpoYBAww6ARRQcMFDN0xxm2DdYu16iC908zafrszqYbAVdXLp
3byVJNiCjkaKIen5Dhn1YW29K9ajr4yUBMBK9RAaI8Y0quZgYmRj7ro/tfX6hQWFhuiyQVbiE6Xz
0Lrr2nt8QYFq62k0jJtdD88Rv5+XIzWPjRz+Stq4XFfTctSTdayoe8WsK8r2Wqe4m2V+iX6IIEJR
IZttkCCnUGUevy8ekrrzkQGmNybvC+pT5nKrq7hSpdaIFhsL/UM2ynyCmTjuYk5GBKUK1LroEtjG
ewLYfTNVRNpSc0Ri10VjJrocLEFOsaSDySwYSbYeUYSt02dt2nX1naXKG0oV4o9U6IOgSvSB+RB3
VcxMWGOuXdjtu+uNv70c6HptozhhKkmC3bd5lC5RC0mT+QAUOFp8J5wwLM525+3ub7+bmNMD5++/
KgmBDV7C6HiNDKjUuDfrWPnEboOxZN/qjj622XCd6jXwS5/N+qVMk3vMv/lauu4m9wfF+2yp291q
p4HTsAs6qtCEVIvAL73NoRhyq7Fpg28Dum3n7Wp6oydhqz2eXwJZAgLpYFD1IbLDTSBYT9x4k2mM
6I1x55/58D6Owcou9OZyqYPpz3lRslsaAHGAgUdoZbli2YMuzJhcQOAF2XxXGXeAQPDPC5Cu2EaA
sGIZ0eolayCgsfOQkeulD/OG7MevZB+3igi3mWNWY2EPkGOlP9Ni9S3jwch+nddFeqo3unBdN7uP
0X+0aXIZy1D4LHud6zjIjASz8Y+uqoQtXTcMM1KwarggwRbuzSke8QJcIKutAWP5One+DpoSVUlS
amkbKYKTB3nGhKQ3PHCCo2Oz3f+RdmW7cutI8osEaF9eVart7LuP/UJ4OyK1b5REff0Ez2Cuq1iC
BHu67200YMBZSZHJZGZkREdCoLC4/uCTne2/LC/fbLg/MSb//GT59DgbLEOC3Jh+SwD6boE73wXG
C403bXOo2UoqtbKC6iO68DSAosXnRfnOy/1YAYb1Eq9xes9ek8jXJGjvkxbn3CmjKiECVU54NGv+
fjJAQex2t6TzjstrN3tOT8woIcFh6EMQcIptKNSvGUS4zS/LBmYfsaCR/88RJb7XlpWnNqgcNpP5
YXM9rJvDELzZ9pNZf6FALEF9yi/XYv3siToxqsT6kfbQtE9h1KkQ21EXQn4YpYyGSI4jy/sFJaod
LZ64iww1+DoyutH4l1IvXnqMStdJCdLn4XV5IWa3zclPUgKWxvXYqWL8pD4Z8Cx7rirMRDw12n7Z
zNwHxcQc8GeS/QDMEuf7Jq+6vC87F7UQM2JgNsqnaSUHmXPkxIKjfNAgTt0mZz4s9F9GPRq9R8N7
B6Hash9rVpQvSBIsllV7iInZ7xEEEXEaduO3LvhYNjN3zNAbc+RQB4Z71cKyO5RtMtZwJkd9A60Y
x95NkCBYNiLXXM08ToyoRWXfrHRqNjBSY2Qnj5+DOgqSRxBBtcl1WyZR1a9xFs/F31OLyrHWzTjA
7DosujU4izfcxAkwQ1HcDL/SYq2ltbKGnrIh/ID3phhgTCtfUh6N/au1EnKN2d0QSHgXGhrAcSq7
oes0uxEcNSGnaV88DF8eRmHuvHp6B3tnGqaDP+zHthERA8PXle9m70NZo/yXbAP2E9wSN04+7Kxx
6lYAYXNxRmpIQEtCamV4yjoHJrepLgHwfq+h1sHACEFQqPqeuGG3Jms6t8yntpRlboAi1HLI9m2q
egjR899MzU97DSU1t9CnRpSFxrUd+0LC7AsBWEJsRGXW3+UaeIT/qQWOarSJRhge1yA/OI9USE18
2sYjLgYjcsBUTIvvy8du9uOcGJC+nuYFiR8HXg4DsYFBQMDOLc5C0r+V9tYo1oQV5+IuCEo8qB+A
481Sad64bwudjbZsWH6rhp/1sFt2Zu7rn/79ijM15bYXEwuvl4luYquNqPfSjWszI3NLdmpF/vnJ
khVowpAc43+bMjn2zp7oGAntN5mP19DzP/gDOg8MHeCuQtn+3FI25CVkmXFPCTvZ1O3O4mRneitx
Y/aj/DHymZucuuOQ3mx1GCEYGPO9Pe3X5jLnzosHzKllYisD/6+4UUBJqRwTXFNWfZigDleExfiU
/Ata5MSKrxQ0Cs9BxdOEH2a8y42PEdQuy19jhlcXjxwpQefjfQhUueIH5w7ii4AFF52Fwj7iHery
ezbuQYPlk2PVfMEJTbt9FUMvB+cVL6HlXzC/kP/9gAtiX01LGkCoZfmLbho/JO5r2b6P/XHZzOwx
+uOnSoES6wwCci38NAwa+rgbsudgLXWZPUSBpGGXXJ4QYDnf2kRYLahP8JgvwM3TPDvsqBfHst0m
ayiluVse7Ov/GVJjglmKOKEonaDiZA63w/AqtIPdvTf5wV7rlMwepRNbyotuKJMiEx5sJWjFTCCZ
qNjKXbrijfppSnO0W+Fj2cychm2K9sWNz2/qLrLTb5m70uefMwbRRcitoNaJqpByz01xYGdcRoYx
LXfMNDfcc458ag6tEYDSYQy7plppJM+eMam2CgCIHMlSRxmtjjBGMuRJJdsQSw/RHrEsBkqoe1If
HT9k5DcStzCp71Lzxkujbk0tY/YtdvoL5Ec+iYea3/QG6/EL4vLOHKMpjpxhV2W3NL5t6n2cPBG8
TZYP3LxNFBpk9RxaAWolCCiUrmPQaNnkGEYYbLRtHlj1oDXX1G3BRIhp9jINMbW9YlZ+QDXn/mQP
BfhB0kQoN1nm+0VeuDAbFJb2q0qnFjVgyCLwUcuPRSvBpMDf7WsMVW28JLGQHZvD9KH7k45fhkZn
z4d/AcqAcQ/lMJDQYKxFCbI1ahRFMMkJLr0Mi+699j+qVZbHuYN6YkS980bUve0hwKCT33IIp+ro
Yq2s7Vx8kw0RcPNjzilQn5hOCoKduGM5nmY0LOOfHEwrafCrqB5WBy7mwvWJKbXWYtjCHxiL880Y
ZxG0UW7YSCNzHFZq0GtmlDSeJ1OZNibMkOaptb5kjYXDuEagM3fDnfqi5O9mMYkuJzTf2NrWp1eu
f4+kKhlWPs7s5//zcVS4SiYmr9d0uILXSOjVVuitgSXX/FCCCNGNXC8MWHDSxyFH/Qs27CCk/9KG
DUD5B3JqGTHVlCT19bKuGrAma3HzlnjBQ2NokOQdrzHRum/N7rAcMWYX7o85NQFJc5Y4E8Gu7h2+
H43xccKNsGxidptJpgSpxgYWJWWbuQZx+jiHibb6aWEENaXbIf761zY8KWsI3QPgJvEeOQ/x3G1j
p9aqHDpIgtihILr+gEGLxIvsosjYdtnazIAxsGWO1NVGgU8yep6bg+ovsXobNFp2noSJhljq3BA0
5rmH1u+mmtLQ5/RgZA9W0+0gYrJyu8xc42fmlTOl92YC6eYGK2rvNJSWQcXWRwFAu5Z+r2srCcrc
VXZmTd45J9dni/mhNGWwZllPHZ5iU7cFL2fo0Tdu4Z5BceKGdP9woM+MKsfNEaDY7UysMK3uq3hA
7rWWeptylZS78syE3LcnfsWWX+ZaBr807ZE4u9bfWjSObP3WIe+ptmWFFja/rFzbJXRL2ReacAmJ
xIt34wEPx64H96cefxX1i9+TtQ0mnzYXv811oALzqRWqkjNg9C2vQY2YA7L2loNgoP/uTLuh8vd5
82JPETYfwMFr03AzBxVvDeANwdiOwqBa1tGFTWpDqtSSMUysN7e8Tbrd8smZuUQ/h/IBBUb5w1Pn
1DNNt0bLA+lDa1p7b/xpZjsRt5ux2I9r4owzAfvMlLKDasCZfLeEKWpEmQYE6CEo9mKNXHImfp5Z
UTYRZtO7oG5hxU/3o3nfght+ecVmPwpy9f9bMenmyS6FzFtpVgwGEhMM2a+s31G2AjOeA2EAQ4iO
N8Cm5uXcB6UNqJh7zBp4TN9ieAa6a9s8/ZGSiBk3FmaC0l3GIIymr5WI52LLmWUlbmtWBi41S045
1I9QcC3zSE9+oJAAJmhWReCWXX0Kz5rEbBqYHtENRiFGSZGNICGZ1aOo2vEwA+kspnY5iCW7sBM8
THKOYUVkEdFff0Wgnv8YVf3U/USkEjdZTA+l+6AbH+74c9nE55y9EjNObaj19rbvnMHQYcOqhheH
11cJEWECgH2Lka60s6LO+miyd9d4Rh5euzf5SLeGj/auH+oppg4demS9uxM5JAHcV5Po0Dn7yTB6
C9xK2DvFwzg49wmmxZd/98w5PfvZ6l3Kemo4LX52j1egWe4G4y1gkVashNSZOxN3NeCLOnIQVNSV
gxrblFStABxXuJP9xoIg/xZjd4CZzbboNU4FkoeucJsSi0HBSLzs5GWYAC8+6GeRoIAZ/oI0asjq
HAPjDMCA7LnUr4tsxbvLKPG/vPvShINRNMW7vK9YQxL8/S16LUEdbxI93QX6+7IXM2ASmAFWCqUy
lNph6zwYyY6mAwE8cC+wpwYUn+lOt/YjVMriGMDce2eK6j70gptuU784dthtNtCqrXbTWsSacxc6
tcCMQxMLzBPKnuloZSTChLt1+btM3ZtOaHvBzRVw2ufo3vmJAjUxNKbBxAD0EVow5+5Ous61Skd0
Glx3oqEGdMmHQXP3WpRmn4Z61gFS2NUTVHJKq4WqSoYRwCk3GisyGCsfDDyr79GobxnGKoPWjayB
mNuhbfoR6uk8L0IN0pBl2NUpfSEeb1+GqcQKWnrqH0ySrF1W8vNc+AOQG/gYUIvx1NBX8zxz7aRB
y8qO8XypIH+aBRk41TXfD2szvxFNhnwuw6RZov0DdgWriVwZbKqAmAIzdr6amjEGEIjACSyzj9i9
Jmzfky9Ovl/eo7Nb48SKsjWgcNEnjpww8dunNI2MBiQXxuuyjcssBoAqTLHZLlREJWT73BPeAmpf
Wb0E41YPJnduaWDtXTLh+ihDXyMrl8dc8JDjpVC0hjKzr7YB29rSYoPDpQaY5qAxQ5N+X3Zo1gJK
VcgApBDERfggJZhGqbyePHcX2AQcEiuDP7NLdmJBSWNEjU5plcLCWD72IJAenvXkOkjbMFgTEr4M
9Pg4gSQ2AS+2gf9RPg7poSZpAoibTHeAQOr1gdBtMYSOD0nH7fK6zXARnhm7wII3JG4KCctu6ig3
bwexz+utn26N+ODau9GKyvY+Z1FJDr61pp47t9NPHA3k++YkM4T2CKAC0lG9vmlQCg8O8Zqq21zA
ODWhPP0qGhBiTDDBs4iPR7AGIMRDByAJdpq/adcEwWdqxXI5cbPgMY+vp76rxyJN7QLgnE1c7dru
QZ/ezeTgt/eCQvfht28dM/tbpQ1o6UPqTf/eOisVsblzgOiEKxTwPWSHcslPlpTUbpxwC/7moDnB
7E7YmyvhadaCJ+FNJkhxAGY9t6BPVZWarkQeWW1o5Lc6W+PkmilOIFRgFUHIJfnT1QPQ1JpeQ8cF
t5aDftJ1Lp6M4KClt3G3Ld0oDtKwboGQwD8rpf65k3diWD0MqdfHXd/DMFDpgbY3rB9Jd2eI17a6
Mv4eoHjmpKpRlwic/Uo6WcXlrhXfq8m80iiLls/3mkfqEauLzBUStU1BoOZO91lxjfyXuD/07gD8
2Iq1uQN9un7KaePAe7SpLn1C09771nZXyfB12aG5MIxRMV3OYXuA2CnBsaoc0Ol2mPzxiY1eZ8N+
s97UwqGEWgod42kLupg11pG5RUSdTDK2A9Pn+8qWHzVqsUAiOPL0uevAW77R9NfSCEVwNayRIs0s
oSF52j9HPzFwrPgHqkSj1FzY6gJUxUzbfak6d9plHqgNl1dyJjQa4BdAaVuKCWKE+fwgxzpkeQfw
GWwY9C4Nwe7i8gGI6TvNqK4q647q1s53kA4uW52h4kXi9MfsRWtg5EgRHMQPNgYHjFZBfMWLYvZm
CfOgae5VW700Mb3uaRvhHgeRgx1sBLQukglyUt6rndCDze2Nbay8Pq2Zr4wfhm2FGX9kECoSpImT
vvQKbF6/xGSDxuP0ijqlbm6ygCVveE1OX/0gC47M4sMhsUUaNbwbhrAyO8i8dhMJ6ymlX4qm0h8K
YiYk0ofOyQ6kTTkYlIexuypGa4S2qHCtyDNp9YsnfTxEppaPvzKwN/+mBEzErT2KMRyYa/7w+sY5
FoNIr0Xs83GDu3p64kFjYFPo6VfS1uyIMZd2B4Bam99oBQ9uU70vV5qulw9cfDIMpQEngScThNHO
d0qWdIZNK/T4jfYKTwXN+iXK24ysTVV9agMo2T0mxdFfk8NOGKRWMl88fPuupjZ6f31T6BtKaX+L
NR0+GNfag25zkFW4aTX+8Aub3xXjgBaG3qfVNh3T9mrwxuYpS0tUdjsQ+r02zE4f6kzjP6pAm1aW
ZG6zgBfIAVJecgKrmyXmug3ZEPShPaGxveZO5tatg2NVNc3RslAFEr5PQlHa/d9f8BDHAh5V3o+Q
5VW+BR6vqOZ/9kfbR9AUhp67XT6gcx/71IASwzs77nwNG30DghOUTUqtCgnTN8nfF5Qw+ItkXZIu
4v+ogVyr+5oz2Y7y3XrLeXpXWDzkfbNypc+kKyBoQJTDa1ESOCgvnSLv62RIB9Sh/SFiGg7tuFle
sJkbCQ9CUARios2G1JRyOwwUcnh9A0dMsWlAIQ5Na26CCLMPG8NasTXzcdCFdlxAfaSijdol7HW7
ynqCTjQtw7741oz3XblN1kSzZtYMVlCZwKJJhR5lj6VOwExfSCvFV9e/TdYaF2t/v/KUoqKf+kx2
h/2xCHVtG4/FyjqtWVC+eqInbpeb8KAw06PbJ4eyOix/9fkv8WeNZIA4SbTrimb1JOBDXcS7wAIh
zPjFRQn27we6IN7io+wmxYwl1825Hac3KtrnsJMbj5MzhrH/vbPugoSurNhM3nFmR67oiT9QlGoF
IFw5BiYfRH/bDl80/nV5yWaq9Oe+KCcldYnZjj1sTPFTQgAMz7eFl4TxcOimW7N5ZMVRD76Lf4ho
Z64p280FjajGfLmdbch6thte65uqvLbWPtXaEqqbjpaiCzjcI/6zU9038RhaabS8hms2lG0nyonk
ZgcbTfw0+Ydy2ADJvJaizZ4eFAsxrYhHLLh2zvcC900W2y0WrA6AQXeiAKRjIpSVNU9/FeAWYG9N
9twSqG0CocuzF0ydLrs50+PAVpE5N1TgUdBROcnKtgZkusS25/XO8h77fAfowm6sNyQPQh3QP328
yf6eWNaBpKbMvnHgUGpXMmLPTSfRGB5S0/yAUT7wrfht1PTbZd9mUodTKypgoQlyHxRcsOI070UV
2dOt31dh2iKC7Ej+vmxsbr9I5L0cG5MUtsqenCojLX0dqKKsiZoG0kMeaqVP/2ADJAwGbiZbvtrP
t8uALCeoA2wXVnwU8U0HopW1W3zWDQsXHoQrkZ2rcN1yaJKBjdgOEq5AJfoP5fo1sv+5bR/8MaKi
dUefesk0wUhXvRD0ztm/FLycUwvqSiFFEUmO06vVVYjOpMuvyBrf81w6AmgBgM1gkJetmvOvkQsP
Z3oA/KYzbvQx4v3X3ttZ6VEMb//w2W08wlEKAqTsUwns5MYApW0OTlp8dlc/TCSKmyMxX5dNzN0Y
kksEqMtPzW/1RPKy6/VuAvLGyL5W2hXeP1HZb4X7RLydH+xT88PTd6W3UuqdudthFSpVWEUDGvDK
EjqUExctXQRyCEqYUMtm5FDjIVauAVPk91YePDCEiXDwrqG5pp4cI+NZa+YpwAQu35ZWHRIf02yY
gRkB/zK2gGUAUasBNTVAV3tKfyyv7sx+P7OupHl9muqaD5wGcK1jWPh3Rr3i3+w6YsAGsxxom7hq
kyvz+rZD1RzuIWCn2sc4Pmn0lq5dFjPBAQb+mFH86KjVsSaAGSu+gchiTw8O2f3DUp2YULKwydT8
Ok5z4BlB1Tu0wADHL8sW1pyQH+vkNGkNeI4tuVYoQYRl8EF7qJZVK/3AuWo/Bnfw4MKTC2Vi9dkK
pqpUA7kYsBjQXasYnnYUYwNWWBR3eHDDHti3wXtcla8jfyVrqK+ZitOZdblfTnyEcm6faDo2XN4n
+zbwnvW+vpZ0WbHlApGFefAxx0Zs98tLOxMRz8wqdyDLkhiPKTg9WU8tucmc29H4ajXfrLUJy8tv
iHegBw4VG8Lg6K0p+UPeDqAH1L0EzVSdhimv73JXCzOdrsSny3WUzQVQ6kGsAG/AizdBx+uuEG6K
7l0b2vy2Gp+HWmwG66hDvwKivn+Ps5VIE9iCcjBOgVqQH6vczarKSzfoJGvGa0qftPbr8keaW7sT
E2rp3eFuEZASJirAOBv73eJu1Ipo2chlxPtEzOCy8nENQ/LjfAMK0HwPwwhJ6tobtm7SRsNaDnEZ
8mDBx0gh3s7oc6qlstzW3EJnkC/3+rDSjo657S3QcPVvy47MmIH8uiybYCxAbu5zR7DL8j7ggA/k
/NUJrq0REvAv3Fh5E85ZAeYd3HZoZKG+Ib/ZyXl1NOEaKYlhJSMYHqnJU6bzu2HS2qOhE+2w7NPl
MfXx4vhjTf6aE2up5ySTZkGTvWB1GtrV97HIXsz4qz+ZB9F9LBub2W5gcQWRAs4RWLctJaAnSUVJ
XWM7B2UMGoXvI6BTbvW8bGRmu/nyE2HIFKhe0EWdewQwcld6kqVsBO7CCZHKeI+4Kf1fy2ZmwsEn
z7YvRbYBS1TCjqBBbtQSD+aRXTq9U/AAJQyjX1Fp7AD+RaFobWgSTTj89PPMxccuR8ULwBITdOVK
JksnLQ9oDC5Zq/LbKdRtIjAoopMHgCPx9TyKJ3dIMcW/8fyeR8FAh7A2fGTVeCNj7kBDdabd2IM2
gG56aofjMGj2W05apCJM76tDUlnpFPUWoqmeux3d8yGD1kCPyHrTNgO/QQW5uasNEfPrymP2gzu5
OG+TmHZmJ+i1a+b6N1OU/vXI/PbIsb0YhsdyBGZ7sg00D9NUA8VQHLgfuV6Ou8n2xQ+mCeexbEn+
TNHJ+lKlPr+2g3TcObDxWPlAfVRFYdIoH4P+ys5c972vKdidUkGNcORDJyIj1oq7kgHQPOlZG29E
o/ffJaNnuwMBWnnk7oSw3Qxe/jAUTTddo8s6kIcAyNJ7jLr4/WYAVWIXjgUtj55DxVvFG7rzWA8m
0NIAPwAKmu6eMgtaAcQH3XkUc4EBoMmk2n1mFvp7Wk/ksexahv6J59THvNeSCIJvUM7p7aLdoG5F
i+uiSssrfEYr3lpBKn6btVnmYE1L8xfQFVV4Z4MwfFe0Lftouzozd5rXFHgTex5P8S6P+btpD93X
coqhKdNTP/kBsQZr28TchrRGkVk3Nm1RfutcooXLW/7yDY2amC6Z8jzAJAD4OD9ZDBcV1WpwJZv5
tLHB/WBq3X5K9D0DNTPp89+Jtta4mjvMKElIresAhGxqUcQhsWcXOU6Zle5cgI/4+PcQOzh1YkEJ
6lWReWUn2VJjSMdqmQiH4ri8bGs+yGU9CbGdMLgtPiMF9lfL7kbzcdnATIIJiiILtwX0rtCiUGNR
B7xqWXQCxY3S1L55ved9LWg8NJvaL1AeDUCAuctJEOMU5m4/hR0lzIy61Mx/NbGV4Pux9rpiQ19H
y79sznWQjSI/A70dSvVKwM9iMg6xDWDEwF81ow9dutJomLks4fkfA/IHnKyt33RpaX4SGw3mW2qC
xhEIDEdUV4W5YmnNFWXzO8zPE09KKzZoZwB9Ua1qRs3djh7epHh4g8IbXYBzX1jAEJ8lNgGRKjK9
twAch9RZ+SKzRtBYRD4JW+h3nxuxvYxVA/TVN5r/2Le7jEeOtWJi7puAh/U/E8rLMABk1SUJunTt
+C113CjhgGQXAzqYa+yWa84o20sveVkNGpxpxcForlpk5GsohJn8yEdFBxkScA9A+CjrxXph9oh7
EoVQ7MA6uMv37jMFsbJN/p7KFXQIJ6aUdRtLPU+FhhIlqdgBYqdFFu+cLur0W0r/Pus7M6Us3Gh4
cZ8SjLaWI4k6l0VgWM3KN1sHk7vmbpaDwNy1ARZNkBpDqAZodsVYHZc9bwMs4VBtWMvCikIj7wAZ
qtCBXnKytilmt9+JOSUktEZqi0KDOZGTkPWR0D9IH/bZ27JXc3sPeSYKLKZtXnZSwXLGncwBZIRC
/ACABB+gDWNa42ZasaJqxooi1l0mkMwmYJvy6YNrP7lrzMlzC3biiTpol0/NVKef0qeV4+4HK21Q
9jduJ1DioVlEkuflhVszp2xzJiBv3mZYOMv6mXk/MWe3qTA5RJMvy3Zmuhlg7kPOgJ49+sOA8J+H
ugbHqSEcI/I97t3c2QTOEzefDYHKB4touevEeuNwbq9LyAZw7lCwAxPquc2AgmM9LgGmsMpCTvRZ
1yXnz3yo8q3R3PXo4WjBCihiLkIFYOGHi3rgoUl9bhL542B5A7gGtMHmW816cFJOwNZQ6MfKr9/B
w7HWqpq1+MkFAF4wKWh9btHlnd3WKcJuKTIP7TYDasPpwIxvZko0uqntmmT7fOT5SiFt5goGaMpy
PR/FEHAOK08ufOIidQe0VQrqHEt+65F6v7xnZo7b/5IwukBmoSOleKZl0EG3OSrfeprmW2cCr6Tb
tCOwGN7vf7CEdzBmEQI5Cqr4MlWBi0IwolRSoiBiPnJvX5n1dtnI3IJh8lxyxmAm5aKkbkw+bdJG
Eru5IhwxhmWtKY/MbIXg1IKy+bwJUjC6JZAVoSefPCT6zrAOeX5Tin/I0yWyF/1RQCNAaiU/3Umm
lxZjIXwhMZUGhkh5sKnoz+XVmglM6D+iFQXQOuBFKoo4HRKvsioLBCHGlTlcFfZW+B+ls/aMnxm4
ku1VYG/AGu/hv8qnd7KcCyZTii5h5S7gcX8o+qCZQq9w3DjyAurfMj2nd3FAeRk1ZV7fDUOWPbPJ
YldZbublnmC8Ownrmttb0yXZsyyV35jJCOJeE8rsQJE7oOBsh6ElYVJi+mrrMiZMFA6Y85wFoI/Z
oAniHpO2rRs8ewytWMkCpRfntQr4Bzw0OJJR9PbVXjIRaUwaNAjwcnP0rRgKsrHbVjsOnTRYd2Jr
moO9dwQf9k1f+5vlj3l5kmEeMytgNkaT9EJGFEqhA0srtBVBV1LvOi+N330BwEhBmr8XXYcpieYE
eAcAdDUcjkFiJEWC/mLGexF6RsGOtHL9EOM6a/wgc17hy0m2r8Ay8SI+PwQoz2jlkGHUloqqvS59
t3o0k87/4VcWSjjLK3h5HOSUFIKq4wN+C4L8c1vIbQK37TFBWlX3tYVWEnSNe7G3K23lU80a8oDm
gt6fa5kq0UdsurVXpD3azAA3CmbgvcruoMazbe36admny4AIn/6YUmeJSGWX+tTBlHDB8dcW94JX
X5dNzH4icLegkelbwUVgr+0cZ66CiaGPo5xYDyk0+GgqVm6qmTc/XAEkG30+4Gbh1fnn4SxAFS8T
6K8MOz49sexaS95i8+hgxJtBOrO+nqCRntxVGeCYL8s+zi0jWAyksjauFhRZz23rmub1LHXQIIZU
c86LTc52yxbmVtGXwG+kUAArXtR9uFMSF7F3w6o3aL1N5uO/nCUZ5X0QG0kyQrWfI+K0bKYG45tD
etBzCBdMB4YsatmPmZVCGogGDr6SjSvFOl8p3ylrVvkG6D+EseHpFvMjKxZmTg8w8qgWSISBjn/O
LeQ1xgYpocWmKG4JvWP1rRd8DObKg3HGDznhBZEATABihlMJBhDJLLq0SIvNAIFH+91dU72Z+d4I
nBCYxu2OpocaQ4uWdwIzPMWmArPukEZmcW/xFcXFmRvJBbgAn0JWo7B3z1fKzIjtosRVbGpjb+Qv
g78vvS+2e9SdJ+JAMQVDvcsff9YpoDSkQABA7qZ8LJykLEYKpHo8wGCf3DjOG/W+phgo+//ZUJwS
qR7z0oeNqbgn/B4l64Q9L5uY/fZ/3FAFAppxagHthgl7EjvDyA4CUwJ/bwIjETgh+BezXEpA8Qa7
qMEiUWw0DK8y10ONPv0HL05NKPGyZR5FeQcmsqkJA4w79yuvk8unH1JslAKwxwKkdWrIcp0e1F11
U2zckoV28ZK8o7GKEkfkolMz/lhesLm9jGQVJGESAgY1sfOthS0XZLzpCghg3Yse8smYptbRU3PB
P7gXxN3ra7Jlc5sZDkJqCDMCoKhXIhlPaBlUZY844zL4c5Un3/kaEe9cLDu1IXfiyYFprEbDqww2
tCJkH337RY+jhK5shJml81D9lPrnqEahn39uhA4mGRttwKXlXGtuEub02cUcJA1Cw72GZlQ9rcQd
ubOUTBiQTmQC4GZCi9pUjujQmhCYFALfKnietGsb+gHuxuoAuhBrZGMzHwnzGngiBzaugwsxHt/u
C+TierFpuACFOF6X9ks9rjVlLqxI0gAXs7KSSxFXp3KUdB1TOcjRAD3sUswwRZVRhB7bL+/wNSNK
8KwrI+jICCMOAcAb/GJW8Q9ia5KXQDLQYkMDPqLmuLoxjO44gpggMVFrt6IhrjbLblxs6U8LsIGe
rRz9Vi7OjlcVRuXQ8h7rICrqyA+ejCzY6CvxYGa1kGBg1Bsy3bKuL//85OSQsqmQRleohNcdZFgx
ySS+xH+dlGEQHzK/qJDgqyP9U3zR2pI6jVSwKqj1aPE+cgrI78UrcXTOlVMr5rkrIhsIT4i0Avyk
q+t7g/F7y1vDJ82asbBeePLbeCUqp7If8WZ0Jwzi9Zlz043WrQfwiJnzv9/GUEVGhiaRQ3ICT/Fm
0ky3cWSLAvVuD0Cz2grRQFreZBdXDz4MeGmQ06BkZSB/OjdilnWBB6cLUKjj7IaAbTGXuR9iYHmy
5GnUhojSNQqeiyiqmFRiQOJXtTd2aFbkzMZM9ZZV32PSRSkm7exsZzd7MF0tOyn/xrMwirwA72tZ
+gOqA0wQ5056U+lWTodGre+3yNk9cNRUW/A27N3Jf+pJflg2d4mClfZkH8EAWzEKT8pupwQky1wq
cw0oM/JsW7lo2+/LZFN6r2n6ZhiPlL4H8dWy2TkvMQppQ0UIKQQQg+deIkceWN6gaG01VzFFf0a2
jK/bMQjLfoW/aSY0ofiERiMaGJikCtRdU6TZVJcw5Zr6MbfIDc9S0BjVHzzoHpe9mjMlmyQ60Fm4
MtTHql2U7eD02C2O2+tha1T81qeiu6naWgu7WPxDpMLQZIDaEzpOsjJzvoqD6bcGkRTQjelu0W8F
nTWqZX8N+sYOAU5aYuORsl68IAPAN7B7UOICq74XpV7shVNWPDIjw+RpUe5EUbwvr+Pc7gBGWvom
b3f1mVR7TZ81UoDB753fmRj3JlSYp7hpw8RPd627xiK2Zk/JldqxBZaKwl6Vsw+ddhAlHa9GVOBb
rX50m79OXz4X9I97yhEXRenVWYoF9Qsw7WovkOndlWssjDOB3wNwGck+uibIk5VEtihFAA48+DCm
5rG2Hrve2QJx9/f3/pkVZeXinDdpIuv7IzV3ekPeeVffWtPPmDUr/Z85f1ALlHBBJDMoDZ7vdWsS
STIlApG4f8qGAKNkWkjXgu/MDYPiHMru+A8KuurVb2PyuiFgHQJBlBFR/YvOvpA2CQvSPtYMkq4r
8WLWnIdNDqgbkPqqXqEYKdAFcva5naorL73JrF/NUG/d3xX64v0a9Yv8FurNAl4DJAFIbLCKSswF
Kz3X2x4ZRxoEP7UMhI4FWwEPzwVApGcWHk9I08CDdf6RcIig3d4i1qJKdNR5EfFBfMNLBFNVzso9
ObcfkD95eKTJirT6NGQG4HmFh0ZJ4h2AJQQS+tCa2UrZ4ZJyBUf11Ipyebg2y4tAarB1mZ3/0ibH
vSKj1TyA4Uq8GtrkYXLcrfZoqmSoTXrtdVKhGhIWTRLcm8HQP7v51hzWCOsve77Kz1IOQ8CEQ6gL
5zXw92TDHhMe7rSJHQpdraisrY1N9+3aPTC3W9E0wlUDti/b/MwkTpJvA5S73gQ6wk3VdEfmWseJ
8RuSjQeBo0gafpXazd9nfLJP9Z9JJUnuS1eQIoZJ8HKEne2Go/+zIxEAV1t0Egu2ch7nTohE7aJI
b4MpQJ3N4Vk1FZnkCDAC8mCBkXysX5dvttkDgrFn6JPKt6sKEjFjpwhEIy0Ah8yuej03kv1oGTUN
k8oh3zvaV/+yhig3gfYDLz9Ums/PZC9Eb8cSPdQVbM89/b3Qq6uyQsnBM287ATLBfE2VZtZLWecE
HxeYM9VIQ+tpdBJMRWw8NAXsSQdrYnFtlwHmL5yVqsNs/oqPJYMaDF5g70wvSSGSirubdBlGYofQ
xp3nxbsk/Tl6oWbd1eTZM3e2txIaZuMPjgEOgi0xm8qyUvS1p9SWbdTWCyEd8wCM3o5ATGZ5w8yl
JqgX/p8ZFRnT+iI2uTx0ehNv4+5N+x/Srmy3bh3WfpEBT/Lwau85c9okbV6MJj3H8zxJ/vq71Htv
660IW2gOcIDzUCDcpCmKIhcX0Sxo613CFuw4VoRU2WdD+RbfC2UjMLcIKsVEM7Ddkyd6FFCiPvJ+
+u3shtpAE9DR5PvLmkmDGAbhbDxy0DbA2+PcMWN/8tDkw9dyRus27R5rz8VC6nreFyTemUvxnS4E
ayvuMkc14yJVdCVZCCvRgI02PYHPpEX5bdZfltx6aFCcDdHQ2l3WUuYmqCWi4YHEGfUxIQ1z26mK
4gyi8pbkQUPsf/2hPKGxplq4JYtdaJkipLiowRsie2E6WNgMSDExibb797r1k8BS0vlK7QaCCDyi
cOXi251/sWyk5VwNkFG5ABBjIXqdAUFvm6BrVLwPpc6Btz5KPIhYfAr0XBRoctgyL+g2O8PgGafB
t+LiBslmQwMbqwwAUZ+y3guc2cxv7YEkj2ZijlcewOx/X6dBpRFUeXiVY8hZPBQkbUbP1/BD8m54
Qj6NsTYz21RgkVXEaanKgFPxChpvOordgYwYSeG1iJpIg0+Wl8VBjnXLUZ+8RtP8c/HN56S0QrOu
7g08hy676ccvi0crQjXsjULRB8oZYs1kbpDrhOi+bWcHFPH1JgbHZVU9Xhb0MZ5BEPBq6Hry16SY
IVrTTEbLR38i6q8r55WWcVBUBzzI0RlR6PTx6J2L4jqv8hXQezUWtSHKYNiq52/9Gsmi6kJXCREy
sYmQvjV4SwebTOL+zdemIP/rFQFAGaP3gWsGVSHMygkxBNMenU5jlPJzzN04xXQo3WJnaapSkEQV
4I2QImAmCwFLbBwyA0llY6CqXvXuD3Tl926EgBw3seKaUcgRmZixpLfGctYFvlayIGm0Xa/RbURU
OGOpGLA98dsZeYgIAdf8iWl968BqLJpC3au9wHdq8HyN0d8HKwNdFkxZo4QEEgHxHRe3HSJVAbL/
1GmC0tt6bphnN16dbrzu1WmSnYeZoOWv51R4UAICA7UXA6g3T3A9J+2TLEoh1SuKr+CGejYbpD26
hg1tmAEiGHYrY397+fhK4gQfOXM4CyXolUQfmaw4K8YlrTH6o+8m661g835BRs6wM+iypI+VVzji
H0mil0RpHfeUQtLgPWGwBTnJVovIdqGvxESut21VvXmVQCEdKYY6ApQLApO+DdwZGeNtNmPG7SV1
vW2vfXNVgHGpLcF5hvk8jgERb5bRtUdC+7wODcAWWfJATbbRo2ByFSnyx3cbLPlbDloJ53Gwqxu9
iRwolhkWKtcvtr+EURZq5Fvpv3iaaqXNx0TEgEogFYJTQi9LsKO7JHMSdwgjrXNlsiawwH592TUk
JxsUUpzCFl0AnladK0TbAoUGzPSGjWfqAdPnbJsPoG7B3iYVL7pMGdSOHUCO+TkTX4ToqBVaYbpo
p8dNQMi9MqX6lcCfV2WwWI/PPSOCAEEoJjpjBwxuF+EUU9JXQRORK7ckw05j2V2ia3dlb5NTZM7X
hqadPK87amb91LbLTWPGMXjgcQr75B49JBtp83SqsQIn0pCRxbo1KU7kR+pUXNcAffP+P/IU2OTc
7nM3AcKUJzVmg5xdY5QHPeGE8fqmmbAfjQISnUWhTt/jhWwyI+ZMe4pyo+TLg1wAE9aolaFgJrYN
+iZCB5JpHA9wiic3iLtHEFvt/9q9IARDs1iVAwCNeC7LomzLhsUIBMjDol7fO6DeV+7Ok6R7aHvg
cYynnQvYjJhMj1lbGVYOMTXNt9X45DKOjR3oYWk5nc64YVg8ZTRYe0h6Va4ptSOelVw6cgpxxBFp
YGulBLLtDJxYdAhpY1wViQoSIDk9HGH+WwyPgOsMrOrAwjRCTFqjv1M4t0OiWrwuidq8JWgDUYnc
FXwn5yK8FuuESg3Bzeke7eh2qr6BWGegj17/zbYPY6TIXSTlBixRWsnjwXal0sAGL2JpVodLu6m7
25wFKYrfxmZeTrb26lvBMD9p0+HvPRJFfAvPEECskM6cC8Usbl02APKhP6HfMas+0Zjcpdq3v5eC
3hWGv3T4vilWbUAxCbBlgS2OpGDbbmDHtus3gPkqriOZU1jYKQqoFTB2H8rQc+YlLfIhOAVGVKz+
H+T+f6+HjQBhmsAHoRMnpMtmhoGAyenh3PpXg5ws7BQoFDrIzg8gdnzUCxAhON/5B4kwkV2jcQqv
wzqQqnM4yUigvBtkvo2ePZCCAJ/ithNu0tjxah/1EFjKuRoxagISE2N+yJNNFf3TzZuyVuSx3I2E
qwj4ED67BvYH1My51ivfLqauwzw6hpwtcHK6Iw3M+WGo71MvDYosDVrV7iyJFTFwyJuyOiBrSKDP
5WlsIi1eNnWYV3xa13ufYlwulqkCD0o8jvctgRrhFzlqdedyKstooiTVeSrZaadlNkGzPBEVVadM
CpqwqEHCfrgiBet5eQvrFazGkpErioXSqhFNiTdgABhPDNDlAj4ulsvM0QXbWoK/r3XbRkcpNUc3
9KvRX4O334z3TIVSk8rjTUrkp2ByEBtuwKeQedBhNbemp9Gne1TiA8f/13LfkLOAnc/do2/8t+PH
iHAOFvuBic3Xcb8LRpynqp1zpDi4mIaDG89YM65idPr1N0Q3h1oGZ45C8VZMIuzRSmpQ3dZhjOID
iCGK9JjqNwMyYuzGnJ5MFnjLPRb7xOmPYtxPy12iiucyV1n/AvPcIXNCJ9pWdh2a0aKdsPHLvLNb
8v7XYZBTKv9WU4hRnZUbMCTUzHJ9q+H/WIF0dEE4dlmM5BXzqwUHcD5AKxjAOteF+ToD2TY/XEgj
hsYLDYq9IuldW6sYFGXhgjf7/k/Sr4RqFZ5It6RpUhp1WFjLobTBR+Jn22V2Hv9eIcyqoe2Ejgnq
nILditxosxH1rzBG7dn14zfapTc6Ml6wJamyCYnx0CgFrQrnm4ffC8YDtrEsrBiyzKy5Gsf4fmHO
3u1KrOPwdnk+HHTr3gC8tmhNUJnfmsYXx+mu454ErfXW5blCdVl2s/49oomHFs/ufsTvWUj0Uk/G
1u6ME2mqU5Yn9z0qGwVwkC7yVXSbEpCIKFxWcgGBUxCri8CvAoSXGHLmyWT5PACcWPV+UBpHaoRY
K1iYaVhqyOq+X/7QEn/yEK85AA4AIYzQnnvu4sQdK8FThq1jWO1M9qz4sUyKeKaSIZx0EtV54UdJ
E3ZpFSzRvmLxplUODUrdaKWJ4LJx21Dd6KGJne+94buGuaJik2Tby/ZSSeFRbXX+ksbHROwIXRys
gIsBVjji2Wd6Xy9LkVvM4UQaWIoMAv5zKZ6xZC7csAkLLGM3MEBfpGg+7S4LkavyW4i4JyABmY6+
dPzTazeVfVe6h4yFdFSgIaTujLoBBpcwnfdhD1dbuVFGXRhM6y2kHcOxsdrrESzbGNM3w9mI9uas
KvbIzMcLLxgxQa4DIPa5+YrMzUECi6Fsz8tQ+fSv9bLa+4PxdNmAkhsMLCyoACLkQ5CIGmzzNjNY
08IXHPMG64X3dfR2WQJ/uAm3NIjz+GIxMFNzFqhzRZK5H83OQnLoemkJLjUQA+TJjPnyvnqdWTYi
LsalIv59lAmCXsz5ggQfS/AssdC+lBoZfBsp1pBuJv+7bW2j8TTbr6Me/q1yEARqaD6jg4Anxv00
Mqyxr5HmNOM36nyPumM8PnfmaVENbX78TmeCxIDe16CmKmbcmUb3zc0RslXr4/lxPP9MWPntoF2M
txwYYcUCWW9PSz0MDrIMerUM906115KXLj6081VjXsW9Aswp+0Jrcfxgr2JQHVfZ2I0QVzQsZPoR
nMr7KH3V6GHIVOAfqSxM/gGFCCgTelXnsqYFO+Rx0nAZ6s+Dlx1ssjzUVrfVujFAZ0mRC3w8uHyC
nQP1wBqH/wv+TrQhi2t+U8xzGbjubvaeomZ72e0+hj0uA8SzYDPAcjaRWaDOJo/VM3Ywj/U/hD22
2XXCAANRPI5lPgeENuZckRiiKSLYzTCwzdFyuRTjwYlSVEQeLqvxMa5iATiCKp4HvyKDYKpRb5uq
abMmrKuN02AX53ts31nZscRu1lwF1pR5wVoY/zErjyvbOhlHsAmF3mIHaX4k7gMhTeDqx1714pK5
ANCUwLQBnweEl3D1gc52rkgCw7XYvVF0e74AjiQqhgGpFL5OAncS5w8UrJd0NUHZuGiwhOqB+WA3
8x81V8XGKvM0XOG/hQhW89pZQ6SFkAWHsz726ftinHRDteRN+nHQY0C+iFoMtvOef5yqaXo3TyHG
y8lViYHdA56moC2N6as7OjdmHJWKIySViOXPaJOikwLs9bnEhCQV0SPcr1H5k1+xvRu22lGbm81Q
7y+7udSGv0UBEnAuCmR6Q5/VNdyBHUB1185N4BOkdQoxUn9YiRGOqxORdhxniImKrTN9H5PHJn2+
rInUaA7Wl6C8iO2oIgQNCyXsDlCbJjTNhynbDeSk+xHAI6GjQvBJlUHw0QF5RnQQizAJZutnq4Qy
c5/uGmaFGRA+FEvJLysk/TQrMfzfV0GhKGfPwTbLJszHErWxkKZbZjjBUH8ilPJpl/9Xhxt2JQcj
ooUJkn08H7B+2Bq952qJP/P5VyKEk4raWIzlOBAxxY8kvUv9u4Uq6oryz/9HC+HM9LY/toQ7Mkir
dkl8Neb7FpQViY09M8onNXdXMSFZmUxM7UHFMfetDWFjlWAudeYzA8teI6/O6G0Gt9xOi71pnTED
Jc10yBf/v9lTzBocF0Nd4AL7FV5H8+tk76NeVdBUeLm4Q8csQEvgNZBRdP7GTe70wQ9cFXxG4eMi
VLV16hnL5CDEiDf+sJ28HTFPrqqoI/UNDCAB94QqCFbvnnu4pbMkMSikzM07dn60bDsVD0UUh26u
yuekVgOcGCQfGFNDWncuKrHdHsTNDQKd/tVqt0X5j6uKpdLMZCWCp0ar85rFxWB5EbRxqmeveqPG
j9wPJ++LN5sBADWXg5DcdH/0EYKQO2lFPdt4g3UaKI/ScZNQionYYCZvNXm+LEulmBAl+jie9LaG
7ZKOHNC7megLAfTDsL6bzc1kfiIXxqDC7y8lBAx0yvMutiHNrOy3wmVpgI7lDutTjpe1ktS7kEn+
ESTO/AOe3KD3DhMO8baLvpJq46J9uGQHOm5q51CniO7JIdJV4GGuwIcgtZIr3LmLQUFfjEHWMOry
58nPjj79SiIuE5NpfhYaqEa33WfS5pVQoRZVR0ufxDmEjnO3K82Hpp2xyXVv9t9nLGYu5/fLxlUc
N7ENB3R0m+v8uFUj4MOYCe2G5rHQXIVWKlMKRw7cvGSZSojR63eShc1wcsELx/xDMofMD3pVZqtS
i//76ojHRZNo1IK8iN24w21dfzXbL5ctJ3tArb1SONhTWzStz0Us8xfK3iymuI8l0INztxeCLvWi
2MkmCPDo8Lww7dHws6Axkgcw7WABCrlKq7umwIRA6ahOHE9aL3m+EEg6z2z1LIVox66frXK8zor4
ynXZqbDTU+fr4dJUIKJ2toTqingpj2HIP7ETBQNXv4LB6stVGHMdrQHBOdPssNDf9SzZJ+WyM7Bg
puyyG0zeKqoVUl/B1Qa8K55zHxDuFgYEaJHxE0ewEqCdt5Vhg/ZFBd6VXgQrMcLBxurKzs8YbDqk
0670vLCb07sJ1Mel9U/iqybKpWbELChKs0BcoBV5fgCcbrAmzEgiLxg4cWYe+uN+AH+bvgRm/ZJP
weXDIFfujzjh1rZB3N+Dzh3nrX7WgIXxXvp6s/Q7S/UuVuklBBLU/qKY9hA05l/0CoNUp4FeDfad
pp9s+5//ppQQRDAuptUl77Sz8Ydr7yuw19FrI73xs81lQSqlhFDCcamjXUPQAJYu7zaLnvwIdFmP
dXVNzc+EFfRvOAYWiRSx+Y9ZHTBfj+wyx4x+mKTesU5edIuEWclCx03AdIQGC33X4+JL5KtaulwL
MajwOjRGDsEPCu6Uc8HE6cm4zBCcpvqRav4VwudD1jk3U5KoDpvsvlnLEpQEg2BV6xWiCDXzfRJv
5vphXA6o2Gx9LYgTG3xr3ieOwFok/0kru9pl3LRFCvX64t/Su9LGf+mAPSkROHlVpNYyf+EPZxBQ
AgOEvti5qG6cBlqAzCNc8p0bYcD21fSuI1bvTHPjxSqWbulFtBYnxJKydq1m7CGuRU7p2sciMQMw
dnsxmmX+tVdvm/Kf0XEUh0LqLislxZCSFIPbWPwTajce3U81yoZANDgqNjFZ+F9rJ0QUq8Zs2oAa
VVjPr7ke6sl9zhSZMv8THzwftXfsUUSzDKxi598LrZExdlrcMLVX305N9IiMS3Flq0QIIaTCkl6v
HjokWE10jdO/bXvVI1BqKD4QgqUPfGBdcHAUjNoUq5kAPMKMlJF873UaZCoGOenB/S3kAwwaRS7s
6qAIhS5jr8vwNfWTY4piLn3rtS9Zajx44H27HH2lpgNKDK1Mzs4sYnsrAAk87NFGmYi9dv69rRrt
lDry6u8Ln4bqFZs0nmKnjnPw/PQuydEnj2ttG7HP1DXAIOihMw8YlWUJ38hJphTcx9AF/c4iiF2t
DNJxOLWJqjcmd4bfgmyh7Dm6tDBzAkF6g0dZ8/K/YzuKkCq33B8hQpzTkXm6aQEhpMCkYxF4GPIf
n9JEcTyl4ZSgDo5lQC6mVIX4Vmn9wDwLYhjH8cZFEiYlFqMRmoaLT4MmLw4znnyXvU6SMYG9CHNC
YDQFwPIDgKUiWQI8e425kC2I4e0JVB1BV280//myINnzmTOLYXIMbFsYvRWiTw7mD6d0fKC1yLi1
WbnXimUXYX1m0S2Hwf4H3ehbgvpUxpzrjKja6zI9gdMBUpFPrOL/57HPWfS5mjOAVeyxHTcWltNs
jTn3gzGvByySMauNnoAi6rLOkiMNADrgpWh9Y/pABKiZ1VixyEDvqYjGAhSubzPDqOVlGRLWAROw
VV70/cW1K1axp4X0TjmiEeQw+76cgAeCtOHKw46jk8awTUqj2j2KTe6VgRQgNJfsBwZ3gRxypjxI
Y3A5Z39P2MN/EjCvmFrHmKDY522YqZfUgt4TeSftlzzON+AdhtVZEDm+Im5KQsCZMCGujeiy6o0D
YTSmwMxohIUm6KUCLWFvl00tuRQgCY1KPM/wghLPStWi4uL3SK06NmEDXRJPQZGm2sZg2rFlKdl1
hW8EIIj5Z6D118uyJTHoTDZ3tVVahy17I3iP0LzSFifEvIxrbprB2tqq5Qqyc7LWUTilLEN9sG/Q
fYlZf+si2WmrvdV0WI0CUtj6cFkpmUGxgwCzLCBRA5BCEJYMS2cWFEqNPXbotpYJoizdoc9Y3ENQ
Aq1+pgVIgutuyp70biwVD26ZSQE980AZicEjMBEKJqUgcB2pBuze0nRBtnTDPRn6dpMSLKZaFjoq
5MlMi7EgwukcLM4TfC4Pk29TbOfQtsUo4zQ++/1pjA5GfJMOiiMhS5UxL/JblDgPt9SlTVIbMcGm
JAoMMoWsTr6RwQlzM3rJx+4IjOI7a8wj0z/xND6TLdyWVU9Q/kXlC6+57H7CWu6YGHda3YX5VATN
4rrBRLT7y44k+5Sc+RMMEgYqKOJLxMtar5l5m3rEf44eatGTkeYbFisigOSKBrz5jxzz/BOi+9lP
mQU5XjRvbqpNXWFwqb3X8p1nbi+rJBVlWRxXCuozQHPPRbnamI8WQbCpwWAYp+UeTFotNt90xoHY
V55qSEEqjlNjwIYIcSLIKCJNSX61VkY9Tg/t4higiwFKhpU1u/VL39gUaXTTFNiSd1lPfsqERwko
q1AZAms2+CREhIHVmpijZMh6mvKOU/OAS1dXrbCQKreSwf99FTyzvLIifYYMmrlvw5RfRWkaItv+
gszo6CZdYGnu5rJaMpEuqGj54irsbxfRYVM5t97C8Y+z8VXTQj/+7i7Hfv5aormjfIjL4uhamHA5
1KMZYWM4YCcuEC3J9NPOQOEKRKRu/Si0JIjmq5T8NVYVSyvxAkOXHuU2DDKcm7RJ0knPuEjNWHbU
GE7LkO7G2dldNqNkjBByTD7vocOQ4Aw9l7OMLetbfrubM/ZiWl/iFC0yMJoAYL0x43c0YPDq17wN
KVUjGjKjgs2VA+5wHIjIl5fpGcDlDc66jk4Z1lNvy/RJd59H5xS7j5WVApLwiTv+F5UKBkI4Dbtw
QWD4Lc56DTY1EvPLiKnFsTS3CWZPOmyrVNhVUlrHUcfr+X9liZ1vjyaAjOSwq53/TMDDW0ZRFQJF
9dTF6Tat6qM50DbQG//O0+Pny8JlFyFnPAS0DLycH3qraPFM/ajjdvKLCZH00ce9D5BR4GtxWDUK
VIRKmHA2lgXDO5kBYZP17sd7cyg2RfbStluKLeeX9eJ/Sgxla72EhKJbekzncizbZDybxQ/wcXzi
76PRCQQlqumYNjg/C7E+xF7j4+/3fvnFSKY3s9Q2nxHhA36BXQZgUxRENHpn+TVaSiAT3RSgTtSx
mOyyBFm851hIvrXGxRyzeKCjYZozFLpCVx9CUgWsBwewamZGFn3XQoR7GoyQltfxGq/lP7XusSw2
5uJhWMwKS3pXvl/WSPrZVxpZ558F/EesJRWEmVQLDPCG2Ibiw0tt5mK6GNQ2wDiLOG1UkVPX7FC6
YTGAQxicTsO4eDKy/lNyMAuJUwliPvHbYEsHTguH93heMu915MHbHFjqjWH0qrqD9Av5oK5FpEPW
JibDmp7lRU8Qf3y92w7OKUs3ZPiHNHmgV1+t6PHvPxEnTgBOG3iAD1Pa/gKy38rFq6ZhLwMqOJqq
vCD7Qn8EYLLp3AdYu3hl4UGAM/9woUTrnhJVzFbJEE5OgiZoX2WQwZydnz1Y5BaZ7mU7yfLotRrC
uWn0UUeJHSLm6TrJwFZ2bMaN3SvipEoR4cAQ8LGbowUpndXvyjbfYRNzUA6dwptlkR8kDMihgffE
M5P/jFXW52qmP8w8CPBlR16Q+E85UJG58175/142m1ShlSRu1pWkzB8ZcltIasDL7oBTt3T2Ra/I
uKSFnrU+XN+VlBbzTqyZYbYpXR6IpwVzi3szMTaOnT9NxrBJ/AEfjqGx5WzsZZiCqk53RZHddi1V
/RhZ/rD+McJFwWzSmyyDytTzn2cMv6VLvStAbeTWyYnadoAQssf07CYpP4Gb4uQa//9dPeGsJXjq
jTbHmsXpDaVvLTiw5i0IJRj2XBtf/tOXFaeqqyTyBswZo/TrJscqBoVlBejUqKJBUTiQJ5w7x6jY
UruwJgZZO7MM7DEOsKr4si6ykLu2m5AJVZPTOikHOxJ2b5ihOT0M/aOZX5fsUKpuLJUs4ewVU2ss
tOffiM7X1egEXYYl61O/nbLkPpt8LPabFOpJix6c2QiUaHjDIsqfn4+uHWrWcjwdZnWiY8Gscgc7
fnPL+JhhHXKA7SAkzEn2pfb9k96yZvfX9sVzD+89JDXoaotP6MmLEqsGbimM6wTh7H2uPRzHkMx7
ezplqttApi7E2Q6a2Kguo6x+rm7RzpnvYI9w6CXarW0gkycDSklpOGBTSA4SOJY4W6b3gc6Kw2VN
Je56JlqId4XdDX1XQNPSuMmabdE+V5FChCR4QwTQl9avXWtiVbtymiilHMmRtQ/ZuNHsbebvoulq
sBRABKkuWNeFKQoUAbHz9dyME8sNkrow4+QcTHZK6uds/nrZXFJdViKEg1doTpxHKURU6TYbb1oQ
8oHEbKEHX8X1yw0vvEAwwvVHGcEnlm72ad7gw4BetExPrHmlMUD0b5f1kSS8qO+jWcQ3uABCIRw0
N6+6ZHHhcT7B+jt0cAbVCk3ZR/kj4UP7NTdTnxojJOja/USvvf5YRpu/VwK8JWCUwCHiHAzn3x3c
Kea08G5bXOoU4DUwmSL/LRWpjuyDrKSIhVi3GS29mZG5j/a3wQ5L86rKXoZlf1kXSbTFfs7fuojl
TzsqRy1JoUvmgyARRPv0qsh2WvbiW7fV8nBZmOzb8Il31Jc58as4n+GNGDkHfQWAO6wzUW1y+mBe
mmTrYgROYT2ZoyGWo9MPSQDiCRmvNuKpg7DOWzvzpl+GK6arOtUy06Ghgxe1C+4/+PS5GxAvmUoT
RJ1hAiJs7FzG/t56b6KYlNX+g528eVZ5vGw/WTQAHRmHsGPkFvSZ5xIHpL4z9pOhDUDBLzi1gak9
kiIOCNOClCimilXChMSitYBkKAyeA1dbbF0OGT31S7ZjBiixFdcft5QYe9Z6CYGUIz+8nA87TfRW
B5UbVjwFUbYty00fDYCC32tIwi+bUuaKa5FCYO3mfGLTgIwYMKtTXvnfBgwYW3ai6rHKnAQ+gro4
mPCBBRWcZFrwOIk1nGIKFKOZP7fusw9spns00kOUKFJruR1/CxNJnOuhZLVrQlgTJ4e5qDB2OR6w
9+mY2lWgucs/pkPHwNN01aCILFattBTHtBM9m52MQ75r4gVj+0RjM1jSG1ASKz6bobCnKXjlGGH+
duIqzmbzIzHsLtB7EtY5u3Ybui11a5PpyR31vutOtKm9J01v9llvBoMz35nN15ja6PJg4xrWLX3C
oTiVJMizUJn4gMGxtMJqXJxN6sSHvkfATod/26VTxGvpqUTp8xeJLl8edR4CjB6QWEtDCHX0r330
ZbDuumq//IzZyyfUMUFqZ3DKyA/DtbPfTlq7IH7mmR0yPAh9F0OIqra4VBtkAVjbzIkJxVYANteX
SWtDiu7kD/gtYY4NSxGIXcqiPg2G6lKQAUmAYPsjT/CepV4WhDKkU3jWmkGn/1yS15piP/lo79CI
uVkM9jXSn9y+C51CxZwtPSQr4UKUy6k2FXk8IaDqxZVHvpR69CVPlp0Ly37i460kCcGtsYwFi4Ng
1jo/AK7BstdRNQ4hVcbnQ5agZbAwn37uhw2dJ7uvoEya/OysjVft0h4j+SrWH2mY/iNGTE+aPC1J
l0OM3mNepqlDymdJPnN0V0IEr/AHfzLTjifZ85d2PhT9YxYfP/FFViKEb6/VRYw1wtDDIFAAu4zM
BHBlRXCUGQt8yXjTIRZjTbjwTeIyHyOrhpC6vcauha69TlQbF6RPRzR+EIA4hR/49c6/e9roRe5S
HUmP9z6yr3HiBtjBgBnL2xFxgmaBmX3xyk+0R8DO/kcqjyOr+hUeLszHzhdcbFgaMOihAwz05Q8k
8WcohKc/QKBYxyjiSVo00nE2EVdtaj7lFl4nqRW/jZQA3TGoajaSsAdMl22gKm8g9xbzuJk5izP0
OJ+a8ROTzBuH5UetYhuP9IGVvV/WTOIVZ8IE73ZpbJjJDGFlcRpph9wjmGdFp0xqvZVCgntjn8li
GROe3AswMYv5ZBaPOaZRE+3nZV0kCc6ZLkJgm3tN7xv8hzX09AnDvjt3QAXKbzed59+w0XoCe/nW
yVTupzIh//eV+zmL6U9zyb8X2o0OoA1lDXpMRYjgv11Igs90E06W540xWFihWwwig9LD3uZBBSNS
6SEcoxElPFrE0COj1hUQ+Jgh8KGIaku3JEc704T/+8pcCVbP1NhmCG9w985w7Q072pn8PAVkKMNa
4RNyu4GyEPyVeBaJN9FQGiXxe0TvhtUbq79qU9VCIlnaAIV+ixBvIdJ3HsdYo2qRBOMc+MY1JSEI
W1wQKdM8GI0Q7UFHJVYeJf5IFQ5u4k/aYNSQWrQk6K2Hsvze0OspoUFMFedXYUNXOL8WTfO+5ZUs
B8TyM9t7muoil5/cP8rwX7DyiVqb6qb3uQS87bw5oPF2zvZlzon/QeK8n6vD5VChsp5wZlO00uhS
QiAIdDF4tyz36ZyHY7qZrdfLkuSn6o9qwsGdK7/sSh2SQOHMRlScjKAyFABv2b175oLC0W3tqh/G
lCdCDDjOjZO+dNXrgDG/SX+tsg0zg0lFuaRyCuEYYw4K+GQbelnG8xi9KstoKrsJ6YrRTmApp/j7
g5/80Nh8AIXYy9CQ3eXPozKd2PQZsBhhWrhzN7GNqZ8dKJb6GOSO4DZNbpxqU5knouLDkl6IYFAF
wy0BPPRjnROXf2QiBHpzvElL/WihRONq7y6g+ZfVk36l35I+1Ds7I9XLcYQk1mG0qKuDpv+Mf68k
CE/O2nXHUefhvAMVrDu9Y2tSrKIkkl4ZKxlirPPaPussfCNSfHew1zu+RZuaFgPm5IE5VZhMGho4
IbkLXDSY5oXQYGiz22JKFmfJfLCMIjC8De2vx/Su0faXP47UxVeShNCg+9k45jY/tf2jTjZE3/qN
KjLIHeCPNkJksGIzrZcZ2swacoZpq1nDtjK3RjMErRHW3YxNIeCNBvbtOS+/11M4j4oTpvoFQqAA
Px/SywFa9vVPx3pHm/OyFaV3x8qKQqBYCn+JSso1rJ7j+dE3sCbjPhq/UrIpe+xkaFQgaIWD+EKb
mCxVZFfYkBfGYGNz9TBawjkG+VcSTqp2hUqUcLicuTOX0eC+iJKZxr/Xt5R9m/ITUdGQqiQJR8zC
tMrs9lzSrAG1epVqSWj0gUPfqac4YNLoB0ZggFdBEInS5/ll3y4MDK8Y7wx170UbsCTCeRvIfa/C
5kpP10qMeLrMtOhjXqNa3B+YDZnmaydSVFSlrr0SIRyuwZuM0eWPp9n7kgz/Mvt42bVVKghHh2St
A15eWMqsskDP440+7q3o3/8mRDg/zG69eeJ2MicHG8VKzO/vrfjbfxIi3rJl12UDnsp4muEeyszt
opHATVVEbAp7iS/nbrIyu+cFPMN9SuzXNN4Xn2CRwgf/7byekAu3HpCYHk97MOAdkuk5ndqwq6/z
9NrAKN1lo0kj20oWd79VVqylZpK7LWTFzY8Ia3mWtnjWMwvrbPXt4Pubti13xCm/X5YqvWxXUoVz
MwyGUyz8xRTPr3bzpIHmeuqcXWEY6Co5XlDluWq9pCIiiKyTdTJFs8fv96EBv38S+NEW3FKBpkJy
qPxDOE+uU3UG5aqZ7OjRTTm/KHndVSKE0zR0i63juoN/+DuXPlbFmxJirRAhFvnbytPYGP+y1tdi
vPf7RztVBDa5CEDFeTMReaoY2AprbnV+kNgyBkl2yKMngIcu+5n0xrH+yBA+xuiYETU8yEgL9pSW
Q5BSe5fTKGia+ntlqwDIUrdGPx6sW2AMRjng/DC1HQH+ycIF52J+AbRigT/upi7dtM0pyY66qmos
dWl0l22gQjHsYQv3aRctuc9ciEv17zY7ee0xqcPSO162ofQ7raQIEYLkBQrwFcPBsa6Bl9HpS6Ip
RHCH/VB4whwNtrFCDyBqz+02d4XplDGKqwWmyvSDkW97sA2adNPHe9ulwZK/fEKnlUAh/nSjqeWW
Bp0Kj5nXDvKSMBoJ+hQ6U7G6SM23EiW4+eI1eUaXBSAKP39YqiRMY/eqoIrxPKkrrKQIjm7Cp/t4
hBSn2HsWmJzvS/2WqJDpkoUSHCD250OJkccByzv1IWZe4g0GDQu9C5zktm22tH6eMIedXmHQJI2u
pv6RZSA52PmfetC4fCoJDCicZVPwFRsUm7PDC/GokFv0mrBXRxU2pP64kiFY00Kn3CaohfJHU2Jt
yvLNHX4My9aIfrb2tlVNkko/3kqcYNVeiwe9i6CSbX8j7N0wvzr+lbIKIU0kXTCYgwITpX+Rf9Bj
Bakr/u16RsOpfUsihQ9KPX0lQLDabCd22rgQ0A37vDyBkgnkJpfPrSzA4o0O9kQe09EYPv/4GBrV
Ei9GxLNYXT02yXDyCeAgy5iR04DBkttYx2IA0+5VG0Nln+h/OLu2HTl1YPtFSBhjwK/Q15npuU8y
yQvKFQyYmwEDX38WOTpndzOoUaJo74e9pVTblMvlqlVrATbmATsE7O4HMVerz3vG8x4Bw3l23Seg
k3rrNl17xi7tIAXLOMXkuYX5opkjQK7HKKuYTsfL2oRg+InYCOU7ur++iwueMCn8gTMBc7weWk2X
u6jAMWwIDzrpJuZBQdYSmj542NaoiqaDOAvqF1Zm90bHK7dvHVjBUPtjWYIFtcp2oLh/UahbOyhc
X1/Uwt5B44aCfWLiiAGx9OWi4ibLbK+flNjbeFvU6gdt+sAxzJU69aIZiqojdK4hxjlP/13QJYMe
ACrXXVK+5x1w7KR+5GtsGktwedQ2J1pxOBt8bvoZZ2m5KxzJ7Bj606GXs61Xpcmz6cTvYxolW0Hb
OxmW92nifC4AAvS70TmFkaS+2YyV34cVP6aKrbHKLH1PC8LJE/ALEiJzAoGuszA/XEEeegJOal6M
ft44xHeR7wYQUIr9xFkjYFs0OfH9YMQe+z3nsYt7N4J0oJRB3+94exOyGv98HSCLWq7h8pdqtJC7
+8/WLJmyhdMljg1bAyhZZXzIu8RXIjDH+2bcUPo0gE6gNrbXndZaiCsXVmde60AxvVB9BnoCmU78
LL2bnCxSqK9h6A0nrxH0gYQO+xXq3it3UdNCOTNzzPAYmaR70kOWo69gkQqNzt48ctLVXaBqhd5d
SVsCMU+Dkx+xipytFhECSwPcde9nFi0PYSqitzi3h2xTGU28E2HHVuq2C+Eas1g4kYAKYsx2DiCl
pNCGMREgjwyiavSl5UcQEsb2XrunvFtBCy6dzHNjs+RbR/Bco4UxTMRalq+N2vxFMMj83Boi+3L9
u63Zmn22QRhpUaWwRaPnxj6WZB+mwb+YmHCqQCrb7tz3rZJiHKLFccvY7z5/hOT7qqDV4iqQzk06
7JjAnk+vt7xIhK4RZEw27FNt+mgloJa5hjpaGoMGsAqa3lAzBTxtXs+wsja12j+7JQp/GOzvUf5D
ttmdhcG8dsh+1sQNiJ0ETKaHEZoxUSoer28mmT7I/DKik8YpbgbmsHk8TTOzITWdPhi0B7ZQjvls
ckPvGMeMQ5UlUJJm9otZe5lvmuK2Z8L44ibZsyStswVDirHycZcC2/nPmcLCWXiXrCRinGJpR2Nf
Q/ggHe9ZE5D0RvLX60tfijBYN8EcGS4nSBFcmsox5h6rNJEBBo8w8NBGYRDmeO+QIQ3x6lFGs9Zo
XbQIkiKooQImiOv40qLp5Tqlk8WE/mrIVqPrXo0HZ62HsmZmFrBDyMpqUsJMWtyHyaYMT20C91rj
Clj2Xki+oRXo4Bbi07c8+1atzlKhqlQGUeomu64s/IQnd8kwvPL2c5xnpzprg8oUn1vH2OXZeGTW
+/VPuOgtQO5ObBruBHa7/AVdpGRnM1xNjQ0lhk/wZb8v9rX4KddQNIsB+8zSLGeDICW0taZLsG7Y
hqfvcdz6aW/6Md48otXHMtQrVaClXBTeCT0dUP/jhpitzYiGrqbTBYiEuPdl2g+burXXgAxLkc6e
0hbAxcB99MElB2FD4DHHDlabJH3rMUVrjpvrX2kxg7Btc5r8gbKoOcffAqvq2pWBRNeMwDZ00w+f
Wm9Xj3ceOP6gAEHcjbs2GrwERoa8zX82Z4EkEiE0TjhsWpA8KiBHiEhWfuvoPQ13lbUZnYe4CgYE
OuO9soIMNBSFuWnk0SmOvFhLwRcUvjGsinYUhqInGqb5UeG5mh7t+DW6uI24z+xfYf9UJr4R+tp6
cUJ/jLYESjb1A0tvabEJMdha3bTtttRfMrEtkt31T7LkXED1/q9sCkT2Zu8pEkqjpkTJoO36zjen
BLUpC7UyhLUUiGwgHiEFD98Ct9bl8eR9gSQ9a2XAzF+jei8dFyR4Hgbp/wFdicsapLPcRm0RRb9L
Q22qVM9sLYG8PnJ871E8emtD1EsnBcEOsECIhoK6Zxa8lfCKFsM4MsgHdnBZdXILcjCIWknWpp2f
38dgXcVrCcQoEwXL5VJ0mhVRxoHF0irnwh81MR86cNzd1GYlN7RuzKeutdobOTSmEwwyzj9fd43F
ddLpa6E9SPHn8gdAt0mMTosfYFTHqPtihnu59rmWgikm8/7fxPT/zy6OqqQDXnYwUckYR+BudLZi
3ESdCfCbB5rC7T+sCLQkeNZjV/Hn0hytUqq8ejLXWYEt+Snu2XYQ4/N1M4urOjMzu3bbCsCFpoK3
g4oP/NRuXfu58dlRr9w4lqtg3+lv++AnZ9ZmfmJFwhptDWt42DfZ+wgeqVi+4e6Ny8+Nty0K0/d+
mdUR/Iv+9XX+yX6vmZ7dheaowroYsJ9lvLfMm67exvyUG4Gs9lG28apsX5s3Tln7yv4RetvY/hLX
x7B9FGs8/EvxBe/uic3dZZjNnX1YVgHZyjzsgZFM6O1DWWxE9ImPK4+1pROBhA10kRCXx7tjdiK4
zqqBQAcCSt9kX/dk56l4O4R0xU0Xr0nIv2HK2IKyFLokl34aMadTup4uiQEUOlupY/bb6Oo29YfQ
SsIdF224BZds85whZXWDLkevFG8CGTcrN/bSiqHeBo78iWABtb3LX0KSpnXDtIMr6x2nX3Ppm8Ya
0HrpuJzbmDlwClReFY/T5RBtRtdPrYOVgbSy2IFtwPkHAC8GqlH9gqba9BFnW9uCIhSXIRZUj7ge
Wivxkzb5h8B5bmOecUijRzIKG6GH0SJoP5KjpeLvrlT/Uv05tzRzSLQaXCPKcd1lr6q4d5qHfjyZ
yYN4uX7QF7/Q2abNwrT0dAVEN75QmL5EyvYz6EfbGwisjfYeWfdKWFn0Obzo8SBDPv9BD7NmjdNk
ZBr4Ybdess+sJ2eNKmEpXoBN9f9M/DmAZ/eONdC60tW0b/rzqH9aakPqQK6NgS3lVudWZlHJElZK
W42FNFDEtlrlg8Hi+odZ2iogPDHkDPVVE2SCl8eTpSVKjowgFaF3DOOmEqDTtVL4Uh7ypxJuIrqi
SDU7nrzH9JlC8xFNEdQV9yPGMSXePFYZ+X25b/J0k+jt9WUtBsBzm7OLxclT4iAKIp5Ho2/nd01U
Y5T21pQ7PQQqugd3BiBz141OezW7zLxJJNdk1ISc3/wOMZooqYGKxzsB4OduoiuTv5IBndX6O11j
P/hTUrg0xsCdO9X70M3FnOAsDLEoa3O3wyxmy9CbxhSk43X+kG4714Ei3k8PBH+avZdk8HkUI0/e
pYP0U/6bJuNJokTUqoPd33H3pTGPjvcctTmUSLONC76dNdTnx32ZfiqHOja+P4MQ+qWPmYIP5Sjx
UzO1FfqZyC94vHUm3ij9r+tf4MN5AfHupEiKuGyC9mL+BFUc3LcqdjIokkIvvhrtxk+zcU339MOZ
maxwNpVcEWE+fGcMvJdOLtCewJz7eKMK9dZzC6JwufP298uBFKUFJnuKDtK8ptfRJkz5iGzBjKNv
EuWy0YqC6yY+BGasZeLxQt0fXSoyB4jkjUEzVD1Q0C2/DPSlGUF13fskivxcfGLO9rq1pZ1DRRXP
OExxWO6cGYDm5ZCOrEabStSfGInuvLj+xKM1Rr8FN0CCPk3nmpi94vMuLIGymJBRgezHpJ/dQT0p
ZLbXV7JkwmIEc3hT0PzwTDR73fYcRyqIy9YJwFHaINKs0WB9ODgY8LNxtPEeBUn+h/J0LTBoDI4A
GZAMKbh+pXkTROzZsGkw0pXG8ocLDbYYXAHcIPYkfzo7pCKUHR8yG3vmoYjw2yAbOT62/afr27Zk
xQH7DcgzGEqXfHKQs2tzYBrFr4JN5Zv+KaHfMal0KnMPCorjSjD+WI3GgsAsjnrUdERRnrg0VdmR
I3MXpmowNvftTUfRjTnw4mDYt4QF/bh1UCxJ9JfEvQVo6e/XiYc9WngMTRmQxlwa5y14SstO5iDi
LoLY3bveEe9JHy2NFUNLfgj1JDggkNOYXZ5lCB6FXC0fYAgArwA65vd9ZD9dX8uyCaS76EdaYDmd
rcUqzDq2QV8I4djoWCqNmcmu/HHdxpJfTChivL3wTsAE7eV+RTHUNCC2mqOJ9d1DOcv9UkO02Pxr
ETn4BD6JCc+Dp+OxNzPTJqnmTo3dsm+Lip+k7W4wa7/yTRai3IWVWbKLdoemRMBKXWJoX9QQK7B/
ylyu9FsW9wzvkInXH7XQ+fBJI1jCiw5mIuddQB0yC/1KbVaH9z+OxU2b9v92cBldblrpNAVLNOxk
udoY1X7sv9LiZowtP3YgicrvC1QnqiBboypauJou7M5c26p4FnXhZNduthhVC/KO+0nmbbve9m36
bKJO8NdeCBJhwoBxALkPqmaXK837UDR9A90WxC7wkhW+aLQf0k/h2iDewqe7MDQdubMw6ACUT+gA
Q4pm8sUV1DqivVvcDnX5NQXd9Mq6FnaSoy0FKAVzMTg+RxW0BkbGCUWQUGX6CbxmmyZqWx9zWH5i
5ieKolxoWys2l5YIUSS8j5FbeB8KKqlLwIictHlAewckZ53fxRueQ96hWqkML5w2RPg/3M/TtTKv
copO15XnInSgRn/jyTz2HYJeAHXXOF6WVoTk1YXoPdTqULu9/Gh8MMtOp1jRgHe/gBYvf6KQRKnp
ys4tLujMzsw5YtOwnU50iIWhuxckCixXblI17q47+9IFyc/XM7uL+zBGpUpiPeGYb9J0BEniTrlb
ZwhK5wba6j2YfStjozC82Y63gv4tyGd6K2HYER6CRJrN+wY5WISnafI84BgjIEa6tQZ7S6zi+foy
F3KoczPzgYXQbklmZDATxXgGhV81rV5ss9g0FjkU5ZozLlqbLuKphIgm4qwZIvqqN7Q3YlFwC7Ms
bk37uxC/ok5tYrx+ri9t4WIGyzO6QOgHMdueOyQxlAm0EJZGRf5oSHrnVt+uW1h0xTMLM1eszKGO
JIcFN+mCPOr8kTTPUKhYccXFhTAGjgSo7yBxn+1aI/JBdpDfCZQXPZlu/0LF2vjcdDgvnst/XuZQ
aHLwAuWQCbg8vIXAf5YFg7P34XM44aqKVxfFDrv0vZc834Lr0rVP7i8ThPy5bPbX93EpdECBB7TC
U4pjzTnqc1tVIRtAop54DwlqUbn+IdptaI4roWMp0NNJuQ3L9ECLPzvSNZOaWAKQpIS6J6CiN33h
+OGQ+pxn+84jvpBrVxlZXBsKEBwfkLuQGbrc2QxKibm27RzskvSzHfVHBypyX92M3pYNO+WtcoLR
jl+d2n0Wutc+S2NyrG1t3oSyOjK7pruyqaQfEfp2fdc/dhfw0YFGQVo8daBAV37509D/Qt0REhlB
VSmfxdTXju07Hbopuk+OVhHumAa1lFG1PkvSgAAxw/JTiomPDrD1rtJ+xX6zam2g7UM9DD8L1zme
vwyH1pqXbuD/oU5iJNR5427QK8XSf6el2hfkLR8DoziVcnN9J5bOscuA28Tlz6GNPvP+0jUadM6z
PCCVTA6VmdlBSuP+VNDM+RdTWCCyJw7exPlZtj2hwpxjcUU9nviApnRvvjqufrm+oo/gTdhwYQVI
XnQ4PoCN0PB0pDllpSOkQN00fusacVLdryH8SbU+enET+6w1A/RyX4jotwz06BvDMqEt05KVhH/p
g4KhHPuKPjhjc8R0XTKixRDiqamJT1UAwsOo2kF2IgQkb+CvbbwSMJfOHBjYoYqKqxNk7PN3DHhq
hVNH8CAr8sP2u+vu8nIMxBo+bnFhZ3ZmLxmvcmPDKwyU7bu3pn/s8qPJMG6F9hg/kXJX6n/I5UDk
COauKUyjv3J5YAWipBHqGAfWA7c4quuGoX1Vk5UwuXQczs1M23uWfttNkygCVVAQDD1qt/AbDFp4
a5iwpViM0IPPNAVGa978xjmQkrcCZ66/D+OTrMF47R64uWvybbymwb24ojNjsw8Vm3WhZJbgerNN
v6puLbFXoKy8fuaWkpvzFc0ifaoiBSQbVjTUO8NtgxyDhHFx14g3q/sXB/9vPXPVxg7DdzqLYCoi
X0rv0KdPtfVarWmRLh6jMyuz+8HhOu0VgxXuHXn5eSgfgDXv9Mrlv3iIUNKAH+ANhtGrmbdFWZcI
icdeRKMNb3+ZlkC19bOrQOJgiB2hZuANa4nokkNMVFocwjR4Fs0jvkgKS9YuHAJZ/JZnlZ/U0dZb
o4f7MyI/T6vOzcwSxIaAL8fgMGOgXP7WpqwD5lmJJtl2zB1ebEwGhjuQU+fMB0SklZuS8O4brmS9
GTiJMMTndZkRICUgxbNnGc2nviViAjMp7gIyXcPVhhhIJ14X7nc5jPy5c+qsRMGBeC9JmPCn3gEr
TydD9aXC34JuLJAb71kFJd4mLqJ0Fxl216DZBP4MP27Q73qqNQpqG9xNCiSuSQUSboua6U7HPc23
Wmtb7VyVOSCtHelG1W75WIbVCIHSJKszvy0bN3B7Vu4q4BZk1GDOVdlFnvl93JbcH9AXvOd1Q0bf
cfr8pwFp0PfBTBvhCxcQRh/8JHhV9faIlFpVURvYSWk5N2nn0o3lRuaLrro+ObX24DySWPJ+C9IF
HW3d3soeQHzcboBbjhw/tjGHZmfAMGHW1gw/xSXv3VMs8VwMEk3dB1LL+hhHtbvrkw5Be7DLxNzb
OYfKGx8S900nVdT4bdtle1I3xU7aXpnvEt4odBuFrW+Biuy/hWactIHujRJSQ1aZrSQMS4fw3IVm
Mb8e9Qj5PhwPia6ZCu/b8NlFbclLX69Hr48tQWQMaEJNpMQoE0Ca6vIcqsS0YzLVMYf+IS8OIM1L
zN1QvYGU1i+T29A9UuNw3ebiKTwzObtoeq9Tbm6g8FIDhlxaVYwqSPkUleOX63YW9xB9R/SjAVvD
mb9cGlfV2OUZ7DR9fdDA/hdV8pZQ57ls9crnWt7G/2zNO9/9kEO4d6o4j86BeN/N4amxRTB43+xy
O45blUIqfU0LZuGRMcGq0TdyUE/H/MgsUgPhEdUACKMWyE9R9VjoU93/iOJvQxEkbDfgwIpXnHMf
U61W2fiFtRHpe5N9v77NHyP55a+wLrcZU0he2MT4FV0KpGP4Ug/pJjf7IIw3uvwci0ColXfrRweC
RcomVPJELDxfd84w1yriJocqAQvKytjZwjvqcM3MQo0XdvAgQTfZQVdz3pgLdeeU2VjgJtTOi82h
8dvF9aGJ+Y1D0SyWVqqDmOKR14j6KAqIY4GT2/t715p+hTMxKOOxhhHEy/0NCTDKJEVOL6tPgv9K
48GnNXbV+GLIb91wjzHiYVxr1Sxu8ZlR+9KoKcMsqm181J6Nh4Q4703c7oraXskCFs4NFjd1HVBO
x8zZvAJhokcYFiBTBQU7mAXlfc1fJW5++eBB96LeSnWS4RpY+GNcmGyiczhtKe7B2bGBck7L2xru
o+SvWqWgLL8PwwFYwl/XD8biHp7ZmR2MkPNiyFysrVY3Rfa9kVuin66bmD7DZaZxuZSZb9SQ0AFM
BUtp6qfRLPweBOLXLaxt1swRPEu5LM6xiBRoakTtYyq8JxccvpirWTG1GEjO9mvaz7MHiCy9BF0V
LCb3Hgz3p6Ecf+xBHhb6IbnTJPQV6HT+fnU4URM6H1Ig0GW4NMlp1fbaQ7XXamxI7jwM4j7vxI6u
8aosucKZnfk4mo4VHcwYdmKS30K2Zts42WbMopVYsWZm7tl91tmtCTMtyEU4xo1iWW9KuQY7/ziY
AoERRCLXgWbsRLg7swOIVylMDxXQUugRfRMd2jsLFH2D36cNlScMXaF+5VXGvTBFt6X1kH/1tOxu
LTUpQOoa+J/rH3Jx5We/yLr8kC6tbSTS+EVe2L0UIfmpXHvjFi/XrSx56Pm6Z8eN5GoshxD76+rP
vCmhWocB1OoJsIPYHJGcvaN/ft3i4ro8vJRREpvSi5nFqBRpGVsoAgvhhbukMtlNQbsUTcZsjSB8
KZZgamrC1AA7iXTwcguh79ZExWSqbeldHRaPIneC66tZDPdoS03eA5FXSJ1f2ojDNGlGE52AClz8
UY1h+oNlHppuB942wh8tJ/abdmXOZymCYfsAhkfdE0nSzKZhcMgq9Cj/sj7yXdIE2TgcpW1vnbxZ
+VofqxsgYEEhe4K6wdoc0+WmvKpHYeVo7Ul/NDZjF/nE+VJbp1zf5PXb9d1cXNiZtVl5w5W6GaWE
tRj1Lg9642aDyoPyizW+nMXzjnsSuSZKtDj1szBpjHWm8mldAzNB1NzsKJcbAeRlo4wgcclGD5+B
4g6Gqj+FmbsLk2HFc5bWih+A+hdgWZP3XDqOlEUJSSxcQzHeoaH80XrxRgJ9b3Kx8g0/1nMQqFE/
RTsTArofcHmjl/JSTA12odQJJfJ4H0qv3TQDaGH5OKDJzmLr9fqXXDrlAAES3EOwiKz2cnVlx0su
TMB/IweCW7XMVBBVOty2Jfl13dJSBJvgeWAqmAQx5+x0Rg4lAm7IAv1F2r2bw6hr6BwTF3JXyva+
Fc6gHpiINIBbaE/iOYi8dGWDF9Nq18EGm2BSmbSzL1fLROdEfeqiGJ6HPqUa7dyXivt9/pUNDyJ9
KO0Hx9mPVbO7vvbFXXZQ9YEQLOpHc4w68dzWjrSDZMn4ZtiQFMIrPo9W3iYLJXiCTALQYdS+XQxt
zsKNU4fSYsCSBq4V+/WwL4rHPnlyJGo/+9g5mOrOsnajsAONPIN8keZKDrD0hT2gC2z4EyBy83CH
2SIvBypyAiY9dJ7eTYjb5pF5dzQ56l74rluv3L1LUQ/dNbBB2Tg6WPfl9/TwNYnKsOLe+zYSPEwe
JcDsCkRUbr+J1Brp68IBRSDAs28KSOiOzkKBVRUlZrOqCfrtVbfVYHtQiatj0CrbidhSFJn2TeOp
cGWVC8gAXP3o3QC5BlZb4LEul1kkVptJCbv5sOvtB838jreYL+7w8IWmyomzoPV+e+ijoUGxIeyv
idin8SpgRDGvislCHN9L+yHYWAzdgOpIWjda/LCrpzj6ef2ELAX6Mxt0jmoaXBYyp4YNxe0ny2p9
CWWD3vyRsPQOiIQDeupfm2j4gvqmb7XkWKZr9KMLznTxC2bBAWUcpMYefkEBRWAOvjSl7sG2c+s0
/YYBZTeIZC0eTSdy9ohCs+yPeAQGAj8AnKqMpu1I7CIwymh09gbT9Xs7RuEkAaib5xjl26fKNJjc
WQwyr37I3Ci6I5GdHtyy6OiuzWzzJuGeXhsTWkjJwNJL0RRlwG/jeXz5yZ2+K/piKjCwhO2N0duV
Yg0FtWgCZwkDCKDL+CDd0zkyHdwBwRi8WsfKQtUXqIzrXrVwdxMMWk8Ck9OL4cMbvx0qPrYMrwUp
D1YVQcXvrhaWz+Nw5VMuWUKlb+KkQ2z4ADB1iiRLrQgRXiQa1d5oU/AbVjxF1r/YQY4H6gpKppbr
5XfxMs9WuAPwXaR5S8wfZlUdVI9Im7A1npbFI2mjJ46GI+gEUSW5tGUZtLRjN53o9e5D/YZ6jG/G
B5KlkFJ5MIo3p71t2Y3s3mJnBfy8dBTPLc/yyy63ahHXyErM4eRWJ5IfLWIEjN678RsZD9edZCkr
ANB+Qgm5eOp8EF1K7DiSg1kUQcntO7uwnofulXflNoqKXZk0fkP1yTTTO8/wbhQJv1w3v7RWoHgh
oeBO5eI/X+Gs9iDahrUQlptubf5pYLFvFRRq0R4E2Mx3OOttE62xVC2vGJmIM9XdMW00O91GP9A4
jLDiPmWvPQY9jYFsetKkQepEdw7RmFyB4mpJAxb+lPba2MFSpgLZKTwr0SsHAmd+odAwJm7X4LQU
6s4rkcsfPa3QZB6A/z54fOvxPQ93GVjoEpQBd+ka+dzSa5A4UGKd2DqQ+M5Hg2ouQtVCLj3QyZGg
EdUAGGAbv2PEBsc4ZMPRDk/QPPr7Lw3gLugY/gAT5pB+II+jKp4uGMygJ3dpU0uI+DTliUtQr7fi
3k3Cb13Km5Um/lJownQMOAowuoCq/fxeo3WeCaspArui0CnOfddBsgvkj4mBj+srXEiQwASB1ip4
fIGDno+5hqVdm26B2biO/YA4yB6cdpsG70Le1EcXJPnXrS19RbwnAGyBKZRw/3Qpzo5Om4Xgeed4
UiD1efkjYW1B6MRMt8Sr9lo9dtwMujbcRWhDXje9sKcXlmeh0SigdqOnx4wKH3WYBE0O2FIW7ai7
xne6FIVhCpfXpHYJd53luMYwYuxFIj40I72x0YvFzX8XG9GGlvU2lbYvy3hXeM+jE9+O2tkrc606
urhY10J4QrESh3YWLfJRVFacY7Gj8RUQMmUov2yeFbrM1zd1IRJiNAS9BrAAUrSfZyttPTSNcSaR
5pL2pva6LUJ14FTkh5E3B0P2xyxcE9tYgKRNUlC4UNHLwuNp/maxS9cF7S9spuLIwPfCbki0r7MD
3p65d4jHjXQ/M+Mu5zsreYNYlA/lXOY+tH/Noou8Gg8KkKjg9rahbHp517aU97Ex4HckqC6ke5u+
uuzk1SFa8bc8WxPnWPyi/1ljsxGCrh8qgUY7dhrCBI35GbWGTd/bfrkW8pYCAooZ2F9U3CYOyctl
hZk16LYd8eg3mwDoCjRb2ueclLcxTZ97Xj9d96DFw4LgY2EUDHN0aLRc2lNmbwq8FYuA8AEwvhKy
HLu0NX27PIEIB0y+oXgO80/CA8mdeL1ufCGfRaXqP9vWpW0IeBOzRtMcuMUIWPHkjsRruNXpBMze
C4BNAjOI2gfYTOf1C0h9lbEXgkoyM7ytBxQAMwdkgeJ4fSVL9zPQXhOWD6OsE2blcimsxbC73aCZ
q2pe7EUU2/5oy+hJehHfdKzP9nFbnBLXgXGAaNRgJ34cDUgMI/YGevXm2BVyWEnm/1xU89UDN/pH
3AVzfnPAgByQNCQtPm6NSn6XEV9DybpiPzGXeWub0yw7ArD9jQvHL1m9t9s6ALf6QcjH2nMOKWv8
EL3TxBG3oefsY8sApH6tw7e8dYy64O9Ahcqez6x0qk2igcML8g5i8slNm74noQ8oCbiK3xK7PNri
nSjqW45+tWS2S5Lar821aY8lR4F7gCUbzxEkt7NQig9CRIq2XCAoBnWETfoDwMhApqt6JVVftoR3
j/dnXPFPqnl2B6N+V2Xt9IRNbOvgkfigumzrZO7+uksuRSx0atF5Z6gEY2z90iN7kxoJBlWh7AMs
SqkOIv0pMFJsr1EVLEaQCTyN5wC4kz6UKfMBY1xNguHoogpDaxtD52fHzLpBImF0b503uJ9JS8hB
xm55p1xF7jynJrd2XoJUj/BoLaJNoXju9HwqvwDIiknQeYEWIs0WZZNUhar9TtyFxc/W+G01Wxe0
yda+yvfZ2jlb2upzi7PcZojLWvFJNDPJv1RmkFmoCw8Pmq41+pfuhnM7s0deKEOzUC3sGFa2Myqg
zngfGL06QmobSinxSvhYyi7Ozc08SNNY9EJjI7PmfazBAlC+aPFsGpsiLPyC7677K2FTuP/w4dA0
QJ9/Yq6aZxZjIhM3p7hjUQIBOFPWfV/vVaU8tcWRcW7qxqroNgKoejdArfqTWdbWo8H4QG8aV3bo
VZak3zkphbBHi0JJtLPHYXiyhsJ0AzpSmj0i+lT7Uue2exBh2n9LCeYLAjZEdBuPEcJg5EXprap4
ozcWhkZr8PN3RbztmVHfZGZhbMXktjS3QlD8tCb5yRtTHSyl02FjSm6ITRcnuRuoPvTumVElgA0S
r3ykkW2+VhbJ3pkpQcdlEG9Elq/MyAxsQUKMIhZNcmylpshbBw6ONkzR4Td47X3nhpT5mWlE30gt
yg2qnvULraguN0Nb6W2bNOZXzC7grNumcDAZJKPY2bG4sm4iDdlgvyl1kwVSaRbvlQQwACDGiVWC
ZPY0l2UeeGWB2LPJWmv0edkD35H0eYXQBKb7G53GHNyFUeL9LKDIEQyty3+nUUmOknKxR5Vg2PAM
w1g3ANWD66kBWZ9fFdhkP1LJkGyg2NcGwA9CebA1bfmrKof25Iy8UOCyTMIWpLIt6DSgzMJ+Sx42
34hoBi9II1X/aBXJXwooR4U+qwZv03gG/50xbO+zW7jRPWQ0zCSIhqzAcIQ93tkgN952dQohBYJr
P9fc23d5aPWYc2+OsmmTm1Hr/IhCl3U0G5TBq77UwrfyGHK3tYKHGTVglDeMDeiO56zwtpbRiWgD
AsccdHRdeDKt0qgPQ07caJNapnGSLXzXHwqreLfqASCYEHhBO6iHsao2GrJrxVPZJ/GtUw/UDqpy
rDC+01fVJFNWKLbt0zjaJbFW9wYbyYtd92IECBqi7L5FC4s8lqzLy22rSRudjKamd7221JYiCf6O
ofdqD4INAFRLeIZceWIshvdp0gN9NkRUOp84rusG3iOhaJyAYi209nF1svSXVNzT1M+TAy1+1+Nm
oHeOtzoAvxAQ8KpBjQdjnxOP+yyuFl3DK5UiM8Ck8B3mxO5Z9DOF+gc4X/YWzA2626ELfltJ4asM
KHi7WAlKCyEQrFnA8gNRBjbveR8hN8xRxk5bAKRBfCvYs7tW2ziVJvgf1qT4FqI7UmH0M/EvpOLz
8JeVypaDi7ygSBUYGVCyDsEukWK0kVsZKrFuTdNbTBck5UqcXzKMqSdMMWKAjX0g6SBGxhRpDNS2
WgB+70vpoJ96GMLXkIoVb1raT1RVwE5oQb8DUf4yKSkHjXhdATUdKht1tMoubojZt5kPnluQKCF8
tZsxImnuj62j1+htFjIvdDI9AGFQ2wE7+8x6QwclRg3rNpSgldniIguPmVjTwFxIB0AViCl9G08C
gBnmZlCK9Mq4RDpAmm3NDpCiwI396q49FZfSe0AlkK9iJ1EBmHvn4PQlLSOBeT/s1XuFPi2KcQPG
iYIGmHQIpDoRfkWcpAOQ3NoOHX/AJfc17Nqu8rMoSu/yiLi3ser4IY6ceBuGZXQbC21siZ11KFoo
Jw03aaPRF80c0IVbdRevjegsFaWwW4D5WxP0F/jfS6fgnciZ2ULSunRQLYj/h7TzWI4badr1FSEC
3mzRaEdPSiQlbRASOYL3Hld/Huj836gbRDRCmoVWjFB2FcpkZb5mtP043cbjN19Jbcn/BolGjp1E
lVaW/dJqOA07+0xRlSZyGRK20bptnnxWhmEfr1kCTr99ltOgr6LqAK8mKM08Ga1jpRpakeS4pU7t
Kf595DUrKgprIablePqeyEo2tkeIJIn4wq7/KNfBn79Zph41TSH0S6cK9HmMshCNNq7wkjLF/Cmt
hO+eG+9wF1jJ3aeM8sNsnYSZFQSaIC712iQM9ul5fJ9BT/CD29CyY2urtK+Jvr+ccy6cfAyLIcFq
1dH7nS2BpKB6mGgVgveD72RZfR+Oxrbu1Su5dh0jGVZuk8VwCF1M5NapuzYLF456oTcS+btLtVUa
461W6FAh0PVS/Nt8zS5p4axV6UH/G222LqBg9EI4EK0U7seusmX5vYpua23n06FJ1w6jpU8HUQMK
ITsYpafZClEjJDj9brJ10f9Rja1l7PvuZxx+tjrXKZr3Xl1rsS9NJmIQAJwskHCUqM6XpKr01M29
qABtBzcyc3N7jNXebqJwM/jGsGn05sfl1bJwYFAdIIeFHD/lQ7PPl/h9ZmWTTkOWARXr9XvP0/Yy
2bF9Oc7SyEgPFd7t6CB/kBgyh8EI2Gtga6ttO14jMGpDofFLksM13udyKHppnL6IQswxtYqLusEY
A6Ayyi+ZKAJHex7A9eXuYVir1y4tEB0S2f+FmsNq9SAij5JAqUPjksu7Ti8cedQ3BrsvNr8nlVOv
ya8spa58sN8hZ0skaFKUbHpCGljsFfmzRd4m9slWFaIHUKh2NlFs6XZNVhfiPrasTefKKxijhWRg
gk2hq2+RdNBSOl+mtCrbMhyZ4Ri71AD5aksob2tBPJpApi+vm7VQ04FwchHEQisrwqQNVPTFwSw0
RyBxrfsI2t7KlbN0tADJh2yBExtfdLYTlH6wSnMAfhq26dbFp8CRheyT0Hfb0Ei2Zixs+z5buYKW
rrnTmLPjzPBC3W9DYsY426elQoXw0+X5W9rfBpoDKnVI0BXzzeCC61OrAdxirrkoLsZo2gO4M1cE
dBfn7neU+T5IoaK1YwcueWwsihXCSxBZdxN8VzAwPvLUfeutmaEtbb2Tgc1r/FmdS/oYAbjW/Vc9
fjDdn3J/DKrtGD/4ySe9/efyPC6uw5MRzm7xsA5kMZjC+e6t2SNYth3Ll1Wx/sX1cBJFOV/tgUY3
UZnmsTToXHQhBfXIV1Z279L5eDpz04842VIZfR+pswgC49qW+4PUvJfqoxa86dr2LyZt0q4DLGdy
7s+G04RNbUgZk9bSFAjF2lGCA75JlvtyOc7i8juJMxtRWFkNzWhGpEzLrYnezFzcdFK4i2Lrq+aq
V3kU/c1pcRJydloYaaeF40jIpKYw6jq+/1QN6GfSQtTe/Hatyb24/KAqQ7UDqEFX6/ybDV5lxrIx
HU6eYMftXQ4SrQ0etWitZbC4OIBCTJQ+xMvm22p020EWEwJV8auW3ArxDr7yJrW2BfWkv/hqJ6Fm
WyqlJGf0CqEG4UaMZFtOmm0cX3nURqLoRlvrKy/urZNws8WoBIovWuU0hWKxi3z32uvW/MQ/elKg
NEHB4d/Zmy3EJLCSQG2m2Ru+pfrTgKW439vmcFUj7z/uoOshbhjnhzo8YA230YPnznrS64cBybZK
+Hx5fhdThdNfM1uj4EURiVf5NThjNeU13TzbADHaVp6d69cWKZgs7orq2k+3q1oYvzo+82cPEBB8
A9HDgL84y1MEHZMosxrQPjDlrxEy5nLR3QkNuYkU7Qcrs8e0dPryW2rFkK/dNdfC5fgUZdD9IE8B
2H6+Y1p6ol0gwPRoJP2oKC0OZrGdNs+i3tpqoqA3Ce03cb+revlFFVdOh6X+HxhZKP708SfRutno
M6VpQZEy+rZ77VLdceXSGcxJCr14cS35SJl3m/cRS6Pfelr0hert1tXrmzJZtSZZOjpOf8psmwGo
xWSmZiJSC5K7vxWtf3iZiYV3WFlu05jmX/w00GzGazMRJzoWqZpB+hu9KCbmAbldZZ/1tsHLcV9Q
fQlpG/hrPaSlastkdjIRVGFnoFR5/rGBFURtYTHdnpLZSg5k5F0RHxNpG2IEEYX3/nCX/AUG8yzm
dCmdXKOjys5qCmIWFPKLrRwMSuzoYdIBHAn6r1AquqfLM7x0zZ2OckqJTiL6Y5AnrUREhCtD4TrK
EWTIbL/fKOJtGK9VqqfT4ePn/N+cQpY4j+ZKxRDKOZ/TSLOrIKsOOZB2w/rn8piW7pvfY/qIZRhL
wMvTmIa+2WRuQTaCQV7wKbEY5rjW1Fw8ErFhg8hGAcu05gCbWJb0rMEOaaP5GPCMG1F81NTYzo3P
pv4DzG6cDXagfsnc+yZd2R/L+/Df0HO0TdULWmQOhK6LftfJu6RpnASDsOAvJBUmU6lfWCZOnw/d
DaPsIUzJREqyF9/dlcNG9m5lsbMl5SoOHWPcjKv2yIub/yTmbDcY4xinUkZMndJBZOxikfowtf5w
J2jXOvKk7lYXnED6fnn5LJEizsY62xNBawpNLBE3TdpNaR3L+k7TOdyxe7wB0SkKtUNVz892jWy7
+toeWfymAMrBNE2mT8rshpXoBII8BB8fZ+Vz04WPQddtOv8lFta0pRZ340mk6Zec7P26b2PUrYmU
ubGT+76jQBPOhXR7eT6XBkT9mNWjAD9FxfY8TCa1PcAduIqxAP3BCEOIfR7naKqq3yKpWXn+LkYD
uYkXBP/UeRvOLMpEEkSoQoIM0d9VQIj6m0QoHtGH3Fwe2NL8wR38N9RsfSq5HCP0QyhfgJIcKTXN
Z+jeTq5r+8uRfhVY5wfnaajZHBpa6rdtQqgsva7kb7L1oOd3TXHj528RfqrjN1F6kdyD3L5m0RMy
VNaaoevSmXryA355lZ2sFZqwekVLmdQne0+SK9G8mSwmTfkhCda6T0tX0mmoWZ7TFq5aWSDkN9Vo
/Iz8lygN7ExvnVxg4YBIbdV4ZXoXPySFSuCRYL8+qK8LoS5EVevyIVPtCLr4ucl9p2j/gskB0vZ3
mFnWpJg+PTSVMGSR13Wm7kZCBL12ANu3Ygi2MIfwqtFC1AFCw4uczSEWrf/3uQyrq7axq1pOJyY4
YXjGQ0hVzdHKHipbW5Ur+cTCiwgxN2iCJh1aiorTVJ+uEzTy/STxs42WBcKT0iTGJkH5aeWDTct9
th1oGtKJnXzxEJWabYexUNwsUXgYIx+iN44YoBaCotA3kwpHjCGQVK7wreWlcaHMT+Ue20psT2fj
KrKWimExwd5gFShQoOOmRSwXb7pGQ5VAO+ALsQ1k1Y404aigO2gY3larg309hnbpdVSuOsfVu+2o
G5/FTLJNM6aSGqHBFDl5am0iOXIuHxoLJ6GGYRqH4CQoQ8Xk/FMMPRZUfQ6oMa0q/DzJRkI7Dt+T
+vFynKW1pkF95R9clw82hUabClSx6Mf39V7DddL1jx4IRIRz1PpgsI//W7jZqZtJ5Sga4xTOe84s
35asu7C9993ntGvtVXn/pWcA0tbAArG7BTs+J9gmeRH0lahDY+6cGJ85q7bDSHIqGaivXWnHMbvN
1miZS19uku8G1MGR9KGL6MmN1vtxB9mhdGol3qTxP+nwuRPXeHILh/ovmfD/xZkdSAj+0l2Q2Eaa
eWgRANJtTVBtadzE+Sr6cXqpzbcsJ+tkoqHIvADmq9Hry1INiGVID736IPRIsbU2AnlN3SItv4Nw
n+U7ZJdQtN2ba6XWxc9ogFqbiK5TG3OaipNzKdGNUE+G/tcircW3qPhmaDu5Rd4S6yh0DZp93K/s
i6Uj4zTkbKH6tdunlc5X1KtyM47Wp0QRVk7bxQ94MqrZOejrytBpLSGEwr8pNMQaUSNty+BWi+LX
dlV7cqkAwhb/dxZ/iQSezKKsx1Vu1syiUXTvpX9v4FYS+949NbCrXGk+CZ65syhU1uqX6q9gTmfR
Z5ealVn1kFuM1q+OUbEtwh4k45PQvLvei+nfZPknydyWyudcXckpl14EZ5FnGyUQZDkdTCLjVeEI
JRo+tX+j6eF9qWfPVR7vhu4J4tte8FonCj8NyovUrqnnrU7+rBYSKfqQdTmTHxXvsfsIotGprU0S
3re/LBnSkbfYa7Xm9bt4FqFhjMUJwHhpftUOgyf2qUpUX3LS+pNRPbjdLkxXFvLSHYLA7f+izFVA
J3BjJmhE0VTu9IbbdTdKB1n7Jld22X2+fIMsZA8UBUTowVAyMcCZ7ZrAGFJI/xxFlgnxJtrr+ctg
CZ9KMbWhX+HhIdux5q90SFaCzp/qKoyj/890bzMna5819zrkQelr1EtvDC+w9XTl+p8O1NmBO8Hx
oDUg+UEmONstKMxZHgA8ciTpMUdkSi6PQ7vWgl9YHWdBZhtDS/TErRWCjP1DzSs9tpBoIAfTVi79
tcHM1n4gmBKIgimO+cMvO2rhrm3+uQkTAEYAftMb9Reb8vyOSAscNHGzYBHGGzV+oR9njttBQ2g0
X/s4i/MGcYnrnWLKB0ELSwZVnYmEyt37sf2n6D4Z3iet/vNXAAP6HWW6oU6O6zGioxQLRBEMCqWx
XZhb3d0WzVdPKWjhryy4pTsWMWcJWr/OHSHO9xWdbq+Sp3BGcl96PzqlwKf6RdcejfEgdduuQYZg
ZV0sXIAUaA0Dcjx4Giom5yMEdGyq8ZQMxlqNjStqNsY2A+xs3hRqsDK+pR1scAoCsCUlA0p4Hgv/
1kx2zQl3igFxFh0t6dnPvph9b2v126hsS07gywfV0ipheSBbRcIEfGd2UA2FHnthR0QNwKJQuxtB
RaNhdB0ZitJ/CjV/39NziLQimkIJ3Sbqo4MgvyrQ8sfMXOtjLI+KJ5SFRz09wVkqVnmym/eelm2G
uozfU9jiP8xcEr6A1M4/VYbs4rOcxd41IPz4Jh5H40YfZIwaJMnyj1FjZJlt9jjQI1KeSA0m0H7R
OqKStCv528KdBLxBlqwJ6ku7aTb7udb3FfQIMM20Yymu6tWDlrV2DDVMyXwE375e/gRLa3ny3oIJ
S86vWrOz1NObvM0r4vl1YUcZqi9fe9JxXXwwg7+grICYgj+Cxw2qo/PmhqCWWaNMYxuLUnrtZX/Y
ykZ+WyJY6wBOu8NQITgw+BVMx9Iz2kA3Y1Lm4Kn4Yb/6sQI9NARZrJW6+2Km4vAElEP6NAa9LG2U
Nq6/droSHWQ10X4WWmN9h73abqu2UUK7p+dzVNNK+8KO9wZbrxPzyQwjLdoLmdp1jl60vr8tWz16
1XwB+XpdqRx0dKSf3qhQ75AkT1p72CzcTPi/UC+mH0lNYu5n1no+dvUDVtKoxd5lXnYTpwpgGOPP
DzrURgBf0vdDI2gOeoe0aKIzHeXUwu0Yjocof6L2bUU/lG5l2S8cc5ymnN/GJFghf6AZpqmfqcHE
hytsCK35gDtbdVX2FFH7fZL5R77H5YW/lNkSEkocdHt47HNAkSmUZV7g5Qjp9KcY7TlpbakJ7DjZ
tH20i6yvWfbiKS9huiIqsMTRPg08xxj1eROJtUJgFW3JAkh9JTih9aC53+W4tYsOws2VVeyRiw0s
bIwfSuNL4H0ds7tqjVuw1N09+ymz26WvMcZpdH6KIJQbDZmtTqK/nTia+D00qo1SHuTkxhsdiOIe
giVgY9O/0JtELhszTSD/oLrmlGpDcWFfKQCkXYQyQu3e93VbzFZOuaUsgVuULQONdZLanB2rslHL
iatPSG+KZN0ulr+7yd6cFnK5C4erEv8h3ViVlZ46i7NseJKAxIsSGhm41Gkbn6RCbs5P6aIJMZ19
ldVb2YodTX/M5UdZ7h2/v6rULcCBy+t64QI5izldhCcxVQO5c9UEtynAuRljGP/D96lToMUxFDIg
/IBuLkdcXEWnw5zdrf3Qeb2hTiHLrZjtMnWfjPsJKSEZh1yq7SA/Wt4t1eC6wEfkMbdeLv+A5SFP
IgusIJ7Ms4/LAyOP2xgqpCje5plT1U9mTfd83IIYSTmyL0dbepczw/+Gmz+qoqCIclfiq4aiv1Hk
Q2bdDe2xKTZCgjMwhD5Xf8nFAw3nRH/vS3Ut/vKq+h1/tmkzdBcgrjNcbzxiK6QGrzkcO3EzBM++
cuhxZfbClZhL983pkGdZQhdwN8jTDMvyo9/+I453avPz8rQu3QCnIWZJdd628diLzKoPOz8DRSVK
Ow0QhJUc8NEqpy+7cgMspD5YEkOOhgSEkuMcISZ0ktWNCqD40bqCuyi2pm2VPwJ3b6x+s6VQ1FZR
KAJkrHxwILPKRHUHr8s3vfAtSx1tBEsVbRXYcv24BnxbyHShr09q1vB2UOCYLQ+11ky0pntoEwl9
+fSG9/g2DN/a4nD5gy2dqSiNUz/hbONxMk9CpFbUXWQLuMcaDQPk1FChiqmxilp9VWOBNlQiN0pv
iemNLphwdpOw6WKn8PpkpVGyOL0nv2Q6IE7OPPR2VbFVRIzK/f6xGt+y4EsNMmCI6I2Oa5fm4vxa
KIihw6Yiaj+bX1NTvBLZBpBBIxYrriGoDjrUXzLL+CLEAIYuz/JCNNIilD+g5CELNJe2EgOEbMws
LJCETF7NvG4PcmCW8KHz6LF1h/J4OdzCRgcJb0AB5DDVPjg/+V4bmIUFb0MMR9Nuigg0lyRj1lir
a+qTSyOjWYfHvIYMAtah5x8twH3Vwlio2EhKvvfLdJu27bEPjEPdVCsp11RymN3DQBogG/Bqxydv
3k5puo6mY0UoM6wPidHvfWNNmm9p4qCE0Phk40kflFpcXxALXcGnNqx5JmNs8o63FVYqo/HP5S+0
tO1QjMD3lAMF6sI8lSkouuV52RVgX0A+i801gIqt1brHXDT2Yl3eRXKBv2a+k1zzfSX2tLbnE2kg
NUvij8kxdZfzb0bXpgl9Yyw2sjtsa3fcZnWM4Fi704vyttN97vnKTgSEzhJtnw5+uFINWdjo00ek
eAUcFBW/2U1fNmkNtV4sNnmnwwvpB6QDuvaONo+/VUMhsUWjkbaXB730ZU9izq97ZDJYlK1UcDFh
r2R8E3kMpTFC0ZfDLG2HSeVWntQ6YBfNzrAECp9guPLEmLL2Yte/FZJ20MbyoCvS7nKopacPTjVc
RibnF5nMfOuVVqyOGuW4rJM3KXBKtVUdD3Qn1H4nEoG2NoWTtC8RWUXbevv/GH42VLMHLeYVhK+a
3tiiSA2hI+h2Xa6CLQmEYcNhft97wmAXoffD0MIb1yx/rPyIhSwKXqGCrSToCCrzs2McMuMITEEr
NnA+HnQcqKmt9DvLLb5Lg3wVusq+Abzd+JZnc3ysJOlLHxsiwSSAAoYPdu35PkrNcjBLyyg2vItu
u6p/Qi/1SfDEL8Vofb080KXlexLq13FycjcOQ26CZTEJVedwqoc0uQ9b3d/opbpWi106Zk3anAAA
mFe0z85HJQ+1qYDv5/KgIMqT7munam+XR/OrEDA/gSzwEAaQ1cnWd/bZEpQNxyGS88lTrVAdsbge
h/cmOsSxYqfVF7/Wr3XveciPbv+pkN5DK98U8a2Q75LxYKR7dQCMuc29Pf5anbJyeX78qhh786Sj
ZGKiPj6Xgax6zVOzFsa3BHsOf64m8TaD/BZaT5cnYTEOnpS4wE+ik3Pbld5qlZaeIJo+eLJrNCXC
juYVanqrNgOLkRgSXLJfDsCz894X8tLtApz+4K1jY/iESs/g3vfJ98sD+rhwoAr9qnBPwAMEgM4X
jtXjomm61JnqLtYxhcZAzHXdNSr70mDYCRTTf4nazvPVqhG0qvR5YbR5H1+Tlgq3WSnD8QXn6A1d
tdIH+bjxpiouLTZIolN1dbZSJRf9ktGl5FAaLvlTs9caY6Nna0pSS3OHivak+6nAS53TltFNUaI4
5fHdG4fEfZfjL5e/zXQYn284hgGxnLHA1iG7Pf82WJ+2g55AVE40JBptN0EIwr9G1swO1aPa/HM5
2vJofkeb/n5yWkmSGyhxRLSg07ajiHhrbDiXQ0xn64cBIW9hSapGX2W+SwtLGbwx430kNsqdEJtb
Kftq9U+G/CKPDfIlDU/AYk1H7XLQDxh0JTYLXat5AHbCoWp2vrYfkBnqk32gA0ah7JivsYQWlt9k
kcvdhmI09fbpF53MpNn7odX2CrWnqsBuYSeMohOtuk4tRAHsBT1EVyfWgjVb5G7fZYPXkPbGWuLo
WQ+ZV6AuEW7kIXwdQv1zm71oQuxE7iMMlzc87q8hi5SW4hTocF3+sJL88cue/Zjp7ydDrjqq4u6U
g1vWo4BXXF6jeRw4EVegXZuvaZNdt0A4rFHYxt1t3w8rx9jCZPAgpJ7M5QdTcM7UkXukl8OsL5AN
ND/zbvMQ1m+rTVTFaxncxzxYVul10sZFOBt57tm0Z7kUBLTlyk02YI7X4ppq56P4UBjem6Y391ER
GStIgoWNCcQS5QAgzvRv5q0ArcZUUy7rkgU83oBcu67TYnv5+y1MH/oEgLXhWbEv5w+bLtACM5Rl
VA6zz/nwFKf74c9xJZPcIrsCySKUWed7f9TMqHAjrdwgRuD0CJggsIs0svfn/rLEoQs+YdzQnJzP
VtDErdfFxClQE0fN3FUORXA0hd3lGVu40aZnoM71MkkJzrsmZcqDFJpjufGEGz19kovDiFXiGt9j
6buws/FFFEm6UMw931YWCnp9Yagle7uB4GcemtraBZ36x5UO5oylPIHloIcas4sm8tSEjiBzlozY
azwabmHD4zWpkf3FpJ3EmV0xQ4Iud+YTx02UnT+5EBj6MxJhqZ0NK3WHhVP/bEjTzJ4cSEGkKaHZ
EGpAVkDHqrbTLCcrUMyW2pdSf4tLTK7XBI4W6tPnEzmtmpOoQp0qY1sSdQT1g9qeJf8zSAiWcRBl
tqEeUczjkVzXMkj6I0Jll6d34aAAOIAJHCDPqb02O5pKqyrTMHVL+inhBpwOCOk//4AQMQ36kdw5
0gfD44S6ht5PDasUY5QBWJzxNYw/BeNKnrA0EFIe+DCKyWN5rg3RylGTZ2lQbYKihgi06UjjLk/V
wsYicfsdYfYOxh9iRAyQCLl11KrYFirAbn8zCo5UjqLJ4VScLYZCyZUOpdRqE7eYDdPmktZsNRfu
Is7r3xFmx4PQN2Jf5ETorIcg3gopqniglV07VVYaTUuRYL5QoET+HQTd9MVOFrbS9yxrRDY3Q3Jd
1tSfSCLes8Cp3cPlD7MWaPZh6ibxgzIjkMUK6yTsNHnO0lcCpbDW/lwg2cCylg1KEOp092mzWDTw
ESXuigq/vQ4jty9FdqcLqBW+aYODxnPdvanq21jd8VpXtNIGAt6YK+twaaWf/AR9KpWczGuRlI04
DPyEEZx5qz+q2Up9fuGeQjOB3r5O6jChoc8DCGKWRphFV5taku2OtKV0bVkqbdj4lz/cwoF7Gmje
WjeFoWoik5GIA5Bv1Oyv1eBqeh3zMtbUneKvlCPW4snnA8syQWo9nXhNeEhzp1RJwXaJtpEEO09+
GmuLZenAOJnH+RVpauCltJp5HLF4ECGd//Dqh8szuBZi+vvJWqhqpVKxXedTocbdvyTSXbyGvFhe
DROgm+qWxBvsPERXhFGQBoxiwhoUN4239ZV9v2ZGtLioVfpgEHWAUs3NFOhAGcLYMJA+FEFOJ7a1
1ohdiIBWGBoWZMUgV+botSgq3biQh2Kjk4DbgHQcpMSrlaxo2v6z1yqtNci26Plw6c3fFKoRjXVo
qQU2dqUj6Psy+kJbYcQVMW/u/TWE6NKQqCrxqDDpLnzAFRWxqo+lTwVPj8Xxk14Xz4NvlX9eGKEM
8zvI7MSDepFiSUXxswtKG/eEq1pXuTD0w+WVvDBzE+RCmjoyU6tkdugUoSuFKTbTG4hu/q5oDcA2
OBLaaZrdF6VlPrlqUXwO4kJbCbxwKFCUw/+GxxkvNG22herWdxsTyMUmEI+euW2sh1LfS+FtEX2r
ahRBHi+Pc+GyOgs3u+FVj+Eb6kSzG/RtI24jId+GRUm25+AbsrIcFxYIrh2Q0XTgrxQWZmPzVCtv
EqsltyyObRJtYlAll4ezcDqcRZgNx4hjDZeynuHkAEjSaFOFT2pym1W9cznQ0rydDmX6+8lJ53cI
oGJ/TqIqPlZdZqceBvPFtZShyAyb73KwtVHN1nyuY9SbiV25aUahuE/8qN82QuE95qP1KKa1vDK2
hVOcDTZ1kTA8m07A87ENmM3lg0a41npMk2MZvFvtykpYmr5JcE+lXYwIwRzM2RZRnwzyWG4q/G01
u2sOXQTW6FP75ywNGBongWZjcWUXUGdEIDM8YA8Tig9G66iNM/hPfruSqCwt79+xyJjP581s2hAg
IrHq/lPQXZl/UeKg4YSMFLfexO6b5QuD5/e93igcDV5Jr/I1hAMvCiulmoX2HhwTHHbYotRqPkil
dbVfjKTsbCHPcXsnrhLH0+1KfJHrL3W8NfsbUFij9fPyEl9acydR57lXgoaZXE1jM7P3PNZe5VLe
mlX65b9FmT0vuyy28qRjbKSR+wiKRBJnV4q5poe4dHlAJ54aTbSZ6LafLwTXShEXUhmMIf7M4kOX
PI1ZZLelPXZM5I/LY/qVi8wueWCvv6PNzjzZV/EqC4hGe1j/ZoZ9dNStUZWoubsjOHxFQYR8LB9q
ydM2WlplNwbQzSMAgGorCnGwwa68OvphojtdWZvbOsrfL//ExY8LbPJXOXlyojmfDyWI1bqzdH5h
8tBFdzF0YvHpL0Igb4S/h0aRaR6iNWPPjBImQRsxJm4j+PdVbieuu5J+/MrL5rM9ybhh/kl+QHXu
fCxBpqRDog/cYZG8bevXhvdB48tOGFq7rniTDcsu2mbT50BTxPa2VgbV7opxVzVfR/Mh9sujIKlX
FB/uNdF1cmvNBXbpEDr9fcr57+t8Qy7cEN5tFr3W6m2yBtxaWtun//8U/+Tiy9RQjVSVQ07mEFKS
41i3juFfheGD2wK3W6mBLa2c02iznYQhgxDK4BigaH0byqk48KKtAUCXbtfTGLP9ozfm2BU5M4bK
Wxh9VnjpRY48rCzQBeSNTCMUePokP0kDevZhPJT2+yRmKKP80nkGvMxjCbw1M45ob+jVlUpNtFh7
kC2N7TTo7GtVllKYrsZq7drnOPqsxbyWbv+Ct8fQSFknHWnS/jmoLTCaNkG0nyh5tA2KBJ5b+zKm
f26EeR5mdv+ZiemKUcGHwkpqzBxrwARmHNHZGmwcKW1VWbnPlz/ZybhmnwzWbNWJv1bGUOMOCdIF
NAmvgptECZ1ush6Jkf3OgEpbxZpexNLKP53T2ZeTfZDtisicuuJj0HyNmn3ZX10+M5eSsNMQs80l
yEY2ipFEPtHHT60p2wPu9ZVRfi7hS9AZWCnALZ1MQJ+nbh8CHx9wdMUoaEHlEk6PhX+GsPuRYlFy
eUSLk6bwXkNgA/bvHNvQeW6Lywr3e1CYrwFqelKm35q+thJmqUgOde93nNlKlCDxFWVMHD8Jnqvi
OWisoz7ESCwMG2V47UdhL7fNpyrotl43GQQGG3OIny8PdumlePojZqtTNRIp6MTpyhuU+8b1cbaq
tmGs3gi6d0WTZKvhZ5ER/nLYtTmeLcw2kjUUvwkblYpNxcfOJWBY+vFylLXBzdamEmQ1CE+ilPHG
ZBj9s4JPuwKA5HscXbu0gS/HWzwoT77o7BIQMz0qfGOKp2591wHilFqvUL3+IgqUK5bmJDUzt2BO
Y1/EM51XY6rciP1e85yuuVWklSx3MYWHXwrOkrYeVdNZvhV4BpzEaTBB9lKqsh1clT8N3THke4QO
jNjp2+/Dmovs4mFyEnPKG07yAq+uFGPIiYlPUxT+7LXG7oZXK7yrV3UOl1IQ3J5BGcM5BIsxGx7S
3gblYHafZt6W6W3j35bqfZ2/KOMjSMQ//2KnsWbDamRhHJqMWGrs276+zV1HxZFL6FbW+9qYpv1w
Mn2ILAWZjinVxm/ibdabmCy9B7qMbEENz17ZkKVs/9PI5shUzFKaovSmWczvM+8fo30O0P2xxJUJ
XFoXU98fHBiy+lym5wPDblfsBIN+omag8xnf6d3ViAKrW1/L+f7yiJZOptNQs2/Vq3GfNTqhcIhy
s++icdS8f/5biNlnSjNQpryeyXQk1GCCByF/K/o/B/NOoIx/p2z+FrYqNUpcaVpzQaNuQxGFWKnC
HyCgdXkvWa64uTyoxbUH0IDKGWReKhjnn0ivcxMk2/Q86+WXEa7rZtR7p+yGazFOIWIor3A8V2Iu
nbeoc5Au0oqbKuznMS3Vl7yyo9GbZOjQTSd6jbeDE6ufLo9tOQ7wfYXeH1i02dg8tJdUCBLlxkq7
I2btIT6eluBt8mFl8U3/0fxdCHiTDBiizoQOOx8QiIawqkYmsWi/VzkAQQXK9b6PtggiKelWWjPr
XdxXJ/FmF1aSp14n98STx0PW2YrsePVXQ7pN8z9GG9OdkBB8mKxrDfxmzgcmJ4IU10FYbTKJ5HDb
1bcupmDy8U+/E1HQDZBJDakOzzFJiRpp8jDG+J6HkNBuQOGWvSOsPfU+Thq4J0r6k7k9Zf25zYes
WiH8e5V+dulgZ4zxV5KjivmQr/EoPx5F54FmX6czPR9EjEL/SHlDqjzhjVz9uDxjSyGASatUaKlv
fuAtSiZQe6E1K5b0TSX91Nu3bE2/ZyXEnF3bW01UyyMh5OEYakdF3OO0e3kUU7Z4vm2mDzGh6Cmm
gMievtjJvZcLxSDWkkmpLMCmo6Y172UrJZulUZyGmF0LnhKK/QhiHvAZ4lm5d0CaZVs06R+/phiJ
IooUhhDAkD5AXZW4rrOaEy3rtO+Rn5AcQxa6BSz01HW1uUs1eWUFfDxyiKgqgJ5pJKpQ6c7nTh3Q
FEd5kpwBoEHs3Y2Wvm9b2F1H31fsurSTtW7Rx9P0LKIyq3C7BXLiTTvdsLDbs2LbF8E3HBhvRr1d
I3h9vJQIhQogchsUDinSnw9ObswocKdLCfGW68irn/SEop5Q6J/7zn1qxNbJ9OH58mJcINefB50t
lUos0GIVuS0Mb3xoc+QZEvPNDMeNZXwbDAPbymA3lGYM2Et41LPqDgOVvWg8i7HrWGp7lWrGLo+8
lVfD4gI+mYrZdy6AEbluwq+S6nHnNuVdDxQ484uV0S/OOGcjpWSFW3lOqVPNoGnMnn2S9N/0WrVV
jBzw30TMY+wPlSHYlyd76SzmkTKVx2G4f5C8rkVEEUOTUcXJ11pJd6ZUPCbjz7RVrmG+r6Qbi2M7
CSafr6bC0j2DJi7VlAoTmzQ6RNVRtDBNua7qo2SuaZUsfrGTcMp5uNIrA60smcrRde2uxTtHEzd9
sNarWRvV7CneCLootC57pK8tW1C++4EjiN+l8LU1rw3h/fL3Wtz7J2OaxnxyUrcY1FsB1SF4I7Ld
B7JT1O9enx5j6n3/LdLs8qyEtAzEKZXS059ZRKtTtqPqc2r+OSCG3c7JAjgVJgyuXOcjghypGqFk
kbIpqk3t9q7uY9uvosPl4SxecSdhZl8JYidZVc7FkNeR6LhZIB3QPFC2l6Msr4Xfg5l9njRQxcps
GIxe3UDc2ynGl7Y75vVeFzaF+fVysOW1gGA9oCEcm8VZ9q716Wi5AusbfeWN0JDd6JWtFIbtp38u
C8xHQrvKnBouU254/pEKvZcUV2f25ABVWv1JKV6NXkDk6SlKpY2Ur6y9pVOJ9z7MRjg3wOrm06iM
dPV8st3/R9p3LcmNA1t+ESPozSuL5bpL7Y2kF8a0DA1AAHQAya/fQ+3eURXELcbozsO8tKKSABKZ
iTTnsMaLSXPXgKqDi8dRfm7WIBqXNhEd0Q5G+DBW9AeLO3P7MSwZQl6eYVhTNpl9b9tlsWfCewCI
Vvdy/cyW1HAuSALECrj/6F+/3Mi5bcatumzGZSm3lZ3djdmwuy5iYfPQz4TFoIUYVFv6WXEva8Kp
REtqZDwW8lPpAMNDJD6yF2Gxou4LOa55xhyPBsyOoFatv7caDk/GBQ4qL4G/On2LhJGAfzEWxbgr
kMUIHCAWm2pEDmx6Yt5agxgej9gvLXLF6CXGszC1ASRhvehR8rAaPULQemmj2O+VZf4lyEaytTpl
TmCdI+SFpYbamk7Gj0bhVN86HvobCRzoZynC/CXtEERkI6qwhBndLiwLD0+f0Dgpp5F3fWcpjBh4
HBohHFJ/wwh/+5nQwdl4rSU+o6c/zDeDJQxg3/DhwzQM76mtw+CuoVEKRMoqP6C9cPhR9H7l3A2p
C4zjYI7T6GT6P/2h423i0Nw+imkwtiqb6HEy86ACQicB1KNL8vLkCeSkYtStPDP2ZGePyTiMfoCu
A5epmPg8svfARXcx2TVVbr4tLQFi19YMWrTZqlxtKXhmtkGayp+yH6I2zoMyLzZR2UfOJgVJynG0
nOG2tIzq1NJKvYRkEm+tUb9ifvsBouRh4CxAo7Y5TTLuggjYkLldzVxTtrMrpKJf+6ALN5Ml6FOP
ZPchayMLYww2cCPZgPQ/GgqKRmxdnyiJ1l/T37sedbZ+aZZHizJ7Sy28an1QTt7g0hjAEWjao9HI
+saTMjyOaMOQyFsN+baTRt99I2lvZTdA8KPo06xECOp6v+Db2m0C50blg40JBGx5jJsA8LuemRjo
oQ1ISlAJFs9uU5QIXgkcNUjV3yrRAFPHiKLdIFO0CNSB38eh25pfh7EEolAPIg4/caMMnYFWmZY7
zIBjcrMWMnvup7YLnykd+nEjMV7zzlRXHYQL/OyNP1VkBzSm8bsZZGisaTD0v60MIl9BORTZicVS
n++n2oVMu/Hyd9Am1uGNm9XRCyLv6jACRsFO46pOnU8TUMSiGGhiGN5gVt+dBlsE7AalHNcFm49t
bllt5jzmEUqNscPAER9zFgUYYS2EwEVUXO56xty3ospICkotxm6MyjQPIiXNYcCo+iZsJgHzToWL
ZxOxAxaTLH3xpGMlErgun3qnG3Yobds3bc7qQ2p00clRtLAhOyMg8zC77NBRVT4Bjnk6omsdae9p
KKwtT4Fo7g5TFjcikkCi8jyVJYIG8ggqebADDMVgJfXkWD+dQgL7ppUFIilpD2nsZ0N6cgyDPpsB
Vz+iqS+2YzSRx1Hx7oBubOsHMNuEiocynG4JK9OkyjznsW4tY1NUQJWIHax559WSoI3UyJqvALAu
7DioRPbFLkvkQ0UhQvWQMlbdoCPUQI7U7Oijq9roubPr7KFCv8EXNbZjsDOJE+0nZafsMAVGe8ot
GsDXe0W2rTriP0pBQXytQoNap86k4snDNMetbfjlT+4hTozVFCGV7Lqt2oYZ66PYJ6FUz51idFOW
dXfjT8GYeFVVbgkmhsY1m73g8UAGBQSGGTANpMlawKWioPLCtoJtwL1IjAnQ1kO1GYMoQUMHqIPK
V6/+4YKzNM5hPfuY3HyMGU8Y/+SZw8d1X7Uw74dX+tnHaGFZa5qizcjsfmkGCIOXilVJGXwdBieZ
+uwnr7/VmXfKU0SeHVCo2rUH7qIHO/8ALdSgIGcP2TCnvFR5U7I+6WuWsNZGy6kLSiPr4Lrd1qd5
UqEkALie95UNmB2+7sCwfmQrZgxjICpeBgSGUZfoVoED85sPkrtJ3uY7h7Vfe/rOQbISN5JvO59n
CRV5HIlhJR5ZVAYkLQJEv3gC6rk4tJ6BkCtAizUahe+9tP/AVbmR7Iah6rGy0jkt8cdKz0TNn3L2
dOEGWA+6Hj3jhqiTItqaZb3lGMgBZ+wo3/xiP+Q3vb0S9i8E5JicnR/SQOAB84O2vcSkboqUMCJJ
+EFvUm8gzDtMkwmcKBZsREOejLUR0qX4C+MtAFjBKDcg8bQQL88MY6I9RBZtsVGgZc7sHOB8x5Ru
ujV2lYVw0gJ3FDKQFh4wjo5OL1neusIZEX8537pMxcHa7NGSfpwLmPf37NBgBu2ahxDQd3WBGUW3
umMq/UxBeY+HIa2T60oy3zZdRxzM2wFA8leWWzsudHbAhaN5bMPkc6Pe8vI981cyhItb9luEPimT
j8YoDAURgzMk/tAmbbP/Xy1Cj/FZOrnKtyGhbz5CeeiD17+oc4BTYibpQE0ApQ4d/cVBF8dIiIVn
RJGj0QeUIrxuY8OyPjNbnGTePU45WKZrtVYVW7pPzow+Bi5BTHDpA77EoZj/Nu12I1sLQAIfZrVF
zGbk07alL4O50ga7pH2Yd4tAGwaAMmj4pfaB0q5vndlVEeul5ls6fRjB7bBmmZakgPTGAjoX7ivS
DZdS+hxvTdPBeZXsvsWgZzrEtQOX/t+7Gxy0Df+Wo90lT0SdKoiJ1QAH2uTBoZ3oiSNwpMxcKRct
KTmY4kNEP/NN0ouJg9GAEjbHMcH9n2g4nYC3cvjvWg6kRviN+aWOt+zlro3SdOG6UcUx+iDDyBkL
knoo0g2zUTz6C1GzqiMVDbQd3YirqCGUBtEcJLRxMdww9gPkVddlLO4YBtZnHj6MsHvz388M3WjR
vo5KA8sZHojpxam90se2ZNr8MwHafmV5VshuTNtNhkoyZqpit1YxXaMoWADyxGXBqCjajPE/lK8v
1+EXRZ1z4s/jbGZ9aBlB0sbrxjEx8tI45lx1p3KqkRAVjldZmyx0y+epNttXrsCkklbWcODOxD6J
Bqj5K6Hn0h6ff5t2AbopbIAwCJVpmETn6nDkhtpdP8aFbsF5/WBamsGLUMHXPEhtloWjQgDfksnF
A9F5tuovys4PBJR8gqH0VP0QwnyUXr4Syi4v7l/BOsUJ2qHDthix8Wlp7VSQ75i1Rjc2f7vuHc/W
pgN9dxPPLeF7mB1k5lsn7EOWtvspyDcicLOY1Bmgl/2HVrhfrm/qkuqey9VeDNRpwKxmYmmV8VDT
j9q4CcTrdRFLNhidqzM7LWhbwc51qbagUBjCIMWxYQgqwCPTu/fROGJ+vi5l8YzOpGgK2ANwg/AR
UlTxPRTHfq33ZfH34ZVheuf+yl+PjTMjMvkMlpLjjkv7zVAnYq5o9+JB+EAFRdUco016rrxBC08w
2CgF9w1Y7owhHutHOZkr2ddlKUEAEFq4Xbw+Ls9CqRz2QWEVY/vE1bYeHxqy4tgXRSBdCNeBYA/Y
3ZciMivsZKdgbevxV/hyh2Z5QGC1f6NVZ2K08w6nCr8bYCV1efRcgkmEg+u/mdVKbXtRec/EaBsW
URPZjCpD78x4qMSJBMfeAJ3P5rryzh/7x+3/LcXVyr4qKthEM0ixg81UnszmK3CVIusYDltrDSB5
cUVo68N/YLRBK83l+QCS0h+ctug2pXUqJgyslORYNt8xl7jSjryYAAAT3/9I0lflIVEUwmhjVeOm
F7vQv/XEuzW+5+xIGEeYdOzKxwrMzdlaeXBxP88kz6nls8sqkWrIOkYwzpmjW+Cp6k5O/zb0d1V5
Gur/3oAHtwT4rRn2Ew14+s2lGPD0GXom0dB634Au2XxoVGyAi3vNxy7erDmOnfEIkE6Y/362KgQV
ZVWmOLkCSOWta8Uq+pD58boqLtq5MyGz+pwJIX7T9VGJQzO8NLaGJ+SMrguY77+u63O5CUgy5twM
p72hiZAV8LFxNhPezt2Yb6aMfuJDtMlEu2dBs/ImXFL3c3GaKmSdg+Y7AXF9mcbUzXZ98wtvcK3z
eG1Z2uGYYdOB2RJyovCfKr/BCNZIkZQ99OXu+v4tacH5grQDinrlqa6DIA8VYiCh8XxvqzVE8QXc
CwegQvMg+Jx3/rPDua16YELP5pVtMwPsKvQ2o++NewSmYV/emvmT4cZAaSvcU2m/ELZJ85WgemlD
z79AM/Bmikkr1eELuuqejs/IbMbIsSMZFEdl8RduEXUGXCyMZCLnokVBgUmqKRxgf4vx3ja+19XO
WUvnLB3buYj53p3dK6NppW3MIkZuPbISBL1+uusApXddOxaTnudyND0kIMARPYOcLtpH9J/e2GLQ
M+M/HQ+jcizJx00V3Q9rvNwLBhdq4tggFwPI5h80ERN4RREQQKrV1LFlfcgeQMOAIrSehxQVwn7l
Dixc6gtx2qWWvKAUNS3kSLLmoWYscbtyJ9EIighqZUMX7OGFKE01JoRkofLncEZW26YjN1nrb6+f
2dpqNNVopBE4YwcRsrqfrPfReg6nZ/YXcRkWAjzvEDQeOCrN79fKjXw+wU0N6hnFAa84sm7lWJZe
aOcy9PY1C3xUrBPwUGNIE3QBJ1FWxUCo/9IFPLazetsBBwq8PoBbGx+vb+LS6/hCtuZXRpB2RJ6C
bNP9XIqtIjdUHHjxNtXbNn/NvEPnPI/1UYnENR8df8WCLFirC+maRhInd916wO5WmbvJze8NWGhJ
nsUpN9+4WMNoWZOmK2VEc0rmGA7oFZbzw5Wg3WYyNqtbVJpX9nX+cs1f47mNIGYeq3TROnxpuJxS
2DJMsTJvrO+82jiZSHGpLnuoyxzprvQLZyiEd9aTIul96BagTvh8/RMWTOfFF2iegFehEVkEqy0H
VEzCUFkovDUWIITqtcGzxY09W6x2SYDuU/Umw2L7wrvNjWwnXO/GiWRMbIpZtO9/szAkxeFhAXyv
R45mNuWUAdR749VHIB5OHMXU/XURywv6LUKzLbQAdboxQISFevUQxIJMSDGciNyX5O26qEUfMLdr
YGZ7RmTXlNJEObxoPIga6QF0jKZzC3Y6194W7En49cp9W77uAH5DK8xM86dDm0IJamWbFOYMFMUt
OgC5P9ftp7gc5SfqtbGH7lHbz7Z+kW2oZcccZNq99w2NNSsR8+IWn32JdvXz3BraSc4RJto6FYh0
GAbqMFTUJCpfMbBrorTTNG0VdX6ORRsBaA19tGd1JGmaPi7lDyCmrO3xQlnPBpXAv3usxRKiBDK5
JyBuNN4H0JL2mKieYYwz4AK9RP4DhhbiYg2EY9EbhgBtAqs68ix635Ex2X7PGwhNexKPyFOEvnjE
CIHF11B/F+3KmaT5S85CMs+rMePmQlKG/FeBOQVpxGaw8v5YFgKcF1B3h+hi0ixKEbYd8cyq26gO
4UkodmUb7nJzjeBiedf+FaN7XtIOxkQCiBkwY28kLH0AwJCKVnI7a1I0HxtiMDUfKMOOkYM3/uyi
h5IlWfTfOS4RSc7YOP93z351hp0dTIjul9HCUMwGrqc7mm3xzZCsfmek/GFJJ99et1tri9LsVkW7
MCIpti4lP/1xGxUvAAug2e66lPlq/uFGIxS85hF+9ARod8kL2jDKR7yraZY7W1f4WeKOxV+FkmdS
5rWe7VwxRDmaVGCLClAm4Qm3t0FzlYIbDu1K19ezaO0jF6/4uRKOwZJLSZxWhWPNVs8PQDFko1QE
xNZ/OqhGdG+gT/p/J00LASa3z5FpgkYMTXfrpLKNa9ECVVla6OtzTPA+Kr+IqyjiKzZwUTnOlqld
35646O6YsxXN+CwqjAiiqYdNe2o7m+srnH9I1w8gGoGfAZ4T8xjafrqB7DtW4GqxEH1RHShreRGP
trElyACaU5tUYbRRDj1cF7t0jADhwzQ/uiwBhqwpf124GQAKoPzdcBdVm7x5zqxjVn3kYoybco2x
cvGBcC5Oc2AcWFrSlBAX5IBC8+4CVsbcPKTOg6dei2JX9RtG/kJ3zmVqN08K4F5SCplZBxpi98ga
Gg/eHUIDM3gM1zoElh7g9gzFH8zAgz6M2OXFGAaMpYceRyKoeMVQgtPtWwP5ziwundMMaA2gwyFM
gmytfP+Le/ZPDfotWL/7qk59Q0CwTNmcQi7Df7h4rfGuNMAzGNa4H45xHDsS975AV2mTcK/fy8rZ
g8U4jqJ+l4oyMZmz84019Oh50de+TdPurm4z5hjQ7gm5UTt9Yv7ncli5QUvBEVomQCCF9gnUeTUZ
TQP62GaEDCPHaNYYMSNucyVRv6b9Fg1xdyCgVSvwOdbi/TkTqhkmWQWTOWQCIVLAX8tB7YO8TwR6
d4uC7zChuJEuuqfrL8Isbkvvp0OmT671Sk0jdoCTxoAi6zrTqUnZ/vq9XlbDsw/TDJfpZ/0ggV23
cQbA0hrvdn+Qck/Hb65XxAywGeJTgHaw/nhd7uJBg8drxg8FC5vecMFKPILRpIz9GNjBC7qDHWYo
Va9V45YNCeqJsFlou/gjY4dO0Qqdd7jUshk34LnbYOZ922GCzMOkDlArX9ycJzJAJ+mUr2ztkief
S5n/I1qzYa5C/iuabVjvy5uiro+g/lhR5eVd/C1CsyFMzejWBIcXoSsXHJUwISQWyPj/zWH9FqPd
GMHQV0aRsdkUZEjaqNxSv90qwDdfF7Po2s42TLsjKNL1QTu7trA4etMu5E8RjD85lT2IIw/92gzl
2ubpmt8B1YSPOB9qJa365Psnf/h+fUUrKqA3mpVlqiIxB6gGfxmc+9UwbvH3AQ3pYYIazVg6RilA
fhEuTvMS2H3XPNfR4fr3L1otcN8AJQjjMQAivPRRIIzhAW1xSzuTnBTxY8cqnz3x4rvi0Pj0Vg5r
w9TzL/7hAM4kajpQV75ZRzYk+uPRB807ug2Mg8e/A6bi+tIWT/9MkHb6KjIz9AFAUB7e960H9ku0
Fa1B9CyuBh21GC2aa/W6qyFqMkqwIsMEKDiYig5HcwRIVW5+NgE43E3mynktRaFWiJ4f0JGhR0Af
mnJ7nqa8auZFHVr3PbQSP0LxYMV2L2oFYA4RfIIlBV15l1ph8BTMKD62LvNp0nQqLmkN74nJiOzA
8iY2+MobYnEbfwvU+2ryjouiUhBY831o3zXNtuM/zPDFWgM7WhOkvVszIwStaT2vzABtRZcA2IyQ
D9vaRNNK1Wrp5joBoLPB3zeDR8x/P3uAZS2N6iCUaBWyMeArt3a0Vr9fkoDCPXqeZ7xp3N9LCQKA
klHEMK+CEshmEhgs+IumSbSg4Psx4gQ2XF8LJN3WciYrhYSIyE2m0NWW5IhkDbXifhadONpagDgP
iJDwj3G2spNlWiuAOETWW0CROP7hBydJXoj9VnpJTm7kWkprVmHNDHkIFoDbhEcrHLimCGnTVvlQ
g8h+8F85gEqqe+Hu8cgKwxzZrftwzVAsWCM89VE/BTw4qOf0LKVtA/HNtwD3bNaV3A8RkIvRtC7h
l+haXXhBLwBT4CDVi5cH+ofnO3CmebQQhcSIKuY4I3MXivGfyTVXlHtxNWciNCPOCgnL50GE1dYx
OISTTt3LNZyXBVsXAskIDCIwdhgR1o7Ir/vSKQSETA7ehhnGk7EcskOh4bqjWNI+CMJLATjZyGPo
TjazKqfFwNkMNXQzgBcDFRvp7p00Bp4IQ+8N/STy5+syl84ICUeoO8by0fSsrQ1IGaIksgcqc1jt
WCqONGhWbOpS4I9l/ZZhX+rB5OVo3ieQQQSQBsA962CinM3jcbumSyYMaE1J3u3y7L8nOtFRBASb
CF1F8B+6XYqYKKJQNcDnu0vTH8XwzNdIyBdVA51laLXGpfojWWEO4MccUebddOKljqw4c74FtISZ
fbt+TEt6Du65f+VoRjxnBUa0OsjhYkMckKnfWd1KhL/UHIUWbttHngDdvOhKvjwmIyjoAA5CaF/F
H6cyFYcUmB/N5IDYwXSzA1jwpn1jCnbiVn4EJduXSAEAkU1Z9XR9tb8y6ppRxKcAOBUzNCjc6Dkg
y2VOapEBcOR0yGjcRkH7pniePQR0EN9Gl2HmslQiAEmD75FEtiy8y0nub5weU41g6CrZAT/O94wE
GPCv4ZxOQ9iqAExyfsbjYpoespl6uDDEsAfwYH0Seda9esCwbNAnLZQZm5lXPLDB9b4DZjh670Yb
iV8QCL8VkbJEkgOp67FIiQUFbuIBXG7AKLXLe97PL4hUjCG4KmSx42TkP1VujFmMQQdzmwEb68Fi
NQKZ2urtGxsIHH/RPILtAyjZzMMZgWnn8iSBIMQzM4S2oPp+olazNw12SrPsL4wvSveAbwJJJj5b
s+/ekFW+KKcZwC64F4BnGVEFjj2wPV5XhyW7CF4oJK5QBw0Bf6OtZ6otJYNqvmURKAuiniJJNPp1
Ugeyfm6ydoynjNsbm1oq9gEhvrXRb/Jy/SMWArYIafKZPxveE+XEyz3N00FQoAoBLZIjvnaeS0Fi
4D9L9Tpk44rFXLAqF7I0g+mmuXTHEbKM6CZq9l7efQKzJQ2MlfB6UQ5SIgh1EF//wThaStzBKcO+
FrkdPo42aoSeAWCpyAcEwuR77PX6Hi44G8CkIR8GTcdV0skg2EAKTCljXRGIbpWDNki19rJfMJQX
IuYln8UcsgNY3wiY4I0Ca1oJJuzIGpNOrhHEL4tBUglxFHynHhJkRWjxcVZ9t/loKkwUp8+l8eP6
bi1Azs6ocr+FaGpQZbnXlrMa1MGvRAVmhAbymZlHy3p16N4DOoqQqOLd9WisWtONhacXhCMqBV4K
utD0wcIpNygjv7Cr/RYkcAfVVoDQvyP+jZ8nLUbtry92IQyOgONuYiISBOPY1ctzqyRIfMdmVnmh
jmnp7q1h+IoywC3P5Ml12cac3KPnqLfrYn9BNmieBnLnxlyE/Jjj0OQqo5txwqAvDKApIX+FMwIW
Z7WbounQhlbsjBjxL4uPzPtp1t1zONpxbpfvML1J5QE6Bp0nrPlKwO7utuogAJhHbbmS0l1SNiTw
EXrOgHkYVbzcG4o+X7P2sDd2V9wqFNU5H26G4P36ViydwLkU7eYUU8h6zFzjcrZC3bkAJgX6aUic
Njb9YjqarCVPxIz2WZBWGzGoh+vil2wDWEJdzM0CqARG/nKRIs0MDBLhRpVDu+9sfud4f/FYwFzX
bxFaEEVlWTn+fGk9s3iUZvVU5moz939dX8nSceHezHOliF08HSnHHVsyBT3Dm6SJ0EEz7WwxHaNq
XBETLN3QmcQZ7ziMLTr6jtVBKhvb5aCIya2axzTC1QFIhqcSsyKNt5O55+9CWQ/PYS/knaCUJBTo
cfhHBj4yLsyiG+PAzFs7LocOUD6AKeaJ6TXGuGnykjyAiNf5BAiJFsOQgG4VrcoA+2GawymVwXTj
lmkF4Gu7zOI6Suv3Lo2AtJVbVRd3flecVNtMj5GrxEtbRtONRKE8kZ2YwriofCB8cDBVZbEjRFlu
EFqjnRYQOPKb49FMbrnN+cFgVpRkQ54+hMqu4eHtQO1AxcqAYOvKvVMPURnbbdggG5Q/NBKA0aZV
p0eDpUfCDfsYGN7WEpOzYyIYd5MSEWrc0XgPpOFp73qGe/JqvEzinPYcnH2MoBFvQO88ANFc5zBO
7fQ2Nr5VxSooxYMzIbkeAxikS+MROD5bzHLKl4EO1r6vK/LFyAoLQAeFj4KlAWrhFRu5GAeF4KG2
4HLAd6s/1uzIaBkN8IhCa1xwAuu0uOvB33F0kf55Q108BZ4G64dEGEN4Z4V9yQBTMf53zhsHJeHf
X6G5JYr8o1AevkJF02kgAVCZ+v31K7Rki0IfwKCYLQRlvc5RrhBOt65sYJVDC9x1OZ7dIoM1EjuD
8g9ucsy9hUfhr2U1l4K8EDit4Py10Tms14qiCHiRTovkCLNOdrHhRoYeUYas40GYa7mmpeDrXJaW
uqj6cqgCiW0UQQ3Yl55WO4C7vXS0bp7ayPgLZgMc29naNE9X4J4bPYe8fKJDXNAOPZOjcQqL4gfJ
6acxyEUCBA+2NRnQUupANT+vH+qSXcQPADkGfYUe0kKXFp6PAJGhHT7AqiUeQ07Et+moPlKjXWtG
XbKMwPNCVg1J43mS91KSO9S8RCAIV+am74xKuYlqNOB2DgrdHlgjTLSENx5wT64vcEl7zsVqJ1py
wVNnTq3VTTBnWosgcQliBIYEzhph9Oyr9LjlXJZ2mqxpWq80sJnA54spw4GKw/XVLB/Xv5uosxVi
JNdoS8jZFOGdD0B3pW4b8nFdxtIdOFuFDqgV9mY0pR12LGM/i8aI8Q5B80V239VyZfRrTZJmtIBq
AFDteb86zP7xUW5c9eyE27FdCWNWdEBn2IbVd8ahworCJtsG045HJJmmpFbPgJZa8Qdra5p15Oyt
w9BXJTuCEzKrIu6jIc4FkDW3dbvy/l6UA+AzdFtj1tTVnwJ9FnWOPVtFp8sTzpLG+yTcMA6sFY1b
loMcOFKseAbo2lDLEYBEYk5AIREu+58NoKpcbzukP/9C6+Zi+f+To+lCwzGQ4gTYN8umu8ivT6aX
vpU0vIFDW4P8WVuTFtZmVT22NEDu2IvSDx/JnzhDK0jb0DBWPHj63y1MU4gRA1R1q7AwA1pXZXHj
k62wX9J8zXct+WfwBf67g7opt0dCexeCyMDioB+2wFmNzehtcsZNW5CHqhEAka9X8rlrUue9PtN3
PENyD7PhsK/ljaJmIvwTqGHj0QK6SoU4cpd31e76ji5e57OFap7EzFVggioN73xpJ3jdxYXVPxNW
I0o2Nh1fm7lf0xbNgxR9IzEAB3HUG2MnPfoSwGLgl1mjSFyUA3h3cFKhA/gPOg01cmaNIzLyfsRv
8xQ9KhglMpDR8tkaAejiDp6J0pZU+SSSwBGcKzSI5v7xhwNaO0A7wDaN/xfN6BEykahyAvAdcDWa
U+ztUImKwVB5DjivR/5PkNOb2raBpwX32LjDisFaqmycC9R7nL0AaH/ShFfBw/poCvfGL9rbNjOP
rP8MUsV73/NjK4eaViauCT1eV85FD41nsAW+XytCiePyPtQD5SAUxilSQyRl7QCR8SP10pWoZlFX
zqRoB8grm/ddCSnmjDXcy6OZl7ue4MHp8ZULvvjAQfsH8KzwqEXOSbMrITIPTVZBltFtbUkTYhcI
vhMb6H2NG4dZMmRO7P7FFHOEZDme0MCtnDPZl/to935dUYU6UT2mu8FXIrZA9uUb3UoeZ9F+/Zaj
06+MuaHSypiLOCQCjdhXJKoV62MZ7stUbrzmmxe52+sqMh/OH2HimUgtaz2ENvMMByIpDizKE0S/
stq09dfSYsjrrJzfmjTNsU6hmGFvsZHu3FL5nBlPfvQpd59zTOy6KzAIa5upOVblM99lJmT5st5O
RjKyXTchtH8D2ksNeEeyOoG8JlHzrkQYc0cZJFpjues8mZRRtlWTlWS42elQvdJiuPf7NSbN+Wev
HaF2JyyMY8mQQ2wGXqyqpqg8eSuB5FLPaITYDqCAGH9HfUXbTJsFsC4FsqCFccrlW1N/7tpbJ0ss
+1By5BTAo7ubJhqn5WNo5rEPZHPvNuiPjgBlbLG5rrOLZu3sY7R9boqqlSPFgqX/VPXjVpBb5KhX
hCzu6pkQbVepo0pP1VgxITdOMwB35C/A7FC8tDEv5KJb/w/uuwBHRTuJbKOBLbTk99ZNY5PFAM1Z
Ob3F/ToTNBvws7CIuA66pGsIQt9SzDF4mTlvlr9iu/4U4gK900QC2kayHOwwl0IazKsBFGs2JK7a
GLLY897F48b6z8dyKUazIKhBZw5xcPahbcstC810OxYdTa5r2J8u7VKKpu4GGoCACIPFhJOdVOVb
Q4u4Tj+U9/Vv5AB/e+49Rh1HkxMOwiupj9jH7UDoHrqHJgpE7KhuD8i+NX7tP80TFgWsD3SOAJ8R
/AqXJ2TPOMqDi/x9DzXIx2cHE7hBkgMUAUjYeMnj1q4o3p936FKidlhV7vgkoyb8mT/d4Y0Td1H2
eH0HF9XuFxifD9obL9J0WwYDD8CEjkvk0A/GlPuO8Zd0n5JoDfDmzzgV1FQu+hnn3m2UgrRgigpj
GqzRRf2B8BtAeMkObRbIjNdfUNu5vqg/3SREgTQq9IA95du2ZuAms277fvBgba2bpnm3/BerPIIn
eXRgjVY2cCGkuhSmGbrCtDNuTBBm08RyPzkewDOK2Ax3ssF0xXOTbqc1+qjFrTxbn3ZoowIpelH4
CMOpjJ2+iCegbSP+kOlhFTJ0aS8dH9MtEQohvq/zFaHNIZXcCHBsPB4MJx4ipOZlDQgXmfTNbfV+
/egWIv65j/K3PE3nWRG4ogwgj5HXzo2peVeJr3hhbCL+yRjjYdiF/aaNVgzW0t1G9haNe4hOUanU
lHMQg5ETCnA9RBhpCWj5COQ/WyuPYiIOtvkausfr61y6d4AuA1wyMEjQ9zZ/0JlPAevHRMYaAjsM
aTdfA/42pN+vi1gob7vmmQw9wVh7trC7xphr6M3zxKak7/8Bi/dXd85cjNaDJdxb4YHvPlT7GrNR
ZHpHn+GKw1noerr8Cs1slrTI8RlYqVJiI7yPOmWP1cB3Vso2BbjxVIZw+WQYxb6RPfDF6UoTzdJl
Od8FTaEIt7wKg0FzHBttayHiyX2frJNXPgTDSm5ySYvORWnuiCNhWActlmoiP92IJs6CxOm/O+0O
AR1pD4H8G+NzLlGzdNxzyqCdIJGML2W9B/J3xqvYAENEJ1/bINvm5qYx/3tu/PJINZM3NHB60yx1
CF45Mm7uml9f20jNwIWV5bXtTO/SsimPAUsKclAZt6w4SYdvHSd9Y+jenJj3dP3KLBm78+3UzIDR
pkKgpRdmwJGxNzy7pIuDDsjS+Y+yPBb//eU/7yPe4YGFZmG0CV0agamryxZzYXh5VD9VJ/Hgj1mU
VNbr9VUt25rfYjQlQUVaWsF8A7qpPKTt+Mnt3K1p1ysR7FLQd74aTSsAA5GZrQMxZvvE1OyU5qrw
Jij9w/X1/H9Myu8Faerh1OlYApcbrWJIyA+023rFuz8ldrB3FKbCdvMz0dtMeYIi70poseifgAWO
0Qy0qM08M5dnFg6txSc3A+gk9dSPirjD3idTeUT9O0SVsUrlkyHc9n2Sbp3Ipuc3Lqq526asjN31
bVg0bCg6A7QLEFhg7r38EiMXhIQEX2KYP8AZpZqdMG45EmHmWjy1JklToLlBq8wrSAqjbMODLRMv
3Pyc1fmWC7LiLxav/tmqNC3KkARwe5H/H86+a7ttJdv2izAGcnitQiAYRVL5BcOSLOSc8fVnFvfo
s0WQV7inbYm2e7u9Kq5acU7EMhMbfVDoMS/lEcVDBUmVEC3nL0L4/Ps63rXgUHf4vws5O054nTlt
UnGcFM0BJSPXWjzIAiKVepXZtUdjhI/eLp0jtjvXUQfc/R9CZ6rGKL2wbTSsqVQcNVQD8somqV+S
SbBqwbezqkFzAsIuR5S5VsY6XqqAXNpSpgl/2B9SorahVmGZU9A7B9EjA4mBGyPLlhYuZAYv7c+/
TXVm63iD0oVxjalqVWuG/QSZEDZFT2Ws0sp4SyUQZBT9plFipxTVNw3cCDyAtbuh3/LdN4fCeehO
N+E/DSGgyME40sA5UeidyiraNHVOE2OJO/USCb0dNMMrhHEG3p/ZOSylEfi1DXiXFGGLB4/2YJGR
g9UU7XHNwW2qo7i5G06gLFb7x95Yq/yL1i5BEdx9j8Dj959BzA6JUE5dhY0Cuj2nglWmf4dzGoIO
ZjRbvgQGam0OraItHM27z8UPobPtCsU0zpMAQuOKSCVmjpxkscQTB9jyuxfgf+c2d6db0NzrnQIx
/iCgyKgCFLLtxYEA6q5qeAILq3ASgj7rqdYHzbpuw6AmURq2f2UhkmUSe6PxwYN8dgPsemPHN6ne
ED8z5PE4DV7zlndxuRW62kM/m6bUJ2AKtfYIFrLAFvvYMHMDTlMTDlxLmqIwWhIAJxekL3pSrv1I
aVaoHZE2uVYiqFRywnEAiOo5r9oQsSZQZ628oNBf0rr31nHlo/Y8773WHNsCATupn/aZZiROxA2G
U2c1qIw4EO71eptt06jWTMTGKnNEd98TyIj6tacaoJ0CNQMCgIae7RJUBx1AkK79AeyfvkvbqWhJ
rekievXzTlNtT5GztRQMsa14Gm9mKPcEfSBa+Puilt7CJm4f8loIU9NAozrSaFNmTk0aPHJRp5Ik
SPWHJulGjUhyBdQ+dZqEFQirlQwFkKP6yWMBN0Hps/ZdreVRSWwUoF4ujWBY6QayZihb04B3ytht
WsOonvWpGx9BM1A+6MMQHGr0Y671LhbcEo04VtJ3/HdYit0xzyv+DZRXhguqC/yLnl6ldjFq5Uin
UWjcCrH0tR8DrA1QkL5kIriuPwE8otkF5agWwL7ksy8PPD02iJ5aj/oorlgJelqkePOSSl630Sio
RAwaI7NjfUQjaOV5CvDovLgdCKLZ4kj0SBRO41D7R9kTA9bwkXj7GoxbD/ABwfGqlnr6rlW+V5M8
8osQC19xOvC4NWPFy5n8wHtxswYXLbcz1IYh1vB6ZAGIYPxWa1Wm+QR+eef3J+ruowhCT1kFSjS6
NWZP/ZjgXAO1A6TBTS6TZix3qjzpltf2f9JI/4yrdqtlGLWSj+7vku/bOwYiKZeKNMBYXD8UYSmB
WGlI0Xso1LYn1THNdQNcvKVsV1Lno3GUg05GPpzwCfAmOAFOep5nC04ce4JvtPGPUcyf6KbKdR5x
a4qY8h7oZo7MuVPqlFFv/j7fu1rph6CZxu0A+MshOA5M7rJtSdbGHSkib6vw3Fsb6qSblsgR71of
KMuWWNGWriO0eL3AXBIbwFiKAHrabyThguJTaWcByqnxYTaa3bCLNOv/PkvGJ8GI/vA977WQ0WvT
JiNk8tUHo4LrlRcV3Ix6+6IsZcLvzw9RDnDF6wAOmjs5fgAeMZRjgJOIf/QHYFNslGQHtWvqKN3S
ZDsEfZAgLEzw3hsGeGbUIoM2QbihwO6M0C+6JgPHxJQRBei1QRNaBVyf39fxrhhUzgJdgoegeTGS
345p2XmwbPJpVcXg/uJ2YvP9uwxmXM+PvvJDxsz4hl8hGZIIGb5WlLZQoQe8BJHbwoLdu2A/pbCZ
/rAHvXGU2lKAlK6vgBhYgmE3pr1oVoO/YODfPxASHF6kvBC6n7fBhWpWRBwHUUpfWVOvkB5KVC8n
Wta5q5SNSjLEMIJKN0GGtHTdLlvy73Ii+6YjUQDEHITd0FYv8gwA78dEgSGfg5U5TakdndNdQfZ0
tTluzG/DXC0V8VzU8r+ydFEA9BeEoOIeRin4tmeW1KBxeV+GeCoLs6e1BSZxczA5whGUuVg5DUww
XFMV3/AUaWMNtDcF6pGI8KSgnNkTz9JMxWwXduCGZvMyLlFBigcd/8JNJoNLfL7ndKMnpcXG1Zmd
idJvWmNcE/l3XBoNKSxMOtq9+c+oYjOjvulRzdRpsaB5b8CM4E/z6JVCRzNglG5rZoQeDzEiPwPR
RzdMiOCblUGgo9RzbQt7b8WlG5W0WKGngJy/lhZFnN+AufiZR9TxUZeD7GMgXEDAGSQedY1m7vsh
p7ArJYCtktD17GL12dGEZAQnZyTfAEygS4kSQMPNrjwAuFlxtgjzBQFXeNfXZ7RMp7qTykglpmlu
THNnbnb4nc2+bJvYrksIftnZto3fEZc4DXEdh5wcfPznBxzm7IOciIP/7OLXE/4e/q7F/js+KPui
+GGyD0qJSY9Hc4WvzQqyTPaBb4ov9lfYX2V/ML82z8fnzdemMAv8abPB19eG/V8wzs3CibhxERjh
Lc+j2AinQRIFY74lSpDxQ5LqRCE5ef/ncEqHxtTIaIUkdDobNetmSv/2dkl1yfLO0zpx+k1PWvJc
mDz5/tKpb2vmuOYWxibcHBfcHEZxApo/HoBw6kxhJuJQpTmXBHTzmpKY+GypP1+oRY8LxaE3sKe4
o8BJkHEcVHR5Q9b1aQgA2OApGTwE0alMbLrjbGszIdiP3x+aCwz/lbqaCZq9NL0kDvEYeoD4JelF
ZQHOFKdbtST8ScIk2XeKn5vXV3NnWLuDTdyBTdx5+JTJVialqViFpVif5AFmKkH6hrw41pmujl9f
myUCrpuHhPnlgBiXUM0Eymcs0fXCtAMawsUaEajiM5IpWtjgm3Xr8bX/GN6ShZf+Zhdw/HAWDVRx
YNOxEbP9BvyM0E1cHtBX+8N2/z58Wvuzv6iabwtFWAEPWL6QggIXs3aTbuMKqQ2mNKTPCsFeE7LF
6hJqrRZO1SWx+3Oz2XxgH4HzCzTLDML3evFET0xyEe4NhXrZ2a+7f37Y0Co7KBf29Y+iYMqCaQyH
6Q8X/zv7vvywLGJlZLulUBvH1fdxZW6OUA5fz6vfz+XNw4Chgg5dZZxFrJGWnz2jadkospe3oF+k
NYXSCy8ai66WWiQvCbHZmgBaDD2hAElCYGL+XvN9nsbpiMVn2gy6FpO2yMItu7fDwKsTEP0DsxBs
gpmHUUlGmpYh6Bdjstk8b8zdu+284Pq8WAtbLDDP4WY6PyTN1Cef+YJnBJC02e2wbdBN/8XGoNlY
gGUPkmQQoV+foTA38qgOJybANF939l/i4DjQ1YKuvUUrwAH4KWc2EaFL8yDOIWf3/v7x+Pjow0x5
hOJhxsqE3+NPEG1tLbo6fxf0/H3uCfv5PZKRBOyXhbzbpdB1vrSoLUDBhA6FLM4RHyv0JoKsU8BJ
YdfFPeBJxhuJh3K1wkP5+zLfxk8v0/9XGHuKfpisvYZXUCmZMDz/ePhPeOUx1RV7oH8XdfMEsKsG
HG8dmO+Xx2bmjPIIi4yNAaZTZnUwa8Nl157df2YCXMyBJZn31/KHTPF6er4RD21dNpCJGnOCD+De
4fMZs41hgf51XpyH7cN2ay1s4m2IdzbZ2cPalp0Y8DEEQwPmxLYfnTe6X1Iqd+/7zyWdKVrNF8Si
Ctn0zJ1GDGjPBwcn9WnpmNxmxWbTmb1QaphUAjpOIejVtF0Hns3C6bjxZy6nQ4WJjgINFPHMu/ek
KM+4ePxnpzYaeQUFuWXaePwL6/OiKumK3YGFotf71/+H2Nn1jyUvTScBYtn5iMlrS1+fAVqI52Ck
jcn8F1iE9ongpWRWRwOrgzgvQHy9+FQJgUOJn1j/hYfpAlZ2owV+DGz2MOlgIZ6A6fDPbcEhMneX
D1wcdnnYi4qnkl1W9oFP/Nji18tluhjfWC1c44U7zO7LL6OaV0FzpVe2/NWo2MgwoH9ebzYKNhbm
BFiXl3RpBBI70vMRAGQAJViAvIAdM1uXPDcSRa7Q38kEX/wU5qowL+QFs9/TNVOT5tFeMmoucasr
wegpVYCzYcC3RS2lNNOUTZRxUaBLeJBycvCJT1Ka0o78xe8mMuDTZ9aUhTEQDMXZPtCTe3Jcy8KQ
vr+PX7C4XBu6B07OBr7Q8fl5c1y15NuHL/61aL/exBpF2AGA3wEILcx7lB9dK76SU5Wo5fgYLGJk
evW+ayKtpo/kw3dzNzoVpHLix9HsP5YYL24fFHRLGCAIR9kB+ugRALwWzCVolh/QpcperwPe08dH
9qRgDc4jgVW1WtqXW8MKNhVMTYgDOAmgSWYCvUBu0DEqckR1ps9wlbj2tPorOdy6eA7pB6g2qEqQ
xqDAqFqy25kSvzoSzJzDIw1rC0CKMFKu59qrgcqpnQbRT6Lz2pnxc+L2vSM4sZs59apc0Ak3fqE4
kzc7gmWmtLxYQF5nC2fhtXsV6SmmXm2KD9t+K241k3e0hSv//xCK4ni0WbAIyiyoVcktF/U+hCYJ
1XzzPTxO2271WYPA5DvbQAPayLM8lUsG5twH/meu/4qdWQuhZ4SggYJYQ6Tj6Zh+8xSI0zTkN/3b
y2im7hOqWRZr6Zn2uNlRbCoCVwDsQPfx9Y62PO7MxCY7GaRcK5+iMzr6rvxuzMeHKCHjIcAaI3hE
oid+o1q/a9cbp/My5x/SZ9ZKadRTKQN1m4wKmVAA8YwHB/BUnsU54ssS7vClw+h2rkgPwNcVEcee
nd48DVFtAlwiEm3L7/JZhDpLNqorOMMpfx3WgNKiJegHyZKKuCsYhi0uDhwIRJ9nguvY69qCg+A0
tVAPYaGNpnSyjXJKSL8dbd02jv1qcCJrMfrFzup8yj8lz7Qip3me6MlsezE3Iq4LW35oCPG3tW+q
RCdP9SpzjpKrPCzt7aXP9ko0YD5Asa2A0xFBJwBuXZ+sDuRCwEVPEdMZEOD0V8ZBIugdMj0b2Id2
uImtZpMeZeojVAtc8+eH3gGoPLRXRtKH+oAzsPEseb+fnIzmrkh88ylZ8LlENv35GC+3HH4qyt5v
yqinuk6kvAWPoqk+D0SzwFBqSfv3AjYQqv+cZhuuO5q6AYn2yjE5GW5qQg043GNuKe7CZbgxNcAg
AMWOim5Wfg8v8HrBDPQP8HkhI3ltayIJayJanllYte+MIuGwhtPXgsQbdT6TODsdvoH6qwSUJLTi
7PCZQ+0hLWm28bclroP8qfx/xKXZ4zRb8atJzqyZBvQ0qMWGyHadcbsihcC/Bh0o/xqmYMgiQmqi
O8r5faK3XpEMYmA8zoaEpVWw49dLK3Hq1GWDGtDOLPc+0Yi+1g7pCTgEtLejb9VEyQEi0/E2239L
Vk/2CeWJvk/Jn574H78P5jYCMxvM7FFDmr5WmhzU1CPigQrrc5NHAmTJLYjPPhrLs4GDUtIcmQGR
qDnx/s8VRDP5s11Hx4BY1hMWY0QsMiX1vrJFK3kEisypWQmryXkC3oCdELCsmM0eYF3rdpVRY6HA
8VYpYhg6IIeQDUfM46avoPJhdIYNAlHNZ62QDjXibrjxLd0NPqY9f1Acn6aBZRmusHTR2G7PzuCV
5JvTgPqJsoPk2kKRSPcqf7fOdKgJymWUHfdebusQt3xJId7abTDXBAFQNAhyg9J2fgj5sVMjDoxl
NNpKZuSmVm8ZFraegyEtOdG3/6jtOp0C5MgcPlvaNuT3g3fnFlwPYHbwQkNNJQ9Nxsz1s7nVFBJh
q38329cv3R7Xg+lvho38LVoyQe1VtokfZUAtUX69b5BO9AjQupdGdPM8YUmYEYtOPtxLjZ+NKEmm
Im472FmBRHsLbfFcAlXc/5mIbjagiySjHZHn+BGWiE+/eBCmLozgxvxhA2BYuQCuwxG8eMs/okGy
PnCxpmAAXYgryHSAfPAferJoe9zqvWtBs5mWcpQkIlg3qXJOthroFkiZkGITuil9ET9FWzeIt/C6
3YZkZpObPShxmgFsWIVMJCAe+TVP5bcW6/lXP4S0QkQv/ciWRN5bTwDZoLUFVg4zsq4VrdaUXNHx
MJXV9+GAJpcSaSW8993KdzQD+c/JsnpzxKlKzaXDdEevCpIC7wRNUWwz1dnToqvVIIR6k9B4FbVk
OGe2QVFwZ9WAOqUc0sLG30ml0863h4nUm6Wc593l/iF/7jfwUVhI8gD5YHI6aq5a4TnVzYnmTm+5
E6v8E+j59yt9R4lezXleexIOXdQGMnNNcoKaehKvtVewDX/EtPwcMHkzsAbLeyl2S5blbT8M7iwQ
i2CsoP1MgTq73ukmFNFzMvnIF22lr8qeXtO17Eq7Ck+ahTqUjLSr3+d6R39eSZyvb9TUuESohqP8
SOX3fDWY0WHc+adulZB0N1Bob5odeTt8AuOTtl6kTLmJMFzPeL7WWSR4fKhCfuByB+Psw/ctnyMz
3uqPo29NKy0mGS0fxf3ELWipW5d0Jppplx9qahCCOPYkNnWn2/LRCr4aDf+OBmnRun7ozWEtbuBF
mNLj72t+gYS4fioBYwvHUEP6HHQX8/uceK3KiUkVU9kJX2S8TZjjNt9JcJU2nAXmGNfYDqYMpY3y
D3Mi3uMrAI3dYR0+eq/ll7xwBu7cMYyHwQQzsmnY7DOVBiycSVES1M15R/kk2PnatzoDVRWiDXvB
js2iJ3TJS7jNVsoirHIkRREPQ5LiEpT+sfoVkAmFzshiKp0Bmj06Cko75LfcMfZAA4+e6y1g+haM
tNtAN5MpAsQIAQGUclyu3w+ZkRdoQj2UMZRJZ/JPQ0g6IqOwRSc44Fv9wEOLcpvGRoZ+6bDdegUQ
DSQ7Rs3B6E1m9mGexTIAibHGiK2QcOVb4pu3bW3DQSv9CV32D7+fsZtaEWT9wegF5FZkabGrunh9
uCU5Gao+5pgtDF1iV6+NewC/kk5VJ3pQTY0GcJNfm7VKDKf4zmhBjSdQ+aDCKFyqdLsNSGAsaLtB
3JMB/t5gsdVRLdVCdBmLSNEPqvgkW6FGHcwXh/Dj94nf5hhmwmYqNK+AZZ+nEBagDH1VfaXrmGpU
/uTNyBqcJTjju0cKNjcMT4Q+kGGc3R2ZL0vf46BExGMFCzRxP0Lq79CTlcINEh88u3YBJanv/cNS
c82tVcBW9V/JsxNlVFPge2oQ0yqxgdn/7W/5z+o5crQFn+LS1z9TV1eCZiuaGXHoVQEEAXTCOOfP
9uQghgb7WibqV7pTTvAtaLUHSKK6r56WqM7vvMaYJ0rBWPsZqDfniJe1xlWiXGBDd/mpOegPcoGI
R0kljxrUp9F7/jBueldFHO9l4SixFbyZ+A/JszukGEFuBOwoNa+6Qg7cRARHNSWN5J9g5hjtioRm
vQk/IqfL6KJDxf7136QzjfJDWYUcqOkCZAto+YyCR391EIDy99ybxZpzQnvR0LqnoFBPAH8BJiYC
77Pj1EkJcK4a6Eb1mP6BP7+fVhwq/1obbY0tLf4s4WzefQB+CpwdqzhRdF9MIbCnAugrH6bVQ7dB
18SD5CAoy28XVfCtX4R5AbhdhleEzAs/ExglqaJ2KZ5d7xgdUPUPNdStQTMmWtKXd1o4O8z1mO+e
CmheVnUACoO5vh/VXB7ECPq+pWAjCFLa7jMbcIBWaaqH1gUZ7nf42J71pSfu1iUS8bz9K3c2yW7S
Aq4IITdD+dm+eUBGY1hH5IvfiogBCdDzi0mie9fkh8h5m4zXe00cGFjXxJ220kYyS2rsDVpYoVt/
8p8i0bbjSsGtPU0Lr9w9y+XnbOfYEFHdyzXoGmIaPxtb+TiYhu3BXu7fmo1nJ+vuNJIlmWwBbzcW
LAQGK6gS5wpfaNVwUJI2ptNrvy9pvI0fprVEwyXlwx6OGznMUEAdDmP0mvm2XaTFShBBTo3o9nRG
KN8O18VLVlg+WtI2o1ueoyewH8Fic38/u7MCZBxXPKGX6i5NQpHFDQRX6hnilDUDbBXaO+EpMRUb
aAor9dkGORHtdupraAc4VLpdb59GUq/o7wO4Z5lfDWA290EJ9Vz1MYDB3KEA+TPcVO7feKu60V5C
0FbNyHoJAGxR5kz/SWI4NGrZQ//tgo4gRWUcIlt1wmP2ouwQV+QctJELVohazYXZsmzQfKc1hjcM
UgRGtDu7srLqKzXHZltqLF5pqWa65f4q6/6x3SyGTO69KgiDQ/ECLxx+/Sw1FQ9wMcdygr2yrjoK
VG5T/Kp02sHi9RsiRGZlL0zvnibUNPA7wRoFd9fc0O+rQhhFTYrpKTGIckD8/a0mTbbiN9IxNStL
PEH4auma3jUbUN+O0i/g4YCCaraqmRwHU5iz5+Vo2LKTn6YVwxJ1G2s7mhqsYrIFTg5ak5fMpTvz
1SSU5rGMrgqbcBatKYYujflIiREgamnyVWzD07h+5JAVG1aKXSE6pa3h3h5Eku19m9scmdexZLtc
pFwfKoSKkFAGOR9sJvS84dD9sB5UACzwQ6eySAKOsfsuIkBvlpb3XjujhWY08rwT15KtWNCXE3lJ
cQy6tW82SF9xEQFw2h/P8mmwG50lgMs77gCgn9lpB9eZCiyTmVkFZhEOiAIc1MtzIVr+k/TBv42m
qO5kH37gwum7VdcoUNeRqAAhK0KR8+S6lnJj5eUqC9fVz+0fALx/SGbwlaMPEdXyFcqiv4BC/9Ls
9M0SJ96dRBgotRhyKGAFMQqVqfgfe4AQqFGiRSqmG2wCYnZIBzjjunJrxOMNyj2FFHHRLbDF99x7
RXKrcKItYuRopLT8BSVz01CBuaNAEbCKaKgAh968kkOoWaTFw1ikw3tIpdfaOiO05bTW4ycr7QhP
n2ltIXjPYrYAj5LNcFuQZJ2ffXuyJEt7yBzdWtib25vyc0yo0rxeH34U/L5nsZ8ejDqkt4CgYzUf
CU8eRrNApXaIldhwqyWFK97aSAhnMsxTgC+hrHhOKTmU6HHLjTCh1Wv8R6ZVhnKs7hlNpLa/lfak
7KlMgj/rFmtVr8H39v3Nvy/GP5gauL6gGIQGNiEcT4BOztXECAQqfWijhApgGEHjtqOv+T8IX8fP
uZNssoBO6+F7qG2RLKz6raGP9kyWPYZSRix7XhIbZVKo6Q1S1/le2KQOWLRMnkNJmoKedbTzTBEZ
Floj7wQZr0XO31ZBa4EjApGik7nh6TFz0ZouvLCuouIbe+0Ee+EovEvoKKrQfPT1+4zvizdYhxPD
RbvhO6wyvZSTqUd+4MAH1D8xeEgs9N6wpn1IQ9d/NByAYfUmi+x6+9z9L6LoWIAfI5hpY43jU26I
QAg92IKtnIPHADQYprwunWJTRqjSoNqa+m/8a0WM5Rf49s0HoiOcOryyEiqNNHYPf+ihMAD8oFhh
/tzK2+V/uJoMJ7myQLJrKuiHJuliHPvWeIVE1FLxYPLBQbskzX5ITIVx6msBG84f1aPgwqASj/Xf
FDUKK/XcaCb35KHejQJM1lzUKvcuFq4WjGZG6IPStevZBilbAVlJYDhnrzhwh6CzgQti+o2JjTb5
CMQRNP9YdKDvztkAEQ+8TIYiNzM45GKUpkBic043mt29gueN8GCtiMj4kJH6QXHUc2v+QXv3krl8
b3/RGamyNw7znZdTZkro63mA/Be4mayBSD7xEK+fnNaOvxCZiBe3d0ngTHGroJbz+QwCo237nbne
uts0PgGl+/TNgy2DLIW6xHsCNXSZIWgOw/WmjF/OjbYyShF5TOBv2drZICHYV4gakIcteXmZKEFp
vaWS1XI35r3H4qfo2bZGaQ+M1wGipUObmvWJo9weeS/H3zFfvnQLapHB8s+9mT3JWx8VJb9rrzuG
LMzIf+c+p/XOdIBkT5yQUP1dOPv7/Fkw8UBH57/ce/0gHNfgKyfVbimxfiewiSPMyE4l1LOwZO71
Ncr93vMzD6ljxFFLtFR9c4cQqezCzjYi3N2tZvWQPlnqPlgvVu2wf3z+OAKFGTx7gAuBCzxbdKHP
a72s/ZSim6kzCOa8jXcgUIjd2Iyc1ie/r/G9FwK2KLqNVMCUg+psZqmlalJ1iOSC3oxONiIJ1F/7
f6tV8OIfiw8cbemkF0T8EqE7oLdQOpW58cvvY7gTy4DLIKObEr1OoPmcIyhIoQJMEx1jGNf8X/mt
ZAledKvR+FGh7QZIFRYYKZeaqu+dLhiFCC+A4o31Ms68lSDimowTUTI02KMl/vHeRWuCRZjmtv83
26Mq82Ag1upGxyUlchs1kg2kvvAqQUuDWGK2xZXnT1LJErvISfAjqTSiuv4WkO36wubemaKC3Lmq
wtBCxglBm+uT3CSZUCZNCYNnJMojkn0m/5yuva22AyQmIvW79Cuj6SZZLxqat8cYkmF0sIo9+Nzz
iKPggZBLrpBIjlzx3fuDJsUt6iTPBpJ5npm/dri4q75H5f86Pcj74O+i3rxdZJDSIogEfHgDAYab
0ByXwgOT8fKX+/rIo3H4yUCBUu98JTvF3IH+JzA150VYEd8F4jmaIQtkIzOqI8GP/vbFSOHt0wy7
U0OQA6YnDM85gnABUlZDzvE0Ry0kQJWs8i0waouNt/JFJKIQJMwcKLmlq3Vr8sLSR1rdYFlOpMVm
JyBMC1TKAO6Gisf2GYfbkkDhZ/LutM5tUHnyj/Vq4TLfGgOMWRsElyhgRxHkvJy86/sStFteQkcH
Se2EiDQ/aZvk4D2gNOs780kcEhFlI5y5VPJ8561kohlWBxobgAo1m6wsxY0Xx1Dcwlk5y2vZ4qzo
Qz5+KPsOAW8au+gTb1djSmD5ShTIYU6/pE8vBc7X+vt6DDN7N+JD4CYZGIPyKaEGyMNzzTKtoUj4
wGo/1KWo951zfjVn9oj/sDeDMAm6KMB7EbjtLkc3jeltQe4GY2GdEeHIOeNLi/qYZ+mxeVvY6Vv7
4HqqMwXKgR8vkUVMtXoFxJ4b6mb3gjZjYDCxjabNKbaXDteda4TCcp5RdyClitz99WwbkGlXY4jj
XAGswXOLjwkdaSUBoQDxDwotdvxp4NChtjDTO7foSizbhB+LHHFShB5YHWVIDuzb1WD7hFSbgbav
5bncLKYdb20+lAX8O8u52ha4cphKEUZmTXwHdXSYH9I2e9ybiKSOh/f4FZwQZnA6S+uKJpHJ4OKj
pcfj3sn6OQo2yh+Tzoe2aLwAaz0hbkLiHShBaXA2rL+iC7AhNMAUJWk3m2HpWN1fbJTQqcyJMubp
OHAK6HEFMmU0nHSmsmr3KeX+pPDYPMLCpYsm0N0ry/h//yNw9h63aBgVa4HpSEdIbM8ZHv0jCvgn
KqDx5b8po8PuAuaEeUs8WiRmZ7gFKqw/elCQLR0+G+xjSjQbh5iI5xB1XcVxoEscVncyjtcyZwdY
zwD5rvq4qoMtf8eb3kIhmZNvk33pohTBVtylB4+t2VwN/pzkbE0TpalUrYNA3vFP6VO4jd3BKih/
+v1m3j2j/67lxbr9cUaVIgzUvoKYztbsNiK1rWA63cKRXJIye1eiLBgFqWSr9zmZ/tHbijmeL8n9
fS4LS3Z53X7MBSlhr0l6SIm2ngOgl5faBIuevaRd7gShr87CJQf2Q04ryI0fDZAjHwUos2ZTWUAN
f0Xlz/H3Cd05dRcDF8XYiMKjhHL2QHiC0RRBpyNhKMCL0guafhsoUq0l1pWjvXM79Ryb+ep3qXes
AEhlgGgwA3QEBWa7xeLOQVh6SCpZ2SNCzzS1IwTfjG3i1irq8rOVlD1rTkGPPTEQnTa2i07c7Vai
5x5TNhSwzWtox71WnXwtGiDVSWEEkPQUPwsd8a1IoDAESLgOHQ8IIRIKOHad5dvpGQCLvy/BHYfq
Wj4b348tLkFYWxsSKnXb9WQLZmLLb8J+tEWSPOm7L83587Ug8FZnXwmc38OWnypg3UGg964IpAeg
9nO3EYhhKbsWgb9v5FWW5nhrZzLadrjKPBINrDrmeo4RP3KVMmCbK5M7Rw/lvjtHmqluga3Tkckx
3gUam6VHJWVR69wJowNjBNsLBnSENhFPv5bdpWUZ+E2LsOK5g+G+fc2pNqFoVAb8wb7bhIBFUhCQ
Ks32If0ILB1HELEhaWkJbrMIGAZzb4B5DK5PfRbdlHpvyPUGjqTh2UpLxN1IP1IKf1J8MDJTOpZu
uEVY1V3SunciJIgw4vmCCWYA9nCe3ukMpQr6AkHdFhl6bWWc/6Lx5hNLUMEcQ/GZw6/6jbEqXnvD
XHpZ7h1uQO0AaRFgYSAEn+uvqEx1gTOw+OEf4xEMBCqZtqoJV9NHZAZWUodOG91eqq677ctlMRk0
BSPWyHz2uVi1HXzgSiLIqXfmaMm7wBRdycw2o52YrCxbNwMUjpI8A4GjmTnmnzXVrYVu+zs16deD
mFn7oVYolcyPzLmCI4mb9WFsPLPehehKNnY6Kb/iv1uRxIfC1Bee2ssEr5/0a9nz01ZWOnBfIRsH
DuiA8vs70qtvn8paP8A0JOoR3W3v6TF/bPbThxoCGZ4KlvdnQdPcOh3Xo5ipVjCuZGAVwShQEvZW
grNvIMVH+rTtnrlvfSWfmhgZu99lindUDVp30S+P6wY78VJA8UOdSmEI9tSJRxgFLCKHEgTeTgOo
OO3wGGnkkyfBt/r4UhHOoJUF3EsTCVZUybU4g+q+3URL5dt3yhIRCcbJR72agMpLbabe1UbR4sCT
Uzj1PQA9ybDVXSt2Ygc9R0BVQfsnh/PQk6klT5yz2AdyuwUQjxApLgSYnaB+rrWfHHajmgoqrryy
iXsTFWx2R4ZjuJuOTUJKzv4jLrZu36nqZdFvpDYQFL1TCzkVSt4opQLMAFKTdo0sbhMRMBfB0W1R
knkASh4KqIuVBDC6akSaOaWofgWpOuzBxT7yW4PwejDi9QrEEyg+kxqDgdZFBV/UwUvwoemah8jG
/vOv2gm1sIDlC+l+4am9Y95cy569e62ehUKcQXb3Gn+Pa1PwrZLID+3bp/41OQOctGbVb1WNREfN
yZkzvugO33rh10OYaaEW3UdFxfYit4yz9Nqhe0DaKQ6ay+lgcbujeCyWkAJuKxgRw0LFBHjaEKZG
ZO96xVsUEPV+lSO00zgjazWsd1C9h7q24odhSdid+aFMA8wvOOF45+fPu+cBPijLNVAF7msneJGB
9bgVW8KfH+LXwPKjFWzneukxv3OmroTO1KvIBWmmpxAKIC3HXwlEB0noqn4rXrSduBIPCmC4gcCQ
bgQWsv1dw915V5BvgD7RWb+TiGKs6+XVjGkovFRP0XjhOeUucvW1D7rwD/HBp8Mxew5NxQ3f4pfw
HDlLcaR7JxoNXmBXQ7pUQLH8zCEe/oe099qNm2miRZ+IAHO4ZZwclEbSDWFJNnPOfPqzWgf/9kwP
od6fNwzYhgW42Km6umrVWujaHJqywsVp5U/g1kYnjiLYXYrUWROjiZb0sCa7wNNBYJc6cPOX3GPG
UvcRLC51lFyAbQQUGP2UtzPQt3Watxw+onLS0IlP2bO+49cidIY2pFNBgDTNP4Swtzbpuwy1iYJT
YLPeaY+gECQdXsqDjE76DKyeeP5Z+lHb5Bb/35OGt4ap5QZDeGSMYY109zk99TapsL0pWxEZWn2t
OWh/co0X4aXf+5ZiM3bawkHWePhwHfkygEjpRhS0KhMKEgjg+s/8pnxUiTnRrXR0AE2sXb1oC/cU
6GxR4AKS/nZNo6yfQC8yIRUJzTnUpLlfRm8DdIQ8P3NcCz4DCfa/tqj9w81JDMJy2AL6ODtke/0r
dAmGXHTFo4Vqw57/4BkCewvva5LU/2uTOjhCUU3iIMBm4YSo7hS4GUOb0HJJ+/DQmhudmd1mjZLa
sRwvkA5BlAE13Luf/EsSoIw0rYGEtQ0wfApWuunWrGLSQm/gzThpoeEi6xW1HTFO6Ao1DkpmUKuw
5Md8G9sn7dyA6vHnTXrfpqaAwYR0XqDFHz6Jft80qTzHohEViLAVlzt8jHb2qzFrVLirxvSmz/ry
QM5mvt0lR9B8vDxyT+GmfAeXqffzl9wvMb4EAFKw2QExRQoqt1s46UujKusU6OMV13r6mQc1sfjW
KqZqy+Bw6b3kkxFg3LcRwSSyJhg94e0EnvPWZGsMyaiPEKGfj+FudPs1xCYs4b3YyZ8gP2a5IhIq
3bwqKGvUuQHBrI8dDGuti5h6BdixJ2zr7XxAO/OI6I4xn3cbmJgzVBJJgiYN0KDbwWl4QHV8VhWW
JIAgoAUB0Gx+Y8BUiObu+s1s/cLDklXxvX8wwyzSUbje8FLH7UIto6/Uol+PA5JP6/io75/UL3GN
dr8NjwQYevAa28KZ4iLGPr5Hdn+bBSAJ1TjyYpZvRzvlgRbWZY/dc0QFuLcDwkuhPyGWSTxtX+zq
F3VVbY01iwnknhqAMkztIaXkhrzMOuxV732E4fmY7wZsX1d6LMzkd7mr4KlQlGsR2MRmdeE2TgfI
8K8JgGBlzYzXyX1GbzKizfC/eaA2mQq9oIBX8Tlt4ygr7RFYz60KLhTxsSzsxh0ddFyuql10TC4W
VMUYe27BOmizUYBHCR7csTIVscehFqgZVOct9Vl/13aEIrmx/JMRmbghUESy540omNxed9FIxrC9
sN9vbFM7oIrrqeoq2AaD+J/spd6lJ2kLNJqOYRulNVtSZZbP/IVhlvy31ISDm0gFpgQbDzlQ6phB
/Aqp3xJmua0K1hthp23nreFwvxt7gqKAyW+Zdef7kQKqQxClIGQC5EClrqZQGKJR64uSVHHcbhMd
ikPxjLVdIS2FUDZBe1W30p4YAyVv3duBEqvgmRZ4ETkhOsTwwzYVUggXWiVeWijQveVbpLb36FOz
oYT09bO1+4c/ElDX1ig3krRjAxKkCnWUaZU5IPR6IXxH2qHf1KtkbTyD7MvpnRZtcpJXP0R2ycws
k5NyN17SzkCk4tHiRb391bgoIjlrSyR6QcVO8j3qutrXqwA4xzXMbuLRFN7iNXN57w8RniXI8mKB
Uf2FIjc+7CoH06coMvRwZtZ0VsABfwanSbFRY+D9snV+QZl0k3uTnax9QLdZ/uMeJEWw4wgj0XSK
dDOwQrfG85LP+DTJoJd3LCL0FYzrxJtO1avsqo+q+av8g0SXUzhAt3voS2IVhr4rgtSkowSJwYOF
AjrAdEU05dMmlyVs7W5DmAKmM0J2M5GhdQTkCL/2V5OdO/GzfvnvCDwM/MqyTrmuOTHmICCWlWN2
SI+tC/ihc8rdsTVntFWQQ9V89Pu6MhXWi2xhwfEgFYEeRts6QCzUgqcZ1zciVJ2h5QcBcZTA81+S
0yG5ycxnEWdETS/CHR2NK0D7gQmAfMnV1koiVU2LUCgteT9tgofpECHE49bBOoO1jvUouXeNUHb4
a40OZrUCek0hx5dWugvR9VDuQjfa463pBt7sKV7NfF8vBHSwCOZg9D2hJItG9Nvx6dysDVCZJEdn
tqdDim7lr9qZXP8SvnMuk3yf/Hf0dOqgUsAgIRYB7NmtuaCNU3FIuxJqOY6Axk+84aNn/qT45PG+
K1kcMfd5aQX4diAHcbkCFCLS9qBd3eSQrMEedaUVaGcd2YKc1JZ7BuvT8Ia+Bkt8gljavvR8J6nN
5CP7kzD30MKqXn/EHc6qVsesU+EXxwC5x8jhASpb5eh4AqOGLFrVkXsaQSfS2owbYWHvkrgCWpm8
ThLU1EWLFpwqTWbY1VBtWw0Z2szexRNizJNwqOz4wq8hR0CaWtCviC63vDKrLRNrx/oIKtoL/SIX
4g4r0LrCToBQHJDKojP8ySxIQKlrgjTwUWXOX3j3HHw0mxfGJJBrj9px15PwTQV8dYAnSSuhGAf7
8Q5qP57wEKGlZjzpiVmjXo/MZI4k6EV0/Yf4ol54c1iJh84y7GfJy+yMuRcWDgAiPaSpAbcHKJ5u
NMzUvMnGbEK5+6F5aaBHAuGoXXXiUAw+yYeG+ShfuJNv7FFOGrdmrg8F7HEr/Tw5/D7aSIWdXkq0
Vgnr2Is3yUmxWPhZaSHgQi0MwhegwQPjBg1jnae4V6QOyDOQf8lgbhHAd4VAy/kUbGTN3O4cONJG
A60IEjy6GW/iNSJ9J1tBSnc9bicn9yDJ6jyKu+oxR+fXz3ti4eGMb/r7dRp1MMps1tSswtep5zp0
hK0IyEtvQY69cCc3P/gOb//52eRSlHBjkviIq20oK4VaNgNMao+vkTOvwWf7LlrhcSdYpMXfN7PQ
lHeRK6Hq/7Np5mipE6jMRt1UIkx3f7Sn+bU/fiAM86DNsjll3mglLJ6zhQctphcqZYSZCz1+d011
AsEcygnGGtjhEyDicWimfyanco7ou78MdvAoIE+zhpogZHgYCfrvDnDqwKN9EmV/XGoov9PeVjP8
IKzVDgl6JwWABGRCzjfOYdeLgI4r7utgCq52jEzjwJmN1/UAGhfWW+hI4GjVzXErOGAYPuj2UJir
9nXCovQvs+eb59L296HDcFD36XWAvYlKji6QrlykVm53RhIHESA3+N7kBWmk2a4/0D+Bx9fvzkvA
xbkOd8oJMAGnW6mH/54FhXFg3EEXS7pBET/eGpeSmKszBTh39EC9Q1Fz/BhVW6ldXP25KZ1+3on3
yXxYQ/cvCL4JLQxK9LfWNFXNwzjoUQuqcdo1gs7UzP7ttfAIb4r6VXiahh40sCpxu9naKF/TitXF
vxA5qhqkZ0jkCKQdTY0g92MuBj3k1uvXDOmOEK+yeOM/TGgOchijJXNHbUQdaACQDoLQChwtVOgY
pUnQRbWPzgVLtvrHQQYlrzlBoO0l2rZryc2QUMofDNDdozB6MtaG1+Xoc1NNqPk2AAD9/DlLbuD6
c+iGGbXwk7zmjMzKd7qnopoSOMneXyG3EG6lTfTIBIIshD03BqnQMhimqixijD8C+y/44tBrdm5X
GkyNLz5YMUrvizHEuzqNgtj574yrlF+fh8yX+gQWB6uFoqUJpoRN7J7QqYtCiegl9s/2lpz6jT3q
cg27YdCzCvZau91Ju7m3DDNBzT0/yhb/qwD7K9QZ7QOWOERaB3vtH1z7zQdQByoP60Jtiu8PaPaN
6GKPqe5nsLngUvU1k4cWNZi7/uuoEUwacFbEXeBZRFNwRHEHKdsEEdVkCXZ9Qenk4QMnGc37eBCF
8KanDXo2Th3E5li1yHsPQkQAcZY09AQZ8FmUvxIMdK0OWltjE4vvhLkzcj7fYvTnRw648lzQJpg5
POXzAOWx839XBIF1UKqidQVpf/xGpVhknQsVcehqq8H1BfKhA+h5YBalx2DfW9KLhLOMpt3saZUw
m/3uX2qofSGPhC4oNGKRlp1b5xkM6shJRVNb4h7UZWAV1teJdSlei3XisnzXsjGCIgENHVqxaUDT
KPmdHLWYZw750HllWCRSyNazg3rSiuma7t4IZGhX1qhtHKZaMKsGhlY56ibYcGZ4TO0oMtXjm7zN
Y8axvQe5UuaoTYSOl0oQUNTFm7e2SyAUoDChpWj5QcbI+vmw3JenKFvq7aqpQgygYgdbw6ZzPsZt
4qEv4JVgxzl3PDKzQXd3DmWO2qGC3IHDigytfe2c6Ze27UHmBNiZDGKP4LH16ucz80zeVVIpm1Ry
FdknfRAK2NTP2Sq0SS1sssIdBHOkDHQFLSg6Rw/xFe/mHit4uvP4xLYMimNS/4IYB+WBB3SSNVMN
28Kn8ZX8cv29iKJj545IX2+KNXM5716TlD1qpypRxyclWU55zwFYNCBUITxoFfjbkfMi9Jitle51
K/d+3kd3YQtll9qy7TAZGVfBLjjHXD02Px4Uj/+/6D9YHh8J3tElBYUGav+kkDwKBaOHh9uIXvc7
24MVBGi2DARHtdP/ita/wk23RZfUz8O7D06+x/fXLrWHjFySYjlGqwrhnlCJKqO/qz9qRwBoKE/N
5zOrL11a9DmoBQgqKKuwfaiV7GdgWPMIvpxEZ8aucY7CerKOD68+VANIX412ENf76Pm3ak5vYEAw
A9cLtxHYN42nZ2YulbiBm1gR44fUMsETAVmk0KKUXBELRZLLNWjI0egarWbEpbKpnNHKXQwoAVY7
HkQ186njWQ5q6fSiuwV9YmAGQCKQ2lmhjBJQM/E1ytm9vipPiAotRz2iSMEzopXFMV5ZIj+/egJH
PDQxshGWKqeH2jreWrnBGM19REbmESERgPWE8O0bKXhlI9EzufE1Ff7vc4QGJp4YngZwh7rWd2D2
nFH+CM3DYBZgfNDWIiPEXraOAEGBT0J3Np2+hdZVVnUjVnHaiJndS1aJB5wleNjBD4MHXg3FDDkH
5p2QsJ0baC22mb1Z94UgMgeAXgOAKaJRjOY46vIoFJICTbzqvvmlPwQZgO8RMhzTp+aiefuXNJvS
e+0ETzywauVn5Bo9YxmWbj0oYEIbnWwqovN5u9SlGCAv2UWNlSE/75ZHNPa6yp7/alGBKkGfJBr/
cKffWKQ2lyZOndHksPj96gfF6HAygAVtQcNWs6oP901hROH3anjUyy4rRxXECyFU2D31HNqdE9tc
CrLxx8nTvhieceF8gi1LAJYXmWzMKHXDzVmT8jXUGnHDYTwQV8lM7OURLXbqfn5jGFtwiniqAj4M
Uyjj0fCOMVKrMgDnMR5LxpF3ZtAFgrEQgjy/YjP2cHQZ9ohbp9zejT3qukl8OZ8lMQNkB8Dos+wR
ZnEXPQpIT9mdYbaOdCYXT2kWu+iP8sSwTlz8T9apS2cMhkqdc1jvrII8IA4fvcuj+K7b/GPxVVvh
b4bBhVscGVEw3oBvCoADWpVB5MRq5sQCyth7AL+HjeopzvF0RD2gXEHkzEvNDVqBO6Qi/qGRkcgQ
X9mmDshc15rYGrBdnHsT9QDLPyZe7/zpNJNVEl1a1WtT1KpC5F5Mh7BswJye78Jju+L23JlV9F1y
cxgQhGV5ZBjR8ktZabVWBNi5IlZmMNm0oJVBLR9ML+t69Ra6xauxF5/Ch2kbI5hJPpKJsXnvecy+
Z/TvB1BeoM7mbjR48gHAxE5nFdgk3Rsh8sR/AXxl1k7oAvoOfKqwASWuq0FbKPTGo2G+gLDfYWwt
Mlp6LyPBrKGkABIBpNluPW5SR9Uc8TXAKwhe4HeRUesOIRxvQLgM5FVkdyAT5D3WWi+9FEEj+Ncw
dYhyDuJXzQjD6H6Z1zwudx6wKcJhhQMclf+gbkGm/a9BmoGlD5oYgu8w+B5smsr8nZsi1n0GjnKy
eeQ7wNzEmNslF3xtkfiRq6BCGausUwRYjHe81f32n9It9w6anYPEqlfeg7KowVGnNFXRf6m0ZDbd
cA3U7ya3M88AFgqDS9BaDSmNlXiRH34e4fdz/n73oGMKfHioldKlfAV1wlbVsJWNR3WjbaUL2CDQ
YH5CDyLmlndL64KtbKWIx/kVbwtvrDLhYsSArYv0BvKlQOlQ11xojCnf6Ri46iEJYMVfIXDVh+jE
2amD7tM1C8a5eIdfG6QWtYt18N6jMkLaMJGWHczLm2g2j9OqANn7v0zv1eCocKipELLWPmwVDu87
KvriEpNHIRq0mxfC10SKPyf/9Fk+BE6Ll3qCujT/30uBAKwiKgTgCiIawBpSJ3X0QwEaODOiU8/3
sj+z224/ZsSnmgNc+WNwKj05QFjx89jvO/JgVVHIkoL5EwgKOm2Va7MvJFINxGgBShsn2w/eiA2t
mDkE2NC5zyPnjTPLIvy4B8YQw2BVQREIfL13mC+pSsamz/EU0ERr3FYb4YGzIkddg8RzPnfrfpNB
0GB8E75YoldLhxgoUt0ArybPowRGoqwrfzHWBaE/mUgAProxtOaCVYpjLLeWv5IfAUnahDLCqY75
iib7iDrGAEMb4FcBoBTzTe0zGe+raJoFvKJtDfSV9rHxIs0xRckp976jwy0TYmRmOLwQRwEJjYwo
aGyRm6QfXbo6trqfwqz0CPK+1NVeJcP2Hxt3tqY1Ije3mWzGrlq47qDgANZCCIMSzXfKTxazwCcG
h4CU95oHwsuDjmLcvLkpr/wdSrk2b/NbvPAYjnJxNyNiBZ4MrHKAH1FeY5pR1c/akeR/5lfg3KWP
GJm8Q7RpL+q6PZcPamAKv5mwmYXAEe1NwExqokI6UajbHYq8gzaVGrKIe+MwgFX/kqzKVbSvN+mz
YDVQ9VoHJ9/xfxvdKvlgOuc70AKO0rV5ynNITdjwBjHfu8UBvTfgZsw/cAkCyNiswoIVWBFff7uN
JeiBIKzDC5qwj1GB1TQI85j1UoNnNIe4XMTvDYIr6SBuDBdxXuE1Ei6lGDjhjbZGSqaxkJhhOZDv
wuvdZwCmZACmyiMHTk262vN6yyX4z3l0r1YWcgiu5PX4FHAVrTpAskKQuSdeDofNQUVDWfPggpX3
/7DngLMHTpbQkeFbaPFueZr9gR/1xgpe6k/VEdBdcVQ9lF1+a06+isHDLWwmBl3zwn18a5Ra8kgx
QIlNjLafE5oENXNe1bsIN1bjgpX3MK0YB/redd3Yo8kau1IkQoGw91KudcitZ2fOFJDg3F0MFAzb
vbA//2zx/kjdGqSc9JQV0CtNYVB7lC4tWiZAfPyUs2VC7oPHWztUYDPycxt3E+zE6xow4F2PfgkX
pAtP2EVOsZ5cVKt0J/9+/fmRy8osLrxSbu1THitQA19uyEIOjo+svHxo3fgtc+CxtiPkrEi4oWEX
8+toffgznsSjCOG06MPHErNyrgv5sdtvoe6ngs9jyW/xLcFL5yCzDA5udERBOw2kq/FH81q+cF58
eAz3gxV7LO6PhYDg1jp1ZxjKpCgJWYlpozq+p6emAaSRgG5K0havfyZv3FlfMTNTZCNRbgTtoggG
8O5HQtKgvBmXjRMntnAj6ntut6DZONYX4VA62br4qhDXs8qz984abLaIswTcUyhS0mHeZIgVp2QG
CTbHVw06SpmzbRFUy9YMmkpCP+G74EJ4hjs1p8KsNzkjDbo00VdfgBribfxjDJU0JjO+gFsBZF45
+8xpP9DV4KWgXC8+/afmNFzqd2YjzcK9AbsoSktAJiMJSzlsRZO7OuewwKjNvkMjDVpD79DZDNaP
FfhXV1liMW/G+ziETPZfk5SblIJ5HhIfQ+Wtfi2sgs5WT30LpL1gcW8qKAfijXjgTvyKyedLdiu9
rUBlg1+kJRUdureTLCrlFEqtj+yDN+7EZ+AIYxvsMStcRx6SyyAieKy9Yfvyn70mxvvXKnWCZ70f
pzjgGnSl5qHZb+M/6P9Fs4gpfP1saCGvQGb2ryXqtOa52iSRjPFlgOUe2tccOWzOKdB0B5HY1mPy
jBI/+NN8UitZ636pCT3sQV7uoOB5VjmvPRQB1v4j7/5qVkwlk4WL4WaAlF+Q1THqew0GpU8wBWT7
mbfEwexem6dgZorrLdS8wXuI5xf6FBBG3hX0gT9EJbrCwk2p3b42nviG8GGvHxWgrBgrt7QzNfRI
IlAlWAW6lgVds8qYs6AF62DwID32NkDl7S5+hdrugyw7HdQD21+gVmKFECy71I6JclVKggR2hc/E
CV9yO4LmsghSbw2QNks8yO9IuvIeaZP/lxEDzQ4GEMJKZ1Bv3FAVO31KNdyxm3InfDWQxoQL4p8B
Lwt+77j9/CsFA7TE4vpYCtKAc8SyonsQdRYaZZvH1cCD5Bpb6Di6oVUBTnfgT5BS+qxcY92tmBK2
C3VabCPg59CgDX1rkLfeeh0uVXp5qKBx2v3SO6fqnXED3kzJSzcRKMtRywIBDri1pTfGDC+59mu7
1NoKeR0Lak3sbgZPO3IPuN72RWe1+9ZprfaNJQC68IbHQAmfCKDawGXSOG2pFgaN76LWMj4n2TQu
4aPwkO0TItE3WgP4QjmUsfhtYfOayRjrQihM2PjRjAFOGXSjUnPMx2Ez1BVMNxrYe/iNnwPGNjvT
CbxkK/0x3UulmR2Zz4yluAGkZAClI62OtgnKH0lFXiXKjCluQdWJPLLpPwbrt3BvsEVoiC+lfe2V
KZkKEOJBNwJ/xghLoFSQ8DsoH8nvYj8dwZU+ubKrnBKXfw/eQjaKanEj/R3l3bpOg1R0ZJSkTQpZ
TohKaId89fbsW8WWvZaLPunKHPXKEPq5TaFIiElFd5QAKTcr2kNGyZIeiMq0tkv32T9Q7hP9eWRx
UQJHuyOyFLeHVKxHYIrFuEVJHxTVEEZeKeZoj9tBADEpXvHKewf9EBAsn8cTY+8uxUPXpqnXRjka
aQ5RixZRifIpOnmBLFRCpMeP6M4zzpB69wKgyHwnZzrDhQsc3pdIeCD5hQQCdWwEMRzEUYDpaYOQ
wd8LbgOiBdx0J5TflY28Ss+x9/NwvwHL1EaGTXROQa4WuA0ak2cIYyL0EWy2T6QIXKBnuUTkF0Dk
EvGnQ1pIRidzUQXZqAf8YBeaw1Y6sds8yOH86UOofVYlgGANKT5EOabWS7JNQzNTLbG1dejVAKm5
+gW92srknvJnaR2ymMcWPNbNNFCrXox1YgwFmQYXwrwgOnhtRqtfxbbxIDy0TmhqSDlbP8/9PW5e
BzwR4AKgHUCUDjrv210e6WUCCa0UW22T7/a4b/tTfIKQxhP2OKi/TLDxu90XZ59jPPf+wbaAMwYR
IxDT6wp1HQ1qzovxlLVWVUPKPVmhjeBPBGHIbFev8lWuWyfxUSfZVrDgraaHn61/l/zpxSZVku9A
Dn22lKfOtCkIprDF+yo3Q4vfqBsVR12dIKBLCKWTtbIf3EO8eTtBJQ48xI8QILfTreJVbg6uRTCL
M0mCFoC5wCf8/SbapZf8UNeS2qBwdXzlnGAjgTu0OKcXtNaBryG+gL3WOSe8qZyqbWADbo+Ot5+n
ZSk2+eZbJPJtaKSnD2NSl7mUGdAuAweUvJFAjhwStrUeeRYwBZ0kU0Ts97PNpYzGjU3q3E2p39eq
DpsfASiBd+OFP00n/rWy30CDAhgkPK4dbuQtZn3FZBJduFxujFMnYDCk2DDyniQ0SJ9L4fiTlXgc
BJsGyKoIZgQOX52ZUVo8eITX8n/zTJ32ACwWfpnALLeaoZ2mmMUmSVDxbT531ZN8hFKare41ZOBF
ZrV50eFe26acfDsh4p0kzLd0FNwZlXQEvh8PKhCfqi1s+BN/NCzJk8EUkVweIdJq/gNdB/zO9SdQ
Z7/P23pQfXyCuJcEbLHWeZjN0eWs76OXu9lr6WkbCbQRP++15XmHOBWEL1XIdNMv/rGXpyboMe+g
b8PWauBXO7N/lcCNoiGvU25jiBTg5Q9CUd/6tysGwlgoQcA0QQze+lshT4c44sfv7IpgV6sJru8D
s779zF9K8zcqEE+TCaJ5K33RmbXLpfsNmmBoOoBgkwGA0q1xta/rpJphXCLcQoaJsu0x+wW9AEs5
43avwWvUW8VbDfVuIpq+Zkz90gV3bZ7a8kMVRZk6krGDguRzfE32MbqGSyuASgKEi5JfRKQ+O379
bHbRqWoQhCC8IATMSOUktEgaQOCPQkgNjvVzj0yldsxBK1quk9UAmh8JJXIlgYdDFzWaamIHHCHh
s8wkKbl3NGA2AJMsVBMkEGjSNdyuKUQgK1FKFeHRXl3+cYRwVYEdp9pGAoj38BpY3Qdo0H4e//dF
dnvR3dqlvKvQRIk+qVhdzXzSN+luPjXOfOzdM7ik8G8dZDE6/LMGEnzzSXEQc1wajwPUUXFqp13F
L4IFpD3uwGJX4JwOFybpBvmCn76Q2pd6UdRdKZEvPIZe+AQ+Psj16eC7whdsS0ACwYWw0U3xAWIm
IYjpetat912For8AKR0E+hAyISR9tydDTqauHEQAH7XjUX0D8N6rbVBsmDXQUFa7LRUTJfZ1YX0i
CDX/QEeOdxObc1P4JxZ8cGG/yijc/f0War+mQQBQpIBvQf0ZaX1AOH6/G5Am8L/gJuGbEP3iT9Ws
CfGmsubYCYoFWPfNJ9Dt3oXaV3Gq4BNQGM7QCSRClF1df9R29qGY0tcESpTy4nOkcwh1ePChANYy
vEkPn+jDdot1ag12YrMajr8PyA+LZFAbWZ5xsBIeXyXuowd0Nr+DnCzZ+PZnbkaeeCxQxLwMqFdP
Lp68rGO0EKTczgm1SbOwKYyeLIvufXTYg6vwETXk+Qzk1NuMztL4jJSNttOO/kEji8RiZb533kAG
SCDaQ71eQ2qD2qKzYCRdNYSgCuN2cjvZ0pS8oh/oOebSd8HHxKdoT2mZ5YD7BCvM4mVGKDWI66LC
ZCXp+KpUgZwt65UvmYng9ZC8BamXaKkzACfwpkD+/Oyy7i8K2CQleh7FWrhKqgQhdxOXiwQZbEgP
imjX2QQvzbiNFm0Q9gykcfGLp5ZzzKrZKEqMK1WDbSV6Yl+uyvL3zwNZwEdhJFdWqCsvbvU6bQdY
iQix6oQ+hCJ5qPzx2Mi6Jfh1j8R8bctEHrJWntCXxwI93KcSbj+ATMMVisYvkWIuMuzaNpleVTT0
jHP0yUnliu8qs24Lxsot3XHX46U2qZIJ/dD7GG8eem3/Eo2XNnrpmXnF+9QXGRWRnjLQv4i6IDWq
LMyEokvwTuqSr5nXvzJxckDZbEpNsOvlzx4vyqgDRqmToo0sAuydgTQ9rxroEahhDN67r1IX9hG6
4+Q2ZyiSMj5Op/Jyuaa2UeBjyofZrKLtrHugRTMU1K55KGCzwI7L+xhoVXgEDeKT1D4WjbbxAzIV
uT6ZZY5eUq5Yy3nOgDIseh9Erf8zQ23kURYGQKVgJu4vbXnsZgTPsqunujWhlXG2tLhxfj47rIFR
O3dqBb8Ke1jks9lqdehc6ZNgFe1YMfYsyxC1Z4NQLWWhITOoPSfKAYB2s4xZ8K7F+UPVCM86gWQT
qR0ra0kZCQ1Q8j4YtZvkMsSHYIrtxv81R56CCnajskikF88iunh0yBaA14omJUrLrlN9gpOPFFev
dG9ooDK/nzrB/YeF0lG2QRsYeI01aqGSdhLnIoEdpZmsWV6Hs+B0XOL8bGXRkV1ZoVYp0+Vai9HH
AUr0cpc3U+oGLfemtcDjiWJ3LoKYlZ9iWaRuoULyxX4sc0AOOt8turdKAQaeR8DTBRsxTtY/j2/R
a1yNj4r60DMdq10Fa3215oTnuN4oQ3ie68EuoPIq6ZH3sz3W6KgNmWdzH0c17KXN6GaadCrVxpT1
1Ina+DAWYso4Zcu78f/sEtor6q2YalqEXdILQHCOT3Xzp9K+Ru7h52Et37h/55EmLgGGMorLHHZa
Q3xvEpCm1HHObaEGvhOzDE0b46g6OdhXLb7MAKkQ+z9cW7JIDVijFW8vqCaCrxLIaGvOFXW7BHq2
SyEjoLHyGYvLiGY5nDsgg8HRdGvIENVMNCYsY1jus8odk7NQIm9bX0J/9fPMLm7QK0vUDTBwmpHP
IywZ4kvLYx7dHFmEvDa7RDdBU/Ev+4X0lBKOE7RzUl5F5oa0jXqyjhUsRYKdQdiwncW9mg6MyvPi
Yl2ZolxLXCclX4IUwAJ24VEXh7dYmax8UNe1YjBGtXjXXJmifEoTczmEwjCJcoA6jqGiab77kHWm
Gtl9GRIB0pUdypvEMuR1v5uHclBEzXaOl4oYlnaOvVGlTy3kctrTrFtKa/+8SVhTSXmVRAvHrqgx
lZUkm61oFGZagwoXei1DrrBcygKOmIwSzcekzZr89XbzV1lRQpgT1pR4/J2iZsSLwVEfg3WbRa9+
nqGXvOn+xNBLSgz0UOnQEYkbO658G6K8FxmpmJ9HT+zRD9Sr76HJYXpOy8uhQ8tWjhSSAFy1LoOK
K1QdpXA51U4NB+xV/zDjIBxUQAcImK8sUTuKK1JFGvMaNnn0OEM425GLyZ5LUGmLMiNRv4B/kflr
Y9S2SnuuAHYJHS5ZtZX6La9acrQbMrvQnkFPk6LAH7GimIWE7a1NapHxTmshcU8axIRNHh2zFhNZ
2m38mEim2tlysQ/4VRI7qF357X7SV8KwCdsHLXJqdRsFrDzA0gm+mgK6RMNxkxRKKT6nUYL3IWm+
VDHxytFnVAOJN6W3ElJA4POARiMYWij3J5RBIUUFzMRa541q/ibo8/nn3bp0dVyboNyeEUhIwAMv
bMlxYzbytsHlP3MnIXnx+V//b6aoTaoara61Ag5G3QhmmJ0brnJLbatwudUUjJlbXqC/M0ft0bYJ
/SyFwLcFR2Tx4CDggNCUGc+hZSNEogfiy2gpoAaUjIYeNRxOXdKgWzIOrSzwt6WUM5Zo6c5VQRH0
PzPUWOooLfxqJvXAfD/WTyrXvDb5oUhbV4XgcghyH8b9tBg+XVukTtssyTkft7DY5aMVFivjNwYn
HabS3EScNU9W1+fuP2wOdGQAgfn/N2ffevEWcWjbkd5HPgDADT27nDY4aXswhKdWYpHhL56rK2Pk
51f5kDIN8gCJTTyKSskZhwi7kbPA/2/5pdsHgin0jiy8FMa5qpEieenAYc96Ly3P8dU3UGc7yOd0
NGoMWFVNw38f5YcwwYXsyBxusNLxh9rU5WOjvf08z0y71IEvNS3UhgZ26zkxoSTI9+cCFHKiW0Ll
i0szs1RR6JVtAZHBz6YXj8vViKnjkmc9F+cTLJedk/LQAFBHr2e9aJaXlugmIXCCLjmJia6Wlhtm
vuACUlKcebtpoeYjtd3rzwNZAAviNoJcxP+MUIH9YNStZoxADQjGETLBrXgxDK/mdpl86CNI21wM
0Wvag158tixajkVncGWaCvW5KpG5HukeSwJco1N4c46euBAwtpq3VEgBcprC8AZL8QxSB8CBAx6p
3UEklDKP+WAmEInyaer3rWFqkeuXAGRIECZuV3rhMKZ3Kdt8ZZG+XXtdTJsph8Ve81rRUYvTlMym
30PvL2xNCa+NpjT5lIUDX9yfYPgFuJ207tKPDUkwUI9XYNbgX/KodiIeyJegXzFGt7hDr8xQB3Bs
jWRQC9Sede6z7cxK28GFm7pfWRz4t8HvXWuPoLrjY0cM34NqNJVCY9yOxMRdXHH1CdRJHKUwTeOQ
lL+rzOZDxU3kh0keT3XHuLqWp9SARqsMYve7hFdc65BQG1HTK7hdM54Tf58H65/nc3k6/48JmpY6
6PKq6DqYqHLUzLXSHtJ/yQ1CzeR/o6Db5DPBh1wwGYWCDsU6Kexg2oZMRovFXQ+FA7DMgBxdl6mT
zQdCGnE6rKRJ+Ia/e0Ktr2qtdGJ/3ueK5A3qOYeIDt4SBeNCXHQqV6ap+xCistkc9XgJpcJLOYam
kfbmEHXr/4+0K+mtW2eWv0iARImitNVwBs9DbMfZCLGTaJ5n/fqvZLx7rUPzHQK5Ky8O4BLJZrPZ
7K7qg1d9/NHWi2QPCF3KBm81m42TriONJuOwTqi97PVl2pNR9auSOLk93Ia1uV/fJeJM886bimyY
3M7Lp2HS1RWW2MqzErwNWR05nT7vSv2HNuT+SCpJUkF4OYUcCmhp8caEV2VuUfvIyO1uwczGBLrA
ZHrSluo61qq9ZaGUS3uKtfkwhfgMNoPgIYCmsmMrL2jIdawW6tTmuDs/BcLdAoUFFdUHUMjhO6iM
KZ77hFpoIa+nfUb6hymSvamtzuOLc/kXAgy1p4s7VLjjLxEgUF8y0hvcB5N0bxk7ffobL7YB4o/6
nrLcnlCEG5iBGwdQMeoip0qXQxHJ8s5CP7aB4g58YmVlrK7LOHSHwby3xpdOk52z4nv1BoSzlcLs
FnXuMB6Wh0iQ6s6IyqMU7QBB5yaF3zGfrBmFVvZcJwXmtn8RgNU/0taeZBUagEHoLOhyNw4D6p+a
yZnNg17f1OxvjobNaDkfYA1laiUKQAviMcVwgnDP2kESuwjX7UPuEUlRlMlzIHqR5ZO1rluRWocp
Bi3DbPpM093zu0po8hsYzrHUxJytxAQMpCGcvnprStDurRQNyS4IJgmY8PDegHGHN8TeWdnMAKvn
wpmzmwoMcHP4sy0XibuUAa3udOOlzVBrcO0EUFzcJeMerHoOw0tfLHkpla3RelhsYGiFAyBNYAgq
un7yMH+M1HmX1+3j+TUSw4CyE/TgeCDlS1rBnxzl6IoGvaUO2QJ9xtPA40S0vzK4TxTOURRp1YR4
lwAFYEcPmh19m+t4nxS2JPMgPMlAbfjPYDhX0ccsC3vLho9FKmWJ9kZQ+DQ+dLih16G3yBICsrnj
HITVBKPRl4ALy5uIgIpvgOSurLRFNiZuryL/FdnmhKnLkez1GpR+oBRvyX/GmQWyQTVFfqrOR93X
s6X/dt42xJdiHFXo6oMgIShFTm3Q6JWoG8cAbB+dT6GK1/tdhBqn8qYqL+zOg/x0j2KCcJKNeZ24
L2flJ+5HudHG9otwqechxZgXDd3MKFUIJlkEIgwrNxDcKTkPSpdlGiAgaOwpGEXFDiYcLUncdErd
GeW+kFYPZQpWspFxG4EVEHPKBpgMVdhxqvrnpcn251dNaJWbkXGbgJpx36otFs0ur5u8QHXNNwbr
PA8iDFU3IJzpg87CUuYZ40BW3zGUYwsv2BDdabFg5gQZ9ItFOZyHlE0dtxGyUc2LngCyCAIk1bML
6L78OA8hdO2bUXEHlqkHeIa14HNrlPkWzXURlPvevI6h2/E3QDpoxolOdXRXnm6sxIzGwNAVkLyw
8U7Lk9AlBZobJ+hEWMbLeSzhKQwemX+wuKVq6jbrTBv2kNNLpA0mrfH0ztPR1gE+nfNQYqv4hOKW
qM1QBlNUgNL0/koPZzcxHqYcBAxqH74NTXZEN7s/VgGRTKfY5D9xuXUz1BS6sCmmk8DH9yDoM8On
cBolLzxCT7yZSC7C0NGBFOjr6CzD67KHyohRtQZRR7qrGtsPo935yRQb4+eg1s/ZOMGlH3pbyzGo
LPQHvJAN1V5vfximrHRUhsM5eS0bB6tWMSyCSptpvfvVMV7l0se+TGRed/WqXx37P2MCA+jpmApL
yYPYApYdPcXjEWScegrOwt5dRijnpY+L/WdSv5VGJ/EdAsIIpCb/XTu0254CT4qZmUsO4LgF92by
pw3scGdNqtMhIKlTZZ9Xj8MwO/YAVRZcOash2JEBioo6NBUG9jAZ9d2cq7In7/MmBTbd088qOma0
Q4Y17pKnbrik1n1XRhdJ9myaP9LGlGwT8fYEb5gGoTmoz3JeR9fmCmK+OPOaTAVxojuUaF/XWyhE
Hafi54ziKzuSeAShcTF0sDENGRxcNU4HOKUBIXEDp43MpcMiv+1eW/13bUruvOLU8wZn/Y7NZlH6
OUnaAENj9bEqjnkMyqr3rDnkw/2s7TWCs/ZX0z/V2f1sBN75jSpcxA025xcMqyaduZ7pen3ITNSi
Q2YHj/q9tetDT+3H/zilnF+AyJOWaB3gwvx3Hd8YlVtDC5pKBiU8bTeD4rxCaydmVulAGdLlSGn/
S+uJJFo/bxt4yT1ds0xN7KqIARHXaGGDX1OQ5FXusnp3fn2EpwO4C8BZrULTg3A2aNkD6ZI8xNvH
VF4rhn5t5uqz2bCH8zDiaHmDw9lgF1VpH+jwMfr4gtdBTfcTqG1pICIMfbXxFMgrBU7Uq5JdLbb9
DS5nf2RW2rZfgNugSq0Z6otg0R1cHr2ggBJhCpZY+2dbRO9VAiqmGm0TfXvFGOqtz49fuJybz+Ds
Ug+WQh+71Zdl/UVlVJct6uTyCY08yiKBEoY0GyjOOHObViNuX9AqyH9RGE6T4HJX7drxBXSNh/80
LJ5xPW3ToNDXO2XY7MIodoFlz65qSEJPoROBRpYJyWK0/1ncIhrGZCZshJHW895of6P4qSpzL1Y9
2j01aivZ3cKTYIPGrZXds7RjE9ZKHX+Q5skcLon9PAYRynwvi2o3d71kD8oAuRVL20AxynIdXpE4
IbShlGutIU5T3uS6T01fl6WDhP7rc4R8lw6NIhQbE7RJ4EnBmZFpWJLu23nLEFffbDC4oCJoUUFV
TBiUmqn3djyiaTArB6fMCagfsummHpNbtWvfG31EEbixPLXBclTWJ60mvo0bLXKbJkv8MtMDtxjw
2gWV7txJ7ECRHBliD/ivcfHNQQEYW2lU40MTdblQ8IqRVcZNWENS6fyMyHC4AAOsLkmVMJgVcooH
PSj9mrUOBCEkMOK9wtYsKZ5fQZ/IHRymUaJuDcNh5tNgLk6be30HzgtQrU33qilVMRdGrWAAAOcD
mADAGXmKF45sClIDtpSlbsZmp+yvcjzyTtG3CURyxcFGEbKCdpFC1nonNOIN8Pr7JqoJY1vJyrXV
bGb1XpnG/ShrgRE67Q0CdzZmUU5xsGMqJ5DVFcuuMgMvZYfSkHHOCF32R5MpJtDCpfd0KCxJ7Kkc
YRpF9EBrP0ZFhYoYyfDjQXYQCa1wA8XNWjCRQS2KFaq+R2uGY7aqk4eJxKPJULiZy8MIHAHrnVOJ
r2y8/Mco5yxkzV5Ct4nqZTCVggX+S6FvNKIYDG07qKjQkDqPr+bELUHbrLe3duYnKXhSdck5JKAl
MkBFin62VeIEbLvc5qqyIc1TBsiucNJr+jDfmd/aG3IX7EB4+x3sOQgxjuEfhBjnfYdoU29w+XOW
NGmRaB8pkeVogTAalbHJHQkve82bk/vzWMJuyS0Y57lB5JUOCMvWHk7bgYR9CDkgsBc65l1+ke+r
S3txINSbPdW70EuhXxyAWOX8J4j2w/YLyOl+wJOmHpsGzGeZdn1yOc/IkXyzGs/Ufp4HEj5jbZG4
nQeixoKMIZBIcgmX3M+9p6uXlKJ0RD805q4GjUstS158VWjFubhF5TahZQ0hGRTMcOuU1wuCzkc1
cabQQSo+eumegofLbu1oj72fgR/K3lp1mTFxm5MsaawOYLmCWmK0C76Zd8lL6zE/BkXlvA+xoPeJ
Z3mG2xzpQ+0pP9AyfNyDHRTWXbntAYc4GMPBp3rQX5udeq9cxrKoXeTaGTo4Qe0DdXSDp9zNzHlJ
kxzNgGy6CeLJnaXHlshBMahsrf0PVIPy0qmFNUXeZeqMw6MIHDqjiC3fB9JOBOHlY4vCrXODTmj0
HgMFja4qSNZZdg2tVyP6pfd42c+Una35tfq0qPvR3tFZ9SXWve4TPqO0xedWOguUTs0Z8DMdNaBt
uFdRAEazsjqQREUpdnoRDd3eqFK3wi1TScYjKo3+5nlr+xHrKbs5pw28dKI+Eh+hlfejAiJnVCnm
hezhUXjB3MLwd4QuV/Q8hVXjSt5Yu7a9WsZnUzHR3vy9TZ7U8kDrY708nJ9iUYiwReXuCko1oax8
7ZI1auUiXdjlmP1RtOylnZVf55FkFssdPc2glkVhYXxsvqPa0zw8dsGf/wTBXwuSPusLFmIwJF1c
EhM30JfdkhXeeRjZUvF8jYtlR7Qf10kzdgpu5Ah3euvYkNuB+qP2K9EuS81Tzfx4Hlcyg3ygH0bT
oKkRYEP6vcG72aDdU/JyHkPsW//1K3w0TK2krfIKqxSPqFkdaqQ7lO+WNV42lLwl1mNrxYfziGJf
+YnI+ZjZTpvMCIDY1NeBikAbRCGySEuIgeJG8DGCAv1LRVLRWi26eFfD6KOb0h6RHrGNsn8/PxLh
3GkfakKo86L83KmoABqzlUqD1KY3K86sXgfZ7BFF92rzNsRr3X/D42YuD5c5TdYW+7R+aIzbIN2l
81VivebB/WQ2kghOaHybwXGumKlxkqorG8I8LKi/PzZp60SppCZP6I02IJyrTcNhxJM3QIKx9tH1
7aqxjfu3dYtCD4nZyRaLc7dmWCQkVQFVosrfRsmK3y1v8/Sok0ulk7wtCeeOrDxvDBQrX1LzrGvn
KgsQLkHQns7jhQb2kFrGTy4OezconDkUBqkUlFGixvY6um0OywGvV8f8ugJNR+Lg4RYaZZ5+LFzl
Ot+puQOZUZ9I1k8gBITAcPMNnJV0vaEYTYotMLzf6oi7n1HT9+v7N0JBalN7g0v3DNL08wvk6F39
YqFg/DMk3yAsP9x+A2dEyI1OeRtiHnrwWXn56NKH6bLdg0/wrX6P7nU/rUB9VWv++d0oDoo3Y+cs
KivIbLY1cEGZaSmQ8Z4uuwP5FfwCZwreltQdceo3vJLegtRcZ/5fsAifzv1q8Zs4JTCMNLVj4NPH
aztHIB5cjainToA8O9ZDfxk8kJtgccK38wMXbtrNuLmDPTHbipqrdGICujRkaSBtovit7BFIgvJx
EdqMjqVoe0ANNw6m5i0JLmnmpsngLLXkhrx+7JeI83MwH0f/BobQNgAr3jqJYe5mEfut4yZja5Gj
6n+WSMXlSkXeVlYyK3RGG9Q1Dt6gQsWwiYYZqH31SwkML0sPAfRGZ+ubibxh3O7Or5iQaGmzRT7i
/g1eWOW20q/509mtXcZwO2bf8Qd9suyGttBNfFXfOld9UK6KffdkJG52r1zN+/NfIfGKH3yMm4/o
QJMHjwW7qTXslVHblYYLKaa/Obc2U8t5pBLE10O02k3dFE5g1i6FXEcqCwllC8j5nKwp1jIFoKjJ
e6v5be/V0TtN/TmtnUQqQC5KWW6Xj/M0VJmanK1eVhlaZ2ZoZr5TmRcPvde3XoTEG612rHtGC6jE
x8mWjHMxpK9VaENgmF2/R8Jhyn6jlFqyYLKp5NwJStNLyOACwybOuHwf82O+7C3U+kGAcreYkkyN
ZL/zxWh0buJ+WBcut3yl92MoPxXYgslxIYM725eTIrF62TH98fvG7CsLNh83WLzsiPJtcgGJ2+qq
u7T9zImv213itLr7MO+esv1wMToUss3nt50wFv7cEB++YYOP7oMAb5kYsZJ2fsgYUoES97Ka31cf
SokN8n4QD/LEPEOvUN0gCK2s8rmPjsy+7OrnKPOZLhmKDIiLeOik1GW+ci5V866OQId0gdbNbPT6
vyqjASHDv0PivIg5jHk0oVvYVct3NJsjMs3w1lrKOnjFa2MxvBCClxiNZ6fnwJzoqpaZK9cQSlxz
K0Ux0vH86ot31ycCt4NnNSKLZcL6Fi1x5rjG6VK6ATOuhlJxspB67cgkR+pH9v+rPXxicjvaWp/r
6pW9Li7ql5QwXPGyAjqfdpYfWFsZOGDDnFBwrabza9wbOXqL0WZvZkwByXis6G+kX9r3fkJDVWNY
05U6TtUPo4uyB3RXGiCzAv2Qg0qA+JAvLSpXK7SS1X1n/UFZYfDcz+r8Bu1KyG3VE6hdU12x3blD
PUJqhuEh7FiwyzuqI2qr7PSaDeFwzeY5PKIXDqSYXXfddjFdxW6MyattPX4frBkqU6lNDwtrjd+R
WifQ3khz5IYU6if69KhWLN+nNX3UJ8U+GCUBn6MS35V2rEgWVJyMgMH8n83w9DJzsDCUBmB2QXih
oNh/Wpw86XHMfa8hjahcLeUT3s7sQUagLT4LPnG5LHsxRxpBEdmagVzAiaI4QWa66d8d358oXGSk
sKwAxRJ2RA2aM9q7wbCLgt/n94R4CnWwt6mQS1gZdE63XVjbRlrMAOmTx3DZq+PTQvcpgj70Z+Tx
TmnfmrWi7W8Oug0qFzMYq5JzMwE1aH/G9XOsJaDDu1SGo54+plSWAhEu1waNcy0Ziyk4r4GmKK+x
/m6g22ph/n+cSN67TGUSBjZAkuo+6G+JfTOppdOXF3PktcjMF6U74s2lkj2BCw8C3V45DUEHApqx
0wWsIjvLlg4UWawJ9ss0uXkc3fRjeNOw+Sdr87854DZw3MqBopE1PQGXTai9GrUzK7HDdMdIrybp
jIoq2dF+/O/IuGUzm9G2FAUjsxNyNJXEiaxDZb8qiMk1dplG6Ak2fGy88wspioqQwFoFUEEXrX6I
wm1ihBoEgkqxct7NU+40bbabi9Qdyx68QMU+CpPDnLdoNFdfzsOKltFaNblRUAhSJ76EsYCeEaTu
IB8ftDhg2f1AkxROucWFz75W8Uh6Hk60JbZwXPgQRIwq6gS4VL0fs9Zvraekk7lJ0YG7BeFMkzWW
vZQDQMLyN+Qs4tQbMlAsgF2hvCSBKYmItNUf8mctWn3wuGtqq7IABxdny1hNNvhGzDRysuDnaDmo
X/b0AFRE33qceS3UxdA0bM+dE2hvfzGhINde0cETwCdAM8WoEqtEMzkjv+Bn3Xh56WQXdOF8bjC4
RatzqjfpypmRRgStMvsxRCtdgqj9lfS/DBmdlNBELNBLoqbBMFHieupYLD0tQzpipxc6kjgRKIbe
JlpK7iCiqA+J6X9A+BM8HUG/q6w0gnXZPkcF3RWoOP+blfmE4A5rs1qUolcwjraK/QjZqXruXHP4
dR5FuH9tlWhQlAMpIm98tt7ZcZxgbQbtuUtdYiYwAbzFgkSaDZnE1IWGsAHjnDDyMgspU4DZw2Ng
3mkWuuDpG5pWPcqOUfcXDXvwwjaqzCEZAoGcU0MI+qJigbYKB5BqH7LGSSbqF6lkA63fzO/eLcq6
uzd+FzSptKQtNlBp3wQoTTDZPiV3SSaBEbn3LQz3eNyP0zIbK7tFuBSHrDP27YAyS93aVSlxenA4
F9OtqskY0kR7aYvK7Vw7DUJ77FdU8mr3f0h3Qexv5w1QNn+894PKS0s0QPTdhPSZjXeeyiKvUwGO
J+3hPJZwOGt7rWGt/AUqdzIXLMu7wQCfxAhLUDXrYjToawNe3fMwwiHhqePD/YDnkIOpujKZtR4w
FFc3FHLZd31l/NHDco/q2/15LMH+BY8pWW0csSB0ok/Nr0lio0ZJMfrXrMMtgeLSONzosYy8bl1n
zshPULiNW8xGCS6EFq0vzaFaOqeRHREC8wYA5M9UEIYTKOycDmM253hOAwDQtPVy9DEumgEa029L
A13GQHmP2txprUDyyCPwR+C4JTYKw0DopPLEWHYQmXrYdGgvY/DgauBMpnHPqshJiqvuqqKyMieB
YZzgrd+z8RVziLIQ1EegRG3YgXUgactDlh+XNpWM6yMP+2W9NgPjzsAiMs2sjQCkofvCOFLiduY+
bf3UfmbjjtQFensOU7KnS+90vYWAVFYRLthq26HydCcI0uhYEXzBPF9nKKYi1iEtDudtX1RJdQLC
efh87S1e1vVLldkPJpS5JLYTT+1VayMhwRLUVkVOpI2PJcIvySb/f8DR4wtKNUJR/H66mCi8WOaR
9OguwGWaot1SsXZZ/FIYj61SOgE7QkvKgfzk+TELNwoKNv9B5XyLUmVkVNmAvpp+p4VeQVwEqju1
3oelU+V4TpZx6osX8hOQs1l02BW5smCYTXuNvhZ7cutJEkwJpxI1VyDGNKFr+6X2ajZYUIXVCHNV
4+5msqPJU+sZ4vaaDjU1Gx2t4N3v0QyFlzFqLCZ4v0oZN4JonNoqQU9BimkiHDpdztzsZiUdF7QV
INQOQoLWxZuo/Hl+9UTeegvC2YySoTxsGea1EjZ0p/R7RvYqBLuYOzaSc0HUYKdtoThD6VSQtgUZ
xmNOPur7p+o+pi9R9Th1exv94WPlZ+l1lL3p6n7pD2PmooA0jj0iI3IT+bztd3D208WWakEPET4P
bCGV/lyos4ecA6rqJ8nWEK4gVDVWLWjUy/JXmRTPRiiqJxixTkH0vpuJ4lbl7vwKispxUZXyicKF
RJFdRZmRASWhuae13jS/WerFoF5G9T6glwODFBO5itNrjblT/0rTP8Hy1srKOddZ4x389is4a50r
VR27Hv3Ceuwz1BKOpdvX1OkiBjpl5C07SXZBOLfQ9wXrANRe0F5zujtMiwWZwoC3LHblZS3F+w4j
P2lHZdlDXRRrQGuWrlqzq8otB5UldZRWESaYQkiy9iePOngxc1NIQqcOHnmgLj5Cy75PnOxPc5h3
8VXy8hva6rfkJva0PQ6zlwyq9+pBRu4qnoN/P4wviEZep+6nER9WW49pEDn6ckx1yZ1F5CDQCwoF
ZZWttzFuXRd9nLOs0NEb3jzXKnxEArKMC7r4GpH1hojmeQvF+aJ4hpTlomM4XeureLdIwRZwfq/I
EDgXlNddNqYLEEpoorRa7aSy1yThybEdBOddkmnKY2MARJwcQYgRGf6Y/4zUQwLRaeUiaK80GZuT
yAqgT/Ah+mxayNqc7gTIzedzoq1WYOxUy6/RbCCD+HjB5Hc3ARHBKlCAkJhvkAyMCDeHBFYAIdeL
dtfubdtr3+P9y+z1OygBe4EbgILDyZmD2mhfVgovctlbeM4ylDKn2bwOMQbVqAo/jciYGRfxIjn3
hTiI9SH7oFk67P10Ki1zRDFXjGHO021sekbyZpa3lDyet0Lhgm1QOIetEmVcuVzhsMGKZyoHM0RF
uaydTlR2jZAM1BEM6kMUonmnYxlJ1rOhRM7QtvIbRd036LO0noPwuV8cnZaXqX2XA9+wdmgUsWU7
TQRPIC1jIY+HKxSYaU/hs9kMI62cUce4qvWM3sTuWfRCp3dSfFNqJ1o8VPdY2BT6LZHxcgm2+Zo+
slDVjly+Rrkd0TLcP6HOiWpQVfllVbUXtlRGkCXCWEnToYyHuy4ubKfj69Oh7WbbRL6tGipHm+kO
Ajr35w1FcKYSsmb0EDogE2pz41BHzUybAcLNNLJAV+ov4K5orD997LcQqY6t3Xk4gfWfwHGuy4xA
XxCvOtHKCPotxbrWlQmtPIjp6XQ4D/VxNHEOBQKWCC5NHVrJSH2cTl8EavcmsFGIP16UaMAYXRC2
OBSyX15/Ue6HBJ02pf+Gej+HPgwuWP4gLxh677mXXumu6jA0XZz/ItFcbz6IP0sVOzPGxcAHLT2q
vn/PLPLgsiOwvAzhddXMf3EhxgQYKAdAeyl0wbjtOYQUHXQF8LRVAhyqvYaHUb+336ODnTqvY+6U
zEln9/woPzQqv877Jyzne0gzID0Juhf3OffBbRGCiHYPeSUnOBp38dVysHfDZeZMju3bP/B0mTs/
7ePP9gBqO90Jd+3bDcjSut3sBv75DxNFsZgPBuoJXF116IafGkTYxSDODvBhwZOyq65Cr3sHlaXl
BVehr4F7ae0qc/PjX7AtncCSU9ggzBRtWRmBwxZClvrgWC/nByaqZj1B4BZaV0c61AwI0/vg6Qe0
M96UN8n39il2g0eKHLATPhrfK4STKEfwLiI/df78x0/gFj2vUhpmIZSiIdjqgKHrTbsyvPLpLr9+
f62u6X58CVystOJZDvXmSxl9taha6WQKuBjSJmGIdx5MgXK4nm7zP5aLPhTzYB3fv5d7NH0FhaP8
MB6tR3vP7mfn1/nhiy6eJ/Cr39skuaYGdURGjOHT21vLNffDm+ZNKK0N7yG4WEGZWXfB1igjshGc
8pD7Qm8VqkJwGvEezoZiVZUvKbimA7+tdpTEyI5n7mR6eKRRu2slvEBJhZq4Fookf8SRP8keAoRn
sM4MvKMR6E7gIfZ04HPFKpNBCMZdOlyu9c5JVcOBU0afzl7Xj6V9a7VOCJL2vLhZrJtKdv8VHSio
qDUwfqqjlY3b08oEZSujB/5IL63EC5NjYYfIBz+fX2AZDLeHRxNN2a2K9Q3QaLvU5RU6wt+VJnrQ
OpmuhEjplOiWYZlgyGGowueGFIFHW6OrLYG/3O28aB/cW352nL5Z37S9fhgupwfluvjzSH8h6tjh
KNm10IGe3PZFtqvEHnPzKdywm6QFG4SC2U2hB+wNuAPjaprscrdGG6U7oZvTGfbqbrlgx/PzLbrj
rDGPhkIykAQheXFqV9OMDiLNSDAJHSTL2LRXiO12EFQdpxx9HfF8iwTrT/Sv+qSVcduI4i6kxg3Y
FW7iX54ywISk1/WMbUVCdPr8HoKH84MTbVsT4ohgnjJVXKb4mGumNjg2MKskmufJCauShbtJCzOo
l+Vh7Z9HW/8bfxxv0biQKwnrdq4noGVddyzQatu1uj9bg5vG4KSIXs+jCecOQ0NVoAoGEf61qWWQ
8erHsoPLiVHC1l5Naia5QYkS/dCIBmUsKqA+MqinthEm5Qy10Kpzy3J2oEDlLJA9tRvLT4PyciiK
i2CERIURH1hjOEvbu6UGvdtGdwmlF+eHS0SOATWQoN6HCwLhIHf0kiEP9aFvOnCJWH41da5hB5f5
nO2nYDpoGdkVRbZj46NWmm6u6vusn48gCndqC6oANLmCZJ8bQQ+yB0NTH/xIip8pHrVoX4EVN7ue
Y2sEqUOGB1YmCdOEOwzsFYiPdWrgBOF2WGqQSAlVfLlWf2fjlWY7pHutIIUZ3dHKmYpLU5UKbK/+
grfFLeY6m5tj0gxoo6otMMM2dWK8The64oajn+vKTi1vJ/tayzLH7lFRs+v/In1ItuDctouygEzJ
DPB+VJ66NrkwrW+t1vkJ2iKnoHaM+e28cQijgi0iv/UKi7ZTtw4Xql4WckFR8ZoicWkanhmazlh7
OjRMQO+pgz+r7ZxM3UPCpch+j/Mls39LvmY1xXOTz92H8H6SheqEr4ESqGdPVx+VpdQjk78Eqc+C
u7r4rio5yJpe6uy3Yj1K8AUlYoQhyWfCoRt4tOW2Ck21po5Ij/kn3xpEQ0b0jFs6IUcKpWy2s1PU
x8jecEVXri0mF5YasaZVkzF0bps9RsPOii9mBZIu+g66kU4ZSjyTwNXaFsNVGg90Gl7XuC1FmRoV
TEU5Wt5mTqfYj3VjQdsTuqjxj6GSPXiu68Wt5wkat5maQGvMMF5L7ooQRnOdg2w9YF5pPqRj66Tt
taFLTmUxInLcEDJbq1C58aFUyyjSFrElizOoeSElZ7wkaLnvc/1x7P+gdRBEbbL6BZG7t3FlwzUe
dS0o8+PsJjGSoTMpaoIgS9nSGwLidUIKx2h8dTySzFeWzDUU1G3+pH0JCYhjrR/Om67gUDv5As6K
onnUldDGTOus/F60VXW0O9JIjhKh8WyGyU2uEY9KWK4lXPEQHsMwdk1635ixi5ekXWf8RVEvhoRn
P7QZ4+AyeGeQdCyfFiylHas+I4trxS9aHH/rSms3J7BarZIYz/r9X8z1E5FyRHsI27Rk6NfqMdQW
ViQ7BG3oplI9EPFaoX4H/c24Gn345M0Ro5iGNZYJCgsVXMmcSll+qDKtNIFTwdx9QnBuPSB6NZK1
Dk5NigMSo+Aa3q1lB0XoTeBmI8r38+YntAybQOHHBs0UXOfpqalPMQrIVqU5pXAGRd+1wW0T763M
1YvZOw8l3mwbLM7Uh8KGCNQILLaU6t3cVdd2bN73i72vBlRq6kR5JEYMPi1klJ2pzeY7SKTrfk2j
iz7Lk9vOyvMnyTet4/tiOZtv4naGPVTjYMf4piBPnqEC+iNXq5ssS9+D8TnHA2AKKuZRCfY0TZzF
ALVbEL4TE3LU579DEOrZ1uYzOH9blrRPrLVkFQJvg00vNAjLBdMzk2mni3EoSnOgzMMsvi1paYsS
71TAiUPXUvcsTI8l+q6k1eGi8AQD+gTi1tqgwxTrPeZ1sN7VqN+bc4eUaMCewqg46NmraUOqEWwq
+tx5efvSkuGup/YLNKccrUhvkhktpraMPEK4uTYfxS12iQf8SY3wUSp1CLsyECe21j5n6DtAp8o0
SxZV6JU2cNyiKorSKw3BZPczct+dNw1eiXqav7EcrOaqDQYJUC7yHFXIf04Jyv3qyoUK0g6c4Q5F
8VWqSc4Q8eR9AnGeqUzMYJgTaOelxS+DLncsvgcBLC28fn7Xg1Hi0cWG+onGnSHNGLUxSk2xIXQd
N1dHtdu9ojU3tirxSus/+uoA/gXij44yBwUfzVFCG8WvLbLmmerlXQ7O65c68piVXoKU7vyKiZrz
cTQiXrUQekBwjFuyNEDl4kch8pJPhwlCXxrKGQpwMmdGeZOCKFIxq51Ff/X9H1r8JmifxU0Q4q62
Z/a55GNENrr9Fm5VF0rqtMhx3rRjUjgN6ge8sdYjz4ij9HB+3KIl3UJxS1rRMrMSA1DpGB6zQQPd
W3+EqDsIwmTk/ZJR8R2tc19NZEJrkUs15bqskfHXycFkkvct4YG2GRHfxgqryUoWACZQsn0fGy9K
iYpv2vlKCOqvjriphkq20dyvYkXzkPgsxruhYTjxKNOwE+1OeHVo9YFhA6lSLrFnqWOv1BRm3Iaj
m0HY0eyY29r0auzeYm16HCE7KfE8q5nyOwfEiqissJBJ+yKsMiJKaaJValWf9Se7gYRAWyYZQIva
q3Uye2EoE/ISr+snJDmNVoIqQG/VKr/LrJq5obJYfhOP0EIdqOyBa52wL6PTTLxvMWxUlT8pc21U
YqZjQsENdR2Hv2xw/hK136vQmErSP4wmiAIhiUj6Y6kOEu+3no5fwJH2NU0UPa/J59NxWlqi62MN
8GpOdnFCH9JhkST4hVO5geA2PkmmRC0XONjeTHco6z+oWeaVkaxbXpQKAp/o51C4Xa8XWKVsdeRJ
dqVHT2MUoSj4viVeWl+YEVgV1O8KuuL+wtXoyNkTaLCt15DT+StqO7fbFoei2eOukwe7Iun3DDpz
ihVJCoyEXm0DxZlkT020yRqAiizTnxBDJPOIV2f7FpLdd+dHJdzjeJPRcc6jRJ1v0UyhG/s/0r5r
yW5cyfZXTvQ7z9ATnJieiEu3TW1TTmX0wiiVSqD3/uvvou6ZFjeKs3FbJ/pJXVIlE0gkEmnWQt0V
SykkNqJVzKxnwD5ATFWl3zRCf2sNf0ljopeKxrWazIGFLx11ghJmtDOD0Ip5ac5VN7LQirF1UCKK
RjJCq5GmmyEAfkrxwxTr/RA8d6DEvb6E67v1SynG6vMgL+Vkns4SGiC0msfY+Nb4/bnmmf1aVGEu
lGKsXs7CJpZBU2N3Y2g6JfVjFKObu8boX6jcn9qxD22K+ZObRI9U3s6tCkdvB0pnpjpPg15af4dW
JFFKIVwDlINQOMPwLtQ7Mw2tvH5Iih9cpNjVVf0lkGW+L6iCgbsSAnNp05dvbeOY8XMq8mYV1+Co
TXMhhznWqMKWvlgDlK1xcASoG259p0UrrqVa2uZNOI5OfZ7c1KEPwkF3r1vOqr9cyGbOeWd20Wjk
s2wwvmtJ5BmyuUsV3qW6Hhwu5DAP8kkDIWXWQk78prr6XnZV4mr3hTt62X0JaFFcdhuAm3Ki4LVq
3MXSMu812uMxR4pZ7FPuJoEjbH1XPfZP6ke6ybZjAr4ou/oBKi6N49RW1/UnU6aKNuBPjVYYNgtz
34dgIh9NCQOZpTMaFU+9eXc+XagLKczuCXITKtJsOVG10eqzBuaeFE3iU+2At6CguUvHTYm3GS4k
s3u8bjmrp2Mhm9nRLDW6sBAgmzbqzZhAiFgeAICyqUJ9e13Uqi9diGJ2EZASwCenEJUJ/UYAZow8
RiBPQ8OCnqDjUPtyXRxv7+afL/JhQ+EXbZJBnGS+FtJdPvdN85wZb/Xmny9kaAmSRkiSYvWqEFfD
XdpsqbEnvzFegwY1FP5EBf1cKHldiqkbpQlILOIWym4SwamK94ALyrZSpMCgiYZ6GBoa8R8jo2y6
IiUyojqteZZIu+/7onL66XUS6iMG0d1uKl4y6THO8ofr+7QaOCwEM7deWGf4nXPgECLBZ5Z2PsGR
NL7Voy9Kj0A0rGu/Ua1YqspcQalGwlEnc6giYvB1kA0PmIyD391J5dwrJnLw7ma7/nS8fynIXkBB
JgZBN8cqUYMRhZa+dSMGsa4vIk8Gc/lkYDIwAWcMwFPsGl4GviWOIi9ltGrtC0UYPzUmjaa2NYS0
bQEwK1GzfZm4kyEh/Mp5wdBagw0Mcp66Rhcfml2Z81vWpTTKI5atjLb5tAnz28h/RY+3Sh8bBQnI
8VnWdm10WwS7mlfMXwMcuRDOHOy+b/IsnEdh1cSNtRtVPlL9WQOswmAlKKiVB0mzSMe5bVZDI+BR
S6osyogsGY2nsjDqPITQTEifhwDTDVHo9LLsFppq1bUOksTIFlPBu24768ou5DLKDnVABn2OOye0
+IwhyrQ6tXwyukP+BGwOWxqfMpCE5eRJi3kZLq5wxu+0daIYwARC6BJ36F045tnJ0N7BJ+WExr41
NqXv0Grr89Ijq7a80JnxOgKdqAloavgA2a0jcle2uqX5pScZT9dXd/UaWghinI2oiX3VBBAUGMFu
xGOSCJk3g7tcF8PR5+dLd3ETRY0WDYU2ixlM3yr74TlQJktAdV9qW847hbdnP3++EBbEKur6JYRF
8g+pcAfF9unORzm/nIGbek9svaEG+jGPeWQ9EMREt4a5YR1ArYyby9MUYFAUsXxT9RYFYlI8UEwS
CBuipJZS5Vs5GfH/q50qRq6KhRYm4yHBAFxiPo3KR5G2u+vL/r8sxa8vYnxiUWFccqww/d0Vd0Cf
6Ltzl2DeL9hrgNo3lI2AWoneuCblBFNrTd6g8vglmAncanDIaBnBUkzla0WVTaPL1jDoZ31UMYFj
uIVALSm6a9Jx35EBFTtxpwXpThEflCTYm5r/WOrfevKa1bIttjLMJNh3BgpJvRxsmlz6qJPKpTS2
ylwSra5G7WNGDOlLHnHXali4UIQJC2XdjLVRgyJJd9s1Oxq9l2gTUkWHDiNnt9Yd7K81Yxxs5Red
6c9vz1IGF+dD7Q8bsbiTmrOKN4VgoOzyeN081g//L4GMZ6WVmOhqD+soVB/wQ+a2FiWMaA7udTFc
K2SdaIYJ2a6bz0V6BntHSQBmk1pURPPXLo7ttG0dgEL3ErdaMFvZZWyjgZ9YAygXxtiQ22VWtDDR
zSeLCICL8FD74cZX9zosHs+XNvoWI601RHaXHYbUqdrOQtmSo/jnBYZ8aR5VRLukaLAFJkHvlBpF
aQTgJWBzauS3vFi8UUPZ8UvipNpoG/ltJYJyMbOn+l4D0ncSnMXx7yMqXn4Hc53IGPNvgxLfETRT
4SG50gN/BGi0alad/TwKLSBSjd515Vd1B9k2cnWihqCB8QD9JMc01hSEY+YpUbe0fIx5kNXzZ3/a
XrTBEk3FC1tkadG6qUYZdMQgjq8XqBGA3kEDhQlRMZQTyI7pH2rMtXBusjW10H6qzCziSN+zvUSC
bMCgVKg1jCcdkLDp6NHh4/rSfQ6XcYMsZDDnctBNir55FQ+qwCYCzIbbf8XTgjmR4Vgm/jBvThrY
HXL046lMXq4rMX8kuzlLJRiba5EZMAUBIozsLBgtwKRcnR6a+m/nkC/XiglgeuyHNB8zeyiPyvA9
x0BDekcUTkljfUfQZIAsC6ABdEZKOuo9HRPsSCv3VkO9uOFs+fpq/SWAhajww5GMYgwBxfhQVXNd
PfAf5M7nWO/nKwarBbp2AKQRoHuxPVvUAK2QOa+W31EAVqLdHY53Knztux612TPVhPg7yBKbx8mP
QOZeJ7HPeUWsKvpz+kkSFUxdMSuZRWov5ioUlWmAMfFdKlq1EVspD6h01cI1CAA5FlIGBhOLDUaZ
jjXgNTFA95V0GO7xAeij31238c/BAZZzIYQJr/TAEMpmFqImGxLeTv1D0j3h0rHatubs3KoFLkQx
7jSnvpRMKkQR/6BjbDNrU/u6Mqu2sZAwf8EibEYXrl4IHST06ksabgewEI4nqfhS61s1esl7ThFt
zXlLmCiG/8aJ+oSQ0Ax1BaI+E4FV/pgpQCzByHcVfA+Kd9X4Gma768qtLt9CGqscBg57hP+oao3b
MvkmFJykzeriYZpvRlGFGDY/FSsx7WknwNy654YeFPEUFwitzVdDfYmAkt6/X9dn1bxnmmZk3ACX
xz7Gs04cUzLRxo46FUSKklUXEdq1eYEDTwxzE1VGaqZ9ATGJtlNNTAIqcAq8K1Ve3ZyFMsxtNEW6
TMZZmcrLT0Cu2NGvGrVqDUN/bvKk2Zmtn26m78qD4fQvBOOAkV0dgBh7fUlXWhJwmk2VzCigCBnZ
OUSlVCZ0z4WYFUgceT844Vf9FSPuW99KDzEIHF3zUSg4QtdV/yWT8SBE6NSgNDF4iwhV7x7lv9/N
cakT4zaqRoikyMfvD5RDVWx184vJg5Nft5FfKjBHKw3NXlAJROjkJGg7SmKLi6O4emuYBJe5rsw5
YObW6Eg4gTwGMtJyBsV5Q8Zpxm2p//4ctIaBObglwH/p8z156QPFuB1w8c2Te50Olz7F3UPikwAz
IKSVvw1xkP/9gfVLiYwBTKVCBZpioCrrn7tiL5pfrlv12sotNWIMYIqlIu1k/H6p3hbdj14Bj/u4
6VJeinftKpTxzIEs4LJ86o4cJSnCVBUcoDg4Uh9YmrztxB3pawR+2+sqrRncUhRjcEKQgfCphLso
FKRxpthRgueShM6/J2X+isV1KHR6Q6MGUoCok0qdjbKsDiyt3xECbBV9BvFBv8ylkKmVTb0xZ1VA
9AIqDRXgaAFv0HnVBDCq9z9CmEi8omjGoQGEhJhYmpTQ0TGQGscS6MYfr6uzKsnAuBXmvEQdeKeX
6sgFsnqRhONjqDMv5jkatr7odjziqpXGGISuiF9noF8Qn/5Mzi/2ZojHUA6Rl7U7Q7VLzXiKQEmr
KlNlYcLdAmObPaaYbfapp9e8ru/Zuth3zVI2Y31kbJS8RyndlrPJbrXqdjIlzmtjLZgA8gPBlYhc
osECHNFgCjLYy9zWQXHftlnnqDVwaqPWROdUDnzSpvJjRyYVEN76llMQWjteuAJhMAB9UeFwLzex
M2TfmEKESgYIcggF5HZBDj5pfuMhoOAlNc/nAQOBhcZtE8FUEXIiIvNdGdNltMudBqhcZuldN8pV
fX4JYuFxyzHvg0KHIEWsQfgrVX7zkKVFL+IxBxZMzolet82FOOYKQSoyH9McYbQeDhaYRq0kErdk
QISbGCBzCTO7MdEdO5zbYuI9EtZiaiRcMD6ChAvAt5mtUzLJl4aQ4HmHfJNq3hdFAGzH8hDEsqNK
3xvA9Fxf2zWvj94DTACJeM6J7OyYYbaD2mSz19f6yhKbgIJcMMy2cgnY2Q5VovLl3xPInj6ix0pT
QaCZ5EgK/6C6aEU5gkSjszR1eL4ube2sYwITTKzgXQOcDBN2oDmv7JUWj1V1AF4q0VE34PGHr64g
cEDQk2Yg9mTPujGJkZLO1inJg5Pp7qjFVoWxfEDsNw/XtfkZJbGuCzPAKN0hTgeuIGOaIt4ISVI3
CAZ35rZ5kY8K0O+s4aU/xTYwxOR3suu96aRbX7Kjfh5vx/Mrem+35tYABAjGet3r37O2usvPYUKf
sp/EKSjwOfMmDn6OovDTdQkr8BMa2k9/acwciDBPFRlsyo2teNrJPwJy4rZxjK1xSvftq+B0++Ko
W2DKgZbpIXMbXqiydiEu5TPm2sh1iYYyyFeByZkkBxKe/FxwcpQqrmu6Atw+a0rA+YJy9Ly/l147
StDKWfeYqMQxfRFwA8Zj5ugDkLJ0f5OkeMO3DWj8MFWGIVL0hDhi3vJaR1d9n4GmfKDmApkPBZfL
j0h8aSrVGi+oKG73vhbuUp1YUdV6rQwkhIRa3XgbBYAqDL5fV3/Nxy8FMyEOivEl3nMQPNDMasNt
hgnWZthdF7K2mQacq6Qj/YuyArPEYmFWsa4jlBaMzeQDvWRD9G/axPFwK50F850PqAlk6EABzUJ3
xG2vqi0QcWyJ3uogosVUvR3GybaT6l0XN9tQGx/04hVju/ZEM4yJS3s5CzgTK6u6mohK0S0LDC82
4SkIsiyg+Rj4HU1iozs3yqmVVi6oB6+v6dqNZfySw+Y9h0ysCTpsYDFZdK+EkVtKxdfJF51OplZR
fh9DXrveWnBFcAhEFWMkaHBmfLo6pZifGIBS4IcKGFOUKd1WOZKD0eDfKkp+HPousOVc8G1ZknkE
TWveHg3xMynGnDhkL2jQYdRRNQKGQdG+Rf1tl35MvT3U3vD350jn0QIFFFoGuoAVNs2KsQWBxjIc
j06ei3oXRa91+B4Xr634zoPNWCnvQZYKrBsNzcF4ojBONuqzdsT1jxVFSrntvBE1rd6TgrOkeUTy
iAzmJPlZ5uUrV/M1S7mMcx1iMDGJwGKzRdX7Pth3wrauPPL1XngilRvWbvXE8TKru6cB32Ke98R/
jHvTpwTVmHlSniQYzNUOqmgp0psYfQl4qItrx48sJDH+LNH6nISzJLx/LBDZFeJbH9sqD3N81dcs
5TCHgQ6GMpBZTtagU1badlZiZXvlrkH6zSlvS9/WHq8feI5mP6+QxdPN76N/rWE4z+JjYjZ/zmMQ
TaX31+WsTFHCKpGKAJsPMOZkNps31UYOZOYBV+9Gt6Wt9OjlNqjCyFn6Sh8mO9qUtwDz6K3p9brg
tatoKZeJapqZdD4nPayy/ka7HSDkqOldFyHPv4MN5JYymBPXiYmSxwJkdF4iW/ITOMSdYUd2teM/
5I9S72S2Aqg8zaFviX2D+QP7d9I9yy9gzl4SGYIiJFjdSZZv40n0AHhl62jomMhtV1Y7jsK8RWWu
3lEzmlEfoLDxoG9yV3oXQFcN2lF6wljF2DuSkzjhBvmm1ppGS32hm2mP4dn34Il4vMTQ/7L6c8AO
iE1M6jOr34QG1acATlzcaF6+8Te71NYly/CkU2nXAHVzVac+KB/SDrPO2Sba6F/033ijA4jqr09g
ln+YfBBParg222iP7ldZ3xEeaPfqQQWPEty6qIKGkXF2aa1KpZjPWhbf2+qHqXagy3nQux/Xt3bV
py7EMJ4uHsoCPd0Qg+buuvsG6Ag/P+byAPZzbni6LguooCbmt4EKxFhRPMXDFPiQRUE3kLSodOpo
tHlrqGbrPZoG9N5GogLvyvij0UPHGLujqdXOVKlHISKekNwONOb4w9WYGZb010fN+7BwiGqd+n4n
lrhUQOrcghdBSG1z3I0g29ZfpnJLxJPCy9PN5vHJfwAKSkEvJxaDbV4VK3PMFRk3Z0rEuzjVH3Ce
fyOww4juXyIYtZQgFoaxRFAgZ4pbRXYvbcQYEzV0Nwr7IOP5o1UHsRDHWGvdmo0QzAhGCjIufYd5
7gSJQJCr/Ya1LsQw1trrhTS0PhZOj6Utrb08Eh1kR2xhcAreIOOqSkjiwMsg0jR/4nkuDIMiDo26
AoYh1YBCLXVLbdzfIYgDywEy8wAFU2XExczC6VmVNIhKUXuTfgSKUyMTp6he6NsCcHPTyA50oLps
r6/imvmZ0lzOwTye9KlP0pgGvSQaNqtIgcFYKaekrzgOcs17LUUwt7BQAly3DKGWECJlGpyTyMoA
7aQUX66rsuZSlnKYuyAsgdcFhjkEUGhiIPU5q91pyKwgdxseUydPFOPzSzmX4lqFqFjOHKACF5WM
MV67ag5J+H5dq9WK7FItxlNWWawDERjPB2HbjlYjW+TY7FTXtOVzcQN6RCexYltyp82enIP7L5H9
hTq8h9p8llgntfwGxoOkVdu3YjNbZpu5aeb2U+71rWlp0o1A0RD5/brOa8dtKY45CCVAN8acQBzQ
1h+FGXkHyKFAhuh5rmrVNAEMiryQhEPAJkmkvpwUoUXMrZbepBwK9Ujo28SzltXVW0hhPJVphkkq
t8gHhemmJ91WEECQ698MdeoW5JZyMcfnl8Kn3VrIY14SWYnxAL+DVsD+Iz8MZAteFEe8U57BREo7
q6C28DQ64lY+lV7j+Uf68Bvbh7SXMbcVAWOIsdhOAat5MEJfAVWLGDBNoWrrPDq/Vce1EMKYJB31
QPi5qH4eOqL8HAKn+Loaq3k8ENzoBqZP59Y1xqFMMfhJBn9+kQnnMr/NKNqn0af6Hqrfq+6sAx2v
OFJhE4uP1wWvmv9CLuNdfFma4mA+8fVEQSWCAq6BiIj3Klu1koUUZpeEqku7CQlZu8xOav6hjge5
TS3wIdEiAzRa4ub61+t6rZ62hURmy4a8KM2smO2i3pvRa9gdaf2q8e7qFSlADUVfAlpdgXjP1kE6
sRCnRoaUwhfsyFC8pM+tmJw7KeQ8hVaGXCFiIYrZKBqDdMnI8BQagB7+IHXWtA2P00Y4qrdVZaU7
ao835qvEqdatuJOZcAVzfqjtz9hkl1FqUQutQnskJYE8RVBGAkP21AaWKs2MvC4Yeq/v2oo1Xohj
lGyUPjH6GOIK+ZAK91K0lYT76yIknkqMLaLbrSflnGettPsekzaVk3bHNnGAVIrcoCt1PxrVq8iN
SO6q7kbLbuvwXFOnhWMLOKu79qSEvhgnQzkUw41salmqRU2YehTOC4eelDPopR7yN9W+Dw/dodkG
962XgiB7Gx8yVGf2wZeax6y1ElxcfABzTDIfZF5ajA8YfM8fvCJwAvO1M09FwKtUcHVlLtqqFMMk
1CBKoQ6G54AnRS31e+B9xIf3yIuec8kJd/QW1O2H1gofi80bLznKU5a5GwnJ0R5qYufb1OlVR6W1
VaVuSL8q0dN1I+NJYm7FxMjHJtOhqzranX9TJvsxua/HBz/kXRzziWDu3+UGsmOcaCRQ1KiCpEoG
yf3XJuYE1GtZXglsziqeChpB7M6oUquF7KszSwIIUjT/jGmGIfFKxZuym3FwoBx6TOxJ1TgXorpy
TIGhjkMBJF8J7bxM0TKgdV0kqDIDcVpxKvg30HOj9BI1AMbt3YT4VhTb1NS3aXFDu6MQ3AAVatRu
dOXUay96fxdmoSWPQKimm9h3orxzUXfvxZt48vrcMSa8fBRrVHcR8W9aH8jFZHA7NB+irm3Xw1MH
XJemeZPbuYpmG2APKuKbsTobjegNAerQaF0AkzDPA65YjgzsdAnIdggFZPZGQUImz4VJQxwAD0jB
vgPAjdg2Ub7TeBP+ayu8FMU427wHl2siz6LCA6hv6sBW+sgKwQlAHb3gePZVYZge1SXMkMoYEbu8
SOjUA49QgbCkMy2AT3oigF8b6UXoD3l7iorGu34CV27mWdBf8hjH1tZjFuINileT8CQaQPaVH2mt
e1PrXpfD04vxauDSVIpan/XS0C8KUEAiv+faRpmCTWGQHeFCSK0IVCSM3QNiCc+WT+iTghwQH3Dc
rS0BcJUWu3D6OoJaICvPoeTyWMhXVhHdaYSgaKUBqZO9/tPMKCeTmgC113x7LL6M/oTMgNdnHOtY
ufcv5DCmWEhKoNai0dqZeR7iYyI9hjzKgBVHeSGCMUBlUsxQKbFuja/astLb+m+MHiiIAQE/hcwp
isWMKciTotMswGKpQfvcZJPTFcF9FnFihlU9FlJm+1ikhzqJCHooQkoM/6Y0II3hjVetbsZCAuPx
IyEw5WKChDL9KEpXAa6khDTp9XPDEcKS76harlAckNYe0PjSaLueqPC8nO58zlqxjFQkLTtDzaGJ
2GrnoJMdcAA41/VYqzctd12RL/ejqjByjIpeCxSM6RjqB22M7R6Aks2oOEWYHeZWsyzo8RgXLcyM
oNCd2Ziid4IOoJO9uPH7hybm1QnmLWKigouPYsL2rIuyxhSwumn7heQP5Xii9Capb1CVkmK3a++u
L8Kqm/hlMT/pFBc2Gflil0XybJNhv+lCkBuFz6AV9WPO0BdvP5kz3HYmqQtzPsNxdNtW5U2aPV7X
hCeBuTbykppkECEBwzB+tpEbiWP3a3n/i61hvIQeJhO4yrBWiSY+kiiKLDL1xGrN8XboBNeMiTeE
udXU9ybGnK9rxxXOOI+ATpJGeh8HQnxM/QqdwHbZntPpFsxsQ2TavXCTCTJH6qoxIuuFqx81h09V
h7oiOlWFoLNTeCw/c0MV49xoeh4wHPim34u/MVOngLcTwO9oMJU/sSOSQa0L8Pd2mEDtfqRV/jgg
F9ZKmSOiGZOzoPLKQVvKYha0b4iclnHY2dKhxjQxteJD8WYc/Ycv8n31nnNmp1aQBtDitVCNcc3E
B7yclEFc9y6ewifjIT6NH6VpFTfGaCuuo+2etDvKc3HidSW1+eeL410YcgJ+FEjF69Ttf3SppR3V
XZBYASBWOMLWXMlCw0+gnFKRi9kAWSh0OllU2hNa2qJ7om6u79za/bOUM2/sQqdAi5K4iSAnVcyd
nqg3AeDl+pGXIOKJYRxxKwWVkjazGE20Sb+PkF3jZe3XujmWVqHNTm2hC0ZIjbGdhQhbFCM21Uv0
mB0kJ7vJX9SHSLdCjhtevfOWi8f4YUxSiV08b1KdPdE30P1+bZzaEtwQHZWNZgkfxY382KEr/y55
+ve2jfHP8JtJFVaQrCjvPXmSldoqxS/XZXDVY1x0N8aSIM62oR8VdDd9lazmJtzPsM09VMpfpv1w
GztgZZE3hPfc5jgUjXEouLX1YCghG3XxMrWks4pCvKXP7Bjuq4i2AoMTI620U819aaDgw0AhCFDZ
yXZ/xCRX0Uhodi5CvO3PabKPI3CHOXJaO2H0MJbHzN+27aYcHaE8RTHnJK5kGOYPAOwipg5QmGb7
KqYBoDdJhm5rE73kcZc4aQHubPRYgXLZB2Pqbgx0cKK4KQ9xUjLm1byMky5FMycnJxTtVgbmomP9
hhqoSaaAyd3G/Q7c2YJ5TvNDVb7kyqYynkzN6jA/I+SuIn5I0puON4pmiUN8h/ZQy6SiqwAfsz+S
0t9OXWwbxSOyJCAfSPPKMdFAWRed1VRfgb9gN82ZTqDMKLaKHKBAuevU2gMFy1gf6ilGoeYrmQRX
aFSgDXiSvI0mt0h3WrnPhcwt+10mbPxop2eT1aS7iQApflN1D/Fw9BXg9GUWjaiTZt9peEOBYKkj
qkhzx5xuk+icyRgD8sD+XhTbITtH4FccPbFBvJo9AfRO9LeRsSXmU17cAd4NlAY3yXgH+BpDih1S
bY3ygTReGitW0R00fR/ROz0/CN2XwHg2UfCfDnF1k4P0rox3Rn6fxpusfvP7R9RNMvPB6La5bhnj
BpzVGc6P2AFMLXyvVQBUnPvJwwyKGwKSJH0R69fcCAFz7YNiwY31YwAKO+lLFj0I+ZsygjDHB5YF
KMh0iuUaUVNT97XgmOG7nGu2Sl/F8QT6A6EI7RaFFLmLtinxYH52lH/xyy3wbafmR1PakXkQ/TPS
WF39hcTfeiD4AEerK+cFuQHndWYOdtx5VHVrsd4JGKpogHuoyedE6S0xJxsSv6BbyEtDF/i5vPv+
c+g0j6TO1C6qiLIQO+6batSvtKCdm3FsaWfsKq9xWje0kkNtNaIl3ipHQNm6sLAHkWJAluMIV8Tr
yEWppimBVhdM6JcXS5loeVvNbYLRAaOxdm/HdnauRMu3nh90EHZm+3cUjp5rt+QovkKhiarDQjJz
MPV81I0Kl9rP9iAMCu1La3oGdWmK0NW+N1zjWLj1YdwGO8MpnGgD2lpA8zi8m2DFP1x8BnPRBV2d
N7THZ8g2kMYg2nf0DZxx7+UvX4D9bpmOcYitF/P79ZX/HAVdqs9ccyAnAiyEgXoZgKSC9GsBNLCi
sFqFp9/8/Yz/u9CPuenEOAVykob6VWqlJ9VWbgIvhp6l020a17+pt63NSymtFLIudWNuuDRQZLMh
WNP0CQxcu8wrQXHsIv/ovDXHU7LRbB7kAE9LJmpOFODs/OzfNcy9om384aQI2+sbtnaLLlbSFJkY
ORgLjChV81HR6TdR205itiuA/Vr3b6g4OWYyvDW9bBlxAFhjgvEajKT1YXc3z2Ne/5QVDrzlAn9C
8jbNRC7MuSSPYPDOBEmMl+0iJz75zrd4MzjTPW41C2UWq/aI1dm9h25/Z69F1sP1D/lkxKaC7nA0
4yqYJkDzO3N4eiEYE1H2EUaNlSeT0i7hXGvjKI/31wV92l8IwmAoWit0QNphAO7STZnJlBQ6CJuQ
eANcuZ6BZshVZO+6kM87zEhhzqTcKVMy1JACUFVge0+Iz6w8AtIvem93ip2BXxbFq5TjCXm6MSc0
K/rUoGXUY/7zrokeC83reZiW86+4cAKMYsyBRMZSqMUWigmRKO6SuEyfZUHRIwAtjvnRaKPkh9BG
AyePuWYdGF0yMG4PuG3CPvTiCG0y3ZT0KAduxBpDYPJTX93Iygtn23hy5oB78TiaVBlQwiMW0ERc
50iDp2/oXn4FJCA9kIfsvrjRjvFOs2teJ+TnZ9m8rjI40lDF0WbIk0vJ1JjM3gxjcEvscOp2hmg9
V1bnKhvMZbjzvJLNUXW+jj9t5EIgs5EtLduwaiFQPzaHEJnhjWlrd8bX3hs2wZ6cuOmIT4kBRkPG
sQramPVGAIGl5g1ObneWLIGu3la9DKQaHL/2uXB/Ke1ncmuxk22W5B3AkjA440hnsune88SqR1e2
5/fZtNHPNQKjwG7eYE3jlndvrR5EvAUA+YrGyU9TYKOU55k8pT0aq9DS2m37OYul6TwlV81VAQuo
Oo+GqmwRQW+IUZhYVgRb7Q9QZ9i6KxzKffHNvzXcCumQU3pLvYbHsbturGBEQuliDvVY+oeWTC3V
CeSisPSu3qGx3vOd5Jv8ONmaXZ7bbxxbnY/dJ1tdyJt/vthMTZCTJgjy3jZkdLI0INu0FDvcYD7R
6UWrxeuPs7Kf+w9m81lIZIJZo/UTPRWgIflKR6tEntoDEmdnRZ7uSKNVn0fH2Ag7DIhsfwy28bXY
C4eIM+E/h62ftAZWtgTAGaw02wNYJUVNcmV2RslBlX6Q9uP6sq4ruRDAuAB0lvUAI4UvbwYdXd65
VaqRHYnkPmvRntoWJvpdUMqvMPc2qkhBB6BMQ5G7D7a0iGyAD1iy7lvmVJ77ot/FRLGkvnogWodU
nxDyHhifw/x5TxafyziQLiZxKcrz7abv9K/9G/jOdC94KLb3hVVvyXvqTb0T7ZX9YEu6M9ij8/C3
O2AuP8FkAjdFUIcq0bBi6bQrxa9Ce0dC2yTPGSZsrm/O6uYjwQJSSZzrT1zMUaeVYVTDf02odWVT
cRoGcXNdxOcE8awNkCMA84ZBXI0wRj5kBp6ns0cGlreGcfJTe/K0G8DQjq+NRR+1fQMIfTv0Ku+6
4FW3tZDLvNciv4oV8HfAsEN5pxbTAVVqoH2ObhC8X5e0voq/NGSCPVBKaFNDIYmYz2H4pIbu9d8/
nxD2iKLLBS0vaB5A0Mr0nRh1EQDSq4RJUm1TI+nh35rDfZ9tpCw5pbx2jzVtltIYN5jqxRTUCaSN
5nNLvbzh9TzxBDAGoRuhNkizAJ08zFAQ3fb6cq0FjzNyFqo7Ghp1WDgPSR6B9tdVPSBZvtWakzeb
OvQwzWJS+7qg1fh7IYkwBzUfMFZrxJAUKmJnZ0GAjHMcHVP6HVQxHpUVNJcmjZN15nMfZpiDy5on
scM0g0byk5/UHIv/3LGLowaQUxXswugz/YSXAgajUukyfE/8Q7Ik02nQVFRb+eGEJiUkRBqR8xJY
O2ImQQMQmKFMdNAw4aQaKkDbKuvepn4Lvo9DoaSYrnHz2vm50P/xPvwn/chv/5+t1//9X/jze16g
jEKB8335x/8+Fx/ZP26Tt/eP+r/mf/jXX2T+3uYjP72ln//Sxb/BL/+XcLzg3y7+4GZN2Ix37Uc1
3n/UbdL8/P34zPlv/v/+8B8fP3/L41h8/PnHe95mzfzbaJhnf/zrR7vvf/6Bg/Efy9/+rx/Nn//n
H/8noR9V+Mb8/Y+3uvnzD0n6JxZ7nqlGC6xm/ARr6j/mnwjknwiVYAGAGZYBE/JzWC7LAZz+5x+K
8U8MR6M/Bx06KpinZsjNGtAK+JFE/mnqCPDgpNHnNTuZP/7nwy5259du/QOojrd5mDX1n39o5PKI
g/3ZxLsXc2SodyJoxNTrZSiF/fWrNA73eS+UmFOrRNDlHTsRjRUgDBxGuR9ChxSgpwYlpOJnZbSh
JkbibDqrK6B4CCC3Rjn9X/a+rTduHFv3v5x3NnShKOlVVaoq27ETx3YS50VwbqQkUiJ1ISX9+v1V
ume3o2mPdwRs4BzgAAP0IJ2mVBQXubjWdwnS2XtUs+PhMGbYmMZ+H9s+5OpTy4cpjfOUlrNnMgiX
cNU9VWL0vds45p4vUJabSxd8jqbU2OZRwPYBZY6JBBOM5hYRCfoAi2oX76VfjtNd2DcREJhqjOx+
Wlxk82RJ4ynTSYO4EcG5tOtLK8Ao95a7ue7rcB+mgt8AUYmCrk9rFWRtSNmys60V33iYSHNsq8oT
F7QSEHn0AZFhO0sD6LYtfRURXPwWUp7ipCmgB5/6drieG0Ik2VHaRKZ6pMOkAevjolvYCQ51rPpA
28B4fS5t7Pw7oucpwXlAQ35tRuXuZQqZ6RMlQ52+M6UDQk8MzaQyfHXmHdwwsgYlZ+0BE2GH+hA0
E95FCj8as6DRC8/MoKTaj20IUTuK+tFp0imKCIlUaA3otjP+0Z8psHg6Dht7hPYwYyCcDYQBZAZr
BDDuh67uO2hAGkTWmKso8PhyaUhpC51Vg6beJTIbEIQZgel5F/jdF5SboGpnFAwUclMqMXopaD7l
IswhlAxat/uZ+H7XX/KAVrJDJZ02092svZi/Ux3+3aHgyJiyOK2nJsiiBd3ofWIbo268tIRYxKC7
wAG1nM5hRse61lDA90ePoOJu0ftsQARIdio4V2kcSRJ9Un5o1A66b6Y+1GyKlzxtK/RPyt6kdr/M
vXGXfGH9jYmSnhw9KA/VR4txppODD3ly66t0mXMppW/3BbcGXFybBKgiGhX5uzSYmwfGIAHLo7Z6
1DVqj4CwJcEDWzyYaFZ1rN8tRCaoLfN2eEOKrrueBVQ6srgswhjy3RSGQGOk2bhfgDZIM1/WzYch
sYJeeELzH7FgVXOc/XhKsq7g1HtTVAFc52U1Te3ew/nOTiyZMbeiUGm671tG3kJTzkSZq1zpIyWv
0uYy0lJ8mirtgnwoVQcb8PAM8+toW/pZBMug4uCpqf9aLxH3d4s9G2dyocg7X0dDs4N09FhlcDNK
IStRER+Kcr5mn/0UyvKZYTz1dilzDZpDJAREKUkKg6OxivDNYriKelmiBBO7tuLA8joo3KLEBZTb
U49nfrKTIj/qpBpApat8DhIMMAHolCjnYCo2DGjcdX1C+MFw6Hmk7VnavU7KNnzTTpN4lJ2BVGlq
FtxbvakseR7qMX0iUwxkZt2I0BxIhx0TbsctzKa8pmjz2I6Qd2rr2AfSrW/KHaJ1uWpYb56qxARn
irUP9XeNB2PhutwTC7WXdbkYL68b6qNZMIPoaw4smOBkuIwpekkeOp3Jk0isSi9Jvygrs9ZrffyD
ItZc7jrZs/vRgt/5toCAu7xN5igawCyKi0bt09QOqs27RI7Fk7POTkhyi4GMcEUGDFp8mwx2CQTW
YoCT7HUT8X3KSLpEbxNR1hPdR7LzwhMfeVB/7KVImlNKAhTAST303d1E5i7KRWGL8ipexrb+LOoq
CQE9hnCJuatFGMt9Zyt53nKpNQrO9LTB7o39IlnmJJ/SoFX7qffn2V0qPEQiKen6chS7uMf+nRcN
JfGlTlmhPxSVZfSYDL5Ib0q/GRTEV4aoBhJa6Hb+pFwUNrfQT05t5g9pDUIcKSCyfjEF/hB/jMtg
CE7nrVcVEF8H35JnlY0T/k0RhBYqzMtMqmxWFkBfIoIpPIiu0YD/JLSOd5UGan0fOkVZ5jnT6ouh
aZInQDKCR+sgQnNnbbRM2E5HeksLNrp3UFHxn8RC6mS/OF2X+Wgn6+dh7Qfik698rz/MwDahTxU4
uWSCeCPoDGPk5E2iyeyOI4Oo1z3wY12S05axKXPU8TsWjP699Hy46FTJ3Ce7aZwAbsETYGwDOumE
rnQQomYghrh4AwF1hzpTRRQ8PiCyieNEB87CazjSBgHZalhhUVPfahoIdQy7xT3YNhLdIZ2oKS/q
Soo0W5xFgI3gqqK5NYqp39OghtHFruviGEJJMH0JLwrZphQLqfPOreNC+48FOhnJqbIkIkduED07
WUrTHfuZezKbhhqCNnJsCljoMrrAW0Groj2MBYGWCOQzYQGGmot8LyQMUvcRLbuDR93Ej07i6ED+
3HF+agQ15iKuW/8eDTqf7uE/FbJr2KuPNPOtTsJjGMrlh0pGkJOjovM/Yx2XPWiwZYCeoILm5NvR
+m7JylgVECpwRl87X84PUI5o64PEPAK3ZBMvygvcKcWQeaXwe9wVcRfPPPBE0stFdcmBG9MChFdC
Owc7oBQa/TAonNG7pg6iGutNeN3bhg0UZTJFIQkhPWuBeKnQOXMGBZYxqaQCpF06kBIpQ7Wwgc8x
hTYVj9ENt0mVaZVG9cFM3N7PquchzBHK5s5WHfssDEQDMxMBkbEbqnmqM7GA7wvkmvaLnFNo1p6z
GybyGjnge92Ah5HJAHYweZh005clKBo0nUkR3kJ5aAwvR90kULFAVsVyG/Rxf4W8aurepmrBQb4P
FuvTS5OaqXySqen7Oh8SvzhTHSqm3MNUua461n5bfF1aEqEfWfawnfLT2Qd6YSmbG9ilmfEraC7u
By18fFIrAiZ3UtYENt0jw21opGZA5x2JTLqrIhOdym6I9LFX3cD2ugqbbie48uVtQecagKKoLOND
YltkfkvDWPvW56Gyh166CcCfvjGHaCAGCiSlCvaI4a4GjaCZUMMr5zLOVCs1SMPKjfBQAxDwyVfW
a/eAQHbdiXctgahlSutHHSzz8NaXOtbvAzUP3R0RpO+OfthChEL2i8lpExQFfKDH2busXVJKiI8E
TQwX8s6xHPcBNuMa3cvqskyqOX0qmylV2RCidPtuqcIa2AJCuugTVMd7+Q6k+Gq8iypkz2WZOdXZ
egbmQmmkAuIokk6303hkLX4G5IVSEo4lSHeDJyqQmHZ24WH/puhE9YOTCJ5mvPJiAe9AH3bOi+0C
uBxB3eJGd94SZkZyyBaSKo6L7Gxd0WVD2uKvOIkj8VKEXRAiQ69Keep6Rq9xwoplh8xHFhlZmPi4
yLq+RXZVDDirw9HPCl4k3kWIlcUy08+z3lkW0MekTtBanKI2gAeRxzRy8BTZ864fdfKkCxHC56kd
aAuJsZZUSK4U6p844Nx1bG33dmx6CoutwrdPyFrm6VAKIaPdMlPzOcZN8h5sgBo98NHw21o6CBe2
rAAIhfkKrpBd1S6P2BEhQWlT4am8ijuQyiw5t+1DzOshLEX8qXTSG7ExUdTP096BnjyGXvUjnKjV
R21BoUBXjXYfJkhnov9dtpPIhFR1cEhgZ/hDpMgUDqMJcSoxsKyTkw/GKt8vKLh9AYrB6SwBm8fs
Ot7Md61q6wab9Rh+i2UQ4wLEHaAUMdOogsmWmz7z4hLnO+9kq3ZCsOXElQXvhjXUStBtiV/iDKm7
T3MbgCDoBS2UZknXNHIHaxX6NJST970qCmmztozHLq9khTSVEjsC3toyCx0nXDTEn7XE37qkX5df
u7Zvfwz/8Yp+vsrfDd3378P1k17/zf8L7+k+rsP/4ab+Vj39cq3/+df/vKhH6R+oD+F+jrQ0RSM4
QWnvz4t6hCvxX/fygP1x9oIGogWQSQ+Ce6jv/etezv44O7sACwe+GXBhUfg793L2ayHxDKU7rz+0
35M09uCDsypUlkNcVqpKor1PkpBDoTgK6wPhpRfu02n239lyIcOFtYk1oO9MKYjQ4wQho7ltkwaK
KV2oMzKF+ocmhaszj+jipgpaeIMYNWIjMdA9qbJh9NMha2Dl8RUiBm7OQm61ty/SpEZns1a1wf0r
je5IY+0HbzYi2pW6rQDo6oIGHMj0LHSAy5d3O0BJ5VOzLLigJvD1BGANEoEThLa5hrRSq4P6hJth
JK+qpUWffeq76VGp1Me5NXUhzeo0Nsgdjen8QxQRJkGf89vxEMDu4TISSVUclYmgdO2ggLtcdmGH
OwqdexASUr0omi2RLOtDX5dleJ+2tb1CPiOg78zDCv9/qpJ4V/I5hS4FN5GPdGNcTotqcW2gCHhy
GbdFUO9rJ8I78K91C0mCesGGG3evsJVWpT98WnjcnwGLMGkHMQpkrF8rLtC7xB5WMbp3Raqbkx1J
ZGAjpZQ7MXSZbiskbvsiImo/BCK+8XpvYDsmS8bQTgHAEAM3v9VOj6GnAnwWDJH8GHXYCNZLv74S
Dk6uhEvhLjXW4Y1PGDZn45Arimm4DEzxe4r5P58H82OwwkEJBVdxrR8DJWwrg+XsZjX1y2EcuvKx
wNmyV0Pbf/UDeAY/i/K/yl6/lLnw/n+X5c/PQxB5eNpZeSsA1uPX3zfqvkYdnSZ7yfHTasLdJW1d
BcZ2IV+p7K7qaX8+CttIQFG9w2SuOgB9m/Zo4IXJnsxVkjdkar+WTi/0zy38lzLr81/0b4/B9pOi
Zg5SP0x0ocXz6y8qYeZZLdBo33MCv1Kc+OYAfsZrKASIPv46c2jpBueOEMqQAR73b6o7tZuoKxcH
elVR9DbN2QTJjL3PXQgPvnAozcMYSC96lJT45NjEQfkDl/hA50VlWnRxGtFBYTmTNLLYhUQ9TW8n
h0JWmQ2OFo/wYi81qLAtCkJZxcAWzuZAOeSszuMN8seWfE8rZtR1ykNiT+O0sI8Ud9Y5X4YRC6jG
JgniRAMsRZ81Xa9Q3BiiMdy5xC3qUfjUELcTKPKg7gVnRWx3QRN11SEkobxzIcEeMdiubvbVGfh0
LPu+oLdQgoWep3IwbITDG0Bnar9EONivWDGGDvqGZCTo8PUWGzAcYxUERpBPKxHNl3VBpmjHaxbL
E2mimR8aX7VImhpm1Y2/qMbfD2ysGpWNPQoDV2M7QTGpUKr2cpRDhwpA1lLLJmPWzcUbJLyszCMD
tMtNgfSDPTAUw+wuaYYq+oISXiNzE/TaIOvs++bKa5vikwqgdg3MbluOn3CrT74ulSdvQdUvpwUF
P2jevgOPiFQfVCqq7jaczWjvz/WQ6pSUdQtpiBryF3ByapQEiE87Vpp9BbiKf6B9MY8nOMJZ8wZ1
4Kr+wMuZVu9NMBjotYSdKG+WETygq6WaxvlLJIsGrzIkJn1rR1bMe9hjd+KAJ6LBXE+6xIW8pNGX
uZby2hE+ozJkNe4aHal6/a3gsoY4C0wVkvEUkTkNs4X5IM2i5NQR8kBGmcYPNSKu3ZXlmMhDWy4p
zemZOvHQi7Gld3bxxfRBViVv8p4n03R00HNddmBDzvYt0uiGk8wWyJg/UYvC2SU47d0A6DP3m8/4
FoLLkxhc7EN7AIDH4AnVspgMR+h6KfOVJ5CdQGOF91DbbJIU3WCUwS2kF8LSD1AGxwEKPj8hsEl1
Nd/XJbUARocFqoZpB67xqUYhXV52qYmPvXAhO2raQuxMTyOM4SEHrVE7tuOZAghvtDgf8N4ws2kg
+H8wHewgTjqt28c5wJqEwEYNS/BxQDV477kW/EHZ86LIy3qMEGJuhoht7CBnf5kM1PJc6mhJc+qR
0mUMBrkPyVzwN15DJQpCYVQuUKAnQ4q7ZO/jwu5od7GAh0L3opv6dE9QE+p2IyqGYq+CcAJGsJkJ
jMNTlLxBXRTzDP5B6MHdiOKafEA3zAJ4G+joqhrKoDk2tUk/l23MNSo8XQyNpiCo9MGYMkZXXxnc
71HMYt4lyOi4rwwxwa0jQSn+GiWPlL+1w9hF90JMATm14Yjmnl97zU1vkdhjP9JtDf5/we+pxe+F
pSLB4ZLgnFGQohqhor5cz7TTcCDvlzRUeGXY+Ywx3lzGeM6ogDItUVO/mUillkxNXRmksLkqJHYg
uvCOHjlsXwJuLk0IAXs17gE1kvwgkxL3WhIvWtFj6ZrC/82eZoyGKYVtBpw4z60iFqarRAJbyNDY
unB7gRolMkBgSAt603WhqfNRx6n+gMKrWy4C1mjoXBIefB4QJumbpjV2eGNquAAdDW7byc4f2Jze
iApV84ffOnphBUGRxOJY9HEiQilu1XhtmoLjil2hluYa+jadPLVnI3o04eL/pukzRITxrBAtrZ8H
PZLw1dmLbPLMpo/F3utsg5bEgupN4hyqY230YY7S8r0ONYoAScBvioR4eQtj4V1XC33xn3/0r93W
ny/iQ20Hlwi0awJo+f16Oqfo/IRDjOZGQOeYnXDU8C8U++EENS0vTt8kXUHZKy3uVUaA1YA0wIep
F1I5dCDWLn1V0fiUUAqUonEzainYXc8Fs1cADv/+FCSJ6CKDzg/BGSBmf/1ldsI1XFt/3rcOHmJc
8+poU2/5vezmvLKhUoqZQ86BnDRcZTemRd4jVTnvGzF4t11PgwtH+vjrf/5Kv6IPED8BBsdV7dxJ
RXt2vTTDHs1NI2W1H42M8yg1dIc2in9I2xQnRMKnvSBQc/v50P9/9/4/gKUBkXtGFrzcKr97avjz
Pvnf/82ft/A4/YMCHUlRTgVSIYHM6L9u4XHyB/ROIaGdILDA9jr/m391y/0/0FyHODr0OjyAZSMs
l79u5aGPRvpZsP18lUaHHWYcv9EtBzDjl3SYAHuFSwu6+SuoGUyBqGJDWRz9YPpky9HfWz6YIxx1
/GPNBSxa6KzyiJXNZbkkEKH3kM+2jQe1IF52R/yacac5vBwkCd3ezJXZEwU74yZEgoFbaGaph+Zr
otVTxwt7UZJCHXxglfLJg0tRl8BPcaIj34GCPcFWo6ctFGyiB9aWX7F4u4Pkgb6R9YhmFJqUT7BX
m69DD1WpeSrKgzZ1YHBpZ+7L7Abvcmwqb0dr4l02Jm2hlWjPfY8gvdQMUZ0Y3R3wpQNQABRNZOa1
FWwhcFpkbkrYbQrL0WyKW/bBQG58p9pInxVUB2gqLyjOjk7khV+AJJYqaBw3y3RR+lGQWas/kiod
7loB52gRmPlDiVpGtpRi/g5L4PGQ4vzfzWccaQOT6V3QA3qm6ipAU7eB2q7UPwgS5IxYgxo0BE4y
x0a0BtvYHi2V+dkMdTdGfnsAQbe853JGG7ZIRih5xyVUSDr+HvcQkYuwuXZo6eFHGF+dRu6Qqgfd
BLGghX+Tg1afZcXj92j3z6jhuuU6Cma7hx/y9AatCneo45agi277yzmFbQQLPiVwecshgDfvIgrL
aj14OkvBtz7MlLaXyCl0kNVdHR9wgUmOvpvuBZAUP4u55yLjMaXdNasnu4s6CCJJ1D1Pkk9vFOb7
GMaolXPu3S/QGGKuKi7mmHeZP0ZQIEqg4cE16ocQqyBZk0z8ZFRwq9CsylTpujfj0NS3DFV6aNn1
DX6iTD/jcAp37bmnwCech3Rp6ckWnv4AsIJG60zZvUASdGVq0DMyGQ6ogywGnQA3AVA5ld0HWJXC
CHtxPRzpmTqlKpAf/7f2yftW4X//LxQnz/DQl/fGd081tGVXBcrzf/LX1hijQAndHgaDj5+QIGQ3
fxYomfcH6LdnrsxZ1Ae1S+xO/9oaASTCfxLBewBlofDnfvrX1hiEf8QeWC9QU0L++HND/Y2t8de8
4M+NEUXytYWpXy2iZmjt5K0XJODbiQKt29+rqfw9+CoNYEyOU11gcJ+oD6jfPAT0tcrQS++9qngN
AADVVaqinEa4aU1VQbK0Wtjx2Qf8h7rTS6Of//wZPr0u/NK1Y8vyhE1vNU2vwrNxwbaxzxWbZ2PP
c8ISYTnLR0s+q3OtwQNNa9vY5+Pv2djCAWFcoB6ZtwG9k1P91LvXNF9fmpJVbg4ND0OXSbEcrUbA
mlwR7V2E9uq2F18l3KHtiaMBVkqhYT3D4/ZCzR7bbxqcrg7/UEcQdW+LKI87BUW4MfphwlH/Vvr+
32v8p5LdsylPU+fGWmLKeU/JblGorqF6ctj25sjNnn/POOhQI4NkVZ6OLbm1g5dcUDUOryHxX/im
dBWfPRfMJtMY5ZEaHwuLAoJ+jWT60tCr+MShi1qextDQzquyaDBvFDWv3NJeGvv858+mXAIGIZeg
j3Ktuc7QZ4+yrntNR+alwVfhWVQwg+2KFt/Tb75V0oBKZd5t+5qr6MQqSdGNwZ7FZ5MXMtkD1fUK
TPg8rX8Xyv9ehavohHs76wOvivIqHAi63mJ5y0vUO7H9/haJ5e8nrCJUhAKmwjBmygPfA5uNXHH3
bdO0hKvwXGiXLs4TUe47dtlF9gnW09v28XBVYbFWmIhLHkECAR4TKinqq9EPXhFEeWGlrJsgDJeA
QnoFdCND+obBUUqZ4bdu6/892ev78+Jc5LXnuKe2zkUQXNaeO22b7VVg+sVYegFJotwQllzymPQ/
YH9RPWwbfRWaqOJDFRltzzwo5o907G5YRDfOySowAwaYceGVc0684Nvi4EseEf9x22uvIlPANi+a
Rj7nDin9IbI63Qeod2473NZCdE2imeG2n3IZsXdFGh2X0txve/FVVJJmgJf0PNG81MGDi+i3skhe
E2V6YX2vtV8lrUM+ArGdlya6ojK6sbV9pZf60tCruFQLQ/+ldHM+ljLMiqGCGcRrKgovjb06M+dQ
pcArOZo3wMZnibXHKByfNk33T/L9s5MHnCFh4PA6YT+BYo2J0x9ELRvnZBWYfeda3Q52zjvPfdek
/8DDz9ve+jxTz95a0clfUnQO8s4HJQyCqx7cx7et7Z/9x2dj+1VI0bzoptzUg7pqSjbej0HLt+3f
wSouGTDnQa31lLsw+Sojeqdk+sqJ+dIyWZ2YXRuZGahWMIjZTNDZ9C+bAjIz22Z8FZboV5Whb9sp
L0Z39PvgfY9uzqah1+60dTElZERzJg9JcBsmAk0fsW11/6RgP/uWsogW03GDAy2G/0cZlW/EKF7T
k3thvv1VWFa8K1ikuznXZf2pYfLKh2jOtilZpbE8SblMzqukbojcpxYX2QQ94m0r/KeiybNZKUCe
6QusxDzhNshGAXBxVdltofmT9vZs8LAJFEiwWChAkVyAt/aJVxtziJ+c72dDc1Jb9PSxwGvq2bxr
wG8JZb0tlf2JkXk2OEqXDXDBA440PXzyWnRzR897RZvspZWyiky0c0VHY2wpbTdxWOyE6C/XGw+1
tYyAaQE0MRqHGpv1+4GLT2PNti3Dtftm5Xe2AMh9gkSYiN6TvrQfQaLZtl15qxPThGFNUSsEpbZo
7qOJvV+E3LZZrZUqpgq+5TFX53O+BlXYJt9ptO1TrlEuYA+xoe/llMcuvFQpEOQyvN8U9GvIkwA9
xhuDesr7qImySat7US8bxz6vzGerm9eRBvITMwI/ziWXgw8Mdau23enXfT5kgqDxpTVyny7+UU3Q
mJUDup3bZmV1YLoBLAIelliDwVldjTdPpplvt429iksU/IUzHmZc+MM1eBd51Jfb8u+1flI6eiHo
MBWW4EK+Ty79im7KlsBBdXV1uxRt1MeCAvtfxRbIyDgAIJuU7zdMCQZfRSX6qHqIcHvIk2Z+X6eo
oMT1ax4M/7gNYuzVgdnByUmXPo4GSgNzmABuvgCyimwJeoy+OjNjb+hgfYAlPggvzaFydub+NeWW
4wGjr3LZuK5IqCuzwL5r8h4lCERPReHcxbZZX4VnxSZfJX005UsbPXiseh+/5h/w0pyv7pgDyIrV
xCNUlclwKF0ZZl1INlXbMCmr2Ow7abwO3LA80ECowepRda8p6Z+/2r+VfzD0KjRJADJX6Zk5h5JT
rq2Xe4P7AkTq3i9fM0J9aWpWKS0tZd3PY7vkkxHobP5EAm1bi8kqRFlUpCMneHv0QJuM6PHBoaKy
aa2cUeG/bOVTwGO9QIoiHqELRmuQymxEvm8bfBWitdfNrG67JW/D4UPVuc9Gb7n4wC9uFZ5FLEVg
AcfK4YmEjmb8HXfZ11zYX/iSa9M0gbZ9V03LlHuqfQRZ5J0nvmybj1VgzkDIeClcavOxGt71VfNR
LK+Bpl566VVkSq8rTbNgv+p5b3dTCrWJudtUEztbVP66SOAOIaERhshcyvmON/rOG5ItSSGGXkVm
LEwC5jMB9UyrE23YXU/1lrMeQ68jUmkGK6suyM1AkGEVzOXB1vdeK3tYIBWLyCImjQkuvcK7T+dN
KfjZzOTX2RYLOGsdWFN5tNiPSJovQeHbtpPEq4BspZeAi6/xIVV8V3H2tLRgEG9a3PEqJFmJOltc
sinvCLTrKRRKQZWlD9sGXx2YfKloXXtQ+oz0dDXBnxcOHFsK95judVCWnS49ihWoQn0Prl6dA/AY
bZyUVVhWIFFRPQVzPgN0nECsmPBhW24Vr4ISWmhl6ykM7TfBp5JOdwlVXrZtuldRWQqQDoMIoTMF
JSAuqD/CjOTjtrFXYWkBHWR0nnF5KOevUi+PCZFmv2lstjopkcaV/VSjTp3O9dsWXLVsxsVn29ir
sAQF+kyxbAOclPLQFPakQ/HKTnUOv39IT9au4iypIXjFoNPgVTL8AoGKXdP5p5i3WYzQh2bWxjBi
qxgNulmSvkWlMw7lowvGvRyKb9umZxWhxRDU3rJgOXq4eLOJPiws+bRt6FWExl4/zTHF9ECr5z2I
FFD7TDcOvYpPDp0QgG1RLeTe+JazdC8bs3HoVXzCJ3fu+xJvrUvtdm1Uob7UbimL+SlbxWc3xH0P
8YMlLys9gdkxTxdNS+YtlXaMvopQ4OktIP8ddkQyD4/V1PXXqihfk4g6f7V/WOzRKkanGWjVmJ/J
5sz/ygcII1DLnjatlLU/AFWR0+BbY86Vuh3BO8lcl27bt9ZIoAlyVxNL0c5EnVNkEIKFqgEYB9te
fBWY/QB12RYbYh5bSABru+NhuO18i1aBGcqgYKLBnDhZvJkt9Lm7vt62J669NZxkcK5LBRJaedck
5kkN6eO2CVkFJs77vohDvuSDa5KjAqDzqmDD8sqcnH/7P63BVWwG1DVeqDHdQyn6ds+FnN5KoFHf
9yIVYr/pJ6z79pWLZ7A08BOixFzpOfnog+eybejVWSQ0RLtJLzA7s/9EOnJTzcErXhsvhedqa5l1
C5XEBM3YAl5cGdQIvkK9atuWuLbKGTymILaHqnjgDcfKh/pD+Fph74UvusYwNQLo3aXFyZ/0VXsR
RSXEHSDExEixbVNc45jGtgNFda5QYG7rOxGQh2VOvm36mvScFjwrp8ZxPflUNGhZNWN0QUPLd6Tk
07a1sgYxjV5BAaBFZVyK/ntaRt0OHlubWvdnQ9JfX5062ZMixfUKWk8g+S7NA/d+Txb2L5AHxj6v
0GfT0p+1feR8XolleutkB2l6tqlphbFX28tEeAMTBWyKKSHwkRHsq2PqLyrE/5DD+veLr3eXKpDQ
ScaLKzFDNG2qDqrfBmHEm6/icxjH1uczyu5FBT1aD1Ag04Mevm0lrk5+QdLBihprpRkc/IuUwg4Q
km0LcY0H6nt/aC1D9DtvPvFG5VAVebfpvdd4IOdVZlYg2GNj0TuTjpe2fs20+IX9cC1UwCR8bUqL
VAt6BGIXsRDKIIHYVnxfWwMOdegg5IGcooMbYDz0N120cb8KVyucSxHJpsFsG1ZB+qPJfC+63Tbb
q/UNJF1SpgZvrUVxnPAxZUIutg29Wt1+3UDgIXZTDsGxh2Aer4Bw2LaBrzlrjNkprhofa5suh6Kv
b8YqfeX+9sIaWSOB2gIaYgkcLvOYhOA1l+GVjeW21w5WRz3pWoAiy2hGXRk+aVNx14v2btNkr9XU
C9X74DYiiygAnD3FxSIukvE17fSX5mSV0bYziQedptgEocal5/RkCM+3vffq0DHQHkpBw0b3hE76
xjqIKkvzmgPDS+99/vNnp45YIOFHAXLNxxm6NL2aYUHVvOYN8NLgq6DEBYIYESdI841/7XXNFRT9
Nk7KKihhnDUGpguRAIUTNIY4+xFDznDbhK+iMqngdzEYrEHtopuh7K8g1/LK0MH5aPmHVPznnz+b
b5DkBBs0yoYRq/mSwcJuaCFeWKaXEKPp78B78q7jZUpuiT/v2CzdtZ+My0dBA3dlRt6bLJIMpl1g
btLxONkGamqB69+GHiO46gxecYHiuLidnUfaLchWP11jddph6CffP891HH6kQXEVQedk01T/lDB/
Nh0whGEdkG42h8brh6AbLooaFPdtY6/iZha60RLyZPmSftGG3Q7Lxnvgf3F2dj122l4X/0RINgZs
boFz5n0mk0wmSW9QkjbGGLDBmLdP/6xTPRcd/k1HQpVaqWodH+Ptl+21128v05kp3nfHwNjT2tKT
WuciFPXBAdmFTLMMqB+AQdyJd6CH9gwZ4OT12HjsQiaYVJeUcJU8zajxKsIeTmeaz8cW17+5fv/4
kBUfMd/cBqMQ7vo8KlFmiKKZQwU4mIG7g5qqZjlqmPKeetICA1DKgggdvnNQuyzR/xKSe6FO2JSE
li2+5gIFN/xKpy9iXHMd8nPbDOmxh8e9YMfxsjeQLtrTNo+KnOZyTB+RQITD57GPu0szpXzWcI/H
e2wyw5Yynm5lSt9p+hIv/zI+ex0gVB6wcSNYDkXg6tchwJEFpiOCNrBewagd6v9edVSi8hJYrt6i
iGNci2luYZUGt5XiWOv73TmtXaTjAZi4UsMYko9XplEvx9q+DNs/Zv66rShH1+g58QE84sIzQLV/
HGt6tzlv00zV0jtMmhTetN7dBr09lvfYy45aeI/RHhIVWNQ5+EHzIY2qbIGs9ljPd2sNQIWwNHY2
gtCQwxkLmey8DUJ2Ptb6boPulUzGNoGmm63zl7BesmqgB5/D99qjTW9d45BZPcG29h7EXpFtJDr0
PWHDtJsq0saiExqVStrXp6lS8IVe4oON707OEdE9nDI7WAajbj0b1fYwxObQPQUedm87Lnm0wM0X
gzIP2083dTdciUMbB7wu3jbdR7A30WJDFVQQuKyZHVB4bj1USAjzvV1w8pYBEezQugr1CRZet4rN
72wb/364FRcDg3/GvVHlxmu/xigKFV+qJLkXy6FCWfR6dwigjvMlKlFvChybyyqZ/lVynDSOBA/s
2t72u0Y1GxUD+k28vOEjf5jYsbgEluVt03BPgDu/RtkmTEyDU1/DRJO3ojjW790ZIGr60beTTU5u
28Q1UeGnOVqbY4Oy1xzpLVwgy6jRuLWv8Cv+snXvwVF+M0/2kqOph//RbCEi22b10ic0l+mxtw6x
J0gplUyEwer2lHStKtYpOkdxcyw5Buebtx8z2ngC6DNqt1BDvOXM6c+wOx2Ofcy96CjepJZJyTEJ
JXkUHTlvsO85NE/ELi5nbA5x3G/JaUEa62YcxgjK1Co8tsrumUr4mGSKJDq+lNMrcuRf7JB8Ptbx
XWBWU7yGcRKi6RleVdwMuRre88j53STcRaYQjV3WqElOytg7OH/eNT0/ON67uJxXUdeuhukyvDvk
Cd57z2MTvscx/U2/97ojqZcGBvwYE70FdwoIkgwgi0PXWniMvZ3gFYkhRffoOBGbLghy16sJDtWB
U7GXHnEl22hTS3xaF58nvHuMW/Ph0DzZK49GHyetVFN8CmZzX4INrvkxAbPg8W5IAl0mGzTMpx7R
eXVZUCQFSeBYv3eBOcIvx8HUHeXl8/BaenIVDu3zsaZ3Gyb4NOsasRkW8gKS0THIl8ma7Fjbu7Dk
noR6njAmYoVQt63J61S19uuxxndxWc5OXJzp4tOwNEsW64Zkgx0PTvBdZAoKn98FPoGnoBcP7Zq+
zMecCACx2Z1kCQrwTNtOyan15qqu1Qcl3jOV/U3I/22l/I/7VKA4CaCyvlgFWN4BXJekKDc11e2h
Ed+Lj6QEQb2+TPE1Gs/xQpoTbCEPFShiWHZ75hJQ7syKvkfBazh2VZYG/tgbHnBMb2OTQkCvxgYJ
g7WMvi8wvT0BXHJMQy8uttv/PMzGYiRzepkqHg6DL0rFyRUh0hbHxnwfniHGOQ7g0EApcNtR87Ad
e0CBl/fbftMFegwEEbiog7/d1vm6HO2hTJzYi45cT4xjtU9OURM+TKE8QZd2cDx2gUnwyqbEJffD
o8RchwyUvGHpj91L9oIjswDF4rYqOTWhvCt9/aLX5tiQ7PVGrewU5aPC+T4OnpgGHabW0uWHJsle
cEQvhY9lhyMKV5u6Sp28WWEgemzEL5Zy/5zfk+EAkFmMeJcsDSzOFvVjVUH681jXd6FZGfCOqgim
L9ZWPI+Zaz/g7a08+EF3sWkNXSpJMOoUuMtziXTlk9cm/nGs77vYLP0UzR6KAFgGsDB3cIrP4MN+
LG9wsd7/57CX6wKajUfjGpiShVOYmM3bwfmy2zotCAxGSVzZQgOw3Ex0h7LC+L1b2+XT/W/SU+y1
OwvISHhGwYLYRqx62AA0QrFvy9iULclkj53k9iqe3kY9fgMqTnVZPVY9SCDEHXpqF3v9TlLrFpvF
ZRUYAD5rBznlc7Jux45yewlPGILFt1lMyabC8VDDajmHE150PjQl9xIe26HxEUTbkx7iWzUmLyDZ
fjvW9C5SdSv5OsQYFgbc1WOVtPYVoNrq07HWd5Fao8wqhb01Whfxt6nbrmznDuVrQf58G0l10ODQ
0sEmbBy8AegpxGkR6IbsWMd3cQqGEZeY58kJxbNLXo4aUJZkOzjmu0AdTDONC2rCT770cWHDBRJY
sVXHVsdot5eCvhJyFSC9UtXxPc4x10l8TJEFW/63Y97MKpgBQsSF5ZJVoZV2eNmnx148YKn8tnWQ
tgaXWuRUwQTNVLSFGWoNy2MfdC8+ipqt1J3EQTSVkSzKkH4Hfub10GTZq4/qJam2ZMGdvFynOwpv
tnJ9r3DxEij/suru1UdVEPv/nyppe14m9otM08djvd7FZrOkMihD9Fon8GLllfrZiTo5ONy76Owl
s1PcMMyUcbtJFaSYNDK//rvjv9mJ9rALeOS3LSTN8FBaqurVbl15j91JnQ1gBce20r0j0RLiui86
jI0D/zQLNR9v02Ecjp0a90okkS7w0e3Ad9O+fNSwfVsScex8sVciVfDBZcGGpgXhqHsTP+p2ekcz
/ZupuBciwWJWTYpjTGJHHiYk+nhp9bHx3iuRSGR15zleJQK36tsZHrLnWHeH/E+o2LsSVXDiqFDl
EJ+aQLwuHRIhKYitx2Z6uNtAOxm3MUp38KDSrM2NCaEixV3GHZsq4S5I07qM2vCytKSKfQfXfUAJ
Y9gfbHwXpHNUCaNGNF6JsVAjuxP6PWnZb2J0b0xklZcS1qxwUNcMmNguCt3PpQvg2c7APTq4qIe7
jRTWz30Zgtx5mmVd3w9dMOXR0hwyiMG02W2kxtRDX4eYlAtb1xwQhLmQYfzOSfc3A7S3KTIQfZN2
wAI5B1P3ca1+8jopgFeN3mn/N9G61yg03CItX146L/2nxPY3hB4rzYBP/tt9OopK0D2nS27RhkNm
+vCmFvCa/u/F/Xf93t1LB0nLdaQyPo22e0jNdg3Y8POxpneRCrl0a5cE/VZdzSDYGHtQCMWx1OJe
AdUbSB3XDrlcmGKTU9vBeTzYjonCxN6qqKb9OM4GH9Mb8zDS7ilp0mOlnihBffs1SRiBlQywwqlL
1WMSyWt+yGiOApDxtuUNWEoyksuiLqKPPm4fBPCgB6fJLjZDKoWLIqSJl8ryrPb9l2UF4PnQRNnr
n5ZgGFCqjyEBoOhTNVY3qbEHk5Z72VMcBbZfA3TcgVQEMv0ngKqPze+9YojSCNYcM1ZD3oUXbex2
DmAjeGyH3jsVsajs5ATYxEnAgj1PSAACi9sODvguMmnVLwKoTCT9y+p5av2TrejnY99yt4Hi5hyZ
eEBcQozwcSUg1tcotin+u/HfLOJ7zZDWLeQIEKwgSRx+KcMqQy3cVTtsx/ZnsgtNqLOraQBe7JRU
4wrPhW4E32XWx46KZBeeY99PthzxRccG6O1JphBsVWF7LN2yVw0FCek0uQwNGIsfY8ZuEnLswYLv
RUNB5+ZelwghrWHuX1fxBzml4tBU5HvHolTiAK1m3J6nvrmtu+Z1q46J1/4Gifwz9xcs0CxrAGFO
vk1tBugcgM18OhT8fK8auvBYBzrgLGfnoOhHc7d27NCn5HvJUBIY3ObAaToxs3UZc7UGGnn9679D
6N/3e74XDTV1yUnK0O8w1Q+y/9pF7NOxlnenWw203VZf7nBCjQU38QX0NR9TxAMV8nZvI4IFnCJP
cbI0eGi71yWyL8e6vQtLrLGA0HCGltPkRz3wv+aN/zjW9G7TnGgTAZGNplHmlWYACE+n6ZhFGQWi
6u2INIJ5Jk10OYvzj3iFOjs1HLLtR9vibdt+mpLKuBAL4dQRaHs0YCN2OyRg4XvNUJVO05J4jIqM
wYzpxqfOJ4cWcL5XDI2hGiSg19FpSzZoy8fh2YE3euhj7gVDpKoGJhjGWwG+nlkLVgoDDudY47td
MxJed6O67Dy6H55rzZoXsY7l0eZ3oRlMmo6lxbjULcuVDh/a9Fginu+tioZJ+pZC+4D1ZAV2KADS
4E7MkA0e2x/2fkUuDWAFB7zTad3mx8hVRVqJY+vs3q+IDtGmBRvwJOcDk5mt+lmx9VCKku9lQ1uc
4j0VVLJTG1aPE0nInaAmOTYV97qhqackJQs67hP+OAbiE8zHT4cm4l41BLhmSAYPYfM06gl8SNn7
m5ov9XvlR7/ZfvbSoThZZZyUkH5xN702YVvhBbo9OFf24qEtgXS6raBGXEpx6hmYfPMx2za+Ny2C
8WvQRT3ehm0/hbcADpKcRu36Tvj/+7kWu83b9XYMEj3OdoBOMKyiPK0t+0uGyqgsHavq4Jfd7aCV
H2DoBCYI6ulnkfV8zqaAm3d+wO8+624TJdW64a4JFQRp+ujBBPAkRsHMsXJPvufqGbHCZ8RjeJA+
u1s1+5H2bXes53sdERiktVIOL6B9PIicaHEz1GYqDkXTXklE8P7Zpg0Ot6tLiqkqazDSkunYyrjX
EcXAaYiKXCocNPjiWe0U6qnAHju2Ou6VRK1zU9uHPZAPXp2JbD9t27FSJNCk3k534B6DGW46eEos
hc4keHVZuR7zV8UN+W3jum0kxaILQU66jrloNlc4oY5+0V2kJgtZppkDhJGALJcO6RNJjj2YQ9v8
tuO0R3pYa4p0WdLIDBPzz3k8OFV24dn2s9ZyhjykrdM+25panxoZHHsAxXn5bcdXmfTpIjhWlmiu
MkbUXQCU9rGu78VEXaP5KsGJPHUwmn6MOulPQyKHY9G/1xPR0HkWLxSth+OQETU9mn74eCj493Ki
rVtqCyflBCq5dbnl2ygyBdTdsTPAXk/UxxUDbPhyRB9+hnX6tRGH2CMXKOvbz9kvXSL7/qJKXsvv
TVI5pM6qY2ZUfG9ghLtn22+mQc5MbhDKcrUO90GypJ+PjfkuPFMbtHrA+xDKGyFmIWN8DVcge3Aq
hm8Hxibgu3Vlf3lCYFcwLD35dytAf7N/xrsALa3oGrya4RLq4/Jha8cfgpX62K1oryQacbjQ1OMs
ynwfnIjxv5wZt0PqB/4/CqLJybEcNJIsPlWnOumBnh/TY84uQKW+HXLdL3pIBVrvWldoMFGzvwnk
hybL/2iIxsqs+Auppw0Q0Jqyb6yaDqlloKJ823FjvE4TjwsdyJ13ug+/C6kPjvguPimQQGl8ySPS
svxwaTqJ5/OxEdntnalMQZjtsZKPS1oIWz/I6D2S9W9m+F4+1DAA6+NZ4GpeTmO+4CiUNqQ/toxH
u8g0rvX91qPOptP1h7LrH+b37nGXQf1fPQjfu/9I6dJkqzeczBUjJ+Dp4h/eAV+fbdWcvhwb9f3+
aUoSBLhinSB5uCkd05lCHvRQ23sFUUDm1uq2whet9Pjc6I1eQQ7VFf/d+iUM/2V09gqiru1jVna4
nDflUt93dihf4mGCwBKFFkGTpU3I7xsM6q/FJuxgcmqvLBrbcqr7SeJq7dr77ZKDKeFy9s4af8me
/dsv2sXtkDAw2hS2VRQPk5d2iNvwVKdiQE3oAl+2Uz8vMbC4w+ZMXpY8guEhC9yxibAXH5m1TZ0S
AYNbsOQ5IKuv/Rizd75V9Jtfdvn3/6hqIAolxVOLb2XD5IsZRp1TWh6zfuZ78yPmhyZKZclOi5t1
tvEoLJrU82PhvRcg4WE9UOuKSRzX5CmyW3idrH106FmG76VHcGdeynRE1/t1uJks9J4lPbbx7nVH
y9JFXUDry4sPEkyYrvMz9MLNO4YOvwm+vfQoAYY3tbUTpwWFDd1JCSo+E23w5DuNCkhObJmkP/Ou
WfHu4VsxHNva9rok4swCViRSOKmPYsBCoiC9L2nnyLGJ+j/aJLxHAuSBKEjqyWadpXMWUH1sPdxL
k7bUjYSXDT8x24YvU+TrJzUNdX1spu7FSYCWSx0oTCaeVLmTYsucpQefyvbapNCO4SwlBqaZ57pY
K3ZrZXUwm7DnpiVJkDZiReM0rfszCdrv47Ye0w3xvToJd6xgmILLwlaJ8qrpXh0z3bHj0F6TNEFW
YqsV20GZumej2/aJakIPafD4XpLkLou7kg0wpmTC2TMRf1zqcP578/zN0WKvSFoMXRtNUuj7qt7/
AIioJhkO5j0rRtusn/77D/nNqr+XJTltK00CjI4OllccoMeMdvTjsbZ3uiTiUEa0TliWSTLovFUQ
JndNfHC2742ZEtKmZnFYPJOYyczAQfI8hG39zuD/blwuH+Ufu+HCWpWMQFjh5DL/CEt9D5f0Y+vX
3ioIjlIsELBPOE0LzeG+/GhkdOzSvxfKcIo3Z8MwJttGkBxWMoQVkTtWosT3UpkxcoabBrmtZmNz
JnAzp+shWi/le62M2QhpSQ2tTDC6F/gZPhkeqHfObL/5lnupTAta/ND79pIe1gFqQcVJlf69hMXf
grJ/ORHuuV6bGsdaTRHUD+0g2msvycyzIK2C6KptXPOhI2W7ZibFCpqLSvHPARSkU0FjOCFkfasr
X3iI4C7/PwhK59mW4XseBpT+vVj8S+/2MjiZio3ICU8eqEES5b10iRszJeowyPzoJc/U0CYflfS6
ymliYnPdGbYYexVOo5+2zK4b3HAhjKpXin+3oKqjjmh1ozxff62q42kG9bQupEz9zWTGcD1XcaDH
wq4d1MgrEPceNusednHxHHTw2PGKZ2Vi21ez1Yk4pbNa2qLeplLnoe/KH/G02q5QWs+fF2K1fID8
kPusFH3V5+s6+Y/zOm38V6jbsoIBVq2H286089MKrF/0WFdaJPcw49rk/RYDynCng66SwNhuQ/eK
10c+361zbUybzTQeyy0Tw2AXgNAJgIB8GVvYRgIAJZYz0Nqbhj7WUAgIWVOO18C0anVlZiTAvrg1
XNOrdRVNmA9uKOVncBz7D63Bxe9pE3HTZJolnbpNSVSTx64eKMtTi2z2fWCqdv4QD323sKyCLU6M
BYyaFEnRBrTWNm90w6Z7P6SL+mOmIbU3ctWJpygiSwb1HDBQdu6rcPNwXaKecPPsIy8tnm0pZNpZ
6OeJPg+edO4GJ3opsnYxwoH406zbGXRZQLeLeCgbd4oqaeI/xi6Ye54NtQ+btXCEOyHgeK7dDOKB
b3X6c7Z9SX+BtDD0L4xD+XRvm3junoKIB+ndMAdp++TFNuEDiEmXPgO1eeriHOX663bpJJ7x2pyj
qqF6mWofmydZx6KO8qgHcstm7UjNeA+WQCJedTjg4ck7vZXVdU0wyqgRUfIsqq00Nkug8voofUzn
p7FtkYTgXTXV+dzOnfszNXM5+NPYd/D2Z0Pv7qB0FiPD6ToWCUG58zJ96soa7wowaWroS1NWLCys
kaIYnCV1EWwtxVePIwJKXxeZKifbXG94nmnHx56H/aOcVARLRNmm38pIWHmbCD7gpudKOWz4QUHd
4O7XRyZPRHsZHHtlMAq0YHQeXDHqWH0hmzHuiqVtcIuM5BAgTVu15LQONvpA+5bejGJifd61pg4z
uraenw2TWmRpBJx0JvoGjEzYP5cmm6YGuekGeIdvrermNRNSSJq1Ad6rtCPDlQAk4wwLOf4Npd94
s7XDZvKuGlVTROU8rBkVrb0a7My+zkOyxpmLrdUQKisxF2AdS39l44j9qcYpAAm1Tj7xITUGVOh6
K4uYR9Jcm97ilWYaNpmRKU5f2Bq7okuTeTk72J1Uj4tMg3MAskN3A3mh+9b3VN4qX1XfQ03RK61h
V5g3czKzmzEtlfloAyC88orCU6fYmrZPM2rbdHjuV6GfG4M6+WyYS/phKbWoClcTIoqkETXIba25
Melmn0sb4LK2xkE5FWPnPjauT65XDsJWsTA+D+eg7VZ7Hge6ziecnmOdwWrD/zXIjpEHUmlTZVCg
9PWdbD3e0AwKxOabrtYmH8qg6a7ZVnbuhD13dQ9QBd90Yh7+opvE6LSyLlwwSYl1pmc32tDxtasi
/Od4sejHvMY70XOFanyRhWSNPyxTz/Ut+EsxtACydvGZRYv4pHuq/V3kLEqBKmNnffZ+U8G9aWrv
rsGbWe66BrjkTFi4MuWTZOH8IWQ1PA5ZvzXndliXBeRnsm6fbSeWK443knsVVXVXUIYC4zhCUuM+
3ZKG5EuyGlRLGu3um2ROul/D3HT8LGPPlyzVYgizwHRqee7TCm8hkm0t/h6hYhkvgFrQE53jUhdr
201QBC2p2j6auJpZARthVNYRP2wfoxhLBhATqdXffDrCKhtEvIkVqqvmhxLqXjxwi3FpTvMasjUX
ClZQmfaJ9leqacC2zWI2NRlDpfcdZRU7T209vKYrWIbzOojhutdQ9N4O67oOH+a2syXenCDyTZ6t
WWv/gL2ojB/cmK6f19RSdQ42FF5f1SKA50KuewYsGiA1yS/JE4f68ZSwEuWASqe3jYc5300Hd16t
s1r2zBZ+hAvWwzipVAELRUl9hxnVP1RCKZS1z63E6ytQPae1r+j83F0oaU8srg3Lvbb0j4jDeQ7p
vFbCYv7im/JZWN5XzR2T8D4pYINJSgXXjZEWKhLkNBr5q7bB+IqE/VagGAUTvUrTPg84vOxwPYj4
c4M3qy+JM9PPdGuWPqO152lepmV8YxWz8OCfl4fIEf9R1ZFIcjPAEtDqmt25aZq6LJpNe4eMjcxH
lNHl1DbkJnJdereYbSTFDOMHMDfwH9XfrKvsHxHqdz9oY6ulzqLSJqaIDOb9RwjEXHQ9sI102cId
qc51o9M6r+dmios+9Mk3WqYJMuvBuGw5ojoKMhP6nr4iqHxZLKkO+nvZbBUs9OrNnLUrVXQFmVVt
M0w9d9dEDo7oZKP1TcUAEM4D4aM+g/UevzZVvY05rCiG6lrolD+AItf7zKigWa7iqlbRLVMTtT4f
lmEd52wgq2NPVlc8yucOwKIi1Y18bnqb9IV1RL3IcHBNRsqZjbmrmzHrPHBg2ZAken4M6pT7XLlU
35iuadu7hfOtuRq5DtzHMKSbzyHHwXMfkziCSLEqdhbCBuZa1TVH5sdHbQafnz9bOnXdeYjj2hVp
LOmtXkytrgT4Nf3JzEQVTSJczqIJxymnY/NlAt14ykaHPSBbafOtEUN6p1ARnsEL90Ote4BsFatD
rPQoodFFtVDhziFOHNmCYCwztlJs0hMR9ePSVG2miJ4JWODT9ahxh+Az5RkzlGX4k0wxpOXT4tXX
1QIbzJaYXS9qEsjC2ARv3mzEPuajGu6ewQJd+vNIfBvflr6KZT4t1vmHcRvKKU+cBFDJ9lWQnJnt
UV4qUeIX+gyHGDnfUNLxPm/GttbZEm6LPluRjP0jmyrv83Fsmbw2m4an8KLSit+OHOeRrO/t5H+t
YROnWbQ1QPtNOITPhStn0RR9L0OSK4qzA/zXFzJ8EVUZuKKnovSFkQB1okOLe0GezKp8g/n0PQ71
qNlncTn9OXsBfxoTlUTls8Zsukt4nz4iI7uVV0GMw9VVY1y8vqTD0MSYy+FM8k6Oa/uhryb21cY2
RIysgcEJJS2DPhewoG3xLh4aVTgHi7crFsCF4MxKgAZuwIJs0oIJIuVHidon8tim8cYzHAfkddvR
IMQItOH4iFqpsi2qeS7T3DYp/eJ5sGjk3lSiu+vAg7KZdQrn1jyNVcseGygUqlwrh7qbaXH6aQpH
PINWEUwcsmSDVO86Tivd3PWVoC/IzU88x7rZXfGQiqd6WclY1IlV7uNGh/kj+k1+MFHCFNHA9EDd
kA0slAwmtWL6uU2rCE+geSNPt7TjvBY1V46/org4Ga4TfH3N84HTVP7w7Qgy6qbwSpvJpUtfYmGW
GqbOVUJOAaC4Kl+DkXRn2cFdt/DD6Nc7eEz5IY9kF/ZF4+Fkl+PQT+6V7JYJp1/XdHctfK6+wClF
kMxYD+/J3o4LjEW5Xb6nYbfQCiKTee6u3YQF+to1Y2dObtCojkNfpxR8+TquII7E1nvyrA+aJ6zj
evlkPGqM7ra1wl01XFbd3ixLnIbFwMFsKsqFbqKgYxhF+UaTPrpWcyiw3kxhBcvucVzHa7oluAbO
NejHr/jmLL4DSbwd/rIdttCrOIm2/rsOUV6Us4TK5cMaVyt9ZlPgqxNsgkpRdDVpz0nE6VcT0vGx
Ytj7i5D2PsZtoR1R/8BQVFw0UV9uRdoZ76+tW2pWiKjugpu0gtruGQdR5nOANtXwWbSbtQ8abm84
cU3dgtRHNQ5ngpYfu3LDAbNtK9Z8rsO49fd1F/P0a9DEkfk6hS1JnugyzuJ6pYK9TCxmFvOssU9m
GmJ1PYDvExc4VlOd9/D7706LT7swR/EDSf9iDNpCkym6zZD9rT64D3hSjreRxbNHvjV9YxEx1mxZ
X8cpFLwckjt+i1mfYvxh4BM8KVKWwQdwoXAcqMsAEYSPXVdJg3IqfKczW8k64+kE5mcZTUZPUK8Q
DS/R2CSYdKgbX8w3a3w9/0xhQln+HHVJtz/TCTPX/QpDBCq5sBqbAVdUUFDL3Dch8dnKzcJOrr8g
4pRK5zuv3VAXzYLdK9ODxOVWqlF9j9ok+boA4HXJyltJEuDiOSIAr0SzPPsWe+ZasAD/LAEB0H5e
7spo7s36gYJwWa15OjE92QJrQdXho3oBS5QalyZThLXD7WWs1hC2fHiDTE+w+XW6YEqvLgcHISQZ
lDjSYlVY4BIy4bL9OmkUnSMJjdLElhc4NhKYvSe8hBg4E1OzRl9pWDOOk4ahQR5VjZJPE52Z/AvL
bN8Vc4q5dK58z8WNiCcL2kKcLkP6La2G0H30FTIEHzvDbZO7OOkkbhnSAyTcMCx+HOtoeYoplSqF
wGtk2wM+a6LuNnBPPoVdouorOrGpfwoco2ExYYWpb43p508AoILYajtfRc9W6QmnU+QKyF8+ZhE9
cYLSwmuImqYtH3Dknj651ZEpi7e2bW5XN5fTVeUowzPXFv6Csmcm2Wzk8p2giOCT8NKjHCSwboCz
qWdd0Rgf2Ts+z+qvrltLZzMXwlsMR3ijMQspEIf6PDeE1/iVAl7/zj62VphrBKH/WpGmFBmbvLgO
k038qgnHdTUhDY/zFY8l7sS04s3DiK9i60z3HlnqbB1b02RbPTN8Cb/FH0C/RtHbukVLRvB5i9mN
0VSEcR9+SNIx7O4YnusYzj7Y3jLZdPEAAWfjQ1gPO2x6IF+m7Bz28FQ9pTZk+udCZedP8BV1EfCG
FU0RWzhg59YOeFcZA4LikiVu4qcwBd7uQwxilskZ0tBdvuGS3BRqG111ty0qdljfmoplEEujSFzh
/jneMBjQP6zeyzoDVWoW9y5aB9yhAsOUy0CVTb7EjRN/siUg4zdCnVueKo5KvDOSujCVDU1c4ics
XQwSGNRpVZ4ARP+MJvr4fhKBGLEOUeox5HCRg59w29f6miRzC2C6FyZhObwr6CslyDxlC6wmPmnK
kZUB0qX8P/bOozluJMvjX2Wi79ACSNiI7TkAKENvRZG8ICiJgncJm/j0+ytJOyuVZkbbPO1hozs6
gk0Wqgom872/e3Sai9N4J+w32AktxFInIOuNw2CzQvjgOUQwhLrWyQypAMscQS/TQhvgtLoVdXGD
jm2ski4+k0a9MonccGMzpMXzbue0891A92evDluvzx4dQtFOhiaWZpiYlfc+Hj3U0l3rp/dd0jkf
itEt7NDQi+wF+9d65zEmgg85s6HT+Vh+MKXCv3amOHt29bE0Im0u6hPeRF0LJbQNC2txUyT5YFIs
LXMVjrHX7+xkGfSTKlcoqC2PWyNsC5uBJfnEIKTtShmQbAnTbhP2uZHpU3PMknmqyblJ75KD8Pe5
LVrKHBMmxvqCLTdJ7yrk9VA0BrsUeA15rGEWA7RdFv5QnvfK1jf5qBHjk3E6uo2UeeHdEoqrz6Gr
may6MbtWPUbQ53YcyZHivuMG0wygNK2Ugb2AIoXrklaEToOOBHa2bAq/uTRtV72fzWLcJ6Wnq7Mh
aWr5qV/0mM2iGobkVFN9hQtS9zLhT0GOpeZ60YUoQ7/oqi6wXKFp16JT6cUgUk8Pk6F1T1Zv0eKT
vl7I/26KOMneVwnT865jL7NMalRjWsIxS5Ib3TWZwOT3Y3Vp95NgAEkZN+pioak+Ed3cnanYtMaQ
3omUITtmIx1oyYrr2rK8j0ZVlllUuFQmQWNn/p1guugpVHhLjNU4SarMKVsewGhqKmgNoyutTd4M
Z5p0HYhZOasPejPPJ7EmVxGUfpxftlNTfSkN1+1qcAiD1SJW5VqdVRMN39kkPT8PxtUYl1AVC32+
XZca4VA212zn5eXUpwExOll859pJ651puZadlm1RzqG0ikU7NeNxbDmb7vDKEMEiCexxSN3AWC3V
7SxCpp5Gb1mmkDouvsrM2Ty3Yv9mHFPEowTeeUvEsrle9CJrzfMSkvsVI717QxCE/6Q8movTOjXK
eC+NUrd3uuWocceYFzkEQzdntzb2xBtriNMukLGrnrAtuo9mPdenxSDqjV5PW5WCtdj1p1nwSARW
38+P8AdWgDqGag22npWz0S8T+ssrAf7N7KweicBmonx6SI11OenYO2/w0PTaSeUsQKSlE883lm+u
p1Pv2lmgYr88Tdrdp3adg0Ex6Wyx9Dlyd4NPtEToHJDg1MiTO7NM0kfD4+bKvKxGu2TZ447Zkdjy
JPLFNhyqgkuRM4boUiWleekkq3qJAfneV3bcX6nWH4y9XxsPvq4CNcsvdjLdr2VpACwPSXKa2yuZ
Zx6SzjO7S9MTLowWtD1DVtDRzJWKhl7OVcDpt9/H2rpMkUPxLMNRKzO0QmBsX8RKwBxPgwCDZpKj
f+vTNF9l/uhdaSKvenYdlfSBwW3Lc9qr8ibX52Xarq2wik2aKXDXSbe6J6a46CY7txCg85V2Y/ja
cGIIfWC0SzzXnyx7Va+emlodAFLZHVtC5X2pSUL7bNlTzkudbirCmHU3BvcAmgeJTM07MwGgxmI3
j0+dWVdmMNeCMINSyiGOGt/NZWAmdrxQHKrlfFyWLA9t8Pl7VDBiIYlHqxOa0n5+BiJs6+3kdN4r
D5a5d5z1stZEdennRnEhVjkVgdOK8apz/OSC5dr9WFQMI/+N6uJfkE3H0QDkOg99a2fI4t3JPMG7
qkIh/Lfl4LjH4QClDrRhFjWKEW5xbaLcKk3t6W107ZHGNMnarJvyA3lo5Pt8YjkyzPlto25c/XC6
fuBTu8nKmp6hwZtlOdw/LZPDs3XU3uZFOPZ9G6JRacw2uiFr0/D2maOvp2YPE/o23eOx8Ru1eg7g
jaRynp1bPT43/fzxTSf92PStVA7Ukq6orqw+WBPnWnPMt92Jx45vyCUMHzX3SpLEH9u5ejKk9zth
3z+/y51jy/dYu2UsUo5tJ/GH3lvD3H3bCD7n2PCd9Vlp5wtsbarVz3YFj5VMz2852c7xkAjB+ipI
BiDQrGaSgz07AhL09W3HPhIGiqFLfbpCTNmV+bpCsPidsbyJwEa49fPDA3WEIaY72DNd7SND4obI
SErrTSI0IoB+PjidzVIJG4Mm6Td5lNNAP0ChdW9SJDi++PnowlIAiP3hJhyN+NwAqmjF+taDmz8f
PGUVn6uiQYw59peOykOz7d8UH+McD4ogKxLg3cE8ZQ3LA9AiE9TTD2+7U47kvN4AV6bh5tnEUonr
rEitYF6T8U0LinNs+4YWdfw1TXHZa1A5c6eduHn6tgQm59j3bc+67jt6S3CXAJuFu0C6QF/9pvNy
7PuekiV2V+K7kN75D1MHJwVA98ZjHz2d1UIyP0g38hJp7kt33JS18aa9xzn2fU/O2sWux8cGy93O
df7sF83L287I0aMpic907EOwnivGNZxFofZZ36/R245+9Gh6CmFBEhPvmI9+z8BwGRkMpfjNjnnQ
eP2qO3GObd82OA6RvXhhynmkdkxEzCBVqS/ILkQLLwyslRftvnKM5fsIrf/4acxv//f/5OdPTQtm
wGymox//ft9U/Pufh9f8429+fsXfd6/N5Uv12h//0U+v4bjf3zd6GV5++oGRu6hkbyCD1e1rzxTE
r8dPXpvDX/5vf/m3169HuVft659/fGrGejgcLcma+o/vvzr5/OcfBwntf/x4+O+/O3z+P/8IXuvs
lz9/femHP/8Q7zwktpbv+4K5RcR/cwfNr4ff6O9c13HYuF0fCaGFFJj3qJF1p3/+YZjvhO/wCq4R
iKZzMGH3DS3en38470xhG9SrluMhGLCxlv/357r+dtm/XQlOw/ef/1aP1XVD39Pzcb7KC//n9nBN
37UsVze5HTzoeXG8+ZiK3BhPQyQPlbRkuwmPrQUzIxh1vl2V6Wx75l90jA5fO0BSY7Y8bzPFc/M6
a2tpBMXcL5+sygCTTmfKy0i0shlDG0kAEJNXZnFYaoTGRHMNYx3iAWHzl54HNVJXxqJFZg2/MSy2
A24utXRTzMlaQqF4nXkGLeikwTwSvXBRkN5Edzk3rRvqM4fcr2msmtCeyy4PXLucmzPEU9lCTy+T
8cTtMzO9zjuNYW7tQNRxODlJoQOEpF4b9q4OpZkmBeCVXzneaT/Pix+0sgfQmAeJHEhrp+1itLKM
FrgqJnkvljpbEjy3UCxkJ4cGtuQvnZvlt2NuK8YCzbPVhyO0qh0mxpKn205Y3b1VG2TbdJaM38dp
D/wm7cU3gg68no6ql/2d6VutFipYKhrplunhh9je+SXrJGw/oh+JaF/XGV3arWsJTW/1xhdhWohs
JpBSEdlrXna7VKushvmEGnS2NY6Ld4UGAHmPYTPwAnSJXm3bQ21/9BlbuAR1AdAdyEIhldHasX1A
1lo1u2U0mBddWgf3hk3LeklOYY4SybdhDTRr0tYwAVijgSgV1B50bG/uTE8V2VZoluFuffaQ57wb
54ssN8fXSa/N8syWeTdcZV2T9+FiynLkMkDWnfjd5A77ET35sBXrLLOojnU9D2zPUmTdjqmrIgOE
3dnV3hh/UQc6YbdwRh+VGQ/2TYYk6Lmx7TnrAn/Kay9o9c5d3s8wamXQ567IdoOJfiZcM3cotvBt
2JqqKZN9AHZbXduLG9f47f38iZu9Z6ROYRO1O6bTbAduP4jnRrXuC0SLYe+WVXTXlmGQumAOKGpQ
JnggE/HYJlXQkRRZRVU2MeRrstsy0vspGWgOC4C12LNWGdDaAwH0WoJ5WIyuiK9sEKFPfZ+Ud3oS
63c1J8jl2FP63s7n8W6cRONvoeVRCTZAGFVQLov3OZ9660M+N7h40GmhTohblX7UjVG77JKJ3AN/
TBYEVBNiQegKo36cVlM8Fl2eApx1mqdfaO0i9oORxV9mxmKfEZWUfK47Zd4Otme+DBPWRvp/tICD
VosvsEfyyRyn7pQEG+t9HDv1k47gptuLfELo1Mo0UdsGIDzfSL9eTrFcayphNLh9wP70RHnRwPxn
bkweyDlckiZ7clFkaVsTig7CRpppG3mJjoKJzNpxCbS58ovA1eE4QUNyXgrevKoDfzJO+GKyVgUd
MQw7Nyk74vTtA0ViG+V1JmsxRbMQVRq1hpN+bFJvehQkHr2fWVvuUkyQVdRBjvBIe2p8db5e68Ho
+sukmk1oHh30lxL/pEpb+VHm9sAk1MWSHzVGqicgSvlscG+IyQcj1gBMPdCq10SJoY5S2fCEp+1C
+mMxZcbzIAASB7M/cP4Fko8w9ZL4kP+fuP4WK3kBj+2O430GrhCHDjRLfF4vMvVIY1wnPzLy3JEh
a9bCydMgLK9Q5ohq3S6sC+UGz2ieQur3RNFe10jEdlreFFfovrMxgAJV3XZOe/lRtzzXCTS77a1I
axBsbtckqS78UbOc8z7h4NIi3YL899rIb7MO6m1rK2Nqd06TaiMg68ryyABUQ2xyRehADu3WFMsG
WcrURYNteVtIVVzrcWI47ysoQp+PlcO5vvfWrtIjx/XSEy0j9/ii6ydC4VrGwUCNxkoaH1rNNNQn
5Xvmk+ik3m7MkuVt71tWc03SYC2DwqvQVjWDxpyxIi3Hq7R11jQo+gn5Qcy0Wtw0mtkJyK9peEkS
3aw3q90Bz8RzDAXJBp7qm4QJqO8zU+jPSZzHDyaI4zW3Og8L8dfVl9lV6SV7LuAiGJ5rnJtQsN88
OX+pNrrIPsmmb74Mx5XPT8XSVfta3w3y9XW4eGmP//L/YI10cF7+6xopTF8+/1hRHf76W4lkineU
R77n2RQhOkIJyuBvJZIh3lmkLJg68KVv6oeXfC+QeI1l6wTd+Ra/dUA8/1Egue8si7QBuiATRbfQ
iZj6CwUSL/2pfnbNw8eySGGzmCnsk9l51Cw2yKetznBOR63ouNc85gDPJ1QqfnvixakRMmS40vSg
9ACZ74XfpDdMfcyC1fNZbce4Q0C5FKt/7xPhaoGF9q2zRQGiirN1rBf9rIEkvjXddUU2keS+v82t
zo5Rk64aFjG9qLJ225NgL98jxPSHMNEyAw14MuWZiJI2gfMN4M5VwSzwMWvO7FzOfX9iz6Tphjlo
qxYhApr26HdjC7y6K4aKCWlzFpB1XF+nWSt3daVT94Cu7/pMiHQ3ayYa5kQ4wWjVKiLyqgqMqtGT
y0VqtX5p2a4Ro9eC0T7HNVw8Uin41b4oGcnwiFE+fYHfWSNtGRCw610NQWpa/cZXqFblZevaayTL
+P1Yp6pFGh27srcDbbUN7YPgEJA1mhK381it8rIrqkZ7lNKJ4RMTP7nNq7r3YNiFaJcirIEGy3O9
cSs7DeOkElcwqV56q2tqJH4yx/fWfoYgzV+7TtNzO0QcbS0Ri7yV3CWpP9i3WJ+s+qlNZKO2ak1h
LcUyfzZ0UmfXqJDNRxBq9WWAi+9IzBuFSwXbls4VoyX1fR8jbggcEVfZtu/t8cJDvp5fUUUsfaD1
pnnV9Vms7Vd0NmmUJ7Wh3nuo2F9z0yjam5LYdknCyjC73sZMkva+y3z6NI1SWlees9etKbup17nY
z6zHgT0otVDZ9AsWCjMVdygcex1JIeruZZtlLvN3gpKgPJ/Kr5KVf+EDi8V5ULOh9jp6arOPuyAt
kVOUQZKCE581AtAfNRh9XhMqwrQVhLfwZDsFSHh9kuqZtjWsRAbW8NtXyK4RzOCcx6O3WI3pQQfO
KdpqSyzqJDGEC42A0kk7GzOnKndL7HjXlGsO05eWPE9PnRgpO4Ut9oaoZ9SW3MYeuva9K4uuPumb
2X5w5i4JM5iUqIGe302DrztB1bXutNFbpz0n7z691Kqq37L1OA0po7K6JG1PQZgz7g4VKzFn26kU
6k5JlctNYyu5p9SYbpK0VVe5g7bTLNSiXXp9N97MTW244dKbdRFV1GcPhqbVezOlpgnSmkdiw7xZ
bWdNIxpPK5blnYlZgEdogAZrO9O6WUy3fUmYvvEUc2vJEIZoRYxQzmSrK4aV2GFZJ5oi2qUR7Ykt
6qqIkLSmWgA5UScBCUeFdp6PxfDBie30fsE/e8kcYIjoyezifjhRaJaq7v0wznm2fE7NJY8xR8SD
lbqVFnRUaikUL89lN0yfWBUsMTJ+oeswiCA2SgV6qLZaRu5PZEkFzu+dL+vFM3ZC74bF3SAPS9Zn
0zD72TxLe0sf7vw+n4xwKH3kX2GbaGR/b+IF8Xp1Uvh9PTZfWjmLCWKVqYBuitwakfZ8ri913sZ2
0DbeJGt0P8PcZ8FS6oiczmIPfekQeE63UBzOaJWsrayl3iXMlp6tLQxU7ZfkgHLyA+SuxX2c6HzM
CzH39jw/4DnxlAgtD8WaSaeUlvqOueCaiWKttZIOkYIJNdO7NWV0k5QD4EdtOnP6gv+5rx/8Yayd
p7W0muLeM0vk8aMxNvLCL4ZMXjhxv2Ybv2BaNOO0Z9jya5nSAQc5oVMM3ynmKqqlMeOgkbbzMnZ2
hd6+6Nx95aOMHQQzgJpGr57RHxcHJY6GLR2pV2qX7Smqae3OU/UC41ZWWeCgrNw6C+sCUz3rAgFV
0V1QtchTr3C827TukginjbORmZBlsHge48N9TCV7d5n7JzwoJmN7TF8G6B/HaJrLapuNh+RXva+N
3UKy1UOqbPeK1hIySW90HxcSNmAx0FFUyGxPaozPV6ODZm+WZrGnsnd2qk28E71lSmrQKWZPTwqf
+DBTUFfjvEa631d7mU7NOelKjRYs3aruGcOTLgRG2AMJRjji46kq58AkqH9n1r0r0Vya/tYSMt/R
lxvv7aK6JQt7DRp0/aftqH9xLM24d1vhiiD3GDReSynQxrX1Q6lypzpTnOtdLNyPg0EC43OasBKf
jvk0dZ/jUvTNRZs1i7EpcpcLTl5o/7CYU5qjCWGzfcpo8lF4woLW9Md2ZcUXC4745PNBgvliw+Rq
j84yFgmZ+UXt4TzKtTjiATEjMXPLBH1iulPoo1L0Qivr65vFVe0uk3qJtWx06kui7RY9shDWdYGJ
hERtMyvOpsDQE++izNYetX/BWtpVatjlZq/CTg4Gshg/18LOr9T1YK/WuhH1qPsRDWzunzhdWTrF
ZlWewCgBcqcZqR2u/tTtStF6z/a46lE306IHOk/nTYX+7TzOC+d2kCuQeY+4TAbCqpePpSbm80wU
7cu8MA4DXQX9cKzNisnxtirukKKghRuR/79Mjs6139cp20yQr1nBPO/UTtPLGBGQu1XV0Hm7OMvU
GZNvzPOqtW0Cx5MsRYSnpV8QSCVq16+15KFPhxF06mvh+P8lNLgfKRf/uoY+e60VwPU3xPIAS379
+29VtGW8Yw8k3Yd5IyjsvmYpf6uiBfW17gPtUQwbCDxs6uvvZbT9TqfZAfqzeJ2OKI8K+zvOqFnv
XEt3Dv+fAvtQAPt/pY7+yrr/gDMK61Dc254tTIpo75fx8GzIGaYU46O91LFhPi4GM4KyQKTE+D/6
S9nat348zNqJNo35q6/UYUQGUIJ2HjdaPEcj46A0f6e79kgPjiR0UL8h3Q8U3vEHxDiBZJT4Qudr
s/EjP24mrBtxMX5eUsdoNkJjzEhoV2UN2rCMrfuXvPAk/4P9mo4gjxY2yBLHPM60LlJaY5EHGZNF
I6tfyweq2fbmh9vjn8C7B3rif77Tt3ehA9Jt2ipfGMcBZ2lKFGNq1nmQKOqposr7E9xEv0tQAqf+
9V3AuE0TRNv33CMS0NPp9XHl5UFrVPl2amf90l/ScV87dnJGheOTot6+Wn2ifvP1fr5k37+eQIzk
OSbe0OMx3l3nT/1sMeFMgWLtFBayE9lrxdZQ8ne5RQd66pczCUhvObZl2KZ+5KQnKq5FWCKBJg3U
lyPVcAAi/gII/kUX1e9GWf/yxTzD4tn2BSC/7xvHqT1+lZVGriOKL1TyYbA6feNZ/atyjN8NRvyZ
HOIMeobHW6BN911DiOM8G6QPhbS6FAgRghsBc1Ztamu2Np1Tz6Gtz/WZL2P1lxjdr2/q67ptewZd
EOvBEe0V09HkS0kUJsN73IqZ9+34xRixDf8lqvH7+zDEiGb00JAeyy8m3zT8Q3ZosFpp84gssMFk
0OYf//0z9jXm4KdbwwMXcMTXf+gJjwECO8+VOZjeAdykTkhbswQYnqxdlhT3YGoXZdJEZW7tcCiH
XSf33C57MkZPVr25UD6griGbS+Gs33bJnzi4H6mdX579w8fyLNMGPxGe9UsEcWbXGNM0WuDVxvFp
E4ldTKBn//7b/5M71YeQcg/ICKzUsdhKX/PKQ1mUMbRTElqrG81iBXbftwwgBOP4XW7wL48hX+pA
iDk02WwnxylGlh8XmpfjJ9TyRNtCRj0bk3fWe/ZpYje/m9D8z9/M0aHohOnxDVkTflBM2Y1rYG/g
zWarqvcV5eqNkTWWExSaMDex2XW/u5V+fRxNnkKDyQGejTvjOLgnthfAG4PHcfLnDiO999gb3imO
6jnEyY7NbqcNj5mvAjrVaI2BWGCkQ3fqDjYtBDVWwqdVdf6QajQr//5K/3o/mYIrbRLmYbuAYYff
/3A2nMO+yWcG00qQtPOR9NAUlfpNxtOv9xPvYnEWXOoSMrKP1gYjzlJkzW4aEO7lwLe1aQJYk5MB
skviLPd/86W+Ttz5+eHl/RzH4PKyGnDif/5WYo6Bp+wEjlCXfXVKrL5ThgSNF18s2VhzAFCfPOY2
w7RCTRIXtOmEp33QU3ybEXLL5i+l2ByWLFMI0zgUXKijneNQQlrTxKskXx/HP+bieVrHZb+oQ1f5
16/mj290tJ81cGv2nPJGdZeX+4YygcHbeOf//bv8Uhkcvg6Twi1QXccUB/L7x3vGHGbTcibOLl4q
ECKoGX0JEE46DzTFY7ZnHMCsTqwhlwRcdE36u+Xin91NwueM6oZ9WJyOrm5jlK7KcO0EAIprpFgP
t+S2DZHfTtr+339V8VWC+NOtdNgFuGYw9rwnP/z8ZfVeaEzRSoHakhlqrDQmQhgsSbfM4lgnejRm
nn9vWkvlBHHT001iWDMSdifb8D8byCbfZ1XMRLhAzPVEa5jiswLsw8rrNaSN+l39CaJtdC/R144H
U3KaiiWg3kpweOWIYJ6GVo3GqVb25Py3yBrjECxnKW602SixJRA+od+mS8bGU89dL0FMBuzzO12S
LnAwf86FFhnKBuqLmd57CY+VWOGISc0LtXWSw9bHHDxsmA4xwLHJRewqz9e0sB3z7HOiJf4QgcQk
zhm85ZpEnoH7jY8wFMWOOaYCdXlVNw5uFCWmUM+wZESDTuDHjghRBG885/YzBZGozgtZSnOHixge
S3SV7arAEgAcDjCSm45hOoEDaQn2INTv8QXBERCBN6k2ATGf6eT5yPwpb2sDnGMu0wKuDqp48q29
8lEdpGEqpQcr6WmJRCvQxMOL1Qn8TFWZ3bg4wLEX9xUp47lEcBV2mdWqqMDlf1dgaEh2et7qbji2
dfE8DVX1mfwI0FLGnRtthAoiR22AJ+66WN0Y6CE32P3HJk4CZKxldgrZyXhLooK8giFMMnMi/GBp
FlmzPx3gUZE9TYwLkmdrTRGVgskqIcOJOlA+6rPV0ZUnpfbUi9Jb3cjjtDkVW4atcYJTqzuN56TW
rMCNNes68TGAnXZMd4aMrimzorFdGKyHmancraoELMnrQWHnNkTyAtiO4z7Giwb6VYA2MBy2zNqz
dGrVg2VX3rglVoM4iHGJrX3SZTJGWQTCQsBIg0AykkVl6EErWqSXo+c0+DfTcblNZZ1VoWYovKte
599UvrvY27XQ12Jge02WPpKz2ZaEncxttlwA4mg2EZ6rJpf6wLMnPW9c1iV3HKkRH9Ay+hXY/9De
aMwORj0hHHne95afRQc+yb2vBXDM7UwyQR/grEz9XWthsSYsZ0gmptMwcxx+OBn0u8JbHLnxTIIA
d3SixIafwjtqtXdWT/DY2UnOVpWd0NHUzp5MDwQTczqW1W7JPf3ahVT4OBv5kF4wMd6XUT2VGcEz
Wuldpgb4L99II5MDxwzmNJZ+HCp9stZtYKs51oJM9emrrcq4Coq0X3x0cfRYAS5WcLrczIEh4adI
l2gwHsYB64MTRxgQSXbxzUEft2m3umvg1IiNAyfxDoc0LBPAssk5dQesNeaBW+A8UCAvxd7xsMNG
JpLh81xb+gYaHXFHNFm+LaOW+L0rernG3yAVWRNMa2TXB52LiSbo9aQ8d6A34oAx01YbxS2elaiv
xbzQXOILCOO0ViZKTTIygyob1hfDX+0PJQNfZubSTeVJRjoGPsK6zYsIX1j7hGV69p+KtVv7D1YM
0R8NhH196kjL5ilYpWPunMQi+6CRjS1OQX1bd4PxppJb6QCSBbKsxPMUD6Wx7dqVvUb4S6dFsaPn
n1LPL6ddpVJ9b9J11Js2l7jhiPlwbMbvmnDamES7jmyWznXCFGDFCVweaBXSlGAz8vKeeSytk3WX
vdFYj0Rm5l+awYm9cO5HAgXI4QawTCujeixwdBBpVJltGlYC7HZ3AN0xCc/ThKkwjmGrtKGphl2T
Fjb5OXXphKUj8J45a5vjKiQUSYSTSkifqMuhU3eDYxQmFCOIm7UzzbRuWw4BNr3tC6nLzTiVOXql
ecmutNU1kjDhOVuLhxljhVfsKfopYjddNsqWqygRMQ7Dq5vHtnxC3GAz7tGYpJEq7kXJE0YE5TQS
g5KYJ1q/Ns/MEDUQ7MR2nUeu3RXFKZi8VbPilIvaYGfXszaUqLy1JZSimh0bSzOaVGvnmwos+1tt
+P+43x+HrOV/DfvdvrbjxzL79Lfmy9+G9PVvIRh18yMMeHj5NxTQ8N7RUjv0urrOfynX/8GlG+8M
iwodHSJlPKo/ypPvKKB4R5IcbQ69FcWLKQ4RZf+NAoIQWvqhMvYEk4N8wv3/Apn+bQ7IDzUSUNQB
ZzQ90jYg553jgszUHKZ5yHbrOGqJGI6lkgtuFSHOIRG6+nySml4QwYF6azMjol5OiTuTjykDLvrQ
EWbToW1idma4qlnl0YxLLo+S1S71oCZirYnGXCk/xLJY3TGRhB1kUXnXbIpeZag9xtkPy6Ti3m3M
Oa1ontL4S20XutwqY7TuUQU2LuIvl4AM0cRNuOpiFfvRA1MltadR08ZaBhdlmrsmM+koyfLQZa5f
nYxTb6gPhFCRe2Ngu5URI0QTJ+pYi/fEfJSIYWwAz7DNSUoNTOI3nq0hW9vosJUkQd5WsmW7I/mZ
GQdNMmHLrIgBwWKeXfjYuOrAMUfcx6uhVg3nuFZ8rFzTfdZhu0gNwj7APo7t8IFIqOyxw1Gqtsni
D5eFR/5OwDposG4NsQFGL5s59K3GOZmXeSD3LGvK6xTnLKhnazZeKFpG22xWS2sUihlj0AMG3cRL
aK9eew90IyVfKVNW5AjEZIFF0tvdnGVQhHVtx9t1tptmM0u+TGQYpUbeypKN3k5vRwlTJ4bnPpvK
KvCd2r2G1ZeXjBczs6jrVwIAllH6GOQJKR5DS28JpGHYRv4ifSlvGyfJVNBng0P6UzlPKnJXV5wj
+FrHnb6iWQxHI4OyMVIPv5/Agmdspe521c7sHHiZznPy/HaR0+DcrszcyPbZpE/9CUEHbnvSj3mX
hZVlFukm8Q/xPopgJ5LnwMCSwGyn2gj7lpUXqlyzKcgmc2lJiMgshQtnWDUSSNBxnRfsEsN55uRa
tU0dp10iw5FEY9Es1UjoCqgmQhO0/KOn4IE2KZ+ji0aNqODARDBlbAicmtJ9kosuj6qF9Liw7sTa
bNgTjIG9BcvlucpT3wyRa5DK1S0kCG+6Fr3sXqtmZAz421nwpxYJmgeJ2iXafQMlb28TA5cpIX5a
n5/KYtY+ZBXk75ZURNsiRgcW5zxrQShus7Hrx/d2aeZptLSDmok2y6s2TEuyi+9LLZ3zi6KO+9Nl
dqf/Yu9MluRWziz9Lr0uXAMccMCxBWLMIXIeNzBmksQ8Tw48fX+Q1KUrmZW61Ls2Ky1oMpI3MxmB
8OH853ynhHUzCEBUuvDnu25g4HtuMWGqA130Y8LzmtvR+0ChofObn9uoj/4CDXnX8wCRNl8WK6WP
UNTNg5xB74SxuYiUk82i071eZslRLYmH9GxlqimDjoviuishTBcX2ZWeuivAfa98WLRhX9mwv/yd
EUnTOib+In97shrmnZOnVb43ZWkWdAhlvc1QtSzqQzu5CVNDyXjzpO3BzI6+XSR1qNZSd7dxhFEk
LLB4lhehY1Yu/G2D+FlnCMIBaKhxuPetlJo8ApFVcpCtmcVEAxfcdq1Z1FWY9EQGz7UxuMm+qbY/
FXadpycuy215y/y5z04z2gMha4uVZ/MoFMm57+eiOUFBSWUoeI5whCTTpI7V2sxWmPWydUIP9BFH
wdQqjZ20E+7Xde9oEpt1kTpPDlaCKmhSR8tdD+P01SEVQSAeO2q0q8ALXkV6s+5hAso+cAR3v9sl
kr+JK3OFqfqlfkP95buXgB+anZFMMMDIe5tgs/CVOAA8oiZifTP508kVLDcJE0XeCaf1922kiuLg
4P+5E3Kw/uIj8S7JtJo/G0fW7alc8qZj/c4S6rJnL/1lida75AuvK5bZsX5L3Lr7TVWyGZ16x+l+
49SQv7HMVD5B2Zr4fmX1Dh/WpKjflNUrEUocdz/h7PH4FLLhQ1pVJhacEWZDRqBbpvgR1uXDn0kv
w3FzzSXk84tamWmI37tUrlhKTXtU6ixGbllAOmSXnvGqY5xeq0i/zqaTtDdWmaLrDpzhjrPEAHqe
ulTXIRuG0ezsyLHfpSlz2zjF8BOYYnWpZeA5xixxMy455MCh0mRJHAiQuEHNcsItqexf6ezkuCT9
cXmcvJ5qlEib8RzG0Wg+EyaSZzcSsj3ETMP8k2P10e0kIAJ2Y0FCdLHIXgWdNfQV8gp0oF3kUIwd
1HYx3IjalVVo+YzfDkmv6ss4j8LiVrHYz/gjyL9Pthh8TBIO/jCnKjtGuuD/whF576ETDA+PA0Fl
P/BaQH9htWjMtpa27eq6jYAU4Uo2xXPLtyfXW1YyOazjIq6jWIOA4TYDNGiM8yLFRlSuzwDf+gcF
/OGN0DsOLdvvPNL4aTkEEWSp97yybBYz+tw+BWs57zeDemZLc+sidfotZ2zXHorn1ezyG9dsVXbg
TtZ9DLYiTOzP5BYgheaXdmmrt2Yo57cte/9umNrHDOqI8n50257C5tq32G7aMfIINMRTu6ebsnyx
YA2C0bBymz1GlR6lJpGRUDmW1S0GoMUwDZCZU2YWgfBa4glTI5Z436yQLna5mwk3bIXt/RRRVZsH
PbvTw+RV/XOTSe58HIAI87tJk5W4HGZ1xyFg6E7wfSbgFFXL9tZAIMOmbVpbgZ1A7Rl1jR2CAFX3
yNWo/soxxOM0djUwJUxwGAzxA2S8QmW91ZdlnkZjs1LrzZmBNBTV9lY6nZPeIzca+TEeKOMIJ5IS
j57tmF8iXtKXAnoe7giVttx2dNpMe+XjGQePadWXurB5Zfs26XcNzNceqU52n1AE/K91lMUzyXF5
bSXafq39Ysx3ji7qnxJkAwn0Ik2IVYDmwRTBF24Prl/gGSnocH5rWYfbnari7U12LesEB68zwlGJ
Hsf1tnGEmTX13ylmjgSxrKa0xqwaXwdFhuh4Im3TLnt6VjbZwBz0E7jKRgBIKbOJrEI23bdiog6U
5yn+JeUYL1cbDfsDfY6pi0EqZkK5MnIOgkBk050cXBwLo6mSb1IedPslHQLKMGuTR5/7+wy7lEvQ
YbW1yrg5Me8JuRL32R6D51oHK5vRVd3gHAv03GzgKbPO91bbIJVEhZ/d1w2EywMQpZk9aNtOA7OS
G/mWadtHKgv3esyEja/SN1JuVOuSqWM3tw6XPo/b/CEvNwSKHcWtd5Ad0YKdTdLg1oirmqGnU8+P
jk8ueL/keXRf4trCclmtsRPAYulbTiEpjFT22vjdMGL7d2cmgH/JW+iSBzPjx6FDsXzh4DffURwy
TEGfD8utTwLMgb9gp/y1COpjAPvBLsN2Wqvi0DcpTq+kXGKICN1c/UiLsS3PzmjP7Q7yG1S6lpnx
Z0N+5hVNYjR2qOc47DNe0XGnMRru/aSqi813B/qgH3rkj87Syy/GafOlzMaRDJGbLo81tJpvu/Cr
IVhqPb17dc/2AX2gFOHip9QqcGjmnJq6AuiiRpSsd17vlvcMhdNvRbvGh6UyPQc9ZwZnl7PAcs6O
0fL23HGTPuDxdwRCA4jTuCxzGhLLFuvkiDXGYZzVug9xn3gfYpnQE1vTTX6aCc4JWFDT+mKZSf2y
9vHs7LCG4Qk1kx6ArRl1DSYj/I17DlFsQj7IIrxcRawwOi0jHKhU5ctnBtKqwpJbbWBbK3XBMsmq
RCVgWwtik4YNLG1mftG+7aJgmEmLZ99NgFvRvciBPopj57vRsh4DRmHT+9ASJQiWzGq+yTNFXUBD
uBsH3SDqdd+xwVnBaozzQM4AH3646IbCRvKwrGhKmsZbDf7Dfexln3x1fjl9Uu4a38OTy9cH6fbl
FOBJnQGiRjXvKI6lkeO6HKqHhaYO5p0prRDsbp1vMkZ2opuOwJ0dQJw0r3qJBfcYkXKAgI0/edwp
KeIHe5vk0kkJVjW0qE/4Thtt/krEUvSBD+E63hVrrG8GY2Rd6fNZo1Mu9nw7YA4oDsgo/VPmLul3
CpVPwQ4p5le36cY3nCbtl5i0YWAGdlijxk60oTkO+VMPS30NfYIvLSLzlL9la8WFyMh4dJC9E/8B
4UlcFs8G7Ju7GuQjM2V5FIOaPjzGm1CN6raId6sRp20wwY16a0lK5OAV7OTLr7kzBEY6SozLiy+z
YJLO8KOkBvLLoBzuq+/94T3OO+zihWGpPBw9md1Y3RYQ4rerx1LlzSfXm2IK4dqOd7Jz+nc/yyCe
7Sqfj8b7OKUIuyloSBVEsuywAjpl/gL51X0xq9r4MpENYbb1qXxfhYoNLsCCx37Ras0OsZOMj12d
YwavOO7cYiYuf6+z1m+IQOuXp/si2nOj738xLmrnAw9WeQUdSQ/k16YMF2cWUWkd9w7a5gzg670g
OvJpkjf0Qo+TH/4WKxnVgUnABKYTJDenZs12u1/zyn0ZhN3NYEE2zg5VfL66AkCY9juUUfl7ph4+
3pupYf1EWoRfttqxkz0ksHe9UNST3Bawcjok+K3BIaUuvwHlKubqKQrropEi4V37Q/0GDobTegPr
FNiSacfffT5Z3RGYUn7HoViICxBZXuMIZLa9j/KhXp/oBecs7ccDem3hDh1PiFiYugqWbZg/6coH
N3E3GG7DnHi8ZlN191G74gNIR3BrO9VyUNyXYq2jW3+tephY+eCoRwbp/faXdGJ+aLJpnKWMfjSs
CSZSURAy7lQd7e11jcVbSiTzPm4U9lBePIz7fwVT/I+i9r+Qsf6VpIYeMay/uuJH9fPPQtpf/qu/
KWnmH45vOfAS/q6X/dVPJ//wGYBL32dubOKu+JOS5nh/YLbawio+2TaHcO1/KmmO/EMJiXTPYsYs
knHov6Okqb+YZP6upHl48lgQse6h5DG8xrD2j9NGCG5xa6VCBMJZOTRzuwtNkcUusnaW1IQuzB7a
0IpKIVjSpsRj/58N775si+iMdcncN4lvBo4V9xcqd5onZomfoGHr8xCN1h24eh9ufxHf+Es13cYw
EwqGBhmTQ7h8Qbq6zu3kd2xSnjg3MRVsKHD9dKXTVZ0JLPZ712hIcorJmq+lbYzHMXLzKwhTw8Hq
6/VDe5m105NUPaDwermOIVVeYwp8qvw6vdX810fb62yuJdNss8LE3fuAP2K/5ZwPoiE5wf5I80HV
7byCq3FolEl89CgW2Be9De8azRDvPOO+oEtSeeRQjl8fY5V+YHbHcIxoNnGSmvuYg7huO1lz5WFG
PBZxZR9KzL7fc6HHQ2c7vzCyCloZUzOs8fKFAobylVvQKTEbxbA37G66tfp4urII12A2x/x3nieB
tWkme9gQpo5hUhV98m5Wi/ElDOarVkO8EY80UWmktCvdlxS/eIwmP9bOEl/lmHmnYbCzNKjd1v9A
dMivYFk1Tz0ph91CYPM0oZL+1qzmpxwel442JHIyLqeprqpzUtN9ht3ZPg4dfnHw8s3L3PUrQ2AZ
34IN967x9LYycPJ+gtQM1CAQcF+uKRixGGx26xlUtHGhLwk0pEsy2K+BW3JBN0a2m5LEwmqAqm2L
OgnIyPa7Ucrfddy60M+wy9MTsD5QRiAfRCUYTDWlOtej7R9Va3RH3+/762nlNDTauXvl5lNxKAAN
nry5VBt4tnsRhQH6vrc42ApLHNuqB8UWq2wngYfvWhuzuOWYhdgBIA1EiVfdlQymGgC+S0csq7fX
6kK13rEfcu9r9jz+Vl1LXrrC3Hnae/NFSThykxJzj1XczFrvyuH0dlv1kQwxxXIJ84iK0kU1BTkT
6HOJJnROOBifmm0zd2f/yK5mvjI5Vc8OmNTD7FtAOn0zSvYFIPz9MLoT6eLMea+LMYG9asRtIGNQ
kZFf4RQw+2UMy1oBq3H6zHpPimQ9Lnjav+PJYZrGsKwN1MzErG+0dVb9NrIxqzQ5cm+P+AW7/Vx5
6V7QslcEiHhR6LNVslfl9n6sR/7vwnvJfu8Ki87I2R0DWehP0WEB74dEf1Uikc/TOn8y7e3CgpKj
C0Tt6yKeytCVFukQQ1p3vtNF+75YjOPsltMe1Lh5IL+fBMPkWrdtqyVyS9mc6Ikl9caDJgkp4U/w
qC8pxtcWMX/LWJpqH8HjNNxhfRFTxwRxcuZDX5cHU2uKT4ze2gmjM0PmXu/gyMz97HjRGx9VMLeZ
Kh7KRL96ke+dRklXlYs0NgYr2Jw77WSPzF1zqJ0aoDzlJfcMByJkv0G1GA31eGlxlo17v87Aj1V1
m79yTdAneztXDeCVf7UAkq8X8OVhabk9lDYxpBD8I7iXgKqHm9IxtbGfY0PcinHgBFxuPg/CdX51
SQhXXycJNDnCIN0RQDUCzrh+GXO33G4+jp8txT1pAH12OTYN11ntuBQzKAPGF1PpX1ZUGDufr3c0
8mW4Al8+XwvOC0FhLYem4ERnOLLZpXPWeYHkDDxfqREw8l1aL/YaGu2Yv7V81C81fm4I70a1PjDD
vlVx5+xQRsSZrSxhEqzbiPl1X/OE0kPwrGFqNWfTjKtjArKhYeQMWt43OaBQjCG8bcyBhSYYJMtd
0U5YztJJFHuVGq/FOLjXK67iZ871hxLg5k08c6hnwCCY4vLo0t6QHTUD6wjzQ89MxI/PNmfOm3gi
z0Vch6lmMzg7P5++7XZgxxqz8myPi3+w0D6Y3vAEJVrmYeH1fsjxMQvTLltvEden/ZSWx5rT9MF3
qm837z6Kvjx7PhfDorg4ZvLkGsgaWEQQ8Mi1YDdn/A4lMtYNVPXmxxTZy62x1PENZjx+WNtGiUmp
ZBntgTNzrGPr1KyslNnaX3Bq2u90WcR7wE/lFRc1Edg6ap652y2faVsqgtEuPQ/5WIRk1Cn5cdb6
QxTtuz8tl5xKGoXZhjRX95PTZHcYxEjm0m32rBbzIcs9fVkNONXQeadzIftrBk3cywCu2oUVH4Qx
f1WzEb0NfZMwuarSXVytK9u2X2GxSbMd7qKRxSwZnXOE2EQmSNHSQvj5rlC2sxunXD1AwiRZPuY3
JF223DwbcE2yfi6Jh/rmUzN5+Y9yrVGTCkXBJfyy6DxBvyAXKjWr3Vi8LeSlrzplrUeFAh+apBtD
8nv1+9jUlbPLLNyBDeH+syUa+yuymuZgUcLDdGuwvWu59PJnnRTizi9K86FrEi8DummjhMX5AtSx
vxIqW65mL45e60nL7DrlikXFSPTNrbC46ghood3phxhD8xNGTO84a5oJ4n6A6Yo54Ozn6bxTg0w+
2iVlBNg2tvGRG3FzZjqlN3qlPHtgCHasy4pfpDzyYGK2qKW+lkK7d/myIarjwmoeYr16P0BY3E8W
IdoDx6oVY1bZV7e8xQQpB2+p7ud1GV/t3Hzraz5RWqEuMuGiVmTVjPbGuDjUUJf3VjnaLyKibyBu
wWCGFUdPL8gds921HYeIoPGNYkdQzH3fwvF8PuzuGmdCdMsNt7kkXTY9MqbXZ6vPEe6NlsqGUtEd
CWaP3Zus2Tc/YwFWm7wc+8qkvAuEXOs6TpRx8OOFy74zhEJ2Ym/HZXSzJq59TEgGUWskilwHuV8m
EEyi9eCPydHom+rEje92VhmkF6/w46vJoRjImBLTQryg7CAfoVN6VNfCbejyiFbv0fkclFQMOZUB
ZgTkI1Rj1/tJglmfFK0OlzpqkuNK9eKV7qzuOYNiwhZiQfyYLKXD2TLb+4ms9QAnCkuB5sMuT0nG
tDFMi8j6VELhGoqVNYfCKNWxBhF78CJlPJGvYuGqI9cIhtltXjHstx+dDUnnplBz9AsNZ7SeqKnX
SFaNtx4YzNrRBgf57FLQrbBTU0ccqjg1QMS0FcO9TL04df+7s43N92E/zT7Ed1W6fZCw7ZeBHJry
h2839HKYRdYeczn4l86hiKK3S/W6uquR7fhT4wpy/9FSScGJJKmfHKfvjozcJROofH0EuEfaTqUr
PziM4C0Uay5dpjhrcb+vS1HuHKmHw8AbficN983hLHnQ0ow2R2OyX7XOfsGNxw7GmPE8LuyknpuD
Yx6TBhKZbk96WteXSq/498pPhC4AJ1GFVGHy3nhpfgMT6sotCa3qQh6t8sOrQOfAlbiBKPoUd9SE
NIMx/cgGecnyobvvizw+c055IEFwKNzm0nXJL2KxexKOjxtMvirWx1Q73zYl7EZteqe5XsUNaY7n
Wc3novDuo6KxGPDRs0CXSODRV4YchYvNSdxzF7vsPTrWexZCQK6ECvPZhKKfHNGE1i/ir/SZ5PPC
Ec0fsuwQJW7/uOjW8k9I3nNzzsYaPmrtDdJ7AAP07XGCfRBEmZ8JDNhY9QeUtAr1/sGIKevxTPC7
tSeK3Qph4ykq7SxYfb3uxnZQV3lfoCys83rny2UxA9enRjlY08i9VqtrYBvq4ngnY2N+mCF8Lwe/
MA1U+i5Dw+OvEJdnGr3cmnNjnHo/S0+q2aCyAN3BaDNZOsOFMe69tXZVCApqvTjFlP4ynS7mylXX
IdOo+pIwqAhtL5X3jui6vdegydKesJosxlByRk45OtVHyp09Xs/CYLqMGrsNYLtkbzuoL2vZJCec
oRW9ihnQ7oo3WIIaohlttNvrDIU6tFSsb8vBCREs393a4YUA0mycK2xqnLXdYxdt4/WxRHIlXW3d
NwubaybUY7ECQanGd+p0QjaT8alMV3PvjWt5IiLfUbeCmBlL76qih+Iqse3hOHfF9JC0YIqd9h66
y7rvt3I30+jsxzZHmRvh6u+wlSW3brsme2D8Vehl+O+6zIvPUhjRkWDrul84gt95qRK3iaXFoS1d
5ygRoxFBvfYhK3m8VwHGeexLdLtF304Sr6ecrBtnC56h2Be35KUR5c3Kz/ZuspT5YUgngqqD/omY
bJ1mdFNQ44Yg021j00LqMaobyccODFDfyzDFXfviCWRV2rH8RxJJ+duoi1wwE8aeAL3U7J875adc
H0rf2b5A6d3EqcMveRqDjhCkg7VbNXuMrOsusVgRDKorwjgpuxCS/ntsO/7FMhyetik2pht476oH
BAEjoVbZHr7+1oNWmFfKqterdVq5sBb2KVdNdd9OzNoA2MT3K/bUPStc+Six+x6SzlzD1oWtVVau
/uomi26jweCxW8ym/dkwW3qTA5CtYACuDH0CicGpU6rZZnI1r7olRg4qL3+a2oWCIk/KAxUzxVl7
aw4IynnmYeDwMw6LebUafVvuu4Z8HZ2h7XnAy0xhwFKzP2e8v3STjQH3D3iYJdwfI9L6jsyseuri
hjOhSHv1XvJgXPezGtA7muYWJoMZ2hROPatVNkzGtfEVrcsS9lWf/rYGV727xpKdc7PXz/9RQyVa
B2AzQSqtZPt09WHSRPZJMj0MU8/8wZhgvv6P0csolncdRHyg5iezZYC4xL6+0AR2yVLGEh4+O04L
6QPXzuxiaWv5f4i6/jdIev89oMz/R7w91LF/YYiDgfrFEpj+Wbrb/ou/JWFhw1ieZZmOY1tk9Wzs
bH9V7sjI4oAjEAlrz0eCVsRd/+aBg7hHQgzUgnRcYeKgQz78mwfOMv/wiU5aIGo2ZiKi4L+j3G2R
hz/pdqR7QJnizJJ8JWej1/yjbkdgPh6zzUPWglvAjOvS4+OV/vFPr8f9X7/efx3+ot19+y4KFDg4
MqiD/xxXbLN09eeF76JyZ7mJGVu9FhY0uX/9XUg2/NO/xuE7Cfh0vD5CoEP+U8CimJLUFjPwpXwc
SBBgTV2sXdNE6l6NIyUISw7av80ViBPtCC+MQfFNO9+ZsNr7bm+hH4zVc8U+4+5LU1r1LbMBYV+1
OdyTwI477R2q3LNndL86pUJwoEUU7syIYVxLMZ6djMjQaV31eLQ8cn7FLh6shfaQSCPL75qJM+zO
HCP5mAKKaK9jYghRaBvE2oHgOPED1H9ZcUqaiIV4aeVaezfS9rfjr7064fazjqDWOxYkVeGAMYjs
3kW109noclTDzCSKHiWbTnpn1tp8XQTmZdgWWf4yTaUPcUpX9QU79lAchrgdq4ORlQBN2iEqkQdH
TGuBo+eafdSXjEqBMUpFFys+RIqiFCQsDlWW0zIuANJ/0lESvVbzgNwpRSTVsaEhqQGGD+HlOJYu
RDCKG6vpGiManQSD8LgcUpgSnzsxr8PNDPjA+eHU0i93bj/U1WsF9+uaG7XTnrqaQosoNcsusDaq
R1D4y8AJUHCLCuhjbH8A9fB/9AzgXyroML+n0iZ3QLCg+IzRBD5Tc5TfUzrZv4mby+rD8KK1BeWo
J2oJK1Ook58YnQwkqk16slbuc/tBzU12ahB9skffHRiGS8FkKYhbuCzXjKY7+ECWxmbuWO4oPgdG
8tWuhiuB9iQGJ947VgFkwvTbZt4vvo/mDMoXa5w0dabPYIOm9EDChriGTUUH9tI8tuZ3NaotYUNX
a3NqGxdgzxpP/zNdgbe6cQe2INd/7Vfe/Srr7+7HgGP5/25d5iv9ddm2rT/IUbieTyxNbBONv1uX
xR8svsC+sEu5dMRuKOj/BBhgS8aV7DJncFn0txz9/7Eub/QwQqJwD9SWyrXxQv8b3uUtfv0Pi52C
nYBOwnff/iewD26L4Z8SkJOqJsNA4AzSRc/AQWLqxhBTUOXr37XZ43Ps0V4rXFdlwamTw0S0Mzsh
Phq4frBT3ZkqUmwZzE2laeeoYgzwz7CNKiIqfgn+NyrXNT36rundO0yUf7jjCLEwNwxzaygyPK7X
eMcw+hZkRDsKZSmPsxvzLCXYkzCFqUM0yMLcFq41sNcdVyiubzz2DKf9cSJ/tGjxxieI9QurcfHS
42uJ97WN0TZ0I1JToT3p1Tgsxtol53GehgE/NEPMMHZX9ztJIv3Biz6o6zp3c9gvGDd+Rp2XD4ep
rpPb0cxQ4ofc5eDmr153tUkTIE8XF6hrp7Cm7qu/FEHNXRu9pHZa0X4q1/HEsseZeEkxZaGKY+8C
A0WUxXBwDiNXAqIfnXVx4aIwDDD55K8c4WmZ6PBjM6aVw/xk5BoH3zD4XhtU3ty+tVjLKLwfstYM
LLwY/Ep7yWbPBFcLHZ57HPrhiiFUDLhFAlTq+X2uBLcaJ8/0hBE9LT6VU5fWboK02XGjmpzfJBvW
uxJwLvbK3IkfdWGszgmHXPPbM5SB6SlPJ+pNmhWElBGZKWoK+AU6m0wWncAhXESFN4xZcUh7o+AV
Edn4BDMJjJfpGiZWsVx+gsvmtsZFW73KKemno6gzzAvcMr5zOkOHwPSAx3HGzn7ZXTy9TjYmT56M
aMXHYrniIakd56c3Tq1FH1psIqb6TAYZI0/Q68fGXrI91Da8keiQimP0xEniIRmiltItKDYU85Sz
wkhJeRzD1Fvuv2g+DmKDvyvrFiV/ipR5oB61sY9TKY1PfMTLBWAnB/2j1VRJdXJRvVCNKTC+6mxm
hAFu68UcEKWNtOaTs8Z0nVLpCj1GxBNVU96cwjlCnunVQ4QAg5rj5LChbtpSD2gVmiRgdOlAlEX7
ySSbjVSNyMcu5nc2EySZz2es5EhqAVvVIj8X4fDvZHphpfs652G8XkHsTTdmAqTvHMEvMg+NaBlP
Wg0S+t4vqEojpZ+L+qpRxtRT1wSnORxy6l13blTksFOrRYp3m26h+GnFDiXDCEQgsJ0OGuwOgk5h
vkxwe9ZwYrgSfRYC4ujr2LpivpjJ4jZU0xmZfOdA4xP0mTGPoZiObYOdLs4a5hgbuuqgfVagx61e
uA0TOunbIzOSeb40zehN102+tS1qqqsoII/IYLISjGq290CYZ/OJMOPEY51R2ooEF3V3GW8i34Ye
d0aK0WDLD+Zra7wfy9bidt2n7lfpIA3sSDyAxyL0lxBzoCj2FRagO4eG35Evizfb+9qVi7pZ3J6M
GdqKGZYzbe1nq+qHX86Ul+p29nJAbLD4kLPh52njzjcgJwQRy8xw6Oj7Hn8sibM+RRlY3pB1N0t3
WMeb9NZqQTPt3akt+0ezotWVIirlPHhzrfIDILvpwdVimz/4lK9zVrDnjH+OBG0UufP8OxZcZkU0
8WlOiwzHXmrzlpL5o6ISf4whnojWZOWTBAvxmOadILiGQw62nsn5LuymeNqGWkwSD6Ri5APBkf57
TdX47uRJgxMxI3E305P1lceKQQtqXVfCX8y4+FObY6P6x8xysxNjTUF5rI+/JRhdSsGJ2uL533cz
A4YHv0qJe4B/zAFHgiSPwmFJebEM9AU8vtBtSj6D7XLHM9BDkhgdoFU5wcvbhGbQdGdQk+jRayq8
aucDYr1DcfXz3A6a1l9+E0Ar8yNlm4ipQB+1CidVlFj16lQ1RyaWxVXeZC1uM5+k5yWvhvwFhbnq
9tpFng78yHTvi9z1cKIV2k6hUxk2lV1JmmIrm+wPUtUoIJyVmw+HMnK5n5eqIUji0u6N8pc0N3J1
hyK0LIqdeANFtSV21sRHvcurV6vF5by3JuyViDvpjCEz855wyFPNji0Kkcxq4vySNmX0u2bwAAlI
xSte5aGfjy2zuRkxaeKYGqkkNgNpjSWMOA83YapHTDu0aJCXXJime6FjkY8OsFDVR7Rfnxl7tv2o
OZW0aZhkQ7pwOIw9Ho7K51GS+D3w7BNsnPZ5ZBcFWqlaHpKyWD7anoV6n+SZLHa4ivBppjTBx1fK
RnkMurJv2jCmjBcxIRm9FxK9VHiJxUNksxEdac/Twj7VRu+zPWvWM/zOtGfsk4ymQbpWahPftTl4
cET8yg8Zm/duOBAVctHrdNPu0sacql25zoaFA7l3qVDvCu+ICKy83ZA16lnQosZrOi/+YwG/D4po
lmZfVLklVTivGctZGa31fS+sKAoR7uwXBnq2Yj5a9Hc8EybkbuAdO9WktKD1vBpfnGgkpA1v0B8F
DMkvS3keqk8vZl5iwifbY2wbz/ACk/c1b/2f2FKp9uUIkLtEVWJ+CNku9YATqzTZNhN1ztyOnydH
75M3ZtfyFkLgy2Fvmy5Spa82jdXUJRNkQTfsnmCpIZ8Un5l5Z1YWtbbMcjr65nXblze4JuMy7ErL
+IXrxK0PzTBnziEejObMjGEGVYHHxQ3VbPnvk5/Vd6POZQm2tSdTRqlQd0fHL7b2jO2aQTpcgvvI
i9rhqBu7TkM9cLjCORhXPgZxZlZhHrM2dfQJtns7wdNA1tcqCfBMlZnuncbmr0e4YLDs0WJK+1fb
cE7JtU6iQwy6+GbGI9Sc+hwb927G17oyCyGFf8HXtnxM5Cino5ym9bdNXpOHgeJVvZctbYQ3vVau
3p699cbt7OYn7jDjLWfC9xwvceNS9zv7Xw1mYCdgjVx+laZHqfLKg/kRacMvD/Nq2DeItz1d1Que
8IDfTE/0D68/uOMqGeC6YELURbbBM6pM0hg9AuDraHm8P4vovUsxjRR2pwSHIVcXRHNwSXfZta3b
QZA0baMrU1IdgoF/GuCWrunPOS4bzKZpXz71XdF++pPOfsYD3eI7c/KYo+vJTj/bOSbIUILvfhlx
7v2id6L53+ydx3LsypZk/6XnKIMIqGkmkIpJrTkJozrQQAQ08PW1klWDqkmb9byn7917Dw8TiYjt
2335XT5lsieKY4ZPrR8WJz1NwyfXV6oh2f6035zK7X2jvBmbU2P5FA+2Kn/J3Mz6Z9Pj9xg2ej1M
kPP4ibVhf4wkEB7w2gGUJmYj6HpDfv8WTMLcy7ok/MLVmLwuful++gPJ+S19ZvWXWimTpi1+Cc89
nB7876lMC7ygLbZQnpTrmSiO2LLrRnrNnam/JNNLgO/EIkrKtFcVnCd/qVbUw3zWERoQJZFm5asv
T+uppSNQESLu20E9JcY8HXA5zHgUkjm4a8lkDGznWnRssa7hI5E0N9v63bocLV757BeDgogDTbYG
R0+JRlHz4qbLfnV8LkxONzZxLkq3jbHfG692MWI+1B5WiZgMNbI9LF132rWL6n+V3bUfwsi7mnI9
wgT4l8jabITdG69yrqZvj9jMU84bgxxY31O5nHHJf17gibNaXNm37MLeW5FjQBjQgHphgDsJhQZb
2c8eITm3H1l4KpjDGynNtjkodxXhxp6WhJWp1RbAQo2iDw8QQRwuzEQx0s3qc5/e0mXp8a5vhMq3
kq04wINSGU+ygxq3RQ5XeMscSRwzN3D6cM8yogDlo9lYRZA4MT7ORVzPpaxhV4Yr8W86pCeul97o
vXqWQIpy3FFldO5yY98CdVD2huwkh/tY5c3vPI9eGEvcL2ZkB+z3WH+GnCyG5+SfPU8JTGWHWmF2
ZKP5MRu0UmC6U90FFlQBNw7o2wu2yuQPjbNpxkpARODOKjL3vaW9PNkOA05YaPLlm8QZYG/8Newx
EIkgfUnpOQ12/mqk6xWzJTUDTGBi3daFnH5XE1czP5KF60N1uk92fF2GgwRP68IoKieQs4QMGnDO
pt1xNpqqiYJZMECCaF0osC+tgNCVLr10hxRFmeEoNYMlBbvssY2+tNUhQBRKt43bm/2GPnPf2IiB
d82uc1l5osgnMx9NmgAyLV3r4rla2OxuLKsPdtTZwTBxvX5m6sAFjTomDG2T8lqH9sZweywvJYyU
a3/OR3uXs9ZttppeUIpFIVgVUT8s1FXgDqPcZ6ihgsM7sjBpFJ7EhAaHOfMeqcTFCeYYCSOpP63A
Kxun4ZgCPUwt4tR4Y76v1gJmytw0l8CaU3n1sQ8Q9Ujd0IER5yNecgBLBB6JiclwiFxOFnDyzlzX
ey4z3RPRnaY4wRUI8FcBPuCVUVjKi0r0TuCrievehGvl0AeeTMbDXHG1hfnF3gjz1VCE18PSLPPW
AtHQcOCG4U9+gYZstX8pRrZMW8mdYtootykG++UE41Bnh1L047MuC8CvylNUqzZhZ9sQRMwweUb0
6vFxZsWkN95SllxgU/Dfm6UkYxXxfSF7s3ZLoDG8tYKcUMIxxIY1C5u9Lnm0QCiMGWmcMci5djol
z6/4SxJ2GMGMiJFQy2h0JepAO4yggEfQ+8G+gmsh2d7hINx2VUmLUKnpuDrafpr4h4SDubmRU9nm
hzVIFCnHClrogfM/S/h+X5KQmGuX/qj+EpLdX1qy15f/t/9LUYJ+4GO2XaPr77hmT+SmvFDbP9Bf
cZMoz6yrG+IOa01BMDYWrN4OJyWImzXf539JTvWX6uQHLJod5d80qKzuJfnZD27fEgeH2h0ll3Ao
JZvrReLleI/6xgidE7Fa7j792rjB7cCsXt4YPmbiaF412VPw24QCWQGLIUr+8qnGesmqir/c6mjz
9N93o21SOFsW0t2pIEeGxl4im72gGd0faIDnMrjJbN0Gu9EZuuk4oVVPt4tazPEGXvFQXVm8I8p7
qg/a7En6l9b1PpPj9D7SKkwRDP3sq/8wrgybZ+KqroCAWFADPi684hc1tvlp4qnG6GUDZ905YSbl
0/BfaWCaVHBzrHSHLzvNiNsypqOcxDxQRImprUE7hZixDuei/4sb/1f0+C+GzAyv8ojNap8e7Fyw
vLfLnthyWK6phuWdWV3seWxPvwoFtD3wq0qfVNNdslB20Mz4Ry/XkEtJa39unW7pOVEzXIX9kjhL
vOphonHCqZgyaUzJUaP+Qtc2uFMI2SIzMQROoMhJh5FLjskKqWzr6dlTR/TuoTtywCMtQzJpvQeN
0yx/GPya4LdDurPa+wW1RjvaYthej/8VFP8LjTd/AXInnJ2zEczDEhHKwxeq/uLmo+20D/klgw7E
yb3Uvipcu8tfTB1DrUEd0HCJr3uq7G6CS6bdnEkPbZaxHD4Qmdv9OndEd+2/KDzwbGLxNT9xE7N5
4EqYNjzrUy2Wx8wyqSmXaz4LgNAlqEDKytWTB19zRgKwCOIjP9ZLnCMIZnFb+HWwzf6C+yJb8UjN
lzg/9k7viPRGJgi3rpfQcJ5X77QFN3JjgDK+ycB3LzuDQfctYxX9Eo71gi/A46klAdH4H1Ymiq/l
DzSg8wCQnPwDEGBHwOIsrIw2DpvfM2/LC66gUBd0AXQcQisCwpSK7CoMP0oDTvOGzTW3FesPgGDk
hNCAkDTdD19+EAmhf8EljH/ohDa7YBSWC1EBYPAIKMFrSRlzg5+5ihbjX4dZnhRDfs2XqW7ZxI5z
P92UasiGcp81bcdFqjGZnEko1ynsBc+4uL3pcfKY2/aY2knH9zwlE51G4AOfiIpxtbhrLa9xbjrD
CkcjiYZKFGqHD0r1O9MbXLRaw0069QgxHX+Qi6DkxS6I5el7CFb7AjIn0Jy0ERt0g4u7zDRjJPsp
s36ymsrVceDM3hBRniVw7JHcpM6hWVpTAjIQg6byqUttJYwd7gWkznRM2VcQKTYGToCw9PBAObKM
RqrR1YlZcFxjLNs2KoUzoIrvKUNyg3bPSnG1PsdyCceHkh4ddlepdAUftpf4D3VhLvNvNwrJDbXF
t2mvVxNu4WaPMGAywlQ6cTl5GJBTXheFmoLhOw1pxrk2QVimby0L9pHWm4atK24Sv2JJB3fGtgHw
YDBZ9JfM20V+9LZXDE+FpFyAkIApmRI2A44WapLqputhUPo1K9g3LtRp9+Qma5BvVxt45o+dGVNK
/ou7r/foq5DLd0gGEwOz6MOMVX1G6PY24dFoHjiQpKs3VZsrLMQWRDKxlvqUw/9/Zl025/sxcJo+
3wTEZ00Q3ShhuK82whArJRWdBsxhG9R08cFVR5zqnqbeg/q1CEc0jRXTnJa/5iL1r2oy64UYE0pP
Nmmzjh0tuB5mBH8VL9eZAqKkL0AkhLTQG8cLZKCOWqP3z77qW4tO73AG0KMC2eFrEyzSZqcO5n3g
AAbBCaO4J1vM4bzFDLU8dkaAoWfq9NTDMaAQcEPyEKuFxQqVW5GuLSrpQwq8GMuszt6qEDUJecjE
ZGqp9McAoBaiJRXGo0qJVbAMUJUdLyhM5NwKvtjHem7Su9Hmv7SlNqe/RiZKJsKBE07kqemzGEFz
du9qu6E1B/k/IDOIRw5vYDqVP01Qzy8du2UjysqA7o7RgI7Pe6VTrGXpovpnoYLyV/BTo+ADcmdE
APtCq2R7kVC6RSPAt3bY221Qy7B7BbK3LJyzU/tGQBDASVCO9kM+9XRow3i2vhnTkl3ml8VDUc8p
mPogNbCSevQKYVMFare6/mUvTMUpQvplt2KNUx5EpgqS3dTRYU50PGAanx1LE7VVq//RzJNLZUZi
t7+jP7CB1+ZY3C9kiJM4WH0es9Fc1aHg+X+QtU8tNnik8UEwoDQRQ176i5M3fEAO4bcz9u302IfL
gBhotGx/R6Nz74wsUXCCV3yr5An5Jm+5PeTZTrXBsEDryi6xeaOZXivX9JgxlFivQx8b8aadVy6Y
hpLcRNcxZ2qccJeLqOL4K+KsAGAD7a8NPjE3w91qTFWRuyj739FJskgiEkULpGLvDAIDWgiZdjCE
KUL0shmzpYbLRarwXXAbXiLdJKj9k7FMT1jmwvQYlgaOb7pM5iCyLZ1PW2H40/UcGpRs9LnIf5mj
MpffbhOcqyKfjJjGNjfCw0kXelsrYz7amQjgkYZl9s+tKaLa5n3NusZVOJVivGTck3M8nhiMYOjx
TikLgXlZePSxGqgkVtzy9ktP7ZA0XJHZ+G8a2ioYMM2CpS8WpszcrJr8R5KUVLE1eWYCJqyCThLX
ww2yUQY4gQ27MIAfKDSsg7ygZeRUrYHwwdDrPcrJMV+Ci5lgV61Oeu+0puYpwu+D8xml6afg5Y4c
gsNIoeOMjOPIGMI8tUrpbwBj87PFN0lsRml1N2qoiJT6XmPck1EFhgu+biGH2/VsvYbSlk+tsOSA
YOvASKPmkGFehyxBcKnLAPNQM4hoJh9wkea7UG8SdF//sHqVBzWy1OlbqIlm4+h1vMMqxaQw0qEM
k/jSGinHw6m27cd8qIAKD/Yjk5t/IhCM4awTuTtHplQVJIqZvRyJrByMdO7Vq7d1tAMnEdRX/y/X
Y1VszKocf3yxVsWD13d9GNnmRQBGhmERhHlveKDXJzSuPL92bvqQ+ryNBt/5Rs+LeT8xf/V7oUSb
nTt+vjNshhD+4iDXF6rnLWoXU3D06D21+icIRQw0OdrgjDrDBADq+Fb6MFZd8wk3ir60xdTdC3HS
hP4ZyIDffyvp/x99/D9Qtf9v2/nrz/Jz+l/Wqb9/4b+X8IQbrYAtvOf6Aufvhb/73y0C9n94PpsY
n3ijSwfahSf930t4I/wPLNTsywEu2C6a7P+IPRqW/x+s0i9Yff4lFvgQeP8ftvDwjv4305UmDhd3
lzBpExKmGfz9HP9zC1/RzJGv9jqT/QtIHcuLxnfubNPcyUI2L2ltTtOGv8MUp4Fod3MZuMe0rro7
ECYeiAu7uurstnzy+izYzYXRnvTlZVQnyjp3IbOC6124K2sHPEaMuj+hqjVHBQIJOku+BZx61Xpk
Gj1axlnGvFdjS62pfOhXpGqZ48ZvxiDyMNRvzFm9iN5c+ElmZBItTiV/uhqo1JmmW6cFzcMOWx+N
EB4Cr3AO0kKFu2kZr4CbwDmxjH+GHb4O4B2SdYg7I7WOHPzgAybINtwaY27H6qSQRTdpnjXxGrac
SF0QLUUrn7T+pEgBgErmHnDRzrtEUKSitPWYYG0Nneam50q0W83qafbKPSdWlM7rgV0jAhyU3HY5
NJZHLJ3LbzzSKrbRaXpbc1O4pDCi1Ia3lXnXwiiepRF3gG4F9oZbq8xeU7PYagczf3lZvAqcCOpD
eiQQKsZ/RFL71+y69N1MPOxZvbscFsq/IoRiEoq6dOBE+kAwOTbnMIhBClYH3nHOhha/4oGCryvM
p9+t6VRXRRgYsTGQqKoBZWwgG3xzveAm5/6kyjulpnGvqieMpZFb7cZiuEY+j+immT6RPYe967DB
D6yWmrHupPrXGoUHkSrKuyLZ4ilhPT41x6m33nii6u0SjFd22D/Udn1WE0eqM9r2vhy8uxXNGo06
j5yuPiJxjwe3mb+SaTkUPWkNXxanaUhXqB7VT5YN34lwb7l3XrVAYPF/Ax7LM4TSapn+uTxb21zU
R5bdO6dCwevM1dk1YsgPc1lGBpSAuIXysylGovYb+hHz25wIF2jusTyV3Xq2a1/s62miD9uRD63H
8q+22AaBYZEyIxWguhtCQ/CJS/3NaPRdNySEluXoFMOJOD67Kc5vMBwW0x8Jh61K8ruhKH5Zx93D
if4HdJeCSVT8uLGyX/xwoIF5T6/Q91wFoJyN8nMg+mdIWzeJYiFt8E9UqLY+l7qIbFiJCOnEvkyP
DW30qVd/4aRZY8B63udI2aYYR9Y1EHW3c27dsjYFeNA+hY1Dmo07s1EC8EztbS57dgnskNEkHdN7
zODF3ukEL4nj1GjX5mAd8sT+LlLHPuE+Q52bQ1g5LA0ilGKMhu6nzdq85Z7VDugiyzFckW6zuzW5
gguO0s56nNDUYh1kEWLTs368xT3ZMtmr4TSMuxXS7Ti7jI6GjXOfidhjQvaq6li3e8fn1F7bqGnl
Dk30w3J4ZqbA0nzQgG/LMZodKvTKV6d7bGY/Yo+1yQWclYyfna/8tqBjAnhwWYKUeOWS9ZOCULiE
bXxKaDNvs7J0FInpbMh++epj6llz8fWE/EBiR642VUhFmycaKpg7cOdcnHR5CMzFYPBuV4Y0x+E+
9+3mowhRsXjrsLKqjSwQxxACVfrBDshjWxEsflHf0+sq6lufoUK/N2QPrEN6KTk6ha2mHhBASaX8
g1xsnNdDT7Hm1VouhbfpJjuxI9MURALFmKb8UH3ifLWEgm/NMM3oPTeM8b4numYg+xFInPMG0pez
VqO77XM4EOy2cupCUy2c17LA8bdhZa/afacd7zsxE4aytmYzEdNYNvJ2BofdOxuvRdMC3J4ztAMP
1kAkEwcDajcuRkU61yjz3cp5AyLNHma25yqR4abuHfMihJbNHZdAP5Y4O4hJieSdsCHQkZIvfEBE
2Erxc3lirK9lS7EK33J36Yu3EhH5s1utmzovb0WQG9dNV4Pakqj8iq2KzdJheYSqRlGC8Pv3pg3q
iDnhhXY04o3T8BMKQUJRzdWt1Y98deBqtdjag3A+kKI6kXQPT3rdLVO37efiCvvDtaBpKsySbQVJ
wwMvRjrtMOZ5nBQjv/jmbnI6LGDhvnD43NkfM19UMW/a5ZCsJ/qte8LGO4T9ilT/nEeF6p+yLCMA
NEo40zSiSeWfp5H/Yeh+V0FZXwCGZfLSAzr3YcIgq22cq3MOzmrrF7uLzQQBjhYIYyKjDK/8ZGDO
le20d4bR/fBZyhBGZfyl+rvfrXyLjl4yvHig91q2n3RsnboLHrOgKpCZ/HJ8pg9eJq8DlezWsXxk
7MDl4wcOy8+0OhPoIOjAEsxL5nsQUyCIyvKqapHpYeBRrevKcQOUe8+nub8ko0kmd7+yLP8FBXqo
g0PokI6oV2zVygNKAphm34/b0p1BCS1sz/jurRPOE5lWd6xJdtZY/WsHA39dv5ceejvp2yB9d8TS
gWnLrjAE3PVgmmkPpL1hwNyGRze5hfpLdBXdLTXms1Lrg1eizHG/GKO2JTYD0XPbq2JfqvXgm+0/
c+nvfKcqb2v+4GgW675jxo5BBZxHd7jx2z7ftgVaNj6TJnsKxfwpp1tZABHDaBvup8oCzVdtw/Xc
elU01GM0cl3iKA3GH1Y6LyLPkdt8Xv79DPDbqGzyILOz89MaYPKin3t/Pq3puN5IgxiP2SZnz1l2
bmbTWIYvBRANlJu5uqtcOO+jyJ/W9BOAPYv7YUey/OjLyeI2j8dCKaiD+TueO4DdIBsaFrESW8bR
6vOroIGjibLEz5I9dARY22Hv+byXZ7M6wK1jQ6i88Moo0n++s8alML5KVohBw4OEEo1gHqlm2fah
xg+geQCGZSj2Rba84PDaEfONEtM6JH71nsj2WjXpAbhTnJj+ZjHq33xMttBv4nLkLib4U7OmeHXc
/uC5fBdlfYtuxNeQMrddQIfV0SEP6+jmsCC7T2n4BWUggrHWyfNlu6m03hgLQyOe7jZ86mZ1XmmH
q9QzGlyMv2bfT/gTu4O5eOXLgIWzwfTAnntf9c1R0xdq27grKZd2qm6L9/XV1J9jZXzTTMjRf27g
Uv5mVUNGHGQfk6/Leq2U4X7IDHiClYyx1Nj7mtrkFzWFr9Zklo98JwmVsqsmnDReIzsDEPD+ebkT
mz1XGo2qs7VpceOonGkobLHMd3qJyPE3TO+vhqZ11ZUW+b6JZCQZd+7QdZS0vAqDZcONTzLJAezC
Wxp+eIAui6suu68yl+2am8BtXdkhZmtyRyfmK37Pm4H+IahrYs+j5pMpQoDO5HAFnZUbT/M5Y01X
fXCDcGUcdYY4RD3KofADrHUJsCiqTniDxWXb7Wi2Wt+mDHtM034AEmpYzhDVDqcxHvw99BBWutTW
0pG59W0nOEgchM/5JA9hdlD1/LZW3n1pdXNkNOI91F9jiaHDTmFpLH28SP+epB3uE8fkzYCGANEK
l1gxdLvcA7ORTtM2c5etyHl+iLGyJr8hRrJPCBEAljQJWiOSP8PlKH0snmL9VkFDmIgv3Xh25hEm
v57XXUD2jj2JUVx39VRGWomnllDhxlLuHZL9/L7a3fovY7WXQdjA/Jte5zxD0LzuMLg9r4vmZh2e
/FWTHyebnNssBInfLjqL8iU5O6VPO5dH2+YUuYimrih7sCm+cY+ztt+Q/R1fAFA8VTY3LGO50v3U
Ie+0A9aGcishChqkHVH5DnhUjm3fRmXAsr3yw3Mwp+ccUEga5jeQ81+Hav5WXX6T1vfsob9Y/10O
lzc9W1FKUh40Q5wHHE8TFugn16ov/bguXgRREoNk79E3sGDWa4A2NCSOKPuttLfZUMejaz7ibr2t
8MnNso5WYTInMLiy82dhotgebzrmu21yAaO7/h0uzn0qQAws/TdQP+/A9EAnBbKO9pJD17E1B5y3
HRW/vM5F5UrGYjlYwfzsmPi3mioQG7MvnkIO2YutrrXl0ZmGZy6CJ/KlzU4isWw0i4zsQvWzXnUw
hFszde3buhPfbmacJt5f+A6+YPNBgy/lfl2yuHfvOVaeXP6lVgxTXMDg3LDywJPjjpuJ7pCTmofX
wjG2XjbcrMrKt25r/Zva7Jd1+25I8pcBLMaQmvUGYNyb6OZrsbAgTsLDwsfiyUNfLtw4PqS/y1pm
AsH1lo0Q56sZs9aHI8twF5dl/aqbIXwBRtefHcHmoPLhGJTDTljm7ZpxIme+BkyZMxMmzvTqKeej
LgUB4zBjX2l8aipT27p6TvW8bAlabqFP/gw9sG0HqEo33mobmInfHnSrTXa2OpqUuAv8tH3Uot5h
ZydJa3M7VT5cH7wO04po52T4OcHDnQdpN7wiIIhg/NUbM+SNhZs91rP9aVLZt6kW5wcPHihZl410
O1cHvOB4w10AiVBZPAS8DRV8FRITqGJr7rglEoPxa94jYcCE7y6Pwep8JW3zxHhvicrAZDCjLeyo
r9zh5qfloPB3okkepkHtXGk/TJB8YfzELsAhTGA/ddcegml+pNz4TXFxZ4HOVYkZqQYHEVyFpdi1
ffksm3PdVfd+6OoH6fpRNo6HFvTPZe2g0q9hZZc1vUIu8a9brV320F7+URRBS86FSNPGSPVD4o0D
k8Id3t/0G1emSZNMVqa/iTOs12i0wKpN+oyPPFFGE/f5wAfMhQTo7eQc05HgJ/Bl+wknvbozrdU8
FwXPnqbYY1ua2fBa1RcsEamyI/n7JSLhm0ZyXa91xRVXKIoSOgjfO+7zKRM1D3BmJ1bk+VO3X9eh
46wwd1NofkmRUqEAW8Q60gqCAu7q+aD9rNy3o/wwqDN4tgzqyS94kq9yLvVr51v+Pm2ButEomO2p
mwYvLkBEiWLAtghZ6R5r2nSQ0nMPUlPvGjeVdnZpGjjPDrB0jMqpqQscgov9gIsXMBy3X8YcA6EJ
s5CbnlRNITJeP1Fc5GJe8+WIWiwLd+HQwOJx5mgp9J7sZwmgGJkDCOYAwyW1bmtPTqcKSiq8Gvbr
P14o/G276Jmcq90cky5djmOTGCdS0MweBKibrk0QDDJ7t4BIpAfRn19ZJFZHt7Dnt075pP5x4XMA
8GM+eGxw/2FEraIMBNke16oESDLNt7Oslp/CpV4XhXaJl6bGEdDRFRWShGYKIhbgNuciT9LYatS6
72nN2hJID/YGz8NnMnTeHs9C8cWL/DQWZRrrdTSx9QQ9fkJLzL/CDdRbP46sj+zCc54mr19wv9Xi
7DgzwYQGp/CBHqKMGKywI2LdfIcoEOrc0Sm21Jkw/+rqKeA8hFqf5XI38Mu/pqodk0ZiKKjRA+3D
oz+6lDYjFeK/cMApIMJIIgare+PZvf8129BkzKrg9+U5bG1DUxkY9E35NE5pc9XkyjlX2UhJt2WC
J8sKvVmxg8SOIfjPTGbT3/tCmR+Jmw7vqW/jV2KDsN6zWWEgCaaq/EpY0fkUqDX0HXK7Pfi69zB4
Ls5BU810cR1l7k9tluOCddMB/iNlXxy1m7VXbdEVJ9do8nPO9eiNMugFyADcMoOEBekQGXrGtiEC
eHL4Uzdr0GuxK5vW5breaOeV+alhO8EhI03/mNFHwl7uSLrp3nJ5BkgxPMxD82nLdq9biYWjTfap
ZY/sLywfBk/RBRV4th53+NINKADAuoJgW1bucoULiNeIJGYN+pQWqnWb1tC2som4pZzHJ8+Y7Kgl
Mkqij7m+jrzed5k9aolnzzC3gnF6LxBwnYgIh3xopjrdm/xWFncZI9xOw76QfVJGQzEw7GBxknuD
P2fXBsqKqi4F0xn40yeguNdxDK07gMuCe0B9VQLpVIZfb+yi7KMiDPP7i33l2hD+QyOqXRVADcUi
se+dtR8ODSuNBOzt4OOr7HUVtWU3PCa1+oAMffmmTml/BJ7bia1jL8pnVdZmV9q0XQirBa9USpHa
vZrFlyshrqISBfN14tZgg5ey8s7ckC1CSAZqa+XQ904opdcnSzWQBppe7r02BODpqFphZV7RPFff
S/hEZ3PGWNDeTyZXbdtmluIyMozvqaoIO7Csxce7ssLfGBfGUoSZA/uChmRG3J1cks9/l51Mm8ds
Qsvz6ovxQOrlSFyJHQr5nGu8OkHsWKP95Ij1cvVYg/E4EW9EU/TlcuoRKjheC9VdU75EWwutl2dc
YzatEKMV7mgN41bqkqtEVOn7I6JMnFWMgRRKx2MymPvWH4cvSw9Z1E1MwzndBJueeozQG3cASfeD
ns7NYE8PNhU4uLIdc/72ywZvX8k9hIG5cGkaSsDF5hzitCYU+tfNOnjfQZeX/BQJBLHMTa9ntvhX
q9chl9BaMxICHZrk5C3NnUukiMtPlbT3ZejYH/BpchA9uJEAFuFK3Mo8uXKsv+hTO94CoHrBJfFc
NBf8U5/cE1PqtzWRlEgDTXMIie2ROy44v3zaNFbL0+089vaego3pPYS1c6aGkuYrvzzZvGsZbbIP
xzLSA/a0d6/K7+iff2KJ94/XCAv9Fjttzhxu3IytD6p0gQ8oxMSCuHtDAuMfWegxkFYZg3cDP5Pn
PEsN22Yid/iSGcOGV7dMVp5S/NoaVnAjHlGSrL1stcAn5dxNFIdvzKnZg5SjoLsxDtnkvnSa5qNk
Ff09OtNdVs+7DG01N5+c1fLPjVt8zbz/qAxD7zVcoc9Dbeh7gyAIr2CDto6FD3LTczmBwrgPgN1a
Pnpduky71Jb2h6T8jkW08MgBjP5z1npx0BnbYjCflotfnG7527nj5kA0+LsU9o0pGoB7klDFgPVA
uDkYMtdsvl2eFcVbOXKG8tYsxkt/BTGsCi+7Pz2Wnuj3K5Duh3EgImaL+UyW6rVene+u9z77/LmT
/hYzXJyto7Mv/dcGx/mONjE0p74qt0lB0Zrlfq4XoqTM/OfJDK8XvMcb+lQ4a6mNE/YK/9hCTKGe
HLd/1KCNuUlzN6Lykfc+zErF/FV3Lm8Eyfal6s0dc/PLvPic65UA9KrzUzjh2aXNBBC7EA+gMGBz
1e3TNAy32D/TDQP0eVqdfWYyL2QQd+NsKX/Tjpxa0GO+M3V+KLinndEbDk2QZNeFxSUvoKqdIkB5
R80OkPCw/XU8LqRr09R3CMQP8yWk6I3MynJyHz3XPS0KcftSIxP3JOy6bDqw0xFvQzMyFaiXiy+X
uUhHfVD9wvmCUJmqPuJkys3bjG6+Z8cO6iNcIq/aO57xjnJwNdRo1VYwvQT2sF0hwh/Msbsnh/Gj
hiHbQqPhitZU/zoM6egr/+baeg00ZTqN02HjEjlU6sTN9m2QwkAJ9fOUoZqbib5PTFWckJ/XayOT
eldN9EaJkmIQ38PbCHT6jMv1wyvLY5hY/OZQwzD1NE+o8Sx6KxMDbdbv25m0E9kqlkcsM44upN5G
dNrfkGpvrjHUOTDhPKIL1MY4ErSSpfnNyW0zYgHg9+yi5cxvi1sk9K2F52JY7Wujw6VTGMF0Pw9Q
GHuTKZYCkN2yNiJmMqC/Augzf0MIpS5qmNLlvQS0Fc+J/eTbOsCJk9sfg5tOB3MyvRunTqgTC8Ml
v6XLBXozRFZo21RLzP1P0HbucTWgTi/rWLxzkM9X5Gy+VkNmuCuS4AZr+qEeeFwSw2M80Zf1SJ6A
QNAnpiKpoWVlMsAdd3HOOfQNxIBclrMXFsbOcQBbls1ZDvV+WFUMeuETyMr4g+xhIEmxGAuB1/Uu
5K55+rV5L2MSfkvZwzSsh7YYFg4rKg5vNODpdmPGZJLca9vje6pmC1tA8YODcleTGaXevN74k9yV
TvGs2947Aj4jOIVQTQtCPBkGH5LNnZo5TjrPGRloMsHA+oIQ20Cnif2E2FB96KAw2fBXcKhww9g4
CXZcO4PxIPJTrc1jZ7mo2ryiUyZcLKzjhwsMlBwpSUJZB8/r5HyPfnYFiv5k5f4hL4t9WHCvKjok
le6QTuC2CqnPGRjNm8m0JE1PCcscm1c1Dts1YqWx/Cd757Fct5Jt23+5fZxAJhIJ4DW3pafoRIod
BEWK8N7j69+AFHWL3FKRoduuVsWpo6PccGnWmnNMYmCCgnBJj0kt5iKpXRXlGVyhYzLvUnatnX0k
vDOU5EDvICsis4OGvypxcOoyuZ387N6wxle6WFzufEm0CcAztewQkGFQYOq6lOiqrGarj9GStKU7
QOakJuThsarm42n0T/1cnNu13sc0sVZ0/U4jNZywMDbUgNGSLX3NXWtbwBYxP8yIpvH5WlQcTe80
Fciu5GzfN3PLmzMM7sodbXFCO+QW6ewa902zrgwMPXS3N73jq/OEK9mhDiSGMwNo5drs23AKo+sY
XquGZofBqx+KGTMPxNUfbaAf63Zc1Y46IrhR0MDKKfgqy7srbCs7sUs+WBlcoIm9LaLoqTDrbyZ6
Vaxj5bZrSMYLLqo+5bFWcD/mNFSLaN/F1cK3IoyVtDpj5bM9Y9sQiO2S6GI34qqvyBfIuA84UXd+
AFADVmllmqdtoLIj8lRQdbmUGpLC5ABBeqXKza0tdoOu1k08ox5Hakis9JKZ4pNPmnQX2YgxG8MB
na6IpDDLUvswU+6dk1BfRtYdbozEaS6Vtp47uh19Y+yXFieStWSN0THcVKHINyjXHu24uIrjsyEZ
txmqpM2cKg4waXFbcRfO5kQwgQt9KxJ+3xSz5BE+skkQf06LJXve2L35qs3nuK+H7y39w53tJAz+
BTu3s2oK37twHPcK8u4alsllXFIHGsrsa0KcAvkFKKF0fwOIUh4B/mDC6Z5q3q9FiTR8tSjIxpVL
kbrVVyaw3xmHIH9sT02Vpkao6JCztMO6oCJ4vcitEGggvK3jO/IbC2SL1qued3nDFa9UhaECceyD
rOPdkLp0FiHvzxnNxnEUJ1UwX/tsQWBn0nemRRJkr8FiSIgwxmhzHvZ2x7aVpeYS6fujU+Z7ywXG
i10FiXKwxml8GgzZqYVde+3MyF6dJDuKc+uYbKtmBX0pfWZBIQvNU+UO2ivoPqrrTVEgBpZo3zid
sDnI8ks+rWTTFfM1Z6G11jTlUGmqTVurYgO3oCd7ZbilAky5qyuPfISjQryw8cc6ZZznJWf72Elf
gmY412l9T2w4n57lYV/4Qkdo3fMmJ6gBV0UDI2GqznI2hdl9OnTHwqeRQt4D5/cu+pqJdGfNU7CJ
WuFfA+N/Hqz0ukHh65raPFa6pfgYnXrgSWIRPCQOHfxSlK8ZYCyOGMGenMxgLUwUa0ByKPrb+OFl
H51nofjeJbqAJEuCKh7fUzPouk1qoWXosUfkw/SoMd3cR3Pb7zF8xkCtwNmyZzxqJ+PbCHUxDytK
dPawQQcy4I/CsOkkJyp7SWP/os17SMAhq+N4GyqieM3hphDFtpbtK7VO+pmmz4flT3fAHaNHzItf
Jg6rA3RZk/SXpDc4DrnVqdu2p7LsvuTztwBEWOlmaAew9qTOFWU7Ei4VYO9ouyhjJO8iqJz9KCje
wZJhdiYAzEpB/QHj3FtTs0G9ewG8ZpUh+t5kbnvRlCzNBBUhV7ikPXBcxmI3FtYzOSvMfnV7nvfm
2RLZ6VX4WpurHlP1QMG6zIPu0spJGLG+Zh1pCTT+PHWTO8XJghgLw2UroMg/Zs3mBGjiBWNFdI0H
o8roK4v+tHEG1D/TXlgjO6XmLC78Havsxu2xEcA8AnJ5ZLoZm0jevcjFoRA+T2TjtgWUhoKEC26f
yRyXBs5tQy0/KcjT7ZS9U1gS6CFey6a6DwGktkmAxRelrI1FggUyfIW9eWKTmgvnLTnmjL+qiQ6Y
YRjhEQ+Oaz2dNyLiyyLEtUoCSHj9SSIorWRXbDdBxdIlHuMUIWf8ZCOED5Rx22bN1uyJIfJp7c6c
GyzOFrWgbSBPu1odl3puSamwqOKSs9TwMzNZZwSGmeHa7qMjcsVW1khQTDPvBaFuGXnnPnhPP82e
7FTd9850Sc0t3YzU9nUO47s6yj0WL7sKr4wm9w36P9O4YNyo08fl9IOkIkmvXL2Sw7BOZ26UXV6b
XnIz2yde3m6mVN5AKroYaJowsUMu0mWzHb2o3cZJgiyi2NNqxCfTk7c0u7zZE+vjNq+SCyut5ruG
7SkTJJBf7FS+CtQJZrat26WcQ8X83LBxiurkBmfKjdsMR1Hn0ifPvPN4dquzyuziCyRJ8yXSztMR
N8lK+C9vVHV/QHCJheRVpBOxNQsi56dQTQprqZOSCmKCHHuPi8GsNftJzqvhF459OSW+rlDrdwm0
zTq9r8jN0+son5yzkZw+doDhhIN2SGn1bj/5JfBx3v0SZ1HeeRgRXNP0hGceULoiMoZ11gpgG9Ju
nryUKJ6VoCaYrtIsT66rzDBeKNu7tylpMzduaw07GpdNuzFmnfz4+WP+q7v8H6m57/+ZivTtR/Yj
f0us+/nnf8kubfWPbVmuhlQkLamkAD30v8g6V9imMNFi8vTeIev4Q/9C1EFI4l+DSMIniOThr0hH
8md2xL/fXAdmsiVxjOIZ5a1FvXkAOkKKMFIERbhTeEZo7C1S+sovc4JndFMGrUd8TJqOGSeioCJZ
6UzaQWbvbVr1l87spMGxdkigwhgjjWq/ZF4C44jnttygfpR0jbI8+zbJnimqCoPpPukS55tbJHO0
NvykuHehsyFmGIZcAMCpOM8M5McVrfvY9lZBzqNfu6pH9FDbhCxzTpwm/pLQ7/s7oYNFKoliGn53
1NSx8ZqknYKciexI4BE0xzCiBgt/RYqTifw5KlT0J8i3H6yySM5cn3ruDuV4eNaanTGcpwOSQ/aD
JsFdTjqxh7U5PzZfbDPS6hjlSWhhRZprezqhmJwU1D85d67dUAOvY1mLXEryjkHiE5Akm5yqhHhH
uY+HbEApQByzz/xgRvW0QY1oP/m4Ds1b38ODAWigtmYwbNjZjTw8jeu4yL7CjK76R8qlY31Xg4UQ
67IelwIkxT/mUdL4ZAx2pAgJ6HKooU8XOGNkeOVhWHgcs2wsj2kj9ZTookIzAQw2BuZ6Y9kG6Y87
9kJJjKiOv2wJk3Yxzal9RixWs/Excga72pKVzLpNMbi8GYR4lXWQ3XiTiBWmSd9xCvzInF9mv+xf
ie6ZbDYz0LFJHBd5GYZ3BnUx5sE5DluvpwWQ5bj2e7slevMsZXfKPxU5MYPPktCj8cgu4yU+Imtb
DgnxIuN/rRCJyZtAQayfIwdbsm146E/Nsn3KqQKubfg7UFGwvBgrk0DxUzqZZXxctGmNyThkY0ng
vWM/eAqGwhEtegS0ODkEzWDCpigxzDhl585Lr9B3NptWedUVRRPqm2iT2Iw3gxZXC9DjuJVUaCo3
6+4kGouH1szK77GOL2VdOvdmEBsUehJLXRVWnT2TvYQrQlkd+V7S7OoHq4qi+nLEm/9QmqN5UwX9
yHat9L6R/ENEx0+4i10KvJCVDaaCnW6+GyLjBk/kTNZUkZ5OEclEKzXZ7SNMGlqn4aAepUIaumzG
ME7kXRRsRIp41EV0uGoX7kA2yOg0yU1jh+x+beVlfuyH+LdzfMGcNdHn8zW/zqqmddhLlHGzedun
bcPaKvWZbvHcZErW14GbX/eNxWk1VeNrQbL66cQRBlejr4hgY4OqYrNLbhoU/cXag+SObkJW5Uiv
LWbDk2JK06ekIizyKEIroTvYFMFIkiXDeuPWA+bxno17cgF4aoy3lgZr88B7EA8vUhOMs86oYpsX
PSkqFRtjqizfgrhBdBNPo0PkZEFCDDt+0BqbfE4z4wIzDux4AwOvA5CodfRWtgNt/4LAxdfE0hoZ
k68pXerew0wZ1d9dkXDaChONl9wdW9nyN0XFnWe4y+leGj0/om57XiYvQyxVmz1xwTJpEa4Vk4rl
l2Zow3ZdxIJyCSJF+TCIvs63QlgkfEq64BNfOex/zt9FlBMNFib1CRvXIj4yCLMXxIg4Pi2SOWS/
uBq9IezvLV3hIEPYV5B1iAwgPKuQk+DdHLGj0u/yK53+cOCYxV8UisZyRzRpXZtHc/UTiWGJloiS
qpLpaZ23GXencS3kORZdm+ITQOiyULxdSCxziRT3pCPJUnJZmd5vgUI5SjoyHZVVYMIcicAnFeBB
6/aXmeN5/H/Bj+IPe60/jsMOh+IqAgUS/96PYw8CKyfd0tWciep7GQ7Td1GH/frNev2HUQhv+u1q
bOW5FuBWR0u9/Ps3/D/S5/pUD5zXRoTJaGCwc3lFml83OhlXVZk055PPR/HxoAfbSFCu3EOt2Cyw
vHPuWLYGb0dNh9xzeUILeDuX69YYLfoSZoDn0ZnjbafiaA/QFrddUXkVKUWlla5KUzlfP/4d720X
v34GHklgZ5yClNYHt5jUTie2GvJNgjy4hwwTnLHUBtB6pvr445F+f5jSFIorxkci2DofXDCCWTCA
AltQG1D0oolPiQq74y845398ZX6/HskYridxhNlsuw5ezdwhJHSmNLPStD/XjcfBMgxy/4z8mPKv
vwLJ/tt1lqAuGzAvYMu3T3Ce7Bh3Lf0Fu/aLU3cSLyEFtt3Hd+0P16N5PTDEKOUoXMjvB0m1bbYh
fiu4Jv4SXqIgPLW+235Zuq7T31+RhtK5fNka6KY42CDGTah7PGreig0Dybq9v5nBl3/yHvzpitiH
guLnHQC8fHBFpV1ZBoVTDplWTIXL7KjenyZ9DlgHLzF2vY9v4B9eOyQFGOtsCFYarvH7G0h5htde
cE2JbrqdJMR86xvzZ2ex5Ue/nRElG2oa+uYyIzKIOsA/Ox6MSeiKHjVw6qVNHyanuuPjro2+o8hr
vnx8UX8YjmOBtqBW2wjn3YNvyWkxGgOhcbB+GNH9iHr+1Eg9eVp3XnFB6q06/Xi836dI04NdikMM
WjZnmYObGMxDbFbN5KyQJulV2gZPUqIe0b24mDS1Con+6uMRf39LGFFYFgs+05zlHNzQIAosZJ+M
WBHvtUM3hpGQ+7CuzaT66/mfoZZJA7cbiE374K23Vd70aYzlkd03YbzJMOw0DOpbx63JnxF0Apxm
oI7/9xfIy89XsBQT1AImfzt74N0JmEE6ZwXktt8bZdRsZZlUOzAUzd9Sw1lqOPKxYpv463iQ74dy
AiZANr0UJJELnKJTWPaZxMN9fEGH7+SyoNEpc7XJ//AlHM68rdsko5PxzoMP/57UibEniRstzJT2
l4BE/d3/YTxHaVO5fAdMwO+vCjlcOsG3wR3sxNMmxOOCSlpNDz3TCgYoJ8g+uY2/fwTsDRYuMTZK
zvJyeWXf7BOibjZ6kgHorA1Ezcsc9c5Khk5yq+Q4nNSeN6DJ1dVgfvKm/HFcZhVzuU5lOQcXimVe
1GgyWAKGTN2m5STWOVLoq7y22+dJmPQYCqxJH9/dP02bLj4VQYgz24LDfQGxUZMD0tBbtVHdowdL
Teu7HKp88/Ewv3/mIH4s0xILl5nZ8+DaUvZeYgncXGmEKvSLAzqhgiaIRyD2/2EkHgkFFwZzD4tl
fWyi6KuFtwIm0nzjOE0/U82NOsLB3CWfDLb87LfLgUW5RlIIEXwI7Hisg8sadYDpTDcMRvVYpliy
jcZ5HgKr2VPCOPn4yn5/VEu2AbsEBRfVpsjz/r3ElA4d2MBX1Q09MtyRnGbDLrxPLunnhPT+mpZh
CEA12SZbtnPw+mPvGlP0/EsGMykjm04PHpDIScLV0Tg+6MJMLvc07p3wwejdet6grsk7IJmhU+5A
uA/2mu4cLrguyE3nkxfpjzdh2VKY3AOHjdn7m2Bz0vQbi6t2SjqLMFdMpIbgLT6+1b9/ivQFHIXt
GSCOzdzzfhQXb2jodmRZhk1inBUzyidMeslGuKBkJmRtDxFtyfOPB/390uxlz2w7EM9ZVuXB8yXd
1e/6OXFxYcAbChFVbBovDT+Z3Zbp+d3jJUCDQUzL5guTrjy4NAfqXmKMgO3qKa/RtwMbgbWbUImK
ZFZVG5T6tnER0u5VZ7Yd0X/5+Cp/+2QEeZrCZa+mWKMobb+/tc7cRHiIS8bHU3HWBTNlC1WL8WjM
p0UO2kbZ9uMRl7/x4IoFnyjWdTbRpnYPPtIO71uEDHOJlyOA504RZgiDvegCdTyLePA+WR9/e4zC
4rRnYacndERJKd9foCyt1lUOhELRItn0fDIYimL860VqGYUZlU28ZnO9gPPfLlJpPfRuGVr2Kk2S
Zoc6R+ztRDVrUUixtpKsfKl8ZBof38nfD7MEhdg23x3bJ4Y/7Inkc+vXvQogznoYW3IxPkRafM09
B+ccPKCs/46zZq2c/haIfffZ6O/7IJxhcYaw7aY4xBbVtA4/EITA7SAmRNQjHOutocz5eAmHXOTH
4xddUUZDDBxfkT80EH4nmyNk8EOlXj6+CQfPl/2jAHzNz2BHJ5eN0Ps7Hwt8QB7W1nUMv2sRsLV0
KXFc/P0oqMeYCCy6Oq46mAzIZpvmMkIxYo/VBLAoJJEcIcMnt/RgMlC8PzariQYZQYYf//j+WqJc
DkxE+HO8ufcwkPrae2oh1qZrA2za9ETPcIh3TVjZCIk6YtuePr7Kg09zGd+TlKjZTbL6842+H9+W
QemGc9murTgwrlk5eqQICO7kzqg7SrR/O5pFS5d9pMMemaVtebJvNnaaElkAuq1dtwFtiIRbH1Lh
BbuywvyAbvTj0X7uE9/MO1ycounD16KJ/2ayO5jpiHXz60iAiDQt1yiYD3p0AfgKaF3ve6JR2hNS
oj2ygQU949sKLJTc6pzK/F7D8akuFKDTeCHS971+gjgmcCiSSwqMAL/Gba+LLERcFTllcpWAoSfu
LRSdg7ZZm4+0Z2uTTqyAR6F9MUMsbNk5Fw9+bOIo+Hml/+0J/o/iwP2fW4Lrp+xHjfDzbVdw+S9+
NQWF/odpmfIKZqClIrHUG381BV2i6WkWesxmaDtZK/i4/5VjZf3D9p86BsATKkHsB/7dJPyH8BSP
JqLgdGAChvirHKuDL4+tuJT0LB2qGaZnssl5/y0USSOoMwGmMzuCHiisn2KW6EETztPuzT358uuF
f5tldbjg/xqJgbgbEjPKwTfeCnBefp5uUtgt4ZqphCYcELZklznmd+2ZqJ0+HvBgUvt5aZy3tQaA
g7//cIKGqjmECpJHGCYoYDFFtyCsxul1cgckB80SUaF7CWNkrD3j68dj/+m2apr1jiIbgNt7cFtx
ShOqp4FdoBlKN8hj6mmvRIPP1qTcmn5ya/80GudwXiDFbphy3vuHCJK8zQExbUoQwOTC+PWSKjy4
uK5w7Ff9l4+v7U/3FS4VlyZZg0H4vB8tElM4FGmxqZ0426PiNjaYpglWiG0YfA6MiTK2vnDgsj4Z
d3lB3syjy/PkZMpuHE0Gq9ThItVrO1lysjZElQdYMnDjJq2GgGU9+3hL1mTdBH//BrFDM5kpPRj5
bHXeX6nMXZAR6GsEsD90neBLj+AYlOcJu1cUi4k4AzkExTQYuk/OAPpnBfHd1bJSmKxOkjrLIgU4
eINYtgo1YqDqW3Q5K6AjMywUJYGr04W1XgZH+udhYfjekcNOvdqJlrDVkHPQrTGakI8Gp6E3Vdl6
up4MmZqbXLjWD9HO/Z0dW625LjnozwtkECtCmnfFmdU0AR4u0eXf0Y9pb+UVUn0xPF2P+1E2IrtT
+EfImc6Hhv5pMwbF1nYrG8r4iGFpM3X5dKkG0o1DQOwjCbZxfkXQGnyHrkYmuk0DwAGEbkZEwMYk
AK/MyIHWnKrZnrZ0vXy5mROnQ7MVFchj+0oU1NmDKJnj3ViTrrCTLWLBCOkBagGxLqY47vdTqYAP
0SjHPzkCn6Zx2OX0AJ1+yF7oFo8PAJojvY9ElOAlVI2+6r3S3g2qprxRhhA9cX7Pcp1WuVdtLKuC
b4dCC8p2OEVwdUvguHzJbp5+dRG0xTsjdebHvrCjcE0tRUDQxM/2reibuNiF/oK0oZKYPAaa2KZV
zamS7T/Mx7uhFCrfe02j2TgbOk93sZvC2G8kvnpihYL2wibYCftmA7fFJHtj8Sm0E+lqXvxiFYIU
1cpHRYshQxDySyvWP4oL1auvFk0PEJ5jkIAb8ogWX83AHKdvcRHBTodEZYsHzwoBjqJ8a5zsAsk9
KrgaSeIEWH5EKfE1ocNr0geWtu9vxrYMSiSliWmcThU8StC1HQRaH1iRSugWJMHg7MCMhuEFHUzD
x5uZd1UClXVsVXWZSHJBEAoXKt6FLfCADZHl6HlFMeqBuRAzkwdMonWTa9OOovAkMwfI7mHYFwgg
LdcrcHXYBAMoTCJxFpxBZLaNhzDjfuToP4x2CT7JNFbGDa0Ye/omgyidzlynlunZgJ9+2JNR2Fcv
VQHLlZAQQlow9NQa9UnOA+K5XAigN8EzApFC3Ch39OmvA+8jT6CsUN9vbOxPw8NsykKvSs+sq420
a+V/4/uqged2yHg3FAEIRYT24Lx2+G1w67dJ4q0nMQ98jp7bQQJpSV0geGvobzMOJjNKFQuCrhUF
7MYSTQkz7L3hdhrpra8b0lIGIEFzSGa0nxs3gTsMD/BFq+tOLR0hMTehgMzQo+92YVOfp06tv4Ez
8EGjCztZm10xlbAwYuCcI+G0F2bZdOj2ijEkA2CGarrKIBuEZzB5C76+eCJKW4v5LrPS6dkg/fTJ
q5P0m8Us8lxJDy5oxW9qkYCb6ZcgD83vdeN6L8nkl08DRg82tmndtbsRSQsdim7yUSFk2rjSVYgw
GtWc9RxQAJC4QnLEnSRZVyuY5txPOI3DV39c5h0X8icRSE2SvFoyxAoE2Jz4BgIYULBg1mzWqjcn
Eq8jy56stWNDcM+Pe5XH30Q3zPyNjqNeoMcEJbkIMQnDSDmjjRcqhMpJntnfZq9Cz1t1CTj1zI59
Yw3Lo/xaUh+Z1rrlfyjzhDTSByJrviZYrVHQQ3tGnVpJwmbCXHPQC4JF0Y9PFS2kYZU+5GCa4zGU
Wwk1e/Kt4mRAtbKkd4no1rBzoNk4qLGS1xEKg9JNhIm+x4FsXPsGFYim8pzrFvY+gTVu5fO+K5U9
Nn3ceFsT1mu2U3GB0B7xggHswZpBy2YEFRSnfjxV2bmLJghSqxEu/XkRTOd+k6Hop2IZXDeIsuZV
xmUduzDXw8vI1dGwzRovREHOf5d6EMzzafpS1h1AdEt0ZX0yZh3erFmNznCypKZp5OWDp3cjX5u/
KdC2QFDhYEg8SZVG51abgCWnI2bMO2ViImJ2x/NMZrSCPZZXujb54xPoz2xAaLJR8VBPa6PSY7qN
QlvBFUoNl8ilBid68MNDRendBSVtjLPQnJJhN4ezl+4RJdndaRunaFzlUpt8EQoX11lduRM8MlBX
07GoqtJDdDoN1RfYR6U6Zc51Ij7EooSESqBkdpQkRlM+e1OZnC2cXWPrsx8cCJ8zCIw+nRRaqXOu
a54fms5FUNMGfgCPgX1J1F4nsd/Jy96BJb11I05se3YqdX+qQfFMUOrmON1Vhhd1zToYrCr4DrSa
2EwmAtWUq6ab7AG/Cfq3DWSnDB0eeV43hQsX7qhk6ktWnHzvgi5qXnGqh9eQ36LT1qkj0qcK1J1N
1TVALTJC7SZBUMkephbedTHp5ctTEUjBvg6caS01Q+0SXEbklbtBfVq4gPNR12fATps5wWFPPAQJ
pq2/qPYhCjvPvVuV1XoMvGYvotawt2Nmt7hPUvU1ou0dro2hdp+biRrTqo6a6jtW7sjaJl5TYX8I
BHC/ACc66vMx97/qdPL7BoyF7xK1FfvjAz7xEayvNpJTC1zx8ryHOSU9gHyNy2lOSblOnKhESKd9
d9zoGGYEOLRmPh9ikAE31hi6X5tgSW50S8fFuR7C9F3n89BLyNExAODBjobiprc5+x/PtBmcTRCN
RN5UiXCyk95RfXYOUoEgj44yUXYf1cGsH5i86QgkRtFBpCP0tl4Po+e8BBA2H6q59Z7sVhsXwSBy
nmSrBY4y1F44v/R0hICwLMhSs3K9DeGOWLs2KMgNH/VIWuNMjFq9QVYdReuChWkmsrYNMywUAsOE
YpYHGMnnAzcjnZbbCre+Xze6kvE6KPrgkdriRPA2DexV37P5WVl2aDzKUsvzJhUxuAesIyNrelLk
K8vX8wvQ1+asSMJMnlfoxoY1ek/HoMPZjhmUmMCt7wcY2cjGosbS30d38vK9g2wwhcTAw9m3Hfk0
BKI0MDMbNxmTk9FwmTjZYFT+LkymJtgZoBlpexOzbp9WNXFNt9iF3e6MBII+PDXBDpNIAwm9tLbI
+jFnxyFbCdQMIAzWeIQ4GiGbIm9mQziGelDMVf6KbMAYUBLVy5SdgZM324F8ipCNWhOcKIcmBVCo
sPzuiHly1oEjJzak3nQ+T3QfttSrfbjj4CW9nRgmPBNZmzANxyNKNJBDnUWUTNn6nX4hrUngsk3I
/5Vrx7EC/zW2ir7eSyye0caMAB/cZx5ca2KsuH3usxfpGEIRr9hXbTvFd8OzYy5HTtgCpekUS4qQ
NJ+KwJzmEwL0HEg9YShf+zHFKYGs6VtTkdE+h7ZnDdcR8UjFRuID86A/RJyfKB7auzEPp/0MFsk4
cpBmXORREj9SfszvAS3U5IIqC/JpF/Ws2m4fRI+g82Ww9hXeLZwTVnmB+9fFJVQQOWGIEjQogjHi
7KYYgkUyLFA1hfDujNCF6TKsezaAzL+BsZqmJEiAxY187nhUmV9FX03bqJsAAfd1QbApW2NFwkjR
yKcZFfB9Su8iR4TnRC9uBXVwK/IKZxLhz/B1qqpxGLFyn7rQq248VRn2ikdvHrWiiBEkpv78Jcqg
SrPgL5I2kzA/QogCaqiNL4zv4WBXx32J2X89YuG01gbneyIQpiR96prO+6IGuhOQA7Kpr4w9a3l4
bDWJ22wkXkdsgy2RQysiDrK7mbyxaksQGbGrWFsl2R+6IhHHUzL74psEMZAK1lgPRZsN92h/83uV
+skFOzKR79iIBlAB4/rb5HRevAP3npzZFrmmBJnM2UqoAV4U6cbw+GWJ/gWflhE8Ml1Z5daz+vBh
8AVODenVzkmETplzk/T1vYgxwTTDPN+2QcIi6ThmCyif7ugADGuSp3aW2+GurAXMwDAOrVtyMBew
Dllr+WkcjsrZaOS17roBh0unmOak2vss5FdpCQJ8rRQrY7ZIp9adJVtgiEFaR/i/J+u2HTqOAfTq
ywvTm7J8JwrNIS630vaMEnEOecmHSvqrDPrf4uD/SOvD6uDtUz4/5RG11B85gSM/g5d//ie/yoPK
/EfB4wAPr7RHQ9ymbvarPCjhMSMEoyMvaVnRZaH88C9Us/nPQmLm//MQpKFIQ+7xvwVCQ4h/nKU9
jMqF2jUdNvdvWM3v+xzsUh2taTJrPAmUCAlmel8E6aNEBi2ETdq4vBbb2M/Mo6jKx2D/cVnpfRFr
GccRS6HFc2g4M4suXZ83VfnJ0+xmffD7+I6Al8bQuZ6JSivuEa8Nn9Tkf78mJInc7EX+iTP9UGia
SBJjqwL/H0YCUChZ57IZ7tJPtInvK56/rsihs7I0c2m2ioPyUdhAAjU9yRVRgbmyWQJIkZNReAmV
PiwxaZnZJ9f12z306APywiwvC7Vc82DERKrGrWrAsrFqQnAZUTQuUZwq4qYG49FfPrCDwQ7qgBVr
3TAx664q4U7jHnu6dZcEeD83UO6rT0qcvz0xFJ6o+qjDmZ679Bzfvx1hy+a8synuWJzNr+KSxNRg
sOtPRvnD/cO4Q6nepTFtAjF5P4rIAOjJkM2gW07xaRJZIA4o9q0bm6rMx3fvTxdEgZ8OuIOjSx9W
iEWUWqR4D0zvbSmObS5mzQc9fPJR/WkU9Kr01Wj386offLxp1tkpvhrOa6USe7IqSXP17fgTRcrS
qHhTmuVN5+nYKGLpcKFa0M7B05GGQxHfxB2TBKFbbuoGDjmOd06cLXyUviOvdW775rzs7eopqI14
gvWQV2I/ViVViWzO6vpWjnzt65zghHxHPjoZSigC0/OJwiXBauzcxKoH0BEAy221vdfItTsU8EUN
DNsxMZ7Xgwhehyay/A0MoiLFEhl7TzpdqHdzbkVE7dlZc+2hbazANs2czKl7Ot8CZYvPmtTLFf+7
fPvrjvCi0penTUyL56DbwWwARsxY4GRT4rore4I54eGSuCrqllCGHs41oHixa0aT7E3QL97lX79f
qCihkyABpLd7+APapkccNRBiOpqGy2a7xlhuQQb9eJQ/fDD0juhF8XFaKIkPJhz6p2jkTJLWu6rj
1InR5JTaMqxiDkfPHw/122zKlGZioUOSR7eYxs77b5N84jai+gvVNanzF2fsQQLnlEOQpdZWdEMI
l7QvPh7yD1+PMvk66asg2ERn9H5Ig6hNspYZUghWpE6N/S6K3OmTZeJwFA4Iio2YQz1rUYuYB6NE
Vl5HliBxpi4NgV0eFNOCdUDYsfm7y8G9yiNC78OChMj2sBFdo4guQoOddix0eCJmCl4OuMmbvx/l
14aBrgWv3vIc36zjxZiTLoA/ewXn2lp1mLYgA5IE9tejIOqjn44aFH2yeTCxZaQwtbmkZT8NZCEU
hV4AfKnxVy2n5W5h+mW5sVGTsxM7VJnFFHKA0MM885q5vIpElm2MTk4vInuRXbPixCa3H1+XrX97
HdizkarCUrcMq39zNCAmtAdO3+B2ajLTGjOHrhxmudFtQbRF+TFgUn0PkoQqvfSrTK6ZaVqaMLbE
kJeVHaZgM5UpTHer7bY98kd3AyTVNYjVrbpsyzlycLfQD1riWLts+k5cxkARabGSw+2ok9e5ouhD
n62t5QacM5AJbRFnt/Kstqk31F2D9ASVEVoUi6hL2Gx4KQG84qS6pMaRE7UzO+QPT5Y13NjeqB6D
hge066aQAnkKtjnDA2UNRzWiWgrEbZ0NwMBqv96mQ9X8mEQ5YPAapAY3Ogx45uDDWenaIxIK0DiL
pgnSSlQD0adp+JC6lZ63AjZFvCayiD5oWom62zZumI1UHkRBQLAcQFx7tSWSk7kLBpimOevYYzou
wRgkfcC6zLDLIiWcw3DXRX5tnruzcr6rcjKqO8/sYHfE7aACCyM4gAL45iLH9bcJcshlJ5yk4B9U
oLWcexmGegktHZlzHc6feFjpUJT7MK8GwLTpONwSY9lka5XRIVrrfhp88uMG2o0b2bmusfHL2gTi
RP7EksMJEXPtlbn1bPESkBvh9vo7VaRw+GoUmf/kFD1+MYxZOHkt252uiZszXkZKXgB+SG687bsY
yHYJ+eNWsSWJ1m2D3fGo0GKgvWD3AbwGKFIElofZvK0NIA13FaQF+lhGJB5a3YSPxlSaRCl6svxW
BTkhliuqHE2wiYcBTLySpAGvq9yhyGnIbFDrSowgtnUcpsCjJGA46yTppz7eqc7oH8FamOUjVJGW
sChQ2uEuTjkaLIwkkOTG/2fvTJbjVrJs+y81LqShh2PwJoFoGGwkUiQlShOYWkcPuKPH178FZlUl
GVSSxhqXWQ7S8uYlAoDDm3P2XtsvSKdDse4Ye6OVdkW9eyFwwcjGzD64iUIdFJpG8I2+DWjWimo/
6dOJZJyHueN8Kswk9aGY+Kr75aaGPV+0JbzRo/AUeH1lFhJecmh2xT5X+XLNc7eyLwgxLPOnLuKi
u5913aIaUzD7IrsxKrDnhJs+UKKP/a0cmuy2xNzkHAlc5MFWYaGGYznH8NeycpDm3gMr6kRqzslB
z9q0Cf74JTRMnpnjZj/boJgA09VmBicrrZ30XBAAm8E26iWJ8Hhymh+t0ZYZyjrdLyrckIK6oFuG
d/JLmU0KiUeO2qfhukz0vH0rbW5mPIXVDjwxac4wSlA5Aqrweug2hV9iIEVauQE04rZbNZfqHjyR
S85B0QB2DKdBQK4Pl0DSXiD1a6PxDWBEA4FRXvmco9qrhBABtP2AUkcJbYY0Ex9LKQdag+iytKYI
GoVDMVEzqvFXbHnSeX6O/67MtpKjHtVwklgpWEn7WGbBBOnaGpN2bw/agmpUJY1HtVRksae/toGD
n/q3TnsOMijuvcyrg93kh1LkZwnShiX/TFg2GoBpnNKPA14OkvWazF0gHAZWJmUIhSNXxAcNtk6s
DoJhSfjUVCzFd3ojMDwCuh3Trmns8A52rElThyhREq6A732exKAkc+8kPTDLTlHta/I94HO55KsS
UO8auNA5JoQbslBWFgNuMEFDR+OyaC3DHNdIes8+M7rQ01BpC7//NS6aHAJnoHp/0eVrFYhcFcc8
zNMg4ytXsk/dNRDuvahRJukA6VLiZxVo2N2zyV9DQk2ayx+MqWbJ9pyRUKSskx5pqaINqkjVgmgX
e3TCa6iDmFZVZ/HrM3YthGHQtL3tJk+MUIUkxxhF4v10gD2myB6yXUJXaIUQqec3jXljFOYSw9Yd
6ecy1OQ1iakleDo+AnbTcXrL3/AnYFgTWUs5XYD8oi4Ec7M1ryY8LDcjHnwiPqzj0prAmwFyilue
FHU3iL/lQw1cLKYLjLe1U0CENxWVPE6q+NrTiEmnSs+dWsQ/DBHM/bbhJOFsHJJsoGINRvPDsPuA
gL4sye8cyt/9fkoHkGQdCcfgQzxjuMKZXtkHxIty4DSC4oiPpQyLfcCs8rkLOrPZmpm270go5gzZ
WAR1brSSHCVom7kWBMbF/96wdK72TDuFU4Vi4VtZU7nEwWapY6hSGKN2y0loExg9szWK4+WzQQ3P
QaCQEG6Y+t14wcfh0Q4GonjlZgGZcLo3IXguNpBf4FdKwmVoBNTdSZctNwlU6B4UImbnsho1VJqp
dpPfac03cs/P9OojQOWgYADBVXhYktlvLrrSDHD4tB3gvhJeT7HrdV8RWFgRFPjN5V/rt1arguZo
tdYIeJFUx3Eb+gBuoiGhex9lii72bT+5OPwdugOA9TVRSQQEFLl5heo9AFM/YCeNakKGWwZobtfn
oqhq+I8NzdRdbSujP4RUVEw6dSkk3DkLw+GyymuHNAgmnnSHqIFwbgBas/fNs0HcmsgIvHw8lpo1
eR+EpBF+7k0XBKXqYPrvRkVo0oeGlkBFbT2vtHkZtpjCWMOrqRU3nlSN/hGjLtZ/aC71HZTlHBKc
ZHWAB8XEnJ4trQUWb8wbG9Ymc4t1FoYqAbcgYf4kBjKECDAhDMuCBgshLnFowMCWc8qUOkJx2QDj
hEmkCNsiyDHVXnueFQ2rUdDZ4YgcIqVp4dEUZkFl7+TcpabTE14yVVDzqoKz/1mFgDhlaR4Wh/xM
r7eP2WjC4fSMHKCvInDgQO4Fc2iqOA3uKh/U0pZD8gomSkl3OIcYwHSfTmzK5sTwHmnA46pgpwul
UwJsdwPbFtobC+vWoc9JUaQcHdR/ZqZZEYk0kfeBZWjGJDNFfCEc1AKAz5GxbAyzqUPYQW14JQef
ToKiUKTINy1JoqelmN0npjU628VpPSI/i7xMdw1RDTzfQhmfyxIWCBKEwmKR8wqav6wNy0qONYiz
1Z26dKQBry1M5sHZ1ePk9NHgOfPnvh2Mj61Swt9SF/f/CF4akDm1FHQGgIRBuaWXk0LWpGgw/UEM
7n2NDdMf7qZkmoyDSWA8wuREzERhSk9rIGxZ9sUhp/tn6plNdZk3PbM8/FLBtAb4ej4HqouuyK2M
/FD7I34x8NBVG2EzE3nkFQn9UIh84T0wrKRaeUTEqbdTaj5kfUB6R8BSyv5z0na5R+YSrPFbtXPr
lqWjjxIPV79ptVUCLdbkcuyDsgCo0A4LDbuuDbCQ1UbPl+7ViXdX+Fn9wyVMJTsoGS9UmJhRTdol
Swe4yTP8YIf7dBI3QUVdZ+/LoQ0+eFXGGmjltMydPs3x4Be2Ol9S8po3NcqgO6IWVonCklffh26F
1RsdrY11IdbgYW2lyZqd3DX6RNOkg5QlKkKBPOX86pUO7E2VFnBvraREztT2dfOgoehBCS6WkuIh
GFLE50LTybP8BWKTRTKCRbIVHdvdmqx60zsM8q099LMZiSqxsm3RWkRgDoxJSOF+635uelOGEbu1
4gJpFqnpXktyPHrkAekDmTfzzetHqUfX1dMaDAcplPkcDvGzmQHElecnUdNjc4rkudwgFppLpAwZ
ii2zi+P5ksTg2N+nSUeyztzE7rINaBORipQv8/VidSD6QZcBocHDXuE2rEiDOoipRFPj+lAOrwvk
ItUnF0ovYc+c2Ij9kNBojnLI7K90OKthtwCpiW84apNaAtol7TYOrJavOAmS4M4CdHD0usoPtqJv
oCOT6/eZ4Ks4/DgXqWUeaI5K/2DEsYHJ2HBhm5d6hFP9+jM6LapQtls9HCGLFWUV3EDPH1GCnyCW
FSE9gg77veEv8VkcZkhxvTIz7wt37u9ev+BpwejxghgbASWaPmLVk+rAMGeBmc8E002FWfxcDNSV
HDrYJ9dLZ71RI/jLtXDQo6oP8DXSJTkpTsG/HzpEEZBDtenuiF0We2Qd8ggNq3rj2P7y0I5HDJOG
58OpFGhrnj/HsIrT1iuRHsWieQjTfL6aRarfeHYvL4JU0H3sE61dn2D9508qK5kKS+UPcA3KpM/+
lJmdXOuyGY+vv6G/XSWwcYat34wfnNZvECxwtOGQA3S3GM4QTcLBM6u3fEuPwvLnH+f69ympYLC1
Pcztz28G22Eeei0GwvUl1buWAjKWb/Id6shvtWdEojdbdU1czWLf5xPBcrcZRzkCoxByw97B9G4j
WfWUD8DcmoNjYsk8IJ6knMLt+5+IsDCL4+YCzu6cPHcnbAx8JOtzD7pPTkOKUWvUwRvdlL89dtAq
FtSTlS1xWgW0hnCwuwblnt9yDGFf2xByODeNeAv68OKrcKhHM0ppstFwC0/rSzmkJqU7SbCV33V7
0tppMadKoIZzR1W/9xOkQIetH6MYLQgTD9Hzt4zsjcKVB+qBApLeLYXRRoTufdagjN94SesX9mw8
MX/BL/bg8SOZpuD9/ErgkgiHMIlrZvBiB5/r8chqln0k94YWvk+oUdeH5ns/+3XSXL24VKZp4Xir
VP7JF4mYprdbQfMgLZuY3DByhGx4z/+8yv+1zv+Dj+rJp7j93n3/ryb5Byw1/+8/rurle/kjVf3v
p83zx3/pf5rn7Fh536hNHBwBq6nkn81zx/zHSjah88KgQIO3Zhn/d/PcouWOHcSkeU5RFEsWP+K/
CHyG7f9D0BgBXUNtGdcvRfJ35By//NY49TEsHAw8rsO1no8PM8g8Q3LOoQkDUlni/rqk15zdKJ/9
1+bJo7n+51D/9/4afrJDA30VENBCAFZ56qHLhyAc2qJBGxQOMWx8LahaSDJEfnIyHy4ckbM8vX7J
F3MWdAT8JjScMbnxBk6Gv5cLAKM2dVgOU912QGG1I5brLYDMiz0KV6Hri03JXomGj2bUJx9ZETic
Cz0iQBIZQudmUfEjNlFeTyRCJdB8eRVH3tfv7C8vTkDPWBUUcHgYDs9f3JrOGnhdANC8n8HjuHMJ
fz1ZYJ91Qf+W8uFvNwgMQWAXDnmIp86oLHaUZedEDA5t1SAuDL1fbj2qM2UMzXmfQpp4472t7+Xp
XEkna+3Skuf92E47RTMxIE20pjWBtyNqvXYmlCJuLvre+9xmXnhZVv5Fotp/zmL/ltR0OljWiwq6
wBa7MQxRL7aaHcBCf+VbEwSMPLn0p6gt6uKduxcK3HjiEOOC7ODDPyXlDKopjcUsAHnhuPyQkvd3
hRjtx/tGBxeha4/0jmUtsG33ZNxPM3agRhMA0XiWvocDMuN38utja/Xl2bsvxaLGBw2jyXt5P60L
GC5DZLbJZA64uShrjv8pAucHkiP65Y13dLqIcmOcBniE+OXorJlrV/vJpzZS2SpJuV0otQusJeEc
f0maof+iVSavSoxfbE8yDquv3+Pp+H+8agj6B3yX7+N2fH5ViSBPrf7fTWH53Q0VpOkiE2F16TSN
RvNXmd4b4//lUBQChQxHH2r6TPHrP39ym1MmlDBLjCZEX4hdiGDgjHLjdHj9tv5+FShRK7MXAd76
sJ9cJfVcY2JfsGwcu7GpWVpyS9crfv/DA3ZFnx9Eu8NaZz+/SlwQPLCY7bIZNf2/OgfaEJNCcm6n
gfqTILJ4oyX6cu4QKJkAebG04nwXJ89uRu1b1o1aqEMvZzzlYSMwVtDE6x+a0vqYCd3Bd7feUJic
zscMEdr/tOCRupksBCdfHPY5u9QVBQnRzaT59l69r7GonYH26u/f+drWOYqDHBI0TnScUZ4/UEUC
Q0/YEFlEwmmvxkVmh6pS2XuHIHhD9o3rOW61952yeRcDV5Nrlc4mn1PsC0ZpTKiTO+v2nTezzlKo
QBjlrNBheHIzJA6kJCPmzoZqcU1ZMxSs0Djb3nmVkI0HFnVUIAgFA/PkA+aMgcXJZZCHKiOObcAr
0NIj3b5+lRdjYD0nwlwDecNOiqf3/MXMYEwGIUpejCuMc50vC9mT7oQDtM32r1/qxaf7eKnQxbcN
vxD55fNLmZNMZ0wH7kZ7CSSwuaQ2faSmHLzV7l8n1Gcr8eoJ5xS8zrWALU5FLXoQhJXZS7DpG+z5
zOlzF5ylbkmmkx3MdME7e85xJ6kA+4yBIbQn/S4T07vvFyEkXxbmbGoXL5FT2gK8kJJglk3DJM9x
doUmyOey+a+jzL/dBLx8h0hDgMohKcUeDRHh+YM1Yqx8Ggnoppjqao84nBCMfunPpNPYd+99h7Qm
ffSqVAFXH+3J9OtjhlO6nMDoDEvzMSDW66zOyTx791VcgIIuNgELD71/8oHNlfTJkqDPkIlK7urc
QSrfj8nu9auA+TsZKNQfAtS33BGCJAisJyPSSzOa3BTYI8IhSRQrWL+IChgT9SsQwFi+Gm2aoTbD
X0h8U5c2sQ9KTwPUJzU5T6pbH9wE/tmJnhsdfsOoN9qeDAsFCRbPS5q7y6/AG4jLA7ub699xXNSo
KcinQ2GTtqa+xbM4BPuY1ZhzfKYmUrcsaYG5BUC14FprEwcz2HkbDgHE4tkaZo+Oap3kbviBSVrO
4oirJUxvVvX6sB9bIUmHYj1Tw403xTisMv6xu1uqqrdugiClLEFXt8d51RA2SHPCm4PDDOU6uaBN
1nwmzto8YNvIy0hxd83H2A2N4Guix7m4MqknLRv4UWuI0kBPITLnusO+nYZWdb2EXj0fp3Ze8hsj
pumxt1pjmi7Zb88l3fKgR/tQ4eoNDwNM6Ykur2XHrKn52oruJjv1PtXthGwhaYH8RM6CGeEmLz2d
bgmDUTcZ6X00iNOFOdFrEPpv8pbNFeVlgfO491q7erDxlZnndeflzj2ojgSfYzPptPiOncNPdo2o
HGezSCdJqLZ7fbntKqE6UmaHoGR3W9cBZtZRfsuzUcgo1TB6t+VkpfeoH4zlKKhaET6F9yOJtK3r
9DqYE/9eJHYxn5FJSJ7HoAPnz9IOJJoXTrOEkny9muSQcZi13sJnStbouD65QQ0Q1FEZ0B3Y+nVe
kARR8tdvEmOgr2mgYkF5UnrYm5LCn2Cb9GXRfcgT0w/PK+zT16gDHf9uJgJ2PuIwQavHZFaOYblD
aoBRFb8Poox+O05tYvwQOL9cJ1occ2o/6Azu+wXAbNAzjZEN+ldazstRO7OII8gVWN4qAgAH4FFr
wPlip5Sd9xOpJPq26QhJ/DFrr3GcqKpMoUMUDk1HYHvuhwb23TauTTp6ValkMOykIqoHcgo5jsOv
0KnN7hJBUdH+7hX4OEQ4OalAcu/OjvXBJO8yOW8bmUy7QfuWOuNHtD9zU1TeIQ6D9FqUpvpjtH6L
2aLGUEemToj0gbQazJvXyjIsGj5D6zjDzyWLM95qj/bGOIbT4g8/zLG0qwOORcI27ZCu68agwenD
TEWFtA3ByHsbbRJQFunKN6ajHtIiiGjAKnkzFQ6ddQs0e3g1ddjrDoks61+Cj2o4JBiozZ+0nMl5
wc9eXXQLtqXLYsK5vgcaMYijk2BS3c18POOW3tiAhcmR8mLCtFd8EkXtE4JM+dneofNT9o4Eczlt
lwSy/SYOYyqWqBkHsnky3w13CgoVGDN8A2hE6GP0eLGIxN4Yc7iwJalj/+OUj9bnmYTKgXxoQ7k7
l7ArrDIB6I6dQHZZn3U2db2oc3A3R1gpVRyJbJA5/qEg/71guGIDnBQoKxocjtaZ14/V+BWNmmqP
CSee8Cyl1eBcNG0p3esep5H/pa77Pv00mmHVHH1B6tDBrkcavostC2+Phzf8gkkwvTKb0JA7G5nJ
b9PqW0mIsJr5NDsXUEAeN3WzQxQjilulRcHRyayt9QX143d3COGOl3md3GE2KGh+6YCEnZzP/wPJ
1vCWekuk81kgaZVHVgsBijRPDvxnY55Y3rZqE1iMIV/jQx0YSJ1w0ZY3ba8rUgWmwviQg0oju4xj
ARndgqAihzwGZ1NhQVs1g+SgIe1orMjG660Pcoq9lpBPkTUf59g2E94f4i6cgNoro9QxhNg1Xkbw
TVdN9Odcq1E6qqdMxw+SXQ1H95qsrUsH1LL+YI1hesQ8uuaPWR7auzmw0+prJ3vinKt+Cb8i4/Ld
yBZi9P8oNdPkRTdddRdBi/mMUBnwyYROidK49BXZCYT7oJY5X8bVnylHk/x1FvHZJLed7Imda/fd
vDeHwVq2AE+CIWpa+gUb61F5J826W85pWXTWHn25SaxdD4ngnBBakurIPfPKnZhbJzsqk2gqVHhF
Zt93ndbwXwJXhueoGrFNT2PJ8XeiKMQexZ9DBVONws0ut5vgB9OaMq/8OkDLKEnvRJOyCgebNMZ3
nwS1G3wbsgKa/GSUJkk3vUR0yJtEgGgm5M1tmnnhTkbZ0+AHGp8ScwBHYtmF2pUP86OkcfUEAIF/
lDouj7JH41ECKadVDrk8SiMbmBy/60fBpEua5RgxoBBSzqumchpa5JXDo9SyHnNP7jvWgG/prMfb
DJ9vF5WGz6dYFNr42BgxUX/2o4izKALZbO1sCLPzIrcNvZ1DI0X0+SgADZJB2RjhJ2gZlBqzP2SA
IBftHqWj7aoiFY1qhyh7FJfmj0JT/Sg6HR8FqGGDVG9nPwpTCVhApJraA+dVMAbIVcCaIGM1yQlg
Rh78L6KrkuqIQxDRK7iDktQEJEl+FKxdYqp+Mw3jdm0ea9toxL5ee8odXm4R+WunOViGykY0uDag
W1kgpXQeG9MlTls6vQ3x0slj65pvYFVUwShJV01FiXHmsdUdPLa928cWOJX/+sF+bIwvBKBWG9on
NMzHtXeeBOjRNsboUNZqh4r2OkYMZW/yEltipBcWA8KaM9rxqNaq7zO5Z0QUrv36QYS0Keq1i69N
nSWRhbqR8KS1zx88tvyd1lrI3XqUAnikqkcUSSQJaj0NCXvXqAASCcHJsbqWMWqij3NSNCFIM1F2
DqD+YRgvVEVHeQcXhzy2wKzq5CrPiwncixqz6dZeSrLnavTv2QcX+dxwyN0um3BjrhyLEoGRdUFm
dphfNOwlursqC22CtWUKNePcJ7JgDW1OWhdEaO3FCML2iA8Bl9RE+nby0nbm1PupR7YKrK+2CuQ2
1Cyk/mbAcUY4R2M4bvONbYsNS2hpUTxnakTU7Bplf5ayILaHAbWZd5ZKgxS9pijjDs9t4IEhrXoS
X/yaWLQInNnyoIxZ9ue6ELieqlJbVIWJLrsRfarCbdqHVoG/n8yYPW1/AKYLVJl6S+FHN+RoatJZ
AF3aPH7FI9jxZrzzroWHQxJYV9yYBgpbXAbe8gUBB6mUmUTQupUwRD4hXUal0+YOgX3MUJcyRuIZ
yRnOSORIvO6ohdtVotLF4fDQS9t5IMGO9G5lhyhFyEAkxTxEHNrth3TuJFHiISwa5NMb8AH+L2r9
PkKxacY4PZuOuk4wECA74pc3TIAsjRuDDOEPpqbFypCvYn5ePVMiH6gpyB0RZNlDbCaIqA3UODNp
0GwSN06b0uEt8aF+1yzqqF+UgVFtsDFNR4hgxy8qE+7CNGyP1aaxGv8O7kxR7JAJ4JK3C9BLuIHL
VR+3SD3sZlvo4WwmaY+8Q/Ky7zwAETiLB8Pr9mz7gmvflHhgHCKHZEQaYvZg26nOIvTHSPwEirIz
v2rimavTnNmofhKfQIYZ5ZaoEJJBwOMQjJMg/v1ddDZyf4ko3GbIZEjSe2Q6/C9O0H2GsZD8rHNN
yRRRemiidvPGP5WYmy9+mvlnAPXZSwHWWL05FgT6SJL+ejkHmm/V08CTWG86JFVlRhEU/UrQwAXk
OPR9NLrgYqlIl9/ZEr3ybiq85HpCUt/ch6lWfjQlQctQwjYdbBXswT05fwS0aBhD/t7MlxJ1XeWN
PdTRygYXaStWPZIol5u+ymSHPj1wLwNjkPI8WROBUe0H5n0jbAAByHaGj4tyneup7U2HaCLX+JRm
YWLsfHPw92HS9wSiDW6/6byZFFxoWeiMCFG9Hoh5ndhi53iyWttXS+T2CXrq0kKlti4HcXyw3T6b
jphs+vKGmsf4WxLl/adAi+ZtSwNtww4aj02+ozVV3yew6qvl3NUT/IV4mNcIV+l1HIODuVpIIWk0
1ggy7UhAaS8CZpvwqzHj8rrJTUMu/MQk7+c90A4zv3eqkgCTTWPPSL3JwyXb8GNSGQVfpdGgAVAR
GyD+SWDGwedST8v9iIit2xVF5Q37nqAMwgRhIzzINhvuXI6COhKcQp2ttRDqzVDKZsJbOtzx+9kg
MxDRdLIGWy4cQ/haUwad2fsJuXfIYZPfWhmtu0G3upDV2/a/MtWRQVKHrDqMUwNYZGMo3B/IJddE
W5VXF54f4xogek10ERpsH9aVbtkBL6VNsihS389DxuzNZFuY5SEMiv4sq1As7lQxmR8q1ylI4zEa
UsBJkS1/yT6uw0Mgkvyh8QjW2XYdsKi8cVMn8u0lfCCf3GiIhPDHmJOX73jND5ghZEQWJU2ybzzb
2drlxoiJPwH7A7Rp6v37pNEhwckDTdCNoQKgVrFTDsNeYrN1L8qg9+4gEfbQvtgKAuMZqCaENwbl
jOyiClDkbv0gN9ydPbTmgYKs+mnNnsvcRmg7HvauB8DgolEbdhSb2JDXnSubSKuGk8LQTt6ZB+/D
3yj2m+0G0NByh32sh5MVon+tYWI8iNnzr6qZPxKptGOpSEd/+Dym2mz5OEzl7Rhx7B0on+JsQzhl
k7MaUEMjVUWTpq10JouDahscaX4xVD9L0vuY+ejSTht4WaMV9dgWzuHkIgCfkzBoIjagJfLuvu6/
I4bQ6eXo1UTCZrMI9IH2Zxxv2Gr0nzS8lpplWkwfIIiU4c6uIb2wyKvpE7RiKz8s1QC5eBwMIz1Q
9gOZzO42aBiGo38WBCOkpGGg8Izdz7TUB1J54boCWfWDy4HgqodKr3ydFCE2fkmvtO+M2i9hvyHo
wzow+everSCfKS37adoGi5F9Zss3swFNWEMjHXt8/Ao/BkJft0K06nUW0JdchH1A4rCrfwa1HFvs
OgQgk6xq5cVhYq0m5UgUTIf1RNb3zkAuLbeFzExgcH1afIOelYWbdnYxuCzmUtwbSiwfYwzFv3Wp
Fr7yKdXd+dgMwy/GpXTIeOKo+WeZ80qh1oTidR5DlLE2fbckK7tCW8UZ0omuOgDNZOXEQExcG6de
0/xWlu6Sbyony9VOm93yY1Ip805P1Op1EYN3OebGor86yPHZNA2pFnrjLPlsxFfGLCa7vE3m3uX7
wpCYHcaGLUkPAkvM9jZXC7l1RM8l+ieFg6z8Zmb+YEVSQ2Y8tLKhTLVRINO6u5xtHICxZrR946EA
U5nc0lQMiIKPmyXnO008s2g/FU7hhZHnTzRcYJ+lzZWI/fHPOOXGHM1klTJP2zGn5YBEtCgN/PQy
X0T821ND+YfNbf+1GcLE/oKzoy/+ZBO77z2SLKB46KBs6zi3TVbfJolsSOArRJeg86RZTRVAZV86
2X2qciDsHCI6RLgeQ4McMDa7mYGUM/QSfEQ4EXjO39rSulSV/ljV7h/Ou/k2aYJfaEinrxmxRLtS
yPDgg3tq1y2n0VgHGEMdLMDRdn9KyErJxX/+Kwgz0QaBy0ObGtdQ7Jx259mP8NwGhWWUGW1H9Jnw
IFkAA+V3t6P38T9FPcVac/zjgF7hxpDQxAYaRVn/Mewd65aTmUVuWZ+wPZ1H0V43YT2xxqAwv3+9
lvqikrpKDynWuqaFuw/l2fMSdBUOHiPTh3bO08ZfBtpmgq6xbU102K9f6rSNwMGQvgs9JLQEBEWE
p0XbCeDRAkN+YxlpfiVZBrduN0/vbHlzFVoiq+SJtgjimJO+SOt7bgcLimBdN9DnHIKqS4QtzhtX
eZRZPG1VcBlA3484CBqN9mmAVSs77dpdS0DvaBTxXuesOpsYAJvaBW0+f0g7V3wYA5MzRS5xkOHE
k39gt7D1ef2p/u0Fouml4L42PN1Ts/ngxa5lGLxANsp9NHZBGBlmC3NOGf+nvPpvAgnyvydP/aXy
6vuv7/J7+/O7fqa8+hfV2Fs1VPA6WDmRSnkIrf9beeU68I7R5EAlQauDrJj39z/KK+sf/H9h4kLe
BsGPwuqJ8sr7B729x44oCqx1LL9HeXX66TmEqNrrT0AZRvX8lFAvmrgXFuVDbC7FdFwEa5crwe8+
eSh/0Vytc8XTb4K/z80gCRUIvNZ7fj6XCNie1tRmFcYGdYGn537ohy+9N+3qEIqSdtv5nTMKl1qh
Ly7PG+ksaJbnF5wAHq0LL3HUNEo/Jhz/2U2Oxjv7uXzddAFXwSZBCbBlTuatLJflOGcziZVm0nJw
aHFdYl18p5KAq7C6MwWvCTsokZzn95IZuSgsjQsjL4GWLyA1O6JJcze9xNZ2N2XZz34q3sq5WR/Q
szcGqID+GfdHMRXE7jpunogy5kXKbsRdGbk+obNW73f7AIfvjuMqrgCT3drrI+R0skKMSnOfK4G4
RyJ3qiYI5tmMBUbUyHCChwA+MuWnmRK2zLs3rrT+8ud3BjDY89CPAfJFW31yZzGmVTuDJh9BjprO
5zX+1GZX8b+4CiJbVJOIlFlFTxq4Qz5SoBZ9B8A7Ufl5Nis4ml2o2umNC734tDAHIDNhM8PLYn07
GemZGw5yScKOQiUM1X7M80NIrTQScersG6O2/7Rd9161FW9rVSFREljl71CZno8OKivQ0/qip+3u
Vjvfraa9dl1jX4GVfOc3RkIXH5ggRg5VF3Clk9G/Bu/0YGodUnpRmNS1cI6EdpVvXOXkKTL4mKEY
60gZ0cVhRHx+Q9rLk1oQJhNBa/3keR2QMDlcNiOWvMo8hsR3vPHaTr6v9YJo4eGeB5Du0bWczIge
pqtmmpqCE/V84SR4umlCBef45uqjypPi7PXP62+XY/uzeiL4uNhtPb8/1Y406HqrAHjpezTEVwPp
ZkgUFqNiMDjtuQX0htevuf7NJx8at7hqJZjZSc2hIX8qV4P0mMFFTPMoGH3j2Ljhba689t03tsZI
YQfgIaKHOH1xmBkUrjvAgsE0tkdplu6xL7psl8TK2k2jo994b3+7qXV6YlvlMFhO35sr1kmfLPCI
jz7dU/QCdxhK439xV2K9CDoeEki9VQ7zZPYFMZfOjSWyaCI/ewPeuNiCxZwpzpQE63a5tXv3q2Id
Yyjyvoh8Pb2rwDX6hU+aIGhStSOmznxXWM07t/kMCF4Rmwz+s+4GxMmYp/9UDAB+qFk0qb/tBgqS
ed/W+9fv5WQlWa+CJhPpHZskK8T+8/zZdVRJIGjjIxc6gdLNf921Eih857ypKfzbpQj4AelD3i9j
/fRStiWDZQyKaKJeg9HVnW7ppUCSBSX5/f13xZND0MLXhID/5APul6EvkB4UUezLu6aPp4shtXsa
ZWP/7rHg4IpdVXCwbzgAndxUbFpd2sukZH2UlIcGvzci+D7B/+KGmNs9VhEETtzW89eUOHUwdi31
PJ+T8NVimIv1we5VLD+YVfi+KDgeGGMCEwMZdwwNQHYniyQSNSWoLZQQuDkA8XUNV2YtxRtHv5dz
A3tBC7Undj3A8qeq4BKogYd6poxG3ehd1i5f3bkI3hjef70IHxK7aO4K09Dz55YOVpbEFhehnQEX
utLuR9mp8Y1chb+MbMhu/7rKydsB452n9IcouxEOciaaYu3j05It7DG4fe/IRnuGeFAg3mbEnUbE
eqMxzWpYXb+jTUWLpRDEKjSLL4XojTfe0Mvbcn2LCY7OiM+hawVSPp1XwzzP7dGlYCe8zL3Ig6C6
7EaZfucs8U5uHUOOpv26NtkroQi54PNLjbFt1HPNpWrm1Z2nZ4MEJQAfrz+8l+u6iz6QedtBiY5P
52Q00AUdC1EFdNVlI4crm4b5QyFz0V0MAq0gjmajEG+MwJfX5BACN5PtBBJ4ZoqTO+NwBfkAa3kD
C4x0e1NvkdwQXNBSXHUdACqv3+NjxeT5RgIXBBUV3EnC4jxycsGat2MltSoiVD5xGwVOE8qDHzat
3HThLD4box/mB5/5EALS0LXzbs4a86vdNu1DBxTPj+KMjmLUVDAlNj4doI8uhHOD4iHqkAP4ltbY
967hXyyuI7+9/utfDjlAYmyW16MvNLtTAJfOWikth+VohDmFZX4Z2oZDwQK6A4aO98Z4+NvV0Iyi
M17PNjyy5++m1QVt2oZ93pgFqEDK3LPvtas6HWlBofONq/1lJKCYNlEPh3gh2M0+vxrwgSztS9Y/
16HDM4HkQdEykMVGwEiFUnFoan3z+uNc/+TJWEDFR0wpkwWGj9NQT3qjS2LkfhG1oblPe//3vJjQ
uMxkmxJJv3Hd8Y3p6W/3uIp9bewrbMdOrWkImtvWUCyH6ThROpTOl3DCK1OktPIK5BCv395f3h8P
k0oRsEsAry8stMXgBIZ2S7DdFNMx5LfNnTGr/AhywnmDfPi3a63LIa52qiWc8Z+/PRSWSEBHRIqe
aKdd4tfGBVQmRC1QpHav39Zf3tpq2+LprYntjzW1p/MuIhXpixgFyxI2YHdUHtzbojV3NdZCmolV
toO+Kd9Yw16+OXLk0AFTu/bQepxWlWth9/+fvTPpkhNZs+1fqfXm3Gf0MCx3vA8Pjz4UmrCikegx
wOh//dso361KReaSVta4hhoocMCw5vvO2WdOiJVaD45SZzUX4cYWg37wk3TBOlvW9p/eJFnSy6Z9
ORiD2/s0TWmGFtWxxxatG0Z4Jb1MYAEnwPnzeBDHNMzGG82o7eDXV/3rW4Qlit0dCh6kHGF/+gaV
Rb/JRf24bmga7qBgQS7K6mKdt/Cyf32ppWbx87fH/IXogqhWOKYAdH8eMGZKQ7YvQSilRoneeJ6s
4qam3QhRv5zLp3zO8vtM1XMMyLdDf/jrq/91DFFuYLwKbnapEn260TxhxU2qbAHvNO1Z5oW9ri0q
l5S3B5hPdp4+hDY0nN9c9i/7LSwz2GZtvn+S5ph5fr7pDMA7SQ4pqx0Y+sPoRfkVAUHebx7t312F
ORShNWY5EljMn68y97MxiTrhfF7YVeBmDRGTEYEQv36EfxkrFL74EJYnuBBbPltfF7lGr5PnsNab
Kd4sG7KVPhGuk5Dr9D+5FDUVzooOmXSfF6J87pq2QCTBDdHUNRyEFRaxNBuRav/QP0aJjbsCPLnM
ZUwvn11qhZ7QRTVIbRgrDRWpYLYJSDqT/7Cm/Md1cO4sw3/xVn0aCYOhuhTRIwcjNcCQEWGcf3U8
DZnUr9/SXwb6cj+UTji2MCv/AJ3/ebKMNCK+7AilqV8bCWEoXthDeaj8Bi0rTIVRaoba4nep/vlI
5yhLJWVxbVIH+rQ5zszUTp1yKtYYT1DbhVr6iuYeDOKvb+9vhjqXIbSRQx+WkM9Wq4iAtsZ1BvLv
0MbZlHkJaqAxVVa7X1/nR+nnp+mK57iEwuHTwZ/k/uV+3Azl8sz7sppV5E0bADMPedxImEb5QQqS
ZBKKN3DVVtgcu53rl8ZvPoK/u9U//QL304jx81G5naNzIOw0p0dp65TPnTXbd7++099d5tO87Khk
nBQf17o3x/GMuubRLGT/m5LU319kmT4WGDy7/59nKKPvSUoLl73WFGXN1hNIVlDO4X/69c383ein
+IAhCeEH2K9PNwPjt8+62iDIN62d1WCN+h1674GqFDs+ayXdOrzS4/J3h4y/vT0kAUyK7PaoOP98
exNOSV9ILmvNSdkh1luyO6LO/M329e9mYLgiCySZ5go9758vA8JUo2LJ/i4Uto92arK2k4spcGUN
JkqzXz/Kv94TH/OSiLBU0JklPy0qRtJZ/WBzT1o1QGmTMYp1M8Hi8o+/aK7DJpJDPCRj1smfbwqn
iN5ZkgkLvC28NEXi9c7GovOb/dxfnx0nd6z/gjnRgMH06TIuOofKsKKekQC+JJ3VFPQxcEFPl8Vv
7mgZzD9PHWypDEbfQqNAAvHpySHh7zWHo+Q6Hopwm0qt3lXNVFxiR5d7QtLUb2y7n0UDC5OCa5HX
yQ5uKfF9mntTu7InQ+swaQKVSi9VntvyNafIAETT9Bt02HYlnku39eUmq9zceHLTqXMP7Bm06v7X
w+Yvz3nRffywfFMqoRny6Tk3pZHGlUQxnLm1tk1clHiCYsZtvJhlfn0phsmnJ+3xuSFNWEgHrKuY
b38eOyHqybANE3edy1JjppxKrfcv7mRZ6ktpViLNA4gPdeeQs0aY3LDm5DvPl6aPvXZnsXSk65wy
7ENNAFPymk6qKYOkiKQivUva1zknrTubzqJ9zEZsUrDDBx1FG46uL1aKOPc01oUPxKwx4SwYzVhH
jxrr04/uSDLgretntnvmxgC/1gI1GyVkCoIBS8Gr8UejG64TSbnvLoTf3KbrthvD8KkQub9XRYwR
dRWlWRK+WX7eOcWGVcobqpWYkXTGK0Pi0yP2Qncr8y00poJEMniCRXk7xRAl67WMND1HiEa4KhU4
ZK8KhncWMQi6Vif4azXkkWme8TSGOBVnAMQdPqJJc6+KPgujfOP7WDsTuIPk60VYgeYu/RhtLRyP
cODycE0A3TS+k95TJFT44hpoQlqOfQIRRUGNJZd3LtJnEzqKVa/GZAqdO7eXvn8AQl3aN7IbfHdb
T46pDi0v2Fi3k/T1jYNpQ3DrVokoc5B+Wu9ApDn+dUZ+l78ekGBWV2GG2eUC8zXXHhHTGeoU9m3T
P3iTNG2i1nRx7KO4tFcagQflN2KTpm+p7DRwVh3uE5S9iYOcDOL1fEYnnzYHoymH7hBFEkI2bh/L
/eJDcCQwoh8cb012VvRhsanyEvyCC1szrdH9nswBG3MUUAyMk2fNikMDzbQLO6u3rGZ6L8nuIMIP
8nycfuVry8IgJF0ovMf76TlHgNWeu1WZMRovi60w3ZiAyJ3XsYlFjgkCNjDJDRO0zmiTlcoj1Cxu
RnGHPZUgQii5yrmUmVGTNjjXgvsZSv97A4+KKO1cDSvk6kW0NzsRA1asKzfeDJmLVC6SAjokB1LS
jvBMjg9m14Q6kaiWXQQGQabNtzoJxYtJmuli0VnU7LNRtSwEdVLW6JLK4UpMi5eDcp6Ynxutr9FT
whMm7iUc3BbSOZuXld5kyReDUDaMrApq8UrZIap+LJpth5I7ktEGJKJgbAM5NINYjOa73hcIMm1/
Bofr0x6D8+lDk2AcyvSiQDy8C0NlCRrbaTZ3Q6aND35Yes3BFt2gNjEyLnJULSUtTGCl7QRFXtX2
tqyE8S0ilTcNPAwO/W7mIG6vMICMwzYcsvaFqGXTOmOi5cIAasGLIwQhRrbEGiE3BLrrD9VgxX0g
LekPR7eyOXM1MYHJRy+cxLS1hjJ6H2BOaxucOyZxT7A2vrpzarePCZth4ikjDak/ci12QRSA63tV
SjGdUZMiVa8HdMTUXknDw3bYYz65rqQI1ba0M5T2eeHFIui1viCUmAQ9cx2FrQcvte4iax0lqfkw
I9uMn2eSBHkZaZoiP09K+utpq1uPTPzxc+WP4R0WdSPblMoBP6qVJIDtSbQR835gzvwOxq99sXs0
4Ciu/fQF4FFSnCYxQKsOVe1gQsSrpgWiy4pvwgj1x7inUY0i32oHOMBGr+0ootfRehhD6ZDh2yfi
diTiUj0X1STuBOmoF7y7FI8GzbfmE/NQeYHj2eUHrUCSuLdD7CZrakH1fdX2Wb6WheZ976fQl4ep
Hbt6h/PPSK6qWBcvWizsaEeUTK7tUAZF38xB13GveMoHfevX8LnbErbyKmbH6G31pE7Tq6gcfP1o
DcJ+dmKhkGp3lvEFtWSNvD7y8EfysY9ecpwi4Z30aSrmq6qLyzJQtsy0jTdEJKAhSB/6tY/Jzhnw
wijzpiAkTUcDq4oe+8Nseag+h6F7C2nn12dVSBfLSRfDamUuWchHbjGB6NFwJwC/bIaviLDFV88J
o+wRyVOmn3KlOdZ+IiAPWntkm/BUO7011nqXwVllLumNbeGpyohWUzg7ehBpC+NamWMRfcn1MXur
+tp4dnKAz5gNtQIxhJnrzA0Ja0CzGbuhr6nHmFF9hzlVFQ/kTzf+c5RVSbRzcz5XHIkcRVaFNI07
08C5tDbS0EpPeuibRA3ETdGshUAlH7i1jdWv8bIuDMpGpuUlKvsqfyaG2TR2mY//8woDXNg9EsgD
ynqoKlbJLO6XPFPahB4DMW3aNaTvIV61faqJXTMxyl+0vIvJIW/77mhp0TgcrJmXt/G9RKgNspws
XPm+nLJ9WaC2/t7Q7Z84M/XF6xC77rfad7zmfbHAIoBCQG5vEk0CPq8QubNJqArHfmLayM1m1YW5
8G+ZraDTy8KMRkjdHPiIF2gxEK+6sUXmjnu1CZ+N2qmTew2Ios5g95wpSMToIWinz9/f4X6p4nuY
da110CVRgfO68DoLi2TvlsUDeaSSlE1FpCOjZE4TeW5gFWfYnRs/30eR5SOsm9EFh6uE80zzXGot
wcdrv51R3K8yQNlA/n26+q92G6noDrdRod7NkcjhvZ2EsX1dA5v+ZkEmY7EXfmsfE2Qb4MCBQ0GQ
dnot2RBNaiNYcUhURjHgeDzhdSnHpH5iZ1QzjKGS9y6E9Fy3HqxsEvqlKaglPjtdpqL7kSfd7QgI
HPJLY821vqW9GPe7NJrMeO2ZXf48OIY13cEnLrWA20/rN7qtLeGA2WR1BzsxYIsTnzMPawn1F2zu
5Jq4vZJJfali7CNrQ08xJwIamk+pmAdvX4J8w2+q+2W9TlWvY8XMctHvm6k3MKR4iV5dFF5MpqBq
4J2vldXyYa5igYsL8TumjZ0e19Gw1UAC2FeWkZCzzbky18+EAZcEIhLkibOgF6mxRYaSko4QzcZ4
EyktM55AdWvXddNJPAW0c9t3SB79cG1Fk6Ta4maWru5jUPH4m9RgtNtWcyv9xi3T1NuJ1vJftVYI
9QSeeCjRyBH4kOPX1jp7s4TGl5jIUmlBFA6dSchVO8SeeK2iadC+1DIimVifiunxx2b6f/GH/2fJ
0vu//8YL/kWDy9IhG6n+LMBd/sP/Jx9a/0JeYC4lVVg1f+gM/iAfor9F44j4lebzwqRd1Jt/0t+a
HMY41C7sN05YnJH+TT7UjX/RgkSl7lPX5MSCVPHfP+3mjzOk+vTvP9MIfzDQ/nTUpPPCcRapCn1N
fh+10p8PQE2tDJGA4F1VUdc4K6HZ056m5XxH80LcmcQXsLPpbH1j6XX/Lkq21SGT3b1RKrvdpKAN
DrIsXzB5jSSTRM0S34JtLeipg0rqGA67z6EHpECCaBFD8o7dc6mD5V7PHlXZla2i7mGw7fCJFSWJ
Vz2pnV+xpRVXkum/C0riTLWuaOaAltR49jmjz0FahdUZ8P38ZYpd677LM8vlxCA5esWPUCHkM15f
yZKSV3a3EjXR2IJQRIxdJOpwngufE1uW76PfOL9L2vpRhv35gVKbNWl/gqdEVv25TxD78NfyYoL+
Zuf6AzJFtP5QB1LaIoN3Kyelf7TZYiGerVkhix/gtNXsiu5I+syep8wfyPXJ5/0ctpW+KkLOesTB
J/cwzcchkKXVH0lrsc19BvPqn9UdGAw29gQqsBSHdPS3y9H8T7ov4PBRXk8cecxyhJbg2+GuNPDb
ObhzNnWa/A4G+6Pi/+lh/XTBT1U9E8drjITA5kTrAbMTl6LAhaEkOxzrdrLwAbu4F6zROwqcR1pc
XpEOcp3nBvXh6dkI+43CV8Oi/M+qjT8eBMJSb+mI0PU3PxVgjEaNAwOe0yjH6RWqNHnUsjH8TUXp
U4Hsj6sgcbapPCBm+CwVqzQF85AzwApqSnuF7abh9Nz1v3mp5qeS5nIZZ5Hy0Tija0tN+ue3aprZ
nFip77Cf9zTye1kYWJP1MDoZ+RA+xV2sG7hs6ulZOI14amwHX1LniPS1MWfgdMIONwlXMHFKS+gz
KfawwGcN/KYbuSJTfA7J4+hGaDgd296AeHjKv8LPN0NonoF4dDc6e8l0k+ZRdd/nqvxCnKBznOyi
UUuCxSZKDIzP5G7iepsNhda81PPDKHpWNcJR5oNZmpi5/ne9+iO2dsk/+8V6Rb5t85r/x39+b5L3
1/I/7r5V3VuevP+0gPEX/ljADPdf1AVZcCzUHItRhEH8xwKmW/+ydAudAEsXCnP63P+1gJFsC90T
1BwHUHqmyN7+a/0yWPWoHoC4o2XsLbjpf7J8GYiWGb3/PYW4ABuXSRYVASoukkCdTwX7TqUu+pJ8
l8iiIEumHWxwI/u2Ipcc95G1txrx1VFmtROV3321YDAG9eC0l8rz5bPu9uOliSrC9ih4ldso1P0n
rA1vZi2bMJirXgVOnzg7Fw1wUIRDUq5xudrfXDOdjnahO8GPv4j5cSRyLn+bEFkFk2rjZtW4nnyO
x6JNDpMFu0Z01fgU2VV7VdtmdmcNjX3l6BMVa09W/G987OsZZ+xFVrPziFF5ehr71KWkpz6sSecv
KtuID8pO3T1nWvM8ODFnCnSygZhGQp/CvDznpQLNkePMTorsktjYotPWvXbzYgwcTlAHlElijxX7
o4hC7RmRXXtBMuiuU91l1Rw79xp0QrnjQ16yshL3umsr9Z1M7Le+WNK7+Z8aXq5rga/sAc/xB/Sy
6dRXfn7FoXd6GgYuTvyH/b3WEhh5SebuvTl9cyMe4Oya2YVsG2JWftxGXLrOvop5Tj9+pTcN2UWA
oLgepuoDO+ubm80qiCpTDxLVqUCOtrMvkVpwRG3t71bKSu9jmAVoZQztpcNGu7dVnF1sP4wPhh6P
QevyF0bX/s5bHWuqSdyE0DA/rlSt67ucRebRJOJrnRax2DptP2zJfXevo+WHtwa/dwqbcNOREnYZ
LAdeiWTEXc+OwZ1o/HzbrQRMXoXUbnLyjLJLnIv9YmcCwsB/WOmc0gMzjI2PAj4XyCAzNFeOTToQ
lVdeXj21YtVIN9stDzeNPWc/j4XGjmwK7e+pm7/VZc4VzeGjaNK3RmkGSW3kDC2PtTQBEfoWt1xO
PGCzLt7AiGB00rioW0XEtnhT8922ouRgSl5Izo5pn5rqwxxD59qycQROKH6+GtLgKXr9ddbaw01J
sWbdqyEn31k9iVDc6Hko8UXX0ji4XqJFK1wR+X1Tt+4mjQf3oiV1diL9Ndm5/cCh1AOZ9AS+AY01
GX0Xu52AFinTuyrQB2wix5c9OYWD3GKe0gKNz5ajpug2ohrDEztW85yVfgF4rmtekmwc1o41Jgff
JFMFc00fxG5LcVtTbvQBr8DmQFeOYWAbMty7nWd+mIJYphXlYNBuTdfKTRE2dmDKWZ3bCCaHJ732
G8TefO32fpRijvbhLTRaDk/UU5eBAe9JMqwmf6QUVMymvXOtzLmtxWA+Vx0xXeCcKOlFRkwBw5zi
16jnQ5hnpzl5ua3vgXUNd6RopdeM+u65iTV9U45W3ePWrikA1iK6Vo5eHZFwi61eJPDYqBiYq0h3
atKaBuMa5VV450sXe9zU+jcdG/WgTikoO6I2zhlgrusIvd0KsacZWBn9oiYRYk33CFBN09DXjmCL
7WMqKyThlJG3S8iH3MB5cK5bpzMvogyHeyEB5NGBFuvZdiMsIJjXCWIanTP1OvMNpmaynWBoHLpC
vneuo+50pkpsw+QwItayKaGU/rUDlyooQdys9Vo96CXvlkpx2WxMEeI0D6uaX1g2W7PnkyCF2w6M
xLAOGgFYxGAVw7HXrCdZ+/Im7nT9OiVo5jETYXM0Ss16U6oi0iUzBHRNGHzsi+s2OxZQMiowMHhy
9Ep/VMJJnv3ctZ+7yjmaM7XimZPvg5uUki1sS/ybyfZkJj56n5CJzcGkjNujVarwyTa0eJ1k7bQP
W9negJno9k3hmZDSChtmmZm1aBqr7NTqqXZ2GpcSaDb7axFSG1s3oiOYyhl0OEYpCUvVovxaV16S
f1RV+K1psTXG2rg3Y90NJofdPFwcfw8cYonh4dtvWX7ScCvGVq2MuHGeqdwZB70tFzH3mO0bkCUb
1Ynmmuff4SBWUMpyYhPiKSm36Afqx2gA9uuMun0EuBjdRNGoreFveUFjW+PLSPPsFM8hmEXV+RuV
RUQ5jbVYjRk8nZj6/6priO2mBw1ZMHKj15nQuRW1ODaMRt0GYta+ZHM4m6uxkRqfyiiJ6PTm4jzb
eRRQoDcOkLycoEmAhDSgzbLVQFrGpiboY2N3MZlfFZ932PbvwE/ODXRUyBPcr6fZp3wcrcBXeX8Q
zuTvyQvFIOdJW55ysps2TTc156wmQWmlJxHol6o39VPM+e00gXwSTOsGAwob+10sqnjPpmRYF2Kk
neWHw6ERvfPc9PQItMEb3mEQkbQ6VA+goJJDI6viURGr+IT2zDtNYySWT8K8BvFhMAlbk3Fs9ZKz
AJCjFprRoNm3SaKmvT1r9oGWS3kVTnLeo2aHqGGEeYBttgw6mF0bgxr1NaSRaOXFqt4V/JCNRgtu
3QvJB0FmLkBAFzs/uZtOT6iQYfvthi6gtqqWlYr1Lj0YsZXealF0l3fddB3Zg39K2jn76Aay7iTI
fQg/5UNY5MzPujGsK9MovkX6VJ6dwgd4NYEUDlNLbkmplDdFru4L0tP8lXRCF4luOHwzG2ASK2+c
UkVpl6qlHxbGyQNYeAsAHi4JI9U9YoRb+nJ9ffGrTHykyHhOyvLiJ8MZwcYo6yTo+1AfsLpy69tJ
cZsrR15NEZOaI+t6VYek2jV2Iu/Q11nQL3QSjQywbJdW1rcjJICdUcVnAtLr28SVJf9hoek1rbG3
+ftbWytuOm2kw9qX/X05KEq+KYW4MC4uVWw/ZZOLxlGEfdC0Pb6lmmY97JCVxYJrzWZBrnk9raOa
Qaw86wieRq2LqioublPfKJMFIIHmAdIncIr5jR3sFIRjEm+lb3/1Q51h2nrQLRuBHqpJ7JW+NBPp
ht+biQvOrvEhy9qjOBaTZoN5cLU1FVP1hIXBPTHTlBt9MPWt7Czqp1XWv839KBcuqEzII0qay2zr
I/2L0LqoUjOBS43+XVL5/k5JYES+H89UpZtjM4j+XrdVeEGgpZE55vUbqzaibR+ZU1DUrHPEO5o7
qNJyYyd1szeA0G16UD2beCC4NaVhuq2Gzno3E6/c5LE71ZvJBKaat+rRYXE7F+lYgw2YEHxZRkfc
TYnsa+CrMbB2Fk4dLLz3R5K2nPdJH/NtycaXdouKN8p3KnJYO6BcS0AO4rhxa8oRulTvkUXYySLo
s/GIz6LNVx2f9NG023M8DybsE2hNinP5MU1JMpKyOOeUsOmOOy3+RFVeaxrzhJco59Fsi+e0MYbN
rBv1psVCdnCKttrZNmSKJEbqB7DFWqfU49fw08KVow23Yy3TrekDQ2VxGNfYp7JgEVeDubDnPQqA
aTtbhb7upxboZtnwocV9cuprYEK1NXR7T2+9pVGU7DSrFh+0yZ1dqny4gcqE4UPBJCCjdD7Z5Cvf
jGwKSprM75FTYP1Jmq8KisrKAvZ6O7Nf2Zn07K/Q4LAb7r3ryo4vZCKUa32EvpKqUtwvpfLWAbFZ
GhHd+G7ydiwMMCNhOPab3tfUOxRS64Ug4fY9jCf/UFY9o0viZjqU5eAt5DLCb4FMaea5zUJSZ/Gr
e8YC2htOviebg2vl5g1fLNmTs2WfvaoBa1Jjwvoi4EVc2TDJrsMekQSIf3t86Futfk1oegRYReO9
PzOldErXyQrt03ORD/MJ+PcconTAZIe1AXho1+v1HQSi8rbwNe0FDmkD6BcY024wVS83rCpYSCx4
gTd9VGt3HZ9osYqlGb7RKgv37AnVkx2KjMRHNU8HLVHWI4Fv9iXxMYaHKfgSdNEpIXVpTk0xrTzv
ZvArsXc1kcPkKtv6to99EG6mE45IhMq+O8yFW72ZTuF+sFDMdBH63ghaJ4pvnN6Yd61k5MU6yjww
fO7TMKbDxiY1VK5EL/Vz5OfFoSSE7YZgeNBjC2yJfEjPTM9xZp/JcozBMClYl2TEwllHbkb9xYBi
yVHpDqZsoLdsrJwOEWxcFa9ZWkVBoVR/8kZ4pW6MZ2J0MPNFPRGLU2R/Geln0O7UH4sl5pN4qA8g
S8kmKgR7RkmLp2OdvuqIN96MGqeTYq7Upna917ZK503d9OC7m7i/siKRX/VR+5p1AJVqvdO24Ol6
Ym/YrIcM2o++xZQeFf2dO1c7LwOww299mmCvkV6bHaPOGTZ9V/hIIFDo+AVcp7G3zyMZymfLmIe3
jAze6zyerO/Efeu3QxQlV76RJkFXumzKiO7cjKYo9mx/iE+cvk46WhIz6aPz0j+jO9wNG8K2nSNk
muhY1q22yUzLgBBYX40F2FHBoTRoIkvuKi2er8kJzvaT2+tPoa0RYuVONPq0EgmA0V712fTB3Jmt
5jL29oVrbSUd943wi22u+U9hUzxk43RftHaxBbOardNkeihlGYhGQSvph8exIKNzAXe/VEM8nySZ
nTfmFJaP2liHK8M1n2YS/8JiLm862405BwJao7Y2n6sqZTXvPpLKRjhV6G9jgaF27Pw+6DxSGkXj
gEYBnLdNCd56hGBYXKXc20Gy393WMwnWunNwYxrnVjZkX4hAXfcUxC5UEMxgTJq3KRFv5bKXSjTz
oUGIufVDDGzsbI9pkdXr0c6+almJMki378NB+z6WjMFZXqQYX+QgARmNw01hk7JBLPh0FYaOdnRa
Or0z3O/c1KtgDmNuv0Qf2Onas94DEWMHeDWQkEQ8bOYy3dTpxkeDcjbTqt/UsyWPtC+zVSsqm8Kp
R8HCqvKdF6XXbEt10nYJsQSCEG5ELKZN5UTVYTbyZI0o5cqEtfo+SneirdsJeOM2JFmfRS5o/XF8
0CLXO3lz73+lQ6KC3rOjTZ9Hx1oYnPZ9812wch2xpa2gZmyhIJ8zZPkXvy5pKbIXXlMG+j6BXz8M
E73nVkPiEMrZ2IZoA3g15Sl1/K/S6u/nBrojppJzkvjYXfvvg929A4sEM5Adqer2ELqKc9ISxSPJ
bE0k6yaVnOvYD3eIwgKNXF0I7Mxsoig2o/LkNmmnpzLXTpqfPhI4PpwtoBZ3VZh6a92Q3x1YoV1j
fNiAwSPfi4MMt+Ua9Ph111VDEHdL0Aqw4Q1Bys+18J8T9rdAEOp9X9qnKmOZ86i3riSaDtruK0UY
LGw2zbnvWSQzBgQCAO0l8wjJgzFngRoevgyiBB2ow1DkWBg5Axw2QmxoushdaLkXqcEJNLyYpkBa
dAG+jiLwjGFc117ScqSfvzPAlyQaBOE6qPewGJ8q5OO38Da6neaXR+R+FQWA/FHo0a7ItXRTJCTX
GvUT4dtoIvLxaIjuG/U5Oh3V9JKXFviiWJkPhhY+F6Y231apeIHPyXQ1qC+6Vt+SsP2tsIrn2vff
hin6nloecDZOLmbHadz/HuX6wavYdxs5scJR0WKStuK7uWtfsfINp2GeGW2V2W2dHN9+6zRfKk1D
8qLr2aUViNqqXoRXbiFTmCMmibFRnLHRVLT6cwfId1P7e1a8auWrYtpZORVxhHmipnwP4HZHH/04
KnPXSOsISItTnebs62j+KOdxXPNz1ArM2SkN6xce5j0cXZQC8rr0wJTHObhEM2dZ7Q5J1Djrgqo6
mQVNvs/RyG0JdUazhS0655y2ApZ3j+s9os7Ubwl4L4G/iWorEx8TV3WXsTeH4I8yCKpnlbs3bR7u
pF8c8SUeGlj3DqcKWFEFfTunOY5xgpGmgmAdq1XRRa9OarKILCDLYthRbAof3XbAcWcvfUHSwvve
rfbs42+1WTvzPez4K3fOnF6ghioC3u1rK0wPOD+G9eTlz2mk7nqc/UkoT0hsNTRlXSDT+bGao2k1
gcQPooxqhrLi24J1a5Vk05MxxkeRh7gm43UYEcieo/eg+e8f4iiDMJ50e8epogciudq1cLoXJ1RQ
3Dlx9GVhkVmrx3ssxPpuBOaPXM1l9MYxJWFZCbo7c+6+NtAsV+gXIPNCUFRrevTVnar6R4qE+k7l
mn6MIRSvW1wrO3R0RHiHZaqeUJg15qqLJQUMn9hiNvJA+OAauhz42/mMC8w7dFIs2NgOZH9Zw62n
ikyGJqWhDT1j/eiAq/+WE5pyCF2bTUCsxrdWliQhElR4tHzVn9mplh9TZuXP4P8bAqzm5Ni6VIap
EaCrWDVjUd67TRy/hyDkXiixWfucKOUbuEvqsVEpguVm1lZGmwqO5W14zN1sOkbSCjoCu5efJJ/Y
mbigmzn+6Aj9joqNaoCf/Nusa/mJz9beojrhAU/RtEXSOt54HdAO5gl1Bwd+KRq1Dke5WF/k+XO/
0d1mvmRzFZ4ntM6Q2f34Jq45KVuV7n/Jus5ZJ8Lp/QUE8uT2cfmg4jx7jYCl70ZPtts4Z1Uyh9Y4
imbQbvuEDiGPtUt2ht6BoTOrVL0QNBEGdJI9MpMNMrsVTaOtb3EME1077Eh67q84rVNwUKSY1nxw
JRiclVeBWyUxGbqmTUD3vWtUfuAPtb4mmbTeE1iab5F32/s6Laxbb5q/TVEanrml8JBK1W9DiaIE
WC4HXh1w86FErntkRVGnMvcgZrsd8bxuY+pfwG72Zw4dJZDPMt5OFiWCQTMok5hRdhf703QfSxkd
XILhP7qude9iW30xMRWqwO20M3htMygTtvEhG2O0RMat05DdU3aTDBw94uOuqWg0/KDXMPGm+8pW
wCZbIjIodY07tjEdqD+brHvpTesSBufeWvKmu9Zj4+rq6oSoMH+sa8V5GEkMl3Diq1jm4grRrHGl
HM0K8IuaxyibDqkPRVt2tjp4ZdUd8Ip5a8IOtUss0q+D1bBbdZL7eQnEKKr60uYiuqpERSPDKx8A
mxt3oMsNas2ArlcdLKkYXeJM8ev/sXcey3ErW5d+l57jD3gzhSlHFouelCYIURThEj5hn76/0r0d
IZVOi3F63JM7OFcSCgkgzd5rfUu1ZBjrU+JbZl7tRellIYqn4rojy4JpToqdU7ZaCAgbuU6ZVuOe
f7b+vhbjcIUGaeHEMCjRkJwfbFfl3SHphpG+CuPAmxklsa0dp75ZAw+XblIaMhpytWU1n2MwoqW1
r5wyDzMvr6OkX0Q4oGbwsYRPxIYOVUi+QXLIcqF9mzXOiFLv8ig5zyq6tJvjPHNVDpUoxN2EsG0G
YxNXBN5nnt4dXIPlJpkt6ySW8XFoluVeAlf260Sd9/VSjeyWkZKjlbuTi0XkNnI0pKPFemh7WYe5
V5dRniFoa+uFLfm5uJpTbQuaFE3FmqfkI3BkgxRJJ9eGmOWLnJ4JDRsnzPSOpHMxPMRDMz7I2i6i
leYNMYlT9VKggoxse3YOQ87ToGRdh4UDbbtzUhGOht5uqbXQNrEV60ZrqTB1cd7eKYViH+PZijf8
nmPdFwV1RNs4Iucur3W3+GoivtvIxRT7IQYf36gOBRTOXFif0AvTNzzw/eq3ozYNp5GoWxBYsgXW
ORWIT1KxsZLhy2A36CMK272OK0KBsmIottkyv42dGof1IrqKyuSaXElY0DdyLMb3JO8hf5blqh2W
caq2MLi7Q6127ZFWVH4WSW+ocUUjQmPyXweN/XZFGLqotFArpbtREsWKqqk5yzJjdQvarLqiaKlG
Wmpmm9wqfowZ4RSSaJy9MTdTlKi59qbOlRt1ljGHadKbYEs03O429dlGTd2NC3f2MDZVEdjT6oaS
uWEzN9BYO6VlXk8H90gNxnkaDVMck7jRwynt++hMSw4Sau1dIwDW0Ch/BOkF81wCrK/sli+QCLfD
AqQckHeJ7jW3xDeajWB1hTodzwCwwFCFEuWKo+/6QrUeiblxfSmAQta2dZ2WJlt7JLNrkBQtRoPE
nP3YLvnSybDgJkfY0R5S8YD1yb7TUbx0vgB6wA5aLtkDerl+W5fwQ4XjZdvURp2Lyaep7s7qtRB4
iP2kjXTNtN5bd8rqye+qHJqb1lqnH8pAJ1NTRuwzs6ApFtMxPC7N2m77WXAMo6ZyixGKaoXjKFR+
ocDnWmXs7Xo1XrX1XF7tRfkMlLyk7mqKZ5uTTyhU6s/8TO92yehyzcYoDqVDt3D1xvEJjep7hjfj
pkQFj26WOJznZlTmmybL10Bd+3cv/dnF5R/BKUdA2uCoaMTt0Xxd+cRv1cWJme607tUUmXdrKGap
n41U6OgxK6JgXYxCfWmnRA/n1h6/lNjbyZ4gCdIKBhMpIXaS2vP1gd+WpO7HzKaIeisqxdAtqzns
tUYeRsTWzwhY+zBnQ/gVKrTy0oxS7io3kYfBdscv6uyVd5p0LLpWpmnfGI37MSHwhsNNL/5L6Wr9
kZBZ84RkUD1oxZBkVJMZTJhFzG8OZY6OLuSxS2T9MqqMHs25Dw8B/r5blpjjJg1Oc2YEEokRzYfZ
S29omrV3E48FrZk5Z6pL8rfW9aa71qimfbUslL8UU922+kJH2VB7gO6qd1t0U7xPsjRjN4kX/QPb
QZ+H5TLaYTt7bK8cHYK1qJQqBE3x3qW8OrpL191yBvwhOLvGL93CfwiWkSGa0yUPidTib+dVsitS
CWkf6NNp9Mx4rznUUwfm5L2hduZrq3dFxJfHyK5GM3P04X7JvapfVm3oXitStzJ/EOffhtVBCVG9
0iFGUExPQy85Ji/WCp157MTbKKc8pCeEY4J0paAR47tV87J4peDnF2Pd7GmzN4d6UlSyNYZklzil
cWJS9W4ri98Csq4cMfh09dtiNYZ8x43TNsodl5FXukVmIvJ71X1GKGOHNU3rwTeM1ZHb86hU3Cv6
OeausCn5/7PRoLIrxbLempNLT854a1dsHZz7PA8pbaH2VjARIrKj1mf4pYHcJlxnWAdkhPCqG+Lt
7EQ01rA15uk9prQbeJWoFmo5sPa/0GbvrPtMbZL52IkK+HYWmx9LORL1Qrc6ba8LKbMpjEXKRWNt
mbobb27yHyuA+Hlj5X0jTgJIfzi5taNd5Uu2khjGSTK914Wjn5pYNXoEXxBEQoQKNTKuSpB5w+ZQ
cF5mXjDXzYqk6DmmihI/dFM+DqHiJvd5BpeDdbNV7TosIdwyqEv3rqPXpyPLF0T4zVCu3c2QE47k
633fvaplwumXyrd4Xjn1sJr2q/KCGndyXirbzMsNxpFiYq87Flei1tltLGWDDl73pE2ghZN7r9OZ
qn+kTfM04E4N10mJm29lQgbrjYmn3d3OtTsc3KxGjN5IIFbPGUZpLYCtrbZ7bM/JEk5AwQOLx/KE
NYwjszasVuQ0Q/6qWr31bbRGeaNMo2LsyizRG9qxRWv6Oj4qx8dpllKHaKs7N0nUgF6TRtjAkjCR
7hzeqKsEmU6ocT5NQhf7xxSea3obcnZ2fatcraqNVF6oa7dJB85FtCAxfmGeybYLppBbitvMEdZC
jNyQYjsLFvYZ7sE0mxn1dR/PxdYk7wZPeJ/meTTR/hDDltIHsVRaLdtrvW07ipW5LdoMn7jed3Tu
NFOE6ZhnRuiiWpj8ukzLjK3ZMB5TfgY+Bhxa8TW1Enj8VmrbP2LUYZTvp/oMlKT2mwSq44k3YVUm
9Dldb99TRKzGSS/qhGwZPW0+rDXRTsR0mrFP+E1+7y02Z2SD2AA6YVXe3qPYntUrjDlLcUX3tLGp
9DTZqTHNxIwG/CPjoeJXc9zCrBVUqmTjmscrhXqvTu/MUXfC1OR190GGEeNVJoYiol5nYlb9vvPU
YHRWB3lPMpHVVraAfeiWFOvAv9UonrfpZ1odHzMuNHKl6Fc71pSFfH+4PuIlVGKt3BvrIjeeoton
KiL9Vqllda3VQ76RiHFIeUq3a9rIR3bJBoMm8x8cTyqIN308RJ6zRGztbNIHhHhmj3ZcqRt0Bq4/
P7OXvanNAJKAuwY15PagJhLwjtHM6OQtrzCi3NCJlzunHtUgE5TQ2YJAQR2M7/Qj2f7W8qVlJb42
aYinS2puclv5OtSrRW9du8PP0L53A5NFw9QpPbPcalOPcCHnZEL1+mqmCBJif4uvG9t4KLsOkI3p
7s0khvOOhcgnFJy6RE0WD+bDdKXqkdbhjI+D3Ap2VBBZF0ppUKxh3/Spz1ZlszaD92VxKsKRNNUL
VpPTNc8P75LFIouS9HFNCH0aAVuHUNaojDKN0Z+KnHmUkZpU7guKT7LIW40TITnJWpBDlMcNrUd9
VywkIpTMiBXEj2NXr9VNlnXZCyYMxkNvenHdtFX7aI1WeUyX5Kls2Rw6S/PsUaGdYiTOk+IEZsH4
+k2OyPHGjR1XYLe0bKyXbazl5351Q9aglwRrUVuRWWvzLUWD8bDWtCLZ/mRbKa0oTWIU0pq4cobp
zirLsMmtW3NtdlSM94qq1lFLIlDQq8otxbEumGr2FyXxHXFsMA8UeGd9T851kA3LFIjOu68E3dze
nTbSgJNCw/QaEF8WYDk6DSr1XK+yG9i+KIsrIPw0vYq3Ne+dTQVR6UE95yY0zawHU7zoZCf0akAl
+GqY1WKLNQEBuMrB37clW8e2T2waBCs7co5AapgQdcUzTHKYLZQ8005uE7XJ70phXyWtlhIZtOwT
TUQK1cE98JoX0yzDSbbJjjIgFa0YV/LBy10qfNpQP9Mrnb7pWU0RTTYdFUrMkwQsXBHX8dVw9fR+
FvoX0ku7QPaWEnkTCtNlUvut3SURyQobwpH1/eJaNj5YVic1vu+0aY5UdNq73hzXbZMbww/Pid+1
IqUiVZVL2JY0BglhfC5oIO+n3nJvUCVShFtTcS2qQjk3HJvQ6JO9UIx5QyyQHuoWHUbCmtd3ZiaI
rmiWvtltrV0TRKluBOWXjiIPDP3MBhIxv8YsVMOc1temIqh0JN84R73GPe7eQUOGYpnTk2VpLcVy
QQreMip+D9r+ZGY0nKW5fHNnDs1n/Glg5OYPAx9hwtxVnVxtpXHtpvWGx2pHcY+wZJzPvkw3/+aU
Ks6k2qDnpQ8odKxFMqbeFECKeqBt9C6Ujk3FPLsUGXMZOst6JDrG3TeL86SYzsyCj4wQDQ6tCHBq
X+pCd7bwzDbtYu2ofigBBvqvZC+m26xTOD58FJV+3VXed3dAqkJeyop4hqTlMqm6xxyAj69p2c7T
lEjrCHJTJVVv5bCU9q3u8dR73RV7rLr6zZLGd6U+vuX5Awljp0JhcwSHKKTMdqWqhGYZcgyXXLnV
k0bZlRL3/mCUb04nwqVJjn1fx6/NWL8UsoyWrGOjiN/Oxwwb9l0cfx/zYZONYnnsLJ1+5HLfuS5l
Ldc5aF13k+prTYyeCBSn+MpBOHSb9EOVOYgnh7INFv9oIj3Bdwu87PF0WIRhsdkyvC2acHbodn3K
ZyvfoE5ZDhrOccqZSRz1ufsKb+A17zRJ5F9hmj5B1KWvmvP13GEfa0dvY0+oZHpHT0pf6tbR4lBS
DvN00u3sZFviyQUxmULuCpWm3K8UpDiGjJy1xjcvb6j3lqkX1Up+A7uIArXTPdUyPciuCHF4fMO2
xsFL6X3ZV997S9uOCdnGIplH+j1VeopxEAo9f06cdmskDSpCeQfC4qrXqpOTTbvVJdErFzsjkzd5
3dhXvdoXpo/EhJ3PWA0c6ESYVNnBLBHq1RXtf8SyodNRwqjq+ulssDcqM77rxFRG9aJs1t48yKH4
kY/6TVG3VxxxNFJTqjzMwZv4asVbL1Lq/y6Wpzqf37AusmugnB3FRm19NbDgU2tMsyBG00D2mivg
HdQOx2vdPvfr9A25UmR6JM5074Fa24+TRm1ck8gdtbZENDQ6VhW2unltD1K76U3WLZ03IA4STMnT
EmjSstIsnLpFlhsHDelKQ+ccAnuFe4NXAk+xQZWF/Fw3q/ZaGp/OqaCnSRSceBCIeAU/TEz0tRqW
mHW07oVVPAP3w0qDVnfncgJRKpOlnOOczeyJX+66a80ASRW/EZe0EmgptCiniqmhpsOe/uV4MjvD
DGBAKLfDIHyjr8gLNYomcAarva5K170WedsHaTHdkRq3XWmFc5YoulAtBnNLCcc9DH1VbKd+vpJG
d5Np1jNL25VaER6sd+yVMqGSwl1r9q6oJS/BZJZ30piM23YElMXwg58p4uuc4BqyXnccTmhNUhki
l3Obtt3kz80bxWl6DRiNA7V2AaG4SphZ3V4607UiO6pAyVFdjX0txTMrEXq1OQQ089SICYXvMFG1
wft/9rDG7ju4aYvAQlvqQ4RUxvoxmUZ2zL0qv6Y76R0T2qEHQlgNwtTYE4bxaJnvtsE+LmvLj8Jj
uUR5UoZllbFzd3r3TmN3HEwL9nt0uV7IokOMBi2z69L9P/yP/2+l+1828v3/uzUhIgxO/upDOP/x
//gQDPt/IAJjqXKR8YH2PtNk/uND0M3/sdFisQ5BvoUgfXY//NdIZ2j/gy7/fMh1wYDzp/hL//XR
6URceMQ0AABxbOIsuNKFbe5vNrrf0XSObvJvwNwD6QDUHx/d2aTwi3HKxd2vdaaNW9Q10dFxgqvF
oWk5SKCiMgUn2+zxl4H5r5HvN+Pehe3h5xW9cz4O983Pv7A9NGXqpt3qJFBS3CvEztsy/oyrcwE+
/e9dQb2zKAYA99MvqDAsyRJNIqnVTZjv14HpPrQ/4kO2y/zT7P/gTrEJfe/8A4nB+7/f3gWR5ue1
IaphSOTpmfgTeXK/jugC/5sKb5wEcfc97U8CCV9qN1cNW+gkUUJTvSnBvZbLx7+9LjB83jLMJFzc
MS9JOBkSyxTdMftfgumKuN4qnXbDKeLKNiLLQLeSN3e6sLau/Qmo9dLHwnPE8olX1MRJZcMP//2G
pavUybLoAHtxW6OnobzNdBSJcXysDQMxv4Z49+83+8dbe4bjYT1liDli4635/ZLZaLllQpsq6Jvl
rZ/n8YBDTIJhUG5H1XnqoKfd92VefELd+YfL0tcE+3mG5WmafnFZlXmfgFiEDfWasE+aNP2tQC8Y
UWXYc4IKDQ+sgqN8//vN/m6244U6O5XoQ7GtOhuTLh9sq7lKCzsMXo/CIsxWWoqXRbjUq/5+nd/Z
Tf+5DgglIGUEH/EoL6YCOxGk3JPoGsREnrPL35Ccet4xXSFT+GQgmdh+sz6ZrqVquMPZ3WMhNC5f
GTsZcQe3OnUFBOTZejNzqCQM9O/38+e4nS+CeRBPK9zlS8huQ5poTY5Tju8pQ7/ixEE/ER3494v8
451YZ4AXnmcDx/Tvb2KJO5BeHeHaXVrHG2VEnzKv7EFzwLr//kpAOlhJYKWCd724UkL3Uucb5zVI
kd4T/yZrQWdS+eSG/mnUTE5hFrI03oPzwvPr9EUX3TX1hpYe/pBHx+oeWtF8cgntH6/BV4Qrj0cD
0PD3ayhsTht15smMPWf/IjZ0kvfaejd29QNUYjbXEzmSCyX00FA8TAQklAd6Naj3OhxOHUIBDu4Z
7fonP+wffhcfGcN7puvjgr74XXOGKEjlGB0UqFxhZGOb25SwQ+7/9ZMkt433Unco19jqxTSCZMkA
WUFIxQrJQaeL3GPeMbvPkoj+XAVdiwUWIqCL6d6GAPf7MKNh02SfUROlVv4Gq2LeJDJ/xN5qsT2m
sqCrNVWC2v5ilQk9zJpgeF9vh/6QWWpx3XKs35kc8fatSYilMxgfcjDO5CzQVKs6qO9/H5Xz4P5q
h2ROONvPsVgS0wDN9eLFs53EFFCZGJXlQczvTnwD1PVuMZ7+fpmf6+8f16HTTtKAAynzkm6peSjw
ivmMzR/tA53laTPh9LghGTOnQdnhEgi6nu6dv+jzZPvG3O0GDjdRh5FhuyhFbUeqaD+Ze/9cWdga
0tA7b/roA1yuLGUDzIAEZtZQBdpYtyS39Ji+FXI3WHtJt2BXtdpnhn/rHwbcILKET5A9Js7W318P
WykrVpVzEqrpRPAFhM9J7RDX8hNG3+VXheydNZopkpWTsublhijXFF0Ddp4HDVX/k5cacThM+mck
wMvV6/Iq51/xy0aWaiRZsxWGMw7YepgiUoKMt9pX+mi0kSi7f4cEdvTL651H95frpaqXJUjI8sDq
jqZ2tbbP2r+dJ35ewuBjcAjdInvo8gHV6tBJj0tgUbWr1S/hr9WUUj75IM7TwK8fBJcxTZVE9J/g
BNaX3+9EL9An5OAxAstKpms8yPZWxM38ZaQrcaOiJf7W98hyshUYUjnf9hqzFnSItf/kh1xOAD9/
h6ZCHOE7AGF6cbuzWDQwbwsCbiptyEI73z0DmHDxR1JXxwgtySdv5s8J/Y9bZyPCLAmTBOTt77fu
WhMMdEJ1A9MhldhsSupxw1yhJjCETzEhf4h7DH+cnU06jmMI+0bfzEV6W2hQXKnQrVW7M5w7TbPb
R9nGN39/NJdf6M8RsV3mb45nFuzk33+ehaUjzmhfBfAb+++KaxQ4enqWwjie7U9G/7Nrnb+vX97n
FscgKatMiwt9MILg37GzbYiv+eSWzg/xjxH/5ZYuRly1ywlmNjv3CZkwKLLmQLsnmGzztHjZPZ44
3ZcEJTsw/MK/D+Y/TEMmRUtOzuzV2LtfXHnFI4keFnUSlIgBL6BdXHW6+9lkp/3xNbGsIEfAIO2c
b/MyVo7FUZVQIdjWlCkF5bLcLRz7fKtWA4sOHvnRT/WU4FOrDsi9tkgLP1lK/jiAsnVndiLzCAAI
UbTuxUyYKOcIc9fEhZEk7440bwgRxhhIKgIZxyetk4/qoIc93Eq9i/d/H+Q/3qKLa1+8sbIePbXo
R3RExvcJJ5uOb4dY9E/e1Z8ZR7+9RReXuXhZaZkjhaaMgDh4iRxnwC6TfZOUWHxbbw5wH6NiXPat
GPakQpiIadFEaP24/fvNnt+YP34FZCQY9xgercsDRuG0vZr1PGpZ0BtKx0OmKJGi5Q+GiGGLlf96
guSuz/OAy/YIk5F5Mbgu7c4Cr1sXpDbwftPZ0tqiWbnpbOtshPl/GWRHBwzP6wxS/RKwBEdh7PuE
Z9lO3g4E8iG1xrveyw4VLkct946NTRdSW51rjJC63ywuycrdZ3P05c7o/DYDf1H5X+eMerpYnYrM
mYZJ0jRa08ocHmUP2SBYsc+fFEQG3XMF07R5EKZRI08TY/PvGOGs8xyEoaAzYVDOYVAvtqVVPyur
lGwKi3W6ZpQTyq7pv6yg/LwG0zuRaND43ctyRp2jJNFntQsQLXyxrCFImvTWld69rdavMv53PP7/
3tIvl9N/n+onmoJrmiDpyJVs8NeiPczj8PD3b+OP7dh52H65xsWwza6ZUq1aoTBTqsd63IVT5URj
zNfInBD8/WLgxv+YdjkYgwZnvqUOxYbm4tvAPeWmAruB39mtGsz9ufdu4frpPobVXoDxCIWqPHrg
IkaKGNcPNUdPywcmYGGVXuOG5jmJ7RadXzdvTm4SD+lLSsq4uCH1pHIOzTLScoHLYK0P+urMN2LS
lFe8pM6VQWg9LbS+jXHOSbM+TTWnCT9rYpSpCyhSLt+7w67o2u7WdZDo/KjcTD/F6tgVT56GDoRp
Y8CYhG3WAZQX9Y7iPEGbLu8mPZ3c64yMc3e3TB4eRC/r620/9fVdp9ZGoGk9ChkbR+6zOukjW5LV
XU4mxp39bBsWXWE9/shYWF8TIEZHvdacm/zMplIK2ezMoviwrH41930xI4NpRg12ZJKuSYuWAQqs
7Ej9ihaRJPZ20TkiAjgijGUbVwYnJKw430ThdpuMLvGhotqMvw7jJcVPzD6vGGMwJ/QxPnN8Hq5v
uc3aHUaZGbeFzDdCl+nVZMXxodWKcQMLjWYeltkXVSnWbmctmnqtapV5582lQR90fbDp0dxA4ZX7
aU17hBidu+mHdBMjqkNF12MDiDF3RrAFU7lT6rie3npLQPiXQz1txsGUYYnn+dSNUr+VdAuHqLRK
YzPwRENtUdbhIYkr/cmSMwhh6GWNhbrO8sr96FbrlVY0KvYXvWTgykjWKPrPhho8Eb2a3k40Qicz
l8Fa0YV1VWzzTeG82mj0PjpVGtEydketJ1DLaVZ4v0t7W844MHkzsdaJ+cO1URnVaYHbSU0rJfbb
cou2CZMRCcyrMO33plzSPLArkBL5KkIlm2zwwQ56Y2zpBiASvbjV8I7e8byg2ZDiox29dn2zVJrU
Kg8t8bNEMM5mZdd+wY7a8KoPYwQ4oObubX2uK9WKDJKczv9Um4hJECi9FP365hiZ/QWRAAKffqIx
WZ1/YFY0+7G2aT7VzqoFdqLs9Ub/aAyTnnsxpa1fFlmEHM8fUMwqongCZidoAAKBGRWE74N5H6c/
vKV3K19NFuV1turTUvOMmZiQcSyIY4yuJgRsATjSIEXkD9ELd5bpgEVB9ZU1djGQab4VN4OOrxbx
yoqmPljR48AtUbVNro0ngjv0oLcXbTeVnO3FBLmhjVahPgqjHXs8fXQLkIZS9qKFiLow+1r1bF56
qwTWHLffEWbmEUEzzdHTtPXA1qk4Cb6w92ke1DWA8mUe4u7rKvIrCnPaBKq0SrxXZ16gnJQnIden
0npt4mgatOmp5vWokCancx25E9SBSuAFSntPx5dSVMXDpNCw8VWt1R8G9cPEYxiq7oCS0wtR5HxZ
df1bovCazZra+cie1ZBHLx8LSltXfd6Lpz6mfa61Ob70hsbAQTK1tSPK/UFpN6Rq6N/7TLE3Wdt7
e5r3mhMlM136Qjt2jYk9QOJpgqKTeCCjcJL3wjpUabKBbxStsucDwq0L8Wcu8TCCYPVVfSVg4Jwo
4Mr6ORlFE9o6HXENOYY25XDFyx4VnnD5+9O6JYBoZ7p9VK14oUoT/Y331Rr0DSjjULJAiDXbjCY4
oHx4mTG7q3nG5fJQaAIJKvrFmkPKrtfsSJpNZM/DrhmgA0FQtWp4rxNhCnHIQuCPdT3J3YiIC4Gz
NofwPV6ZxxD5Qk09YAnCb9h0nDLXDwCwAUlJzdlt9iybeUQxzLSQ2OiVkanOzUajyPamqdPEJkA/
KbwXB7Mz1yO2BBtiQG6cM1FWDk5jMvTf+7z97ibW3aoKsXNz+6x2iMsWAZ+MgRrkUPPsyn0wEp50
b5npKR9WaPQuFj/MlHF7Pxdy5XkbjfCReKm3uiYwsAF+eltXFN1Aod/dHlEW+DD7Wa0SscO8cjwr
E2WqPFeW+ZrTvm5cjKIJxnIbOGLk9MYuWdb2Ftl1e98quLs9b2Z6rZQJp0c7t7xPyeBpewuVWXno
ltm8Kz0KhNocd3BkvRYthMP6sIr4RVY1SnJ3yEVUVu00H2IONluStbfxzOcdr8rwYZZnJwJS2iV9
rCRWeUMt5q1CBsp1YovY3q596VzJqkiVcHFXN8j60oSfcDZP5cm169ZK2HX08nrq3SkWnuns/lk1
7Xs/zC/qONvNgYYCkshxir+jKpxhBs3qul0t61YYZcOJvSzCqWhuMqNetmxrQ2XGcovRxMVLhi3H
F10TSYR1eobtblzSYGj6eZc5Otwer4styn8DUgZwiOpLjo3RxNZHguh9T4rAj047M1YaAmXZw0Y4
o4+Gmh4pkWz7GCchRJc1gelxk403WU9Jr/EweWOb2QthAvJAZZ/oCFDb+27phgNMacIEVOPMup3c
/NVN0kUc+nReNN+0cMikJSCADryT4IPmE7Vi9OL7ztrnidE9e3NhHSwHa/2gVnoLDKIS3tWcWGvQ
UqGA35WreKqhfvnVQiWHOin88nTdpVOyPrrjANIMZrx8WrtppObUcbWghwsTeWT27uJkwFI6ad8T
1UBdU68I3GuteWWm+kYRuqFoLk0k9LO33CW6gpoGufiNUODBgXdT5yzo48W4UQxRIpNK5oWIIeSH
IjzrHH1Q93XjL1pccGxU6uPsLGpYWwao9qKrJ7/EQr4T3uAENYUEvDuq1WU7uGtDD17eS27ytXW/
tl0zbdGurh5LijXD+EE32NOuq7QhHDOw6GeJ7ouHdD3P7dceLVNoCLhjsBDma6kre6tpH1Cd118z
x0LJjlZl09iK5jB60xQhqZ1uSrtcblOMV4jGvBcjl+2xcZTdXNUTNvXUKrdOA1mEP5WctLkmO8Zh
plYMBQ3liOMe7d7abNQKhI+V0+1op0YNl9bLj7LE3JonSfKa6DUblLMzTsKNgp1XpTlizJV43OWm
wped7+zE2KUuiUJGkgka+GN9KydXkhEx59/LxQAGUHmTS8lovotRyBBCcaVZsr2v0yQLFw7roUzN
YlcOaXpdudNepqoBpcpNsMCWXxCA7adKdGnUFndl7D5CzO9PXuy8lEqW+EllbFar6akMzohlOoqT
Cjiv8jWBwevBbx+LbcP6EDCnxTeoqJyduY4n9FsPbmGhg18G9oc4oFDSVnZ5b2jjmPkF3xJ5RYqj
+J4w7/MWmKZiK+rBXGoYZXravxI0c49T+s6I5xdlIQnBETLZCcGUI2RkGRVkmobsxG+wZo0xijvD
AJSoavmtkbHYyHjfreZ4m8m6x0JHrod31mN1b1NatS8ydrv7ho3vqe2xjU792jwOa3O1KCQDhPXU
3OOrH0NdovMqpBPWdVN8rKmK3qibX5vGwXtBTEnmt8J8Tq18Di1V/+YM2Q8cXvN1qs8J8C+8m4fO
GY5ZrkPknrmJutLVTVpkz4ZR1yiHB1Sk89mZCyUAap24SqzaOiUiR8FqFYNvjmzH+yW7SVT1WnZ6
5K1gHT2nnx7IEmzDPJvPpLnGwZFDVG+XBvbYOB+EiFEskE1yKgf3YGdYTVx7w+E0sOllm0OtbFEB
OpFojfp60oxqN9aoTm1AUDvC1zCDum4XeoqTJ/7ENIBIbz1/j0Gd2rfLjCuWVI6jI8gaXXHE5uC6
Sig4xN0GUyNYuHVav+OVAS0hDeYu3toz+SdCQ2qe1xR81QW2s1/PxOcUhlwSOHfM9UPiYAQg6jgw
25SsgJidkJUlb7aOrm+IE9gBaX8PB/9r1ZLRN6rJWl63HQIt5pBF8gGkxb4btOHYNmyyUinnk9dV
iI2tZq43UGZn3x6QZ4VZoSY0yKgX+sAYx6jRbHSntIHMjPnUmbsOBdgaVx+6kSr7DvNxNOZtbrJs
Aj8BY86sWnodhSncX5FeQPmaV5lHWta/VQsNT1iD+BdjABETO6olgx9/zgFoNqIbzJ3uJEVIIyND
yVbMz9WZI2TWCvyJ4qPWh+4ut2UlNsbkiVOWsUzuJNMoDLiBMBJ0fJRhoCgBSw/5cKpv6+QRSsep
GWouYYlNdT1DRl5rNvYGurwC7eU9iCgkGhwxkzkcyP0V2GZkWey8Caka8jtU447vsWbKY1FK4DpB
PHsyBKbFb1s0r7DvO6o3xoaOywjxclEJfJwNYMcNFDL1lszvKkaqTf7fbjRLF9RkLhVIiLYWDWIx
lpesM3VyPKyJH5AraIrp3yBsl67jF/J/s3cmvZEj2Zb+K43aM8HJOAD9NiR9kMvdNQ8RG0IhKThP
xpm/vj9GVtZLKRMRnehNLx5QlaiskAfl7qTZtXvP+Q44RS8iqIvQgaoYkh2Y3rEBYv+DvdLb9Utj
hRhe0ywrV3+/mj/M7WAD8Z3m+YH+fmbsmnp23yMd0mAwmHZ9HFIjvrbbvLtzrdWxqYuw3ETLHE/H
Oh3GAz+pKV/HiHyfXRpL5zEulgEoW5VPxrcEtNU1x46KVRmptXFFQWKPj3Gvl5swQjPuhYlCvPKg
RGV4FYNixRNQT3ZyTPvWis6VMasCnWSEkl4tao8tqTvWVazt8dXdjmW1XChg23gvEgJfhuVflODm
6oKDlsfsWxqHIisb96mCBtRf0o4mTkSpUeZmmXB3CfVYt5+WpENeyjlKr0WUbdi8Q4u70T3PZjee
mMG/jFp6SXYU3uWy0QlLUlZAEytb9jrKSD4k2hgfazkTH81khmWwR+4qqs6cHvBxiXHY1eG94t5h
MjgkVsVBPGVVWfzaCn12ki0bXz3E52p1pZjvSdTcSRhW4cFydP3I0Tw6sJsOQWRyilV3mnojMo7F
UOwAkBbSsIt9vAQ4ECMCCrxcabUAFCnOddGrQasnuGvnBU9q2WmbAZtyGfBBn4kXvjQSsanV+dKQ
T6b9dV5wWkgt2YbGXEFHlUZ+I6Vuhft0zRf0F2yk4oxfpbqpS2IVl2suWD2PulZvkUmumDNYRovG
Ueu0hE/SCRSrhiJ4ObckfcSpoEOXymaLXvkbDQ/FH4d55aTJ8li3yTFu1O7UcaqDE14rfErW2OED
CCXehYnQmCxRd8O0qO8tU4Me9voS2r5hOPI+5ywgwDG4MwOpQV5iKDJuDV1rHke9eagvV1/r0e6r
nN2y5m+XqZ9y3lY686gbXQ3zoYKpC2VpA9r3bDVpVLKcW66yrQG7adtczcIr8NizRzpPHHBiXxM+
Uj9Wvukwq61yAiLT4bpjkS2x9aX4VnCFeSBcNuNQWqzuOQa7IfHVkeqQT4hEKWJFGFFeCBcU/CaR
VkEgTp24LHARPDcMwPHNrEJG2ZqyirtTIZRDrOtf3YU0LTvKs6DSSYryotFwYp8bksONXVrQyBSa
LmVFU0bSjy+PTpZ0cqtMebzBZ5YEg6sjnVbzuT3jtAlp6Bghgp9Y5RemcMvh4NrmfTdPl7hKSaHF
hPNlytQLW4YjJZyJ+nxTRdzxWIC02Wv6+L5BZAZL3jbfW9PYFXb71DWcwvZF0cXETWmxFdiMK89a
WRrkJK2cJJ6Te2rS6LZz660A4xZtwjgUFzqpFRhRVePKmTH2bXMSjx0P5u0w3ZtWZXq0vhqIyE44
Bq3dYvXp7ierrK1vvQbMJQVERAckEb7Bzuzri9ANk3wN1rtyG6OYVi56gds4a4H0xfIAHOk8yHnt
vLkHCIj1mTTuDUkuEJ7JBspQbC8DHqNeERrAnGo0EJ8XisiONt7NLugiPG9YvcWpJumDccNQv+Da
Syd/ptI+kOACWVKQY7U2E1Za55BPV0OZsSo6ycI5zK6+5zlgjZvSWdQ7FzLp4Gvt0iYexu6nKkvj
46TYanmFyXCmyuum8KJ3GqlDX9P7RvHsEOTjYQAHcVwB7M6G3AVSsMkG4y7LoyUA3zSl24zuRUWO
cVbex+QPXCyxFT9VsZGWxzaGHYh0O290oL16NoJDJqR7t+izjV8B6Arl04y9RhmXDlD/ZH5Xs7kY
IYxyPhwUPQ16GqYXhJtCqDOt8b5l03/LVZkByQFHfwN9BRCgMoSEHtUZHFK9Bc3HUlMgmsWwQrsk
37lijl6zsVMvXS2N9uEykA8WZl1lWB6AH+PCcXC3zo7G+GGLX2lqyi2967oQt3Vnx+FE0bS47HeA
K2pOo1/GxDA5eSnm1ELH1FqbNd5T+wgVkLaNw4W/grltpij9brFCptpxXdMYEGUSX1NDmQ/0xK+N
din3WWEYZFu14moqOBhpPRxc9tAxPUQY8u5TICIlfQmtgq2hDo7J+axIxQbcPl34/ZSr9RhCupL6
0igv44h6RsHLSNrZMEEnhlrW5PP+543+z1MFbr8fiiYwyia6qc8Ji5puLjHEGum3nQyIG6W7XviW
ex9Otz+/0Oep03ohhnqWBkDeQXT5acCoTw2WwIHxBVOFzgd/V8MXSZ+y2Hri0DoGDKPwMw3mr7K6
Pw+pf1xXoBdnTK0a5Dh8HM3ECMIBmqB2G4oi36kyys4FJOhf6B4+Dy7Xqwj0baRm2mKNzvx4lahT
sIrmfIyxaflGqYHM03En2s62LKzhohvI4fn55/l5Lvzjiuvs0rYZoiGe/XjFLh5moxqZJZbFlTJf
uuAmrFj84iJ/d3cwGHUB9zNF07VPHx6VZYmibpUKJhe0nTl1bdwBeCF72s/fzd9dyGUsylzUFAY4
sI/vps51AAqrEMOkhxwp4Y60MnnO+rK5TWBG/eOLCQQLzEA1DenlZ71aOikmhjGgiubA6ZDSgzq7
rWCDGsYvPr+/aBf4lgRzZdPCCLBmi376AFWiUSMk5tx9z+5VGW4t+RAWm5rNocQVPSVbR1wQ5PrP
P00WOd4iUidcAZ/fYAJ9NlJDzkV5SwA5tGH1aYKm45dZXgVhlSq/+ED/5hlDEInZwRIcKpD+fPz2
Ypq0Mp+5TdwMfDobVOv1prb5+bf29xfBKQwHi49TXXUwf5LTCJV6YUx4xGyNVkRHmGZgxOavgor/
5kZ0ybFUVyGptSqnPl6lZ8LaQublsXKuoF6W4xuoOJk//vy9/Hhw/ix04L7gMqyCuFFcvCKfhqtY
8IushquL1YxRWZo9tsn4wu6Hbic/EMR6jahnC7Ol8nJsXrZ09hn2It3ufVpPD3rJx6y0+OBdoBI2
5JCf/3p/+yE4CEYZn9tIDT+tLTEhcE1P1UD/SYPMWdKyH+a6vMDhrvkGOqP9z6+3fnUfPw1T1VFq
2tysaJjFp9VTG22j0mueEqdNd240+7njnFPpekY/70f88HMsv3VZ/vzzy/71bZqopR1OR6bGEy8+
3VEJu3+T2ZIHvyZXWDjB1JEo0Fq3oNJ/cfP+7aVMgcmBp9LFevDxtprAROrD2qkoaAsDYlTRm2iS
Y/Yv9qH1Sfv4SbIhoAxlo3OFxrf38Tol4y63rVlHjSYNGNMGYHaYLy8YT2GYdNpaIf9qjTM+X5PC
wTB/aHYIjGYh+HhNZ7QMqdjs7L1mGt48aTu4b9l6BGJUrj60WvaFMIN9xFyjgYQFjeAd4NZtmjLL
/PkX+pd3T1yVjQgcAbyO3vnzpzwoWjtj7ISskfBujZtqVLGnw1aTHNPyffkr08xf7tv1eqAJbWwk
NmXUp/tWMOdSZaUzNdjk193l4jUBar+nbvfzt/WX4oLLrKvrKjx3CaH69DiWFg0Ei3MDfHHSmLB5
gOYL59taKPcUoYnv6EPw/3ZF/eNXiifZKXSGeL6Vv0nyyoZcYX7CEELptqsv++dX+6yvQz5Idh0b
Fi4vZ13fP91BSJWaLgJADSCpP2hWeDbAudecUVc3MJ7/xd1i197GYO9+XPkfmSvvq4L//O/1Na9V
PcsE7tAP+99//9vuvTq/FO/t5x/68Bo8gv++7hoL+OFfNqADu/mmf5fz7Xvb57///dF7tf7k/+0f
/i+ymvhb7uf6/b/+9Vr1tI742yLY1h9cktyjPzFVNv1LV8mEyKddn5TvL59f+rvBUtOIc0LES72C
KcxmMfnDYCl+ox9NxQSlwTBRoKwFzx8Gy99+/DR/RHtMc+xVUPSfoEKCoxyVl2mokTEq6s4/cViu
aVJ/XuWo4/HkrascSfX8hn9ZuCfXrNtypkNXZs6GE9Jg7ehX1YzdSCh+Vnol/Yq2uYK4RWvEBgPU
lNOuKLVOnvI6Ig4HbrYtGPyMC61kmyDCTThY2XNJqyDxxahO8OhdpX9NiLZ+EQ0d0EtTjduaZFu1
aoNFF8rqXzCde7Uk1dl31dHk0UhieRWaGf1KhFU9Z266PBsF/yKCGhNSnFkbennsoQE0TBFM2V/8
6du8/n2h/7MT9NMCaHCG42vD+0qWFm6jH4GEf6qRInOZRC3oxRB1cVCTqn/WMApcTLBisXUr2g7L
k4jhnVXR08+v/Kk6+3FlVzUsh/A3lkJt3QD/dOVY602D9wWGCNQHuL7uzEZQ/yIkz/n8xWvqetMJ
7kxE9Q7OzI9XgaHGPNfCpNinWrS20WkkJksmblSF9CzjAtxUOVzanWC2pgzqcAP5OyZBHlBon23a
kUSeBH94nVUFUis0r167RBK4BhEs6H9mBKYKMfaQj2Cw1tuCxq7toVXrTS8eiX2lF97YD5o7VL3X
ya5B0k4P3+TUIgYgkd3YiW0XGX1g07G8y2jcvc113lSBGgtAjbfZYue3PaKJL7Kx43MWx/p3WU0W
dMtInRcAr7r6Yqh2lZFihbbJo80VBk3FyNmb56b+5i5t/l6TgkwTkcTJ5kCksJkGyoz3ayPzRU1P
KGiIxTSrAhd8K4cyAgyjNl9ouprIc1pHvjsWoQYkJS6OviHHJWkgJLQ2E7YoDzu/mntL3ZtN3s43
IXf7tRuBb8fwC+J4Y9a69qyjBAn9UOk1qKnRUL0Xvb5M+2FspjuwX6qJSstlsAMmHQGCSLXEDeC7
hNklGbTJRPslHyo6fZK2YG1WjOoXNfKmUDTfTBHls6+7K/fw5zfoD1PMf5dGjsqqhA6Uo4PNuqbi
zvh47yhLlYApfKuAnhwEyNObgcZ/7cUOEpYxJ7O6qRtgIGr1ZYyzCXKEcS7KXA3GJqu9XIuj/Y9f
6B/tPafklbjY6nv3eWf5sBldoV686+T7e3d6qT//5P+HexAW0T99N38JyT2+f3uBmf/nrefHK/5j
7ud098d+Y4jfNFZ7qiwWlnXboRL5Y79Zvf46HhNmXZh57fUL/fd+Yxi/qRSCuAWoOH/4cP7JdoNR
8+N+g3GRjhXiWwJyCf7Brfzx1pHd4FRRkWmkMNAj36RDFr3lrjHEPmkA2UlVpohAhy77UtioYRR7
lrQ650z5yj1uOZs8jaq3PmX64xNfnj8k3Rh+Y5OwTdiqjnYdhmAy/VX9twCZKMqvUYZIRs/lRMAE
uexHisKMQEJJqgA9anStcBgXwr5SiYaSvzMNmShZ2lgHKgv/97xxxQMalZSOY5ndh+UQD165KPZd
ZY8m3enBrI9F0Y/3xdwlZ2UgnSVIhyQ69lLrLIamObpbw2IYowFUld4Ag/YZcQ9PfedKF4m86KNz
3CKT9MGoWQ/9QNMvkMQsTDuQXHV9qQ0Q/UEvM2mJ+xyMniMAkyGyGbMvUVK/0SvL0qDBcLqezQg7
VUYVvmKhIho0GzfKfD0aVTIaZ+NkW1P1RF7WGfabiDeKiXwYj2s2bwFAwddt+i7a6nHVgQXsGmaF
uc4DrOKeW/U98CX9dlLVA6RGxBUwkOKvAhDx6JX5MBN1hP1b8cB4G4pnxE6OADgqoRrx/zZUoEpD
dNrqr/JjLR/vhtRJz20r1CtDJaaRN8f4gdAlN8VT1FFeBjEiW1Qh7QgJjSLlq+OEhcswTl+ZqjA0
O69xy3FT5BVJMlNrTYjUYMTS1rAJhDfEkpkBGNP+yQytqATHPRpfwml0Z5/imQZ8Bfl4z9Rdf82B
FO7UxQ2b7exq2fdCd6y3hCFBc1hkm2t+VirWOx9XU6yZXQxMzDpLuNIMZk6fOEuQf1B8k3NLcU3G
K3AcYoZIsKnTiEQMmZgxPB3LJWcvSjN5Q4CLBgMoTAzBeu6E9+qaCUtsD6pCky48GeMia+/Neinu
chuAHMBlnVwRy6ibg1wEGKN5FCQNtKSX/c9qSrF/8fZf/+IU/7PV9JxE7xT0H1bT9RX/ruRZJGmr
UFxQDTiI6zhb/huVwh/gU6Ukt1cTl1gdQf9eWTXjN2elCLiaqyJjwAfwn5XV/I2QclhfDk6oHzW+
/k9WVhyrH1dWllNdp3nNAis0mm3OevT9U9log3g0UzpcOWjIetrN6oS039Ar5A4oiWeSkGy4UCAw
kiw+9Z3ddQGh4LJFmQfl3Ze1xdR00i15b/dlAiopG6Pxyq1EHHkKeVc6bMO+UZ1DTW4bNH5qZj2v
eEWGykYDAA5Gu1CVZAuhTKZ7ezZT4a9sXgvRZ0v7YI4qhsZkKeK5KDommV4F7yn2hyklEZIAE6LJ
oD/wbLescozvWmi6poiVr4uSWIKx57quscHNJxPGH7PvBLSBUVDdMbotiPWuCryIHp5E1GYZvHAs
BAwT4OdlY7H4aUhWDj231JWkBU4rGTu1x448gLhhMRsszNMWUQ+VD9LCmvdmCSDOtTP9bMagBDcd
HoUruXTuS0wH57mKOuetDnWXgc8s0NrHErGYN/e9Zj2HzPSKp0hrOsKuzXEqgPXnxEOM8J3ZQCo9
tIOeOZJzYQKIre4IkLS6YKmXkTrSXtzWt2vbWTbqEIcoFETvPFZVa2h3oor75SRS2R9dK3RgNXVK
TjoFQa7LIYfD3161SBnzCz3tGYHWDBcvYWowLWc8PT0TJen024YQFDSHw1SGj1WcDuYW80Zc7Nsw
JnYhYhoPMSppG9azsgJk1zj2a4xKJvZVfTYfx0J0X9SkA+ut5Vm3Yzhaw82rS+e1hRgvg5TmcruT
nCZGX9UKRsilI1AaOU4kL1MhGOBqVj8LDIeECvlkyAL1UGdrsL2yLwzbnzR+rR39Q+RTEtP/HjeD
8hYPiDG8aUySSw0Lx63SJe13zTQfuiRiLB+37Aw+YXKIpPPUIQ1yrMqEDwi4ZZ5rk+Eri5QKdhTd
QKwzIcvPsKLMaLCEuIXhluqEtfRq5LPwE9Yx5MgRPJr9sFM7zMXPU0lR409NX77qyMDpsRodzPzF
EstNk6MX8SbYesVWNzhlQF8eFugGrirfY70IXxnlg3Cj+/ctUReiidqogorWo1/CujuEIuOfyfjV
4clvmJmqutyFKghSjzQaEhpx/i4vpiLqK+QtUMmaBiOlByPZIUUSETC775oCAWcwSauD3kmjRfyp
I+2MRGuM+CvGWaWTuGjLc55F4WsxwvLYodvRy0vh9Oh95h6r/10Z6WYMvXTNc8OIkl1rqdBvyTvL
jhpuM1QlkpjCpiHNaxslaOzRSILVS0Vk3XRW5z5Xtp2X3lBrdnJR5UZXXaDVL66avELWW+R6aPLI
2Sl0o86J3vV25sQiZOOo/CHuW79tnLnwBCM5nDrTlD8gRItpYOvx0j+kVR59QdHN9+PmKXJJOrGO
GljzyNI3JUBvvZwaB1yA4TQsUlrUnFwnLR5UnattQqZIj8uMpuBqKFppcR9afXYrJwIWAsoQC0qf
s0R7k/zZcUfjBJZHJK0p34gU/JzfN5UZwf3ICx6oxpIkWSVgy9HiofonWMmmX6G4PbBKs9RWsiiZ
sbjTy4gxVVRl67tzE6UKFLMakMPkQ3JqlVUvAeMNuZq2OHUYONIIre1sK8MXhQPsl8JsEN+Mo1LD
IieRcAy6ichZ5hkOaat5H3WoA+3WuiIDHkuR08nLeoqWH/6IkvyVuZ5q3GWmccsNOzHQJ9TSXSHn
8bhJ5sbKAcJxPAgIuFhTZBFZjLD8eqMkcsshn8226xoyYazGF+g+s8VbkAHeQnQbOo6aS79Fys2a
3Jh8Bc6cK8RIRE1bnEKI8tVlR/Bt4TVzGvWceVHve9kioENTy3XuhulN+TVxGm6KngzS0u8a175t
Qwp4D0syMpa8Y7/jtp6SLziGkh4ARkmFTH8suWdaiPYMfm91IFpTazcZpjhsMiZYWY/VVCWWRc17
EKUNrVJSqQrMIBN2u4bkoWollFNVPSZtHJaB3YGKgE8p8Jipk1o/QkFFMEUGGjffkABn9POyEF/i
LgagnFdhEkgLQummoSeF1ZTh8tvkJmrj0c9LvzgitNTywoRmOo6PoVXwQHtWLLW3sSvKc09SEo19
DKoXos2KYRcmevY9nfT8LCZLPOBDXL7kvQ6mS2EtRNxXWW9aS/ypN1eq+jhVKdWl0crquxmJeDct
Nqmu2rJ8TTS9PyGabAjHDSvD9eomlVXQNHmS+QnopNu5W7QnpPbAXThlZa438urnsCE3Gjqzvtxm
ibJ8z5RuOGiEECTkH5vdDs42sLKYcIErUy+SmbgxVRPeIHWAbGoTk3XHJB1nRm9zz/RETLA08tCQ
wtmPTLrLZLDus0iB5ZDJ0B68PDRJsjTTqO4DFKwonYg5VU9x3sSvGFszxyNyDMKiQDnt3EQGoa/0
QRi1ndsOgbCvRA7gQGT5JXh19vghMV4yF9A0L1w6rb8cQXhO1yjFBeAj3Rp7PP2uNmRHnGBDys6y
CmXvrRwKDUj11OQeyOwphKiiSEw6Luo07YLQ0Vy9kXPjkGFjSmK6mHlybssoxU8OVqn8suxiC1/K
kmqvthON45s2z1FzrPIwJ+6gSgpWJnwBKNpHcELrK+fFJzHc+BaR/zP6hkq3LFzNDmEXwHEMw2CZ
OjW8aPsZo6e1dIq5aZW2TNGIDWUV5CE2iX2YjJEFr5JVXvMLMfPBuJ0+87UvdJW+9qbZGhvUb665
r/rKsStvcPOBYMSqyclt20ohBvW9yVjGcPkxCtrNVorgKBjgAiL+Q2FG/Jeb4PH9Tkacmp1bFggJ
47hw5CnJokqeSI9M8Ui5mQZ0HQk+SjXwO6Wab+Ox7u3LKEsNTqFLVEVHfTDz6FslFekGcTepfE2p
KOCwmiG/qE4MwLifQpqfk1dMkWG+9VPX54TjEHdxTScKAbGknFZ2HDA79YArFuOzOnPv7vNGadBB
43TNfW5TnKfGYiXaY6suerKLmjXEkhtZTA/OkJaOVwpo4Y2X6k1jf3FHTXueQmXSdwUk0O9qzzx7
VzIlnlklshllUQjw1iOCkZZnNxQ9qaswSwmPyCXJPXzmWY/ha0ha35Jp012lLDz5ZQwS6x294Hhy
ptD+SiKjam81RHnJVpNtq+8MZ3DnzVgmpe4vgOgQqgsrEsSHINDnQxuqc+20CtZMhHY1KnYRRUeF
N8a5UzHo+DmU2hORoHbzjTUh6bcCNS+3uqYm6JWNcXCuOhtFoadxFqc9QNnRUK3BYGV/15s1o8ZR
vzdYnqjg3YTOqJUB499Yvc7Zv0LnTQaUZtPBT+aBDBQKBFN6jZh43kJXsOrReA8fTDdx+Z+G2dxX
IN3jbT/TN/blOJqos0Jtsja1naS3yHXj76Vucb5nzNBDb57M+bKrsZ15LSV1F1QEWaKVly2Y4rax
RteTbmE5B1qGfMTSVuMnRatplfQWjR0faCoSq1L0OHKGJsPlavQygs66pkhQ3s59dWmOOSp/YMZz
hchRSUuE4xWxSYQ3LsAXaGaXpwbgBuMxQmT0S2ynq6iYOSw6/R53oZ9W2qgECggkDRa+la1g8QUB
KNniJcbHviFrvTNlhk+znkv88WM728GYxuMaYOuOr4OyID1d2rh6j+okJ7wbTXP6rc7Rn8uA6EAO
F3NL+muwWBquJb+p7MHpfSPqSPykx9T1uMYWYdfasOXY4Yo8sLFlidArJ0MJN+TVdLqPwty2rxzW
/PBA7ziVZ3v1Rz3ZCNd7VM/SSLXaJ2HPMe8pPVMoMpGsC0S0Pw7N/9ON/Rcn2p/1D+6YeH7oHvz4
+d+7B6b+m0F3ANAf9jaHOTeNgN+7B/RlkbDQTqAbAFnIXklpf/Rl7d+Y/9Ac4JUaFKS1mftHX5a/
T6OfATNmnSquwqR/AFqlEfypfUD5AxTGVoHPsJJyuU+N2bYXcsL3oIPFVgoA+gZ1XheTKPJe5vPI
mZWDNpQskCLFi1aUMOpN8u+2Bumj1TZHqltTr3XggEJ88MiHsUGilK+mvgM2g5PMryJ+gcsxUzik
2XHtvDpThoxrkrigaq/voQUe3F5JALLHYkjEhaGG4QOu/cwldYMNmRxiymOJC8CK17CSXuXwERDd
pIF/n7WuKV+toqRx59XSiem6aR025/KsEU7b3yV2NwHNx602dRu9syziP0iuiYrvRoGZ0CAy0c02
TU+FvC9ylMS3GGiR0BZpLIwAr47OScfF8CC+G1o/0FvVeSyzU+9OUr12FC38ltoUj40nZgp6POUT
rc/HhhSp8gK5eqPvZgJo8DSmIZTA3B2k05AI4eDVQN48p1+jaJrv89RqrxqGZBTTiKnHKdrbpUZB
pFiPQMTOXTSQKTWJo5539HhUghaM9z6JOYCONoarEjdWySnFg8mmcjhysTyn1QmB+vgAlYDV22nl
kVYW3FXM/HiBlCO/1hP5xnymSd2cMMIdhjS6jLruZRrPsNy3EGous8IKMryMPt3K+SKpCSuSZmzf
Wp04uj9SQ5yjmc/4r809ReW2aYnHXLL6cV6aU80nrJ+UomoOo2yvsLKYsONn2jn2GN+MNIm3Ub6k
hld1/YFwi/MS6mLb2uTZYm/l3DDN2TOE6emMMNM894N2VLueKmwaQntGBiTuRn5JT+ujR4K9jb2M
FSyB4NW8YR5IKnXDfTRKuSumGdgsqmaQBPQNFFlj4qb7VOhxuBtq/GzNmuKYpnTq51Y/ZRNNgH3C
8O5I9+yOSivQZfFYZ10UYF0qURj3IvGtfqID4ix1/EA9XB0s0rI8jZqRnlgUX6ruu0VlGJRoYOhG
JUsOfgAhjdL40YKhQlX0zRgeiBE8RwQMiA1oWtboyFUivCIRxHANswcpEkwJkf3vEyFvE3Oh5mQs
vh3kdE7szCIzldQkqp/zYFAu8N1jACGfBPjnXljz7QDE0q4x3qApL3eWi9o6ByEZKTiFwmK8lpLa
oSJeBtY52yHlUkXjz5AXWF8GXAf4IU+5Q96pIuZDnJPHHtIQwVnDP+zWZjeqLOuaEwqiSLXRzkYZ
lvhDIpT5WlJ/08ou0Msm+SanDGajG6dvdt2DS+/MBYibMI7dWNPPWgMREzdLSJWpzZOF/YbaftrX
ocGM2O0Bqjuco4mDDk00BPUot21JgulSEJSH3NGjhg1P2IFcXy9mgTnbca/1JDKHjZtqOIHMdnrJ
tPxtNLRyW3eFdoZrmpd7bGzzsaJtscNDjRV4jnl1U2JQHEdV2YyKEukHO9K7CO06tHulwJo9QvtI
9W4kq4BICTo/KcEsxJHuiHUSPGxl37MSOHrjkJY2G4Onk+DcH0d0icVV0SjfNaW/asnbsUJLb30D
6oFxPVfdfTsNThDH033G4dtf51SYAh/UBqyqw1p7VDFoRtJ8JrAlV76RRaVjisFm41QXKQwAL4HP
ouLkKY3X1u0Yfo2lc54ovU/IAc5JxVKY4XwZCGlWrk0rPsgEB3rZmpes515f5+YVjWR+yIFHJmY8
MurQmWRL8W1GVs9OYGjfy7RyAyt3Ms8YmndOcOF3Gdtfc1fZGIM7eK6BPm9Ra2c7T+FTOMwnLVOV
i6krFoSXAHzV0G0u0sE4V0wSGdQDaTb8ti6ylypUyitQq1GgiYKTNlGFVGzXhjKc5yySVKc4PLaD
rWhbhufcWZxwQF1JfEwJySG6i1+oFnLtYl9q6XIiesTAToETU7cm9UlrAMkRDxIrN3SIxCWdfTJ6
eGFfp9WdTZcL6S3/0uJBFJmPfiXo6ZniM1N3hlmLMwaP7oIuQwvjKnbG/XrI9qw1CFyQkTMPVPEt
G0ZUwZVIZvsuNOIvIhyfbVHZx9l97GDzVRjEoDbX9Lvb48JEEIrMRe9a/XORhirKEypZeRTLxYSP
ZMibq6xBbJCNuHEMxu1L1TxGUu0uibMh6Npy3E2s15cTsBy/T15Z6bBFxZE4TSj6b43JjN6M4T2v
8w26Fz5BpW2z64TFYc7yG3c98GnTDuzM0bb1OFDr5op8MQZyhaV+FW1zO7vlMY+NW8t5qTsxHIlp
DKZW7sluvWqa9qRWNGoZjYUkBhDzampx9c2N+qvaFgcsXaeiI0AyzW8y/YIxLzwsPMjhQYvQTxgl
dUAFdQbvX9IfsfT1K8rnYZ7F2aqVq4Yuvk+AyQWhK+8sviOxrqEFEUHE2EzNfCvd9Ogo32vtBsuZ
h3dyS3HwNLiLArsgrT0jdDerIxTrM5lbRZKTJtFkr/V6rKrvdeObMxJZEBO2kL71WFeiiSj3qNiq
JI+qHHMTw59AEWCLJGuVnc8hdQJ3eAoQtW013KPJ3urOUrkrFPnUEDCtp3siU1mSwyBakInQSKpz
37KVgFp+m6fjvij7s0XOmfMV65Hfs6JgfQbdgSLROTPQPvHIXlNP+vBBvQTZcgPjEtwY2wCLcZIG
WVvvomQ4tPq0h0G2s+zXXIorJzGu4wK/V0OqFs5Jm7NZoXwRyrEwTDy4DcJjJ+2DZXBPRb+uik9Z
bgcETQYcTXTzTao665SeXPdDzOcVHaaqBiG9WBsZGr5Q2g3M76Ob1wxho3HACdy51c2Cd5o5yQGs
yhZ3EycT96p2cLllxb63rhsSzgSPA2pWzsWnkqRbAmGIWUc/Xt+kDEbphlE1+6Mg09oihTMgdc/Y
qyEZK8ZOMPyeBmMX522g1dwt+fxaV9FwGHtseXY47Tg/Xo1TjCuw0UISPeuabTha2hsMQPoF6T7l
gaS8BLwIdSkzkLFp21OVdjz7ZffczqZxkdaVTT/FXsrMs8JE3pDffFvIK5Ibq/1QaE3QN8uV7rSX
mhwu9W4jDWcOdLtSBy8rUP2oVXYrYHo8TiQhQT/gG8jsoXaxPhZBZX63aWTAM7mIeIk3mm4wFsUd
7XbTZwLR74dyJj191rZFJi8RiFveWM9HR43vGgP1jGC/4/kDzLGryPRAQQXpiP/6IiufzXKMD+PY
cnebWA4hjVH2pCqCKpAEL7FuXdh2+lRFDPPK0bgLcaHHyf9h7zyWK0fSpPtEKAsE9PZqXmqVFBtY
kpmEVgERATz9HLBq+u9q65nfej/rFOQlgRCfux+nLafL4KX0F65XPkm+cq0yhkG+OOYy/OFm4y6i
mJB574073DOE5ol3yl07Ooy0A4bhPWW4Gf1Y85WdiZnfLz+YTdHkF2kASkJM2MHDU5Y182FJhj0z
yc1MTjAiII156VT6YpeW+DMMRzzUkV0aV4fWEq/AnHaFIVI7t4+V29zkiN0bYDDPvVAv67/yiREI
UzxmufUeecV1MA0Pli2+Bmt61hH3fcWRgKH8xDiZdpyBk9TtouvHdqZbt8wPdFFfi9I+W051DjL6
BFM0CGHko+32z0bUO6f56EteLyZ+G0pIL0Xp8wT473Zv3qJRv4UquE4Ax/gL8cqMUJslkyNl0s+m
iW/c0TuNTeIf8pFwOB2h3j4ZhPOsAzgnvs+FHRDSzL8llucJQ0pP4JRMC0S7zN0HKYY0a8TRnbRM
oKrE4xe5wCdbkgOXgmzbGWiwUfQ+TJm6ZC7encgW7FpO9B3AyXLO9uPQ7QeSxEl8xn/8FsYES3lW
BpMwo0s5IoGDqDO59+kuO+RNeE5q2BjUSieMZE5omfs5B+MUkr716rk/1a34iYt1Z9CAm3TehayO
OYgAbBVEYr7SwT03AaJGF/0MeusJAsdTUk5HH+2wrgBsTL758IrL2JIoMi2cHmmnUASiWz+fzK6K
ql3sUDgWCaLMnne2dJFf+oQNsZy0p8iRrEIOJ+VTOgBvwNfxKshkR+28l5I+IE2rOrm7QxDMDxma
k927N0TgrmK6HmJOKqwy+65v3kvauSiR3GmRw8KhBHyiPcejdy6ms2a5bUS7CdxX4Yq9M3yhVe/H
pb5n8LXN2nGDrMnhb9gZfkZufSsqMqk1HdIeJ+NYc6pKxP0ifapBJ0Rnc0CIgJWFNFfl702prkGE
/OiH26A2j52XXvfrUC75qTlP7gxIpsT3r6Es7PJB/2gmBzW1ZPdYcCw9ga5kf3AUBLMehky/8usy
6wtNdy9Div8mtRziPpkvfdswGMJgiM43zV35WSSRO17FgccxTxQNN5xYwR7cJE7IVGhk1r0PXeqw
tuPSxJ80tkJ6SxjhLg9pE5UGG1UbuUfgDNx6lmoWv4M+l5+2HpIHBe+SD25n/s+0VdV7JMAibZ1y
qL5UXLOsdzkMzqpyovnRnUs4TvDT5u461VF+Qf6buZeVzNQ3M2uGpyG/DUAhvrDbiTsc3lfP7uEQ
EYdotpyy1E/6BTESyW9TURATy98UcdxbDO0mjEc2XlkirqsfqaQ3iEuJq8TZ+TYsiXH02a2/jUxh
3tMkW3WryylYDU+iic0hQMfDBfXtiJJ4o/xvk9Rql6JPWbw73x6q8dtPVUpUCLwKJLT2VD7uU8Uh
eQ1PDRk3M6/xN9m3RctYFqTmtlLxHuNQ3V7W/HA5XX2buyzyj8/Jt+WLZT+58TK8Z7vx2xSmV3+Y
W41E6apv75h0xt4/IG4kV0tIM9kOnGB2wzemnxJrbK+0tGiXy7sleIQdx0NDs3jxlJu2eCpW8xqe
Jv1FlBpH2yJUVHK5qwtS8bagrbn8dsBpI9hevdLL60PnlhzgqO5bOLnTJ0mZbRd0uJboZcSLy4JB
CePEdZOLsiLeU7beU5gvEysLDEpYkq2nrSuKpit4WNjBfZgC9QrYFEtV7AEhmHDn+RlaeYCSc+u6
LYpKPI4MLrsStb9um/GSk2XISNyGH0DrKZslfq25XNdx7Q2bJINiaw8kgzgSAFLixN+sLXfhlPzM
isr6YZOgS45lAL3gUWs4LKx6rnhD5bIBichczTttLZ9NRhB4OxVV5qETi9raznrNFf3fNPS/3VSY
O//ngMS3m+rvXir+/l9eKo+aqNWFilQGFhXw/n9PQ8Uf60UFeyqpSykj5zv78Nc4VDp/EMRCcoQ5
jjcf4O4/xqHELHw8pSIiyOAzYCU59R+MQwOPwerfYhE2YQiM/0QjBSFaT6x//k9mqkx1M0yQBmIK
7vXL6ltSUt/yku6U94uqiBzw2BiL4GR961DNtyZFcVpsHYk32Qu1b6tuFVOEW55BtlOElobgdO50
6Fg3Ik+X4hjnbY2/XHfxS9mGIf4R39SfHtm5jx7a2DXjS+h7o1e20JFwVZ4x+zXJx0r/QAhCPD6H
cmiOkgzkoazjKSAxv2pvlN9ycaFGWwXIckCv0ehmxc57PQ9q6k8epLdnRW0uIqyKVbWRed0tONrJ
08GZrNPla15aWkx9gnaMLIq8XRGBQb5vcbMxQPtTJwQTRzX5TJZlFYVWMbH+U1kc/9QZ6z9VRw5e
SJAVmpCzp9nWxO/ht0xZfkuWfsPCt42nMUfLrPyUOdYyKeLDgeXFv+irHF+6ghcTBwGqyWYOa3EY
JzB55DvD6QHYHzNn0c3YMsSogd+PPWWCzmi1V03jZopDC1aZTfstqw5CEOKD1kD3bd7KVZGqSBkk
7iViPUerYS5fZ9uCHttYUX4zzFZIK/TsV58YfQvNilanj6QCqdM0SM0brciLMQfK3wkPtDn1I6vM
S6gWyVcwqr6IESarLQblFFDOLLBX2E3s3hQlAZgd5bpQ/jDtvdlaD/12CpdbGpA1qI7BHLNGOgfF
yf0ha9320yWNWGCG0hm2Jbt+xfeSnpZvKboywfJjKSvvF3X1kQ3bQfvNngmQBYnJTbhLM3Mu9qGd
ysfKGSfGQ1bTLPEJgZyfla9jBHDH8ZLmqZwGvCteIIPxPcFhVFyB34TxW7tDaJjSM0d0aDJM/N75
qf8U3oVN8fcN9j9MxOpbmFffIr21bpVb3ouiOQg6HZ+W2csv3Q711yv8q6kx10s0fI0N7rWoRfCb
YwZ8aZldwOect1i4ucVk3rgTXUShTjhelbgINyot64/cU0+zUmq/1nbvxlZE2DqCEDRQ2+0cQzMr
lwAAFNPknZAXQrRuc0xkC0ozLacTjkdIQFAoh1L8KNwYupk79IdFF8WmJGVyFN14BTqLsWtWHAY+
8wmazFH2wQ8EkT2uslMfktCRaCnYa4BcWkIZAiDiV2/q12X2P3DVXGYYChfjc2zXbvgbRO4vq1w2
eRjfWfMiH2sl2Es1VRVZU/Duk2anJVrunJlOaw7gnOV08CsR2FT8OSZ5I5mGMbyi4bntjnitb5du
JeLEFpRD01NaO+jsY+L3fWni6Aho/irqOx4a7cmXmpgSasc5wjjpdsGjzt10q7OS6xNH4g7uFViR
EY9onry1aXUPev1iYTJ3yu2c8PuozuRtmNUyjElS6ERxCYCaOx597zXasdBsrCJ+LuzKf+jb9tlr
9Rtum1uNB67oh0uRr5yPZrw2sOefEbkYl49D8+XTwHJodIOcknlYFExg4BS3/kOuofpQ09ZQ12xw
uydclspynLYKqtheLitnMqs9XIwCUaX1pwWz2CTXMQsoAJ8Ldi3H9pSXw7uTqekAPftXmKviuoN4
elNH6i6hxHNnT3jV7diPrgj48BMJwPnNXh/eiNonREkHt+rtl1IL7kmO2FA1WtwjK51ypr4bWiku
ehHtcxO/pb77UUdduW25x+xK17zAjWGyDkPukCzUhPhOn17XeHC6AsKqh0n8lEwTqGvkpVF16uy1
gCdk5lw7WaQob5b5mRhYgeYsgcgW02VY9I8IU3etlbOEtARzx2D5JOv6UNkeGLWpVEcd6NeyTKpH
1ThmW2rTcfQqu102SHliMHKS9kSfkCqdXcJsZ9MKscuc7gpxbD9IxkY9svZbpp2jcpOPSo/u06SZ
BVf9Dm2maTaSxzTv7OhUpRkT6mFqT55Wz70Zf1V+A+Ynu6xbbGndPP6oGuetD62QSrrYujHDHGx4
5DgYWu19iRtjk0nzPAhjDiRTzkIv18260OvyGIyx3BJBRkHyAwwtM0CaID5mrnssRrs5+Wl/gNsz
bUHrHxsv2pWzxdPZUbE3Tr8aUZ1x4Nw4dndBaZZ1MdXuPetbdYMAR3VWyGk9z6SPmbj9NdfmGQ7b
F0bEs++me7JhCXjx5mrCeHlU9lweltq6B8hLMiVSvOvGopDePUP0Gj7SSe8xMJhttdoVEVfzrVuW
AZ3r3Seg57uK+wjE/AF+lMvFmRKjS1dlFhxdNLqhlwd4fg/LGOHI6P1dNUW/LLPcDkPp3je5d/Z1
cL3YHLDXvpmwqk9s7QXOlViWLHe18IbuSwyieILZ0zBRSzBZupt8EvwGIu24B6fB9AGvUljNp7HN
4LKlBE6P/IIJ7IebVvMhToLBpp/QljxT0DuGDtoV902ASOUgbVXvF7tql5V654ztLgKjtO5jdDKF
wVM4AuW5GqouvyDKCqaJhkcUMR98dNVE3UFY7DjNl7THoKku8DrkEgYTxSK+AMOeTzZm20STjeCb
7Tk5yV7LS+I9yfJO1I4bBHhM7gz2Ef8Rdzi6iy3t5Uccf9LUR4xgxjqmSY+rQ7mTfOaXJ+FLzdjM
wCen0Z2ZO3Pf95n46ATv0a5lr5Bbzg9eah5V4NETfwqs1MfkU03OoVPdkngvBVhR4DMJQ6h0U7s8
Q/el5D209o3laDFcuHmTABZl56WqzF/yKm9xiLhtUr3S4e6IXUjXMtZnXVq3mVBZb1+MYSHeTF1q
MH9pPoTbhY3Pk/XCFGHGrNWZqzzXYbV1iBGm7oMkvb1DhKvMpihAcuXHtiw85gYOBpOjjPKFMAnB
g3LED+ao+bqSeFFWVB6V4fgbqzYI+fFy5fIc0jJtYO/DBqrixoOtxD0oJFdCyH5ho7lJY6X6O3zj
ECnL1WR1P1fzjDLZA3k3Q0L1MY04ffZW2+p9YCPInm0o18GjsfMhuYAK0TYfmcuDuucIdaesMWc/
WXC5q0OshuQ6xcYEUTVSkwYWli06BSOfp21aT8d+GrqFpaDE7gLLhcrn35MWc3ani9AMr0NDj+FF
PAmD9bjjWLYF52rtXTfLip0F83B5gmPt+oept3R+u4QOdkHobioMDoNGhcJ4GKdH/Ph5vcmDKTcv
NXPxh7jyEiwAvb+SrjuwOdycwUffpBMl8TQvz5k+1itIajNE+dCfgfD6pzgqu+CILSIXvN6ujURX
VNXeYoaFwmdHFcbnOKJAKOVEA7WOip1d65D1B3XqywiPcFf3Q1fBHW3sdL6lTK0ODrGoGP4x15Yg
WSHw4evRqil2bbX00d4EaQNjniEB6DlnFQEa8g3dvAzDVlm+eqU8l6o+A363Byl2rgbZH0aa5o/g
P5cXGTvt21gyi7TZsLjAZ3vTe/LIkA19NrYSoh6Gu72TmuEiynsPxPVgXRnK9y58v3CvimmElOwa
fUGxCWzektXOmy0G+H2PFZkf99nHsna1mFCegtJLzyJk2eJTAjBL+5DycR+0exP3xcnvYvaxJSku
w3KsYC9Q4su0t3nqS8D+vaA7HMiye22R7vs55MF4Jvea/8hNIK6sMVFf9dxxSgw44/8uY+F/qXYx
6IiBtD7CcYRtK3nLb4xfgjStpMdsoGCEUdTcGuwmHDn3ZOgTQQWezenFB5BpeAwVy8gpnykhqrrh
Bq4qPCMmwC28kw0MAuig+DzvOtsvPrizpvtWoZl3kOJOxjSpSzbYTS4ItpiDl84fVuNpjNLVfPKQ
pbItZlrMqsAL9xl++XsrKfyLJHTFYe6mcDvK+pVtZ0Wnm/bVnZmkRIWlmZzH6Y9WVGYHX+kyGnvi
OiUuxKFouZ4EzLQO0ch6s6knZ3pBZ1JQqrNgh3RfbMPZd09gwn73YZccei9t7rWm0KGeqqsk47Ff
NCmLAgs2h1agFFhkCvg4VSQJyXXus8nG51i76UUuXGsfVv7BTYJ6h+Di75NW2Kh2uI/zLss+K2Ie
xziommugADjYRxtlCsb/Y5co7o4aJ4x2p/aFT8IRdY7G6QgndeYmmaNJxPZyo6u+vYBOHPDBJ3N0
5Gx2fJKhOPzfJObPSUzwvw5i9kOaNe3fnWnrv/jLmBb8ASdoxT+AuKJs8Z+MaZIhTWjjMPOJqf3p
PvtrEmO71IbDUInoPiJtiTntH5MY5w8cGi76A3Y2RidAFP6TSQwNQ/8yiaG8KsKYBtGMJA+TE77x
f57E5MC0xeCbdJMUdhOcgVx7d0BjOwuOgEzUGVgvOncI9h6/OVG0VAS7qVist577YY+eSyT2tUsV
lWM1OF2MI8GErf4yI1X55rA/pOfUOGm2g52M7CTY/oq9ncIsvRi6vMzOamzilWuf2+4xp9ngLfDa
+A6bJrMSRiM2G7/Hm4xIZle/BjAa7wD97QDhs1cJXhJ7eSQ81827TAkR4TvFTbPzwxZCVUmW6d7p
nOGOORP1QKv714BPUglzz6oAL4FE1BaoAq26lNGQeOd85h62KROhvGNXe639DBpAtxcdpMWZyyv7
Ex+/TliPkGVjgMIqSQ6mwkV0drhJi1sG9xZGKC9gZSjimh64JUHTRJtWdQT/3VIV0qE2YLdu82ZY
QDjoUGQkf+Nu1i3+Gj/XGz0Mqt+3/iLSdofvNM3xk5EhZK5b267ZcTPFooB/vUiWx2A9LT1NhbAx
M2QkCvvwQ4rMmPGyNtYgxvsp6FPW2W6ysCzdEPTze/0gKQFdum2FcXYlb0yGLiAOCqNbdcvD4ucS
TzBWJ/buTdHXauJY52Q6Yi4HLHUjambVB/AUPT5nu4FVW/md0162hE+GS8b0xbtNIjmnpiRIWd71
TCp5s5h0HjcC+Pb0mJS8L3uXXQjWrZF2/dB0nVNcO/2AzhqUk8a7X+bK2tGUsVDiBulr2IQqiskV
JUsDVS2D8HKxDGEz+IA1Uaq2je6i7DR7crzAt2R6UBdxxFQAKPzEUMqTeu8mygQHf8azxO9mEs5Z
IlA2182sM39Pb079FNWE10myFMMdl0j+pe3wzCEYEYSnsDfoj0OyhHewH5BRew3oidhbMl3xG8pv
MwRjdDXygYySnMy8Ig1rsllNqNfn1o+njAyzyc3F1DfcwzKfRZ3wXt/pvc6nWR6NN3gJP5lszV2X
IG93yPZGvksLvXUX4iMiZeBMY3cZGYlzbQ4rOpa4ZyeturcjFTxEdquzk5lEz60F70s8kyQRyn62
VA5bXaaZ9mj15Kh5KGANjxcANVJ5wflrKrG19ESIrj2Ua2wbWQYB9VXYSVMnW6pucrnPBzdMX0H3
B8PtXPpY14ecK9X7sADPyFapw7IO2QAmnpmfoZ31djGTdq49Xv7pJu2qJIZPPHjNp53Xi9li4vPv
RDfV0dZJlxiIbMH4RPqVurGLrruxOltjm5vs8B6XxlieStNOFmT03rpMo4DyGd04FlG+YmxdBNwM
TiG+InHPAK6098JavWYh1w3gsqKgIRAedvhIvMs7RSZS42a0M73QdOWl9wn1wEe+KveCHq4xnTlu
OiGVdlWP+YEYY3pAncwuApesGlcH2jG4XTFHPTKQbz+oEZqjfRajhmDNWrP2ZO+jM+MkB4Miz8g9
w6bgIQXA4+9ZTTN/M9n9eiJqigmFnyuTu0fpGqpN0IQJgbxp/tmDC2XAWDEN4obf2wYdKeZdUCRx
4S4xiN4UQMc/UGA6d9fAMnv3BwviL14NIrCpF5mtduziHMciROG2yaOgYVKVsIGK3I1rYxeElSaK
saaUxaRpqEDEPkOcaXlwhFN9wfMqL9Wg3OepJkF0gd4Upw0o+04/+t66jsCCn3778Me8c+aAUtsk
edw+Zens3rS26MzenwSeVUfjtttxsZlvfJyixV6OgjqQMPT78Jiy0DGvm3x1v6iKKW+Y4tHfKEf1
TJ2cKF2uCta8u7oIyAlw9+KFSuQ01Tu3jOw33xoM64Q7zvfKaxML534SuwTWWjmGt1Q4ZKQCyzJO
OiRRgYS8+Kt7b9tGwniGeJLDr0BVvd/uRVm57HQhIYkXIAMMZ+OBxWvDSRjl0R5gs2zyWSVmWisS
ORi7qcIdM1u+f5/lpHqcg+uXRcqe6eEuoF5OvCiLU/jZn3M6Pnw5yBDtPKyCbVS79i8pgFLsvSDt
a/gPBv+vkA67H1Uz0LSh+6Atpr5j/8IbvqijVDShbOglGtb4HT2qw8ExpfK3lVXHdGItDPM1eZts
VxfkvGkDYIC86YHYTHvCPLGDx0k5I3YOd3yMCT/42OTK7o5XgM8a+dQmbCJlTRdVFvOxI9qdXiii
Kia8WylFiHZfwSnKZRKNl/64FNQqEGL3ii8oRkF4wbPBSIO5GeJpSzXj+k3OqvDoG0rremsHfvkj
KPqZ+eKYjsmTlXpWe0Po2e0+8h75hklY01TNrojprGF2tqgi3JK57ppsV+FlFoc2HRK5J5Bjqm2f
42vZ9TnLNNxCO2ecpYEjIxJwPd4DGyd0yFxyviv44eHKbtYCEyse7HjrTVFa7HEClD/5e/MPvC7R
w5xbXARlaeYnLabgRvcl+VmMNd0rUq9csF8ZfLTEycNmsygdfVl9viQ76pTrG6a12WMEkOlORnFL
GiqJlhd6B913vtXpLbfU8h3vmjYBrtD7ktTikwMniUoVxxTjoXLZHolrRgo/EKWalPXIjOh7hW3A
p1GV6SFNTARdNz1IGY4yRHm5MkaYITelqZix6cosVzGB9GFr11VyYkclc7r4U3Hws45aA6apw7nm
oxCELwr1YHkGGn4GUugqKqRiKBx6zY8+1OpmSmKGHuPS5g+UI/a/NF7ih6KIK3dHaspO4FfncYeh
C4ssFU0AcUvXi4btVOv6uFRak8B00OH5jbTYhzPjVfVBOGXDVDBrz5ZKlNoxlmp/DQtRAMwzRr1y
QhslB8rU+WSBNWzFgArQxCnFIvQTxuo2DVoSo/S5d2bLcwJ52o5iZpQ8Tfo01HEG39/ui6vZaSUH
zrAVn36XFhZRU415XHmYVUkrzFz5qs6vn+A6OfWlqZI82ORVyJmnrpuBIiVf+f0xQluEoKIm/03Y
RY+Y4jR+fZXygpLrZmrJYm+NOG8wYVJJtlClVmNgj5IQpDt23E3p9tPbCEHiNWdqyn9bpSQJw8Uv
UNc4wPR46EemBIAhMWwyd7Z+qTHMyB/gpiw2nssLg1wzk2AkHJK4G5+uj+f16wMtNzGyzoYuu0Fs
S4jwkMAw3eBXDbFiOPS0WGnEGud09qlJtKkOdC34twbPrNwN0jigpXJTIN40lXXNIFHZR4vTYHb0
o4WzeUvuhi6BdBQ0HAEZ32G6DfeMOuLwUFUWrRWx2yfH2eOwyOQ1dfmJbQa5OOW2zkfvd8NHwilg
+nEHYczUPxjsLCSkY2ZM0XGqcu4RBLsX8WBLYQdPqifxtvObor+K8Z9YW+YH7b01MP7h42n1ggxQ
l84xi8KkP8yLpViRswD7YYRFuM3MdadlC5BW1zEHwLnglUcpGLPFOxSk1u/VEoW3iap5RrJ0NA+x
v+LUG6e1zaa2fYIdgmOkvbMkXhdWdkEKj+W/4rSAkjPt3KqPxkMytfOPMCkz3CeFZaf7KmWsufEr
nxbCvGlxS9TDzOMxl/RaZWFcHqXRBdY7qqhyhk8qGTb/dwX/8wq+3lv/Zy/E8efH3yld61//ywrh
/gGsG5GUNSYInEjC3vozGBb+wRVautx88UkEoAj/HyByDX/hTBACrrK78tL/cf22nD8iz3dXxhaU
cR/xx/6P7t//cvsWZLJ8sd7Auah4/G9/v327jPi7Huxjqrr83gVBsmszDh+GouP/T/f63x0XoQgc
LlN2ZGO5oP4c5uzfv9LQBmAJZmcT2i1O6K4mM80AGb53rPb/9KP/N2THv/MV//pKDCl8PpobMKn4
+1cKM873hoUcxEO8k7nLMdUwcvrfv8i/+Th+yK+T8J70bfdf+6kTL0TSo1XUy4LulERNctvPitww
bK38z5cKbh1Y03/zebxwnYH8jcfncnSHBOqRVAEyGvwL+ocBL0cUD3tVTA/xZkTBiSlWZV3Go0an
5Y4jSsQAZen9PbZCZ7zEYRMzis6oH6OeitTcdgHhJ9faH1SNMAHHyDlYwUWLaINYHnE1oHvTjUfF
aU4TmLxJ0r64LbQDpQRra/LJQT5K9myjHM4szKAvkRfPePa1qW2uR5o/lEnnf2X1gg+cQtpqQpua
vK9syaxgy3/h5ogODHcJC1n2LzyU+La4t3K6sDBxUdjallF4jnNiQQxNHaVvqE/xn8dh4v92WEI5
FdoVdnSlhuAziOqg3E4y5uaKVaNk8FIE85vpxfSa9m6Qb6N8bYxUpFy4s0NbAwQUYAeeUq/ThzgQ
/e8azSDel8LMH1AazYvBrv1VIVxeM/vVlOvSTPJgTLgwTE4k1jurcVNrG/WZ94r6hbFyqRvrox8B
XcZuVTzH1CPh5XdjXD1yZNchflfl4ytmohL+hp1Ww2sV6hERgxkp3PSifXcDWT9IBXtoQ84ov6os
G1qTdtco4cDl4FXhYvuo+yz74K0Zf6bzGn3BsMRVJm4kyBCyoP3PwO5JnWGpaygwpu2GERK3Neo7
Z6wHcuj0m+S99EjAz3NPGt0J3zhvODfS6dmPVDJBLqa4h2+im4oXI8O52ziFuSWAlRKsHofisR5B
QQDGr9wfaMwWsvo4dx9ZFA0g80v9oyssoo6ZP2do1kjZPaib8iBnCp/IgFJFaxjb02C8JOYqjPBN
IM6jO2/S1ojf1Jrmn1PSMKyWvvDooJxUwvWZFPtuhC9Ft7YXwnCL69w+U22GLTsaMuuqlMgE2yKr
W5CDa7c2nnuvvh9ENI70uEJaQXyfJWjSBj8AB56lWu7NopO7urKn90IH6QfjmCR4CMEdv45+RkyS
OAp3BNWFpMARQmBIdaPQwEMGehP3JNGZdUwDzioIB3b7iQnDoR4uC2DIthW8Uxlozo3NUOtt58Ma
4nBqupTnryGKKHKruLEWMQGFGXyOcihc1QMY6ZTeRDeVWwhkbrNxwh6xKacj9B3gF5OiskMH2hjH
K0pOVyVvWclXLPe0ObW/7LQX3saiRQk9c7S0i297bJ5VPi3PBct+tFPCT3+NbknmPu3T4I1IGSKu
gse1bZDe8/WbIRLMUE3dizH25OUcM8hDj7CLdl8awfMvWibGu3ZxABtFLqyUnpbiz7D3q7u5HXN0
TqjRHaGYxDLbLBe4SMGtVZKpDZoLgSYzvXIip7pM8/59Gh6gByeXr9z7+W0Vw6hvmC3Mv8OJGrHN
2DFR28Zp3ZS7qIjDPUSKetxxkuaUQwhhtHZdbNwfiiWTSj4Lf503OhovhEUw/gJ8Vv0zowHT2hBV
jXmiEmCTBy4pTF+d2IGVlqYt6BpAE8rl8unM1w36EB/TtSjsSazqmcJM/oJNKA4KkkiJIydJ6nwt
No+KobgWEb7BuLczWWxBQEH27vcoi+W9XKCaELZp9EPCBygODEeXbYiNZc02yGJHiKML8M66OsaT
3eTmQHOfB4B+DovwOFHLaUiuSsBOPtOIS+bw+s1mHkzWssr4njzshHhR2kGymIFTu/Ni23JPkogK
7Y4tAB23NAm5QI8aXRp1BJJnYytMaZw4N2a9yGxLpg1fATQSDOkX8wiWaD/ZQU19MY7h73yrd6em
igqJeFHZp8vTmjF/GDkclxi1Kwp7Rmci+K1hPaRjlL5BjM7ms6m95Hdmzx5Vzl4+3WE5zqlao9lV
bkMxmMfRdzkdk1jv5j39SmhZRU1uZuOYJkJPc8ikbAt76j/jKSb6mYrRqVDHcHRte47hpwiGVbTJ
IGt0uzZQ7kvt0j+86YNg2uFyF7/HuFmLgsncA50J/BM5njUWEUgyk+4yOCdrkd1F4dZhxDDKT68m
RSHM6MTu5Ywd80kUZfRhdZ56t0NTUlhu9cioelW6vSrsbwYCuM4xYiQ57Zsw64hNpWnGYECV2bMV
tOIDDdc8uLbGwA991SqOTT9kCHRxRoxqBvtDcNF+SaimMZtBk6nFIomnftPlkyrAX4D8EKxtexhQ
1KiOMm4+al3q+0aR03ArZd+xLQQ3fUtwfgva5CCtIPjkwoFKwDgPo5T2mcycilAzeNL++pwnik2m
y7265f2r+6e4r9KHCHoOxj4UpF845aS/tdvSt9F05cK2G7B+YZ5u1dkCZcmsyw/gp83M752tkngG
t4OdqouBh++j46cxbCmpJqE3OdT1BjJbPZ8JVJU6Wpue7JpOynTsBY1QlD4SyIu6x2QKgp9Z1/XB
loIqfd26PrcdemcGBmxDXl2w9/ZHKCGy3oosX154Nu2feE/ICCzGZgPJAcjShmpPPE6QCMp2E7b5
8Eb/J2WWM0Zfi3zdxKUIn6q5DdzBra6a2SM7qOScu9u2i7o3j4evOARLU97PeJe/aKKluYyNgueI
ty/Z0iudvcthfT9yAN4+04dEEeaj2PoFNG327pPdYGGfPOuEUYTptlPFlD0rh9GxydYbvfimYWv8
0c94PGBki29edsmoBvVCQds+BPMoKwrhV7625jQZAUUAuz0rh9rUynIycNw97VQrqWZgV95PAw1d
Np11ILxrmoWLe0aw5XTZ210H5rvDOnEvgw76t5A9vztmmACjvW94NCt89zEVCQWHi2UzAsUNBVtp
RU4XU7rip4UMi0sUaO1fYMwk0auDhiASRsTpLk+kbMDN9I51ScaF8YjRASo/kvQCADAI/ou981iO
G9m26K+8uHMoACQSZloowyKLZNFINBMEKZHwLuHx9W9B6ttNUrel6HmPFCFRRBVM4uQ5e6+tbquY
upO9qCHwN6VVe2yxgUW0BVxFVoo5ppuR3WqDIi9BvKG6ZZ9rGen4jArItAnkNvXTRKsxfAGaznH0
pl0kLkXCE8eLRDOvzMbE6gFue1KrZiQq69iaNjVRU0+8u6ADuYxEdKdnGMBca52Euo0CxKmI+5jG
hsKuGw07u6ADMz6ppISKI3kvZusUjXC0ThK3/6ZMsE1LH3h0ye4FxLKKLIaFvOSXz9wRWlRzY/U2
HooZopY1ls23bu4nxhB2WdAYDzUj9w0czgA2G9UMPta/ntDkxrYbf2xZg/Vy0vdDlmlqnQ9OhrMo
QgJ6NUNKaM7bXiSYW5tAeNtU6v1J1ucR4IEIXFy6BrRj4QM3bPHs0G9yUE4qGvhB5pnNTM3UJOIy
bjNz23kIdveYOFIeDCg3a4uMzuJUeGQ8qU3a6W2+hUwVGyw5kJxOIOq2AVi50AN54wgCbddk3Hb2
E7ZfdJxBwCaE9zK+Hfu5qRx6v6sIiipDujD1rPPatbTFn55V90aQhABwdDrQX4KhHKunmAZ1fUyt
pnaOFTRCXlNVyDuYus5OX/5tSfzRkmBj+4uWRPRUvIPVuPz4Hy2JTwz9QVnSfdCxWkgdn8WPlgTd
BZPKAXeE4Vo0BZBl/gmrwYKBS96lI0FbwtCF/MudYX1CEcCzCLCG32bB/f4nPQnLfL+5ptUvDF4g
/DZ4KggNPoacLDyKLALDWpVuwvZAx4oGvNX0aa/H2mdVm3idG0KjViOzAshHbPrgfHs1/v6JEnSf
R0KiXAILNqEX1sWDieg1ARqSW/WpMSvSAhN4p3AQJsS6azDNpTgGeS0xW2uzxwSRXRtNX9HGSXHW
JCRZH6ZwwktLOBFC3aA3MZhX0G3X+OtLz++8it8miiTR95nteP2pgMq5+N6T9pYXs3EVMTpp102r
v7A+Le6Oqe2wRdSounbe2NZ3gNQ6ihMYxO0ZTYQqPZnpdsunbJon/WKuZxOPhtdriMXDKq8YYKG7
9BPkvq8uQvMan3fc6/syiRtx0gWcmLVTCjoUOVGgS/i0Fe1KD3X8GpGrtaucvu827uzAjqCbqZoT
3l4EIFC2VuaqMjq2kGx57cNIt79ZSQCmL4VRaGdSFogpNaplBJRegmrb0Wf5md2KRThBY1SnJXxZ
aKVV78ElSetRh7MV1Y9wzfInPTEJeHbd2t6FWGdAT+DXvvbmAQEs5KwIZyAK7M+QrJIXK8SbgAKw
is+pZ/MrMJVdxZqug3KIdRmpwziHWr0NiRV5YbNQa4S42dpnxiq4oGMGJshgB11x36CmlbuorDEn
g31XO802UszQATzwjd1a7bOVWGwjqzJxboA7wqjXYzPQ1gHEShJLSrPPN7OTO8EJbkTHXEHIa/Fr
NwUcn9AicCsXTENnrgtZ356WPpBxnT+SQQRNHvkHXek6noTfk4ABS12PGNRRFrHuFbw5tsQgD/tg
TIZpLQppdYSAF9qlKdWsUTjEEesod9bZQIot6nU9iqN9Wlkxo4q+46MmWsPZMyJNM9mnlj0tYPQL
GtLqglcmhs8IRqKXPIs+jpt9aBnOS+96oAIQKbTPdjAV9wqCfbPRFkjwetAjzCQjfNSzqpnLZxCS
4IJbSrcrPXYTx9cQ1b1gYLQvhEvfYoMnYKyAsVjjvJ56V9GfVmH+TSNBdAKV4TC9idEUwsoVg/PZ
IfSFyIisbyIUE25bnjFrRoEvneyitMSMahp9CbvvsOiQLARdelOpRuJ7jOyy2okuOLOJZn0GZrnA
1qlZ7/EeDPbaxccxsyGv4tAfWiVedd44xQp7vbMgSS1YsiO9WJAndtJFu0GP1bclb5pPh2yVYfuU
BYQPpm3r+D2G22oFwzh8VcQKoI7tTdpI3ZxzQWO9qQ9BIGd9F5IfEu0xkQQErdTwm3g4vX5iuwqg
ZFeqXt3MZdkt5UNjutugt9Ag1q1N3WYRJzKtUi/+liXQrYEtpUOJwaZCIpkqa9ioGtPHaugD7dSA
bvCK6x+/u5YW5rfAEQnm+MgZXh0nHl6jWm/o4aZaOayxTWJ06grXuHdhPt3LbuhLX6WG+wXvfy83
g+5kj1iayqNdKiarM0ncrzGqCkKqZ9N7mkh4Z8xMndatUIJ553YYhC+isSoGFZXJeUHtqWc+Ltf8
NIfJiN47HAEpa1yWPZodFpucsT2bfGZcsL2ldlXR15y+hPAm74n01nvgFMukmNAqXHZEg/uk14eD
8NvWi+Jd5o0ject5ZavrVpj29JD1QVqfwmh39qwaGIegrJBVIMuSwrKcS+cO3qGbXQing8GoZYH7
iimFL1d0rQTSj8oJNE2s9Tuim71nwxxcQiLsaGKwrAZ1aVTewlTwMMiipF6gNljUVtyOEWsatEGH
6Bx6f7xdtPYI0SsUPl5/rDehbBdkS0d4w1onlHg8wWZSkaM8OvatLDHD+Kifw0skyoPrizFQ1wUR
qyh5VC1njBZaSTZzhhugSiBqMByUpumj3SehOZFN4ayxecFDZN7EdDMYzDz3k0K1t4kLN81HswD+
YGqMkMCHYPh+3ctDZyPl5lbK62+8DNB1xgbeCM5WwgRehpAMfZOFZt5Kw5q6DU2JiW0G6F6Yx5MC
yetpZcATLWIyDDKjSZx7EyQIq6QDb/18ytMh2ofcn8OeuRXi16HME+FDD6Nybora+lKDAqg2XTJA
Jx/QvN45TPkWuKyeudvUMCIkbnqVfLWHGGQIbgcet0PPsMz4MqZ5YvojXQe5asFhzFeVAoe6zPws
VO9x397NyTQOu9wr2Z2tyLzSRsyEQwAFhibVgQRulmUhwugxySOkXZlRmVdhO0yvo5vmCF0iyv1g
1c91/khTAtsMu6nuAh6Nkd4DBk7EbQYJO+Wu0PHuFHLsJuK5XfFSV6OEaCbtXWyPyZU9O7OF00N2
zZpn7ZDfFa0A4oFCrrttnIlFRXBLxAfFmouxAtkKguzWDTxw0PP4GmSCj27hhEJrJIIlSIsyy9sT
7UhKiQGP/a7Uw+wZtArR1XDyHXcqjmhgAN8jXVQ3QVRX2kGraEcR3ucW9zX9+Ln0ERkT174Got4N
rxgypgdmr/JbHuZlsUP/ax/CJQYBwgFQUA6qQNH9W3X/qLqXsvfvq+6LUrXRiyr+7/wJVmTx9H/7
JnsqvjWU3t8j6ZaUiuU3/Hc2aH9iw+kZOh0FyJDun9BItLAESzD0YW7oMluXjMv+0Oaa+icGdc4y
TSMP1RZvIieQ7RoGud0EzDL6si3X+id1+HtlrsvvRyzFBt8wBM0VJL/v52gGrxoWMDkeU3oYa10z
Hp20tlh+KLzrosABrYBfvTlb/2PW9XF2x3jdxDZukGxqSNtYTtVbNXCF7bIQhTEcZ3xeW6DcM56Q
PN//+ijGEn72dqDGYQTCY6m79LeRDi0f443926iSbIAn3h8VtIRDlOQnMwqEdTZb5jrRwBTwug7P
0yHdj4V7Y9PW3P3mE/x0ctlnMeKVDl5xcBDiQzxb6fbdNM+TOiIdhSgCumo7VFJuaRGBR2pkeprn
urkOojCGZ9Gbey1FwS/gdpykhpL0FtR0RjMkPTdaA5hjX4XPwu6j35yp5WZ6f6ZM7PiS7p9jcUFc
nf3g2zOlz5GVMP8sjokooq1NHQoyJtR2A6j0k9mc+2ZF0Jrls8BcxBriN32uHoyI93puzd8Iboi+
kmEvLhJdkcAWZON5FCTeCW6rDveOELsqdJOt63pkeejdcQD0f28I5KWuxIEQNUbPXEAvaK6NN7+5
BD/dBNzanH6S1tHaMZD+cAmKfNKmXljZUXogMevCGH3s9PFBH0I2DirTfVbG4cKCnbiJgDtvC6Ap
vxkj/3x6EdmTP0guF84SZPjvT2/Z2AOsoCQ9Aho0z7JM3tFVKzb02zoCAi69OcThZavod7ffT98d
9Q2rh6fTurQY/X+4rIzHmt5GmXUcnAm2oksBjhDFh+HFpidpQGK20Y3DXJl9Sro0MVG7/vr0L2jd
93cWHFqbLy6XvLIl2Pn9Vy8MrywSu/AuUY83OyfUrHUN5eQ6LOJh4wZOtjNgy4QJlnnoUFMBASTG
a2sQoLcu4dyfpaKOti5e8qsUeloUoyoutII8AeOehpcPzRA8gvcbGcNPC5T0bBZkvA/2kqWmL8/1
m5Ujba1qGOEcXarYc24mOfSbdqqD30gYjOX8v1ug+O2Us8sSvqT9yA8nx8SfGpYExFwy69mPYaft
0IJbpy5d4S6VCehbNT6JynqOO4dlC5BT3rnObxbj73fBh0/BoV2UFLxReBN8UIdoKRigvpzNy0IE
+oWs+oM+j9kDAkX3SHPQAguBLP1g5ollAyPrn6VkXrDuKoe+TQ4Y4EFKrIEAuUE3MpHduFKZ0LvR
WxHUYfUAn+rlXWKpx7lT4kfn7291E8ZPa6yNOgOpjAkbjkfc+SA5CUvLlgqMw2WUy4NCcfnQ4B/Y
JDSz6AsZVEmIP73kPIEede7EloMmBeDs3umljno2Ss2VhWngUQ52c04ZThu4F1N4XgT6/LsHcvks
70+1KeTS8BK82y1vQZ+8va9Mj7qXQM6W5nZeXyPVIZChDpyGHS4ETC3UANYWzllB1sfnvKw4gblR
TiiVXZZahkYNKTsFhIoqT9pLUGr1lhE25sjvD+2/6O//8DC/Wb9+CmI8f+pU3D4V711W3//Tj1JO
o15DqMVrBCkX7xWgN382VQ2HKo/7A6Ch5aB/WvQ7/y3mFgL4klRNmDsiMWHzT38QwCnmCCHjr03W
Z/6dBfQfIG/er1vSoZvKQcgO422DlGhRob27v2wYjn0XE8UyoA0hBWPVjaP+mwXjY9/2+0EWaZpY
pGusHO8PYuW5E+pj+Di4aXRSAChmyda0U70a7B834t8+2//z64ARovxd1iZEcO++TihnJD+T94B7
H12Qgc3ruiXLKl2/ucjHH8/f25Dgnw+DK00wiLZttHbMFd8fZvaKMbFreS/qHsVpge/itpyiPvjN
eXtfBSwXh8MsrCRqLFSCHxOBzdiNaYky0sKFxrY/EHcURSg+O8Bs9ERb5Eps+dJiyn+XEszn/2vV
+XFgKUxWHex+mP2WC/r2bcYN2CkLICNA2rUwcrgJesOEek6X8Ig0RzFGZsjFpMX15a/P7FLY/Hxk
bhG2MAjaFr3k2yOXcamZiqiq2gzb5DOi8SHwWWZRyCK81vSTVhTU4jbBGtm2pE/pMGevhuo3t9HP
N6y5bHI4/9y0phAfPgVSpYqkKfO+SyILk3h4y346RElGEuOvv+7PB/IodJaxBvsy6r0Pjx9w6Why
InGPUbzeBp2sN306MVMeMfL9+khiMXS+P7U2yw9/jdeSN7frfKxrbU0b9Dq6AHAXZv5kxRFQuWDk
OcF6nd/EakgNMDtM6Xyi9YJTxwtp1ul27iLon+xZgNTtwU037RCN66IMkufACRiKdMoWT/nQ0lUN
KUAQFRboONf2jMNqg4aEIUwP+Abtm4pd6Wv0LlCu1Mt+0Q16MLWK/iltwaAxvromaELiYWcm3FaQ
4F/DHkQDSrPCHs9zLRyNLr0QzVkAbOvclXN3iNkwjducNlsM3rWrntzcEtZ5Q0ewuHJpXt8JJEwA
dcWolycmyZw13ZWkh+FjiP6yqu2OPCI1uFgiSeNC4Oca1o3dFxjeEeq21QZ+KLHOOVAbz8eAU34z
pAOuHV921u8DnKa3E+gCVN44xGlhAaNzTug3N5Ciq0j3Z80uMZNh/QE9QojySQh6CiZKF0zjpkdn
0d9i/5rF2VxgwllB+ugfI2K3v8EnJL4qUGRE6SvKBDt4MpSrh8+dbQfXi6Sgveg7O+hgIyiXUbNh
jxondgdXMapP0aXh5Lqx3CQCTYE6QGhXZWc3NnbPYCywkVFvQb4AVybjVA1szrQs80hIEEHbGtiU
qoq25YraFqUdGgapKfVQVWWcCKRMVuXmJ/og8+aabZzR0RRMMi2wb4bSKyFZeUhhJ8JaurSNz3JD
pTVmfCshQC5cYXKtEO6thEY51q+ghGE2uM2zEMtdS2CfHhj6FlINF9/XDLw/gCONlFg5a22boVND
FUfQaiGqdHDDI4IjZiLY99h3Ubx2S510i0lmZqQg9Fy9Ivjrltwf3a49gidbVQWHXjBKmI6S4Dyg
JKmoSJXZ2Qm1OzIqEi2L4nMTLcP/tQwWLt2qrKsl4E1wKCaBZA/We69uGGB0ba3nFxHANf2s70GK
7Sgo1eswlRjWpFAQ3SKmc/vSyN07ofpwgd/b2UuSlWb4Wo0M4S4YM5Ckqeqgci4ZsGmXrZvFwW5k
1Yu+TG6ExNKAgWbuHDXm8zEoZX/Fa0GGlyOGsnll1EXyMAIIdna90l1Ai/D1DU6GORD9G5lG1e2i
mc3FoUV0Z59gmFU9rfjRWkyooZHAQ47qezs1dfgmc1PEG2O2DQ0hj1eYO20Yneo5jNKx3drYgXDK
uUyDeZBGOD4rRDBdeD8EqJS2rVcEILwHBAq3xoyCFqFBZ2RbdxK6vE8mdIe3oNX06JuXt7X9tUG1
0eNEyyeDvrLscrO8I67MgzI18rh754le2+Dhgjbx2vPea3MChnudBGh3VdNWTz6nc6wybEIgboZb
HDDg0AC3hsSW4TU05QGV1sy1jEIiovFgHSdEN8UGOHeHCWros6tG2shhYRkvkW8S0zZ2aGYymzhp
7CUfsTIPQwbqzK9gTF4hDBuPnUqY/IwKIcS6BYwyri2JMJLXdGy8djUndLuEt7tMoXsLVXXlAPVl
Uo4FJR/6CGqLaTV4E8kw2pGuwhs2hneSYsWwA0LPsvFLM9YTsZM05Jla0nnXOUX2Ah4PY5fATKvv
b0H4yM8lljB8hkxRyKYoZzVse5h6NsqvQNors+jiwg+kis7ZOcYPzTRAvlK0tY4GBkzyT0oNLmhK
9N7gE1jYE9dZyPwSLg9LuwG3+UsBL+7RRTVG1Ata3gfdTMqvHeOa21EOyNoB5CQvkcXAyI+auHm0
NV0/r2qEaGujJS9s1XWtjvlLd6eHkstH9pFMGF5EotHomxul9yg9CFlrNnzF2TyFmKbDYmjumqGJ
HiZX5s+ROVTolVVRM1MtUZGSD1HuqxH3NJ4xc7goRmNGEqbRLNq6Y+6C1BVz/EzuhrxC/5V9JnBB
PCW5Ntp+T7scAGhbxzcGefaP0WhYnztdG76yQiXJpsTihj+qHQxCoBC8pX6F33I7TDpoMm2OnNeR
6FycVRxm0UwOiIkrXS1GtcwrGFW3nX49m1aBVLNVBOFV1Iq6H8s5I8R7QBO35UuT75rPyOx3GQ8H
uGinpZ0BWg9/X94Rt7ouElGjNQhTFO9zM5zN1KLTEfWk+drFaXtotH64ybgCA9rR2C1WRdqZGRp1
I7goE4SMa9oIhIsV3jySiq3VTr5GysX4buYtyawhccevgqALYrd75skovNLw65Q4BbmnONyY4E8a
a6GJJw8O/CTLi6wJHHSw81A9q0Eivo4MplqrFpzik43zwVgTBYLFWkwFk1mzRk2I5yxMK2D41RDs
+GmFW9RtepyNKKIPJLgwr8tJ+U62tRak9zwyhbEbgoKxlokQEdtrtqQLObAfrkUTj/P2e13079b1
P0vf4+8nEqunSGH0ejuAWP7Dj12r1D9BYUWKx6zBWyggf25a+RdKSDZXhseWhKqVf/nvntX+RKXs
OnTpwafSPBV/7llN+UlSe7KTZUNDdpX9j8xJS672m0rWYcgBegShkYkIiJgse9mevdmeSNB5iZNN
3OARRH8CU2selkzcJroLjqjWsrVIAA2myWjtgsibH81IhVt9Al2O1sD6TWX9vUj/a8/y4+MQL2Xh
xOEP+sYfPk5VUMePaI61akavHiedd4p5vx03WdktvuQ4eNKsmlSFhhRB+F9ZvaqrGFG3HtBlkl30
CBLVOrp19WzH3rQOrGFB9c+8wNJqwFYBhJvYS0t7ECDFGEgrakFm9xa2idGrnC9maHV+4/QaVNY2
JnI7JvGFct3WHODJgbeOLUFXcpZw/gKSJxs7Rfag6DdZK4JPzqkjwRkpxyEnxK3okBq6BfHOtBmO
GsIJJWtLPmLN9yb7ET8T6iESYfTfbIY+DBV+nEhhMqJampuLpOz9iXRbmEQaXPE1eVMLxmljDqY/
jYTQDC1EAPJ9+vybQVJPn/Ub0TwWubtzomucKYhnkHsSt6K2jrONgQOgX9zXICO6DhgUfx03DbqS
eO1SY9SWu8T+/GbT/L4p8MenRzklmYnRlvnomZuRjJVh0vDpoXavw5bpB9qCYvfmKT3+3Hp4v4v7
cRTbJooeJ5tEjfdhx2jg/4mQk6u1MxXWRpNc0iK46vJD5uSPs0PBmSGX/E0j4kPHl6NyKwhGf3IR
8jGW4tF++8SFQuFkt1uFEKnON5WV64chR46/BOSOT6hnxAsPLUOgRft+ZeXCZuFO9Iiwjjw/yHgq
D5Tu5rFDec98OYq0A5Kv5C6pjfRzNEGlrNl+7kZ7kkzaXMTVvz5r5vu+wo8vwGrG1NQ1Kfm+W+ne
LBksJLOclkQtlG7jWomhJT4D8Oc8twRnJuRDqU7Y2OECCCx6l23RZfHM6Qu5Ba3/XjakAEktyoAg
lzUuYiKCZqGlCHOlu5syMJ52c5VnLdkXwGXWMMicc6PEMDIwct/ZlX7dzlNxmSYhsn3JdvfXX3Dp
SLxbg+Qyl6XLuIyFPRbG9xdI9prgY2NySSD/nJggiOvY7WFQWK8GimnXgaDz6yMuN9rHI5qg/RhP
YaRx9Q+rXoaqKOhzjlgptr81RoKpG0wU0qegd8Tm1wf7MPjg+vH9GEiJZRguFybU++9XpqmO/Vqx
F9Ntn2jodlvpseMXVqytk1y423oC1lEe9RMbycU6Hl9//QG+L+Ifvi6vLhpCJkN53Lof1qYu0BS0
xrBeh7YHZL7MrVNIdsE+A9kCpkQCKZzMetMVysGhxC6zFDUrjaTOhepZriBfNAe997x16bRbT7S3
M60eWDpY4AmM0NdmRBCxnaKxEjnclILYKX6bLdYePjI/zHR5m49X7OXJWx4MDc9IWq8iukubASfk
dZNo7m0fdcUuC6p04yQKtZLHGiohG+WrFhbRZ+5JhpcAk8g9NxDfieRs5LN9wRnbnRol+vjY4dKN
6TyefT99/1ZZ/2FM+uZO+mlAcIifXz6kg37/H39MB2jzL4MBoGkWk1eXNfav6YDx6ftbROfnTfQe
yy3/R6XlfpLYl0Gu67pAsUDV8WelZX3CT4493GCtltJCJv1PpgPCer+uILnWlxUfsdRScdlMzd4/
dy7xC8SskcCMYKzcOprtMVEiDVBDoxyPeGfpFINEGYreIakngMBdw+c6etKrSFeI0DSCxyGrL7cD
Qn6CDn/jqi1C6CvDHDQwrclOBHAzp/qhCCOMgXbpdNeRmdsps11CT6AdhuhdcbioXR+UpAw3WNED
rCkpIXS9i2AQB5OrvYxB4ECT6ML8rIxUqVZdNg/AhbtRX4karCB/YcBicho2ISRkad4ZgGxxl4lW
u6MRERnILcLkFh5C/oII3Nm7GjacpdLZ5EMF85FN+bSBieP6dtvOxHpXQXKj9Kq4HeKKzRDi+eGh
TTPztIeoG0BMI08PqarTP4ax1ZGHTZxlR+I71gxM1QUwlaopvVdisPvPo8O7/KysB2vbDQrFaokw
2vahwRPeqXh3YfvVG/fGaUoQMVExBuYaxq66BiMhnujlVfvGsxP9VCJ1f0pHU5t96KLaoRjwYLJQ
eObdmNEL2MUwY9CCxYarVtR2NCK7RPSApwkmXbed2T1AzxnO0lqhcYYf4c6EXzvVkV1fVqzKfGaj
OztdsksqB/FiBVRfJHK4DujgnZFr2T7UhqhqP+ldwGqNG8fmKnBb7DAYzyEIi0qa5zINjQuIaA4W
ucmb6DHyDr20BaiV9UDI1RkD5PQeD7TK1jLDIXva8+VusGhhGK6JIqfLR0QpJswoW1zVVtWM635o
xkvaaLQ9XNlYL/boPRUTonEggklb4MmSKANJb7Yvh8ojXjAwVHM7ut78rSdQ/CroXKvb5XCl8zPa
ey3o9wEol+2GJO9VCgL/EiEnrumWFi9FM5XfGMIMtB1t3d5VQY9KuqWBe0m7N+w22ItVBAHIGs2T
LM3ESVBk2HCdJrDPxVwRDztVmjKhIoe2WE2DnO68uIee51bxhKeNtN27yQ3N0jeJMmu3EE7Dz00b
KbUNDdO5zXEeldtKjkr4FdE0D8ZcdmRIsd0mJUdX1QUu+njgipVcb70wykuZ825YhdRwWL2i2X3E
fQObkPs8JX2A/V5/PkFGh48S0/dAUmAsIKS6I8aSROoswgdHnloxDIiwiJcFG+7UHv7yCLwcvXJ2
hqkfm9j3VkQaBtZK75w4ox5uaALpyORvR7qxr/hmiThgl4cnWEfDcI+8N9d8+pTgquqmdYxV20mz
3NJ+8O5LE2f5KiJh217pxmBwH9bNdakm4xxwofMAbwxBJT5RtJF6CoJ4GwTV+Ao4XiembM7mFtpy
rh2bmqR0ootoFLbW4sKoioI3dEkKt70Gio1e1Wg17YleOW3CGtM9v445rI9l1z53axcRUxAI6Z1U
cJkLssMwD7CV6NCIDbiglIUOfasNc3nLLknIzWQ1VXMqFDJqu1HBZcJm26I6hHmHlxvC8LVnhtGT
G5isPswFJJ7vyNVnMvmwwGDm7tO4ue7btIthnrtVd2wj07qosR06Vy47OIUaaXInjKQj5OPeaoJt
S1guSnaa+voKsmJS+Evu7z2Wf3UKWnHi2SkLTMxdrV/EqliSFPCUFVQKbvwcdFX70I9ew/OKp3/F
VaO3lNojbc3OHvSvbj9pzgbLvldfx6ZJNZ1E+vwF0b5+n9P6r4Agd155Q1FfxzCiQF4ml0RciOky
19ps2mZDjUEmNB2IQnSqjXnbZHTRcLtlKGcCjaGKT3u9ajZF6BbxldCQu5Al28C8nxsHHHXW4Ok7
zEAmsBU2qjqvmsJ2/ZCH7LEpOVdrrU1keepQun+ppqggardGobIVmmg4MwB9cQ6LHnHcapoVDjxT
arm2zhsH2T0xb46+R3LeWdtSkTmIWrdN95WHZEV5kX4VgIfWCXWCboGTPqYjCp7dvJ2S3s7JBhCo
oCeazceCzCa1Y7Se7sIxLBBtVwXvPHjPNCIgZ43X9oiLj21rb2LViAqa2Wc0h018qG0b6HvdGTEh
+F1TVJdyXpq65F9YZF4QBnDUuJCESvYsaVOVMKKN4qbrdppR9if/1m0/9LrGsnP++/bY4YW7JSrf
tceW//GjbjO9TxarITJRTFvUWIuI7YdTzkTTYSw9LkSkKPTYb/5ZtWkmdZtjmEBh9B9KEHpnf4g6
NKF/Igoa4g7VG65grG//QNTBj7/fnVFpML6nZmO2LJgrmx+Hvdy3bq2PKJdaQnPWdZJKvB+0osPB
Xac4yi7APF0bltqgws8OmU6qZVt2p7qoH+ucmabdn9QN4GapR92OnfLWVDosbzPs/NoZIz+LvXXn
eVdx22JWuQtqknsrP4SHUIfJKVkqq6yz72h/U+NYDCn1+HZyYiRITb11WgGGxfmGtOFrD71+pQay
i/L2qOJs37ckolveDGAPgxDV5/ilaAt8Y0IqnEIKqyjhgw4IlzgADUCWxyUK1DNKAtgWVnkoMvBg
WnO0UwfBLP1p1vJ5X0DvKHsTSIWVsoyX0GHwm79IMT8ix9+kCcbZJh7oQfev9WgPW+xuPlTL5yTN
Lu2Ur6VVWXZq1di7nOQRYVy3JqRu60TFqzYnpY+b516p/NhNQHU8HR2W9L4iGrVkuI+jL0xl+8dE
l7XvLIVQJ2ckWUNIHvzEx+xb8nH9MKy0W/qYfKdxNbY46MCyXrupHVNjJbVfzQWZn/V8b2d4EzN6
mzoejkwsDIQxOgNt2axE11yik7yyevMSpbM/m9DVDeI5vCXsvCweWPJI067GUy8NHR8F7bksA7iH
jCk2I566jcsAkLdYkOwwtl1FCYyPNNth3xoBCV1ZQXYuVH6heeK0WUYJjlbdqC65hqER0aLUyi0m
Jn+wNOerNhJ449ino+MCO6v5YTcTlJzoIndaZuXrHu0Jr54cWCptXlinrs4Avjxp8uwio56giuyO
hRI3mhtrN6nyyDANQlxvg1fszG7+gijgzEp53yiab6sa6Aw8El+ORFRrWJKoEO3hpEeY5DdiCr7E
JGivC8GeooxjsUc+etolyQzEJAr8nLaZP+Eo8xNJeEoaWjt82EelglfK2XO7q+6KtAC2Xlpk9siU
/OHaPAgr2po9LUfeUdOWgdtI5qt3HqvpZAJ/upYtGZWgq1ft1F0YslFbDdL0Um5YR88dnqy4nUkm
JVPIKBM+Vx3dp2xdEPeHmMBiIOq8ng9pB3kw8z4T7HTuEPS4xdhFOA8pKhdWke+zmbSkqUsehs5I
14Gq+40uqi84rngazfKC0RnuPPTKG6Bwz7TGaUw51MGODZpe6CdIHTMLAGkQW8O+TULAdh2eVrQ3
BkrHsTzTEsKsmsaedniyc2xDxJs6I+mS0D6+MiVDmBErDDWtJnmtd8Tkxp/pkvRrbP0nOdx+NUTR
2gmxsznJ+NUr0kPfIheIAgkus9F8ExiJM9Yr2uiMuWPzuejNndksoTldVqxzkAkcC8xdjA4g7Saa
2tkmyi7xPdb4lEjPba8YOm9JR02MeuRWSL6Gw6HvhAeLWR0jq4X6g8d0ZTFiPHT9REnZJU54I8y+
OmGvUR9sDds929Z8o+ah2Zp6GO3ZXOwVSoPHzK6G7WQExj1j8xvZTYvvN2BDh6oAxoi8qFpP0qqW
xdeyY6vWUa2uh1wke4BWOCpJFh49NMFu7hVgs8tLMY/nEI9OgfeMJxje09PeKDbcCNVx8LSzqYLU
kHnfZqe/JR3kCyFfvoKzuc5H7SW2e0i+uR5s9DC4DOFiWbN5avXTGXtDdtBy6nzbTvxycoEizKV2
0iCzBaYwDLumFPm5iefU0VxGFYuLoBxOSq0/Mkq5SMqUtQB9zkk3xJDD2AZ20j3FNYriyyvsk9nT
D12u3dc2vAOzJvotQYUHIYL1qzLd5BkbYn6qF2W/MkYiDGY1HvSsKHZdjoinAZKxTppRbv+fvTNr
khQ5s/Z/mXvanB1uY18yct9vsMysLHYccBaHXz8PvWiqNfPJTN+1ZCapzSq7IiMCcPfznvMcDuS7
aageSHe+gfmUNG0xRKGiNFuCWU6x7QaKPee8mB6j4jjLlud3bw7d8+RZ6mLEFocQiuv66pRMdLOv
EEkUjUqwjUfXGXd9armsDyBsR3OuvyjCAwOce/kl95Ibo9bxeig6OBB9QqlD0dFD5Mc3Y/lh5RV9
y5LyWD+fruFveB9DX/9IEfP3RELstdO5hzY0D4k0diOinYwkPZSKEWjinSivWftmem2k6TOBAW+b
DOUJgOsxXfzyLpAdYtpLxXQC4LP7nvwAXnpcnL0oiI6WBxhXx3O2roBA5EOFrZA1pukvaRc8tR6r
wRJxzccfwmzWcwzYzKUHJAqSSx2L71Yx4vajeSud1t0lLReTdItyh1UBpS+Bj0TUMN9NXbQLKwb7
Stlwq0AsH5IkTHd2S8NW14/3zkBZTTozS1koprL9yAXojsrkATDaOa2eRpFfwpAVaJjHtxT/16Ko
mOa+URCjRRdwoYNB3U0tlr3MICFXKU8ccODPr3qeXwKvL1ao7+wsakzrtmHpLcDt+qBdOayRNbJT
IZPsM83iYefMRsUP+mgCOFORlqJcwhpO+0+R2PSDT2N+MBKnf0kda3pehI83yurLOwGDOZwGf0Mt
uhvvJuznAKc0Y3zxYBvOC9KpYlhIomb2X6ra7Y4yapwdfcZM68aiYjXnIWvkfkfuvUPDGKP3UPnB
yq9rZxWLsdw4ZAxUKE9aQFCqmu8RltQVfLdxQ7AVFP/kftCEu8eb7R5L0xDUYnQv1uSxlvn3kd/v
u3GwX5xY0gDdGhebdMcKqFl1Gk129Qz+h02tWC2xsXZHJjOchaGKkWyOQAp2VXbCbXTstcXp3lxL
C6q1WzWHjme8RYzWTAEl+fKqhNifIRc5hfvsp0s6maYdq+AQCuV0VOGOfjm1KwZqluEVH6bcfCxD
IGN9OUI7w3dSR3q8IWu7h2nM/QibrYYKmU8N1YveNst81kx5JXpjq+NkXXncDGF0EyT9Q2zZ7xMZ
znCiI6toCUOLHTVeT4qCYZx7SEiZQct4hkoGcDZEPqQ9clskJmT1nnWeaUuBtE8ZGwCBb0sVe2ld
VfCrGJAyaRiwosQHx6XNLf0qrPo8U6MFeYFeZM1+KeZGwO7gG/G+jPpDBNAXiMu+oO+AbdcO+9zJ
QBLfw6TnK6+MnHlP7DN4ne+BC15DKJSrnOEGp7f5CYFA8JuMnE2Tvj80/fgccFTbOLiYWNi9m54Q
Su2Kz9j3zqZgPVPT/HOAWUQcJdu5zOSiSh0KMz5SDHDDRc2Wb3HTQhryGgJe9AVC9T4MKrqkffvZ
qntDjA8AjzbYcja1/SAl6Yo6ps3P3NddsBvC9jgbBSWNxtHnKN+45UYbWbuR5FY3eiQxzHhkpxVE
37Kdfso8eHWZOi/Phtxr3qTffjsiOrsjA9JIXqm02I8WJ8jU2S/xBjet97k7/hjGcpt642lwhre5
OUB12csmZjff7uwyvLLzaxAN78NkXan4Sjj3sTffSR2ee8q/HUftCCFgNWqvPIxiNADl+EV4kEnd
nluHvc0U9xf8Tx8ee92coAMEnIA9U119Wo118JSxqfNLN4PyEBziN2GQ874q/hoaNX/SZhyv2E07
V5Pns6MKL00jb6Td3g0GkKUsvnjg+Pw8uHU1lIYW9wipWupohrVV3BQp3lajsS4inTYdmCuqgVlM
GgGGiwfOMYQZOYhd5BUvaVpcHDaqrjLP4FKfUyd5qhk80dEAqnIyAaaZLFppfytN8ZZC9t8M0u5Z
EvrD1Ns3/vQ12MkG2CNcKjVtqgD/lQ6PfRU+dx6bl6brT1Mrdhq65b7HoznY5lNTv/oazIYXfnEl
gRDr8nsL0N0KolC04jASb8dk/KSzFZxyne+swnEuxEDsfVUTW9TWNdARcnPztlQTxkLqHVB1Rmjd
/reXupgI+uk5NcLlRJFQvjRzG3BZDuGbZq+UsZSJCoxi5a9n/USsdF8bQOPdMKUxxBnuK7onEA9v
Gm0yZOzPOWtgYiwopKWuqtfuMZqjlel5b8NwExY11WztxTYCkKLRJm/t1wWeZPLYY81oW8Ce9VM/
f+beB0mzb5ywqeHeCm/xXtMNmSd3E5UIau4vEnD0XSuzH1qmFyncZ1Du7tp1pm0ON2vkt6MX89od
0y0MiZPlDFu83D9DU97pGCZb/Wpl/jfGswOtYOeY4fV1bLqrZIywATN9UINN1cyJ0xpNAx2qU57x
Xx3tUrM/mumS9/d+VGBAcbrJoyFteGqFb62NUV2K2tintNzFTXJo2/Y9D4yXtvbW+QTFzxWwHYLW
ShdMxkdRUqo10gDesiWdDR42Nsf0Vaqw0GUJQPmoGrd0i+I5H7FG4pX9aeA2rK2o5WsS97kRBFuf
+koGdtTK+SQmj+aIng9tmmqS4BHb8Vtd0iCjhv4Ktfi6bprnga7YhT0znmrGMetocp+dcp7WfT7M
G9vOPrvaeaDoTu6rLv9ILPaSdiCbPTvTpwFgBx2QzdEokYR7o30douatzEEusoHHlJhoiHawOsul
S6SdtThFUvq7uQ/6VRp4n/Eo74Wq3I3ZB7d4J8HIRFjPJ6luGCFdqJa9zh0B2TIDxg4FgTsK1/8W
xZUImQrVKm/iNwMj3cZQTnnwGY/uM8f1AADoeY+1kJH9AGh+rEvGoqEeIc5l1amA2c9HnkYvphk/
JjjSOKuMVOs1cX+DjEt548QGGaV+x5cDRJb24ZWwgAbQcBivbKc/FxE7eAPqaJF1az1a91UAmNwL
t1Gq6hUGvG0om2/bN2+Ldl6gi+Z6ouBsaevJ612Ll40QmcVhosloewwaY6OHqduBLQnXnkz9h3QA
jc9Hiv1cHycL1zkWdb3WUpOmw44ee0N0BeBNlcxODOvs9FW1gymDoTkcq3Xq1yZ8jYydEhjd9wj7
49EzUtjl+gvC+joQ2W4ik5fm/qs0givMSjs03pPnlj8D1lp7Kt9ptgsOcpKMlJtsBKBkDe9lOj5H
WXU0HI+je0yrgGJpm6lfL4R9ZQ1c5rqyzmxNIcvwrNq0YGVANK1qw7nyXJ5wuBwfe2gJ4dJgwjU+
GsmRpQV3PCcPkwFZ41pshWWwA42QfpiFNhk+D8U+5Gy9j7HVrnXSj/AhwEEf0wyLy1bMgILaAFVf
cPfx9IjOWRxdJmXbuKdnnKPg0tjXWc/Ajj77EA+qNs+DX107XImBSj5iLrXKNx7TQPkbk1k5ddzr
oq1IxrUxY0mT0Qhs6Ggi9texLGcgfVeQXNo1FYXbyoHj2scHzxzPcdvH0EGmXW0aetNLFHnpVui4
5JrZqpVWdWrH9NsJ8y2k1lOY2gcYbXQhfxZe9KRVcDuMVJla7q4PrJPf9uQOC2qMHMptBvUeAb1U
RfnZ4gBtiuRcTG+x31NQM91R73zDMPHVqOqrOm8OCxnWk+66DNOTG4g7yKFrO51WqjWSDdC8K8YC
t3aJk1X1t/HwQk3TfVbTEeGAaXGD+hVVwTn6bInZMErsmQQukAg8O95Rz2juimxKr4yE7WnUXNPR
inW1mC6RHm4KK7zjtqR/Tj06cUSTkvHtsO+b7f5lxFfAbSzPaZXeM5IMrwdyU89N34ptL+cNGKEF
yGRvbKOF5VKtRIST3ZLmlQEkdhWxTq1GLzxnKnsaVIyc1Yz6pJL0bkFfb13RECSomutusLAq9/PD
XDACHnuqh7XxQon6TUxQaG1Ji93l7FRrKkte45zylZVl3hshk1WnLZ6txdAD9eNE6xDb9x6e3mDB
5zOZysXJT5W38hiJMbxUYT0h5UDk2mV5cGjT/BY7IMtiwGG33ykZPDs4za2QJ+dAEeA5mv0jwJEL
whBTthLbfdsCI+GUmKV7jPbWwaqBpW5d4j7JTKPW4PgPcaUfsrR4HYhC/OHj+o8NAxsGQvu/kPPT
z+nj72I+P/+nmO/+xjCAGKS5UFR8/vEvMT+k046UdRgKPM6Yfhbg3J8WDNv+jc3LX0bXRa//S8o3
mQ3QoLHYlEiy/26D/Tek/L/r+L6F0mfaHqx/sYQN+ae/+y8U6HVCKFTD6IF1LeyUJi1dGemtb8bt
Aw2b+vaXz+X/8Bf+PZHmW1hHyP2RvuMt2K6zVAz86vSDLURL+5BwzNVFtmlNx9goy/gcKjL2//qV
/nlIQbzREU7oQmfCtOaFsCT+/lpYQIss6Ig+zPVkwYIsarQR8UAjiMGixCl4ALed+Is9ZsuKKDLK
1oKSIW9h7srWYyUgNZF0eQoxz8ziA4gqO+DmGtUPuFRL/woVnAe8HMK/Kjy4rb5BrRlBhzjdKOnm
D30XuMauCDQMPqP3Cvsq1GnRHJMihKKckJkJt9IgUQ2TmjrinStHP957/uzxjVhCy+ZQpQqJAfq4
KjYl9TMdHeABAhxVJKVzzUm/VLeY4lNrS/v1lF+yOtZfPYmPc5vOtf9RZlo6F6pR/dvYTaNLzZjk
q0BcTdf04JQjw2tVU1OAuWV22Exmsepc5rV5IW+KTEQXSczOhnpMa1GwSjqOS9PGi1p36e8zWVuv
3NLHIWAouxg30OC8hIO8ZmONU06EX3E8mMVbZSQd5N7RKLMGaGtPm6AGxYj3IATnb56DpNGYal0t
A9Q2JycaVKBXeMol1JJxbLa3M/EkRy/OuDyjOzeFqJVtSOPJkRrGbGwubkyk6jEYqbNDhZCuSwAv
a8Qgnv1R53R+15atVbH2U5CmHGpGDs445YQrkT7ItYG3Wk3wtBObJ20zhvY2F6qdnROpjoTUVEeY
qFR3qVE2frGpGbRhuRFjVDJWKB1ngsEnE9efb/2uMaucavTM9subufeJa0QKU8RLnFGvrIi9YbWA
Z86u/qOoKIENufMA5N/xBjA5bOpM9W5FVaOj2mbt1onEVNCIBOc7C4s7Nfc0ZqvytkwN5wb4v6F2
ykwHzujO3L408cRF1AxqKnd1a0ljw/dIWZud9qGLXNMmwMBZFfPNDJy2PAw5U/61Rt2Ld6Nftl8L
AHLedpDVh/0sajt+7ttSMmTgbxMcIybE9fjG0AL8E00I4OINPmu5saoMd2Hjs7NlsxL6lCNVI5xH
x4iDcB+FbnqwR4WVgXUVBgLuag6v+cAml4EdH1iF8mb/GE13rE8j0Qx5DSOXQBmO2qY4p9OQUCtR
CzwCa+HM9GwzD1fqEDXN8qPFgkW3uCusa7jXsPmgdI6eu3UCFysT4mwu6OKtOQul6Cj1t5CFkx8Q
Y6f4rDxm8mtFKTmtCoC4iQ+m+phyXhGn2kDZXPbhKPbzqWVg0PVbBcyshVxMxSJWlUh3hleSF9au
B3FiKIc9yWc/hvCZ4CZXSkzYy/u6Ii2YTPXBmpQHPs2D+LaJUrxXVI4mNEX1tQHOkymeynfl0Iv1
2ELNPjCN9QgrdhVjwppcndja5HnD2zysQ3WoEdMec5OiiAtEeR3s3cbqzYdYO1y+W/KWTvYsZaSh
kXe6ZrRqO5XbkOWrDGrZ1nWI7H3xggoUv9CzQYekWmgsvUMPGencFD+snQH9vVooo8mRKXTR7Dl1
JD8q8sbQmGa3pAWywJKBQyeJl5M4Wy4tBQWlZkFtoOvVxrhqgqo54/wkBTvOoztsh7J3BxqwKsSl
3Ex7/cBVOfqbKXET5wm1Hp2JwrkiZrfj6JCH9ZvlB5w6920dOtmMFot/+D5KzDlgDxroSb7DDZks
681E1106s3F6cRaPN2WdVhhOHFNYaGGUjwb9+CMGJqWaYD04USTV59C4UWoDqp4Gwxl/aCtRZfP0
+5L0n/3Rf7GB+WV1/l821fe0/Pz4HL9/3SL9/q/8sUVitwOpAnco9Le/oj1/+h3c34BAOQJDp4k9
NBDsF/7cIhHL/Y2gAhsJLA+W57tLIv0vv4Nl/ebw7RNEFeQl2GD9W3XBzJTYKvyPPdv1YOVih4WC
CyR9YZMtf/6Lv5+LN5hAZDEclp6L7ib7qKseYtRCRFUGD5mxT9o0My9ZpLwdE115JuPUPpIghEYR
QRJH4zJ3acMsv4yWcCH7DdqC697dVF2tmZUJ856RzYsbumdfWXqPD3XcNwHVgX5E0QGkhiU/3c7n
KomHw0jNYMwD/cupHLnxa/XoyzHY9fgZhGAe20YiMe6CjN6JVe83sMVqZ6q+bLIHx8kR5qH1egZ7
yVwdM379Q82PIAkHGAtHWwZn1g1vb0X4uCvqXtbMIDkBMprgcG4mG0poXh2z+yRpcLa98m5BXXG4
RCEqgjxayR6NMHDoZOdFb/uMTvGpuvPb4Lqxs+XkmPRnf6JyDkw+B6z9nFhR+tPWy3OyjJMYoUxG
5t6RGrIw4cTuBA7Vu0p70/1ocGGuMqyJay2ch4pOz+NI2cye5liLXiDa36qyKrAziUPqZ2aJGaL3
d2B3KrQSnzYFmyXMsFLk63n4Aqg73tXWVN80qMXIt9QEew4WkCCf+60IWNDQyJ96Gs3WAJSXnYfE
/mlIRvpFom7nsKuPnWHroykSdWM26CJaDcy0DdaCXufMm6m3OWZG128actCPQxDxkK+HqvtqmR7u
0BRNoPIDFRBeYr8XbWjsqYYrDwmf35FY7MJeSjuxZY9HLW7dVfWmc5DmQsAAG+G7V30HoCLJy5kn
K6Ox3EyAKItxnA70e9b0v2Q1LdUAicik1MOMmxgaJQRcdSKM6d6VQWIc/BqyP6xMl2asOj8HE9sw
0bnOPiY+Wq4wjjG8VoX/JQMtKRYqSyoe2EPPtbaODkvvYzb4QBJmzrrs77NVXObylMQ0YlNbbB7t
kPhEw7u+XpgjqzTjLI+WhjFzC2HK2PWJ6VyNUhhnLwtNjJWxYhdXTK65j9pCfkzjOOwn1xD7pp/x
AljzyILWBGJgdepgHYStsy7CKL6y224+0sE1cl1TIiDVRD1ekjIjcUjI2cZgfyWD8WlO4d6H4Byh
/o3Gc1hQXCi7UO8jti4fkpXhyXAS54ELZ+ZK8fMNcDzyEaZ0mXtIAXW+U1/x7MCZYZZ43+a4yN02
fanoT927Fcu5FIyDaG8hXjYPyRXNepqy69Le1QYiUBji73FjwWjLlSZyk1AJTeM28d+Gvs19iBP8
DEn8Dhw1ekKFXREk6J4GpJu2T8I9W7ID+ebyWrfeqSb1fAVo5dCNTfXgA+3ecxlc+673kIXVh7RA
X6VNe6Ccg0MXmVw+sOF9ghl9QSNhKut8zi4xvD5z2n1CnpmNuZ0/mEYIcx8e63XQmswLHO+Zvvds
ZzM7RtNkpOSXHxipxM5idHStC5LzNIh+2RSofhJ8v8mj8FFKua8nk3Cw52yCKL5J5vmpDNU+Uvld
2U8fxL9fmaY+RSS3VWWUu6CryG3Ldqs8tfV8sYc6+BMzWnxGkX9lT/HlW4xrq2aMtrqIPyOrucHY
mrynBA4wtgOYmC2dfEdefR8mtJXQr3MukGxkau5mxQymKpKN8qBG6PToJcYrUWf/1nKMaYvt5mVA
CvIIMNY2sGhZJ7eJ35xI2Bu7qhIno6/qnWOZV17g7gcFibCzMeamcbbFO8vjwvfXjULqxsOg9ihb
PBp9c04fdeO6P2unKXbG4gxxIpoavekc0NG1Y0KAk60Kr+POIeFdQaImUQZdHuzr1jE1Jxo71DgS
AjwePxwb5demyHbNM+PCcZBiBCMsTpMnrRPzzOuQrAM6aQButg7nQ1u4Vz5GEWSo4isL9Xc6G3vX
sODbO8kFmvopXUoltLPkF9zkK+6y0wyWJhiqgydAEidAU2hyvNiyIeI2sqZAg/1m3Nutisq7S8YR
tkZ4xnIqV/5gWa+9wf3Up9lNSQX7QSemtSbGfzda9laE421B1uxnHicmY1YiHEkXQlRojWso8t4u
84By+PwFO0QzovgMDPw0FPjDOnMLdQIzv4uUzoaQVNPsnzM9EDlK5ics4MBeMg4uMPGpf6o69ZA0
bb+e8OH1MB2RYoPiOyhUcR8afGkQOZZxnWRjrrKu25tW2XwFLb6/lAjTKiry9sesmF5I3uk+tIxm
LzG2+Jt4GBPI6H7ThXe973GBE/QTa3xA4biz/JCE/LS0JlN57prrphiLz74b0oe64X/pxKo40DHF
HsZDPzHCbXzvrk8iuUUcrFdxl+CmpFZglcyiOlmk4il/w3VV0paGFSG/ApjkI61Cioemk649t6l2
fNnudRY0e8vghjNwJa5Nq6H4dmr9rdlp/QFExEs3WWeLrWhbRuOU8tXVyptqC9WzC31jM6Rq0I+l
xzJ4SiVI4y1JmY6jgad7rEM6I2sx5Mz86qZej6NZ7rLK7qn9hjmDqJv28oO48bZp443FiZCVZe3X
+ZvAvbGCwswwJHdedNZ3Rz6YW4EbzqdoLZQCSDNwIojm26iPr2G1gy3OaGZNWQFIHwxi7aTmmSbj
z3qYUP9D2EJaQK+ecGzU3q1JkflaYgxadRFHuXloeI+YzGSUM4UQk7n2f/cumZUmIGfQSj/OIZr6
NOKRKYqPzJtwbEVYvR1qhNgMbTONnbWvrMcW8zSfkk3WmZYexu3G5yR1duNJ1UKDtl+lBCPQqzBe
WzBKiRIBNZik95Q20yUpoo72VJvsoB/Ha2YHOCNEWdOUwlXq5HG4GvNppkpxGo4AhuxDmYqBAy4O
9E3uxOMlN+LkjPEjPxRhm++HaeJPVfUGWgv4gj9Cw1iRW0q39dhFVxIkwzWic7FBecqex6acQcaE
3cPgu+9+0jS7hvnwFUf4n02Z75qGX0VwSRrlOBzZhnnvmTJ9Sh0c/EvYwtVeJuHObOVe+TOXEf1e
nn7Jp6jBbJ/HW2IQyZpZ9zk0vFfXIfdB3Vn2WJbc8K0UEZeAZMDo0Z0wuk36SV9CeprKZsrXnq/q
dZO3w0eDs6BDOmRzwxSTha2upq2XWBWVNENq1SEeHb5Uo5s5/A1YYb1DHvN9bDPDMHCkIO8wS6vi
yWhoIWI3zSALlomzcZx6bs+wgmxvY0+mxoyRTk0xwXad0mYGky11sBt1Uk47rMev8ZQCJjcSw6YR
JwmM8kJGi+rvgZxcfPTTSdyJDLcNnhEiF7tSzGlxa8STbb4rW+hjg2Ebna5NCYs+0+ieibXdlXly
zZBqabzXzuR/U4Y5MtXmZBrVJ2BIY7cnwTL+kF1Mwn7jWUXGDEzAgHsRrRf/1GZsY5XRaWuQX0kG
RptFTBHIiU4CRcFej4B3IvTDltDwhXeuhEiaT2wc/YhpAzjYYU7BDK8bQC7pU83m9oSRRa8x3RlY
wqCZpgdIWLQzCuWcWiIIJNmYN5xh30TutpoWe5LHC5xTEegAGNI4DO316JQ5ImOeJI+KeNrGAUS9
VTQG9OdpGlJ96tPCXE0tZQ0HKzFceYxppeQd907Ksi+RBFczL/ER+FPeEGsmNMJECBTPeIWpLlPs
kcvIuna9aeBkYsGCPdoiKh9DgkSfYVbGcAggcdYIaSThtqR9mJQU86QqlBTa1vjLmD5Zt9mQYbUc
hoyrbNQ1Rj5qFgn3U1nvwhPB+7vOdG06h6lPYbJB4TX8U9V6Hs8jCsh7AHWhQ13DqLK2PsS61cZ9
jmY+rktN+gWrAiabF9NXPLBtn/zGThSh0e25xwTas9ePDN3IzGP0yljaljF7TKq4GtrG2FdSVhVb
gC72Lj4Ve/ZJmxYp8NikPWljGbnHLpgnR/uDTMnI6pMYjE/hGePatekt45wXxs8Os6iPLuDxu5JV
1D4FlAGWG5aGcjxEbXQvOlN4mxnpV19Gd1aHVMvZ/BHYQ6D2Qk9iiOEwmRxZVs3UT+d5yOS10bEI
7rnFMOjILvKRhwIjw6LbBsOzoTpRU1SldXUrmpGGPbjGHI/pyGJL0NW0qjkGng06AtxtP0Svsgy8
+1Tk5ZFSDnfdLWtOq9KS0yxSNEUY+QbKc4jna6LMAF/AWltWfwxmW9z6jchvLUGwmBpJvlfoWrjE
OmE1byG4m9tQO85blCRPnJu4Ps0eOxDDxAjECzffusdP/DqS77tBJCWdIzogasQjuwFag4dPJJm0
+AgLz0FsJkOxUsBywgM1ZskLJ77O2LSN9tWpprVYbJJ56s+0eXvo04QNQsQ/a+3RU0shfQS64jSE
QYU+TOn8o6fjjy63vEsqw3bXRGa47gPnerbowCn4AioMShhGmIkm2R3t5qBrsjo7lX6v8euPZnHT
xtlPwu8Kd7OE1Y1yDHIf0ua2aTA4DdSD0KZuB/2H4YDo+I9a9Wc4xwUw8f+e5l0+Jtl1fxOrzOXf
+EOscpCk6EJFr3GZYjFjYqb2h1jFnwiABbZwyEwD+LaI7fxDrLJ+Y7xGJTdhHiTnX2usDNP6jWkY
qVyC1ahWi8j1/z3SW14YSgMYAYJDRIX4Pf8uVRmNOVhU6FJQQufePnNNm2aOJN+5uf1FC0R5+OWj
+T8GesuE8H+UseXlAurAfRsYKv1dwkOg+1UZcyhqwrfAGt0phl85qjbZFE4m//pV/hmd/8fLuBAS
fILpzCn/6WUSqgIB70CGMZvQ2/oMr095JPB68rbOUxZT0atUhUkbmw15gGC4lhp95F//Fr+/yj+/
WQCzpgfUgrfr/BOlodWN6HU9wqepW/mZFSK+m/P9nEXZT4657g/VU69ryEKdSg/H7WwmAy7lJQdZ
tXl96/m59e4i+KzMkn7afRalwzdVp8Vd77bDY++CSJxJGV6lymAxZERhntlumBTVYOwOkjBC4dOt
c4yHQTNPM7BhNImgNykT5IIQ17ovxhduglhEtpnjpdpJ7HPo4tX4PrfTrRPW0bVXF+Y6KBK5ww85
PvoGFZem0UIVGYKSY4M/Erb5/ZP7j/L9X6A4f7mI/pfyffko0l9V799//M8HyW+Wh3rBTeO4Nm0c
CxXnjwfJ8kSwHHRmYXJ7eguU5B9PElhXgv940OuJ3y1hvn+o3qbAaUDKj4fJwq76N58jPMz+fmsL
xkoLTYtBLP8PX2cxD/wiegem0cV9rnaO0sI9yCxT5MEY+3Wv9shvhuXLaIOKqEg4B+s01Oa4MfK4
ac5hyEEW1QbB797WteVfwIP72ZE8STdQG2VJdfbHaNiGnNh7ukysXB2trLdpR6IGUx/RoREuzZlO
MBLoRdU/+znRPtyFUAAPDQqgie8KGey18dMFdRdNaTU+BI3p5j+CcRk/r2zt0ylEMWupfmB6TG9K
m0DvhmHqmP7Qylqgc17bhsdsckbnJkmJqM1JblbrXmSOf5cmywleV0Cj0P4SM3oUPjLjvpe93qST
8diN4ZcMx8vgR0Tk2vwucoyr1k7taG0bBVJx4Dp4wMu+Y0vHroNd0SWQYYBA375z0OdIoZ0IDJDl
sXOdhf8EM/eFDGCI+BKqalsTOOEjRccs9z3wgAm51R5Mwss+Dzqa/fADSYVnM6LQx9kVdd3F5zGk
ssoP0kQ9OwZi3N5TCXv7VA/j85y3M128vIO2OuZa2jcSqMZVD9GXB0Vu6GMhAaauKvrEj8ryCuyu
TWs+KuVgGEySAa5h0C9xElI/oYTRwQDOLh2chiZbyiBbmzLRn4D/Ur2TwH/FXk+OHd/ORhPZ6yIO
1ael4AfaUTb7dy0NRBREMS8sgNJO1pvVIAfiM2jvRiAWq6xILmOEB1PlWHuxeTYeus3wNFNacZxS
0/4ulJnM+yyZ2Zyvau0lya7Slu18kZxyAWIkKs/2uHd1f6kzDUPI6MLhNfUCLJZiUuU+T4q2eM9S
WJj7iE1chz7S1s6W9vgmugeAGtxoNs84K00KRv3vlMer+Q3t19MP+USI8kimL2yvC10KuIZDXdgW
rgAz70qqgWeA+PR5KXPO7YOi0I6hjW9luTjWQqfWl+dHfoNiMIkx24q+K9lwdu7sv/liEtQ2t6ys
36DMsw7ihM2ZYzW0g6yGveLwL6W36ug7ZfBe2PGlny1guzvRclNuJ3wE2TaXSsnPMBr7+OgyRPcf
atC06ZMdM5IeEeHxomAum+USMLKaTt1Ca0iLa9CwPg6NRIjCPMCwCMwtFhvXxrfPXnrg7OpnIFHW
DORL3zp6cqQVI/MCPP1DC9NCofI3YYkKal8Sd5irVd5n0wONwv47bsL4HGWmBX3XHd5JQ1B6Evr5
ZzlSSZ02ORv4TjCaMmdOWPxm4W7Ok+pAD025zyAuQ2EQPpRTUCeyQm3m6BHRPnW2hqCgkIso3GPg
W9JfZVPP5Zv3/fPU9+2ZZ1x28LrZO1XE0DZRSEUVU4hrmjwfi9YM7uWSlxOFz+cuY8gNeQ+6cDWM
3A8tZKybstb2I2KtX66YJpOO5Ul4GgM3p8oK6B0JmmGCnKG9J8rP5zu8fOpUkAK5aidOLpNqvU0c
Bsa+K+xEr9nkDC9O6dQMwhubxoQ05GG6o5CSEYc1QmP5b/bObDduJOvWr/Kj71kggxEM8gD/xck5
U4M1WbZ0Q0iyzXme+fTno1xVbamqbdS5bqBR6ELBzkySwYi991rfogg6M92uA4JWTfkeRWB/QHxT
PIi8BC8qIrl1e0l0c+jiK5KRMGhY+y5M1GmgviKC3BSNcaRTYFx0fXNlUfau465BSpCTjEG0pyJw
cCkwmSC4C4l6vNOqpB0Xt90ZZa63pcWDmMfKTGAA08U0GuOz6o3hgOGpvmmbMToYZDNixbBgmUEa
2KFW9LGCGtaZjNDHT+EQ0lRJsIeibNr4poOleezQ2mbVLRQJf4ePkFac6wT7GdDIimlTfBkh/TiP
QUHfREYZ0SkkiS+rTQo1mnDGXRWWz0JRT0XjQMvG1d111SJu7oLC5nSIUFuj3RaJDM/MPBb0y0GQ
+AaucydOn4IZawwlIneVR966CGYYVkDdACk7DSMwgMi7rEQtJMEobPEhewe6YgNeKC0uxtCQKPyF
cybdvjz2Nb6f1k/PeuYrmxlqz7JlqW1RdzmmS68BRItLpwNofBp75UPIDf29bShxGEu8bwAj663V
2NXRKaEsNCLrDt7cPmtu4VZBwLiphn6XZWl4ngRxfrCcyT6j7es+pCbiEaaVnt7JxIiyNXYHRjZU
BFclFJi7Ad3oAzNOZk8pudj7NlL5ETCYfWWFdEyNwHfNI5rrjg5NMOT3GLiuC7JqOVKa4sYgwwoZ
fFjtHBO1lyE4oPbavO1rpQ8w+53HmsoDrOpgk5XVJHR1bfc0yNz+5E1abWJRT0QUji9G2vFqiezF
/2LQRvbXDn33Za4n+zV0I/uWsa65Emg3av5pdjctK3cbDjWx2k3hrmsi7baVDx8H77hx0ZIquqpq
E1Z8UBftJWMFdnHyBTATGoTX1bt8tvV1FTjVuUjG+NswB3Zz3plhHKmEh8DuIqtntNRFrMfdNJRW
2HZ7evmpjfPOcdl2gs+dG9RWcAWwvgNODqbAd4xtGOBSZrCEiumVZN6ndMpoy7mhZjxPK/E7BJ0b
XiMxNIVF6vl4HF7h6X0C5eASqFWTfSWSD8q6cMiON1G9q/axxUB/rGaIKjC2vd2YFiQ7Zu1jWmWw
V7whJiJXRVdug9beccL0LlE0RvFS0RrBWGo7ydbrwX5wxI8z+gtZcdMa3IU88ZEjeE67hedZ0lwF
bbRTbTMfGG2nyxycVoIuJ9wESbqSfUNrpHXtGh9K1x8NTA3noI6y+7yDG71KS128DDg0sAEUYUhA
bFFs/DzXzKHSj7lykAjiyj8tSfHrWiXxBUOu+KmsMvuj0ZWDsW1b1e3Qmren9BV0X5azy9L3pk8N
TsdDViTZbhxm9TWeJrl2RGTsoT09EbDIKS4gy5jMJe/kMo+40R2ZkjDnFI9NjL7uSAhxaKwkKW4c
z4QELePclo3rbtQrh19NhvsiRmbzXksWLHa2z1By2tuccw0K8TDW143o7R1Mw/ZkGgK/WNn56Q40
sGrPyqKpvc0Y1OJ2wOUOecpIc/gFdm5fdLibHsfRu7XoF1+VnH6xxAI/tqYwvqpiY1AoaxsCzSEj
YZCz8y4GdeRkj2MvswvI8OIwF6q8IN+HuHM65Ps01OmhCBmirRBMdHcumY/nSNbadWjM2I7p0iEL
wMe8yVQFNXqenw0vRDbe46ZXucw/tzQh1/o1+WBpcKPmFMWS/0sc53RomwgWRZV6NjmSrvm5QwVL
xBVS1J43aO98GtxKvsyZ2XxkZ+zzdTvO6QrLd3IZ5iHv8NG2jrETW3fh5ArIrkNwny1ZDagIg3ET
dMX4sUd6ftBQstnKcXrSQjbExRSkzUXojOZFZmX+iTRcumEMHM3zOZudu9xqqzM52RH4CMJF5caa
OceUago/gkgJLuQrm3lG+XbbW4NA7lETu42ebHTXnDX85hEbC4zcRABQ+DpmuXvDN/1UG0xZ48If
EsrlMrLEs1tVrbqoq6aePkx0EIJPVUI99iHG/40yYXRcdBQEmA3dnUUaaHlhAKJEO2a7drMJA4g5
vNGoYKS3SoskxnaRVeznHW1hdWH1JvrOILPNBFdqOVonRjg63+neS5hlCBdTqav6dOv4zbwyrDRd
j03kH2orO7p2xYZMXbCOm+oTv6vcBgMBSzWMU+49GyBehoqUcXuozo3BmM6GTj1jHBkvIO96100l
4zN68nC/Mw/E1YAqxOmUxpGHVjm1EDOTuRDgf4zPQgUMXIdpeWgJMDsif3SOSmUPfUIrAusNImM2
faJEwV9xQi9Z1ZsR2tueIbx3dDoRfmGB2rhw3XEt20E8tExRPtKbSU7eYPn7SFd0PZ0FyWAoVC4A
aqKnxkHHOfq9/WSWUreXg1mML2OD3vkga2MKKZXGwToi4SP7zUqdOr7kFO88Kssy59PQW1C8ZJy2
1Qer7eL0UxZN49fAkmx90Wi66SGznH5RV/t8M0QO4oBYSD8CTMjItpPEbu9kFnXQj0DthZuJBMLj
UAZcDyMqKGHnzCrrrTlMzFnTJGawxkQQDbZpu6W9dZkg4s8JQh5hnXEyO3agCOVJQKlvPgDKqsYn
Url9scXF679ETm0D8K+KAZuMzdYDd01n7nmXk8jypNtMGhd+6AJBMXTPpXODoF17SWfzOlfY6k+z
Bzp/RQgCms0C3p/eyLG0cZrbXaCvUx/U2DoemjK4tlSq/QvZ16XaNL0fQuab6cptDX7U195ReXHp
Uvo5azchY2PX9XPjH5I4dSV2FIO7behQnodYvZ0VjS9NsdoI1CKVtbhYkWh0ByPu7mlcpScfNjGz
lg7LYkzEGdrkaFfBYjsIP65fzLkNHzvsqCs9p84nWFnztpytfO8DTNnHOXZ7DucuGDaG5PkqzMb0
mSyYIEbeYKdEMabizB1zb1uZzue0VuCsQ1Nnp7BujFMwYOZX6JxWQA/0hlQJRtiYJZ97kWFeSDkW
vGRR72D9E6m3zaYMLiqZHvXBUHX7hQCMAl6j8p9LOii8A1UJviMxZwl5o8xRPrhmNSEamENMlpIi
MAZzsjfMeSKSoksMYHL4o0Ug2uvMt/yzyQr6PQES4moiMHQ7MFLZEWZ8r4tp2umUJj2dufoM1yAr
b87FuTsl4gJUIKycpqzdz17EvHQWZvtsFwZGQBOX4Cjg5WeJK74YZVufhfRogN8Ii4lg5Q47f9II
NSx2m0XXlsYY2IgBENKmfmfB71RG+Eowmy5X2L+2p5rKerT9JQ1ZbiivkyNxQE279RPpnbdwgZg8
++q2gF38sQ2C5Jg3XJANLL3uqHyCKohFso4TI4hN2o3+GdqPYYNhIjm0FrBBFSzpNX3UXpCw7PoH
36/KB0ZASYIrss8774PZpHl7AnyncFYKFYwnRpKo6csqJKo8sWpYTCudktvwPenpvx3Hfwnzp1rb
m4Hk3zdmpNc/8LvSFvI+HT0J3BvqPk5Bxhq/K23d34DLw6/mjQJK/zUY88/hxW94ZVjYaNL4E4r/
92fP0RAE0PG30XJ0HMw9ikC7fzC8QPL7pumoCI6ir7kAxkyMQhba3rdNx6IPOZl5+rZNQoVozUMD
QNvQO1blUN8L0cotHNL0MnTc4jqfJ/cCw8D4bAL5WPexjwM2xJccdHZzyYBvfBCjP9xOwhTEoqP4
6YZmOqo0je/nybozrGD+aA344MawCaDvdfOZbKngwslAMcsJmaVf8e95nIDJ6KRe44dOzxGwuqes
9QkzaVNE4/T4687clEL52yps+8+JW6EniUN8I5sIRsejymhXbgJAOuClHRtTco3INq5UDV6WHIoT
Y2I49DXgG9yxy9EYpK2taXakXoKNcABWMAWo801pUvkxniKFUZEKep3ZuRMeaZl0942zsJIqlvp1
NiR6z1dpLjJfKmb/jEkl3p91K+nSFpMqj86ICR5/Y2uRp0k7apXHOBZK69TQWNn7dnQpndA8i6W1
ycxyvBr0Z8/urtoohr4J6sCpqm+V/aiYSF8Hw3DqGxcr6XRuE8rhZ2fkULFltx/ZKkGhdzVcR0bI
Zn1LT/eL4Xv9CST757Lws2NXghOrwYlJTSO0tvHNith5Fgycz5u2OnGpYH7IW0wA5Vb2HXyqYdpO
hBQ/xzE4hLB0X2DE12iI9PhkZu0X0Fp4UTkGPYyqeYgq7zgI45TVKItDTKQ3gzXRF6zG4ktuOrdO
jrxwtj66lrwFGXWY6LEmYFAbH95oTiNiV4lGImezXxst/NWzX9Q7DK7lYUKjsK0NeeOU2V2dAXqK
xfCk7MUEysGu6sE/lF23GRCI7nuCw8SZ3VG8wBe4a+KBY5jNW5F9dzDF1h9q81sBCKSimSMdHSdr
IxzDxV5h5yuCTRHtwcfqu2Nlt6h7pD+BP8O1FSK87j/3aep0X4you62BjQT5Q6UAna7bvqEiyqA0
QGxqxLYqiQ0aDVlDqgvJql0pBednpQzbyvnOU3fKPUOQPGNXWX+Orbx5MkDBXTV94GxdTh9HFS5E
mLq0JqqwMcclF+cbOs7ZvUH7fyUom1WYtbD6usspAjkL9/9KQy5bDVNzGGTziW7TtrazG3uY0PqK
23jGIUJbYNOK8rqDI7ZTIxJk5aEx6WxmXamMHswp3jkCZa1bIJU1He/UpPyeruzOQTmHWGGic9LA
0MrDwkej454nhI+smn4gfy1HZNmo5hJEpnmabSAICbwLuATUVEXPWW/UM/+QM8q6pNT7TECfsBJg
pWPlQ4YZJZ679BwREkeivAZYRktpq43c24QckSgygtssjNxjPo3izshUcI0P0l+XCZfSdtxp5+kh
DalAuy9pFHB4rY9G+q2dgOKk7lxts8ox7nNHNjj5aTqV1ScoIGKHkInXEyqeJNObznFpV4xcDzPm
gEdowrjunXrY+A2BQXQIUGSDca7AInekDdjyIEdmhlY+WHssi/rZItIJsTW28LqcxQPhFzdBkh98
AzQChcGB08Qz0u3rIhzohyAaCWMgrEV72/STt54yxFCTSV0H6Tfew6tfu0384nPpNk2GuL70Ferq
5IgWZ5OG4X1QNi+S2vE5AVAT17JiNCvWY9Wt/UxGHGiTNdf/A/Tqy9xSN4aBJMxEos2JpjuMlKdm
zXI0aQ9EkASo7NcNdIVNAql7Bbr5kOeL6BFf9RU/pwZpMEeXGQfkbWzF/sGQ3UB+o30K2gnMsj8c
dGDpgwyje9NB1NliFfIigaBG6tC/a3MawE1mhbssEh6VII3CHjnhx9RPSZKQe1Km8JI7DwRBLOZH
V+aHkirI3/KylZ9C9s8r2y7tjyVtH5DUwTOoOdauDLlwE12vCulWMet+L6G4UB/28mXg9M2rh5Jc
4OODBMt4xqbNSLu6N7unlDnCmbS69rmAGgm2UShFsLmRy4325cBUIkJqsHITs4JFXOl9hMTlElBA
4l7g37I+dolmaiZjA1OBqS5TL+4uM8y24cqpfftqrMHLtHVtbXhze7vAmCAp1SoGmMi8aVVhLl8V
XpNeIoIMd0PuZIQJDMTCKNjqsQGJbuwxFVoqig5zoqb96Er9qQyCLaGsRJi3BxAGe8wgxdinB0vQ
xLTntAdEwCvQaYL+2BfDwU6db4yTqjMb3NUGY7DTr5qR6J2oksYBh0a8K8zE32l+S+P181mdVdYV
uJ114OA5jfgN/ejct+NA33yMypu5UYgim6d+jqOd35eaFtTk70adNRtEWe2mwF5wiCEab32GSveB
mRRPhp3Od7STAVX6fXZhV0l8b0RDeMSiQuFrR8FpiIvwlKCavzTSGrtm5JYP0eQEBFVxFGH3nBiN
JRI/nBxa56atjfwcPWd+31pF/hxaDpY4TuMb0xkb0sh8c+dmrg+p0UxRP5n+scFt8PLfyfvvKp7F
Ff+fVTynp/x/UPJ8fZtBtfyZ70dhQ//mCRK6PdQyNqqS15iD3+fv3m+m1mjQyR+xbYnli1Pq74dh
beHMZzSvyEbWpkb5+edZWC+xVhqZDwN7/Y80PJpj+A+qGiVNk3E7ihqLYBLLxML+9hQcSd6clWHM
m8whtHPdUKAd496SO7olyYEOB7S4gElGz9mj7i6rQHXRmTmbm2zVBzGARQNKIE14H24MU0Jl4zGF
lknPCf2ev9Laiz71ynDSNYSY4THFM6SR4YOiWY2xSRNutExeRZD6O0R9qm8ZGrM9lqK0rxyT+BPr
DP3sNFopkL0SwFrX6Gg/C4vqO5dl/hTPLZGoBFB1t7RpkfcS5rsGOG5+HOghZfsefOnZQHFN5k9o
TLtmrgSqvTwZ7G1WN+EJ7278Iob56DKYydYxHOtTOUr0+kiMunvCaLGUhBw39suWsMOea6X73Gvv
iPrLSIMU8wb+YHjAKpXsctjVEZuC9ndzaFhPorbAvJFdD+urasTTWMbtY85M51AMbFKqxd/032X4
h5iOxfGfl+FFURcvL29J14o/8fsitBY1C3p9oufJF6Ru+UEEo3/DkEvkmysVDY4fK1Jb/fYnToOs
KhbbH85PYf6myS1Z4nyWFb2QM/5JOfoKwPi34ksRge4g8VNI94irU2p5EbzRwMweWIEpeKo7acxn
GR2c7LKUpIyus7yrqmMQ5TGstoB+Hr680V62Y4QIXmOI1exSndDRj0ROAmz3PQ92YARPOiwYZGTD
a8w1C+LVJEOW8cySJ9uBpm/v4sGmq78qC7sgdxY5GimsK0o93XEsqxqv+hSI73G1/vf02kpEI7aZ
uDBMwD8bkZGY6t5hvV/ib0PY8m1+4UGxb/tdR+IAJUIYd+kVY4dOfbalSsW2LEa7QKMG2JRRGALD
J5Q9WXySKtTTGhHO6CDYGQu9TnSQwMNCgm2eUMEakIwQO1dbxB71Nz80MEbgH+8h2dq1hwerG8z2
Q+lk6YOBCl0f9SCa+mBmvVmAq3MCgjMHAvX8QQD2ztAB65UO3JFjxuzXzO2GGhpia1TNRsFR2LkG
WOuV6ty83+VCuMUH3RdofpO+jEElyykxDm2d2el1Eds5Xse+Apcb1q0q95GqIL1JV3iUwngFqAc7
jhsJeVPhZmSa/7lxk+nC9sHUrgfmyt+AhjTdi6QDmF/CqzSR5EVNcAfwwkHy69r+Cy/wJt7bnDyG
j6UyIw+AXhBPDVgm052jp4xzozzZxKq5XytCA+LPKJbn+oMuEcScmT1/07ZrCDWG6KohxGVTJa/7
IS3dnXTr8Tmjvxls29xHPB7b0rwxCqXDrbR6KVaIIoW/jWYyNuBShiN12dI+XkeVxYt+RrfxqPIo
v4WDHdibGkzdHVBDCWEg7l0SCygVr7DTYXeCYtNQVrvJaG/4T4SGBkUhvjG1aJlIQn64jWyMJqtZ
58SNJqFZf6j1wEgD3w+gh3jLHLEpGYDhrisJw7OZAuM4oZmQRxNFCNuKd2LoztAuMSPRbJumSueL
FkNKvZ3ZchlGj7i+t2GUe8klAxm4g9BDpo9lZ5YXoabmOGWqZI+Kia4PPugmgqOxJDmg6S8d6zF1
uwq6m2nN38y+dO09jgYWjFkxdIZBbQNon1ozvclKTu/HYaApSdYfYAcAkHKCvCIjZAVpFCuq2SK9
wZxBedzjrQMdjP8C+vjiKaA0AIVLDmsCj8rEyM2ArOEUvS/U7FZwVbAK7jukGu6h80vrIarNEs8x
TU45r+kRVfaxqTX8UCWSntsmEJE3m67rYpDLQw+OhKBrQk64KVV0HAoV1juJ4eBjJUWY7Q3GDtdh
yEAcAPJYVWs62XSrZIdtC1uqkwM8gKsakedLPk8qbFjfuMeRV1QJlui1xQwDxAUeX9oAY8m4qyq0
dScR3d3KvNMjtUtXu1vh+4O8AwRjDnt0T0N6GRkgjTcBnirSaQe/EwjsAZLS/oLZ8BlNKo0TcyiT
iOfRSNzNPGbWE1d5GK7GwpHXeOxMTMr0YoxbgA79gR9ukEKWu0/WUBXlUQ44a7jgGfVj7EqEI6SI
lPk2iMRo7/qco9dq6MjyXcWllVCJD82Y14udoW92kW6JgRYtY3oycXGkiw3hH6J8FJDpz0xSFe0r
UQ5NseOYjWVLjgv4vxqN6GmuFUboXvMmF6PT6X1BnqxNintQfdONFIeet3z5KesGK9y6VlS5e2oT
ZZ0nbZ63kOeg/+27TnifcRQXgMoarlY8GOV4LvF+zrhYe1xdVF5uvKsZGPHAZyYwsQhzCkHUHnqA
8HLoSykuCDrhsMSEwBH3Xan1kyubpPuEK4VUOptLUzKEDZPkVvmjB5TOMO0IYy/TXYzYzthjKlZG
QWJxYd4mCNDIvM4Z2J4wJ5owcpm/PCPcYnjqJYMutuSmJ/YHMwsH7p1RNsWmtpMs3GBVMuitNFho
NkjTpmkNRXyUX6splHi5h4zs7XrdE6BOYhJTQRd+jxkm1XQVxhL2ORV+E4FKc+bI71ifuE/ACYvI
Z6IAtLUz+hMyM7xtknjtqF3PCa3PcwVsp35mFuYHREf7NSimFclNA4AhlQXlF9GOy5nNbAr54iSF
+RGx4IQHYlI0f8e1Z9COa7a9JhsY70Q3SQ50JH/vdFKB0x5iPOBQYHKYIOx8wMgxB2XdVa9cPe2j
pXPTbmTdd9BjUkv4xF7TV+ynNYJ6cZPRfGnXJWfSZEu6imVtAmNU82XchBaS1TiyIAdrScFbwGRh
nE9v6Vq6nK/hQWZ2FaB/xfm9V1YoEFRMcaPOkdWH3X4OAjeBzN/PIl7FQRz1JDd4BS6DVdiFLk0R
/E5h+zWiQC/OmsRUWm8JxBjTfOcrw22f3DnLkfwHrLB8Y/WRJK+5qSaR38dEHdiC7oDrhHJlc3PL
YxpbtpluS38a/HHrtW04XZD4pX3QhGHWn8mma8CyG5CU9lJkETduDmtTokfJxm7cSnY5TKm8IFy5
tamWfIKOTKsE/INRtwPaCZxrpFE3drmFb18YI+3QhEzv+cijG/BuEpOnw4s0sw3nkYH81Fz0lll2
H4a8HqghbCPy60+lsEt13uK5EBeiqw3nLEQLmVy5bVLkG68aNDlGTl3M/VXp5MZ0V/m12T+0BVM9
EIPwGts156IpAnsZkE/NSzyr6xvla6ckHEcH9reilrF/lsIAyLdS1an/AKiooBvHaPYOybZ3wYWj
vTVrmT+XukPyinRujPvHAR6Ct8pDP5jOvDJx5CniNJDcTSGEpaekb7PnKm/98pAW5MlC2mUZw/mL
YcfmniOHqyQre4YWMOPwM9JzD8+mwJbZyTfcIT/oJJ/bz+gw+KUS1FL9acxidVtnXf7AHMcSH53M
AosPmKSW+I/NEg8uLZh+PYx5D8sNIyH+6H6oIcsibDLu0jQthpvBK1RmsH6xjx9cGdopTa7Q4kuh
Zr3BTOAP2/+WPt9LH7I6f1b63H6dXsKvafq1+dEB8PqHvlc/ysFKxMjNlNQ+0qHE+WMaJ/kvJtYa
hCa4at5aiezfNHY9Un5gfVEWwb75s/oxsAAIky2FQEUO7a/diX9Q/lBG/dCFcMXrFM7CBKc1dgQa
Im+Ln3zqauF7wscQKo0d5xkUmj5dx5a+8fqHK3P1vaL6n7zLrooI2/3//msZ6/27zvr9o7BUES7L
/6i53n0UOz/gAoAFrj+FgNXxwZcavd0//RRNL4WgcK4a6eOvLqMfHA1VUWFNrVJjRaxEhhCrkdsc
Otn+H3+KcvnLcYkBH+Invf0tnclvQIyIp3Ia50Pm29a6QXe1+/mnvDKH3l4yrZ0l1YlWlMYn8s6M
hH8Egl2K9JHN60vVnVc5CP98CR4BsI0IDvUcJOaAqU96rsBidxnhE4w8CrPmSAwYuuA4hJZlDm9/
/s2W5tTbL0bjbHHGSQtzmGYi/KZmbpmzZK6JDj7OLH9dtdltEah25cFU3vAkEUDeUEb8/DNfH5D3
H0ovD40rmaVMgd49QD0ZZ4vCNFh7eeweR3L3GIqKhtAU3eyVm5Ub9pVh6ybxcOw9gAK1BacXQdre
IeDpGDo05wMVuN9ffi/j/wm+Fn/zXC/9xfcXA+8MA3JBcirr9d1dYt4xgdXMIwpoY5o2BThfWVvC
2Gg0fM6SOsJuGFiTdTOn460zimI1R17xyY2NaY3TcDh3Y78mLSkMOJfr4CukEaZ7SP5hMYA/DB6p
540zV4r5phf9mG8MOt6rGNb+1qcLgRrTjkT2i8v91+Xqccagw8JNZrMx3/2qwYEJjiuIyYaeMeEh
29tXgRw2P7+py/vl3T1Vms3dMU3LsZX1biHhmpgcFdmIe5VJjlLhjJs5yAhiKOxqDZJa/+Il9Hf3
igeT5q27hKst/s0fmz1SRlWpiSOEzZGS7VL1aH6Y3ECpQkv385/2dxfQtU2bbjGNKiCsbz+qTtH/
lpUVrjUNXhpAyJKRk+W/evqWK/TuCjpoLFgQRABT4ry7glZXtiEypnA9EzFwGQ3m+EG7bb1NIpd5
VqlREFuRves6ytAUf/OHV2vG7JDPgbHJXxoSw7FMbtuQLMJwarOrMMMKhD9RHSoRP6INiZimkIop
LdJhhCuaM5WP5jaNgTX2AZgQQZzvEb9K+ov3H1vtX34aMvZF4Yxvlt/29gqaPdrWjun4GkMFsaCk
gK0FiT4b7aWCZpvrbJj/XSRJE/3iKfmbW+dAnXMcZXKCl/a7XVHUNpOrCpVcONkhcA/yN4wuLn7x
7P/NS5RtVwnYGAp68HsbL2oJmOECD3uPB5f9ahr38zI7ynsPId8whTufF9ovPvTvrimIO1qyrDbL
tN6NHYiqMXu2R9jiFHkkM8TJuUEsxm3aiwoetRV96mwMFuiso+M/Xg/syxwxmLuwHBYU8o9LL2GN
zMMUkfeC3JDEWAQmDWyYX6yHv1ngsACRFy2bBIeodwvcbSXCZ23yMsa/iABAjAfgAhPEVSP4xeP5
ejj6celxfrN4RBgv0VhYZE1vf5GYQg4gLbaCpLYeS3JqQ3yDDmauPe1MgDJFc4uquwHcU0ZXU53f
hVmKKJfOK/0yN92Xld0dR5SM68LN4394ub9/OU1nHQS1zdvh7ZeDHVe5tsWXm0H4XSMizy78ZjJ/
sVJexVp/vQb//ph3dxUwsesgSJCUSd60tabOWmD7am3ME2kcph8eSbZvzs2ip3ZLl2FzBw006sLu
mrKNtLfafxlRpa2iSNpHkrG6nTFlD2wZ5FO4Q3Dde/GwEjrOtvaQRPQ0s2xrdd7Xnz+cy4n6zbuG
M7W1OPt5V7P0He/d5eLFTBOimuWqJRjD9aLqy+ik3j0LNzI3ke6eWz+HhktjjrimYomZHegxoR+e
OGeVJOU+gJEIrLVk8ZIWbelgi59NL3G5tnWb5g36k6lQJG91XotaO4kGGgiW7KNgGfOlaDcZVtPy
DjBtVHMS/2I3et1u3t4oKRZmwHJae9XzvX0eUPBmgwaVt6o6bARFVCzhW126HaMQzwXwiQ11TI9T
z6y3FDjDTUTES0RkG1Iv8vwaJX/xJvqbK66FMoUHllxwenq3P6I/DryEHhRnnmK8T5X9zagUZDRS
o7bQhKZffJzFmOn9HQYvamPpd0ldZVd+ewGyNpFNzmKmOzmu6WMiHXK6BeBorLsuq/cJB8rVjBVo
TYx5ssWsQjPFG3+xLMVybnp7H1gSvPQ5v/L2Nd+vS5rv9VJRuKjCIDMNZhLctZ3Trjlud+cdKoPN
aM3qAiYYiMm5TdeDV9XrlgjubTkS4IGY3XoqMWztS0i5p6iuwLEY0rvrE5QmAB2/2sI7//nqeP9S
pQxlBge4YgkQNpGOvr101iKsnP0WrXo9OcS/GS9pYJG4lGOz/P/4JAU+43XCx9Dw7Se1VVXWfTUY
K8PIv2WIvvelIlWI6Zbxi096v/vym6BomIz/TCG1fD3V/1AoTnBLLUUi6DJGUYfH4+g5aldkA0il
CJXcz3/WX551Roue4/L4LSdpWLdvf5Y1h13lDQUnmWYWAHZ6ovFSuV/SUlMIQj//sL/+MiS+2lJI
G7hfFmDcNxutV1Z0UAdeVr4z+5gSejiLFvl0KzNV9XXipvOZFSLf/vmn/oXfIXiF0pigHqb1x7n3
3UPCvAvdDeP99Zg3G5x+d302XhTQMuKaAI5oOCGhwsg9nHOu+8Wi+svzyXISNpscv5hHx3lXqwAR
7SYPqznIrd7eQt3ycdig7NTO8Ks7+ZeLy0chg1aASvjByDfeXtzYL9tK47vE6p6LTV+DNQzHUm/z
Ev1uEiuGH2XV7n5xbZdTy5uXhtCSJcgFRseskKu8/dRe1BlGcXJxI4qyPYRyNHsMeU7VMNCLTsR6
zr21ju3yQxm08ryq/faDBTz4iB724y++y1/eo8t3YZTPeEVbGvHe2+/iRn1FOFPPfW5HYyN0Qwq5
VyEiQeBMDI6vyz22MpNp8C4DAUYK2LhCvHzxi6+xPMVvLolrL8Ro3kkIXEjSePc1zEFKnAdZiRlZ
OVd0UMoLR5TFrqbc2the8CVB8wqymeQzEY/WB8cvm307WBPgckO9jJm9f/1G/7Uj/GtZ6v9Z/vF/
s6919IIU6/YpK55+7IMuf+4PEYjjQi6h3UlP00NxseBO/iChoLeiW+fyDnY0G5/Fw/+nLYH/9Mo7
ofyjljZ/BIBb8jc2CoQlVGhUUJRr/0QH8vYNTafD5ttxnieTnXoTTcrbpxqsV9VL1etbMVtiE0wY
pdQwtdskzc2jH7fNL15Ziw3jh+eX34mXQiAwW95bLOj3xx9h2B7oxqK/095E0RfhOgBrZGE7mL2m
27iDFOeqSoKdWUn7wGA52DcACJj9yCA8xT6CrbFbcmE5tckjTBJ0cmX3kLkqoMawLHlTyyl9DAw7
2Qe+ZXwwYt0bW7vJmJUwFHsiPgDAHrJFiGdOS1qmlPkJ5+/O8u915y5a/mpGMzJW2cMPz8fV90X6
Yyf47ev6+09HvsN7bOHbYFJ5e60Zu2VkgvTtXcKrZh25IgTTaX+ea0v9o01++SRtoX/Q1tIpp4Hw
7q56SAFqu3Wyu5zo+MuIU8tRV6FFFgqwmhUSvOKsI0T9V6/rt2e8/8feeSzJjaTZ+l3uHmNwCAew
BUKLjBQRmWRuYEkmCQ2HVk8/X1T17cti96222c+izcqsjRkKcPzinO/8+bK25RCDg1aDHIjfqhiT
1f1UxhN2gdoUGwiDTPM6r1lZJhJ9JsoZA5WRxWkXn0oy1mbZTte//4r/GGT9v+Pxz7cg79UGIkNi
Vrz7E+WX8kYH0tmw2CuuZl0aD1HdJCh3gWs18KQBlQLnMLNxDUA42sT68gTaHI/1eFeuZlm2zlqb
uJlMG7cyb7KvmaUaf7acZJ8a3nKQ3tcwi41NG4/LCZmssfv7N//79cHk3uXaAMTnMGX+Q3/563uP
lh6roEdie6q/SYbMSjsY2X+6NH6/4e8vYt+LJM/mxf7lhh8i1JdJlGkvEsGFTH50RbXlFNhO6esf
n+Z/nwv/hx78lx/2X8BY1480Qe/ZffxFn/vHP/rzqeCQm8V0As4aCyiLWQ0Xwp8PBen8l8nkjX6N
xzsRD571z2eCdX8k2DwwHKSm96Ka9/CPTAhT/hf3O9Q2iQPO+oPb9z9YjfF3fjmgJf443gByRcvi
PkKC+tsdBIHazavF9LYWflUkMUN1I4xmfAu5bM9OrxmnLq3Fk0cUwn84P9gx//UW4MUdngjIsQzD
oGGw3N+OSHjnurNQtsDaQQ2MHK268ZkdqC0OtuBNqC/lOrQddLdQYVH85RVuVVmW62mZ8+8t0K6V
6nXzqWfmtnUnz3n14iV6AVXW9phbRhPysh2jPjOS6ClWnrED3D08udk9VKXHLiRWcQcdH9zGNDwS
MS+/sTam6syTaggIxTtVCBJwT0PJFEbrh0XcfJPobXZTEZkbAQPxY8oNFMQaNZfYDLVWANmx7W4F
bGJMDx7IaTQDiNlQo5FJy0LJj1srecGPYR4nRBU/yS/Iu30XFaLZziM4EPgpffGEGbzxG2bAp2oM
ozNYO5wi3SAJlsiM6mKm051Z3lf1d1qC6iVT0sTZJer4O9n04MTSqFw7+dyt3FbQ/lldhH0pslF1
YAvIBsKZeJjcNIz5X6x8NNJNli9VC8ggvXffoU6xPd19W7A4ite5AYTICQhQvHDGbO3MhQsCbCr3
Thum6wHd+S7qydMALoCypJm1XQZT4JExgCKIIGKgpevpT/eOzygBhD+4mKyRJYH0Y6MHkMboTBZJ
upjOwgurK8IncuMXvdmBBcgeR5UnRDwP5aZWA+lIjDa+dnaCfWMm7u1zyqb8yxJG4jjrvXUeBiLR
59SsX62+EBtE39GNjRohyclCju6suzgTRYqECP9mxlSzqj89OdqX0Go6sKgRSBctIvt9iVW0yrWe
zMhUbw6a6ZAPi75xOxN1unJ7o9skBJQBrPVWVd883GdKwkIaVxaj2pXm1O6JDqufOuQfF6LhJxxi
EXHdVfTJeaEdcod83HoRPJtKvTuSGEC2emVq+7TMxSuDZBRPyuy20P6HAEZj8Z5ZHYQPZ55/QthN
8sDK5uSlWhin4Cdi3JwlVrfCzTacFhZD+N+UPn91sm7x9cWNHD+BTy+QwXfL2kSBRecSVft2mfeL
ZXzvTOJTG4qFFTfGt5rHsC+LmZQTbM4M/GJCjLT50Zaa+8N0u3OMT7ETaD3tYdqQOaStbbYJF/Dp
OOX5ysK6Tx9HV8DDnUob0qxYi0iSyhCHhy4Sz1VrVUFSLJ9SWVCJQmS7+N9Sry02BJ8EC2YULzMg
ETF6fBsNcWCB/73JU2NFMuQPTbzUlfawOO4aPkVJllf8NOXJq+rmayObAxFIV4DjL1lSPBOisUt7
8mdYlbspD/s+OUObwa9KTxcDVfaLjpspK521GTXXsmw+tHR8bZyp9hHKlARs4i+NxDYPb7Nnr+xs
+IYQ9koC+PvMLuksNakuENHDILE787E10s85JvQaT+H0wMD0BE30MJBJIFqxs1hJLc2PwiS9FDXC
oWL6DvQkWtVL2wSg6q4gs9Enk27PLJa5Nmgzq3JPXZKHPtnlV+rdE4Wyb+oThKGW9bi90yG9sNZg
RIspjAyBzlyHUARysFSBVsnu3FOtAcUrsl3pllfoVvYB+d4dm5HW3zEulCtA1NlmojbNshkuhfqi
pbH7A3CUtpONfUjH8Tra7GJ1u1MvgtwrsObRmzERCdQOXmDiECN8lVToBbnh2wiYdiuBHgGmXgLo
aH6e6WD/3m3Ej/5MPhX8gB+lUT+nhVkFncdp38mHecxRFCZRgTHvxnbzGrsPcRJfUQsnHHzl5x+S
zelusSDk+dw5vW91AvB1Pz47SCExdm0TIPyixoXr2smBhc+qj/X3RemX6Q68qCjx3OE0drl2HuT4
R+71Ez/uamrcHXOVaqPDWyQ9pn3ulmmV6k5MiE+7NmRMxCEw+TFc9pqVnOvGXhN4EvAArcEbgViE
ofMApQx1nnoyiObyNUpQ4ps52WTyJUrkF6OqzhaLNmIZzLe0c9dMnglMKC6sVp4Y96cr3U0PjQSx
rWse7DByO4qQqDfU1lyBeJv1NLmkpkbeXPeCyZA4Q/5ahE0YbuVeZCxeVElgHc/ygBlcse4G+wIc
O/eTqrqMw3CqtP5rNZYPoYuhNgTrbCYBxLopCGPP2ULrOy4Qmny4jQSvAoKZnY7LVT6jryfhuXoo
4Yv0qfZqm+VJMMFMY2uBfzE8ZTwspFD5SnfmdRt35Fwocz+CfkEz6fl6ZawEKjdyBNblNO06+2Yw
RyNJwGmCZCJA0m7qCdGgF4JkaE5TYZ+nSsLprn5wf6FpjxITJ+jkHMOuLwM7SjMAJYU4iSgHZTTr
guC+6RpXowUMowX4oQy9fCyh5l+RvmkHLKnPuQ3qyiss/O4lr7ak5rzyijzioh+5erTC4/rWeQw6
XKxR5+7SRcfDp4gBnyg0DnjgZqJrYuG3/bzuzI9qlOkKChg7DZID2CtgTa+TMDsmrnZ2IPlz4RAJ
0mIs3gwgA180bPZNGyD+/hic/jlUxavo5GUxC/OVVSlO8Tl0b65qkeTnG7Av8NycAxZN1toYZb0U
Pz2mTuIwz0QKdvUrofaJP4ChwTYL8k+/39MIKtT8YEXQsUrx6mgQOeeaMAnMwiTOfTUQyXL63VnK
RZX6zlQWly5XrMrN9t2RzeMygSIt5yqYyeSJFp5Ii9hBc3t169DjQkw/+mbh1DLcTddWn6z/S99x
8NQmY4k11ka251TW51A6N0Q7BNDY1bBqq/ybU+SB12ndKiFAEzHRtIeOFHFBAc6Povylj4x9pcld
WSePbVa9xGl8y9vkGGoWCo0YWXj5ODl2/lA2L73e7vIpXU2FR8Ey+XlcXucaF4rAgcCV4m2h9h0y
Oya/sagPKKVYCIU25W311ev5zkK1Nxp9A8kLWcGgf5liHLmJOsxZ95MJ6Nm7W/atYus13lcSQ54r
TeNjuWuRIrcPo+7ZVCRvxyNKyrhK3mPyWHxcKhhb4IdFznxEtYBffeSs6rjyZzS9W6Xruzq+b18W
8kD0eAX4aRUVCdkh0OQnpzy1U9igGyMTo+JCxYC5T6a4XuO5PaVEIfgDJ5isYSzIlIV9rTWPBorO
Ru/4tawy2UZV069gvAFKmydz3U0vEfv3wIA/xgvKjdtXx0zTg6RHlx3ZjgF5LHlOByjyiTtWOz2M
eNdEpQ3t6PrGOOwGHTWvjk4c6pCibmYCTtggqEMl0ttEZsuK9hnphViPdg8HUM+3LjgEtogCvCt0
Pl9vhbFLoBIFkKPuRJv4SyeqbZznBxBkTxYaVWI1QAP0nfPuNcj/G7hGUAIJT61I9yZsnkwXmdQb
26QMV0kEL6qywQlwUgphrL26BvPk6q9tnz+Fy3JmVAIewsGZRGwX330d/pigCmnF/KSSsfGrBmtD
rqWbcjb4gifOxHRlczbFc/kFwTfMB5MCnGvrCG2sfcW4Eu1QN+/DJNGDAZSCXrmWHysV9Ev8U3hp
HERl85pp/WPlGK+YEHZRWAZhhJu7N7Kgu1+UMiuOdTwWBNI7lyl3A6ViTOZaB2vA1s/kFrgbs0Do
P1HbMiS/+6pAE6gc3lCaw6BSBXT8SGFcV2HztHTJa9rFO4ZQ5yhRgS1rRucFh67zVodYqb1iMLex
QSYB5oddO2U32ABJYFbTOiOpjdqqe5UElFsG1AK57HJneJMR2KXCfjR6b5fU021Ejo3veqs6+3OW
xyhq083QQgUZxoWAhemYmPqPunWHVRQn99rsaITdV7OlzPEW8BmmQyIp/INVXQ87E3LBB0i6tdPw
HoYaikjfzO8lUBRCLpcP3usH6/AvVqs/1El8jym0Ct8wcWbl5fDNBeDIcOnUtPa00jgyV6m0wYhM
8HsC0Zh8N2wtDojTV9jW950lTgmpVWWKubKYgCvoZWCRB1VKIF0V2ah+NrLZaJraByx0Jv8MtaZH
iLLJgz1L+kAWHK6RtWrNZ2CKB6buKyGTZYM0MbbWMuPYIduEgz69mlmHXDFLVws7XjSVvgA6kU4g
zI35qulyXtcOKF2VvDZm80zMKHU9Ry7rjlXfsl23tG4zZtOwRYITX5HF6eWqZV/crdjkq93ocV/7
WdzTMBYgl7CA70XcZ9scX/lGDYa3L+1BPtWU3etmcpo8CBVyfn0Oy72O54gBXQJAs13MH1VnG2+w
J4B2CIxBu1JFOwf0BmfIEvsplgBfTHp4SVsrw8tKVlblQ7HQsF544Xcb7ssX3QaWdC8z0MhXVZg8
0lGJKCinmi62jdnu5/DBqoBBrXmVQ0E7N+R0lsC1zR8ZnQZnBqmqPlVD83OU/b2fiEcCugBU75Wl
kVlSVQI7bN1oF/Ju8k81hgoGVaLtNIgF62xA/zh2Sw9Fu9MenF5aBH+V5JtM4ZQ/M+wwNyFJb0Qn
1aX8khhs/Uns1nAfilGtZKy7m9JrnQ1ZlfWnzVl/UnpKXhseqfAmm3r4bixgSZDoV19QPcvVmJMm
zXZxng4Qf9gMQcxUBBeJcmckZfiSdsrdQL81d70exZ/GtJC1mDgNwC1TGwt3l+gFhuTII6u1LtT0
EzKQdinCHDeJEx6maQby4JV3S7G98AD14Ai7w0xR3uI2CsLemh6pLHqPQKLYesCCgX2IFsY+TFnC
wSWpk7tMmkEtZLfrUCS8jjUeYWXyO0xJ8YPtmfOyoMZfG23WQDWZoofONPd5nL26iQ4itEsAXbdt
pQW1q4y1qWJ11rxx2jZ179JsqWGbwtBmzqB5u9HWwICg/dReOiIwYdPW2RjAf0MOEpWefQgr+Hrb
0DGbW4Jm9gfpgcN7KicEMHYxbJqCNCvbqonu6wvtrIeQPpoQrGbsCbWJvCVh4cYrTkMcf+R3qBmN
2EzpRp65sxtcJ3skoy7dk2TYHr0+muCgxva+GZHoDqKadqNLKiK3kHqro2L8kG331k7cAmo8Mnyt
t2Vj2mQERTL5phPcHNE9eTHBXUsPfcjSQzghwOZmPKE5QxO8QN+tWKVHCzAjXE2T+pHVoQUl1gHS
bKYhhvJ+CZhBVDCEhvpcWzJbIca58LanaypLuW2gQ8JWc5uglTYhorR1CjzMWBjTQ1f2kjucXJwd
QInuqOSoNkvbwsW0tJyFiIi/qEFMWx42+VM9ROHX1LDNvYwo9vmf8dyGojjX/YDrykud+OZxkuya
OfFSv5M1IU6k7M2+NbcObZhjP0zZWMy+GVrFBjVNuYrJfQyUoQ1IfxLjR8He5SvdhPvZR9W8mcOR
XK7KqsHhxDPZWUZ0DUeHHLLMdi7AE9117Orkd5FmDd0og/JuNEjU3UnUlDhRdgjLIrnosJFO9J7t
pmmm9M3yuvIRE3FxcVAtEwuX6hdLOeMTUVLDKXaW5T0TPPSgkdpPsXBniMhiPiJA6i8e4XTvPCos
imS3lKtMWaS+xnjZeJzmyRlbCs4juajys28rqknK11Pl1eUje1QrKFvTuNWCqi42uuoo5ma+6rjk
QPI4cQvOu4xggy9aFRClYWzwf7VEs7XDkcYl2XtOJS+ejCuw5Xe+gQ0excX9ea3KON8Rgkccnm6T
+zh5Kel4br8i8apXQYe/6APEdrbiqaqvSSkDceTwpzvCiYJ8CEN08HrxBoIDn7ZQ5lrYWnh0DJzH
Y/EiCQrYeuEwUe5QXxgJA52mL6yXxWmJALRjZqXI+fF2Enu3ssga/EJOZe97g5ccG1V2t2rSrcMd
i7LW7BR+PKxYQdyghCMGPscDQBhPYidGt38El+S9khRln0LDIUsjVTMpXApfNo5dVwYQyJ1zktmM
UFCDTF+JeyRKaIiir2aRFNT+kC5Pi8hm7D2listtwv374rLnx17Z4b8Yi9LY4VF2hkPWRyiW9Kbs
rgXI6lsS5uCeZs/LL7VNkKQfJve20OSGHMmrusaiqp+Ir3SZLPD/w1Gf3bX04ubojLb9PCxT9Z4z
AXw1RE0mg0uzBybM5Efc8Zwk6j7PzrbHphG+HDY5YhfyVStjebHstt94Y8fMFtp30BmN1e7uUKN1
7oiN7EM6Qg8LyT7PivJs1dPIlICaxTYSHMFDnA/abpDavojNe/mvh7Cqq3CTwY/fOrObcrV3+nUw
mx+ZBJ6quir5Hhtav0WWs1XWHxu77FvTaOZaLkPJ5ExjOrFwla37id7kUBH1dZCJJKiRUxILrKt5
WCYkc91qU+fJ9Op48CNXYcTxzayk4XbAJ3zucdaSbViPd/IZAOt3N4/UR5vG+bdQMAZd38nTu8GL
QLLNSRfSI45esouz3LvmhbZsOiwIySMIKRz9FqhVY9U4qB3Xw9zT8eVjGe4tr+A806MW0ZedEMJM
72zyi0/jdtRmG0+l4V4dxpY8fswe3lWfGJvRoeAk+deDLMwYPN01Q+S9yjpz1miiiTplzk5OcF9P
nC5VNRwWmzQMei1c2TTiYG3XONOM47iQ0TYR+hbkcwk6vTWt97DLjK+WNvTbvBDlwVpS2wiqIcRr
ybFcfEaib/dTKcLLWKXWq0Zhc7FbEQk/4e8HkHPdfatSngiiqsxbWzN33ng1MaiEz0iQ20lNEvaS
gsO7X184EoMakM5WlMLal7XFs2Gu7OaFcMYBx63UQYTG83xpFjjgSSmn75EZY2uwFwVTp1IuySSR
8dBX5fgYzYWxKtEzZsE9hjio8ryBOuXB6kJXl8XXWvO0PekG/c2YO21P/BeBGi5j2C+AlT8jUFeK
B7TH1HlOyVVcyZOmGYFICQwbyscwiqqdFuFI8NRCGyKQjtQ9yXDgrCi8NaKIuNgfMlk5RwtzeMl0
JmmQ3QjjiBVW5xcVRuNzTahArydrpadMjjjuPqO+YpSthHk2oeFfMdNXNxXpjJyA7C2HpWOMFzha
oq0JmECI2hd3ugthd5eRJAmGc/FgbID7L9vmHiHgWdRlZWNTEJOhgKdfZDeawfA4SBKqaUwbcnu7
6mX0NHGY8toQDERM+4mxmzqYlTkHQ2ZNxwYgMxtqTJ8rUtXmQLQFV4XJTBNImfMSqTCiVwA7d8WX
Id+Ihmi3Guq/W+Npcbw1mRR/hGBXtDNoO6c4g4ZzlmAsUwivc7mOUTCu4pwFlo8Bw7sXIW7tD02b
2esm6Y2tyYB8eu2x9l/oSER5nlFhmasQDXG2XkAybIqxUfUF874iB7jqHd/MSlAanEPN11bBkalr
l4wRWcYxkett92qkmvvU5wBkIRaU35e0Qk9otNWGcqW/jUQ9MDbyrK9A0UmadSBtvLSxVLuJwIt9
HQkGtyLNtHNpRPmlzfueyFKl7Vsb61WeWPFF2bV5qntgzI0+GOAl9OrCUIoLqvOMj8RFUbzNu5lC
ELknOpJoGG5M0Uh56pIIgnQJr9qdlbWmnSzgcvXxHlCZOGbURTcui8+2lBQPDKO2Yep1z1oH+WZp
B2Y19xTfp4ITJoahbXIF5EVcPrkeWwqdQedK3LPMUf2RvtMW5SdLh3o7ljNJu0SbzGut17hl2ron
cddqxuJEwG/nh07/1PQMywQcgGsXV/raKj3jwFKxnVFFm/naafnJydsgksCJmq3lufUqgcUBtAOy
7Dd7dI18bSSqxp9cr3ssJgdVd813fleTDq7qfjijka9QCeqP0puWhw555gavtLFyZtmfy1Gn17Kc
tmOqkhOFLeq71npsHsMw0x5Tfbl6iXdt8IE/F05VrMEbdZPPW8XrPnEvbSL4DDfy66WkB0Fg7Sd2
0VB/j1A2fPJDtP1C0PdOI6FmJZRbPTduw6yhcZpV7kble5G47Ttny3iy5LycdXCjR0T+9SkpreUW
YVb2O5zF7+AYDR5rugxGVobf8lSJaxm2n4UXMdQlA2JTMYE5GRYrN1+vzXwI+CWWoB/wXgsQ85cB
z/bH3Ec7+B3TwWh4r3mmeuyXQ1vvGWBPj7J0rS7IWwaGAWM/EP5xkxankIZskVP+mNog/VKrqI6A
BqqRXULZ8ZzXqu9aKYcbhw+zETraLZ0YFZixwDN21UqHUsO00PzM8vkev1oYMcsUWB74yDBS70we
QRs8/fDbSpWrV62xxA/pMHc0FIu9KcznDd3weG6WZVinc9jAgG/Lw9QYx9xJGy4T+WZajbPTTIj7
0A/Dx2SsK6rjxAq3talpHSB8vXjo0YD7htIe8qSW3yOpf2QuSEFPMSZrQptNh95t4RA2K9oyeaoy
zzlzw72prG9LohUIEVAaidS+5MdmVD4zPloo09zKRLNfu6+RxxQ0IssHrWIK2LXfm7pqgmwsz2Mu
VqwLtOehbcwjTiOy3Dpt9GOAmb7ei0vVVvMbeZViM7lGBDqajw26JV1ldclX3TdbBx/7y2RE+wrC
mM8+f6FxXQIFUNFwilsUNjfoJ+4+tWZ9T21xmM3pXRuwCvqofrWniOghQqQexhT8RQRzVunv5C0c
3RpKpZHvJ+E9p1P5lI7NeUmXgq8CgjY+q6eob5xXAWcviMshDEjqmfDCy31KrSp9fZz0N4JYG7/X
LKZD3fMo68oHBqZvGm260pAwBcjVVo5U3bkji+8L0+nDks5m5huyGUY/hZTxjfgVd2QX7ZHuQhrE
trVs8mlVOhCPzugMMqlGjG4yttXbyNG3JUyiIofKNd+8JOuCKF7CgJXdfTJVjc9osewiyHrYKWxO
HWbfhD5Ffjun13Z2vZHJfZhiokey601jse+UzdYYEOM7O3H67pw8j9q02Rn1koX9ZD3o9J+E7cwV
Fq0e5GBpGj/hZfIhdEWaqVooHaEscUriz3jKeNQ90LYyG2484naEDJeHgbNwCzWQRM5leMOvCWOT
zf1qAct46eje98TMh696LSlw4feGfgdZR4C3YUrjGz23GNy5cSPakoeUNrTVU6TuxEOE/8SY1k3G
l6TYxUHT2KYusPTJ9Lx+Je/r3EBEY8c0Wu+aG56FJeiGJTvOZjuf6CitNXwZguxpp3OywMb+i8e6
8TNTBJoEcx117/psq2dQ+BMrJtEH5lLMRybHCPpsW9n7YskTm9siLs+6puE86ez2xKN6vOXwm07E
r/QfUutbRoIUF15gi679rKtuOkypjN8SVbbHaXYU+2EQr3tyWcW21K2B+FSUHFEwJJVJ5aVHgIVV
T4TBMLo8b0lMJvtcp9hgCDOPmF9sc7j15ZAuNN8wj9dkcpQnyHKaWkfdZISHOjI1AmAWqylAzYvy
jshY7JfcHdKDC5fhjBMoQyOQaXttznqWUJMgwyYhT0KVy5ZSFG65NDTJsDICr6AnVR4Mnuaec7Cp
rFRmI8GOY7mvd9BV6bPDVNwxZaxe8wV43KA4iIe6Lp8E0A/bHzvsW8biiTN1orVnzk2UsRkpQLIk
mVOXxfrceBvcXHLNsFetrdFCc5B7RrOSnesc9MoBxuAyz7LjKH1o6F2PcKlAVWqCtRUdMNx9iwes
rm9lmDk/jSZLHpccu3dAv2FezJ4bMBhMred6lPnRKUXCeolghBSz0Rs7umGTaDlh0lliBDyx+Xzs
IVEL8PGS0RqehhBwFuyrWlu7zjhfS7tXNxmGEUDjkUhZz+02i7TDB11AsAjjp9hQ72aZvNk1Jlzl
xi4Man14gQKjdjol6xdrUcYjQX7ditpreG9jjZAOQhROVdkOOfwoJYMKvunjQuTEy9z21dPgLt/g
p2rjmulgxYAqs7GK6WLOTV9LUpZjxWhDhDaWNDuWZSYfa5BAK4f0KCeIYDp+HxM7J78PDCJ4IcFS
gkNMq3Xtp+BHJEQ9jV8LSewN54G5jxoLbBXhHMREmwuxJJOQZ69VMZIFcNRVX9CyVI34VmmELbAB
tk86O4aDGobygcxyd89qMSK3DJRnWL3koa4Kv6JPZBrLa9SZnTLhU3wB/R0C17pxYDVusW6E97PN
luWaGjHOVDf5YVZ1e9ScPF/Tps9nt0jSC1Nm98qqXX+OCf16mtkCnZM8Y1waQjGZejZpfqxn3oup
OTUmfyf1PvKloG2qE50uryvk02SQwuwvS9MEhpHSUDruXO7iMXPX9uzaP7j+UYhUnfXaRmW06xcz
Zh6leRv60B0ZOssO+x1RA66SzmbQlnhjeiXLuLwSoU9OOFVc18QwGuYifoC1GK4YrMsnfbjvPGno
lq1TJDCbMjMdwd1iVwtEbzAhzEVk75l0iUeCWdRjn5KHNM65OqdjbI7cjIgCkHeLPeHQbCRIlg/I
Oml/FjqJiL1mzwmRPguBA96ouWuVF7eF8dgbIzvma7WyThGtpF8uVb1WI3KiPEL6z3LUOSVm3l0g
MQ2bigTWwO3s/jsMl2rVJC4IBCMrT8Oiwn3u5WwwjYZj1nO6595eygdzTpNV3XVJoBdwbPys5flp
6gWLDYNKblxq4bu192TGMA0g1ZvPqoIdp1Ul5vHKrV+dcQ1aC6tN1T2CHwbuh7pBryo9qNBCrVXv
WIB+5OAxd7sbGalPwmO5WICeZ33q/c50kmNuDflRDt286s0kRfpwb5Wjjr9qWmRo1235xgASSU2U
srlT3CkMcy7CqZItHW12Wxazu8z3aFmCvouvgu5uG6ml/hK2sfsmE01+WqDpKCiU5aNomwJ3ssWq
jEV+I3vmNrYFYxSzvAAMqw9A+5yHXl+Y6kS1dTasbtr0SV8f51ZpW1b4BhOiQT2yI+CzCnMS/cpB
FrBn+IxyPNWnbYbzPV5Rht2z8Orq0i8cj40wGb/axMdf2trxPuIodnbCrIn7NpkdmTRh6QtBYqTt
sRqTZ/Yf487rRNFzkTfjiViOCS0wZwexpF5ifiIw74lzm88e1HUmLlbkIJ5gWlORsAGNLZvtQz9Q
Z3btyJ5mtKvelyzIrkIgM7DAAQFiC79lxXQ/W0GefirkPo89Dby7Ermep3dgdk24ke4jqEQhTBlC
OPh1wE88NWI48DrmEUQcOPy4MxCikCXzTvxSTRpKtDAnheb2nLWkvtA2rwWL5vME8dtdNQVRwnYS
owCwKe0eGlOkDwN6sbV0zXpt1s0exhmxTBH1D7t1y0IjmUUWe37NFWPADaO1/i/i3H+jyv9NMn7X
nDKUh1fgWaaOjf8Pi+wvknEYRoaD+9LbMgwHVocGM5hDJ/+Sz4N1c2Q7FrvQ1Yynpg7rQ2jTLKzN
VCdp3WxVcc8J9OI1/QaHesuGNihZrB9ELMwiUGx9CFWZdkMXsRWjkLrO+bCsdBS0/xGa8lfxvYPc
3qbexlMKjQNciP2b/a0rSDrgfE0g892j1LWmVPskNTgxO3aBG6Q5zdpCYLFWdJ8n1+3BbvQNesTj
33+fSJR/0Q//y/v43ZSWJCKaAOvJrR1Dc8/iuFsnd4rk/6rL/0Gdvbvc/v+2o22flD8+ND9p24/+
L66j+7/7v7Yj857JziXt6HTjhI38U2GuCQlkyQE8AlyC/8AA9E+JOdnMWHTB+6AyFySo3GXu/5CY
Q18CGoJpFMvA/xgB/ZcLxIZqcSeR4F5y2Ahg+r9fQL/cb4QOEEMRppdI1+QcsIQzNR9ugL4N+Uf4
brTmhn1FaP/hPv/NqPnn6+IJgcGEewoExF17/svrFuWg6qFKLjEMd6HOg43Ws2AzxBkrWYZagGLb
kH2sZ2ZffvmF/s0R8+9e2jBdzIM4b7Gi/27a4zip87FuLgOJkccirWoGCF65bKhMQLxbIDeiMzxV
tntQqUGzSDnS2PNQ+I/sht/tV3z5QH+xtLMIvDsNfjslRtFG0prjSwIq0/CxGjCYanNLR+q1MPlm
VrwIhkKyFN9G1bTsMQuOPVzaOTVGBNPvyISROFAEhkw2/v5ruruSfvXu3N+bwVGsC44w2Ae/2YdA
o2pyWrwH+L2C/jt3S6xDQ1PcZiyXQBZw/bDwN7qyWv39C9//8O8vbOGq4DfCNgym469XBhWkVSDt
vuhcA98UDcO3SXlyFRKseMhFId6GwnYeNZbPr7pMo+DvX/2vnoc/rkscWgLwyh3XzgTov9k7s964
kShL/5VBPw8b3JfHyWSuUqZ2S/ILYVk2GdzJIBkkf/18dDUGpSyPhernRgGFKqDKTGaSETfuPec7
H69e6DajXxmc07hNvgh37N5My0y2cWfGfy2a/19k08el+b+uhEx84ZAtdsQLWxiK37GZtegcJZb+
5Buy2VNlGJ9c5He3g0N1sRcxgidT6ePtDBUkLujs5ziiFs3teHwaY13fdJSbT3/+4n53O0uQvGOC
a9KpKD9eiQGP0wkru+kNt39syOC78YK0Ofz5Ir+7HZ/SAMOt5wAlu/jO+szJTJkL5PrBRCuPFv9B
txv7PkVY/q92zr9+nsDhneQfF6PPxbtJzBnhayK7gYjbb0AXohQrUNmOnzxvv/va4CZ5FAwMmxz3
4jXrAoWEl9R4L8g4uRV1fC1F+Zlf/AI78etmHFYPy+Jttllv2Jz+vtoq+F315DMvEDpIsMZrMGvQ
Kma8YHvtS2kV3YMyZ0cPy5G0EgJf/IJU3No0PDoDxmh9srb85qYBB/J60ZxeqIQXN01mH3DI3D/L
rmwPGTly+0HLxs2fn5Xlni7WEZZWsIa+SWnq2RfupbrIrTZqjLNpIhtLCbZn1sYZJs/exqA9/vla
v7khJBjMULD9Ox5wj4/fr9c5BZS+8UwjPj5gSpiWBrez/fNFLkh8v35FxGQ8JrjBXKCMF09/Wia4
83PzHEyDeSzkYjZqOeLwcFXrBiP6uonIOzIr0N/o2lPnxXE5QLV2al3PvRYdTDwKj03TpQ8mWrpl
ZtQCVSOP+d7pg/KTlWf5MBdfP2s4DzSjIjCS5sXXb/cmPQvTPLsmEjEsxvWbu3ic2olE02KK9b2u
dOf+z9/Qb7aOD9e8WIO6hNNs2tnnFFADElrFITMZx+Kq9gmfZd7vRqsy77xhTZTldO1KV7v78wf4
3XOw0AjwQnk+KIiL96xHoiRYVM5eRGnPwU6S5Z2ITx42Y1l6Lr9aX2cavSSEeLDAPz5tsjIYT3b6
mbrCslAdVGYfmomBq4d24fDiFDJ5BbEsH/pgoqLhUE0PgsMF6FmOSmC7ScLR6MsXWvbJi32BR/zr
EeWlw6noukvhevEiYFtPUfDYZ55jP4xQwt0bOGPeGEeYG7JBxZfGUrjHpbQIPSqc8QXzkQGJfRD8
E8FGIhqNnzRn1CfL7K968vI7Q1gT6GyEvED+xaMxEF2rZKCfe5EaRy+pzCV7dRiOktSyfeWM4qFv
ZfXqwrO+auE1PFuyo3kuGjkZ9JU8c+PGrXkY6zI7loVWP/77BycAzAIul7qLDe7jT+piXNM5Jpw1
xug7WQYETmf+Z7iK36yInrlwW33cpBwcLtYPeAKxYAR8LmpjQPCLtfKp0FN3JcDqYLJMx+KT7fp3
+w4sFpM74lElJ2PZz/9W5dfzoBDGyfOo992VgdZjLbPU/sr8w7xVbTkSfwUFxsX1p4yTLYxxj+t2
eMAcZfw39hxeSaBRhq8DuvMuCrusSisr8dtzHmsuHqb+p46M+5Oa4bf361M5gtuFbAes5+P9dqVp
YUqX56I1YXMRbrBO2iWlokqse+RHiq03kQ2FRFQJqF14Ldbz1NEjblv9k+9+edMuHngQe5zvHItd
wbrc/tqOebLQ2jOCO3S+pvFaz/0P5etvURVAS5930rM+26B+s/xhVjbhDQD34/RwseZnte9Kp6rP
lsI9p9XotqOUWEjs79h9bONglwjJ+8m8HvP5WVvWSau/cwBcEFz1NV5qjn/9VmHO5snjkYeusRyh
//74MdVuBgSM52CO2wOPNzDvyfE+uet/3vSSEcO+86sCsJeQmL9fRCvjdtGFnIvRTJ6ELuSjkTCE
+Ld3smTW4NFe+E0LTu/jRZaGY9E46lz0dvvdUm6GyAo52Z8vsnzSj48MF8Fxzhu7WNf9i/WhJBwN
j4NCEaHMh7qbuwNejRLe3OCg5/rztS64hctOwaGE4Qn9DYy8dP0+3tGE1ErZSXv2coD4Kzz4WMBH
R3yx5DiScjz65A3XqfWkRwV8Qk4u3ybDTI6AWE4xquE61LwBS2fejeQQKvINs420JCqqTz7nx04e
xZzPZuaBZKM/wgr9j3XDcSLQKOa5Skfaw53qDVqGwSCuHMcVJcGEjijWjFMLa+USn8rfCTHYx+iB
8n/5DCyfhHMCbxhJbRDDLh60zMKSkjTT2c3QNVGGZiFuEf2T3+XyGeAiPkhOxwDUByjzMoho8v1Y
62LGJiWJOK1K1cklS8OeyvT8yRe7bGl/f9p+XWk591LBgFb1Lw4BPck5KMla3psOr4zmQjOkW+Id
hQqsrcCSt9In19u1KrlryyG5LR2l/YCQExxrr5k/2X//UVNdfJrgYnsQXoxgsgLPYkt5YhMpbxtT
9be6rk6NZrubJp7wurkgt/ppPtbM17cTs6G958Ym6WYmjf5Pfu7LYvbyE128IMQ0ibSN2vOsNB2F
imG80+PP75RyIR1k6FA7XFQMlDELorX9t6vacnUT2jcEc9MAQXFRkBB+4gP2kWcPP8babzoTGK9T
fLLgXJ4Rfl2EpWYJyCO2Unc/rgHRoDVtnvEI1J15X3VutFXNdDLbccfj3YaTKsdPIIL/2KGXS2LZ
ZrmGNU+RfvE751rJ9KtrzlL6OvAiZZrXhZzmBz+okFGYxmJeNfUqpjzw8d2N2LZDDs022mSjMoJP
3rYFK/WPlwAADK80R2GPsuTjN4CvoXMIt+PEEgfYtQqaeQLzHrlGqfbC+masXI4ah6BkpgwcsCAd
2Ne3HAzK26qom2+fvJPLF375TlK3WIFDlQRH/GKJ6YaCmazVnTtMCmDVqkS+gv3w/PVMVZmu+zJQ
J+D2kgwuWkECvV7t/qjjCSumVoMTh//sD5h0or7fpQKpEXFEOjMqm6SdH5981uX5v/ysLMwsiSyG
lDkX6we7hl6NVXEevDIGmJARI732ASnweylQ1SjZOo0mRiyTZh1Ivbvtndj7Yc2Kky+/JHzvP3+g
yzpgebLoZrBII0nwWag//pQtwfWxO9RnQ0N+vK574oxcI++H/84jA4AeeLHrUXa4Fy9N7ltlaorl
vq2SEx+rebrOAiunqMpKn0CsokLZXFkkSrn9jK84yYgwrNH/nUUUN8U6KhUT8z/f/G+2DZimnPwg
ZdvLmfTjzftdG+OpD07Sn4LruLTzu8FIkq9irtXDn6/0m6+ZiaWlOzRNOS1dLtQk6IJHgA5QTd54
IP7V3YxZo32yTPzmPaDLaFmuzepHy8z6eDseRTmxU/4JU5+9B0TRhyXt4rssq4m0xZWQ7/98U/+Y
SZCvgfKYQQ8FmEmxenHBciYLtlXDiagx+aK3aCegKaqSgbHf45yTCbRDwivxQiBfIoCb1UhN7+ju
UA38+aOw7ly+WNRkzJsCuGV8LGYkH2+e01My9n19Qm8AzTJTQxMzY9W6l7GdgxfH6tQTtR3TCKwH
3fjdtgelrzX6ShLzN2fbVcyM2DmlBYnzqyLw8JzP4Av6A8LUOduZBpq4Z12T3nycmlw/ar2FMD3o
0XwwA3X6eYXgBMyLia72bMxg4ZvUab4zD0CJSo4pmguJlQBp+1zaRWiPWjJsnMLT3vqyz+4GYomb
1eI/+d5JPT5Xapy+O7DU7U2Ffs9YKYFBDezzhFanyEZ56txhVNsGUcr3qbNybd3RDEXlYBX9vbTJ
t1vDSQWWi8gk6re6R+AT5ikze/cgZMQrNRjafTMPVbkeTFkO+KlFeshS4MZ1aeEkEqY2V+sqy/Im
RL1pfTWs2EQLqWFWgA8y+6hyrKpBtI1tAA+TXvao34IeW9Bo9fuuZFplgEJJvACrtFvQ6EGWicI/
wA2LkwMFdyXCDqmJ+N5loC7XMmYXCZPWZj8x1TSVWyvzCXqoApRCu2KosgB15ZBkDlwS3yOCteTU
rCH6t3p/34KEck4RSU6kzwWjGLdRrwXjbVAO/s6KJP95AIyn30u8QT/LVOgq7Cw1xiukg+W8AlyB
q15flmdksIpskMhv53NB1jGbK1435OeVsSgQ3HzkByT7zVlFBqv/U5eqvA9T5I2P5uBglQ8GKVzs
1FWZoxDk4LlqEIyhTujiKYXYxK8TEp7Z3mmFxbZpurl556rcNM62JC8cjMBAmnSBZyTfzLLv273B
j/uapTL2MQ8lkoNqUpSwWk0yrdiu+kRi7hTGD6nRy41mbfxKlFg+H0u9mrRdbEft98rN5IwDeiqR
T84efGRUcdVDh2FHgpvwUwjeVmoY6yUu7XbqzOw+Jjbbp6JFbrTqm9oHWxOMuDKrNgBjxCiUpxq2
ktTXlvSRxinHSsdtNZUGltjWQtyf1LRS18M4ofnsQYgGG2AcRbtJCs22rs0c0zOJFWn8ze7Ae4DW
K72HarE2WpPpFlsbpduwZeAFCmVMx+xRH6XP/qhnAjyqkMPtEKnhzqgYzK16tv5iI8bAfHezsTa2
7RCYm2IWwxVah3qHcJe3VA1yX+GPsQ6Rwx+zbjDzrxRGnSfXw1u2ivo2eRRNaVwDvtSuMN4gy/Ak
IOJV4de9e6g07GRdH4ibsYtQJAvsOljdaRZ96XS/JJ99TIJ8088KW+McN+Sp1faAYunXkvc/cLz/
gEHwt9X/H3C8h6rvkv/1f34u6NS/qxd+/W9/qRcsn+RcdkIolrqxjPWoYP/C46FdsCk0mZT+JUL4
f7xU0/xPTgw0GpfNDNdQwBb+X8oFTkr/icSHUBcA1DTKlz/uX9DxDEjtHzcrqKXLgZXeIgxPqoLL
86rNqcR3BkSmwjWwY8U6K48Dt9yrV0BX+ldzxETBUltK75pB65w1a6sBIbSKYkfSqTJm1752i74p
wrZux2oNim/SwGrlyXy27bT371QDyTdAI9XF0X1m2+1wXaZIizeWXgftfi7A4GSOHcdHU9XGgrwA
ohaEwrXV8ODOxNYVq6ksLcnyas59iIB2kt9yw8CIgmvGjA0/HNFq3ZXEII6hE8A3/6rLrKvBY3DX
8Q7hp+84qxmxxnhDIYIRbcXeFw0b1RZZ96QowwHbQHoFKu9Pc35TVEUOTb5s/PSBkZ+T3ZvUYsWb
ZNu9c2KCgu8cPPn+EbGYHEOLuN0yNI0R43cx1E21z4d28B/7RXkt4cL6QNaDQZX5WxF3dbrv0MrP
6BM7CDmH1BVDcBqqjvxca5g9bzotAql0DruC4aqzot2n4jN+K1Spa26vml6dLtDmI1bRrv6BkCFo
8lU3AOL5lidVBhpjBsxSrex5Ac6tMJBKc58ljZHd1QZos6+J4wl5FtDOsO+7tcLPWVup/9PvJfuS
gYRe/pgyz+BMhxRf2DoULGVpZphztgcolLsdmna6syQPjGGHCXnepzE/yU+cdC65rOVsaFsQDRU/
W1NQ1cCPNuogvimVzXx1PVmpC+O5I7WVBdXnwwq+CAZs/fLft7m8ofSvrPMQlMH8ovUBw3FiUAXi
aDSKriG/2qMho5fZRAbwpelUVd16TblRedDsZikeOaPZV5mysi9xnXWHWGFO6DLvxZ7c+t2oYFus
tWF40f2YoE4Krl8P7h2BndXadsc4TJhgz6uiicl5hY7C5jyOi18nrjzr2WIb618Rx+fqyjGBDTik
eyo9lEInJhQGjd37WByG0qGWyIPiMR+rRRBvp9U2Heb5LtK6esuPihldY+qGBFjjSAnyGr+rdDI+
DnpG5LWBSN3XJkJZeAgc0QblugiUwLU4Zq1+q7QgihfriKu1oe4KgQGWtJCpvxZktOg7oYFpeENy
HXVkRo4ZHeMsxQ15k5t1Zj57BMi+YiAyN42NL3CNCACgdhXkw5Y3DP99UJm7tO4Xw5RtNtD8Yv46
BXkCN4lAIhrhut4O2NpqYkETousTE72lXlHzPpD9aGsvYpjk8DYx3VXvvi0D/6C7BaFEWp0rcWqm
muTiVtezamtovYiOrmrSdFHmU7zNFG+ogltZV91+1mRxT5geGK4O3A0BJW2D+W6eZLq2e9nqGx2x
/YirYCiydT9p1as2JJjr0swCAkWQqTmTC807syhrCVQJ+FI5HWj+GAZZ5u+9cqa1zfRY29gVfug1
+uKKGsGvnLUZ9EC42l5LYd3peGuNDNvLFYrvYt7Te7cTEE0kQ670OvbNjamq4mUghVaucBhkVxhs
httqKsAcWGkKBcGpbWBKueWUL71ZzD+iynavFvLKeuiFeq+geWziSrn3xFuCfnSm+4joDusguGls
K0kEbwQ31a5AY7QBI0oO6diwfvJBNJzgnl5BSBbGjrGx2gjarBQMmpSvYzDC+hOFJr4TEKg9l/YQ
33T8mWHmSrHJJ2u6d8ol1EZ3rV0T9dN1aebFY0zw953E7GgeI0/+pBvZtRjWS3vbaHPNZCSonlKP
Onqtd8YSRW3kTKodF3/ABPuonQUS6wIj/mNsUa6vnHKgQYRs+sXLqTiRzXMyERPB5S363PzYuy3B
tMJ3vtiuGufdHBmcSApwWDjNzOyaPouHUdaMmpsk0LyNqyI/2xh6S9Az2IPxR98OT13r0qnw1FC+
YNFoHlkB8AAYtha1m4LR7aFnUPDu50NwFtKOQ98hkdkqzemUtzL6qpJkNq7zqlOboc/bYeWbKr3x
mtS742seD24RZF9lDRYUM7Hfbwefm1qVsW63Iar9QaxHkiPx/BlGva9Nt31meORTgI2m2+y8wQbX
puH77gwveSl1bzjFWBt3emTYj0h329dWV/3WQHS4JWQKPJdtyU2Tj2g9PO2IGAWfgVU/6tnYnJUd
qOhmouLetynYEasuFAGjrTNddegH+fduL8wODJIetQ24hlI/WsgHnlpDvNlNXR6NMb7OEtpaVKVO
9wUzuM1Tr2Pasfsb0AP5Yz3PczgZhAn37QyvrqrAZIkIwgeUI4fDJ0bdvroKQI8UoVWbxSssAu+I
Qlm7V5JTXFdW1Y3OeC80My1+DcTQ7prCGzZwJLSf+WxCgQka0u5XtVbZd6NeNdkB99QItJpvYS3H
Id5qEAKv87n/GePFCGBZl01DFqxh3gJulQ92g1MmFa39DBcaxKSomY90p9Zo+kMKxYxIkqrQf2L3
BGTbJld2y4EBmmLyRdN0c9XFMoQWZx9wgFIuSHlsAiJ/Ch0eBWuPjkwEg+RCflLR40hC65ad752Z
pRjWrgdXoMZyHXByvYJBuIW0mTbhsAxbDjXeoHzV1MAVetHdlBLDNkWOv2dBDa5xRWg7GFzOF8qg
JWkX229MdtFEwxRjenOPMRk7TJ03cwhSG30TEYrdcyoqyzq2XTU+OiD1inCgcVjXIb5eBoa+Q7G2
L2KKkntj1pX3mgcGaE+/cOtQQvbci7QvQ8xreqjVxs867sW0ZZErIBhl4uz37nNeaelr0SYsz1Uz
g/vRi3Uf4Ve4supB7CPAluGgC1J8ieNjfSEbb1V6enPKRy0D2CXqrRdwhl4YwdcFEqoX3gxt2qSa
5ez48GRMVwlmnYpS88uYD0I75PWyavdG7AHPMkTfbb12mr6PidbDVxpE1d3YdtTsYsC23x24MJtK
tPQTDJV/hXsAga/TXegQ7hDwG2uIxVPMgFhc7XoT1fWNmaY+mlnfi9bwbuJQa/JpWrWGvZhyyWqs
CGdeVzDRnUg18baoyxJmIZEgQYnfsDKHCmCKBipDM8BrYmnWTFhYJmwHkonsgSFWrLbjbMKGGEiF
tDi6r2vQB/aKGA/1HqRZ+VBmonz1EeO9TNpgv4Aj7O5H8ozJnPJmCCP65D/7rez2w5CV27Gv3ufC
g6yXtnkYpzp9NaMsThB05Nbz5/y9UKa16zNbh2ahXOiWWJBN2i837QCDz3E52cpYivtBAVrE8gWN
VBXFk+n485GMI+M58eqnXOg5JbKv76p0Hn6YTgNXKfd+VDwNuyHIcUIAgcR2h6yDmKJ7ygTJZipI
oGuawEH73Pi3ZklYWDp78alltk5hN8bstXp0yir5Q+QO5gue/yAkp6C5b/k1raOUtOXpLBTPtlVo
IVEG+W6o8uRNUUnuk4lkgZU0YSJIp8x3NhZsWlK9/VXR0niUaWGPK04ii71y1LxdN9aUp16JKthW
IMVyAACwMFCYZeuyyxzS5HCzUpuNA2kJqfmzFE5/yGfqi5UEMLGB1kGbIBMejQMn69j8M1oqG7NW
LgmLCCtANZTUDJppH1qraNNNWaA+hRrURtqReLyU4cPo9zvZReZTkcL94OGsO9x4cR+B7zLtF81s
nZ+OO+VvZtOrEzQFqkWMk19JAjfDuZBRtW5T1LkrfMb1N7TtxdEopQD2E6GgnGZbB+IW1WGjtc1w
V+RekpCbOseUdBJ3n7LP5Pa0OwMjGgDhorv3DNNhLm3wbMtyclYxadfkWUYCPYEJ2RXWdimOrjnr
7SrXW55Eq/VKL8Ry3WenJjUJ2aoLuTZGUObrViNy008KeP62mdNY8pL5GnGfp58qnu08BDvYcktM
nKEjNhYnQZ5YdQ56L3scZ6VHoTZhzrsandTbJ2Tc3TeaPu2bKrPT49AKLwo7x5ZPqtY5eqBDM9aT
tCdn3XuQBmjnZsb43MvphNS+iiA3Z3lCoa0n+wlT/IYSxrm1GI/tSDt1vzum0q1fzvxbn2X4AO0A
j3Ixx2+eLHx5iPXY9DZZRcSSsh3SHQAas2gBy2RqF9DrwS6dt/MVflzRYJQRwzbw+uxVA7p5FeVu
+xiDFdt6FXXjKqFF9NP2u2KDTzM9aKxyz3HviLchJb276tLhpa1kedPDklkZkNjg/7nIA9oOXFo/
9/GN6gY9WtdmlX+JrBTmDhvMtG6bKTnbWdBvktRzNqmTVD7Fg6WfUQ17Zyyu6ptBSbmhw2l/H+ho
YjuGLgBakGDam5xF8YCe075G3FQ+ln5Qvno4fTNMVOSSrca6q+/rOtC3TZnnoMY7/aubwbgo08g9
YG6G78z2E73bZCeFRhGpB99q1d1c0n5aTZNUEP+S1A91pzN2mSu+B/oYf8mGKl1PmpWcOjoR1aot
IoCyjSXvDbuc9/Sae2g9pZdeN8L3j52s1K7WwC8qvXSOjevPU4jb9DkxjOjQMlZ7mCIt/eF2SIOm
wOqvQKghxdM7wH0xg13c0cnZLcbs3mBRZOMRMEUDTks4Y4OcB2yU36qgDu5EpEf43wMIVoZ/IFCm
v4ZAGR8hu+EMZ7aJ96nMmwfE9NHXrmuKk1m3HLhVL66TQrCPa0k2nR2eYs109nmEHHglBU1HqN+O
9dWJouLKBQFxnVqxsWms6kHOFC10nsG/BVYqXLzoeOZXTTqJncojcSTsKceJKbDMu6rNv9izVNY6
ntmgvTKvQmbJImP9Loy7IDblc9lAaVi7Ff5szKxxZq+NKJ75P5Qb3DGPJ5ks5WgGZ6VE6J3SPaGo
hqS5GmlW7zuqpnLVLUlVodeOw7emreyXfpTqqTZmcK32iFh9EzeG/8XA7TjwOI3BocP7H1xNcyPS
t7nygmCfNgvfNCgy60DfuRm3Omc8uaNUfs/l4IWRLtXtUNoOdNfG/wkDeniV4O0xpoORTm8qw6Gf
5FPowy0GZ7FK2+xNYk2DKjdkvLgjAMJV1qj4OYgmF9CnLR9ofIChECNNd2XGunOwyNnxAGzF016B
9MKgXDiCzEOS8Ap8oJO78VPiO4+ag918pUhyg85U6ukGlnyQ7doZomLwy2heNc67G+v4/xC9qU2e
UI3DuphJC/AAtWaMZH+480QTpNLNzQirEgQoisBsy/F0VhueceBIGOSGLhx9c7qmsdPVK43Z4WPF
dgktzBkgNcJ0BjOq183T2NrCJ/+gpOsFn2qFPbf43neGc4Q12a16z30QUT+Eba+077osAPpOFq2A
2RphCAubNLbRCulPwcgoTFSQqUjvjBwil6kswuPa0juBkRgfvK7MztwpBzGtyF5dlnoZMn8m/kAW
RbayDSs7T76WbAoIThv2Vdhhvh/Em9mZplPT4ZNdBbQZozXQKLF1qja9dyvib4Us8wC8rI1pkCNX
futqIpPrMaoc/WR4EZ1BxqiTRTEwWt4Rquys37d5MNB3ayDsXNHtiH0AxWaSgjvoHYY3nqVZD20t
q/hWg7bIuY0nSxUgG7LEdn/YxdyXb31cpM6WnLCmg0rjtyQbtG4zV19wcLr+vkfgkeIEirIxesFV
7Lc6T6EbaTuzGJKeaAPO7fEuT73MAW1fzPYhIhiiQ7SlOMjgL8Drm5jDNG+g/3HVpHO8a2es/Z8q
7dLg6+jLyAFo3rE4bSppue31EBXeLScHO33KAgWWx8ahLA925af+NgHo5Z8izrXRnRNZUUXsB62C
A3N1iAJzl3FVCPHOe8lZuQlnP00Zt7Mzr4RVFinaa4+T7bgC5xUH4eSYkbGJ0O4xqrHoQt0lOLLy
fWoMGrBAtrGt6zH23MQ9zEXg/J3YqoJt5r5R3jBvRWaCbdZ5m5zTIP1uvmoB5Nt7J4sITaY/VHhX
OdLDfmeNMx3J1dzPRnSvEVAVhFLTNT/0udF4R6dwGg4xQIzuFjf+Al70s2QCl+Hp2jZL9LLYd9LU
IAAJyM+7mfoFrdckzWof2KMbXec6ttpVyzFKf6KX7rLslmlvUW6lNjGVKBm022Aeue4McX1c/28J
bq4BZx8R/DBN16C3SHhJ7W8Bs8ujBHAJrTJhZBr6kayuPSMaQf8mw+RvXZOz1VpTRA8TGlK4t5I4
k+uohzPvRSa9v4bXk9NJvp+B3biYTSmQOkDLjK2KHQ4Rc91lAXUH4/M3ITsYca0ePdHGgOart96h
p3t4IMnEuIJA1B4AjWUYsDjFZwBcNonZfnc7U6xxuL7EVdAzRDSbE/1X79EpfJx1OeUFozcPiEvO
0Y3xTvneRJiP/KLjWv5LCwhq8aEf4WQdmbxFiBWY2kL8qzZUXTmgPihqjZ6Z4BrQaicdHa0kT57b
mYpjSGu8cI0m16rT2m1nz8Wmwcq9S0ap7b2h5ShsU4KVHTj0TO0kVu5N56N9qJ1ZbaNCn1ZoUnsQ
i5lx68gmYnIbW0y8hjqJDg54UKTfpg4f1GEBn2w72PjAL75JJMRbh8EZRHqSd4k7TAZLP83tnO7J
cr+CvRLvU6sqNraWwGow83vpO9+Em3uYNVji72I/MnaDHmcHV9nykEy1uWBh658T49az5FDWrlgI
81ugPexdDVApv676k9H3zautI+fXJVgeanxQdTWX+8pQlHOTU1phwTt1FUOF/umXoOVKR/JiuyIb
dlFtuG9JOgAhGPMvOQ7o5wGQe8hpw/tuRan3BvyWliVf7IsnqTsGudAzJqgqwEiGs2Hk06ZlRAQf
pS43hUUghjWAJ/O1GNZ25dsAt5NntwqmdNcZjc4i1oACmMwgvtdA5ewl6VY2QRMH0Uw3Fg3FVTZ4
T0YJoNPINJZq8BI0QgfgjWP0E0kB5Nik8DEA+imYvwo5XvE+1ZZLjxkr2zw7z71L2IyB8SdMFNU6
mG6Qc15b33rF+I2SXluXIALWS3tmVTlZfCv8yQ9d5sxd6Hn9HTXYGz5tSCxRwO4zprcAKDoQhwKU
DqktL3OVteUmt41uU4u6ecg6APorkY75/VxNd0Y/E/kx9vpm1lR9KPpYC+0cFGYVkXbAmNaAm5M9
pAxoiVsJ2jaMeGV36MPrb0Om38+ddT910xPS1T0WT6YdHbEeXltdpYW7F4Ye75uM5yq11GtpjPNJ
9NMxGod541p2tLKT2t5FGEGuhrGtThAvIB+DV1qRq6QODYrEU1MvsTDCMXYBOt6zUN02bnzjRxMw
rUbWBShwZstZuY3bHwABfxct46uGJtfRwyQGoaHaVzlzErML8q3eUG+ldrDj2AhzO4uncHBjtTal
+8IaOrz2tTraIFIPImuHtdWn7rDpG6gMKy+V+y6AfJFjP3OSOqe7WFhQMSPDWRieg3WD8DVDsmBh
peIERQogJ7cSahLviyLaxRVXVhS5Z4u0ibCexbgnL2YKgQ0/13rKntpGBk5lps70Z4qQ8VKJzQPp
wVS0xE075VMbuy9xy5MJjnkMc4ugExR5z4U5E16Qi+XEloLxEvlEN0xIX2w4wT4bucG4P2nCrEBf
Jm0STKgFis0gSufaLnvtPYhGbWWYFZovBXGaWKKnmvg6SJeMu9YGfTySVyQMuwHKqS2b+HnOcmq/
sZdb4eGDIWcbMHziFq8D88NNq01kDqDEW9eEvnQcHFPnzpJS7Tr0/DMIINIp1lio3jmIUmuYubEa
M9ZG1sGa5xir31HR+0V0UV73WdR8MdraWHsxjWugdbyUflMSFyFi9ghPGzd67Lj7Pu53nGYEx+Ku
s0MGhPCuSyWu+8LtjzQHWcOTnljdXAKNSZ0rfsPyB7zOiAZDySEFhMoTVEN5rdI8e0wqig3UFGPJ
raUF8wWawz+1jnK6AgkKEFMXYW9nPk0TRkdhkScKkaHVc7+GpuxTW/PIHjzb+TrSQz5oQV3ZmNwS
2W1GD/FrQKoShWFvEp0XNGFhjG9QWoM57MFppJtoUMIKe5IU6pVZ2m61U+gaUNW03XNEJ/WqmpZQ
Fj+p75huw1LThEeJTisNLYSC35kI7RsNjAWike048hj/l70zWY7bSNv1rXR4/cM/hsQUcfosqlBV
LE4SRdKSuEGQIokZmZiRuPrzgLLdIq2W2ssT0bt2ixKIMb98xwvb6cvbJc713kGate2b7DHQbhIB
Sl1ZdXjVGwUSISZFbyuWYolyOsSJhTYBsgs8byJPe1xY05osMjR2REHBlyynzrqCjoh3qFyahGmJ
9JhNI8oc7YNSPXa5BEDYc1OKbHKPqbay341wrwBAotuP2QAqNDtr3J9H/4Bu1bTXC0Ur9BHYZNFo
gmtSszRPavrjtl1olU/DUp/m/lyCvJv6LOso5eR77R20ZmlmWDWiNojNG084/cbXSNK+ERi8/6rP
/Ec9VO9lVvfdP395IxT0cNRiQEW3KBAKWuKtrbapkslwagJuCns8YYe2L/RAGpXW/k90kq91grh8
HJwFiPfW8kkEg/4bRWI8uVPhx1W+bZ1aNKeVl9nzmXYXy4x+fEavjTZI0lFBYFPHk2GZLsrHNyaT
ONBTrqo6Q4JaTv5Ojj7JkbAr8edRMjtGIRd1YUwL0xsattzx8OPDv1GuvxwfJaSDDd1HEYpk8bVc
b2oI45NemO2y2hDlJgaGJdAlQ7ggUiSi+8DwQ/UJ/UQ+XphDab03FwXSICgFiyDUjfQ8CZUZXiB9
7tyvYsK/pay5kWwLq/+z/p0vUtFFl6T9i+bjX/91kX0BM5LP/Q9/6vAkL++rp+7tD736l7v/+/LH
yZNc1S6v/mNX9wzSV8NTqz88dVCvfyhP1p/8T//wH08v/8qNVk///OWLHOp+/dcAHV73S64Cz38f
G3L9VD8l9+Uryc36N/4IDLF+5Q0xkXYAIyPCXtW0f/YU/0qezMtNR/OMoR89zO89xehxPBgtkH/6
/IjW+DYwxP6VHke8FghmLULVTefvqG7eqvZ5xDzX9Gm9ZunGJ7RKcr4x9Ul6z0i5jK/IdLI+ea1T
3joheeFgqwMaB9EH84NkV/OT5/z1+7z6hTA9Y/sjywDiznurlAfr00jJwiuIR29NBsuuG8bTnxj4
vnsQVMyrrjywkOK+PrUGRjagV4rGMSE+ab/tboqkmfVPPk1vBbbrqawCKC4LhzHf+jCHIG7QFQdX
1ZDSLkGwp7iiahLKPJywRdf+3TfP1s8/uS9XzrdMHqmQOAO8Xa9PilhGWkQG/8oqrOYM9OI6mSz3
vBuI1fzxgb539b45kPNGOOyR1Ivq3b+iJY6ZHEUZ7SvQaD8+yPeePuSCDjIyXKV/yZnwkm6s0tS7
quIg/MAPQVrP07Kc0o9p7DXdC2QgIjSMfnzU79jVuGc+BjzeSA9Z25sno8yXTJMefdVVpI1Ook0Z
Knshojh1nf0iwwL/cBjvar/0P7pB51GFVCUPWeKxvXcgPdBcqurMb8OG4awk+bekRjH7yQ347rUB
7qPHk3QAx1z//Js3c2jboaFa4koOTYfit2CyRYvqAyLSZGo7S/hewQL/RLv+nbu+FqrzaOH6xPrw
5sroIU1FOtlXc95bp3Y7gW9Aov39F5P4El5+MpH47IRvzFCt0Y6pHswrKpOKrR0HKR19VCT8+Caj
SOICfespcZhLfA7Bp9cPfNwMry+gIiezBYE7n5cRjqJ13elTmAdE9iGbJrU4C8KiWik5n7oI26LK
B2CZ/j/RONZwok2zeUaNGDPHkW80EZopVLCZam4J+GznV1FOrOE56B6VpJOckRlmS+h9KMgo1BtM
LvH7BUMQ9X5pP/ebMMzULcG46paaMw/wmfae53RE4LZxkwAE3zUc5OzJMoP424ZyPs6I9qjZsfv8
pod52gYVplsikJx+l5iDVTDbZp0d4UFfdl2PMHfDGzufJ8bkXKk5iImzl1lx71p5tiqRFiIApe9Z
h6BxnFvU13VATVrofGidxpn3UHuk3LZWW13lgFcLckNFMLieUCZsOuavO/baiLTLhoTRDXRs1W6b
TgVEsemMHwEB759EWjcG0GpvfEkGe35u81wcg7r36fuiKGLcBq2RXnMdw6ONtIEWxaUKxZZXLDnz
GhirI3EX/Y3pgBLtk7qPj2hRJmOrOpg1pGgp5gVw8Ck91NIaZQTJUjxTegbAl5CPn+yypl/kOTn2
Dns/PmHEjKcuuEfStcYTtALKj5ZvwknoFbl/Gg9iCvaoMe27mj0phbtEiMtINIbjbdogXTEsYPBr
h6DV97SqNJey4gg0T/nlTZ17IfVoaLZuWVSSA/86UU8BSPvnwJgGYuAw90SNU1DxN3buWWOGyX0K
Po/yjphS6+C1c/GpBqomurVwRzQlYkYrF3S0upJyQqlUiuEGPBR8SUWVHxJYm4aTivLUhNpXnmcY
MO6rYMr1kvo+s0YM2Y6R4b+wlkk9wNz6FCoS6XtpeYK4aqcgP2MzhMRn0tCB32FDGn7yxR3nLNtg
54ZMTepWf0F2O5Dr0fmMwfMqzUPeXUVLmiN5wmVCXZ5sJqeJYGbjS6Kz7fKimaYVFHMnOUVBEUzX
PXnN5xBNzrPJE6rfF641ndmIDvDeOujG6sHWlEfWFfVLpU4XwpoHq6zI4wyL/lCXLq2I6IjQbebu
UhZ4FIDGQAhbdrVjhRBnu/SD+aGxqppXzGwnikjHyY6jMZQEN+tkDpjTzdR/noLaHDbNGHh7ozN5
b+iVoJhNeHB8UdmYSPxiZ5i/ZLMlbhFRdncT28FrH+692I45+ddbGkOce9yM5a3wK/eqcJbsIZwr
etgyEXZthDaxOMqZp/kYVul82cy8egckafI4VASKbzlX9UAYPzcIhqd6MGn++8xvAG3GDgParF78
09HGWBcFVCrekQsauxTttrggFDGtpHUtg/4c1z0ZtDbXlr7bBKVg5BumeUHda3uXiWUCo5qr/Ing
TpmDxtTjDREe8otXGPHnoA6I7JbwU3eqs8RvsyNgJ4owr9/RxzRSJEJIGCoEKRH/24KVEHIvn98H
WPtRKtV+9jmmmuHC7uwUMZMRux56tiX1ENYu7QSQ3zgJgglH1ZGR+O4t9YzjjVmuz+BsIqjpcoMq
g458A1AsRTdoPzeaWpVFTL9ZYO5XCDDLAhqt60mPt4YiO6DURLFbY/K7QNLKPscH69eADiPpn0Vc
4/oA3LUo1HYz6xmFhYvuk8/yHOm2A5tnAaP8JLXt6X2vkvJqklrDDrmGde4xqqNFHnvH3A2u3VA9
ZazC8K6sC4pdaVC7KnjuA+hJVdZIAQWMzFQZEJp9stxaiajFKb1oxZE0Ej+4oDhsUHfV0EpsVsLO
UEWGtUGy1aaRZKH4MKNulZ3jdEo6+htwO/UbNbmwHzBq7eRcuxXNAWvnkX3ZY/UB64KoriIDgMA+
NUIUTRddSTZyBDPHm+sqG0U5FFod79a3YsbnQj1p5IdLsy52SctnE7dQFEzEZxNf49tnlpP5zwRr
h2KHehElozMp6soJ4UX/KVDYTBhsyhM3G80zrLU2pVtO4n1u13wdoUxyZ8zFG+vtAG73OBZGB/gc
h+6+w97c72RuZncDxN17E6j2yUhd64n5m8rauc649bjt0uk40JSTR4bsynlnNIG4Unaa1tSf4UW0
qEbrzJtGN3kZKY3v6aRBs9PD92U0GitHEuxspC1lbamqNAzbXLrJ3gdgeXTn3NLECLTFfOK5wiW5
FuaMZvUpNucTp1SFQRJq61+W9JKR6hrQHrPTDoz9lh4mI9uNqiid7ViJ5mOe91RtAZNWH2Mz0ADo
fk7kSRzy+EQGuQL0GIj1yRJe44YoxBHsb4RD1WgkZ8w9Tl179/OKDu1iGzk/3eGQENswga+HD+zj
cuvqBnX+LCrCtee+Q97jeIUydmYu1hDFYfB4FM0Zai1Iy/iLMwtcSFNJPUMat7w7VstCtGf0IBJY
2zEZUUwzrbPF7FQTe4ggI4a4dWgddLMJqQyNSDinwkGOlO2wregxzuHr2k4ZT/3OL+IBEMtxC2o2
qeil4xchuEm2bdw1FyaNQv2+s6YA7qGTrFReGej8JItrzzg3Ee+kpzNLQbgDmM/nY9VJ56PPZHZE
OlqNUW947ScQsgrNu6mRiLuFH6CYTbIu3tYoYMMbGrpZf94tFpVKmwqQ94qUav/ObqZR4a1qNPPJ
Qr4KbTRxwSLkkBe8ARNqqk3TINkiFoktwwYWx3iHhtfSRDk4OSo4x2NwcKaR3touHgVOKphsOgNc
5r1tg8yICl0f8ceme7G8+dgGpqhdnXDz4AzDif1ikJvxtx1sxB60AuIVmPds2bHTGXJWxslk5VSF
ffXa6cmnVyB7MeF1CNbH09Y1zfQ21jEmPeEukI1taFH7ObCI1PuybwfEkbwYIiK0n1WtezH+jcGL
CzCdYhtLoLXaAymha/AKhg0xHERD9Wou9gMmn+KdzotzORf16ZhIYzzOaLeGLRkWFVm1iQ01L/JE
PXVcaDh1NwVBBwlx5TYzZkXot6DCBXxfW+eD8nI0g0wqRP/DUVnbngy7arMgS0TJ2C/eO6hcyKgq
XsrbYgnzcJPOq1iNvZZID0je3N0cpMYNYdAecZzeOPZHlYfFGNEckH+iGMcvjy9z/t9Cpf4zyOmd
eqqv+/bpqb+4V/9f4E5gDT/AnWR1X2avrV7rTvcr7uRav6KPcN0AHWQIhuSwO/oKOwkCZwnz8hHA
OWSQvJjA/kCdLP4IyzKYrk2QKxuof5m9rF89D3sxtmbiFkg5wBL/B+T2O2wBWvcf5mX6bP4AWdfo
JlLFULZ7b/ZmcItTB+xrb/xUtw/ZxLyeDybUwjdX5DtoyWtw5vfDOGt2GyZ7V7zdztpZ3sXxIigm
LPPu3GCfQWdlv8qEE7VLfe1f//h4LEqvNp348xEZ+aTuWKTSuTbuodebzrjoWXHY5aB7ZUHso5g8
Chw1KA4cNPIVagTCt81mSMi5geLlu92hMT7NgBaCArwtlE26rSuvv4I2q4JTYc0i3GPL1jI4UGZD
wgdp83Wx4B7tjdiA3cryqcfkhDCmzyJDpA6Kxtmni5aM6KRkD7+ZlDEgcO8zKwdU1ssgrBEoffD9
bOPTzetPZy0lktMX7AEj/eqYBUIwQPJTKTnYjqbDqhaVLH9rB1dA2oLzuaU1ICMCKzMJScddYBro
SV3sRR51qsL3WwvJfhZU4QksU8LGIS1qJ/7kanpkf/Mbq2SxmjsUgydYnfm5bdvj7z4QALoSwdSW
0Ku3weQhY+Z9qqZmKkjgtwK1NePcS+KNlH4xLxvXZQZAIocSFOEs8XqR2fLRt3cpcmEIXsIV3Nll
P56hkwgw18Y5ZCuIHaR/QyoIYUWl0V4FbWamp9UwGiHaTE483lSZbKuzikSPj8ikGu+Y8CGDR1SL
JdmPuWhy77rEpBuYiB9NbbcPnyOfdd63Nxbpx/bRwEuXUf26UOKBzDBl18MuKMSGUQX2DVFqaqa9
NamHXY4NKH9E7e21W880fPPANafYgy1J0O5VrML0y1QQ/fxUy0UQN8ZjZrGtyEn7POsBLIxoccAc
BLOHGIOHAqC32CsqQdK9sCtdIKS1Fw8WfUQ0XBGMM/m4xVn34zMq6Mbqg1oMQ0IN1garBB4DBZ6A
HcCgRGiuh+FawbZ6F6UaMABobB0v0rPCvCwnc3LOpGWFbKzQuM2E6hQvifsLIAY+G0RIGM/taRQO
+0OTJOasw1p85vUJ5WxzkirWGXTUSp4ZuQxRi2Su2/dHS7OrcbdjWdFoNk/IDghZxwlPeH+Z24qJ
pyTQnvLadu6Wz+HoAJps2kKwKayKzsOZ1QYC1rzitr3HkG+Hl23Sq9V0ERTVtZE52XDpAr1bN6Jl
hACJCmraYOKlOtEe1nTXY8BOyblLdvUoMpRwOHvK+hL/ZJVdjJlOPC66xk+BBRVw4GJMxASFV7YM
lGj0cMbROhUsSh8bRJjeae71i75EL00RyoDJ04qmjpIhdiHEBqRltDSoLKxD1naZf6Is5bWfwwaq
+IrdWVxCBodEJ10z4Aoq4EyjkUjJ0qEs7mirq3rkKjjHbmnS8xAw0nmDzY72B7NRvPFeblNykyIJ
apYP00gj7MLIQ8aJHK9FJYxWXZNf52REJTOFkJHQsk8sB5yBYT0PZ43ydRs8LD3KrOVY28ygNwMc
rqGvEbEK0g8yx5kjT7bAH2vTU5LvGsyy6EEIKWi6nZ97VFV0Pjo2UjBSqj+3o6Umh2JJPqXhO/D7
jMFZ8/CFePjJmegIFzQTIBnDUckenVBMPVbX+yZGm9zITxejNowduY5BDMdJZ/3JTBMAmERuZJqr
Yw7q6PHhsG6NwmhcEIXMLzdD4MfitOhVe4Y5ChtsIbgdbCstqO9SCBtNiUZGYSBqRBsTkiZJFSFd
G067bhs28PGizT/jlMRLd0bn48iuMqwpk4hxTFVxilRrQgA//AQnf72O/b6qAJE7LOZkbP0lkjZH
P+jHuLsMaii941LN4EnNsWvd9lykggbHH69jr6FTjgcITEAdJIPjkpUWvl3FKCCZFw+vg7Ng0F8y
OOLNAjQQ1b7VrQXDJhGAmna1mJa4Hx/6Naf8cmgW0ZUcInoVR/ob3kGaeqS/iJvSu3G5Y4Nd7hF6
mnvMnT+Lg3sNdn89FPmGZEcF4NE4zl+v1axubjXSJbyx+hbHWoqZj6ren6Xp/PVaridio2QiiZw0
mPWEv8XxtcbATncQjV1LR871rDiZuHI/CdETOSdJA6l1np6MTvmzSK6/nqBDKjPR5zQCW/R8vLmW
no1jCfqD20hc0mo0HLCFlTTxffzxPfvucQLLtT1GLHjON6fI6Zs9yiqimAqF2E6VarzOZft7wNZ/
R/1foKK+ueJ/jXYYHu/fUNL8/J+ZDnwdPQb5tf6AhEz+5Ougb1u/ck8gcQgRIFrKd3kyfx/0SXWw
CRCwTaIdmPeZIv4c9MNf1+yrgH+HzE/M7/7fCnV4m+kARQm95xPoxcQhICfeRjyJoGFW6b1PXbsM
3k3ajESnbBOM1WZ7HtQVKV6JObV5isBz6VR7J/rJsPUuocBcn2gH5dy2pWxp71GFDA7eVBicUr7V
YbqE9Aeyr6QqyXF6+9IBT6ztPVbdId3kqcusS1aMZ3cnRdXQFi/JkAabjHuvyy8GKVi/u3h27Mt8
xquuEBtRTF1stDQZLfeNV1npIUEe6j0kACy62AckuHT9foKwK/wTH7xljJquJAqm9JzU2yGqh82o
5wVUIcPXYcpDID16rU2wtCzZD64uSZ5fknkqCtqEoCAKz8BnsetjPEpRi0S0yyL6E3331GiU6z7m
NZzzhXRJUtqj/8ks4JBU1Nnetzt6nC00RuamoehLbWXdWjgG81rRUUUZt9z6fFv6SPGEUJ0YqP6i
kQlwe+BOugGs7/JCPTuwLjJyFpeahhXu85uHHD18c+kliaTNGpi0pv9Lt6QLURs4YuariQphRmwC
tTDqz0Fw7MmYL561FDWiwoz0u+EMY8BQ7IwJVyPTH+nMG5L85MfY6teEBTxbxzQG0tnQYDAzt5Vl
835YMfrNHIrhmtvlDrcQEL1zRmIjKvBNXg/OBZj7QL1WsRBDZTdzfJYPCa4TgByj35M9P61ewxK+
byM7c2kPJVDpo9v7YblVQK/lruABpjthSEES0cj39WlldoncpRY/SLcCLVxNLJ1g66OSR3VLn+Rw
6nqT+RGOjqFQMEhBV7qW6sm1XCroWfo9kXZhOcHuTZbQDKDYB1zMmqgqiif7hRO2Gs1Z+iPsBiLE
irIug1lG7YLCwdtbLrh25qhOLPT4+PUaBsSqJN4N7BgJJjYuZQ/BO08VGbimHRjMWgTDZY8Tuvjp
4Hs1XQHH0XIpgE0AxRzQNkk0BN4CQyX5NsQvYx9r2S1OfhiLKZ6w0rXS3gxEecjtnMD0RUOSOe/q
kA6ZXbsEkha2POGXojqF5kMpXBTcoNplu9VVqDRbUXiBzUyO1fvBcrtHMbQkSS35CpcmYQDEqR0F
7zJpD6DUSsbkPW/s/BtPLZdxMjsa3jKdu+7WCCZyFYgfA4tKiXxmfgQSRHqlu3AfkvfwOXQmZkhJ
YNeBUjbkqhC7/R2bZPPaZ3d/t/qJf1NNW2FPm536vGwTaZ2sINx0DqFNt3OnbDwtHVTxFNE+N2MD
FTkPW6lK5Pw0ofm04VW9s0QNvHh26pNYhHpy8uQReAzXd08z6Ad2s+0nDNSESimdwrYwFvNb1zHm
PIAMb/zcCD4x7O91OZ3A2Wp53i6UufuTWwZ3c8psTaIGe9D5XU8kZY8sMEnBaO2paigYxL2BUpa2
+WHPp0o7US5tt7+W4CTlRU0old4UdENW4TZRtUtah+0R4jFsClnlU7dF0+YvH/ECGOlLtzNbMaOZ
EInyAgJCIOyfqde4SBxeUwsXKwa8iDDcJmNTqNzkYIddSje4j5zZHCMxmVZ7nLkcVYQbxEGSVlmN
d2YkhuiPhXSb7gK5QGCc8d6m/umEk4n25inElb41fEmTsYH9IKAcjwL0tT+RAvHkC7E/6Xg3h8TJ
A+DiEEfIKC3SH4Ixt3UalarNRg8GfNYkVqTCV9YDnSsBpek1BJJdYZJwkMufhBMwwO1idu47HCot
brvEF7cTwRvleUI+nHOwvbFtD4ooRyxgn+xm5EMWEh7k6Ip93aJT89pLWCcCcWYT90FP5lDgY++K
wjgfB1sNH2pyiNQRy1WswcKlnV5j2XDwJy0IPqLZyWYcmFgmQFFSkq/2ZUK9DPwcEd4fkqoz/S1y
vv4KR66bbVtaK8qNXRn5fAi1ihHs5VN1GY/AEBGRoPZ9YBJmsq8QmIBbmGl1Sc6GJ9eBDcw7CddH
0sxcfKBsj5pm201eXV64bBoNlNwe1h4Duhlwm1qMy5EwJBbTjh4XOuqQYb3ruzLWB3b0FR4KDK/v
iS2HJYC7nPRRipZAAaI0mqfO89QnCMlF70PEDhcjvNxFwtq0PhqmeVrhByqhD8wwP1mKeGk36dQt
5hF+jtVTsu7aETUjCW57Q3oJHqPSK8mdVqNO92QxjvfEHqhHmpSD4sJo7cbbIw5Xa7x4iIyXyHuL
Tnlvmnhkkg5fjh0L83TSMqcZWLIAyE0Btd0A2Rt1Af4vQ7yngFLQ/FPgZlHgJ9ZZ5jQUQFLmNt0F
zMZIdlribPZxrRhLWb57vqpjmZjbNFD4GOFQilM6yPFv62WBVnB5XE+KPuymfZIrhMvISUjTKSEF
m13gWz1+dImC+8Tsyn754DUde1qC5J0DqSmePOWBImiyIeNk2bZrrXPAThz0aDbTRy8u6XE1hl6f
2ng1g0i1diD3jlJjeznUcXuKH+kDBleSx8NqKi/DEEKAanpd31dDp24mo/OC3cxGifQ9pvzaucBb
wjOWJbWFBwGgJ41UBwl5Ene2/U54AjF81+RW/q5Mi0Ue817z5Wf4SK/4kjifHQnfeoI0Intyuctc
0Cp37E9jb4vhFn9uOBwIdSYUsTXC1D4NRjGah9qn4fYEecfCNwjiGx4AIaq1672qUcbV7Cqnf8xq
/GLT1ut9nD+TGS4XMQajh7SZk+vGEUTPGallfokpRa4o8BxwnUrZVMNOc60/YCZQlP5OLYG1dpC2
Nx4+qccWggz5dZr43FfTWb6UM4/7nu0cEuGgK6G3Ugzj98WMKhAPSMrWZC1sODNx3nOHO02wo8EU
M+1s37SPbsWF2Hi1yOj7zsR4kSYUPHPflHnb1r01bXyJOXBDGgNzIq4Z6h3JY9ArMtRlfI77kl8+
t5bmoWoTGu9jM+3vQ3pdT5FUph+NsZYfrNQj3MjXuMr5ysnxIpMkq+El6xmzRJh49S7D29vjV0cZ
0+Vm9Ty6bnre+X38TN6I+Yn6QaEOGmvdAbMkUFObLVODBmUts+iN0XyahtEDNXQbCqazqXtO3VDG
H5s2d6iIMFU178KxSO3Pc4nh8AaZeeHXtGoPtX+wsxY1tVGyV3B+sqV/jV6sWwDfYYuyxt2Tqw9C
/XoHHI4NwCAntUkbW5KbAaNe7qRldleZX/QVD+YIXPzNBuk/QP6h0F12HTaop1iFtG/29tSvuWMA
kLbxraI6E44KDkuBP0JjvNsVpEX8RG7GLusbsRnnyPEwMBC1uh4QQf3rc3QNCPWSR30jdXLlsd4S
V0HshoUtbkcIO5maWK8im9BlpOXz+O7HZ/t6A/5ydML3PeChALkgMvnXRydbBaTXontjlp65C3Fa
bun1ffzxQV4jM+tBMLkSBogFDVUdm87XB8l7VZMlW3obYkLoZdZeI/gG4zpOMNbDU/1JZX3n9n3/
WB5AEAnERNevj9Q3oElsEenZZtIDsavCqMcg/LGZQvN8aPPhZzWlb+SgX08MiTbBPSEIGyV+rw9G
kfm0lLPy2NPw9fG0XzO3VuZy0uIG3lZ9OVEAG1C1NefNKax68GCg296lTsPAqYAFWXfExxnf6j1a
EQ02qdqfyYz/eoehlSDNPY8iPdwtb9SgY5Kgfpi4+LkM5G4Ys/JEGHn8Fff7L8Lyy5oo/ucD+BeA
ZasJf+6+lfCvP/87wCJ+dckBh6mE0QONdnkWvwIsDigKMmyLlEGXhgUv+BfA4rjo9wU7a6Tavsvz
y1/q1oDOf/7i8O8htzf5W8hSLUT3f4dIfane+pfKFSqWlxELAVUfUI4m9Ozrh1eGYiR6kLS2alyI
US7DiUHNJGdm2I5BOVy37jheGUVrnYdKxA9TSoLS2t/SPsw5znNYK9IY/Uqo25w8lWZLznp/LyE/
PiEfhGxpBjzeu4a3H05jzFKipGy0yF8fvH/LB78GSdezYJ2FpOZ6YWkA/n19Fq3yJ4m+3Nq6FtN5
m7V8ZbDKbfNFNDRUJ7uOlT3Jh8/f3OXvfGa+d1isRThtEPDzeXtz8cJZYbUliWqrE72ZcBlzaoze
1btlphdiHC+mFtXZj4/55tP2cqrfHvPNajjPeKYUWVVb6rqPVqxIS54gJZvG/olV4GVdff1orM4H
G4Y/4GvtvoXSTaJrMkPl5MagFBgx3rLoE/9J9CZoymjc9DoUZ1WqfY0ihLCzjbG2KCA0bHfAVWz1
DOmeoK+eRjKWbBoCVOqg/pgwqh0taVv3JoMTgaDOgts4hh9GkY6feaOssSijH181YjZ4BN6cjeU5
LG8mAzthH7xR3y4J1kDPdU0a1BbocEEcq6ww3KLuIlaaFXHeIW2Bs4zrwZ93fKRbuHDYrk/honwi
TdiBn5FqYF3EwE7TvrUGpLBQkONTKjRvjGAkv8YWzgpu+AQ8gBEJSRl5qQwqOV7O015PWUBuHpkC
Y6yeQ8k1wdA9j5t4vVRIqrwzVF5LSw4i6rAainFTvlzfbr3U2XrRm0ID7JQv92IypmZHDHZsRZ4I
IFUcRVRtNKaVeNK5LBC58v2Qp64ToFOT8zA3EfsfI7KWZX4Ws8Kwm3IQStcm2IXN0ofOc6GyxWD9
snqmeDIOCMhiB9UgnxvjOZpd6pzOu5RAky00EmKxqmtnsiAblK4bch27VVq62NYO1Djl5moHHpHw
gCSHIhxOmySfdzlo2Xg6kcaztbxldnc1tIBi+azmj7Xr454tbLvq92EyfEhlJW40ONfnxlWmeZ5a
ftO9N7HHWBFKuOpDVfbymKLNHvcuGTPLo7tU1VoaBOm1UX44z5czAC4BWJORsfcaO/2BNXBJtgzU
kProReOEgbhwQNIEcS1Er4vK3wRkYxDwNbTMXQEtQ8fBrch0qKhN6yhnt5d9h/XJRlnW2zs39SZN
M/Qo9XaNuyVexXCnGzvW7altZlV14G/xmHj+kNhbJwyXkY2i212jwk5QbcWJ/ZzGM7GufI+dJwmH
bbG/t52GnNdxuBduMP2mLDkJIse40WjsKgCpHGct47oJrGeglYnmcWzQTXHX6HKsKnz6cbpqwAtM
+MjkyRLZykE2n7r1Iz1mzdxsvfXT7a0fcQARvuf1+mmXoDurGJ0Pfrx++rt1EfAdwKT/qTTZNH3T
Io0MjXCnEkXpQmJmnFvItnEjzJkcDQ+dLrSRV4Q3OH4X8ZNv4JsGP773eKZ8FkAv8DD+/MUANtHp
N5Hdxi9h++8QMTyShzNGVUDGgyTUaB5aVibbfiZoJYrDvouW1iPUqw23cTJ+0Is+aVDl/vgT82aE
f/md8AKxkq4RjlCCrz8w/7owlKRwxvbLyQcFQnRy1rkmmD65PiXk8CqN4LLp9QK+/A7/HcB+wd21
rur/fgZ714E5j/84G+p78ijaf/zvn/8z+8exK+/X7cpXv+bx8Z9//HNfRzSI6l/XNkgIMJPnCaDz
jxENJ++vvI0mFCwuIKxmzNW/c2CCOQxfFcW1/DnP0jcjmqDknX/EwjXIfgCe7G9xYBBer5eutUHw
RYPHp3y1nZlvxoxGBp6NxKC9dcf8A0024qKxPPTIbv4gkY3vUpGlUTU06qHP+3Bf1L7E7i68Cw/f
+H1hdnqHwYeAnKB0L7WBfLQ2YEBqZ/Yu2PqSC9Isvwlntnct9v39sNY5oJMOIjSg+gAmnp2Qs2Ts
iEoSZzqc5Lml5wx2pAgPiy0B1DtxpbuFdFeruHcILETEy0hZE6hGhDjkEjGdaSR7hjHfyMsTAiCL
PR/rLppa6KZiLNXWUHQTKkU63CLTM9nLIMIBtvdJMN+ESX3XIB0mrDQjzJOApKMflA+Wdq7gAM+z
Nn+kj+Ah81sCovg/wtj8TcAVMgRW0G7LZ3JLAbCK5noIy3PDDLqNg4nvQKk5CUqGvEsDwJhRYspf
XKX2U0hy8iI89PCKtiukdc92EJ+Keo7B9o3lJHOLBzxoIR4HeZ2QdzurrtnAN8HcjeFMzo/stkOX
P/iCdJMUu+oBTgfXDdDzTaOs8phVWfqOjCJ6Jnq56LPY7fXBo8x3awr5vnZgNBM7R2Y2+wFGBm5S
K2LrnG3m5cB2/aC9+b1q7syeo2E6uCvHGqH4FNArMXEV1v9LeuXdpNvrWidrtofa2fAzMHJ1BfrE
cOyMxhcrsySeEYIJaqu/SHWBfLlK/V2VoPQLUu8GjfOj4ZGm2bXlXTNPwLKlnk+7ss249zOB7rq3
ikgO8xrmQ60I0GqzmTOzvTC5PWS+tJ8ALT1OnYiYtsifY2GcFnr9HYfyLgzJ0A0Tq0Q0Rq7Lwv2g
m2LYl3Wn7pD+uifErq96JMc6JzJKngDRiksS+gi3dboLPIi0xeDYOZ+pmTqngE00G2NZizKw2Nkf
yqRUD+AdzVW2DJ8wTIBTkWa+hM6JbLIHknAQas3yOl3rZdRc33Vxex2LnBa/vL6mn/Q5bzoSjav3
FslIm2Wa0z1esGKX29UDuUaPOh9wfKGowsrjsOY43Xxay1Ls0aM7BFMk9I2kxmnaqutQ8yjYMIdQ
1cWjLd0bRK7EZpHE6lay2MuM/pGiCLmE+v+xdya5lWvnlp6KJ8AL1pvsHvKU0lGtUNEhQlKIdbG5
WU8nW9nIUXhi+fFWLyJsX8ONB2QCz4A7NhRH4iE3/2Ktb4GsrZEGhixwmCjApvxCVm11mUUC9yic
1jrI5uIG8uahmwjxteLqvp15zmY/+XRm43YovGkz9gW3XVp9Oo2rUUhquGEp4bF+6RU4dXsGfqSl
gQIKGTInPmdp8rq4DVO8uAL6n3FpQQJh2EiQCh/8bqyB1szxpbs43W7AwLOl0juPDvfM5PB96hBM
doXA8pjanXHZEBZzTYRRBcJeKcDkLPUaR8VbNF1mkMUWqaiEBwc6VKbQsSRqUC9bdiwO2IQm8rmb
OBD62QUzrUdqz/I5+ehq/91KQThEWvoZefaebRoEcyyYpU00TMyo8IawgTfL1K2jC/04LBTkOKaj
gBW9QgHP4xOlX6Hz1JYvXEl3y/zvXGQ6Wi0v18PBnudN4oAg01XyMaQjS2NMgqyuvxQZ8HXTxg5h
y8jbpCm/mvKTMgCeVu0p7KYjXhLKHrN9zr34rTV1djJDEWqWTPcVccInMOT5zuDh3qyejk1us40h
JQt6ljNw0lbDSgAmxiDzah0LiyNPvZ71h9zC3UCW3XLwpkg+EyFbbD2vqS7LoWrfmhoMO9WctYmG
/vzrfeN0SbM+bAlZPjxSfruYAU38fNANbrKJ8+igebO+sdPU3zv27+HC/w1lyL+U3q+f9ScU4v8R
kINFr/2vC5AHduLflxjMjv+YARm/rNGzFBIG6YYGRn9qx99mQJr+i2HzRkeX55PkySrS4e3+X3p6
qnbUT8yH1oTCdXjz+xTI/cVgnuTq/MdlRsQK6j+aAv06IPm+O2Y6iMiMIstD7M+/txa33w1MG30h
DDf7FCllw74aC+1SZJU9n/u+ZqnWCu6grw04uysOYd+4TNQEtHRM/eRKM43yUyQmZFmixCOMrlP0
hc5Ff03GvHkEDZPoW9PsrXijO9LCgRTrZrV1/YE5kWZy12qjRu+omwmNrQ9/BmatM/TXDfr0hfVu
0gm2bGIFRNm8Gq0Cf8rBlK3ebGc2li/GCE33vaLVMp6w5UTJvlWDj/aG82w6u16eHjG1lXqIOtaV
jxXMLz8OtNhwHwkBISq2MTRvB0d3BHBe0DVvV0+lzIKqbgxrK8Zm9lngJFp/BGI+NPsMbb6xm8B0
ZXfKblo76GJEGuRi2e6lHsflOW6yvN1lgoonzIH0MViHu/nG6hYitgfwtd/EeZ1f1zTM+xGdSnoz
GECBMDhGBjITv5usctmNaTvM10wewfg6qKRaQEPLgKe+T+htZ5k70eWcNgRW2VL0D4Xh4L30TfZt
uwVvJCFK7EsG9VFzziPI0Nzm0VGTc5VWoGTx3SUpanuE33FPc2cZH36cRshP7LH6RFsYX5BMwN4v
a+1xK7vGK2Au5WO9a5CKlBuvjD/sKMKhiNxI5WyGbJpRvSwMb4f7CF8SDX577+Wm7+whLA5z2Mqa
feyQYsJiue8vydGPnEXfw5CSl93CcpwTnIATDLmASQNnjuLPldDebNiscxe0cxEhcEe6MG3czM/w
T8tFfig2Ncl+ZEmdbVTHAg4FRSLQneoKNYWSyn8EeQwMDKs5qOesnBl1ZPHohnEjo2eF3BDLagFt
EQ3cRepPVbPnicQkXXFc38th7bJVbuf43fCJsT92BEtV8GpP7F1VfbHug5JgwL4wbUxrFI+u1Y+M
AGZUVpuow6MSWG1cfoBWUyxxFtY7vDiiiYgyr42Rb7lUdai+0m9L6mUCqnVa3+I8SK0topv6rfDi
8SJOEj/fRqgziCQonU4BRy6q58kxu7csRogcENMlvpkDtv7jjLnqLfZR18x4pFnsCrb8ASEjq4Qg
WTHvQ+POpOYNiLg3WWOnFlEcbnwc8hiIGH6TLLsY0zTBbOugQQmwX2CNq3hVhP6U4QvNrG4Ejg5Y
Ck0a7+BST9Ax9RrzyQ3GAYt5UadrGzhCfKsS3uSr5WtgpruOrIUJVGcHvMxu38jpKO2NTeseZgjn
EHGLUkQHD/NbufXjqXIDLzV9DApGxq/aaaZ7b2V2pJNb3nRvaI18uRU2QOodMSjt3p+GxFlBaMLZ
e6NOpTH7vPSCKOoS6CBdpz3CBgQzMBL48K3QhS93ePLi9pLak5q3MqyugY8/lbdLryVnmwleFbKc
y75NiZ0/JgVt/EoJ5Op1TVnexeiMehRCs7tfMnMoAvCZxde+T+Qrd8xElgu6+vpQcaKgA4+j5iRU
iaXIIiH00fQzQs6W2ltBYU7lrtvmSruwqa6+jb/ampA+uZc1IGXciEXRkG2lkiresihq1UEsoqs3
tRiGngO1tfcVIoUhtIYp2RdIEABL1qvf73+GDN28TgVM6y9HDPd//1/13+BX/f1//41xwt9u2r//
n+o9bb79+Nbnn/htrCDIROOVuk4VyJjFwvLnWMFd09IszHA+DiX2oqux7I93/rr4gW2C1hXckwlM
5c93PrWCbjBq/7VUYENoYxBz/pPX/qoS/n4mbiHthZDEjH/1yrGC+mlkVdgmGkPZbyA5Bzi2mqOO
iHYKRts66EXanvPIpEEYuwxzrCj66ChK2i9U/Yl1GhKN0rbMRfkIHF3eOBG6Gd6E8/I6y0ELUfHV
D9B3OvO32+9f7nrsddzxXa1irQoeqiiWYHRu7q8Lte9rFYpmZHPiZXDIfaLkNYybJCUAEoytym5j
C7FTgmTsFp0cSt+yjeLrwnPlp2ea1tkqLPvElmH6ouktapbJFYhb4WBeTGjjEGJpw/gyEJTxwL2i
21vWuAxP9NS9xMNr8PZIC+29jZzxmw4f9o5Q6mnn9NbwltlDetbiSGyHhP32pm2r7HKuzR2a15z3
4tJqVSAWoLsbL17UJ1BioI5oOC6tQiMLANheHXxXft78dkW+x+v9uPGAJWUKVt+8qRwEWh479x9r
ug52WCHW6yS60NL9q6RHq5e3+KFM0QG9NUDj/s/J8MfJwOTvL2p/xiDk0f14EPATv88XDcaLsCZW
1iHGFPbwf5T/AoKbsQY4ExWtC3Quf54DFv/XWvGT6M33p9MA/HkOWDrqe58mgh+lBVi5bz9ZZ//K
SvvTGYBIn4UEC8V1g4p19+czIJvsZdLnEqm2oZevRTYmp8VO/TAB0n4/aiRizO0y3YhKHy8MrVX7
767TP7lJ15vwu4eZj18bDge+LJIaNhXrivW7xsNmPyTTwqbEk65xVVdLD4Q6mu6pmtp/syT+h49i
tMthTGbFakyyfh6jllqEjG3lzFhVVjyQBuIGNYca4MPC/zd/1T9cVNv1+KvWGTCrdf1n045Fqkrb
Tj6FlEPSSQf4VUPiNiC5Txanpjo3igcXI6Cxm+PE/8Y4iwDiv76wBrfbj1eWv3L1bgDW9Ljx1r7y
+yur0j6m/oFRRZ50xuDMHxNEvlXRO6G3pLaPqrxpd+3cLCeFEPnFieHdbwYrb77QY3XZTpNi+XDR
TpvAX9um/Hfn+D/8fqyXUVjBAHWwJOjrNfzum08J4iJwE3leJRZ1brRsOLFxLU9/fRnMf/zWUVbp
3LxIYDkHf77BZJ81vjSSfJNrVRptXI+05401LAxoHSY0L2KK0+uy1xT26aoclz3mVR8bHpqGj7GM
2uQ2JSbrVsoK2pikGdC2XpwSXtSXmX6fqVqMQc8/zXuyLgTjq1hdYUDsLPA2AMn3bT6b1m5OrIEl
PZX2+1//feva+vvnB089fhGH1+Dqz0Xs9ONV5LVezjxksNpJB9i5ue7tJI/bZpzLEa5XMt789ef9
rHYy+UCfZpN9CR+4ztF+/ECain5kpE7eS6LvUbfntDxuOER9iAb21WN+WnsOPbJiLmu/jDrpings
Kw8qk1vhcuQiKuwbf/1bcRj+fBV8rgER7ZQEhid+OkUEvRhd4VxuwFOk9w0n2baM5m+Lyj0MygzV
iVougr/+zJ+fLxNT1GpZ4xJwfNNE/HghFqj0BELhN/Wp749YD/IdQOR/x8j9Z5+CYZMP8nFUURn+
+CkEqHgqM1eBR9HATRo7K4hc5f6b6/fPPoW3AKsvpJaMnH4qBOfJdqOhWj8FUfPRcDpQND5N7n98
xXjHUSEaQIds3nc//i2MXUsNPDmPYiq/lrY1vhqytT/+zYf8g6QJzS0bYRSj4EvAo/x6MH53sEyG
q8C7Oe8tEU3VRk+YUB/Io/Sbb65RYAlv9PhJxRMk5Ni21xjYfAE8EhsDzHY5EuZ5he2xNq+cNLUz
8nhyUV/92nEflJvNcTAtXS2PHZAlL8imtmN4MCkGMux9C+e2BM1XXECR8azL2Iz5WbtHAn9KIqfh
1TPrBsmYKmKqq9gx5GHVJjScIqns60Xic9ksRaOXYdQn2SHOW9/fyypFtD7whUgI5s4AhA4VxVvn
GHkWtt1IhN5CdlfMg9WM8XUzxNZhmlFlPKFRnkXQ1UJTl0UCLOqut+SiP0Z1EpsozdsOoYRvtO/+
hNBj17bl4mE/crPyINIC0W8Om29AUayP9kYKs5QhEYkNWGhUFOUOi5kX72d7aZ/0BmdN2MMl63Ag
NM51Jdtc32L79vpTtDTDAqwNGnHYFbghzjbrMlK+zKkmEim1hQpZbiUPnrv05OY4iU8k3YxibmPY
czQGKCE8uTc7hMZhVCPf3uiW1Hh944wwANwUfRyogSUFnb7e7uKlqK2jZ9hcn1xhOfdyofEz4BZe
iS6tGfmlNryJJnc0uTOAmZeMgtYr6BTISbaz68S33TTxykt5Z1/NiJtBLXBJ11lJx/aQUZKWM0Ra
hpdpbvJv7WghCca3TkZZzW//2A4tNwGW8Dujg3ZwzT/WJjDHDLdkyUqg2d5spmbeMgtbnnIznfXz
VEMF3xpTpeNbmqdqN9tk0R9NxSF8MjFGjRjf4ErfaIOS7c5ASZSGDplsaESMXns2SI+ft1ojCe5q
mHe9eNZQvkUpPoUNNWmanmdE8ziNMnfKrox6kS+4kgq2vGCz0gPgIJwXSi/lx2BJIjt8Mx1IHiBT
N4wlocjBqAp1hE9WZVx4p0JiIpeZwBZbo88aPOY2wQDph0gOq2w7ykbHsgL4wNYb1m+PqJAOZ8tm
KjX2e4mYjOKiMXLQmCIbs9Oo9fmbBDw+BmhziF5oXDIIN5OQHVjBmuixIKoUL+kUOd/XWWCVPLiS
WfAWKIr55k35hOdfrzFbteWksZPWy+6qBKUnjg37sfaURXIebpzCd3hS9LEygdWbkUn318JD17PC
sEIx+CLa4TRx021cNRgPHCfHlGgClO2u0FHZ076a+0Xc9IMyX1xcls0NjJY4ejQ6XDonDWfOMS6J
+KOlYyeDPGqoyArIJ5JFU9AFDTBJbXrBcEViST5MYCijSRjDTvmqemUVNN5a8PvNGN+K8LotadJO
x/QxcrKdrTrX3TYDa8tA1nO+7JO8sdsgzZeu2LNadMCSYj0ASqUPwjp4VY9F0p+95pjGKq8uQc1N
lECcmaR1eImyUcvEwCqnhQy4LRkMHqwGBUmBoFzimRdCnwGekcIdtjY7J+C6pb3cmF7v5aCKpf2h
ZzTZe3ua02TnZlOCO7GuQa1FefORWp04mzi/6i1WPt7D/eSvkFRfEcaRec2Fix/sgV8pOkeZ8nA8
1pUZweAolBVOBdaQlKhaHtusrciAYTp2n1qtfdS8FhseK2n7nDeiGjcSoemI/aLJ2TwWRFKDNm38
k5kUdXt2qWYEdl6rtY6m3kT3sPP4i4fSipl398aVZi9CHiG6zmMAzEXpIQObHoBpgfQvtJxmlDdD
BLyKYLXGjsm7Gn0QZgQewnhxlfzaOt58oZcGY1a7zoURDENSgCQs/XqLzq/dwz+Awl5UCL53qe+p
PgC4UQaYdEjMFYuBWjRNGelpjkKPt/Be28SmU+I0tI0Tz2ZpXbq+pl1UcmQtOTh+c1uUcgW0VCi6
NnE5jkWwCLPACZgZcRpmXtYxgZhM7ZNnQT3PSKi+1g1+o824SHRuooShEQxMQ5nvJpg9NwIO9bAZ
2QzmzHo12sHGxTIG3A7H0LoGdl59OzfMIEmYtpNxOgC2J58OBIEWl9rNjIoCpOxI9OyqC1TvdjWq
aAdyDGWYtiReH6i0JNkaPv5objvLip8zXk7VyY7NBN2uRlLZpq1d7TqO4DYiZ5nre6iqQCTIGky4
cYo+fci7yXtEdht9lj3zfwyK0tQv6aYmb2Plc8quOWniT+UNiX0krqf8MlPBYT2NldOHyQQpgRCc
yBIbUpHQSkRR27LjioA78VAj3sCfdcM0fqRijAbzscCci91cL70X6CXNraMV1WOdK9tAopiYBGrq
ZiOhXlZYHp3InWf0mLbl3YomKyay5yc738+IMLT9ekHYnol6PCVK+kOYkFhBriwGvPdyINV5Y7i6
zHl7ag0Gw1zCUG2Al4K9wW0UuZ2L53ooB4/P9DlGTKPXtYNF1c9rquf2Zf2rCTAtnbk+Vn66fqsD
rKArezGqNHT9nIBZEntbTGpFOxOcCkpCxDeM4avpXmP/hBkVBEUnTjX/G67E2Yhn/LSVmHnKzMKN
YSZOYuq9I2Ich8lATZojp+ysrM8ekQCeRhmjv9mqPCWCIvy1sPtvWCr/f0dqs6m3//Vw6TFm2vzj
bGn9gd/tBc4vzG4oeT28J4xP/mu1bPq/QMrnZkPSBtxh5Vv/IV37xQTtzdTpD/Eahfjve2UN7ptn
rvNnOmYcSRbT1/9guGT91C4ypsXcB3qTRSb6BPPXFfb3Xf5YzJmit7mTDBOqY5t2qBt0jL8je+BJ
O89xey/dEe2SVrPc2zSNY56dml3RZi7q5EUbBaUXxGsSrlpS5dN9Z6KbDpLZECxxhY/9GRTniN6n
JFwSVx4LuTAhuvAZsqQzH0eUoYh549UZ3vlp9DB03TBtTbQmVJe4ZL/ORGVS3cX2Ii+lrcsk2luJ
3o3ktBnLEN36y0I2UAGRqVLGDodu1TRB7pqsWwjMbEy42EUn5/uRUU5xETvKCuSArBap1Tjzq45N
WrqB6LP0vgUa0e5ZSnHKDuPARGAkMy7ZTjlZcPsY+VgS6EOpU3fyPnkee01YrEQBEAexyZY6SOgE
P/XetJ+lm8qrfCqhtMXIjBPWqnE1B53qTezPCxPvgGKolTsMUpNPGozrOhvfpUTdmDou822pGv3g
M/iDyulm+Ts5MC2FPWRdzIlRVxi7YdStVysz5WPTK+TSHkSHnbdEkmCT2DQNHA9Nti90m+sh4dD5
F1lqCHPfFuCYXrDb5+9OlCGNKha5qKd0HEf/xdS15oXULODDSIBMM5ypT4/lbLBknrrSearSbvkq
plUFoyVk7wZFmQLkZCuN5FyDDZOHo5OF0QjZPBRlRe5WXlr5ZSsMEAp53QJAl4K8nYAKpfa3cvHV
9cgMCkAGd31C5uWk2Ffa83JJgWXa9HzllB8gUNlTOEiD/LkqoQzfuEpBuhaktGnsuK0JP7CBnAZE
MHjhXV5iYg/ASLkRjIzBoq5y7IUVH5t3kFkwsvSwrFzf2+RTPfoUPpyVm2xWybcVOq0Rob1UzYYR
okRJEQ0u1tNRg83qxyiqYKaP3lVrmileaXTCbTiRd5ycEQbmbwZ0tZsJY3S5J5uc6CHVjWx0/SqB
Q6vc4SEthXk3diIarRBLdwsFlDBKZI+B10cWDQMWb6Lm5zz2i8+4lAVSL5PM5f4Yoy4f1wXKlBNf
1TuuF9Q84Titi9x7j71+FHTEhJbuE263LvAMFAqFRUm1jaF8OGet4zgIkrofnlvPcs9+XRrNnpiZ
Md5VvIcczBXa0AUVykgdhcOcnszSmz5gjJHFLfvOMb/EIgVk5osmKQ6UToZzXPDc7q0m695Y44qH
ZEnhCy6qLG7ZgNBCaG7R0Xl5TPEuOnq9dDuzij6YDXGqm7b30wxh53TlraSWXZk32cEu8nbcl+xi
HkYEJGJD+J7/qTdxfuVH9DVnWNFSwXJl30y84fiiD0nL0UUeOel3QIe/jAwGojAxGRQGGJe3vZI1
L9Ak69C5wS67rKtMyrt6tHgTWy7BTdvMq5oXx4lNaPRysF6Sys2eZMmeLijxILOdyUnXIuBTd29G
1+S+c2QrQsyFZEsp38kfYz+yoyuEaBBYWr8tTi16sWZPhCoQ/sITiFEKwkrnwGiItN4bXTd/NrVV
TerS6QX23p2w8ppxe1SN5R0yCfbKfZOPX4EL1NfML1xyJ0nAZmqwJDNm+K4vz1lv429eJSz23qrI
7Iu71Xcb9food45fWTD4oxYab0RAn84/nbYNRoIkU7c20k9t26b2jB6D7EpALOz2VKiNOLIODG35
d8qOiLhXcm4LELyDN3HUr2Hebz55FUR+dsn0Ljnnn9mMkk1YlcadWxG9aJGRjVRmIk3hpnYau2oD
hcziQK8YVTCGU/8d71Hl4P9a8vHkoV9cwe4oY7n9MyoaQrUbDDbSWQ6GD4l660QNl2MiGCze8CvR
a2V5v7x2tBfgGTGuw90lbLwKyUxQWDWQjPdbHC6MTkwFeDmMih7x6+j4CJcqQ+sulj43wBPWOu4N
RD2Icx3lnaz1EiDEBfaNa8JQxv+s4Qhr+nVBv7LB/nWltOnbPK2+/m33Vf0oxVt/7Ld6yfwFFT10
Ko/ckBVtpTNQ/12K5yDoZ5bie+tGDuiZYf5ZMRlUWcxF1608k0V+iP/r94oJ4BW36Rrhg8uTnCaW
e/9BwcR2b53ofjfRZ6ssEAfwX8brbI+cdVb73fiyyMnEJhSOeqMmQbsb5ML00be+dRpgxoEJ88Ze
qhU34Lt7ElDMlyrOdjBUDqD99MAsJ9/cSOYySdRtgR1G4cjABdc8EzCj8cXFEiXkXRQ5p9hs7/BA
pYemYJ6P8xxIeNTqITwm8tbtx7btTvMI2L0webNwushDr3z3olbZfaIt+3FSQxNGcXSd1lBbOuT6
OiSVFt0W+xwTsxWQxmtvsPugpoHdsAbj4WPqeNcyxEHfGt0CpXqKqiHMNE4cKXZlEo07l+jvJ2q1
KjBEdTlDPkBnsCDggyn4THOZ7JulRDwl7TRclDUxEad5JZr7EbOBQ+a8aR0LiyqKwJTPshD+NpKj
uiHCb/l0tPSVYVqBDMsoQlXn2dFMLbUt+dDrzO/ti8ob81uWlsaxZGoQMK8YHlNR1uOmjybjRKSL
vmwNwFZ3Np1vIGPntgFlOzfuqz8UxgfKSBAOqKrLMURsqN8yyyMiVSo7uvTMqTH4VHshf3qxzr7Q
q3o7xpm7iwkx+pSJ4WyThK5uC3aKNE6/KeOX2lPMg/BnqJs4N8VTISMLBmi6zDe1LMori6ciYezV
4MCLhXVUuMXkjVqm6py24tPvCjRxEZdwAC4DrWXmIN2j/HBBnKjOTzBCxCImnj2rKBt7NaSEfVSj
u8Z24n4b49J/xovgTW9KxRHsKalfN6WlED4OhWk8SD3Wr4ZW3AJ0RzKxGMy93KJAyAfCtsYPOKG+
hjVyWad4GwnwILygLabyNNFUXg8+30aSp80WAPFyHbXNFTsXWM6IRacrxugoRGWJLT4WX6jBzfyU
mna1J9nuMNRkUFCRzqS9mK/kRobwC/SgA6H2lK7hx0sNd4rQ+k2jO3u5ONaaXHyEqrNcUxEnJ/IR
mfOtuqzblbdEiEh1FY32pZ3rl8S0UFQPm6ybn4XMzjHBwrGXXhA94oUEWm1jUPt9mYNQpn+wKu1A
U0Lr0WwaTxD92TrY+x15FjDWrUHsi5IAmxy2cqkeAMUHoMSK/aSbLf4XPIpxGnTusbPuhvpeOoCH
hpnK/h3OO6+YmeupP+PzU3d93l9HK2TZlmS7+P0OQshGj8yLoiUnfgYkalXhVCNFJH+PCQLDlqoc
tv7iHUA9R4cCK+DSQlqKNf/CQz165KvaDcV0UTRTsAL9YHw5RtBPsxGMrnVERqtOA/D5Gyfhc5Ms
n0CsxmIrRdHc89hcGtnNHBNepr+mIGSJxw4Awu1nLw0YYhxRsuLbqY5zl12jlwwaou2RFFzQtYZJ
+mlzqjAMTo4KHtIj3hV3A/54UxK3adeC0oqo9CgRj6KIqI9U6XDOqddIN1EhY/oLpjz9rAsykrNG
rbE0XtDr8rmR44cWEcJFFoQ4mnZ/QXZN2E/FVSUVXPR0b2jTcugs422u8ik+F0tkhWOqetSoVVTc
1jkYbIwW9qrdYfbtyz1cLmSSntlckchEZnydxkdyBVprlzWRFmY4oy/Is5+J8SwoIajVBpbAmk/O
LjjhJA81fd7OqriP8+Rbqulv7FU44hIvvy0XEk8J7mkiEn0r18YBIHrtjuWH+rCW9g4gbXTXllFq
MhrUrrIEotYWyzRwt0H3hzMukjxkMdMexoaUpo3oi2McN8YXqASoZIlUeNbqaghMu422Ghi5OwSe
KBPocL/mrfLPtpXu4sjsAtGZy5aUSmMDe5BIZcfGRabfg+ytAif1ngvN6zdTQU7D6DOcLQb9sk2z
9JRYjFw9GgQ8JllzGYHCpczy4V17gWrKB6MYbwrJ1KtrAM8wr76UUZVdE0nD2Z88wrWJwlrvqIbr
nZ1/TZn3O0l8L9IZyHutf/NS9xC70alS9QEFMZVtylvFcqcLTB/NVsvlO4r5s5f37+WUovdUdh2g
sb5tDeNdasQhzXHPy8dID+VkIP8U5rZxkS2TPr6J1tSsZbEh6gn8yRENSEDzaTM7J+aqsEiIsHqW
ATAHGcctzXtksO0twP9NYKw+hrHw9swAP/y2Po05fY2I86B07KAphz6o9GSbReUVOYXXcpW3Zy1b
OdYC21zMQSSbsIFvWNnMjL8seNWIzpFIxtB4P7eUqetNp0T95A8jaDreap2dbbt+OjjaS6pVeyun
cXLN5Ul4+T7TXjDzHno5noU9PZDmBXCxlVXIXYLjnDxqR+x7vbpti2Fn19NxiV0eB5YTthhu4q65
hlh4kbKvw4dVvQnB1J9MqbMJoatX7XHEOTODDfOl/RjJ5Jnlzwn16SnnJq6RAcdddkHTG/QViHiL
fRsCiitiy46020Epzovon9JZO5ma9aAB/YQfoV0Jv/q2DPdSiWRnDFEOcD7Fdj7bn27kbK3M2Ufm
V7sn3CgDao7CHsihc8887HlWn6UoDkMZn6Fj43Mh7dbSs6u6MA5NBAUCRPsN7QvqiOSGnTQxaAT3
bZx5FZ3TMoOE3rEIOSfWxQjafVsW71ilj3HjbE1FVBaTDZItFi75uPOnVyKfAouvndgKxyI4xTj7
0bCXpaYdPV0dC9YiGkt0omTYWhSbRD0lU3xhzU/zmOwRzO+maUb5jtst08fmpLP/3KQYkgfpH4Zl
ukU6yNbFr7Z95H/w0IaJsvZRgadeF9F8xD6hs0TSPtwGrJzv77hgAbcGkdXJsSbFzFu8PQlc2wz9
pe4+OFr7tUWlYRH7s3BsYNOWPIDtFdQDJN7dndmWgbAK7KDyOA9ZIGAD4vUPDUkvWusw+LP87Cm2
6EtRvuTqm1e4V1Olnk1j3rHVPti5s3OahXAvVhBFVYcwy5GLHrFEEo616GUALJ+Q8MLi69VdTGB9
CJSKo8q+FLZ5Oes+G3ojvqU3faRT1sJyfFlK7FxuUR/YX4qLSWkZf6g/n7ryg6/ymJtck5pZM50p
j9aGZKhwyO2TqyImXEN+1Up9xWeKW3cgZU70Y7a1eufcCGhnSyq2KjHv4iZimmSqO0mhMXTDjZbw
WpzIQiNkqF3Qvfs6brFR7Y3JCd0Roo+l7id8wthYRyilXtmECu0s5r9pOCzKfoayVj0MlU0akaP8
C1/j9nMHHdT1pDkPoGifjfrBX6arrrHu2VOGDtztXutuE09euKZ5KdjwMg+k4rT90G7Vic3xxo3l
rd2ad2SCHiYzfR1174aefKf55NRpYYJ9Aq7mpufaF7a6LEfvgaHusFv0DiCpyTaevEBO0AFBuL/G
JDxKogX0BdkVtemODZq/0Xlr+wngTs/ejMztWe7gu33CkIKTwi52TG36PX0rre/Gk+lhgIq51UVK
ApLjcKs3mNuzcqv55nvcvlXMDfaU6gm3kg3C3+y/4NB/MWbv1Sww0GKe2K6hVFiaOS/M7Im8o20K
lhy7P98bG/SMc2FYKj9A9MSbg3i7jSWirx0Qkn4oriwgYFQngahSKAeK+LVxp1Z4VXkurejKjq+i
9LWCT+rZ10WusNVpR0fJl3WxWRYkh5ur21h/teJilzNs6LDojzFYL73eOjXQiOW3TLgdtEAYEyaw
WlF8JVhin03z1kv5QhztgfCyY5ViWXbTPTrtw2T1OHZ9bp4Rv3Nj7iuyifYp+N4ks7eM2NxtXpOE
2zF8kXZ0J+RrVnpzUHkVqjH7zvJKa+tIDbpp7u0iBr8ynoMhdYxjRnZWIMQlDd4ucgCf5iyOvCL/
IocuTGdxSCf/yplXKGDxxjwhsI2vStg3sy3ejPi90N1pT2w9c9Hs1BtPaFu+OoBq+sp6SNs82ZWM
e0jNBuYIIpDCkgVyXUnrNYkMgt9iyYu08jIJFcSc9wiZeyC9db2RbXvfEu77JamRs/C/xfNZMara
deSzbQmqqo8d62VIwXAWTZv6yoqdhWPCvbDs/A1xyvPI+czoPWLjqa23pDtsie26MWfrrZxEGk6p
vDcmsavrcTmR+fJkyuRudOz2KdPzj2x9l0b5paYhfzNGcjXTW2fusJs16RXTqQ8ltVObllbgVu7/
Ze88dmy30iz9Kome9IgCueknNaA53oW5EXFjQsQNQ+89G/3u/fGmpFQJldkQUIMqoJCCpNR1Yc7Z
/Pf61/rWSm30kqD5qLXRnXkJAZA8w5u7YNLwqUaTXBsvnyNDXebJ72MGOiHWt7fE5rqH+J6ei6FO
LpXd2Lu51QXTadbQtD1kSW8rlDLmzYWbrrQZClvdk//RH7JOtHQ9FdFLZ5jpa8AelDUw8JlYE+3J
WAvmaZRYXqWwI1o0DGvFmGKdh0Wyd7aFacJVRDUQXA9GY9OB+T2pwspGT5V6ma2qGYNeVqBrfA1V
VA34KIrxkiZqfw31tWtXX6yfW3XMG5gO1sqYUGmi2FP6YCwpmReVcqKuDxFvW6RSX9q7BEaM5QV0
VuhPbCEInJFLDZutVM3SOTBCSgknelVCik6JeK+C7cIIfqvGAZspS0KTjoggvtixOnL5lro9/VT0
r2CBKJw0i9hmC9rH3C4LYQg1SwralxoIiiy4cBDWH0xQytBr+HeNweK55xyN+b4hTbtaJhlQCMC3
MMgF4+RmCwBqyr2KlY8cktr1okyDQJAybAB5JB+eJd3OSOJKu5i0WEAbpk9lv7RSBDkF+OJubszm
aPeZTeSDJwFNI1LBSIa30ZXh1AClzDUCZMVUmpegw7UQs4bnO8gP7nqmX2doouLchwufPI6I6g4J
KZstf2ylMbmSFtCNTYPhf3nUydmmHjsBiRukDRlltpV4n9dc1zxNCuanuigjdWNovJfwi65jJ0Ap
I5Gr9hguCPK+aQZmHbq0O0jKu8VjWd53ZkmZDOkfvUnVXbKkMllKXamV6iwNKjRoOn34Qu2Dwi6y
UzJOMvjGhpUWXpdFGbhfm5PZXLK5q0e6b0xjekh6yrw+ucBF5mdM/SlLqpaewojN9vSSQ4s8dRTy
7WRcTD0z2DS6U2PFOwFpVLmvYTgjASe9cgyItXIywbedt0WXZMFW76jIYWGUIVTUnCacZ1VhnROD
GLNjsNPTvQHhlepE/hMjgU1JhJNoBt8LY0nas9FiTMRpKa3FRWmq/yh1dTVjdHaHv2wq9GJDUiPY
4zmKAletp0Hf5mHArDd3eqLgc5HNK7W2esUiXJHujTajDKey+x+CHO/drEztZ9kxoWR2qntdU1FH
VsztoZKH8nulsLhwppRU+H6UZ1m4vR3QfQRgB2s0tj68rWKp76M4qSh1DMK7JAiCyLPqBaqsMYXN
hnpYENpUObh6HcUv2FTa4zBlNNRjWMMzMALRijgG6E9bAu4Paah8dkZg77H72Q9Vp1v39MKVZzxw
+h0BGchRaTEqh6at+sY3ct1+7sZEv6uLUazX7iQdXZgXTeeAliXRnlO6czDyvFq/+2OCIBLr9o37
k+5SPZzsqRCkCy8yS83Rg9TUNhMb5+dJj7ovubF4rUPKmt1YjYqHgqzoFYlf2sCiEsdcC7kvKCcK
kFC9zJQZgo1PvjcWyB28PmT6mPQsFA8Quu0Xm+vzIVHK8CHoGuYRbWzZkPUDapvOMH7Jyfq9tHg/
eFTHEH2pU5lYjxdZtMX7sPhJ2yrv9OeS1OsGJX9K0llHZgwlFWdeVF7gRDSfSlhceR1he+uq5EtK
LIUX6kg581Z0rMfQmYAGG1Z8kTMZkbTgfGFoD6v+PqlzaK1ArDSQtrAgnAwCkXUi/Go8K9NaSBSa
LasidVCQfhSub7SDYd8sexPdotanBc0P0/U3NFeAUGKUB3YL6zoBSsoSaVeQSBxXhJC2lawGpkNJ
YLbpp7bdIcOpe30K9VujWAGXNbXcq8tr1NyP2D1hkKgy3K3tbJrTgzmo8QEGTH6gHQmQPClA3elx
yXm5pMSfSrow4kxKMAMIbsJbGFraw6gWXBC0hfpQsiyPMDm4+CJBt3Qa6tMZC6XGtbW6X1Jtvigg
YHlzqdZRB4i94+vd3amcMIwdTQFb61FNUQgEEsMus2vhaF0pAYLVWwfOdc31ppKnY6oq6C9WQ0RU
BfVVq7AnWPXLJGUDFNXu0o8Us2Y8TvVky9sqo3srfaln/aGRmYTLrTTZx4mYcaFl2zbTHInRxoTE
ldvzjhZShoqAsWMJfDlY+tNotdR6sTl0K7AKvDjZrgJxLxylbIazVo4AXJpZ5/KTqh9G3knPLKCj
fCOXo/GUUhw5qoo/iFtQd/ELHQ/H2aqhHBJLPufzpH6NDA6w0DV5wCQn0peMOs/PDHzOd0XrtEMw
S541RY3fAHQHCh/MZrMbIquy910GjJCZMC2mLa/PPNoPcCFfMrNIPlTcrlfa2dV3bSEiyqFMmaiZ
atk3TM7Kd5ruqovayipljEkrvYUNSW8gOhNY8bR/VLD20AEn2cN1FuFyNwL7RXbHwvsjabT0IOCw
bPhJ214f5R17W+MD+Ix5ipiQMM6KdHhrOg15Yuzqq1pk+c6qdXkLAc7kzmUu20KSHUkt7qYJfagP
jjNuXxhWkXCHaIpe5iZXtjAhYYrLfQEi8BryCPTYo2GRs8PQCcLY3suBumk5TGuZ9TYPctbg9vqW
nOJuEy31eVgrRpOitvA6gKrJbFbhNMf6WsbybAjReJfeNp7GZfKnQt1VQoIEAubD0cr22BEm9oG/
dLsyoL4tXXTNo0nyZAImd0Ldfsillsts1w67duYZpLDKTBFETV0TcPSCb+QMk62hGQkx2xx/atUZ
vlHOy81sy+9T3Hwmw+QlectdpQa9rBXFoUeKd8UwlV6qhIehy5+kjDapoFbfzLlHWIoSaWNQetTX
/RZHVLCvrAQhZjS+KRisLs0QmNe+SFBapLzZoGmxr+4Y6SypdhF4G8oa9IdhDEnHsDpnW2wGP+gX
O7KMwP3QEVIppe91hYJZThPpaV7GdjUAzmc71PWqCebuI9FHLhe22FVFmwO1G+6C0CBFXPB1oRbN
9HtreJ6wmPM+1i+INskT42e6LfVh8Dnet0HcprBC8NwW1nxvqYnHXmgTYgfdDNR4+ppSzhRcDfpe
tgxlbyP27uaiGb5T2JEzWjeIFWoo3TL9RbfKbdsDJkfahaHM5UY15jsltQHJhMmxn9Vw1y2QIB0r
pVpMbkj7w10JvTTDbd1q4qo2BjIxZkKFlCeehIbHW+EZCHXW+G4to47gIW+4Xld7RRDdn9ENRzNV
7jNM1Z1s5r4I8f0A6wW6Hb7OGOZQ2WD06H33rKVI5zVJcFwl7NI0fbzhMuXlwRzm0j+Ls5F0K7ia
ad9O3S7T0B4TIGR3I5xfJlucBYD6OeuMZJPlfXbKmxTgTyADKGqVfS/lj60yn0Q4fUyTeair+mgt
5ok1/pP9U+obuwcmeNnJSywNlWJOHyHCnUii5sJGXHpNMCZeDTnF5zlBv+Dc7X0MeNnRyouE4YNP
ZuzL5c4Q6Y+ux8gY8E6L2C56qzuLksg0ZK8TXoC3fiNcjjpV5uj3gsm+35vYD0jK3LEi3OWWuYsi
2B7s4Xk6jYxfar5L28Zvpf5a6J1fTcnL2q94N9fUvDZzcZfQiP4GxdK6J+6VLWyaeNlOqZwd7Q4a
hjMJjbQdpbLZys0eYeM1RllsVBUdM2fLsh26rDuNpnoQiHjuII+XNmj7p5UNdQ2kdgPiIL5XigXJ
rcOq3VeT5uA7wYljW291zVpxtUOL8zgqqDrtEOzlUkMQW9MG8utM2g4bSehYsY2zuR+3oxoqm7JX
H3uOEm8Kp+bQF3n3Y1qtYgZ0Tl4Uxb0ahy556JOlGPdSq/wQarjNOBJpP3L5jh5UaGHCfkgLtjZh
TDnxKPZ0/B7DVNuLgvncLl8rTMVgO4+jlHcM4rjitYr4QQtC1K6qDGmdg93OJsoPK/ldHQqvwr4B
orT+UFT1vmrSIwZqoPs0QCYxdIlKMrbcluadEcnRZhDZ04z4OERC/dbn9qFHyKOAnKa6/KcsyBth
ikT7NOHCe8Z576c1Wxec39CBRuCVCnHEo9nU35MwOmplwrKADffi1t3Ub0zcnD7P5diV5fHFbM3n
Ni+BnEbZNz4duOs6vN/K2hOZgWSEYkxpg9cn4UnVD2NUHSkXiW5jL8ebftavSfyBQzmJHbze2hUr
/sakUGPiQvg9HsT0o2km/QpvCeR/SF2j3ybU1ExTvyrpcW0HrsRbEMO6hEjq4Fy070hHUPWeWpP9
FHIFkY5syKWrOlvF9zLU9Tf4Y/FLxkdp8JPW95NVydSaM7c1rQ9nvvaqnDoLT2BkYoQhvAVGSVa2
uhhRnYN2oAvasjyriuQzTXPp4jUmCyktk5d3M2LEQI/JPxlGQ/aIyeB2ROQ5wDIlDI+hyvISMfhT
nrEmMgfFXTluwQPjoCZf8x1AyDyeA02dETfbBGcRP19xs7Kb/x5T+x/b7P9asc8azZck73GQWuwL
iZD+c3PI/7n3H/z7J9/7v397/my7z6b42wMP/H9nrP0Pf8vfjbZkaWVwGTJFqYT+8G383TgCrNsk
xq3JfDS8Drj9/u4bUdVf2FXb3On5VXhxTXwov/pGoH+vjYw4bWEVrxVqf43j/TMI+AfbyH/0tfij
baThsd9keaO4GAlw0uv6DsJR5NO/BK6wwwAQj0O0PtzPeibdgSt4CnqD2iZl3+pacpBVIrJNX2yz
Rr/0Q+rgE/N6u72kJCdfLbhj7iARh8tnI3CECNkST8az2rTUWWVJeZghCZJPmrWrnKKKJfHylenh
d4012mZerPEkZcGIloKTE2jvWJnwftMouOs7vLDmwHnNYFq5NjBBZx4LioBQpLG4xZSxDfhY7/Hc
Gexd0IbiPp4w1ZP5yExabJmAN+VkMnf35za3tA06/DPos+oG1WYGe8shscTNY6mpb1ETXyh+Wo1v
HCJyg1JgEctKoguclMtSxk94hO/YMp1UWT5HMWZWfV58GmH7kz4wdAy6OrKGqhYX2lDPgWBvNfy4
ftHKZ7XKv2gXpv005BKiTeJE4u40L/LkqVo9Q1hndTrK8mcbZW9tYFzCCLxSaEkSP45eZ2GB20wd
VUwckfus0ul/MOHtFZU++Tzv3Ah3I3WmKUkonjtBtqe65toz92/zrpw+m7b+op+7dSPKXKiamffd
anHh0T8W1hsLj32QFk4gsO27SZ3kpMJsf2QSLeLsC2r3wrWt79BK89IRZlNdCX0x9GPwRd3MTA9X
NPNAG3btXswyTZCNpF0KEuY8spMGPZRYRd+SyArkaVe2ivkwKj+AgSZuH7XxgYzQQ7Qe1Cuik0ds
1wwerS0Oc0vyHMfLN7iT2zYO+Sr3BhdHdLfbHGnlqWvG8bboKPwDqLDDUrTf2zayt3nFK87M3qmH
qjddHjhcSwJf48Z6sPSFaCThr+M6d5kSwEOgUd/arsIZmXaW5q6xjUmAPsGwWIlsZ5v5NU3ax0BZ
/C5eYUQ9e9qvoo83ccd3RO22NaYxoJUqy83IH7iVRGG1L/FtNPMrhisn7WHNk0qkHuauK5RtY9Ns
m1fHGk5xIX8fSiLRbJf1hlVJELpUjWGVrME867w57NtkZVuzucnRxArtkNjxxr6kPetnwh6G+qTF
+hlulx9YcuhIknKF5SYYOnhEm7iUhmHbfPt5PP7nPDnW3+W/Gp9vtcr98/P/8paDgP13xz1do7/7
AnXKGBRAGAoDsa0A7PnteFeg91GACYrH0hWSFBppiV+DFJJi/GJTWqqs2GdDM6H6/H6+S8Lix2D5
0HUCQN8APvFXjIE8KP7gCrQUqiP4H1QJstOgis0/0RIqnjLKLGCQGpTd3HELeW0VvfSN1Pr/lfdi
3/jzn2WY1N3DF1TBxgvN+JMDkXSpMjchVlg5ayxH6nH5jjJ/dJKRrHS7gu07kh7nFJKvcYFwGWGl
mMYHMw+Kt6pTC+Cl42rmjvK9lZO+HjQzdUCmcmZE4tOWDG1XVdNzXNrqoe1b6Rb3gtEYUeSWZgHa
2xxaD0DaL5EiUbc16bYPgvwTgCr1AUWovscSyoAVhC+BDZnLMSosXobGhdHp4mDmkivhF3Ex1Q/X
Nu9ug6i7z0CFZY6hxfxh6VG7jW2tJbIttY42JYdsAFkWlOAdSNKxBW/6RvMpAyg+Zov9qfHToj00
lerRolk/oMLMiVcxkUR+z30W3Svvws8lJMjhQfaKN0zdqAOq3skguwgbSk2HEgECDTJ+HkqZ/GBH
tH4q1q6kKT4wPFbUlAgcZFsSC7fiqZzN8WBOljS+cJ9u8OQj20JA5p6kXxtgM7chVfr3jF5pmhd6
+KduJhfqWzvVtBmEMpty2WICJ5TYzfQKtZ303Q5m427Jg/KjN0quVP1sAyEK4kHzBqXFlZ+Ms/7a
LbVh8/xBVIZgK/iaKyPIxIMeqebLjKMOLixIKCwrozxx5WhoaVMaI9gBGmm/tSUQaGds6CE8oDbW
KW4COZkdjABQpKgJt0hHKHL8LLCRdgcc+3BIw4ysrBPWuWkfSpx4bKwtm5LThkIvovl5ig3L5g+m
QbrRsVh3uQpGparD6GD2rNBcaU4YL9KlKZ50xJsOxIrRPSayPtqOZs8tWGG5N76siXu/t2QDKeWw
G2lIUKxoPYe1fGypQzUZbjS5FTCuZhkcI3lO9blNhqh02diY0ACIbnwOQQtOsIkz8WFVrCSIKrTo
76pJWQK4w4iYfxLZkjtwox6otGvswzLGbJlzU0OxVFnqttj011duqYryPcmV7KrJQd14PPmnemNC
H2FBNsJ942d39ceSGnSQDWaQlti3zNpgZZb1jUcIqR42Q2PPXXjX4u3kXOBQmqv2M20sLfJkxOjv
SG5kmFf4woFHXbr4qhHZFLm2hgDuS2cXmojEQ+1Q63NT7syuy9+MRE2R9yJAJ5lKRH4D+pIvDkZk
GYExbUObmAK7Q6IX8USHOpezO1VPrHdeEzHDXMsQ4CrZkHKKmIlF/UI2zT+aSIo0vyN4nW0SHPux
zxOO04SXD/6SRZYeRMIKwRsZl68L4f+Yt6iaWa4GOlNs7ZLXDGiTcASzEBvmyuDN4etgi1qVWbV7
Ssq+/9ZS22ruuzLtGIMaC1W6NaWZq/Cox4D4RoDS5SS3n4Wh8BSf47j3i4Jcx67LBxQyTH967avy
IJKbPEzjh6m2zUSmZcDRGpXIu04kSdItVOr4RQY8Hb6oia1+TIrevytZl903QZSrXjlqC54aaYgX
/Kf0r2P0hKu9qdlRkUGC+ZAtIqfqfjbaG03oxNfY5kS1D14zRtnrw+Z+BcomDl0lHCOpTbSVTGvI
eJ1LWnXAxllNXh/gPPSbLlMxZeRT2V9xsoIys/Opw8FaBAZhbVo+og3L36b0xVhHJHSCwRQHu4R3
vq9VNgYsXmNVAfOslxiAkkS89JklVHcU9kCPMXXtpG0Zc9nza3J4mulHxL1lj7PhL4XcTc4i5Fp6
FEQw3rsUIc3h8syq1Zjs4ZjGeReQGlPHF/wTjFsK+QrLmfDukugXEkrxmOet9dyibbB+ZetCXqXk
HIj4YBvevPCXC1iZxPVlZe7OpPjz8LVkXdJ9Wo1S5F817bjTjzIQSU7fSF3ryHeKMjb3zFyadUdg
VVrI6wJAWgHPA1AdKgIreXywpTGML3MRK2sej0bYkLdKK5IODT8qhgpPrGoyfJJ5ldRtD2d7vPJ1
ViRC4xIdmI5sDBVaGb9/sItiKe1hdc4an9IEsXEwmbhpBv5KJIK6GE4REsBFdoPEbp7d7Yy5oVYl
LEXJXGBoyaWeHkAv7KSAE0mm7OTbaMszEjbrl9x6MmekHA7nMKnvKzYSqmfNQiy7YtZLbRu0Ku6a
Ua0HjhKsKxx+dZrHh5DmZ2OnZ9TQ3SQWsmStR1HyDOVB27/QcJiWW7kQ0GgDVofcIYMVfTLXUJtc
o6Rfk2VnwQLkPgVTp+2KtOnNPdoJHYXcCFOFPcao1Pbz3BrYL4rG1oPMq7i2Je/L0InuseqNQZxn
gLL5WdcrpcYGrc1Nw3uyNKNT1fIN3ZLHyYNvciqWwaOUj+uqSPQy56NvG+w5Uj5ex3EmahZZ7JHP
nL/j+NnhMlsNYNSK3o2prJ6miPP1SNB9HLj8RHQTW7MxFfepbUvdIYoC471StHD2pBKWkR8TCDK9
bmmj/oYOLX7opEn7r2aug+iN8pG8P2t9Vocn7LCm2KcEkLgylLLdRe7IMSoTHSvmGmrygDQ6+PCA
2TLBTA8X7cBO+mPSAZzC/4CokcT5xZAkxgWmlFx4wLfgB+X2ou/6rIoQlXP2XB6cWuoqyTdhTE2Y
OPD87HTcnIkwiu9jWlNmE+R65ce0l9N0HmVAmCn00UvyUOj8YHB5dbYg6OWFd7LF9reZiisXtWgj
SJbgWaIZkjRGhc1lGOs95a+rE12dAd7WugccsNoPQ7k8FdyMFTyzuN6sNZsq2o7bOZ2whRPigToX
ymRtG7FmJWOYDHhWLnDunKIyzZ1aqeNJUShAHVrzo5rTYRd1HUFYFEU3hYO6qfs63CTd9LHggtsa
AotGH9A+y+qvf66TqbjZQBndxIyUXWNoyUsxRsF3ynya1OFzJRUyWAVBego7beDQi1hBHTNDppTp
rH5Ms4ZJoe80ls8+mZtu9igVF7ygWb2uqUAK3APNzjayuUjvdmD84GXS3iYNd7DaoaGzQevPDUod
F0WsgpxWWeNHar/c5jIjhTob1aE2ah1YcCe9wxI6WdHUebWU5l6+qNI1METkVnWdHhKTHobB6OnF
jjF2y5xiTbIFW/xFLdXaQGWXPCcLqj1DO9bxl6NTCi17ShsoE+O0msLaUb7HZj54qErmvqajGqpF
kT9wr5/PgWLV565Lmn2RAedfcpwMoIrkTURlNccp41NXgp7FfR7zZNOg9RMoiE9KJx6mzg59ShaA
XbDBdcEPFH7dNjW51SJ84c3beGbYd9+hdrPQkSZxRqeovoqS+E4wt6ZTqWzSiFbdIrv4JipIBqy/
pF1G76g26znkuRiwM/Ipv3OMCtuU/daM5fkpo0yz3kS29qoz4joDzdr7olAxKmlyRueltfCm9miU
M95Ww8VNnXism3arnw0enNtKGZ8ILeff5wFT3Jj26iGbTJzTeV1+1LbAgNx25YEwdLZHtH4AA4eG
MvKB4+qLGqBJY+EnZKsgLseaNLqUvHyzY9a/joaX4FMpiWdiPzaaL9GKmJJjQcNbr5c2hVCjDFo6
BRQ3YZ33bPAwvWfBAEt52yXd55JbvVcUreTDQl14hCgvCdho7jiZ7kkYWPY6zR14D9URu1o39xRN
REP4P9rvb0HAtY3un9/1/XZ84xSKud0XqDV/zw6uv+RXLVf8AobTpnMRNCo33LX67lctVwbVz80X
hJyG0ktA8B+XfYHOq1gCTr+hm7wWdHTeX8VcSZi/qAoqsEwcGQVYJyD4V1KAP/s4/6Hm6oa+JglB
APPBKMKGkMkV/Q8hQDUcVFFNBIBDOdzWVfWoTRIKYIGXdUaTZEdq6ZbpU4yjOX2fFNcKaPhxTGp8
CQiwrxMZt3c6fNjg8k4gKG+ltdgTl7oOvWQ4M2UjmDo7chBJ9GwZsVcN8Q9qhtSNnmiHAuIt8VjL
z3/OEfojf5a+Jc+M8NdsUOd6jybaYyL6l76pbytDyJ2tKPIQPWErDPmj2kPoVqdGe8olo/YjboAZ
Q02Xyz4dIkO/ZajvosckF8FHE+O+whPZZeXDFBXMeJHCtEBFRoYKQKqLVeeSOLKkY4jNR7m+hIWZ
AxFvupukE4Hk1J9yscXthlkS51cdPsEdKrBHSC2+9Lhu5tjvxkgZPrS67luHNTnO2SYOI6JKXMol
Z5gCRU8ZtJWo9UBtKecyUuoTFiyJzxWS9vDcs6yxfYYAgzI3QN+wKkK58AWcHTysVR/eRSyOz4i0
PMIMCy8pcsHIicFGKofuE4SPi2LX/UWdin4L3YkzvpStcLWmTE8iGAiw20Z+HjNly599x0GzYNwm
3RXOsopwLLU7MZbhiZeOP6bAg2Zi4NxWGnsvyeT6HdEGu5rU1TiCMEhiL+yjnRYT8ozMlZpQm9oR
AIJfpZnDlfzYNekjpATw+kAbmY2qTTwsyx2Nx+y7pfh5obHsTNI92TYxsxPDCfdFr8MBA+9hjhrl
2aLOOyfwlcOx504elSGPCpsHrVRoKqGnv65H/ku0yx8lyX/779QsQtTvX51ml/Jv+Vvxv9u//bnF
7Oev+309BbBFWDaMW4HeuC6hfj3StF9sHekQVyAtZjAr/7CeUpAoISVCEka/5HCDEfPbekr5xVJW
arRKazASJvzhv3CgoZZyYP3jQFv3alQWGmv0WpdXWM2f9MtsGHtJ0J7uzkpPpPBUN+olrMofZQXT
KkIOKIL4FqvGtz6wDtRYHmiFP1cJlYzpUVEpV15kWK1YI1zJaJ1InT5DnG9zHp6ICMrG4pVWsFHi
t7YTr1LAg15bAUgDjSFuQtPIEAu3lnligxKjjuhU6NiHQnKaQqvfhLYVYpc82Mm1TbdNhfzAe2vD
+WeUbnmwKw/ssW4daut27YzOMeGawUOJuGo4/bYm8so1OfSDzl2hKKhxqCWJg+jgz4mfFXt6EKbK
lzWv6m92ehf3XlzeBwm2yQ3eep2cITd00qYgDkmvQP/T9tlD9pB42I2udGDU31T5vj7r+EPW2Cik
K3SN5ZRtso3+LAUegmf+as3b6oEq+Dx1HinClUuSycw1n5FyTzmU5TzW2aWUngQahg7EhBAVawQV
udPJRHWuceA1dJwnLnS6La4t2OQgevLF22fTqbHrndHfldIWdF/dm8dRwcieUR2FNrhtsTwKd4rc
/oVnzqv0Or/LP/8p//zn+vfoDR/pz79Hb+K9+xLvv/1v+Ere6AfZau/Dl/ZOM73tjJIYHWO+DO2G
ZC/8y/QkkN40m4OeW73a4x46IE++Zpek3cgofKL8jglxMT0chvjq3jTVHWi6SB9HL7qf5H3a+ZHY
OpB69hFx2twbwy1XhjG4srxS9M1IaSpndnltWAotV0N18QTze5kKCXuC1vhyrlazM1VaW/FlOzni
hlPom0jyp9H7Tmx2sNEqEQ3d5VDzq/ln+jDhfnV6NNTXwdWuDq24QPfewK9jxDRft3mzS6p3YV3h
2DvRzFi+DXvXNF1j2qhQt298nniZ68JN0cYfcW1pj/Mt+oE92G5veXwEnjaJXXEkWFHtgMW5Fu4v
I7sPuYy019w4iX3Wb8Itv7yMnqbpflJf9eJwwyeVSES4uMPRx6eZrhJ2RJ1WZzAf4Vxu1kqxMDKR
KyWvH/ageuaS5/NxTTSr0y3qd+oA0sW1TC47PkkRt9Q3ptPV5wllSSIF51bhVg/OanCuThnC20Y7
lN3JunvVFzLtiqdFrn2FLkCOKCx5f7uzeGQN0JKWzGmf5cqRyLcE1/FX9Bhfzt7Gs7KD9bWpJzZs
l/HtDBkFhQtJzC00d6HaMLqrWsq73PYi+zzC28W31ROFa9mjdB0in99RzL5OEfTsTzDluuCQiVOa
fwXxsxWhrQFuk04QALu3SQr8VsWaLKtboVfsEth2iNyrUGDruKBdWva4MWLYPWZd4irxDzQUb2oP
TXJKu1MR9oBFTzYIlGCF4S0bG9PUTX5DECLVKJ6INNT3ef21OqXXgSabfFM45f1idLQS956MWkgy
JbwK7ZC08q74iMsjF8k1bQ9OU3LKjmQULym3sz6u+PH40PiOcunfK2i1NLGATXhNA+465qc9Ss+g
vDN9l1X7WT3mtk9qGx7WY6Q8a5bOZ7otiIEVT4X8hHxQDcf5Yr0JfDpthETJNXQ5jNlRJQUlW35v
sMPf9NlNnlEjXK3Cvnfqz+bzyHmoOOVdfgfik79m3Lo//6W4spU///zP/Le//wgLZf6ds2pZD7S+
/PUvRHFM+OcYC9e452BcjgvByYpzKp1kbmsKIoQ3Odat1i461cHzD172XL4kuARZ7hQtGShivuJZ
kv1Q82JAPWoNYhEck8TmNpN/4CHzQul+nbzCkJSn5Gh8FGaxZxPhrJxI/Hy8Aw6B2EQVWYJvuR+M
/mh5KcawZOkp0Q2Ml1bmXAXAUd3zVS0Ut8CiUOP4Dfna/IApyJ9Mn56zUC5M2/KAiWHL6jcjNk1c
pXrJCPNkXrFJBzwQxDDsN+OU/EBlqNO1We6Mi90In0oejwGJh2JnMb2bzhJtlguAB2BDZKgm8VI0
GqoVGMlBWqMYfkz0OpdXLufiz6m4gY/g/yewE94axfYLWqCHbYzXETNBxeIfoXcjTBz1ZbDJxuor
pGmQ2iqCWthz4Q3bXMBT8S1QUhQx43uSgVGcJMymDJixDoO4l295x7K/hzQGOoHJUS5RI8PBDW1i
8j0IAQ1zSWH4UlYdM0P29Nkiu0RpSNn44/g1hierfU6lcWsYrIwIEGwS+yapfe5HCooFGFiPDcBd
rJPHkiybVvGFzZwt4f5rh6Owr/n0oMBeAAjup0LzZbbpTB+oQBW2w3FYNlK6hQP1qisDwSjaM/UM
xtH0lGfGhyi0U6hdo4KNMRfNv7Q1/5dT6n/FzbnBTvuf36Zf3/I/L87XX/Dr4Kn+wjzHbVP7zeX0
2+ApxIompG+dhbUG9vsPvijJ+kVg0VP5cX6Czs35H5OnpFi/yP+PujNZrhxJr/SryLSHDJNjWGhz
54HzTG5gDJKB0QGHY3AAT6/vZqpLmWpTW9eiF21Wi8qMjGCQF3D/h3O+E5KcY8NwiMM/+ux/ovR0
INP/rfaEUeZRv1IBXzL00G2F/62ZRvRhDRb+cdiySU+yhZR1foqhWVP6dDkVIQwGwdifLRTsUO1M
r20PhBQzbO6kmGxzE5rvySvmfg/BK21PsbRt1Hr9mEc/oh4u0ZNapjK7AbJdcgMC8Wpe8jiJumoD
Yw2XfVEEzofLPLO6k8LqEeUXDrdDBPj5nh2Ilx5jq4YCkCTwla/T3PL0htH9MmzlYN58VdfzbrGG
OdpFHPjtspplKee1dguHS67uJ++SZhbbGui0RAbPbKwjoZ78Xqu9Ty4OTG4fllZya7dBykFOQhuC
6iysy32wkOLqeC37lIVWtkFsd533Y/a0WM54zoSN8VlHPad9Pr2hBmOMGNfMBoZueNTdQtuYNO++
ukA72JdXIbNRd3bM2fDDXdEu9hs4hu1neFH/A2xfjkksq0PeGr0ne7W4tu3h1sr9mk9joDLCpLR2
4qzbltnEqoHG4Qz3ud7ktvc+9/m4ThQ0YVY04Z0r7QS3MCSNoBo2id0Oh3qC5T5n3isy1vHsiWA8
Zb5d/8ax359gLXh7Nk8QimM2J22HtL5hTsSWKezfhIxggvfEQ3AmmrZd43rB6bMSpvH7254hAOvS
olct2lcrYj/6PAVQWnZl2PFB0e3bjb63umWJ3w1Qj+4cl90FHl3XhcuAkpVJDImRb15Tc7nIJIqL
gDodb4sxV6By0rMPeMocGNRTq4uZGOAWoPo2CgaVQAUpkZ815DqvBCQ4d4WQRSyYeVqmlq5iu4wo
5KkMUAsBYRu5rbnlAGHPmLjZnhSo7ejz2fQCDelxO/n8Dr/2MZ3i0InihzwHxrMLrJj7umDMPCWu
uV9wO0BrGaPWe8wy7WLVEsP4PmqyV5nwI7Y4LUXmFdcdLmFIfh069SsMJr9QJ9ugmj0C9E7iQsPD
XaM/AIgPj01Qi3CXzhNFeJXiBzskIDUOVVTfu2w0VzpTzE9FL44lqpoXku3IIFSzc1cLIIvDXB9i
DwDCOq4deWYFdwHiagjyUEM5/yuQgrshhYSLgwpUwVeHcYphVplhG8B+vndMWKAXGMMFUls164sv
s0TvECUQAO+CTEX9Kndc9vZQ3q78MX1gEnfTDku19xnsep3C+4LTk6aj9V4t/rjmrYuWtjkr8oLD
jQUaBAz4nNS/0hYB/2og3cZswtmvgs0EBL89V2HQ6U0eVlynSS9M8TXCw4zX9hDeWE2DFFCbUQAJ
HAZTk0oyZvCUhP8xFwL7LsKQr7xhEzV26ooDyqFQR2fBajpCt0Hl3ebdEfaZePVBLIG7bmtcsYP9
a5xrj6RYM2qKyH72pm/OAjaXegmhwEe9RqrMNR9dWFRTjs13dA1StQW0/SlnLl7wTHTLhgl6pn+N
1ZjkqwTsUcsSKQEdH+PgFqhwbCjk3BhJfLCgkhVbrS0oNQoIR8pw4AplnHPPy4sQDhT/Nckww16l
OS6GtFreZ5ZnMF4DYyEKhaCJ8ekbMDFAEZxy66717SNBnHhDR7M8Yxm7ZfzFNs1THb2zs+zmocLW
Gc7nhkN/B0ExPAPD9s4Mp/yT3+bWVzTkgoMzbahwRdDaR8cf5naHMdb3dqxb6WTi4adMy3jjlDnK
vr5+7axR7IBqzqeqbZpd24FRcwgknZeG77sU4Cw98c2eJr/GyxCtFlO3WE2M/2qwsqzqOV9OQY43
zJAOARWKvTUaEX8sr4grWgBHDx2VpP0DtDl74LxNruJoYcgGbwxEwgx+RhMytA8DCYVcNv2qV8Hy
UfRps7PYXn34+GAqzO1JcVXQlx99EZT3kfbrExSyWygKv6dWlgwuIoYrQZQ0V5Ik0ZOZhn7XJMJ9
KBfWwG2ARJ2TNjrm5ZieolElz95UpaDIlNfiDvXN0SF6+zbnitFbZchfX9eu+CxHEaPZqikqIWXe
jW1R3M/gqfwokbsQmMhhqvL6gEHZulIsP1YquzC3TMAPka6z428SBlfT2J/zvApvQtM91Ym0xMZr
487f+ov4zWbtQVAHHnEWonQskqtsHpE+jPwsmubAFOlTOcPaQUlhyQGzP/elbGv70cWvCGjoXk7t
OY08+utu2i3gJM9g3xbITapZZ15/KPQAyxIZzaquoDvZORgDlwnSwMe20/78QGgn+MgyAIWP8SWz
w6PvLN2Wn7//EvuGP4oAvfUMaXaf5WF6PSHU3HHrX5xyVXIKJknQnG+lv3xnGE7LgpxFzLTW2Rg2
1w68mrCRYi1jk68qMX/hhDP3EYwJnWdPuqNfqi2XUQG2ddWYpwHPBGQeKzBQwrJln3jD72Zs7ktF
29mhXe29j07rTVpkp65RhHvC/immaDMt2WtK1vY42Le5dk7hpdXrA3CaMOivC7Q+cB2Khyxsr+IC
VHm0FFtbpw5jl+YFY8QhYyYmOqj5sEmLUxCW5wI655GwbvcSTlnPe7dZngsswRCkCAkRoX0XmIjv
ZdrFjXfpAgJuXq3fA6+j1ZjGYCN6GOmMVhhO50FWci759kNWJvFTGbcCMlY+A55irB+RhcJ21u/m
ZeeoFH1DPRZ+t1E42T0sNXmfHZd8tLCgVhlgG90F1afrLbcKm/Y2yCTqvEDTpYwdvMJh4TUkpDb7
ck1aHdvegUB17ZCSinYRbxBBFlW1zhA47HL2NBzWpX3OlkS+RiaakSjAHkY2LUGbtqHMgz1vkNo5
s/SOxHXQAReDvO0W1M9UGWo4ucht3nXt2juh57hiAdGFQJhi6578KIm22DGLg5eWQfueyKHpc5xZ
HVywGxaF5FI4bkvue836H3SCB+jNHcPXEVMfdOF+hOmcj116Z7t9f7t0bnDAluTdDlrAcYElggPK
kBmMpEaNxdHEF7yLX4UN4DVnuYuL2b9RGQOWsfTK7TKRdjumSFWmgQ/dlU4M9iFghZ5UCLhMDgEw
7W3WA763qmShmZmOwwtpz9W9mct7jbPqtoSUuJ49nt2Fan8/umrGTyz09SyGBzbJ762IeDAowS/J
CbeUgNOVP7QEDXspLvwJ0tKOOd9j2hU80L2DFKfQL3Yw6Q2szivXXnDp+xm8+ca3N+An0luqFuaj
YX1jOtvAwQBRTCDFwc4xl0H9+yEI/hPXQHbCAJBuwd8eZm0dyfUxn7BraR/Z6W6NvfTHqWkxsrpc
nCzgTf3Exzq+y2wgKiCNv0jNa3eAx0qE7uJVWZ2+oQXyjoatDZK4+hGFI1fYHM5QvhT2Ob/hdAU7
A4txRb4eKMFsya4iwX2CqQAgcTWN3p1uq+XRiKU8eZmH8sONritnZj4KROA4etwlIp/nJ8ma7NVJ
VLI3AZswv3DUBkF6vMPBJkhitrhc4/7bDN49ZE71xlwAfrkEedM70TowtrxP2PNvHTmlX3HhxldN
tNhvuP3BOjfUfkHbvOXLgk6hTqMHQJKPdl7Ltz4fvi3mqVWErjTWxfxud+OuGE1+qFLp/yIZoTkJ
PIUP/eBodEBJ+kv1Yfir8cRwqzPff47BzQFeT8KCSiURj2SNV+s0aPrHwV6qM/nBsJr9MR5+i9ma
d8KS47507G5v9SF3mttZKEXa8GN28+G2atFNpYFtKONzRpGeXz3NJEoDx2mmR3uEa4GyeG8r34GC
A3QCJ5GFHHKqP7qyzbbNHDnbchqK21GhdEL3KckKne33XEp3ZwcVU8Oofh29ydlP3giiBB9rYxiN
QlsHs1UF+jiQFrJWpG+s82RJ1sCGl1Nlh81+6Zx834453HB7cENOpFgnZ/aM415BcLqPh34TaaY2
qHulZvpsL3cl2lVmY0N+IjGwfF7K7EKXDBiPV+FDpsruNNvIGQmZuc9YCjLX7Z3NVADjMWEmzhOF
/KYBkzDmGAHtsNwWQ6Hecm07971unmCitufJS69TiPqrMmBwRZYdKRJ9RBi5hSROaSCQlpfGn6LL
eN+i4T3yp+xOOmlwVovjPjqdl135XB3r0kdbFeQpSM9kJlMqPuE8NEBkMu+hoETapZYNfdOZqk1Q
Mw6dKg23Fkt2DkIumZ/g3yMGLQeGObCIWFM6Pg3fzEXzXdS4JClt87tGQvyhTae7TJB+3ASA/iBQ
guAoPOjNIsrSc9tAw6qZtp7ytmO7G+O8jqH5cd5ZihOEzJp8nMezJUx+NTjtw+jB8GDJe4nyE4wB
LEKeyrZKr6OCnWtKk8X9SKgRLLRmhYswPrQzlskIEsMmd/tuV5RKPNSX+ic3MNx8V30h8OQNbaGu
lIy/2sR2COTg9Twaw52K3cTeebp7KWCirIIspQ/tjaL3Vs1hxlDMRQRbZy0m/6dN6zfQRu7zkulh
VSOyh9M4T7/4vMTJ6v9olPO3jqb/jcf5mFwsKOFSMT2TfoDPZVQt334gj+D5q61kUMA4PZ5T9hHQ
6TZgOLB0ejYQfJFNELSTyTsRlSUoo1MI1Rjh0zGK9gkDfMxtD64LrLRgIXwzZNFzk48bx27io4qj
a49N/npqoViZsuQnVcf3JLoznR7GZLu0+SdzEpzp5CPsg7n0z1BnDtjeMRq1y9FOq49RXpgKbd91
t6Md46JnTbc4WXg7U8ae4Xde/DoLzKPqK3Pr9JCJfrgA6YKDy7DgIwnhZpLI26AmXPYkhp2hoahH
C+rPr/FyO/fetB0sVT4C/LmqghAwJSSnXeqHktV3+cTgqHvphtjcDtwDm3kYvW/6g89IWTeNU3/V
hG1/gjnWV9VcNix4CjAKTaqCtWPXAhtO2W08d4lOoYJBCR7oFbVqvg8xLH4WTiDeJuPbe8tt2YJk
05pDBnCJu2D6BeELrBOGyYEm/MO7KL0Hv38L/OmbRyThtfAaRB2utZ8SY1/ldQMwz0u3jdcUO9FX
/m8QSeYpYKiDrpBUmCFGagrDGV0TeTarNC+nQ295X6OsWobmsss3LsmQIIlH+TwhZebczvRd0an+
SMuGFbCNLDaUcAoItRAwxFKIb0xR4Lqx/olFBYtdAoa1G9vaCB8J6eKz5lSx0z63I6MRgKqXmCOz
3Lu+X51IZ6YDtn8vE1jH2LHTHa6QINyowuoe1bx8F4mLGmxmDdLVtr6uLcldGbUYxhu33mpLTJgQ
vW7f2Ajjo3mczu4SsyQDiO0AZTFz+Ep5RFHuy+5GNTBnEIL7VxCD2doi8yW7oU/CjzqnAY5V9nua
ucsvFOtNNwb1VV+wlA2TOLxq+ObWEWlsdiZeqiwBiQ8CcKUkqpN4iEMuXU/uy66ePqvemW4A/VcH
wuzkppXL20C6xc6bh/AqXwrJl3b9H4KgrbWNSPseIvzE2+MlG7ZsElVJh9WD9heNTe4+5rXd7DrX
7hkpXPo6b4FsNUT0hK2y9B7kj09fzRmPhS3c+lF43yqWlY1GDh66kTzMydIeW0wJR6ePHXZT7m8m
UJjGRPHYYTdeVdDSYBsQrEXEIITJUjsbppu/3bGIz/XoBQfphv3BdRC1thrDt4z1XYAKn0mLa69N
kAvuwE6e0IEnNzGBGRBJSaRcyYBxB95vx2yQgtIxgRABz+eJdYe+5R5oQgMLgRSxRGmWo7LqyDGI
qI4SEyebheynzdhNcKAEqBOILWvLwmmJpTsE/qW6dRwgN8Qv8MGNZ21dZexzBB/smLrG20kw33Mt
jyqLijMrALXXDVTzJAmpHTkf6O179iazj8IvKkFUFROTJcjwzt5ru4nFhnK2oFK6rRTdc5NOL3PK
ZJHxovuRVvpX1QS3LuGv6DiFeSG3rrs8W/genXzYo8W/nRY46WXg/9jcsuu+ycotlhciuSzY30M1
T2sdmPbk4lC/SqAsbVVdhJibCiav6bgnftKAXsUNO/YzE0Q/+5zGJPFO9Ox9cnZnwnFWY9tlzb4M
QExfuT14rjZDtrAD/jcsd0nqepCWisSuN+HopjBiXUfMt523FFe5R7LfOkg8mE1l0XYJc7N4zF7a
EBhTCZoqxYhTFPXbBDeRDtqePHDRgYzezNI1mPoZ4r5WjlFPhJwbuodaQZwh0YV3R6PawBoZT/SE
UebYGBk6rxu5LCsrpa+MzMXaLxVHXmdXdClmLh4V2YvOj9UzrrsPA4OLs9CNa3HpeRc8NF++d+/7
0abhLloUthsnTgZ17RntuqcWZTltI9bg7Kxm1lhb4eiy2XBoOssJxLh7YZSTCX/ywWeyKcwCOV3J
wGaBvliJe9sjv/1NnAOLQDPawHCn7sJ8zBkt3zH5jw9hl0NUqNMnuQwF8X8BZZq8TobwuXKIciAB
r12nptIPdSpOre/8SmAGwP1w+u2IN3hlT+H32DvLCw+CeWZ+C1DGniCQBEhkXp1uRotQMOrAADbt
OpwsRLCXUqxAoKnrmCVvWq9ho9eXsjxq+41VjcXLhB+ov3e7oeZ5gLN4iGF9uJBIxvohZ4BUbNMR
Ys9jrY062wyEoGMztux0Kl9x1bCNlEYN10YtrCWQUMPbbNddBq+8chdry9XZvEzj+Fo18km28DV1
VPoPQ26JB+XM9drN5iscsiw6W2TnQIepLXrxCOSBtoBDMuNQQoXbDqpmEci+tIytkHEnI/OXpUvC
o6cisWuLXL+5ZIn89jC77kM3xwuGngeadJO8geibwXGho/FGnOgMAATwPjKOYj1YLLA5MSJ2BpiJ
r3FHA/gWk4Gw7wYocZdFiflTBgjpDzIHRL+lFG/FwRuI4tjz0MfFS553bGJhL0zdMc8AP3go9Vrt
nSecBfk2EE7SohRqNQ2Ey+KHFhm7Q7ipfZe/7moksDDOORAwro9dswPgKfFsDc1QP5W+0BMzNbJs
bQHXu5QwSTcEQS1Le0gzWXeURWlozFXUEq8CnApIJZ/Nrl/ibA21atkuw/I6Zc0do+kTGj94YTjs
VuHc6IOzMKllfRuhXEbRkylgVouZ7RM7itxfwYam6hQ1q9M6EDsvZYwtOO0gjpWXkJLoOsaTfcO+
g5V2Fr6nWt9WEI9Ipprk3jV+uiNmMTjYzWTdajE06D+baT0WEUhNTndHrANnbI/kW0XdSnXSPWMm
UB/AsMK3FHoRmXt+vnUWz3xkWOhPEyNSiKAZU1nBXuKql394x+MIoNSUnobMk8POqF4rPp+8Az7q
cturLC2tTcUjsy6178ltmNku1ofadi4YugdMgB8LdNBHFgNX0nGOZkYhsRNTZn4vWk97SB6KN6Ii
uxvh+XZ0g2RddX0XwgyZUXyRjXOLOBwgyhKxNlZMqnbQbfHwh2yWmeEz8nldSNYhltNijDtR3r5D
zPvpGmbMle6DK+UBLOdpgn5UU8MUym2uCRjof40quu0NDVcx5P2OCj0G1DpNpyjPAKKQAXqfscQP
YkhKup/30ZjfsOE/aBXEZwcJreY+KtrbOBqRgLIdWIPCM2tdxhpxVaoQKxETvK17PHDIj/snK0xu
2HZwKdJM3wPf1yubIeADGJ3roM134yJOOes87Xg8805Wv7eEKjJ8Dj+FYk7t+2yZsrhIHxzyTQ9M
AbL7KiyabTz67j6YXKa3GX/pGLTT7MblL7XABYzHz1ohXYFYif4pIBCLaUCC21Aqe/rivJWvJD8Y
3sY22QX2fOtbnSBCqI/k2mJCQIJSyRQJ37U5DEqLRy+4YL/tRCImNkT2egUSqnkp3Semsj8mSJ+l
sFl/8d5dCcBrB5Ipls0cLSg0ZHwTYDS8SxWfIR4aaoVKDBr+jYyO7cSuSQPt21Rka6ySESdI03vW
zeCQ/eU4Sp4nqzXbzOd85oWOrMcqatrHcSwfiFtr6WDhJkfsNleZUzq4FcA9phWaJ4f0j2M9hK91
gXHEniP4wShFrqXl0gQmeo+vqvuV6p6edUhvwssPVTs63NLAFRtbevMmp5pT0nrTSKwPhKVTvhXN
S1YCPisj54IMN5+mIBo6sqjcCUUjnS7gCDnXXi2v4bIHG7LjvupQsKTBxf4EkNdde+V4HQjIzQsY
2KOXJju+QcbRQfHHqOymtktmx/W8xZ1tfYQ+XGPFoXVCIy03zrDIetOWWfY0Yp3uziUIWk2YI2US
dk0AFWfJtD/50ODKxLavgPGc26SaV+Po+Ny7HpR9Y9IJTp93to2i9YgV1S6utOAUJNLNn1l8ZMW6
jGmED+Vsmn5DR5i1vxIkm2edBIiY28Ht1Omf12D8j/rfv6mE/39Taji2Ywdh/H8EHZw/h1zn5V+9
D//12/4UbYTRv4VRyLKdTgxwTeCCG/hTLcyvsB1Cr2GLCEExnvt/GCAg1gADAIBDGr0Lg9z9rxAk
D7VwSJJuhGsCCk4UR/+MWtjxkCT/RS0MAd9Hd2iH4kJB+IvtgakgqUfdnOzTylx3Ae88qvdxnY3V
r3Ks9qkb7DmsSKkf1nkeHnOHRAcomE352DK0gm98TyFIeMbIfiqxk88Uk+MhrNx8U0dlCYjUISG2
AoFpuNGmChAK/2frdfVbGbi7OKYGJb8oi65CR+9L7KyLPzxjjiX9vLpbehpp5zL6JNHFWLxWmcnW
kT/Tcjy4IvueAmoGEQ78u+6Zgu+LaLdjGjssTrOiYdjr3gROR+OJm19GZLAUskAXkLW71AvPBUql
i2jMJhgx4NhY+GJkN1MEMaPpQUN2afdjafUQV2af9BE4K2b0WDrOxvSsAYjOmYNDm32HMekVte1u
6U0eqTNWffGW4DTr5H6pKfEzQbjUREKOc0sYsNr6w/gpkv7S2T9r3/0WBU2oQAHrQL6eSTuIcV0/
lTJyr7Uo7dNEm8Gcwdp2hKGxhlc+XXz/4eSjfaTUggrvmhepxM0SeuZE7qR6w7XK9EkW476XWn+M
Rb6G+TVvyl5zTIZ508E4ERSFIAoxnk6RS2KGxv8ZUm3jy++iuwWD6c0QUNHwM3ySpelOfuHvkJG0
52Fpmp85ydUzR3L+HECUObDLuWJuFDIPncctioXd/6szBnw0//tDQfbF2vliK+n/FJT94x+7fwjM
Np/959/+gRseA9P98KPnh59uqPitnGDpT3P5L/9vf/E/bVBPs/r593/9ojxlmf/wk+ZN/ddTwg15
D/9nGdhjM/TZvzwO35//++/6hwkhvsjAkHbx7tI5cU79eay4gLB8yHgcOngKAuGiH/tPiIrDsULh
ENsOJgTEYAF/if9lQvg3NGLCI5HNdiI7CPx/KowWgstfDhVGRbEL4cX3gwhci0/E2t8PlzRjiRzq
6h0etP0kytTb1lNVnRrwb2R+gzenI2z9P00rf34Ed386HP6lHuQdq62++/d/DW2+s//2ZYGoXFxj
l/FCyOP+9y9L6gLGIezrjcZAtR1A0U37ZhYJqq5cUT2ypriMVAA/MsEj1pIdU/jkXrIugfti9ipZ
nhxJ682rA6wFgjHVHyGZ0x+BmW7QTd+sR/MT6IqOEXPh80cUDlChbTf0U7pTw+Aq0hu84JrB9viG
Ao6ATgQqWlwTLoWbuotKIh3/iPN0i0CwagkHYj6pqqMvAKKEf3qujZo0/yMUVGr+LkTvWEoJclFH
IrF/9zmahffwz2zRIndtIFQhP21yR9GwTUAHsLaHwNf5iOH30spZwVtGGMgFxwomE9EP5FxSXVXk
DvFX3GB+3yBGU0iC8sb+BdixeG8ywqr2U0YR+RCRD3Ttm8ikL/zSBGV7iuLF2uk2Jw7ODA4qC98p
xCNz1enFigiwW5sZrRqt1OipXZz5GhtJO4wh5oxUpkO6l5meHlSFtIlBZRdRDYdQ5LNssA8tD1W3
CeMFRW5qJpHvh8lSDukO0rrOiwmuzOBOnmL6SbjnhtF6cNsYbSTsXa2cw5RaWbyOGouJhDMCi9vK
8I9Jl7jsF9ddN/jmXuUXR1wWyl8uHT3xkkZEZoOvulsZuQQf6pJtC4krtXDT0rKh6xJDhmacdcew
cZaeTo1sW3oh9FRzswK/DBDeVbJ8y/xgfO9DmjKmegRxbOwYFBi2DYfII9saNER61wNT0U8IIiBv
Q3Q428Azd0Fr1HOux+A9ySJuVi7WgIlsTWENdKZnz94kFWA2HXeyJQMjX45xChGc0TBfOwuLn4FK
+UcO5RKuYmar6MQ7kf109gx0JmXLsQ7TmjKU4SRwU3QcB9XgACY5qUHTnbg+ngiBuFKv3USaq0vL
fdmQCWh1ZBxP6BLyJP+Gx8BKqPUSzTg2ExhEOqO+046+dxPYuTrVcm6ffQUXgj4JnShEHyEIwZHG
sKGpTb2XPhOmNWmeyT5MWp6XJSqYBGezstNtVSbS3/hDKsBJqO6bhPr8wZCvcpn9SH2TM9h8gQyN
1XHBc3h16XwIxy1L/dDAE4D2UsL0CvM2ldBOVbkrMrszXN5TSA/bp3xhOS1XMRl9GAaXGs9E5WEL
xGJxyfeJF77eKibohJ0Sq++LAyXH91iCayGdhLsQ7SXmRzoXbyoHwl8uclbmdPop0rm6L0q2uqhF
NLGDE2vsSXTio0nj5dVjxQKHA5bdnXCi/JHA0/pmkeQQb2Zt4t/j0sQgHqDWeicnJeh3RbRg++aT
9MpenI3KjQPX5YnrnZc4GPv4AZnb/MKEEhfOGDMWTagsaMobC/NDNGJOXSHbIrjQl+68jmKrwx1h
TaWFo8kpglU0dT40VJY9zoZWARhIzNbI3SYFpQezzwid4QYTdRmtq0QUNtEqtpur3xSl5rEk/lD/
QP1D25eGS38dB7PTU5414KU8IWvS54pa4SspU9QqeuBxx+AQaRC5rBhZ6GR+ne8WGE8OMX6CyQjW
CL7V61QrIb5lGITihNaxZZsiFJJGQo4WDPhbm4EuwiYX5huPqj2lfp6Slb0oQ4RGO4bTboRz9cKH
DOdoQXDpEyHuZcEW8kUYrXifLkPMQjhliBBorsmlshSY73JnmS4KfgUD4SHo5GUeljvw2qVBzayi
mqMIejNSqSVbTFdcN2Sg1JtOG0C6bjM63SGr0WhU6Oc0ozyf7WMNuFR5Xu/elH5U5jzyIyGgdKcy
YuXJaDAoQQG4Ge2829isAOKwnA+J1U/EG8dZE/inyxVFrG1JLx8eWtwCMGAiGXPGZWi/bE2UEWER
13MXI6ABNtx1wVMqHR/9lcfm2L6cqnW4V7BQwpr0KleOTwnxee67tpWckAyirt04fauTVyc33e8Z
Hv2LQSoOjcIa7Z/GnZR7ZB5j2lVY2cThQGUR+zHJfO46kdlvnHbJb1J6M8ptW/4uyiQ6Fn3PcDW1
LDKaugItEUJf5EmY8xK2iiwoi02mPQYhKZCAhyBvs1dGHzCqiDb4HOTF+oeutP3lzz3RBQUqjHg9
oqzB+rcoBxMwyQrkSzSXTRyKQeBILaLgZw4PneFLGZsbTiwLeEV5GbPNVtYddegUZssl5KKRHNuE
mTqBl+fayXAbEQkN4i8P6/CznRJSLESoQOLICcHODlXy8tUl3P3wsYeB17uU9rcXZfppqFnirj0u
OkSwVRk+pORBDtsAfly1dgnqk4SMVfaX9nzW3bGq0seYzRGse57p1RwYvtFhVhNrqdYaNZcumRzZ
TjFGZi5YlzOnTVZM98JE0ctStn2PqrwC1aBgHYdbioVZ76fGI/ASJqUkAL5ITYcTshvfjRdyZDXF
DBqo6nxwnlXbymTNcD8EKyzKcRfLLlDbCyqt38Q5wzoEkyEZlWnUAM6djRBrL07db1heLlpt9FWf
acD7gzemxnMD0lxNoOuwxUO/LkiSUIBSKoRWRXjjo8AtNzYUynTtRuUEmcViirLiCM57Ekcb+xxn
E7ThQefUIBzIIxyHOFfBNV74iltIFQMAVIvjixLn4tmS1uVr64AR/LEYfeu1JGohxKWDRGWzaEz1
MJB8GFvIcZv2EKVZg2MxLjnRAz1X5JiXLvporwpoiNiekJmy5BxMu7mh/pnmJcQKgAK+OnamGf0t
IFwks/MihmXde6DmQlmHwSkn3A1KjEC6PboJRqscZw7nUsSJq00w5usMgehVzX+Mb64HoLdK5mQk
G8nKeFJHESYgYwXA8jXJscWrMSrn8HVzHJCTdLrvobdCZzc5y0hGlMlmrGt11TP0lZN/VzhjdD+O
k8Xk2ibcOp4E50fawnqxA0vcIBqpP2KZmWu/Dzi7CzBkNzyaF2+OyNwdIWoGbxFJCehOx/DWngIb
sRNbuR/VL9OdWdgx7oDoWK9850GIxj0dnyzLvsCU5pDRrdORn4JtNPI/m7CpuaLITMZ5ong7/cQp
1sXUS067TKISqwvrIyoi/TXrgnAN4uqxg7YApt4mqoW7JCGZwnRz+cqnNRzVKCCYhFHLkh4CBOwT
tFHFxrVy90m3C/ZFH/AISKNqIlO+6YCEs1ok0mYQLHwQ7UfFu6Gzk5jApDPtRxOlKActa1wgLaFP
w5tGgtK6aWvmcjZKp0eQun26bzImCmtKfMB/fTlV6A5rc0G7csRAHy0ge11KfU4wgIicAGStgDZz
Jxi0KdIMhoyAEQVoqha2AUqw4MoQV/QgqowhRuL4IwxYJg4dEo28vCPn0fot3BTE6kjBCHLGCd9q
Hvi7rir8+/+g7jyW60a2bftFOAGXSKALbMNNLxqRVAchUhS8T9ivfwOq+yLITR0yqnEbt1MdqYQN
l1i51pxjekq5h0EyMOXiZ7aBAToiY4XOYtcdGk+OIkDvZZG40y4EUdtWGF+KTHmvZRFZPwrWmoHx
k+ZoO0A3LAqCEhzMsDbbjOexPBgIaq3sPJ2Awu4ceEPlrqigUflesiDdomvLSaih1MGfaUaBdVWb
qUIbwDYQ6VAk3xgIk0HUhCT6bkcl1r/OdCoJPAo6te+NvsdRoRXMLYi/Zj/jVe1V50B9DQhxI8V1
QXWEG1CUV3I0vMeiVhhKl2QhgThCdnmoiNixd2nUOWjAC0N7LWUYYRhMor44J4isizcdx1vAjefp
uOH9i51bl/QLhtCUiRNcnAJ3se6QORgidSbkhYk7rvR06MR54hAnRX5SA1G9TZvrnE4WKQdWpEJ8
607mBJmZoXcjW9f7ZYR58ljwEtxPiKRXpVOHt6SWUDgCUBMFnlQ5AVbvuNyuUVnP7oKAGT886iXM
sZP+o4w96tZ6jX1jBbDvW9MIiW/Swup6gGZOX7qq+D1ZmqTPma3zI8wh9G6MKoNK0hHrepc3hpSb
sc3l3u7QMFILjTjPYxTalCBkmCO0MJfWOZGibAmTTiE4BiDX6NqrRlvOI2rkAptuv7oMWFaZBmvE
i8OD6y2mlRaArUJDQId1JO6xgVJ03Fdj48AdndZlCk3MCoizNZ0BU8/n2Pe8GaMuH2MPnxOUzce+
cGfCmKhCtrxR2bBVYPi4yGNNljo1FZwoSsR03qU5ZKSgLKyaCTSYKbTyGDD2lsH825+kMckgonRB
2q8P+FGkFk+PHVuR0v/f6ir9X+tc0xL+pLe0b19fX17fNqPWv/9PV8n0/uPYwgBdbZo6rWFI6f/T
VTK8/1gSrLpuQt6R/BV6K//TVbKh9q4NJ88zLR3r7tqW+f9dJfs/Loge/sgR7gpy/3esnvfuQmka
NLRodrmrUxH26towf9uzHkGXlppDLySs5oosMme58vQmPiG9SG15/nuUwePwrY4sba/6PjlJhkqc
vLlYf+kyrT2kt3SN9TdIx8D4RRONJ3PtQb3pm9MAGa2CtSSY8dyeVAuMHGloLXIJ2918figu9odD
rX08emkMClzvqIs2Eacj0OrRNekJYXVIIWM63qAF+udN+K+NM/vDdQVzrENTsrlZDmkXPA9vzylT
ISp7svaCamL8RIt3OnFtt0n2uRqcy5FJPE64sEn5BJS0TgJ9Lhzt0Mh+fiGVNL1oqRTv+BYg40bz
XzcB1RqGAqLejJNxKFGyNaNiQxtVMH8AArBW+o4kXI6OSMMWex6xRBBW59SkAJliW9UEjm6n3LC6
bdQosKClQ5gsNjaEAinK5yB2wZqtMCL0ABhqwoHullOftSWhebtWQ6wTEHkl423LLN2mHaB18Rft
xg93B1YUkQJCGvxXN+Xxg2CZeYhWjC5LNL04jN534aBl/4zX/uutMY4fN95D3kYcvVBlBDCX9Ve8
edxgKJEypwGWl1FnnGiRPZ6R02azxzHcew+d+tbQkN4TTFWlJ15kGFeji9M/aQFnUNUT72vBnlQu
HhFmjoiEP39E30+PpGmaeIcZVNF3ZYhE3+b9z2thnOR5zc/DBeFuaj7xMN41fdg1TQsdIk+1u88P
+IFuwxFth0d1vSC2EOLIYcy3HYkgCWCYAofk3igyl6JSX4qTqMqbFxJhCGrEa1k8SEr9yrfcoX92
Pd2hFEkTYm0pnuJTU3n4pSgECeVDyKhRsub1/NOFbBjvSRybQTCs4Htfr2uysj4/hb9cM9vBHE+b
3DZdedwc7xeoddlC3FGsF/dLi2I3saNk0yv7oja9X58f7OPzgzkVOwQKWLzZvOXvb5CWtGW+WBL8
QgYiJLQXe89eYr4iMdc6//xQjAjer1fcGs9Zx5Wg2E16Y+b7Y8XgejW+9BCxhoSA3yKvIesPvOBb
kRnaDDALLQauXAOy8CxsIN6iBcYfzcCBirI2BFvJSG92k0OQ4MEgdu2+8yZ5Tfud3bDIGsv0dTXg
VyEq2YK47M35ZVToCPuVSDwKV6xB9KSTYbiuBHRQHztBnKNVMcGvzTTtUU8XA+m6VVSCbbBJfbzi
D51vI4ao50ngZWBjpNUMKlYnZRHRTfHVOuMKoiTWLzFkzzFJc4hv9p9fO/Nv105K2qGOpUvrw33K
XLL9FodwGpuI3yYwaCaj2DWnGN8AGoL7kgjcxwhOuOEvnXL2y2DU8bYxJXAXb05/TaTvkJVN7+m5
rbzwsStK59ppUudaOgM6diaNmQmWWHnfW3YgbMAbN/uHx/DfF6ujsc+6GvClN+VaDPDFOp6/oNtk
dEwCJZrgKsWPNpPHZFHmgtqEqrtmnea+cEx3rwTdIVoSE6ISjRw/hwxENrsEuTfR4JDW7vb3OI+t
zajx2dkUKqNH8/kVXx/8t9/xP79V8nP5mvMd19cX583CGrot68y6sKYZGiUjDXO8djLdfn6U9cv5
/ijsUlEBSaZhfFfX0IK3R8HG70RhQwfEqEMZlLqczkFZx6BjasgcMhsLn32jxR+5Tnv9+bGN4886
94Pii3qNdYZXUhzVD107Dxgia3LVinh+bhwALiKu50ta+hFK3D4vSWjCMTGP+dRgRdEmhOu66L/4
HR/XO36BK9YVWzq2t0LR3l4D2YRCQy+o0fJd+h0KvOZcVAyX7bkkJEUvDeeLL/PfDuiwxEKahYFL
Vfr+gNNCRIeFDDZA3Ks25Vzhz3OaFhJ5Z8DTx5Dw+YX++CiZOifmMdhzDI84q/fHQwOXxj1+1mDM
mwEexFAGHeXcv35gOQploEAz4jkUHO+PkrMRa0mC4LPRevZJN+ottkhDflHe/vVcHGkwlKEwMP5k
H715LUYi0tFlcS6eR46O0LJmo+kc6t9fMUB1gvcOpLflHp1LQQ7CMNC3DxB+LNA3CBYVKsq/ePn+
di5ob2COUq8THXJ0XwQ+Od0dWY5k3dMBEMrK8YH0083nJ/PxHUdSx37EtMyVf/JnaX9zyXRzSoRT
cGPGbBx3lTVZu5q/us/SzDnwWs/fvdTGMJ2V1hcn+OcM3i8vFpsQRO0uVRgqoqPyq57gj7chi9jc
8I/raqnu2O/3uzyey22Fyo9YBcYTi+pBSdkvoL/vKILoPYRJ9cVLt66XRz9lVQ+wfLNtlPAP3z+e
YoJIEWOnWy92/RNGhcTOZdcnnj1PZ59f8D+P+vtjrehXnh/TADhEIfj+WKsRbtJtYohQcnvfedu9
DnMxE2bGfKgSaJzDkdklBECdijZLaGHm2NgLq4LcaYDq/F4r6PNXsLr1m8nuaWeglRDarujjLN/0
bY83GK6/oilrdeSS2+haWl8zMtw+HRHCK79GJ8OjtyuuY556zp5saevEdocx+uK1/3hdmdUQkGqv
LEfEYutD/ubpQoodj/OKl48GymoSWYyAEPv+BDlB8cVb+XHdpHxAH2Kiz5csm0frJruFnO457ScN
xenrSLbHuaaibKNM7zcNU7X//DZ+PDNUK7a5ZspJj2fn6IkhVqDAhMPhZlLL/FSrgZsD1iabtTN0
+cVlND4WWJwU+3W+wSaO7j8fyzfXsSDRwybPNAR9Q/xWDbvqlDE+yQ51Hu5CpvC7MbckvCrXvOk7
rz3oVobvBFTt4fPT/rhcOCto2PAMKgLTOd43WoObDDZzGF8Oc/1gMq7ZJ0B/6O63+DH83gqXQ57r
YmskhfiiRP94ydd13WbJYNP6cc+azbZRFD2XnMG4HaQL+/ougcQYa9NXF/x48bUtw7UNth22iVqR
vK73z20fFjEJBnB3ipSojtLWNqE0oy8eoT+f8rcrARsNBi0s7mxCGV/82T6/uauAviuzqKDk1ksB
4E2TXrifQwIi/GGeJtiWADxRAedEax7wisN46eGozJtpmAy006mLgM9WMY3OiduNu7gtm/NGkf9B
CNA0yG8sBoKxlMiFThwTqN4h90qoAC2ejuuoJ9d2h6uDbJPPH5LjG8V5scVFmWnRUuOVPH4VpVMb
SGaAEMglu4zoEu/mKdbOB8J4vriGH2+UhdAVADYv/4q1PSpRU9sG4bZoCK1x/p5Mmrb6mo38ixP6
sMHhYbfBfKM4F/a6Rzh622f4V06PzD8Q5dA8TcxFUp+2k5ay3RPj1ZDChAp0b+hvVVcC8SsHjaUg
zuPusehUP/qVRf6EbzponvxiqGjYa3HClBUNNPNQjWnbiKcyxHcykghKV7mMaGv3Sxp+VV9+KKw5
FxoPNA10FhLkmUcVLeAQgpvSFK5Fnt4ZUKZ+duSoUtAm8tTuGHlXE6SXqS6SuzAemnPHrK2rzx+Q
j3eNF4zPLDo3di9sHI9eryKXQx5adTCGQw4WLAQxkCAl+ddHoQzkDLlt64GOXuJoUGk6ViUjv4Y9
C9gRcRjCQd9+cZS/nAyloEvrWKeE9sTR0x6rimAgJpwBoSVhCyyYgaAPhKC9tQd7eoJSM1y1yFVu
aplMlyWm9Pt6wiCxb2uPwTuFmZvQAaMQ8ln7x5NucOt6PzAA+d0MS3sBLQDgVpYvuEradCh+hC0z
UOS+JiN9T2N8FTBfkff0r4GVY/mvL3WA454/tE14kcSGeqjyMmI8Es55F0TdNF0s2GgYbE2zA/t3
HPKntEsmdRAT4ydSI5vhuait5QU6QgK5t7ed2G8HUhvyCDmYEREa/MUb9uELZ1tIyNGDUiTwX2PV
jL+tFLJlYOODHA9kZTc+gEnxfveQr8C/he5dnyDzaElKm7BZeaBtCxooKJclBvZ+6euvfsx6y94v
zGsNgfuaTy43VT/6MbFB1Epaigm8700W+gE2ETIXqMXnr450vMvla8bnjI8A7wHbTHlUDNazHNaU
Nzp7XiX68wVUW4GhQ9CZ7doYy+hI2gMsWTwZ87Y2ewTfTl9I81rvI/Pu8yfZ+HDarKNoLtkNOJy0
c1xlTF0chrPEoW2OYTkGoWBiwfNCxKrvREn/u5OiA/psibyGspeYZ4wvDDpeNl0RPkF68p35h23x
fdb6L779H58Pfpu1tuiog0xJIsP75wPfzWiQmFIF0WSTOW3MSbidUhf8B3rH/EDyM7EwVQZxYJVl
IdFyB1f1W9sgabsePZSfn1+sfyq89w8J/grWlfWxFSafh/e/CDGlscaWo0Y0U8RpZrgImoce8rTd
hJs62bKDcL9ZZYhT3uZj8ZSqklicLJPaE64z/V71lflgkx1yWyDQ205emd/nPTEkWLn78QGYyXRH
nyq8C4VdZBurnY0LE1wR1miuD1JW29Lu7LDTouuKdDxMq2QogPO2rdQ9FchPL0wa/z+yxNB+F4T+
AuoxRY9JwA3D72quJhafupSHDkv4C9Wzi6KTFcsiNmmxXdSulWWhvIslPkLqJaYeXpE+U9K4pyHD
EeSVuCaoBOmCvSZmM94uqbIJVtWjxfTHRoCTslhVHkdvjJZdia/8RyNYbehLG/Ho93pOt9t0Wjns
jGYWL430chYw14WLm9JOdHalmDGwo2Ig7EhV7oQEVhRqBAGm58nBLQghFPGIa084cfkdRiHswjZy
9OHUY3KPUsocwWSlgwrrvTngAT+BQUUgC1iD1gtIIyDRKRTSW5PgZm2fpGl9A0+hvSerrUETxXyu
BRA1U1BUEAovsylR3y0+ImB03C57rc1R/XDjOT2vwi4eSevp3XjjFEv5gjCFzIeCmKGDHSH1Z6Gq
0AYzsG/PPKtE7gHRR3ttlIYTqk3K5buWajzC+Fs189AJk+kHEPqBcXqXu8lOkbOk+ZQLQHLEMn2b
x9D7hodkHLfuzMpPh7jvfyqD58evjHSJyCZq85+FKOsZMfCyXJSYyJY9PC91SUOpfIxHJ31oiJnv
EYG0RhvUPTO7nc2uZwWkaQiHS4u28lmFWI/Qcgurc9UW3pq2bjrwp71wwO/XF8WlVzQIoZfSonrQ
c+Skl31vFfMmz3JUjtocpuVGSDWRleQ2jUL/QRaTD43fM7bgEWN9U1keX5ai6+UrUXMa3fDKhLFc
kSAGTsvpHVI6UeqQZgsQgBEdbje5J9bJcfxp1sjyEU2bqWBmOoBVLUVZpBDjGL7UlW3jwM6sYWfm
hnkoJq9dL165bCtlKEw0kEYlZr1kzDZ22XVnxH3ZzU4rEB3tpiJUd3WiDUxsijR+rNpayWBcluFH
ERIZGDhyauJd78jwYgzZMZ2HcC7vB1PF7fd+0GctEFY94g7O7B49AsmjkW/Fbtlvc1mngKAF++8g
znDwBARle+0ZvW6U1An0WuDdiPCANpo1BsyY7Ts12vwKvEeeZXVnEgNcjgOGm7LtIEZR6vNzCizY
g4FxX02yO49czD/8OwXch0TIpxxxxONUu9j41xoM/rZIFS+2oUThy8XL7np9duyzbEYo59fKLc+H
sfbifY5SNw2SlLUXVbU9M7TodLPbGFM/PVUClRcaomG+TiZbr31dtr19Wte5qZ+a5HirMz2KBDPX
tLd21eSudIEhK28SE8YgbAhtcja8wZ51hvQDHTNbYDL2QkxGQCg65e2Vlg1AwKe8HnedM+WA9RqL
zBnGCNXFDIgPhOmYekR6dSinNgm4g723Ii93cVqDvnPdGdsVRJBoW7pht9OcRp46BIWem4S18Nxo
Yf3M3or4gBBdAZqaAcsFEx/K5MwtzJcoRk0XWLWmuUSLUpkAwp3QfuWOi6V7mKyAZSL1thbIwolJ
Z5mGO/gcuN3RhKLWVO5Q1CdQbpJ7pUwCN0VZMOKRoZWRJ9tpyHQtzFuEW3kT+Y5zgUTJn2MUDRtb
ZWWzs73WWRf+xmK2XPfdr8TTo4ooKsTFflcQp3cyNRmZm1i1yhtgnvMreXVJvpNKWY+2mkETkL/D
x2PsEo/4hslE/IJcCNwGYuBhUxQzAjN2jSUMNdh4pLp3MFWvS7eNn3vIn+O5WB0EJ8oF5hUINTLj
STy2rj72tD7E3qyTZKvz2fXjnlj3pXLG28nU2MgiPSYHdHKYUBnzilZ390PaN7eLnhKO0BgXdKKE
j8rwTLbghppCv4QsutVk9Iy6+RkSMtRPJkZpOG0KXnfIaSucXEPS3t/hGLmeVHmHHpDc1QVafHmV
NPUTiSAHdo1E4GSvepLuTECzAqSvy5i5Es5lCGm8V+D1XAAtBc8y2vweCaa3l8ix0qZ4wGsT2HV3
NkMauK3S5BJkxZlw8udUorFtq4vFeKr6OyIFt671Yijkrga4R/6Fbk52uYJSWFhQ8Ce5k4mbbRIb
qErfOW2wWK3wY8VpQMsLrR9RzJerrOlc16F+1RP7W2AujvubEMkm6HfhTSfMGs7opPJ3LcTMwLIx
nnd6cR2FctroTbNPZHfXD8VOj3gxepip4Ziz7AKw8KT8Zk/5Qa04RgiTt6ptH6g3yFIgTgQ7yfhD
L2V7os9yX83LDycW26bzLiJTnHH/byyzuBdadYK8EZyFMm/cOvqWwqwS2T3BRJaAHNUbRHIUfOnO
eMrQ6o+/syY6lVTvILLR3EbqHhLjhR2bNTDHcdlbS3zoUC4znRxvi87Yj4Nm+LUtD61u3Ydd+tNo
y6BRhArmQ70vR3MXMuTx2czspGE9Tpp5DZCbdDumM8CGbk3i2D0PISQ8CfrX2kZymo6vQdCEt3GL
OAxhnWtttCHCV0nAR6PlET/jGlzR42CMD1rzSDxlEGnpS6ryX13IgGvqygsznRChZVtvtXF6xVWY
Tz25vMYhjQzrh5tw4ydAGJY2Tqf46TdROJMryRYN8edo6r8qHqAtxL5fifVjZEY/YowcI/GQ8z75
PaFa6CBPol40NyPRO9hYKeOIbjTHre5Wv2wjO5mn4ZKWwF404JQs9OMbEAlP4B6rzarIzJP2pBI8
FWmEjnbpn3nxryp3zg9YBKptL1nimmq66Vt08KGlXmDDDD1Gj5RZqlG0FEk43hCglhejqvXzVg/l
jg+z+xDz6BAQPYoLZBQn7tyd6GDATty6Pc8GhszSPW+EXQFXJQ0vx0TvpMCEQgdyVZVMJzBjQQV2
2S+2vThlivY1NYu70TWeZAvnqut+DoOj1X5X11I/4BFntyUUEcdBWVUhuRti+u6UlvbDRB3yqzDR
OpKdI2ccOdQgkV90KeqAHHPYN8+tCbQUbBWpISmwvI3q5uZm8uLGO3QqNqtA1+dZ4isyjS5w2grq
eIyaD6aEqZbHlOCIMJjjGV/EENboBtt4yC5R8zo4VRuaZzmJAwZSxaji50nbefXG0CGpIK3IRPHa
St8rcNkMLGqNQAKoflehJxI7KHgrYiJapCZhNq0SJI/V4BkjiPms61Vjgx/rFgTbxTDTqK9SEmIq
eEkToLSYkMnRtBrY7RRZUP3AT2/1pVWospdyZI108f1Bn7UMIGp2+Q1H0nRjO+OQ7rIopvGvAJeO
JCyD80EWshBS0bSu+yvu0/iHsgcUjJNVNd/kwMu1adC7JgGAl5HlS2kiGGtSyZCDdvapKqem4+nB
dbSpZwxAQRYrHMqJXEKwKEROg43Jc1ogdotUP4CWnd0AygOpIeOYpDCv28IjHQ2/zCythiOGDwib
UC+SwLAnyhAxGe1L3dm4tcrCdW480ZSFj9IBn0HL5wT20FwRSiYHwDO7GPMbZCPHNX7PIVAQXrV2
EISD5wMED82T/cYaiZrmMzJS3Y6QdAj0pek1nDVyQQ42G4N1Y+WoPS4bFljCzKjR5JaxVHTmpaTN
bSx9BD07aL34naIIZkLT9NGDPbg4x4TM42fD0wx4sZlqv0PfGs6ruUNcju4J1Tu0ZqJQ9aXTld+Z
eG6kiz3Pd1KltX6G7SgOqjRaqmAU42pkk0DC8FvU3fXCELPZJkjo7/MUQdQG3UX4HeZ0+SzQkpu+
JkrjpxnGEOm1Xq+vbNriF9lsGcWhGJaCsgyXgCDQbh3sxWXvpTuKTVjNVVN4mAf6yOt5Qht0CTRw
9XN6Ico9oeUBOj5ysKxlI8x06LjVg8zq4RLUACc/a4qrzBySQAJVjqPrd+TS5Qg9tFUkh7/iu6gI
HQ/6LDR/sHibHuLxhS+72w+Ub7boPQ8JvIv7vQnr6JASzv0YTaU1bLQ0kUOAOhsp3WRa/bNuR9U1
4acWL7ZNEg2oseI7YeYVDIx8ne6itQH8loe8jWBQ8Kun0O7Rl4B6K4O8rMeVV4vvHJlBcZYoJyFn
kEaWsRFpmHzToq73NnTEmNsmDmDP0Bm9xV/S2bFOBMary9YqwFuMbTk+s89I0LNYi1K7esjAMMsm
bnyr0OLnmv/h0cksiSC/cc1m0zBqpxVfVC41BCnIvuRqq2uE2OVP3DQM+4ZeM39WTlhdIEPqjQAO
K/00jcL7BTBS/y0B0sHOQBaGuy86qObsl7DCBpSdxP6AUI+5oiNbMRBBPVT3lhRUawcQHuyrh7Sm
29bLIDBp1MgXry27JqlMjkv/QnNGhyVaWN6tg3Xpmn92eMqNiq18hhzpNvYoc8k87YnAcLtG/Taa
MrxpqrR7Uq1jRFuAbqxNKU0DNkG1jZ+TTpE3XIC0jk9aqJ2Yb/Q5qrdtZVPROmG25tbgzcHMN3cz
gWnkp8KXNheVbl3PSB6MKM4fQg/5q2/LiT+b66xdc1eKq1bL85G3nwBIX6ujGkQNrQJiZIulBQ2l
cHkmrYZzcJhdOISDYssOEHjifcE6Gx7ciE0NW4m6RBfVLPqvUeoJMDmhtw8VIDlFzy2XeuCANz1d
spCAqEkblbuRKQ8AnJ9pMgDAwVgupDhL8a0GQwuKFIlWqZ3p7FKZbwjAu3qf9Ly4Rv+STEOJOh1Z
CxTXksqx0zXy4/Je6yMeeVT9QWtV+HLLNp1e3HJm7XfLMaSyhS77nYpW67aGHVJlRYsAzebFIr6e
Z4hjke4AoOvqmA9YVIyEg5Uzz0STKj7c5EVE+UZps1S7GO80MXPG5B145rLJB3JWC78dsxm8tBCx
sReVq58aCjkUhDNpEJ3sxG63GRcvuo7BSnWBmeI68QeVzZ6PZJ+9SOdVBLEvtqbOkD1Y9jYv2Ixs
6niQF7qdakQDG418akqnDH1UyPrPmfXM3A11qz/1Tru8mvNQP4dRaHeHZWrkhRqdmDh03LHf5jjx
zD0hC+pWo5IgUaNLeMTC1qnB1dsyavZsotcOl6Wnr0beGzwMcZPMm7Gj+wQ1SPTPOQsXjNCcVGzy
RRvosV3Udzr1RK+IER1aLIpAtrs1J2MBddMXNWnQmgPhrVrJ77QDbP105tPV8ipHS7eH/Llsss6O
rhQ97wpzRkhxE5O5qm1hJ+SC54rv16bqo+ha4Px0L5yOnqiPZ8tKQHAvWGswZC6VH7dG/lioXvzC
FN/xEGu9Sc1s1XzBNdrYk4l/ZG8vTvUjzbzC2sppKHA8akDCesDiL/QfnQtMu+qy6hyeqYya2KHR
2I4/3TFrLgYCoamHdPePHsDWin8preETw8gIaAtioXUGfTRoM9PFqMI0yQKvK9OzqRinCzbHX2gj
PoxSOIgFjxJqmgFkQqx//mYgiuWdKXLJ7pStZ7Jtcy5UVlTxFzPsD7JkmzcALI1g0IAnwD2W1mAZ
ieEnQgTD1FVfzAaw0THs7IdyohNlxrlxVqeedWWVtLXptZcEUxV3Zg/uf6Y6Buznic3cdWz1bIqq
z/vKH2anf36bA77HY8NkHHeVp7JyiawhtmRe21dm2cY7AHg3YJymLwZXxvEsf70MkH2wS7j4JgDG
vL/aKCRSEycWCSnTqHLQEq387VVgaoiOSBGPDNVGrAVelTogXaXlBarPoqcFBIcfoZgW/iCVft5F
1rzt8Uueukqn35XSdKhaM7z//ML8kQO967fzc9nWoiQHI7EOYd//3IlZeG7kAwBQUO4nSdowJYX0
vJvazjz8iV+Icy3ZpCw4pw4/fksx0WN3DB+8IvI2GeXLDS2qiI2NpQMHjkywj4UN3bsGHphPUA8/
/8V/eZpRlfP0OGgYmROst/rN00xVWGoG1qXA1rzmtStz7zmusZn/66OYDkAUprpwSz7o93SrLeo0
6fJAqTA5p7GrNlgUht3nR/k4AWeMT7ttNa4wFXP09WF6czJsPLwK/k4JrICooto1PYDZc/tLFCYo
ZjP2LsoJN+vSxiyqdeUAEFh774VZ2BmIjUnbOdMQbTKSSvYz1i43WEJtOaPpF5/muez23eSKW9uZ
x21E8br5/Od/fKv49QLjDVId3D/HjzoxOJ1bQvTk203twP3SaFeiDuxE928F8utbxeaPPFwd0ZNu
r0O2NxeqJpZ5VCMuj3qp5K5K1gBVr+J9Np2XqseU+PmZ/WUwZpMwiY7kj1qUBN/3x+t1jc28MVWB
I8LhMuXjvK1su9miK2gPSHNAa/aLfjNKsyYVUoJDlUO7Z0ZdXH/+S44FWJw48ggcJdIFxsP5v/8h
OsEHk6RXHQijV69aCpRwwYe6c+ix0XYvnS+kHx/vqY2WlEElzR6Gp8fq5CnURdySrBN4fVteAYwp
HwtnkOcjjPIvvkt/OxRfi3VpXm/tscrE1WL6CgQ4BbSxK9tHxKECgjOZLJQkXn/xqn1cNtjQchl1
xyWPh5N7fx3ZJU2WxYcJGwxmKbcFKBIXfAY+v1t/W05xtvGE8gnwkM0dzbirbEzJJktQzkwqFEHp
ifDBRWYWksteLhip4MKQOWA7U3dtLH0CZUwgDMGGryEzlNmkUQPWQ3NpLvTKicwrQCHPrnM3dGkH
8Ae4TL+ix6Lvy6A74xer3l/uCLYvE7kA9x4p5dFF0uokoXlB8oAhF8DT06RdJqVRgm3vne+fX6mP
zzX/vIvejYoBb4B5VJQ0Q9iCwiFBsx6z4SRus+WgGUV9aCzmkZlVp1+sVX873p9qi2Wd75xzdGPS
sArrnj1g0IckemDEJluFaehW9wr3KoHgmH1RcqyD6vcfVsFng+k6RRfCIPtoBRmUMUqj4zuVo81m
F2CGt6npNheyNSQ084y2Wh+p29kg48cvyiz/arb/UQjnINRB1yfWeoTo8aPiklzEHhAIuAlHlcWv
ODW8s7QqPVrDjSbA/8zZqCGDnVoTBHym/2phB3XnRQ0iyyc2hpRgEQHJ3hZa7T44RlpChA/bjqZn
IRmJuHqFF7kuZoOuemozIgjbPH6RkH4FEsISuFEFis85MO7UXWgCTfZkUUxAGE+yebrIkpA2NdN6
mxZrAhkzkHD1OIaX6nLTZ7WWoAWf1EWs4NBth2yUt1AzEXChgnPwzsNS0c+ofdcNKool4StTp0eI
2CH63vee+XsZQxrqxFw8dEkDQyDs0+53Vy7dc8FB+hNkIdO0KQGxNEHRFs4rzk1ooJ7lTs3GZhPs
PQytqlBFmkrIwNMrYW7AqwMmEs6YPCmzbJ7ofqjriE2hvuErr77HvaIpO1dpjVSYlp+5qzrEYeeL
Be2AmY2Nb4mCy4g3YSnIEs5zO38EKIkMtWoFwSwENTbZyUh3WcOuF/cauOJBHbra9X7Zsq1uIoJp
jG1NnO7TlKL39zW1lMZOn0caoqbsyC8A7Z7QMGc36c8uo2+oAHXzoBv2eG9CAtAYBKfMHJvBMXDy
I2WAN4BSBhzipLlEQZJ4xO0oE+PSzks0IXO5TNEGyXieBkMfl7cZ/TD6fjQpzzm79HdSD/QBFSk9
gAmJ5PxNTFxzQFjf0iuNpvgujazF8DPYC2fQomFl1S3j1Da0Gbgor7FheJUyfzbANwSJEsPd58vN
x+XfMVeanaGblLp0Lt4v/81kJl6RxBh6xNRtGe2bW2fEO/b5Uf4s7+9fempFyjhEUhwI1N77w0Te
UKDmYKYL8KrddMB8fs5cnxaolweeEZ7HVi15vSUKZArKJmk3A8JfFJbkoNEmBEPpdtOFotQKgHTD
KDG6SD/HAoc0ArjRBn6jOmWjXhP9XTUErtMu+fwU/rJOsotjyaLwcQ0+me/PoA4BSq5sWhDOpbi0
xjTalGbTnkYWqPvI4tH5/Hgf/AqYcvBbccQVQWgK4+hDMEaVHrs2pRzM35vlRDzmu2Ifniy/89NR
MbL94hb95QvN8XgAcOe4rDvu0YegggTfm31ZB5sfh5vXm8Nh72+Dk9HffBv9Lwqcjw/d+0MdfU6Z
nhV6O3CoqXuAbe3TCfzqbP5yu96dzdHVmyNWUX09m7Pd3Y5T2e/3v2/Pvn1xIn95rtczQduKmd/l
q3akyqpGPUJwy2GabXc/nTfBfD2ciLN8NwXISYJuM+1RmxwY9Eeb5VrbeU+fPyUfCxOOjb+cvRg/
4YNnjtZMi7kbmAgUn8ifwsE98C7Vu1Yt7hfn+vGm/XMIiweE3dmx8R0YlaW1jfp/nJ3ZcttKskW/
CBGYgXolAUrUbFmSj/2CsC0b8zzX1/eC74sJMoTwPR3tfjgdBlGoIStz59ox/TN6+KVFjE3QL/61
0YFgVOW/XOftpd1w3Wqog+0xXGClxIlx9oLnkPU8mwn1zDTaklmfS5N5FmhP5jsNHGQUVpdMaY+T
CcJrYY3Z/c2EWmbfDJQzaiQoGaUnNfyW5cqIS5EGhgVgWY/NEsilf/+EtMabrDzib/NP3uSvGxzl
O2oGfEgS7hg3UGwcj2ZSvIkmUjeuMJe+IOUAZglJNYt70+kWRtNYUtoxJ2mixHhm1pE8VpM0tjau
5ea12us15iR5CEFS6Uxbi9DH1QfMh/echUN/5cgQ7/Y5Eh1aHkPpfWyxtJeyS0ON232Oq1mlup/z
vIo+R6Gp31HvkaQXLKdFqZQtwhSLulq3q3BoOYQlWK+NH3xhWDQk21wkLZUk9BobgIvfjAXPvKQB
W/LKS3+nU1b1xuBfGhWUqY5GOw1fe93K0qui1WbKSpTph/wusAvnU2QMrQ9lInltmJ8GUoep3Zhc
l97NpmeBM4s8CmHv6Sd3a0cRmUGK04p66yhqp/JmJ8g33u3SSlqSNYJOUjKq9vrsiDX8lahjpvuk
MAHAU1hPJmxFYfDtKLK1gnREtdASjTCnq6zE4BLPxGy4FdWsthtb/4UtUaeJGK2SEES36wuNEqet
9kfLzGU58VydJDISVZwO9Cby/nnpkhyklZC4kqTmn2TJX0sXnlo0gcSL93rrOIeiQXGIMuqWat+/
K7fpOgFTYZHloTvT0lYBFC26Az6IDnuVIbmsywFhFm3SFU7DMbH8YIZH7EyaT2kj7SM6c+qMSiEe
Pn7fP5fP1dJeEn9cgtmryIesfkVlTyhuXO4fU5faGP4hqb23ytlEPh60lae40W+QuYYfhuniLzbG
n1ha5vsEondRnWj8UQuvLXNaf8vMPDaS3k8N6Ul9BfNt8U8usTShNYnScpJlsT+oi74vr/GdmaGq
f/w6F5ak4dJB4VI342xbMNN/584CraYnWJuZH6Uxv1HncD9Tsxx2BulvX1NH8QoAIdoYwwvTk65k
zUWNzQF31gGblR2S45FDB/AGuo1eS+7avkZI50bqxk2XS/X5VkwRhdKDC3uEU3UVtFJ6TiOYiMpu
qtHX7CxtUMYdlEsGOsmQm6lA4LJda6qI2xB9py9xKoWvhkb9qYhagUAAt0/RK3dNX8QE7zHO9li1
yeQFIxhUiTi+oersF1WvXydjht01AgkT75PSsG5CTTjf9bTUvmMDZPwo6dIBqdXN+sOAyl3hxmjZ
tBoHVBxpJmtzuB7g0VGqTVOOR0MOF88Eu2vv6CdWnrpIG5O91ovsgX5W+z8lLZzbEsdDlNOBOuGU
KNHrD+DwHpCHh51nDroCFL+rq1+93WNGOeV6icB6dnDZDUwFOxR85ewXuNUaoHoMSQ3k4gu73qnm
Z8Vxi+Cgs531npPXyk03VpQkqRgkN0JEM7d1Cr7PmQoafkfHvhGg4BmbAXqzVKzHMgUi4odmp6c7
rF4QmtC5c0N1DhkmbM76PiKnVHsocarAw0+3ZTW54yho/Ff51UviBT9SQi7nkAf4GPkiRzkFwt9B
umdDtyfxqYcw9lRU3wFIECd+xDXSCuEOtgpGk+04P/TYGxqHWRkQp2cpbiywjsPkrQnycPYoSjff
7TKHmtGwdSc+xu8R8Mes4G8VxSR1j7b05g7BFA58mWyAg+ZBgZt0D1oyPiiZyc2W2VXR6GtWA1Tg
qZPdlWxChIWI22XpaVQLbkaRB7NXVe7wCn8FsZVCnaz2ximpjpkVOPldPg0gqnLqwruUzOo7OQIp
cbcBLg6L347uhz62Sx81f3+fYZajX7VIs5DATSqiaCSp7q+ITAvflle7cyoVwreZ9Ri6FVPaQiZs
hwHR5FRjtTWNSomUwawm05/V1H0nU4T3SIOZlb63MmQ4Vo9Ju4eWfLJ8Vxnl12oK+2nfqRjKejFl
IcQDBSHjLsLDD9/ECb0mIgOXLMZoifBRxcSeSWwC2KMxspkR2+hUMf0S59af7Chk2OoyLZQdfuwM
dYmlUXcFhxjqnJZCkD1I2ilrv6/aur4OaClzUWK3bYKlpcDTD49UPET7ohzsa0lXFumaVsOqaICx
CmtOMXKKa3j83MpBMTuvVtMZrxQtGG4sver6vZLameP3f2pDRZBVODgZIqKRuS5MkkxNJqx9jQOS
vMLbEEzegGSjenD7As2kQFedXKc53o+LOtnRvbQBBHuU1YC8N2T5Yj/bgDwOnTI0rzmlTGeHK8h4
V6Kp/4JDU/U9oq2m8VMOSYRYuahVD0EovndKaPfGo+hTWFrxpIc0T8The9ypxctYpoThTqtZ5Z0J
PHeRDEIx3CU2aR7fHcweEXcTBD/Mee7eWifVsaEAof2rJu6g221o09Ev0KbejRrg9q+DS+l1p6mU
9ugoCMRXhIwBip4hecIG3HhVjEl/jvKRG7c6ptaiJi0wknQzidDC6rQbHLQbw09VO3yfaaZ/RRdR
vn18OF2I3AjVaY+iX5e8ub26nFh02lq55GaHSh+oNOHTQw5X9P3jpxjnj+HvpqOIdCC3IdrPTs9A
2w3pKO94DLgfX3qdV+2ze+MICsQzvOJQ34sH7Up5Tq+n6+gAGOggrjBQ9DW/PIDy94Cs3c/Xro+G
YeOcvFA2P/1lyy//K7hqKqfH4J1fBvxyl3m/QKL5v9Cy7D7je+7R0LMRDVwobZ0+cHVYlhQcRgDb
8T7f/XjeHb/u/U+fPh7t87P/9AmrgCOeQzSDE09Y7BhxXw0BW9XJ4eOHXPqilHIMewH/cR6sXkPr
jI5aEad1RQnSd+qBDcUQWx1yF16FuxJxNhkqQbVz9SpJi0wuggm0T5WsOVqdBZQ/mfKntipL7+MX
Oi8YQDNUl4q2akFBWF9bU6tAVw/PBeFsibQobMhrV4Nd/hgDad/kw0QzCXCE9qVWmnC8trAi2Joa
+lkcRQ8gPZpcb0ANY9NxOhfRGVIna8dsPwxNoj7TjZhX+7bXtBK9mRXQ8qOE0dOI0OSrEhn2jTLQ
gn8lzLD2K3q1uFqGMt5aIBc+NNVBnEsQCpG8WCOLysjtmwmkHHqq1nyd0Zggs2IMb+2yqIkDctP8
Cd+3MlCEDYRpdqhlIJ6xhm72vWrk3wGSz/+ZMGbn/TzjKPzxZ7tQZoF9uSQUAeQsWYfVDkZ/8uxo
cLqhuVhJgZe7iTazbTW6x4oZnTQK2thCve0GDpTjue3erSlwMx9XT8DJLWzp73Xuxk/D0ALORxkz
Y5FJ/EGfuCYl7mapkdMya9G05tS1Ul8pgP2PtotX5S6qalpK6r6u2o3ZqJ3fGiAzWVQCLfKkNi3Y
p3OhkDLs6ZWkbTVNKeenXWrcF0E7vDdYEzwRVlfBfsh17NdNY67wamZ3hSxYmZ+hs9odCi/cn41R
uAr2KWn/HEHPL3ZuDQ9wX9AgYfoff4cLl3PsXQipyCOjpHIWGunfGymZs7qfBBW+bFHNgPOTn118
D/e1U+BAPfQzklpV+ylTGX+LuCof6DDS841d6dKvWMA7glusgWLBWmUi+gr8Tgg/hhTBKJRbgnfk
TuMg47fMIPbCjS2bv01dmdq7uJLT6OfkYL63skh/bIzHMu9OL7Fch7h5cX/VOPjWLJUhg+eXUvDD
wKODx1l15U6Hj3ob6uZ0kxiVc9TcWvXTIp6fuiSaXpHc0Jmjpcoj9iiBN5IB8SnfztfcpFI8pAP7
iqK2eY9Nr7ox25ZtdP1b4RGizWKjhaGwTMa/DkEVGBg5M9YQioDw0NdBDnJHMQ4gAMJ9MDftxuBc
2FMEyBUSRYLCIJ/99HlDPyZOHuB5YlMWekCwW13X3Txdb3yCsz50zOKcJeUGhWTxPVp+xl+vJTEc
wfExzrBLyyj4BFMLmkALLQXd6oTLB0rH1i52jt3RRwaFHFtbixL811Cq9sY2ej7CWDgxHdAYgoig
2rL6KQ5GIcIlL9f1ov8v1krXb7NufrOkZdwg0oxfP373C9ImNmxEZdhKIYJjJzl9oOgLSonYIe+L
BvfVA1dbqpNdqqi/E3eUkZ83wv5pG1Whc3HsmieLloXfdprjpUrhmiqxY5TmPcCHsaEwbID/kChF
2VkxjcBKw3Lr71jDhp9MOTs/QOyreM3T5buZPT+PAHgPMCgLYA1uzXpB10FTGk1BmtcZhPIra+Eo
cExrnwC/B14dZeY9QWdNl4M5eF1iJcfAxZDTyOhv3Smzkj9JLZuvgTSRGpKBs5H4vLDfcPSQMeOz
MpGhbZ0O85w0Qg8jCpttWiJPBfuuDPczntodJ45j/I5npX1ue6yaGtKRCOAbRb8XONdMG8HDhXHS
Sb4uqjwIRgQxpz+k1dU2wXSZlPYkrOuObiuasDrzlsz7lprzwtmEMg/VLBxk2Hpn6izMkmaaT8Az
tjKxD+rkdjeFtLPPlpPGnzWgMv2O5R9ecRr04OC19jEzrPC21ezq2ima4Yget3hIRYcXQ1yXR0VJ
5LXGvSvdyLmf78EkwMhJU35RCRLW9eAuQp3Qgb/cz8aofjVwvqaPUO1uceDo7pxWiWiqHaojilVz
ixJ8fn7z6EX14RIbUP1ZhSU94PtGGiUCG6cZZjZyyDiHFL0nPXB4L1JBduPpsVPD+DZIZEf93anF
jyEZxlehDq3qD6ipXbrZivauiCNcomSLA88uw6AbmEbYaMbGIXC+KSNvc0i7UgiyHEzbTmeQ0w5S
RuyUGKu62R1ZjNCztWb+f3wSFws8vIIWqMK68iZqruj9QF+SiyvT5zR36L3lYHqfiFqeuraeuAwH
bbcrCMc3AD0XUCAuJ7FNnYu5wCaxvoUieM+U0cUjjCrRtQUI6La1k2Hf0Yf1G2lh4k+iDKYD7cjz
YyYQw+3A59evtDDYV3HeBp8wdGu28sOXfhZ1d8NkumCrBobydOBDXTRU58psX2ldYno57T+fS0l+
xUmFgXRbT36YjUXTT66ziTWF9tKnajr54JmcY1DnFd14Ybuljb+woZD/BwcJ1w9h8jruVya0lWlE
n45MevkZ66XCJ09oHVOXOtvHh9WFR3GJpLoBKWcxSVx/l1nDbxyx+h5nj8prQDZ4ehyn9+Vob+kd
nGVDPg11FomdDSxq2RCQGJ8OdhT0Le7tJp5jVWbOj7QJ4sJAKTE5RlpYPdAN3sPAjCoat5SyQ/PR
4EKCHYowvqRJQ36mzGX0UiMg1LAc6aMn/LVC5FUO/9IzHWXp/ktkfYMP8vxF6gbAa0GsY9GXk6vO
gzt0hn3okKZ8Q8+qfYGy0n7JaM980xTtpy4q9Y2WO/UbRnM3VPiygxxqnBukGGLgJYUEFhKk9bjD
GKvBIiVxsD0M4s741IpWtZBzqWiJuppX33VGTOsR/UdgVpQMtfZeqQYqc4OSR7jaVCL4pY00SF6l
mZi0A4aFcb8Dsg/rpixygYs37oKSvFoWUllzUuuXQP76FgcNdk20r0w/RpvRwzFi6iY0o4P8Ys0T
FAQNN7ZiV6qxQrjQ2TVSv9GYfmc628mViaRlprHUzl6M0La3bvHn2y5VMrhDC8Z02V9WCQO63WnP
MkmGMpzBkbszxnWNGA9VaunXcEtCWhqndmNP+1MWW00qLu4UeBZq21KaPJ1U6Tj1sm0IQ8RMN52F
/OvOokv+SSaqTV52cmyvpZETEZ4yXI/Utjxqmf1VZuCT3qhCHhCNmceQHi2uc2ot7grwqRsR6B+p
8upHLk4NFIYXDQCh4epHViNecdGitbOSUvPI9eFU4jLVcSmsKu7GtWl1fjSpxvNMK8zL7JYxNrpC
KKBJ1AkrcOg7E0Q/VoHYlQIbOCoScokGWxVrlh6XAgIxWvXuDW1I8NCsGkXxNAuUBTxpl5iSzvx4
8s26j8U1zWnhs5OkxTs9oHOMkYww3jFOo6dS4lb82Mx28LPtir4/hNiUPEJwqW84CSOTe5Sh/Oo6
+lm2Tu1l9a/GaElRLqS/JWxYh3OGFeRKT6lh74ArwJlMpB7p2sQvEHZ8i0NneEAt7CLJpDCDFY3x
WBJj3mWDPV3JHNvEVCspn3y8O16Y0lTXkJ8vjCiUwasQE0Fj6AZ23e5NqfReDXTvnTSQ5jU5PkqY
5g1UtaItve7Zluwg3UBcQeYH1ba53v2DNqYXBQ7JvsmU/Ig1dXtDnx7RTOVsRa7n4STPcnWYffjc
Inlbl9I5YSmrYE69dws4Un6AUf07hQvtJQ6i5JuCvxv7UggYnhorNoejgs8E6WrrPtKl9t7o2m+7
6SEQzoZ8sWpn/gU8svuUNK788vGX+COGO5ke6CoQQlkGuyButn/e5K8LJZeAzmmrutobCjYCVzLs
6hFXC7w2DqZWz/G9ltBQ4lVaVUA0aGQwAjyYRsqcbo8VfAXKUe5LMvzzrk/ivnzMh8rYuJL8QR2u
fyTVe+r3wiYZs25qKVgYfD2DpufZTL9PpKtwEMzR54pcD744lgTK60z2/DOskuRtkCrAI1q5CXYK
1PPmPtRo29tnTlYjidXGPDyqQ0UHxNgDTjzCoSSSF3+ukB3dIFe8H+yS0KxQDUOYSQcPDpJb+bqZ
UUBy8fZrroRRSnMjXD1PpDu44pCrXRBz9Pium8pMpyucMUVG0w65eRwSjbqLUZsHN3IG8i2Z6wEE
HPyeRNE+6sldCtpo6b+j2LwxLc5iiuWXLDRNrEeILddNXB2HqJHR98pj8q9YKWL+arVXka7chHGo
XenDdECrcnRmeJi1zCmrZVs715/de/XV+Q026iLLNPnf1f0vYPvEe235DXo7PowhikHAyLr91Q5N
Fw8tHCj3yEcIIhyVglMIImZUNRxSUD08LfISr40KiRts4Fy3YaTeC5M6ZNCr0V0z4gQaF0ENVGea
rrLawOwkILVHQU2ljT/NfLs0mwOrO/TzuqGpvu3qg1vAQyjVDlx56eq3btN0bx8P/PkmpSOJBF3E
pReJv7oKnJMEQGUrLAKbVgQvUp2wuCp75wBbtn7+90cxsEtfIaJEFDKnhyckm7TpYrrpenOk4Ixd
4aHq6ANHwl5upK3+qKVOPyUXMOSPLGGMEPiap8/qsHYL6zrhLC0kXNx6nInZaGHJyEN4WhpBgy1F
Qb4d3NJu4J7j0cA9Yc5DWmfUFmCYMs071anVhIPb/qZWWX+UZUYL+VjWX3QDrX/s8jndUDOf8ihX
Hkl+a08hvuags+Pq2qyH8DCleZ+BYijUo2HP9bHATeSunstqSz9ylqaj8AI5FTtPCjxL4eP0fbW5
mh1I/vk+dWb7lxoVWeFBX1KeUqyIywNn9aBcZVPb03FMEi2+5oIMtjKkPgxCagrDdwITvMsZU9ym
uz6MdlphYck2jaZ6XWkuXQb16EQ5AJLMetO7yvj58ew4O6J5A/yAOMNYfmREVkc0IWGDBW0K2CcZ
4getD6bHqnfGo5B6itZSkCSR8da2c/Gh5E5ZAEt/yRpIjA9HF5sYK6ErHbsnrnEFOEEgYrD/7P9k
OskXs3OrDXnuuV6cVyXORfJGjxUY0VVeIy7hHpLno+nQSMtr7A+066ohpt+hWBE3QWqWWHrS47Cb
FDiE88KzGdUIwEWvNTQvJMpWyv8sbcEPYnaQUEL0T5C02gQMEwDlmMH3tGKeVVPqv1pEoxuL8kKQ
ogN8X16bk+ac022F+K8LEwrHBNj/M0jRPNmpQeLaXkK962aORiQL+dTOwyEqZQSHdojwkTf7enol
oGgLH95NH/lKXyGQkaE7BzvSicBQuY2iqIgirLa3DqZl5ax2kqWTwBY0Q9j8/tW8JNeQplQu0YjP
jXvXxnn4Out1tqeZMzp2orW8IM3NhxKw2tNsIpqEIzPd2c3QHkBNzV8/XiUXtmvSPqT9SVL+sT86
Xee9jMcRkFu+1+I++WonOWDw0A6+qaEgpPr4WeeJWTJYnIZ8KepnVAGWSP+vUG0GJcDaYFMJRTD5
UYxHbGceyFbjSxzgFa7M8VemJWgnnOPLPLvaeP6lobeRyptsa4sP32rojSxFHgp8Zl/PSf45serI
N6HQIP3mVKxkMn6ZKW4/4gDT+1pbmdjeFg2QrFx/aUdr3ggKLywS7g4oMPiDZbLOsCjNUGsFLrRc
UFDlhJjSXlvQ1bcWyTKo6/m25G80IhBEpGsEtmPKSI8GQa2YKy+GR277rM96858mQoqPmtLlzkHF
fdfZkTpwoBuqbbRrjTTj/2ZymKWFGiYklPOs9j/+HhcGgHMb0x2XGjEx/OpzRL2roqPlc4QWycUO
+OqtndbW8eOnXJjhPIPxBUCAOnjdLUx/zuyYMSY+swv5SWJP7cssQYwNFGFjbV96IUQ73MxMfANQ
B5/Ob7cUVIgF2x4+CeKWGziyVpfmus8fv9Glx7h0YghSGzRTrscN/wmobR39SKVEJ+u2priFTLPl
tXVh3Eh+kihn0ixS2eWo+2uxllGpu11MijPRwgICnNr6hmLmNRJdqW0shXPFD3pCbvicFTwIoccq
Um4sgD8R9XPUTiPXAwXaat5oxSNOvcAHSw0yoDSk5xalc68beCmmZaHsg9AUj1QUFa9XB8LhRnSf
JoRfWxmIC0OBwp0fSBWb0t36ONMqNAv0aRWwQJug31GzUn/pMrR/LAoN934OiBmP2H7HD1VimKXf
ZcXwzN9EfdNhwgUAnNQck2Jngpxi6JxYuwYB8pZW5cK8oFF5UaSjvVig4qsvFsbkDJEd7slZNMde
pxdfGltH+3lmnAITOVr2b5OUPX/V6VPwchFIRPsGm64GtP8wAcatZO/pOASiqo1jzwHl9ZCUbfRQ
wsrNPBjn0VdQuV+kphieTQ57a49bFtZqj8Nc0ljABDaBxNrgpxjKBjWrCTepdMZPldktCLo6/Q3D
WR7Mce6vERH5SpL/whxh8M1JVFcjaaGNDe28kY7eA26/yyxBO3p2zceTWEETqpJeHOnspJj0W4x1
eQWuKvMpbyVPDdnh5yKUHVRe2KTJMM9o4sf31NU/6fib+24zmL8btW4OYPwa365LeZy6CFRK5Tgb
5+HypU5HjbZvFESk+fkPS/z0S4K6FVZV8BEVBRls15buPTxVcZsZEz5I9JZdKdnobhR8LjwU8D4r
nbYJPFbM1SSVVTG0Vg95qQ0kmz4YrHtoPN1VPZXzvg6UwiupEO4/3jHPk8GY8jJBsHpj+dLyuoqQ
h8hOdbNv6/3U5O3XiEn0GS979T+3Gs0HaI9g0SDAie+2HQGYJduia3tst+eJ7uQge7OjLvrRQnh5
QEWgL5ozZ/7a64X9ZeN3XhidRZ2C6ga9DkHS8u//2nRrZBB1YlX13hzQPrPRY+uXaab8z9WbMOfM
0vMflZnMT5oSTl9mQHRL67mZu15QdZYfI9XXr8syzxO/IXq9aYIk/QWRMYdvlEyAnT/+vcuwrWYQ
sx1FD6EjDmLrn+uUc12NBT83zozGS1QaojPauQ5KlBuvY9Ea35wuhiYdoUT7+MnnWzI8DlvTUPIQ
JajOaqAyWsiWpsilpqCOhJBh9BB2ZDl6VLUbp/qlR4FyWQphXIRp1jv9JtC9yQsaZHEG2tx9QIrY
mrvJsJvh22681YXPzyEDYoUodVGKrGoWEUaHoaJSs3BK8KCI10v3hzT08EYR6gwJGBI2WnCjUbdc
MS68I8ti6YAjcCGHuhpOkF4ZwEMVcIvW1H7YDsIrzAKne3MIN+Kxc3GggwgMMQoyOoSdhEqn4+kW
CQof4N17jFALd1+hyP6FHbtmLp6nEG7TyeACrdOfKA6TE1ij77A3yesqsyHqKwogzB0RHbazdBQp
8G1zqpR27kbhHipeox9DrA3BbYd97YtQrwNPgZ/6rbKTotkNSOsFLglE3xt7zIVvR6l46dtevNaY
L6evVdUCFUUeVPt0sqI3ItL+dmlAvbMwI3xGXaJ6uUySTx8vg/Mjn3AJrS+Xfu40aGVPH+qGZPbw
awHhUpeBX5GN3BnJqP57eMZjqAggKaYJDOTQ6WMmrR9prRN0bcezTgvDbH+yJ0l3Os0qVCMp0h6B
a9JlaFb1TaVaNRM2wUp4SQJDlARRRGi1m+M2uNJGnRT0x6OwLIvTbchEUkWiCtnLwjNYrVA3M7m+
VCqtPfgbfLOziIYE0ETebMN13XWZHV19/MAL8SpttOpCkONOxBdfJTgUHDhmXA6avR656gAZ2hYe
ng6WANmjSbFPopEGgwh3WXVnhoZz6LW+lrD06iyDMBo44a5oM+dbpObpYxy0PcDKPttIxV4I1Zhm
ixAczMPCEViNC9t+OHQKtqp5WRs+lDn7oKtoKxKII9+IlqOE1trGxfLZrG+sbBoPTYsFI5D58Bmh
q31LaXpLBHcOg6NexpfiKxHpcf1dbTW5Umjwh3XAPZj7VPRPus7PtIqSr5FVyV9lSkH4IEjRBH5a
0YTiD2XffyZxlZeHIHBxUMgopUCPgFv5RWk64x3Je2t6bis1dT9JtMQaBYifGx/8PMIkriRvwDzD
rw2pwukKGGtEbmqjKgBTBtxGhjajyDRb01Gv59RH7mvS1hhNB62xx4daOJ3lDWplvINEtg8f/5bz
vXrZN9GT/YkQKNCd/pQKJC8xODDKNqy+0+Sr3Yre+DlOdbeRVzzfXHjQgrwgeUptzV3+/V/BiBI5
cY5tKA9qxmCvaWlC1Ze6xcevc+kpKJyYpZB5lhr46VNaPUiiuuMylLYRk2IoXH8q4T9//JTzQcNl
iGIBfYfMPU7y06foQwkTwtbSfRyVzX4RTB4gYYY3rW69f/yk8/ehPmAbbA6LbTlR0emTau7NC3oe
a9i0KG6FaZHTxwnB//gpF3YgBNUmecQlCiKsXe38HXZUhlYH9OOOqbiPq2n8FSIU8ZoWbNPI1PwS
Zl2yoycX1+ReDvtM6wcP+mq9D4uGiid0ndssjOHCp72zccafjzaiLo1IFoYJxJd1EYi6ghYEWUbz
qVm/B2mmA8BsjefETbtvG+NwvjBhYCz0Owp9aJfXC9OA/sMWkio70IQdy09q6S7R9PYG8Wfij8mE
O73CmbZHDat7gR21Lz0ynTdCZ/2fKQtU+mg+R3SiwclDN3b66ZOCi+FIoYjjLsbnTpXT0dbDdOu2
e16bIToUXMOR9i9+yqu5HCr9jN4IEGOhN+mrIAjYxS71GdDLiFhMNSFDATI/7Yb+3eB26YHBGH58
PO7nXxhlNM03VMKoa0P4OX1V2pjpd+TIot/Bjg/RzGWR5EYPo7/eGtULxxjvyI2Ik4y2Cx56+iwc
/NhzczwM3ajEDsgqsyVbH2eddjuUVgGsN7Ks31kpnXi3BDH388zxvA9UE/GUiTMtfl3qQDlEtm7i
bIR9l34dw7BEzX+U+uuPXsxGMGptnpN16Qm/BoiMVzq9vy8dassXsO7NTaIOarwPDbqX3CwOr+B0
P7uFSwvJzEXiGBpACzZ+1vkuhAYYjT0FBkIiVsbpmGE8kUVKl+bYr/QZ2jYzP9rguP/1KEJjjawZ
JTt/LhPi9CnalHQq5a1iT11K+VFlcXlLKV1S7rfUjSTc2QvxqKUnctnESZmvXwj+lVkVLoIUMWLJ
NyRGeMWt/Z8zuBQn0MHaC0YC4uMa9VQEClaFIzB3OhSqaxRXsLsb1/E+XjzL4jiJV4nXF7ILk4YV
fJb4jjNHTgHs233mFtNrncbGqwGT7M0xWvWIDtrehbbaXE/g2WFcyvLfv5pp2Ojw2Dv+3DZPv1oc
DKIsbO5YiFWWZKsoriq3xyCmxMjp4zc9uxQhBuEmy2dbrDGJnE4fRcYgj5QWDoeul4Cr8l2ha1hU
3UREyka3RURFmHQ+sly+aEzkH0KktRjIHdnk3RpPEO7m+EaMPdC9Pdk0FQlKoY9ib6UTHhJTboSP
dp9jYjej7v6eNWTIdm5pmO9xiCjwKrLC8bvsjPmWGnJ/VeugXve5Zuto5/OCIyasrJnmf+rfEomO
kB2bcYaoU4Za/4z0we7oIKlV6zOWEr25o/kAoRZ5Udy3Im1uXqJA76y9GY5AJ4JuhHTnNOOc35iO
jk6zYMPb040NjU0NFYyYu3HQ6GPuzDT2IrvUH1pFBAkskKG97eElgcAvIvdXHs3DtV1NmYLZUSKB
4aMrpVl6sJuHheuUQDUcMVwUTW9Eeyr5yvfEicdbEeGIQyN8bDAfwhDL7H50lG8llMQvoRPoFLGb
+b/eaY33MCmVb5UaWwVIHysqd72eOoJ9t1cecMhV8Fc3xwpiIBFJfTcstBuvGjoIn8QzIPlSVYLx
QeuSKEepRvHVZALgucpDO5K7Wq9gQLplRbM/HnKqp7S6+JbjN8AL0iz2X4XprblTexUzK2Wmi+ux
i0w2BQ1OImK8fMIWqc9m2/Z7q8ZrKkskHGfItXymCaf05EA1tfo65GWuAz1vJZiuLpleuqzWTc8B
KvCKD0NeeL3oMCxBfds4uxIteu3R9ELJwdJm4EUtbdvVbpyr/k1ib/gCDZ3qclLVXXHImCUhQsBq
Kn2Bh2J5IyvQRVB6i5x6QA9fFo8CkuveAHl72DHLbMuDq0x1ChchXK6mogIsx+VRnzx7aVfzUkdm
74lsJxYRXHt9F06u9tXQkJzsQmHhMoSEqn/rRS5V2IIDUR2p39TFyGws35FH9NNnofb1W2paJpo+
ZFDMEG59dyToVW3faS2q6piAJUIRZQxPagdycV9ETrM0y7uAOPI5qhbL8xSIBOsp2oXB6LxC+EjK
vREJ96GSzXBnMJr8dU64mMoZgyl9SY8jnri1HJGSZ4tJARPRWbR2KYZmZYm1BnlZtryPN57zLZaD
SdOWKHxJ3a1PJhMRgOwzgl2tpiFmTx03Oghkgnd1HJuf5GTNr2NWASrBbXCXk1nZiIDPZYkLd2lp
LyMbpC3Xm9OdrwX1JKqBdF0O0YJ2NlF4rNv8WNujiw5D2p6eJsMVsF9jb7i4htG8TPLGRZqlIVHZ
EcfHPlvU8PzxwFw4R0mBGvQ//h8vfBUYIGSSVOlNsOtq5T6WRTZ9bltVbAz/eVTE63MHIG20NJYg
zDx9fRIxeq5GSb5XRkofozwEpsAUWX2xQuvgFNYbWqK7xJVQITF9nU1kGXWoPjb5sJG7OgtU0VbT
Oo4UHOW5RtB8+kM0vXK7UaeLKTDm4IfAFMIrStne1jb+Rv86tCwF6gu4ChCgkxc6fdRo1mNG/Lk4
F1TOVWVkwe+qdf7ZuoDy3lJcIodKgwqz6/Qpppgtp6WihHNmlx5GMzRf4rgNN+7+F4YNac3CcHNI
cVFNXD3FnrjjVuRnmmBI8epo5AF7s4V66mzc4M4nJCKtpXKHkueCHqYxqJA7GHPvLZdFkcbOfAgq
JLkff5tzjRRfBFtMioPQBRe5/ekL9VYbtUmMf7uAQYJbUkHeZi/VVLp+HxRBtSvrqa8Bs+BLsFOS
efxSG/ZY7idrTBbQfN0fe6PPho2FcuHtWSXoAcnosE+tKyhtVGdmM4wgRprC9mlKdP1Ug/yz8fbn
cRGnDlER2VGSpGeTRqd4GOvlYv40xlgaTFH6Ga4MrfZdVR8o5FoPJAvFJ20ysOEuLFrkdKWL8J6o
rCdHy5JXxgb3NPL14sXIhL0j0T7++1AAdqcuKBYeCeH+6RcK5JQ0SUoxSYRYnahqRxQu6Jb5eCgu
DDh/+5/ULXEpl6TTp6R63WLOSebWyTQs5UQ/PqhZpm1MtwvLB4kRrkr8syRfV4vU6lN7GBOtWgxv
Gug4aO2sPK6vs8Astr7tWQZk6dFfPi7CCYSOZz4AQVlyntfcJpxBfYpwjnlLpJhf+9iKrnU83Z/6
Xks/hUEYY2Gh21/MIbVe6oHb8sdD++eqe3qv4ZeQ9UIXsLi3rL9gVEH9DmL0eDZssfhmDqT6X5T2
3Q/uIjGqL3rm291Yj4V7CxXMeNPGOoluBjue/8fdmTXHjWRZ+q+U5btnY1/aOstsIhALgwyuokjp
BUZJFByrA3DH+uvnC2VWTy5tVVOPM/WSJZPIIAMe7tfvPec71baOjPeUMql5tktFAGBTDtamctRw
tZhwlrsKWudXgKxoSh2avNdVvLR6v66T9a00E7Go1K101Yu2rr9H6dQ7icoUDcXcW4Pnf/57/vXh
MmhB3Mikwb7YuP+0hEwRzK2N2HALarZIONo9uMWF82rjGPkXL/XX+xO+dFioXJ5QL0Eg+eNq9Wkh
Y2kxvJTr5s6pt5w12rSF8m4jl8HZMeQ/aMMnv/tXmSL/wyvjNGGwSpeH/sGfBcBB3y3ggQgXmp3J
fGwK4NeEa+i9G3buZ0eW895Lu/LjP39n/7pN0T4j0YHnyH5l/Rgd/q7jDA5bs4IAokarRjiaTr7/
AtHLP+s0Xyklyn9lRv4rJu+CmoX/SQODqSeP9Y9vcMmdx6o8nBRlaXdPdbQSkmzj83T3XRYN7tWS
uVlPTpsrHqUTYxmMyrZ6CuNmIJLMVPI+n1JuO6oVUL1sdKRPJVjvxCVMVCM2gCR7xeSn+6p00z9K
ThfGgL7MP5HYFIP9JI3rXmN/JuexYZBEHJYYNu4gimrXZqosb+a0DMSGOMgO79bQ9ljCIlHbSeAh
pkm4hnnfRbjo5liQB+1tqHZhyHY9QaX5Wi6vvehDeZE2psNxzigTNg2X9eHf3e3QVPCxvzROLulQ
fy72ep9QUgIMySZbtb6h0T9gVyBA2cOpkPzzFfIXxQEti+iiVuWhwR+IL9v771ZIhtUqsvJxoKcd
VufSwRh2YXT1R7JJuiM37gwLRejcpqqEDvjPX/svRwevzW5O9UC/j7n1n9YKfi+R4agEn4Ij7IQC
AQ+eE7u/3hz+4+v8n9m7uv91v9R//y/+/FURXJNn0vzpj38/519JBVXfzX9dvuy//9kfv+jvd+17
82T693dzfmv//C//8IV8/99eP3kzb3/4A02D3CwPw3u/PL7roTI/XoSf9PIv/2//8m/vP77Lh6V9
/+UnwmUac/luGSk9P/32V1fffvmJadLv3vDL9//tL2/far4O1+rfPrxNefWXr3l/0+aXn1zvZ2Te
l4EHqjNck5fNcHr/8TfuzxePGn2fi1/B8S6s7oamgPzlJ8f5GTsKtiv0tZwyVJo//U2r4cdf2T/z
ffjLS+YGvVuOs3/87n94Sv/nqf2tGep7lTdG//LTX6xPLu1Wmq0I0dE1cNP4c8UcMVCI1gW9doxx
4wtBDvYEoKOM++9p60omWuQH92G2tcnCpTLws4tNAkFqAcJnqyE1Zvui7n3/8ceb+G+tp//XVgo3
UMp1rgSoKbiCcK3iWf/HP57OX1bO//qyvOe/XzX/49f/uoouF8BfV40T/gwH4uLvtxz0wahc/3vV
2NavC4prOwuNCyRH/G+rJv7Zvdy6uBoxf3EjZtj/1qr504mH/JmjnTMPGw/9WO/PFrE589NJtObz
0sxtsPNGFF+MJ/vMcmlYlZxYEGqDpr2SGkljT17Gye1srwKNR6hg9KhhV1ToS/uxavvPbCk9IaVT
TmxC0hM5uWRJZ0kv/Pr//5JiRPFPl1Bj3vqvJv/69vt19OOLfl03DB/+sXDEj///2wYjAuvnS3eb
ERVL9SKn5HV+Wysi8n8GaWBftgUY3GC4gn9rsSBs++PsD4c5tkY0b8wmLjLBKP7T2Bdodum0RUTf
Tw70L3unPlG5EPNs1+RR9KljzwjCN+1U1/VovrehBqN5nzKtFQ+B6IqSCEjs0CRx0/7FZ+LsVJm5
WpxdmbXzwkQiHgpICUuxeumtlc/kJV+MvhKruV6UcQ99Na4eTSM6iYXYrQLC2HjCi93USPAiltwE
I7Uny7lHxCG3/SSMd6fMbM/nNi1Qea2xJe1jQaRW/83SBjzrUtPV+GqIO4b0mJGYsivGtW93Q531
zoF29lqrU9ObrGi3JtUwvLiQ01I4Lr5X20S5emlcYuUNignTChRqY9Fcre1yP8T+eoMDtitvW8Mw
4KSZ65DmIgIEU1/17NbmZVVz+sjDw8I3VQPlUoFGSZ5Tja3qpdT+srOjjGhkOcFfGLNLYrIMRds+
xKPfPvMKzVuMWeZ2FjLqN8hIJfFCThqQYp+Gy0nbq0vZhcFdHtLejN+q2EWqsdQyuNdryl2bQEQS
L2+wkueHktp4fCXIrENMZdk76mDvrTR9RqDcEkhSa9w82IraUvFhRiu4HbgYfhzHsV92OZNaYsf7
csqWI28W0WGzcdHZWRV58iXeGyrq0dMnI3v1MjEsSMywiDJJ1zq8nuNh9rd0B1e9Z2qZJi0a+32q
dGrt4HOly7HAprEeZnFRPjz18lL+63UVxXc9RBkh60jzXCi7WR7eiUqiBe0sEkcJomW7vgryYih4
0m4WX/eR05VfrMGrD5GxHcrYuj4uFTii0UHEnc1B/DQOFsjCQkI8uNB2w6QLoLANk0/aqhMx11zC
cBMtIiZCZCrv8RDRkLBgXn+OulHuZ+UU3pbQX4soWQU2nXxcmtZz6YQ6cWdGKlUq0j3uRvdqrob+
xdEdXLg1IBp2k7JpPmOUme45Aop8gzAp/7D2M2WnaHszf2/stjU731XT+ABclkaSoyZ91zERQVQu
nOWixnN/5O0C016OGvxnlBgX11dlu8a+sfta7CQx9fl5vGQQbwOqAOu6KfkW13kfonsKpCAZeJNK
HVewBgXpxO2uxqDebPt8VB/hNzfjW21zVbGktYILXnwJZhpCIrOoKXXe+QQjhGvm9FTz6MSNTJWn
j96yjlxYLZ3Sh3aK/mMd1oG8pyWEI5MLy04zhtwzjljbXdd64/vkK/clXukbOb4RryOhzenWSVdO
mnFU1dk4a/UUt+TRp1SGdpLGg9yr1dIsTrJnsySMV31XStQi171svGnrDLRBNtnQwigRXegXyTR5
fryjGTOQvZQikN+uDJpAvuba3QGxIDN8mtrdOOcBn/0BGtLZa+3MerCsgfBH41dhBjnN7V8qt6ja
60h13I4zAf4XCHYoSqjHOXNjyTjvODmNsrczWv30ZsYadB6jKH+0p1m94LFVz2DKcYKVC1GepAmR
YVVDtXZ7pwy2DT0FuyDKyovqXaP8Hm6zlZ7WccYsFpTZ/VhhjTxkA9fXbQFOCbNuO4ntUIjoRrVz
cXaoUg2ey7g/o7IdX8jX5n+bqTWlSUIJujJ0a3dlQSzhbehl6UgiFM5mNZB/TA8zIoarxgdzGB0X
istApsN2HNa+I/scWjBY5+w2ssoafLbynL3hYup87r11jHfEjYl2B2ddxdtRixaH8Wq8Le3XdSdq
ot8Ii59KtnuOxSTOwYWcp270P6YR2zcJseuok2JZHPvClNdnaBAxltI5nf1PDsaG+7W9pL1zYbWx
K6jZBrdQ4cO/IdipflLBom+KPp2fVBiX+0qL2U2syrcfJWbLu0Zk6ccG47v4vtYmKsF9Mn3cEO2c
BQ377bLupLNUaeKnZL5v63UBQM9Jls8DaUyjWtOPunZzhPNLbHX3HRL7btMVvVb7aXLM9IBWogiO
TjONB0gM/mcyMwn14zXgWVtZXcb7oC66YyPnNrGbjMfHtFImkY/NG4ueJ9yLtnPscXHzic8fAzOL
6xVWX/kpZX86ibTuSYhMVThvWyD4D4Hf0iJCw2WS0VqsB4WWC5rz4HsPEPDZyaN2yT6FfjM9dymN
63zTdNX6DiXVp2kGNWCjndniMVfVwbp8mLIyjuq95uNZ7gpGeACODItkUxhd3LV+1VpgOgp5zgZv
IEiBBmS8G53QEIbur417jEmsto5ahWbCmtJLdFJGG/WlC/TlJQzNjw0zqezolH1rH/VozflGuYNT
QamI1pZQtcaXEUNau+B4176nK3tTZHNexx/ijim3TWI1AWZ96FWANU2AR0hH2OH40aCzHybXUisQ
Jn+6i3LSh5O0Ek27nwNf8xMRKpBQ6RpJVkxj1VA6pCtlYkvj7qmT1v1g2CIc1H37sPY6UAehBTNn
75X2eAKiPzu8VyLIrjK6DorgO1NbXyZlW6Svgk6iMEgrmS57znj7fq4tsIiLzsLpjpppYfsrqsPE
aLpNsiqn5imQ1byNcLyig1TDAirdrmOBdKAp7KPbIDTejnHJe1NyEDYMGGdRPcdVHc+7TliD3pqJ
AT0ZAm2893lkt2Kqq0hv26UL+KUakDQ9GQ3NlS1BkJNRx5tw4MidrkR3QdTZwvN2nEk8Jsj9UGVS
40cKELLU/YnhVWyuWn+1UWP7s/eVYIY+O2Yh1DIMe4sZH4cSiPmZFkp5T/LtKjeu07TzsbFc5W9o
zzoPjmxbH7pozM5tE97y4vA5Z7btcdI+p+VifbDalR9tKLz42SJcJKJnXjWPUubR52msxCdSPeP2
nI6j399Jtqpt5ZlpIv+wKEBdrSvR2jhyxvtuIv4YFvCEvzQKyzB/KTOZfanz1Au2KSFa/XaBPOTd
DIIYsutoFbbZjH3vXxqrVgC5MBPuN75TvCGsPm8eI+V382EOM6oSQr69VzX1FjrsErJFkbSQj6qd
7zDOTiI0HFdGWH6zy/XKyEeicIczG09MZUW8Fu7G5ZT7DBqA9JpeZ+QHT5aY68fRJTUJkXI0T0+r
00/f1jxfXokiYYdsRpAGezqG8ErDitvipm/j4GEU3eQftLTb+XkpTNrutL/GLF8acPGeCJyg2hdT
H9/wiIlEgtESHHs+VA+raJ23OWjbdJePXIe35UB7Y+tFZcfPJwZMdD5dc7HpB4/8EMyubOE5eM1g
h/DAcalzixC3D6qXZlfWJChf91bnAkZ215VIz82AA0IdqtaZdBIWwfSBbJbymw61FnBnKpHAXCbH
rkJEspI04bSU4FiznkYHZ/CpmS+6k9KyGrUfm6Itt+jOLPd2YbhAoDVDLOIldNSf4VmEHNrxmOqz
sT31NvRlQA3Cr0/+o+1kX8aSjIh7v5EyPRm/tQ5LZdLHntXjH5RfExLQmTpfs6QeIuLQkVB1j3Mw
rN1DtQYXgd86l8Lejqh8mEKlpes/X6QF2dbxe3mt/Yy85zGolvrgxvNskb/J2IVQxmj6kjbCt08z
jG8yR7oGf82gxvjZSGha+9FunBufkouo7iJrmk2wCvSjwNikTkTR4TSazJRFG6gbdbnPMt8rd8ts
5cdlBNV2qvJhOqQuLj2PRND6gp2Yx/URrtlcbBqxRlddY1uENHhWRUEZWLm17zx2fB7H6N+kVWH7
LAtnKvfdmLff86qEzTXhYPgAPQ3JSBy32W0xDG7+KRCrDc7GQx+yi3ziAe7Ldg29fYYqU55CwuS/
oJYk9GX20/QUVjWN4a43bbbjVA5IVhGF/Ow2zSSuOXZdxnpZH+r7KLfc954rIpw4pxjI1eaecBV2
BieLtYrsbVatvF7HPnhgeC/yPVIcoHVE2uRnrp3MFvnuZqOURli9QRaT5VfVmsfejTNFjX2N5751
k0Er8a0lUM09RUNmlV+8qm/Gb1YGvIbpTe/2aqPyiYpzCuovSzEtB9mN1fXYu/kJa4ekUMuyL6Dv
um5jdO2/uLBOvV1BdspHrMnEyhStqh+CMQ8/8jtb/SbAo1aBlo67hb1JI40l8Ca0YQ4o8zxaxknP
RDvE4Y5dKR+2CK5q92zHwl/2YT5X3cfJDXT+oRzcUSYoPuzycbYWdJ21FeQK3X/GnW/brFFZXc3Z
ZFnnaWY97NpZE/hRpx31XcBh9upiis0OpD8vHzywgdautcVkNkGPCvTWmcEuDA5v8m4cpYN2ux7W
JYNB4PgzuJ6wmN8ny7T+84yZUR/qdbaTwvhoSJYOv8YaWh9BDDrP9RgMV7WVr+1HrxMrsETHfHIv
6OEHeIjrsBkjf2JNI/1PUOGgEkuhXjNzMSrvD2qyswjsnduJTROBsST6sL6bA2TMYd9Eh9wX4y71
ZHhAlJWe7RkJupWW9kdh1cAqYFb52LOaTrPpDCNNz5ESLkEHGA+bgOvbfbAGdrPr89WFyohSZT0g
ySnXXRnMZLR0JeOQXVCE8Zlad/hEGUom6hBU6mgxkboxhioIEGmN/JizyyH4XKnc3nZRH4TblMYv
82M2Y7EnZ1pVL5K10Jxb3+ZKMWuuvEc0UhQXqFaKD8Tr6GVftR4Ct2EKxi3duuKQNnq+qkVUflXU
/EmaZvXTbDWpdVvMgd6FeRzczZPdnT3bNFwg5jrkQr5Y7iYIrTp9i+yKm4vTZPpOBZMNgCrKm5Ov
vPkWz/E8fCJyKjv5RdSdHBKJ5HUU6fEasdL6bXWrMNyZxa5vq8wbD3MMDwz8z1hoQGz0fZI1LNfH
Bv3JOG5kjpowiGfzVBKoA9+/aAvI0c2qnK2RUn9byS1/Tt1wDE66V9LbtqUFHI3clvg5SJ3saZAX
jn7J7QXJuGcxcRP9gD7Za5Y3Xyz2k5g8+yO8ZMg+/SrWXaWkOUCOGnP4kXKitEUaySFfrLdw8Xmi
a2SWrXZKDQbPBB71WoVvFbTkNGycbkbxJBo53S345g/x2OcxUbtG7HlBHV0ZObu7eKV3cDM4g59u
c5INyJHzHeKDuUTYZAv1I6NeGyKu1aJb2miZivLVLwQPzopoiaIgofZ/sDuq2Hsu1VH63qD9fs0m
lG8Ir6z6hIdcPRZOOkxcybu2QeaQmeZO2dnCAHmuYmfnGMs6rbVr9QdqgfYrsYpe+GoId4AtM0SB
dyOyqr1cVZ1zya11fuRE8z93bmFdRQsJbURE5fVrE6toOfU2oZYEHsQPZH4DdB/KvnyKVqcLdoQ+
K/+YaTGFW1Asw7W/pPgYs0kFOOfCRr2uaKG7Tdvn6X22DjOZOpXmxsNkjMNNcuIf4ZBGz3PMh2un
J2+prksZmvGqWUIRJoUjxjd/9t2zGwjcdxjBbr18Gr+untdWB5x8cpeZODuE+Zi9ZG1qYQhxpsXZ
unY232SjDbi6V2olQmDxn2rEsUkOZ1Rv4iFv9S0lcbjnvI/tgwqydcPGmtX7PK1TuD++N/cPRJRO
XbLCrs+fKpJmCfA1YvIn7nZy4mzuAn+gvd2YOznQTRiC0pVP+cVsaLPE3DfGZz35yHnkbPzCD8OT
3SzRk2tR+/BpKQ6On5VXHirVB19E0T3Kj2xKZoW490hoTpkY345PMTEULY0D0FXzospnscr6WNdD
K8H+cOndo3d1Ic0HYfe5JonC/miCcHKuL3rTns0C6sEmcydzNbBV1didL+2ILbDLiJfq4/TAWRk/
yWIV/cYqKjVtyqFaH1JzgSWmPvvtpd1whs/N5T/2VGX2wsQIi6wA+ig597gTuikSzIXTBqk+csFv
LYdZUjVDS2Sb03NbF6I/Sc+ZxYKANKZRAtgwPXUN884t7UT7LIt09Hedr9qp2ngkM/bPoana4a5c
xbx+V2qa7yNOpeW2WBe6YWhzKWtqt7ldUyHHlwIH8LJt8S4mS2iJbteTioXEYSV4qt/Jnj3qNixc
UyVwRqtza/y6eXZl7hF+6M7kxG3YpIKFklgvGHtzEdDzdYL+vW1q6zPTr0ju296q570kuEqPJJOV
Tvyw6kuMlkgZj9wr4A0mIdfM7LOSS+4GfI3/ccmD8Bauvu9ueh9f3SaAwY2OlcH3TUA6u4SeNKRb
UKHLt4IuS5lEIfff/TSsFsP5Io5vKPLbI8rcZtnndKnv+Cgvz3WaTo8mzegEkFQlPe7k4YgOVi7V
3m6Vd1iaSHq04koUtakYs13RuN4rIJ3ypsyHyy4YaALC7IUFspsIIYmObTsN5PHSh8IcmPNRS3I5
Va9d5mDMGkVk7l1nMc+ymiyUgmvklVcRaSExU+U0/wAGuNebeRlwYONlWuakJ4V9vIE2Tg7qaFmf
K13m3o5UKtLaF9BW0/NiR8PnsY3qV+QFaKuly5zfqwiYD5gYnYQ1+/STuml4lothzxyszoJ+3kXR
MQ+8EuJCquPlwHbaqIe0FLHeZIsMywevimm/iSxm857jLnoDacfvBnwmz9gFqvbOKdvpUAdt83nt
muxGBPWSFJKk1xig27YMJNoYPQaTu6EH4h9zac/ZdqEXXnJjCstvQ1cTBu9F8lAVnThErhE3zWDm
I157/yrobf9uVLH1mciD8Ybfq72TpCYcR7n61wijnRC2hi2GQ7AI/72JVEVQ+2iW47AE7QFnTvae
Q3R6JiCwkedmVvO40dOSvhR11TxkjSiOqTENl+u4h+2s3bTcZo6Y1AYAMEhtYuoJqGmIaVD0shyj
L3666Ktbrd6XrhT6imwBjaQ3pNjOF0S8brkUH/POWxsHo8poir0drOozcX2GjxF+lYc+Rf5xunB5
vVMOZqVAVDeE8y4mWT5KalPoo4lGIuhjoJUW/uJ4dfcGXXx1qLyRyIfUONpNCOzzOPyVwoXAQFDG
1+niBi9NkApvO3vrROsPMcnNULhd+E6jsdacoFFMAJVjpeMedwSt557dbCPVFB8mLBFnV8ztbdZV
Ps4G6qtpjy4bFV4h3JXRgRd0jFrIirsJhiB7GIvBOBl7yEh62NoGOdcI49Buj5zqXi3D8JouTvYh
72SQs21JBhF+P8FmQ0LvDPeeHIhoBdJrzdu19Wq6axWk+/vRnsIHH9NFf+uh5fIRQi/S+s6+l76u
/hCoUxAW0XksOueeDjuPwK3Fscfv3SUgDYmGUwjkT37eFu2nUFbR2+CjFEkrFe78suxe47Yt9XaN
IyrUVYzR0XbrqUh6Cs96P06XtqWlp6k5stGIm6XU0HrsKjUL3GxZ3gVrVD1Us1yak+ii2tvkQRu9
EXCDsaXyXYSkaWvNSd6m5Z7kZwx5IFw4wLXwwu2YNzaaANMF86Ysy4izpfFUBApu0uVG88/nJ8Tz
5aFGbXNaukq/revCh9cr3WGTOYGIklgK9+jHIh6TKBD5dYWhpU6YYejP0kSJ6qYdVJlsP2qnt5PS
M8VVFK/Y9tnDl30bgWke3IV2ytiwka55T1OGazba16Y2NWR0x1u+RBQ5N7mlBb1e0c539lh5XzNn
UMe1E8Mj+8qcTF5Vp/t0FOmN71wUS9i9O3nQRedVm7WhUbDzSdncltXSFo+XxMNwN7qTdvb4B2gT
rNUMzCKyqud+SHVSazf+bhXGesyUr16qbJX7ohjj9iU39kjPqsZ8sIND5j9oCLYAW1rb+t57wXKm
de6qkzs61N1Bs5iZ3bDy1LGLMxxwXHRWZL8QLbsHWiMzyO9CZvdhK0t9XS2xnq+lHqW8opYxd24s
nOhDA3G0u/ft1qSc+7EI7rHixgfaHW50WPKw42qv/OnaoMgcN7Cgw+wQZWOzLbycEmAeSC7DA3Jh
h0emT7ODifiwsAmnjLuC0vf31jhE7icZz10IRLS2802xOpD2FYwkQsUqu7ATOp5mcInMyoPrPrdw
g9Hh05Xc0Mg0lJhLi9lxokb+mq5Rl99WKInVlddCKQLGIiKVhA0LkS2vlC+x12kGMGIcnty2GO1N
U4kg4ULJrSv3hGJ9LwyGgrEsnkCrTnbSidKm5i2iMQlQGOy4E/7Aq9KTA8VVK5+etHAL3wFqi7A1
TwAYF/HGR8SZj7hr6O5uA9lNB1gI7tOK5NdsiGKhOb0gH0aBa0TGSi6dL7Gb23hYZBe+8rUEY5Uu
RAnsoAdmS8Pb6hjnhRTt5UNUXMZUKA8dOCFuRqal07qrR4U0z82pCLq1+lhN8SRuorCR3YPvZUw9
sfE4AYO6QH0QZQu7oldjcyoLQFwE0OjwZhk7uAfUkKp9aIjnCo9t6mhxSOuWiLEpb8PhU6pTR332
Mr3W7zhx1oWNKOT679l5QVpi2ZbVgxtP0bRdZWwTFyrRpX7rG1wg2zUdvGgHkb4ItjMTPKaZPqMO
iL1x+pU+Fe0yCpbprTX4Eo+Kt3Nje+F0TuH7yNvlErkwcdTQlRrkwAkPutLeRfbiV58C3QVvjlm4
nEH/Ko9KpP0XtTBD2XgFQaItYL1yLa562uTZFfdw9zQQbJtv/QAO6MVCXCRzacJzFTSzxI4xIFzs
olHdMW+w7IPb0hX5wEET9nR5gpBEDEIMKFHoagzPKA/S9USWcH3wyQwNgPC0MWPKAhrFBZNk2vHs
YIaOr2w6jHoflfrSW6fv8Zzjv06KNRuH73PrrM5Jj42SJx6qd82wwSZOt+6Bq+vSwKmOK7+2P8zB
qOYTwNzuciov6lPKZJ4+6Y+G++UnXREBOIPZz9M0TE8NLq8dmo3lta1LLkZL7mp5qtgtxqu5yyf7
CqqYvELXtwRM6+hTuFE9lV9orovdELf4r2LVOt6BDOHyvPpujlnJaacETXN4eQrc5Xuatteiiu3H
JagE8lDJpzoK/fHoVJ23GyxrvsqpOtVGz1wRMBKE+oMfpgu+g6rJxbkX9lRd2YGYt/482rupsq1r
JrLty2LKkE/vPC7xAmO4s8/21NuPJVy2MSEHA+ljgNU5SEiX04nVe1O5teamejazJSyQ/Sr1E2jM
Rclh42evsyq7a0pxBmez1xdLRbkbVM9OtKxvpGasfH5QLHzk3EslMcCoRPKbWWFjt48UN9YE4d2j
F/2aVbXM92hku+Bu5XbFzT7UatkXqh/yJ26qeCnbkNLvmGb0dEjGietx/az16vqwkwlQzG+yYa6H
HXVEEWN7SCW3uJt6cKKp2Hl9Owqk3TZQoPhQqCBOP4UhHonEF6U23pe5V8K9eDjpwRi6neODBeCy
XZNs0JDR51LlMqRbCQr95PW2p9n9M88fruVYmUjtVIaIvbmSfDKn19LPM+deKeTwr0GeLoAiV80V
FAdEXwREi6yOJW4dh5t1ooOOvN5F+Rnpx3lB0DnMkY6GN3Oa+JOjh1gZ4tO4RRGq6ljtBFk21ihY
co1FEicN/f/JQyTMlWTu9VPHAKZkvlsyA/pgu2WGxqsuNT37k5KtKOet8kmDBTXdTiqztiO8R/KR
nJ56rzvENKUJsVW+TfIlIRa1vm0KN1RfGlYNVf4yr2qXUyIYiuLQoZfEcvH86YbcNZDEtmBYxhWB
HnZ3X8Msmu9HsmXqbtt1pN0kEjuqFyYzvMsRTTKxy0UB6Y8221Fwd1Ube7GqoTzglLYpkmea8/Y2
qhdSfCQt63k74DPIr0nu7OQdO4ehnma0yziwNsAAUVzXsAn8LW+jJtpT2J1yNs5Ekni7j8EHq/KU
VnOrBElxZgzflRf24bMd5W52w0W2q3dTE8gsKYsw9LY5Lez1ukuHiuPRSiPb8Pmjv/xRQf0zQDKB
we8Y9rO5NT7Skau2y+zy9oI6nPex6afpCkCwSQ+qSuP4vUe0U+sEBZOv1BHDinITb/EBrm3l7F/k
QCoDOjDtGF5N4SmAy+3bqGsEPUHGxFlMISHniJv6vAAbdY+wVKS+RkBmnEtD2uEmukE/kn/rC2Zj
l2K90VpRPKe14wPWtqQ/oe5rM3vFudkTKYqUhlk8lZLxrIOkG+NSjSMx6XGAQvAlMg8ImrVVYXNJ
T4o8M1wT2iCLnUyRb4VXTC+MOoYA95eDCZTl7mAzjqCO+6ykHaVMtUQHq8+DPj2wN4CBPfYWH6JE
i45xcFUuYnpnBEPA3N6NBgGMPBJ+fyWBneqHacrnS4xdKuht86lov4DlZLDy3c8xxTIYbBqPIRbF
MnSkzHVyVdSbELwyJ5Hlc4KKLUEMvXjv504riCluUx4q9CU9MLnFmmgJ0wpmKEdfb9NmSzXcupXP
TyydXs6nMVoCcVvohRx4wFRlfB+7aPQr0kBL4RPY2k6FeurCQsXfhcZwcpR9a6mbKq+pUP3UrDMT
41w6b0VQWwy7ArpZ9nVWauEwSvX78LuuwwVDdW419c6huazLpFwdDOEd4ZrDeVRe88FyuCxve2XH
1ZdixsG0X8yCMPh/c3RmzW0qaRj+RVSxNDTcapcsW14TOzdUjpPQ7Es3NPDr59HcTNVkzpnYEnR/
37vqDbh7BZa0QWaTee15nVEivI+BqVOzLxW22KcSsN4/TD1EwX6Ude4enbbtkj3asDH7bCuGoLNQ
zuz8unME0VlzYcsvjsfObGNbdeWPFCfA8KT7TtICX2svm4ib6LL1ISEDmzIYv/HbjmBHzjpui7GY
p/syEfuHeCVJu92nfqxWXLKZK3bVUC0OV+Wq5t9xpDP/ywCGhleAKIbnTeJyBbxVInKqY8Py4MxH
z+v0Gm6jVRdrxYklIZJhBZMEFtVF71NhnR/d7l6BV9cUqTuNG2OXlisFYFSeM/YmF7Cc1pxX5uP1
sxPstZfeSUfHRUs19Mmum5ZuPqPT8fvHaRRh/I//JAvlgOW8NU8YPTgWzkAjLGczzmSaRP2FJ5LV
J42Lsy3qxjnkYGHpAXEiCcdu6xKONTZsCZyJTtQC9TnzxFYRkHzJEkPgVPbUQF8lP6Om7ZdkO0bT
oi9WZkF90UgX0qPvcVY/zxH/5YRnIRBUwrt6Kcg97NuYGStRKAieTc+FuV3FkA2AOiQwp+fIZhTS
E9de1W9d0zXBK+cHooojPPtavxZlrardMuWG41wTrLhcMyeeXGZvHN4LFeqyGX+Iioivv1Ot3Oxv
hE2xfOVEbmGiOqHT3cBZ418Hx1DCAVBZmh+sYHF2osl2Sn7LgULE8FD6YFM3HnLbf6yUUFWHbLEE
oL+OShlxrTxrzJ4RE/5sidac+AM8IEv9ueQtLOpCYkW2Xtaxy6lcIfnE+yfk3BFj4Jr4JYQJiDo4
lpvMJl8jMSlCfshbsdR4cbfMrP3cnGs5jfMhMsYdmj1wYD/9njrPIDFjhhlTnqfR60qIU9qKC1Jf
NLUnKLgIi7kta8z3dM924f39LuOcUITbNLZz9U3OGkshMFTemmhLIxC9lVcvLkMK7SpQK1LzeoJs
/dItLOYdGTn7cspGuCjfw4W5r4pamFehqrXzj/ZOz7/5ZRt3JzVyk6LFmavKV5smGZriK5rWtOv2
cW5Ra27QaUzrTNoBPM+85ePtg8cs9EbxxBZFlDZaGYQbz7Tb83V3JdKt8oT8pKs2NXd49pn6/mLL
fWeox4LSn3TEsDpNMp4PWoz8pQmCupeC9Ppog7XThWOJUNbNfV9/kOVFWOSwktagrBq+plyLl9pR
kd0EyjHXse8isQtFpJttM7hF8uQEKkCwW6N8H1FFkC19TGP8uPshrgNW7RoE0OzJJHFpkxrLSb2m
NFZ4hyQlYuavmYD9bmi5fPvlj9ZPuH8o/MWNp2mWHDbJmkb1EcnkyEO7lp6Xs9K6Yrl68yCe5rrN
D0PaEwJfGAdRZ06b0Nb10om90skdkGFPDM+NTpMT/c5w6IPp1Wlt1uFpRhdGpohHogTwYbsztsRS
UeE3fxXY6W9KQ1tBxfTF11AW9AVONHSHQZQL8MwhOHuh43xFkeBfTx0QnmhNsx/dmEj6VpX7m3FT
HJHYew8e3wY1Wl24bGduosPYQvpFTSiw5IXVzlmLFV5H58FzM9XTTSnH8TdEMmCsd8o0glhcwqds
po7OJ8iastHMhTgGgz638VS/ufPsE1nSyFffx7M4rQnNg0C1Pi3u2Na3FPzUPxo2470kZvpTIiPe
tnneHGXdZbuO2sqtTa0mddGjP9vNhu6NpYm+I5YLBSmb0BJSe72TkEzV3fPAZPVJUwu0smzmf67M
ouUGtZMxoQ2VOKkyVX80pedmS29adT8tlf9diZXmSZzv2bGPFjMc+OcRd2ZK8laE+VM8BsWvOhtR
tniDDj8QzKLLEEvEdDBhpRsi0j7rVKVXn4p0sXEyhCk+fmS+4UGQt9v2VNcE7YiEJjUZTeXI93aq
K2rCPCr/VPxfmwusngD8z5W/4VJwn4KZtXNjy1Q+KwrOJcFmdnh3TYhulx9YPQblbP1NkvMgZkNV
P5YluMzZQ02yjak4DCBF5dpt/Nbx7TYehnWXOMvyFJkJpYQM66OfuWrvNQYpDpeKz6PRz8FGpU2x
RegTi1Nj++hYEuAD2yaRcycaPBFWGKi7qODltyooczb1GTl8qCaB7hbQ5DhESnwBZZWHgJrYYxCv
8QGWDLBwJLuBXLciP89oMm6LbJoLEeRM6yS5rOCTqFjN1V95TVnu6jcKNL0MxCBew53sw+rBLDnb
bt/EVFiwMm4t5C5AparReEXlOLLVlJCzalhnhASx05DP4IMbYUryiXmniqB5ApEMHqwvYCnKpY93
DkkKzo5lvtqhJgzOeVDq0+SWmOl7wNlzytlzHs1AnexamrPqQSWrph4fcv7wE/Fs80Z1dfURryLY
TQZUmJ0hVic6+eytt2V+TWOVPLoUdCH7SpLyyZssGLQbRfJVURodb4LQEad2ap1LKmfxnwvCU3K8
RLIT58Unv/ZALfH60aZO9e6Wpv3waZu/+Jie95X2IEa9Zc1OTK2wGumkQnU1Y/xDVpYhcy0I6jTe
eu2ATq6jLXQLfeN5V5ur7jFHzvIZ973090NdBvumjmKsORgc4pMwyVBuVBWWF+wDvIXeWNe3oTII
imIuGUWSQkgSC11YA3KW/GAqj9iZKR7Hi0DxsmXwu9fAD7Ohf7dNP5sAMf8sw/bEYtwchoUOv92a
+L2/nUzzxfNcPpAZSmVjwbSxH5ykfOyqVDob6IPoyXA5oe2E5+SWgJM6RTFeDYBRk74DRa/XkQ39
07iiusBqD/sWMSmx9C3oYOajJlZpNT0nXbySnhOEWw1MewiDQj4JRtRrUq1mJ9bqHqriMTg/a2v6
AQtBX7y1MrbPku9hy63tZwePM+fvgpaV5rGV3apHKveb+Suh/Nlv3F1bZM5rg7HjRIoKy+2mjjSh
Rv2c/yy4Z79ySjgV9w2pDTzAsG2YuSxLNU1P+W6yZoLKj8LvbkjTN9UNAqyEwQWkhYxf/xTAetAy
3Olp3gOFCALy4LaeWZws+0BYf2i0wg9BFyTvY+yb8KzBso6jxKR7W5G5eBubiPkjSxv3KcPmAkHR
EZEAhnR258GeW4iEbgNyH3sHKgDEMQNv/osAMwyf51mbNxBI7RyyvB+T3cjsanlHM+DLdSlEdm9k
m3ZDXzd/ifiazioKnQv3fzG8D0UdJLspd6lhLjRC3X0nu/hdosMkya6aPdYIOhf5W6fQ9+90XvRU
+ULTEep7+r+JjIWPuyIixhizqnObkoebZ2VTH90+Ucsx81N3/axNJwlInGf+/RMffBXswM/E+Ceb
lX+PrM/hAWH2UfsQqoUzpJBufjYLWum9I5JKW/iOVjAMqoSMvZtJSdICoEyK8iV14R7uG76XRnIT
jgtrZEqlTPDAdWcFp7GkEWGTLqNlOHLQq2jE3VW+c0WHiXJTr2QJ+ts2Qf7OxDgbMLOAtKRrzA+H
FAGekLpVPvPuJ0LymmmlHPvxgQksSTfdGAXP4ZyO7YuTVMI9ODIe4nMLxCVYIDkLL9yCM8keIwqQ
VGIj2GH2TpieHDujXx4zkG0nC4fqh6KxVCGsQz5/MBw6RPiacSRmkP0PLWKS6C+RSxZFssPCg0NP
l/kzsRQS3tX05sLZ5fx2GTX63RKO/PZOy/CjEX7ycvUcIpuyn8oREWe2yIMohFSndLbrBbA/f8nq
u2GEvlIjvjrT9/3PWOUoGlbrJGTB01oOOOrEELLcU4zAEpA2f8ARXRabtBB35eHsp33/QKaZlu9K
8DEcQ39N+n/1NJUO0gE+f2bVnmP/lBjdy19gtfYAmIHotZYyUVwlXVX+0EuF4DaxsLQ7kzXhIUPj
23/jqekMt/USea/dAEh4hXwZG1CGWUtvV8+tbMlvUJia9u5oCMnbhgsW1zMo5PDOUuorTB9lcyGJ
rlRo011PP6u5MYlHMrFtkVT13P8/TFHLYNcRPrN+h2R8/nZLWfOFrDDoCwhaJky3GXwaTJlBnI4J
SnNC7Vzb5iDF0k+JnHYkeGSDvyLF79btSRm36Q121DmEZii/hyAjUFO7bv07Wyd21jUHQ9moMkwH
fFTNq5yaeUuHQxVtbdno5KS8vD2MRJHNVwfwFXumKuljwWym7TeZCnO1TYu0fuhmUciXFPnNXwTI
tjhHpu5nGDsu6Ls9DvNFm2XftRaaX24tgfFmNzoREl/8LRxtL5BrUXQyRMBfUf/+dbWMOagKmQfN
1zoPeOiAv8LaHiJ0qt02E6vkZ5awXhx8vaPcJyRWrdoqPsDsu18FRYijQ5gbqdMFzCwqwqXWp2BR
aVRt+zZ00J+z0iXuaRSsstsIb4N7qGti05HB+NPMHoyFCmlWGSdV/txY+OYjNR+m/nRMt8DCEUGw
lodplvnyKye+lf4BxvZuW9c+eUJon3qeO9mav6uktHbj142Ycf1ZBDlg5yuCHbU4HD/BCBYzh5ow
hXQYmu/O9dT8gC5a4u9IMhM6H3g96GRgmLFT8qeDfFwfu9Ig9xlsjoZlQQJWPqpG5c3OnUjsALJc
CZQ/ugIUZo/bPI2YRXWVwEOjvJ9P+VAnCY19Omz+61cDmHexM5rMdGcjv9aX0KmTdN3qwm0lSfwB
3Wp1+FZly7gsD5F06Jg6MHaNq7/rU5BvxCm2auYnpXFrtVsIQkGaw7IYITDwgIM34zb0UAODdLrV
LsrX5WekdaffgjGrin2ERZnHmOklyjt4j2mozmVpxPfKJ1XxV7luRvM4wRDDV0Ox8kQDIhT9gOQ/
QNQ0yHhBuKRk0A0HbbuGQmH6pi2vRC2W5ua1wvLXjn5YeI9mpBD1xW1VEYkPwKoi2rvxoJJjLgDX
2ZCEGVBHL2E7kH6gMJRdM1TKJt1VOEjrf6ZUnv/tJQoec9/0CH7dKYRXQc/+0ld1FlxYfL1w60uA
nRdfd+hRWz9w7cOc8/G8DYDhtBGjfB03Kc1157BEArVx2zs+1dvZPXgDACnqeMoXOJW69uzguXrg
TMq28QQ3dUGnj4qwy6bvElZxV6JForGdgQlPky0uUqXWPQxJIw5BL71ri6x9+j10hjNor4MiHQ6h
Gq1H+YAgWDxG6GbDO/BBndy561TobH1+vhJfhBP9WYsWO84aDsUv6RhznOy65Ec/qCXF3xFABg/p
ArdeDSq6O1Udz6MDNp42eWHHQ1eZYQbt4QvYh2I0j0OF7ZFDoW1ekMCmF7JP2rcFaWzKNjnMT2Qo
9p80lTNFtD5JiNOY4eSFqO3sLXAGVLLLQMr1LkYBO57RW6wPZRBgKkGLWymMYlyTQMQgBNOGgLq2
OPbuMPBH5WrOQ6WKW5loljBD8fgz6H7UPog2nXjyXZu/EBOjuk2Ir/zR79GksERDmwZQovQdk6Xo
3poRIvVOfaJYL9mCXztvijG7VkOwXdHkkVxYxUXDi61LKizJyqa4GWMMIVQR/PxWpoomNunnPwOP
mnubjLHHDlPCpFWIzZ2naK30sRpRse1FnpKmkswo4JHAUHCWx2AtGx2TPXJohKfGx1ULtjisbnpF
rlBCRWEkmvl1md2Sr1k53TsVlHG2HXHncA7SQree6yCcKIjFIvJ7afEa4MFBpdNVk/rwk8UlTtI4
DaoyPEjDw4SCCyPomuyohM+nXVfN4gzYG6hDqpeGUmIF3UYKVP8jsrkbYy4eKUMOcew+9DKZXmtl
Q32+NwC/ezaSgCyUXR/DLlXtwU3YJw+1NOKkKXaZWZ+9Wtw0SMpzU+b9pRfkMD/10pAxXOEUDBVT
tamH+eyuVXK2RkfnMKrCb9odyKvXCnhciLJ7Zjvm69rm6VhTMoSz41uOGV2JuDFPvCpqfy+SYgDT
gG6XfGG3O5P55GPULIc1eewGRIKn3kERc3CDhfmNmFd4UgdlK3KZ9J6gWScqPMqe+CvyWkhPteXU
/zXZzGrLDh+B/K123Xl93j0U4PK8zZ1xvhIFbfPm1WiddumkATwEljb8GwramHuaWKeiMcfOEFu6
sxOR37PJOqamqfSLvR8iIQAtSMZzO3ohReGMA29DUoDqBD3Nz7yXI+NlV/dM7r6b3Fqr6c2AQUJC
kAfRy+IV2PhmAm32VZO5y6YdnfE5dYrisJZOfVmmdNhbMaE7GolVqTE/bh3iGjB5TIN5WujauRhe
u56Ns5J2503FsAt7Bg/4YtkfltCvbz3P3DYA4NwR7ZWXl6HyU/prNUVmTktgIoRpBo0FVR58jBxM
GiRViqOKHeRNeT5Fd/o9G0GAgwpVEUBP656H2BTOLnL6BFnBmHbHFfrr4iDNYfYeMQAfUMMgcF5l
weubl21L5hZpKzjWfUSByjXwyf4YhcspRyCO39qONFRJXyQ7DwbhZFxLfGtQgpMpL3X+YBRXx4Ry
jV8hVW3Lhla04OyPGkFMo2UrNz5oIhhLkP4S+Ip+CLprne2AauqCw6w9qJCCFlc0SfFlXC94C/0w
Jzq6hKX40TvefNa98IJDA1vEZpj7idnwdBALEOaq+uOMY/Tcp6tTnWoswO62CRzEwF1pv2u6y3cC
0+NLs3TlrkbNTHWbntE1dA4dcz0M7ZkOmv65KJfh2RiSGl9zWNFbN8K/IGeI2KVKBEcA+TQ0bvxJ
Z+G+Yf1rN7mHfFa7LQugbergO7LNkv5umja9wibwljVNIAk8HbMIMzYQ18kUqNbqjUF2ehvr1hSY
3pFCOMsMZchpULyr3m2K05i60d6DE2L4GX0SaNsZuAxxdOHK9E2EHguwwZqFEKye83920MbdOAqs
f1MFGYcq5hVnF4+YDFUfLO7BRzfwtqQL4loANfc46CHOODZbagkHjBbfsUP+rXSneNsTHHVzCy+P
aE7h2KA012lAQRg5HnEYd8MOBDN9mpldftierJ1NZEJKinnVDXJpEC6fcp1gMFW4tVE5vbL0qvhR
GpOd63YIrrE/zMUlwUuRHPoW7p6mhw53kitqv/8JTVIwoMLSDec5GKgfwzhUI+OFXo2LHbJVxAo4
AtzHlOejP6E8GH+jI6getFzCux9kGvF2k4i+89OpnQ5Rn0twgkI8ofWoso0SPWhaNrf6ZE3R/G6D
urQbYPPlzP8cPAVtc8/GagABLxIA2nvssKs92cRTFyfQ9ckxsvtkd23MdemTeTnbbgpBuDtuUdwk
8h5gamWfgZKT73Ax92WV1hW8Xq0me/6sZ2tAnt3yX64btotuDod/pAWlYoNSpsf0miQ4tTZONfmX
1GOseLfSuAwKIsnaaF93aY4voITZqicS9O7SyeJUxUP57IhWZMe6vrstLd3wwK846/oPrZY1p3XH
1BHqsnrxwu4PpqmeuhCIUoqd0W3vtHYjshCQrFIYHsxMI64/mf6Ig62TGyIHSobBetQn+LsETw1h
ITtubXtjeB2GTzwjOM8RqAXtOWZ2ik8rjVGXdXHmX5EGLl46t0YllKSf1YLj5+UOItvPXkYLbjRY
3nY7pn75VSzgFxvW1/XDQ1HDEw3Hi3oxZR978lXtuWQgO9j/CspZT0Mt/fggWjM98CuSvsCGMPyj
YzT98FdPgyf3KP6KKvcFRI9HJgEizHLditI38ijhRNKKaIEuw6eBdCbDhoi+aErvcjVl1y8OxxwO
h608yKAmcM9CuMN4nrIZx/QxIbNH7YJmQnwXry5pE7oSAR00/YgR4rj6+fCfH43dC4Vk67pZKgHo
yKMA818hMn0pYy96bSqdbjEKjjvTLN7e6aaO/qa2oJ45RqtrUJLN7+GEHCNcC3NES5f0lAa4mXpQ
kmq3I/1WSwHqWi40xIdEeOwzKonsDnrJv1Lz2p0cvDHnNlAuhjdJu167WtibBPg30PxipEuMtxSp
3SUDGP92iJD5HKiPN1xaU4pROUZlQwh1cnAn935sKrIcWDhEC+OTO4dIhzo6zYWY9rilOHWs4w/1
jtRA7CREwOCP0W4+ovsd+eyIkmUxRE0XTSG/dAu9sBuzMa6rDQ1RktRrLprYwTvPxHREr7H8lqm2
p6GfCBVgnCXfRtx9UC2ih7+8iI3CvZ+ZJ9ZKP9iMsaheE3SRf6w3hzxPAK2boamm49pO5hFFC+Su
timB1G7R3VYwmHO4+BO9g2uFMHdsAfgyH/Jyz+fivBkT4plWK2rVIobxB9ox7X4yEZ9rxSawd3En
fLoZ7+a/xe20+8tZkEz6ZkXo7S05Uzm+5Ho3yam/YTqKz9pzAZHKySRsURmljJs8SzTq2HUGsyGU
3aDlfhvYaU66VxPbjGqKYw4ijJg/XBCFkv7nOCcihpkrekIh44ODDc7s1h5MHHt1xDcb6jhkfCpX
njL+GHeLJky1q5L6aZga/ZjyhV/RDWEwq1Iv5LkbMBSrpcac1mdYTWRs6gvrpthjCYn/6DHEkTpo
EWxR4Qzp3moXlpTAjQQXoLYIOHEavId1GHQ/ik4JKKVYWpINg746hbLDiFsqXXEuxBjlIYubaCg2
MsizQ+cJAgRYa2y5kRAA1bs3mDCGUOXbg4qHZThNgdQUVMnGq7ajIWj8VAMlt/uKeBakLxJWHS/s
FCW9h5zbKvxBpBS6kM1hlR07h5rVZ3ym4/Q44ie51VTsdZvYAvI/u1Kj4EckKVA1wKsd6VTMAfv4
5p1NjH21J//DzNuiKNZbNlvN/0WEkQdD9c8ZsuydORMxoxAqqh+QNef26o5LiUDPjj6J9p2J40Mb
h46+5l6XeNdhJTQVttJHdJ+atj+FgDc/EasWv+aknDq0hTHiWO6i7mNw2KNc7u4cHR+6PH20jaNI
PvDCIx5ZwMcQhhTvazcjTPSLh3JMy6+cAOo/QSyil4pYeP9x9WqbP7APIGTkdp/rnQJLAHgFe34i
ATn4joMqv2m+zhck7AaTt6yKGE7Mn5dpG43CS89Ev/jBi0SLTIeYbwbyGcDEDSkzmBi2kUXzAnlR
QQu5bGT9hsIuUqU30A0TCsOM0ZQcTIdhPZlJAffSv1VNfg2suZNke0mJDLvA4GFlLJRJ4sOSM/Hh
ekFi8kPOyNWP9OhiipWkQZ6XsYiPAX2St3bsaXdZC8JFdvw0BksR4ryzbuwybC3xmj9tuXb/ophi
0R2NAFiZKWNr3Y0sx+WWtYgKtrNLNP+WktrsKiNgp6c5Wy2fTtCiOJXtAKMcKwmQTbV8VzyucVa9
OLKr5KOzBihZQh5aeXSs0hd/dZZ9u3jRpaL395smzOl+CkdaPoQtkrVHMq/qdbe4bi93yHer9qIq
494qkul3UJbpS9vO+r1EUqw3YYrk64GOqiwmMWkVUHQlUr9oHfBLbZPaGRuCBWtwswxM2/4aRz6g
6m7kTJG4h71bn2Dh7S0rUuqKkem3e6Jqu1M4NsVjO/vuidSlxf+ErI/RVZdMDqpAl8xQZ3rz6rDR
iy1bfxyflyJcT7BaCy64fhJvixjT5IY4go2ua7H5Pib4L1agfqp96wk/gp4TuHDfQ1l3sQ7FG4Xj
I6raOmnsR1+VNwfF+9DoZoYXbQggwo6V+MzHVAEgkoTrDzBy9cp7x83DwYDEwfcfvJGGgTKd5p3O
9ViD0UewINjyojck/sn4gjpfsqR7imMgBsWDqSD/rH8hMnntH/CLlpNgx8EcwLcylP9cRjvxEdSd
k6DHi0KbbMzkxg/WZuT7UH6NogJLvtGctHHKipgTwPDHE5M+yLhyw0enN6hU8ELpEI/AWK/QWBsw
IipsKEiE3oJ1D9x808txeeRF6fdhqMkoquZkV/kJ8vfcHcfj6oAobupekCLUBEmZHlBrhJdiYR6n
aja61hg7MFUsQfaCb7dDX+AxJETsnY9V6ke/bVz0jWBewKfy7DuYSk4ERuEYIPoAIzD9HMj6K8yU
dVtNjyXJtf5e4oMadhM4O5EP3mLz68gGoY51YIC8iwn4a9OWQT4dg9bBD1yYXl7LoXXtL2wyYfDR
47/63Yf8oGqom+LQjRyCmKA1CWu99e4XjqSCo4hGSTcUWuSzAC/aLJ6pzMWLXNyOlky66xhkyCsJ
2hHwHM28hL/G2UbeKTOShRutEwyH0hH3hls04/JnIX33bYDgWoiPshox4bahChaWrylL+a8yTVv8
hIBwsxPKBtoH7sQ3WpE+mgVC/bAYDnEXsO2WYUc/pK7GOoZel/1ZMFHASPudrtfDgKCLV1/gbIld
WycPLMHrxO8ar7/vPSvXdsyHnymsVP4sbSifAIfWcjdMQ0xdSAH71W3xYzh/azsMHvocOVwgMTnJ
4Aad673+Z4/Es8IwKlE4e4U5DbqMdoQJtWR/IGAvUJG2wv9wxhrt1yRq+ZuAgvviZosiK7504s2Q
kgvatnGeGagjXo0sbeFxyJfhCPF9fMw/0NSi/CKmi6P5QO4TKtEe+FbuE9euJAKHPjlSFcDyz4Cy
Opgcnh8AotCmSJzq9VqC/BDr1aOi2vHLt/hw0wRcZqTkg/Gflw/LxWtJ1+dRT1ndEcBmgSU6zzrt
edL8npuwz6aEHBwsqbexWXzzQldnikgyinJUo5p/JMq9u/DF6Bde5fmFLCbvUkx19RxaK9dNSyL0
Nwh//IhW3OyqmZRVtaGVFxHCjLz7HuWlo0+/H++ISH7nQdWKZe0CLpx/BV0iww2W+uCpC+HLgU6o
Bgr/g+BHJJXCrW2KVpS3oG4lphVfzL9IIUkesxL95H7FbuLi0nSX40ytTX2caycVhLR0fbivlsL9
odHTAygKQWJfhg7YnHjRJOFwncrvfUeIJurLGlp97Ytqeh9i5MM4SjJbHcnAseUuLOqagoG5aF5X
9uVtaFX1NEB8z5vEi0N6K+KVuAi0aRLR4NEg1tk7rPp/ef1xRdGQw/Tl4QYlsGqM03M3j3N8Ig0Z
lh3j1/rRrZOdj1EtHPFaDgXcXYZ4tdpGCRkutP9NEXB8TIzCF/bylRdWZ1HyommupCUQAcPPmB98
JuzC5YSrGSkuUaRSvLHKAQAVs/am7UT95heievObJaHcuL1ZSIdLZxKkZAiEmCFXI6w9MG+eKlfw
AogF92AwmBX7Ghr1nmyEnDw9BJ6LOK7wEJVCrCg041yc4cFwQHUvXSZzlGduVByauOkf6aVV4gUL
0+Q/Jl4lLoIqbJdtHK7sjNR9CB4cLyJv6Z4b/KsgpSL28Gs3HZYEJ6SnWsk+Vk8VOuniMwna6NyH
CD9JsBq1JIEh9+zrZLz6I26Z+aokG/fwOmX3UFIhck9+J8dmIVxKuD+tauf/0rp1TrNufbVd7bK8
UncjDWQzSc/hXXa7tdUw+M8YC4LqwFDqoAmsJAlPQuVq2Wep010rZplHkhPgDJJAUGATTEgkz3FN
97SkzRtnMjsoI5eJbd0dB8MyiSB/FaC1tES/VN56d+cuAe02R21ncfKwel5qVPY78su6nOVjXs8U
M0XBIUWRiEyq5llHo5uM7Tlr5uQUtEn+HIZoj4jl8pp36jjb7yRI462P9umad3r4O4dl4KG1ncjY
yFz3kYt0gr7sk58uVst5o3rkSDxdwj5OCNcvLYjllsgRjYGzBXF+hqvBIehZOLkLTbShfl9Ek6Nu
8sk9qX8tq+Me0hlHJCN66vJXUxMFc+V30BvsQwg6Gdrb7jpnLrmlucXf04Nx+Ps4StafVTnWf8rF
OheXegsiu3sRojAjJ3eTOBkpzajZk7cccuJKy0n5QaQ4AmI+fFLOQl6IKUrdYVeTxSTfC+1AgnY2
CvArhkgZ7/4LhAPGyDN92WQT9ajl0cnKofpDNgJ2CSVmwFB6y+8H5QI7Rlpd99+aDO3Lmi/rf2qS
4sNJHEdeyWpsnEdgk5yXBTYwAPZoArsPXTQ2HzYXMZcT2Mo9Fm2aHyDuZYehh0vxXOeS9kAQwOiw
FP3q7CocGUcuVpVxwhfjjau4h8nOkvoQV7W3bMrOK45yrMbiUPSFew2nkvvBYQ4i0pEnyiFiMWn+
AyImcTTBeIEQQt8xMGX0aV3pHNu4E+kR+C2rMy+mQTcW9OcBtafYUMmQ+vu0QZBEdNXAVUi+GVYZ
ikjbaKdJ2lDwMkHx7bpW7ZHcy4cAHQBztEjQ9g5+hh5uMNGurXvMcTwMxB9naYKpOyYo9dI1iSTO
hrCjBsMtphoGN7g0aCIPp9QBt8i8Jd4e9NLO+fRWNHSx3rIOd85LpQyjebosxcEdcblHozv6N2IY
Vv/oDbVW55UuHHSdSaTeu/+RdB7LjfNoFH0iVjGHrURFy1Fupw3Ldv9NAowASTA8/RzVbKdmpmWJ
BL5w77lMo0HjkIRe3FNr5PemwNQCjpQiguOeiC2/S5LmiZXxqh/hK6K8gojXx5dZR+z3mqVW3rll
q86zC3oRCZeVq2XnD6ZVd+uykOwkcqvB2+YlGOYzdl3LNg89nNSDAnyLnwplYYp2ePC2IDNQSCZ2
7jb/1Bo3DyHX15cn+/hltnxz9K2Jc6ksEDI7tjs3LH9b1vQ+wv4HSVRmt0csEz8OgdO8rYEsp11n
1HRlnhgVL2TFcKZu60bY5jNfnaQFLhYn7B5CRzHZGEYs68Zn7vAvFnntf/m0Gv+masGWquUcfUat
S7IlApIYS7qOWC9Vo/fsNYEO+KuneX2lTvZuNxYTmyrNw36NjhUNVvcnNFmr/1YmzsUPHYbA3tCv
eXmOV43pnMUQN2/Evm9FKFvF/r6K8wZcSFTH/7opSN6CvACgwaabax+1Bc8FW9bevDIM5M3cDbgg
HgLLONkjkkOEiJvaXlgaLyIO3sO48p9ni6iRo1HVcvL8BgGEu7RXXxiEVQS3Y1/sJ+hRKsm6YWML
vZwJ+I6/OgWA6rfBifFD4Dv5dggQG/07BeR9PWToLLwTLMOgQVkW0wv0mEGZcjRozLsv2jq1/MVC
1ZYptmT3P0Vsd/0U3SgfBK2NHnrIJhuag0YthEU8pqHceFEWnyUn730wLX0IByRyv41rwqOXeIhM
InIxd14W8pT3Y0fcYRRNDsoNT+8ADNCAtXOCaQYIxnoiBwIhoxr9UH3C23Aldc6Sm6/eVdPErSzC
d7QGU//Ck+LoNyCCCnbEnAxDvJ2ZAmLgbssnzggAMHoqkH70jOxVqPNdHyXJnaIOHwCgObd4QcP8
4FiXc12cCunm/5C0R03KSe0+UbiO54TE1tvcOxl+SlV3H52cMV3IPFdHHB7DSw8o4NDFuvs2QJ8e
FLqJ/hrbuUC9YrnJfTi4syL8Vdgsm9FDAqui6pE/zOInJ9uPEqEKRlqP5EcseEuwYzsaZGBbkfzx
q3l1MP3NVuEBLW6RCY5pIsFrf3Jy80+uFEwZs5/Mf1AFndNC5UQAi89SBfHTarN1mWxH2GkAb/qt
hPFRMnyToCswm0TRlq/R+aTYiyCxFJWSsMSwFPNEz9ZYpBFI4Wkvc3QqH5gYJCJAy/jm2a41T//G
xVnTXUZMgF3a9AtMmmAo+kMiI8PArEUzlGI/FAJaV48Ry49N4zwFwlQU5AMTwVYHtA1E5MYWHtte
B4Bb+85tT2DlmwDtazf/HRrK8YssYgbARsv8MuOD+BYJu/Z8l7O6Q6NmE5yWeuBMZ+ATGeC0vlqL
Z/p0lFC9LtmG9fP8nHnAs6ctvib7yACVDUqDFeC7jXW+XkXj13Bf0XUcPMXqiR0eBw8kt8xOJ1ct
6lhw6SJc5omuh6+mbMJ7iRWlYWnYiuA/o2Rtc6FmJW0bolKemRsUUmXPmLDa6k8toDjuNFWa3C9u
me8qFz7xPs+6Re4aLZMGBAXhVr825j3n3QtXBwmDD6Hwz4hvoXyP0SCwFkUzmxVnmJXulaWfZNoi
4DeWdpQQDcbRtfP9jL2E0xXtofE4bDt6+voSTTMWa4HS9bl2+qjfRpMVPDH9zgRBXjBsfwe3GHlA
IImGw4HSBr8JxEWaXuOeMgobN2XthGIvnnVhpV4yYlNAbYTxMhDRxsbleWgqEgCoKq31uLqxZb02
AxjvQzwWubjt7J38snoWiD2vnn1110/M9+8Hnh51KPs+oQ70Gc+meS6GC8/v+gZoq6+4gzrEyGpA
cdISM89KxBHqp5j1WG6U18gSG0cheS1i3zMHOwBetVtGZ4KBJhfMFR6dOuSiZjm1sy1nOGVuReSl
ahmeYeo4kUYGMT2KR3YptYuFclM5WbvTXptfWIrIax10KEKk59dvSQXEhA6nLb7ZZuU/UD1tKCST
QZqNhpPfFhbJFlWkB2TKCvK6RsO2BlX/VXZLaI5yptsvCWzwdxG4nX3OzgIPLBkIFHwBeL+3G+ZM
UjvzNu80tQ4BtB67UJ6p1tU7ZKGkhU5c4id8FnCXGDDdlvEQI4F8tc26cUwYN48M4jH4i6phHB2j
/EIXFJDtXDku7iySQ5MA4ydszY1XrgqPQ2+YqGThYve71WVuyXOlFydLY7lO8WfHgQS2tWOWcYUo
aImXUDC8uLJIpCJIHPDsR6qOpfizcg7mOzcvMEbRNJ0I9hygz2TmQAYru/TSX85I8QG/QRk9Lnh+
u43yJUuNyjERxpnbm2zb0OoPXIYisDc5+gPF4F3DZEE4Mk8/Md/hcmEIu4Jscxwcbajtm54t68DT
cF15bMvTgB4BF9yAWxa9bBj/IemLAN0M0Py7haECM0PDx8gZ6pybMIoukgnNPzrLDJWi7iv28UPj
vcnMzbwj0215KWiV6U9LT+dPiFNclBLLxHI6n/J75kXsy2TOYjfAB7ZhfO0z4DO+/zw0FqjIwJlx
G/nMxXecWMEHihnrpS1dlKF+T8aqA3bkfh4hnxTgXNmRT1373YLouusb3e9pu3Ar+XbtHg36htei
AI1/H+NvTkFHWDZ0Ml/4WzQu1WOhtLviwcY/vC2didU/uy9vx5Z3aXf8gea60Ny+IoQP7UOI5ZGv
aSo7xuJzCfo/iMpzH6jI2rddFj2GZohYai45GkTkBe7wViR1+zs5TKDxGOsWeZ4dZnfkIYJTYf3g
/vFYpDenuV4nfaP49OII8SC7z3suP9xwt/nZZkhwEd3ett75aCPIht9UoX7yOCAZ1dc5H8voLoZX
ub7GiRb9pwYZum+6BCht4rSln7orddXjysQ3jR29fLgu3s7b8usfjEOESbYCTNuESKyyUXdffr1Q
Z3TN2Adb0cnyAiU5HJ+92WNi0lLcgLwKbDSVdqCPGGtz96Q1pcYYB+zNSXPCSlNZi/4i8nH+sCyM
5yCtFG6kwRyAigQhT4NqTsZyG8Z5AR+RLdwSq4coNuhtVlXJeyeGQvMCCcPNUIKF7pE7Y61zBK9o
WHYMHMJPG6TFM37NEthJmzBKWnuXfhGJdVpTL8DNscR4AFdAXw/uufyvSKyZlTKpPA/TQHLvt5Ix
Irs5DJcI0s3YH3yHOMi9qUACb0dE+SQSQ1H6VKELY7VrcYxPVRB7G2Z1/iM3RHSt6F4RnngFno8m
Ln8A1Kp7gN5zj3u7956gGMu0FpzTOyqJ9epHSZkuOrKag4ebf9f4GabSzFlKPCam2HAw2QebYvtP
MWFXJzXc+J/Dgv+bRpifaaavTx2Lfo/e0RJvNskEV5wN3RNumG80qdMPNPviOEObYXhfVucKqczR
AybICN4n12zsp+AURRGgH3GzMG9ie7D1Ft76dOf0IvF2g1VGjHrq3H72/Tj87hWHNcqfQh+ruomA
X4zuu8swgSHRqFyOhyELj6EbsNj2bxgfZAp8SkbFxb9V+OUrLtXlB8ykBd0iyDx2fJhXXBs5NZpJ
kTzOk91cez72J+xa/USFSinmgwvClWaL58pMwbeUbodBIDLJfWKbcLnLvSKMDhhtsa3M1hweiKEa
cBZ4cLIiXDkPhEjTfFEp7PwCLT2Z4eB3Ya6iHDXLeu8iuafShPjMKh2JmUmKmrWVna+pb3smTNEU
ife2UMVbRdfPId8nD0VX9deuE2CzqGfK9zEaPoSuAr6uEkFD33vNvZNl/mcLyOVP4c04IKNBimM4
s9Nf/eVvV8TTQeZr8Ey8jyxJRQzzncetN2x04EaPqtHIbkJMd5fRphHfTUM44twK1WkhBT2VUTd8
UH8sO40zZk8CaDL/BLq2w70Fc2XfwgyQm1wJ1qPIvlHJWojken4tgkwSkx2tuUnc1Brsa5z404N9
a7LQjfD8FhMYSgTGyZ1by+zFZpKw4ZKqUp+tF7sNEkzOfeeJE1P63eKX074uIuosLOZasurr4rMx
agRp4j+buQAA5y/t2RpF/raY8IrVytq78PnubVTPx6Zx4qcIM/lhrdrFnByijlLOoo5+Aal0kxL+
6p4Fvw8EI7YHzsb3Jp9NzOhQZvhV87ZwDJ/B3fHbsmkq2PFoEb+37DHXo49M49nnsjrKIrPfkT8Q
XYHomaVqBPYj1OtYppPnxz7d4/CNNLN/TWSLFKgK5TtCTPfUBDCIq9E1Hip80JBIvItfNkXFThCW
thFgMjdhz+dqZlhWcnTQTdNUpa3nQcEqoykEwDsxDiaxrHzE2DCmpoiTl4JlEy29ETmyMCtkYy/9
qiCnB3oXgoraPqLJmv6auZu/PenUlLPDF3rDeedW04xWtc6SN4tAzNOUW8/r7S9FBNkuRGHwjtwI
MNgu6oiwxQkEN6BeOtgRPcCgzbEkYmcLrs69Q05BIxpH83jbeUqCOedWnCOMNnzUFVpuLZBx2C6l
DtjTbW+YaPuAqTcOCRpPLKiARTP3kTMFk3ZLj+Mw1yQi9N0J9EFPzss49E9Jvh75rpMdaeHIASPy
HjdYar9dpAGpdox1nsV0xlLNtLILB/kvdop+Yw0ul1/Pt7pCVy6v65LEcTqGE7knEA96rExqS/tZ
caEB5PrI6XdvBduo9W0lRHmISuqJHI340+qD+yJQ5g5cQO6ek9zhUHVAWD/YIzL+AerTFnc8BFNU
NfcUS9V9MN/M5yFSi5+sc/i+A+K4OqLXwz1JIdqBvsETbTnWf1KBB3PFAmgRn8GeuYth5YgUrFJe
1GwBiHIRx1F9LduohHNZVu4pZtr8GUeqvZujEQs65fAPlXvzW9ftY3VzWPLqZhH/Y8KONrZjOV9T
Vz22vco/Yjjmm4GN6GMWh/UeMrpTbKYcrOtWBomxMdi0XOrC/2ksp3rmwprPZJBDb57A8mxGTbbP
UXnUzxS3kOS8CFwIsTu3K7TixnrzchuALrNcvsFkODKlsBlA8jFXxexCLWI5o+xBbV1I3AuIQlRa
VBHTA2rbDSV98q7mHCvB2EZHZEAAOGSFxVZW6rWveppNAoF6xEfBDZm6TmLXhoHgkPn/G1Gb6i/L
qaTZ+UvuPCiz5i6GBmZGQz5Am1ckGaeTaH4grgzehsfvJnhVQ/GnzDL3gRwX+eKzNk+rfo4hj1P/
z1uFOiTaef1ayLSqx4KWNe9Yz8Js2LDh17fKovidM3e40ut/dpmXHXoJ9hhHPRUCK1IiCGr1xSJ+
EhR+nbozvYz9bcEWGzYAA7qvBcpOsQ2DrjF3dk/Lr0b9l+lwlvaxNwGzmsfuRRCQDHUqETfheY0C
KJI3tOgI8h13uPsaeBMhO4Huqi8lneKwor7fSu0z2IZt1h4WSGZPuTbdC10KZ0loOvOXRA+z6cYV
KYFpakYtXRAUW86FiLgdAD+7fg2LYX+TK2zpKqetsYAFtYvKUqu20HfMOVZEt6T3QcvasM0I7bOb
MdvVmLVSxMT9rjVCYWiosara0uhtOI8kQsg2VsNOrB2lbIu6ikSuLh0BVnKcLG/A5tA/epNFHvWU
YG2d3rsiD9jj30AdqJ1g3+QfZsJXCkUvweSLUrmYZwPPnD17yHGGp8KxXt2FtY3nmfJiR577wYym
+DSR3Z2SIQnNwanKA4TIm/yo5PfBHu4WT1nDMGwfufAXtcK5syVtDGlMpsnhmTBgS6FOYN2sk2Dx
2B6sgfGgb6LwWuHKvkZeUKQJ/jdyuRIYaFHvvleqtz8scG3WoRK2/BmNj+SGW6v+LYN+uheosRLg
7sR0bV3m/Te/OMU+CRw1J8coHpohrO78KdZbZWJG/XAfMHQA38mGkHa5xS4k0Mb7Nx07pFIxdkch
Y4wCglVXHeU+Sr/5v3xGGIVb8ixtjOUt1TGKKvnB4IV/bEye64HNaVLWZ0wCyaaLp/5dQqPHozIv
jNbXMu//mHJ5zbNbjUCidHOY0HIjBPaDdIEptAuHuDphPMufFCuHT5l5t9SNOmKsfds1uHPB8YnH
iZIL6PqBJQNTjdiuydexuwcdQ/6US6leJ/gU5O8aT28RJjg3nWLxetP6vWF5WOpzxtCDaiovWgKB
QLxeVjDqO4JQ+h8M2IlhmZU3HHCJQAkWRN5C7+Za3q4b5vm3VZLd5chf8RtMgidL1NnW6hxA/w5e
na/OlNNdzXTGO1ACxeC52YTjReMBR3AraouJLroSuNy/0Cfmd+Yn9iGukkARdNV7z2NMnPypdFhn
7/vV9zHyYIQzGweb1j/X8bmKZsSk6VjYw18eX6c51Gzs/7hSTM2XbUzzuOq1e4pgPjxNyE7o7VTi
4OyPp/KG6Qdhc0LN5pMqldjAeiUszintobFj5QldHdYvNI6+ZtrRcYMjcpXuMfKaG0Uvq6c7M09z
8jXS50UIpXrcG6iWrOuK7Hb5qwSvwBpFkGaZNiETGdcCsCGhpM2dWGJuXn5AKevnaBoNEI61K8/C
jQqYea34WdzC4VZFWx3sAdIE1RMeAHfaTeDE3kmjo9YyGOD2Rdg0R7pDNNJybKJHZwK9Fw++pLGt
1vha5GUAUM4g9rvajH4FxwY8G6qJ0TPjDtlDs8sGx0ouKGDccDtUdbATMrB3k6LvRi8Iv7AURP7t
aVwLRnVIZLykg7IZhESo+VyHqPDb5LIWTWMfBjP7/7E3bc+lNwg6QII9HBTU7nThLbwhjwkh2EMt
6X8Fcs1Hpjhk+dSJ76MXzjy0mRAdWEDGGItMarRhAmTDKmCsg81/O/oM1fdBHK2faG4Cs4luGeSm
r5Ymze0mVI/TgHmUkDqNGnfYVEMALjDQQt7IcC6dXpFidVWkFS54UO89wHjNK4ssa0Gdc3P/ftk0
se1H4aMuQGLQsUzBV0Hfz3+9c7GdBrNVU3KR4NRv3Z6plELJm/fLiV6Bj4k5Sl6hmTCP2rLrcPh0
7ENxeRV+GcKRArW6xe/TZM9eXha5TBFXFbOitGUALY4cDVbuMCH1cu8lQVOBZRh9ZPEHjqLM3rJ6
NMnnhEl+OJsJOT/+ldYyCLUNNLp24jYip9A9oA4YpmPBuyprdjyFsYBztJkt7t0s82zg1HCdoLnF
ZECUpzIX0Uyi1braAxlLSs81kVmDqCjh+I8kqvPQwc5OuZFn2MBoQ4z4xzbSDv+bKjgoE6AFIf0O
PUcVTuqlqDJFoDfULAZH4PBgv+g9o2Uw4Fw86wuykOTmXyEJ8yWRttUfVQY6iBAVrpMNTZiD5a6z
k7QOFalIOTqHDUZZ5mLFnDNARiTdf5b5fNtLVa65p8PNQKpDvqACw2HibwYdqPI41tM67E3i15+E
adj1ySpJKnDwA42pK+1SHummyU4Ml2mVD3DuZHRYVOTFpxnOWoaks6HmBCjjno030qNA6WHxFNC9
XkHzQH7cWH43DHf1kDHBQZvfNjC2YjG/4GtCOdyYkBba5WYfH8phjoJjrZtk2seWWBUGu9Z8uu4I
n3dDwTT7F7qX6djjjkSOX+lIX/WN1tE6t6hGNK8OjfNNCUzwYiYwyaNq6Lf4PPJh78Dy+mrFiDjE
B2/NXVMH7lNUBMuNmTUgb+pDklNOiMPi5aQ7Lyz2jjtV9YV/MlREiioEuRwHIZGm1vCmrSV6RgBl
plcyivrHMDI+fxQxNIBKPE8dmr72gNolTGQcV9HwB8jLKGgre+JsL9o/FAvN+DvC/PkloA43lMty
PMZOhoH/HomCfu+qogNty7D9ubHG4V/i4w854nlF0lohKX1gjujJR1+5FD5ePO947Ipv3BVRf7KY
rm7CLpePkuOgOpipKsp9Q/TdTxiSk5MKPIjEXDC6zI8lXLcCG6jgc8Ifru8AhoVEVVmu8NO17Nzl
H/P48UUTgj4ekkXHPxDjbDzVJCgyZvQGaugQuIadFnnYnlpftn974CLMlWyLbLp+new7my3bF37S
+WWZO+uN15b0J9RCJJzFoxyjUx9kzsNE1+LvG8eUd8UA+5fqrOOo55eX/t5XJRtizcAAywa2fxYY
Sib3FSQ2K82xZdAqcgI5d1O1tm84dEKG/jRKqKodV+BomSOHvs0NPZokEtr0A0kIMiLCqUM4UoWu
+s4I4bgEQZidxwArORf2VMK9cVrshGHP3jKNGit8XXNsHfx/4AIhKjRvwSuNTnQhTwGvVGhBDrw5
dArDCK8K6xR1W1C+1XDRp2M9jvWPVc2I00ZmszyzYnawDwEo+vElHlV89E4WvcIwL6/8og07AV31
Z2I/og8noIc7MgR00SD1BvGxaOJxr5susPYxPXB7WD2G7CnOFLpPz/b9ea+RwBl8rjYGvx7P96dY
p6y7qwLowGdEsEX+V+uiljtrmIZ8Z01KVacMOKOAFEsIG1aL2bkCOoe9HbLru+V5UqiNmACfIz0q
BiJO5pTbqqIk3Ex8maBCOzDj3HLT8CzRb93ZEDfFweFW/CZCkZ6Z/W34QlUC0NRUt088jDbzisZq
iMMJZIUrfhoTthexTeXgVXJGW1w7nNtm7dzogM8FcjMnJe7inpP3GSdB/eG0AZm3PL0YCnIDIykl
KQwSG1ci8RCKg+hkciHyV70wet6N4LPGLeMD70kADmtTxd/wmhvoXOns+fkWdKxzbw3CxpuSr+Wl
HRpKr56ha/2pA0vrP4xTm4s1rFOOf2vqxJm2z98pnBrDgckazx7rsGYGAQon0keOf2EiZ5+dnFPD
KTLz7dRxhZGmWpl9Onjo2AYt8C9vz1zenBT7QtQzxJs5SChx98q0mVz9B2BYuPx1s5pAkE3tMML7
lp5BpkDp6YVHCkITbnptO2imYTEXL0PZ8G2UizORfuSHcwKNJ2GSNM9t0u+WCUf/xoF6Om0rqzbL
wZ6sTB6MiGPvMFiMw1zFs7PpJjX8xA777X1YddPFQZTTfXfMk0sEDbkeTkzHrfzSESgaHjwjw5AK
qgIiMzFceKlmL0bdpCm5sZZKqHwhriGCTdi6wTphJuvwVYcmn+wja4FBfLHhHdW9H+I3P7qu3wYv
kmGzvbH12K3Hqu3JGPPaqQmOi61lfOK2mBiIixvUdMjph2HRuOxLPRuk+tbuuui1wRZJ3hRQqPx7
MGPTnXNu/38EtbCn4cfWV0uj3kx7KCHrg5839j+UyfPjmE9ApTsB2QXjg2M/LQqaQTpPUGPOunWj
f+gY2NKFvi2ibYTsMT6TNrJGXwp6aDrGSKAGKIZUD3UlHiLtG3tnuIkt+iLMcA6y3u1SFdF5jROy
kCmtmMBJXQD1g/me1sRLchgQkezspc2+8+oBXDtVIHEoH6bmd44QRW+MHtCQmACe887JG0YDgz8C
SGwqNTxquCFUlLWhJBZKBK/8Tdl1DmywcNzZiQ1mLiPMScZxOz4LpIInubLlv0HU7Afs78WlVc6H
rVj1pgP8xsd1muGukIWnNgEQl51q7RU7vuWdYyCDOQd1iNK9iTPnHT/qIJ+X0Q4AVDEH37qcu6xB
LPcxgi5k43yuQwZhrfXkoEG/SOap5bZm0LfvLEkg4S33QTeItnYVY/ITcokC0shcJwdkY+z1vUTW
H2tt8LfWHpFRh8nMVnnRi4dQyTgQwwaV8F2YLFudHbQ01bHnytaqRBm7YkdqpftfqfBEFfXMjdS2
za2aij9vrJgHPoN6ANHGLtVj09ohdapKdyOmFpZZUy9foVdrwLsrThUbc8rZd73XnFH3LqvjG7XK
OGeUU1Ab2jr5gB/zF9aRD4bVTE/oDXn/5bjyEjC3DR5nmqgXsMEzBx4T1T2ix/xtsAb/UMY8huW0
FORc1MKBoV/QBgSdV91DMUDrtCTDf10wlOems0PWriVSzV0iyvqSuFl57CsZvrVxxR3IIhvfkYYU
vJkUjnHUgnEhN9wJ0U4EyJIBD2XJRg2JCzQNA9GhGEmkRgmOb25YNTHg5dRG98LB4wxSA/GawSzD
JgVKieevuyDzuUmBGTyIsggfC4Rvl9ghaojpNPSiiJEpWstO/YxUG2NK3ba8mtUDg0QlnvjfLeNV
j5KXP2w7ey6jqZbLgkFZd6h4BOw9yvWs5dtT3B1LryDwNF05693gjmI+sc61s9RU9QB4lsoCHwzv
xpXXmrhFRstltzdRMdpp5Kuu/C4Xwx4hsGaOXAl4C6BATUThq0AZhd6mM7DJ0EaHBfAOAt9AEKAe
OwHpDRhSz3brq73j8PqlNB/18tHbXdFsnbWP9eNs5cN0YdaCsSPEsefz7CcoGzZ5hiX1kFs3ziUn
AdSqjkGKt63cCUUAQ58EGaXtJwe/M9WNYUvKD9dLHjxAp7it0YbivyTHUQY7oFtuAUCcIKQgIpoH
++FmpJHsWZ8TdIteogZUlpCDRs89ciR7jW1Iy2NoRppdX6ORMUsY8cc7dJ+3OTJypa0oarVwG9XO
yPgK4hkKcwTTaePm0RWaFps0/nn5rpqW42yJk+7Ly1jzbeEeJdwgeHi7lx6fLT/vTDTnbka7i98L
OzK2VPyyoEPiqB/3yC39KzSyhNUcyo0cnZ/sxKEoKXl2nNmsKOVQJDHE3AxlfcR9xGtOHjNUz8JM
sBgL0EGp37j+csQbNJmtbubBO+BRdZODB+Lo1CYAXhB2FMYwOlFKXnBHKHUYSnYsO6fvSKNIwr4D
kxJb/aM/3vIxYtLn32qrQ8k3YBt5UX4JWxakILJgaWKxcJJ0tn0gRoZJIk8SmbOCRGLvTpOt6GLl
anTxC6oDDHMTL9mXDcYMucmghEplUlVsn7xMv9qEEv6uSw9Am1wn7nsEuy0NfuQ7t89m4uhtzQe8
P1SdFY46DQX3rJZekCJIAJ+3b5eVvCBaEZ+OyaVy43Ulj24PaHJYUxSxtIjIkykDSfc1awq324XP
58lpPnaALf65/LBfDWPf+L5ZpDXfcWhijyYVzsdwR4P1zOuNnzWadczOKiHuhYogERZBNeGND4By
4TlB6wx9LmOvw/Nkl6dJgcPamn5JPq3MtdxtJG+eIZSsTQDbdNEuq4a++0ReCqiNCsHej7QUBOG4
qBGIttbJsPfROCH49OKlRYEx9jHzJvqZ3dD68JrcClTUZowrGBpGuUV51zMcCRh8t4E4snGz7FPg
hij4TNbVQA2NiePd3A08QvBIwnHLiqv12NvU/Usgkcjf3KOTDSyPw48zxUNU3MiG9tahxo9T1lmc
OJXjEKKT43MM4U+Th7vje2hLyDRZ558Qr3j51Y+R1j2yau8J2AjaYP4MHK9Ve2Cf7ngoq9hNtohH
woC9LHIswrfi/rvgIulTUAHRbeRK0N62QHd8nUVFMCQeviE45KE1BTuKcO39EeD57VeHlsuCEB2J
BPMCz2eKEKUqLyMyQHBIFMLnMrT07+wNN5R5PTcHCsH8OkYYRnZd6+Arh0wzxxc7dERcw6Q2FZyG
wDTLLpxbeLMRekCW88NNpUpFGv6DOcwyj8ohiM9L7Wb/5mCUZFJVnvhdCqe71IRXM0qB8sLvvvpV
Rn4ockokQQlaIM1WlSULnLFPZHhtzxjXhXmE1RW5WpFbFqSMSHwzMzCGSW2HTilT4bnOkWZhqOiW
K/9Z9JwgvO12q4eSbl8wiHa3mOr7Hxaxs5VSqqggHa2iHx8Z25YFm/ShAcLqTAHdZI8q6d7N4zr4
sDJMPKellAx4fG0IeIcGOZbbOZPjxUw4/NMF2UmzY8TUqW2O0+8FTQTdr9QQ+qwi8N+qJVjuNBr9
HoxsFz1BaiaahuwNNZwWalMOWs2yBZQWskKok2NxJK2g/2ePrfyxekEtPPXIKE8uBmPnGHBbvy6g
K/+BKcrUU+NilN10br0+jBQxj7qXwUOTd6wjMg5TYDZTaz3nS9dal7pX1XdBMvx//pATAKY6xLEM
BjpiGcj/9FP4/SGSPNMTKJloC6qasb2fm3iQ19US8iFkofgXrpHzi0a9eYrzBXGaxOx3QO0EtdbO
PRLEWFhBgtNkjeD9EzewVhKFI2s0r6Re8x2HYhYXqPdOcMsgt5TO/nOlAJzvyiZEsdZZPqtN3YH4
usLOdLtUIzb86Wz6coIo7O7NIXQs2hKOIfq9jnuWOVIzBbppzpIXfNikdQWOzLGK41eFQiLQ1mEW
NnaURktRsFbFjTB0dfKdKaGZocBVWr2Fkk7xCRWrmr3owvAhtHr/D4zMl7JdXgExPlVCzk/WvBDe
oGfngrYM1o8u8kf8ssuD5pESoK3n8lQhxD2FrkFygVq5OPWmD/fcMuURMba6kvCzvLDNX3d0eMRU
zpH1hYDRviOkl/PZHcNd15PZJQFP7Z24X97zcHidGn9CtyDl1iu86G7GOnQfNj265zK2zk0826nd
B58rD8ouC4arAliTNoD30CaQbIeSp2E5y+SRfazCRJNEhfnAqPDOwj7+rbA6PVsDpALqe3EsUFKS
+1wlX10IKil3DIuzjuHtJmurilN17PdL4odfAVCld6tobvSq0a2fGiey772pyLbIub6ymHAacJFR
h2S1gwDBKERdsDu9rtz4mwF3AHQtS6eYNSSphrP4bW3ocssyWueSuJTnWkJosCu9PCEeJB1DWyQK
xbG+Q4dd35XlKH+6Lgf+IWt51GQCPlpmXN9DXsqUNjbCIRSsX7Tsy4n7E2tDAXb0fRY4F5nrB/9F
nT3cwVS6wS519iup5NM8XvVdomJ1cXEjYZjvmyMirvFtRCLGYrdXj4mK/sfReSxHbmxB9IsQgYIp
ANs2aMemaXpuEOQMB94UTMF8vQ600VPEC42oZqNwK2/mSW7XLbRIw/T6l5aqODAaJE5A68z8d1U/
WeIF274trVcT0+TWd6V1gsFtHx3d229RFsvfgYzbobVoB8KCIB4t0eWvrpupD9v1ud9bNeljiyV2
0xrFMz1h6rAok0ADKem9ARJFNio7iLL5pXyl2oORQMQrkCQuWsMFj2qc0a62HdReLFyHCG4C8Ren
o56HeqPDXGCOZVTBG2ZjQ9vpPBfXQun0DSZQgVmawRFPyRAOQvZHV1bjFaQrTN9BIgDQRYSQGKAu
ku5jd4FscoJ+MGN8yUafFc/kbxiXg0feLLKEaz1796PjPw8kS655sijJqdyNJ8s0im/8uDfyI82n
PZDDCZIBm2w9nehnit7qPAgNRLRPl+vQZe5K61BjiCBgilpLfq478gV6JC38kXa8nEVhDP+IAZJZ
5c5YOFP3yBn36VVL+p67zrgDTosUZcGAqqhYhNLcoa6jcb1NKeT6pCL9w/TvHixHcS5AGCStanee
vY1oT7oVYKQ0II1yL+qgOIIOVo90j5EELUfvtJANCgvRnwjbmbhGmiDb0frNpa3v3NcZT8gnv4qR
xgXjuSGa92nkXBkwT1R3FMPRUuPgqQHiNxAmqqh6PjZW4hxdUGzUe0MqZMlcIdvE4/KnFMmM9b/X
4SIUMapxeBeGiWucNlnJNjaGjBCNAzolFwFeb2M6P0uqwanANeJ32apoO1PZ95LrhELQxVXeDxSU
8SG32UJuqnYhokAmDkUen6j1E3edu5PwnMTGbfoM2n9sN19LUz4ljQtWoJN3CtgoVpuShgz+jJzM
mDK3FLT271lS6Wd+J3LD+9o7CFLvCMyu/ms6ZvDhjRghkwnavVJu6eyXGDN/DEUM7i+mmV21xOLF
nhUhDtci5GlV1J5ShH0TWY0LO4Mht2Dk9LJX7iDNwbfKaVcsBWw8jObNScYAy4sGt4JTo8BKXAwK
OOZD4ZqsQ7t6+TQnekCmCEM+y0Lrwnq23zsjrYTCwnDhQVs/qSj4GF2g/j23p1sa++k/RE/8E03K
/d/M6yz0UuntSBiQ9WAmjNBcm/7H8hCtmXjpt0GZp8FHeaD+ahurUcegSjhAEBSlXwgTRLPA71Xq
7Cf4bnIZcPdD+d62UaCO8Vj+fyElk8Gd6D0dTP1BzI/ZnYVVfeY0Tr6KWFqXttW/psadAB/tK3WE
fVEW1dgjxQBhBHRuK3pLQ/io4ntWWERBbXbmO9xa5PoLcw7Nvq/uyaqAn8hbFildQl60zmSliEqz
mgOvp777LHOuma+jB+FOGRZBI9mag/sGCjZ+Q4BhBY3j7cEwivRzRFp4mkRLkrCEEa9gUV6pHXig
tcB+LLQnDu08pY+2IfS7VWDG7XPRr1jSFfVqNP5F+Vl7CAKgvQyCNnkvkBL3BEtI/spBb9F46pfa
MXHD5qPa10FkbeE66RC9TT6mPBNMywk1iFi2Sc8tXvcvj4CAYfMZ7RvbmYgguRZHhTC4s4o+ui2F
D6ohph0Pn2J01R71wlynaUfC6GV/kwEjVjNNHWOiM3Bakc68QFmBeoNLY3oDpVbHOxlw49y4Jqu2
Pradu3lOmyvpRXb5IrZ2C6L7vRE34g7KZHeZJl+dyVKod6/lAimFp/YowfNXGydPQCJx0sb+I3jc
L9NxG3yoiHWb0iKiI5PKukVgL8LenbuLbTW8fXgNhlIO9knMxW0NB+8psoJQn1sGu5N+PMwBH8jo
FYPaNmPMzcx3u2CjcYA9pMQpzxp/w7Pn9uK171sJNd4EcbiPSHv2m0pyAb7IzJVHv6vME6O7OE5z
q+jJ4Hp/4s5kMnbU1qdc7OiUk/Q/q4WrT8CaYddGUu8HDB0Cm3LbPs112R+rdJreSexXR7+vgLrx
wXoQBlmIPk+qWa5By0rdnIzk0ga1/ZJZPj+t32UBshK/4BWoMTwYbW5scyN5mVJYh9QGAAaV8JKc
7WhSEKE1jNmJwBa2Vz9mqe8gRYJmdZJv1UX1ToxR9KHN/h58mPtkpSvHrPSi6GJ3Mnko6qF8JbWG
DbYAZhoM9M+ysh3qrypDpGHbaP7JLcpVqr4edq2nCojQNT0XxhDdqPRgowj1+Ifabecbosth5OJK
igfexp0Q5Xyo4JRwUcQiXaE9Dvaum6lxO2cde6oVub9Lo9ROduyPqG7EqomB0ahnbNiR5aRsoctl
bxZ9fIgmhFC+Odm2yoQ947vkrRIp5gJ7kfWfJNH9wZ16762fdPoHezD+CpBeO5cg+b+5EtgAODPa
TU9d8CH17Pd+JNy6CWZ3HHekzYsbMkkOL9w1jWeLJMrnUGmNQ8I1olDWbnSfjjLB5801YU+58VvS
q57KDOk84m+CPMYJnjPxTRUtAQ5ZjIyKDWI5bGg+IooUXriS4oWz+3iHO9EP29I1DnEpxL8gG8F8
rMB1mgASZvPIfXGodycEZKln7MstdMFoBmhBI3daTj1twHT0sDYsBibXsb0RllmegKkZ3O5nD2Wv
KPQphTzERDd7dDk0/o5mwQgHZzx8u3ZphrXdVLc6lUHKG8RMdrEQLH5jn7qDOqoZD9o0gcocyBM1
18G9yvr2u+dVdDcWnvdKBGvYzXHPUoCLt0vDk80XQbVLHmwQk+tthHr9nTe0x7OKmu4EYvIxJV9y
yxI6Ene2bVafGWvVP6Qqk5ACTNZsudk/dg0YBitP0j+NZeOCMoa1PCtyLtj1svslmCitnA3nrcL7
uqv7cgjjQHir/a/x3zF0tK+sJqOTbZfR26yG+7pe+nOfAfGvKL35ibk470l6cGzMnbVJgGasoBQB
asenBVrkRn/GGtn9ep0eQv656MXwTa7DyqV2boCtf4ax7IYWd33SXd58JyMxnaqY9/ZYsrZBgrT6
+5S5qKE8dqVx6fLvOFfDfQXB7+q6pMcwe0JVNycihkWZ/WHjz+meJsbK0dXqe5gokUXQO0/AsjYg
n+NflKz8gWtA8zlPmmYapUX1umjrjTAd6kVH9+C26Rm2g8YbHgJox/maDK8Qhxz3XRv47AjleyNV
C648twvapo54z1ZDGd+sRqv7TPUaQP2kyg39a+MTCEUd8oiaFC8Y/hllPegPHkoTZob/82zKWrrb
5Mf63IMc6c60JA5H+mXKawsHdCNHrlkbwLg9FLKiMjh30/gzdwcKkQmiyU0RT0WYjjE3TCThN7dr
KwK0GXtaKK23HHTngcoxHzKUSf8ooZAJ8yncI03cgszIxgI993/3BEkOW9ODi7WVPBmTA5dy/ENl
EkVHXIbBdKPvZJB3WIjyHa0S0TOUDcGkDzGpBsO/9pK12wKodNhKu6UWwl8LWfyMPmhhdX+BcKYP
9GS56Zeefb5uE/cEnv/Xzkr5kVq7/2Adku8KPqxi6yy+3Gcur8UYmfndB2xKQegU15vRkIy6PbZu
ZKXRadAUhH2cZNUcpkB0Pwkv9f93J/4XHkGHAnXgkRwhw34h5FKeFkO1KWptwNKK/Qz1j8w3Tb5v
2Tc+RSSN/kQtLNRcRRImXun8i92hRZBBEr/j1AmMjcuTQ2KlUyePjL0M28n7AlsKab6ebcqGQMoc
ber1+EYljG3sGgjHNbNpLKBVIU1KYMi/wFMacc0awhNbAEDtZaEr53nswUKQN0suQTqp36Rtu1sU
VDmRXNV+ppxKZ9K0ehdT1PpM/Ud2Cgj13rFC7Q+GZB5KSxcj5uwY1d63+vRYmG1b7gOnaW/CkMub
UcbyMueG62PMwzmIuaHEnYeUIvmVdGYIJz7Z9ZObnm2rxF82Tf0NV6h5ClCiP3KVWXvCdDnKdtW5
90Vm9Bg7mczkY2Mb6iNlUcmhhYTSRM5MnGRp0uOE9fKzi+P5R1rF8qj8Pn+Ym8XlTKDXwlemeBCd
pCdal9W7Q53qro+cv/CtOnopQJp2ZWd8GyPlN5Ot06MHS2w17Vef3WSh368dFVGZSKQrN/nJMX6w
Caisi6TQcTNqOyWLT+IMXkfsgTQDX/EYJTimNmAj5SnW0gbnU2VPK4BroxNqpeTINzsTDXgNYlYd
s6ZV+I/kp/sX4srtteKOR59nHjYjNt7BPoKFsQ8LXgdEI2e+0kCpv5cuM2BHLKj9WaCJXOA3raqO
UQqRMSZoPvnVyeRlRt4/iBL7OjRYokzEf2ychXzT3JqCDTi1d0IRpKkN0iafUdToe/LK49OSxP2p
4tVWkYalNMSRpMptWBo4fME6sHQZ/T39DEs4lLI4pEE0vgJR6S+UXpc3sfaPgOJwsLyy3GWTCEgK
Ta0Twc1wcXfAbcaamJESuLklaWUqZrh5E7fWWR9Seep+MUiNU1gNPV2B+JHFReL3FqFlsG6Hb8Ao
3bLIOwwNlGTe2c4HUm1GADrVI0hQf6Z0wrH8u3mcPEAaU+qivnfp8AeAhrCwhsmEzx0v3r6tU1w8
wSQpwFgzJKGDS+q9Wmn3TwjOQu7Bw1ln/GbsgJChS5faP9c1g33KiPTCrhHlqS89tn9pRlnbD6HF
8QkFPBZhUo+q2Y64T6aLnXR4eqmsi7NHnDcWDUrcb/7YUpj2tixYpFzx/Hc14OEk+0SJxPNEGWmy
bIj7YGgW+eSW27Lhw0Bwk8WjTlsiF3NW2oTW8hEeIsI4FnyeY3zJVAzhUw64HPbLZFx1seJlcMli
MGt5s9HD5OXPeeD0qFkiLdnN5DpL6ORJ8DGUQRs/jbiRbjCUMEgkuUEUGj7LHnIgQ79n29WxwdrB
hFJUfoc/T7Ss9wIwSafSECs/0wuWX4IL5Ib8pR/PrV7EcoZl2bwAYgYI17KsBp5Qr5NY5onIfwTy
yuaXFBVvSyeBNQSkLDf4bbsj+cmA2xXaV0WW8WIRdOVhSPuSCiM/7oujBgoG/n4CCkYCtAH7BqHd
PIyyI6CSVfnHiEmVsZDQnFw9yXTC6boJLkva8ltJTWsB0gf3dwuJz0I6Y3uPg5YrsFcG7Dy1k0D6
UAZsi/00++Zv3hlUoZCVMi8pSADumnUDnJL/SJI2XToL+Hil657HcfC8e5I6Dc99IyhSNg3PuMxC
l9HekqIqdy1olOZSisA7UslmqtOYF1DwvCkV3yvdlOlXt/U/2x29sJRUYWwy9gsvrF67hSoaqAmh
okJtvKTCdP6ZeuDqUiR+cwUC4TzQ0eK9xxzmXGHRQV+6iEvSXmA9ptYXWNnBLWtgNgFvV8idxiew
U/MEn1YjtFpl7YeYLoW/90oWqjtkLxwZ9BwdRlWMzxZ66x+jz1+pCQbfEgdoqWTZSTQ4kFP0/A1a
+IzpFk92lFsztlo1PUNa8S9caRg8Yq7m75jnKXCgHhVVDcx8lOt9AIxzU1j2OzdHBAZdGgcm7eAt
bad/s52lId0pXPbkgLbulMFRYbNnlCDmgPrdJ0/4LqhexYGQ/NoDvg4eBsDV8mfmuH4H6nR2iZFu
Jqq2a3t8pNFhW7kkxIHDPRKSvPlrXDFgiCR3+y47F+/iNLZ0msPF3Zf4rHZikMT2YB5StxhbIQ4q
Qq6yyY5W1xVYQvzhYFGKCJZSqnsyLd5j0yPBbyNauUAXzGNIzuQDg+N4Rbc2L1nceCfT9cWH0/fR
GU4eDVe+EdSfS6OCa65Xr1TkvBQDxvbBDNK/Mxf7g0nGmlwtqJEag00RsJB29MbK/Tt/sqargDi4
LWpTQg4lwYanIXlRLMzcjdPjD4WBeENeFm8Igv4Vva7+E0dCP/r1OqREV7BDACxxcPgXrxDNAxOA
366j1HLsV6d+zlQ6WcJ/SqC/gomCm1AKD+tK25TE6hcHWkUB7ApI9Hvpt/8C9uohYJvoawaj9BvR
xc3NWDuPLlDDMI+aaWP7xpFtGLJ36fPCNgnn3A1SEDmTHS+etKpfY8N9GhgxTwK2StjSE3kP1CFn
ncoRxZ7rGOekSrogMsLKSppNhmDd7iag8tdKu+WFyywanH9jR5jirVDyAiU4IgybmAlz4fgslmJ2
Nn4Lv7gYKTKtOHH2KMrsHHDqHTCYcF1kd4XeMeBInN3PllTEph/sN5/d0p61Trkhvv7gNUF0b0zW
NSM0txnIXIeAkviouqLfzYunw3kKmh1KcLVfDDiig9s1PyD8+hA7ax92jvOezMQhKWXfMscDlgRf
zATLYiEwPf8Ob6k8uxr7cSuo0Goj/Ha6JfVs6eCliGHGUSMMEUb+LMQfgTrqyr54GKlPVZLId1bi
F3fBKC7aNKUh2UVTHcTnPOu/lsqvHQyETmnLRkI11cWOyuxge/KEW9XZSd+t0XSi5Ig1udjHbYKK
WLtzWPet9Yjk71/cdL4A1UNrjsYXgDoOs9Cy14kzX/BZfiVi8IjdtMCxcSuHeJ6+gUCyYIvpk8TG
CS6Ckq/VXhgTDF2seHwcTLSUgsp3TgnzTBsHrp6p8Xbt5AgydvbsqI2XVOpT4DkOR1VDB1YjruEL
NZ2e3GqPdwNPBlBWITaTj4WXBY97gIlkPanV28D4yjg7F86+04AnxpWTx/GEi7qt5b3C+4kfXSQ7
kz5cZDV6yplWd4IUNG54qz8SFsOaNgq9SXTxW9p8fXp/MW4tU+DZN9vuCMxl3LZ+Wt9Fdv8asHt8
jlsbqSnD4qjpHe0i+9B49vQjTJfrhOPfeShg3MFABoG4aEOYa0C1COsdoR7l9x3UmEPTGz8aePGG
Wq0ekzBZC1/KjqYMjqKjl7beD/WCuETyYqypoif2amr2T0Ug9D0GsiuBZXrGXZMtjj9X9d525uhU
eAa3XSbn9JxUA/IGgIDD6JmCFQYhhpISAMiRmaK/lqYCh5wt1dmZoO7QkJ+kuvseY1rhwtPwxMBl
HDvmBrZXT4BUpPcK4lAIWErtVNCkr4kwfoC1D+PZTw3QmaSj/2E3NsHJwK0+4Pmv8U2nlHwb1eSG
S0t5LcLpOJ2Yq3kP1vZwgWZjHDNvaB7pYsk+udDjj0qVw2eJ3pY2c/1IFYR3Z9k6DOY/Tp06aEQt
+dgVMAaIYiF7WBNTlNKSJx2gW2TmkD/6he1uAt8ybrxuMK6M3wrjTXaYEAg/HbuXf/Xg450R8Txv
dRZ31on1L9f69HPonOhB8la6oCuGmAn8KymHO9f26FrNKiceduwM3iuNEZ83LHiqnmtCSudPORXY
sOuBCCnffZZkf9POw1EeqHzH3wRnM1ma+SKWKn5PDXqr/cjytgh0Pr1A8nu25181av2kEmrMHWAk
SAbFj+lH+D6S5c6nweBBNXi9zLi8U6Vq2YpaOebl3NyX1PVsF5wfxcZ1/Sacx8F/ZS1MmqMYuFIO
NJgcMqvlraS84M5fl+xDivpIuxJQjjg2xaWZWl6AjVu+sF+hc5bHenLMGm5Hkr9yveJAYuNGlI3j
36mRAzKXHRPYUVl6D+zwH+J1bAQPV1zzZVBnu+qtEFN+/Uw1d0TRNbVMO8ukvF3GBCxLxrUv/FS0
lQ/9a2tgiisrX9LtV8NLajxmKZMtswpW2gjb59sk9NkcpndfxWHQY7GqCNcskz3BXa8attBW+Te2
56ah28OAuOIxEqJiX/s0897yheKWac4eTFfyylKte67GKCza/KczChA3UP4DUIJy5pdJyoxgU/y3
M5bhQqIH7tLIeQ3XRd87QWAj06ftYU769Wfo4gdpJevLT9runeHH3SEWaffCq3Tem2MNCMQp++LD
k1L+MSeR/cFfBlElSes9HXX1v8iLHtOUMMx+GPqPzl4etMwQFya2WNueYoBkkd1NWs1h6OGWeO1P
jBd5y6oqIzA1mcfRrfQdy7G1QHoFuuSsa8ZE712sjFteIT9McGeQpNOpXjhoHGLZJ6udyYxMfZxu
upYStkE35R4Jtjq4g+mTIxvWfUfzyhboWbZ5RCIk7i65WeWv3cIeZvA0BZ6opJrNYZ2/1jbnqmfE
RF0h/x4HPziAY/9F615AWXf7AubYJc3xV6bAvU88Js61NpLDNJP+Gu0qynYdIviurSyI1ukwGqyB
2Wu4zWuLF2fD3hysimDoncwSSKdLb0/urF3qxeLek7AbTa7NUKGj7jNo9BEMR8l2paxBzQSPeUYc
y4twYBDmoZfLm9MTzXnZhfErPkyYJu509YGVBxv28GJQVSahizSkjrAooKIvsE0OsVf7DN5Vp2lq
gzBqQNw7DCN2w2rMj2anRKg8p3zS5AX3dbpqhVlJA1RXMAyX8iF2sqMgwEe0dOq+8e+rg+0Yc0jb
H8O35cHqG4bmqpfk5kOnYSSB6FzCc25WGdwSbv1DRjn90+XdMw+QoLWzmF4qB8M7W1b3D9d0Ghps
YtW3vCnaq0UWkZZRpGPLH75a1yXsstEivSWjhYtaBvGqbjJE5QA3oWsj1Mi0uQt6/YCH8KkRmJ5n
Wgs3MEt+Al3VFzA09b6fE6ZFvbaO5yyOL63RqFMv02A3xSQQvYq5LY1/5rLl5ehMTohR4yUR1UPT
tLxKkUYnIByxdxwZh24D20xyQhMuZPZQxZj6h057xjNxx1W8ZU9tYdBdn33xZq94uixgzMGiWRwN
N3laWO/gxMnrXYx3+smI+scih7LLUGHu0WrMfeOr7K+Jj4Bjhge3d4P8MCFg7TlBWohNWJT21Fy6
NNAbw1M6DJqaH1IbG0y/WYyTaC3tS2X60bhkVqjwWku91SWeWWWCAQg1P2fTOF5IoISbXgyGlwsw
8O1dmzrVsc0SCE4RjBnp/4u65M7BSw35lP1M7n9zHZCnBfrIwRpt9+pxtB+MjATwxPeiing5QjAR
ezy7XGkRS/sxbCJ/fPHduN6lrp+90H1wVmxzrran7F9yNazqhiz6sInqrqg9GHDN4O/Zqb3FvjmQ
suVS5JO9mSfcOvWCoh6M88j6CzfwzlyHjp0RMbUSzKdKOw7iMwji+8BwRlR2WDC5TVXCeSEXfS3g
55+9BXQi39zG+wpKr7u1hn3fQDNgxYU0f8Lxjz8xCfr0kvgQ+S0Gjg2e9uxhydmbDAOtAhlPx2vU
lul2akT3sbCiQ/6ggBsqTXpOhziWp9LFpVqjhzDLo4mBjwbUB7uH66ZVJPaBZFWx41mrD4AOWhIt
cP0cqubAM3uYlZk7aUwCQsqHMk3GAww7Phm3MD6YQoHhEx3bYpO8X6mRbGKt8tzgiSRdMvNqvFje
VD47U9y/auWq+zqPzbBLlvFF0AaAfodcdO4kOoVbzpdCU6hTWyWzIf3A/4BYB4yT45qp8ih22mEL
BIBVxulQhPQsNfeq6exw6MR3HlRn1+/HP5o73IUAoODsJfwyse2yu38JH3RxyEtH4itUCi5Ami1R
f6DdYWS7GkWP2LeHS6xjmd0KxBonHF3UoJMUHcd+w5WZgCcqxCZpuk6wmqm9N0V6Yu9QF/3opQjS
xtLj9MbwWDm8A/LuyfP8P2JIE7Sq1j4U8LT2k5zxJOdW4MJlltPe4eoVLgwSh9rnuSkHD4LSRIgo
pvsH/7pa93XmBAyH1C2GdSdf/uo+Vd9z6f2dq04eCt3me/bfSY6PsORZRm07LqBjnjK3NL78po6o
kFrz69iHiZj6Fn280I4VF9Ni2ACX/Qu7l3ylxdtmpattcxo4D1yc+q3qKZPhh4eGkaz3eu7y9bmr
44ZsPcFyJ6ajDQt1b22XIDu5VYpZTrUaS+ys7jgyYRHgFseKbQ7zezdYNYAhUlQcltRcFi+Dzary
7I1jhm2jrfiaQrfCrNgn7AQRGOiHSflEQgw70jtADuhORYVFaCsxkB1wrrWsNdOyfaMVhmgvTBnH
PZeQD+rx3sOexc7XGHSyzmMYJzSR1zrFiGcOdwv2ZcAr0nP3Sxl9Mm0vN4cctbkhpG4dkaj0aQCv
8EJo2QMuginwTXkaTj9WxPJm6nE85EmA5bLnHzfNLv4Hf3LYB1RhnonEf5HcqI4LBvbVTEcjbLn2
shszNNEQgoqq9rZXOzem9/6ST5DHMF8h4AVaxA+RbOU+DfheYnXHoNGMaLVW9kFPTHdONAt8Lrgt
2FKPdRgh++FswhtlmY4OyeKf9QKb8gQbInV8tGWwwv4hQ0ZW1k58awNqirosuht9UiyIaygmGzSH
/MDiwc72hcC4gZk/Ea9Wrt+yuUKGnGcYN8T+bUx7rvrXJSWYTyClqO7WfvTmh5ye3c2QYDPi+dlN
1eDf47WR1xanLhBjII3KYfE7u3Qq8T74m9qDCKNyTtiAjW+xZYNyhTMHSYY73Ekty4AFpMkjVDnt
jWe66ZdNuuhipf0IcRnMxLt2DMJHoiE23TyQScHVU6WjAIBhXhvPk0jJabEM2hcUsy92vaAiHE3F
FqAKkuTY+4q0dQrh2ym6YNeiw2Az5eT9YrrCzB71zmuUWO98qqsCjjd3ExvZ3RJ5y3vlwC+suxFL
W2tRp7mk1aPITb339YyfOlM3ekhZ2kdgndfGC/EvRv+ABbiuc9D3BMF4SBT8S9YFA6I5byqgnjBZ
PE5fvj1zu/NbLDyNWTMpZfSV0fgW0M6nqgstJAOllJHPYqnL99k6iUbQCqnGmHyUFmz2O5Kxm9rO
mCKDkdYoSOEPTeb9mxf/tyfIT6AGMklv0HmFQ6nAbdk7mEAX6tn3vetZ3J1cvJ/wCWFxplkdWn61
OmeWij9wcV/JoFHjLj2ZfvIieSLkSb+CIMQOrJyBn1KvhT0G7dPRbYYJQmJh7qd73r/qaSKZOZ+I
nNtEqfifGY/BzKmBBthTGeM8ZpY49zhfj4iq5THLeipCLEr62OAFO/YDNWtOgVXXirPLhD3j5gfT
LoErfPBMm/V3Yf4ssXHQqqXFsoCyqMYCfSuxgqd5pFfBmygdKebm5Dd0UWECMz5iynxBPrZmxNMk
F8iBSnxV3ZA0Ie2iYENGSKGVdPsDQ2h7LhesXlRjNg9+O1vHNh1XigNlcYGliRHYATueLLuwnQoe
s8C4jbZV7xwouPhjDTTcYrQmCoAUNvd27MDH9DRq+itudf5q6F0DuU+B/aUvoa2skQj/q7a1O++n
bF7Kiwnz/NlDqq3PmAXQK3TbnXRZj8BMWz+61z2P7QML3brYT3UO6SGZy2EMXbkQi92x96s6Yjel
dZna9fBWWj1P+XTLLNPdWUr/ECqamu2scVuiDzH5NQs9kEDPCcW2McwdPFIxRjYX9MBu4mZ4LNOA
X+Bkun+nPmjOETodtkakv9YvXg2D5GE8o6Ob2MES0OmblsB7TCR3YqM9TTHaZIG5Jzdz7BZmAZso
Ig6MWtOK4uIv9Lu6czHe5U4B9U14sdoWjV/yts1G09piVqCMex6tN471+pcpYHlvuFxO+3bxpme0
Vv3sLNDHM2LYR4EieS4M820lZO+pl+j2sWkFL9ife6I+yYg53O47VpRmc5am8k8MEyAv8snbYzdH
sLMoaXmEqDAXZJJVRh46ju5c3kr5g2FrMV7YAc9nyCoS65bf9EdsFmPAqgMDU8Y99ejpMboKsUCV
7r38Yy4L+d1QJnRzlsJ+o9mVrYAqtb+xQEPzFGmqg7Ysq2IyIhE92CWSQADgANhk47SvGX/wuyrq
Jhy0s0etoC1xIagb8iNajGXaJQTNKR4tZ+lF6S0FxnYdfSBmaGKQtEBEZlOYzhOBlXJ08+3s6e6v
X7OV7zyF/MRJFfqSS3bNd9co0znZg5sA/K7Iox1B2Cm+g1zx6K3F0UytbJbugEdhhU79eWcSEzmm
ZeDd10v+CV083i/EiYnGeeqcyPa+7JaXGlSVpVkZAWWinsZY2t8+Rj0MvBovthyhfUvHY79YFsZG
ylKBhEjcYf13vURVWvwpsYLsAzUofFhpsBBiNfJwaCPnaMJ3xrNZ1O+LzA5OWj7KJP2XSw4BAvik
sfuMcAJrCN5fzajWWgzXoyI8NbJtnMBMygawuzE80H3VIaAR8OvKN93LnF0Z+G10WA7YFi9TaHDt
P5nazq+LJm3foT6j3LAoaqLg2GEhO+bcEjwSbvPzQNv7I7XJNV+aGRV4UDpMg969IN9wdfbK4VCT
Zr6LAQz9pjAFgAkDfUJODrh+FFb94M1zcGQrbeHAIoS+TMoLO8//9Sj8vlACxMgBYf3AkQOh1c34
EHiMQ29iRsDRupACk/VHwybBp4Z0oX6m1+7WbQdxrH3rVQRTUZNpKdTnhD2H/C4kqSQsUs96wln+
RImDfe5WXEJk+fd+Y7j3eATZZrJYpqdW5EDrk+gpYUu5o9jS8nY46XuaQAY72MOCnF/V0IufWGIC
tnzyUUNWi4dmEMw3CqqzeayCVu7cti4fyiCbdjbJphtAQzcIZ/7vatPZtoaTjcnpwpKzebNdT7Wh
1sn4nOvCul+yiK+rnWZHkpHFmVmQDYm0CIgDr1z36gy3rI7odx4NPAlSFb2+jZ7bfPdt7Hwyx/Tn
PJ6NQ6NFdgmSvpfoHYZzALIl/iDiJ7/mLDC8I5IXc1ddvam4jo5+qFkkEaUPiIyPRVrclmrIQ/o8
1q4VQk/bYJQ2LF6D8mrKqk4lN17+4lRgp2mSZqtAMUetftMUHJDVcqwjxPLCIy7PlrBCztksVQUk
dhS3Vk38ITyztLcXHyLrVDhyW8m2pknXvet4UThOFTViNHjA5ghoNmTzeUoULFDUq3qZYRmxkD5W
k4gjIh29bZwMTnMyYLUab52ljAkNRkR3SlXWcMx6fhfPC+AisJy55GbsAJymsIfSTA1rY0f3KA6V
yGPj7kCTOfxH2ZnsOI5kWfRXCrVuomk0Mw6N7l5olnyWjxEbIkbOpHEevr6PqjcZHgkPFFDIKlRm
BiWKNLP33r3nauCRe9GGyHYXzbpQj/DLNKFkdMUHnKGkBrviW8zU8g5AAmHfhlvxM/aW/Njno2cx
22G5K23yQbYjTrg7HxXZFbSqYMcTmN/Phf4+4PrbhgIWcqzBGOIqaFYjb1s6Yp6e3YFEdfAT+Y9A
YybDM8IYvqOH9DM1EQ3xTuTjvtXWwdFFjn2vfJDUFijhsTTQ0CGwITIxmhdQYYwEBEMQ4VrOXpqa
m4Jz6hHUOp5dMoPojpoJFBWDzR2SPUAaU4nC2x3c6WbBr0svqNYhDVxafogS6ZhKP4CUVbrVIaoY
H6CblsHypLs2drdN47WfB2MXOVkNxZxswgkR7BpHHC8d4oh+eAGmhNhGVb197ZGifQrSzAoeSWNz
t56owbGW4FO25EU7PwVm4AdXReGwmpAubQaEBW9xC3NvlcVK3tTh3JG8huh7lwbJEu5RuJcNPaBi
uGQOMqXPpo7+yeS0XfJIATjJLVhM2tll7Reb1prSNx072U5SRbifqcfH/mgNZkx3ym6JIoWnhULN
ZdW+cuakfqga8FTQj0PvM/x7r7iPaWCqx1Yr5kpAHqr4YWAzqLZBGJjyDti2puwjR7o3pwHz57Qb
dGrpSxMtvm4TohzNmKTykbkm1hZpR367goRCBuGaOiTaJSGGZdo0BEnTGHMIiDZLfo1PVBJmXVo+
Z/xJz8NIM4OAXyZVNDCOhfIyOh6oIpH3VgMUrYRMZt+oAUt2Tg228swyNVez64j8cQLdYu27xBvt
cCWGuqIfgkqLnKzlS1OQTnelgBd9waLq7PJSR8sdusu02TZhG83PHNUw8NNnT8pvvmr1A4e+wtvn
yg+xNvY0kNpCt7dWbmeCpPdsdN/wNVfmThqhlz3jANQtq0XQG1zPMawVs6LZ1EM+zEB/hlaIGSxx
FDteRQqYWVuTyidev45WNeWWzdkLwW5Aunklj1gV9RelUmLNkbHpDVsEua9hKvrbhEFifh2Bq0VJ
gzDsuKRNoW5FBY73hqyE8kzxl+kDBdDIsptN+IZDAWZ0Fcd89lXmw62CHNPDfhzZLmbaCeyWQVDk
vK3KIWag9yojNqw6yRvHQ0mkom2K57nJ+voVwJ2X8gsijwdLMOybMGXwXhM+G57IELPFsYi7aLpm
0D5r8n4pt9bA9ePXqmgqbzOGPRaWgRt/XSRajSc0Z2ULSU76ByRgrfOCvZdMU0V06N7lbPwtJaHj
hWFIrb8lk0quR91xQtXMULfAW7ITDJvuLh9FebAvZpLKJo1qZRla7DQ03Iu0H0jOCx21jCDK0ovC
zxUn1vHBRX3MGka6tCwsRZRL1ZaXcrfo8TC5bZiMPycMz9Wm1LFX7xDgTN3X3BqC6GtKyvl4sp3R
ya7zzuuPg0vHlCShJr940ccGTbIVhSeD4sg+I82ezhgSgQE27UA+tlssQO0Jwompfm4RLznI3xKW
i0kmyL8WrfrkusQDl97ahUN+YzQ76UkiGTfQaWLFlIxaechpIJLhcCjtFKGvqKMMlYyMztEQkEyg
8wa/fV/kpER26XxtIeLuGDjr5NVaSjrtqiQd+a6WoYUAVgLRckn79m7SafFf+x7t8MqaCI0PacG/
1MboTTmF9tmvTHnUidt9iZzA9eCbOFogrsQXdhUsUGaTBL4t1Lt5KHsSXel40C9Oq2RPU4x4vnGI
7HjvSAwOLOzYDVhxSHbpmhDNNnrm6rN0o15yUkgHTH8Ts/qjiezxGwFR/duS0dGMsbzl/bSFHE4/
tIng3lxkFyI0x7CtHSRdebugCLdruzqlYDkArGZRT7ONoJdiYuwCUxpkEFZ5uTjLV9HrbnwhfSJq
d+lUpReZR5yQ4VFPiZ/um9FWNw2l+HKWAhlcBuHIK1f4bjS+f3J5iDYaTH0fz2QxoCMjtG8leovk
n7KkCbQdmNXSg6W33121VtcrGpqR59/aUPlDwBKJ86mimIG0CM9O7GOStU41Pe0JjaljPQNVg0VA
WEfvw3u98JTjdSMYV1PGtQ4Q2ZOfIdKvaSGlBGrnaYSswA6rS7i1KOHgSZjByBTYuqeuqZ+yGr6C
vgh8X0zfyODngDm4v8NvWsGT1wNmF4vhJlKYWzG3Nu3MyvZyffLJct1VIarJddNDr7pOxt4ZyFSQ
ZXw0PieEQ8+cf4tisXuWTQIYzUQVxetFaHP0FMQGFLsAfgiy8r5x/G+3ZL8hKoqAa94HDqPLKyOQ
7p0796Iw7ObKgUvaMNpE20cS0G0vch/PdYIDnLQsoqbIEJgKR1a474YA9XJe1sdBXISB9kVJs0tN
EP8kIUP4t7Qr3eIWuaVCBRoIv8YMLOi804pMtYeZKx3ZerzY7sROMvP07mQQxUxWGFds5AJrdcMh
NZuvp44N9t6uGrpeCI3qK68Yqxf8HRNHpdJqX3PbqbdZUhjxxrmtOCacTpg868gF+oJYu302WMtj
Bi/S3dgNE8m9E4VQuNzYP6ZFE373QPXTQ+/NFZjs8ERo83jtJaKAlMMnUCQat7JB3tlh+0iZ70EK
1cgJWgoxhl38F1A8GefwArwBeTylY7xDTN9OGxVrwIBoqBTyMakYwOJWjLeRwCh8VRZBfEm86PrF
v3KVA4Nr7PGudDwLmN8q3ef7FvoAQ6LSs5/98gJuBoJFa9FZkmKbMaUs1kE9g8vHcUkdl7OqrNOh
9nLS6hq5jjk7vyS9F9zxNZnrodztLzLTOb7zGG45K6eXXbzn4N0iIiZ0Q9816HSPls9gFqP5hOYQ
5Clat6jWNiMLOb9IodwXJx7EQ9ZnjM3HSyLBjd/IpruxyTopbzpaMOG3ggkfK4fjsZ7CoyPY6kCJ
SceRXhMpTZGX5FayCbBRRjnbBM/vwRoTyZaDKOUpmgrv2vO60UpXhNdY+c1sU/NAp4oBw0+s+2bV
Fpb3xslUWA+2zZj0zYYoukfqlL/0GOrGb4hyIZ+xn8v4zes4nuzRsZvxXKZzTPzL5KHlcWczbxpD
GAipt57Co+NVDxJQ7Yyzmtp145Kgw89WYa+4Wop0QP91Yba+9laTbimKzZlnIhyuceo5T2SPkEBu
UzQcE6arHjNtHb1hm+rmDQq5gFeLnzy8CuFI4uQ09RYMSE8w0mh5a9lOpWLK5OjYvdUDBdIJDGOh
lxU4lRk9VB0lF4CExPv/TGMjQq4t6cfPYYAB1o6L767w+WMdRJBb5lmjRPPFEfoQzk5wBH3fMeLn
Ndnac19HV3Kinl5n6OyLu7R2YT/QyuLsm4+1C+6wcxjjOXYG56Py3NZC4aW1h6fOd/Dgei2aXOiX
gbslx8GdPgfgSW8twa/nbOgcjy992Vmy3JB81b7ByiYzvDYcRCSeivYq6mrvRIMgTtcoIS7NAlfx
wKlUNTgSBcxJfyV85SRHrVwRHMs08bK1Y7FjrOjBIkeMPXfcYu9armkBL29RK+xm38+1S+ulmQkD
6heirPCmjWvEe+q6BJgH50/HZbrJyA1dMPCGrfWC2jM8+l7jsRiCrZLnyinr6SHB71ml6xw6ET6x
rI58vROdMM1DEc8jowtIqJgINBJUHoJ6AEMihyP92OEaQZZDZPIMW8TS+tqD/xJskCprCBVp1YrP
NWh5d9M3nJrXKWySGbmKSIIcBJVXjicRXGZUVexoU28q6CIBZbQ36rnfpCPPJNMvcqdzUrh5Hai/
dpgCo0009fpriuv+xucpPRDM7XUE+y3VdFaWTT+4HkNA6B0OFIDCeaqw1zc05F0ZTM1Gz3Dl8qZG
U4uqevzKkCiOv/mGvOEbXNI5xlOHdMCdQyMzRIWZtln3EKueYbrs/DLfw/4R+kyPHHr96MlyH9eh
RU+gDguscUTYmQGz/MG1cZdu0yqtrhAQ5Nuhtr1DNCE73RQV/ad+0jCnvDL2LszJiNu8NDcEEXOW
jvTYtluEdXJHK31Ec8UksIaLk/bFUzf5WXad2f5YIXBf7O9BXIvvNGog+laWDAT/OvDBzzUvjN4s
DSCbaOrAha8St2C03OXqGSen2mCZ6MGJldaVjeGZQx29wcramNwXJUy4PIcEEoJcQMfjlOGXZWrH
7QClo1fgyKIFcmdXWs6pjpR98Sky3+6xoz27uWXcL3YbNzcIwhegS6baI08g/YQxUirR/cz9DsrY
xLC/6unbQAtUMfcjdfotiMGGqsa03U7XSNTpWvrjmRNcWj3DbkN1wC47eHgHO041Rs/sAvXgu/66
VGg352pCVw7xP1pXpGeiYTbWnD0QHL34+6HnqHZsOxXqg19FwjzlF2cRrXcQMl+mYZ5gApaQptKL
ctqY0wKiDDu4Zzs9NcESJQ+owhv1AEBrxA+mBp9iPIgtWDUEWptxPMFVjBvS+UqOPU+w46ijNo57
AWFWgaW32k16Zq0Lu2NLWWPS+N7vCCFc9QNawgyJdVbhm7MZQREVQiRluzXe2P1Q+WUOntKeOTWe
D+eGkpTYK6ern6skCvaJFrLeRY6IfYRcWj0VUxs8dn3WPYkmiH9MQBXszxo4wwX17ovvyA5HVOaZ
Hu45tMcgSeIJQUKm65GNPAbv0/CntEFF49TqovjJ6mfrE02i+RxEqQoJmvDh24Ltg/x1HcKTewgp
1n/UdkCziLXAfQKHTRpSno39fJcDRr8xQceXB5ogSVxVQxFtlamVQxZqTf5T78ZVsy0ExtC1Evl8
ZaWMF0khFcPTFDfxlwAFltihcY+Le9/YGErCAFfWlt4xq5o9cY6IUB8/gae09GlWfj9x7skBc8O1
0lUJ6jsjIIXJB7M6uw+CG7wuxhDsWhMaVLi0yq4KJLg50arEbOI6iZXY9uR2XDmGATQANzK2meWx
722RA4bTPaag4A0nSP7MSHoctg3T66NXuDD+AQKdF4fRy4mS1C1OEZPPr7HdDC++Pfg3OBqsmRaG
P5OF7QAJDSIxdp9JtaxHc7XU9IQqRFTsVbfJwOSPtGDLDJ8IuUGggohnYWQGZjDEchnYiMfA3C40
yFjWIZz7CGJUZdVXE+m51ZrBPKOguG9H5oIEVRHnq323gTaMPm+6HUQw3A115906SVU8urAMwztr
ysindcJhIjXZeF0gNqUwLee+0ATV1oF6GYPar5ND0hv9Eiuy6o4M6b32qeX0guk8d2KxCciQ8Sil
DfTcFT7IEcSMBapfEC14CBuVfNWxqJ+1agDcpIP9LU/z4IQMpv7ZJXZ3nSa+ujJ5FOV7JxgISAow
R9CuG4vkezG3F2yrXKKBwB3LvfVChlu3bRzGAbUhR+KrWduNc43mua0PcuAbo9iCbBTEJSatavKT
Ghqy48rPauisIyb7dnzBkxbYtN0pSIG4N7iOf1Q+m/9doQp6vUwllir4rlWr0pt87FM6TA54L4IE
2FIQ2oVyYn8R7P2bkvhgsQoAjx2GYUmGG8oO1NT44ykRpjQFYUiQqVkIDl44aR5dN0UTO84mIOd8
HqJzg9Gs3/azyECJL7GUd4hdrB5JKkf+00RkBteYU8wyofTH24Ht4cHxlvmO+GDX3JM3lH8qy4iW
6hhELsSHxCQY0C6/HYBalEolTuZNi/3FOisH4EV5EBHBIaDd5yYwD5YKwCBbqQactxpYc5zqEguc
gp/XcQDSwwt1hSrVG6kSVgxORwt6h9ETbC8+7ymEdEp8gzZ9MbxaTARjudadwR5GOyqZogO9ZnDR
jlwuk19FyOm1XbP6IGGkIUcbaY5fIqByBnd5tTQb5up4wGmlTN6zIhINIjjSkfRaBa3XJfACgc6Y
FVtW0FxrRk6vbjiB8uhgROR0SqqIIr+YiUlNYTqAjZhUhccZADyVpdYZaSEddkzxWhRNB7ZlHuLI
vqGM7JDu5bg1GaLLSmV4JDCOIJXz1WLRjccZy9yK3tCR8+7EzWsr91CIEqdG1EwWgXi+PkrXy1rw
IZxKoMECPnEfL7Zj8wNUbrGPRm32sqbk/uHpy0PSE9Bx9AKHyeRgkuLblEonpbgXy2Yg6tzbkOPN
0zj2NY3WuCd+7esy4mA95BXlx21ieaa6cxyrr3cN0rBoLYZS5UernWwX+7Uq9U0WZQgmSePDeEJm
z2Hi+QeLKUfX/qGQ5Od7nGwsmyml/ZU7RlB0kyyv78BWs5WHmZluKiYGdrBquqh2n3IMl+oR90KR
RyvET9YWaRsyQgPJCsFfML4yCYTFkAQ2Mnk6RhFaDmM5NzlH72fBGaR4WNIyeXTp2FK70Tf+RlAH
RztfRc2DaJu02pCt4F+VvNefsDsuMJPx724pyGgWMcsUU7bSlB4TJPWqcK+SKuJvQLmHLUjqgg+o
s7Uac8t4LYF9Gi+ydl9c4c0H0AQKt2xJSCHNPLnqvRTCb5nVx1aazLprqYGQcAipp7uK9ZSJKCOF
YtlMrRe5qF4C+ZSAAkQRlQRlfkqYna8DhMm92YxF6jQ3qGmT4lMZo579rFx36AkxRPS+dsO2G9dZ
YlvhfWxhEGKyrjgh4IetHPetAunhWasI/pjzigmIIRmiriA7Ij4yN86kgNowa9BfAhLiQixJJB8T
8sNq5O6theZFQZVD8/7GEmEW/ggq+lawyliUwep+Nvyi7oHXqulILihsUd/IliTkl0HTAN+lvWME
Jkzb87aMo3DORd24bHEhkD3sMYcC99Kpxbv2Z8gH4CkW76YkY8VjDDTT+gi2Of0c5jeALZ/od8Xo
15iDcgjxseTjhJIUURUmCC/rT6mPZOjIgra4Z+K86wg4ihW2nJkNc8Sc2D55ly+yXJtQIGnkwBiX
/nNLl4pK3RTe9J32OTJWKs8Z1QLtRpPRhiQSaxp+yIBvuBYqoUcRTH37lOVxqdYF3aC3mbWYcajl
xgUnsHl6ajlc3+fLYPFmxfUrHB11qI3ol+taD5SlCbjXnQt2IXpWwp5oZiwic79TYyjMa4y3nMc8
rv3XhYiIKNo5zgLEY2L1B/vhiQwulgrTp7KqovCux6O/IzIDYHqbLY+9gL53yWgeov5ZTbmIt8Ew
w04lsqwuuwe2nRTBc1GU1atTR7yeuGDiTywx/ls7jx4Nl3whipYccnUvLB3YmBHqYaCjli8IJgql
HmbqA/vYEY3xufJ7P3lFYATBbNJNRoK0H8rzUIUOPqE6oySKR/XmEFR/woeMp5bzqo6eOnhd/gPh
pFRbvDnBl3mYhn0gBSblyRRXjbhI7mmS5q8cYOcD7V9clL50uy1hzaASAft3kMCQDcw3hZ6bV4wS
yfSY+fk4N6tqcPgnLx1Smo4cbb91zLIvyn2X1CsYNZCTeoOxriwab7tQMWN4iagF10sXyORHCHDy
eppJajyJNKiY1WWda/ZOv3AAhcpn9nHSpwxlmhq+i8OhFRstUy9yfCdXrcux9W+Jh+bIjQOEyW5W
Ff4nRs7moVfOAGFDF0M7bLn9ln1dBt7YfBLwfaznEZO4tV5wfK0Ni7Q6Ck808L8qzxrIY5BD/N3j
fJofmwFehEMehndNM3toDhKD8rABMlegjQrazNz5gT/ihqPSsvRP+k8aY7cFacGcczTT1VZ4Hn5E
sJgQsrEXj4xXtZVH99KC7mYnE1kPW2tpa/8cpQ2WUs4w4ZoRJ+AP0F1gqxI8c9aWz+eZGzPaFfpj
n5WZPAXohFVIWb8JF+1/WxgpEdXMW/Acgd1AZ5HBXcZPYRGcyanQydftUozBhprIkV+DEgPvGnYy
U2K4P/bMYRhtPrMmCAbAhXAC0i5gRPYoO4uYipopKNxHlzHl6BRbDaarZ6bkUQcA40Jz4sQXRq1n
d1hR6OxGu1Fi0h4AmMq1ZBr3hEbeznYpp5PLhNye/S8lwFmwVrFTlzuG0iEGVqJgT9NYlc9F1zQM
PNJ+jlBWXrCdVLco+nYxB1Qcvj1QFZB6Uf65ZwWb7vwscLIrkfZJ1+7s2XjWqwG75X0yfQCXsYvY
d05Qt1Dn1YL/TROP9ukThIOcgzGH5ztn6u1sWSmJjOuHbbsp942FJQBIDJdtOSDn73xALPzEbwYA
9vKKW8CNIOmkRdw/VqQGPjK7nSIiFPzoJ4DtPnuoa1+B90apsM8t7iGnYg+9E2GeOvhM3pMgg0Am
85e5I984ziOmrNhC5cqfIzTYnh1RQjCguHCToii9MX1U/chDP6ABIDR/xW7g7lx/oNd0GX/PJ+Td
unltkin8wQjPr76MbBSERqLr5nhkhU3zVIJmgBxPD/Ac6prWQAYgiP3D8ZcvmRUbTHEc7DD2kUlO
Zo1h0dE9stQbd7LHQ77Y5qqJx7B7QuwzyfMFEtDsO6cDWbAxfT2TJtKHrCMqxjH/SFxRET8yYnK4
pp3hOZUWaTV7wircHyQTUYimfhczWkr7XR343l2thuzoeFm9rUVqf/Ww9eGlR5mPHI1cm/raXRxy
qmiLIdBaeCV3+BRsGxFVsuxFVVIE9bwb/iQt2jsqpKVCwwmghq2Xh8ZCZrVRhR7fyqiYgn1GcOUM
uykMyEyQKd2INUj2kihCFg/wDFD8Q2da3kqGYAhFRbmkMzYI9vY1Myn3Ar/khLEaHO2bJwZ0/nKM
MIBmFD2zD3KNdbE+xHpoGB3N5oZxZNlgydGl/NbHrnn2rV4owD3zqBeENxb/YlfOw71bNv01Ih7v
QGKOhXcncxBclCMogjnwgkvLvwTxGpTD8io7kwCxsqfx1cYPrekwYQ+1h4JHOOG+qgOHpYhQwjJ4
ZMDEPS4sP7VYyAKNvZNcLo0nt0hF9RgFpiBwjyUOqWRfcb4OYaOcUKDSXYwgZOdbjlsLOoxAGbnO
UOGW+6pnChqhQVbw0dEXHgp30hnv/dDoT6grq7Sj25DW9AWWBeGkPCjsBlwhne3Yf0ABm9wsbZFX
gA38wbofFn8k0KwOXPtuqkVnn1jLMBFShTWfG7Jv7jPbMuGLZ3pLX5ATTnOMQ8fZ1RgxTkTszrdK
zcxkrcS9mSmt2rfBZQa7phPnfKfLUiXPpDEsz7XlcWqjFvTWlc9tfSAdMXlumeKs0cEa/Z3Zw2JO
ZGcGV0VPrs4a5mnAHColiAgrMckGVyD3s3v2BaxJlATS2iZeHTC9Tgt8jbu28BYsLGPCKzqdapB5
QIAVnV+S78hEJUlauIQ7gEINxnQtck4PDkKXAQflIets10s3Ee8nR91C995jOlJZbtp+Ganu5Wzd
G3+28BkXl4b29YKcPNqPKU4dYpQCPXwWYBezp7mdsggEnd3SltBjgE0GoxXd5AjW1LSzBrI27bUk
zqCwVr0yzGFqnywQYPbGCefhjBkgWuqfnt30A7bFwczYKLFFdRN9ywrdWjlvhjouO/sRXm5K/ndo
MdpvnxIJKu+l86thukGoY5noe8BhOw13zM94wdB8T8jl936P3piEtQJL7y213kIMh/LsIMoBWQCC
OJAngvVBz1Sft/T0/WXTV071OWlENexTZdUMkEQtVb9P2ch67HoTBqFy7RVIOOWBcVEcf4oHxYp1
mMkOnc1OlOjjdPfzn//4z//972/Tf0U/qvsqn4ky+gf4q3tEIF37P/8U4p//YFm//N/H7//zT8oQ
KJXag+jCqS3QdLj4+9++nBMy3vin/0NmUdHhvjJfQrer6w2Vz7jP7Vy8ug71BG4/fNoY5wnlbu1g
pnppfCb3U8ZcK0Ge9PGn8X79MI5Hk5usiABPpxtcJqi/fhimd7M7su9/ygRyj41QJngTeFq6rTMU
c7EnSAU7cJ3FHCn+zStjytfasT3pSqj9Uv16ZUcxA7Jia3zlrJjtm2ImlsVFHOd5bnSNOfKbCAFc
fXxNEfz6dSXAOekLRc8cBpxHuPuvF0U2RSvJQ+9NAMjY3viydwFHdkoXK+axjJ5WI68NS7NptbjX
Dr5TQPg6yNmdpUdbyDBN3ZD6WtkHlzZtShOr6TkUELB50SdaxF1nU2qGx1H0oX+KCgqb64+/xLuf
TNqBBCns60A5CqVV4P/6HRxu0KKjwT7PnhiQJ5npM/S8Yds6NqguyaHmbXac6PjxVS9/6l+eWikc
WxCwQheTB0ULdXmq//LUVkubxTp0q0dQj4RYmNIvrocMZyE24qVb0w72mC+TOHuMfdI5/vCY6r+5
ulSe4ml1+C/b+fXqPVrZpm3t6jGsxu6cFVI/Ru1Fpgsf8Q+Xujzx77+o9LUjEea5gVKXR+gvX7R1
pMVAQFWPbUdlWSL8WGMmanZ9Fky7xrP9549v7PufUziKBxK9oa95Lh373c+pAfbUE/aHM6mT+Bbi
4DJmoY8BWC4pDzT8mRu5HI8/vurvN5Srahr4SjgcwrX967ekx8EXZfh2rjKO6KvFcr/GLR1spmbW
8u3fvhaPKZ0xXwu4p+/XGJ7N2qbFFp4ZnctnDopwS7CjJZduFG66jy/2N7dTSSU83xGKQav37klR
mMBdWteXYKCLnR963Zf54sYBBeTgX6NYJ1YyT8S8/fi64vfnRnFh3+VXZB0N5OWD/eW50RbiUSfI
wzPqq5OxZJPvGgmLN6LXQsR2C6I+GZfmS+GKV3XJ6FlnbUfOQAixomG1dTE+jNRzAfyXe5AlT0Ew
qD+8xH/zGV0KTrrQLk1H2373GevYRGMLvOI8K5JJVnHh0pbDL62uypbcxySv6tePb8v7BZen23NY
p3jOuCUsIb/elZhqefFjS50d3m2EgfgHOpoC6KNdCM4SitRBuRbTe+wn3S4hIHf98Qf4mwed9VLw
OehuCVe+e9CzQWAT6SPv7PaTc8xVSyfJ5CFi3KH/w6Xe7+yskeoiCWKdRdAGLkP++mWjdAp7vzDu
GaBdsDH4anfI76kJGefvy9RcGU5+K/yvciNECGWjqhAHNEtx+Pg7/75W60AEmg9j881t/W6X6whz
Qcc/6bM1Bg6828kXR5Pnb7jpOelXoFiH3J43eGSTP1z595+bbcnnor7Pls5t+PUOBMvYBNoodUby
wQTU0pO3meg/7fwl09cMpe5ytEa7sHcv4hDfXH38xX//sTXbE1ujEBwpUFv8enl2KB/PQCvOTspJ
VqRjNQF9ipeNTNrh68fX+v1dcj3PJqhOObz2jNp+vRaB0+RutH54tpEz7uw2uBR0sd4jke7WpT2l
+4+vJ377VT20ldJjkcGRbIOS+vWCBYqLwbcLpnyRJcwV4YapPAxMPGkNJ6Fudm432seCmBsgUnNE
zJ23uPI4E2q33LcgJ79WiO3lqlStvNZLNr4lml0cpFGD8dyYOL0NYh3cffyx390m10XUzgvhuTZ/
lSJ49ywO7dxDjRXllbOUywFoWHOorEJsmMjl5yi2//QS/n49aTsuvwvs3oC27bvr2eiOyETPakaU
ATG15Yh7HZJoCOyfqQWIcX/38Rf81xL2lwMD3xDRku17IL18loDg3aI6IJqoUDHVVwyTu+dAWcVe
Kadcu7E9HRO5yDdrVBlhcBOaEFN02X5hfL2xKWK22nGmP+zs71eh//88HscGnkrghsG7d1DkQFV6
B6YSopmyiAn2bOT3MTVh/DM0zOGOTTxdQD92nu5LVDOQhsGjPipSivyTJPL0+Q836F3B868PhA7J
l5I1kdHKu7eSeZ1AM9nxk0RFPqyhQqNUUIQ18YTq1L4jQxIlMd1ZiEbENc5yp3vL/pkbJ4k3Q6EY
N378if7mGRFeEATatx3/8rj8+iYFtjVy8p86FAFuvgtSMT8CmJr3NB/kD1vQNfr4eu/e3MsNYFMQ
gesid3Zs590zmfVk4PT0Oq5qsNGwg0E5jTdO5jLhriXC/INfN+5029DefiJic2j+8Ig6l6Xh3SPK
YZatn/svOIi9O7y3fU5sTBu3V/GUz8eOnDrooPb0EiTNLSd+BUsrvruE134vLgMbamDJ5lTTM3dJ
Tz2QlwRhnOHOtPIQQkEGFv7PaICyFLljugpjN3mcpecdEpkjByloM6Kb/fLxTXz/o/nUzfxgECEV
ewz91V9/tFYBNKR0z4+Gj07kjash2HjJHXugtxZkFpw/vt67vcT1fVcFGn+07TARD8S71zp2mtgD
CG4dfT8YbJyedKAnho11hOFtlRczO/gfnsvLH/nXn8n3KUnZtyXfU9jCfffmuhgUaPj73Ul1tjl4
tL3J/ZiBFnWqXbu6nrYAF6s/PBzvtmy+p+9pigHhOvqCc3z3cBKZNxdoPgkl8D2f8WGBRU3fuTkz
k0Ntm2beQf2yrOPUCtMxtUfcsE57xj9/+PLy9w8S2HBHHDZU7XN0ePcDlzb6ngbj14l4H3u8ZtgW
d+cCTXnB9u327ZvqhYu3t6frt5ERpJ4C2Fo3zU/ekOj2umPqar/Q3tV0SUAJ28mnUV4ic1D0gt28
TVH6ZecaLEe4sRmuBd9aBX1zK9Dts/DEfWOfDeTWmDK2Ri8H1QKSPdroLuaYZuaEtOhkNMI+tvCB
SPcp1MTgdE4r61KIJnZyGvuiHwhxTJDYrzFLWdGTHKEzP6cI7PN7ztcwCadxmnpnRYgEbO6Pn9nf
3hEK9EBLCa+Gms5xL7f4LzWIg2aPTAR0Sm5bMiHNwtFdMWIEieMs5juNFf8PP9rl4fj1ieWCvCGC
//j8cpeF5y8XzFr82+SRFSd7nLoHgLnmkWDU6A9X+W1L4xXjMtTWDi8FO+2772VAuKSIzosTgg2y
nOkcHhslSWtRgyTy2ThHqwC0SAh4jPeJzJLcFO3ai+fsDwfM9ys5H4S6UqOREbRgAvVuUZgyCfSS
iIBTFKjxWdV5sivJpj6VpPENUOYvHMikMidK3voPN+FvXg+H1pRLu8CjuHh/qwV0vsokgtwQ7IVr
tyyTuwKW0Xa8PIUTxo4jmh+PsEhCiHNaMvcfP1p/80tT1EieK471Sv5ri/nLLx0XrbPMBWrKqBTI
XtGEFt+tpEj+/SfYQdhms02i47Xdd2eFYax6jzRyfukFeyJ408m9kX44612UjtErcn4SAD7+Zn/z
0vCL/h9n57HsttFt4SdCFXIDU2biBGXJ0gQlSzJyznj6+/W5ExFkEcXfdpUHsqvZje4d115LwJVI
zAR5zOJyxU04lmEWhl5jIotj9s0TE4TA6jvQZZaOJsb95W5dZjiYNRUUOP9wnS/fTK0mU0tLLPQG
O8WNjkmNffMxHuOYHKB6QColLeHZmOLyOfBpEUxOq71T6+rX/R9yFRVwmSmRU3cStiwDL8OS3hxB
ENRB5kGjqqOvPorR8RjWGZN/TARL502FbpXxY2xA7m3JoPRoZxdUjDezYynB70SMavnO73QoV6Fr
qWdb2dDesIxdrbmBbmwKYsnYi6N5KF9nYEn9u0oTjPu7KkRHzTbzO9c4FblZg8IBVgtB5/0NXnlw
nKlBqZ3Qk1DYMBepP0yRiEjrVGMcEOt/JGPsse17KF4BDyEAeH+xZf0HP8pp8o8FjpjKyjLxANmQ
OxFOAua81MgPIdxCv5jzhCo7cSb7hFETpKSIcM4HHexAJdW5+s8lkjzpM/9r/kkHEONvhdNEL6hm
a+UBIV/9V0wMq61cwRs3npyMurvghdmUARc3cCpUBnubyIMPczYAa6NXawai+WLNulO8tHQ2/rt/
Ojfsps2pcCykgIa+vPOjHevU25XEGya336EtZAGLFZEXY8YOpaE3z40RoHVYBvGX+ytfXQJEwQ24
VDHbOCg6L5d7bVINZaYq4h7aSM0yyqMHGejPLnrKgHq/3F/shpEkwLdIvhjzMyivXi5mWEwEaGWF
lJ7hjOeWIcutNiX/gxPCTtE+EqZuk1gtovkBlYc+YurZa+aEkiYoZwCkqqYg5AmxEmwKHapDE2A4
P8329zd46zsSmqm2ir2UFevLDc6Ac9zWLGIPRaGUGp5eHFt4h3ehw/JZw+QqM1LmNtDn4Xh/5evY
mL6DtNNcWPyDtnjMANmNoXOTxGsdsxDvQoUa0B5llPCTHuh0dkfkGtG3KEb/8asrYynp78nyGd65
3HJdmsZUK37slWi87JOhVDYTkPbncYztPyM6dMhhBAWDLRRcyxWff3V5ZbWcCr1Kt5CqmiE/x19O
F/x4EDndrHs2k3Tbgv/qw6z78AHGaraSXl2dLxkOLUmNXiCb5IleLmUB7MgpEukems46Y3gIOwlw
55vAbsb9BP8efV81e9QQcahyVbwQIH/i1stF6xTM/qQawksh8HgizYLKCmGgTT630bGlAbJynte+
F5dAomM7FNFUG9dwuaAuMgR0kszC5TE/wHgkCuJx/F9lo0WAhMm0yaOM3Zc5DO4h4x6MO+qHYoS4
5sHbLF2TJqg90CngWi0ulWnHiekHvuk1beUemxZ4J9wU+c6shbEBrqt+zhlSW9n91eOVi+Kn5Pth
SXdx2pEPL+ao+oaXNrEdguDtZhAzA/H6xiV092A5hJJaWJk41eBXH43sWJ1+JZGGTviDLb48elPV
aqx7bEG7RDf+Wy1QEIACpCheAWYlEGUEDQMHjx8zTSAbG0knj/rc5Zqzgo5jFvQEc0iHMZVSxXtf
Kdx3Doonx0DyvYGKzeKVW33j1boykqTdZeoaX3exqkaXYwha05vUzFChpGoa2J0Cn4qsFgKmvb9H
eVUuUjB5rnBC8oRw5rify9WyVHSxouSmZ5ZYhjYU+ZbOvXaIwumnAaOhd3+5W5sjDyBcJPDAoS9u
bsc4WwQDlAFrxJRtWz1CLE8F1JJDUbCScty6r7K2auiEy0TKi8C80qphNumyeGmHVIRqdO5JgbL7
kIvcOLfg3r+0kabtKF/Cjnh/l9rNbTpYJ3IuEs5lI6OG/wAS2dD1DNjXMweI81wWW+hxxnpTMVvi
790ILNoevQ0VgV0EfE2kIgJ3cql/tYYNUb/P2P6G/zeGKBOuvUk9zDnEE1+AWPj6Cibg1iUQkClg
3aixYsYvL4Hf+n5QR0wEzw5IxB4EKHQZIjvlMSnNFCbKyvlcBTpcOgmf4MKRNrlikcPMIPHLagpg
GM/a9jeijvWRqdTs9f5XuPURHFvVHBusIjdhcbXN1hkrVa1Nry2q9hMqS9lT20LxFDWzuWIbr5ei
eqEZFCkJ4QlwFhtCnsBSoKYQBKi9uvXDVt93lQnhc9QbK4ZQXtvLBysLJSqjx45mXwNfksBqakYC
Bfh9B8xVABey0KP2Kyjx/uATge+B0/u7ySgZklFhZrl/qNeOnuUFDXKwR0CT327+XzGFAeMSxBO5
602hMz+npfmSlLDdUmLzkaMHe6iH0AjcX/P6JbMm8CLBHSUydhZhI4yMiAJOkrSCUt1HdR7hMhOD
gUijyF+tAq3lZuiZwi6UX/cXvr6nMnbi5siOpAQbXb6LxhnKqgIS5NlxZpsvpdnAkg5ncpV8vb/Q
rfsjs3mZVFFGWOIpesXqq8nAXoSQRHjod5fPkR1+qVWO9v5Kt64Px2jKqi0fcJlnJmGrRpMeOF4Z
1gowNrtFkjKq4ydtGOCNS/Kq/5CkIvs+dGr8x8I3frj/A26dqQwiKNDYOknAwgOQu5aKkk22B33U
/M6HIxA1I/L9x20M+RrhocNLoVuzRBz1sTAVAXGCZ4Vx3ENv2lbOMaG8+LCVYR38J5g8is40SS7v
COXb2ZlLgbolWNMfwpzzJ+aJanI49ff9k7vxDAh2HVsH/Sf/kpfor6cnzNAERO1a3lhOyt5XtexA
jXvc9n2FwjYANGJspJctWqUr3+zWyoR+mBxbGHw8+ed/rUyfR2LEsTnMjWff4U2Kd27eMuqBP4W3
NhbZEW6/bgewbK35dONlUJuk/UVDEgTG8mUUUc9QadgJL3RzZrEUultTmya7bnCi4/3zvfaChFsu
k54YG5WCysJfhLHSvw1fegwQ08byp2g4ZSZFFerEEK4oyAXeX/CGLWVbDg0i/C5/L49VgZmqLGPM
ixZAqNxb585yITiJDGQUh6LeCbg/7i95a48CI6NxVblFlnH5JckbhgpyNsNze4i2A1C0T6bOAIMq
ChOimcRdMTe3Ph84B8qUNjkoGJrL9aDFntXJqAzPMHUgBvwimMhmVEkG53FbTVeWZNegInVd1oja
aaxKtTe8ubDcb1of9jvHGouV137rJcD3YVEUwqSIZY9NbzSYAKFg8coKCuXKzZSvCALku6AvQLhb
jd5soWP8EQn/QdwmhoU6hCEcB7CfCdxvEaPBYZ+g0kegrgH+zTfMwtpfm8L9pmsArc2R4YhapmUP
XxedcBDOTJkkGLY05n8//KIVYdkn1EApWB3bIAl2plv4nzuYSXYVA5rRSmR4437qUCJSuXf5kICP
LheEooAp7oEks28bE5HrqD/rue6fUSei1W41X+7v7wp9IU8VtlcSStiAgfwt3oMa15MVuZ3hwezT
bq0ghucGvOEuGgZmE0Zig00fGbBu9KYgVejrl0JO+gz0fuF3CJth5cBvuGedAgNNIpwXz3PxlUfU
FqfCHgwPXduGrrmDwPsGTApzqjbikKd6cMtDwzDDqQKO9dGx4/Rw/0huvFhyTolEgTwHVJ38Qn99
ctOfHT/qah09nME/RnTTvbGqm31YFcHKZm/YP0MDvUrL0QH4oi9cJxyCBiylne7FmaM+MWkCLWrX
2V+LeI7+TCKeXlqjV1es/I0TBjkOAICMQFrdhdFtXUv0YrRML1dh84VW3O1mxCEgctmkFbKymx5e
wdeghftmC0G7eBLmEHYrO5fvZhHE40/B8Vj0w3jLi88M/2QMcx8J0ITk4veoGfwPcx/q8+OvCdyM
RblVtulhmrn8lkU6QMNXaIan+YK+SwepaVE2OuP5jOUZOZ3ex++Oi/UFqcLXxFRdrodM8YCCLN2v
WtGy36Ni2h4i8sprwfzBiu+8cU1lo1+X2T2h5BIZCoVfoNRmanoqldstjK8j6pUtJMqBHkJgfn9f
N6wSwQcQHJmCgKCXn/OvN+Em8dwbJV4zA63+2e3J6jYMASK1ZCDkgNar6/grS97YH5eTHItHiE9b
XlPGYmLcmaN7DHCpz3VhlRT7Gij8bDhO7+/uxouglGlRnf7/1sPiljQRym5+7KP1pEmMjgX9xrAJ
kAbfMT7HnLfRj98VY7APA8QGpJiT9fH+D7hhBxiUc2i28RqAYC6M8BSlIo/8kvnKcJgVZuQNCX2D
+QbuDX3UICkCuZNsmc5yqpUXcqOki7VlzgnkNUkRGe3lp2WQuWqqIkwJgywxMSvowzan2kgwzQho
o+ClOJD0RWHyOuhavO0d9LydOXT+mK2w9/fP4YZVoJVKigvUmYv9Nn7y1zVLRkUlq1aTp1lJtD/c
jGxbprH1eDD/9yrLSmoPHVEHRX7yZKmxv9Pd0UT7A2ro1smKr8JyP85RWXtdlK+BuW99ZhyL4CXR
4WIW5PKozRwgp8vk+tPAXJj5NNVwOXx2A0v7RNMy/dGOKlyAQkvFuBK03XhLsvlDuYREHsKthZ+J
W0W3YaeMn+CBqE9O3ujHONYQrgiiNf/91khaWHbHeYt0HcGM0DKAaQf+zEDu4knUqYmiCqhWpHui
LEPkoiu7tjwj4df5hwCtSMR9xxys96mqmDqe0Y9mrGjFnV+bLnCTdH9kzV7HTC7cOUFPMvtTlj3F
xP0VOqH1FG1VYr4PU2kN77o2Xxv1uT5tCd3GWDKtIfHsC3PCaFRgqUqMLm04Zsc8VaN9ZWXNTujm
WqxyfaMMy6U8I4exwFG7iw+LTmuL1BCzbbFdNT9DLcqh8+SJQuuTtwyeh3q2UycX6sT7D/XGFiWQ
EA8OnofxmYXR6O2yixGT9b0RVroaT1pnL10U5sW2TBJa9vdXu845qNTQDubuakzXLlczGFxFewR0
Ley2zmsKH9reLzsEY1D6hkJ36rp2q5cSrE652/91f/Hr+0M7T04ksF9BdWFhmwvGO8SACKVnRRkV
vrSbNrVV9gza2+4mDaJqJYS4toEyu6HTT4kRb3A13mhkcNihzOO1fkUR1Ur14wCKZX9/V9cfENdq
UxiWcSATTItXMQgdHl+EzL2JoPp90Tjzq8IguZe2ubuW0txaC7emUrah1E1kf2n2RCTSErzT5EE0
JIEdGVzUUIAzrJysFWdvLEXiJCHzPCawXov4K0bOvh0gFfemTkQ/EdxK3+exku6UeY5XLuXtpaDU
oxMI7nRp55DlKFUYr3rmMIrxPbQi+UkvzHwPt/ga/vnGFWROQkJOCGJl0/PyAJ2mR7DPzQavh/Lr
6NRQaGfRAOajgCVwHtpuZWtvoxCXNtyibS4BOYKmPdSPlwsyTqyGg+33HqKCGYqbjhWdp3D0PxVm
ZX1Xa187BuHUx5s6o3RiB/ixXZnpw0lPUZzBlJfo0aK8e//OXhs7C4ND5gIYiRrcshKW1QjE6TGy
VxAeQK2hT8FedH7ihRDKwMYxHiEIfXDii6IDA4SglykUS3O+DOi7zBzyFHZOz4DF9x8FRPPXsQqh
z4QS4qA1KNbd3+ONWyVDAwAEzHrZmJ3Fybsj/DpZ1HkNZNFeDinymRr/fBKi0Y7/w1IMxABcINem
S3e5VKR1Yx+mWutB1pWSbgf+2VAC8xCSmK20127tCjNjyjKKrC0u7hMy3B3sV3HrjX3UvHcUzT0S
8GqfKXQ4Kwd445IICtEUTsiJhLVsekYwbZRqJVpPrUZo55XaPQ0CWVURxsNLXU0QVs3F4yk1BTe+
FjE0KBcyzsujDNymdkSm1l4xzMBNdnCe+EDRUrQbMzSqQxiXUUEbwyOtewixCtdI/d+ws5TNSsv3
hqUg9sIva4ASqUws4oGuS9E6rgsw4LD8Th9aNA/Cc15XMNKR5CgQoXamn24fvkiOgWGSoCbWXbpn
0UwUGmaz8YSRjccJ7a1DBBPMyVRgT7q/1K39ySMmDXWJLt2F20Kaa0wQjyI6l6w7vur+zufI34O7
m+AxUPrD/eWuAw+LrhfekaYUHfQlmlbvetLG0Ko9l5cPJT9j7hOiGacyLz4gMhSdGqnXBcdPs/I2
b+6TMIAEmCLCFfACxsJ8UlDo9cbGij5D75H+M9hWsIOCQXIrlvX+/kZvZIFUqOWrIfIFErB0MTFh
Rlm1Ze9ZTGEBQIsT1MpTJMW209DCNdPUyJQEU+TAL5nNIwlTFvyb1EryY9SS5nz/11ybC94So0Wy
3gpSbWkuwglWczhpZupu1RDsUGKbX90+qaaj2mjF2p26/sjy5cLiIMdr5d26fLx9WMeTmVaqp1UF
emZxAhn8Drk648sEkfhn14Z3G+mpONnVXVKuIB6vzRVtgbduNnYRf7t4sECNtAl+JdWjR1JtRROX
P7Shjv4UuQK1jCv1gq02dn4+fMBA0QmoKa0wT7XEWcYQtprWgDRvoMEsZ8at8y7P9GbnBE22cpNv
fEsKnACXKFURAS4hRE5jVaFpUZwaisT4kYtxOsOcAgOhCgPf/V3Js7qMWphXlzNaJvVzlY95+SED
fKQk1p+8AMT0gbaqBX9zbp1S0H8nhG8BBjQKGJi4HKGaKPOVN3RjpwL4O58TX0C2sHACDpy8mZws
9QiZimNDKrIZECfZQC23FqDdWAr0EN0QAFKM4S2bSo2qGMSeSeWVgOH3mjulnzI0kpBBraMVE3jj
glIUoi9IcYqUYdkvqyn/IA89sivoUYH3j0rjgXnPkLCHKvpbVvKQn2qeS/GwK6PfCrWCRn7JcLsj
z+CvWhD42GgKQxQgDTRCgC8FYhIE12Kedy2Eeb9Ktx7SB4dtwTqDl7ENk5BeDlIt1mwRJlSRxc69
zB3K7DhXqpsdqjCB2jGzO5RQCqq+K8bu1gGDz5JNV8nvsMRwUhcse4a6M29O0Ez1K+tnBGf0xumY
B9Tt8neuuGsQiGvvwjZhkwD+ID3pspOmjVKCyPUzr66M5sWem/LQjnrGEFaVHQelWeMQWK4H3FhW
9eRUFUU9ZxmVaB2cuvbomOdJS4sAinoDKUtEbsOge41bNe3yjWxRqSs3aGkP5LK0FmTbXBIGLXNc
tSjykHlp44zYVdOfygm22m1m1DaM2B3csXmgMQiXWc4upIG/H5xx2N+3SFdulcsP2SMFKLAmmIQl
KriukOKds0A/IyDUUsytxnz4XFvglw7uHFXq+xHZTvvgK67vH0q4Q9DPSsskeBlKauz7EIb6aCUW
vyrQ8Zso2BgSPsssFOOSlw8rDOwAEGs5ndOysjZFENRPI53VrcXYDFCKELUbJly3DrpS1PCS4Fii
s/ZoSit/BK5WhnBMKoFRufwRGh5eiZgmOQ/AdPbCYUEUxUdPiPaXiqLxSoi69PFyOQrrpB5ynp4w
9XK50JwQOcr0/hzaw1i/TzI3ZTopnJADPzRck1hsYLBNUG9G+i2aaHkijbByHeWW/nZP/AZgY5Qm
eOQqyL+Fe4K2PkJJw+zP6OTp/9nzlH5N6zB9rZuwX9nusobEUhQguXmgHChwLmdSZ+T+1GawOpjy
coHiRNXsbRKwFddw/awptdA/lHEEBmwZM7qZldOJH/pz35fTS50y1gtfBdI06ahuHCjuNvdf042P
KLlXcLIyFafuefkR3Zj5zFybu7PB1xs+90lBPN5lxjRmSB5mduox4qb7yCSiXrwJ0tZUVzoHS1tN
S55oiVCGwWbAcOriGtllIqAeD5ozlyxGqCA28yk9MF7HMElSCeivciXq0KHMDIS815iVrgbO5PJs
HRdFeYZARx7QXy6xy91eoMw+n1HjCnT31Nck9snGQQQqPcCpXTtPDr0/9UtuwpdHOd1pS3fY1rPa
O9875Fa012F2HOOY2nqkfFdg2SsPRg8H+l5RoS84NgyYBfU2GCkX/Ar9Ok7fa10sEOgo5CDUD8dF
jvljg345ZJpRCBXno18YVAluQqM/wzNZhlBm5EbgfQN6X1H1OQ879KBblG0aJWWaou/zp07o7cHQ
ImUlSr1+MAZ4XAnHw0LILP7yZBMD5erRnvyzqoIkjcm9tqE9ZV8f3h6r0Bk2Seq4PYvvVyMdXOhm
558RrtPjTdB0kjDK7Aeqhp1VOkfHBhy+F2Oim2BJs+DTo+sDKGF+gzAD3CwaKJe7DEWRj4xYuedZ
+MyGYqnqTdfTc5rDxP+JRmCwS4K0cyHsstu1+fRrawGtDekMpTtGCQknLxeHlq+E3mZ2z2OvIRKk
WtlzXDnZ+16D9bFyWPX+Zm+sRyEGUj4598P0gvzzvx6LC9NtH8ajODdJhbBxYRg9iqc1w2VNqZAA
NEG1Ej3e8KyQ5hBwkIZITMPSqdm2TwBe5eIczK0cBUHyfC5IP9SJHrmofAMKyyosaGQApokigucp
Ylp10MLsJWncNF95TreOAGw5BWpep+RWujyCOoUPgCY9R4AOhacE42cow6u936vJS1Yq0Uq0c2M5
OiQ2g2MAW+XIweVyQx6LFgko6xyMMbQ4LYMhRTDZey3Qxs2k0l24/4Wv4zuAbhQtSN91WV1c+IPR
5CyRpgm8rkDPYDOXOpqkjMFrP+3Cz5+r3rIR+prM/gs08EgTuWiW5Kf7v+HaI+ANWJ+BRVgurgxH
ZtNI9o0GfNaoFaeuQbI9icIUpQaKJHkAzWGKuXuwnUsNlXYu7I/8W6ab0pr9dbUzmlwUCYbAg1LP
3WX0TI9uIfIDg/1r7BbXQQtLyfRE5if0wBbf1FCpOyMcE3goiiv6ASbKoNhbKnOa+z5t3EfBruyM
uqVM4GEckX2cy51pZVIiaKQj0CyU5ozgpbLJMzv5jrbxWmHi1msFFER5iXoXN9ZavI7SNxAR1Tp0
2yxrPhgJKp65jV5ZqcEhXg+DuY1H6FHhlEPUnEkkZHjd8HD/+tw4XjwOaTUJgoTBLvbrp0qglr3r
ntuuKw7DYH1wpjl+9kGgPG4LiBgIXjD8nO6y5BOlrjVb0Nice87j6GS5Wm5qA4GEbd6n9TYNsuhB
0kmsDrw9OFWqvyTxZJuXHzOaTQj6BwXutFHTX0A8WEzma9WJibJ2hVfixseUBTzKTPTA5WNc3FM9
GDItQEzhPJcNdYKqatQ/fllp/9h9gj5Kxdy0Z07tiNDz1Kkvs6nE35ADNFdM0rUJfBsh4xIDzSK9
kSbrr5dZFnNrMLZcncdScSjUtvBm1Uny4hR1fdbI8I/3788by+tlUsHIGiELiRStYrLsywWLFqVD
dEzKs4t8DZQldpophQcxubA/z2hSsGHDz2Apl9w0x9Y1K+XjiCpK9WwNalL951fKZHl2NCn2xwGF
VARs6iYzfoq4swPkeQYjjLam30XZedSnsju42pDD0hzViBltYl1HzBP1QdR9NyPtXDXaTEHgGt9C
V6Dgc9TqqgkPlpn04PWZpdC/q8jG/YJjC51FB65wsU+HOEjeO3mRdZvIr3Nlf/+Iri00NMbcClwF
AxeEl5cnlBuFzkHw+6Om9I/uOH+kYzqeaIxkh2YCz6uO/rgSe1w/a0J1yeFHzVN2oRZrKoqJ2rWd
wOWKmuMuqtFwVnPLRuOKIuSj2wMuRVjF4AWZHs3vxfbiKctDJUvPYzXpX00kLIJdmzjNuPWF3o3H
sh/BKM819nRl5et0jJ4+Azt0Knnb4FcvV87cIKtrlDPONgxAIzPrgQr6RAlQcaEYkhwcM0I8suoR
cJ2xcSuW8/qzkgEyqkBhh8IZVdDL1Zn6qmrc1ni2+syAnptZQioJ476nsvOSp878IZeD2PcP+8Z3
dWlJ0Fmj+MrE6MJldECl6bkjRi30MaxOfc7Y4EnVixCG7OZxXwjFmjBg35Rdb/pdlzuMAiQgJq3p
z2qlWnu7QTScAMfdzLGxVqe6Osw3UJgON4AgLaDZdbmUgLl5GouwPZdgLZHTTKs9Yn/D6xiompfH
aYKkarKGKb06TIk9ofZDdwuUGG39xaLkleZQRM259QO47ymHWa+imtwS/rQy+HL/y8nrcGEnYVgi
IgetBKCUz7fYYTTF6G6iznLumsHdj/S3XrOhdDcBFGX7icnF3ZQQPTpdLpW6K3PF+177J5l4SSSF
LNmjHrDwT0kELArNo+pcGAysQ4vvHs18SGGdnuvwHazG6Xai72TyC1AV3yFIXOloizwMbic4B/9H
NZ/+ATd5yVmTuAUyyo5Wn7PZgIWi7SzkD1AD36RQ2n6+f+ZXzlCuJdlDDDrD1NwWVrCzdDg2YeI9
W5MBkjVHOTPe5C1MpgcsinUww8rXVl7orTXBlBPp0FSDfHppFkwYNmrbr85VY5Xhqcy0cPxi1wqq
1gVloY+CsflHGz/yTE1alVgi2Spesqb6Ih2VpLMqCntd8cdmhmprz4H9Zerg+Lh/pNcFZdYiuOAi
E1sReS/OtIwj37ayrj4rfOG4oztb5mmwTeu2oWSr+JN2IiBws71Tlu4XAvXS2odJpDcfFVRM/XjT
GFXRrtjiG4dOYAnkCtS7rLIufhSsIm2LtHV2jhF3+wYksf9Bfh8qG2B7/ZG6VNA8/pkpYpNoSl4i
+a4vbUeZz5ZQCiM7d2lWNXSnRy3ahSi0zT98MzG/Gi3SkSsxpi7f6KUNYdqF8iNDEwZXepmcqMlg
RBZlsvMMsCMTm5mHE5VbC9XCCRITWSbTw7ScQs8w0Cv6YNt5PBwqVNqs16nSIbNprWkofmko7Rjb
0tLa4E1tMUbhp7OpgrhRoLrdfghdF845dMAGaxOWyJZ9VsU41qdqtsv2eP9G3fh2khCXGMKxAR0t
OxRhYTQiH6sUVG4RnXLF0k+JUo97vbS+lE4Yr3QfZGq6OEPKxaSskuubhHJhB8ssK7QyipuzSn/P
S8a2ecrFtFZHfKNEXSzDeB/gCVwannpZa69DF4atuRrOSK/04kyGm0PFoiIxcqgcQZPbV8Dy27tR
QSnhcwVfquYFxGrQSRtpnnxPZuRG3qMUPfhfKc+44bvYRANu2llubuh7BAUD9P4SImWp2zqWCLMh
nmmfrWHEpjMP6sAMP1WpsbeixG+PoOwj5cTIKBW3vM4rJgGBHOinqDR7DTHoUlibZE4n8QFaWxWG
HD915x9tgVItSphIe/2bK5oa7jNfN8vX0NWiaJ9C2DFsowZloF3qVPP4NTVNKF8iXe//Q4Mim17n
XGu7p3QKFQOaWiOcNeLzMM8Vr3Yr6IY2mg6tRrIB12G5r1Ae+g71yAkpovuX7NrV0/ggVpTcywxM
LwEdYFn4DSQB5xYy3fHUlPqIUncQRumWkZnmz/3VrgJTQMJADoiFYYfjGiwCCybIg8mlaX0e7VRU
4Q5OcbN6j169EMd8GqPkT1sFcaftHITLxD4aEVj5eP8n3NgwsGwGPplUprKwtE/KUKfAkaeK2sKY
fzMYqfhWIzyD9CnyKv/DUvIl0fFhkmPp8dw8E5Md5fW5hRZa+zYzMDF8VxIi1P9GeLrMD/eXuw4V
OVpmEykpvvELLmrYQ1fFJUAA+4wkXPOS1SjCMeF6TrW6e0F4Nd2AHrRWLO+NNWXhmLQeu8sw18Jo
mDEYVZSpkIatp7zb6V2r11tbMbMvfdAoW8hpuk+hi/TN/a1efUQ5Ogb2QY7kIB2zTOYJa2wax8IG
yJabLwLRay+iW42oZbvm16+s8NtS8AgyWCtn8xZXto5Dv4FAwz41oVL9NBt3rvdobSbvdchQzpkx
9ysv8uaCGH1J9E4xfgmTNIqwoU6v2CfbnP/1Ybt+GZDs2mnO/DvT1ejL/ZO8Dn+hEMTgMxHCNwQK
IN3CX3UR1GlmNCaFeSpUJfmgdZb63ewIJvZxktsh9Ml5gVhyPLT+WVdEq21UH9KoHfqz+v7+T7lK
BAzaO5TagIcyhIMrv/wlquM3gdMI/TT0qO3+UaZwasQ+c5whbp/L0YoDyUeWqq9zDMhla1eA/g5x
YmTDt/s/5Pp2uSTNsGrIXpdg7ufyh7hdQwMzQnN1mJtgExihetStJj/2YGnODy9F+iiVe7jOKujY
y6XQv0XLvkQOFNVbp6BsE6aG/UmvA3v8RpjmuJ/vr3dlgGFRktQ/IDTpv3DHLteL6RlPo6p0Rzu2
h32T2eG/U4uiFKWf+hiaJePaThs8mWYZ7e6vfN0i5QmhJwDUAiYR7arlkeazU0Nx0x5D0SDeBqnI
xwjJ3yfF8Ms9R1TumHGF4UcTLUBnTUCZWMzPTaNGZ7srUJMz4Q8FmJDt4KeDzCsri3MKszOJmVsh
edp31gerHIKzOqB0mPq1/mpqsVgxeFevU+4CeSsGwJl2pxV6eYARcJXARPTwyDnZT2FVVee0UONt
jAzEAVmzNdbYK8A/ARCYEEhVycWBJixNHcGAnQ9lDKjLNMPyAJt7SAvd8LsUusl5rvTg0wjTaOfV
wk+Cdx1I+5RIATjPs4NMh/rZHUNHOSKuSalto0CmZK5ldm+R6EVMx2/EfEClQJoF1HhhIxU4gq12
7Opjg0aDpzWTvqnrsN40VVRsw0GJ/rUz3dir82C8jIVPkgnPw66tYvRtyzg+ap3q7DQzQJEqDOMP
yHCbh8ayql0zF8kZNv/kGQ1CpEDhSv7itqV+cOvI2qYYx3MZNvbGQlz1AGREOSEaPK3c3Cu7JHeH
+3bALEG4tqQhg+gPAqFCqY9ZIPId41Xp85tqeFHW+s5PuvZlhDNqp7Zd+0wzLHzURMjlKTdBviMb
8EsHlNQatMRj2ByzYgJyWkXOMayredvbxloedW0dAJfSFTAIWUgFlgOnGjN+Y2kb8bnKVLfud1oS
C/8wWPUYH4y58ItXR7dj44cfhPn8c64p/6krh30VUDCFxOsy6P0QyIDRWrwvKxnUtM75CUk6PoVB
0WxRD21erCGrvMbmoSvtPJ/u26abi7JhhrqkwV+Siw8QuNaOHSRnt9bbPtrWLUzjMIvbhTipaIzM
vxJdz+Jkmydm3awxjV+5G4iAuF2yPQLql1jxcsvTUJd6oan+SRngAussAb67F8meOlOycrrXS1FJ
pIdHEcfGoCwpQkKSGTvKJvdUNHZ6ooSof4BBQ2xn5HhXvPmVocTJUPgm0ZP1fWrRl7sKJlSQVeG7
pzGJgoOaQRLn9Lr9xDzA1zrRk0fbOyxHrZkeGsGR7IdeLpeMBWJL6PCeUgbl9yps6tsUMrWTEiKV
pZQQFN+/MsbiKOmhgygg4n1rX5CfLKJt6piqbxqD8mwCE8lAhxbV8JwhOJMcwq53KsqHmYCQl3Ja
UG9qoZb5P2j+DuoxQSXSfnIGU4VdFn0SiGaZWFQPxNHd/L0kKf2PlBKp1ni2wCzPpK/x3rQTezpa
QAPmZofwVPI8DolqH7SxTMKNC/N/tfXbcZxQvZr9UXl1mV5+DyuJ2Z3iiXnFLUTcdDxMH2TDScSl
Ne7msvKDY9T6IiMFz7TZWEN6LAwKE7bgO6TkgUTuyHT/8qv0FtLzVH6CZzU1/GNd11/71rI/G/4o
tsLs7F3cC/A8U79W91q8aBYmwSR+YyyVSMM0FwtrZLFvdWWoygKINFTtJzM2yr5KWv2sheZwkmQe
h/tX4saaEHJiow158SFvudwsgslRac1O9TwGjn0KIvgK8q50nurYnCAZD5Id8Lu1MeO3qPgv3wsF
OESrLCkBm5BXLhP4oMe9W7U1P1HAMdV93zuzjixPmxb00LQp/F3U/vBPlSgGospFk5pbBz7yjwES
xxA4xMzZb6vKbprNBF/oq1lVeX3ws1CIl6AMnK/WXOvBtyLOlLTFEgPmg947DQ1kyrNwqpBz4yjK
jRsgr/wKT1Yb7/qpFc5ntdKcfFepRVt+MJxy1r7WQ9FnzwLZsISSij8lxTZPwVBnkOK6HTdREsYH
0APWqFYg7DCAOv1IZQ++jq1a2SUQHVG6Y7XTgiavdx16Q09Nw+zaAT+SfOtLaOo29M2HMzT0s7qP
cJvvRkbpfieI2/1xGVB0Ng2S2I9ZOr4AvZk3Gjdabpi6hcsq3HBwZyitnzJXq+EZ035Okx+9mkzn
nKYoNlYi0KtrxnIEhQQDMBGRki6Wq8HB+SOQRggjrfip8XuT5iy64D5lq8PcWb9zN3hw1lJuETgG
TwnMO6CBJTOfSz+oGZm1fSq7evpolXPxT6t39ZNt0K91JVnf/ad0ZVzhAJRCCeDE0W8hG7t8ShbE
o1FAaPhahdZ0hFgtfp7nsDgCep6PDy6Fv8dQIG6IKI6chrlcak78Kv8/ys5rOW4kW9evMtH3mA1v
duyZiAOULxZFUV43CHVLgvdIuKc/H6g+e1QoBnE4Fz2tYIuJ9CvX+g3kYP+u4r39Tq6H0cW+qP2S
DsMaYeNJn+j3vQqchVlDTeRJ4Aew3XVbSWZXCk/L5sxZWfAG0/Q2OxlqL33VpFgvXSCe4OD7WHMe
wVf1wpMQ43H2NZ6sjzbGvzN7Dx+UQ2uTyYYBhehHNQrlUzu2yhoue3F/z+fKrLLE4T3jIQlOrr91
CgoS21WnnatCH7/kUHP+IrDQHkc1/ybFdbmSK5u7/vvQkD+CSkKga0ByIze8ODzzpDGzPtenM3Cc
7tzjU3zpW7NaOaJvOzU/U9g1s5clTKB5b/2W7ChEiU9lUvZnoBUJ1gyjHN0rpdE+DNGIGThXyspC
frZBAhOKxCSPuI+uG4zHDnTIpHZnvZ9GFERKxfG6xDb2COYGu7wuzDV939vjgZGENMdDjCMCqMt1
i8OYT4WUEztbYSXLXqmhdB75WpR5Q9aOb+QA06FudJKVkb3ZsdgczwE0h9Jcpl6eSpKCVD0UNeXc
GFO3kRLTdHlS/WwnZ00V+pmWKIfMW5USPCS5xSZqoV0meSras+EjfeSOHSQcQ+eN6CpmWK+cDk9Q
icW6nE8/ypVMIiXxxXDKEKzMNg3asx9L/kao3O+eVINO+yw0q61dFY/L1rX7MfzStXpXuK0jdAdR
VtXX3DlSUN4HFMK6QyXartrowkgw7VClT9yDTrHNWkOcJqfFtsxUogBBtbpW9DsL63RKVhQE4q2V
deJPPTflxEOCp3iLAKqa7GR9HEuUkEVNxcRqhrX9eDvKsPh5k+DLCKAfhs/1MoLDNxhKVctnA++2
fYaQqNtZfndP7aJfCaVv9wiHGRly9HvQbEAQ5rqpuukUYyT7fy6s7mde8dj3e26wmVwfu0YpF3+9
8sTnMQ9CBA2jWXeGo+26PR9YX2+GPZqSqar/HPAe2natWg270QrGNanXRfJgXjtcYLNtKABMDrnF
iWONmh/VhaOfDZSeN2WuoxrAtj8bRWChwd+N8Q5vzxqssZpOe60M10RLbkeXlAUV5yfVDS65eaJ/
O/IyqtLFiGnvWQ/s4VQLoZeek6jTd9usjTd6Xkf+ynzeLh3uDQorgEVRLoQPcd2ik2Rxir27efYr
MW1DzHCOgejtbTBE08qpc3vY4VeFvK1K3G3JKPdeNxUYna0HCq8pzU+UrYxm6EHoA7diieyFjBnO
V1vCkvbl9fPkj/f7mTBf4+RRIQWyOQgf5iH/bUjjuvAD2/HLMxFzGoNgtPrM69B5nra1Jk3lHYpv
1mcYYr4M+tevpn0pB6ruIfWdFZto1MvErafC1u7jsLd2pQwb3yWdZ6m7uMojeZ/6at1tX/7q5TqY
PxpqGXalYCFm+Of1R6sZCgTmCKMsIj6M3+YisZVNA33szzIMy/KhD3rjlbWT2dKVhCD8Ph7lM/58
cYhM9mB0nTlW5yjp0j+JeexsI9VteXHiWDQ7x+/Gr6/tJXfQDMAglw6bYwkmsuDApuPgN+e6q4qL
2kzygSR4/SkOZIGAo7Ymn7F84NJDYB+cWUjlguRfKkYzn51aZPhtBuDcA17gStRuAlvL/GNR44Tl
miiEfjCnUvJ6VUyfXt1bAIaoEKDSSMpjKQZjGznZqV6pzmk/mPq200vD9hxROuFl6At5G6cGH/Lq
NmeGE7A3SjXkUhYH2mx6nfmWgZXYmBYfo0Gt0ORubdk1lCZ7G9lS8/hyg8vjhDtyrsHMKVgC4ptn
daObXIuqNJ5nSuwhpfq+qx2glCJt1t4Ct3uEhwBwKE4ScgY3uL7Sd9QGrZDh3JeKtq10vfCK0ZH3
QR78NZGVXHnJPdczQhhaA2Q3036vt+SM7+g1uOnnHNHL0KuhxItNH+rtV6OMXiu4iSv6HG7MQOy5
woYT53VrnTNGug3wep8OU7+11OxTD7Ns0yGpd5d0Ql8pYz6pt/1+StIenCYCHOqmM+1mETnZhAs9
kNNqXyh9CI2YV0123wrbaV3QVyk0KjUq90OJo6Qb5Ln2BEMLIoDNrflThDLa66hQgNPqm6F4sJXE
/lRJdaO6PqKn7+TGkXIvz6SBejOsRtvDLjrdBjHynuCkJbENcvjiJJjqPPTGAE09L7TK7MPLi3N5
vT91cs6Uz+AJ2H+LE46QDs/Wrqr3vZDq+6CJQ+DLcrWjAJZTE8J2ZzDJ7Cq5nu4txx9Xrtrr5lGT
mXUhUcwmtUYBhoP9ek5zJW1Vm/rTbhzM5OCrmXoapT7eauRa2k0vSSUabFEOtsIovwSJvKYSvgC9
/foAQCOQNTjqoT8ulrBlVE6QgPfbaQ12qrkKWTlWJvkxBPG7wQZ5ugyqbbxp1aw71koTbCtQnpvY
lMqVS/n6IP71IZjvkAebKXR8zfVIZFUoJGeyZazCfTAAJKyQjgwQzhVVI04+ROmHSljBDlaHvn95
Dcy/+j8LnaNiTm4Sfsw821lDbTEGE+7bAC1CdZ9YZvA+8Sf/riF+X5nq68PiqRUKgVxu5O1J/iyz
i2lUTLLQJ21v6zzKMapUHpVRrTdO7K/lKa6Pwb+bogBPUE6dmKfW9Vj6AKkKK9S1fWQJ9U0ktVxe
tTJ88YPB3k2TvxZQ3XSNjD0PDdSuKK6hsbUYQFvqWqcmAbWP8g4CjAzdBf9RadeTMvBenqvFqUTf
UPnksiQ8YLZg2C92jBFwi2MQqO5ro20fJiH8jSLZtgvDVNnLbfw9ycLyyPt4+IDv4eQGRmhfZDtK
3ps5RktEd82edQgwQivszUi4dRpN7M5VK47uozCTHiczAbnUo+Jcwy7cd4GdwX6evSWRMdjmpqje
vtynRYn47z7NyhgcRPOjeNEnxWhGcsxC3VfopL7jdo6RCLCmg5ZoNdlnwNOynncHtaslL0wn65Dm
Zk0NVqq3tjaiZWAjqvryN90sIYZ5Bi9S0ZrfAMthlstQ0TrKS3tbS4w3CC+/bcdmPNQ5iq5FMf18
ubXl5p8nlfiAS42MKIOw2PyFOQ1UTjVtDxvHeZ846JexBkhUy428LyddcStIY1/ikqPx1S1TdyIA
RIiOHPDymZyExGfwSbR9ydY8hQpYmVgLfdeyyvGdrEXSOWwm9ehLzVoB6rbPcB1IhEBx5Lyj2nG9
STXDr8mRjsEhJU28UVrR7bQYB79CT3lY2nWxTdMMu16hrWky384tsTXdnVW0DR4Vi9HuSiOvAbYl
h8mB1lQWVrEtDC28JDbxGZpcazShRXtU0mbbhDlu4RnB6bdoLx10xGaCEmKQVkKb3/WJREyW8bCz
HfSOhwmVUzKr3eHlqb1tloQWxDXudRYVJMDrAa6tCFFls1YOma9JmD9i1IVn+ne96oddNAVrsK/F
VU4v50y3zaQa8FXJFl43B8dBBDqK0gdcyOpN41himxSd9knLo/CrITntIRlsc8NIy27GbK+E9Yvl
9NQ8UnH2L59y/uW6eRNvKDGi0XBIuc9PApCi20ZSv6/K+E2UtfI2jZIvsBe13cujfP2CJ9tDkgBs
C5EpNwCn86LdIJcjpwl05ZBWfvTJxhXS05M+eEDyTN1PGtEdVd9sJTZ9tlFSo2CuZpef5emkRgjh
2U6mHoba0HZSZtooMXBg6k0I+Z6H3KZqlTWD0WcmGMUZtgvvU0gQNxpYQH3NKdPVQwiqbI8roe/G
ilLttRg5CpNnlef4ojn4RWFsIOaoP18e6NvlTGJd0XgaQwlDoWpxSfRIvarRZBkHtJ+HbSqMzFOt
Pt7boRG7kxy+zipwnlg+EtoggT/Zwxv0+hipWtJXiXmIqVx4ZmHb9yEYDlieFXqTK9f6c51DvIhb
Ha/A+SF+vXqRvcilqRPmIWENH7Bzru/VfgZN9nr/MWPjrIR8C8LBr97B7INbwclLwnuxW6tiGpBC
iazDBKnArWJtuiv7PnunFv6cE1a0fR2a+V5NdYzdwEruR+5AN+bNuu+ydrqLfbV7bGJM1XkjFA9a
mWcPrQVFpFSU0AMKlIFCkQmJej/os9eFkvPU8DLjScb/g81Y4htJrnZa4cc4Nyt99mCIzPA0BT3e
qhZrcje3xwrH9mxeIqN1QJSuXk/M1PlK3lideagKOz44KoQYBRTKQ9+YIA9gxHpFGtm7qEKs8eX1
vggqnzoJh40rCqDj7FB73bLZcEOGNgAejFOMz5PDB7iVVqG5kyvK+5fbemb56b+3tdhbJWKtuI23
1sEKFJzCLVjqoyXMkwmFwKv1zjq83N7CGoblNzPTgYKBDGN/kaq47lw0lcL0qbwfuJrEo1R2D7ki
ko3ahO37vnbC75UTn1VRGscO0RAXZbZhR6Ay80+lavPyx9wMNHhzMODE7dyWKBIs9p7VYQgtw6k+
DJZkegg7GydompfQabR3r22JIHdWjgWGjR/dUoEX5JluSUS3hOfIG0jxJG370lKPUaKarzxQKJzR
BNQKBpfSz7JTwm6nosod5aiaVXbO2/CbZJffo3TIHpVMHrev69hcpiOEnUmIZEtvtBXw96msINV0
OEem7tWNE985OWaNaZetGYktrz6a4pHAlTeDwKgSLu7brh5rLGZYGJHcjG45tua8JiYva31lG47a
n3WmWysPlOX2eGqTl9BsHgghTF6sEGOMqUjqjXEM0d/fqU2hbPAUzb3IrKNtO5Fle3k4l4fO3N7M
ZCInAgCIw/J6dzQpEv85r5IjcPJqI5RS8+QB7OBmJE36VyehRi8PmTPBzevYqi83Pv/y37IBaB3M
jdM2WGeugGWJWfZzS3SDYYChrOQvWlnKG+HXuGK93Mxz80jWgUcH5D7+tzhyiqw0hGP3xhGjNmln
juMHTYK5E1vIUqOpElyqwKpWbr3n5pG6B8keVKBuqTMmyrdlm0TmMdbs4Ix4fPc2Np2EI3wsPDXr
5T9f7uPyZJmH8rf2lnkIPS9VMyGTdCyG4oNc990dKoXjjy6y7DW0w3NN8cygc/MJxrK5XjLklCDa
1T08lopMVdoW2b3FRbWZyRgrp9hzowhVHZwYaMVZweW6qVjuc98GAnC0/S6JXd8MbK+K0oS4AXEr
tzPzfCXcfa5z3PWQ7UhUzeJo1y1mQaNrqRyaR8wg6j0HjXQRqm8cE3Cpr24KPae57mJzSCu8iq+b
GkdNGHEdWkclyr6nqTbeyzHWWaVfDivDeNspagJzXEEhjufSE6/ltyKc6Hq7KSxhHakehG+gyWtY
lfSzMGP1OkgFb1yIs9R2wBTOmU5e3NedSkRcjH6gWUdNFScznd2S7b4FoGYDVrOg5WuhOX14ee3f
rhLqOlAkocHMOI6l384oJkwJ7ck/tkGtuiZ01pNcKzP5v9H3gDdfJ7P21MdZhIYEHOQGDM8W90Lm
d8PQECGcuEvNzZjXwYOlJ9pKWuhJNef6dHTm2hGhM9VTUjaLZjQlSI1RHwKcAp1sb6Vp4zVT2j1G
0ji6fZx192VFycCK/fCx0qPYI0TtQw/18mgb8w+3aTr1ABFHULtUO2vlVH3C6t18H7Ej9UrUeG4M
YvRuQJkrVaRjbHaB2wAQ+I79U3dXi/5jWiB8JKWmtoNUrW20trQ8I8udvWHkzWb0Q/XU9UN7yIdE
P6hxo82yMg/VMIEIrdIAcX1b86hN1p8N3Ao9TPQ4uFNE9CTJDLamEZvfk7g3L4hlJdtS1/uLpPfW
MR+y4dCVjbMxakDUfWwFK/flM1uJYj1A5DmjxLZdbNrCzBoCdSEdQYoOpzRELHGMc+PU8kpcGeDn
m5pR7hQFKH0truYiqRvdKEbpaHBB38M/R24aLM8p6PJ6pambG9KcUQ8UKakIAAx3FkstRegtQQMl
OlldE26iWFKPTtjIrhU20lGzofHpOvpRL2/bm/7RKKAkim00OFsNXR8V8AI5RrQhPqE81uwjYTR7
zY66fa7Ha7fxc02R8py1ginqkdK+bsqS4LuEph+fpLbAiGYwh0uvDq03NFm+Qg2/OYzo1e9NLW5H
kXbGaAx2jKqZLdw6VPLtGGrhhvH/MwgoYL48iAucJIfR3J49I664RogXFwvSGaHLWhV6gJ0oDC+X
imITJGG5VYcJix8rD+56A5SHkVvWbpQ0AehfmsANI5+gxkr+xkFr5/0YdCU6MDxMijINXhvS8oUW
1nfATlhdTML14PtWXiqxhvoKx3/2JhbGp0FVgi8pbe4cPS1ep1/4a0SoVgCPpKjKAtOu28PgJeiR
wk8wWOnyXZxP9X2cCzRKckty0S+oJLdXw8qbCN1yd9Cb+GziBLcSAC7Iok+fATkHkBZUFfB+S5Sf
aldynjdycnK0CeFGSUYfdyiHSb+f1CTCdCmtnW9m00UtGZ9s+qtRfQosDtz76rVn1gwzfBICJ/sN
xWSxJIHTo/Na2slJyOANpwB5K8j72c5gd680tUzcsRopNBNGQOng9blEWdRt0cUFNnynMknV+yBL
LdcAdr4NFau/DH5lejZuCA+hGcpnP8Dn6+Xd8MzmeyJjGcDwniyur6d+QFCwaJEQO+VKN+zsRg5P
RSw323IsxncGRc2V9p6dZBJEXAkgzWcV+0WD/eRPZdalp84cNBZ40oNdmdrK7R0zpBzvhIY3wQEI
vCkVqlcMyOawKdfsD58bdnDQc42DEMhYhuR+WTsdWoTpyRqs4d0ACGwX4Jp20lPxkZ/0nzTJST1z
bCLPbDHmWbk+njle56gS7AIPZt4787T8Fl+2UxWMfjmlJ12kPkmjxr5vzDI6AZ5YM+a7nWGWMC9/
MqWgaMmjXDdVdhD3u8HJTlIVjm7RWz3pYUf6hlbne1VEyZpa8036aMafA7IGl0gwBmdzcXpBNgM1
qzjNaSgs25NjRBYbRIShLIWFK+U5AioZLEBZOOm20zSxR5rGfkv50fhkdfpaTfZmwRF6kI9kyc0y
eQCXF0Nd5a2ZjtIwHBIrbR23AiJySCmqeyy1Em2QKbuPGIfjWHb6F8r81T6KpL9et8tIhc55SjQh
GA74Sur1HNh1bBR9AWFMaM4AJrxLXcMqwjNSHMN5sKq19PgyOiE1zuVBhoDLg2fZMlDAyJhgKzeU
k6PnxkYH/b7R1Fq4+BKpaHGoqZcEublyfs8hz2/RLRCVWfIRECjRFxfJUg5Jr/y2APgu3dljoZ3y
wQofpFbukPgXlGXbzjgMBSYdWZ6vJeifbXnWwZh5wij9LY7rYQhID42w5ZTEkE9F4Nh7HAKbY1cg
HV0jk+i2shLysMG57+WJXeRj6DOCTCTwyOLNJ+gy2R2jJxJ2VHMuDbioTdIp/i7u61fWKOdW2FTg
AHmO8kxcyrobjdW0Tj5ll2FQxCGUW80N2iG81I08eYkySceXe7U4nZ7aI1+h8TycAbDL4DYD79MH
xphdUtuKN6ZRB4d6aLEBn9S1cu8zTaFGRk4ELh9AvCXGCP551GWpnV145TJPZeFblpv16JU6VWyv
PRDnqPV6iTpXrS32IQDpSWoyPCsphGiWF9VwYEVvppTxi3cE8toDN3T1vtRr54KgmObi5KysxJ+L
83ge3DmvwOXCwQSuaXE89hi2JGloZZei1rNgkyFY5cHT1N7Vmn7WpQw5zJdnc3kg/2pxBnKQm53T
GYu3ytjSZWtkjI1gGs+JMV7wmXJ+5kKqTgL/vLe2QpRbxs6n1rF82QsMMh0I4eZ8XLnGnVzgmzmZ
5v7zROc9iN4JV8T1WSjCpmmwPM4vyWRIVH7r1PS6qtHhXycA2tqY2cjUYK/2VuZJftoGrgLF9AKk
uNkaoY64tEaWMCht86MoEJm0EAfQNn42KtuVgXtuuSjkmdh1bAYm7fpT216hbC7J+aXrMLBMINKi
/B+YnuXr8l0kEam04OO+Vnajf2iKWNsGdmd3K9O3OMufxmt+YqLKPqe85EXAlM7Rsh2b+QW/rAlE
RG90FM/Ncm9UXeL6cSu5lpq8sp78q1VY3NYspcVTabFKfSmzOjtjloJEs+4Brn7OB7UA5DJO2w4k
qVfo4Y+iku0PU91NK/v0uUOBq/J/G19c2b1fDahLNPmlpJB33yLgt4GaZ54itfzy8hQ/txkJv1Q2
BwQxJEuuZ9guJT8syjG/jJWffwWQnGytRPTkgLio3YyX0O7lBm+vKkQAQNpR00Li46ZaUZtxKUj8
5Jc6qso3dYjNmR+ZYt+P7QM65RFipvbwvmOmV87055YRWBdqejKPKyo01z2VtX5s5NjJLxLWMvtI
rqKN0UOSVTIrPMsWSvlTACrk5d4+2ygAZAthRmrZS/IqCsjUQMaguISRmN7FplXeaQE+hFadGTtf
D+q3UWmuaSMvYaNPa5f3xSyTCDiMe/O6q0Uq+0EylCyfMNW/jejwH7i5xm1Txc1joxg/cVU17+1G
+lRBYb9g3FGTRDa1Nfb0c71H1wOCAoHRXIO7/g5/UGJkXKr8kqWOstNHU3yXQ4fKdJ9GXwfH8O9G
IfqVeX6ayMUdN6ekgHKSJEKJeDHRgBLsZBxJ86s18u34qUvvKmHA67fj4YM2ynLrBZU8fcv01NgB
PAr3VuSMTElRHH2/KHcUe8M7Jm4tz/PMcKBVTfqXi56XyDIQL00Kq8LMwgu1HASWhD1uLKPWtlaN
KuKo2P5+HNN+/8oVOF8yhKNsN5AiN8VPXyqDLMGB59J0YYDRFZBqVxYFJg0EA9l91wvkY4zaXJmF
m77SLGE3/wB5RMy/mIQy0CUDQnh4SVtF+ZniIH0ErpKc0rz/HM2HmjaMa7Hook1gCJB/yZ6w2Cit
IFVxvdzKoUm0Pq3yNyXWLtG+9u3eTl1QtYVReJTzrPZB9luR7hy1Hc3XpaxofM7tojAC7gmm7tJt
PZ7CjISVJd4U1VScecd9JMMFe2loFBdtk2HlUlyc20AheVxSBAL3MXPBtEV6UpSdaRS60cJkbve1
gB/ZGwly7xjcHMAuag8vryKHofttT9EcUHyAmDMPh0DfWdyGdWHpuaP1+qOMXZo3qLxgshgRABOF
NgLFcdj2co3jepjmd0nRS+9ebn5xafzdPEuKl/x8TS1WExgCuNxapD822hRvnW7ojlJWy8AhR2cT
D+p7o7dNDwp3vXm54fkX3/b7Pw0v+q01gdaGQak/2nFSbBqkr97Gqmq/f7mV5cL9NbpwYtgoiDcu
048BJg96VTb6Y+wk0ue6g8oo8dLcjbYVHIoqdc5ZrXUrXbtdQUwpukdkKBA/AmV7vVtqp0kCOZj0
x6kt+h12cebGbEE0Y4FmuJnjr2E+lrfS0yQ+6Xqjo8FOXWrIpJEV5eZk6o9VVwovV8zKw/0MGXqt
GDfQhYKdGdfxLkXU432Boq2nhnL9tkK3ZSUFt4iu5g95cmbQiChn24R50n/LPSWNPSpJFBuPoRnk
W0NU0Ult4HFPRbGm0PLMIGOcBX8F1hPQ8aW4lRmkFWiw3ngcOvFQWZ1y0gLD+Jp2CUgpa6jWyL7P
rCQKP6RRebWCeF3iFnK1cfypFsbjCKv6kGfC+ckFIG16hDm2vj462ADqa9yJZ3anhgQN9MfZ442z
73o8Ma3T4kQV5iP2eQBKnbg9OoOAcFS0+mXy4VMkRfGoy8O45ue4vOvnqSRbTxg5J5VmtN11036P
9ZfIFeOxHKHApmZFCVdHU90HMbkbfRnjyiSItoaF3RClcrErwAC5IdK0b/w2NrdhXsqHJqjXgOvX
8wBuhIue0GuGrPPC42Fy/V1KnIQhuRrz+0yUcM4kO1P17EdyXTkbX9MA/HZ5G3cfM1EExuvE+p8a
p1lY0eCeoJks4Wthr5Fdxb3s+1Ba0S7BheHEIIabxLTW6M/X98KvpqhTQD7FU9ECM3fdTz0mYrG1
wf4+AlPbp5ZS73o1HQ+OKZBekCyY/U4iyx9sHMDcGN/SV926pERpHLjanGwDWwJD6rp9I1UGQXo7
/lEMEEYODuqK8kNThZ35KalCpfddCdWAaeXoXCQU5mZJLqJMR9aWWx8R6etm1ajKx1av1B9Tk0kw
5JzQTLYIUZnV0Urrsms2AIhk8U6Dbmg/AAOV4/uxycLG1VUfyDsCEv629XlBr4Rd1+cNXzT7GqPS
TbqbCh/6UNcfRsQFZM+M5B+gJKHX6Emi7GI/b7uN0WTVZzsvuzUK/vVpSh4b7jvkUbL5M+76Bixp
S6j3dZYR/iTd0eCUPfQfcCMcXCXLwu+vuSf/bmoORGbLG4LZxcEdtoINh5P9T8h6kXYXOwKsG/Qm
O32vqLH1MHYhFoTsNctYmfHluLLSAdFDkiBBhwjHUmeA3DZeU84QB27SWeIc2bm2H1H119zIMqUD
kgP5mtL7zbgC60ULiLwH1o+crIup7HzcoDInxDZWsiizS0FreGXAqS7kIti/PLDXJzgDixjNfHST
66Dqx6a6XjYSZ5gltVUduLFh+ociz6jrp0XvjqUSveknS3+DZFrihtaUHV5u+qabQGzntByLdlbC
WDZdTx15QnQhcRrX7fE+cEZ/m/FmeaNWFAFf2dYMz3cgcsGeAomzLHw3kSQAteQ+3RR+/BW5w9J0
QYuJu2xqnGYlRL/pGbpHZEshRpHu45+LszFRYpLmU9KHFIyBGYIySjK3iVPHcXsuqZXWbqaQ1w+1
HVynOJpQmFy0Jk96MAVqaoauHOhyT2uohbq1Efo69Y/USGYwL6wExxiLizbq9ueXx3ZRZmINMbK/
lBvIFlLTXWzOnsxtqnWaH7pUQVQZMWEtHjdln9npqRgcfL3qIogx7ZZr+3toI/LvJq0jf27bpn2d
5xffMvv8ztr+lBhnJ+TFt4REy5Pl9FboCkuL9kJN23NblB1TbuU4Ek1rUgw3o091kWwWxm0Qtzgf
FhtI7UQwkJiErJD3bfNIJVXsEJeSXD1N/WOYFOJtYGr9xiAIWdlAy1ADfePZmIfdS7fJj85X9G/R
LLYmVm1nHU0PWpx9GbPyEfNl7UORy1SPLXU8JsjNrxwYTzJA/3kYUWki5iLaQ0aU9Ci4vcUN2PkR
l1ChyaGrE8M37+QKHvmmHrIx9/iz/l4zw6E4DOmgfjHbLHqrZarIv5mp0t016DH2rlEk4wdDziPF
HaxsLO+iONc/A9ozLorVDA+1CCGtR4HRS/sGwuXwldOwv2tlKMdeS/BWP1hqkIhfj4P/+mv47+BH
8fCrD82//4c//0Vis46CsF388d+X6K+6aIqf7f/Mf+1//7Prv/TvN92PuhX1j39cvpXNP3Yi//6t
jYp8+XeufgUt/f0lm2/tt6s/bPM2ase34gcSbz8akbZPzfHN83/5//vDf/x4+i3vx/LHv/74qxB5
O/+2gM/64+8fHb//6w8m679+/+1//+j+W8bf+j8/g/BbjnvCt+Xf+fGtaf/1h6X/E81BglsqAshq
k0r94x/9j/knpvxPystQZGcaFoimOfrIi7oNadH+J1cnad8n0P+M8WgKMf9Adf7JRuVKx8sEICgZ
7z/+35ddzdV/5u4fucgeiihvm3/9QfR3HZHO9vVASNiKqPKAKIHzfL0dRBnICMpL/lbJ+/gOs5gf
YxhoG8SR7/QoNL3U6E9VG4cnohayg134JdHjWTzV8GR1VLcK1l6XwhwQ9G9wnNlhvCyEKwI4e17h
z+e2sGvnQRhIKm6B4liR27dBnz4ksdF02yrUjUrmt1Sk0ms3HjC+/ctoKKh9NwykL6ZBkHYtHbUI
PpVxm33uWqu7tLr1pyUU8TbNM1l2wQ6kuWuHGcI3CFNtA2E6x8p0Np3e+slGlgL7Lc7ekqm4xSDn
5aWn5Os3bl/UgIRa0LN3jh3Z0yHSM0+Az9ogESlOpU3lpAF/eQKXLzyj6gevlaIHaxrkjeE3nStH
1X3GOe5KlXYOffF1rM0CKUhdRT1viOoTWqx3jZFHqTsFirVJhyLe5Gpt7s18QiEM5FrYQJ8PRbxP
E7lqdl3V5obryL4oPMnJof11vlF8bKYGdS110zQKGfhgtrvsdBS35EnL7hQTgFOF7su2zhyAqEFq
vsmg47hypvwU0niJs6Z/F1TZPYmvJrgvsx5dVuL0+mNd666BSual4VcKl3RDohy54Wl3lEP8phI1
4shKw+xHM3a64QGDK/tdreIs4g5hG6qbuSArvLAxPkp1bTdeHwQTEFm5n7wBNU8szHt7VwgMbT6O
oxK+E47WnqljfKyiHuUhU+jZTinleCdkvTwbDNuDHJdHUU0b4GsPRS7a7ahU6ial7LbhzbBTuuYb
ZFTUuJRG3htcTiSJkmYXpmh+A8VpYzdVHBelB+UN9AdhbBO16E23ZMl0p741wofADkLeW+Q/eyS7
0/ED7qUKQOOovG8M68BbF1RAP4U7Kwh0aldTWvrbsMbPB3NP3ssCIU03ju3+4vvpsW6TtnFDvejL
t2kWTuEJwjnCdqT4+3pnpL1VbwxYCrWnS7KLoDTvGsRw3ApQnOGpjRXtGyk4iqH3KSl1gReFTed1
tehMBDyHLds6RkRdnt6BB85qVxp6aBypeK/4kwXcrwsSKN5qwQPWjMDO2LBl0fh4wxvTFX7ODVOa
534KxKYt0aTI9aFy62j8SiX9Z859XyrFKShbRC1jKrjOn2aiDbuktFrXr507S4n8j3oPjZwySLmT
y6DnNsqxY2EfRSjzx7jotvuiG6Tsh8pm2rGmxwHWblwO3jQlJ9PI812Y5Pk7fZrGyMX/XFymAZtn
N+ToSU5FVw0PABxjxJHjzh5dLc67yYuCQrgD4dlmmOLmJKly9gjZ23oXdPKdqZZq7vqlNJ5E3QF1
6+NzoeVN5RaVkxZuSOkArUGzg1PbF6hKj8CG0h1Jq2ZvI9wP4cci/7of8Hv7JlcSrpeUpJrMm5oB
5x49GoyTUEXyVoYmCfi6qctLUBSR6jbymD+oohKFWw5lKO1b8kt/doESJDur7ofMTa3CMnjmjp4e
6PYulrLg5xTPDsf12G4wuCB51ifmW2kMQs2tpPSn0+vx59RBAGLfRWHnilAouSvVcW+5tp8MWykP
o0d/6L45Q+KcKlIpmyZFirZKwsSTAk17D0igP1lS1+zlRtX2WRTUm1ixe0iNVZQnW2nEYW1KC0c+
VE75dUY2nBzsps6IAwSjS0Wv7V19SON9W/rG4Op1pc2uVKnD0df+X+rOY7lxLVvTT4Qb8GYKQ5EU
KcqmzAQhZSqBDW/3BvD09+Op6ug6p26ciu6IHvQgc5QpUsA2a/3rN8MSmnhR8MCxbaiU+pygBkXW
iISKB8syE1XStnII121p5a3WDTOiuNJomlC52bCFYA/bsZ29+q7w7O6t8EaFGjEYb8o5H2KViWGP
LPfZ8sc5jxfnmT75Oo0YM2rwdBlekKNfqg51sCb9PQF5fhPmKGkpNN84X4fjiADoBLczsnVZjvts
7c5eDRrRhxWAyDUfS18wwBmmLPXjusend1gwAwtHx4wn15lP+eYNt5qmLk6Q90PoFxWxHqttChHV
jNvdfSeE+1Bq2BhYo2jekcvkL9uMzCXsTfPdCvoHXHeqsCGJK6yH7oVVjk2h9B4gC9AIG/YD+v1V
D7e8P6eB812s5S9Ezw5GnHSUMdEu+h1JfnhVBlmzcFDU7dahZAKfjFRvNWiX7UeuKP8omsqLh8xe
zr3e1c9NbcJXt/06sTS9P3UGlGXYkJgVbelAUV9gFPlJPkAssdxuR2OO8cwtwmlouHJFPR5VGzQh
KM2aIKGuyauSMu6GwcJckhgEGXYkzpBhsdlJHRRDmI7q1JoWSb3dIx5j27RTIyGFLrstTV/7hiYd
hju+kGHjBrtUa24qHImj3tTwhxCixAZIGPPHZsjmecKj6yAms7kQHtFqUQGBeg2R4g0EVMH42yJ3
aJ5TTxS8yHzj1AxwZ20fNGNbwkLHVCRKs34sjhhVFZ/rhO806kEL601SRdcnsxBGHYoCUUFomvNP
6bFxdzZz3Cby0eb82GZfHK3GhUPOAO61k4bVH6dJ3DFN4mLZxlSF3lihTg/00yIy3IxUflp8TwtC
J0evVxROo4UujKv3EljHiIDyDX8HsFzfu+ts2Ula6dV5Kmt3utWNcVlC/DFPAXqRdy8rB/O0jOad
MZTF/Vi1N8U1WLKomp9NocdCSquK0pxg+shs+ul5E6W+hKBLJ1CkGicVSsQyYTa4hW5dZDckJBSA
89iOWPOyOJGf1TifmhUkba5K0KxFnPrcehSpCXWeZZL3CT6pwX2u83J2Aiu1IEwrVX1lxlTOIeyc
wgwR+A5TRNhI2kV+BwEiFkHN71Ga9lDGqIas7mZa3HmG3qLbU0QAWZM9Z9PqfVeNfEgLfULeb6Eo
P9gdlVXMG5zMcMMztP1hd16XkaA9tsMuqH3v0xRKP2N06tWhTVGa3uW0kgPyzELMYQclcyH78ppT
pkymLvtiENrGiBZ7iN0yuGN/I21N/S4Mryk5QLUfgszXeGUp7bVRN3cw1UDbtKmR1m50WvciTTYt
xjDEAhbZaW1b/zgW0JhEK1+HPB92nWHiW8Vhms+REfQwyEVDijErLS4xuiJ9k6AazXaLmVfVdq8L
AaFZtLr6YsTMsO5HIz01rbnuutZJb9PalDst9bU8bvy5XG62btb0OMtrHap8nU8RGQErTmiLk1Vh
P2zbgSwecVRFbmpk/fX7aTbVjk5wCA1RfVfCdkNyh8w74HLvnK5SQbxfM1JtNCSLKN4a+QWQNCTW
Vo1nve7xP3DHuPC64iFfamdkIzD4hwh865R45PCWKdqt2j6vlpPfBLP2NCy6yGLpifEo0KsmRTG8
mJlLJPhW5j+3fN3rZd0QkDyOPzzVLHkoC9/6Qtan9rPfGr95sd0+qwr3JlDaAy3HEoSiEY1PDZ6+
Il1aEhhtwUffG7rc5cso0OAoX71wcvvzccpTrMScQSVtrfyXnHu6CqUO2ycuykx9SY0kKiut6g+1
KQnZ35puUlk5xCV1lnYIWqv6zK2yjCZ9HfLQHI3u59Y2BkEGsDsciyomaYr+WGqz3RJMPWAFty3O
Wp2w1eWkhLbpbnGgiuptWyRSQsuT61FuBT5qjZq34OBrHYEwqWbgqrrNYmI4NpfPhrvJAPE91Ikb
H8/LJlIKX8KQIFA3O/vm5jjn3LFnxAtlI6z9UDBgk4G1qGhteru5s4esX6Ji5bgKc7dtwxSd4RTz
76T1tHjX0RHUw6JItK6Hq6yyQFlmyPCk30IrmMz1BhlmF011H/whXJEQ5FQRm/7ifhWylvcVbBt7
lysqPpVk7LFmJepWDNtTIAlG/Rgqj/ra7ocDJ4GqmzDou/lzI5/Q2M8Y/pSncRNtONeFFumzRhDS
4JT9Q0WCx6/Sy00REqNEGbqmtvM82Y6gsJw9p0u6vuLiXZf1XPe2PT5zj0BkrPRsSBOtrZ4MYVbt
ccryTe5cjGgmPgTXiiVJh2n81efkX+6U6i6B6m48K69R5K7jm+sYbRVpY+6/OqbkZC8GLCm5J8bh
0nlteZumwvmqCRHzQkkE0bu0q2ZKcpIAnV2JH8i0q0cKqnoY7hnis4utPPgUFe1RREH8gHoOSt/q
TlMyZhwpsZwdAh6tplzw03BSk7oz0KST4MRKEEbXdkLb6VxeeWjovPsbXZX4cnKrEhE1lQXjagzM
3AhBg+vtelUUipSGwI0yTZX2bqJrdD8WOfZ2UpIlSqxPN9k/INu5Em72OpYJBuj1Gl7D4h5qYLN+
l2NsO59EjqbPlVPG9G5A2Y43YV3/HohWr3ZtUBgvVDDDEI22vJZJWblvpGzu0jprv5bV8/vQ0IT+
6hJ+SZ8l8yY46XbZ3pdB51Q3ghEJVZzVQv3RLblLYasXZ4dOLTgUkB65+MfO1d+CoMohShmddq5E
5u6hV6d3g66JDNmbaF+aLF/Fbs0m+VClxvQ1AE9G3Walv8eml7vSWN3QC3K9YbUsVLOMiqxLpStU
TYvRtxl/e10eunlW3OmL1atHR9lVlBnOZoXd5ugyTmHu+Mkk0qY4z3hO9tSkHkVkn4/o7tPZpztK
FbmZOzTQZp846WSnuxkf+1fCOofHYEtnlwwTJfaW5BB4a4NUT4/IBdVIXQ+bM87RwA5R4ZhnT4Me
QHrlscr08sboqGpCt1/Mexl06DfXdJ3Hm9yhKgiZA5bLuQnA1gk6mfTYGBvxWmzTUh8DKbTyMJKZ
TNGbr1tcVluWnXCcoQlSw2IBVCtMj9d4G0T+5KN3X+OlZ+B7sWyxtmFvKFcdNKl7xCGYbTed840m
7X7MiqCItaAwB4RKVvEza3BmxPFZT3fUuVxlo+qm98BOSy2cZs29XQrfTKCwUtYMVaE9rHk1cksx
xOImXB/dq2HRjEVenNoWA8tC2HdYz7kHkJjxfqjKq6FM04aV5jZvHnF5J0oQ/xDQrzzhSpN/VBkO
bMyjfCO0aNK5S68RmCw42WchCXSkH/nmouISL8mT7AydMqduE9dsxiOmzttF2LyHfBF3U87wOtCI
iUo5DuKlSdf8zrMKe9qbBsOYp6qr7N85YkjG672s6n1QaCW5KL2XA1RJadBzNcEQN27mNvf+JDa8
BKrWRR0bTt7SBF+axWCy5Fztyw+p6u409Oy7i9dpTr1XQoOtFurNvLdTP4E+mcagWE/Exj1h2Pda
BM4vbU71V1V57Emjf17aDgBHG+4bhx+lVw9Kz/a1z2THT4v1MlPvPXWU2syznHPa1XvH9zVidbIf
U8m9hyK2l/UXRSsBCP1DMHaPg2l810ZxMmfdi8qiTtpx+TRzTUAXmQ5Zuj0yVgjCaaw++2swme45
rxratVA67f3gt/C663dnsJ+Erl0UsbGnNktzIDXodm7eXuplvDJQb1XAIhuM7dNp23ekaHrse8LZ
1V03higOpjCvnZ+9W5q/KjLDOegChhxD9rmYZdI25UkLOiCaAByl8pbImTMRTsHYAxqZ1wUzkXlB
Sx0aI1InlD/7uhPPej304DBUnaz2bwV0HxrSfMyL9scw0hE54xaubjfTnRNenYlyJPq6o8/Z64Xe
OoLVVCnnJWi6rU+abp35Cp472NlLuVmwILbhxAV9l64Dd5y1TmGwLRenD/DHch8Bdc6t0RxU45LZ
C+5ROZxbBj0F06E43cp91+vjQWkSXrlZ7Dx9udXG5s6ihk/Lwg03lzkyjGTMYfOTcrX63HSFTmXQ
XnRZUZe414gPa9uVg5h3ZS+Cg1ksfJOlu1BwjQQ/yzB3GpXUs+8m+jS9BKt3PxhBC3svO6FbedY5
nxgNEEnz0k/Ob2Zb1slgcHVUkjYX0Ka/1cp+uzPc5Y5aywxbz9v7gwGONulR4abfWWM7pDNsn8yv
3w3MLhJVlYdWaOI0ttm9XFqEveadnFb70aqYSejOOoQdwizUO213GDFW2ZMNIEO3A6HyZt8K6Xu6
W5PovQPkh7cg13Zdxxfk9g8pXI+ELako3TQVGb13s1TV3WA4y8HNi8cWGUtME5my+HpxajVntBLr
+s5xlkUSJr+I/rRD06YRJNhGD9tq62Lc3tPQrJbpAAXvgjHp01ZXwEiyWy9BKdev0fYPeDj/QNH1
Idr5WCM7vLHK9QKa0IcYID8aVO/6RrDJKmE+14QeWJ3h7AsmSqfcsMkmqh08XMZtZp3J7eIsZrdX
Xncj2lqGXEMsJ07vqDLr8YmP6bAFZHtcG+q9NxiffUX1C8lchWXXeWGj1freHQ0CCgfz3Jhqvvgg
auHclc+DWz86Rfo++7h/BNzgVBsAA3r6XQHDlIF+dmsq01SIiecquIbm4GH0h+bY5nZDNVIRQlbR
SI+JuqZno1hx3rJVX3YgIJcp9z+stL9tDeeDtANsmNG2XuuiOaqCTIVM7d9HiINRJrY730Otvhrj
KXPL6SPIZYliXRz6yj7qU++HZIdNwYVQQkUfWbhmmojezrX9SEiqswfnByhtHBhkP63G7KtfQ2Co
my0vg5PojO1pbFs97LvcfBhy33p2t2I7ySYz8aHWXwParCR3KmipmPfE5CIUeaTGVe0Vng2vhLHq
YSNXL/HE4O1m6KqPY5pvR6tLa7bnou3mFfBfNwfva64BNJiZJLKjLMqLjptGLv1TkRr1bsAMApZd
fuspVR6ypjd2XlE04dQBvhXi2Jbts19vD0gnnzPq/LCfe+9WEltLrBnCbwpS08YpcHLP+D0PiBnd
NM6FkKFDBAGEvVxxxXnPRjn1EThTEzbCNG57ipS9XxM8que3bFw3LEHmQnhJr4O+FYdyFPW+nrKN
1qXYYtl5dWIILFXr6exZoBN1KS5zob+svbvXx66LbeCzW0Tq/bfGKHCfzcvGnLlWsT/YJ9GMDvHe
y6EJ5oPyluNY1+lT1s3rKcOaeoi90jpkLh1kapXjGw6bQIZbcYf3877I6/JsVWpKBlOWJ0GY+Tt+
aT9tf3NCHMtxNPCnlw2T7WdGQXqc9125U/5wXIoFt5d8fB68uonywTwSJRl2ghgS36qbV1N4S7jM
7VemZV/d2MSK6PVd7SxTHFTqd8kmaUtGbKFWtfVO2Jy0G10j7aQFvkFLyk8tTclWmsdsV2X2ECpF
HCtd8a+CTCMPwUQ1GDcO58hB2NUvGhwueI003b4mwyh/W/w0coz1Jat7OuhsfnHtzn2HJmDtWHt8
eX/MmiiQ5fnqNLBhd/RLOdtNvngfqWheZx4oXkV85743b5a1O9ile1jK9CzT7dvUZR7VPeP9WAmL
5E5zmbMDA7E6GueAURKguY3zXNnu+oU4Uqdt2ixmupYeZ46pH5Y+vxWTMyV+7//w0uKd7uS3tc2X
8ppj0ZvTHXXhGknLAdGZrQjGfxo3OYgNP/PJdycaHhLcz8Owfdo2B9Bc9B4Uy3JHotJZWj7pMbjU
mp9VQewohEBrSXeZP5Hn1fZIawAyRRPWszfG9kB/KxaCaCLUwMEVb/MuKp94mz7dArZvzglyp58s
k3YDAuMlWR60b5XfuueAt/zL0dPx09CcN30bYVriobD67OqqGC/EKmsaA0cnFTGzveCOiqux9hiC
pPjW2gzMk07xCKK0TIcfC3LKh7wodmSRqqPMms4JN9/bXrB4XotQET0+MZDSXDFHS9Xh+K5ZlWwv
ElQh4xk7W536od22U/Eot35xktkY5mJHJ6Xyx1oznSpyJsY1qyP948DR8bsEwj/rsyq+TXfK5hDN
l1henLKSOieC1+z93hqP5bCpKpwNtTjlmd/Oyy85BjLOEbcjfVeDbWVhXk7WDagZQUxVSZJrRoZs
KvyPta7PJaaYNbZNXKQVeYqduUao7Cv4Ke3ObEp/pzBMs0JkcN2d5jvnOm20n4K1dm/go0bi10iC
yyp3gUqBmgnoxa77yIg43RmZ9ovj5q7ZrKTyJice/QyBdd4vsWzzqEnTwgZACMqkIIbml2OqPGbr
2PECFfQN4xgugVld+rRAnN1m2BhuqGc7q+6ov1lhOOLC2M4cRiaDo4Ev/c5dfdOKExJ2w3RpNq1W
UVNY2a4s0sorw05u8G3CZrRKyeY29cjxym03A4tmu86W6Vu3leVXgWmbDJk7L0aYN62bzG4V+Xb6
D+ba/ws+Q/fdPE3D9/cEoeH/AxYDJIK/YTFs38PXpyj+TGLgv/yDxODokBiQE1zdByAsQ5r8XyQG
2/4vJGIO7GloW6gdrlrqf5IYbOO/kFogddYxMSNx7Oqm+08aA/wGJMpUVlcPCWJgEB39H9AYrvSk
/02uuZrC43YPSc0kuNYw/41Vu+X4xa5kNCTe1oq91qfaO0Be/R8y4f4iRP3jYzChuJoiW9huccX/
mSrRBNIwNkZ9SYmr3mFlipW4Dd2ha67qdbXsX8pUeLwMJmfU2Kz3bpF15M0a5ae7VNMZLDAr4qkR
ACFOyZ6rJsmANf1PHOM/c6v++JrQ2fgeFjQj2K1XAtS/EJwECuLRLBszcSx7vFnavBnDeguy23la
vrO8Ss/CZ74zQT35D5y6v1i///OjQRSRl1x1dH+lfTaFocTql2ZCXVc9qmqcXifEW4mwGAZus8e1
2k7pZ51m9H+5PpHkmY+v9kxLVbtDYlRy/Q8E3/9haeCGjnsWuiqW21/NpIoc5ZMO4z1ZBxP7qEXT
yx2RZfXPf9ks/yTW/CuR5n/6mMBh7nJdf9c1/+dn3o/GVNvjtCRtXg9gYEDwjsPs///iU9gvKJgg
LxKx+udPad0OUNjvl0RUWxBVeaftfD39+vsP+TM/7o936OLajRKNJQRf+y+EoLQvlR+UYsViO7XO
GM2u8Sqb9tFEhUbUb0ruKpZCyd9/6J9ZSHwoJwgkJGQROsTafyMgmtZ4JV2nJg2n+ujKVtxvvsng
MmiyD7NtcLBfy3o31hZpYbJ1fvz9p//b27t+OicIHneUReQ+/vm5bhv31NgHZuJiO+wErXfvpnJ+
/PsP+Yee7k/HFKz7K3mX1Ksr81T/y/mRdZQDODgWSd9qa6ycXJ0LN8PGarMqwAtK7/c0WGmrmOae
B2VlN5tZ25wxWxVX8/gdmMv00ekrc4xeZ0IcXqUyH9lMb1qljrrNS1UdGWeCZYpSkkzDb+RRJMNZ
8VcytgxkDmG6ze572ksF1aLUoULUo0M1V0iRSMcFkmGoJ0E8M31+mYdVJMNkmbfj4FQPV4Q1KvLB
fS/LdrspisCLiHktfnu9rT2DAa87OSsZr7zmNSo5lJOidyUWOV5zrobCjSwcGXcOaWh0ydU3M6ru
G4NG2omFKpeJ0YosLm0TCM7pXb20I2DbUni3uqqCo9VDhgwnaW2/Nkx3jvhIdsecacbLyP4H4NDw
tIbx7Yow40nVod91xvvsFgqyYPMqPRRSLZ0K/wZ+8amoRRvl7gRXzcuuA7kVAKnLTIrecexinxHH
LqhW+YoVxXqdZgextlX2nU4XABI9yu0zM8jns4dxvLq042kZdbYgc03N7SNmaPJttCo0Nr3oQsj2
jhMLd9n77pyFdVuBdK5df6CdAxOYCJj3bK0kWtXBYgGLtiJyxfKWt+SuudZg3zjdku07DvGQW9o4
DFqL7Wnh4lyrfHmY7ZkhCF8UWY/+AXt2u4e4TjaKFcStq0335JsFIECTm0x6K/etXeqxCYsnlenT
OmuP2Tyth17XgZ+8lZ623W1ibE4z4cG2pNVO9RrkNe3s/aBJEwgSCvi02CLK8RRgMuHsp7VcjgWh
lInWt+OHN097y02NqJtZQV2KMh6CBczvaFbitaLFHEv9dhYm7Th4YWY79yB2j4VbbMjKRcfILgvu
XYi6h1azzUPTVrd5W94ZTeEkEJnlHtuODzy826L9OVnViYilH01GD5Ot0zHVmzcHUevBz3hilUsG
hFE7MjYZj4UQmdbIgRksoGTgq5MNzpyI4WpTsIxwrYAgna0L22kpSK8wn1pEDnuIOPo+mIMsLm1U
UW6uhek6Pfirk4Y2ZsJxmVsX3S/uxKbMeNDtGu/bpgi7kllwaA7FeGenjJFHIziMvrDiuTG3x1Fb
zEPey/Q+Hcov8hTw6FtneTbzXCZNmS2krc9aeGWVxLIhxqWu1zNAVhUy/6NM7ka5H1vrdu3VvreX
91HXWwIbmjfcmjOojs6l2JoHjWHFSwA3594kCPFdwqw70EtcGHYF903trJEg25rcmYHcmEH+cnBv
Wy2Pr+1092623DSl+JXOWxqSYDjEtJRjLDVniJhOvbSmfWqdpbpNSx5aYHxI0Un8JdZPepo11hqf
RrnbG6MhgcagY/vwTMzpaYLCRuOF7aH0FVvLtuufOMjcAI7cZn2ng221BNRv3avGJFHzfUakKt/i
qtL2tvK2u3HRfmq5lUZVE2ADZhXWelkp+vC7WK2IVVWEq87SmqZU2y3u+JWuIOu1m9+oIP+APnBp
2+HVF3BxXHyeiF0Y2aDXQ3B1DqbD9IzQnQKjfFggvRfclEYKg9DVEntZH4ytOhj95uxaDWskuf6x
nar7RW/9yCwsh/MApkQecICP3s04TEfVF19FAVXNm62jk82bHdbrp+w1Eghs5lEdr7jtZggH2RCW
4/o+B97dTMOZ9CoQsT44aWJbjf3l1vrI98ALXOj5SzMWb/gY/Sd6PrUiV96f76prxCzl7tXjHC3m
X+6qCtdqUGivSwJN21ZEpqprdvoiGY45lad9g/ZkFQzaAZOCQ+BKrLM75qdgU63Zp7tlmvJHIWrW
QrpYiFarum2/FEjHZ0rkj7ODudkkSk7qecbn6ndmg0JEhqZpyAurHt1lP87rxyqC/EsTm55FIynq
FFVNlta7bHauoY1T/YkrINlqS+M6PxtCW+9FV9FZq1ozlnjz/Pq3V2nl5wyOg16m9Sc+uNi6Ptb1
oqWrzzxMT6VY6i+WnHmZNH24152MuYyJ+t/ZEZIh7tt2bnEkzwh8l6k+Fyi1sDc5ilEqJ1q3nKGH
72NzGTPeKe8gZfmPTGk3sixGU3aHBXHXZ64pmnBM+LdPNVdLxqXjiO0h1610TvQejDNuscXw48BW
vcdcQEG4ySjFxnCsr76SmPu2P9Pa6zF0lJqJQnVoOMzsdKovvl1gPwkq5rygWqvgh5pTeU9rbHGj
OHLkYWr+4odZZQYnrcxHtDXmsoDc2zYMwjHVyaboJyThIXYy8tFyW6+O4dTZmOyZHiRd+i5mHbWe
A6di0VGfhVkQLqy5AzScybSW6Ug0qQqSwVLuEtW6AJPpusaC/NcU5Ste/Camp7MMyhh/0KuRg4kD
QJhmNdMSFKn1eht4eM7tBmdK9wSXOUaE76wHmjjbi8swqw9WXNjmCk8G86pXg57VrZHrpdkvx2tk
Dj0t6+HJybUNYjA+8Y2Kh+Md50Cwtg70J/SrqqE4yLGUv2J+OnxpXXU11zZc6nAq4Ert+SM/gGRM
91bU+Cgms8lVceduWl2ePGfwU1xe7GY0jpUvm0ZEjb4MKd50RVvGclxW0qYzUxwKacrtR+BL7TqV
7NNXbQTzgB+EqCuBBG8fC7e3h3ipDGsB1cb/KGImY1vJVC/zy9DoHMmtly5PSuIDEefcBl3YO4ps
Vo918NCj9q7wIc1qTKfKfJqizikhw23raCTdsJkZDzDTF3hX7sCBjqTWYHDhZx2rqxye3FZMb7lh
aA8uTLo3fmQ2R2VelD9nmrXPfq0YHa69c8+SZ/ImNeHM+9X0ljbWs0JeVqtvzHDemPRGxjwQHdK5
tvee9SjzYP8EQxlK5TH15uAUjJcmyMW8DDhwYlYLr6sc1c9ROBxuWjrDBhutXOVJ7RiDwXqVzqPI
vMFldAzHOBQSyd2OI9xz4S5mxavG6B20VgyzoKfc5MmH//upjXJM48U1ucJsmOQre2jUfpBuw4NA
m7fIpDJ66YctPCuQ5KzFwNFwpvLiGXhHLplmwqmjtD41pddZ3GcqbaNeTfkW1n4wTqGGHc15CPSV
eY6abBgr2eh/KKshSoa9Avt48kp5abNSDSE+KaVzM041k2Q7nVEBDKUVvG26V1S3cIPw74ZTZnPD
b24OzOe3kO3KWV8OFCb+pwPc+YKNrAnl3aiwQBGKXModx4Tzo14LiFKyrbvyhmnIxgE2T3VoTlD4
gdJW71dFJlayaAN5t4RKa3dq1dPXLahM90gEPCJvSOG24pKHBH1c7AIy9rZkM82CWDiIVtah2jfG
EJD/sw3g/fifrJdFmeMYMetJH3pvwpln0iUOW7JhzzCCQe8YrUM16NAstG1D0i7IqVhq2wy7jrYx
ngwsoMIxEPaT5cgsT1bmF/ebMjZxQT5DAFGJovIOlM/2IwxChB5iborGQ2+oPyEJXJnMHcjGc+AI
+7lSliYiDCB8Eef+ArPU8Xp1cft1+ArgFDMZzNy+CvV12h7oMoq3NMs7AhmlY11sOyWx0NiM7Mtl
iRxqSBJMdHy4xVGAmxks/WAcmmi8HlawN3yjB1Yfhh+wu72MzXhNjVjotQYGOEovYPbn6itvO62G
dKPZTux15hgHbpPBA9GW4LFpN8uKOrc3uY5Qp51U1fUPfqDlPztb657kSuMSpX4zfqZIBQ516duQ
kXTsPqOlceQUDfxm79qSb2bkTUXfwxupupfVFFOeSKOqRNgovgbmlMqDl4QVsHNjjFP60+wX+1s3
XUSqlqXJ+8lvte/A0eaKjg8WaQz5Ud34bcbN2XSW86HDBZqSHtLGa83Jj5hV72WboPGARd346dae
amNwP7Y56x5nNYkhrIgRp09Y/R7gGuIwbplesMGfXQ2uJq8RoPPKoHKs1pRzTFkYfd8wcStfKpoG
xaBs6bKDBzh2QfpVPAx63nMPQNKEv9TojGu6cjYgFxozBMyM8mU7lLasPq1sXHaZ0gU7IPO5mIj/
gIPtifyFkUlGaeWSCpxwhrQVe8Qy6gPGvKgrSswzuqjcfGYZWwd8FIKsbEm/5urZFBrIOCac7SP0
sOvCuvYyyK2foTWqx8mdLQJd/bq+V1OgqDe4WL2QTBi0IMqlbYqFqKqvXJJLF7VI2klVH4fxR4lA
42IVhW1Fg4dVGWPWXIpQBOrqYUt4z4M5lN4Ylst1vB3AsaCHyVLExuWSr1+dJLKE320rXyc50css
3sSNrmnSRvosZdXfNJAp8me3ruC3zUX+rtXM/MOs0ORt7c2Vc6v0/2bvTHbrVtIt/S415wEZ7Keb
3J201feeENKxzL4JMtg+fX3UyVvX1nXKyEENCigggWycx9wkg9H8/7fW8uRlTrHitp0qZMNCRODA
2E/0SVD0VhHtygFIL1BTUcsArZR3x3IB5ZR7cWcGmksRbJc6owKk1fpu4+puFG0M0WSv0zTCZlZo
JrwnDkZpF0betCwPXWSK6minXXzmjkb0QlB1luOk78VTkLBAzluqlQAvmU3btO8z5Tx5Xm95I2+n
IiHYy4Z5Q4D2SAlicttupwwRYV1vsVKX9CNvcIfPva3LBqLf0IZQdSikGhjSbOL25uBLbZvWs3wB
3Uz93YwTg3/RjN2iQZzgDrKh27PiRZErLjrsr+wQGRMO/yUWx8XO5H/YE5dmmaTK0iwGwIw4F6Rj
8k4wHwvhWKKy3dRJQhfUYT8HCqy1cJ1+ZxXv8NtMICKHIl13L7DqMX2SKwsJTb8B/Gz/1cT4RZP5
cznyIzfn8/bddHFW1VEKCsR9v1a00DxPiD1jKEXLru6FFftA8HaKX6KLvA1XD8u4b+zSOGWoyJAH
qXbbl00vocwHPpfC77yjxDfoSAo0KY42PSdwgE4nhzrTJuN7lnpT+FEf+/+Nl//Fw/+i8dKW71X6
+rPclP//P10Xy/kL0xMkw/gRO4j+197KP9JRy/zLsqgZEfWGIzSeB5zP/rvrYmKsRYMCS2UbZ3pa
Nf/ddeEQgYERFD5DFf3of9J1MXSdv+rnU6JOtdag0GIR0IEwgObQr8MM2l7NuC1kW4iTlMJZk4Qc
J4dtsyRuQJ01Rjlk0iFJXfUAPOftRel8o5EUZml+kWg5HlTuI8vuEbXOkzk7Z11Ckg80Y07QpQKX
qRt5GEcSeGdzsnaTFW3auCofcwjfc+RlgBEoszBfCswWPybDT4tvZukrqnTdzi2Wm8hpolBUpjij
D4NeJX7FyYjOSMsagRXKilRlMFPTW4yR3cZiQxho6+IMUHwnveGQZoR6Ln33SG51HFgNckFpZ+I6
aY2OpWK5Vcrex/R1LlKr8m6drOxvxmzJAl2qYgu4axDqKNk20t3oIq2+6uu7LiI+CF2syQp/I1Bd
bSqZMWf107CZIg51wB5H2OAaJxIOUFXr+A+d3lyRO2+jkMgvm95UsElxsyNotnjrBmKmobOPOG0g
qCv7LjCqiG2Dlh7HbH5BnGQHhknhcymn0yBYQHsDeNXI/V2RjmoP95CxBY378zb3CcfxHjqLLDO3
VFQisgdsiNpDaQ7Gjeh6Z+ubAM8DVDr5QFA2L/UwD5t2YumFltrg3uOGOtVEtbhPjda9E1IzgJ77
AicFQrhlA9gB+QSWu7dHpFslS6uRLN+iVQVSFnS7V+52U9n9nUgr9g5VF9ebqW4fXB0I3tYAGD1X
6c+aYyoQQf3B96i8JZczpi1O3j1XDauawybXQHzQOvHJUV0TWDC6m5hVdJPhxaZmBCXWmMoN5Jl6
ZLPtX3ZUJHZgX98oSI5vVi26Q6UVD0Pr3moAjEtgZ8t1mUGg17hUrJUkmG6glnXhOAlOfiEeGjxH
wEW1RO6JNEGUUoItU1xp10aUvVd+sc/niV1M6ZyZNSdqj2MREo/8MtJRGCGcQM7Qv2X6Y91mj62X
I8pC3fmWYJKwidJcbaZ2dDaWHKMrsdpilnqp7XJt7A7ulAyPA+X1M3Tl81YyJHe4ad4CS2iB9Mh7
MasyIX8eXaLUczvonTF6TwtGTBpND3gFmds0a81Lk2J8QPeCVh3UbuhVizjEY5tsGyuab1dGGgv0
kt0W9T0jIC4KAo969bkvJ/k3W4r8YjBQTy4pmsAhC4boiAONf1F0TspHWjwsmFAEzF9BgeAywfDo
Bol3g1msNwWFpRcP7gA4n9QGg9PIsgC/JAYKRhyVGZcc7PvbofUkzsRxRdqRLG9sMb/5hLReeFZd
nlHDRYdiZCmKCCWbwC4Uxb3WWeBQ4RaKUK9ceZHact6Ukege+tSCJItFcoY3SfWUk3V4TaYB286Z
RgfC0WbeZJ3d/01pqjzATDVV0GZ2cYHIcblhxszC1FDgJexFswdDi4yrvJLuEJYfW9xy6cU6YJzp
lrP1dKUqZzxHD1zduh/7Y9AQ9sq5L1GlpJxXgj5yknYzZf2yHxZhb6kGjUCrawhOh4vwN7b+6Vnf
sMPY5JSECZSPF+odVVsKvszWfE2RNj+1blOYO+DPetuRHbg15oxzGYqEg9ByRr3lTeWxcya4o6rW
/a0xdcljSRBqCD1jbAZd106Y4IPfmxGPPs1S+yLz5Hg9UdX4uzOhdtNi6o+Lnaq3TNaU0isVjbu5
r/wjCgxmGE3mb1bvGoFyW5jTSesB9VdlCWC+wxHaLJPdYoPkU61yhkfs7WKU8tCvQbyg2Xetxd2Y
5WKhDa8Nfua4LKFptsZ521Nqg7gTR10m0425TM7tJPX23Ers8V361KQ2vkspYW5xq9H9CnF32mjH
8eNs5SqUNnx35FRQe/0+d4k86HQrTq0JBF8ao0CjTalBSzJ5XhkaBCpT8aWwNe8ZFrrYapUaMWSt
4phKs83BTstK4uaKMnqV1FgE1aFi+JaN7PGFiNVB5kZ3Q+VthCEbin3EFBcIGccBfbtmR0pH8aDz
t2/7xeiPjk3i0dLk0S5nXaV493HCnA2OB3Op7HfUl8apR0n9TX2cSUsjTcOysOWDxp4/oOlHeZ16
Hn+5v0kStDx6UzknRXnyIuo06uSlP8NCO5XwjjPkaOBTgt8kAl2CnShYNg6IlN4hkeju0POhKpuE
PRUttL1Ld6pzCiHkizrnOmFnT15CDTO29fwmjeJXFSXGLp4HrA8KpO4QwdVu6jMr7BrNgAWr3WfE
yt3brKXZfWzi7G/2Qpxjg8HfTtkz3+CF1ex6x26OidHHfPvgZQep280OpLG41uIeJ4FlGC+xYniw
cT1A3WDj8uRG4IyOVd6wJXJDlY3jfnItFdYls13RDPKU9zRNohwLhgR3pgOONhzGSk87eMka5JHX
5rcZxVaAdwEKEVN5O1NDyerF8w/8WspTL4Azzda/0aZyeLA1zNpwJd9N5rg1avUSaSzbzewnvIxd
NFTTkUrxEVeduzg1t5TKEjQyOli099YiN6IKE+aRG6KOfqsn92zC8BQauggt1QlqukYIF1wHfpkB
2xHhsimlwGOixaOPyuget7Zn9F/TpnaGCL/tOvDs/rlbSXRr6kM8c+kzNqJ4H7olv61ElD2qCWK/
5zT2HDkuD0yrrsrZQbmeGeYFKcU6UISVPnnT4N/OYIYgxtQpa2f0A1xAVvOZTD9jD3FrUcrKR/Zb
qU2+/VRtDVcbqB24V6WV7MrWC+g362E+opOvE2dXONqtU7bRZpLWbaJZL7OuqWdCcF9KzhEnm/bo
ARzl0PQHMxKhZ3c7C6zuWBBm1xCLFVTzWOwUEiePSvsRWcgPTZZhwkErkBX0GIbrJpLrCFl9VwWO
lR0sNYAKOPSXaguQ05F2uvVKeQ/y0BxczWUTkUfbHOMdNBxot2f57vHdwmzcTuVd744Hz3Je0Hhu
aVhegufjdEEimksbpJT2vve/T/V827ZYqNOb4UTHpB8OCENkO14mXnPZs+nqU9TYoz5cd6ykeTYU
u5h6EmvrXkk0BKY5bZ1euGGKF+Y5ycO7XEcVhB3lA2Uzah7u/EPvqL8MTsE5c7CmkLBiOv54cYc2
dVZsXfbe4GwrdtFnFNJC/CZ+yFjwh+MdcSGcwV3RyEuc0naNPf1A6v7Q4wcfIk5e2BtRS47jDxb2
5NhlhNK4aYJq6PqDcJyWI6wgSC4FwWDt0551ZaR7K6ZjDFu7X0gCIbgjXPzZ3Fhxvhw0fbFvvdQ9
b7p+RFQW3dQC3HOjTF3fq9GeN72FDjg16qvY9qozm9CmTdUgHExn61y2VK/LhAndS6gtjKGYPaPe
GrK4X7SaBkNEtNAsoKVqp2fzlsSnwsVohLLn3tfTH2rKOa2LwTnSSKfUXdCFQ4WKLHYyRpYOZ3mK
fVK/fRowFziN4E+zcA4xHe/c1zLvoPzYPbcHckYAJbT6iTwOWtJTOR6p90NUWMMC3t+bx7olsLJt
Ky1g7EYPeoQZy1D47lWPEDzIvLw+a8WchL6YqCqkSD4aaWr0aWuLnEsUjLJOrly9hlEulLg2UApe
mK6Pb1Lfy9uospNni+VtJ5S+nNPIWmj3O16J9EFnTaum+R5LBEnw2IApQuOj6aSSv1BPdMm9MiOL
jTRKKGuEVe3m3Aqsls1oZyA1Q5+eDe8jguNVYI7wTS7XcpH0LanKGJe1j0jObZrsjD6TgY1GFAWN
xLRfjbp4wj0gP0GlZ9cVe6zQqJS6bJDWbJUGd98QqHvj1pm7EWahPTMFeN/6PLfPIaDjwHet/txT
PJ5RmH0wz/lrZLIFdspVKuJK7RDLMd/Y6nsZw846UR/0jfHoNdU+SzC3F/t5SZ/q1Dnzlh8RWBVo
3g+hpyNIPlLMXsDM9+WppWsksvgiEkzEOfLZrI72HsrVXPPuVTm8s9vujrWRGBvXGl9aK0p3baau
kvx6NpaD4bCfGup5X8qVljPnPAvbKBv27YhPSOQt3jHyaax1LevqMFLgd/qS7f8yBELJa0A+RZaD
vxRbp43Hw0prPJMkTtu3JJiMvC44kMm+blPMdMixZFnGXAc9ea3dD1GRRSwMTvxdxxlh23cKwZ8z
1DW78LzhBFO6WzNdipu0T5yrVBvubWgIc9NqpmFtWmHKl15gPbMp1dQEUSHlGx2cbutXegnw0snn
TvMxDSBjvdo33ZTui65vt8htx3dRapyfqyZiHMxjd4JBQXvV2NGF1mTTDm11/dgQg3QSsn7I9Uzd
UcSaQmlQ3d9U8dSdWBNZLMCAz3rsHVNkLWaG3CnyOZjPljtTdoRVon5p6a9p1+sGczXibGk0mHB4
er1z5Oj9mDwLlK23UA+0wNokL5UdIV40FO0mz3AmL9pTlVKCmuym3+PzVB1dldSPGufbjZHV7t3U
RIry4DAc8kENe+XDIWdpFB0kVhlvWJ/E53Glt7cCmy0aNYS0UChN2rPBLou9swI4xori5CuUI0fn
GZ3RHl0jj003kSHZFOpX/MHbEmU+Pg+1U1MArheqZiv4Y7YrBDQawBr5SgYtH5AQVVzzMlnJIUjJ
mZk5H546Zoqd1kIYYWcb7aIP7IgQvYFyKoVLTbGZLJrUO9Xsvzixj00buEnxhKPVsH6hxouGILKE
vKZVQfwDyFP7D/60klCYYTVn80pHJV6pf3cjOIiNrtBniZWjKhcbpIpKsnY5rJwV8Kk1bwGzorNy
Ki6c2W3ekea8WyuhtazazvyD2lr5rXQlueiGZFvcccC7FtKqw3RlvvCz0u7p7WQ/0pUI09142ZMp
bL/QkWYx0FRxU5HMdi70Lt32K1eWfSBm/QdulqzkGa8bCC1aeTT/A03zV0qt/ADWPDrIN84HxuYD
tFE5Am3DBYB608q75Sv5hv21fcBMEXbwA4yrPyA5HpT6lojmPdd7cS1XoM6yfHnhr5DdtOJ22Qd5
V8FtMRDA8fAonkN/nl9FvLwMdnRNB4nJUqvPVUGmKuqHzf8velLcwTPP0KlZumt00L+vfZ5eG6Lq
i59rn//9j/1TAvX0v4SNPyaVTh2vPNf7PyVQ1/8LzHi180f3yr+taO9/ueettLrLu0TybOOtuYZa
/1cJFM89oHPcN/kDEFqcpv8D8BxG9JcKKC0By7XobnzwMz9B1h0O+/kgpbYXBl1BswOSmIh/BJU6
VlQJMYZKXqqu31uz8TIJZJV9OZ7k1BzhMTBRApUJerN+MYz4vCunF6eOn+eapSw/88S3ZCZVOevp
A7mSZlf5IyqXe03Mz8ky3isjq4LBX8JFR5VjqQazADb2Af3zyzqKjxM0EOWjZOcr/7IfmYd9N98X
Daq3BEuUsJm73ajNr1aSrToKTiGtc8LgZYNxX8Nn/cPP7E1cp6domL+RRnFoLA59i3EPAOwHpkFl
0fHYwWCvyxSGH9dwGxvtc9I5f9OvYn+fvvd+cj7js7NJhXjK2D31LX5lynsrpMaMOrPgRZO713vM
y7wi7OQQ1E1yN0l+RQeF0g3IgEWGGXmSvtaFcR/HoxHi//HemeNtUUfGBQ+rwqiSTt+NmKoeXjPX
abLVF7M/0OpImEtjggNJIXV2sxwuiXMDAGFG2aRp/B0XNOgzfQkTy9jLhloVlBP63EULI9AB7E83
Jn8HGudbm5WFKhKutLALN95S+5vcufRxtjpik7bXdDd5yH0O0qn/gr3CuI2Egay5vaxSHQVUk/vh
ojHfzPOsDrWjMKbKp2DS1b27qHEH80FXt4lrcy/dBf6vT6dTYqv0ILt8rw9lH85+P1wtYIrfJw+A
NzP/TibpHbpk1rbxZGoHP4pMNvAjC4d+TcdaCxqhqMcWMe7ys0Qb5xLVWkdCHqzcozijcucHlCgb
k9n/RyTxf6GLc1+X/Ov/Ad2MoLfy7+ewzWsVF6/f37vk52ls/Wf+mcB88RcOn4DfHCfA6Slm/FcP
x/P+0jHytEiZ1N11igM7/9cEJmj8oJLijE1ACsvp2r/71wQmjL/wncbxCJkLgmPicf6TCWwl23/q
E67inBW658Ro0L1hQvy1gVPGAmG/5qeHJautHUXsDIkmQXfOUhX72MSC5Kdn8xudBL/7l+vhs8+U
S3yqx0xuev6n61Wmwf6oquIDNMUUWEYX3VtDUh7nZcguZi/ROWeg3/76oqss4uebXC/KYkTYDPlO
2Px/YhlF5439UFvxQUlbO3VFnnCGcfjm+Y9/uL9POgaWAp1+GIIkxFCr5mTV5vy0LFQDHHHjCKTj
OOKc/MXSQogvCzllnu9QtiNHVS5b2/U/JZ4+Pnx9p58yQ1yP4UUC9xohRZQTMbWfnq/WKhSbqu8O
sOo431lQTcZmnBmbWzZ8VGBqmd1mmHZB5+Mb7gkVARy582mq81z9QdQhPr1tj4Ro3fwY4IizDJbj
X58G26W6XaHIA8gCKRpNG/v1Bge27kwKA7Wv2SYZrh6QvmnffHfwsN13o7Nsu2K26KREXnKL4ET/
RjOmTZECtExo+FVaj7Hqm2O7VuMxeHINTr/KoNwwerzfmuF8KiupHcvEGym2UnylJldHF65R6t++
fuCf3jfPm1A2ECkdGZHxPxugNjQ4XhBee8gVVYWxKM2dqhftWoCXANLX+B5y+LUu6ZfLNzjsbv/1
9T/s3n8a2+sLX1M3110IkaXMJL8+4nxkl9o7hjxE/fpV5ZN46Dst/ZYjLA6TGRyd/X5inTdCIrCV
/R7jDxu0dBL0YwbVGXeu0097z+jHZ8ZJEf/T1f+3JMKnCebj95GLTXyzsNfk5E+/L61ZyhRD8SC9
BFgO7X3Y2ZNz8Iph2qq1M/b1A/lwif/5gaxjDk7S4KLrd/j5C2yUMjBDRi5v0/oyNkslOzNUqpke
itbJMfhupseaqNBVxmr4l3qBPF1Sazm1PWo5ThPqiLFe9zYYtnaNHU9xV9i9Tvra7Kx+EMVdlhvN
CxFZNLa6PvtuGoXCl0SJ137RUBtM9Ad0rA4H89GipciGplowDCkHvI5jv7j7+nY/KZc+vjAy32nv
OkxxWLf/+vq1YYwoWSXFYVmJcodwzqCb7T9Fjn9+iTzTdV+uY9a+hgR/Vrd5AFn9xJR7oNwUP2tr
DyBSpOW2i/3urYaEX9/Up/l6vSmAG89Yvyu6gWLdc/80iboT9NLScjmzrOMLxGBn/LCJ8t30p0yn
30xQLAzrEsuQcVyx/pKfrlQSzBWbXVccALziCxxppofM0Yu7RZPdWW+mxV1pYLv69e19njPW21uF
dRZfBV+EWP/8p4siMPX1QlV4DlDpfqNb4VF7yyVTIxIqw8QayzEfZ5xfXnK1FlFbW/vTC/3dEwYN
QXuLeIXD0PrCf/oJ2riWA/W1ulS7Gqd4vWbc9BW8rKAYfPH1/f5m9PAmkVlCiCDwMD5dbDAz6OQ8
bg+N5hZ3Vjry4aeju6/ZbWySQqm/v77eZ/hpHT+maQhOd9AuPOBPH0VNaEAq/bI+6FIuS2DR88bi
za05LliqHrBG1fLl2nDpICdaFhGoWXvpCcqBAvCQpF52rGkDX1RR2r31Ttu/laLBBiEZI5yEU0c7
RZy6Xr7+0b99I6S7k5LD4If4+fWNwMXkjqB5cIAzsalasjOJ3KI691FG3H99qd8NeuqJPmpt/Ogx
Efj1UpWXyk5yS2yH2ujCEJ1x0XfTiL2y9M6w8arOE3NwDl9f9Df3hyBy1T8iIXA4yP960WW0ZC4q
ar4TIpada1bRBQVH51DZkXb6+lK/+b4w2UeNy8VMdOmfX38yk4GGsygu3mNS7Uony07E7nnbwZLd
Ta+M+YgXqYJN6mv7NHpl/IcB/7t75eokHq1FC++zdqbXF3fUEPUdSguDiBIBEj5MjX+Fj8e/jlv/
dnld7+XTaocXE5J8slKJpvu8tWWDjuFpQsiMxZp1NlVYT3QOrnDIBBfzMUZ9lIUendszTf7xlf7m
OQOX4dngcnFG7qdxJD1s6ezRaQ6p1Ie9SUn9NpH0OmG60Jhny8zclY5iKjZ4bvLtFTgJh1+/6t8N
ZXILbJcgHtv4H6966TyM2zy7OViJjnaD1tVxVJG+pex9U8YawXyFKP60xfjN62XGpCjF+cwhzOrT
rnY1BtA5nONnmln+ZYQgkqYCehJ4XyfKdl/f4foQP71gROXC1dnPOy6ntF+/m4YTkocgmzY4m+fL
tGwfhu6Pm6bfXISAkrXABhooMHH49SIl4AhOKAkzQgwiv8Gv0cdmO6ZW/PXN/ObJCZ11h6oZ4Sv+
5ydXUJ+HJsUjYUL78pintNCRBSDNGHKzav4wNn7zaQjWUk5SLjkzYIq/3lRb06aBoMZVnDvel4mf
itDXOWIstNTOQY61a0IWMBgcNef16/v83fMkU8i315tdPbN+vbSWsUKpqWoPRe5oYTtYb1rGqvf1
RX4z9k3Kogx+A5r9f6zhPk7f7qS75UFqNsNwYdOw0JE5i9VIBkAuEXinfvynzctvFnO+dRwOuDOW
qs/7+cVKYNCLqDxgoGw9VmAq1x4d/3vPrLND5pR/+sLXwsnnD8DkYEU+EquHz3bw12cZY7pQFotT
HzLTRJ+FwCqSm4wkuB98DO4DE4OPfsb3x4el8aJrvxoJpsJcFLlpbGfyR2MZxd2YCU4BbTW7e7Aw
E3XLmLzZVsreP7fVaAZsCyiLedLHYQ5B7qGWortn49I8ff3SfvMFYL+xmhaz9lK/+bQ2mY7eKatC
pSsagH3crB0zdPEreQLEGK7+42utEyMLAzVoAkTX3/LTJs8VXgPXkLO5dbQY4c247JZWo8Oy1iL+
80th58L8BGDDzv1ThWWGdiWdZC4OHxWPDt/RQMfhOrSiJDt8fam19PVpQNAGFJx6V3sKk13Mr7dF
rIE26lPExzXFlDgUMVEcX4m3N9pC/1YpTJVxqLLr5UoVM4tPP3sOMdp5cddpY4XXEuPsevaG5aTc
pnzAPRBgmVeCmL3W6revf61YF4Nf52+LOYidNuU6Jj3n00uQ1tyRcsX5nJ5lfN6MZvNaoEk90YhN
kIlQjH7r9aS9V7aM6VzjIB3UrYCqchOJetuKg8TQ1U1bK4BeTHNv66IfQnwLujNyV7yb0aumPe1w
cKbIKc9HnK7+MGlz4Pp1KqWAw1YKZw7b5mRt89Q/zWdZ1xJHKYoGsblGXsnY9i8RpivlSpehnyQo
gubr0Dnl28h+gEdOhijn60XixU1lr/Q3cvI8rFwbU6ZbUkGsKWg9P/GCxNOsx8RLkUGPliBOtq4d
t9ynrtls63lh4zJZxYSLLTxjtFMWjrtQ0VlMUMGct6+J5eHcnetrmgEHN7RMFtyghdfneZ5r7o2e
J9WZhLa5mK0JVGpoZRLYdiyuMoylQSI7Vy5Bi9fDuEflV7/ZCS63YR05aahcUAJvRlTTL5l7Fvm5
+2DAFq2KVLhhq/axOpgOlPu77SQNfFHoExZ3aYHBFib5OFKorBje3W65XfLqh27UxPfM7rJNMLBK
59zvA1TJ6OKQ1r8iItWOuBha1OZr97IQ2sL9D8090rvvPukHF2bjI43u9A5XfKqPDxg5grSaReIc
hd8NF9LTln5PxgaoQpUVV3EiC2jPmdcxVpF2L+s5fZ4F8kzYayyIEnvSftiiw5wSH2z857B8USc7
Lfz7VJrRVQVCxHi1Kuw4vBaRVKPAz1XT2ctWw/g8zPqGHkPkDuoC4NMHKuwj0kmkmeu7gW5qQMDb
N0yW7TcGQo2+1i7nlxas8NhlEtE2p5B830cmUKLXOva2Grvsll1zAb1fDC/MneXfxqSmIzUmE5q6
aB79eMA52e7xUvpwTs5FTtSGNyZk00d3nTs8+mVR4qBtLb61E5ZHdm0G53/VjaW7yabCbwkdWPph
g7APyVuRFvUu0VFWTqCGoViEFXi1Xl9rsupOKSv4E6bI+OS2UXrmgSEdNbMiP6e0PPpMJRo0Inu9
F8fSCFbpVjJOc/B1G4dnt8FMGcYlOcMN4HvWDvYuUpN5KMEjgNy8O2uqX12lykPFSnCnhry9t3HU
PnQLh9BeEM9KE68cLktSkXKIazPZdoZDX6yV4o0jS3eDn73ckMmUn1FbFcdYOit/bGjbhZPsSY8S
wsaze+KEs7CH8j+jfIiW0cHRO6wyQV6Egaqqxu1qm3YRiU11PqE8zxw/TXZ44M27yJD4UHqZh4t+
Qjl7E6uh77dKnxpJT7HgBOXNuopIMMaBkkVsbyjNe5tkmnPUIfYGN5klyKcIQrPCQLpZPNTjSxGf
+gVE0HWT4SIBscMrPy2GMF49DWDfZuTvaETPTUtoQZVaPT6/tvdtGDMmawAm1Ik9EgfGuHEs22xV
Jw2m9ojM6wLufnlq4Y7205Qa7ykwz48otuMHTXfqt0XeRCjXWOeZOfeG38c7HE2yq2mJmhPixATT
iVKlbsCJpw5sR/Lf3RHcDkyQxKCxuVxTq9+aNp0OFS7rZ+Oi6bfou+JvvaGJ7VCApczNtJxZg+Nu
/NZmGRwbY7iVahDvEEPIoCmHh50+qZ1diadONynaapWkGdFOaoEtSvT5PAdRShCuNjyuGlOIwGmk
+xCNWv9k5RzzYuwOhi0+FVWJyF4fDhNG/397eFQDjEzsZvJRlwW0CPDgpswwnAFMNq9m22PKtktr
uqkif3nCfcU42NUkwsnth+Y6NdE7bHo5aW9GNoMJ6SIBtxjKxyZJvPMJI8ZAtoy1ECAOkaiJaUmg
j6g4g6HK1T6p0mwbTVp6sNjMnNkkrN1rdmK3KGXxf2IQi+barsxEg61HwrnJy8jaxbrKja3RYZ24
sUc5pDv2Q/5pKjED0Hsw3TRuzHu78SOKMya+6Lw8IQkUa4Z9nJfld4fDyt1ASeitq35MY07FG3+g
d2qT5tYFSczJQGSCDP3Msm86k8l3ciM3SEALg6LQ3TtplP65Ur23cXH+hkUbBybzxJTRq4N5wpVq
soqEnIFYGES6WFHZev/sjOV0YZTKCewhObfbuDiUU6YHlWHmO7M1imAGQg8M2co9n22/wwGh3y6L
xb3aokf3P2g7o3Sso5zVuoKwh/g2OqTXwaWPzh2slJ8/Fxo+Crkr1MGwRlzl+r4pN1LN77bW9Bfa
VFjHGR+hF9txqeGTIncjGrvdd57b3BWCZnTpasn32aqWx4bwiq2U1V4JUdz0rvXYtdjP6to4YiI0
ETeUiGlm9qK73gVkd3GnEcfrF6uwrIves2OcknsHX9R8bDYTmOPRnkl52zTUcIk/WUh1a3AGJYyo
MvJN22n5qRwsnCJnp63PegWQAQmt27jwTMMaHlfEN4uVraoQVEWlVrOykVqOihrzhnsxuvouis3p
vq01bx8l3rD1bHoaUK2XZFQjtkQwRKW7SpV3t7i1M4cUNSMNu5/Gu0/cqbzBaq6R9MK1JN2PymB3
2rnme6K38c4qzE4Pq1mm2B/YuBEQhGNsmjU9OJp9KA07r0OefnGydO0w0254IxzMP0J/Z1QyLHvY
O9GIW3wytMVpmJfuexLJJEFEbMe41FiyoSk1cjwLYxfB2QTQhIVIUf0otN64bJzEfhj8yl6D2ob4
NBSpWWxSmG0m03roQ4RWjYNXutPfoPMSh8Wr66OACEUJlYrz2fdcnI6c5LKZzXVo98t5W3KbuExw
PCIGzth0joH+yDJfO84BgacVVTBrHapVvFHzcHRw0sDeobzVUZFuLTtp6Mc2cjlnwnpPTL/aLuxW
zrsqlpgsDdXrMMUMeDcOm1objkoRy4sX3XCKU5oO2O9gKKTceEsdeA68iZzDxjLJGBnbJ70lTYww
eeM57UDuVeQ+Glg+B14uxYYqko5hvO6ax3Qi2meuyxyxt58dnKVOtvEwqhAyVjuk4+yHJCaap4gt
ghjHGsUZR8cgZvbDwZ51X6Nzg2hAJnf0Nct9FrfJxaKgGPnjodohyzGvcpyabs18XC61Zh6Zv3xF
IXBVQuO1f9fSIFXYCCPFQ7FNR0+fvSNjv35KzFYL1dhGj1MmuxttrDMyiWq33pXrI+rcfD7YqLVC
N3Xag9uO8dbMn1n9mMUrERv3lpEvbPvxy9lQAOZgYsRVehF3DuRhFZ9hJ/7qJaLdmB3qA4E91sGo
6uF/U3YeS5Ij65V+lbHZgwYtFsNFAKEzUusNrLIqExoO5XDAn55fNOeOWV+SxuGm7d6u6hQRCPdf
nPMdwil6FBvGgHaRAucHdLz4nHU7nOd8eJMEo30EQ/Q1diuldsAZSG7HQVUetpDB+oTsIu4dzoVt
mzX6MagmJJNpuitto3jIpQYX0FFM77OeqDxCxDQoD18lEjktRQiN9RBNzcX0x2jr+lO/TftmOIcR
ZJxc1NEuS1XcjOVwdIOiuNCEgKIICP9IndVCK6+zN2ABGUaT/NF1mud6BWI+j1N30q2Bb91N25vI
IfWFz8CU9Kn7JfG4UdstuAxt/kGxuW2B/38ULYa+nOIxsQbytktkOEmv83BrlAB8MMXVSPQbIm6K
ZdzaRBtQaA6XtZSomobpFagNYVWOJ8mMMDF0mdAeYssqcF2QnRmZO9zrKPEN/6VcGw3G2OgJbAms
jpQnjGiwh7Jo20rDv5T1lMeWFvN+bgxjj8sNi9ncBLijluZuKb3ud9cijw/a5UmK9C/ckLnLZdG8
SZXNe0Xrs7WFeu6jxWbJ03mv10C0y4DCaTtWqrpkxEgkJqYIt11PtdmZR7tWJsmdqFpzUEQHq8/C
zdQAvOiNbjzpJnN+Q5Q2d5NfjvBOkIxFMlxeXBeKEq9/FwcouE5s3SWSKeezqCGh4RvV23pSPOFW
OjASEIehKTUpJlDxCG0gwYmk0/Y2UlO3rQYIabbq3buQ3Jyjlde/rbGYXqe0dw+c6PMpHcjctHCU
bl3ycL4UUWobv29z9qBO9Tr6Uv5C1yseIghb7zC6N27vtXvZhM55UumYoBQZNlAo5pMxW210KFpm
CcJduu3aOSPvXX11XOZz+4MVuUCrDHMJ8X8uGTMX5sG0h/w28vOeuEUuXdNIja2Ry/40rFTT+ZzO
u8ASZsJbVsd5ZwyU4OBfIhXuHV7TDZdDiEQDJ2o/TrFRVN7WI+aurEKb4hNnp7HWw65RVYnSL+oe
l4pY+a7gLFRNNWw75AoI3Tl7fHoYwtuQofnQG2hMw8lAGVa1O2vqMRax70b8mzlA4yjsSXEpq/my
4oG5D/zZPzOjGXar72ieU/80YA5sk8hR4s4qrlGmVIAHg6ruSAI7UvqJjpiw1+yRoD+csFOvEkJf
8W6Q7JNvAD4damNkGm92FodKbxIrom9qUXyZq+nf1j2ODKzXt3NLgT8b+o9LzG8cgAiHIEd6qrLt
H5EDLZd9uz7A7Kp3tpmjjC5W41xjByNnapGYyUxfvqSz3d7gblgTHNW30zx/shPAUD2ab22FXN6Q
ok4kAWYbu/OneDRRydegS+hlp+qhmwX3NkNwtMoQB+vOURukyfJEwkdBY96ne5McWj7tCzEAbhq9
KgtqRV0WvytP6Zt+ZF4JIFsHMQEAxcadp5Vc2Lz5M1Nb7SZkJkcLOMW9KgVYCISMx8CkWNkMA+vH
uCeB6tOdKxOKQ21s4fQ1L8Y4pudw9MNdlaJ2Bp6E73ZKsegs2Urig/8FSWlNpC6wUw958FX1nYjp
m6xDlLvus0QZvWkbv0sseZUMTg2BsYVfB1wfpYaPyLsFdkGDPiyg6EXRjVVJbFuBImNjXKbbGgLl
SwO5kgtFpCD/neqk2IVvR3/FPAPG5xn3134VajxGbo4jJ5qHX5OE+WAOy62ocWgTvSM2eCy7Bz8j
kcWs+1fbVS25CgFY+BXQhg6X4hQ1qb8rA2TulV9gVISWJ2+GVIxPazWpWDb0j7Gql7DedEtRnZ0U
ZHmW5T/aZMMi8RBA7vVN0FNzczJT5qqbue2WHSmM9g6vsE7KBlKj1QIGCJlj2aSPbDI5unFdyupg
e67+WahIb4w0sLZK4z4onOnJIYBkx4oJnRJyuGS0AvHHSXHoO70xUh3wyWOE5JGmxoLkvkQegMCE
0/EtKBa199zuJKu8vyVs2kbsv3xG1fCdF2WwI4NDHJQ3rNi9I5NEOtWcFiT97qbu/PnbQO3TEqkq
5pcyWvO3OiwJo+5/yiGg1/Rw79hpO0AV8Js4sHXzkZGvmoDZkqdhVu4Jh8R8r+2VK0TBh97amCEO
aWmFGGDJ49qTyuzGy7WX7/JM7JjbpY+Z4vBKM10fCrwIT9yu+Ou7Nk1KCF9x2lWLAB/nil0tJj5J
FUw+rG/9SMEoqu4zbdRykP2UMokitWWSBU5fogxOuIu+Bixfp0FF6b7CHPLKZDq4W1tga5u8NG88
J8pulKghjrqmiHYDcQEmHTo5P7ucDsMCCwPKBEN+R2CWuw4VSNKeZO+t566EbVnZYELFNPpOJaO9
9lTHrODGRCiNOcVTz0It7U4wqT4GVXWfe4GzFRkleK7DOnbXqo7LCtOlKXR1RMQFgqUPu1fdCLwj
FLPkcdDgATbD/7bu/GmoFnKfpYVvGLjzVhbFIzMrNgI4V6ZupRwMggr4YrT4ieNjpcvMtt7xbdRt
Go7pHmu4vF2I5IztnDzTugliC2kcNkFA/bL4NWMNZYqIt7RlYrbDo7XttU8eWgp3VfeRPCsnSkn6
cO/JzhqY0mD5onfqXszZhRVmLgRbwvoytkKlyxvLEeJjPTppYfr9Dzl77S+8c+VDacxrTA5Shken
y/fYn50L8fT2e+tDv99kVNrOpmns8rvLMmt/9X5HXYenMLpi11COHi2zqo+BYZ0z4b1BiMIT0+Ar
KXr5IiyrOtcumNQI31Pi9a7eNlE4fcy+9MP9ml5xXi6APNRJrrdXGGifMChVSe3Ifu90tbwsqARP
HQaTXW67OTExPIkbOABh0o9kxtl1Om6DaCx+7LAobo25JwTAxgrqU/GdJE/pmcpAAPAIosPoZkY8
TL57ahptUsNOzgsjhehXEAqbLHB/vHjzEtxHUcbCRkU8hSKkDpdr2+38kY8s7RQ2XVJ9HnRa+PfL
6lRkFjDR8bJBXmsx7zwCp6Roqxz5C2c8gA+CQt1ws/AaPpmTUxhAwDL/T8FWF5vSWJC7ZS9cGMNK
N0PdcEplNl64rLGwhGlw7ie/g6aFBfwg7ao5XhkW9ibome/03pi+6yAXxzKYzeMVmvVqMWPaVboi
7zE1c8nROmtaZJQun0OK4K0siBQFtAm8O8Dkg/hUkazRBuWbGTrDkzW4/W0GR4+LsCSqO144yQQh
VAYMvCirSNDKSjgymVj52oM/N1mywk4i/2cIwHLXy+8px/zo90RaV6sFVioVWt1pwxgeRFrZ5zpt
u+eSjGqqiXalF5xxm/W5P58rvLJlnJWTxHevIyBWurKsPwoC5A1QsObLbHxG87m/lPfzmpOYByaj
8G+aCTjEJuxFeQNlgG1/1ZNTlARLYb+55Lr8jLICY4l9vT3bZcjFjAkpNIgltdP7VhWSq5eO+8YE
c9pfhqA17NhSnn/oezP4sxYoaDXn4k+2iiw8U4f5B8txuVcXw8rTWEbWFYJbDe258+GFJMVo9M9G
lruvUd1Mv822u0bNwpqH9zexI1UcVZ9yJBWQ8Ch+XFkSbJVJ9F4VINRXMi/6H7g55idvcgB2roiG
rbINl2C4kkgdNpQZJlJiT2AxOAYyIMSFBP3S0jG/r+xDmjv2U0e6++0K2LPhZizWFkwZ+Sr52LCr
UuY0Ui/hQXKSXF5lwVG2vLQ6RMHaiwbZqPvXz+WksxePBISVOwrM/mNcF4+81Grmn93EiQcphN/E
CqI7EoDSi0eCNuORKE8P6xIsL0j9a3OvmjUi/1LrfmP7suovGCLwkaL1KUZi6RSCidTEBBw0rElJ
Gs7Hp7nsKmvnNqW7I9CzzaG5OvWTY7ZZdcSRnRfxNIeDk5jVQDyzbloHLF7kMtmw+dSnsnQAO48s
hbgQckSTzYqeLQrT5hxABXsCrTftO9mQszIFkhdkXEdeUgu5UUb531nujqe0tHYszKgsmpHVLVnP
vN5dxnQjTskifWKkkb0zhqeDjozO3UlLmZ9iDMYT8/MSQE5Zv5pLOVeg09gzwY8kC7Zdp9+jktOt
ReLoyfdKWZwj1r23DGT58mCE8ARfN5bhFPGc0tGnED54MGME+gjxItl9wGFPL1GJy5QgUeRZ/Vwe
wtRnjdsGa/ZlGVl5gxcWTcOMSHveDj6DJ3jpNEjbiqHlHHdmBJbMBFH6FDQdzNYCqm2TgA/haczI
5vxjjiH/c3DSAsyD47wyEQAeRxztwGFRk+YnIq9/LlU7/cY+aAeM6Bzy/2xkmZ5w+memmgbN3Sr8
pAgrQk4R3KqXwXSGN4yL8NusNnylZ/CJRswWvamr6CIGn/oAMLrPJd8aRG6OnFesTanHU2DNxC91
mdyVeYlabPTs2FwM6sqJg/SWzwHRzgvD2YrosRoNo2OBdQe4mrI8kE6I5w5HvfnegXIMYb6gAGSC
xZM1zKX7GjKhbzEjO7wRfemxlCAHkTcTtNN5LpDnOuswpo8oLLh3GQY3dwXq1qSfw/wS1VF9H01t
Wu8sksmheS586IHWCAagDZgeFAxrfkIg5r06fcNDMPrdR21P/h/fycubHNg7Y8hVcTyYE6rHyXCJ
nCaultw9TaDcyo7B5MNTi6tOpexgcSde7UXPORwDlrERTyCxu7wJrWRztBvBnUDCLD0H7iV4rtds
jqzmwIxKvRggcg4mAoc7h4UBVAiTiDXFg8u1kF7ywK+fVgCDz1UU5mQse2Pwh2ZHkdY+T3w2igkJ
MgWBJkg1MgSV2YScbk8dDeZHgLEUsWaO+F6vMGOOIN7s8YgjJX/kKuqB+AxVWh6JHS0PQxhkw03G
56OJFSuOz7zm0a7YXt22FZ/O1RPVDkQcp261Zu9sp3g5A8te2zs1hitFR57prcnGqNz9tbiWCNB+
cF0KIB7pzHHvdw6PMEQrPt8EO8v+llRJFvOE1e6uYhaPJrslncSqFOc934QvGq3qrXbIV9moyB6e
JszIrKLSctqV15O55QLYkce43Jge2XxRK7pHwqMXNkcWmRsU9dxAlc8fM3Emz4sQ44tvhgOvAbrf
e8A5wvus6qGGClTmPkNU5urXCRVv0tLU014A2OFWbRo/jFe79Ou7fFrmfT/14mganQBHb5inSee8
F1xyWO54gxlywyEkz2Dhn0muCWnjhC/Su9qDQZMU2uGc81LBIWL2hvNKS2nuyQrvEy8z8seB5/uu
v8aDKewp2yn35oNBdG3cLdTUcSM0LxJgz2Y6B7MYQSa3LZPW1ghT47Q2Zr1uhOCBs0GZujDIcavb
NjtXwtV7im2TKek+Z11zw8JUh9jGKk6SlmiRko1pjbx5kv3z0ll8Fq+Isbu5IxSG18E/pH1EtqBD
4GaiBgHI1xu9k2CfABctRFZkW5337PJ07yvSATPqMuH9qrlQqJKx7B66TF3KZhjnG1ahXFmTj8i4
dVH/UTyUh2jBaC3LxduVmcejMrOhjXHkVTHMBu4LM1/Vi2tOPnXjwCXlEQ93cJ21fqLQMsC6hxkP
70SULbVpR0xIrIKaC5Pq0D7Txss7DH+YvLvcXTb5OCLjLxcLxP50Jwk4A7eJC91vuRsMY0EC3S3G
SWKUPDGa4LfxgMqPMaNx47AAW4AAGcyc8UY7YrdMJ8/N/l2o9j+yzP3nZjhkoL8BTA1Flk//eil+
D2IUP9M/W+b+9rf23+L2V/M9/vNfuv40/+9rjf/61x9n3yL5Nf362/8hCwO06oP8HtbH71HW0z/c
sde/+f/7h//r+6+v8rx23//nf/8WtC3Xr5YVov2bRw5lz3/tq7usv9rm1/DP/8G/m+pwI/wLWhof
1advmQ6SlH+Y6rDbWcHVaILE8HqeXrUq/zDVhf+CFvAqCefORudoolL6v6Y6rMQsP70I6TiuA+R0
/v/EVHf97n8T/ZgE6KBGjf7SpUY4hP4uUco92eJOFqibQzIcE5pQug9cZ3bw34lzMDP/B7Fh8Fd4
jhfYLB59hKl//2Yus1NkkC2Jg5lmHTPa2tY7w57ByTR6aO4iiapuJ2ucfidcTFO2rXnuGYFiJj4r
uzDdOGCQP0HL6ezHNQ+GNxf4+BqXVKG/TeUO71ySHeQ2QmRgFQ7R2sR523EnDjPz9B1pSo2T9J1b
F4meJZjxwM0DGSOMYY1iUbsw6l1tjzCXqsutpCevm2iTACwiqXR8IPF1iGtmMF7cRsxQxPoVzcPg
TbDKF1qX9lCzvQBG1QrggnRlAlBLVac3Lj/MryZ30KEYQ0czINRqfPMTKwOVUt0/YbNQ3zReoGDC
sgN5hd0g3fNdrZulhosOUdwFCTnVyy5cK78ht8CbnP2o11wmmmUk/F/YvORSVrmpiMCmVk6EK93f
QLAiyIpYgzaVq2yQxqajqXhIvrsblu6aAQq+k/qL9xwXbtdlHznMK49JgeHCGMsGYBljCREnLvt2
fuuKtMfchl35eTDR5myQqRHzDVdreBlNe3y1V7qTfKmpTgftkKQFS4hkbWF6/EjYmDWxuLMPw4f8
Db0JgsWDH292y5eBvQ92v5M6jHJsF8qUko24E4UamG4HQ8Ngc7Y45etmMNrY9hkdAB6pqI28ijVN
3pnNn95xl2FTDIG2NmY4du8+leSzJ3rpgFvBlhz7YVletI994W4OmIPSXaWG3ISZ6f2BYQ54cS0D
+TUOvfnumV1/v64aoIdiUJjHYz2yIqfikT9Y7T2LqAKFw70e1+JIDMGoTiFgPO+4po6xfHu9dQ1O
JSHqZ5lL61gXvkCbZlu1EU9eMKGFU/b6rdVaz5tZ9pW78ablCrmYB/+cOrMWSK/KaygYe1mcYpUB
vBvaMDijYl7CDk0W/BhUpL55xLY9/h6Bg9QbIOHM7Js0yqPdxMWC74t0nA6ldDcbMcrYEM1pUzl3
fWb17D8NUz76oSzfp6G0m9NgGuWbv/hQitOZ/NKN14whGO8uL8n/yJsyJWe34vvaFtCneE0rme/t
DEvxPTyYiqxp1ZV1jDJXdhcdkI908DIg8K2Ltp8SMfQQEBbd8riOzKJZX13nYDzU7QNKKJ8PW1QH
v4MSl9eWRSgfXGlSS+DAMVmuoG9gdVAt5NzEXQmLlg2+Zj3rKcEquFyaBUWc06gvZ67Xj35pMPID
yswJ/1yH8CqAN6/LpEIVKF9Qzv8Rjp1fgpCWZa0bFnc+mwcARdf9RSJkhuCrHsgY2ESmRXAMx8Bk
3BoMnm/9PIAWpEP2BwmoVERuync5NjqL/VDMei7d246zfmSDQCpU90EKytMwRwr1CDim8FmQpuM1
Y3J0yW5Zsc2dmVeEbwRRQ+BvA2YVDLI86yYzXPfUQXt7jhp3ChNMKYUm0ao3SoJrPONlUletAxmj
DCGhmrEnQaQDSyBEvLBdJ3v8My4M5Y4rxxtO1MrU72lVgXoOVsrTJFqU8dLX/pLuo5z9+i7zWVTB
awEcs+PkXKbDwBO5JD76pze+La8pTCvRJQYkrL3kzWTiybiKIa8tyfwIQzU8ZBw3xsucC7jb12RW
OIQskJstRV1wF1kRW7xB9Awx/aaBnp0DgXlAKbSyHOuQhm2IQXBh76RFMzPYkOT8BC1oms1qzuiH
PF+STWuuJMwkhBcUL6EgH4sGuZu+otxkcGV2ho87YBhdEL+yG0W8jF6HkivovtCq8VxPPtkY27wR
qGCafmSNvqrI7jdyGrlmsrKz6iMB3xzSOcXrp67S1NpOjiwvTcBkj1Rxv9yXqnPNXV/MUX2kMENO
EYSW/h3Oo7hv14ZkGiN3WOcNNaESycyZpnehg6JyV1xr/F2JZjXawLDPxyOiM8gtPvZLsRl7u3M2
zgS5kDpfIdux1fLmaiTDGwvr40cALdhOSnR7oHUo3MkqSxcO7pHIG3hLVB4LS0GeDKQys2gTXtPm
MfSbLksajl2bkrOEMt9lVkmeyuLln9USje9F05IWMOW+128cscx3GTzOlJS01P6lC8YbnPje5O+h
dtBRlmU+/2CjH9khhItHPtkkmyM+/to5FeRjReeW9450r8Uam62HFPpmEk7JThPmJG00WQtM24ba
DXa+511h+SJDEUZSRIc6yiLrIZQhqk9Xjy7uaO13eP6Njjl4KpwpSEZDkw2hy4Z5S5VbxRa7U+TE
7AA8je4t4ifX0jYfhVFB2oBewiXHTKq6WTpOzqSTC1pcoO5pGbsc+/hwIZ8+OCKyiVNAyvSRBe70
S7S9PZ9blY3yoLo+lNRJNbwK8FkcaxhF6CYXztwt6pfy1VxTE2k/SRswnyDyGXcukSHrCThYi2iv
TpkJks5hfGV4cHO0GmnDxEEhjdj6zIPllqthuOZAEknFAV1tNROuO4/KyDwSyIxiubaLwd8GtvR5
ZcYy/fH9wrGZI2kFOWOIeP9q2T8xCMpmUhBHotB6I6LgIdLLA/alSAjYa6FmEGKaSS3TVDVdFR22
XAHKrTW3jOeF2zGzw5kBsxV+zahxuJcj4qXL0WlOaesGhARXxXl1jdJgHlqyiR57vX4zNl1fRMVx
bIruy59cTCzDZRpt8HozrfwQryIcPhBMGB8jq2Ry0hq0ncMpd+EwdV6ZH9HamLEshl27OsvOFQEd
K/pxtu8RxMj6SNzEdJI+CpoN2jv+dGos89vzIWLD4AuQ6dh/ASozEWwqFmYua6+s+tFep2PJcilR
nmK/xxAmqdvUq6CaajJ4cEjxqzuG9G6sTnv1IR8El7JProcRa0jRMYe9/+KswaGR0X0104zXqRVs
pSmchOHNndEFJqumiVxv37lvTG9knC8pgTaS5BFN9ZGTFTxgPgvzyaBlm/yIHo8JfZMvKVN8i3OO
wBr/0dVW9dqh1tlQrAwMnH1SnLphYLcFtGKDQ0lvl1LxDIdkeNlRYX3hwPJiJsCLswVshkUTOCnI
tsD/CJuWQ52VceNyUbCw6+nJ1x0PFyFyfm/x8uB2RP8Mh08FVp84CxqxLLLfGgOB7AguyNsQb5W+
Kxtk8RIER4kOYTk0JgXipvJM95u5R3PbgwE9WMY8XxcWf7213LdJsyBqD1Q1xI4E0jkWLqTc1HDk
RRMjpjfRMta//CyLPidS8frAcDaQKH1268VtDxJhQ0RZeutpcs9NBmToFgh0RIQOyo82+gCAwdhX
hBAmkUL33xWT3gVMdx90NRkHkWEzGqCyNvozIorkqZdZdZYz4gbWEYTVFP1jqSdnoBKsZmbYQZVg
NwZLPdQ9KXItTACUKQEAQS3eBLrSDQP4RCC9RoEzNvbrOGCrpyZC702qpXEhkax6drRz03dS8xeD
hr4d5wBnKLRI2b+mqj5KwAcPmm6PJVLri+Nqlsa+c6tkYb2aSIH4w5kMLGeevyXy8RY7Dg+UpjZZ
Zg5eR4+MBOCabXTj/TDEgm0up/VRjdYnBXyRIR6yUXpNiHlGg725ylpe+lY2EzE5s0kIWCBfFrOp
H+BaUN1VXbSTTpkeJoNDQFp99+NNxnpxB9KthZnCQyAwEggxjlxObBQGfh+SiidmhAtZg4rMaJ9N
juCK8XcLs4n2QB1E02/LsIEmO3K+ZAZqwM7ZQ+EEIz1QjJrgJ2K0MZD2Wo4HNqUoOjwf5KC+C2XR
xTki4zM+pUeWHA8WGm9C3B13MzrQIP21MfZzytJRWm9OVJzabPgzFvVWqyvKj6XctrB8d2/M5c5d
ZX1a8/WZmONXTAzj2cLegiZkZWtffkS9fRSO/uW59tdqjb4g9dwggQoDz8bpEShizoGX2aHayXvv
x1GKARwocHKgINtNPIEXcMH1NnSV2tnXTTlyV5qPgOy5tLOYYE+h7hIRqGXDvi1A0UtWKCMl2d5Q
3dnHzl/bnaqFhaCl2s1u84qRQB1nP2fUK1dIDZrU0WGYGG3PgGQzTbbKhJp4Q0K5uy9m4sxgQ325
TCgLJ4deDQPhjiPpMw/mZ18yf4yznKF/shatA8WfAeUlakE82SN6s4ZylEzzusMH42rYeCi/2upJ
dsH9VFgP7QAo1KRNGbeyb9LbIvDvgbUbu8kuKbU4C3jeHPtbe+vAziQ0o30QtZ9jM54Dc+S1rvh4
RYX55rAi2i52quMAw8zZsNT0ySDkTxFEw15i4kD31EJgzIobPjvpBnL1R2gA34zme+GHUBrHicwr
bjLP2xm1mM+DDVQcosm1GZvRVLhSP7lB9s4uku6pT53DldC1Kywj+iWdCvEuoW+SBSkJNMd6RINB
f2DzO1R+wO/VTm/NGN0graAFdsIdc7pvzWWSQzccxsQXxlF27mnWdg/3OLyn4MuSNmAo24FlDoKJ
xsuCiM1oPBkc9+JH1RWJ7x5r5KgnrHbfRdCV7Mj4V17jm1ANQ8KKpHjXFQ5wjBq1qZCBptaHbeVX
32B46pU4Lk7gb2tpLNQO1EnnCpTgTjPlTxwnhfaNOh0Nakrz1dYEQaX+fhp4y72IHEnEUMWosEJA
Cu/8s4iaj3RZUMQG/u/JME6EQv2J/GA99910F9qgRDcTy+2zYVgPma/LS78irwK/sqNf2A1ueLDI
JYsLuwoA2KzFrZ05+wFP4qZH5YfKKAzvqLeJ2wkobcvJeLdbfilf1cM2LLBwVGb9uAaZy1VUue8O
xRnFXn1IV/M5DIoHvcKnHQxeSeyNYA2H3o0Fyni0VD+ZVjeATbK9jaNj5SojysNTK+14thyKtVab
uhho9nx3YQkLlWx0gfOHdqdu0BI6Sautt3WS+ZZ6zaJ+NdKBONCmHg8IEM6oqcnLgEWlPm1i02MU
gWZC2hpSDiHnY+6UYxrPQ6aLDdMkUhARWtw1tdneNLlq3kskEJ9ZPq8JyYvVB0+TfJdj0LPyKe7D
lrjPdiSsImuiWw3DYnY7K3HHTM8c4nq4Xcv1HVJtM+/WSZQPFb0L9oqwNx/qfP5DMmzSRKbeiMqZ
tiDcKExUnvRORhbC9AWtXu6VZVw6sLcJa07x3uXeg1QIG3mAbyB0QL9sodd3PnICEVX6vRC1/ra1
wyMBFtRlmvDgkhgbjStHE/kDoL1JZM535eKY35XEBKBqCOn2dOcstKGhJgpLWuGHJgHxENiYdfIy
Gjn/+51V6OmdzdPi0UX4/UlEqP8tsQ9Rf557MSMlny6Vzp6msuTXT5tPJTu1QYO/H7PmKx3a+wXr
Y1nhJWktcY8IxHv3lyvl3WzerLp/dkzwuQvq2gTB5U+Po/Di5UzKUhv6sw+HvCnkd56a08lg3oLx
hRCI7qQs970ypv1su97ec1bGJGJESerxtI7i6rSD1FtWS3WnZGi8RDq/NVi3JCEjJpD5g7frlc3b
Mk8h8vFGOI+wwmiNl2zi5jIIdvAIAbUc+owcNQZRYekHNXe1mfLiwbnC422Zv5mWrClrzXAzTBWW
uPU0hPJgWFdPYkcKyJxm/AfldJtK9dn0xjdTWrkxQeaxE6Fca1lxJ0ZD0tTqhwW33Nx+ZTnKTfbn
lxp1oxEZLb1zx7QBM+m0dWu8m2OIGD2ZfEUWBJ0UKaHhT6VYyUXtmCImLq5bSDTQa6DY2TCdYYRH
vAXq3/6GPvQX12bAWt745L5rY2/kW/PbuPaNyfeG+9wFW2GZd5OL2DJtwRsyfiicjUZJiaaTxV3U
I3fEAqCjxqJLR9nFR/7AmkzsUtQ7HAdDlp9xl3CrGeOWlIWEAuu5ClBOJSoL5uxMaI1+zGrnSPpG
Tg6NjIrYc5bvwO/Vzgj51SCK3KaDQATvTkfbW56xPKb2dfAaJJY3450Sh0bzqmnHY4686nY/twDH
kcKTL57398qWjrGZB6QswxX8HLBv3WLjSuMrpK5KSreyd1BauGOn7Prjt3glhbNFXOAms5V6z53m
gFryyYrdqHAOeTfqJCwyE4U29P6L2RU3vTc/wbNPsP7vhSUT4fjrN5E18G0mxhcbVE3hNmPUvRma
xbz+Uvz4HvNlXEGOveVAAP+feVRYiklXohivMw5sV8Zf8yzKz7W32nY7NJrrauE5K9XQHwzJXpCo
lxw56yiT3vRq5pONefKd7NRlAW15rn/Mlk2nzdBQuvs1mt5GxnQXr8qMF61AUKvhdXbn39gPt1HK
SXptGzmV1oaxnm1BFwt5TzBlpM+DFz6y3QjRIFg9S1ABvAhHI4GTeSc/5xDhHHxKZhBL7jJ6z6Jz
qCJapcll/pGKgGFtKVHCjfQmaKWv5FBQvrb/C0i6PotW/aAp3LXiqs8D0nOUUYgZpp6+W6vDKqmq
Z2L09vMi3jTxvJh5NArq7kBQqP612pRTDUqDobMqbEYEteFB1afQDF6avjwOZCBXnXZYz7V2PI9W
oiqGlUZ+1ScTdfBM1Esb19SDbucyma/eORyY12XWO+/kurUD6w7QNQmCNJqLQ/4GcYuMt0PlMgIo
9/Y0nsmTQVlUlojEJ4f5FFE1Jr5OPdOYtfoc2blzqhCfn/p2+EkjQKaMAOz3Ovvr0Mvm4aaYEQdX
a/FJl2Zu59WeceyuN40a36HJgQiec4w0dR4+NFWnLi23yqBYWfcMZgjYQMHRWcSbYN2h7PTv9L9R
dx5LkiNntn6Va9yDBnc41GI2oUVGpBaVG1iKKji0lk8/H+r2nemmzeUMl2PckLSq7swIwP0X53yH
scFjUU/njv33FaIH7O9UdLd4Qx6xmfEWV+C+FyVx2HGX5/70YHKmsrq/Y0x4GzWaLhE76n7BXbwE
rvmri/MDSXnw1M3byWfmBnbwpSqkueYAlmu7616t0kfU5Wevrte7x7rH2sQRarKiKPZx3cQoCZO3
SXHWwAq9J3yQ7OuwPYYOX4flF8Oz25eMqli/IQdz0DGhYkWq/uRUqaTLxqmC2TR58CtsfjQSFb7M
WRxECF62rqx7Mgu8s9cN1a1bilNXxelzZqviu6ktgo8kmiNI4Mku8quC3pCYVF87H1zPOe5Uoh7W
ZjFlCBHg/FdNfKsImCS1zgTlZnMKZmXR5ivMe4xy7cyubo2AgmonE//bwzxMl2oc7NELr4NZC8am
vr/N2J+QLxWhEMK/QdDJLLaVYE8RsHTfzm2BQzYeqz3DyRcCdgd0yKRZ+0s+re8N31Mx+jfOKDub
kWaIuTlt37MS0eta+B6xxW3Xsw0P+j1jAkjhU0CeUPrTclLEC8PB9+vPcQlIr5ymeanwhSVrw6OL
gW8uiQlQjVchGgksc6sxUCMrISNnzQOZINJtk+mVFgKghZPxiVUhtaZtjMZMVoLhkc7jLLaaArJJ
xZX+OZkmXrKYyIQRDe566KrpEeUTICxh2+rMgIXRHJKe/E059NxBaVZfszOEULlNakNG5yY+Pcq/
gdYKAeI8HGuaXZ6iqdwFJD0slX7C2o7AH2C8uu7W5VAn+0hkj4WX++s41x9TYk3hBg4EvhCliHXZ
+KyKorXTNluH5CjEVRWwvIpYF+pa4lBmM4x4zvL5RnFrbqaGYrO26/SXnL23WAhrXQSWtwJz990S
Mc9g1VpbmkTQ2WmzJ1KJyg3B6NFBx0jIw7lpT0r74aZ3J5IF5tje15oxH/CK9iEs53aDzXq4jgpx
H+0mCeJtluDsD0ICqMP8NacLaUT06YdevamhkodCbNnUs8IdDeeKOUQcqo6HtjeC/CjIiFwJD2D6
dspFw4QVe9+ud4rgsUwa9UPUREAO0ceUh/cJ0MEtWakNIb3hoTYD0rJZkaJbkOI8utEvQia7TRkM
X05QfOJ6iHdm6D2i/Ck2JabGp7AJwvdA6CfWg7fkqNynceo8J/PUEak8txhXqheWhHyRxnzMC+u2
H9F2h+hzS8Kl5GuRW68M3poN882vGeszX3Gzd0iHxYBYeR86RgpXYXzlAsP/ZI9L7Pk4cT/ayEsz
MgkuYmDrR2YbU5yqe8euVW3BsX1mieh+mmVpg7Ymi+mYD+LDi4KElxe4hh3hDamGcu84Oa2Tr29C
D0tDk8XEO0BwauL4oWYLuMGVKunD5eKuIpzJlQoftsULSjZnN6FAdIxr3rfb1DXz84SDGHPALumY
hGbmTnXJXYcz5s4dO4aJ0Zzs3NE6YVEhjc8cwGAxv2v4jI4Ufse+cW5xtCXrlsSPClxnNL4MiOdX
tjv4pKiCjSN5p1jnHubQYlLkkNclEQVc6Ts7IPUXVA4Zu9avMdYPhpAsAypF7ICiagu9Bzp5e+X1
FGxW4+jdyHNyFoWxH32iRNzuXBGvEKyNAKcCQuo6Jvmif+oS7H5mGx3x3HeYnlICJNJR3UeZPrt6
PsRlXB1w6LCqQWB0QiNmEbc4udukS5hzBezyiDq1HiBuCBzTwwDEm4X0FUU7/9glaiNcUt7G5DOj
pGa7MLwk7FPQ30fW92BbLLl8t0FZ1ZXeyXQr69j4ObL9/ugQlkJqeSHfcAXEmDLNHIyst2iLCFXJ
8QoyUEB5UeNYdvQPKyz1hTHi8JCXNd1fQI3GMFdKe48WrH7gZ+2+HbaZGPsqe2dpV6J09Jr802sj
w1uBD6aQcdgV5tsQGeLCsm592pSSsqRyB3YDAUIf4l5I28MNaNY/TZHkA33k0sMT3hvtdEJce1p6
NN6kFOx5Q8fTNBXp1ZBsq7mNGcs1Ch1uoRqsQ/DpVnPTqF92yenF0OEDHeMS8KbMK/IuKDplYrhP
bVWaBoeFsPbJGLr3I9Hu3CNOoz6tOgIY4k5u9uU3RX9gzcYEJ+MFJI4GWzW4xTWpUu6myNVNqUbj
3Eb5VzsTXN9Y/TrqCmLqHJua04uy6nGW8atPwN1ap67eSt8+sAjk9rRCClYzI62IaHHK1zFGNU7z
H8R5+YzXf/xhoMx6q9X4Yx4UzHMrI3nE76R9yrOZIg5pFGc//G8kBE5s60s9l0VJ3YXsYKW8GapD
khoES8rUJeJxbPqXZsJ8Tz5l/YZZFH1VVeCAw8sTVqw8lHowCqDjK8li2t34GjkxK53Ye3eTKGOR
m5bzE58Kx83YM00nXI+yVpTwaddF7+Q/qkoxNuyD2KFP1RNmlKL+cpfDp5vHfRTjlG5M/nFmpbbJ
zL5Q4p05EFjO5FHx/GzoNQzS/VI/+tbmGHkcayRdhcF4tZvO2LaoQdeZ1ZQnmQTqlZ0TKt9mes3r
JgOuHnJ/NEPEiWhZN30cYg8xCo9vKW2tlWxT+83OSU2EU9CwcRnnpzIcNYZis9og3GPzHXCTkRmV
NPdB3IV3nVO/BEHOUVKzBMZC4iTRRYGJNbcyGeyDKXS3R2LHg1mhp3dkL+BN+uECa25GkrQnUx9N
Dn0q+WLej4Q1nq3JoIIZZqxH9GGXCp5TSsTjuoFEeFQeT1+MT5DgwSS5MVq3YgCbBE/ISMA+J5Oe
j7FTVReBOOWEO3GnGoXRsqeO4rCODjIBNrQKRffspqVg/w6iw+Z2IwTM+Iw7cagH8xepx93GMsJ7
3Zs1Az0cV9rEmg+b3yjf6xHjMI/vMpvIXHrNtAsf8dzEGyqUFOuUNB8T4QcYtY2++ZEYSPnTvDmX
0SSvkjf0J3bu8I1a30NuLvOGT0Bne7ORULvzHt7D4FGN2lmEkDJwhuIZE1i7yY1EH2FLgkIYDHKg
SMd2Ww/vK0ZgJklTeK1nlEWShZndZjeGwVpMcRaTKd3NxU+r7QDmM/3FdkDIi0iZTlqV3Z1pz/u1
QGVMYcau22n1rpHJ9JxgdotXHKz1JhjTaVPO0bCrMcnceq43fMWSNZat2QzVfrA07CRjh+AaPiv8
g5hWrOHVix2LGLNmXKPc1W8h7rRXpvLxdydNu7uJSQJYN1qMT6hj7FOcgDlcIET6JeA8O4wuvuWq
GL09xOHi2YvUHG9sgAtr9DsJv7tvVmt+AOKhBkJDUSMwLrjrEmKrSI9lMx3TLjJzMKCg+e80yPXE
ETeZD1CMEnQJ0a88UXxfOSDabWwF88oCaLG2RkB95KEk686w0l95KbqPfkr1IaHWW5HSYV3jARJE
MKFeUu2TkbXuBTc4GWZMI3AxxtQU3mwRyMvpM7FQn5DQRk0bb2eBSREtr21cCX9STz7KnWdDRSxc
jWkECQGlhLtgFuiWAtVex27UGUvmQL7oIIqRYEmzIYe0l8mtIaKJ9x4BxJniZjYp7UbWn9E8c11l
RU5W26CN4WSqwf7hzP6yrqoJy5SJTk5jMEfrSHN8rIHDo+fqSW/HVDPN7AchYOlzm7XlY90UtFze
6CMlDs0Y4BSycgP+RD5v2pBsbfbTaJJZhOZ6Z9OnO45RndAmRObaaiyqV6f5TMtxuNWFGJ+ngFci
b0P/xoCit3XwJOBWH7wvEff9GbjhPK6GLmXFCnRkpZXECSYZRFc5s2IZvprD1F7qgGlE2Hl3aCh8
HGzM0GhDjQkWh+hyxe8z+9sQds9NAvYexlC7rFBj4t1jRxaoR8bhKIsQ3XjWvNGy1at2sfBNKuLq
rp1T2SnWh8wisZRMtzpIHrDcVSfJZAjJmJMztFO3iIg2OASJLQsMR2En1S4uWLd4ME2md9IBr40J
diTFwp+94WBUxcT9g+dhxezPWgVkWEB4aCj9847sJ7tVG4sZxxrC9XuDvxa5lkTeQsv2wgqi2Qfm
7P0KPJ+QJFUgzlt5BiQ3nvAk/NB0PgxRvFThTtJPsWrxN/hsVNZJgIxhmfdgLU1JYFoRBc9+pC/t
M2vWDLuXKklCndxxE+nO3FF7UgMiM8GCMUcZmdZF8AqrgvpqGK2EdhkF2pMRNOMJ2TPSgXZRClVx
dGeiXNrXZAF8gHeOXh2nMl4FCgm1dvzZ/8G+N76aCsM2Z4XpvzDDpR2SdX/VbSiYWaQLmEm0Smhm
ZOg6omCwTo2Xilc9Sv1AEJhaGcociHBnfvjNiLM+hyJxbtPR/87N5jmKED+QevYzQS1/GFDBYZ7I
01VrYiuLRfPikmGF50luHFRl5U6w0UL2YSWfBN49VyybmPlaD/Sj57aLb2BnsZZdXGsrf2poVJ2M
XCuv+Q6V/1gyNj/OUBj6OtLXwWWU5IbfeFn6d4BN35Zo/buoLbndMBt1GxPtHkuyfNvreKuCeNqj
IyYEJ3Uf5r4y3n0yQLn4lqxXSLoeGQVGPps7Lw6eSiTuWyWD8JA3Mz2K1XiwcQBdgRTmIbVwhk1r
PF0JRO34MyFc+TT0xo85s35lXFxH+EgltJVpKfmeJsvvbkkZK87lYJ+8EdEbNuTj0BCdFUlLI5TV
hHPbV1xz1as72WcDhlfUjSeSrxliTDi9MJQgkkN2DAIAaxwyIZaR9IGylDc0o5O1rpOJiQmjZAYB
o4KONIglJ9BsDrbPYsIvk5spJtJrHLOHadSPoLPGTVv4e1DhhJjCYuVFDoBnW2vKhPxjVMN8l2Bl
RTd/y52efyeNCH5wsKCfATAVPwyMTI9xWJb3ZKjxE8tMOAXzdiBgvoc3XwqrZZCUWJF7pzDJZXtm
6pII8JRrZ8m1HeZTkgcmLQhvxcokHvmlsy0QNHVq6GeqhfQUFPWvprD1zgkyA+eumVrxaoFn61Xl
yuk2cgucwMyv3hDt5LfOqIVamUNNjlrH+HNedRGoM8B5NL285KZ9aStMd5JK7zpYefJUyWhJ9XRs
zt+sypAJVyPRmaguWyYKRnWOdLOJ0KcaxZtVLr4TuzQg7NGZlPQQ8VzeteVwBde1nasOT12HJLC0
xokcyMw+hYNblxfEzSM8EV/Uw1qOZA6tZoAazS70lvtMG8HUMgCIsU80bQpoiUOV9VWYBv1XZIw0
XB55fNFnyXx+5vbAqs9XD7Ei+1UaKVnuEd0FPV0/m/2drd22JvzVKp8rIrPvYw5P+90qs+LRH6L2
uR3LqNmEvZ6tXZZIvod+cgHEYxGsqy0+7fy+6VVnAA8I8vwbPItOlyPXic5RbwLXk0lk9scoQQex
g6YwB8e8KaW59YuJroIeDNuxikdYfyD2MdzU8ej6YDbKNts4aDvznRE50sLU4fvFJW+UwNLXJo48
9mOGvUfP5LdcrDFnCJaCVyCvvRbae0EY5nwz6ze46itV8JVU9fSEZJCVBsnCeOV9nTTtz4ybifvS
YO3GOAxAI378fhYMOR2Z7ZypkN6mjnrbO0P0wUJv9J7bv88N1/elTNL0sZVe9xglNWt+j9h5JFUB
S/6NousWZyeNgmmLvF1aT/BiSHNDHEGKLLb41l9PIRujA9Howr9nRNHSUzClxyeuW6RzuEt4LQw0
4zCqCCC1SbYjo/QQeWEivyPLsF+QYpK8KPNFI5kEwiSjMUDfuamZAZpYxJNpYqmn6FqskNiQ9Rh2
/g8HaU90SUJaGn5ilX1bg64ubiO0idjVUMOuC4mUPxPvaP1KY3SRqCq85K4wGY7yms6Wc0iGNuKR
myfsBCXzovTk1/XviQGEISSdk03Hm3Q0m1Dh5LSbIjRKh8gsw3blIPozD5mu3WnnMUyq8RYnZnU7
Vpl4tU1yFVfzGBNNUoA8YuzRAcHYA+GY0jUPEXYhTorGAwfX4pWnfkNUakWiBKdCpHaDsycCHbj2
wUSgSIqc0NmUw9xGv8q6ZkTkthayrUw3g/MUF3HFmFRY0U1adtJZ2TwG8tgUJXg4Nk0zenBryjXq
/jnrztGsknJT0rk5tzkLBOM2jeapOfgyncvtwL605LApcJ5Xg0rsA4LXEcpVpa0mPgyWJEI4Yg3J
cJF0caRPVeW/tlbvYrT2HKs4R1VYcTOjPlSgtvAGnBGODrhSsZVQdlPwvuFfzZjQxQIvZMpeSzIR
SBO1t6Kobo9+4thkCrqwb1ezjY/p28+IPupof+pYXeCmhvWrRbTR9KOF0xegPKrDmyAJR1LiOF/H
RwqAgmo8Drxu8YH2GZWbix58E6rMsfExmva4M7gz5b7nI4uv8CM7Hl5DtA4Z005b3hRgYj7LoRNi
1yJ2Upshqg0MuAWSOHJviTa5OAUrHq5XhGhrqlMsIGU81QSvTUH4Q/somRFAshV/5jEb7oMgLVOA
I2Uyw0hA13uN41hNNw4N6sBxmoTvDE5yTLmFDy3Iagv3V++JUb16de2WFFlVWtzripjyY2LW5jLT
RpKJpU7xLdhwZsGxchvxaEZIqiA5QNJG5VvEqlKPCw7M2GOAtPBfViXQIogbZDVjEQlZD2P6Cbfs
8zJ9m2rOBobEhd29lino+w3DFjme6pTo+ofSQsnHDcv2keJwRL3LaIc1xNvkgJB+LpG+DYd47Jv0
onKFWsXGZB3tOlSYNt8B+tf9mDnkqaOx9vEoe2HzbRPCOW4as2JDbgy6ByYceY11DOtSDRvG1cM9
4uix3hJd61/7UDXjlSF1R3CzIBgDozBKq5/9EI7FWYCuekLKzfKMz5ICxjAd0mJ0GAX+/dDPY7p3
Zxu1JZnwFMR9pGu9Z5yUTNsWvgCcM6uilUKC336MHZgJPtlFhBrBb0Pyg37KO9VhgKjMr1r7paRI
Cg+jabQOg3LX9Le6qV217XFs9Ae7LLnGHKKC81uJhn8gR7bolmQ+BEzruK2nHxqNa7WetZlYSB/j
vt0jRh67nV0QL3SKyWZSO7iJKdWHYQcEieA5YMTBsvgn/SkqqLwb23Ld+qXItpYZzl8Owl3NPQ2W
daPa0Xv2Db+7FFIgpUzTSlTXqfMseeQ5TqJd2xTOh7IzK92KOG1aar1UkBtOK/3FxzSSGNgl3mcx
WdGXgqKDXFgZ9h2yH8W7zL9rvvWjptkP/kBoe2pHUXobpRiFt4y+uw42cJi6iARHehDUktJ6oCLn
VP3b4mH7l7x+/zMj3235M39s658/28tH+b/Azbf40v7/br6V7tqPv7j/lj//Hwl5QipHgShnSiBs
B4b28LNp/+1vJOS5tmdSAkmLNgi335/NfIyKEUdLJGPkTwj+0h9mviU8jwwd/vMfiXv/z8TI1z2F
RY7/ETsk9sc//vf/4U67w3XeNv/2N1QlGOj+E+FtyCVcy7Ms/x+MdSGTG4UfTB5sh3lBgct2E1l+
IhGpV9kBaHV9kguoos5xoa6ZfzDOUEQ1Tcu4VbTPUeolL4Zpv2plx3i4/RIpS9qO+KDR9XsxsDVX
3xME1KcMZtweiJ2DMsyDOlZuNJPMH6Mo9TvmMufBM8hxcVmlAXpfVDACyFVRAr4cGuaoLbaa8IY7
xz41YBrZcLkEvOMQbolbRpxAAL3ZMh2ApovYgW7hZPcyfKk8GUwHK8fzQZenA5jOsqp3QpXTg1Pb
U3RnyDySa8OqyL42atfHdDFPxI82ztTamy5tkB5HysufkkzES58x36E1HE6Wj/ArsNJ6baoqRVTr
5BfmWek7oIfpZJPecgNfLDo4I3Hx6DFxgiBkLdYCJ9dn0DX5jhxmmBj1PFAu6OLS6Gw8h1kK20jI
Pe4GBSGdsXXlZiggRQsakykVAGy7GuVhGCJ04dQOPjVbrRBnVB4CP1b13mGybZZZqRM5P9LIKA5J
GKoboBnVmf6iuafZeqxYUx2CIOzwt5hEzKMTZzHBUCVU9oXgwPErYMvOzGearipp+hMs5GmbJoZ6
Kj03v51tZrNsVqAMW9BpN5nXV6+EoNmnKkV/skKc6R6nwghRupRufswSNWIQ7sWtx97r2fRsauJ5
cawUyXw/82RyNidps+VAi8YNl3zzgBSG+b3ol1Fg49NlGaOe9/Bxi9VopIrnx6zOVdweoHNBUGJj
cWQa38ITSPANhKZ6dS2yB7hPXw1MZGfmRGpJKQtfg77DADRzUK+SvqJzLSv4Zzj51xAn9UEtyYnY
IWG3Z85rzBkOR0+rgwvkj10vDk1Fj+aihTFYPsHWzAz6cMMmfRnQgxcQ6przyzDPLNR3y64PC0I4
lUeAmtF2ijyx92uFhap01HRhKmCcrS5hNzl3HUvTZKozGj426PIADghSA41rdzc4RvAQzTa4oNkW
3D5hkALZmlmm33bTGNbbUKfgu1sgcx6D6NhCAYWE5JzrTFxgBs4vrm24Hti0rC8PXRiKm7S2zafI
d4x5H+UMi6m1WEzarqnEQw2Fw2X1RKwYad5VLKAGNr00+JtVyHQ9gf6dabs4DeU47vIQYPfGEsq4
l6HL+F5Kwm+t36/dUJkonO2WSi0uL5EEkMovWXRMcAV4Qhfj3t5CYJcduKHzrRhUfDG6AdmsOeTn
lJYPExASfLY2fEV421Wld4TOexg7Jt1uUT0Zz6aw8kvaL9P5oTUflF1IDiX0+rhpUFasrNwfjo7d
20cLUfUvd/KD+1AEWb2ZylY+IaJpqczTVoqNFnBBtgH6gwL0S1DfVrYnQkBdgtgqxvwy2RuExX11
ZH0dHQ/56appjfQO0d106tIYTWYcLTLysWlwQ0vLLm5nKYz7wpHujgkPSj5bh83eRBWPepsqGP/A
YGQM9dj4rsAXjAPncCjeWy8u0Pn4Q85Oj2GFaXk1k61oGX/Gg6fueLgmkuvhSTPLnBnpJU5tVCuz
jn3knVKiIIlYUzXUVmcLv+Jdm8Y8c04FVS1ldS4Y+/TyZoIMKNatl0BRLbHg7f0mc48BIFX08kOS
XhEVuzdmX+GLThmysDCd1CYLbYRcowaaIKsuA+PbtC1ux9Y44uOo0e8SxHUGadzcZJ4BngXgxMT7
2KMSpod9KBr57EZu9Oj45EOXnlN9elSOCLhsQx76YBx+/uulyf8AQ/C/CDBg/VPAAL6N/Gf0Z77A
8uf/4AsI++/k9yjL4TVcKhLu/v9bkgih/s6oyyO8iFAPgmnIyviDL2D/nVJSmSi6fSWkp5Zcuj9K
Ev6OaZnIGIVnLWG73r+WOv4PmTi+sEweT0LulE8J5P1j8taMsxjH95Ad52hEgBA+G4wXtxQs7Mv9
6WVgxLLy45ukPzLlSo7Q3Qn4ncvr5Mf/Tf7pX2sjePfLT0KpJR2a3+X3pnb6U8ZM12gg7lhJj2Uy
HDl3UcVJFf2wqfL/uxiS/+qX5jOUlkIiTjn4D+UYKjDL1BkuyNYMOL3yrRzlzRg41oEYWbErA1b9
STiw21/wKXNUMPmu03g3SwoNxuP+9k8F7H9RGBJg+pfC8Pcvr/gaKE6ljax5qVv//MtHwJDayPYh
WlcGXfeE3yk4eL7IH3vURNtEz+eka2MERIJsCA59W20KzzTPPlOGvVBRdp5GTAgrKFgPvrY/wmZC
XXbs02bHonnXRP028OMPuhFBprujm+8AgQmi6YxornK6Ue2ebKv20FWSIRCj8spwXrs5c7bzYkfq
slNkuEjJnzt6PexvxngNcPnP2IkvKj76WGt+CUjrdwTMdZ/Lgdia8bUD98h22JCbLpxvzNFkOY8G
gDCJbjxr/xrCNtuirjwaXvw454leyZB9e5DO16Lvjo7bBp/FjPO6T/tHIcb2rAqjuvMylgktHNU7
XdWEPTua9ICeTYmey2pDBs70qec5fS0id2uT8+HZk8a+UDD3r7JL5cyXHJQ6ljW2zVP2NtiBxPbr
wYuHFtu4zsXRPmgHHw1vxjqZXAv6xO4ucMvnwdJqi4WGiVbMvbkm3SDR60xqvM9NU2zyDE5uPeh6
a2PiX7N7Cs5ujZmPcwBJXImmHx5P5ay9PiXcJJ3fSY1E2d5XQU6xiTfOGAbsawQb5505AZ4Xr4Us
7HVXm6dalcbFqOdvlmPh1WX3RDHiMyoNQVgCb1gx5YjXo+RNjicx7jPmaTBJad+dVKtNFRTs1mq0
J1mYUHRFmbMuf9uqFnlJYdW3TYpTHjbGHtvrV+yXVyvjxZjt52kWp9xUR0tG5M9n2bvlmi9E8b2x
jlZrIBcT+TYOW3ZniA55xmohNBFgFRDqzzOCQwpmvlfd5OZhMjPGNGM2Y/tkiZnUXnVJWgIhKNaf
UKljxLcNfRPIOX4oLIrYNhX+56BD487PkM2ylZ6nFQFM3slVtf5qAtncgntwEW0jSFo5HMTvTRj7
5xCl6In/4nDXB64+aoPHPp6N8FVUKniwkNQD/Cns6RMVkbxasalvfbO2NwEDV1CghFutMsfgQ3MT
6T/6vUaOkLK8Qv4iEFkwavz0M0BE25L012Oal/0d6rrx6DsIbFs7LU8wg71j6yIrHkJjeGhVM2cb
Oq/qMDdR8pHH0/wL7VaAwAXGxmTlX7ITzqtpqvoDO3F+1/vhcOygRT0MYzhcMgJaLpGJVzJLjP7S
gfEPVwNYqbNt2/5NU7rFfppbz8KHCjnu6k11eygnc3ouq8i6QwveX+x4QjwRDl9J41TZSrrZ8DOV
1sXpcv04lwJpSIVzHdbMQeAm00jAx1oZK8su26/KNr/BPZUfudl+2GN5C1+A2qPcavSL+7gyWKtk
fdTS7+Ceat7zgbMLWfi29AltnrPxJSFg51CLbnx1R3EizsS9m/NXZ/nz5QyNqetoMsgLSuOMk6l5
tkgbO4GQA6GEl89QF2HYb1BAk2g1RWBRmmU5J/uh2njqfXInc9+q6puPhFCejgE+zdc2VVTVJR0b
xgGCJBPAVm29kyPdW3vqq3GH54zkptugnw9EUGwgBdBv8kwis1l1xlNglmeZ7W0m2Jy0AtCU+kyD
tlu3gpypJtqIEbwrFIQolicPMynUy9cScJeV43HB8mZo6Pv9sRsgVoTWORrnXYmCdtDuZi52Q/la
9Wc06Whl0CuBvUfBhkOIdZrdfXVD7q56UlHmiuwljhLGs4M8JC5qCmjdXd9dJAPtOD5BSN+EsYvu
sV5X9gep8Nui0wewtTB8nRIKFuJDZtrrGJHqWoFOO+qGieLc0VlXpFBa3WG2HlmesjU3Vk3/ywC+
uJ1gwYRVuzI4YXuzO4e46wd4vUEU3HWq3ts1y0WNsQfcxqafkaWBW16BqXYZ6EPRzSFE9+S/+BS1
boEaj22N4a4NQISReR/iefWtUmyd5aaZ5306PbkcaF18G5fqTK+7SvunVEeflvfTKYAKwhtP9yXS
3Q2ZcNd6vLBWezTGyt2iK0zXrjDutGw2czl7lxFpwhii+ygCUFcZG8DSwc9ND3mtc3HmAFn/87tc
yOWu/s8hD0UU4jlGUJbjKkGw4YKN+vNdXlajkU3kNBxLJvXZZnCr8YHDuaXtEB7/Z1eeguWAmD1c
HGVt9nepQPrLxi9CIrUcKsFyvGTLQRP8PnO85fjJf59E8e9TyVgOqGA5qtRyaGEEktdxOcjU7zOt
rBLjwWAyhEJgbL49I0YDKkZ6HlY26ampG/8MElW9Ny6PCsJ85V48odtblIX6K/Fs72QZoIjtiIHx
giU27mwIE58hJurnrjXihxIAyg16PcxGontKTM7IpMzqi+eQTOQsh/u8HPOzVs0ukDZtHRoHLtkR
vB8392zcQ1jpvkgo6x9zy39VGTz3guHWqlRvmNp9nLPhXdICV7JZk+Vp/zE7LNYUKNPzWGDqd/sA
sR3nTBZvUYNSOaChNjuoxbrmvolEGK9aqasN6ZKbtnFfx7TemL3VvyXov4jECgkGOTKq7d701PQA
18fU3c6IycMVujf/xH4T9yFOnj7ZeoYJemBx5Gy1XKxik1/5zX1meeNjs5ypYLutu2I5Z93lxCV3
j8N3/H0QY2oq9mo5nQc9F6h+liObCU9/IT4mvUuXE51J20DkFKd8t5z3ajn55+UOEMttgC4g/+q5
INiXBIdsuTOm5fawlnvknz+9uP7/8vT+rkQ9AiXRQnswwIB6//XpJYNU95DJk2OEIq8vIgp/vA8q
SDcVz2NZ2y95DibHLoxtmJwA48ltq7w3OTXsFMY9/c6u6R1/64siPJKFl7boRrIsT666wGOtcrkp
w2rDZKXYDKZRPJBhJO66vGq409UnaInbambkU8TiLfAXl4aJ3USKA14ytOmq2jVO80x4X7RG+sGN
AK8W05jHIYKPz1REEeBiZQ/keusYhOBmlN6V4Y/cDlZQvNStgsPX9fkP2RhsBeLiNFn6yQSFvLPj
/tXo1Rr38QnCoY3sTz4K8OtwZ0N9wbZxgQPNJo3VWqDxGmLuWokxOYnO2HnMWA64C8DqsuxZsy+Z
EN51z1Rey8wAFwiJMuKRkw5lUI53EQlobZHPMi2/ugscVNVjT+2Dx7z3H4YKcW4lxomZXMqN1iMt
4yLtDP2jJfMxQhimyQwCB54DHvWvNVIGLyqfTTyuugNeJK0KQdm+aL4cORir2YgIO6mT4tgVAIhD
EzbB2MDTLuSBNuutn9rbKJE/k5gkm9p2sIEy7FpQHeuhUhgbHcaULDcOZU4hFw/WMwfKvv536s6k
OW4k29J/pa3XjTRMjmHxNhFAzBEkg6O4gVEUiXmGY/r1/SGzXpekUmVW9u4tyqzMmBQYCMD9+r3n
fEdtvyoBftS2Lhdsxyt0FZrDNS2jDi0vOjEvl8Sk5TTRVg3JASchwxdsweq2b0nzwloJhaCF6GE6
5n3TLE3muL5A8iVbSBX4pVImjCBCb3XSC1GQ8R+U1pOt8YC4aKF8Nc6dp05aRLVMyateqjpuUXyT
6NCxt1cc2QiT8rjzvLK9jVml1PUDCB5rXQ/Fi6j6t6q1zUfy8b6OqlZvsMhlXkIMWdFL33FpoOCU
YE80fBKVTpOqbwcFzVOtjn5Rg+yu301libia7jJN9ZWIIwgzV4yhkeEpUXeAaUkWVB0fI61AzB2o
HmK1a6Dod7CMOqw1ygGz40XFuGWWHc8AuBO17wDlMtpi8n2dEw2KQTygcSJ0KtOf9Dm+joZ15nC7
VnrKrTF5dsjwabV73S324fgtjPRTpsPBZO6XkZMghYfKBtk6TKXZE32zd4KGoMXJr/Ayxjpj/SiC
9HofchIuB9Mv0CIKBb8BcsjRfjFo4jI39PUa7JlU161s11Z+KjvfWQD12l7Jxru0dp8cgDAYhN2w
vEWGBv6BZe/Dxo9rjLidzw6rO3M8w0wvrG+nCvckqVOLhUg226kfOHyDg509lSmrOr7SuJNM5etU
nmR9k1b9pkS5M9evwpnezOitkt8UwA4SYxJgJTv51imqn2m3ofbYdCz7tLNV/RblmjeSRwXfeceI
cAi/JQUt+OhznAFdxJuq+xYPIwdbQN4o6PV+41QHhFO/z4BdzR/AvlU8PFhOiC265Dnrj9Z5wM1W
CvObperRDctXXN6612z0bIMzuN4cltwC7q7bjtfR5BWl0I6HS1WivMq4w4xQmlL34GxfFEAluno0
qfrQ5DJiNQ+x6noKp4eE42ga8tT2+TK0JGeDRce6M+p3kc84qxar71aZ+XeYmDrMsfW+xzPl+ITI
lLq17hpG3l3gAbLwFtSA3vEqoi6pkZzq7c6EoOTWQE+SDee8q6ghtYX3bFd+7zjAEastvXEQ0KjT
636zxEK1JH0VwUuuzeB4/NnF+ccTmIG4keOwm1y8S0Ce04ZzpT4dLf2tDxtMLEuqsnrqZ+cQEnPQ
bGu1ebICAsoK86wn6Y1KbO4oxEqopylvEEU1R4h+vFal1zbKbu5Nf058YYLcIQDFFM2JWcEBd6pn
WUcMUsvqcS4w81nmTaK/Ese0znPNg9dxh4Dv7DZvQ3ETFlCowndRksMynOOx9Qiu8ISKG3cIEN9c
cFZudVQSq3bGiJZz8whhAVdUi8zd0gGEI2lgHqua6oJ3x0errG7zNIa84dzhrHuIA4hYE8PxTSg5
BcNDt/hX0CQY0bRJ+/48QBBYw+JGD0oJP+blU96En/CkzwMRsoc4G+5HE4ttoOEUKLM0P1T9Iml6
mHCBU4fcYkA0XWurmKHjxUpzLPGOjJ2zVRELQ77C9KBkH6DkUYHwR3Yx1jMrccwnrSXDMRD59v+0
FmWmndrpvg6a5jKjcztneu2+1DXC9hAiOZ2EXEFoZmYZl67DDTmW7h6dr3FLtRO/kivsHNNaJFu0
693xz8uPH9OBfy8+bFqANDgtU2VYu/z8ux4g+dvl5Kpqtg/KAYmxcF8GJ4/9pjL3yGlsRNegTzvV
evzzy/6i+/bDZX+qeRQrRTpST9l+qEvgY4KdSUtbA6WGc/fnV/pFk/P7K9k/4VzJGomytAFaF0XD
V2xF2wBdNgMs+xu637/4VNqPpdxyEGEEhdRjuZe0OdWfPtY/v+sIhPYxW74zThrO0Vy+x275RmHv
ugBshhA4Nt83at18r8TLQwB5Xdumy5OhDoS5/dGB/Vvahf9gQPCfyRv+B40RTM6K/17ZcN/E/+v0
VqRv308Sll/5Y5LgaL85tm3AFwMKbP7BI/5jkmC7vwndcBjbmzAcje+0De5vjiEcsi5JceRJYF7w
/wYJ4jc0wVAIbUt1XBO7qvl3QMU/vUIcFnhnhXAsdEwGteDy8+/eXPKFLJ1x7+hrTS/uaIDVx87S
aiCJST78oXz5tzqKn16iP67lMBvhsXZ04S4//+5a8YjpAHDL6NsYHOmxKMV5rhhrBn3FmTHRtb84
0v/qs9k45TRIy7xL5k/vkT1CCCLmavTbssUHPBB9m+eAQxbr4F9c6qcF8PePZtuIVATtA9fUf/po
ZkyrUKdg9003cG81pW2+ymCSDzbqLlo3WAzOC41oSSxqWtv/7mn7xRjiVxdHNWMv06hlEPHTd0jc
rttOtULYnCiKnWEvQjd08gV7agwSQ2jtrUr4yh7ORvL+55f+calCFMPjw8hH5aynEfawPPTff6WE
WqKJtfXRD5QkP+tWnu6MSsben19FW2ZI/2zN/H4Zjew3V0UayFHw9zHMd0+OnU2ZmEo4/9lybCv7
Tp4c0je3Fd7ce1JjRh9uBNACVH/prdVSobM7T0Dfe9n/sQT+24f4F594mezRKFrg3o72004QdGaX
jDnnCKTnqadgjVsPBAie/+ITL//Mz5/YUHn5NYZLFijeH28siTHomh2+U90Z5nmTa6l2musMdW9i
KtMr5UQOqXBocRehrG6slYVt90Fzsk77i5vPSvMvf4nJ38GqQ4cMSdWPfwmYape+MH+JK1tr55A6
9GR2g3lU5Bi+x0NPdoCtu9c///y/usvEOrAo8ZUvM9YfL+o4Nc3xmaOOGiR8uW74oU1uuP37F+EL
NJBtAVT9l4u4qCVS/Nm9P4DeXqXLNIr16P/jgWE7t1j9l7M2C/2PH6WRZhUN6fLAGG50pPOfrLvA
yg5/+7Po7CCMYF3eRMdZvsXv3hAdd6jVg4LxxzQlXtyJKrogufsXK/gvngWmzixyjm24NqK7H6/S
LCELphYMftc6hq9pYb9wD+PykcRKvKIjsl26q91fPIG/WMcNnY1OM6H6s9b89NmwsMJ7aFru4IBL
3USXAcyANYfBtvEX67hm8Al+eu94Ehjc89LxXVk/TbNJezAZBc49qXKwiSAvxcYbeTwm8KO5wXmq
0ckqtqPWp/FWyfBRrRFfJx8gH9qbSEsCGCgpUmcCwbQ0+ovn9Rf3gQ41relFCImh7qeXYk4Qtob6
QigTnXbIB5dM0VK6h8HUo7/4on9fxn68D3yRJjuaa6qCZeinb7rrVSjL4zD5joUP2qi27C8PsdIf
NDU84XaOViKx/byKjqlC3PTffJgtLu2ym7DCoi5YBBbfP8y9DLRJc8BUDbYI17Me5H7p/Hfoxr9d
yZc9+YePiK0GhRXPEyoKAZXgp6uMbgNTsOr8GTfXukTjtmJMj8h/Doet4Sj+n38oxCH/ckF2L1Im
bB3MFlbnn+oR1EzzDGa+pOdlG906GyEJr2GJin7VRl1grCOYOt8q0otAkqQjWQpaRqryTq1s2hYk
tOGPDJd0qI1uqVN40FWJHG2sLXlCdKRXO7fry/cgRNDmSWciujDLIOms8rRFsZ0gvjf9TkDQWCNx
VmB9xIxbVzbCrXgTFJFdb80E3TR8HWYhcJRz4y6it0MiLNaWJztxoBotEWAvucw0fa3HbMYeECW4
u11Gc3rdashS/QQ3oP7I8GF0QYQIJyG2BrKEZ/V6Et2iySyn41yUlnNbQ+Q3/AlcUr9C1Ra9axU2
TCbS86isYjmVu8LsQcZw4Jf37agl96kTAGLXURSgY1NsN78v+iRuofqQ2Fqh+DRF6NVOzxJRQVQK
SVkg2mHVtVZYrKUYshsy6MBGzuCt6DEZSrx2pFW/ZQGyQIBDcQH73uZCZVQzZA6EnbwFHeP1BZg7
fcDPS0hrULP2A+uPTjeFRVcls8ekExe4dXzCmoGFJee7Fr5i6LMHn0KAakydlGjIVCLeuOgSMvSx
puNQnoRdzUBhLWcCZ0YHFl/1hWxMU/VkLxpA6m5PatjsJBVDOMnG4dmi0mBn8eane2a3LenQgVK8
WkZHbDXpAXSvKkIxvoYl9qK9hhwPdtycxxtsmBD7TEdDGmGM9nPXMYtbNRg5Ep+ZaeJce5dAs4Pd
6cqdo6SW5pVEF3UrnF74+x3ckOkqbag5yBDrCKAdnVb2ROvWsVyVTui+QYyX2bYZOzq5SuY00Dat
LlYOfVrjnmeqS9xf0WkBdot+Co50duG21aCiDxCwYPOVQ2ICZ8IkT3RkrxAqqrPsSG+E8XKLStdo
DopeYxozuJsPUD/G8uAUsHl9gyjYDrOpKW9yguxNLwSpE3qjrVTPKVY3cFVZGKlkoI/6TdyTrUaw
D8RWIqKLT2qA6ZnFLiq2sYjaL+FUoFnEWgFestOlYS0QkTrcNrmTAHKJyvi9c+yEHh+Zcm/YpASw
hKW4XgVz3nxmrADugrvI7jE682+MVZ3ofgR4N9kRbFBvBP4R6340FMUABeIkk6eTsGr5jdnZ4+08
zhCA4MiV+EM7Q5obF3MGgIJKtDSYOrVt5ZoEDkXQcjbzfK1D/SJB3VQzZ1869Ftow9YWBEc9q5VL
N+EaerfDOsofySrAy+5asnqsrNIaX6KwaO/GHkXSqmMVZK0gSoXntwrmYKMInnRevihysfSzcBEl
IdS9IaWA0ol0poPU1AWQZw3gYBQ2mbNhDqbf/L5w/q2mw3/WUfifZphAOvfdHrLEK/0jNmnJb/qv
/32cEADN7U+uid9/6R+dBfU3fdkjLaoih4SfRQX4R2fBcn/TlyOKcGknceTW2Gv+oVE0DX5kwTvj
d/77R//QKBouyUm6bdgak0RHVw3t77QW6HAsx79/brFYMGwqRdWAgeSwrGDj+HGLnYBRVBUG+F3b
NCgTbRAMfhzgLQykrnNSbEXBmc1ULoRqyB0k4wE+Vyx8mATKboAyfRyaPvuWVTrGv7CNb/FX3luR
Rj+2MpXahzmuLYruwWClkd05SdLmsx5ntHJ06wIPYq/5AY0YmYggIXYjZW4+8NaSfT22UQ/xeqwb
xp/GU+1MYJ1K0m5v7bFgVNSKmNE/qYbMtTnUv2skoh2S3mmwjbfmAndn8b0pco73NOxmfGlYt/Iy
hOvS8hpk2cUmC31YYkd1on0S80OL43DbsspsVD0v9zr4gD0y+YY8l0iFgIGA7S6PbNIyY3aWJrfb
5yjuWwQGqvPCa/3ZAzlABoMLcMeBnDI7xWJaeFKq0YOwi+wAKh/0QTfU78w6LY9yHbLFGN1AfrHX
rkmSHP7RYmd23de4QVsRguTxeACJYjSSGPCmsTJbi1Q/OzmpxqINYw6F3AzBdmg9d8o7ZrAbx2Fz
prcuXxWCCD1QNyQrVTlRvUP42iopLvn5rJm7sLE+hq4Dr51o1ymoXis7eam6AAGJTtSFBQLQAsEH
sCKGzA1PYD0i2CNPlVGFGJkY2c3XwQVTLq1VDWAZGUaZfaFm4dzbQKV3Iqi0lYFgjyyftMiPjVV2
93ZaT5xP5T51hY/4ewXyHVeowV2kOaNOu4zYIlbP+ECQn3koivAbFgUiG4GdpjJY0H6vWpL40ZRu
28xRThgo0DWRfkXWxwyW0vmASoi9p7mTYGZ2nSPeZOWuUaY5uOdcsTCZzDXkaHcl8wnXbvTiormL
sOaxpyg8hsRcOZAyDaZogbZO6LPtAUMhi+L9kjs1ahV/sEhaGIlagmEwJ/o70XhEhyuBu8yRVB6B
O0x8BPQNxjZB3LB3QRSqyByY9HaxV2aNhAGkYUIkBLZcmWjdtowRnIdWJf9wRrq1ssz0OutRjsq0
54bVQ/KeRSp23AFwplonytFtdMkWEBD9EjSxcRyEvMbQTIGVG45P5Fi/SZQOC0oKJNgvDHEeGvPe
GvTpheJ33I7DuAffsqJxg5ZEWPVeBHF3wXAU385tHjzJ0MifO3EV0RRs7aZLtmFmufdoKwHgY4AB
9YzB6rbiJz7a4nrPBNIAdpE75KGjn3+crZEwA1yzpgpAScu1bEPlQQQ74/xPO+jDfaKSEazaclc6
bXijQoXyyo6jsdbhA1wxxL4DfQgPCizTGkCq8abY0Ccx2x5HXTtBeix2aZtfwRFlaOvcaR+0tXV2
VSCBIqh2WcESYo/NWZQZKMOkUx+LRiqrhMibN8B8qyQDLJoyH9ZILdMNSWIKI3916nait3dKEHgg
EC/ppIS8JQUIFqICVmN2kxX5Z6tEYEWg2PD0M2Lr4VyG6vCYTCMlKgGSczTt+UvH8+CWz3GXeSBr
kpssqb+EBh8HCskBnNW9JrmRHJe9hPycrBgP0eTsC1n4WXaa7eBuHJJLNo2HVtq+EUZPE0mOdM+G
4IISdR0n0Ws8hmCEIsgKcPOfYPh4MC0PnVV8gGxlNkxGVorAYp532VRv44zF2SV6t3bVL9BOwiNB
u8mVKt7sB5yuod2BjG4SxkHKOcBWferdQj8qBB+CFXbwUJXbYJYGFtUZevTiosE5OvZhjtCm8ksl
9iZdqdbw5XImaqB8gGhiVgJPrjtQQhBirDvYHuo8RjtVfVA6kJDAGmZWg/jAceYFchun9C6VW8B/
xaqdxIsay2erSLcT4CvPMtHOa8s5JFMjTzEJYlGW0XouAVbV7ZcJUOC6ZW3xMhFeEqjuK2PqOTDF
ZosUOLwa+TTtENjVN7MdHgkK9hk3F4BYHecBtMNznqTVyRbN3ai+KOWyIAZy21KNr1Rw1aNqb4Oy
9xlinWmqro1GYZtxrZukr8Q6JQuPSSrJ31xkU1n4wc1edoe85hVy01c9G2LeuZrZG14SMDfdK0br
jEmr9mlkk/E6Kpq1Ukuxt2qB+rrtX1xUbOskFa9MolFMgfvoZKG+gBhtkIDfjABeeICj6io0rLPF
weo+W2JFIIEULISxNV1GWy+9hkjibZq0e7vFES/aYRuqLjCUqL6YhnmLadADJxk8lq7xaLtpsm8r
gb5ApK2X9Ib9HKjDcW4JZaFwf44G5YjWzg9MRukwVnovqGUPsrcaNm1V62t4e+Ixb0bz1ujM/HZu
tK1jJgLkJaH0ZjdtABOkIFe6l1olP3DFnmduo8Bmamb5kZl1y5d3DgM7hdc+4FUGQ2euw5lsvTJt
d3FtazsU4iSitM46jQt3wY3jS1ITudZIeFu1pb11quo5c/XhBML6agyAKJrJYHzedtt2Kr+mVf0q
3QHczoQAM0KOMEbpvInC5lKgaTF042ZaQDJhmk2bLoi2id0iABDaZ5c6e6NE/B4BHPVtqze5luMl
MCxhrnK8D1Ltrq6Bqhc4iUjarR8rLYG820mQdrV9hpqr31vooDblGMZrpHWIuptePWmstgyXtbUy
FvoVsXdxCoYxXoUdLoU2sAqAeiocYaOekYZK36qmVReC7w4ie6fnDXmNOgKUXrrrqkV/gOwEckXs
WzI2vQqY1k1qhQh3hk1Ruf3BMnPfVcGxQaOed6WWb3VFIW1hEBtUcxhKJS2FAboOSTmcp3pzgv0X
bMem2EDGHHAZzq1ndupzJWRCSkG91REqpRNxlqPFzqQ7YC3N+CGQ2N8o4c6KixCMLCrCEen54C5A
Na+WXYXLnaMmazWi96DbFahdO8zDa0vt7uIo01ZY+zCf1plHypODiS7bRIjnoK7fBMA/fIllzbfd
YE+INTkRLasxMdH439A7mK16T7fjZInUhoisEdqA9E0ravdUhZwKw1R9BvIFTg2T6Yr4sAw0xQTS
knrkHFpUTZJ8DOiMTkwGEw2OvT1QLAxycpAx9Q/0Ziqof/lrT7W/b5WeXPQ+grur+3hEzWMooKSu
FLtDFI6vc19FCP2IP3W9Imu15zAkVnIsG6hNrIQajs880z1IN8lHoi7QkCiGVmcmAcIL+npRrH+V
dllesU7etchk12Y62D6YlCOcY+QzZCLZNj5D5Z6CFNEZ+v/VbOBGTq0tSJjPxTxwp+RoQce+OHdZ
vYe0S39nIeFVKMope7I1JrhpQ0QOXmMyEzdDMe6VKP+wZtn5MnJ3+ixfczgvR9JUGhIlpL4xsNK9
DbZF3ntvaZsiKxuCEiur30EvQ55aqfNrq0NewsERbOPQ6I5xp+IdmSnYuoHHCuWu9ujW1ruB92Bb
i05FBrV4TeaClPZGHXlElLC7V5sAYarhFtNN3TdfBLTLARFnpr3im7SR15Ih4AAmuY01Z9wlFgZh
N953Wn1vw6gCuKX4pELW93ls9r6tOeKbTCKUqqUoTkrqzuselpAHOLT0W0SVzAfbeScmjQZOV+sf
XbJAMie3aQ8I+g5Tr33Sbn+HWQ1YvgqPiDq8IEBQFZfBLUHdlS/K1t7mrlHusiVBh10jMo1bx5me
weg767nOzZ0o0a0sZxOrsMCrtMUCeO36TWbqX6M237mEwZ8pErc2NTV8QbkOJxo7QWodC0XV/BZK
lV9ngG2Y1PXQKC7WAAGkyI2PCIkg9Lp2N5pxs1cdxbwl6ItYSWwQRnRWUB37nZ0ldwkwCIAiPP9i
ujqx8SC53WfhqvyvenXUNxdErWnLbxom1NtM0nCs0+lpTtqvjZNc29C4aPUCprK1EVsPGijXQgyV
VMQZgN6j6DAHDClTiJRmSPURT7PAik4VcztDekRL1M8+8JPoKELX2CU2tT26qdpr6HBe5KBt6qGG
Bx8SW1GciYQCwhpVCGYbKjX281CSy4H2XC7XMPwwi8rzIIPhxSAna73QSB44N8K3KmMXspiQn7Et
g4egDLWr6IvhmwG3B46bM1z0SqVp02hW9jVsAv0UBYaskPDJwJ9oqFF59RUKZ1lvk0A33mP0f8eM
th05IJQvfaXcVbhxsf+R1Q4ICe0SnFSj+rQqVJ2miU9a8BUALHyKYHpv096NWTWqL8TEokYNEBTS
9kUjjn86T6CI9K4UCgjZeW+EznaKSLDXOJp4eQVwuUCR2U1ptnOk3p9SjF+g1uiZq6G89GpYbczB
Qpxaj16QsHoWCOF3dty+d3A/VgUZDMyuIH0BGcAp/TjHGoANw4AtL9tBPc+9diEadD+lQ7utlNw6
iDCETkbOu07mSZK6vR/aNXa2JmrPFYQQ6D8bZ9DXrsGEog7nLwXMXhiRilXfuAEicNMa/Gow4NEM
yb0w3RxtNsMiFZzXfsinr3nEe0gzHWZa0NwLnCR2bbBZJ4gL+VWaWDGE0tS8xMkdB4N9QoQIDF7k
1ZaSnZk17yeBTI5MS/LdI1h8jbMzov7CEXVez1nz0TB7G2lp0kxdDpY0AojHAe1me6GrTf6gQWtI
yRI6lmWoexxBa08WjbEuUpw7mD/IwpphERJdt27VYmxXTGc3QtIEnqobyPebjLsJb48GSq5bO+mY
i+kl3xdWflQFVcwwAzpG4osaWsEtKXQ0Z/0wkshiA33ySwOiQN+ByR4nXEdaH+Id6BbLlTq7Z7rY
EzYvo96SBHTX2sbwrS0SwIG2KJFluuihCyAX3bCcEawQJjfOlhKLfbUkYw55cO+6Fa30AJqwT/eq
P8HUqx6wRnQndVpsLkY4xJs0t6OrHtQWPN9o2HCaLLdEEhR7iI3DLi1n9Im9BvnUSTAdtNHsV42p
b9UqfcuUWjDnDE3eXc0eyLzr+vuqmR3gh1azF2pHkWJkG+hFmO1Avh2nKX02RA+9CJgBvWjtnGt9
c1/b1ak3Iope3uGV29DjJhUEjatiD+5R9PWhlyHZiaqY9+lYVqgcy35NWxwqO6nHq3DQ4qdg4sSt
l4C9paX238yEmsavMmdlj8Yr7hxYeBn3myKAk6sW6c+k+1Ju4rcBbpW5yHXj4pV0uq2LobxwqpEi
VB5sqyGwYYjJJujR71qtUm6wbQQAnJTwQPKfCyMq01GSIqZGBwcRkkIty6xyN1CJeYS3sEBK5XWs
2GnySn8opw6tbFps4QCo64k5kzUF5Vkn4IhQO+ugouRDXkkYcdAgzuWQqoDhsOJHcgUBl9U622qR
nWX4rbcMNqOwR3ksnWKvJjVkbJsuiZbqj6qssLmGBAWFjhhXtDCnvaq5Z9TIGM6MEZ5IpS+gXWaw
qy5xt1qAm9WZzOJUauVLG5H9OUWomEEkqytCE43tPFUnne1GT1wYSthOWE3cS2mp+bqNEYFnar4p
ZNb5hAhEq8ROD0rrwh+WEp63iM8ARt5xR98FSvshMxi3afhAWlj01IDW8LRa0dbCygc6+LF+p47h
Lf4llNG9xXY/ZMPSBctXk6ILrxwj5VsJu2nrOOLRtkdtVea24ZeqvQkT52jk1gahqOtR0U8eMebH
PMNB5cYJtU4Y3mu9fpOX4znOosiXrXalTo1WlSbUY2U5T3VLn3KMORYbcMKSGM+nGXtx5dyiP3oB
GHxlnAFPMLiAb/XH1trAIvUq3dwRGmSsdWiqtqOvzTmFxzE8BFkDQc9G17VBwHO1a2AEgCfXqlUk
uFfZKHjFI86zON6AUoUnl2iLN6g3tA67akw2MZqTL4DoJ7TkeCdorYSb1mipyTqyVWd0qQxMr1ob
Km9BlkTneSq8iP9zqIm4IONRQcVqiY+qZN8hwPYgOn6jqSIgbQYK5SD9lo8FYUKp5i3e55CIFisZ
8FjI7Ekm/Y6GTPEBqI8/Lwjrdalk4SYjtabolOIhJpZiDbgOLA74Qz92JbsIE/LLKAjiqmMD6LM9
PlQ5PUroMv3zwt0ijdB8ocfLX1eE9BlskWHeLYttgDJgozdO9EFgx7WgCbFORzYwu1c2yx3xahoG
oOFoKHRz/zAwuVupDceBVNpLovU40JmjtVlhYtpEcLQMvm86VNMVqTmNwajtt3h/tmnRfKMTE/la
NtmeIboe1w2aX1FotIGHtH8lhYbT0Fg+iMbcW21xTezqLuunageStr7TwYPgozCf82m8VQJ6NX0M
DzLCKcP0jVRQidbtKvNYv8bDsnwW8dYcMHBX4Vny/MKxU66SXKij3c7RnT13h84WLuK0aT/MRQ80
GlD0hKY2wWWIZ0mh55UXfqT1h4bcBcFr/aiEkQ10ThB0G2b0+QyaraYkIQW4582A14hebrOrlOor
aYPropRbRpb2Zg7YP3VEC9kM4SWPX+kfPxbG+MkSD7naDepLWTBtxBw6VGbDgNRagEXVeFfo8B7j
MKjXEd48dq8Kx2tMH4WgP3ckwl12O4VecOw2REMM03ALuuzYtwmy/3DIOUkM8PrIjdkPwwEB+EFE
zJ0xpuNZdPGJafZMVcRivwoDmk1pcIqIp2DemqwF6GQPec2rgo/Tz8W4p6Ql753pwIFP2F8CTs+i
pVvd6MFyFBpw0qAj4KRSXrMOM+o4FAoVej08KkEFWLycD2QKpscSLsyFQpFU4zJ9jAbaiJHQe891
R/uhbXhssHKe0sX22s7Ojizs13nIwlvdENugFpfaNXvYPvNxSvU3wKK3EIk+XarcMcYHX+TBoWZC
A+SFNgboYfEJ/fqubbRjR0vTVatojdFgU+chzNz205RMLgOF+8p5vfWMVr12pn5TzoNKVlkHTtTS
MjLcqMV6/Cdq2wRHU62zG9A5CyrOKL7lDlMMfbp2MIcsayAoKdGo2KeOKKZKRKkXq0Q3DjiJplCv
8cqwPJkp3oeybk6NXZlbkXYscPh11jVg2XUdwPkJVZT+5XyTFtx2NtV4Uw7qurO/dHZZnYoaJ0BS
gqwDtZMRvUBOSNLcW45S3YaRYvg1iYSY2SJ5Qy7KUUWRRaOLk0xSLF0vyAlhLu9RAFwCSs2xpElO
HSWZwWQ7zAzltgqw9RO9wn5O5y5lZVLlnW2h+LFCAgHUcEOkH4kfZQL3PDRulbrJjy5SgI0V0wGp
C9uPqYt1BRET1Kv5YGoUYkw1rA24JoLjyMgyyextXWXPGZUui5g+CiP5MBrLgTKV3rFfZvuc7LOK
LN44swkA6bv1YDwhGVE/6ath76+d1OfwF384UvkSUAatmloz902EhKcNNNi3PRUDwqUhU+4UEVZb
gxSULsXqgIObOK/K3o+4d217Z8jy5Fit5Ql67F1HPrWykBcYqhfbinwYr9NiAiOy4oZVHKdLquJU
Fn1wEjT/dnimYnXrTg3k3+alSPTwIGni8BiOxmPFCZ78z+TIAHpeZ/W8SZyaOUTX1SeOF+9WZtyH
RFmuuK33veUAf77XCiiBpMavwqjrrpHWYRQlyNRvJrzEICfx8wABHihsopKgISiZwRsCUOJ9qx7Z
GMnzvk7u2k5zY1a5YWye5Jhl9MUGs77HQygfGKGeqkTeEGBhf3C8vNb5rJ1lN8T5RdTI3VawxpK3
WBf7ktJpXKaZUxmeipBA2qkqLdIoopZ+kJhZpMaCxKx4aqCTMyqooale+7C+tVv13UTLSrp0ntPs
73dMCjClw7ysyJKhPTmzfEIwczsW1NIWb5C94UXoqIROTqF6Jpyg/Uj6FlsovuI1WCKiEYPxaxVN
sx+M8wu8+WnbNTlg8Jy1QNLDjXt6YVF9BWLSbqo8v3Wzcmek9EoHw147HW7ztDJ2bvoYJxUpngpu
HUVZt0STrtswfCh03p0xGTNkH32PIBXrlRN0nPXIvxSWyYGVFOBepjjAsN20en7HsW8dNNrIiBcm
VK0kyLsFmUZKfw98jEgxCX80yDdjX+6UCi++6vY3E2cgjr76GgvNgKAiYOoBI9KhbDuE2bsGOHXD
OijIKMG0RJ8amk2bKlsF48sFGN2mn+NzjVZoZw4ME0ylBJVEswwUlOydfdooaJCC+RKr0DFLiI+L
JCqAtOTC5KOIQrWjbkgSuwRO+6wiPF1pkOKgejkPsmT+SPhPhl8tnu7i1iLsKgfZ37qNOMDpXjea
6T6pRh36ERsaaUXY3uzbSjaHvtTvOia+yLBi3W9p7yEihFo6SUIBGy0/p4F7qRz9JpX0tSMQ5jMH
oiX71mxl4A3wBknYWNIBcUQ61ZLo0/xf9s5kuXFsy7K/UlbjQBmAi+Ziyp4SJYHqpQnMJbmj73t8
fS5EVGV6MF2SJcc1iWfh4Q8EQdzunL3X9mpUcZSopmCikqAIBfWHFHfwL6zV0DgXgY+JtbPTJSXG
cBUb2hWneyRMubWzOMMw38xhgv6oHUQGEL3GI6rCyFCTjJ6I5Wy8NgcF6BDCBjnExOZpt2W96ZD9
bXM2ifj/EbZvKlQ4O6catH3msdGh/TSD9NnU+ystTWK3iQplJdG+PNCAvfSJdrQGRGJ25LJk7mqi
MnhJ0uFAvs8YUy6xyStEys7wHxV1y1mEr4u1Mc3U4kU3W/3O9NPnrph61yTehbQvEk/WcV5F/hJW
vrkNHeSoZVfIaC1HzVtEjiGPeOhvAt0mT8oAzQCZWXe9vhhfKxwRP+rCUy+lkj5SsSVCWqMqHCh2
eClCMtoTYPZgEYJb2HzRCqnaD10xrjU2J1hQ+WWXDlbF3swgJPTwL2Y2rRK2DxFLW68jqUIXSgvY
3LHTRLo9twTaC8UC5O6Q6+zVGfXRfrgpPAJ766G4LVuVgkbKcakhtzKmCJFALe2mRaRGL1Bn16Ta
uUiebhzSXTDZNUO5HHv/vRU/ULDRVg7jDgIiiX9a824aJGSwRQIjWI7TURZUB6JIXKSVM+0crQ7h
0He4/iHbhBdhbG8AJgMYKQhOTNfpaDcrAGT+bZjrH1Ir+ytliOLV37ccjx/OBBvYqFdJxfl0yitm
pLZ3YQYTZyu7ZUHIXacE70WfP/nWLhu7reYTn0xYxxKZ4gs6uWBVgJsjjBhfpa31zibhMdB+AK4w
alQAnY4GBaBaCP4KiOW83GaCacwXMd1ZqJgpTJaqBEWJmg4E4GtqGNSxUdJURXwRNhnJfflt1Hvy
goQpnIeTuDALnkc/euKyEjQ58vIGmh4xiHOpNS0k1UrHdI0SZ3jXRuk6U01lZaOzXDlqydQ6q/PS
ULaPY9Y7K6sHHIZjOXvsVZgpngknRNfsy9BsroY220kreSdI61g00bSMoC5dZiZ4JCWWnOzrig8j
T21Jru4F8ACyrcuKvJ8gY8Npc3g1wYYrkb+jwYBXt8o5cJc5QSpaqq9VtZbaws5CinVKMn3AXgLO
DmR6IxAp3E89qTMLC7DHHms3JH5n6OU+JI3xydAHlBSj1fmQ7LH1dn93IxKTJJtlZRMeuWiRt71E
+PqfBhSKrLW5dV0ZiDwI9it5kVLl0UhC+ziSQg/ZmpLihryCq2IQgreW7KfrzGwIdWstkD+dXr8k
kW3eVPjvPzxw/XIxDX18oNigbrxJ0rIYCdDDqR3PiVfI0/Y0H701RFRxWYeeBB8xeMZ93Zn5VusG
VIxgJNf2WCDbMZOJJslobUfVjD9IMQRIDioIiyxxEts8EmRaJk7Qb9uw669bkQxbldduA3ecZIwi
E8++Pvdt1b64xmHFzga/8/swoAsUWvdO0TZejl6wgUR9TNViVw7aNZjx6MDTKg4NZMBXlbwcd8KK
smk0ka8hLrCtSXyOTEq6hA7qL0MY5ttxRKpqlqN5K2SrfQAzVNcaaaHAu7yRzV69hb1BtZ/D7QGQ
PFlfzSOKAZ02qrch7KHclEZnvBVGvrfVK9UZrkbDo5+BSPU1MtFnx7YLlekOstdTl+rogckX2A4F
m37HKOYGq3ULCXME14U6atGAr/qV+b1/k0UlX7IbvINTdfH1qMq1DfCfIumA2mbjJS0ba/WhLqTf
r2pMRuGiDKMloq162RPetByjEju/COg6lBokgNTiJJIAaY208VLVpT+ToRyXQJmVmbN0CZA0YU4+
k62jvIzQbn0YepksOfujj9ERGrAQrCJ6la+hznG2GzoozX3dkJcViaMcqTeE1UTaZRPt4Nx3VOeU
mVBqWHvK9XKN1AHyBwxh7T7IkeyOVcFNMx/TDSBEIqIbJ8OfQVk3N2OtaYShFDlV7qyKKNz8s602
VzXErZfOHDpUIQW9A9N474De26mZ7uRcaiH9AL6nTQg0zTXOw6okWqShEWZXM4G3CfoLpGnKvotH
+VRW8Agys6RNbY8wA2I7PSJ4n2b+iTLCwGGE0w3I5pox2BUILyi0rBHHOGecRdtUGdrgVs/e/bhI
160CbsjuayBEeggkIBPGpYaIdy3rUX2aJvODZenVFs6+DHvzQPWBZb4UivVjDH15WSVZxoI2ZlcU
9xC1MpgPyuCbV21XDnc55Wh+Xgz3x8TQHpQebgAxYyV54m2Rf0Qj2H0NJTgK1MYiFRF2gT+1zDaZ
EuVXhSB6p/PI84uaIL4zrbZ9HtDqBiujaEfSFzyfer3eT1638lHW3g9YVnZhW4U7ylVIxP3mNkv6
6qhhzrgsGfj7QRvBtTItX2Z2Xx2c0EBsZJpevBF1OlzFaqZ8BGRGrqu49d/UUKq7UC96enrqIFh+
G1INxt4bbrNAL1ekW6fdOqkH7yYAZrJJFRAWGf6fhdrULGPIRThoJTdayC/fFFc6m+c1h2v7sYNr
yi7QDvd9TIEmtbziWCHpXTUWehfDLrW7UUuDvdmkDS0qzjeLgQiYG+Bk4a5NxgldWNfj3Bf+D3LV
qFlogJrauC/2JvbdJ/R35dJoKod7Nj9qJYTSUpALrWpadakpIngwkhYTtfQB0dltcIMwS533fmNO
r9P2u33mN/2b3WbFvYbM8irPYYH4+RWiNX5vTVWW3iQSd3LC7gUjf/5LLRpSTSD0pDtR6i1RHrw7
C4iS3XNYy2xagiyOl5oWUFLO2l+BObZQAwnSoog7rKMKwZyZWtGtbgj4JkmKSIQkn2OXmBwlmziN
dlGrcd73+9g7AhdUOcsxtEmI1A6MLxBPUrUX8UTNa8SMg6K4EbCm/IRfrB4k38DxX5TGHq8yx0YW
Ro0ECkkV7kEETpuwEcAdh6zd6KbREmxdKWwIg2AVdB7fO6kjIIj2cMTU1T0qJcnGXCm+5GRnvZlW
X6n0iUKDuMQq1R5QCURUHRGN3wTScgO7fjKihigo1LarxJqDYHLp7IJWk7cq1TIoByoRY8HkdFcz
0ee1SVtavoRVvDiQmGkVCufaIix5Z2tTs6qhpRwrK1I3Iq5SOBKw9NHp+stOtaj/2U1+SDlXLHKR
+uswyj2UcnHgCiTpSJCKYDd5MHGtEHqs5ynDtseAsIm0jA7ClNvXWlKHl4nZOOseBf2a4ILlwPKw
bNsxONSa5L0aOhNsmAR2k9BjWzix4d+UYdG/+uZAVXAsyc+s6sZ5gyfr3RG0Xj30pNGtcqIy3v3Q
NH+RuNIdBzF6NzVRsP2azleyo6MAHZq33dlR+583Q1Imx4pbDlcyKxISd7vwUaFBtw6UWU3oVPE1
HL/HCKb+UokT+0fUDvlyPtCsvYpAzJWn5cNBaGVKyXuiQgqH72YUOemGacWfqYW16RXmekdT9Huy
NkIVXEJISnc7WBo5LqCyQXH0hbwKAUsTkyn6lS+65leG02kzqjmzSU6NjimQW7ADv9gBWgxv2o5I
rCwEKu3pCQXSmUBFOIB6w+E1CHeE9AG/QJpp3wJE7lY1MYKbqHGIzMlGtnJhTkWxC/KsuMDtwHxt
1AKDxpQ3Hw3Ub6ISdGa0AljrsqMKvp8Uq105PvK8wVeqJZ0EeHCwC2A9Fs2mIUVhPzpTezDmJMxF
2eJPzNE4rZW+UJ+9woHKxCax6eujqHwK+RxhFd6eFbl8x1LeaaPwb8w4mu5Hy6wPddAnwbIxjVmH
l6XHMTHQbXYg1CI6DeumQI1nKNTmQy1RNrnf15da12PTCYVYOR4buw5bKPW0rNzFSVU0C20w/csU
5tKOdrICpovOT9bm/VM48yuLHjo9zT0UT6GafYjIksdxzkIdCpTgSxsQyTQZFFLINfmIzF6nYJfK
ccs2t4L9nP0a+xZUXh1lTcd2ysnf9c5SVibt2ZVhCTQqZpc812GZuaPZlm8c/lHKICf0C32vhu95
by1zgSZqHOLol9bkKTDLbrwaSwtcU2455dFGGji/Uz0Y9qSzriPPrUO/px4rijvH95Ac0h1WHyKa
yvw0jeLc09VDW1uo6XqEUb6zLM8kcdD2wp+p0Gv27po53YUoNpfxmA4fhUCUoNmR+kbtN7il9UNh
eMqx5zS58hS2TLaJNwLMAo+K0pQIa3qw1nWckgpLGZ0U217XH3xcRBu/TCRwlZZNhZVPlybqgh0G
EDpoeYWSR6WpM2O+DYs2eEhBJcrjo8I3JORV6AsRKw1udDnd+oq0Ni15NrPUC9uPUxHJqiu+uSKD
GdAi9OyFlnrDukexZtF4w2lidYPBsqJUnIGi4zCARhJqeTuGc/hlEEZ8ZaR1qymcEfEGWvHL3q8C
Ct924XocfxcVCFBwLaKlKsobEiwoBbZ3ekhNdJH3tYnLiMZZTTreg6I31oMRNvG2m0hlS8ygoZYw
FAn5g9mwQ8leXxhFlb23BltPsgdSzox1u830KWZZKJ2HKm2tD8VjF+yV41bJAw18ZNis/HaoL9nf
Ie9XaoB2lkJZiFNCcEuaKzC0lIJMYIc8LIfE3yyV5jPaJf/AYQTIWTKllD6jecM50/EUEh+PvoyB
lROwjT8ReZ6f5Mmt2pSvskZqO05s62xfSdYMfiCTHuFmxOvgDANLd5cbc2uzUudGfl1YyLTQwHOW
ioAtJX307NfWhdbn1RXnlOhgFor1QgoPYMu4CX8i8BoMFGF+sx8He7yLKk1BSdxo+gy3DwI3ytA8
IRRQDgmGNgrlcwpSGDY5VF7ELAvTmVLEBoRQ4jikHMaOudZfjAZ4YOBFPIHQ9t+I26Rc13CMCkjS
2mA39FyDoVZdGDolTUq9vf8sShRRZibTK5nLah96pcqQs0WwMxNf1DuAMPiPOO4teqhryLID66bM
tWQlvYRsSMimM5pfqkjaSA/IsZE8kIVUvCrU8W5tJ6guiVKW6zQ2R9SsuibBYLHtGoZS3hN7Bkch
1GgX8F8xCjhOchN5APkWWUUTRVK4vid3th9o0Gh2d9H2aaZTP2vEqu4HwMWjgWCv9P2MEKeGuiaC
BZosUa8lD3D/X+yJA/NmcszhBVksZZ084vg9mTRgl5meSoKVRm2X2jEQSpDM5oGX3Xk0icJ1h7TQ
+PKcNRdKnnIOkQ0xHD40HxTJXivXjV4ZF11n1Q8eX518K3qI5GPMqYd+jLqrRWgs0GiusnKg/Ipf
5U6EMclkEpEu4boDxQI7JO0qvQP7fKObincJtUisB+lNl7atpk/FZHrkrZErHtgUCutIt6EMcezk
sBojY8uKH21UtvmyGeXcw9cjQujNej0Hlm7yDHVWTN3nPjGNAMukOa08oP6rQfHMG61RiK1CNHw5
hlx6DEZ9006osYPa9paTHXA2nBCxguonFu/eZyN9WWgKofG10B8MB+YwnorU9WXpHdrCye/G0kzB
IuNGWqRqR0CyqdHqrVEQrQ2ZkctWq9iwg8lXXwUSpZu08kYkHqwYGHvNY6SRGkglX32N6r47GEbK
Iji26o30cQ7zjqc3wmkyt6zArYmIGLIacc3BydLwpmdvcUH7nqqzTp7hQnBiY+2gq+5LNSRwXJfr
LDbtG6cnBhQSoX9fsrF6Kgoq2KOwvEPnF4S9lZaEAmRGLwaa4589XsmFjwKHGEiRcYAy0o0D+GRc
JH5qXYuxtl+Bko+LwYhjzDHjHK9GjEGwk5EdPIR+OilUaqkLKz0K3dHEbknXQeypCMNJdKLk6AN0
2hZVFD5PFjiTLLenN78UOaIGo7mMlN7e1dkstjImf6S03KmLVqGQqM6p9IqpRO8pctV7UybtoSu0
6mLMRXERZhO7AMFqqAwKHhtbM1b4OAak8oBgOf41P/tgiC57o43e+y7xQQ1UiIAM03SWbFhC5vSa
gL/1JCIO3C2avLe0EiZ/Q9fwBThUDAvWtB/aHNCNC/eWDeCwq3uzWaS0JN4RpdfQ0qN474W2VSPt
Y5yyykoVG6bTBT8w9HbbwGEic2pM0JTomgtJOWnJdEqH2sNQQJiThsUUWWNsDWLf41J5ZSsf/HRQ
NT5AFxDBVkkd80KVPguUU9JpmD1Js8Ex9e/9qKd/T5aOsxP2YKxGm08U8EloDPbDlkN6fjXomG2G
aiL11m4tjDWWnXMcMvfKGFc6q9XUEHfc23daGdHDw2rmi177URPR/VhoVrMbWmhkvhUG91oIjA8p
vUmZMp5jXPIAxVnhdzzQ1hjcWerNgO/GGLlDNxCVacKbzHh7t/0w9pwfvIvZuUwfXfduQsSPvxRZ
UiUhkxEKv9JjNCrLkHdbG6YGsLzsgo/QzIydgES+0ZFC049xsp1GSOjSZAix2YYBdFEyQNkFtSQH
VPMZi8LKeGFWZffuObr34AdmBrzNoWM32LL8qIzJ3pgBCjV9qHgY6qjdTnOgZqDP9eBqqG7+yjv6
q2M5OdtGpNFNb3eih5AINxCrqnNvt+TeBpS+d9TOP/RAE+mS8DOP+orOhtLzgmzhkYYYrCelS3d6
pGJg15GloP8rvfKCBUg/Csjw6c7UQuPBKtvkmf2LXJaqrFZ/0bN2qlwN/F1Lfv0uLUTzK5pQ36Br
ZqJMc2B/tPSRmmh9u9ZVDaFW62HwLgfQw22lbAkQrfc1Mu1VUes5ta3pZ0V7/9qCEQFXOe1p57SZ
xW5QaoK2qpEm9y190GQd043AJZjRIU4bo6DxS9uHiFl2QwcVWvhuJDfoUPXzOTqO+4sEA/IuakTI
Udun+SLtIXya7ILeJW8hHSu2RUd2EleyCdu30CHJPU3Caj0qSnAfNoiS14VNp30QyBkjUbaHtERs
LxGRrbqMAVI3fniXDsqzlbCTbKpEvwDaFFzkUDYehikYcGykBoRnCPRZZeQrW22GTRSNwfEv0XSc
yQ073NWTFi9FqTibAlDOhiyhkERdNL6R9sD6RDe+mW0OjRci4qrMidOGUjbvvu+Fq0SLcUuIIgUJ
7xNAw8qlV6/MDtmao8u0yYtRrNox1YvFX2SqSoyKwsEW0xYb1i7tKOhYHnQzkFeB4kF/dbriwUco
s/orRHwz5GpvbcGBRtsoIAEnqTkY/9XUgSUDQVz5gCTPjTz0x4o1xmvNiPptyEFm2+Is+odl8f/d
y/8bMtFX7uXrvGqC/3WZVz//xUX7+//1fyNWhEpM2wytslRWMEcFmPGPfZkwuNmJLCXWSBhn+JV/
ty+rKrM1gSNM1442542wZjcBuW32/7HwQkNF07mizT//J/blfyOIFF2Dyibh6ZzAR/oupDpCk/PW
sSlksUvUtoGc1OvfnoX7jwf690y5z65+wrKxLY8OjlcqxywyX1JeyQUYg8151575I78xgGqtxYFN
KeCWmeUGoZNc1aZtnnnxEyCMoFJQpnrnHbMkei0sXafqiEvtvDufn9Zvdy6I4MRUwZ3XPRtBCsKX
uNTEN1SZ+Q7/y4z+Xz/ojPz57eKOORlUORL/ljqHt257Jf+RZJBafdol+/Pu/8Tn3vMJCsEl/q02
EpCS98T7Jar3DRPss1fmBEkkyR4ZEJZ6xynBWuUZxuPQqIy5/wQW/uF1/OzZnDBwavpy0xiGztHu
cvZaFTtSls9gKQP1m/dmHjZ/ePoziOD3p9/kwzBlFo14H9LJVdIXxa4ya43qc9iw3M16Z619U1Q7
/oaW9MnjmiOYfv/AhBzHoaGmdIza9npCmkitxRi/eZc+u/jJ8DUdkWWEJdpH1bfwvxPbmFfm09e/
xd+P5E+P6mT8xrAFWrtuu2Ndamu9pLwwERft7fXmUU6wrnECsxGPb+IyWuNIRXe5S9p3z9vbzYZ/
5s47cqNvvujf5MI/3czJeOewDuCexsWxBe/UY7uc/EsFK3R0ZXFQNcUbNeXFQO2y0/edfLY56s+x
gEnJXkw9pA4WpX/+B/7N/HdIh6TrbdN3Idsj/zX74795bPPj+dOdnkwebO+8dAi67kiDcS/E20jZ
2+KJiOESG6HW45nHr6lUEmHNRmmLJeiEhZ0MSzVz6MiV3yDETnIk/nOe+Rst9ts8g8g7Uip9pMGX
ztYIB8EyibRpsyUPriOAnIfQSyq4RyRhlLrZzh6gtNtkAkco2DzDgwmMRM3axzHZC2LBrunrJ2R/
Msr/xnT8dmfoOWL0wUV4LNMO+1Zl73usx7I00CkhqiOXctmDtcZtWtxpStIukrpDKm9Gj/AuDrVa
/goL5xAW6bMjwlt9VK5aJ3wealLH6pZdcLrCB3LRs5esgvFSasqV3SINGYJ6D9bqgZ7LW5yqKxB1
AYbV4RW1yjpIypUTAMRT6HZ6JMvICCHVdG01wx37ggsEWNu2tS9hs6PJUS/mJxaC9KDmcF137XYy
tGOk1K9hVpLoA7ZL6OXOQdkVhMkxBESE7AzHDBCtMUkee6XfJEMMOS2iGk5TXU+GCzMsLnAub+uu
vKR6eS207DZJio3fkSAztp5L0fjMWfBkDtf61MduGJeu3rHABQN8i9lsuW0TPb1S68ygoyRqwgaj
b37zzyaq04md8CfbHDnM0wTf6CE07zJdf/06fXLpUzxx1OOxdNiZu0bPCzE1ZBYUxct51z6ZvI08
jaVViNIt8QstAsu7ljK8/fran4wC9WTu7pQao5ttli5gHOgPI0KJY4Q94oYKjpOe99znLe3vqw9y
utE2/LF2x945tkZyEamx+/X9f/bcT2Zku6o1B293ibpYIZIpyW9bFG6rry/+2cOZP/S3KUIxB9Jm
hF/j2JT9UjFjagZ1rJLerepnvjcn+7DBlE5RWlrlYv11J0VBM2Rl1ZnPXf/3/bcOTriOtqFLYcFc
OASK7frqWwLjZ4/+ZPjSko5qaSS1C7NvLg8vLMv/+fWD/+zSJwM1dYIxJMy9cjVU+1ShJtdQaYaf
c3HDOdl82VJJmq5n2kk8snAd7nyZpfZZY9U4BcNG8JvzuQbkxoPzPiVUJ8iF+2Yv9OenYjgnYzXR
qzEy8rBx01puswpNd01j+JvJ+LOL/7cxOtZlLLm47ngbijkTfpd6XJ33yE9GqWcOFU5TySxTEpWM
Tc5cRR6Mp6+vPv9w/32vA+Dr3695SqokhsC6cakPtgvIR0QRxndlHF3SqfrVG+FF1iATNanA/kNh
+5SW+dnDOhm1tWWNkxrPD6uIf/E+LUWGlvPrb/PZtU8GrZPbftyjfHH1qmC2d6AK5Iax+/rin+zH
DOdk0GK8lX5YYAHpGjv7kaWm8jLZU71IOk+up3JQNzGvGUycUr+G2AdMoMQMuYxN7ZYtQ3mTdaa3
mWyak8NkietERXiZFcBmFMCiC4Q9/YHO5UdMp4pWqWad+QKdTAjIZ+xhUNTGLaT86ZNus2i774i6
fz6MGfJkPvDa1KscZEqubsfKLjWJBG2F/aiCKSB8qTq0WGTWSaHW+69/g09+4FOQ69T0JH5S9HPx
Zy60CmakRsTOeW/PKfLY1rFfVa3CUjtaHql0drOAfB5+c/U/L4iGPJkk4JoDpmzHxsWdGSLKM9NL
o2/SVU3G21kLOiz1fw/mNjLpcVpx5QbEZyyawTJAvaC+Ou/Zz7/Jbyu6V4qCIGxZu3Yz6nSk6g9r
xED59cVPyOz/77BDoezfV4cBN6YhbVLXgSC8V5scR1kfvkMCZydeFtM6AjG7lzKIrwi5c+hCipJY
VhotX9/AZ2/WydSR2wmzrFVV7pTWt3lRXbaZ8+u8S5/MG7kSGVWVNo0LTvS9UI0P+p0fX1/amm/v
D/O3PBncqBFF681Usygf2r1WjiS+iszhvKrg6fGxs64KPAqrOLKfSHcyVn2plYuYyepCAZEITQmL
hjPh9sKd3t7ZaaZcIUv3Nj2mAk43owJMykuX8PhYjr242k66lRBarjrbJDDvy85LV9pE6CYYNX3d
KfSTAhmYKJCgLXRak+4aquUrZONiI2F5wZEpS7S3ZrEPcC4tGkA/14pDt4QGaL1K9Uk+x3T7Ofkh
lxa4EO/ycWievbgfL7TSLFZ0Asb1KNX3dqyjpdrb0WqM6wJ4vZbS2rBwS1jOs92laE/wFgH360As
Dt3bEM6Jpml45mpjnwyIuleScSQn0EVGERMgHCPnaNJvZrpPFmb7ZDzQIZdGF3eFC24pXdLUtWf9
00/Mq9QcoAnhAy68AKQGJ48pD75D2X8yS52m/nUVQY2+ahUuU3mwx0CB48lJy/2gd9uvX9lPBpp9
ciLTIVnGllRR9FTeQUlRYuR69V2y9zyZ/mE42CfbvFjvc6/DjulSim/RXFZo5BybcKRAGffaqMTf
/DqffYmTyXyY4rRQbXIw6qK8aSvvVc3y+6+fz2e/wMkkPoQx8rWyL12cF+JFVoIMMnUC7GPF6urr
j/js7k/munEqiTEJx8IFYHjAu/QRxfKbffZnd38y11XFqEckHBdulYT6JRGnNLARu12ZHI7PW0jt
kymvFXpsQzy0XJ14tEMBvoreelUsixGh71kP6DS5tVVa0jtH3XItGuwIK8aHyOkP51375P2fbKsM
u4JrKwnw1Taqror6vMq+YZ2+/mgdfYvulxsly8rcEul63j2fvO6kWiijCRHBTbpmnzr9D1845+1Z
rJPXXR8Gq6xq1XLt0EFg5vnxIuqBd5x34/MI+G3PUjnK5I0SI1YZaDivMGkuRy34H0Vl/OeWxTqZ
okU/dGBrU8s1lTxaVUlz7Y1K/s2dzz/ZH2ayvxf83+98KBu9RdHnIoQrrnuPRorvYG5oHQ3YjWNg
TLSxvnz9mD4ZtachFRhIKrvuhOnKoURdGKHrlrJSrhFsZpuvP+KTOec0tURxnBh1vWa6ZKNgVCsf
Fd35edalzXkJ/e1R+SEyqaIa+ZFLJYZpWsPyM1FhnXf1k/EqLewnQGG58dHrFprM7rpAO28ZOQ0i
iQO8gAgzKzeLiMPWkGEHhfH89X3r83z4hzfIPBm0FhqKICKoyx2iQ9bYW1XGGJ03enbvBZCOiqsh
BPiubYf0py7eEvFEKuilsPCJIVfn38qLcIrBa3wz7/3dL/vT/ZyMdCMY8jGOUtuV+JytYVhKCCga
sqDRQWntHWhUQNu3y2gfd9cZ4Zy5x/xYGltQM1E5NzFKqPBfP5xP3kYiz/71yvRRlE+WleQum4NN
npgCb1fUnnnxk3khMwgB4SiZu540r4DBXfS68t1M/EkbzTD1f995AD4Pi6hMXQlL4B2EQDtTHH5Q
nA83aFqogZbAkXAzvwVed29oxSPcLHk7EI29LEzAUaBrYLnFwA46i75V3mnhShR6f9Nphn/Ma/5e
3Uh7l+fFS1ijwk0H/ZVmw5UoCYc/7/Gf7BIGmv9m61WZi0Xol044N8HK6Am/vvj8fv/pPTvZH0xp
bpVYnVK3HJIrAFUoIjjYgbdJf+hkan/9IZ+8QMbJnNPTQcII2ieu7Q8/WuxiVv943pVP5hvUrmDS
kKS53uCsUydCV1R899z1Tyb6OQXw96kybIKphC6QuC09y30A2P6uEHl0pSsgZQrITPBs6qJYOrKs
Vo2vDNcowJNbyEVwTvsi2fToxlcw8Ky3IMy7gxSZuvFDSocNJ0G0ENq9qQ/6xmv6n0MlADD0GChI
p+bUkobndeQN42Rm8xOIq23W8fCJga70YMuJ4rzZ/jS+EPl0JpLKj11G0RYC5KPZJN9MyJ+9Midz
ji1NTq5JE7uxzH46hfOsWd9MrZ9d+WTCUftBs9U2j1y/Mv21UVsVHql6e977eDLhmHYlDXvqQxfP
SLrW/FJbAZH8brDOKqs/jda///y3xVtkillMKMXd1N50AELY1VAcO2btnpZ7OrtiIkgF+Q8xL+0h
slsIXAb2NPzMlOZibQIOZq4wyVI/eJRGsDEhHvhOgHELMb12xzjFGHAfY3GWxRPCBvbIi1jod15X
rsllX/NJjXzu+VPQtf98rObby/Me3slc1KuKjqI8SdxhUt/gH8JeRGZ61rXFyRREN1qLRJzHbtXl
9MqHTR7q5/3m4mQOQgHqW0qcxS4pNYdcr2+K9rx5U5xMQBi5IpDV6TxvUvKRoJv9IXk474GcTAsJ
E0yAlzB1TWvvGW555nouTjYueZpkWm8NsSuQHONhS/09Al57c95dn0wLsUfUBAdOrp6X8MPbZ+py
T+dd+mReyPKSdNIKmrk6xWBC2hjYJM6B1XlXP5kYApNooKHTY3zAaLTrPL42PN058+InO4SC1HLY
q23kjon/pFkBtpOZP3LenZ+MSm/qpcAdlLljkcUbH4G1sPPzfs7TTLbYUNG/sat1tcip110PijF1
II6ddeenWtKJqpNvaWEKWMQA+5+9AdL9rhX4T+7fH3ZO+sng9PwijlsrC0l3VbZMxAeGvWk9Mtea
pdyrSbUI031NyAxzNPr/ddA8AWQjfU5fjj7JZISMOaly9KHFiVYQb5Uu+vpDxPdcIaEwLBLzoHMV
CyumsNodtd8FWSJ7oR2wqZA+w0uaP+WcPi3mdhHDUG1gjk0uE3iRmbu83XfqZp6qa7tfFGq05U8m
XgulV/esH6UI4NW+DnluL6vmiv+oxwYbBAgDcnyT3ocqHzRPWxjGDYfdA4uBmORHNezJflgx+yv8
WBJDdRkF87KQt3NMgbHl00u7ARZE8hZfJCxuo3Qf832U4Kc3Qntx3usWGhKfwyXnDDusTYsuuuKv
SdUAaLo3wdjKlBJu+s9jrKEEVGLbGOxfYP/hcko7wMebyPvZdsWGB8Jq1qnFhZcYqzZUgUp6mNHK
i0bdOJ7Pv27mNW7EIpB2yU2uweUayifPQWlZPOnmPu79Q8uxRiM13detJ+7Bp77i49DXteeqxoGb
mS/4Ji+9DPZCmQGuxwrhYytoiN092DSQAhhMFhXUtk6WPry7YdJnwP5ufoQaoSEcylp101YWttFN
07wAv1uo/XiJn2uVBMgHi1Vc4Fsgjad9lrEFS9+BBqyuyjOLCn8fkn7bPAQ97V4HnuJ/cHYevXEr
6QL9RQQYimlLdu5WTpY2hGxLZDEUYzH9+nd6VgPj3mdgVgMMPBqpm6z64jn3fZ6iu0ncD/Yd/3J1
Xx/6f3oZ/jj1U+CarIiTRvjD9Ax1eaIDBUvegbkbyS4bQGqwCf+/vdZ/3AFBDYxgZCbkvsjSC3ia
F5F65//tR/9xB7RFy4Ke7ot7T2cCi2gC2nT+q676+gv+04f0xx3Q6Dn0wKmRRxv1j2oCojFUf6nB
/mfM8Z9+9h9XQEvT2nUnR94rnv1szmIMAydesEy7bKzvrhFPXzyAWBvG7JCt1q01vP7/n9m/ffV/
3A/lPKhyzpP8PnDKb3pexn0S9s1z5QXFtyPd8DZgk+Qvd9G//Zl/zjN3qAi9ZvXkfSDC9jyFLCGq
PoFVxJpLpLUx36ggl3HKhiXrpyAgeSet8NigjID8YOkjO7bWX66Xf/nD/xx19j2nLLuyUve4+Zob
9iHKW0iF5Q+JC51Tc0nRVpT9//bQW3/cNuw8g1lacgVtaPpkK/1HtaSf//8XeI1T/+HR+Y849b/O
hXJw8CYyxHJvpWAJq9BP4VSwBHfdgTqaRRcejLBEkmjZ9f+Wgll/nBZsfS5JMBflva1y9JpmQbex
/B8bjdafx4Pv2gCqlvK+mOp3xbptZdof//8n9S8v8H+eyv/6pJys641A6PL+qkWwvPGDeudfHqZ/
+9F/nA2LNoohF3Z+P/jma9LnsIvcv5XB/u1n/3E21HnfDSbr32DBzDf4/LuyHf4SwNnXk/GfHp4/
3n4rCWpdhkLed75dnebFZNPaRfPXg51AumnLNDJYVJ/Bh7X2lQv84CMfhozmVvkmQz63r+vMxnxg
VBtjabGBzzUo6TRsNxQVrEMHgDsSY+rtCv6IzWRbqoBr3SZ/+QP+LaX+c5626xfEWE2Y3Wtw7YXL
ricnCUgAXABBNKsH4pmFgQr+w8RjWIz0Ewi1Ju8NsTGy3ftrRLWySMSt3q/3dgHu+pTj6CtzYArm
jqR68Kpt4VeYehAViO01dBiDJL5GW9L5qIpH3SP1EvTke3EYxt+m/jHqv9wL//LVm9d3/r+eWDT1
ZuPm/HUEvnLZW397yWz/P1NL//DN/znQ24V1N1Edze9Lq8meFtnoHcXT9UV4U3AYoVRssWB228Kq
QK4BTd4rA+LFFe3j7K3AZEERTiwRDm6uEAqyHTNmUb0Wdka9wugFSpPeqjayn7rbqZMUvWvPi0Y/
ZyVYZ/jAwmm8nWu3AFrDaFjbuHiFRrtm+d0brB1IsOI8DaqPu7SyT2bXEInANRl3GTOHfEPCeAnq
8NEsr+Z06y4bsDY4M1RP4BduNKxLCS6l6SI/a644VeXXkVIjhFYpnYuRhQ6R/MLSt66cFzGJdbfY
CgBwachvQ0/5ZwDI42usx+Yra/L+bmXdHUZkWGxDEN87Rrghs2pLv2H3S7e8IX6EjVJRXAYfL/PZ
vCQM8e+8Zi6PTm4Em9oBwma5P/PMWbYJW/0xIKCORdVsPjFn57fAEXLsN2G6L9r2UwbdCA5mFDeB
qL6EY6ev2Zq9hwhr3vDRuGd8hcl+gkC/c03sxmaF8SRSzjTeKbMc9tMw68PiaW9TMqASX0U9J8Ei
54bZCiLVCVZnVctXFl+b29yAkWGUSftKTuQjPQga71MAP77Lh+6B6zoejEwcllakW362iiwTRVix
aIt/QFcaXuyERaYutqXvp3dJ0cs7iT+CJHwwWLvOP6YZ/tpScIwsFQjNsVrsTWdYY1yYff9k5D7v
aSO+GRxC1WWn6o4fy6RHZ7zokoHqIp2ZEhxhkZzkKJfjssqErfzcM36CErI3jtL4U3o5HByrNaJ0
dfROVr696dNsPKSFso65sPh22K8GZjcs6dFUpb/3nGp+N0FNbsJWoClRs7kfQmawUL3BY0NDszWB
iN8bgVY/r7h7ln8ZCNqxSJufEi9PI+a7icr8ZXkuVQl12TQy6vuwUGAFlF7QRx1nK+NjwHv0EDKB
BCsKLoTF7nsELXAqY/iw6yXkDn3oBpF+DV5SswBfOj9FKjp8yUWCCg2o5i40YLWj4jP3dWIHmyU0
YL0HM8TB1XTeKrd3WD83kuEzLx3/qKYm3fZLucR5ZuIMsPXYf5vC5QmtzeIUsG/3CVR7jMVCdqmv
8IbFMoq9boFSjF6aAzOAwkIFl9Vnt8HnN+p5OKxwV44dOPrPxIXd20w+sIK6bGbeiEGcJh+YUzeS
8GpSKqdFDGb/cAHchHZ27DqIsNXsTYdW+iurMmEIUClTJxWuzntvSufGWvXVHriE8qR5MQk9S3hO
YE0esr4Jtym3yd6cgr7d5oNfvVqjci6uIQASw4+kY4YRIAr90vlyi6Dy4twx9Y4Bk/7caco1FE6l
dYuPuUgOo3VVsDTmXJxXxwUawS6PdYSgre6C1izCrR3azI66bvU6KTffV2zUvAz9FdzqOm3NLnkW
zIgHqgLASSstuHk1C1RrZpObwS9fn8BQefHcTuvv3l3ZWGELe/Gww8/msgOJwhJCEFQWw6+BwfVj
ixokldekyMDlPPzKDfhI/CBXv+qwoKiFOvy7gToDilJfRSij7eiHYO297Wjb1botw7LfaNFO0Ixb
ANozdki8kyurg4lublu7GvfrUDtbt9FsVwm/rzZraqtTji+XngV/jcow/3a9g1oELeS2Q2N0qRDc
ntveMrZV3VHErAPcMCuIa4xRc7oN1aQfTAqEmzn3zG0/MNVWjFMYS+Ug/ANoBPLGr7/yYVg/e2bj
IndZE1jRMtZtGyc1W++rujT4b2qkOwyVKR74Gf2U4R/yXtsb3wCguXghzADpTiJKRpxVsJfM7Gcw
tmwyTaZ776SWt0YcFWLDbgG7dM2A8cwFDQXgD2C4jZRLuxoMmIdyqLSyNcbZQ/zag1VsMhz3yONA
wYq8H7xbq6/tK89h+BimQb9NaKsuKaO4h9bXMy6uJCieoBMlD9kgR6omHWx2F1/NRtthBq0lYSsr
EsqccUPRs0G0AB4wLIF/Sc/6dBZ3+LlAIYth1be3AzAXQvW0OokZlYeTzVQQLIV/o+Y96t22gdfh
eHfeIvs5Krya8GahL68SuPBZN2KNtEexNcNKvQDOV4eMjf/bBqbid555rOnN813QJ8Qtsnfu+Ksc
eA3z9JUky/IwMuQcD6gGf1a5CHbrMhpvAoDHcdKN865xwvJ0wR4Ep8nZBnA/SnPzw5L5L7Py77Ic
V2/eW85DWYs1EsuIhcPSE9aT5GmyuQAqAUg06BX6h9DNN3iuG548nPRau5+rWERkw7aJA3su0ZLQ
wwgyY8WEAL+FMbnhrq+mPupXwspxdGAeOngKpQX9vXRskDOsTkRNlqE7cYjt2sIAg1MyogmY3I21
jxqUqDVaKv771PlsVA6VooqxyVYx8rXmgXjml6mwNuXuFaJbhcYNm/PdsWI6dlM2bkDQOjPrYu/C
tjwuWSf3VXf9i9Ih3XWZhTUzRQpmmoHCnzn4tx04hV1YNObj5JXWlsZdsS1E4jDVaxbOXkJn4/+/
g7SnwHI/I3l0nF3dWyVxljaAeTq+nW1wdZrHZDUVg5xLt9MaGz3mHm+3OMF7N+pfNeI30Lh2si3h
ju49YvetU0ljU0LJ5eGfqxNoe94I3tFka9vzsPMLDWA/qcWwrW033I0q/UJACLzRl6UAaKZGGcsK
Ai2bk7J79pYA0DmZwCaz8JCCDyz2fVgvew4janhIG/edwreZX3czJRS+k2ONIMmbia3RpkvD41i2
zoXZtUchUTkJ6bbRKgyU2iwwM+nQfl0j21sWdXUEox/wKP6N1MUMSCZR2yn0x6zDl2ii0pNu4+4N
B6ppozJQsdBQtpXOYY5wk5yq2oYIDtD/XBrhj2zNvaOSwrhUzfSSmiP4f6Z9j2NrOe9eiHwhF8V3
t2AQLob61W9wMgsCOUqnBfMh3eoaLwLm4icVUDPuGlftFOEcshj4Tm4Xgthddpkb6PeeXzDuhaVu
peFah6BukxdPw1pduT431/1OFIhPHCbTZjDm8aVdzexXANYY+9m8Hu02bXegKvsNb2wdgYKZeTn6
UO6dsg/3CsZfzJK9ARd9duyLmsZ61yofcJAzsikcdgMCN+sJBBaBYshubNP73gWZUnpucq+g/qic
U05sghaxUwHoom7+CpFX+vHUL9iREwU0IDIETBSLAyJqRDn5RDQhOZQRLLGe3PK2Rdhz8dqZ6De1
Ro0IcA6e664DjZva0vmFP8PaeWOXniHP3REz2s/5OL7ijUniibF/iG6puUH9VD3mRU2kwbwIxHcn
vOuSTn+Z2DFPaSi/vbAxt04jbbzUIAcjVtvxcKW2dcigwTLZn/s3ZQ3+FRkJlXcwVMslaUkpYlVm
7fXObqNaj0vEWZnwwQAYNqfWNKBF++q9UCiHYg/yO6JvWXAWgq/N8hDVvOxvlzb1z+DU5QeUwHzP
krMXrVVVbnyZLYc5qL6p4ZPf6D47F5y7Z82GyW4ewJsnifoqXX+AZIa+jw8su10cjA+JRcTX2GPH
1Km17LrcXfGVOSELEEUXCbyFB8txOBZFJujaTphptV7hyK0LFK0gn+PFkKHcFuiNOLBDu9uFnSmG
OBOoaWh4Q33Kmh+VmQQXuLBEhwQxrOYWv+p2BHC81Dg7cMDyRJlAg6NRrGyWK5Poogvt85SlVZQH
+MTS625v7S/z1pDFl4D88uA43bLVFGh3M16WAcugUT0DH6tYgaiorPN7/9ZNNcKtS7F127m/m7vG
20OKqI5t6YfEu1rtIJUy5j5MzXvrAfxuJEJZx1/R2lEdh9ElgRUVbb8xxknvUbD0lwn4zAFmv7rR
s1UfumEEo5ssiLaYiY9zD/u3Hh3x0mGkvbhDB+GNUYAoHHikUhYqsE1yvMESLEkG0IPVNddNbiyI
mMYaUTggc+75JIjpOvhHz2nUa4CGirjBMy8mvwKoG+kxfk5E7C3g6WZVdrdWlg5ksPTOWgFNW8x1
tgHrg5TO18VTvvAbUDn3j6zQZJLvzghhEoOvi/C3vlf9IJxtUKfBazv4Qx7NC3jvAMHeTZdM611J
8BGXjS++V+oKK0wmEMTksUn/PC4YDQJz9n6n+IoBsvpdXHiQ/4LZB36bZvNOut6PWk9BPJrwJ0Ro
fAvHNHcAYRxYUgn8L7bCgNSxNf0cptx6ENarcyq0d15q09o0dQiRrIToz5+37sDjXptEg3cylcVY
S6PsnzXkt06x8tWRMZDe5NbdtCLaiVyhoCfK/ooc/XQLd6zBRZfZFkbV7ynJ5LZCeh2VtqUPfc+N
PTQgJE3dm7dkwitj8KxUFl3r7paCEyrQ/XI3ak63pYFrO+Xp8kgqFT4utoFoJs/mrTYmuVEmXxBb
DyBngYPShVoRaSQ+GxgiqG/UNSdxbR1uEXOaR8MMvK0DEfpUB/4aYY50n8qAlJ5TiCRvMUYVBzx9
j01fZ9uEBQcmfkafN8FznpTTQn4j5YSf1dVsrNmVEQcM5e0GCyDuiLQwxsvZvubzzNwGBzmSavmd
pssQjwO26mwKrA1bSuXOCm21z5Ue9/XoWdspZzNY2TNq43Fubke7kzDh++Y7qxP5A0Nyeuai9F/q
diiOhmtf0/VWQFtFgLamSQJxtiN7XHV9hBC23NZhiVO5XMXeQRV4m/BT97M5Iowu/HZjBYxBJld+
WaPxnrFqND3Qo+XDrzPj0I/2+ntpHW8DdZHmbROu93Kh/TOq6hdYLOPBK0dj23S19xKsVXJoCL/P
LdXfKFhJJuYKmmQwr0QdTiB3ImdHimVZ97lqgAGvpUgexk51m9Fl/6EiPCHKLzOJR81yHnEKAeln
vumYtmvHOqA7vrDTTFZBpnEcxdhtvXb6MQmPtTqghnQR/YBGpd8fBi4o3F5SnxNaCpFcfB+hLh1W
3argpje1ugwzNorBCxe0h1U6HhaLkQNViZ7nQqm9hTYW+eYof9gVH5PyXYQzhS9gG+iPRIJN5Bqo
3nGE9juFEagbxZ09LuF+XjJAnIPMb3vW8SK/nux7NO33uMhMDzj2LE5mnekeNqSJ92b2jWw3tMGr
V/sWeEf5IwAeaZv5gPBn/SID+1FmyXvRl9U3pG4Zd9rfSH82N3rWSOE8sHbIVOYPM0E7H7AGvi3A
HsYOKE00sGj86EZjlKKQs+tlU2zrbB5ZChrlZXEN1pAMXuXUG9otL/vnYmdFRM3C5Z0KvxK4YZTK
EDRaA3msdnp5otD1UDCFd4X0qS1yE3Ra0GXnqCQq2uoMlEWpS/e5szv7VCtOK6GmwzK3+tFaZ2NX
yp+QflfOPGyfhVjuSY/8A4n3GPtXPJEu67c8S+9ENfIkd/1EdubNb0Nv+r/RKtu8FboJHgs6z2c7
N+zHTEj2Kx1dvSJMEffJ0CG1hKAajUAct+jgmXIvsG9SOLFwwZEg1yY4zd4Mf/R6vXUycU4EfXzY
qTXWaBsNUu0t5yQr5GYC0/JSUW64MQlNf+cahRMCivwwDksYDfhyizp/4TODuSaa3+VgtZSTQr2d
KizQSz28LkPwREB2D0uAtNmyP2VYPg+Vyo8M8/oxqhWFXdVFqLEmXDXzRBVicW7JVYaIl+UGW2qc
TLnCXLiWR1DiNX4S089vtDT6i8FOD/UGBcywDJYP1G3XIKOz4gGREr62btPWLuqW8BLqXESFMnyk
N4nmfwM5ctULngIP8jwkbordoc5erTCDJB9chtJ2tsPg/fBc90UId351eFwP0qq7i1dl3jOlfglS
Ohv23gDet6uSgK/T3SRa7+s+qH7rVKNA7vwJFKpj1qfMK0GMq8E8iNrxYpIB9K6LBx94UoyfRG7F
SPbUOA9X4ZKpgmDrKAkQHkDKyXB6iAPk85u6khgq4T5uzCwUhwpVAJKkyt3BM8UH3FbZtiQO2niG
4cPWFEtstXP11mahd9I2/V6dYaHIVX672v0S+cD2joyRnMzmalPrM+5Ra9qBaV0usDKNByj6+YuT
86nzTYfnwMZQqMOBKMCw7/zAIlN0XV6vAHBtr8ggiQZ+uQNgbFmLPr5Kzjm3cPtyed60qzjrpL74
lrTQZbQMV6ixQ+oEmzBxlk9QlFlcNQQpro8EvJ6rcm+IYiQCWH951yoU035PfqfDGPeNH/kBlGr6
ShLcRvfL6tofRnYdSzTl7Tgz6ke7Y6VKaj3MZXW2nQQ+Qeq8rpUPtqUJsbn4l3ZiWcju9aXrOkw1
PCYR/OtLX4PwxwyNAWq0fjlcbe3cADqvMJGYo0FuoD9GqikOMag1Jw/CDUna12o5mFUn3xB4GFcz
T3bXkFAcp6W2z0Dl3HjwAy/2wvBKa89O/mqfvJ6erm3tW5SLFlVP32pfstYO7pG31BwtZnBC1AMv
0ibPm9Hm0mUYuZYDc1N4nsaZGB5lVs/bDMlJ5BdXj4ILvp0B0/yXpdEdNeYLTwRXoCElMqHBjyzb
PEwDlCyYNcR6B28sL6uZfvYOQseyvsXSlUeVMQMQfuhXD0DjvJeZbGlPTEx7uEa6CVyv2wlhH1ob
Z4pvhNHaqmvc94PxYKDCKtyMCyf9Uj2Oa3IKAgNjbAbUvyXMfCiLdds64XngghuGYLcwG5yqdYTu
qpBHVd1dDoGxMxToyEq/0Dy9h61ztpL5oe/59pVA6GQVroircp0O4zjdp4xCgVKWerO4Ut0XRVjv
pnkdn4LUoyIu1x+pspudND67Jv9cHer6AtpB7AHT5ZeCt0pHT+4Cv8PjUK2nehnHQwa4OpI5j0pG
mIbELSybV63z55KeVzf4L6VQm7YH6T8b6t0v2q+0L5mk5rJIVGldtzIvkose65d1Y6j0kRZLvFbr
g92Z1dG2MQ8MNs20tYVoH1TZ62zo73x0Do7H9GsTziRA3SPlgmKfe1OwCVaVRek8XsjpLuVkDgj1
rMPMHGxcFEkW+31Y3GSzadz6Gb++Na1bkZvnlklmjp6qQAKbhU/rYGbMEfGZQVymEAq3Yx1EGbet
uwVt9OTqRcVaJmCjwmoTdlSSpqw5yCJlOtaukN0WqoxUqYe3FjfMVmQJdIM+uxSteYAO/4OtKnM7
WYRJxHgaIGYfxmOZUH1a5pumYXjXmn92YjgQSBrQ0isENfkvrwvH0zpkmjpYdwhmtVeNfM9beSE/
P7sLd38yZM1zYjnn1v/tuvZbbXYnx0w33XxHaLApJMUQLyzkOc8HpoIpzZPXTOaEc0T18k156leP
wpJQt9h1jvwxJYN/FnMwnoKBmp+dts5NZdeP1HLdiJH154IKe9RN66kfuoEJVdagDWsyYtuf3qXN
6dI6w03R0A51h3ux1Ke+Tt+pfdao5j5DVVMAA1/N2HwbQWW9mC0pdSct65h19lWwiZ6vSzejZLll
1PYdgFCAvp3VXc+m/NhqdjXC9a0KTQQBU7NfGGxRcK1iTS8t9kXT8pzZ4rQig0X+DNQEpcs9iPcm
moMPjvubxPmaemTYjFUT7el1uJl98NCinL9SEWqMlhwRizC+C8c4WLbXHtlROZLyqCOTXjmtFl3+
nJK6NE6jtQTunvWYnEL2mvrdhrmwko428nECeUdHpOkvjREu3CuBk3Jk+nPILJvfffQ2jneD1hRd
Tuchs8cX5NN80ZCZaSL4pG9WIwhWjJHJniakQDuiPyhYYDdafbt0pOhVSwRBul88U9//MkqjORhs
lbYg7jdl0aDVJv1FJxgVkjXNzDTdrTN675TGvY3dWN99GT56jA9aCjhcmpVDTFGz3TpJXe3b5KeE
gLwYut4Yc9dTfizeFksGsSgrNDEX5sfN2MRPWfS8s/ip0shHuoVHLRrL5ksT/5k2jDM/sVoiWcWM
3GLS+THFzmBkHdsM1jrXO5eY1uuU5AqVWsmKTnUe+YjGBUubKcFTmwiY+Kds92LvLM2n63Vmt/NZ
m526m735kVWZbeYMe1/oNz+UfqT8IfwN6XNvelx4CYkQPfFfaWWBZZ+Wr7zoIxOfxi8zwHXS9Sys
LaDQjPI+6NJHsyXlbhzl05TErOUluzGo8+2S5AdwxXiVK5XduNLO96E9vE5958eLp27ocSJfn2mT
OCNgk4SAmurMz7pkGE5zt65Xu1SKklZa+TulLmpjXlZAxqPRpnW76Q30DzV2d8/LFs6e6smYi2fT
dfh8+lvHZUAiaT4Gns+4b4fnAIHBNlN6Zdt0/Wit8Ccqnw877H/SY1y3RmA3saVmteGC8XDb1U96
tS+5+dsSnU+Z1M0Pgqnqi56KMlrTAd+SCsXLTLC+dfrsZEHH26iApkZuOO0j0Hh30wz1oZIDqVOG
GlDZ1MUTBAiRYbXlbzl3btyU5lszGsPGyCk6tEtVxe7KcFrrcEH5tmoedUbilML/JpdcujeywMcE
itQeujAjnv5ccCot4hAkRhdLf2xiU1jFwdPjq1sb/a2ZyGS7BhajqK5CQDgX81Mp2uIViyeFYZH1
T4FPKS7L0umGzp+3NebAe/L16D80tX5vM7EQfwQoAggQ1vu5HpIbUhvxVBnSfOYmcB79FFNwiM4I
2+oM8acDsm1rQhQv83+Y69ju/apXfNac5Yk5OY9to6btf0JV6Ob4zdn00ZeGK/CCvJdpwn6pn52l
FlvXzR/rACmjAZA2IitRm9XS4cPkrcHZbhUnCSSqSAr5ySqr2lcEyUDtJ1AGFm0sJhDsPZ0FDM8t
zt+1rZ6xtw6c3M74UHYurvZZFVGo4fVlNcVvNMHGYPQ3I6HB2Wt8iQYIP2RtJMWmsDTqI4Tzh3Wq
d6vF07tkubH1Oif9wYmN2FL3H7jJXWwRuG9YDzMAjbs1RkQvbc9W0YijMdv2FlXSEgNiOJeV3ccg
tsPbMg1tKoGJZumE1bnnzBLqYturhE8CldIvlgfsPkwBFCYLd46VQ2l0cy7KBGZemTt3DCbMD1lr
XKdvzG9n4PsqlOs8C0eVG9cYaDx2et3MlfHWzvQGpqHsyCZo0k9h8uR7grLdyMHZxLweTssrmC8b
6gvGC9QMCkszO848QJiw/d5FOW3r9mCN1AyoLnruRgbBep4zPsRxcbtjmuDUiBmTSe0NZrCrZErI
Z1X0y6l2jWZTTu50P/nXkoOYfMzPpSKQMuTrpCFjrksf4uSanqkugOWmjS44zxN9wNcU3s5rkF7s
AbtKMpfME0xTtx9li0EUbTWiBBdOVuPI5GYe5vzozdL5bKVYNytc+ItE9NxhoqWThSKBS8HNsv0g
SUUKemx7ur4O31lTibMUiaQMmwRRO3nV76QXoIHGyiJAZI7EZkJ8NZOfOK2Koxe69nFo+/U42Vpc
wEljz8m8vPo18Vrd8Y8bEWetub564wC9qRwQn3m9+ejXQ/khCts54V4nO82S5k0Ek/OTJpnHDAz6
4ZxOXsx4F3cFFVOxkeuS3VD5TOM5Te1bFXRh5DpmRQXZo5gq2YC92GpGw6WxvjbSZ32u6Ptjp0vK
ecsY7OlCO29dZVr3I1/K0R7UcO6Ibp4LIvnHsM273+loL/gEoY9vzMocrs025vEtRlzkwOiMNbXG
ZjV0dj9TNPsWRlbtrZVyKwq9ehpjpPEUvsskVJs6L0pwMa1BJX9AFSzRN90wXo0hTDOWEFloi0/r
WOS36CDX386qBt6RDprn2OjPzmzJL2oVHorF5GRE+rGHzS6+eOrxQqR4K5hfDB7XcejjAPMqxH/4
UAv1aNd9T9Fd33RdoHbFuJLiWzW43YgOrWBNqx7mbL/4Gb/DlHn9BhFed5mcObsfVGpd/D41NpX0
622OthW9LS07iqHBvuXvZDbH8Zl/a+fgUwuvOlg9hWup9RU3gJPboEBt2x+eN+OiClS9fCUls6F0
C2mWpir9HA1/Opqm4z/7bZn3IGbEtLHtfqZfw8FLQ5oaH9UAz0SEJULKgHXQfuc8uVau+tvc58tk
LE4Eny691geaourTlt70XYdjEOV5QoHNDtz7ofM56Ns5/Z49UTzKofI3vnZo+yXJdMI96sfoIujk
WE6+qwRhbsp1fylFzwbOMp1Lz+mOpScYnZgLr31bay6fsPyZpX7aXys35cGw2yme2g48ayiSQ4H+
dGLKHdH3UlNVMtgbqKeATfcgu6Uv9lo03JwY3nhKzOSpDPPmZe0W7IUpVY16W/WV90ukE6Ulg5+e
TnN5Cm3O4Ryt9s62CuuCwNWMMfYNjJ4xxpNQ7f40jTC9bfyRNlOBm5C2r3+nHQHipO2w9HVth2Nz
lZyJ2ep+oT0YWW+jzpLn6EHDAGEsYp3qBufoUEQNXZP7mrG8Heqh7KnvG0YEpMGwAIYPKnSKo/46
uL3r0S3tnJFfx9BpfWzYV91kgWtvjaIlVfdr56yCJPvMC5qQZla+pbUyIsVJYMRAwVy5aS3Vfvip
V79NfCZb3525HdgvBqzGCNAyMlYTSUMV+zbrP6cCKV8vug8Z+POe3en+vminHoF2aB9syJW3pfCc
V78Y+oOQS0UXzqE0NTdE+r27kN901s6skfD5Y8mkh1tOcbU2TKthZuJXIZht6+XDdpers3ZKdnRx
AlLnwN/6Oa4DlVsF0/j0i1ccD7swMOgXT+Fw06+FR8OE3lCagGC2JmeIWho3vzHGj5SicUxpBn8i
WbLTsqI62TvJTKHLTIub1HfxQg+Ok+5tR/BQSuVuvB5XkQx4E7ify/fM6bq7eg5+eYPZXewp5VDo
r6p5ZJgvnPnjNvOoeQ7PJhCoJ7E0lAq62jkmGreDyPzivFAjuyibrvmgRgOnR/ddVV4FiGqoLtOU
t4S3OUzOaRqeJuYz6au706s7JzkNTpP+BohwFpILCjWOqvub1S6WjZUgPYVnVOy8EgyfDZnqzhXd
O4+/f8QQNm/I2KrDXPXmexEk42nJJtrJPrNL2C3Ml7wzmOQsmkfCsQZPNv71NMmMu8ntceL6gb9h
Qs0i8SsL2owMw8pkkNH/cXZmy20r2xl+ldS5RwpDA2hU5eSCgyiSEqnZkm9QkiwDjXmenj4f6JOc
LXpnKydVvrAtWwKBRvda//oHDC3pq4Oajx9B6STX5Hsb9BOEIMfitaiytRvm+bqRFf1aUXgHSP/R
ReNSTWtMt5e+k/wIZSE3nQdoFYY6AZukGl1yGNd7h2MoZ9LWm/su70mjJYv8TpkjSaf54G8szX/2
/cbcDCFhVEPYmq9+WfHHshmvYreztyEy7Q2B7uE2Ji1vU+RdcBcP4AKLrre1gyq7fik6q3tvSKbM
+Wzi3iODFb/hboJfE6pi4/oTY/yqeyf0DRIx3f4NCSNjwWRZGld24EbL0WYiVVqG2AnIPqSs1231
Guf+wCNs6SPICH6PWyPbE7jl3ODTCTE/1p7JcE+umpKxpCnMdF36AE6a2zUk7Vj9BtRvPEyR1q6C
NMuWzdRMz1YQuqswda2lJcb6nmjy6qHs0+qiryyxxZKTqDLOhhfVZxcw3oi9zzugk3ApFCwLTW/v
ANKBwWtLLAipK4/+YMRrZTpmsGCgzffO82rZpCHboWGSQ80cknndWnSquyjCEiZwumUQvurlGJKV
VGc7osu5W73ePXTJWK61blQPaoI05gZm+y7BqADdpmpXjoW9dkefPwaKCQQ1RL6wB/HEf613Nmcu
wa/mewiLkvvZdBvHV8nrhC/eYy/i5oKNwb+q2i7cZ9A/MZywvLUzIXsYjbh5NeBVfNdELR3enNpf
pZ3+1PKpNtxdcecT4XrvObIMF0XVqnWZT+XKHwgOHrRyPRJnszc6rMbMxhzvEUqOeMgJa+WOSXZb
GQVUqLiAE2+WMjoGnrQvsUOj9q6MdgdxYbib5pDjaBibVWeW3nXNUOobrTIdZkgqzLs2EAu+9Av6
oCJygbZbs7mKjG480kE/ulY6bjBTJZ3cCNryKjD6x2KirzXLqVx2lnztlG3uK/yw58DkxcjgMWYU
CSsSteEdHjrf7Sh/l34QAQUo8FXMGoAtnKL/qZsTo5+YvFU21axZ0asSPhzSY+DWp7+Zrm9t0tyO
tqLwCqRtjAz9hRkEFom7tTlU2MDz16SgapejHcSX0nJcIkmz71o/wgGd8Ki7dDxFIqsa4UVJlI5u
QYBelRUZ81eb0BlH3Rh+zoTLVdXtWE/Dg3IxqSuY1iG5Y2IepnG/iSPtezLIaAkTy760C0Yn8ewd
ucE1MdgnklBkhqLWygrYHDAd7coD/OXHUSPovBJFss3wzVx2xE+SUW+/2FBX9irtrGdbQkeJwi68
8Ab/yUmGN4V53ypOU7GGEIEYMGdJVb7l3+WxvNTtQ0/SdOgogvWcVB1KWWV3duVwUJKJBHnFmJSG
bjCc8KiH9R4wu1g4iXackoJIdGG9FWzIS073nxHxkY29Ccpb3aqbg0mS6sFBnTi1TrD2CddayyD0
rvVkfCNaO1sZRQfYW0eSs6vNOG3B7ZLUpcUhmFK+eyVObISYw6YKJ8IrR0uvLwZV4ssHTrFubEig
tQcbD6XVc1fnZPSZLaY7uu9qK0i/zj0Z99WR6MzwpoQB8RKpfPppjnn2YOoQMdymNe4gdsRsRG0G
3q65xDh20Tdbq5F9wvsj7hKS4wrSPSxNzbz0W63YaR4dIHndZnLbJANcIjDbkrGf75Zvnok+FrpO
sS4gYV0ajGDhaSvMsoligh6cGEt4sBwffS42I9pURlxacRMCzW0Hz1SXI1mQDHeM+gpfcEpKAgn8
uk/3SdKbpBi2PmP3IOjvW4h3G8henFh94pNBPXYPpZ4nK6r68bLwo2BpgLVfhUoPltAmQHw6GhyH
ecriZFLra8ASgRd7QLTWm2x8gDbX0IAR40nzjv1AId4HkbfxINv9KJmx0o5PEJ3MLl7XncqeSkfk
8A8rsJBlS+bcynZKc4OKQJf7UMaM7xJ6i+t4rAmAQHCpYNs49q1yG85KPB4auomfNTD+oRWRIpzV
6eRPN5NQ1Fp4Oz4T0Y2fTs6B4ESgH6Wy+37OrkcvByrZROObBzN1l2vICYsY+LCzkeP4URc9dhCn
AKS6ft9UBUQI38udC0IV+4VBOBAfBAawNnrVdQ1zFSg+gm4QJO6dq6dQSrTOXEQDbD4qFX1TmOUz
4CMZbjkhuVMAhXwKux94iqRvnj40B3pw/zEF19p45ZTv8ikeOM8UTUnBAq2UM17SEZlLw0qrnddm
atXSGD1NaiK+oe4aziECUL3QITE+j+tdV/WIAdwILsdg2t1GEvl6yPzMe+06UL3Kqf21mw7VZRhT
zeRdPhBewYRjN/WdeYlko6N4dahnPFq0cIRDOcTBFAEPy/KlssW0HtgLF06khitXIVSkInLI5KR8
IDCB6aZlkFpKfFvz0ZjaoJaizvNn4Or0bqihfeSKOMkS+6O1azHrnQxywpqs7a+GFjIlpqJoZlJ6
kjkEjBlY4ty5Rngf6qW/0bOIeVxqvECkaaNlzGEorcq/hDGbb7LeN7ZN4cLgEoEVLfLAEfcWIXNX
I4w51n4VL0veI7AdwgR7Mv1QWDkg+RqRwj0Wwt94yaODLyCf0iSnT42H48DC7J0R/EbW4dprrf5I
Yn3wPeDry0h2dMURh2de+Nh4jKrdGamM1jUWwevCCwi/7enzExtUI8CZDUcr9lzw+nsbavsK/0zm
iIEq32oiM+gHov4ygLi9NLSx3XcGeXel6uNt5sn6Qk3e8NO1fd4FjxN0w/FTLIkIjRmu9qRpaHWH
JqWOpmCNHId9uVYJUE0wfiPG0F2CD79PetuuOwtmpW4FY7jEt127FE75neh6xpYQjNYQd4hEgJTS
oxEhfwOcFImHWw4/ensiYzRm/Nm6XbiKehVuSt7Agx5NqI1avXlmZJys8xhF6ESzutVH6eySQkYw
CfzsexwnL52hA3SG7CHCRdTh5+OLpuUT0hhhww2vtWUBn/cuRsGAhD7hVR5t145hjxBW4wQtr4Mg
evAkc/yXwtMe8pRf/zH/n/e8GBEjhc1//senP20+8sNr+lGf/6NP/6f+z9OXg4989dq8fvrDOgOF
Gm+JKhnvPuo2+fX9//Ev/69f/LeP03d5GIuPv/8NAnPWzN8tUHn2t398afvj738zLIRx/5PMNF/J
P744f4C//+1+TjL7s9A0/tc/Q9M8UyfnjJgKixR6vvLP0DQm1EIK6NrAf3P2BFnyp2Q0+e9EoFtg
ZZZrwZyYFbb/HZpm/bsJGgI8YlsoiDzMM093l09/80tkx437X13iz9ziGBpxaR5XJ1zLQ4mgn6kx
bXgsAdkOwQ3ZLONNaJOu29lptbDbXjuQmZgza2RfrCT50oRuF0zLiya5JBWouXLqJCTfKhFygYq7
vy5Y/CvKZSKcfM8luNPEZ/orHfd8Qf8UD54umFQ0IVzd1h1XP8/GqYqQgLqmCm4QkWi3UEgA2sy4
vUgqM1g6bfpcDgKkN/NQPWmACZsSr50vxP6f9dvzNcDYN7lj/OLxnSwB/6CRbCBINcLFdkiLHHH0
J9d8TTuj3EL0ZU5Z63G9EmUTfvvDyvrHs/tjBN1J5Pz5o/OATM/gk8+/mVfSH6WZoRpq0n/r/Cas
M+UcG6RQL3bqmIfRzNUGFyn3aiqK4AGL21k80eWGufCKSUqI7n6sLtIhk7dm0/sksMdBtobfaXwR
k/dZET7fGQzDDWm6uiM8G6zl8yWmvlWPbZElN403Zle9QKwSejUZmw5MtvJSL11ji1DQPlhdOHzl
1HR69mc3yJOuazqCd80V3pkZQ61XkeV6dXYTquoQ6UX4QGYvNQ12ddcaY+8dnoTAomQJECEqjGpb
Q5lYeYmKdvEYGqsvntf8PD5djqW7QscI0nUd00Lq9vlmTJFLX9Pk6oYegVeqK6z+fYL5f9C9oU4v
QtLcXydq0MfcK00mWqjzFqZdjFeBlmfBdUx2NayCbmwe9a+flPHbiwQkAP/b0k2OdNeRZ6uJWGFb
4bghj2Wh54wG8ukge7N+MYxObU5QumzB0hDANPskirRdbuTxF7fotGQ/3yKyoRyH5Mj5qZnnzqhh
1CCEBVi8GaBkbBy7LR4NCottD9nqts6ItlvYXoOiLA6bcpmGdgzq14Xw8bwmvxnDkKpbixIXy8Ug
eRqFuKcMGRaFHdaEt7aoVrW6sfd0Rf273xvu7SDIZCOnA2lLPDyUQ9tDGcc4HmYtvAo/wiJCN4pp
1SJCVos+yNKnzB95kcb5Qen61KCqGKc9xUOzCBo4iOHk5S/Qj7lU0oixHyui0VhNsTIvq1yNRy/I
+ve/Xlmz9djZXWPPZnSCvSjrSj97dGlHCIEYmuhGqN65sjM9RoM1dM+hMA34O/h7hnloIK4qUuaH
dfaF48Cf/XjbZgN0TNOxbJvD6Y/7UOAlE+hkr25qLdR2jCXilYEz2J5VWl0WfQ6bCzZAeYGx3XuB
F9zNX3/6k/nj54/v6ZCwOB8tU+rWeUrF2PkegFyQ3OhjxaroQsiMpWfPu5099e+GFCgA5kWNuYBx
gCSf/TQqCdc9KxMPP3SMnW8LppDIWuF0rRoo8dWiaGuD/gFji8VIYhpYqR/CJKTgLreaGoxDU+pq
E0CSTBYGuo+WkGPemYVte9W9rw3jtwk/YSSW6IcNyFzkBK2UPXBRWpoZBwLD+dG9GoJ+QeI09XNa
dcYBb3N9WGYUJ4+2x581w+vf0Tnbe/Cu9DnUu/KxYfa1cwA99uFpY3cq3b3FNa54SVXB9//ru/tn
D1ea3CPHxBFXnu+hnV1bWV/Z8Y3GEQ+RmT3upjCsYGvaysCbaBrfMDwFbbDGcK2Ngfhicc2L5/PD
ZUcypWXYHovbOi9IUkjvwFF+fWT+ULyMXjK/UfPDZKRUvIistr84zI3ZzOLsJ85bIBUQobbil13B
H09z10jbRLP7I/UNLzGuwdUuITgGkRkJeTnJjStbKTRnutvB45flakBgo6EQ+FU9/+/F2O8HhsUB
KkgWMVxUTOcpSj4zNLzd5XAMCb6+amRNVHOLJqzzg9BaVLaurpmQ+es+TuOrJmM1LZDv4w+Vu8y9
0TBNU9Q9S/VVltBvp7pFqenY5PRSefJ45q//4Q4RCBEUFD360XV6tTGGrtoJ0woB4nPnxcghfgpv
NBZBPqkvVsPvNQ8/2rEt9CmcEYZ5fkoZdhtIJIQCRWnhPhZdl9BzZnm2qLCMfwfxNA6Cdu3GghG2
DLDzWkyEofX0cMzz4lAvVmPW95dDOOaXMnCb4V9+XVgybESG5Tj6/MZ8vjWlXjM5LE1x1K2+eWwb
i/6wbNvvYBnVVThnprpTHHaIFQwbGk/ivP316/p7zWNZ872xXIMBlkUr8fkCdAdzVnhVlKG5p32r
xxT0lLi8lWEGWFZWjdq4paGug0oLYWVGY/DUBX6E/xE7zSOOHP9a6AEV4Nn1nFnHQFlIu7gPxZGZ
0jMs8J3hRT+/+Mxz4XT2xto0U9x53aDcO18U0uiiSgYSunQ1Kn0pp6YlUHXItxkir6s2SIKrKMZ5
OtMxWQY+ty8DiDdbt8vibQhTq10awmh+5Cge14bXev/6ohVsi1LaJMfbtFVnzwQKmMyh6htHfO2S
BwqfH+QcwWTswb47w852Va7LDaOT9E6F3beu6+Bvmpq0lsrL/I9flWDJ+75JnN7/4vj8/WUW7DA6
faVwGM2fJwK05J0BF8fTERcHcB+eUqzA7fCfCk1Q7Jxssha6BGrGovS9L/yb/mS5cmLDumJzl7zV
1lmD4Cd25vRuiUNgoACXQWKKl1PxIKYR1xcVl9ekZjz1pFZzUjeFdWMVefgR60l+nbipuvjrpfRn
K4ldRacUpkjXnbOdjZSjyescKEPsZ81j1VflZkRBni7SasCt569/2FlQ8K93AwyAMpdfEnLe53dV
s5vBzCSyHnRHHGuqqLsnENRwL9N6eE+pdLHrQK+7sDTmHVT+3RrXhO6KYuZRMjrAQzewy4sAffsK
ngYxDkZQIRPXg3ozy0cv9THsvvJwP7l5nb1tgBfCsDysLH9vFCbbs3vbrFnNLUHri4jZ3bKifLpi
DswlZZ6DsKyorGbvwkB9cIX44c11SQt/6GfTO/3OzNvZujLOFk6tJQ+dUTePX9zaubU7v0jTlgIE
A7I/V/v51k5yMuhxuci61DtsKBixHzI3zi6EkbSbICm87eh5/gMR0MYB2lwPAUut0hy7NbtTHzaR
al85Hf3pjRM2W4FuI0IwTl//w7HJz0RVVzLKrCfb3te10TziJF2sfJW79zjkqz35dcM2MaMJvn+S
f++ajgJEg5ck9ci615rWuoryhtoQGPpdhOH/67adMChLmC5Xerb+sQYhhhdePWBCbxyYdyY3duR/
8/oChmxdw7aKiuQS5458r3s6vPmCQ3dy5JYeqTlqQfiF69RvyIrFEM/iiqBjzFjC2fYQQMnHbqw3
jl7R4ziUqeKl8wtq8iSEcTa6ZgUMzc38YvXMG/L56nEl8Ri0647H/vh59Xit0SazNuIYZF7wZrbI
he2WsHBO/HqtmVN/G0Fl3Fde4d5a5oQM8lSJ/z+uQlq243EPhCAB9ewq4n4ItAG9awz/NkFXLmuo
MU64jhwjWDDBedPLyX9FnIULwvz3Wdt8ZUP+e/kNHAhIabpIHH4v/1WFSVbra/JYuCFqxrQo1EZn
IEVzlzaPsYD79sWnnh/p53vvetJwwI0sjI5M96yC6uq6i4o00I4jjsTYbFQMjQeih34Y5qgfxyIX
d1o+8xgC6V2j6pt54Vzcoi+baucox3v66ws6nc6/XRArYX5lAWHNs8VAWrIMUe8zVWWkf+v6ofde
TcZ0oaOfvmjq+mfSdd4msCTz5mnAB6cPbhHlFT9JjcFvAOiuhdNdoPDU9Gg91JW/1zMsvajV5aNo
s+Ky7Vu1+eur/pOzBa9bQ3cNCyjF9cRZzaF3TDQbaVpH5j/xeqqL5lIrwx8QNSEHlT0RWkAmN0EW
IZ+Fptet/SzTrtzIT5Ztzns8WyJNSNJg1AbIKW4qvUEgF8AXyuZGVTJCuP3ikn9vd7hkmh3dY+P2
vPN0y1zEGZOs0D66sZtg3FFbF10o4o0CK7yoJJ1e0w/jVgaj/TKgIbiIg/4F67ZxXc517eDo2KWM
Y/hVjfL7JsR12bQbLhAzV3e2CYH+FozcK3Hswzp6wu3Y30RCtY+1C38T8ZF5mw7RKqqwWMp9x9u5
XjlivhU12rXRTs4OsxbjYNGKrXzLqd9bQNEVBlvZV+XE742r1G2THcvWQWHc8/Nl7lrJAlPmMY4a
zg22a7rkMSZXxGPGyJXB7sLlaGtVyWumohgvxGncaLn11f75+6YhuVHzu8IStNzzHkTTO6OCNWse
MUsG3YS+9MODlYIFTpAe/BmA++uV8ycYBaUayArVPxi8PDvsYbmB/XeJebRyP9IXdfaOP262yYtI
3DCxtXEYwFMHHWK3aDzX/Wrdzvvw5w1C6pKfTd+le0CFZ6+aggEyJRmv2uAbGDU0To90xZGH1kvg
YTfdzhVTfCVTodADNgWiybK8tUMyy/Ms1d6HvHiQEGpuqTC/ujN/guoyFDKYWs2DJc84x+bcFjG3
NZjTEfQu3Of5lGNxJsV7rIRxcP0+h8aWHKY+UavetsGfayG/2IpOcMDn+8M1CLBBQVtMfMj8+P5Q
97i9UUDCFfpxoHlHse/oQFXzygiY4icLHxUILntx7Fxk4xQeRFga90NW5h95q8Jp5Qi7eCGoDGgP
K0cOHaQEW60T5q2LZ+PeniGgQHX5tjKcmml/D9s0GSEUIGhL1AUSWt2kdVDgbdIFODrNOojY+BIq
47b+vhQArRk0OAaVg/Vbp5dkHZqNlpV/KvEShsgH4XJkwqx1b7EIMPYVCRyrPChfIwiYd2hq5C3x
2faeTALApcAWG6Wb41WVmfeBcsR60DCQyj2MCxPbnrAVEf0HmnXrwKj9ubI6kMFh6pGSkfSEYLt+
oq+ZjWYYTP8aMwyDZR1LPPjHVeeh84bkXcImCAVeZOYw3uEWU+JLZ+L/Ek04NhnzRGKIbaZCp63B
G1WMRUTHAHvS9l0Tlbu2RlntxY29jvU+ey7TAEyQQ3KNw0GOEXkV39piCKhbDNZWjEKgMTzjjrYl
32o8qq2DWnOH91P5MHpF+3NqcHaFZgahsTOD65C2YeMl5gSJWMMgqdO0N7gLOnFdMwJn8WdQH6Sd
oLS53WGSk1mbCCnQtZ/IYQPuwVIB2ZC3XZ/lW8ls7rb0sM5JC86RKfZ3InC/6VhLYLEiNoEe4C2k
Fa16zx2E6VPmpetuYs+OjELu8NqLduS1qY3NVGZIo/Aihp24w8hgwJPELDem3w37qTchfs1QctR2
PcTpcvzI3DA+qIj5SZr5AzyvpN+XVlmTFyW0bzLrP7Ip9g7kqUUFpBcfh0If887QSl/TuPV24Bra
RdvE+H1FRniUHhKrFFoctLlWjajc7Rsj4ViB/XOlYg3Dyr418i2yjeYxLa3uDvc3DgImuk+ukZRQ
12pjIOkVV6HF6R8JPcH6Lqzs+8qIcedp0dy6EbFfoscDpBq85FergYmoicyIjbtqEEhqcMhfwqi0
t2nk5DeEW+kby4YjtyhtlE5MZdp04c0AjArNHDMz5i5lW3IbTg8Ndra59Jlyv0VxLK5BNN1NVkOV
aTsvg98zBuXl2GNV0df7pgjy75bfXSed4UJVlogK7cxf0p84F6K2ISNhkb1KdD/Y2GJsHgqcDtGT
2PaVsmu5q+JkwF+uyhexWdYwvkQa70/NBOJ4hdClnJgDaJn1kAhRXBtjTMSBkNquSPJkjahEHJSp
8uXIPOWtz8v8JuNs2Qa21q3UAGGoyygFR9UXK7cLmg3EdhcLK45a/NBq77rMvLsOh7KrzCuHywr2
6EppRJf7rGQK1wDScSFC4wVtAippfcSOqE2hsa4aRNBLIfQQTqYLPjcqLVwZ8JmWZlGJb3Wp4KzA
e9HIPsNj24PY5RSYmUD9WqJpfDJq12Qr9V/TIInvmsF1X/s2fPbrwFjLTKSbAP/RmwQO0LKo8M84
7Yohr9kjXcQFo0guTGXtCpFBuuRlfJ3YnA+lzl5Khf6dshwCz5Dl3TuVGTIfYeXbqEGbj7CswzSg
6axXhEz1I6hF8yjmGcWvcdhQJixCCkHEhmMevsYVu58Wwd3ic1IuY9uwMUrEjJNPcME4VsGVj+hy
43T+9Fjilr72YKxfDLN7R93q9U3U44c2iiY4amkTbOHqYGljZ+leM6ALoDHRcJ2RAjLUgoN4XEP2
ikghkeU3Gen+wS+cEODTZXtRkT2s3Wa8I1iFGDndKV7gGbMRNgOjPfLc4haXDIchtmVzytRVVL6E
JdyxxQltPN29ZHQcLJ3Rj0VT+u6XKoe4Sm7cBh09ztZzoDa2s8k7LZf9jEFk/yMNhvx60JQ8Ommu
3SMeG4EGTfuiGmprq7t1vzXEBIfZb+r1pNLiAgMafBCJ18XpMSow+6nKpRMlzaMrR8ZJyQTiMYVg
naetbBzM5hGyO7p/jPDMyzCljTEjJKllO9g7jhzzyUnZ1T0rfzCVfj0NnLJTRmDcotAae2EqhPZt
jk+yZky7dCzzDQYw8VUtcTNTwchPG0ejeBIaytMB2mvP58zxvm0brDwG7zltRPFRND7zbLeAyY9G
X3/JHXWX9SYFaE+VBCt2L6kPL504ERdVMsnrxpLWVhimfSkx9FyaHXTq2Ys3V0VzP5r4CXiVtNcm
vLDrNExvHKeP9l3b2LdyBgu81uXJnaZExFUYxZKG3t0gJ+z7tLs3dYtiffLWYArTB5bE03U3Jvkv
2D6ai6NIaQLee+QuFY9qk3QWILkVaP0S0QQC9wCZkaOF+hUwcgLFy6tx686psMso4GzTwme8Jq8c
zY6wtQr6vd5DhE77XH9I4TpsZFOO7xlt+0oMSeCuognLwsUkm/oRfS30jdYr1arwDVq2of4m8kJD
9RRBmLd8w1zivQu8XUfjzvQE0cuVm6IurJhL+2V8XSncUif01pj/xgdjaC1U7DH5IYwbN7hKwZlP
+4+cVMhrAxLpLmasu7ZK2zgkrlD3Zqw72DO0syV151+g1/LvEm1o9qbb5MckG4HJhV/OVom89VDo
9UdHieSIYQ+hLeFodN/xl6tx6fvVljF+xTX0trTi9GPyLSgxc95kVsfBotYcZ5Xbwl/IGIjO6Lmc
hRnB9hZj6R5dOByLTMDNbbx+fEpGTdtNRVbPHN/qQAKX2pzaHFfPxNLSS4lOmBuJ9Q2l5sq06nzr
8YJ/81u8YGEeeNfd6YQso4lkHVGS62BlFVM8E+OMuo14y6fW4zTLJ0y0raJHOzq/yyZFW1Dm1l07
9w+ZhysClonrPHK6YBUn3KlWSsZMEQiexWsmvfvR6p19ixfDhjLIeNQ1TCFjqH4sO1syolMuDKou
krdZkM9V8czA6QPH+a4ng8bHj0N5O5gG74yX6OZLQVkBBlRVnN0lQsIIp5OanQebLf6m70sAwbmO
xOOjeEG9wpfwnYh4AxzZ3kU1fzvNuE3gjvVzUAesQE/iYoBJp9hB3Ql3KjKcdw+rzkPlxXjSS6iW
W3iM9R4evwkNcqrLNyFKflwCvwGu8oQKFZraQ1BI7Shz5VyU1jTgnWJM2TY/0SRMzcUZu8MrCn1e
54ziRiDG0dZjiRHHIfKhySoVD3d9po6xb5XTsutm2YCy3e6eIW39Q2+17rlh2nyFGzYeOE5JNSH1
YXK3J5AeO0nzBxEe2rNO1QvFvLTqW6styo+8MmFz4MOXYL5dAKfiKdEipqkbhe+WqeDpmxdIqiaM
v8rhhZ0HB4rOsRkKYROGl44kqqoq9O8oWAILqX7Y74fJfKxlIe6YmdyMkf3oJo73OFqD3LKPdkhs
ei7e0DWqroy3LGdq4cNPMSk01qMTaSvWOixz6pVAWzop6cJFbiKnxAViYbnFne3r8ZbZJ6BGjUVG
ojn2S+gW/ZURS3ERWl1/Ybm+syeEficiO6OIUDh6ueErHCgqtxBntOOIvG5pIhFBVAIhLm7GciNC
vCkTUnRcZJtW9T7IYrbOCpwJFj3wxhtaiRK1QdL4h4wgmGzVDJb4wdrzvS0ua210nYexrJZOPg6X
boqwO3MK+4A+rviZeYXTX2ijCvGG90T0LRn1+QSQg0DHOljVs+zCWrvC9r3DPzQy0/LKRW/9He2/
uyqM2gsWwzBukjqRSx8F7wIV5TGV1m7s03Znyn449A4uk2aUlNeRr3+UqqYdiiKV3CaZ5PDmHIhf
2RGtEX+KwUuXjmIzWzutbV6N+Fx7i77w3Ne6o5bHzqwO612cZeIpCUgpwZS+HY5gj157g4NAWHrI
C5Iy3pAIqz8ZaG/4fnJoHiFuUgHZ1qQ2WI1n6wSPrVtclfwlAkfBxD2hA5h0K7OXJwLHr/ohccpa
LghL8o+FstrjiesB/p5vSw0BOewRfufQx5rjQBWd+hrvt5l2vDpmmvPqnP5ZpBtqXGHKl2/1IKIH
skIDMt+p9ijmrTZK6VJO/7T2qbeSmTcSdL0jVx5mZxeiwrc6dKzmhjQtucIgxzhwaDLBd5gppKkq
X1RU9e/s5z1KJlo5jmF+oj93zUFaUBQQePBNx+WAHA0H7fqS9M7iBXozKWPeoJyfeN4QPH+qJZNs
bgiyoI32lpPbe8dp41WCyVOEhETlT83c8AZpz1gNzA86lpLsdWJkVLjAdiPEDQ7jU/bmeXTTxIJt
ZyicpuClKrwGonwTI9iVwy12BPVRE27zaNmIex0v4DUMffPXZeRFzTfUguK0SwruWj/zg5AgYnmL
yELucAtC+omo6oDGKfdRtWSMtQwtnAcgfPIwwC0hlGV5UXvTcDmm4c+2kwgESsBIjoObvsS9Csgr
26ah51+yO7iPQU+SV6haDik+4oJyN7jUYj/ZaZ0XYS5EbaXJJLiv89S85p0lIsrzumEZica4y5u2
eeSxc/+oNvFBH8Jg3cRYL2J5m96mwp+mpTVZ+q4ItYu+tXFxa2qscjON3wTJ6wkJMXqbZrxGomTq
sb8CA7QW0oiDH54mp+tRlgZuS4EevmUKTeKixgxDLk7kKVfOSyyruxtGedZ+0CzMsUeUB78eLBrM
R2MwmPy4sXOZcqLTnSTdCgzKvouLFG9EHu0U6cyTRaz7yToT9PZ93aRvLoX3Pab5+Vr16TctCWlX
Uc1gchYZ6VoYkfOQ6rGxpf/D8m3SAT9iXN5zqMUHcgSQeVEh3Guq4bBlH2R9BL7CHSKma0j7UNFu
s4KjmJlMgLUQQBxRGIvTQfHrRLXwuluWsFe25YxYhIM7bBl0jrgM5I+hpt5cS9jHqMQmiRNQjCtp
0pIj32iv+hp3NwMewm07VtU7km55V4dlbLE1cMNE6WkftcuAbJn0MOLwb4Fg2Iu4OAQjwmLNmVDf
TxGexRi+6Ih76gZXdl1BaErL4c3AzRVcS6dMHFs/uUDghx8T6X6XIkz0rdTcZN3LIT5OVVQFOKGq
7yeAJkjwKV2QjMe4ZCrd8ekX+dB10PD6XWI9AmN9E8lsTxsjK/iu1TFOco0FIe00aWeQkv1IBt+/
OS33MsBXPqe2CCh3ebvjJPaWoCHWbTMkD/E8fvwv6s5kOW5k27JfhGuOxh3ANBAdg8GeFElNYGoo
9K2j//paYL4qk5gqya5ZTWqUlpkSwUAA7sfP2XttoSpC8SyzwVmM8JFVZO1wN6PBamQnNOEaZeDt
M2xw5v8sR6YFicHFnRnwPnbuZuySpdrkqCfVOvY7iNRqV0AC6WKgQOiAlO1d4swU8NIYW0Ic8pwp
88Kxu8A43EHvbSMcTlPYUOwIUI37johonvTQKj7Drh1grNvxzfvq5qBIOlpSPiRt4l0PmpJv/94l
fD8i0eloEvARuXkb2rV8ateu+fvxjv2IZiGCVA6laM/uwPuAU2GXDM8EWHh3I2qep+V9IW4FH7oM
48u0q6DixRNKwR5FzckBu30JG66+niyYgUAk+E+AkBsgyV9lq8KdnTTiVog2JhfdyF5lMrcXyeTs
SP2Q1zTHjHvi5Di8rJ2+2kbO2JklYD6eteJqlHX7mjstthbksuAK+un+fTDpA6G7VMXIoWYq9mMj
nYsOPtfN++gGRBUZFGtDEglr9Zw75L8oHYF4GWcjaOsw2hnV2iLSQ6XvM1CG1znatLvBH8i+mPrh
ukdxdfBAoXmb2pVfbMvNL8W68WFF7K9jH8s4WhIcn0MqaIvgJBTt5OyljYd5AwAjhHFCBT0VglgJ
cHjHoptjRsi2/81dZno26LOH0u0JKRCEOc7VtWkvJnSGjpgZX4RURaa3NzSaYDdlcLORDVX54M01
EC9HxtcyWdAGTppHpIugDmn4KZziuzzZSRapeUuHDOp65uf9dxOchHPqZ1jc7Djp+K2Xi7zM3qW7
7/s8AQ7sUe6yNgLcRvCsKTfne1jn95WfhEHlS3d1oUR35BhMB7pHLs0LuPPvzxIKfHNf+Q5NA4BM
J9hF7aGkB3vB5M87eo2sLxqSMi78ZtzVZSjOphjixyGrv2B6is8UNBRlMs3OwFqPsCGsr7p2uqd8
1TJ5tevgfAKPA6EyvmLqQixjPs2PmeVPj+CXs2vfpzBQsHEPMiUfpRgGa1853rXLofrsV4b1necp
eR2Qpl++P/F/Hs38ZhRkondgCrTq9oBD/9r7b6u4kmLU6ibJ0cO9KyiTKUX9AGztFRqifvrz9X4z
CmLo6aIUWAfWaAZ+vd7M6+gUdK9vCLRJj5KoGRRWSfVQ5BXNpcLGBtWSwpEjQz9JR7qbP1/e/Lfu
hMOciRptHWPatvdhFmS0JrEHtSdvMkP2F2jPo2Pp5eW3ZqWIm6ncmvMqDqTx/GlYvPLKmr1H7ZM1
mGajOkYk1/zFgfEbxSS/keTop0w00qb68A3Y+JBqu1bqhpOEemrTKkIXbafRvkalQnml3B+OQ5cj
bpnQhbNx7JusO5hxXAIQt7DLmoTWfB1FNH6blnUI8+c79psvjLvErUYuydTy43S9xpNuRLbr3UDm
Wk/irUNjrS/Yw9fWcWZm07f3V/h9YDpNCw2TP/8CvxmReRL/ECJbZLYc0j6Mp7qpcvyElMsbb0jn
ex2tmSBphgFwzi4r2XWXRQTKxASJfkymKT9kisPkX56b34gMPKY/jDAdyyG/7KPwBi1zpRamyre+
7E+IRUu6hFN3gOxJk9ZYlhdvGqEttRSjtEidaW8ld5nK+ku7isl6yNsMbo+lv/QR5m0c2wkoYbO/
UQZFXkMCM8lhLgeXP9+63wzGkYSsEy9eFyZ7Hx4tMCDsb3Bib/U6ZKWOdu96y0KnU6t1rVybkb38
q07g34JFFCmrp8hTaKPRLP76ikc4GunV59VtNIXW2cnYXTdxAuwdR+NaTOXChwzDwNE7sRLYf5k1
/3tBoxoUDJuhyfI+yQ8LjOryZskxDzFYVpRdeaw4FOaeuHbJCgrczsYD9+e7/CEZEZkgexY6KI+H
07dwx3wQZcUZwaCF16d3MsnboI8jx8aNWkHWrjiBvq+p2Mtq4vDMDlFk1wZ5I7vbtuyNnVsX/9MG
tlpX7DPtw6udwFXGLqPg92k4VprpcoS3HUbJ8undBIbsQzz++VN4H0ejKN9cF3ccwgAUKQgef/3a
XFiZNdzT/oaYtPrst1ZzKZ0GxK12Hmbquw37ZEZ6yABVH3ZQ9q3PmqfWZCNnHhSBtmb8dEGbMd3C
G0KfWoVTvOVwCz7JL66qtHxJSRrlBGNmy2fKlOqAl5rjge01j15sj2+Zb86374YK2nb0BVWy3E/Y
er5Dr2/2oNPJz8gmOX0uFst6zvDigmcK6aglBEUIr+U39Br7aM0NHE/AAvtmHNS2GMGbQOD0b0Ko
oBAvRyK2Zunt6HLVJg+mXxyqkUmGxyD1C+dVB/HanHekKAD1PrxvhmUqxlvPheK4LPUnA9H4GfFI
uxtk3z8UDuv1Im8sZ0khbSz+hqGx8aUAhXinGWftVEG94nWd2R+yVsTAhDkG1VaX/Yh9o3x6bzNE
XW3BE5qG6skqa3GZQuw4dwx8v3mxZb4mReheIKZsSLvG+1I20kr+8hR/fG8Q0DiuSSMRMZtp/kuP
JP2xnFOzFTeACZkgTr17N8nVCOPIYucP6fTt/Xn7f209vkq+tZWufnQfvcf//xqUWaX/7wblyy/L
lyzW3ZcPrmb+0j/+ZM/9D9YDHHgUbSQO4LH43/5kR/0HZYOFlEN5vL58mf/Hnyzlf5hXYTtAJ6XW
LZQf9z/+ZEf8RyrE3Txm9Nd5/53/xp/8YcdZTUCWRFtBm40NB3Xgr4tIGYMZ7TryZSqC3YAPT2H2
Ztbw6SEWGtYl+HB5jQkuSf6y031YvP657vrLu1g7XNysv143wdMRjqFAkaAA5QpmrnvgUhwrx1yd
fvo+bv/Rxfxs6/3worxfimQafD+0t1Gif1gni4XBYd8R0TfUo3vK7f6TD25pby0LrhHLuP3z1T5s
pv9cjQ3NR36Pd+ujtm1s0GCm3YR/yR1Qz7kmrGSOcluI6Mm+HscxAKKAiVBVD3++8G8+JkI1zgbI
PPFSyvWO/yQKSkbTXjMI+SY9glFjrcSPXhXzLkkXc6dzXR3/++v5a425OgQtDNu/Xq9lLhuHGYOa
Is6LCa4ImZ/bqF2GOwWPxt/Dvev+FjK+1j8/CZ+4uagYkfVbPLC8OB8rS6069CSjbPcDCH344kxg
vcr8m77q41UU5yvhYBBDXsW78VHqjjARgGHrjnvprZG5dRcfmzRVf6nTP74BXMW1+ED4ihTHuI9V
V+xoo8SqMa2wp5LuYz4lz2kNBXaDY1dc/PnL+t3FcNOjX8UZ8m/FZRfTCwgVhiURIp5S8fQUWSA7
7MR6/fOFfnPvsGQ7tPDWbcl7Pzz99BTWdlqWCcSWveG7NxiDWmCC/vSXR++3F3Hkum5hcGHZ+vXR
44nGG6Q7QnBs55vtwIGOltD7y7Lxu1uGeJa7xaqI9uzDRew4zFVETPbe9NRwqJcFNJ1fnXNEZPs/
37P1TfnpqWYyvh4j6VgreAsU/R/WYGXNI3TDnJbPjunTXxbaDz8c79q6swicUpzI+O4//PARrShh
FUW2pz4lcXdJRNje2yo1u7uqIBzrOHWovYNyCVOJg54opU/0zcLp/s+f8cM+s/4aHFTerYZ8QnQi
v35lBpQpbwFHt+/EmHH4qsIGakICbIGIiMyrj24Z25+nAfrEf/fov1+ZZd8Cv2GC4fjYwJDLbOft
0ud75iH5YWY8uZ9TsvBaHq7H//5Dsmywy69HKfPdV/3Tw89AsLQZZRMrFhP2ZES6/cYRtb9gkLUc
Fqvo77PG6//Sj/jdnV1facU6jF3b+XCYCVNLQOJuiTBOTKhXvdt1zwMM3YtSdaTJTJHVE2ExVPbb
f/lhWX8VLnmx+jrgZXz4RkNLVGUm6mIPX6h7MJRLAy4uy1edj81h1D3CLit3nv980Q9vvi2ZzyMK
pvVi2zR+VnbMz5ucM1qOW/pmsW9mk4Zx54351h4Te/jLW/Ph5f/nOlRZSE958ym1fr1OnIT+qAnJ
I0w8Cq9kNji3teVK+rEEjP/5I338/kDQKGaeGMK5lzyh677+y0NDEhQSV/IVuqD7nNz8+aevEnF+
wE/LCwlhNBRYjFH2KHTD/vpZf7qA3TuE1OLCOAxdTF9VzEt5GuJMIFDG+w07ORsgB9PvhCjmVqnF
ULH0mOuzwJrlZjQjcpFy+PdwHBySNN16TvzNlEb+i9NJh0FdrJc1NUhzCB48GUVEDxPrRHpy477S
WuhPOTD5KLC9aQKwZ2sy1Owh+VTjKHaD2iiLYzqSghnorLVP/dJqeYVW1QBKwVQbNV9Cr7Uw1Pjs
Ri44/qS24vsy8/FVamm8htPsXJtpJ78Rb+B+F4Mo7+gn9BAeGYy8JpmMOloYNlxY0GCyZQhGSkkQ
6wjQd42oM9mqrpqPXVxpspAiJJy7Ai/AAy9xeN3rdtFbLb1uQNmQQYxUi72yCAfHD7Q9RBey0xKt
j9klQGlMQgmO4AXhzxqZ7+KGo4mxm7xmUoE0I24/Z4TJOZbvkGvXN+avjI2slzi3gfrMpVnkG3x8
JEE5kdWcUpb2NVq+kxgX+76qiW+KwLK6cDNeoiTUBRl3Ir9rXFWj+2iIGcG/yLA1J50yPIadiuxN
463Qw5bEZ5wnqPr7YyYb+I7UORUxbqOrH8OM7k+Z4Lbd+jPy503eEm4LAlul0zHkf+AB8Dv/kNtQ
7alPivzCjQwwdI3qjGw/5l79PeQAfcOcQBDTPGNWvDCyOr+qAajZt7CEx1tm/uC6x4iJ17lPlnJi
5WfUuhnntiyPjteb35dEVRroLRjeabbsz5aZjECtY9T8MOsYT6CCLGMgxBzm6y1wM8Kc4LIDU84k
KVNMmoeRiCrPJlhVMZG4H7KsJcOOsKofHIlrD6GNV5ZBTP34GrpJZV24VVSnt+jApsvGyX3jwPCF
Ws+SU/FK0Wfah4pwZL1HSWjoYx450N7mMS6Q9CrNbzjZI30FvZBF0q2Ik22v5xk5ZN+QQdMtJBlX
mcqbbVs1hiCHUFrMpIum/wbe1oRjjdehDCZ7sC5rZcXuvjb7zARY0Ys7fp2UwZzQPa2osKfVPurG
BJWuFuI42oZBCCDrmt7p5KrxZilp+AYARebPkPBrmq6RO+mdE5adPmfh3NUHI2nIpTDIOj2giXf1
tjClrnYR/rBibyPcCC+AlHcd2o9FR3dki4TOdqZheeJOzOkuo0q9JKNsje6ueqJbvVjmT2boS1hQ
pRblKTRnHrlV8iWDpaLpAjjPH1lS7NgFhEqsD0xQctGGjcHchnZOpxukKuiBQs4Qjk3vwtEMiNAH
1+TQLKKLvrYtON9t0eTS2UP8sMhtzYn3ORA835WPvlP1yL/qrPN2zjKgpBCdZ47buAU7v4lzd3yh
U+IugbTj/tlEzSafmPO5n5IEofo+s7P5u+F30iLLWHTOhYY+o+lMTZXekAqiT1PjSkkoNiiGEDJs
dxGJnOFg5ar2mZTsPNsOwBC+J6Es7e0sc0XyfJKpnpULdV3gNr0DE7KvMbd5+bI8O1T+57IRRLLK
0oo96Hso1uDtisjZj6KouqBUTX5o59mId3KoZlRLynCivV/H/Y9xmAwzAFuYXYeWRLwqdb681U3J
H3OsXn6qzcLsA68qeQRqbRP34bpd/GXw4+p+cBN41ia0fJpmFQidy0ytsIeKgLEZXaBqidyp8R0f
EPFCWI5C3xiQ0iUFZ2XiQv2NMgn53Sw1fdCThgl8LLzJDHd01FHTMTgTeZBZqrzoxvdHTRcN07GF
aX6U9YO1tcDFg4cEs99v87gIrZ0VO+GtcnT+bcgm0gZmlz/WiBRvVbNk2IeRjXY2u1Qn33qhDPeM
P5UnHyye7+8IYlc+mPSlHnZ8FzH/fS4TUsfbgcS6fOwVeMdkgNVssg+oo9n4mTygGzPxRlQIOlD+
a+Kilpn1qOggJY8aCmpWpKBy3UmGqH/L8qVuZQsBBN1xIPvOADzjM1AYuuQrUNjvnBVG4lBCcVPg
MN2UiNcP9pITqVVRYQADbO4ZVRJEWOWCrChKFzz5a5OFpOMQ4qvLoZY7Sy/5SlMq8DsRvniJQGSo
Dz646bV/O5xCdDvnnnKMhaHa9dL/UhJoh2Lf35VF8R3NPbaGCqUXX/l32evlYbSyH5bn7mMBZirx
HvKmrzD0iRc04Fv8vi9wsY84Tu9lVFWBaLSGwpSmV2T6ojpdSBH0clqoaKigPDfnJm7ny3lNXaoS
Xq2ZXS5wpQEqZOxOzmonUUSXg2uoAhz+7bklRukT4oJ462TFLUaGaIcCI9xkukULPyS4OMkrgR1M
RB1JBfqUznxPfRntjXqZL0wmsDfgsIfzONeL3umYhS/Q6Ro+KiTvPPk3zZvdmPV3pYt+2qVw2B9b
iD6nwp29jS443SEGzOeDViYKXXz23/RSWQufnWdtA1XaeljgnN87hU0dm/jzY0KIKCTJmoZXygc5
YD0RB9Mv0xunwfXhaPOzn4XuGWPccAOHOIkC+ivJS1RHqJJMRpM3DbBmg3pqLJJg7Drne6MKGiRA
cELx2GKboePuZIgcx2H+EkrI8bO8Vz1d+mxA/2CQl0Iw3kPnCdI79GTdg8qRgGjCublQg+3eu8lo
o5jSaou+e94JaJ9gTMV2mdiVcN1XoJNM8gp3eAbbryGlbBowygrnwMtW9eIytGInMxvXR8k/jC0S
HuuzrW1xRjlJ6CRjmuLYuJq3oRr1LT5eC1x211yjuLG/pihUxk9dMY/2jj434a5hX+VpUAscOoul
p9M8LW+VdPtdNRrdVUgHAHluIZ+HSCTfUUzKNz14HUGXGYVFH1efJqasd5NHO2R9RXjcUgHVYIgg
3TGisxHriqG/8EdH/PCi5PNEDvqdRfAec475SHmU70zDNH4YsLDPlR82a3zoS+w17TM8A1IZ++5k
NgxcNxmacZapaGmvx6y8SAk3C9DvNndNN8Iy93pw92PkF7CwvR/DxLC7mUlUDxFY7rLOXXbIkfQW
EQnWA1xp6AJ8hzBfZOw72wHrnoAmCQQqoDfa8AQi1gRAmqKxuLBZ3qtkPPpiufEMwuM2qJjdUyMr
sMdRqNSbjueSbRQeEjYsGCpf4AjmwxpVPO6oSsVGgbLdz2rwd+MoMMpa9n4Mmbg7VmIRwF7kpGC1
5Dx4EHEumPjZxF3LqT6FS8Era9bTviGOYzv0yt9mfShRymphoUAOVeDH06ewV9lDXWnsGFHtz6dG
oNPzQ4G+dAzLVxvI/WOH1fzspUSpgndTt2mP0acku+UewRHRkxzlIa0nnUnON9XtTbJAecUryENV
eGN2dtjTNm5b96caKN0Brv24VQtBKdNss6TIjleOqYY8GnB3M+JGdt4wzAGfOd5PZA+T6qA19UoH
Sla7RYBGcCagq+jLE4wOfUMR2AayKDRAdqn44grYlBTXhg5mIm5vU2Sbn5xaT/bGzpKGZGOVQzuu
USujn8LPOA9zvStyNvT9sljRDd3chbQzey7cjZ8OCIitambV6LzlNPIt7WPfjI2AIrDmPZrdfTdQ
BW7aModFOy5WnAdSGeECxXiMOYeMmJtTSUF+xJMnvxVmNSSXBUms9oWt2E6vkLt3HRFtzTCe7cJT
SHIZvVGxmKW9o/3b6J3XVNQfXsaWl1SG+ejEBmFUHoXtpnHjKArQdi4jonGxFPslaXDy4Jix5hUs
DFmTz9CnKu1uiBGp2t1cKIK1RyQTq2KWbA3fa+NHhaCvv2uEUwOGMt7qWkBXmiHb2toXge6lsbft
quDXiLonnxrnran8nlg61OP3AGv1rkq0uBmd9LW3TYc4kOwmwc6CiDg22aQpywI38khnG4mS6Tet
V5MygpSwR4IcY9yIegquzRz50+uS9Ui9BNy0wzTO2X5ik80DFIMl500iyIuG82uZGAbesXWhVTQ8
4sh0L8rYvCqX9DkyECTFEZLi0k53iuLnlMe1e+WKJjoPRtk/4DvxyoOzLD14vyIGbYymbcjakmwq
VScBQqdE3+KCrc9J72Q7Xh7rlmkoaeSqRkC/b0WEZBClyjlxtLqWE0ERhmyPg0Fpt6SRgBueRNEt
JyrQxMTWbmjPNEcSumZMTGOe3qSEZbW1rg62O5vfoJ3Pn6SdxZxKLE5HEoXmyuvHrcL65G7pA9V7
7sAnZg2igZzPjBiGN3DA/eJnhbMZAWHYmygHHLbjXSgvKA3dg902pMRWsoIFmcbnNvW+WUvkk5Hp
XznlXFibKR+ijNyPZDi6ifFczqiUE9MYrr3QE7dYncqdRreH1HD6qqamuKlNWdwgdZm+82R9otOG
uJr0pgpnkhufh5EUX6yTAFfi4Z7pyIU7JuS/z1XEvSVLRFyYZTQHSVm9IsVY902SW83cw9QSm+Zy
F7q0l6DkLcxYI88/2lGvAuT2VVCWhfVM8ZA8dnkPwb9FnDhtYqOL6l3ahvl48PUUPXoFAaHrix2R
exaCt1wr+8/sjORXlaifPdZSKqmCAsMFn56b0c0kyvDCa1XzMtaNiIN06son+DGC20qKRABNMHwg
GWrAsaVCFHRu4apdbQIZj23SDpEYG09mOYtpg1rXS4KhKNrt2IuXVb37kFeqnYIxH77MGh9LT9kf
ZURnYHVJUcJjwE1K7KPADMd677n5ORnIo2OQH1JbVu7UrLYt9h9ViEecueNbMiTJET35s16pwlD3
Q0J3RT2wkWYusrySmuOt9tvVZxfDqL9qi6menkTbks4iMTnSBy5ficd0nrvIR7xvo+CHARF7X91p
DglzU8TObZZOmB0gIjnvo0EgbnLLQpCCzJq89ZLqTaWEzdRmZFwRJuwVJ6w8xl2Tr2cH1L7zK2FF
BdU4RcR1SF79cKCvVha7YpzlUxIbmmMF1d1n4UXONi3m/M3SWK9Ipp8/jXIQD7ZZrxHuBnF+yIj8
nEBGYBHoiavhIAwT+9iSlh7hzSmRs3VnEwhuk6IXxwuxZW5pwRzvPfAbdboY27o0sH76S+xSfHI7
EN7qbsZsOWnLR0DPtx8UCXh/5ILWtHfkYlvbbBjA28696j71XkSpD2pAnbR21bMTZwRHxX2jBlZs
r293eCkl32c0leV2WDBTu0jsoz0PSD7CxC2KK4vQTGODsqAk5xJv/pfepqIMEty1tyFE8ompkGUK
iifTTLfFMs/DdjQX8S3RLOpb0F4KeeJIGwUfSl88pr7IKUJrYfXYBklZ2yoUqNGO1QOTqtt4+n6c
UiQvFspxwljrASAZ5Fjzh+EJMPmL7vB0Su02agPCNybgN8sF9oJpSDX1HfXXtmmc6kBLIVuDKFMl
drnr1j9C5sTjNhyKnDBY+k1XKCK9czrPHIPT1GVV97Ct3vr2kplblHvm7SrbJ76RAHNCm5qWowS1
3NSd/SkC90+YIDMxer2cCq2Uw0kcDg4ZNBlHFDTKix20SGHJ33P65YWGzUDo36g7fAB2Tw5cKKdh
72b4pvlzklA8NvDlUE3IBDnJTDGVe+u7ZJeNS8zoA2XxGomQM01EIt0HDoxlMFFdY68Q9zkqL/DM
ACpayE7oqR5Nea6Ay/n0odz+LmKrMmjETBzwHJbaiYBTN8+oQXPXuGzy2U13btvV9aaNq/YxzzXR
q2oy6FS5ZAp+HVY22KZ3Eg4etP4GOtp2nsitX6n6RqSCTRPwBiuSsn0SVZqEbsU2Qx1CeLI/FJ/x
vzQsoNNQDME09PKHXUfypfEd8iV17RMaaeZycPFWVr0MbFvMVw5+NhP0qt1AT3RJwyZuMvrKT1Q/
qtii1AwHHb1Kq/N+aHta1tidctrbBoG2QQrfaT7MfhZz8Ju1ciAdMhDEsWA19a5SIz1bTBAdIQOQ
ppI9tlH7BeQBhq9aGUIeVVO21IjQiDCcCrLDWCT7+Sy7xuzWJhjdjbBeomFHZ2u4ieZ58gLD8yfy
2X3D8LYN+hP61bKYsNxQFfHal5g3D/Bl/eai7JuIaHlqxbuYeBr7AhVnvmyiIS4PEpgJRt6pASNr
Vkbm3roytdvAoLmV75CaM5PCJLoGRlixEpvcVvNn103kE5/Zf0i8GcJaY9mRCqbEb9tT2Q98LPg5
MxunW2fOJXlNGcSxrHNeRBNzqu84xr7AHTOwyITKIth36tWDl1ozPypCWoGlwOxmwFgp6S65b/Wf
EtGiyld+VzpfZw8BxbVnYNa8ouq1m00KlPZtMnszIYBgwNQxIs9zzl1NixyvrKy8aWPT+nK25FsL
TZRHY13iILW5BMByCAMLAPcfVKmG9gKBRVuTNR1OrtncRpmC8HHpo8Qu2DOBw4zVjgQnwpo2g2SM
SP51xm1VAWr3yoiOVSVz8EcD5v45GDPEybcemzGSStrunKbrjCO7JeACb/NVT7ub/SXDetGTUIYb
gtp+WwqSNbZ1K2wMVZUuimfMXvgGqzX16RBlzeAGvT/l4ZaRoTYDRV+vJudNeMM2y5qeipvFmk/e
4dfD0Jsn7kkjUTaDIVvD83KmxWl4WQAyanZhk0fTy1A35kIWZealdB45am5xrdChtowxjXcEWg3g
Ftqwbv2t4wzqgNjNrp47Jx2pP2A3JTz+aWnhahRVTMzIGC94EvC37ZrarKsv7CO9fQm8tfo+mFFD
HImXcE6bR4OhCy1hBAy2jjjeTzVVLfpX7SE7bDM7eqZ30IbXWe8VFLvV7JOkagsCMCXnHoLPM+b4
tAmGqHnLHI0V1iVxUu7qqbD9V7gNDFKzxtTUV9IpCULiE8UnVab9c5rSHglwdTngudkWk61hpB2e
/nle7NNQhA60C3c9bd0s8SqR86LQ6+hdSefRljVuJEIxprdukOK+xiFRbYZkBp8R5uH0bMGJdi7H
oRfJITQn0qedlMYNi1rsngxpT+4uGQZ3CPSAHPO2z6ronr4v1oxNPGnD2Is6tAgMi7zI55mCGU4m
S+VbaA+RzLyEgL6isyMHp7916ClkB+WGBnwDwyFwoy7V/AXjP8xkHiWhaJmhENg5Uer+SMfepONM
b8MHEeGxXWzwWyhnO/CciBN06AaUiXIz8n51Rok9moppuOhSmCCVXXoYayM7KYM8jKbiWPNKdiTB
FnV5BLI5/aDsThz2GHJ67pJxsqfPSRnVhA3Vppi26DrKapdh9LbxGGNWA3hHvFv+3QKkO1PozMSc
0cs01sDr1U2KS3EsA+bn8YO3rE5oWFy4SWEnty0enqaO39AXreF6la0fkBYirXZm13xYHPg0RI+A
O1ginIaHqlSY3zoC7PTBWgqXtEUXoPnWrHA6bog0S5MLNXbZljB2v7nUJrG3Gy0W+7ZwaueBGE43
C0xR9N/9CBHT5cLkLNnMZKve1vYwsv+Cn31wOAx/kVZcpVdzvEQ/bAGAaANDvjbuiXNU96RJmvy1
Tvv+62wD9L6lnTo+zL7VqFPtqWa59OH5RMdh5gx57o3YyfZ5Jyr/YNtuX7Gt5MtIEBC0UnnTZEn+
MEXuYO61PQu8xRayf39tCXGYBqzgp2H/nR4ZJ/CljRfvMLU0SGCDEM93HcZ9xFGeJ20IZL4Q5xqX
i3QCzdN9s+iwvaYOw6QFzYFwZ1KjPUhpYlbjuSfoyQjQCsnXxE6MmpMrR9mdiVlKbDyOsryTTRp+
o3TpLwtwPTXcgTyaT17bxsN+ipz4IWp8dma/FNSPRlfQJW8Mp9rqhep0VzZR9tTolJwa0FItRUov
CM+Zyjinm2PCKsrQtn2vo0nPQRQTs40Z1pRJtXVUaJSXrKmZdc2pmKmIoFXb8aKb9l52U/FDkN0e
b73OlzmPJVFO+9YSQ7EFFFqYF9mc5vle9qiaA4VTrI42/PFiOEKq5FdVdUS88NkuU4r+tBvcCR8G
dppgqhq4PW6SNNVD2Zv5uGvh6DD/mEO7x8AztkvQWGX0UpTeGnpdMKQmo9o1h0sYXRyzXToQDgwZ
meUcy3udk0kn08/+tNTmtoXy8rkoemoXQdxJvAPIIXj+kB0XOS9dmIzXER5DamBcaeKyw0aBidhZ
1JtchCRsiH9Pt6Fo+44Q0X5yN/ZiN4LMR7c4dTMz060t7OmrUyzpJYO8jBmazsRlga+dV36cmlc8
eS4H6IG+NWXhGD+ZOLDKaz9mbs18IJsPfCVMb0IeWrUz6Ry6W9/QyzHpcsUoP6zkDDdn8Y1dXxRu
dG75IFTXtqPTDcVwS36CjOv4REK2XRwWcodScAdYhw8ThmmwPYtJ138UNSdozZ6I9h8f92drLJgA
M/ugzU63hz4KI04DV06fL08VsQDi5KeON56ckAPoxeK5VIcRpN92h9uv93bai+v0tM6/EX2mtEcd
VdHtm4SLM1JosCq7uCPbYyedUZubATfrcczH8k1oCzVjjJyTXKcmTnEF1zVJHwA6quMoIyrkliDS
c8j5mQDpuecbGzDeV0eCMBxaqZIie18xuyWunNarC0PDmbNdToKmEbDIiZewCVfkf1Yu0alg1P11
9qMp22EIq2ho6W6tv+jCFDvA/Mq8Stgc6z0KVmguLXvvvaXG0gMKQuW2NeamVLjq7NjfJD6LObt/
bY+3+VDzRGKla8xXZrXWYwuf8d4WBHQe1SK9LNCkKxjsWIustl2aFd19S4XD3CwsjLdlVqVzBCEt
L/KysT5RlGRym7OtF1uMWOGTU1lztuVerwfSJWNxWPHhfdDZoTPvvMyaw2M/DThhc2IPigu69BXN
Qo8sDn3MeN6eXabvxEprmkg7RB1gRzqR49EscjPOHhLcWoz4Sb8asdkrubT7ZVQy/wIoL+zuJDEK
55BA8frc2x69NmzNkvOcYSXTCuySn8tsMrvtWkyGF03tMEJoqCGHvQX/Sj3ItPVv/hdzZ7IbOZNm
2SdigpNx2PrscnfN84ZQKCSOxslII2lP38e7M9HIAgpVtSv8mwRSESHJSbNvuPfckTC2aVu5vnoE
I7Jg+22rFu9f1cJXYN/Yemyug+m5dOxl2mf2IMRNb/lRcrBQB8ZYnia+RcqbBcaYB6NghwnQg+fp
mKm9KztMxTuT0snf6orM1U1cTnj8WJB4BcGzAJu2ozU7jFwR/jfYVGsE/FXSh/twTFT32XYlqStr
WTORAL7AQOcdSYD6nDMdjmt+jyzsi7C5+nfHjli+pPC/8TwUz4ZPj1iccnEt/ywC3tktXKfwdqlS
7LNxsDRMdHGGIJYRiRz3OSx370hSXRiw2RdMgLbeMmFLoMAO/3SRXxbsS8HNAFuQwABEVTRfKVGl
zaFG8ROvl6odi73mJu1u3MpiLG7I3xU3Js18+zNxMuWcrUyMYmFilwC391uQVa+hcRkSnxEYz/PG
bzEXvIaZpBIhNTidh2pFnpvy11Mo6b8cN5fTKTOLjFcautS4A2cEFK2dG1ffzCVt3jYcTTYdAu40
LRHa+O5PgnET73/mle1KAA8sjuQET4RdR1Hx7VUTC1I8sAKp8hz0wWmiWPtbiqnqN3kHlm9VdT2O
15FoP/EEUmmqVgsBpcQ7zEH5o5FIeKwj6MNuQJK5P0NveX9ZcDKD6UGrdAdUKiPxu3PXj6CWTBis
cyGmm37u3fFxcvX8weovq7YQcUiJVFp3jPDtzP9VZWlZt7xS1Yuatf2SiWD6DIecAHJ6L8paIA9/
EDNBapm8EGjAJIR80PC1ruTDbmI/gG8624TEyCywHlidrXLXmX+Dvrgyz8iPVMciFe60rWf24peC
fp0vbCpIrmw2/E/KMOYNDUQseWbUSeGE3AbPMy+zfCfahP9p0fUhve4jslbx+c8Zq4i+G+11CYw6
3zr8woPzElpFtAOU5RDO6EX4RNCKQRzCG8xs1JtznKUIolW6JoBecf51YCZ26PmKEcio8Ktty9Sf
PC7PRaKE8WZYR5OXFuvAcr2amjrkGCbCJw0PdpqSbkwLxkWXZ90cn1FtB84mLWFTHyiak3cGDYqq
oARJtQ0QFP4NBCxNxdFCLP1AjMoW2pDCq4us60tJpyPNDEdft7Kg1/Xw5ybRLYeK+FtzUllTEvwd
DZQTFsGkLEkXjUFmcUlcYlsfEvlsqsRnYj+1zSllxH4NENf+Y2xBBl1LP65PfPpFvLaylHu7hGvz
Ny8VlKPGoaZdzV1t2nWVx9ARQqbV1rrOGQ+uc00VvjZVJ/muqeYYYRk+p1PhO9S9tZsnSPFH/vQx
A+pFpHjNMnNduWN7Fwy2CdYh+sOIv76snI1TgAUC3Vd24drqI/b5GOm684QNqNvYUZV949meJeX0
WL6FaqHK7ytFbKkq2Gqui75wL6BPrG9i0roXtBHAihK/rH4dH7XMbugiBnXTLPjIlFiWWyyisXuH
BJc5NN8WZiaQHOUKRYDKV66wgvtZUwFuiM2ePkfGEe46onJ6HNqpEqsmjIhwXhrPbXFNSQHOhIbn
Xqd1cDuwu3zlMUYXMxUTKdBWOncpuekZTRajLO/Z9/vGYU3MI8nRPky02EFT33vxMDO4qqJrSVMh
Glx1ga3fE7r/BtZCm6rrvlTdZXDCZvRhJQ+Yi6Vvlwf+8g1dVzyEXul9dKJiXVNYCcVPzIz1rjRz
62/TtP5iohkey2mclzedReJrCvz0J2QGWq9EM/jnZLSh27dV5T7ac1hld3XbWYwOR16uTcHA7RuH
cumRgmtyWs5UBt8CEJ5138fe4KxKBzXUwS+S4DeCrkgMOxzBHZDhFhGU0Q1l2OLml2DOGdQrjgZi
YKXlJDdjjmHuM1AeGfR2UuDeTdsSB2bRKDbnskzUtHI6SEAPnbHs8G4Gt8TXKL7HVSISaLQSX5x7
ZnESmo1TKgiHLZZc3lUfqil1fCsuUSl8G4UKiJQVqmKKjN4M+a/LK6wJTw4hG6OSGdoduq7IOvak
fPIZq5zxDBnbOtrAobAPBe23XreSydZFwN3AU1Dn8dotQvecFQS57JY4c+8b6di/sVMOMQfqQnqw
m6rmgpcXFkAKaftXyLJ8gd3I8Q4HSP3lOhtRU1hYGFaDP03XIGLj1MgNhqJ/Bt3lN1ANROr97f2q
6M7mOoH+zfPCzr+7qMvLrZRZSea438zlupJx/of1KLHB4zQC5m9SKuBVWGnEV1k8L+TnLt2wkeNU
XDrETwUyU7vJX9wxyKgOVCbMPmyz1P1GXaDHbc58zrzxNy6Qbu2ZNidpQqaeLEZgy5upRpbTNJFE
rwLpYAeYLhIbq6qGhdRUqRb/wM/BLFATSQ12LQ5nJv8KvNmNFCmtBqC+vvOA6sT8t1I+ScNbq894
IZjvsX9ja5ONa2Ezu0emkARv2HSl+IhJmDBnVRIWhNYiJGu4QOdDkFU9EUUFbCcn6wn11ZNy6+Gk
EqgvmxKEJCPjdryG+I1WkR5Y+4lyY4fBUh4MzxnkgXy2qg1GLoSrfgBJaAW3Wie4dFO7ouivYdd0
HnUonVrhptl6WphPt4x8GaXBeEgp+D67KjTmoOPU7l+1DSrrjgoHH1bBTSa/CwOF7Ub2jugvFoHP
WX5ZqrxhA+qUzdwmdGZNZDYi1Sn7zbJq3W1Ezx6dJVDX9IBQr6nPFlBRRilCEfAMl9saQCSPA7JB
SqUIM00b2Ba8oziyU/AmFH5Xn29Wp1ySZOVy7u3Y0xX+Wg/TkguqCKtuEFkEfGTfmd8Vww3cDqXg
y80T1Jq0n+tvahHd7/pZFB8dhP9yN8It7Q8zDwh4QKQim4EVFBN7a+6/bFOnFcHlhGhuJ8Q68hQT
3iNRxE0T0//An9OHpZn66T2HPDZeltptxgN6P3AX9WQSlKZz3tjufilt8V6QqP6reIrlugOYNG8A
ZFTXpaQmnJPPVbHjsbkPew4rq6seW15FYFSoaqfNbLDwn4m4Ld54fOd+n7Bk+anIJk9O+HM12sxF
1Yx+Kxq+Y1IEYE34GYOIVwpJzbqAp0psg0+X+SXnNPI3QObDaJ0hgM5sLhGbpb8lW+6PXPOc3Pow
fgq62mR4Q8iG8M0rStbh5Nrl6QHWS8RYllxwRGRRIcc/YgTPi3TJtAFaigwcGoOOWt8AKguidI2z
LVQH47bXOPGZoOzwAVWKZCxhfO87Ye5bbO3C923mOzW/YEYZab5NslqhgrXrUiAhrVB1tRs4jK3Z
+aEO37PcQ6JQSMQAu66Ec8IgOmj1jajietkFaRM2u4FRibwBQlnUh8Tnx9m0sqy47K2ymDbOvKiY
Ad1YEPWSzkustrFYrHEfDhgGTsgKW3udmQEkqwyWGoGQO7K6HNJ+ivdJjLzqA1gAFQz9z9IfXKgp
2Qlxdu1uMiCKLZuTnOxi9ktkJ6N2lNRGCxPPlcxo1O9Gewg8LOOtbSP0Gnp1gXeJLpKP2i5Oszvh
Ve6QyHLM4POcnngbSufZdufrghIsj02xQfRq4rZtcHasxCbMpzcdPtSIywzCWT86q4Ab3SLfJ8IJ
BZsz4tXLGWhJr35Pgj7tTg3dKQMcUFrlQ+smS04n5zEDatzWkm9KGeb06N9T9WUVbAnvyzZp1CuJ
iqlzjt1iwbwYtzPsJacBv/g37wl1IZwmYyDuUI9JxtTu5JOxnE51XT+oqXHGtzH1QrfG/uGDrlvB
WhjM1iEjVH0EjBUp8ljak8KEK7YCnG0ocnj6J8cJ3ydUJwFFYNskagMfsx2fef5tDbHJruJBw5aZ
XXnr416oAHNWCIKsbFxSREOMH/Umzq2+PxbQstKbpQpRcyxt2zOjYI8f/W1yaIpvMJtt60icvKUf
DGnFyFe6pMycOzMRWINCRJnxoxlKx720dh4RR2/yEIIicnFU8lcCNjvgqizMsJxI7E7L8uQ3qSLW
RMcV9BGU8VbSb2BQZ+W+9cmqvGXK1jdnVpYifwtCZDSnvMnUcjepBsVeLeMmvl597lkaGwiqAph3
zKHLdKuAISkixLgoSK2CS3OgAWZxmFPFoQTpESviakAtuLLpir6roUU3COSmY9jG7Bdaq08TPGj+
j9NI7nVohQdKwzREwSSQBiT7AQiaP++TiWq1fYqLnNHTsRiLWtQHFiGu7L8iO294I8sK1eJyiloH
a4ARuh8ftG2PLrMkIeEjvGpmLR4rIlkW7fItVUP3t+NoC+zhBs5z1kW7aR4Yk3GBCT/deI4Bb7oj
YSBzkD3ki6q2Wi4BQtC2TWLK2KwT6AEIJ087Tk+XfSC3cdoDuqyKTC5q08wQ15d9Nug0zreT7ang
MUmSrOhXrDgjTx0RiIn5vvJcm6tC873FT16QJ9OhZ7EC+D3sUuaigAh7aJ8q2g+NV7x25cgaOLdT
+2HyjPzNccWQClVM4odrTfuUpF30FgLz/YwR6Y6rFlnxczFG8X62HdMfpGuVn07fiTe49PE7ScKZ
xhAj4UvseiIqGYkNhEBvcRI5uFjyBkBqzXb7/7lL/0du/f+eFf+u/amfhv7nZ7h8tf/RtH/9977/
FTL+vyUwHIfbf+7HP3816t/zxfnyfyaF2+E/AtLzAtshTiMgUOBfTnxc0/+w4dVwE/kAQaIQj9Q/
k8Jd9x8CSzXp4aReIbaIsZz904nveP+I2c1jQ4NReTX3R/8TJ/6/W9ss7ILh9T/nP1jN2sbKY/Ji
4qNv7hC+KPu/8JfhJP13B9j//6vdf3d+lVlK0uhoVUyCaiwN7oiI0aAcw9JTmm3vZe5jE1fi1lF2
fHGKAr9/XsN+dQ3FgMxNzsCDae/AzhvB9MprYd5vTO8tuxBU5w7MeWdW9iz8mwW37A+94nKvnIqx
ilqi7G1I4mhre7G+M8PQ3kcynV68zsADmYL+g7jo5rUDi/QUddHwY/ACbCZsBSnLfq99KKwhfooG
A0DIltM7esv5jjsWhqAZk4+OXSMAP8H4beZUttm+5+WvggT3mAeWt26U4z0JMXZ/YoammyYfJoWC
ynYIAGSnQ0yaqoeD28EPM5JdPGkHoj9KRLr0+8zQtkYkybqiDC43kvCct8FGJ2QrHEGbpZTxDloj
AyfEE3/qNh63Mbc0FPEx746F5eRbFSyShBA8LYrO/u9sZLkZkzmniuDu8OOG+S6JFv4BI3Vw6CzV
YYGIHaY4vX+RblGcYvKw0k01e+kPPtLpy0+NzNY6jtkWleF8e8VGsNxGknJbMFlelxJ2CtphdxsP
XXJBIATyGCTyXdCx2cQWtMzfE3PjjzH32YAPhbmvZVJu6THFI/L5cMPHx36rzd2nsMjikfWNiA7x
ohN6dTb0C5ewZHoZAoO27GU751YJ+qbuaDydSB75hgRIdddZz/xub5AMh4ccFSyQJWdQv661tIxH
CGl7RnASvYBeRQDjVoqBEJ9g+jSOItknbhkcdOkyq7J9C1a7LvVO8oI8o+sJSA2Q2ruHTDFe8nam
5jQex2pEzORTmYfWqpmj/MCPUJx6r7TPIy1jtTGikv56bNkZAd6y7wREs2urFZVEW1tT8ot+YwD9
49h7X7Mg2+Vw2A9jlDEXj4bpAZFnv0njDGB1HYyrYIqUvQZKmbyYZunWU03jisWzPiCi8F8Jr0nv
m9HNPwvHZBdB/MudS1CAYsiqysNcje4uwfDNJAhp+UsQzNGfSamxXg2UxRt4ku0lXcrsV4vc3zTg
xdgDtsbGn9U14f0yztZxGdjtJ2OK/glYETqbKvgrlZ89jD3U5zaT+Z7pJBFakez+qDDzT0XRJmg2
BELbvuoedMw3Lq2owDNTwuV0YytGFtom/Y54d1KI6RxpAfj5/kZ+r47SYrm9wgY4dKveDZ1Ny4II
uUBNLUrORtiCASSOqdhg3UPVKauCKNZ8+lwok99trE9nKg4wVhBSX3Kb9STre3lXRDhpGpSXb4Nb
+y+xWlIg8Wb80ghfHVqGQO0CfjM32qT2k+B5vO9cUhA8HUqL/VKOy6jTLSNisMYNa55tR671U9py
TYf17Nz5i/S6UwtNnG8KPvyjhbdpJ6rRuiDfA1Cubampv2od++y2RYNviJb2npCT8MSjQB/V8n4F
izc/uMh58JSUsffhyBDdHJoNl39BIxytRDIe+Rt5pdhkfQSLNb8kFv3G7I3z89iGfHjMjNelruZg
NY5mvgpRIEjnS8R42B6BaGIO7MrSe7eBRr6nfuns835WcqX7XhxH5lK7OciwmoVSnfxZhjvRTgLB
Y1bdhIXFMjovpvcYTcUGwpOzY47gBCttrOm0UNNzNBajfhxw+ZNPNEycckADnsxs28+LFzBlgvzS
oal3qCKRmIbHKmPQsIrscL4vUGGcVdbz3bDVSn+yxSp+PbDYw6aC3rm1ErhpQLBmZ58SZ/gw5wZx
pm2i/hFxith0uZvudVqou8Kx1AO+WH0cxmU41KMBlDpa+R3+JnEhHDzeBZbWbygko9Vi0nZ58JyU
GE6DhxE34Ow2NvpCxnoU/CpJdqzo/H4tmwREV9o27SoSTfElHFf3TCwS5JJQ0e/y3kcdLevCZbPO
zOjHypsA1X+6tHuTly09dVX0D2Sl9sdu9sXTXMz6oH0rOvd2tYDU9N03v9NLvi5nWb1Mpa3PBiXK
JznmZsfqiQhpZ/HumEGxKph0as4xB8ED8LKrXjHvd3y0SCqn8pHi4zPPF+92CcsFrggWQ4S1WvwG
VjHvMN+WO6eQ8XNSB3AE/CK+6lvKkx0gWN7EI8dMq/viu22z6TgwASQPq5AfGQ3RizsF6gY8tI0V
CmnDc1aW033WZeqo1WL+INe0NiPA6cs41+iFkSLUOF5STB5cedPJYaW59z1v5gDOY17W1KBQm3tQ
mFH+5lA4bXXXd0+TCOM/metymPA4ZS/SL92N01kMzznM0vOwNPpsd9L8aF+F8cpOE0M8chhvQCNa
G3tK9EczexZ0bVBqVjQs2wn5KfbPnDwkq2D5BkYE0HwvbHRYWKwk4vN6umPClVDGTG18C4GKQJxA
2+erAvCoaQn4QgwRrtIesx8I155NeoUVZ8EH8kfcNrFBtheDjVwF9oJFyseXCvXaM/M+7mT00EZ5
ziVWsmBtx+wYTb179Ky+epra2bsEfuPfsE4NcZcsHRMALh58YdmA7ACTxjZMawdwqZdg7ZRB9q50
vzx6E0w4+hsszxwydXly6slLcMe28aMYvOLB1079zNnc7ZELICyfgbBj7VwwNydOjKiQJQVQbtE0
9ilhp3URxA7fKEyZ53BhLZ1YbJSph1AYJ8MQXxLSD9fI9uEhhKJJ7txEFDdCFcM3mg+UCVG+7bTD
Wr6uSlw98Ri8ZXOhv0Ede5dE+f7ZUOViBatouKV2PEMNlMwHpBbsxFz5gyqbbUkyEtpZlnRP/JHH
uCx0umb63TDJiOJHTOzFtTcnzKoFCoFvWt51vQxvFgUim0+VLSfe2+DTT8nzGOeBBRQIcrayjJQA
Aqj+jdDkAo5RYJ94cc2+TgtY7NmS3QxF7Pw2kI4QizUxrBxCaUNkdP141kGIXy1ARfBBfmcBeaCJ
dohbCJVIl/RSVWFyCCu27mwfvMvsxOo4ZFpVEPvDYh0z3WbxHyygdhnlVjeEg1m8byPCcATucAn8
3nkl4TY6e70zP3bF5B3LVvlvguAe9MRu+4DWSBziBuv0XrS29cacdqDksEazR2oV7zPOjvsZC9qj
jKtyh5xEZyue6e5JZEG6afwM71ir8JKJtvNTzHlFtUlafyAEJtBfw+QA8pD6tqfE2HOCJUeDWnmi
kPT8HdIE58gRnbzNjj29AqyMnm0Vp89TMuVnyLjDJ5PfbjsFtTgiY8aXW7bBTxJpihJfvUEJ2JoW
81bDvGXT5lUi1hSa4WOuCGvRPKg3UT4w0URTQ+QLQT+wTUfrNhK8DtvUBWWslUjW+DPGl8IAMVir
TJICDM7pIfeS8luUbvqFvqRD9kNmGGNi1zxgNZXbCSnvbeTW8W9pZAegnOnujPJLMtETwUB+iWcx
qwsnbvtVk8ngZkgQ063gOTAWCOpp2SGz169EHTWvdoMOE9YpQnpaOnzOJira794KkkvVLSAB+z5g
v6ESdzm4zCTuTd3JM/zZClWTZpvXDErXW+kM9TrGVHuoc5Yn60Qu2B1Rcx7MOPabsS6iW1aK04l1
fMDMBUnYPnMTJ8Exhyk7YT/hMXnPgueoifSprUV0avvrTxR2Mlw7C+0OMvX0D3Kr/h4AKqaYeQ7+
FtXoP2UQtw+zZDW4Kr2ssbbQpOUD6IT8tvRNuEbQwOMEa+N1WVJeVW+qw2fqKmx/+HIudebCNqvQ
RJ6nkS1brV0mzthUNJmexFFgr2wQeXuUxFs3YnvKv6Lsv9AronVn6c5ehaC1dstk5LllC7y3nJo4
EwTJwbpOTLCNR888O3GeHlXYTvdiQSkV527z0MsJGEccMdyb7Am0eNKDvtUdE149qu4GqEt4sLIh
PxHXAssjdBvrkPRO81wZC9Mkbdq6EUV6ji2cmK623N9wzNW+CbzuPW8F6rEBHkdbJu5fQgt4D/1a
3E5pRs4ex+Zitnpu5Tks52mPuWt8y6Js5qruU9x6bnjfj6p9ws2SoyYdOoIVPAGj0ifWknMx/es2
hffqGqeAm7O4i0MXMmdw44n4yMiaw+4cgdSp0RUNK5aA8Vb1gkxSxQJxBVVUn9B1e5exUPHeB6Ow
xjG+1Gtl4nQ3FoIW1LOd63p+8N4dpyOxB1Zjv2aLtqA5CnGRJbr8YA/bvLL154IrfNtbOT5GuCYQ
6A4p6gTuIjvCuCLDH+TapM60drlmqFjfmtQxJ0zXNp/yjBS/cCdG0lg4nlEjYkihbxV7A5vtt0Xp
M6zmq9IwZmnw5uLvJI8m7tktL6J+7gk2PI5xEr8kjRvSlRbDsu4ilEccD1eVABLAhBG0GNlU4o1A
4RQ494uyw29WytjHSgfjuKDSvYUFgLVpClp5Xyn2vCk2vQmJ8rISPEkU3LMcXj2ZR39S1l79aVgI
kllrNGUMtdPgC3JwRcaO496TLhA+10PB/gLha7Qp+S6u1lyOdGWS8Zy7ZYlYY6CwIOSZD2Qw6cUF
5Q8YPBBnMYYU0tzlm7KI81uIUMEHSILiy2kqnLGlCB5BY6WbSYJSZcOViqOnouoesLy9L9lB/Y0c
6e1alzJjFdX6fWQFJj0zMpruB48cHCgTqBDchPCztLsQAxReUOzZty2TwZ2aTHjnCounoiRE6m7x
Rha5PUgTYhqdF9DV/X5mPw0sZlRP5NrYZ/S9M6rzpujWFgEsl8nt6xs3RIZMLopbTSXY9gLuk8tz
WhxFg6VDEDH4E6Jn/MSnj/DZKJOi99TecxIrRcqJLJ+AqeANEDHeFuHonWE39erhuP8Fi6P2Qxpm
twt4/jVEJ/TQkZCfEwh4rh5q/5WlWnkKuOE3EcPxNfVAdWbHVUA+yCbUSSYmyVpLA2uHbJiZJkDT
ei8Mq7EWlSeXb2Xvz/a4i/PYe2XGRIpRnloHCudnthDmKao7H3DNqHa1rrtLzfl3vdTHXd9TL3L7
hO1Rx6TOpZSV28V4ep0igLpFys1VCFQDH0vRf4QCMMTW793xI2Muu8qhr7wzbaBdrYfrsx/NgBi6
sH4fVfJE/pvGH+UsF4JU6Pq48wpqr7o5qMDCUUfQGTOUAKg+60bHMn/CsHxRdtlsLW92st0QjNYD
4Bbr0jSqfdOeo34Kq/b/ZuX1m+60wnPV2MnO5q7aLljY1jb+BYbdgCiXdjE0J/HN7KgMHShHBlXB
9ef2pW5P1w0Vd0FcHXBTWReBUoAkjDqGo2CQgC5uE3yym0nQH+AMJFGZEDvdw8hl07lLyfu8Hbqg
2hfFOF4UKbG3mon2vPEmG49mYjdmZ/B0qRUaMlbdkd2194oVKLolGakDlYlzQz9OwYVTWj4NXpl+
ZGXDgKcb9IaXqn6sgPX+DXF3sNVE0HrGPMMCsW+hnDOV8wjI1FXEn+9ov0K23XdsCN09NR5ihTLs
tnbrvKVXpaDo2xr91qCBcNfoY1FazOluZgTlcJ0s7o2z+JRMZYMznwK56R492Yo9XhKs/YqiT6zV
wK/VmbEf7jr23e5K+i5phnQ5nIWuz3W4GaawOKgCNAJUrnlv1yEHc0GDDvggdbmaB9h48xUecT3n
VLLKMbPd07nGp7jPakQtdt3uGPH3t95gBeeB5YNN6eVNW+gZ44aiqWJ5jcwkWEVtDnmOQPlA3oBn
cH7bvKze4KFgbcnT0hpWPRSnnyBkd7sCoNVdiIeM7r1R5c5mzgZp/oaJWe51EQbNjgMATSThBvQz
Op/I4PTCgGepyEX6OIYOMxzXCBLcYI3UzAYb/9Wv2ulYowS7CpxhZAQkE72lCbtKh43QSTilvAGC
lRGpl+GGabtY37YdXqmYRFXSnU0u9K7m/kCWhojxLddoNFAkEbCyTkU97OouEc4qVnXw4vkcEfcJ
K/y9hMx/ZuIQyu3gsecGPz09lJqt7xhM6q9v1HRC8nY1tKqeEJpwEPUuCPT0MovRWtNG+i+TFVh/
I7yv+4BN3iWQ5FGtKMCIJCXOaB/6srkbSFz+qPH2gk+xravCXJqH1vH1g7B0emNffTrU7xFJQsRR
zGu/9vVjlzb5j3Qxs5cmLN2VG5BXFLcm2PSlxZo9B+f7hUgaFhGxHWGHj6PBt5ngn8FVbp6yVg1I
DfIrrby2rN+OA65CfxzXN2IOy10sefNlydZ7WChoccPRBbokL58au7FuS/QJR2AADTJNxVp4SYX5
jOaM9y5k2IfK2boGWeNUdhnDIvJYiI0DJ5U8sT1rPkZwDz+MKMP3wNfpYajq/q8ZLf9iI9T9NKkh
XoXg0n1oT+/CMchkdeF1Z0Kd/c/GVcsjKwGgYuEovZuqt6o3gEfjHixWyQ4d7VpeeA5dd6tS9ZIU
HZvsuuqaO9T6/bcfIB9F5+gOd1g6qo2dUJOujM596FFNwxHqRq/4cYGYlaF/mSxXbLVdgmBY8kOp
0rsEEQYxUtWGbJeDw2ZiyJJ3d8ih6zeksYVTpJ8StE+Eq2GnWzXaZsjV4szc5goFmt1W0Ruz89Tn
5JLsDqMItTPKgyZ6J5zO/OrJmV8WWY83wSxatoR9PezTuOHxFVxqN649kQLLvM98jX3KkeNLdJ4x
+W88mYVfXZiTim+ifymqm3FKNngYsc47ToIPOIz3RTCbbu+gPl3Wkp9ji9OvaK6pWwSZ+pwEa8uG
CLQKDUj4rVyG6GThyuB0xUm367SffkBGlB99mJonlzHMY8zTxnCiTi95FiO9YTS0nwbL2rd0PuOq
cOgJ6JxoZroF0tGYzVm1MkE4Po+hXeBFsoIbRd3IuAxcBmp9BFsLRtxnYTj90jTAVdeS3Z77etlW
NsEhqpuHhwVD/ZoYK+RXusvXdV+7LIuLcFsRKvoAIgHKRmasw5T6hPv0Dr1PoscbWdbN7cRU9K2w
h5F6eLTqY1mgOKRIzV5x8nt3Eqd1vxsap98FqLwUdPbG/0KL0R3gIi/ba77AR0wi4EZkqsfg8X9d
ejURDSt/LLoNvzB5cIzGceYnuC6nvLq1qwTlYjqihHf94JZNcH9I1ZRvuRD8M0rZHhPpYr9WwmYZ
HKXsdBNkQbue1cmpmqV8qJoBG0NWpvTCHn4aJ2oK+DlW9Kda6EbXThCpbg8Fu9iTdDn8IMuNLkM2
hsUGlVaKgZkz7mvKKvIC67pw3itHR891D8nlpm7YKB9xrAX2OqjCHImxHQWvSxhOZ4lb7+hkkz5b
yq+stY8syn9X9YR4v9OQbHaO20z1kbGSfjHasgnjC9SztlMLMz2jNYq41mPPpVHnZFuq+0DjcvSc
Lxy04yuTShh++ZKcC3AVb0WQiEuv/YxJNF6KrQ1SgDm9Qfi2Cr0I++RCAGu0GyKSwq4d0xDjLsur
A1Z7SmauHUttYvysT8XogIXxnSGxNoEapmeQmM4tkRTWZ+17KE+6wTBoDDp/itmvec2BU3kcOd9N
/9bPUkw4Gly+AqWh4xNzxPBja4m2fG78PnHWPift95As2l4NKMYzGhfVCNCEAFg4vzxoRZp9HycJ
Pmi5ngN4MVCtk/ihBmRW7Zam9/SBsyzZNwRqpSe+tp2+Ft+RyaeAdqcPSiG9RrFiGTpcnqyYFKsc
qxTHdhX0/TaQ19Pan4T8yskX628zixDvfRYbF01tNrDnMHUQEjMTOiRoAumYf6zewlhEB6farYh6
mjQ/Nl58RG9LqLVVWh3y2VZN83HII+mtu4bzJXRIf9pF+Pwe5f+h7rx2ZEfT7Poqgq7FAb25GAGi
C+8j7Q2Rlt57Pr1W1LRG3aVWj1pXEnBQQFWdzMiIJH9+Zu+1TcpUj29d1ihEDJUppxk20op41MTv
RfZITlgI0koUuUkWAWQWqWNztE7Q+U4+HPYGDNegZGvmhfm1TKzGCbJIeIpjWThJKT4Kh5K7fCkM
M1l2WIWqa1NlyfeCyWWFFbY5k6ZLYiCdwIrgNDh8CMLg8M2jMe00QW6Q6JTJ8psnQgk9AgEPk+I+
wimjYN21K9KXwU/oLY1ShkHqSQuL3PCaaTFEogmhic7L8kTmVIZRJ6kMTOD4H9bGiKOLjVXc7zJ5
Gu7xI84xEht9I8Jn0fw2HDqboI/iaxY16u+o61YmoX0HdBbynnOuf0Fz0/iJDBAQg56V7PDo1C84
oZYN921xrIwwWoNSyi4sXMNtZNUMZdC7q/cqK9TfXszzt24cHjmYuoYNS2Ek5TwyhmtOlFoGxVDj
/MimJMHYIDc/HackWWmWhVxsltpbLMmJh+eKgPNFgwyead0tx/aAJ6hXBRv+R39r5j6+gjqaHca+
5VWOJmnHbYWR3YzyQ6jXuaME3XDPAC9Arkr1favI82bSFhZ00yA7abpkvhhhrhmqSvvVcEQcrbCY
2XUsCvu3OGRVkSxm/TyDGIHeXafbQVRkOAIz850uJbY6TovxuYtzs7PjoU42iJYe0IhC/0A1aKCl
y1rJn2AbnGOlrXWPO0V46dIAeXNQ9xHctzAcfEUEgDSUasLcY1Sfw64ha7IFm3eCSxEdTPnBKCKA
WWGBqNdH4BF0ELgUBK8wMpha2MNCxe4UjZ2+SH4qhp9+P/fopo0C4a6ZQyqxUbOJ3jD2i4MUIXIf
Auw3HN0Ip9syG96TYE5Nj/WPuSW+PGyQBPYZm35NmvUTelIJ6oVQS99NIZUusKvljvaXmPg/1CP/
lJDmXub8+bM25q+lMf919VMeP/Kf9s9/6f9FAc0D1fy/F9AcPr4+yv90+28Avn/IWOvmzfe//me8
rf+uokH2ooOahjitSIpqPIDF40/b8Zf4P+TqGLphiCKocYWv+Z8qGhmlDCtDUWH8J6tIUf6iokFg
I4k69GOJSB5d5x76Z1Q0f8hlQPiFZfH4Of+idUGx8yetS5gSv1tb9bAzBtULrGNaKk/sbcbwYeqm
KfGYcb30gz/uumL/2OL+1Wd0/rcX+OuQiT8w4n/vdf+EwUZ713ZQzIfdMPsLqGPpJo7lsQifpMhc
i7XsnLSu+QiyytVD3W0Nkn7LLcveXr3W3ZqzxgHm4+jLD+GeqD8Lz5qxr+qnEZryiFTHsEgGTImE
daiTdg+U6Dx9/uOfXf4jRO3v/fB/YtwbVj/kSRgNuzTeTOJPon1m8Tu1njpnTlK8aczFqq9C+kVv
MnxJ+joK3WU8i8lMOO3Rms8jjx8jOwpv8Sf/9hhclAty4L0k7w+dsK3zG3OS1KJgyX0ZykBgj6w1
WlZP2/K9/k0Z3T0GdRvmLOviULy37ENs1Ycy4zcryH6e5lZu6/Xe5C4uxvI9gxw79OBIurEjOImb
esVJsD9Z7tqtRyJ5tE/28ow42iuDF7LBHEP25ewuj8eJZ2i9CaQ3vTpm2VMxbVHtGspTioRpFL0x
eyFvFzQlx1KBlQ1HZ++0wwl7qRn6A8bmbPveMofd4njSHiILGzmB4iB/1pltlfwBxApjIDh2M3i9
ieBXu1Yu6XyCfVFy7unrrLnzggNKjwZvUas7kJcStNc4ihC2ds91sWUlrGhrqVrrtEfqehrOdX8y
Qw7AlThslOFbL2dXFux+WOegPB80T9x78zUa2TskTsnsZ41HsfqM3P4JtISWXqPlAE8bJAqjEC+z
XNQ+ZJCUduWh3e2eaRz1lkZ/dtXmZD2Wvb60LSMWulh9GCjFb6Ou2/JoDx/ql/jVc6rTQKFUJr3Z
ZqMMbg3BO8saR7pOBpxiCFFQ3r7YPpqf5Ky+FauWD7bVN8K0Hm/x6yR3fm1JL6POEyQ8tsFqbu9s
hRyMJWASazcAbJPyaxcOcQ+vAHJHgEjig2hUzKzNKtNcPqfImwwqVyCdFDBulK0VY8cWVHle+Ifl
UUzlsHg38fzcI0RWUnKZt5313A5+7cv+4LUbxWPJ92St5a3mW77mi57lPmBe6ir9LOL/ANIvPSju
/8sdprJv+lsJ3sSoNOpMq98Jt+wcbOuttI5OylE7KNviOB2LbXGQzvl/EKkmPZj/f+/V/pQFQC9A
WEbKqxX7/rk+NufpVr7DHlhpXnJsjvnbfCu85mAey//bV3zQ7f8KLg9EGj4DjtmddBK3wVZ/Xjb1
KjqlB31vnrQtndteX8sv5lG5/+NDC3jL30Zb/A9Zo2U9Puu/es0Bqi9pyVq/U0517WCGR0IBF0p6
sY7xdtro2+w+sXBng/08b6VNvda9xU/X3ALbxu+3/De/cZVNuy321heYv31z7k6VH++KcwxYgWjm
dh0FZLkx6bAFiC0Q+1w21+roy9i2ZC9MmQg7sYiP2HmQNXIPFDoLEeYe8gFZUf8pgRG9xJPL3AH4
XD27TB0ST/JwhBu4Jpz9sfQvoDlQe/QzCHlHe6328go1ez3tu+EiNvT7ftWtNJDFiDqO1rgL2j3S
ZDZtWW3PvzOTUt72M0LC+XdCmMesgBnrLyI55lL5Kr+ITITsh8Tjo77WR2t3b1dYmuiy8fQyOE4P
3ZquBmpz/0r68XyGzBn4D2GVhtVqG254gRODK4Z7HhsI02XSCrkWOpPKUYIPqVv3oW/Kqzrf9vWP
xelbVr8WUP4vQo479mjFb8hc1FibyXr6kg/jTnhLBUcDQgLfbcUWF+5HD8j8R/yEObxBpATBOnOb
r/BzeRsNGz3ZRGn9OZ3FC7o6Dq3dlL4PPeMWt1GgNsG8c8G5Nqyis7UIKj0A++ZxQbRsDe3lKz7i
wV2H6/pZqS+W+niOIA2lpVy3u3kHS2B8YelzFS/ZJrorr72X2ngouCWzQ7nunYabqHO/Gd27uo+j
/2Sd+fSlkePRtzonrJ2Ba0V2K85e3CMbxc38dFWs6cC9xVadxZcvI+Mux/QQ/3jpEa236FR7iCC+
dRJ/o/MudBO7cWKXX5Q98vKJg/LqtfZw4D/rGRefLbmkjKveeOChtzG8wIeCseUtVhuEazgBufhd
ntxQ7V7mk3QM39t01VmXEH7i/NxyH4T3gn6nzNjc685cfIo/1q6+Vm/NGxdBzZ/UU5NVs7hNu8Z6
qzKwczSvyW060V+RWYcXP2U7HUiPOWywVXR30h2c6IQB2C6fwBrxpXwDvXDYv0hXcb6ZTLwv4tlk
AlBcNdNXruJGuDQfyVG71K/SZT6Ze8HjhPaUvezVDmJMt7MTd7HvugNT6iq8Im/bPz5MwWHzvn3v
NhZ/GzuQU7iFH/npAZ2I/QYMyu/vut+tIg8tlf82OV+TZ/rzPv1m7BG/dR/xOTsGt/4VPRirfQ2B
yDnd4nx9fDec89tlyzPLxSpH0PFHqqy62E3IB6hdRtXt6EmfEA8LFwOybqv6jlwVu5pVtj7cno66
UF7Y+nzlupt4BmMOU6nmbMu2/MJnicFw4Bs/QvkqPviDO1MfHSpFRwJth9xF99tbddCxyM0r5nC5
K6zKPXci03Pc2V4V0X/vofUfw0ssPJfvsGX3A8NOEKW5O/6ORGNYm5kLX4ZEvmoVXyRRQfEny8eY
obVO+o6/do1qyU+olvSN9CK9KGvV6zaqZpurrN0gEzwyWj7WR6xIz8JuOY+X4UvWbJxzbeQ0tcsd
yaY24kpmB4kp9AvGXX6RdQaLMIjsIlrV0IuzTSw6UOFjyJXW3kx3PYuo3m2ni6asm3a3dGeZUAAR
SXFrg+kxMldeIBweJ9RLq0nyxmlbvRS3dBfuOoyT27J6lqW3yvi00nddeDFewyV9Y7u8ZiMZxBA5
YaS393D+hXNZJF7ylF2yqbu3RfbJpsProPMjGkFEzM+xTg5TYlOgRvakmx7bC4Ye0Aqib+F1uMMk
fBmyKnfKun6Mx/cGEsRKxtsoP3hz/OJTu/7Jf8w34yqfxfN8ypfJ7qn3MPl+dR/hW3cdLuFrDVdk
7FYM5zx5qlEkwUmhJpS9vq7XWecE8XuYrbSCRRZlfoXY18HYqjabKAUj4saUUM0V553T3cyf7hu/
LVUzg0Qypftjd1Lf9BtFTj+/qoK+AefPukuGkA5biTMCvM38EcenYViFw8aSianw1Wv5DfZsQJbM
WudmPovDZ9p+z9JGeM2fu1f1InLFDZpdk3NAcYul0PrEjq6w4ufzeQQc5E4VwWl/Xno/QBVNYiiK
iYnqEx+oMUz7ilIYF9TBar8Vy8GsCgq7GnHQ4oPcRE9VBpIfsU/3orrGATzkMtsxxzaHrObUpJBZ
11zyi2CndOda8iuMcyhNRK/ZUT2zxdT3YFZO9S3wUSVFz6D30d1k6JZ7p5idanZZRXQVpR68Hpie
jAjdENYl8fCpD1Z0VL2JiWrOFcbw/I2nG28t2KuudQm+wu+HIBv6GCk05zl/09lBRb2fzY4wbwaS
1WdqXJcqcwxXosIYFIQYmj8bBRxNBvou6bpYFzLhsYVxzvE7TX7hd6Vnec9snWuvWkfNh6LssmCf
q5/Ii4mD1bUNswx6O6l5ihvMd4AGrXGdohMBsI8HciJVw9WknYJLMPuU8D/rMo9nPQcW7ETpc84w
XZ9Imrjz2DQoYDpfOM3PnI0XTBotd72wU/qj1h/Ti+rF1/RDO1WvSvmegbyzy5f4Vp6Up2AJbal7
ZgVYblp3ukrvZ84kr3Oqp9gta6+q6bTgVkdYNMGYpB6LGC108H5iu4LtYo4dQkfYPSNJBi/4xXah
JNniMDjiZuapt8ITeQbxk83r+TMsL/JNw1YN+QQoBLi9e38jpQEBjfkiHcR7fUY7Uy0OG326jgnY
7mxPl/FLmTkmbC66OvaGbIPWgKRenwsy/Sq9x27RUV+Mu+m354xwjhVOYwwbOOPSW/dusrMVfbZI
VrUz1HtT7YC0oQRjG8l6tl0n69ytP1UMv0/gk8xdfysu2Y8Aj+/AFc4m9sF9Rwn3Gf8me0AkCFrY
DT9F+/QlOIIlEBSmUI4Urlm4Lt/1i0VNhpijehQ2sgw5H+0VGSU2U/LGF6/8ms3HssX5L+i9YSUF
6bCLg2REOT/bYq+sdTO5CK9M25+QmPMESEHpoj2Ev3ZM2oNA/lKwbWiX2vZZnlwyKSp/FAZsiQX5
F64ojqsKJ68qvEn1R59l3tjnhwxlKO20Jb3CjvOm8veP8vufGov9n/nLjh/4fn/L/y8GY3iy/sFg
rCSGJYs//nYuxpf8xV0mWf+Cb1WGafHv069/m4uRAGuoCslbiizJTMB0ZlN/mYtpDL9UizB5STf+
4jv7y1hMlf5FMxljmUzULJzBqvHPjMXYSP4p0oxXF3UC03R8OPwUpNT9bdcUdAJCIdHID5EagTQw
VAImHGg7oOhqMW3HQ0voSay4elWzzXyeZItrDXV8xB6gNWWhekrAuok/eiSZ5gn/N1z+Xp/HTxbp
ufGRWkEprpG7qPoHy+NRsstaIVc2wVS7bPGwV/0ZTE5aYCtWG7eF3McN0mUBOr1EHDEBoXYIUcQ0
EkqyVCHPCgWT3qLJFOJ71mqKA2RnzO9tC+7krGMZyfeCpWZX9CK6SG7RwpY4LNL2Al1PfQZskwjb
2dKSEr1FouTAFKe+XRMsoDHWToWckq+H+aBIdjG2eXyQwgY4rc56kq2qBfOqxq0x0Z9MfRLeCE9k
xWCPQFu+9QpngJxIEBYhjTESYTU6cNRHI3lcg5ThsimKrji0sJjoWQatVGAfoGCB5ACTSN+xuhYx
4CVl3r2yRpaNI2E2cbSRG61s16FUye03M8oq3GDkJ9RD6MfsPVwqttJpLIwnqVSouMwyMuInyNKl
m4sa1DvZxH2rq2O76rUWinreQZNcElm9j2Jn1D4OPPT3apZtmKezZzFDrYJlgOegkJ0kGAWIoRo8
hJ8YjRt1UqEWk1sQvNPZYd7CWCNWQEZZosemZnJRIHnwHwEPx7DrEfnlzIyVPSKOBNf2FBFJ4lW4
3x5jNTjQHM8xC4QAKEEDqqEsIN65aFK09oInowq2KmZldr61LKyNKaFnGktqLq48mvfsIfuQjSlV
aw8jvkCKN8LGedWbRkxNDua6bM6aWYWonbRcfVws3YA114XiQf4dKsd8ocRqzXbsjpmZS+lLrSAd
dcw6gKZsqrpsrs1IjywRnkBvmt+Av1KVWIRkmjU6n7Sa7WEkShJ3BisfbCq5Zrj4qLqR893s9os0
jOqbxJWgvIxIMlnVFk2O2WuY0FozpZJirUCJm8rKEzIkkSIXCLfuWoFBMasNRZBvUGuN0RlIgkJg
W5o2AqDzIdewGxShNL2rCmpWtsGkpt26PufhPBcmoRuWHgYh8G0VCfEoLpOxtoKYjTEyeLDGE9Hj
VN0iqetrhPvV6AxI/pFtKEsjSK+N2eMNJcHFop+VeOezO2Vgo/mVy5maHESjQbhEZlhozrlLjDXE
Qh3pugARpkIxEbmqpk4N0b8FXHWSf9K+VRW4lBNHgR2VrWa9WINo4R/D/hLPP0Y0ldpnZ6gja0f4
wako2UmTQtyyxXrQOgKLy0p7rkzWqoCfZ8tMaaZTPTAOEf4LwQSSDCzWr/KHxHYb9w/O7rYXDD1n
y8uuX7vpS2xOq2keG+W9Uma6GcVCGOYY0Hb1ewC7ilZE6kATd7k1ZE8D+ijgoYXSxl6GBh6O1tIF
10DUqAVUOVBzrBMiUsVAQXS0s4Ab0yPOWkwrqQiGdQ5LkDzOmBCDB6IT02s3qwKCl0jIUT/iN3Ra
oAA1c2BVvedCYXL3FHFCUR2LGkp3o42VV90sZw5GLW7qVT/jvHolO0Eogc6LKn1MUM2vOhEa8aqe
8NDd63KeKVHRCY42uU7qa16CDq8nadqoaWQ1uyAlDaedWtisCjCaPflHyM2Smt6nCONQW+kl5OnU
Jt1TqCkU4uEKQKl8rcNwOSplXNgSfrKdlqnDqbVK1GaP5flJRbRJ/89ogfyEmFzDXqKwjiqcdezZ
hbdwEbq3tKUFAJ6iWEweGkNZj6NufotQM2mH+VpbRCpHMdkWW32UmCtUSPJNqQpOADPRKiBUDJ/N
2Qgp1zIWDyDjay+elvQySmP+Q8rM8hpIMapbwKJz5aOznVD3Lg0L84CLWEHlIleoUqIJrdA8s4Sk
b2i0Aw7i8jMVUvE1ndDRMemqEQkTQTvfZPQzB519o43Nca42c4FkAJ2tCjA9aHvwvQ50drPDGtRG
jKCrQNAPxC/25Unv4v5WSpacbcqxFflWmnKdlTryAxnBZw8DiblEUQF1nsucjkUEDnkWl+yepj0f
ySwg3w87yWTj/gfGDec2IUjQs0YnaoSWtGYBMJzOGrV7mesxfQ4fFAaP9yA6gQXy2glDtTrUlTS/
5cVcb0aQxqdQNDkXQiRUeShF16nLhC1BAeEeVQLnDwSZHfr5Jrip6iDsZlKR4IoIfCCh1gAmx2uS
bcZAktsV9kGavbTQAF3PivCGaIfpWK9aZ9i6CJCyzjyMYzRvm5TNf9SSZ0K0jfpqItBDgz7XzQ7X
7MI7aNunAROrrTezcDBBmDjyqMk7Xe1uLXJdLjI5BZgwmxIrlxbZKCwyRlB9I3ItswQeyZD41oVq
HScCmN02TC+N0Sa3FEvKGk4+0w1FYBzXN0yAkNyar6iGsjd5ZtctmirXDuSNbTBX4Zu4IGqw+2U8
ylM274JxqDDFjtlGzXiAjEYYb00DLV5MgA1rNxlfjGhkfYnrlpg8lInGVScxBpiLXrNjNxbdbpue
HZCBgshO1Sn5UBNTxSwGLNcW80awaGh6rtBMtG4obxMMg2gxAPiZuzFZ6nVfzAxGuyV9ioWBjMU8
YPBoJNZRHzESQtyQPgJ0VPYIP/lG2oxIotWQWq8yrGs6llA6GujlNxAmO0ftFtI8S8U6EsBlfoTY
HtMMlG4VdMYF56C6AiHf76pcZiVhiNalEa30GsT02UCgGGMNsqCcBqXMj1lcRwRmZOc6VrHPUWrS
+UEQx+NKLyJhou8Lw8I2GBU7DmOCkJDWrZAPiD7+FDhN6PV3iUSmAzv82txZZRSvJ2Mw7q0UEj6A
Km0/qblxEZIgf5ERI2wtLkuOS8bg5ZKe1QISakXAqK+XqvoSLh0+fRG6H0lErABEWbqX5XKcJ5VO
GkslGzewwwfdoiTtsF8lUgXwt1bftG74iuDirkJdCXwjS1ACS8wooFBCihPDrw5n/N1s0MXHPFbX
SZ5knLez7LUVtjU0J9usi8V91bFJsJT8PIOrwgRDp4Xr/GgoEPJrgY3UYgbVqjXGco8l7yE/jx6z
3LoO4zPXhMKyMFasbGUEkq6cyyRtjmofhD+qYSXvStmXVyJlapJ2unI96NG8T4Kpoi3naTFx2Jk4
1nKMUN/FIjXPtYqXWNRUiw9fPBdAcXjHU3sz5QcWkZPGBVvu6+YSrSFHAy/LmTjly2gAULXyd2VR
xgc6AGESfEs1OYdkeJFn0KndpaIm3JMcr+3KpcdlxUfEyhJitVZnjQacMRpMpkSNtUO9s2wKVI60
+PoTdW9y7loQN+nQZ9FamYAf2EAJZhC0JOLK3VAeYPkQHJxwxUJyR2yAAGVQQBVOARhTcgLD0iig
C0W/gqB3qwVozCPvdNZuXdJGMA4HQfjo0RXsgqztj40CGAquUtX7PF8ZzcK6/IpmFueqKebgmJr6
icvadJrJ1KlI0QUUs2S5ORJU2qGWNfBkyMdWTwj6mBiod1NYHkqN2k2jHFqVCVhCOaIHiFMrQd8u
sy1U6FpWEfoem36IqpBQCjuMMHk1UY+mOorNXVul8csAIJUK2wp8nEzFYeKeayaZuVihthuBoGEf
0V2Lu0JhLCMumJKQ3AV0IDQWtiDr2ns41AEC8LTfzSpnzDQM8huq7GEjtgXPDr3IXcTrxS/o5iPw
tBnt5dwc8iLr3Mggt1FW+9w363baSUt96lRJulYa0iw1S41Nbi3mqx61T0UEqgeJGlKvKGMAvZhi
4NZCsS8pvTahUqBPEq1iBeO8wMcUYFVbzGhlsUK+SWr92qc5pnSZyr5vG1ygec+BMxUJ92NTuG00
KTa9VnMNwyRbawRKogbAqIf9uj3WuHD5kMZgdht4z86IOBJQHhEzcmgN27ZiN9WRwPraj917bUXZ
TktjHWpTrnOTF28dimyqwkVcWSQsZbYJd3h0yR4Q3U5ZKj/RB3MPEV3aRTE6rUFi3wxtisF4ykUs
J/IttczqXsSI8kKUl68cv+8FRpJVGOdIx3VqG0Eif6QGKqt3Jj5jvf3gApvXItWhp89qeZ3LyiDD
kM+6URiaTnqQniULckc/FPlB7SPVpRiAvzlVNxWvLRJUdd5qHdktYvPof3NV/c0UFoGLhPVsXhgw
ijPjp3xoCYkReIwbE4Nr6mEQbRxgdlhrya7IMvKHE2VZzwtD9XZGPWwrcg4cHFH3cRwLgIi4dgLf
BFa6laBVsXhacDJlWLdIVTIaguo6/JnGVB3Makw3RauPnpJZ9Y0un3wcyozHZT3mtEYsl6ZovihJ
FV7C0hRusJPU1YKkc9eJoNxBCj78ZJylmIWbp1aIrA+rH6tLXNIn0qHSIuNgKx1zJsEbvXuKU9dg
wCV20a0ygpRlTdbfoK99taqFuUOu4IAkYV32dhmDCdOAjvFhwck+wddi2mmF0xUsNZQsU0k2JFgU
TzS7w9tszuI5AL+1S9VK8Ziw56c20pMtFvDJzh55iJwO+aotpv5oAH5g+Dq9qPQFL1YZR++mjJGN
bbPhcWuyuuUR44V6m23h7KmXsuzvJW4RqUmJBhuSaWeJU/2R6sOy5THTryWxUt/iniXaA1V7Cody
eq64WV6qgdx2ws6o6qKoJzWgEZ5rYp68WGuzA+pLwtnooz/0iILAnJEqo3U7DIY6rMpZD3f6MjGb
FWm0CzNKt4ph4CvKtUs+JSoroI6UvFwmpytA+dEqpf5KhzIdpkEiuEMBabrqOIe3FREUiJyb+2Kx
M1k0mbMzhG4ST4jarS7aTeQO7ztscZs+rZh2PKKWSfzo3SpUAtcqpOMgtYEXGctTpRS11xWhzCnF
OCFuuhMH9vizNDpZGlJYoUEPFXOD6/QRjQwhQlU1aWNM3VnNemllyOrwHINh9KTq8VDRrQlgIkGC
sdnXqwAPxr209AtxXJITFXK4IUFnsqFSmI5iEt8aVwAKMIZKBwtvjl2O9PWCKPbnxjCAoiWJxnJ/
nK3ciaRGR/YZ1g1BNFlGmItyNEqwmQ1JNJ4uiR+1GITr0IzBPvObsOVk0NdJEzdr/CJseWt0WQjx
iw3P836HxH2+LJjRL4GZNjtACPSektJQaETaljdfbPOW6HFNqWoKT/mOMUHxLLHfxlJqoHUU+zvW
2oxFQizcsT7nV1HEnQZvGGhoWKvvYzovTlEBX4qLAESCKrcGI2U9XtdmGJ7ajCw1fHHf2MCiHU7F
GcA0UWky7e4PAXDKwyuV4tdkQLjN8oZI9ZiizS2JD/AYWkIz4l7cPUw5VJu9+iqbS/WRLTW7MJNJ
o8vcpiWWU6/PTVOxxaUNAhNppI/tW6yGayPECUHMhP4pkhbBNkPQPChyOuUNHjE9HhGX1nMzbPFw
iU4Hr88VMTM4tK7FFk9C/5InzYNTOurnNqqlVSbhhhQNLXjmkUy4tKKnH4kSIPFasHGV6A+p5ctk
h7QUTowYIA6LEbzWpoLPSewRQFAB0zBqRbYH+TPs1FGH7gMTBp3EImxHKTmwxx28AmQ+qqdlfKCh
C5IYQ7K0gUCIpLAFfL4tWUnwosMHUiD0Wxg3XiYxsUNnYOXneIoltnkP1EHS4p3VFe2jiSppb44E
X9VTRQ9dLgoiVov7Nk7q4pVw0/kgVn26lhtRwJpTd2cNH8hhngvu1KlAv13MBZ4N7GgtXqr3WY1m
i7gqg61SZ86nCTb8C/l82BAIXrmrBDjJNpiS5pCh50MNHhOUMivzigcIkikUft86ELzA7vJcIROK
TSqxNtO1TczvwJCXfT4t40aOGMvYFUDqlZGHph8TdYk3PCYrlPb+oDfseaEfDL5Q5KOnh4LZMM8Z
azwbQWF6iSIIF2amzMEwBF+0ZI5vEShum6mzthI7dQGEUOixk+QiYU+6AtSIBKTLCO14J8iieY2g
4uytVAfqbaB1HrFm2pU14HQVCKDxu4KnoZWM2FLp2/2pGqCE6+VD9Zbgf+xg0bQJthMZtAA5ArXC
k09W2KXohZTSn0IIZTrfr1KzG58kRNIIwRUFx1hg9lBt+yi44PScPaGLFoQs1mPMmZKxwjMJj8h3
KXD+PWa7zCYY6KBbR/YducTvYsruy75xFEyA7qA9/Nkwnm6M4ad63ZoTIiBuXzj2iZit5JC2dpFz
MuSTKKQ5ihpPzvt48WdjaD/1XH/Uz1MvfQhtF91B/5LWyZNmfIqINGAUVZorQF5o0iXkgKJWERip
Ir5/ULkZ/gSTRkQlVJUEccr8MYaZfOxH6k15VqkoBXO6mb2YeTlY/p8Sj9O3GEsqP4YhvaOTJbee
CfNF1StrD6lIkGjcsSaYeqQ9hyWdOvBP5STWxsBGfQo3ui4wHu9VBsaSSEAOGZbKCu4sttNWb4iq
bC9mVhq+ytVJn6qRS6bDi9YD+T3XibCpYooOMqGLl3aYkLfjjHLymrS3rl722OfoT0BvMGYkOYCo
vjWl7Y8Z93shgQXE1OjLbPojqOUUQ5TRSOdFqVQEgRJYsXRc/ChJReROS+oydZa3JJFhSOJ6tKkL
EEvN5IiCumC0YD6rEwf6xMOVmqW6qHG5reLHgyITLjLuM5vi9T7oaE/Q3oah8NaWCpUTmUhveVJ/
h4B2GFaYEhVIAqlblfPTLFWshVU+ccqI2lYZZrKrV7obNlLW2VZpZs4YpKiiYD37QtnR8uopfZWe
V79dJmUvSxKvZY1DU8el4UYAnTZDHiF7LeOYtr9QGrb+mvQx1xwXNObaimP7NqnMIxSiDFyGaYel
q6kDxRbqKfE2l3jAFJFiSuNKFl+bIpye60jp3EYk0Y2BeUS4GpOORljiczNG1T7UtOCgm4ru1ZJ6
ZYb+VLPr9StBeNJmzAmBWbPYBw7H/RSDYJ3MM/z4HT6o6cjYxuRKoxed+uGQGm321akciL1RTRCx
mSjgHaENwhWyqUI6UnkmxUadxsHrCLG4mklqvksS+N9RtqjccFZvpnRq35VBRhsdyDKtNvlWuPSL
m5ISUbHMabsRm3r0VZq9dbCUwgPbIfusTKyzHkrImIw8sAlRMU6FZj1Y+EN7FXGcsp5PxmupclOO
iynZkRp2z0GC+INWKHsZ08chq6YgYnJpZLqm5ZKCpgMghx0L3MS1LLdrcYZfCiR7XCUVwCW7f3CU
40h9/+/Unclu60ibbd/lzuMHg2SwmaqXLMmSLXdnQtg+Nvs+2D59LeX976BQQAE1qMGdJDKRiZO2
REazv73X9iQCazlhgRg0Hda1LMRXiyRwhYfUABzgAe5g8RxKo2ovoZ3P2zackpMXqOEWSl9s78Eg
nLJWjIo2OdYGzuE/6zlFxbWfXAYv6tZEfZodJF91YxBVbisEu4O23HinfYekRKvUPpeIwUGZHgen
DbejhyJtlwRUpZEHxyYb5kPXc5gs+LV+Zs/Fj0dCEuysSyM9CSYE2tAH4SqSp7GMWNeSztlAhgte
cH6j1CY1Vp8pwu0i52a4uZhDMUlBQX1oM0tzl+h5E0iD4ayqJOtxYKtTn6nJYKMbsAzRxTThnJaE
6NrewfWWVA5nOxBzJsOaE0MwRBf6pM5ZqsxwXREJxRPYfrjagjxCptoiOJwRumZXWdsjKpLRj8jc
bedeDMtjcSCGUNDf6SdwiKsTKH60OOhrtpk+B/CSLqoN5AOCRECVE/mqHW0G8Rldl6bNuotvugIU
2IDRYRETwO0trwYb0KGuL6wivsW9fu6CLH8sQaUQ85Wcj1oZcNbORuBvoULdBJhQsutP5baPO9rV
dVae7mGfHX4jbvDMqU5enxcXX3v2pxkJFE8kj/EpodIbcqxHZ2gx9Du6a90jU5ecE2Bnocz60ZeY
us8irYEymlbUvCJMJeHSt5zoUTs4sxRorENVsRVS2wR6JS3hChBPbljIKn81GyYVCqbCt4H4Sw3y
kAA06rFshJyEdl5tXgFMDN91TmnP1PsC9ax5900uIwtD1VQrdu0XbbrDnuvdhBjJIcn1M8r1mPtW
qjyZitP+nLo4riAwUwtrzdO4NqmlwXTG/wjxpmngGtOyOsxYsYs7SZfNL6iqK0Pl/CmpQ87/fmpb
Ny72jg1oq3TepoT8Wrysw74oly3bpsRbNKp4aZpQR79z3aGoCHNgBuOpxIV34cK5fC/qrmAmOzV2
TRN7VnHBAvDUrlUXm98EzX2GtNoM+osN+Yg68cB8AiJnAv7J3QEmQSnpZh4VvKClHytt3BPw8MrN
jFLhcDCtp1bXWblpgd+/lA07PEplCcdpnIoLk7hiU45OeBCMwcJ9XBexxm4DfWpFXYv3h0QZVT7M
1vnnoqNtiL2HJiu+6LdOh9hLZ+EdUMe6K0sm+oL0cOQJEu04dursWUxt9O0q/wrC0P2aGA6tzQh4
TVN4l4YHaSGL2MtWLbOOpzh34BYERjAdZTlXzMJla92EadJPMlMAua+yxu6OKgvKn7Kwh6vRK976
nhvbsBeBq65NGtrvcTRYxr5LqoR2+zbDM0QLBRbHzKMhbfbL/mwDu5oPBgKTf0ttr0HViVgbPi0b
jOhyoNapXds+Xby0ATFWYP3l+gr+lA+xQ0GL2LrttDq3kRYoUkTBniFzK4eaJ9voXyK/bcQ+03YY
fWthd1zSBE+PAqbBFaUtf+FT2cnOsflcZ8vsH/spjKG6cDTbyb4tPiY2rw3wN8xkuVY49cqCZEox
dDEM/zjuUU4FuUVHqA0fGKBcYTT4w+CSOJn51x5Y0O9Lomro2uDeV+88Uauz4qqwH/XQfXHkpfrJ
au5T5jZb2UOqVyABsEuptAEOg1pczoOxg35CeXJM+0Fj2vnS6K3p12cjeM5NsDR0nmvnxVOufU05
VH8bQGZu8zB4bwbFaVBoY9chXs8kl2a16NiZYCdg4QXfpaoAjUDuZ+XqrGE71YxqGb0rkv5tVh8d
OmRRvWqU34WH1Hxy+8H627d1vutrhlPp0L7ZfcdiatUHVdZAW9u8rW96pNaYqDtNmFFmrNr2frwa
TPOjLMfPkDb7h9iR1EsnSuN09PrLFEToPHHIaZcVmj6kiMOmmWgk4WZwDkbQe9u64JUdek69OU/R
ErR9eaUF2NxFwilPIAl5hAVdNnAZdLFyJLYFk5PBKeat3OeufMvGyPxTO6b8Shyen1SU0W0EJ3r2
G/xrlc8spS4oAqKDDSbcnKQ3N+3nPbOZZ47dJmZ4Oh2hTsByT+kMOZFVZorV9ZP3QG7U2/H0u88d
5WMvDsbUq1fC0SsLmiIXcWGVq05UhKvDHg8D9YgQPhPXOOOasYhBlf2bV7XpLaRG5GSQhV1heyhP
IDhfWJHMm64hbXW0JOAn09xZTbqHmBla9w7F5F6IauoBwwby9OyokmxVdzAG130WGd3OUz8/BbXx
FyTyEC50jOggUVsPhTF3XNGUz3gxlmtVTsFqRqJY8u4WuEIQ4mqmbgtDGjSByoI2EtfbtYYT7VMS
9dy4rdrZzCxey5FF9zUdgnmj3fJ7Dk2WDBbHcOH1jvlEPVa5pFWtvEEEc6HP9MQSONrcX7o0O9cl
ZgDHiSpARBavV2hx2A8HGpzrJopOjazNNcLSF2Xz8Lywx8hl5jUjNds9w92JbAAx63bH62XuGFUr
8EMc4jMeRArrZu9p8kByQee4hrZD9Mrqutcoy+JfXY4SsplFqZXfj+ZJV3X5NdIi/jywBGDn8+Wt
L3T/i09h/K390t3lIqECl5G4bXUgZI1gPAqT14wuoafQlJfE7Sit94M1uwLkVtPK9mngY3fE2+iZ
NY5DfoZ4W4imemQUBdVA4T+xhJUugmE2n5JkIp2Tjd+gfj97an4MSqj8Yjdn6c2hkJHIWVtf0C3B
DcDZjm9BK4+hR4x7bdMy8+CPIy5iutitzV2FXQiXEWvM/rlrzIIEde+2TINHZgHjOGB8sOEkpVYZ
PaRh8u5FUQQJO030a0rSlsxTqm48GtgRazuF+uo4OzpcyWn1NT9SP7vHDv8Yop8yoS3PGOBzPJ0G
XJNm0efQjha1D1DS5FZ+8m3futR5svV026wmyxg+eerFauaE9pyUfbrWPo6TiBYq+jzB8auS44fs
tP05MjPYORadqAyAJLFmRubPoUijZ0ZFw02h0e/jNsBwr3tOCHVK4kXBxyKcBrf8rWSUQEuC/260
gXNwA99+aEpYwCINox/UD/TYiDYMuWQTKhiulIOK/pZ2TjQiiPO5OHq9TS1C2uxLyTt7nPkwHkcR
zu0RF46zCeNySjctCBwAZ3GyFMxZVzxljKvauX7maQk+ICTS5hvpyHpsOkcj59kmg3sBCJCbT9bt
gAu4e3lnq6bCdnbCoSQI3Kk+Ok7cxa85jKmDMYf3np9GbVMKttatb5IX07o5FZJawm3DuGVaxbVR
yAP9YJFNb1U1hPCSUpuIJQPThIJj0xDjYa5xbmyYkGADd9z5SPscTmcJGqrf6Nmx4o/EQM0mLSjG
eNhqStT0b+51RP4CibtpMUxZnVypIjY1OcFa3dwSV97KjuZO8i1xqTFebZoLvat0wXgfBSgHbuoM
d/t47ecGiEZkK6oSDmU4KnEbrFh5py7FdfRg5xaEXktk5BWaNMr1l55MWzziJcvCK6PcAVJCbdv6
e7L9PsUGFsMSfZ9FHZCqkB50Rpzd6PJGsehpF3OjT78yZPobiUEEa4a+zGGzdN4pTrCHTtUzeIIK
WYP6LfrV6Wo9F+Y4Lw0P53WMuPyMHjPjhcZa+EBd2XQGKeTtIq9tov0U0ASx0hL3zOhX4VrWMJiD
Dtd7Hxv+qjPs4Flj/i1AfZLpoNRVpseEUfkvWlLzxwUi/amEylzEM9NJV0UyjT8oFNPfuRrkQRO3
/uylpd3DkJcV2LmJy9amoBHaPoxlzTM3tQroYRyJZVUSTHBxRjGyCcDGYlUTxjZXw/TrRFyXRtsO
WK4net3AhvS+WsNXJsoxekputMedKA+7aqfYS8Z1XjaKrbBj3PCkjcD89YCN7hvAULt0pPqAJrBm
CpAoMGKWi5n2WveqKFfS1PaZYA+WDCXU9KjiqgxXOqdFgM6xcYjN966GAgjMSaZj/BfTZ4SaZjpJ
0/U3kTpl9ghh1ggxxVmT29WXCgKkICaX2RlOrsyrO/esYxAdB8/3U38TVkPMEdvzdPdkm5VhJdgL
DYVnH59IiOQfdQGuuLUbxeV2CsfszW3M1lvpqhvblQsp6oykPVCj7lLCRV7HajTF9zTqUgH0UZTU
xIOYubfwWj4q0rSCLcugeV1Odh6+sThm6VvbcvkyDLvNdvSVAcugQyig/Lb3AX9yrXc1No2sDNkz
hWWFet17ZdM/JtRmpjc8RJYmKVAFvbj8n7sT+X/Bjv3/Xd2H+9/WfZx/mET8J0f2/b//v45sz/uX
ya3VxcLrU/vhW/ybfzuyqfugCcTyzftfPPv+b/7tyLaMf9m2i+JsGxgXpXFP8v4/UoHzLwuUPEUh
jmVayHj/I1IBP8rdcv1fYroG3u//bMVORA61dUgaeMSquZJ97h6jCP9n49O9qTykdAOGFjRF3ecS
gUn5/tZsWsCWods9lUDKsGyT1AAJHexi2Fr3KU73m+exs0rVlH4NFgFxj972bBEmSf+TRfSoGffW
8XLozJUblsMmd32TvJIdPbOctueInXlhRwXFhFSHl0uzG8aTlwc4n7NiXoezNH7SofRXeAvAhjJ5
dXeYBNOrb+TxoewH4zZXnNhYLgLvKc09uXcQMd57/PL7JM+yL1wNyUeb4sbCUVDXWHkoaR50DiJL
ysRYhEbqncwaBJlqgZF5jSgOWDLcvU3N+J4rh/tED+50ZmpUv9V4DGY81Rw7yKNKwjpSQ6oa67r8
wVg5Xmuul1xxukh88M4T/uqboDrX8QSZkzvsOolzCjw8Fxe1ET60cSrPOlfjrg6G6Ql+Xvaemyp8
idPaoTGJCsUd5QJQVuzImv/0pdYPOcTlO0ooj6nDTOtxbdiOt00zWx8REao/oxoGsvlO+8sRUpwT
O+/+prM2juBhx3aJA9PjGhOhjXdpT0wZsMsbJCTaz6G9HKaxopLM7KIQGoGLh3tVR3bzRtmZ1y5N
5cnvqp7y79LMi/0Mjehvqip6UBLRk7TDgr0oCgMwKvYi5r92s2769lkWXr619K0KSayUJc7IOi3f
RhpgnSkq1vRuYlBL6QHARJM8IcxfmdPupbph7XVWAGxd4nNDvnVhNzKW4QiWwqinyXgXSX227rOw
eRY0K5n+UxlPchckg7US5S+jFvoMEPOXDNxpjLW6dZHMX1DFd5gjtkKmzcpV9Gz2abky2WJ78Bht
wT2vpo58x/a2jvxwPcT+55AktG94F4Qn9ZuASlq6cmRgJE3b+DuYDHMKD8xi1Q+vUEdaKjxoYa6z
sIfzjcV0lJ8Wm9POz6K3wc+HR2bh6UND19fI/AVAJftUv9TC37qDy05L4sow/ygIM9BlZ6rrxJ5z
89YVfsG+MWINz5/ADVbs1JAuKJPIjFtn4XfJo1PVec4+Y/BKNwkG4H+0u/5K0P2OnRsuoOCBUetu
G7KbmLCPkIG4sHn5OpfBm1OMe0slETBSwPoFw8qF9ohTG/WjXYv4gCALd0F9eHH415XJYwfWGiqs
+kECuKTUXC3yoSKR5Gp8tpODCXEkXOSi6ayGjBmyDqkcY1DappJferi41Geg3i1tg/ynbDLyRHn8
hKB3zQO3eal9QZOgjtNtQ5817TrBWd1d/lwW4Xgmq3sD++giqWcEstGC1EJDoNqhGBJis23qF+P8
zcCH1VqQx8uOcyqqoL3HxP1s1sVvl73QiYKZVdGp1cCaWli8nyZNiIt75/LakLqkyjo3CU1Ze1+i
uDW8dTe3N73LMBs8IOOPM0/xwXODF3IlxYWmFH51b8SZB/HMF2zWrLEIkJsoh0IYd9Yz/SXLsgmv
nkvDasw06zo1oftb0JOxiKZgzfD0rumk+APs+dMNKiNZBpQuf+I51mTpSx/pkeogh9GbnV+BinWf
YEijpRyL5nGwVbgVuOTPhgkcDVMRw07glMwJ0b8PmPXIuol5li9lbxAYZYl98CO+X0Yq38C3rU9R
DvH3HPnFj5Ub1iVsWhu1kAFH4JcQSvCWrspheFVa3BHZgdopIV+zkuiZLyuk4gRChqfIZTv+0Byo
PZQcIzlNLkm5UIc7Wg9NWCI1tSFClGeU67YDE+81Kz0V1crGyfAgSc4cisqADDjaKPu6PXsWdGAc
SzYgzqq7mvYIesOtGIf3YP5keiksD1p7b+CKdOGABFjzv4MycL+znHnMgiof++wnvKpgvDHxYkDx
iqWMkYM9kZRXNFK4byETukXQ3sRA0GgM5RUP8/cMOnUTqVhuANOat15UeIVp7kGDBnzOcpaO3HE8
XBDR7L7rsX6uc/oFsQzoAG8T01rc+OT2k2E7hskxKe/gFLYPltQwZ/4Ohvkw+DLb5SlFHmM+AJfF
7Yop3B5W8dgqXMmRq5gcRk6DqFe4O5pcYQr1Nu7HzBswkghOkGzusBLsecC3yjKG4IcJCPll6NCH
Up6zpjnJWGv+oH5vm5mx6Xo/XPlJrRZIvss+tY94SZ1zp9+zqsm/ygYqGPc7uTbqMViPRqHWmomk
dEkXRpo6Ab6KnM0YA0Ei3GxjJ4J4CENIJ70nK6HDNSO/6MKwunkhXVzHmCUooE8Bphi2wdR8HPy3
JEotj4otQGFUyeCK8Bj0LxvY0Uw4mhJTMRfvuWrWoYouIcW/S88PT4UdLDUjvG3Uim7Va0UlAyn6
mv4eSmDeG7TOYbR/PeqbyXiQ946cNuDT6V+GEoGPeh73dC+t4AivHG+TOczjkK0q65+ssGORnPcA
XOapyWRonpaNYuOY73+qyD/SEmNkaf7l7N2v89D/HJkk2A4tB6DJ+A674StP66NXuvd5MgW6Yzb8
0HdCfxEBG8XyAgR/YPXrbVCic9abu3vbAD32hObd6eCB1PMpuOhcKVZ27VASYaYbBFv8KxbjGaGM
wwxXJ4ozQLv9qzGJP6MDkm6WrgISMiUP090JEc3Wr2taj3PYgT+1hoMl7J2fJqcEEIW+V/1wqapJ
+hrfLnx/4IyzZoJiL2PF38jBqtfIRL+T4ZzH8dFRzQfKy2W0w2lbWqIGBIeB1gMKQb/AjyYhXoce
YAYmxtDI/3DI0Q+d9vk9UNO3GB0xIljDqetVesXEZNCyu2D4bsJLJDQ73eCe4hiSLXp8fWodq3+P
+25nERfmjoXD4juqQfOF0mFayx0r0+kqAopit/pciGjTM72HxrZpdfEWFR1Y2SJ/lQpOiWvsJ/Pi
dfaJHmbcq45xSGrpoyIPAEGjz9jIvbNtO0sGcAwVrfmqHJrj4/LcZu6FsB/5gtze9azR3GCZkwvu
hnQR7VXanjzk5n4XAzE/2HiUagyXTM3jxcgJ4OAW0WubCfsZnvGvWRJwa55JVAGV0Ol7dXdRhFHw
7UPLXBv5MR1GMuVZ/0Wa6GpRE8xZhIdV0Djc2fkfzFrJsa4V7nWDHIKcr1Ggzm6WSsQoa0Ud9TsA
bUBRHWnH+8eEepVtHNJcJ9sW9jl1nussefVwkSlyXnUdZ0+0Rf3iGEWgoPAFUUnM+4H+rb8iVvAO
4YDQ9PKC3HAbGHrgf0eXAvfDoSt/9/w4YQkYUJszusWMGrBlWg5secx3HTVfPIwwzEMgYOh79aov
UpzQefbhZsOihY4ROna7kWrAMjTxpgEkF8FW5UwopoSCj7RIzrgjj3nFoZb+oKcudHYVFANQ2zer
GzhpSCd67mTKDPo+G2ag31JuyR5JTBS8r6cunWVsByBokQIlcOdx0zntH2U1b227RsfvmNFnD6mv
TtEMHwOqN8G9uOh3Vaq9chXyvE0UXsGewJwTmrBLhCOIXUOU6ZnvrdWIUcjvvxPeqo1yK5SnEUKF
crp945EctyUNE8NW5OHDxFkURXk6mCGtKVTj5JxNySttWtMflwrb5rOaQrF0U8N5Eal1MJRLU21F
+IuxE7j9J5M/bSXtbIdDllio95AI49Zw5GFW/VVT0cRaqR77lkUUr+fSnOVjcK8r7JPyyJ50hMz6
Ksb5Hl5glnePiHvlliaAHYo1rQiJfjTkY+yZe6aC1yJBVMwLh/qjzuRlNXHvunP1ELji2TY0PRRt
9Ee0+SmZFTFFeNpEvZSIWaeb6ua0Q14vjMYvzv0QOB/Md2g0Jc1S98MXDyz78NRE2xinK7U9LUgb
71cpUv5sj0ecXPcoYHgWo303Hb5zmLoPiWhST+KOg49vADhtimdI2WTjTbRgDLmvvaN4MHGZsyYl
PA4zvgenNPcFmLyyEPXeb/42DlBfjDLE/KP52WVvAR/2KmR/cJ3M3uXZzbqPl6DmllgU2Fmcql0G
KQNsjDMRWo3CFemZ3jdq7Pinc8A/iUMsNHB7J1zPOXQZgx9H674iveMJ7r01ByDNHCFKvGHj6mbr
p+WLGJ3d4Jh/006krAVMgqzURt21t0UVvhTt/Rji1xsihGS/aCdZaqzdq7bRzyDzI16xGnNnQtQz
cZxrkVpQ2GP9WLbxt6vF1ZXUrbsq3zqM5ReTf5ANdWh1ZyyJxHFYFgMFAlHcL6G6LmLqfQgWvzc1
hzTLLI9lon9w/MXnym/xepnF18R/ogMzW/U9dX0plAPhy3fkXhw0oWyfZBiPwPywotC+Fa/iDP4H
S+Qf8izmuhzD/pJ7QNK9iEdKkiJ2GkVdHmTYhQsLo6z1E54wcAk5yKqqL45W5TT7voK9IbCtYOj/
O9fRp2un7VLcEfRGCanEcpp3t6ya92JwH3NcbyvuEdUq1D6/RpVuHZkdDXeg+0QlGoea7T1RQHGr
BZCIJKigkFCPM/jVTxPpgTLwZnwANJkvA6vFohfIcBvCclHVeLAG44lvPl87StE6yJwsazUkok57
K4xOioqWID9pjfSRgt5Fz4CpQnMINlSTATG2tL42VwgbxM0A6jaV3Aqh07v96QGyPrSU8CabvNrS
xaW3rZkbK893rzMngaS3v9u4W4T+YxIyuOq87zBhifN18kMdEP7Mxl5LE1EAVXNHRuuS+8OSojua
lzh5EQ/gjwIyEZYvPV4KxhsU5kXxQ53846wvuLIlzKkwaS+HYSAYFyK4DpOtQe4ZvKimu66SaZkg
dU5Ailc06HT4Nhq5mwWtoDX6JUf/VeBMpOh63awnAbIEIV4eK+H8wgt/IELVryHjP9oGcU06SZb1
HaLNt7po6reGVXo/SIXdzIFAEVbBB0vt2faDZ4ZTjJsStKOUDYNZLS6TJnosA/MdDf3SkUlcO8PQ
HqPAw2VifMWD99OVdL7PE5U3nSFyOvDGqyykuXQTj8MGU+wF++qGmEB3pfH6TfbWi8dsE4un3tZB
t8ZYuzUkZytdpUud5Rt/tG84Ohg0YTAfWs1LGu1FTKbKbL90nr5gelraSXlBLQMTlnotzYHQA6bs
2pj1bxCE9ycFtDSTKwbLCW66ELCVUAVU5fQ3pWRhGVriyRLJxahmnvQcOwm9kEzN7yNX9j7y6Uw/
At7bWXwNgrV2npKZ1ThTCDlD+91KsPGkUjehGXEeVf7GmO1TOUXrOmw2gR39JjLeDGCQDDn2L2HT
b1PBYbRCXgEsxO2kmupXKza/snslVU+EHgdfBuXIMB8ZQ7nbqjaMfTYGZrcwbIGLLJvpMvE5P3Bx
WoX9/M5PvLT6/CnPseSnjOvqvHkMoqo4WDqu6SdRlGS0DKRLHX903nyZprJdN5bzXIZ8iDPkhynm
EGBG6rUaRy4eRI2zAdGnS+tnOifXURC/F04ybvPGuTXSPRXzcEqwGc0V7BH18k+2Jc2Lt7gx9ynV
TuTAj61oHiOdrjs20Q3Grpn7RafXQtiEVu2VILy4jvk8iGDBxrzT9XkU3Zwqo74kCSTgrVgGD7q1
zpUVcb4kW4hifwBZkUI389KVdo3krbkvLg7IHaXeYoZ7kmDixhXVnhD2sXXmTePFTz2R4yVuhNeU
oFYuQel3dvpQ1/1ZdnIzyPrahd2JK2x5TsPhsfQAmzL3JrkQpkd0AT7X4qGxs3ZD1cGqnocNNfWX
Hufmgr0TMNh9DlMlI5m98kxi79GvzYTzc/oY2DZtdlNIC3OxyWzEWvYnqOS4R4s3exyNjdPLaqVc
JuSaaf+UynTpFcY15I5gJQwtXDrdtpVg6emxzz6P7VvHgA/2l+nhqu9USCUm2s/kY88d8m8EsTV9
J5ocsnQvgwIZOOPKlmGwTcyAvFfDQYVHfd9bj/5MaaLtgcEqH7l4HjDD/A0qyo1SiYUia9dGJl6j
EgmrLanxK6a3Lrz7VE3OANWz48Kjccs3P+WkbcTY35qJ7Pf4bEDK6Rvu/l0QU7kpp01idO2fTMo/
wmgfyBGuLRE0B9RTCsBA+Y3N3cNjtxftwx6ao+mWDdNjT+CfV+pokZDtex+vizu8FjEZ2gnPWjqV
Dwp7YDnjkr6HTgIMTVeCPib3q4m8oH7gpVjF1BhLab0G3AmA5ogdA/RLMjTvScWpTbpNtzUd/84I
D6oHs6kf0giZT9mPsbKeDSLeXuc91mIkAZiuxiT7cTtELuTIdCnRyLKaq515vys3f6rKIWPkIMua
AzO3rWFOZ4VdN7AJvptJPq9wDmBwgY7WhapZu7TCrgwO+jYO+yUOPhKl3P2wYQM9b8HS1eTjmIcV
xHADLAd9Ir+NSLxauoBoUOlyZVj+TxzBJ2t8nm+jv2P002x66touXmMzrt7QFumuhHk3cJMBXLCM
yEDVk/pwe/2RcVlaZcaQHoMxoW9jbsKz5zc7lQ4Hp56TTQwWjUJZjln9vLTz1tqVzbOt9EHG2S/x
oOjFMZxmYyuXsMzMl0I8ub8WM/D+KZ7QO9sa8L72hq2fc1mlL+fBNV29EFlKzlTuCvc95fqxnlrY
lHP2DTecYg3Esxye5zj2W+FwUmoqTFDBR5b7coX+Au3pk3TaDbsnM3wglvNTZnJwrNXK6L3fkJO6
zWTCc60/ZtZ8F0B9ozmGjNGuUyXeVOPuHRNI6JDtvBHeWRrt5yL5O/HdTorjCqE0YV4F9zxtuw+G
k11Ng6Cxdqwjrb/HICGc7IKVwjBDzZUAFG8Ss2JQSqAWTM6DgRnkFJODWTZAAoWPMDW9JmDnlwjW
AzuvfyEMfpub7MJ8hOOtx1AgQDpquN5t+qTDVjyEN4eePE4QrCkoRqx3zJ5r29x2RfSpjZRjLIlm
P7MwqNkvTkBIUbXyko6CJB7ZN2xD5HviIZsXJV5EEgf2vK4n4Afe91g9NeQZXETRYeFOxTe7N1dC
HSY9F45hS+yVXC75AOV+UkOpl3pQG9dI19AYlr7bci7RS1Pk0da7s1ciSs9anqzWwf4eF8yGAbaZ
wnGOyivh08G3jDm7KtsMj6rP3FUzij9dk576GKlbxH85Ur56d6sI2BUc65zf9mKi+ojMbLCmHfwQ
5XcNtHHI5uPjCgtURMmAIPZ/TI+1yY1Ajkbx1RlppDB7qValMHYm6jcycfNLpwUfCbaxHkP6A2V1
aELdKqaV6lrOYFK48VcPfswRDSGaEy77JbRDv1r3pr9suGovW2k4W2Z2Ja4wh5hHtCkNcak6ckNl
G6CvjsYOWxT2RMqum9j8Y3W8OLMlVnSnPKhaqeVokCoFxMbbl5kl55bJofyjVxiccjtBz0lm51bU
voazMXvVZbRKhQvB8/+4JhmiJijKT9UiorG4hXdmvpQdidScim6/JWbaQkRfWISkkIiuwzT4xqpT
rjMi9o/OLauMnnwcVZUnGnEyBoNY72hzIsS7Z91BPCALaMbxVz5BuvRVi2v3ToV2km9jyo6ldDcA
XugCSueTFMD/+wBHqedU5xm54KuuggJ7UxLyeiYefqwe4b6bkNKY6wNe68Ms2VYaeyh3S8igRl/w
ijfk+u4x2HYD28NclYAyD7lwYRuIFNxzVjn1Fh9n9FhMnfEcRWROnXqCUTqXVBYhkPh/K5kIRjcI
142+JxGsEKQLF681UIZ6M5pJfD9myPWsuxgMvPTOkcHwpxooFFjYqp5wTlbNz0ShyXJSjcbezc+Y
Fh2QHnJSeqe4RxyGLEzPrhsbT27Su+mSlrx5H8wFVz9O9kRbgODcIZlxp/f97HRflD9ke8dNuTT7
NY4TXD1Eh7j8C46UVQ3dDqfqcOQTpYme/djciGQuxuXId7vTnHPMZWA2PWlf/EojHmYH9kGRNdSX
qZi0CUa6YyBcDyptJZvfMayjnPscr4xP2xm9MgCulnZHFxOnTuFC7auHdZtW5a4hdlEuZ2hT+5zy
r4e24Wy1SQLBTqSigsAGFiZ5rEMSNU2fa85MYbYxOy/+g3lc/BVyQmiJMDttrEaGENZpP1X874i+
dX7NJur5n+E48qelkKJUBUyUSS3pLlQ384M49ni1Z4ib+FRoDeIVIasZBOQNHV09wLzKsKHkH149
0DgqRbmltrk9sl8Fx3mqx7PHeeaChjHtk3KkZ102eHOA322wvNp7x+qipwEV6zHqxnRtpEhQPWV0
CnRpaQPSUj1jOU8XDYf3Nm7mPUa0EEWdt/+roSrn3AIruahS+E+exYV9aRSU8FloO1ic44nAEGWS
H9qPmpMdednjf3B3Zs1tI12a/isdc48KIJEAEhHTcyGSIkXSlizLdsk3CJfLxr7v+PXzQP31NyJE
k+26nIiKqCovSiCRefLkOe/So3pyMNDFf3Zdrxr3cW3p0Q5kNRazU4yZnO5gsfPsxE6zmrqBrBLS
R/rT1wpzW/iaN9z62IuGO3id8CRgpSCryK2F9mN2SDIMngIsLsJ1GjeAmaa+RejDEoP1QACxqdHE
pcJxswyDXQIfxF/jzorhV5fbyOBTv9hOUvMe9UJD2yjmE2iKsOgZGeZ0jTt8nrSu/qKo5W7KxGgh
4nX+XVmArK1UbkIv+pqqcuZTGIELF8HAm2ky0/UgzGIzITiHI04TBh/quCuJQXmD8klepfG2JcQ/
en1gPoxNaOdbdrvnH2XXcxXswernMDZ6Gxxx1rl3ielNhxK4HGXGtiqR+FVUZG5V3TwIO/FWGQSz
d4prZHWja9q46dLSwVYlcpO/+bXC/B7plPJkF+TVtkIKhyKH6zeogvQJAAe9b558UyDjHIe99bnl
cvWltJ2e4oYz9vtWtsORKltz1+SWfszHwfvaarVFSYT6+QrNsnGtAsN7VwHs2uQxVXwq1WQReuR/
S2UbP7r2WHRz9q0OvpvIP8vB9286iXSBnmXth9LB3dKEg38bZ8PwuS6Dj0rXgw+R3/m3RlhR8SR+
Os8ABvz+tpe2pCOYQaGDAaA/aNXUah/HqnegqjvPyH7oP1pqxVDnejp9Fri2G6AA3NfAOVso2KTu
XTyAY34wksx+msxg+pRyKNk13jbgRj7Rr3Q/dqHEDLjTqAoX49zmg5CD3yhRAeGGfkLGFzCEa5ny
cQTc+CWUCCD3CaqxlmrmKlXktuvUtMcvTHd67KVLQQ9hmPgAPlSukpEyTmZjdts1cXAcsWoNuGpJ
81kPlPtlos2wtWQKW4/ylN+h+JRRLfvSusjBANHQnTss3EeYuWAkUIBq+qc06q19B+IFUWa84G5a
Cw8u+vbRE8IpVLZLerZI9nBzxIbyNopoD9VpEwE7cGBVwwVH/BMVnVXtIhOFgkZ9GOPE+1CLvn4a
A59qaNKk75CswZCjF3Cd10Mx5dSOgMbYUEK5U8W0CCL8v94XsQDqPWQ5uN4im/RuNSWtO9z4rJd3
layaajfSY0ShTk+7h2m0KZ16TiHfjRBbyHqzEW9ESNPGJisKbhu2aeNFKQZ55J7XbPwy+0BpG658
4lJ9ddE6A4vtUQmsR88k9tFBcSC8/eVppIYoq3X3oNUsKJZ2cW/lXYZOvWUhfVMZGOaGACKfujyh
S+86NvL1CQfLNxtj2nxjSnKjHJ56AbADiRvSCbi9vc55ZHZhGMJsyeMvo6pc9ALBq7yDzt19s2JD
fIgSg74VhmpozLBg/oxeWm2mpTDqgBB/T5bkpffoj9j1DhKDvjZZYtupACMgNDd479SauaZInO3H
pq9+2jSobpD+mx6EpddHOZg+pL5WbkwLs+ab38fNPf3/5e6jLuLlHr5V377/SP7jrk6+ZX/XJ8i5
+W/+t5ap+AO6vitc8G/chcW/kXOGYfwBW91ScOwdazb5+TdyznD+MIjypmLfGOTuLnC3fyHnDOsP
27W4ezrSNaRl6ep3xEyNs7g56RgLrx3NA4Ede129Byr0PorTlfDSfdwAcs8lhAaHAob2J+fae0xE
KU9SbneFTyzwd3jZtTe9iZnN4K04a3cvywiHJ/9Hfsb9x2I+3iL5eKKFgc5gNZj3OWO9jwp9D+UH
wckcND7iAMi9Iyjd5pXCiRD9RHNsjhDQFD3JWofq2P5NNfVzqYDvDnLaG53xTToI0xuIO62dWtA6
Tp301siSJ5o5zi3NUgIyXJWVndN9AsIH7ojCB3px+6QNn6U57acpf5rS6D0YxM8j0mj0v6p+lyW1
v0NfxNpMeKrh5cAD4iP0w1LenZ/m62jyH/Q8fwKJ9oSF13snRZUiQKvnpreiP00851alZnzvK/2z
0Q72Nkv0j6OFkxpVOX5SY99PWLJfnlBzhkC+gUZKR1/4pRhNgbdeOXR7NwKC1OGm1xq8sx8oQI4A
OQrQGBgRr9sQYKRXHMcies4z5466pQTi5K+7GigMbcwtjLVd6ts/KriOafeV9v1Npg0PTWRpSGug
kK6yPr3D6JqqoQDY50ai21QjGjz91CETLYdkNZUYuybSfqJ+T1/X6T6UpXN3+VXFqTDvf9uYOOyJ
ExsTitx6B5Szw64T8fgEB8QMpH1lvmOSd7S5OZMlqj2B5TlfPJP1Ozr9M1iSaNNNpKhWU9K1oiJT
+B9JbraWK763qvG2Uw0dBys0hL8F+Sm6LB+C0X9ofRqXVx6dzX72Ky20hGPu5yP9znJfoZMCNQPs
+T7UxRqL3bVjAiuV3qOiOYXKAa3I5Lmz9c82ND+EkNZx1a+pliQohbJ8kURL6A7SraKWc3TNmnJC
/ugP/cfLj/qCqT23oBZY2yArAkymg2rfUgowQjj8cJhj5CDGju4l16vvlcXyUflTYkYfpwqPSC/w
9R0Z16rKiyPysWhVVM7+8vP86qPPv/7Ku8YmazAsC3CLMmFGhVAUW3bWv461X8YjkMjnPwzq1K9/
fBa49K/0ClOpsThSTDzSG0Me1J6atTUXLzong2mq2xTipLHlPsFpHiC1loj0IxK/tOT14N6boSJ1
DfM4ibemhQw9BrzPehJ/RApyl0fOj8tz8Ytwrs+r69VcOCjcDmOeV/shAyDl/3DhIsdkoRYV38Rx
roSUl1h8bgXMc/VqGDRg6jANW6yX8v5uLszZONbI0d8CHbyRc95UFe9bumwuqv+X30zMJ9K5MRcn
lYeKUjYkWQmYbIK8BDoA8iM5KprXdW//jNHxWVfjoH2K/RZZ5GgX2RbVCQ0hG/I+FgY8gaGj9pj4
+p9RSQGwrrq/XOCAN6hB4S/rqPTas/7qMyzOMNsaNRtXx2Lf9N1zEY6C9vXc7JMAxZScBOKFydb2
3U9oHIC9m4YVMppfKoHBxSwgTf/V34x68yfuj4iNUig0yGldbw38EXqnfeiH8HsZisd+LhSQc+jr
wtA2daq/uzLZ83p5O9n20mNrwgC0DyTE1CkkM44Bm9YZlmVI/eqT+AKQgSp7u01ljNgIjLQC0xju
vq2l3dNUfzcmIUAu+4MG1HcS7WOf0yatne8E2p2XIo8NYlm/EjjNXz3qIuZnqDGOqeeW+6iGkK61
Qh0n5MxvJq4ZeDxN9sbnzgkXHIAqoDGMp4z4MbcL/d4yfBvbJbA9ACspMPmIB6QUuS0PqBfi0SYN
qbreJQL0ax99ppb+CdroV9egF9DHyZbqxjedmzuZCCYc4aDjmemMB5U64Cos+TQLtl3+HuetGKU9
54GvN5yHBIHKpVHQ4UBRJAsPtu3tU9v9gTzOLs9wp6j+5HMdrMm85Yp0oKRym+GkfmXD2+c3n730
B8tUU7WClQnCNoFWOY3pqktJekCzBQ8FKYWLkseaqoex0vT+r9iU3wuNOm3YOjnHFeJoNncopNGo
zI50St327yHligOlq+V+jaqCTI3WXxUVsq7BAJcMYO+HoojlbvBXDqLeZlEd0gTZKQ2dIZkF/ToL
lLVxFYLpWSuOCoG9rav5u8QT3yahwZHHtHdVYnVHAkg2xdX506QStE2AtnMo0Q4o9UcszvvbLqjw
N6ZHVFoIVowBTXRM5bus+RQnzpfAjJ87gjioGcBavrkr0Pgaeloy0AeeL39gMUeGcxtucYg5et0r
uxNQjwcS2tovn+oOBFfRUfEB5EUlJ8Dkz6yQCdTaBnOMPhMbm6C45iSObxWpyIq29Dc3oEQVFvPt
3/Mp0dLdq/oBkeqBRPjys8rzGbrtLk5EmBp+2Zltt6fz/r7qILa/N8G5SDOh1AnDQrbWns67WA+O
AUnCW6vZiNyFBOCSMNR+sh1S+uTBBNmguo+HZ7iZ71Ah35bUeQpV7gpcD/sQ6V9H7ioEkBKJZ7Pn
7WlPkOLY66pEpzn/Shl0lyJBtRqd6jG2HUrTNLppRY6esaG7lNhHYi+Fk2Pa/T0IyNM2GAc67Zfn
4ZffbI5Ir05BD0tmRBq6am9hmrCl+o32dEbnusFE6M5QFTZYCvpBrkOIzKlzsjL1tTa529awpm+h
VmElhUQxCKUs2dR66azNEqqCITqa0hIKSD0O07WHnY/mcwts/vVXD6uh/qz7gOL2UYrUyyp3R1Qy
7Agd7izwyJXVPXCgfp3PGxBAs4P7PA0o30Vtdxa1QFs9hYRrBeGDooH4sU8V3dRJVu/cjg6DyvJm
RbEGekeB4INdX8ln7F9F98WpP4Lsmcla+Z6ib7OeZEtPGptnhOBBFnYu4oJmUDTgLCJwbxJ0Zoea
DdASoHKpXx6jKXx0Sg/I6Liz0NlfFRY5M+7dmF22tsQ30AOuLOGzmGnUbJIEmLcNle1GiMi+KZwU
15rYQV3HANTh+g9NnvqAiITcQU6JdyYNx5tSw2c6CfiN0oBMATx5vCkauAzVGD1aHknfnDV6dZKj
U1rvujF5VlXwEPbGtoCX+Y5ddFd6NIW1bINMDphZpw2KjW/q2coEQnqHaXPMPpqzej0btgj5fGni
Gdnn5P6mA9e4EkkCYrBHP/XK0v7ValkkMEYZ2y2X12LvaQ3zVXCZgKdZcO6l3jCXHZEN9ineOXn7
Y5BwfBoNwyFjwMLdRV5lk5u1tSlz44tRW/t4Mj90kQnEICi5nZjW/SC6o8wAi2SmceWI+sWtxH6x
tny1wPO+yKQTFck+jtWXoGu+ImCHPR2O2utcBA+Oa38RwvmSiuAeN4Zmm8BSWaM+QjcmA19WivCh
TtH+isLHy5P4yydaZCYmIRfWdkYlozTCe/jvOuEHtYmPSLnOwhuwTAQEaFGM1iYwJKKQUdbjX6zt
K5kHzpYAA6x3omb0zvemEJoQctZXnu18hmqrRUIhuhFebaMXez9AqVE3keW3TBSszMTGH68Vwx1y
aDeOZt83PtdmxEz1G9u2oAKnRgeGe5jbPzmOUH0rqCfoOYEbGOKVp/vFaagWN0wDhJkqWlCrmYzv
wPlue4jQuqbeOTS7bba6aqdbC7uV1Ag+XBnzfJnEVtZpgEyBJRoioWOBngeKBZjopBbC1KE6gL/D
QVff1q67LrEoiQfwBJH3qcZoV8B+pIICBBtNwQcVNP/MBRYVrdPH4aNbfYlW2x7a/yczSpDtajCQ
yePhwcOUFo0Z6ih4//ygm3uYJa/NIP8oufWvIjlZG7MBMwHf/XseSsAKVfTNVtoVB14xP8OZs0S9
PfiQ29SGdt8GwDOo4fhfMSkOfhqIf++RlqEoDSz4BjWQW3R+DjHVsKSuv+oWZowh1QBI+fquU1D8
qBiEe7LLHvl8O1ybRvJodeZmsqNnx+FCB+EScFpzf/kb/+rEVotD0Es0i8qfQq257D5ZjasAcWGi
0mgK4eP02Yibr73PAUE/hi5UAyQ3oQmOfQk1heB9Spuynm0FZeuYt/7EemcSBBii8IefkdVefkrj
vBmvrRZnnl1oE3ILaEoLjDluXD16Z5RDDO8l+9tEOJXk1L8nKwNfOkHCkTkyUxx3VMN4spTHI8I+
TYoDq/Tg65Octf1aK0SzfXm+3yLI/w8K/b+0NJsH+p4XwMj8oKn/zcxff2u+nfwPirFhM35of1Tj
44+6TZr/87//q2oz/8n/6W/+x4+Xn/I0Fj/+8399p2nVzD+N4nb2ul4vdOb613ZlDxCOwgKJ2R/1
m7/1ryq/sP+wXAUmEDq7Y+pYjP2LHw9X4w9XUt23LNuWuj3XLP/FjxfU/9H8ReiUOr4pOIX+XeWX
f9h0C4Sr2O+0AHTL+p0q/+l+dRQPZZm6IR2XlgLKQ4ugT95X02PK9GMVxNqtcLoW0plbXam+vh1F
SmHYBChqzfDoF5vMiNJCFkM6Hd3OMjcj5MpVDbjov1bfL+tx50aRDgOZjnRMijOn8XFEuC9xkVM5
ZsoDbNFo00rV1rB69X0f/iuW/Qc1uQe8d5r6P//XS//j/4W4ecrA1SnbsSCjMHUvIfBVVqFcTeU2
8ppHrLNqfR2AzKISLAMoLIZb3U+W3f/Ua6t8SkrDoSfp+bA4LDsxMIjF8LS8EhPOvLWlTCVoEtk6
C2lxSLWy9q1BYF6BTjlXWmj7lLrNfPP7b23TbcIJTIEt1JflH6p5gxYgDnIMGy1O1pRSWjK3qW5T
BKZBgM4KU8gfd1QZkTqqVfp5mlpqvybk9wBgmOgfLj/R/F6nn8HSXbYTQhF8DN1a5KMQvSuv4eg4
hlOOH62Mb40q/7tDtPNKxnt6+s/fGyYSDH6dooSwIbifLqugMJsiFGV3HP0g/+77SO4kk50CNDeH
95S03SvjnVlgFjtf8lJkT0SFxVnqJ20dhTpvxjFarPIAklcET+7ZQpz1i5Z59OG1tHN+QkGo/za4
wvxMQttZae6Iwd/lSX6zuOTcmdQVIYhOJBoep+9e5wOWgkPhHCLixzr1m3EFOFNe2VJvR2HPwnhX
YEOVK156N692lBHB28ZMywITrWPPXtg/DdDJu999FT4eb+BSK7NdhH5OXwUersGyLCjYW3m1ahyj
/BQ6XEcujzLHy5NVKYUjGEh3UC9RchmDqrYt8jL3kqMJQwh15BR7q03LkUvxqYz650LVNfxXz1Ly
yqcy5iC6HJrl6Sgdp0tX6ot1qsM8MICg5Ucq7XkB5wLKK3URZcKbHrAvs3C5eJyAm4udFSAbQPJO
RoEMADrhazcegw+aarTm8bcnRFHIEza6nQ5ImkVQBupciS5zqmOkJpSnzbIYTTIrPfuJLRA2KCKd
5M8yamp1JWK92baSOs9s6ykNQyrDWXzvgA4ZJmxhckQJWm5h8aCh0CpvXet6cyxjhOYvv+jbRTyP
h0yzDpTRtmf70dfVlNSm0FUKpPBTpBmxVYEWRZPNXF8eZZ6u048MbopvDKsZ8h/yOaejSFhQRZuV
YEPryBTvY1AtNP8m2Qy3iefn6tC55fCEFkT0o3bwibiyyM68JPkIZ7htuvM/c376aqfmWTIkyCvC
mKtcTtdYQxSuwLfk8ksuXVSVK01OMsMSJhseIMTiLXUEpP28VNlRTBrw1x7cOs7wU6Z9DaKkKO4Q
gB2+0+4MtRu/zstPneukX1yk6qAjjU79GbEMxcmLTuasVjCDtLFMha1z5THPzAYlMkDIrG22u1x8
cpT+qB0lIjtqRiA+ARMKtqKa0rWDJdHWcbPucwGg85MYwgg8XwGCLpriOyAc4Re9ybwdfjnsvMxO
rgShRROOI8sRJtJL+Nm6yjDtl2vEq880YpLSu2ifHRKtCd4DJBLc5wUKu25hhPtU2dPBp5k0d7bt
HfoJ9gZ5o/jvy9PzZnZeHoJGEcuFqoVYrJWy8oEelu5w8AOnfcJmIt3roJiufYR5kk92BMNYvOSc
kJkuk3e6JNFb0WOj7gec5UKaNwnolOTGMc3MX/Wyd5/gUSXPrZ6ZH4t4lB5dhNCpVkKP1G0eTxH9
4WGAonL53d8kJw7BXzqOIPMnLbMXwaep0H0WwzActGFG6tdufTdatBXMUtOvTMCZoVyuAfSzOatt
8+VYePWtRWrOsOqyPUSwtYCJjsYBUYPh0MHS/3n5rc58UaToOKUlSZGplkNZrCnQs2l7cFu0k0yr
wua9DosrLzTPzekHRbhGF8iFMYZOznn6QfUp0lNTonzXxk27S0B+33D/HW/bXhYfSgyfroAEzo6H
QhlKtbDA+Y/FeJg2iclkPF1ozXoYCiTHRzyV8N2y1q0xxVeuKW9SBJRLIBByQ1FzCF3mVE0PIbv0
nfLgD7h0oJj+oZ2Mz42pPmJM++Blwr4yoW9XCG46LBEbPBkfzVlMKLZJmZuQ9BxGkLpUD73aw7EJ
z7s2hu92eYm8fJ3TrzcHH3Jmjijd4Og/nU2/Gn3Ps7LpQIu9g0MTGrlDDSKH/tFXpT6ijTZOSE+5
RhTeOeirzoabhipXZCQmGrj91DwJIIraKmjBvK7qnGC/Ilxm8LezWvNXmCdDNSmSpIF6hf+Ncaxg
Aleroi7pqJCiThggdgMs80hTQInHbsip+lpjicpRK0ZEAzOjR0BWL6716t5uEF4e4g/XI+Xowl7E
ImAIA+LMro66fV2Ai5qSbZ3Xv51pzJd1nVzKsPk3lYPTKQYB32eZLw0cHsvhByA3CXzJtD5d/pJv
Vw2jGMYcWme84TJ/kiMCAoWcjJmr0L9LPIyi/DbtsNVsrl2pz00bl2qyf/QDAUIuXmjy0Y9Gskg/
4LoCpTYMMXqxwctcfqEzpyJvxD1uLqhwX16GL/q0aGEbmn4IzcZalTinIAkDMAPr2imwaJbQhuFR
2vcUSuWqKTxAK3WbXSmRnntZCTyTqzSbhLrI6dczKhuGRpwbBwehv9t4ymE751jyXXnZt8ciMFAp
8MSDVMfXnz/v62MhmCYkMjPjYKqmQOBkaDsE3erx3sO2hP5TI3SB3bHMPinXgiIgJ01HEiVCT38F
vam2P5hJRGXx8mOdfXmq8IIbgaGUu/jSouAc7xvsHyCoZCu3h1yaud74D0Yh5AFvN3E3k8tOBowi
s0gaYRwQLEWZwnW8e3S+zCt1+DPvQjSl9uIyzYLi2ekMezT/Wjmo5oAHZvZFo06wp+F0bW+8OZ0U
ccQGHCzJ93VKW6ej2Fqqaiqm40HmaFjrmbC+WlTYVjFJ4GPTt/nvnk6Ko0IC2zGEMBy25Ol4kMv7
jmpLf9CSEKAUxunVU4g45Z8ouVXH3BwRoarC8sqmeHt5VQajceQDaTZmFdHTYXVnVPQMGuOA73V/
yIqs1NduVesfqmRsb4HUwD0s4JV9EHgQ7ivDbD/TFG9McENpsdNhyNxdXqlvowWZM8kHNznW6Zze
nz4R9jcAtJPEPLgQRPCG72S9hukvPzg1OMVSt7GxxizjXUMmfTeVFZ4Hva45t5cf4819b34KFC2p
BrHSSKNPn6KelX4NeEEHaJ86AmsefWkMJYtbz/fQOjDEhJqMaf2lQwX53YLJPLTLAYCyJxv2BXX3
KoKYbha7nt+ZByez46/eMAR/pdq1TuibTaT48dzUHdcA180ZcPp+g4v9X2Y34jCBeAAL6en6KoeD
+dflaTwzDKU0RSjkbDapYJ4Ok3M/mCiUiUPnRclzAoDgjsNI2/z2KA7kzrmMRUKurMVeHRwEgmaN
9INdR8nnqCrTW53bVf674W2uZuikcpTrKbYtVyaGLbhEl4U4RF4sEegxw5UCabL+/ZexDZYelTk4
INYivIUKj5I6i8QBu4puZesCTnWST1fOqTMfxqFoNV8SpQkZYv79V4ssdjBJb5ySUSKJQlPg4JOF
RuKVzfwm5WbGFGfhfO6Slb1QHV6Ngspnk6Zpax5aZHAeI8sdv6ZCh7ceUcAAW+O/S9B3v5IKv43c
xA+LO5kiIZQEktNXqxy0zoSWpAcjCMtD28b2Z4IVBrJZPW59R4NdfvmLnQmiJpVNx3ao2drk3osg
asZW4HcJ9uBYtSNQaJf5O3BS2FIZyO0hRherm2YMrX0zSRhv2BTfQ1jodohJlndo+iGPdeWB3s47
D0QllAKAK7j2LKYAbG4wYsuQHjDOS/EKBi7yaFeZfcxbvfuhRG/fqxaf7I0NjgEClY9mAR52ev2t
0grfX0OQK8MNEipBscWEo0hXc+r2sa+HyIBbnuHXceWJ50Bwcn2ZzyDQsQY9VuLEy6nwaqVUngel
w7NRph/KehuiaX+EEex/pHNjHfwCVwJUwIb+pzJGF9uzTjPWbd8gY3H5OeawvngMbtgvZWrD1eUS
7YAIkQ3rLi0OVu9hCYZYH+aMaE3ceTaGJ9jvmUkGYEuv3iHQHM6i7BPmZJef4c0FgDBp0ekROhVN
KHeL0NzCrmtL+nV7qJvtnRf27tolNbhpR927sj/fRoE5nrFbCDaOS5vldKsMyOpw2BRiryVefSe8
xLjJSYn+wSi0r/BxcG1yjTe9zjrVgroIzD3r3dmWQVfeeZF/DeF9btrmE8B0KF8ygYt36QM9zKNR
N/dh5bzXDfe71mGHZnjlcCU1ODOQ4OikYmFD0kIq/XTShElCaKBNvpeZ3+77rEENWGnpPuz8n5dX
wpnPY1Jwpm+CQRFq7Yu44iZl4EqZuHCvwmoLPSkDM6n83z4KqF6RB5hcNyn6zmrxr4+CkeQCLXBO
gaCzq51Vw4HE6KD8/VVNVmOJuVhGVFrm0zjNlwkcR7UPawOgXhkWuzBztZWBu8aVFzrzgRiK5uQc
ATlJF9NGZ6OqNPwj9rkHJy4s678cppgihERm4fIXOjcUGTvnp8N3Ims7nbsGYCb235Hat3Twv8tS
OrfgBKOjESfmldA0f4bT0PSCVTAoYM1l7yWoDhGnAgzMCNa8qhD3dOMMYpTsydq0Il3TZGsOTY4k
Xg+Eu7zymnI+MN4M7nAX4hh351c9fU8NBrCygtzb92UI4JAgnCOpOwn3G+jHHohtGgJ4BpL5dSyk
1G+aNtZ+5IiK3IWRQlYadRTrI5TMQkPKPExq9Lu6DM/zOi7/sisRYkBfDwAT9NSH/GWMWXVsHNHB
go8EPoNo0Uz8si/6v7F4Mzq0Aej13dSKjXGjUtf9hGDAZK1HgObHEBtv4GidFmzjuHUgMFskg+ui
dOvHUuiyWHWe47/nzwftSuKKk23KptAfcfsS4wbQrPWtrGsTteC6jA+5ryEeOCL54V75oG8PaSpJ
+DfYsE3p8i4TvbKosBwtEJQzc/dTUuRPbogSUptpDzjZP2jBv0BC/3OYBkVBw3VBsYCeYBUtvqE5
0OtFR1ohKEZi2Y2q36eYC16p6p6JWfNNkuK74YJzkvPvvzrILV0fnWTe530c4gPjKQu+fuocf3vf
cVd2JFvPoPngLEYRg5X5CCcocOjw2xAC7B9kxrpDOujavjv3mYj3VI1eps5YDFVUVWH3Xa8QC4Nn
Zsshe0+RQ29vDLsOdxRFrdu8Lv7RNJI6g4WdAULOIrCoyK8QKSGGeTHKqTgEIjyKAvmVj/U23Zmx
JfPBPDOaXWcOb68+1hRN+D20ukJWvgxWce222CUX7V3RV92Dj+4MuwYVCIydxQ6ryWsEsjN3fTqi
3PFdBGa5iyxvIVVm4ZM1ZO4eQmi97qgtb+FcipWBr8/KnsZin7sQnqI+3RRQfO5d9FayK9vw3IKV
FkUrqucG95X5+7+ag6bNBeip2N2T9yGjJeqq/xpbfXD7+yuWdjh1NprVdCAWuy9pcq/tcHra5xMA
X60rUjyynNA8Opp0r1TIzn1W2OsvdxFlMbmnr2RBk8oQL3H3ItfQETPAdHb0jX8gEjPsTLPxMG9o
/wqKRNzj/2V/v/ymZyaUFijVXu4ecw90uWGizE9kr2n7oasTcZMX2B/6Q4Ss/D8YR5GGEdC4/S8r
ZiYayZYZO0C0iwozq1Z31iRR1uPvj0IzHDkAi6o8DbjTuQxFw49H7Qa6FxIWdoOU1gClYfcPRgG/
QhZGUKMjdjrKEGSIqXbK27dGqtbY/VUIhQzW5vIo8xpbnOIviCLAOLqFrdQi05NjDJC6tZ19FpKN
T05m/AgR/Hooszp4qs3iakvxTHpEx5ISAG5CvJxcLMRMh38HiJfUcphbMpS29oj6oOJpa9f60WdW
HfAFNph4qZsZi3frDC8IEJ1T+85sEKHh1L3jPnutSnvmhVx97unNLea3OyvwxSjS0VL7zJrUXVkW
9vuyCdxDmOfxp8sf68y54+pcZLjDsyDetCuBY/tt6zB3arLyVVIqfR1F1fgQF5qzm2Vvn0yvLa+s
Q/PsCyogloZOnieWvZoEU92Qkqezd0eZQV0W2rsZxPQzr4VxjFXp9Hdd48QfndZwtBWi9DgmZIY3
QHPMayxAB2H/SXsftCU0J+HMVJXpeWhyvMZpznrGqmkT/bOJNkJxA6+ggYQYw4xbU80xGrg6Fnj6
yvYthBjAex7d0WjQngGabt8YcWY/m0NWgO3Phs+aacd/CsKoRMLOT5HZyUtopYOPMdDlLzEvncW2
4Yikt0rrncvYC2rm1QkRDGPrVeao9o3WpluFlPldK0V6lwWVthXIrO3xmgQCkeahdYX1e2ZVMzS5
mgu4BImRxQbK0yHB88lQ+xFG103pxGo/JH3z+2cTMBGWGdolc4lzEbFjh2M1LnlB00qLlWjxNo4G
tKcb2V/Lps6trznE0YVzXUqPy0BX5lkRZwUhqB2mHfzfdoOsqLlCpdK6kiOemztTAR61He6dGHOe
xtQ2zXWVea2zV3i836OLjUVg6RTby4vj3CiSbJdS46wns2ygSA0rZewyqaG2A/akVeRupKq/Xh7k
3KyBOmcBzFhx7rSnr0JiFiIvju1D7gRy4xmRdWeVIt3GgzA+XB7qLQoWxDzod5d1Tm/gDWac8ExK
OAxEgCYYV1nNEgDbdgxtbHFw8RY36LX5N5XMdqlAoHsaD0ORf/4HD2HrgEUdA7wg14nTFy5Sv9bw
YlB7UPLcIsoo2kikrde6jRAjlTMsKV37azm06Ts+rHZneX689VSH+MzlJzk380CB6SpQKmf/idMH
UZIrtjaFXPAhT2ytrkt2LYSQFVJW0/ryUGdOZzJgKjA0HAHjvnlnw3PBc5OMm6xXbN8s/2PQp+4O
P4TqIBM7vLs83rmVO4d52Aykagx6+mpYAaR2iLI7iYDV3LoQ9tY49P02kpnl5BjgCiXwRVKO+a1f
BU9Lr/Do8i1nz+XT2RWQ5PciFdWVCHbuXeYQSaLBXqdxezpKaJlI4tHw2tdah81WjGms0VnX+kzn
jmRXkdTSGp6vLIscA9NkfNV1Te4dVRpbITy5qqWKVvCPZtueftpkaVZfYUi9XYHgebhLsxPpB3EE
nb4aWGEDZ94Ay98a1cLOqQJEw+P6hq1zLTi/JEmnJx1jEckMmnawY5zFateaHu63iK19UHS5dyOU
74rbyascvNcS6gc3Re7GT1XcIbFiQI1F0x+9tqPVerpzI/yE2rzQg3Try143YWCURblRcSZz7F6w
HbuBldzh2VWUxpUbz9u945ArUbKfm7WK3ubpJGnIrQdA9+XeEj4903RE+FWm066PbesmriztWqPg
7YJjQIoZtM/m8qyzaGwmYVuA6Solqm5AABuM/+4GLA+vLOszF2SH5qxN2ZQ7I0DDRRxEoLBXGUXv
faN84ON+aWFnZ2NyaY8V92KBlvNga+7GQulij2xr/9MNq+TKU5x7V6qo1D9AVMKOWkyu60WZ50am
3Jup0nGOsL6PdX8tyTo3yEysIueEYeUuo1Gn66XbckvcI6epVrmlpnUjp2B9OeadWyfEI85qkk86
34uY5wH7wR/CsPdYyJPf1OjSECELyKtoiHKdvNYyPrd5lQ5Ziboi23fZ+giMxsCf0rP2sHa9m3qI
0cxJkcsH+pBcSd3PTCCNaUq0lPZAwS1DoCztdvALcgS6Sy2yyWVfHhroX8aVE/H8OPPdngDDnW6x
JBHqLYOxw3I6pQ/zrpbAQiItfrz8nd5GWn44JAJ6gdSlrFmh7/WpkY1JxsJv7L1Z1M4GVRUaE55u
H5vEM9eNJYL9OFXySir3tmzCguDOxX5mv0HlOB3UKTS31+3S3QO5mCAAdXr7eULg4i+UJ1H4R86x
v9f6egzWuD27X5NRiOrh8nufm9yZJkNfiVenaXb6CLbyQuzoJnffj538WAaGe28h5bO5PMqZVTkH
FVJicmO6rvPsvzqTuUbmKOe41KJ6+VFp2LbhW+dvdET41pdHOvM+kPbYbAaiiUToRZikFYNYssy8
fUlauYKoaSBn7mhXPtz5UZi2mSfGCbZYkoXATK2MAg/doc59SGGKoRlrpFcy43OjAO0DlalTjzWW
94kklGjWeCwP282992ino0qe4Hd1ecbmL7w4gqli0LsiBwdjsoTVGzL6v5yd127cSraGn4gAc7gl
m92SaVm2JdvbviEcGYuhGIrk089Hnxt3S1BDBxhsYGY2VF3FCiv8gf/Mrv+m9vr+xq4ytKIHVSUu
yvg3mAgub5EqRO94Rv/55ZGfmx9AZdeErQUBbufL/rsr1OZv1AwrKl2db7ybUPkpQqlQ7b1ygex/
52KGXMBId+ycKXLO/Y7+Z/cVdJwxTMbfyy+KNrHy1DbDoOoRf9UBCB8qlDli/HHc7PDq+bETdQs4
Et1UuELn4zqV2+AvnLYoTRtmnGvI2ZbQVq9cw3/1ny6nRyYIGOTvTvmr2/TP9Fx7XLV5ScsEaaZN
O8kG78doL/Hjpuwb3WnEVksPm8wy/0jNtz/qi1XiQ6DUlnQYCLjROjd1gd3g2uJVSW/Wily9x3qD
mGysbrJ6y6vDWq7bN82uxiwq+k63jvNUqyWqKtd/BCeBj4wBsySNFh/R/hBHr9E4jr7o8G3jDclj
NeXm5y3dsFDB67PFoIPr8I8GVKU+mJ7vYGBUIADPF8kr9b6n420d8HFqq9ulTHEyJsBOp6gqXP+h
bvURPTVZT9jI46irIpTWU3EIckP/Vq1wPA90x/XpRte6qr1Fsa8tIlxDHDD4LuIgMchugffTCPkg
QqhjWmNvGdImNDEr+JY5k1EfWn/sRxQxs+XbOnbezERtfKS8RbUP6ey048FPPVTEMMuDibLg21Eg
YtyEBeZw9xpKlEGYNUb5BQ10VUcl9endXsOs55i32VX3ttc4/5Uepq/Ie2TI2EGB1Yu3+N9UFiLD
ovuTG/4HD4SZ31iw6aoAYXie86Kub1q3Rop1NLrAjUZSNewa9Rk9mQwx4cjIQHWiYlbXfywctZNN
OulyADsiUthjRfrl5S3+NxS72Hw7ogv0g7/DOi7Ld77KMLsq3SmZZ9l8BB+U3mGnYj2U06Ajn5Cj
2O9upbrxNG0+uos2HK1Jc99Zo8SzyqmzNLS6Mngw9PqqXtoz1wu9OJ7XXVeXl+fikkapbWT1myUZ
BJr26zaZid7PmxZpLdRNENBTOvyR4ASwzaz4L+GADHx7n9ZTxW726uYHjqfGr1QYrQytAP/I6OXF
e/oDd+rE/vKT3gHv2P//fw6upXjFWoikSSVSXUYTVf53jtNhj/XyOE9fX8ZBTdcC4wcz9rJSrU8Y
lKvSmpKpR9p1wOT7g9GZ+OtxnD6/PNRfBP/5fmAslzIbcgYOJYP9t/wzp87PB3yY8SDycqPC6dct
5kfsXmvEANu6q+NgDWQRz/mIRIBp0g9Xw4wBEXv3k+m3OT7SGzErXswS2eFmahECa6YUsTjy4Oaw
+its+9kJFhxt/PzNlqGaEwLeLu4tozNsWvMCuXC0mBo7WvhmVYQq1/JNTS7yAHTbMpRCh20Oorqe
pXNlnZ++M/6OxWPT7U1U+Dfnc3e3ZSpdrE+QaBysgymq5k9XjMVJbXgUKUgrkdeo5dWhFYPuEtFo
FHBJXBI1LVMWJeHDhOp6Y77xHFG8BdezHMsi067kvM/sVwBVFFGhGQCbuywM2E3BbWnkQ8KWltGw
meltN5vzq6MCqlGgqvwdi0ogfnEqNkh6ENwNCekFMVHV4d2V2uU1eu0zZwKyMg/LHvtAfbmIe7HS
bAuM42RSIeSKqr4/RdPYIl6Fjv/h5TPx7FAQaZmO6XvskPNtUaMd7I59IxOtdTHWxuA2XHSYiX2j
ySs3yjO1VHLZXTKEgIoa22VvGQ2LvsC/rkugD1p4AJd+7CzYSnfanH9cOmf8QFNjeAtjEzcxUCnz
FqLvVcb4EnbHl6f9NLmhVQpjk7gHjDREnPNp89xqI+4sEoAldspO6fjvNJipORWcGqZYtvby2Al8
22rui1ifRu3K2/TcD4CIvhdzufOelDfNuYVoEBh9IrFVOjYDZj24+Jhrc0hFM33XNI/JGwMSkpyr
Yw7s/wrY4el52ctDex+FEJAO08UDpHXusqEZtyU+Wm9hI6YtVpolrqzzM6PsnU6UXSy4YiDDzte5
XEptkCbwbTOYDIAbjrzB9Hp89anccb20IOk2cbFfAicCP5jNlQQ0afVJi13q3pEeXL1Bn5kLaDXa
AEC46Xle9ovhX1R5ubpWUtpjuyNRp5h3RLsSMT87CjcZ/VSwqCRx5ytGF5LCd17ZCeJN4y32eepj
SWR37dl9bphdpIYWDUffuyze1mMwOjJIUWVoquFeznl2ty2ld6Va+9woNPHZ4Xx8i0jiYjJt51VT
plnJisAVyLO6uUeey3h4+TD/fbvO3/Vgz9sBk+zt9SeQ2roPenLBwk46HcuY2NaV9sF08gDX1FEH
bTcE79dFTAdfiSUe1rn7ZWsKsy/RF22cVZiNTpMwYrwBZzKKaT0UVenFsmmamPBSi+xZtXFt2/lR
ybSLqcSpO1P1uDntoCBD7/OT2A3MBSjoK5fm0/uZjjc5vEXXzgaSdFEymD2LKN2rzIRuwgqD1Qui
ofAH/A2c1786lAKp+RAg8GTT7Tr/WBi4zlxDBrwnFfjfgtLFAJNr/JOZFdfkep8GI0yF2jT1e8qB
T2iB20LJfiH3YfflDVaFnXHfwVp7rPolp3LuZH+aQKgrt8QzS0mGTbt1v+5gYOxX8j/RX1pj3tAW
PoN2a32zzb1z50BkE+E6G/qVusXfzu3ZlqT7CWBtp/n81Qa62PlWh0NeLV2ViLxzfzVoHWy3U5Wa
Q6SmoUljR6sykNJNM/RR6iruksrXvLjoN7s4zGrbEhBi1jdzxIUtGQIEPQK5YWgNKF2q0DKHfIuA
k6R/xrzqjQNhWJ8EVaXpeMu2Qx8rvd51QhsTWli5ktHh7TchCl+MvTUehByzImrUIINIQ9fOPM4S
86iXj+WTw092Q10IlACbikrDxdYddUrlXqXh7uylxXsgIRuB7dVy/JOvCjEB/jGMWheS6ZMAJtX0
EgVwFH6d3jaOaHxldz2shWPr2lfJeHtz6eKjUrajIAquhiv6sn6Xe9ivB5pdJHaDbSk4qeFg1EZx
KrBmLCLMbNR7Xar5thSlFWsOBkU5IjjY7RnOldf7KcmG1xvsOO3gXWLsSV86LzaJF3NRJr3uDR/I
7E08poH+JsIzcJ7PNT9rTm0zOD+lbyyf0OjGJV7fOv37sm4UPsRI8/VKivHMp6AQDnKCwJXuyGWK
MeZ4HOS+VyXSWLO4HmfzWGMrFVfUN14b7TN9ECBkjfvFTz/w/CwX84qse+0z1LzNYTmtBeqSVnF4
9Q4GygCTnpXeU+F9h/9zY0Bw8wjGnAqNhNoLjamuosET15SPn8bF1MdQnOINA3epkwifDwOohYS1
X8uEN7ksYnO2pjs0UJH9nnBXx/YlqDcPIf4g+4psPJ70VeZrP9dq7R4gDqz2a2M2fg54ONqrwNst
9ODPf04lFC+6plXJ2gPf6NQoTsvYX2svPHM7kIbSyKWLSxRsXzRydSEGzU+7Kkm3fo5Jr9Vtj6fs
lXt4X7qLE0u2gRcRWNZgr3ZezCVAPgMf0T4BVF8cAlL5GOD+sJsHNVHjtOaVHfPMEYCtDNAbSB3h
/WXVGCtJXW4uqhp6vhq3KdoTsVw2bNU1s3ttoAjHbs+taSXsTPbLAo3atMlXmw6nz0TKXqZIUdfI
Vly5xJ/bnLBhdsQnbq4c64tb3FQL2Q8qe4nWTQGcr8EWn7LKXeuDtwbZLzNo65ONVMEvz1g9LOkk
tagQW7RORraqjOLKHfMkcqCgx8ak+QsmZC8unH/Qth3duq8XkYygb9CYtnI/Wqt2PPVGIAq8jrBM
xmPMvpa8PjcuL8wulwC+FkLa+bi+j+sud3+d6EPn3fpWVh1QGNajbtpggBQGgqcG/j7X9pO1z+di
A0Ps52bYFcT2htz5uCk+khha1E2SmRJDT5JiUNl1ahgP7Gp8P8vdLBHX4EH7jA9o/RO5CCz5sMhw
f2qiR74dJd4mMRoXC8lCAjGMrCqvvzGL6ttWT9OHatq6U2qiBx2NdJzBMCBg6SF2VRhfQfcX3+Vg
Ig5Bd68+aK1eiRtEGKEPjV27ibg1l3LF66TBO5D4qvo5CJ9yWu9btXmYe835NDdNiie2D1Em9NfV
vwdflN7qnUKt+dW3NcmsRw2Rg0EN6GKpaiNbTalUg0aBk0YeNdW49exrG/DpB0EahGcHRDcdQ/ty
I9TzQmPebMqkqOA4FXCBPgETKR6GVtj9cVx0PAK1vtp+VcLGs3zM+88vT3MvTZzvCLptoG5sYnWA
oZdhLHIE0mg0v0TdJeOlN13EvMOgUM0v36mxTEfC8E2OFVAWbq527dJ5egy4bYjnDNhPwO8uueWG
1UJzwoJx17SosX4ob2xzMI4bbMwwn7EfEujPvfq7su0Zi8ogIjBAX8+PQG30PLoOz2NVje57/Mxh
OYk8zb+8vK4XqsZ7EEVxGGDHbktDQeYS2NG67tZNVS6TfiyC2C9lgKViNk+/UttLe3yr/WGP2/W0
i/x5P0/6sFoiyhul/ejbAdyE1mKYG9foCOIDih7pTz8PMIbjocBwJZ9cpAVmHojvsw086tUvD7p/
EK4BiwARQKrjfJXSgIzW7Oh1FOwL/LKHX0FhfSQmMq+EB0+fOAYiRPA5aXs+dfE5rHGh6BFIaroQ
8aewwQv2gKxlmojO919bPyAK4WuglsCGI8C5eL6drrNzgcBGks++nqg612+NQkc9/+VPv/+Z8yMF
95+Ynu4/yD8iy/O1U7JIA2sIRJKXGKhjcenYYaotZdwJAJZFqVnX8PnPLOLe9AHYAgkDmN7FcyLL
eurk4oikKpE3mQNnpvmwmPHm6MuVyT0NtJjcP0NdBFoY3Dnd2sIl151eYlQB6XCdXq87Cdjw31HM
8yVc87ExrNwTiSAJjfTNx31Vu6p1+OyycfG5CCmw/y6rIbZeKtdfWTY8MT4JdK6ivjJs6i7pdnp5
Szy7alTgUVcGbwjj5Xw+IGiJ8WxGMrEguPU0IWO4kv6VQ/v0LmfV/hnl4tvY61RP1MxF4k2efiyD
1j22HcaSPVWFD5UZlAfgJMNtVzavhm8QRe24BiDhDuXMv3HHP6lNUcL0EnPQJl6AIUZt1O7BXPOv
Ly/iM5+LL4UWLRH4np9fTC8XsrIoKTG9OdCjtZYlzjFY8ra6WcYvD/XM90KiiOgMBUlkkC4F9IUj
taUDpJEoMxt+1AT6ifKpPbx+FI8vTjGbPQEV4XxXKK75VGaMsjYTrxDQjT22ar3H1w/DRcSh3YX5
ALGdD+MJCIC4JIGk1H0jVI6nDggc1rcvj/LM1wHETTEbLW2It5cCbphI+J1v0xGs5ZR/NuZgi0Ww
rg+ISb8+kUbCiOB556BTErpM163ewVhbI4loU988TaMv4xShjyun6ZlrHOE7ZkR+Ckj0sv7QEQ7l
sOq7RLWN82XyJ2wcCtN7u1R1+eCJabzCQ3hmz5FTEpHY8KfAqF3cebP0O30N3C6Zs8l+6wpzjTzR
lldS2GdHYb/9X38DGZzzzZA3WjnW5tolmmV2x3wAlenrarqydk8DOxpz7Ll9dzvQPvfN8s99ULs+
OgELwY8/iOJDpTb62fm0RmXtjfcDy3qatasidM8klzvPFhQZV+lOpL8YdXWypXW3APATe+eNa6qy
x+QWozBjcub7zM2yWwMI+50x6/0po/lz56l+eMTm+xrc4bm9s6vUgsxH94Fr5Hz+Hs5cmj6kXTKk
Bnyu1s5PfTkV37AElUdAFv61mOOZCh7fEmgKYxLPUyw+HxGe2x71Lm2Cm1HiaaMTm95aHFY83ONK
A2OAxa2vYWbjB7GosIazVFeedH8xp2gR2ZX788LADyQKyYztE2jxq+ijX1Z9XKPXzEVmTtKjlxsu
np0OodkCdMK8MHvbb/UYeaiLPZTZYj+4yhKHqkfMLy/85RGcmRvmW6C9Lvz7+5t4fulM7/uSytj5
EpWmo/j8s5PgEJaHVQHVazAn7fiqe/DvKAiroQ8MWHhfiPNROoGjlvQMN6kpK+5aDf6xRhrxkI6W
ceXK/Uvx/CfS3MeiE8o9CAKU9sclUF6UujFua2onMNrzezU1Jmkaga/Eq8UuHotxIFlGmtH/MVsD
eO/exkAMoZ25z6Jl2oqj8se8iDRt8VUoPdH/bBu9wepGoMSNX4zyH9fZRIa0SccA52SsCd5ojqx/
r6amP2bScOpoHXPw6tXaYL0K9Hb1joPXCj0aefVU1HdmcOt7CzpvyjJxdzGRK99CqMBCRQRg1Jm7
SdAtawbLwGfL9ttvYvMlPhTpsr1R9daoQ1VtRuLgXvjBtKfBjcfRoltWgAa5lhxecgKoA3PdU9mz
WSUW9lIVRgi/tFeBDJndLC2gSVEHd7I2szIkd1AxJrjZrdutfbSsnK5dCKo9bnVwDVv07O8AWUQH
mpbW3vk530UUOLNdcMJIGmkCLuvsAh8KZbSddkSEmTMLmjCYQh2qGMr724Zo4JbbaNN6rWNc0TG8
eDL+rgm4BuqCvOqADC52NPoEeVsAe0jyVdnvKyvv30/INlzpQTw/CikT6C0YBJf9cJAZ44gxNF33
xe+Ongn9E6fR8kogfnlP/p0Mn5XNxz+wbbl4IzBxL2dLmGaiqXUpTkGpDOc0K2v4CZZEfvH9wfi0
sklkmK4y/w7NUYKoXFXxhfuzeSAvxjjw5RuDLgtf8+Ic77rau6YHfRiazudfO0eT0AdjuiXDPA/f
ND7CL0jL5YMC8BBQ7UoHRIeDdIldhCJFWLd+JkKhOU1zShsh5lB3syKL09zrNmptgzUfK40mNjWF
HPxpnVFujMxq1tpQ7zedBp9mp0vo2v3GVWF5i3cyZK3Kg+4s1a2zetvnbRKI1c7mWN941aI+4JMH
nFBW6FVHDjyP+07oGOMVpg6xvWKvTpFXLKqKVB4UeSxVmb4DWoVvirSG4T6X+fbNlUuGm6FdFuB1
hh4FMkhMGpz/bZvKw4q3J9q1ba89rBt/Nqxqm56Xsnr/d+pQs4mlzEDTDIPh/2wDhTSUSIX5QTJt
O7ZQ8GhDABVpiR9D0KmD3DtvB75k+QW7Buc/sWRcVHrrNigyL51a4VDZ5X++3087Ss8bNbJ0f7gT
Osi+WGkuNa/OCaZHja6qGZJ7jEcBzqKLglxrrLiYJFo7RSrEg6U8jFqFIVngfrTlFFncijKECzC3
hxYRHg5sMVLLcnRsNII6MN4N5pJ+N9r2txpM8xNW2jRYVZvn73RLDcdt1fujWGgzhAUeOA926TXv
+krOj/hYNl96NOWsE7Kmxu00CUzAbTctbqQ7TH/w77Hao+tsIza/QU1jtwpGeZ9lE74NTWmhSl37
PrmTrVWD8cZfyva2nhyzPDUip9qoVL8up9wx55/+aksZLf3Wf9HnLbjJvUH+crNtMUMJlx0869jI
746/duzGdGoeajmPt6lpDb9yWeIv5ga1D0TR2fSfzWZod7LLajw5F7ne7T6/X0ej7E/0RrnhKL23
zmHHjOe4jPftD7ro1Ba0ovcS6slqPIH+1d/XlobEoXCC8ave9uWPPlu3+3Lqtu8K5YCPK0YmWziU
NojmjQUOcbltUOAUxRwXhdvcdnZlPPbFMOIvC8/mk8852MJx0Mea7WA6ibmuyo+Umus7kbntQzBa
uD/nop/LsLedrovGZevuVVXqeEVOtvdQQ2+aYk0rUo1Qus3sm7F28s+B0ajHXujpdxTa/AehINbg
5OlV26H0Te3LOE76GjadbFVkarPVRmxkU31Y6e18FI7rZVGbFlUXbUypOvmDNS13WQ5Y8dC0aroT
lbS/bK0JvHcZGlzSKjArvxfcttuwg2013GSVNMRDbQtjvFNma/7ATGB+dMClFQdj7ZER8IxMz0JD
5Ll8P4+2/oC287gDW7Tgv4H2mRPRrvONyJwXibNDobY8Wr02aN5VYjA6nnFVY7peLmt/h53w+D4v
Bb9vmgW31FKNHjdK02oYZesNeueoDhBsqEK44eh0MEp4XmUENUjFulMGG3KI9dajP7XJTwjkUBOU
lfOwupr7EynhSufJt7zHas7aX1Vvsw+KZcItw6jxUAwJ5cfizdgWxa9qTlX2MRs641FffLuInQw+
VVgZiD28MYYFS2Mx9uIOZaKeSFOW+hyuo1/lES3GsYgUwi0/TDDLa8jVZ34Hy7hlHwrHEFWcYgsc
hKtmD+C1ClG/XQzwhO93DWH9ZIgB5L4cBq8IuzKr/gDICNIwF86S4+Rb+r957FXPrpzXm2EiuYx0
t9nSKOMi+2PMalqO3jxpgIegSrU/l9RBnthJ1dfK0MriMJVO34YBEyOxMdPu+wjJHHgqvL8DjPzg
dzVUNEKEVYg2SrtFqTAdncEJgz6HzTCi0y1Cbx0CF6O8Jp/Dbml5B6xCQxLIQj3gxvb6UYZsSvaj
mHTrxnJkN4Jeb/z/8m1YIhOWh4yUnmlvar+Z/4O2630adLV9Bo2i+e9WM9C+6npdlcdlMcf8aIF7
GiOt7IMtbEyJMzymiVz02VKlX3DWDUAfTYKbeUwrMMwrfNxPGAj738p+3O7qbONNGVTJA5EjAkgK
uYxp9+iuq6hv+lwZzV1TAEM5mGW1vJvkAhVkarXyPzgu6ecCPHpiZ84A6yVDHz8EVWx8NQsRvOmk
xjOkSZxzcXzRsrgAuJMYqtct4OnjYh9Q3EO4OZr7piuSKc87daPBTZZ3nG+saWYjX5y31TCtQQh9
t8R/CXGNICy0xv+61bO/RK299YTNW+rf4PSZfRgbS2KmhnZ/G7sVOBZI/12GTfgg3DwaNYybww7S
Dic4k41/AEnQsLMrHNBP/lTuTg4Fz1OsDc1QvMNuGhBMFjRTGY/MyeRDdtUS+Wu5fcwciBLE9INd
RjmOrAigF+P6ts4tAVAc2Gx52PV9ylCURvkHI1TcfEutKeCQ9ZtB4O6PbsDZTLsvm1fJ/rSqVGuO
YEx56YXE6yHCjmS7CVJauu8amkx12PqlYT3YaaP1RBt1X9wGXa/fCKrSx9538/zA/5oi3TrSqj8N
i9froI6G+Vdr9OVdNk5pFToZvJVoIiQeyVMz9utcqWqI8H5EvA4bP0dFmrTNL9Je+oDaX7fdYVgO
Iskag809IW7avhPDLNuP+UA5CilhE2F8I5UaeQ2faQjTbQYVRTOgus8DhU2KN1saic5cfOvzrLyH
CWy5kY5GDL4MInfraM5t+QDVQ+oHmi05HrKZsWkUimfDhwdjzjeIe9t9REvb+gNTdbTjycOu4bS0
a+eHmWe3N4PT7obJRChvG2NqvgSUznFwaOyN85Z57l1Q2SV/uSMvPki/z39Ymmv/sT2Nbg83mqZ/
nPlUC+tRaGtsEYkRbG1YcUXdWqVZmHIxBWE776vYpm1gRZB35t8YWs9/UseWQ9jtrfkQaCB2m6Xr
L4dCl8OHxS8hn1P+rr91tpYtsShKD2J3GyzrjcB17/NKrriANEud/FvqDo2681YauuES1Jw2hHI6
aigkg2HmV/bjlhYpYhLKw0oeAexOxnaAT+KBFlb+QVVB9WMF9gMPIp/ftoArv1cZzC0ERSX2yltR
fkw3BwfrplAWfZN0mdownTvnv9yuAFikzqiZoVaPxtupmDIZagOqaodhLHbp/2qdbqmOyBlZs6K1
jlu+Sx72hCxDaDdzBaJANzLn4GIZ9rkegmq8XZtm/UlshJ33jKvfm6bMDHLkHZGBs9BY3qOvMI3h
0tVWFcLOVQYEpnb9vSFXUIQabd32UExYpOOI7blj2Axu9oA3ZF4iKZRpp8ldLD+mlOgkTjPwpCI9
tXTRUo7Lba1LzEN0t8LXY+pzGc+YFzURRCPZHvQ0Ve+qLFirmL+mPitopP2HoBQEdu2I9FOkSo3t
bI8CaVm/XbBvVfW84wA1pwWA7qdfczswixCGGgqPaZHZH4YpmN9mS1cMIRw9ijI8qYMd5q1R0YSf
RfkbOr6Qh1Kaxpt8ArB0SGsr5bisIwGDpnUIRMIWnr+BWxlt0nm9eW/aM39fIXKFjE5TcdCawlTF
gyVoaUZYaygtBBIikTfJFiVuutrP8WgLCv+baxWOF6KWvqLvoNbiu+Fq7QAQoA8wALFxQQptiSJ9
5FmzGBJH2PP7alnJxyueEuormQwe6n7b5LEm7ZMxOn7Nr2ah4X2wVBG0t8gdyS+rUbbdoc4xFvqx
jltrn6wh5xHNer/uIpkjPRYGiy9U2GgullLoUNCCbhbS85An1zG5fgc8iK1m+oAW0prGdd7ljw7x
T3cS9awtD6NRBd+bMch+44pafTUcwYlblxWV+yzzPuWlSn+6cg5OZQBbKM5zn2xdLHyQu2WuVtyq
cpShD0Pv2iiQ5gX3HEinVI+WatigFDUsMubLs3LiDH4WaASqfX3cIQSRHeZ6dbv7yaSUGZEPzndU
PXeFyMldP9m4YHW3KWrh6u2m5vl+Vt4O8ektjrDLS/fe8QdPhcuqGRlgA5mnv22/Yualvi3vMq3q
R7I6BPFCq0SGBMsCJ//EDU7PmtOAB85s1NYYuovh/ppSQ5yI+lN1yNZV++wpyy/fIs2CxULdD9O9
mSquQY2y1UczH7zgNIAmz286uzU/4QNnv7Nk4Ay/PbBc5qHSBoTnmrJoPjXawO7KoQVascqxpSZE
SrvfWtNS2lSyhQTVgkLmJwHWdWMNySN5i9yB2x4Qmcut97Un3K/w9tc56oiG05D0x/+y1ix7mFHM
/Oy1g/folFmph0Hjr1/yzN+MKK9oLKhgqSi2aBsxv9anUiDQofffwdDobztfH4vDthr6d29o+p+d
qiTSyObqvHOkC8E0MNednk08l0a95zY/fFKHd2B8CBKh7cxZ6DZ9mt1sEDZuhtH0h6g1t/HPsjue
YRwj0vJWG1Mriy0sK/SDgxTHCGG0Ga0rVduL/uFeGwH5BYUQcOKOydir2v9U7TWcDNJJdlay8e+9
abq52+vnK+UYJbZqiQO77h2itTEo2DgFdu4vF0L22stZGYQGIsVd1CIpZRt0EM7HpwCDgl4LWNl1
ZReVCAxHItPHX2rr6leKR+xzpQYEXvAvohhRjPOxskE0WMS1eqJLx/qISoKDuorj3nCmrqlTXjQD
9qEQO2dWgHzxbXyCGtyrMjXg5mTsrPfSXJq31C6KGPCm8W0KmitV7mdHgwK59+gd6oQXlUMb6PXQ
ZY6RpJ15Xy+7CdVKnbSj9nKS3frl5U9mPB0ORSDgkDpVaBp/l84/Yz+6/TIWS4KVrlkdnElk2nHp
5+oIX1ovD9qYZbShtaEmmPDcSUYad+6XvLat/wzCWBVOqVvrd9LPM1B4/ab+M1wcmsK8ydJrRIGn
GwwAyL7HdrtfwKIXayP8dcGKbN746LDjV5K2aEkXStCzZr6uz8ZHRyidMj/lPIAF9Bsu9pevWfne
kEoQ9DPiRVvag+NP1vuXl/+iz/Z3FLwfXHYxU8I543yUPPXKdtXkmrgwTt+sAOXuZ7ttQ0cz5SMG
TMZhHNQ1beWnlVp02bFugZIAvAm8wfmgUAiMQXTdmgyrbkSpMU9RQNnj8PLUnhsFWBxFUYduHlys
81H8tPE3Ss1rMnt+SwgZ2Dci314HKfi7fpaOxs9+6wHBuJjKtCu12cWwJjwGeoJCQx7PkCa+YDAx
HV+ezzN7j9YchuG7MghKhxdD9as+lIIsK0EpNL9x2k09+i7+OpNFd/BKRfm5sXZRIfYg/X5kzc7X
bpt6r0BUaEtGMs4DDoCUuLqtiRmqvDKtZ84/rB0uODhFcKAvnbrT1jOmzMXjqKdMYI4j9V5MnlPN
SKkO2caVTfHcfgcDAgCbk8WHu5iY5OltvAaFK17MFWuiBeFGMLrpu04vqY5vQ43kwjJf2SXPbcV/
R714K3S/9Ei1Be5maEQ9Nmb/GAxZ/+P1+4PeCptwN4t70v6n55WOhPAGHiarujGdXpzSQUu/rcs2
/Xl5qGfns4s0BXhgPPXaWYfCaqioGImpGTNhsuNEaTpvV27A53bGbn6w652BN778VuC5q2b1cO6U
sy7ibXSy25LKdxHthhlz2JsrKvOvnBhdZ3qugFzgb9IVvfhQZpUSm2T4wBiFGE71SLkykL1x5dJ9
snz7KPB9geaD1oDwe366BnvJAVEHdF1rkR8NMfcRAXz1Opzq3z7y/ok4xwQP8L/OR8Ffp2mrfRSV
Y62TG50MhSyn/88otg9wgJcRwOd+4P4J+fzMH72udexkMJY+rutOx/rFbW9f/V1QeAb8BqMeOMSl
bItDHF9Zm+ElBajug1tVIprroL4yl0v8x75kwIlBHwHu1IEdXLy5tvCXgKaRl8yNY360pMBRs9sC
gnO7PTk+OvL5BlujUbYZB3Xhn3qscU5rCSz9lfPl4gXXD4KWTjJ904sfokQpxwG9ycRwMS3vx/mz
6Q3plbvwyTbcB9lDZR7/v+SF809XpaLtM/wNkx7B/ohyqBbmHu7oL0/luacE9BOxMoGTzWk+H2Vt
2po2iGEkWq+TQdNYOBB1ZrFbOO2Vp+S5yx3fLC4mvIV5ji+GMm3Kp8BVuAENk9on6OpbPbXWNxVM
uHtm6lPZFesyX7k09jfjPOtg9XaY0l9zG4LY8xmaLVf/oDB39SvDRQlNqhPV0YAUS9bpFDqqqD83
5taYUWOQIl0Z/ZlJA9kl0Aks1NyBjJ+PjiVgXqTQORMjK4dvGULP9tFcpuyog6IoIimFXked7fZX
xv0bb1xMG3cAjgyXjAk162KPdtLAe8EY5sTMt/qxkDkaekWXFkW8GFavn5pp6L8KJEsWMrG8goYQ
TO0H22lQUdLWne1auhmUvDxoxA0Cgw6de8vuEORxgvU/9FaQ8Jp9Y8wPg20PD//j7Mx621TaOP6J
kIBhvQXbSXCWLmnT9ga1PS37vg18+vdHrmpsxcorHfVcVOoYmHnmWf5LDhz1R5ro1i+EEpilzeVc
pV6bjlH40FQxAlWRw3hxZwxqjnxPM89fdaXJgyGlzbFb4LDOvihC45caTeb0ADaijjyBwdrsiVFt
X2jhKskuV8fpOzB6ClT6w7qxa6OZttgSxWjMhRm4VF9t5/6+qOQswRXb8Xe0jWgNmU6MUHI5CrTw
jIZWYk59KnfMtKLvtpb3+SHE+AZ9SBzqv8RjNdDh5nEtb5wmJBuF0f3oRiO+dYqVMINAWonSlwzt
3cIQ/CFn4yhHhDf07KEZFfe3VELxUCMSY/tdqIxfEKporUOykEVDYzPrgIQYN7AZNdwEP4Ha+OY2
Cb0gfci0F6EXRX+nM6QL/anU6o9F5hSpp+Ki8ivrhF3caJVBE8tRsSTx6lqbvnBTOZ+wROnTB2cu
a412ejE9TXNWa/tBgea+Z0IuhNczIrxmRHEhTpHTmFSkEDlxDNokvkmfMyYVEKVTtsQh6ab2eZo7
tsDbgerSQeJduqufAEFki7tyIgVZM+LDsZYj7TlIADeIROUfimpsH9TSBsyA4vqVHOdS+ct+tmGR
AfgCfb05viLXmK7Gozzm8HPv5snND3XaNr/FpNf7bugyH3KNundaMT8w7XQOqCBGt64ozY9lV0wI
atWoBDiqVqNsvVQ7wxqV/95+Ma+6m5uTTnQBmw3ZhkngVhPJVqM6N7JGHkFn1d9VZdYf5zmKfil6
3/rLmPxOhVT8kKHHka0X7eVkDI9uEbp3A/ZDjHkcixmbWvpRVOk3b/+49f2c/TbIlPwscK8A+07D
X5fYXNoJBSzgEe0pm2r9U6TqqxSC2n+LhVt/e/d6K5QJnx4SHvRKNlFvkiDXlFonla9zTEf10hXg
Nqbwngn6WIE/i6IrIO8LFyjNNBJ7xKJWQYnNikQUs6NY1o5G2P+XZU4JfC1vdoVdpu/u/OhsRBDy
K5Vr5UyfvktVLzo+s2Yc9UFzoAlllGCVlEGxVL1ng5K5st45yJMkm8bP2t2iogWsdrqgOUQUtYwP
jqYOzKFG7+VnXat0fhW6Pp7RKdqh1iLDZgyU2vfY0uWBWovyV9zI9gXQXMVkQrlKq1+pSZstBR4S
Qht6t3R8t6TZSQUyYo62caSpw8uO+2xvYQf11007+V3YtfZVgpZkIl0WTzhf9QjzdyZwkUqUd84k
2scmXNLs/WkUXx9o4WobCTRh86qqsWkxaYvNYzZSsrYlbXRbS6THCPkaAfzChlt1fpFfggmG1/ka
j/9J6XlyMXDHGccmFL9VM7duB9d8MTrZXcnqL5xddCbXNhePhsXk5plcGTlphgLpcUkW/Vtaz+WD
rmf7BHTtfsm18MrRvfBcr3j8tXW3FmCb56pR6hYjDLqjI+nbxQXTN2RSFiaZanelkri0FLuHHbTC
L9HoOX2FUWgUEEzL6TjMzNyLTprMrMZ432nhtf7J+qtPd6sg26VUEHSJV+z/6VLJsL63CI8PJB7N
Y8s4Ypc0Q3slzJ5fjnwllUqSNhdU0615uBzNFCWqZD4Cz3A/qPRJniNYtl8h0hrfY1W1nmtnZNz6
drC9uCrcQWvdIWT260n9ZydqSxmLSLWnY46gP0Zzi9p9HdAc/mG2ZfEjtevydplTGMhvL3vhlaLx
Cpmb0/Zq63C6LPbhsdlN40BLunP2Wl8jclO01/Cq57sfeC53/io3ANvT0TerOBOeW2GP+h+E8X3D
AJyRKqPiZ6KJ8WkKw2tK4eebUqDqSgyhz8bX3GpQR6M2c5HI8WiDoLqpeunewhTpDq4squ/vfoPo
bMHpQk6H62QbrVxzMA2l1ftjtxTqjYkFjT9Jy7h9e5ULb5AmCssAw3114z59g7ICKdmW2XJc4k77
ZBrSPeT6mNykBga0y1IDVX//gqvy0crIoE2wZfvPFYyUtHLmI8bIcevR+lBvQqMNd8qcW3d1DCLi
7QUv7ERskumT02Zb/9scAPSiNCVBbPZYF1P0rKXjHIxJ7VyJwxfA4qugE6vAtOC4bXlksjIHBsBi
ZsA0wZOnKvqoDnDJ3LjU/Eguxo2exPphNcQNIh3mV6eG77QgXaPKCg6n5cEsDavwzWUwogVp5Ypc
jiPh4G62bXU3F4hRx0DX3/9WqRdcTO2wvgAwvonOwo00ewKVegz7SvlUjuNnEtP2ym3z6gq2Ccww
WFYlMIIIZKJNNuVOSUSpZs3HqBurm1mtk8854Imgc5zsg9kC2lsk6gC2IxXQzqG5k1WtI6uSD7eS
6fPoxWh1BjXIWjRxhftNr7PpdhJq+zGsmeTPaY7yyupenVd6dIVKdiEzQ1wDQiG5LkLJ0FtPj1ZR
JwtavtkE1UUyvceFfqp8QMPpfzDIYZnDIQKNUaWhOj2NLRi0G2hh2l+tjSLnjpZP2B3rKQU6ojuT
NX5++1RcOPemxU1EVkxhg1zc6Y8bLfw/0sWYIcNaqFNZSXMjRkBPiY1MYhra+pUM/EIBtA5cVjE/
NidLbhZEVRhuosjnY9GAT0NwCBUlkOxM3u1a1h/1tANw3WZu82F2EjuCijRVNyLMpuq+i0PtlwLS
5A8TeOCUs5zcb7090Qp4/0shm4IJT0BE33QTKoBSGdxZ7oxub+J6+hglnibn53nI2r0ea5X/7uXW
iYaDERHdJyTMTr8BVkOqFYN8OuqL0SBVj5h2E4XJg3BT9ZNW6tOV9S5cXnQR0ULAQmGVMlv//p9U
IJraAXhUOh81KQtft+W8K6Ok8kEpXrPeubDUSjuEQsnogWR382h2qhiyi2fjiDliTSJqNwCm2/FO
Kaf4ylNdiO+M9AnsEJvgvG5pjpMa6nUb6sbRabKf3YJUApNXV//19re6uMor75kONwpVm+0Lh8sK
Y4MyS6v14VbQynjo21Y8v73K+Wvjn3bWQfKKgTVeD9E/XwhKQJECgxVHXIAy4CoRHKwVqyzC3LnS
NTl/INyCwJpAdnkVItw8kFr35oAFmn4sqwQWA0NY9Mjb5gptyWVLnQZwxpHrwV+FLFYy3umWs2Z1
NAbpaLD76xcnjh9g1D7iVdPRG0TgK5/t2uv1ayT1C89GZkFzkNt+zT83l5NZLorM0Wc+lnlY7VrZ
zbtptNTd2x9r/e2bZ7NQzKb4Xolq3IKnz2aAxkpKjZF1KI2UXkIdJJaYUNfSczo62j51nPfO1phz
ETsBlnAlEri3gJkpJWnQs8y9qxN3eqDrO+wK5ASvnKjtR1tXcelfACoBN8GHO32wCIh6qunYPxYy
W8BbWmn7U4eY+FTqekdvWVmsp0pPyzsD+CVNy/4ap/Ls6uQXsP3ttX+AVIO+/YBYcBtlqeThnV1Z
6QA2S8BLjebCuEOAHeRrF8kbB97UQz9M5bOG92ZGC1WzvoL1nSCODPZTC9/nygcnL9588tffRXa3
qrhadFw2+UhlKQmKk1p4F9aD8tmE79V7IzVf6KXaMgjfRkmlDezCQIApxzMPXkeXYZnuDEMDZazU
oHjmXYQpJNBfI971vZGgcyWHOuOW783ejxS9sHYl+iU/Mzd2PyvpJN2bBSXeQMtNppwD+PDaS2Mm
A3CTXOUhXtEvvgncsvFgd6hwMwbrZ25qVo48eeJY0BSNIbwln1DvIKYY7kGN7FSHkwpw4TYUtvIg
uygEXmuTPoGmnasvuAi4ujekSwgIWI0huYyoUu1UqWgx4MZ0yf0sdOydJtKu2gnFNeGlqXOt3RWp
md8mjYg/tc2gfayNenjUcwtukDQyx++qOvtTa3Ss6NovGC0kOeI/+7BWcmOXu11l0rNqTQgWyeCC
K6iT7HNthEAbl6avXK/QE6IjzJlh7fH2U2CjQJzhIKIhqA8JxFafrSJNxntnSUTi650xfYmTxsz8
ojZ05N6jOvmudMmQeHauaz8dsysfRATTBYi/jrXa6BStRq3aWBLi/Lz8MaNcPJRxViMbgxvK3wbi
AJjxyhwfGn3Rcr+y6vLY5UqZAbPFPsXv0x5jLlzGHN8t5/Qb0Mn6y2LO4Y86HGKoe5GSH3QIF+Eh
r6lH/LATZYzDQ+QIL3MgvtVGpA1IVgNF2KHlPH+3F2H+h1vUTLgMR2n4Vj6BTk5sXR7csQxHD4IF
XAGGKfnHPAb8mPXC/dBl+KHvpakrvyo1dEcPnouACDLG+Zeuh+ztiaGfO19WkdZ5DpC4bKdBfnpq
+zr9TwKH+Ga4A1w9EU6tuaukik137ypDeOgXAwFFZ+ib0dcGdfmB/A3imeC7218a1EikeOtEfikA
gqFxtk7AdqG0lx8zsnSp5+ZdXpBhkTrjlubSqWziUZ8OFJwip0mhRB/IFRfmnBoGlPu2KvLYH0RW
PQxOVj1LQ5pwHcN5gSQRKsnoK3HZ/YwGCfmvy8b8QzO3C6zNVov/M6tBM/egw0Xoi3Zq/8uRT9F2
9mSIP+DMK3mjaUp5jHG/K/eJ27V/sqKI/nZRtjoAYBpceVqqaC+pEVY/zNotPpfczrHflbn+KIty
+gZTrH/uR4Y/sBfTbKXrgUEiMmRpTYJvSohvLWeCkyOL1kuqafrcG45+nwKgaD1z7uCz1rOtLHub
LzH6ThGl4qB1jbJ4QlYALxVYAl+NJMn/Tpkhhz3QbvWxcYu59DvHqL5FYVM2Hg0yp73DTtr55TS2
82gYefiZKSCkG9peAt6nlEO3E6LJBj+q5ZTiXt1kESMPYF73mCViOhGBRH5U1UkqO7V29SccWghz
Sdza3+1Qmcd9oWjZ09Bq4bKvRjFmeFjFtdzxNaHYK25pPYTMiL4vo/g9gSCveWWlt2TmqmLHvvpJ
z0mm/qyXUed1KPx/SNQi+kJ5PgIxVytd8XA2qKKDAny+vDebKPkA4yCCcTCEReMBVqZr3SDD+q3N
Vf3POLppu2/DKvo8JyvXpxfFEMFtmqMXyAnUM3MVA4WKDUUxvGFw2S6F5qRPSqwgZphYffTFrBOz
hl6aGAB/8zZ6iYy4+6BlbJpdmbhYIBbukH8bwsS96wnA/X4sCGqeZkG7rCxpQ0RRkrrycjNvvryd
Z2xLNc4AWTR9hbVWoPG6uXRaaF4FFr3QRJ3lfnZz62tnxdUhFvpwV2qxfaUjtE1rXpfD1nxVSF21
Eza3vxwmXUQhrFQNxO8Tvs/hfd4a4XNGhb5D9tWA3p6Ia62Lbcr2uipcYHdl/QO12dQmqTZPVORC
C+xF64MGitdhgOh7pcC7tAraOOROa4+GUehpZiObqupUJdcCpQ6hF6cl+0HL8iup9TaLX58F+JO1
FtjI+b7S3//J4tPccFBwkHww4M3H2NUXn3gKfrIH8/LevcFhRjUXZAhlNQYopw8Uxwgyruofd1Zr
zjeTEg8/+qQofzc05B/bOEv/vr3e+eZgRAgqhEQItifTtNP1psIYoDZryEnAKf1V2H13AwWhejCh
zAhv7lvEGScQxVfKiPPvBtRwRQ2vLScMPPXTZV19WpDG7N07MyU6CCWVP+JsTq7UeOffjVVATxKb
qVT4iqerFCHsKqmmSFniMgXxwna9eIQrqabptdL/4gP9s9TmPTL+LYqM5vWdVS3zLl9xPJrIr3n7
noGx1nwVOZpV0ICmBiPX0yeK6kwrErym7qwc+Iqngvx6kLy4wSP2rZqLtWomfjXToPJyo+WacDKo
Qj7C9MYTaPG6uFJaXHhuG9A3Z4OOLKCsTc3EHa9Wjhu5dwkM7jtndrSPeVUqV4756zb8tzTjuRkr
MxJYHVOBxW6iCU1DDRP53r5zlx48S4iXRHLI5wRPqKTRkp00relj25cQU8zCQludLFI8CRUwK32R
LPpVgTYNfdUwcYjGm1qgk9KgRgAQCTbMnZYb8v07fPXdpeh6bXe+Vh7/xAxIxiLGtci5U5rC2GnT
bO/mHgbg28f3/PUzkqasQ0eEipVtfrofEtqhXL61ebdUyeTjU5f4Sa2HVz7yWS98DYBcHAhKQrUA
Ari5QpAhCE2nzfQgh7T9KFQlOTYA275ktU1pnERRELkmxCty71s9GpvdiObtlcH4+WGm6QoCiboc
Y3uC/emjZnihtGv7MxhKGDSpO4f/dUkR+ZOpFN/efqsXylWQDFyVFMvrqGGrYZipKbKs86wGZqZy
hnCTnR8xSza8yQ5BT/VjeKvUSXrQNbsIMrS/76Wllz46J+WT22TVoy0q58/bP2o92qdHgL4LtwLv
AJrAWala4i+ixHarBnozyDu1yQEZ2a27c8OaXrQOP/Xt9S68b2iW9PyInRw/c3OyLdQHBwUmN0K1
BRr6bmF4/bykewLdtTbtGeCHnQUvh2EmrTKTi3YTPfFTGQxsRGWgKW12dJsGEbVQd290yU4DSZv4
85wWewAa84M1gvIK8VpHdqKbniOMInbtYlJTT1H6XA2d4UNMdK8dgXWLb14/0Qd+Bs1P2oZbSd8+
jZUcPkgfUG/CVZXGfqzzz8qg/VXQC3EwaDFb+aWK4TwqvfagYA64f/uDnJ913BOY+yL8jlUjIOnT
A1DGwAT72JyCOofYb9sw/mQIovLtVS5ss9deJZquNEXPyABgXWW6iEYGixEOHwyx1B/JjjW/lVVy
yOZFXsmtLj3V2hnCDsxYr5HNpwdYF4FzFDKo0kx51mEewrTN3qtStoYuoiMQZsYgtJ/Wzf5PNF60
tK5NadBdsJbhrjeb8dDW3fD57Xd34VnQV2WMTPELcm37hQYUhHSJ4mlguqW5g1tp+xXc4/fvA1ZZ
0Q3g2NfG4emzqALPxjTkCxWVNfhW1teHTqvei61BoJtO3aq3vJ5J4Kynq1SdqaQ4Dg1Bg7rODg0e
9cZOjNIf6JlciTTnrw1o0coTWqdq/LHZ2EVepatshB6EQ1QGM+xTrxjM+MpGO49nALhWbTduEYBc
W8gY6jFTktmDCGry0YdRa6IbaTTDTYPN1s179wFLYQpO15XuPzTX03eHbWvnIk8iAn2Mrd2oV6WP
BPg1RMb5SWUVXacRv8IXEMc7XUUYMnTGmVXyVrMk4kEyeUpsrfQxcGu8oa2Sh7cf68K1yIo24tvI
/a1jxs3OM/Rm7sKZD2XThXtqpi4/lnE130UV8Ku5QvUPjRcFX4wseWrQG/8zFjMdQ0j/P9RpyI7m
lKefrvym9do/jcu8ZoQwoI0g+X52LaYzEXGeOz3oytj8UDLZu4/Vtr8xo7U9ZteOtW+bRu4mvbU+
4tlT+0app/EuFwJtKLXXpsdaaetv0Rjrj0kpss9CSNtDcrfbtWp+jY178ecC6zPXKThvcpPF2Erm
SolkY5CZUbQbetF+57ZzPsCvtG701LT8Tlmx6Up1DTJ5abuARWD0DlSJRsBmU3aGOVU9+qQB+bHt
eGR7aZDmeuuhyGE85M1YfXz701xecLUEZxrKkHizW2pnAXSeOHowRZN6lyuK4qlc9C8ZnbODQDLu
y9vrXQojDIhocZAf4TCwecBmxqZ+EKMezCgoPo2hqx0MN7l2CC6EEaIU+SfpNnfxtqZEGhC5JKsQ
QRpzVRV9Gx/AQtFKntx33yZrqAJqsP4PfMcm6bawsygQ6tUDNIjyIFdonBfpeA1veuGtrXQyloFI
DUNksyHNuqj7UEWXwmys4hAnVRq4KE3dvv1tLuwFmghgBRghE0DOCBluFYclM7SAdpNxpITN0Ryp
rdsS9TmU05r+iu7hha90st7m9pqaconMnhZbVfT9Po2M2dcUdAyGAYuMtx/t0gtcqXj4WlACI9Z8
GobRNk+xqIu1gAaj9GNHH33IANdMHS49EOkxPlpgugFbbT6TpGlKSllogSyKBBz5OJKb9eNNmdbv
HbZy8+NlApGbup4cY5uMp0hzzAnEpWDq+3anIlzipRVKY2+/tldwwiZwc4ZWEjcbAkqXOH1vLRz3
zOlUNVCxxrZ2KlL0P2n0dZ1PoG8OVo9Bt98ibfK9aOrMpK9nKShv4fqp+zS31Uc6fuaqVDNFs6dr
+Yy4JIwA6SPB59wNUd40uz5xit/GUii/V24UciNhvUKEJ8E/hKGosqOgYRqAr/YyvD+pWbMmsiiY
c9Rtm2g01UMMRdp0gswYnF0/jzHjn+ma4MKFc8WJWbfdWpnQGDp9iYZRi0XNhBsoyoyqI3Mowrvb
+DNOrYeiDtMrKcCFbQgTkAKciMAoY4sSsyrFqAF/24EkqBzUThlvJitW/amzxJWQcWmpFStG3g5o
mGz69NES5vuTaSROELedOEyMMzyDKd8hNIu/b2/FCyvxnYxVwYCLgx7H6UpwBuQ49a4I0OGCOjQg
ysudrNwvmjPcvX8plLvXMTjNT8qrzVJROtcus79Ancr+R9mprhdCjPqRVon9/g34KsQBjWDVMtiS
MiLFtlQlzu1g6PKUearu7nvK5CswsAvRzyHrYmoHugDGyeYUjz3GgW3UqEHZlfbBQrsSoUnU7979
2tZBib1muYzpt/IbfTdZi6F2apAB6QoMTcn2eVIbN1G99Pu3l7pwovA4p7+6Nj0cEJinX8jN4cNB
U1aDPi+yW5eZ4t5FImFfaiOi7pn18+3l1ovoNAo6VHGrgwUhglO1SeJ7vdCVyu4q2grleABzkN1N
uhrtK0Vl+EuQlshy0Ql5e9XzHQ9xBhgNMCswNfB2Th8yW00fUuaLQWlY1T5UjeZrWYjixUaq7MpS
5xtkdR2h7OIpmYBu63t30jvGgnUR9BStJLw1w9AOod23H+hsFRIYlBlWUWduR3bi6QOZ+mJ2w2wt
QR0uA3SwvD+aXXutJXa+Cikfkya0M3gmZ3t68ZUvGW82YRDaEB2h+ZeooM3GlR24xoCTLbGq2QAY
I7nEuYCHOn0Woaf41KatGzQVFMLEndvEc1LL3EH8z/ctGp+5J9SyeLASYV0pks92P2sDu6NOBkNG
lbLJ2cNVsdCsijCYE/TaishtPUtrX3TdfJa99untj3a2C18XgrhjI3bBg24+2iy7ZpiFdAIbFakn
FWGxD6itpwcUFNsr99aFL4dCHUkGuh10dHX99J3i9Ir7J9y1IAQ57bWJ0vsGlLgrX+7SA5EIMiBk
+L5qhJyugvAzoTg03SDLQnnXEunvkdRsd5NZjlcS3NebfbNLYLcYYIHWD3Y21Z2W1JpGROgDbY7l
bRMhBDrMWn7f61b0F8F16xalhhw1Bd26R5pslXl13U92PKS+o2fFU9i75l1pZnHAeHExPQS30CFE
4DoG4FC2h3d/amaZNHnWXjLTxs2+AjNUYtJs24HiKPOtqTV1IPg935x2Wv6PpZjSmuxgax29bK5Y
2bWo9bUNHwEa/y4qJvsW0A5+h058jYkAC+DsrK7eV2v3gb61cLb7CmeRGIyEQUSY7BGX5LZSe5DO
y4SWpLpiD0pphhoVDmjwA/cojOKpblsb5b5K/y2zdnqx5JgLr7bmMr1JwzAu/R7DQtdblMT8FKZd
wQQLKvfkKeCGXmJk4u7h1YuSnHIOw0CLlQxEeRiH/Q7pbXPxzZ7rGnHZ2P4iocR9tCSmXCtpsXoi
rs0IfMum+Kz3Ds3zsooTTwKgf1TiSAPEpNYWkCm9aElXkf34CxCv/hbWbdLuaP6YgLxkpD9q8Vg+
GYvS3xuFm33vB03LPA3JE2STy8aMdkoSjV+tiRYAuob99ML8qP5oKXb5o3ZaoyCqRfbfJCqadD8x
19Gfa1eryh3cYrXy83Tub5n1d39K1+ldMM2ugs8XwJb8Tpaz0QfrHORpqszO3uVoOURegRVG7XdN
PbCgMZaqB2cgjm4luBg4Urgr/LUToUAdyFMJOLZK6JDNkB68ahqd8WCpc3trWFmnI4/cCeEniVQ+
Ljp4fU83FHMHrjWZDqIZzBeh5sNzzJgKnGgkXgSKagkIp7YvDlaaaM0uak2Ump1U72eo6676UAB8
YShcur3uuRgfdJ7bV4uzi1ITuVGrjLJPSL+G3d4YOJCI4YkO2XK1w/95aDB98fGWCZd7uxHZd6tf
wAEq2VI9W6mRfEkp5/5MBlwsEGOl/p+NzFezixW8AaFBW/bBFk3/WOEIuOIVG8sJelE3gABH4Tb7
qLRqdw9qV6gfFTNf1S6mWP0tdYUN55ohcuMZOYK4aUpEsX27NCB1mrmAlCFirRzfHUBprCCwRGmx
YmS2TWcTiVJoc1p5RLcaqVqLbZ97We1glqcLjD/eDkrn03QwD2T9EMBg0JPwbdIgCYyQXn7RHpe+
1p/VedEkYhxhaHsKCfV/OlixP/rCJbhzFl44iK5yhoWZtQ5wpapAi+HaDzqPJytxEWkaWNTcidsr
EcgAoPQZIeXWyUxrNzCJnHdD6Fi/KtfKKt+RqnJUhhz6z5xZSnhH19dW740I/URkzzUxenoxlnLP
eJDi2O5yVExULtn0IJxE/5lIPIyRiSjjny12Me2NHjvDV+Ckw68snwSE9bnK4r2etPmvZuxTlBmj
LvqAnChyWgjnZ86nskIFvVsQs+YeXbQiGAGVvjQUnOExj0I1pYIymz+F4TbgVQFeKDeJWol0j3yo
mu3HyQGbkLUFGhONklVOINIs/WDjTjh6NBOtm2LsunSXh5H7W6XfFXnDYlffGksrBvjEjTbsMtNu
PiRa2fzI4xn2o4D/f4Ma71z7OZYnCJ/bInf3i0Bl1pvzvMs8UapKeGM5Ge9pSt1W3uJZYMCVbtAM
9TSncO67KsSswelncYPwLNi2uApTJD0z6g2fvLJP7xDvLb/Wg8RkmjQMidchztG7LrF4tkH6dkPl
I7aPxjSdX+VDqxVWtKudqZK7aq6c2KdTZPwe6SBGyMtLtCj4/Up5G0nuF68z89b1mjBtqgcqUey5
i1YBcmqlrsxuXEREPsjVysqXmlPCwRaN8kVKLCt3bq84Lz1f8gfmBnHsR1aydHz2tH2OZpvQTa00
BHROh+YhitqR4XUUNdgzCPVX5o7THLhJGPU3pVPWw0qs6su7UVMWULAZfekrhf1ZyUP3lE4FOSYK
dGjfb/LbPkFBfzKr6tj1kQFgNuq+krAZty14Xl/icHAo+KO8crbOM0BWxRXYwcmKicl2Nif7rh4z
16ywKEnGQ8n++ISecH0lgJ3nz+sqax1HNmCDyjjNABk/iLA0uwqa/CoTQi9BfZKJPRxAxoz3g9Zf
QwRdCBhYU5JaUYAL1dz6kuflIBtLjZsjYmrzESxwcYzE4j512aBe+W4Xl1oVp6iNV2zEJocWqkQ6
Au3x4zSaNi04TAKWVGUS3WMx+nYgvLgUk1rXXZtaprlZqi1qZF2spTlC5cMWyaz8Ra1w0J1BAry9
0oVtAdwA7hQjLcZaYt2s/w6GBdz3XCb1sTHN8a6wFht7JEt5b9uHi2YdSqx1/qsp7+kqCPlKG7Ic
2yJF8rale+lpuLHsMui6V17dpQdaR2GIFAgLvP8m/dV0tQ3H0KmP86ApgUwM56FSrW9vv7XXts5p
9QEVckVskIYxTNpqj/VVzvDP6OJjGSpd4ZVVseYFQls+WzE2CcD8aeZ4cjHTY5N1IdK9oo2fM9Fr
NYO6clJvpeuWKLNUxqjuMVKDR6HjjQNua6rzoMEWG9Fv7KIE6ZeV/s5Da/phRmoUxAX9SYaNOpY5
bz/UhbNrgqhbBxSMOc9UU1rkLTp9muMjTjX9b6HGwrOXvPgkwDXfzQmgsrfXu/ClkDJbLaCQqaUL
vtnkcnG7xRrNGKWHtPf6adC+uYXrXmkwXVoFnU+X9gjlPBXR6dZz8CxbeSHJsUyVeD9POdZaKhrV
bz/LhZiOYg8cS6IfdmLbPrTW9+qYxT2rYB4SLBppgW5lBgrb81gfdMbSXxkpXJNRu/BsK2sKTCQj
JSLSpvmI5WqiSDqCR80uHWyTxAK7IqGtd2VnvIq8nG535nAu7au1L8Ke30SJwZiNsHX66IifQWN4
2thHy60RNsPkR5oZRzszS1Lj82Tp0bdw6iLhOUibof69tMPXyszHlwgjKMw2hml5QE6+dfxkiqTh
lYhKzbeulpMrlY1TP/f5HLqYfDCX84bRwkEKAXVvUIsVlr5I+RvBiSH2nWlxviPpLb6l1Fejr8fG
9JkRX/pgQQP8U2lUo96AFtIzRqHYcmsMYqXXZ0oP5NHFw9bTsnqq76O4W/pd2UfpjyUarW5nUu+N
pCLSLR6j2kymXdUM+J4YpWNFvhXSN/SlHfX5Lq2y8Vc1FIu1wyNBf2z1xvk8x03n7NR5mJ+lmsEF
lCQ1SP5LLSp8A5Y3Fi5hhgeWgC3T7xtg0OWuoP/uPgx2kyckf672sYqU5GUyC+2DOo2udcA9IL1V
MWW7z+qodm9dPFJsr+8TM/FGdcjFvnTLpfeFW/E0g6Hlv9UOU3uoJI7ZHpMZizePlK6ccMAboidq
zerXMFcKLAg30TUPswSs0mcjt4g3ZbLEnlW1w7BiC+cPlsyjR1P2xiM/qcPgqnYh+pdlahCjYl4/
9ikZkilvn6izaERPjVhEs9FCkpUJ0um5bRgfYKQs00Ax3PQmiUXtTaVuYAUwhzdjfg0qfQ7xXBWn
1ykwIDd9ReOdrhdXTaV2KNUFTrrYR6N22xewFePvsIFwVIhc34u2yrAsCBUl8/gC0U8a18WVttb5
iWY0sgIUVjkOgbzW6a9Y4sVZ0jpKjwgVD4d0bJZ7CrdrDOPz9IJmIKKZK3IZ2dtttzgx446D1+iB
W7vRvguxLupDYyKnt633fkYgOgaSQVyTcErP5XzSKEKFrhNBF0fG78Ke1cfe5ITBNy5wZ7emr29v
m1eUwyZUsVnQJKOIBAixHUenFTYXCkrVgSATvaXHT0sGSu2dWrNbzcKtDnqnNTcN5hyPSmLNn1yz
DHcFFipPWmhQKWVF9ZwO1VWM57phT3/YOuUFrEymBXZtm6mGdA1WSmN6lKnQvi5haGlcR6TgXi4M
kfvDhOTgPllSrDJTazD2tj1SZ0tNGT5ceUfrnbf5KXQYALaRHnG+7M0uK5gjLHZTRkeRJxZPHIfz
V2bizl+zl8XvojD0F/Di5QNmhcYIV2zCLclWseLwbHUQv6gwCQMuzIXbcLSX33mK8N8OLsg87MZi
wPumVLXeQR1sGe3fb//28wMCSEOlr7linlA23txEOBUudOCWMMjKlF2kWs0O/ov4H2fnsdw2soXh
J0IVctiCSSQly5LjeINymEEj5/j092utTJBFlO7GsxiXm+hw+vQ5f1i58G6MwvSYku8PZ+jqsYS0
fobOSB6c3CBD9i8Lfquh/U47X6rWYDJp6wFpIO3ylqfQBb0fYbvinlyB/V9pBM9dA4tzjrxvaV6s
9CmvLCqpOUsePsNQfqblsMiLE36OiiRFcJyyIuU9HtTxpqiz7DkOu/g/tGxTnyZnsCsoWBxbyPTb
prPUZ92bitBP8b1J9u9cSZqMRDnyYIj0TPEi4MLBDkZv6qyjSEcIkSZRtx7yYCX+XK0k30vblARQ
8iaQd7kMqJ0iAtvrAK1n8OF2dY/edtQrayLBt0YBKy4VT6XaxrKQNlRlOLfM5skI3AlNuiDcBIPW
rTSnrpJMYoeE8FIbxDTjSla5NNpQ7dwy5Fta/TCkri4tZULu4KzaRuGU7qLcbFY6R2/b8CJYyFF5
7MiiHDFcXczgKKiFWnodniJQ6Xo7fhGjtzGH8iNc3lPrIQNUDo9FPBzSsfzTo93vhAmWMs0H0c0f
asvczEZybDtrj1DdsW7CYVckWDCWzspzQm7gxe8kwALa4SfyU5cUGS/Dm8Wq+/iEnlskKHj11o9y
tNNfI9IJewPCwI+WzAjDKlw9Vybp6kKVc+QA3kYjnPbrEmsAAkAedg4OVQpvX85RsjMVStt1oQcv
94/NjbyIkwyni36STsVjEQAbCw7U3AXhqRcInzqYasHCiDMAvWb0NTKxFlyZ11u7DtExhCd4T/MC
WFwWQaDTyAvok3WIKwIxMj1fndQ9fO3Ex1vllFXBe10N3qAUfw252HJ2gVDygDrwKYqy73Wm6bsp
gdSTuOFaenJ9cBF1RcaU5w1vUGD4l+Fh8jo2Rj4ym7M2H9Mg+NE3ZbfC3LnGDUsddBIh8gxuFW7c
y1G6qh5U16qSUzwQY/3KFHR5BuFWhFet+zfQvHTY0Q0Wtq+3UTz4UB5NHvlK2uh+pAWIEpMK209q
CuBpe38/3di6GANISDhBhVRgMdetpkojao4Nj4lwBwbFe+JJR1+ttdN/7w91Y7J5hMtL26DZwJ+X
0zCZ8KZSY45PeZ6hxQbdftdW8VpF8OYoNkQhMBekf8tCJ+1IgxPvxCerSaatOYz5c2i32nvpbUhU
ollDhcmkaMb7+/JbhtLWgszK4xMvMnyCnaanoT5YK3nIjcNOjxu+KzckyYi6eAQR5ztRK3ZyEqZd
PQVCtR/VMVQeRh0rX1+o5rByxdwaUL4IXPgVjLtk+tJshemrJtkJoBtq0L1qEalRwgR53oFZjvv9
u7cEnSfa4qQkcJiX/Z4GnVcvKnRxKtj3m2hGLG+KE/P90whcRRJSKEDK9tLlYpVFU2VTJC/OQYv2
SqMfE1MXu6CoXvqYvvH9b3pDbi5uIktiV6BA2ISVJUFF9EpvG4hjn0Spp+IhrIfqGc+/4Gso5v40
d1IcAYyT9tuqlbTzabgOf3CdR0jDy8MCEVkvzfW9rDVk53yeEFrB9rXRHhipeZFOcmgBNLYabWi0
V1jY91W1CZKyo2dqSbpegYEP2PqpHQ+dOqrpGXKZam3oWY/2FmpTtTWwvbR3zaQ5nS/iIPvRI8r7
aulpOq3cHtcbSlaNQIOAf0fPenkaaVlHbewE2mlIOmejOA340xwsKG9CFNTRZl/ZUNdUOl5/NC3J
qqVuNxyDy7WeI9HimunNp6hQSnPT9nb2I6qCqtiUoTGMvu4MpeU3StFr28gwSxMz4UQ39l3beSHQ
W+HILqNefdTL2Aj2iYrDqqPHdLwTQQ3q/la5jlX8WPmYAchCQdleFCejpCt5nPJjazy1Hjs3fmry
YHxvTUHOCDc4FVAJs1s+mXS9bdGDUeZTQjl6axs4u2udM66cset7RIJ8JZONkg0BaxGqAr1Asaay
9FMSd+YWh9PyAS3f/llCcd7rFSXpFARDEmGKC2Tdixwo0gqkRabOPA04EvmRZWdbHb2glS+6cW1D
nic1QMIBKBiB43IrucAhevqWzYl0e5MpXXKIa7Htk/wEq8YvE7GX3dSusZ6oBj3OYXOM5OGavWwN
LH5jn1CX4rmIarAEtS4mt1Q04L+RVwGzIcFGRR3RkMx4rzkM0wq1UsYsnmWy9XT5veTsiTZ1eo1Q
hu1+q8mENmMYv5umwiiEAsIxUAcQafrlKCizT3ad2PUJ9rK3D5W63UFmDd+/6emuogNLWm6jL7YI
A2ArRG0oQXWyXeHsc1fLj0VFTeL++b1RNUT3lV4TkFxgdZzhy4/xdNFamZLXpza0giP2B8UT9tQ2
Tvdp+kHJmuigjZ0d+6jshPuZ5/CTMozBw/1fcePoOdQMgQ+QJJBkLnaH09dThVFFdcIawtrYusiO
im0Hj5rexyuNvGvICKdNHgcEiknQSeMuP7gy9EJnRqtTaE2oZ+XZFjSLuTGC+AM2rApU8RiMpqLR
iKjMFNr0WKKvNrRf7n/y9YHgrSfxf7I447DSlz+DXLnKismowYkY4SGtu2qrwJ1eiQDXl9ebaJsE
4tDl40xcjuJU+GI7Nhe5VYcKZX/b3RtCV5Hm0cVTODfRyuV166toLvOARWCS9u8i4BjRoKhhPwAp
EVG0zZE72Y696WzfPXeEZzTjpTYNtI/FnqUxTtVJUbJTl6XBxp1LlM5a0FL3R7nelBC3IGxz0KXg
3bJ+r/WKk2mpnp+sDlGAaI70XWxj7inwWl15X10PBaqBS463NxGSyHW5TFHqdkgXqUSUcTQUYGCR
tXHbIdhRB1hVLLwuMxAjpfGFJMDxylgMNhtub5ngq09qFPQfwYtoWI9h9WAXFfukb43PZVCBA/Rq
1/54f0qvtweNTFnakDKGcmovvzPIHSSmRNWxPXoDQ+0ie8ly2zrcH+XWbEo9IZDe3ARc5pejDGRQ
UZHa3clrvfapHM15a7oT7BrHrNbeN2+888tU2aLFY5Ks0XWGzb0IJxSdUtPqsx6waqlvU1xjzl0C
HgL9YtV5kgYBR6rILmJbfSd8dPqQboMToHwJEYr6N09G/KqthADbUsrM9ybC7ysx4MZ0vOGLsUwj
1HAyL6djGqVwZdL3p7odAZiYSXbobdDvWEelr/dn/sb6QqKjwgfmnWRwWWkxi64Y9VHtTohV5rty
dkvfASC8uz/KdVB7a4NjC2AQQClIXX5Qh1vZrIeETsRUXwIMnuO8Cfy5NvZphqLb/cFufRLlbXpa
XBdcj4vBzNLtXLS96hNuaeZzqwTuoRTZWpy+OQp2EXA5ZHKxVIFJqwgNS12rT+48Ta+zXeA/aHbt
SnS+tRNIKHjJIDVJYWZRQY/MeW7BNjFK5Y2bxBm/oaYYb2tn+nR/0q4HsollBiVe6Dfk04uB4D9i
go7M2wmcenqMp7k/IO6s7nFqXyNJXW8GtjSpLTLWsOjRfr3cDAp9SIkLr0/hGOZ7dBxH3zYSAHPa
nO68Tqyh0G592t/jLZI/FPNqlOOZQ2xk668mwhd+V8XB5962s5WOhyHTnsvYgkUEQmLSQdgCILFI
i2JKJJM+xg18qUKtfyQgAD7YRlp5R5T+vByENS7kIJEbUpREpPOfHCayiZjhHCSHhEe1wCU9xgi8
MxV1pg4SiJaOupbEj06BovWOjW+4G0PNHHMvWnP6GlJTkfblnfeioasEhj2zpu96lYtTCtMz9Wfb
Hv4Jolzldu/K/BvOzvooXcGE9u6Dx/Xr8mqXdkTEVeNyYSvRpDN9vezEsruHPBXDVhC2tvd36nVt
GBwwpQ7qbHRXrghB1aCHaS7K/JRpk/Fpouz2UVp4h37Q2+qhc9X0dwm6++v9UW9sWqjGGD7CWqQU
vtRsw22hMeZIyU+0lrFV7xGAnIFo9+SmflOsMfxupLwgEOghURJD4IxL4HIqw1Qvvaqwc162YfrI
axFnYlA3Hy1PSQ9dCi0uqlH9VGKocm0rulOCTzu18SLNVxb15ofzoEHo2uHFsSRqcjvkLY/5nLZk
pYZ+YkbGK2/UfNelonDA6yrqSmolU4rFGTJkVKWBJiGCy/it9FhpWIGRUE1hcqMk/wc1tZc6twAE
d/80yHz4umfuB2N+f81OIrZIH2WnWhYwLmc9UNtIt2aRnmyrF4d8xpYuUbR826HMt0MENlzJV6/z
Op69ZBbkPRI6sHRe4WlGZwP/BLQ9tDze1HQ7kB+c7B8BdeRio+WJQGEYY6LXUZvSlR19fYExOBck
rzieGQTjy48dxziA9WikJwNZlm8hSPdHLUvfLZZG3mhRReDNzSMfcaPLUXLFmYVZx9lJ6fVoW9dF
+VSbw7RSQr71LcQdEyMNuEFX4JLSLVJ3gNNzagCs79pAMx4jYVYP748BEAQgxJILgx5czFho9+7Y
NzGVcazADqo5ZketFto+ps784LWJtxLpblxcbAwJnKbupCN0cDl3rdHMAp814Ehv4jJ2n5Z+5oD1
moLQ/vz+b4OMQS9RijUx2uVYQxFwmUH5OVWVguNiCUpkH2ZBPhLdrOmIYBtCrfeHvLFokobIg40i
JMnEYjo9qhftDBn3BHrW27pG420FGrjvH4WEk6oMHVK5FRcFpgh4WhWDxz8lkV75kO+Gj70hrJXS
z41L6S1BA8YlFUSXCKDQmdUhrsk5VaPJnoWhKcdObaenGX+oD3qlRo8qUh/H+xN4Y3+wOSRezWSH
8Q69XDMsiLkG+6I6AbPoH8jdrS2ct3qbB+b7n7tk0gaW1ACcWbKlEGDjRJbeqlZx6g012DRm/hsr
PgOCmyjev+nlE4FKHTUuaoOLXRHrY4pwe1ieECDPdj06AYcUXtkhi9s15tOtRWP7qeRr9NOwOLic
vzEXYvJGE1qkaIdt1Dr9s4MyFaSbpEhCf9bKfp91Yq2wemtYOKRYRTGfXDWLYTUv1KHOtcVJnvmt
UqfhJnLqj+0Q02Tz1GmvasW7GeGovHHT8KWMjJrpYlaLESFnNZmKU6EnLykKrhvRTe7K0t1IFbjM
APZTa5V2DosYYk0tInkJ86kMdXaso4kukKuoj9h8pf8mUStW+qE3KqH0taWlEdVp5FmXZnAwuXlG
F3V5soc8nXwCt/ZiRL36DLknTLdKOSnRQ1IPUEIJaPqxd6Ox8PEiXwMP3Ahlb2gqSMjgQK6wOPDB
rDEa7PLUVYb2iNq784jM/Lup8FINWbouSrEESWm43K96EU9KjyUH573xHiqjyx/sui1296PKre35
9yjyW/9iZ0xFaUReqZcnZwrtyQdE3OxsNaYGkqfmUUyQmQcIz2vv6VvBjJwLkj/cXhnQLoftaf0H
OjjKUyifFog8gZ3Oe1rcpTmKtR7YrZ3qUFSW/jDU1ZZZiYpsrxqpdB2iGMr9aMDFTsRQ+qLC9LMi
sV9Jom/sD44D/TCQOkTQ5cuohiuIw2QxnPLRM/m2qdq6SrTWBL7xVdTqeKUwi+hZG4v7QDdqpxZ9
2Z9IlOqHWADqtKsu2Maqkm2KeRVMeGPJpG8gz3iK8sDQ5E76a6dYLWDsuKx7Wtwk6j2OAQ+NGWV7
t7Wt/f1NeTWB8qLDNZBbCJkQnrSXQ7luH7dGppjHFJ2/lJNuWHuhQqV+b7awGGex+VMw1s1Uu+zz
qkrOdgYsIIjbYOWIXeX9jCK5arySQY5dKWPmRo6NKknkUXXyzHosE1t9ae2xwelay5vH3mwNcMNh
XX+ZrCZe2Yu3BpcqyVLeB3GAZfkTvkbWz31iHt1Qzb9b3YgRY1Xbqbbt4t7zHvpY1x7GfvS6h6zO
uvLT+1eSHYPWlVRS4GVwuZIqgtE96knGUXQCjUt1UnzLCP+fdYQmRc7Cu4Oq8mJrVi6MdcKoceS9
JzZmlFg7FEqNld1yFSo5Z7AAJUIN3jDQleW3WIHjlU5wtEpVHKYwdp4Nd4TnndVvdjVi06dx93p/
Aq9OnRxUFuUxuIKBuMQc6qFuBBSCg6NnifGTUnC2EWsURwjKa2X5a2A74ZhEhSIL2HFy58UHNrWR
1saYO8feLo2fOAn2B5A6yRctt5QnJQyzD0GdiCdU7otDWtbKIRa2fUi9rNwnnqp87Xst6g5DZDcr
J+g6HvDD2EH8PspVyEhdznzQTZHTk7EdS0zm96mIy4/zZK8JXd6YavA0suEvwbwUSC9HGXSz6dw+
co6CitA/Ytbax47y/79z0ukrucxbcL6oerzdfKh7oV8tOQSLHWv0jju3pc5YAv9wO40Jcy3AkXYz
lLjq+oOS662vgjD5UYRq/Wxhbj5ukMsKrA3FdN3hb8ThE34vVb/FoVp8ZZjsmS5WCQd68qLfeIo0
1YZ/E125WanRYPNyfcSdr6Ji2MAaMpLYZ+uawSbntrBgAerBN6o8UKtElnW1jwEIdaAYUoHfAudY
Kwxf53PMgUTrwYYhLwd2sJhvy2OnJIZ9nJUOTWeH2siXrp3K2O8so927XpI9cKuZT5oYxl+zplcz
GqN6uL1/wm5tLh4EYGslEJ9M6/JnxEYHyS3DIExgAiS1NGIYboNYGeUa6sHXyr4rslA6Ok3L63NM
o24I4WsfZ43zQTXK6Pwiq2p8VaJ8L9Jm/BzAOgdOVHrPCEQnE771NQbvs677Og+9Eygf8ef93y4V
kBAGlsFzWXhM01jVhhRnVz0Csa4Xtb6rh/eX5Pl0l9DFWxJdeYBTlzPcp6mIPGvCoRMg7MaYK3T0
KrfdxJ23ljTf3FRcdWjF0PGjebco6k3WDMcmxw20Tnun8bMChuQ0TNap7VW8vJrQ2mj9lMPOcT2/
S1w0EpzOaR7uz+uNUCKF8sk5IURQ6lv8CgVEZVkFOX0ApzK/4x/QvzqTh9QBaLDo2/2xrvJASfaR
ys6MiEXBcqwpDXAFo9VDslS36Ju52g55ZDPxRWtYG3NO+3drxTGiNGqBAYV+GxCby/U09CFsPEQh
ASkhexNaVffQJsF3fIrerVDISBBegQwhYgn2ZDESAhKhi4eZchzGFr9tpCAUOOq9oeAwNGv/x6LJ
yjfABZ7pnNHLzyIbcqY51ZUjam7Gcxvkwy43evMlQatl5UK7tT/kDcPFDuQd7/LLoczMFkpleuFp
xOzx7ChmdBh4xO4CjLlXAs+NoUj+iK9UH7jal6W+Vna8sywNT7GUdxkVJJp0VEG3ddFVKwnSraF4
dONnAOKQCpX8/3+9EIxhgIvszeKkTlr5MLmz+eiK2XtyAZCupLVyghb3J+U9mRLBTSaqLjZG5Fql
HtthdOp6vJvdWjgHVEYq3S9VZfjUqkXxEzio6DfB2PVfhPDWSizXeTVlYdg+1lvHhrB2+a2dtEyY
Azs6TXMb7B1J4BUmAmGIcG0nheHIMDYkNPbu3afdkcUk9MiRsQFcczmulZPGd0oRHMu0iX/GYW0+
KrGWfkjT2f1ooFiwkqncWFMHEDp9PkwR6NUuv1PrOyVoO+UIBe6HHlURtqStIAeNlcP9L5PX/XJJ
eSFIWiWnEA2iyy/jFRTCUoPbrjXu7G1No/Wqh9nzMlRwUkP/XHj1DPuPm/Gf+wO/JRpXIwOuk/Mp
G36LRETUrRMM5K6n0U707QBiejdrHRKARR9s01j/nXbBC/EbeajpGQWGneMqOyQjweVoIt/PVpTj
txn2+1BHf9nLvWhlEW7tdoqjmuRmsdXeLr2/DhbPx8I0BoOA69XaKQ2F+TMfjPSb3fXqIey9yndR
vDnD1ApeyggRn/sTdOOGAfJEewp8imyELBLjjGNgqBV7rmnUcsOpSF9x22seUa5JvhVWJr6+ezyH
/gfnm0Ifm24RHTMXwywee8ExU/F3ypEB38H0T55jd8hXNp2M6Yul/3uoJbCxwQ82QTsiOA4pRkdu
OSEfhp7f+2Mwo/AM52VFTX2J6/CKkQAcM4qjteHLmKnudlaU4uM04nl7f+6u0enUZPHfgATEmpGA
LDZzTvE+b/U8OMazUh71MSj+hUKHrWpbVS34pxhd8CmeD5T4Cx4YdfVQZO58wIq+xc60c8QxSnT9
HJSJ6cegj786Ye293P+RN4InsAnEIKkiyftvsaFUYQ+1qozBkZ+zNwsQDUNRvDjjcFJxNaLfGzwX
rVhp2tyKZPD24OuQu4AGW+yqjrkKK7R0j5PAgbQzcvs1Ahbx6MS1+f8MRb0FlDMPCpbjMpQ1lMk8
qCzKkZ7rF9tKIFoB5du3erB2Dd3KdwlZEmWFwic1/0XSMg9q32JGFhCf9XkXDdn8pOVAEnMngxxo
hu2z6hbtQyCqce8O8fTQDPD57i/nrUMkZVYkiQh7kSU3dfTCsqzQ/TpWDmp2XMvBFvL9mpHzjSgE
pQtSlOS4gc5Y3ERqkUK/TFzvmDoTwBe63eVDQ5NzVxicoy0CoMXKMt76LqTFwULIlJDr73IZu6CP
wZJXcC4BQG/xJ8QFSihrnNtb34UUrHwIo8UBQ+lyFGg7+TQD8T4OAQxous7Jo+r0yXHMquhTbPfK
+9NcrnGYZfhFM5lLSRdULMe4BBh2RMdw+B4mVHkKHpkvA0JBK9H11pGDq0zVAd0sjXm8/LSoKmpX
sR3lWJlT8WiXSf7dwUpki3PE2lC31orbAoIhNwdPzMXuaFArRfszCWHtR/apE1FzstJ8DY10cxSu
YbJbaF68Zi8/CM+h0sgRgDgNGPdsis4QP2HTJJ/vnycZoheXEtxChlDJ3JEtWiS3ao4aHwYR9tHM
nfmxUTxv59SdQFG/MIeXNkXEjXwgWztgV6vFa5X7CRKpHPuKSBVUrUjMbETNJe6d7ViFxkOslO4u
t7N5ZWNczaN8GLMvOKQwJ4hdl/PIMyUOCqHUZzcdnSfDQ8CmKoc1quF1cJS+B7QreBuDcwTyfjmM
PaBCnPRhfQ5STcNJFwGecjMJvYqwjsrSkS5GaXzAKDfuKcD3OuB7swm3uekq/71zSfkl5G6SiUWs
vqodt5TmPYyT+SW2NXRbsuAR5yotcZ7jqRbjwYgdDyh+ZKMteH/kq9yR9r1kIAPVc8gKlmhyryjJ
AWa1OQOLR/8xilUdkUdn0HbupOsPjdsEe0vN7P/MpFGcfZO55gpM8nqxaV56MCiI2eSuy/JPGXV1
UJtFftby0vsNQt/8lMDkWAlr10BvqmuyiEXtFr0HZFAuFzvici/DaszPRtHWH70iMHa1OlTfgNwY
vp2J2CPJmXrSC2r4Pyfb5XHoabhHTZ3T7u2ugEiQKPUjOPAMmlXqrEzDjd3IE4MknryWMIVUxuUP
NIZUa1QrLM4CLiQiBpjGbyGFJ59Kwa+wwB/809PG/DDiK/A46WI4AOR6d8Lr8HSUCAgpLsctKm+j
v54SiYuBvCvK4tw27fxsJZ176urIei9C622UN3e7N0Lg8k5DR72Y2rY4x4pTbetGyZ5qYcTb+1v7
Gjcph6EXSSHlzbtg8WSkotppgxiKc2Jp06srYrGZ+kg5lcXAUZ6L/pD2TfhseQgsVaY5fM7Cbnjo
eWW+O55JuSNerVzhsMHsRaBpS03Ppt5KzhTvbfSREXH8oVll++3+B984SfD8AXWARwPkdM0F44WB
pkl6dtKWqr5deUjTrHqRXt8DZFlveEywkTSPF9dPHLhJ6UZ5ek5y3FV9SJfaczpOFrTfPB1/3P+k
W4OheMlCSs9FAsTlfkwTtbWmGTGafNKdL+BalSeyMe9hKOd+5QDemj0iA40QMkiI04vzF4DVHsrB
K84egtvG1FYbxYUaeP97rrI5KdBBIwGugKwmLEGevZsnTmFn5bmhOvzbDG1t3475+F88z+FWNdmS
98d7Y6JeJAsMCC6amhApOBV853ICp9B1sIsR6TnAfUwBy+9pIxJmZCmbZDKS3EepDjFMM8qdxzLQ
Pdzb0xkLoGwYGoSrhGgc3JQQrQlNNAX9eaIHCLcJye9NPSTWnynuO6ASbeV9r6i4n6p6sB76emij
raZVNVJ9YeAkvlmNwYlWSoVoQDPEz53b0RpNhUnZdipm42dc9LBNMPcKKA2mavVBT2kuotGQeIhB
K1kUbms0I2M/6a3Y3IZtVxyroWorkN5RCdmvnbtpWwzV+MluDD08GEPf/DCkOJwvwJbVvtoNboJL
slCHYzd4gFtTlFtLRLbrofPdXi01f6xEBPUnGKqQ2Jvlv7KhD7KXpnNKcVxZGSZ+sTAQE7G2ReuA
qVuKT5o1Mu4iQia05NJCER7avOMkGW21VSW7G4eIQrlkwEsZXzBDl3tA4XEhBljnZ7WLnZ1XQjqw
WhWyqLnGH7yWJXWIPjRYkM8m276CBtI8VIe5YSiLZ+m2gf/60I+pvQvqTj2h5u2eKmUOf7ud0F4t
L6h3emGaryEadz9Kt9E2WdHrDSoEcfiAKmzyjIpXtsnjzPG7ok1JbmfxCHmhO80o3+5MJzH+IHRg
fry/NjdOKQ18elH4OjNrtgwVf92CNua2Xi4lXEPFMkgLtGQ7lS2yyEFgbso4/X5/uFvrA7yfpaGp
7rAfLoerU0WDkqwS5HR0zkYj7f2ictW9EhRrxPXrYqYDJg0lNaiKRCA43ZdjGbxaZ6uum7NZcv/7
buhMybZpc+81nGet2blF2RZHlzjY+aU3ugfVE9Pg8zpVt3oFwhPL8yBxNq3TBa8eGjy/GxjqVJJm
rd51Vlx1K7f4jbVAHhimvRQg4Tpf3ABFkDl92db1OS7c8T+adgYaNT3CfUQudX4Kc2ctb7hOiU0w
KZxIChZ0RpbE0Zn91UxVrp7DsdZ2qA/hCDD0U/+vNtL93magoR9T1MOO0eQMJ80Ommp/f0PIoLyI
DZIyxKXHMtFCWHxzAPdSytipZ6t1tobRqHtXNB9jM/nPytNkDwJgDSKDg/X1mFxHcDogQdIJWr5d
UV+s89xmTCFSvCeqNgJPRdDX58cwFUa1LW0MaQ8JO+Hg5CJgo4auFSAJbWBSl1Utic0MhpvT24yD
5fdg2jw4KFb0B/G55Jjl1TT6pi2CD4odj/FBze3p24z9UuoHIzW2ysYxgzIKOgr+pGb5CyF9fg2T
rHtFQ72Dp9UgBWBYUUkfBfM4tsHgKD03ldt8Nq1sAnU2yp+e6kP/Yvde/6c0whnvDzjNnyxBxdGv
5mL4nupp/MOJAzG/DrYSJ9w6QfIpB5f+fRpM8QFOlfu5avT2lx2aZbwpkyF+yrUwVnZ1F3i/5qS0
o43RhyH64vnY/1uHTjP4GZopr1OSAcOxzeAT3P8G/X9rNn+FUGm5YlVNOatxFPwUapd3fi8mYKpa
EGYI9sdDn/ljSq3Kp/VtfSm9qMy2ZR32nw3RoZUPQiP1u0gwObASAEHUEYwn4BpMFbq0NcYWs+Y0
+CFlHtVcl1a6vonqen5uM6f7l3euA+C9zttnR1XCYGdbxdAdkiEQzb7LR7fb1EnWsGxF4w1+D2Ot
3Toi0A7cq6iOZKODjmUcG3TKq2aYNzE/aEAvZ8BLIGj64Y+S9XSzuMay+skKs2R8xnKgqA9Bh/z/
plPjlMs3MN15w9ta1bnTOy8/iB5IKcDEKmRXoZydbeDMpT/cAf1x30g050OaDOjKgD3j+7XRblDm
n91oF1uJ9oP0JJt4j8d2u+EWb4tNV5VRudHcMtF2We/G1XY0eivbtEOePTapYRfbAEcGlHj1VvmP
hz0f20SBYkOuL/RoI4LR/A0zMMt8JdDV4FHMg+Juev7T+XljN78kEUj4ZRfr3Q7kU6r7QRTntk9N
TnlyxmSK9oiG9cE+VrTwF0B5u5XMrEndsHgoCatGwD+OKEyLJ5w7VRGmgWb/NUaea9h0ZLtsWK3H
NCIq0Mv3g3IK4iMwmPYV/ej0R+I6yZ9+HqzeJ7Hq0pX89EYSTCWAXAGZRrgfy75lJUFOqtap5xqG
26byRPwYFKsR9saFBwXDRJEOIjsRTsb8v+5XdDUHb+rN+Uzxp9jx7p23KWqX29LRmpVQenMocLAU
eXj9AHO8HKowjHlq5kw9u9xdT1mB2JKXNNND6OF/8P6oLZWyKAWDALiSckOvVDRk8PNZ17PqlNJC
2Aau2u+CPO1/OYkLh2uyqp/3B73xfWBnKNXSB7MlUOry+8qC+v5McDvHqlq+5AqQX58SVvEtnOo1
oPQ1SMmhIEeZShYIuCaWzHyHO6LNGnU6Y/ATNL7JjUGIw3XD8ec5q6cNnCjledasCIFsdw5nP4KN
9R9eLtrk91yqn1pCwH9m2uTKyjpfb1yQkBI+BDBREuIXOVTWhmEzk1tyaVfFdwv97BNahHbv359u
OZ2XNzN8Hvnx7CgJg1xUkSbXScMwdLtzgwH8xjTpRBdFlvsl67stBUH8/ng3PovxyKNRkpL9wUUm
oCYIY9SU5M5qwBVTCUPsYvwRd/dHobB/67vQQKM+hqQEacdiGyGvONFTrc8lfeRpo+uDcqIUj3+W
psRpsZu41Ol4D17cPCW6CE+tM8aoItiB1W2tOoiyDSDhtNx6VjuOe2vU9LNpjX28B5jqfM7NTP/S
oE/qbNW0bGbfiuOAxn3T6s02BB2Kd05TOF8csy6RIy8jOjhjoo3qNlSroNxEnln8tsOqVP1+6Nxk
VxWK+BUEPVW6xnDLz7ozBfpGUUtv2leOo2h+2XZjubEx+Gw2yai4467FDPtHl4SqIJXI9MyPIxsc
45j3+CW0mlW/Oqk2vOY8cXlmTp1h7PN6bGK+MjE+ZFy1I044ALO3utKlP90wan6kumiSXTdjlOT3
seniB2R6SbptadRMm5YsJfet0bVfK+yskk2bRUN7DieFAl+QRm7i9/yyCFonnqTPiTfX+icmHaKD
ktjtn1F4unJohKh+T1kb/QzLuit8uw5rWvpj1pKDBZWj+iAUEHF25LsdbZVwwADNKIoNyi35y1CC
8NnQEunSTYI1CoIrXamchWZOXxSQML8GzRoezHIKQ5/bqPtnJF/S96LDEbDLWyXde5HFEoh6RitN
GVS1Q8raQydYm1tP3Qk2lHOIhr5F+SdUtPk8Jol8PLRIM28HMIy/g1SPGpSbZ4Ql7SxtHlSj6+ot
4M3iT27VUe+ndstjpIvM9JV7tat3KrpXn8vINn6yqyp9i0yHom/gFyf5xjZmHssa2tn8mfQeMitK
T0Z0/0zIgLE86TQ86MqD5pYaBZcnojNHrdU8MZxrEY1bQdnkyGsqrvywD4utSIP54xDUEX6X/0cR
FqAeYFMNBgwLsxTbqp100PAgGs5DXmk+kNdwo1btGvT/RiiD3U+uL0PZdb2rRzHfS3S3PedGED1C
TahfDFkDibMp3YJzbleuxxuhjAoeoANufHDyy7qhOruDJpKog0gRWx/mYVAyP3KD8t21ZUoLoAYA
UoAO4dMu101Jwr4vjbg7z1OQnmdDwhZM9J3v7443zbrF9pD9N7ph8r4HpHw5TOU6ddMUojujYD8a
Gw+6xAfkAM3aR+HXqX0Yx+PZVbr6h1rkNVnnqJMAcAKy0Fec1P6nSZ3gO3gts/NNpaphB0z/4+y8
liNXrjX9Kop9Dx14c+JIF0BVsciiJ5umbxDd3GzYhMtMuKefr7Y0M02yozmaUIQiepMsFBJIs/71
m9x9sARH2mT1MJaJVyqSJnHNNihQ1q/li50OuTx1iVb82th9WWxJ3VjrzaQMqmGZLtQjzaSnNC7J
SSg3qYTdDTymB72tg4n0CFX2mKUbY3aVuSK8msxKveh6TX+4uq92vIi9jFEXF8suH0mBibOiiOpN
aOIXG9t6JQCILU5HJEgAByQcITUBGqjQPpPpfqxFjzwY+Ap/aZc41bwbXEK3ZJ2b6pD3kSTKQxuS
oJqiPJW5bW9xlBI/GncI737/TD8epbgqLG/ON0cS1XubwqFv6n4cHCaEW6X3+RLIc3LkvQuUlPMn
p5Vf3uBRgEwzlY7A+64b+UaVH62zOlBm+uXOprS/cTH5u8FDOgLijNpjVfMZOverG0RPB+eYcYW0
9w7hLitnqtLUUIcOmGaOU7NLL1bbqb8YmWef/H4wf3WioGADAkT/TH3rvp+H2VDTxmW3C53Om5M5
TN14BOdPtC+MpM+apYsNR8u4NLN+x/ZhXqtlri40J+jELs1ol/Zjv690YX4FzjLAImpxRRDAvA8q
O/ru1jq76Innuwn8XJwzN6yzvnPFJ0/qF2MGBnQ0x0SIjJnAuwOY449FqFc1HlySYw7UpdWekmw+
G9os3/9+yH7xUhxZuEdyMQds8MC3b705kAg52Xo82FYnHwAh6npDOQg6YILX+VVqbIRr4W3++8v+
Yh8A7sGUFqtCSCzvSf555KulVNN40Ca8RW8ACghTKQ5+a45fqqkNP7nNj+IW3uEo+tfyDA/tPaKn
6D4UYe2Oh6yV5ne79FbWOqP1y8RqJ/d8gPf/rXCVvK27dU0mUlnHpQpfjoADIEeLf1RM7GfzXLnR
+EWnhcy2qCL0w+CP3SXR7qRO93B/H0Se6m47p35/Nq1We6UKw7gflEwvlZWrB+wr65fCDwY7tgbj
wS9ACqh4LdHulgY9ZfL7Yf64/bEmHhtnR/9CypR3a1oYzHntrtV0aI0oIH61yekv258FMn18mEc2
NwSeI2scXs3x5z9V1pmvlemIsDrUYtzR2+8QNkzyIVOefdrShvjkpj6+svhQ0WCC1A1lCPOGd5dr
6s6Db18edJrPbC/zrjTTDmZsXcdlan2BOPAZDeUXRSjHCPznjzgloqP3jZOsItWq9YP60GEOXSe+
zufyuOkiIETJsVY7m5r4W59N4rWnKOxjF/PhJ/RUWJ7bzYSGirhLQ29pluj/OPsNnRAcepTfdOKP
cT5vxyOsINwBoCsyDkcwDURZR8jxsxn7cdTfXuVdX9uqCVkyF5ZWNvHwRAtjKanBsupgUy/A9NPj
boq0OPn9C/wLBgU7Fb10mAE8dNaKtzdHMnUxDn6hDlpjqFtyZr+xBn/djEYrTkOa7ee+mzcwR8vp
1FGBte/DYnk0teUn42iqE2lq71BHVXSddkX9ybf7uE4fvxx1OYSovyQhb79cxP3OQZCrQwVPCcK9
7eExbOptVA//sWU/D5knzOH5CAMQ8vP2UoExi3UJOnVoORiRM6ZmYF79qY/0cbl/e8LkMrSI/6LA
HifY28s0jWPLrOF87lJ4bkAj08eGTudVMc4tHhEl3rhppLZ0RWw6a2O5NeQ0fxmkX53Adev/P8aX
oD+ePegPQMFx/H9aWGRmKGpZi+I1X40DmrTxmkDFYTfjT/3JlvtxpaRDDvkXFQNpJpyR3l5qGKj+
yRJhEklHxfyWTIJ2Lre/f50/rpQoCSCM0qg8nvfed3nssBxEarGxg3cXe8p8HTvgWZsBVuK2l6v8
pJ787HrvJm2LnVKuqU0Oi1erB4Q2euMuGvvYzriY7eUzk4FfkF94dSDlg1exI9D+fzuKIynCsgsi
fUCOg3UKGXltHOS22Heyyx/SRs5AH/kcnMjJb871HDQHXMiHxFRafya7+8XkhFJNR+3oiPzR0VNm
aWEFrQdqRusnzox6PcdOFYdJPXwWhPNRpcwRCvq2FyHW9FBqHd+un15UNURjq8JUHVKjD+4r5PRF
IuVARHswKJ/GVlksd6EgkDwx9CIejCAcH7AnwXmycoCVkrljPdsu1DzE8AH2f5bDdVwm381rHNQw
00LzT4P5vbirEcHs6BUI0c+84Nyul9KLezSAZ8Lpx8SqreGEKKUh8UZrvfv9O/+LmUX+EjINYuaI
uf5rhf9pbFxcry12xPFgCCrLLBXOid2rz4qbX16FFgKiTvq1SA7fPgG/FUtlyXQ85LgnbOphbE+8
Oa0+mb+/eKdgQ9OmPXIjUZi8e86k8NVNepxPXo3RppOVz+4yBBuP1s8nh5xf3A9XooTBNwqh3Hu7
4jTIrMmlgXaYViKimqkbN4rU6k+u8nFTD4EtqD75P0JO3i+wC1/cDBtWPZY/VqHZtTZIB0iMcpY1
oZGiTorV+Mwj+VcXRdTOIFKjgcu8O68oIPqyK6lDDdhPO6mXHKpp222KeZnOnEn4t0NlmJ/w5j8+
OVQ7+F3AEWFdYk95+35AsutLpEwkJhvzneowauvt9olsiOKTC31o5LP4cRFUcNwd/vnvlsC2W5al
FrZH9MMwPqeqc3CPEvjJ2LU07guC5qtdJ+rgssQq5TyXRr/5/Xz7cKeIe49AAhREiAsfugW9AYCK
gLw/yL4K46Fy1s1gSycpOVB/8vp8eEm5lH2kSThwirjmu3tNTSPSRpD1BxVNdZLNgZWsE0nt//EN
wUfAlAcDKQTFf0V1/bSATDQsp8hoikNgKn+HtOw2IF19q/Ls/vcX+shToTXIMwM9OHYjMb18+5KM
gkyg1C2zg13BGiJeNQ860qxmbA/aeWmbhFzRGvh8XapstzjhchUt/fKAd1dxVTjjWBPP3hIc5/Yi
EKRt6OxPrx2XowSzDVy07Bhk7H//nT9MpuNrTccSYg1zGPnS269cEfVYuFlonC0wEr7hQSUNUkz9
4pC7aroi0a7wk87sx/80+oslHY7yUfbCpenZvr2sH03YkrRZcagdr8EladBJVzT9lrzu+jNe1AdU
58iIQUwErMPaeyR6vb3YnGZzPrmrw7mlrL8VSC1u1mamIrczjyz3qLbqcr+sS3aWoisaE/i1q3iS
49rfWnKwjRsHTx33WhdZcVoVhuhi0178ZuO5wptwwDF6B6g0MqKkxO9TYatqBipOK1O+4nyZXk1e
CRvAFAjz4tJYFiiKAkMxqAKy9Oj/BBnBvpUozc3ajZ1/rqLWOvIWBiqxIHW76kx5WXWTDUHQJNXY
pmSt+KUz7CSuujj4t+u4mbOp9w7RIpeHiNO0tTF6P/0hR3u5JXCb+F1LUeZItZCvFqXWjOUR4YFf
m240zNNcYH/ChCjdIQmKzKvj0dKFTnLbr72EUPh2P6VmSnRO1m+YN8534Zbi6OtRDeepXWd2ktWi
SxMkQd6M9SLhWLsRBROJNWsBh0PMY3hGUmf2nVZM5O0yf+oKSlr0XUktFy/dV6sBV6MAKrpsgoJm
G+eNXm56b/WvvLRf1T5yV7UmngujYOsXunwM26qTe3jYvrlbrLojDVJq1dy6uuzkFhJc9mCYGnbi
QB4Bt1SZ2tyYDr0wxnyQBdSV3PueRlPKBEMAjGtC7ZZWHMq27dmc7fylRklA6hC5Kfh5GSuxnqlQ
03MthCTSJJKk8SyzZzw6ogp39iqtpx5rkWm3EAl8ZQ6GMHZ1Ieo7YtLkbim8cFctwsw3E0a014y0
+9UqpH3W6z44taMp2o7aGm6iaWq+UCW7u0iW4qZRM6T6IPiyrF3D18M15mHx7VEmGO/x6iCrwdl9
cV8xO2KhMVf1HGA79rULoCAPhPdVO1LTASNbu9HPje3n684IJ7LTu7zIH0WuyheA8zmK7ZIFbtN0
wYBIWXfgFLhoQxLKQ2dOFnvIXfJLBQztHpuKdmM3MhQEGDq+jKvJHl77I0SFnlb96Jjg1Apr1T6v
YZ4/0oJt+eMKsdHWadO0iA1C7a9lNIxEuK39Mz1V+5tLYt4zA5ZVtOZX784pi7DZVnY7wYethSM2
cHRKP8l7yz2Ma5lFSZHa9om1ZFaLzckwNzysaUljV0a0tXHlV+VNB8DCEbpyTRV3IXqtXi7d3g86
s94KrOm/iag7Pva2rWYUDIMOY780ep51CwU/qcOwWU5TVHJwfrQ5fDP8vn4c1ki1Gwo+KpTFAPA8
cZAoXteqqIe4X2DQJP2QSlq6aynmpLTm43jPSpenDYw8OwmbMHspqsJS25UA4yzhvDN+sVhMBAGt
6XiZGW7z7Ol+aHboorK7olibMMlgK0aXHezgyyjrl4MtHGuKc/hKNuGN0ezHTUSkehx65TJvPXLv
D5SS2GXINKsuJk5GK2rgib746LZwenp3rB7yGX9KsnoKVZ1Rxcqi5HDvYa3gLY677ZiEOlFWrU8r
W/olCqrZvh1CHMgTVdvqhTxAT+NolmPhkw2ciXaSW4pOIkP185aaqVYbqwvyOyaiNvcrrepL6ReC
NTHD0CAmDlxfu0u6TBvBTUWxlIt0k35Jw3gu82ncdVRHeez1Zdhv59Iju6RDdBK31dTN20A5ax+r
aS4xc07DzI5DiNr+dmF1xE5bydDFGii3RqhPZcc00Ky+cRgNEAERK2f3U1dWdlxq6DHJOrPAJuYq
wnabCQfWcV5ipibyynKTyPC975lbhnc9u0B6MY7l+DLxCt24q7FiguzRA01Spxwuq24hPMcdivnS
HIKWZ6oc/67qRtVvMACpwKt9o15O7AHW7CZYglRfdDWmMxeqXCCVG6nFzgsJvruMGqt5mqyOyPSy
6LpnZdjQ0MEBsA4YYM7JWJEFgboGcTQCilSSsp5ai0gcUXaKfv4QHNzKSfOtYn3eZPaa5Ym2Izjx
AXlrT2NoweA1Zg8srDt20HyBtvtE1IV567OsHhziyJqNAi29hF/vCnzuwVrO2sU2K9Ybt3/y07U9
LZjtNNjJaahjI28X4iVqXLYSSGPMd21n6ZUbEgQTmyowT8yFY0eST4vFRJOTc9M2LY8lr7tcbQhO
rf0Yrp267bvK0TvO2bYk0H7wXtm+u2sw3NXdW6w9Q8zQTH9CNyqHnU6BSq9cHXVu7EelyjZRnTKf
hzBY281gSvmD5rvPD4057I55q1ACCr3WE9stxNjzUAd0yz2PzPsNZPw2PCnLgPTTYJmNH0G68J/t
kv/tsAq1+k2zkvdO27Qu8uu8xD9zN6XkB50sjbWWxzAT/Yodnlnueh21XoLvofL2aMfYjrKxN4Mt
iXfNsB04238dPLO6LbQ7/bAMaCW7FWbGkjiFASMhUCjr+2zuvmm7bl8QXpTEXTfo7ZHA29VO2Gx3
jF3m+FvLy5dma4u2LDal1VHzRb1rOLGJ+xbM126er1wzK5YtOERq7R1yfqlA6344IaBhYYmkV9HH
I9YVbty1HZ7a1lpdGb6j6ew4IniRaxk9lXhtfW2ntfc3Fm2oZqeQJdyTtgVpSnTYSORmPyGFxPx9
G5FesOucETijMjLYonW5EIOqV5EaCQEBjtrQuhXXyDNLO1kLeLa27Bc3IcbRkckEYzBP/M7BUKv2
BsfD/KgLnhy7cS/h6JTlzQA/ptr0nAJx9nSNdd4Ir08hBPhlBzsX3f8lkhC2NqKeWAq7zurheuS0
cpM17ZHqFz3rujeFY4PSo4+uTQxEn5SKjC9eLb0+7gxpzbCCXLuMDcvvfmjckB5NGdYOlFh/Oi88
i8GdpTIue21is15Hi/HNqmzzynKENW2cWS9pgtPMevCHtbqzFxuLC6kd+LCR6lZ7Q0sy+1GNg3W/
arP6bphFGG2dgdi+WIVD+8MHUnXiloKwjoegMpcYei8pRHk9Oq8FJJ2a1axYirhJdZ8lpL52Bzim
i9iSHxI6m8ajMkkm7fCCO611POTVLMUbKYp0RlZfg6CNi109NaPV3hnLoLMkqI9elVlrGd9FVkPG
qcfU38s0kN9F6QfPC5sM77/U9EldIIA+0YNnpcyIZehiPKt8BIogXyCiYO2v+Ti0Yj/RQvuBiKTm
5U3VaO+HIiIpwlsiBREBiuudIaZlSwICn7GaRdMlgchgAkRT06JvFQ4+7FbXuhx26qG4ipAc0D6b
sgrOVzmP6xnyF+xLgEjF+Zg71lNoLDZuyOvonZpLr4IENNO4b0xYd7FUU/0i0ol05daMRHsyUAnd
ekqaTtLVDZtgqgJoQlNJ7tO+7qW+cbWtnUTLKn/yVDupmLCFbogr7APP6JSWL41e82BTYO3xXObh
eBi8sgIbW4H14gAxqnfdjBM5B3PaeVWcYeT6NZSOuJkh8hrxPNNITKSd9UYiA47n5bIYJIYRDGjt
Ma81ktKzZ3fjhrK0T3zixL63AS4fW41O4mtFknyUsP2mBzG2fnXTpy5rQC5XJRMTneDXGfzhfsmF
Dr/WfiF/tE2jisRKMWWEzArBJllqnMbigLezwHyo8B6GMQqebRXU/T5PJ0pR+PPeunXrSl7KMlxC
/HXZOeFSrfI7kgh8GgIV5ci1YJddB0toQPUaO6+NJxIB7u2sKA1YwmV5W2uSTGN3LLuRZ21a94Ds
zp8aI5Bu19tB5m2DfEEWDiAefWZh8gF2PRaG2L9YR4cx+pzvfawrA4jeZH85K/IpPzHTTD2AgloX
7jDU15MgriSe3KAnUKjI1mP2yLxPa9V9C9xyTMIg9W4GuqZ0DRtv+YR49Bcq8TPi+q/vhmqcDZMe
5fuo3FaM41r4o3MGlJAl2ehpAk1ndvhUVZzlPSvzdkMaEhheuf1JryDJ152V7ap1iRJzLq0b2hRh
IvPO2XrSWjnRqemsdIvhJDNxFA1NCt547Yd514MP/Avo/K+X+b+z1/b6X19U/vN/+PcLkNRQZLl6
989/XhQvQyvbH+p/jn/2f37t7R/986p7be7U8PqqLr5173/zzR/y+f++/uab+vbmH1veULXc6Ndh
uX2VulZ/XYRvevzN/9cf/u31r0+5X7rXf/zx0gJzHT8tK9rmj3//6PTPf/xhH2mm//Xz5//7h5ff
BH93n38r6m/Nnx/+5PWbVP/4g/i9vx+BFpJ/acZBYgOLmF6PP4mCvwN5IKU2EdMfne/++FvTDirn
iubfQeHAcHlJUUMCmPzxN9nq44/4MFjD8Jshx+JaTufpj//9zd48o//7zP7WaHHdYpcj+WtwkJ9e
OTy52SFN4E0sfTwq9Xc4iSfrHnOQUu5HYagLTHSFHVdHG83SycVn0PHxw95dDAs8vj4msDB73suF
isYoiId3+j3kMXXsFPZ7o5izDUV+tmcT52D203P4993+fHe/uiB+AaQoHGkqGNe/RYFKS7dOOBTD
3o6ATGjRFcYl9uuQx8y6uZ796TNv3Xc9k+NwQkCk73g0X4VmeUQ/f8IdW6vN8f5nyUQGUjLVKj84
mHnYXMsRtnKb5tmOjaT7M/Oqz6zkjh/9ZnDRAtvHy5OGiImO/w4ij3IjbSyzZ0hLoB/ca+xdDcv+
E/j2w/vCVbgxRhMWBRzsdyMqiK+ZV4+r9POozsB5vAeRGfZuIAHys6CZdzglyjKuRScXwRFsfhbt
t4OZ4k3XrGrq99PUEtwzH4seeadJ0IzzKr2dmvSTDJ9f3RyOIXSt6OiSiPwOGHWmwUDeLPp9EBk6
TvM835vzZJwsgffy+xcTR8vj83jzvNhWvBDKLk+MaKn33RpKe8VRCSF1FU7jhV3VxjOq12ZNKOXX
m16UbMdjGjjb1p1DxF15tlEl/pLAMa7xJ2YqxtdmGYc/h3I9wix1BZ5gDFFg7EA7C/xY81VPOw+B
Uxob9Mrzo7BhvMttWdA7tOqcvdzqrbusl/OlvdpmG2sYlU8IieGPm61TK0hMjnVT9ceeM6Qk585U
hevFcFoc3Egz9mqk9BbYKAfRpt9g0SvGTRWhjT6vcktm+7p0goy6Qq6YcE2Y81g5EBvoXODDS6OW
rxXfC9NWF6/gYhRhfraCWhVBHPFdm0TQf3my+7Sd9obZB/MOmyNVPdq5XcHKQ2kPnRz9Tz7WGzq0
rWqSUq5DftUHRkQxnAM9TY968nvPi1enSqfDWBYRaiWVhrnYjC4U341RRVGxcUDFn8OgKMBmKOdI
T3R6ZEVwYzhdPZPViqwu9sauB9RrBj1D/RNBcD6ZrjSuzHIxx/PWiRCpUXQH+DnatnHf12SaxH4n
9IpezSL8DCa5vrYZy2KDi0umtmEIyrH1yq7Lz7yuHL72qemBj2TYPrQNYwJcuivwylkobmUjDoa9
iGnnmOVagNtCkNwtXmfJA6dZMSU4sagxHuYa6bmJcLGjNLR7H3xCmABnZjaYd2bjBCWMZowtY49Y
Dycu8TbXT/ZsFV/aSAb6IcNIqdsFuYNoLusW2LYDQkcapeimwwstoMSeVHnfHKNXDWXEkZgaM8YN
NBt2QZaZy3c3r/qahLfGwFuSD3avRyPLi40whY38XRQgLuhV5/UGVDH1vizZQLuyyYt6BPxDTHmw
PMgrWwJLLSp1uA9B9BV1uG2ouB+cMTrPJyq2TUgYfAoP2e31ydgHeXRmphGas3yO0uyS6OeQqi91
oL3wn8C8KJjTodmUuTVT4ud2Y5dJ43QFdnJRFtqo73tUHYlt0LCJfY7K0U2Vt6E+R+E4mQ+NZ2mD
37GjS7yeF95dY1mH25qGh7ymrgts8HKv+TJ0NA4S0Qun2+limsg7qzv96FRwpTdWY4/YuzfVkD+G
uVsRHXoMuu/qNGj2bo826nYMMnPdzEwPIB0MAdxTVzjOxdHaGTBVDCh5C3hhcJ5neND3vO3Rl0xR
sBO2baovbcF5b2vkK36DbYTpNiTaJpPoEEqaWQFe52b+Z4/Hg07MigXxUtJnwHrBDbBbAHOfVlSi
vdfc+JTgU4yeRVobNVtQ5ui/ukCrltNZ894ZBcHiiQgqwAZIsXJjj8Ktdy5Vib0ZM3e5VLIqu01p
o01NcNGfRIwg0ij3KQCUvSlXr6K2EQKpUOMhAAXAkpO+dOrFdBHfwI1bFL5CgF0GEh+aOd8bs8/W
xM2CIUVLScD3CbNdXyNB7dpdIQv10jh++t2EOhdu5rBd6sS0RebEdFKKciODEKb9Ws5o5YE29U1n
lBIz5dQyXr02nboT3LDWxy4vhT5DSbxqbBky+I+ZteCSWk0UqHRjJpjzawnCD2oU3oRizu0kZVGq
ktpt9LU0iFmNKzCKYOuY64RyJM+6MMYhrZpof6TOKVzXIo0n4MYmmRGl5knhpLDpj9bxzkXQ9GQo
KvTLX0yt5rtuyFP7BLOpod7pMW+My6aoDIj6YzRc5ZHCbtAvInyoPT1HU9LRUHl0dJv5CWpR68XX
2fBtXIcp25lEwg+7VLr9nT5afUN2zo+VMorgZnOs3ruLTKp8O9uiSmPHQMqVBCPgbNyHbndaeLWp
T/JV4vNEqidZKwHJI6cBYvsmgdCoUfyowP3WmyGhzCykdp44kpypuETximVTBxUjaWgRXwz21NB5
s2HZNKvfBJBrjflLYZTidS3b+ju00HLXuGp+jvy5O2HvE09eK9cnS0bwNmVEGBz9G2AFntnEpiXo
rc2nTktUbqIcPQVMT4unjW4z340IucZ9rybjxwyKc8XZO5Pw0+bi2cM68rl2huFeWcih4qrtyyFp
jSI1wdCJfTixi0W9TMJI8yQTftYlICjlDWbjaclQtg7tLoQOr7bVAAl1YaYZuVZ2D0WaeZgX5KF3
d3Sb+LqY2dYp6CLoToXbdUwzlNW09b7XhVOd02cmgQDya5W2qOgm0YVfuqav7g2kwAcxzbBumudO
zjtb1cUmFYi5SmU7z6LojUdziPxHtXrn2LboC6MrZRC7UyXPlfQQ8oblvNF2JYdkaFZk3ViI5OeK
QHlCyLW47ekSHIS7Xth2qzdC2u0F8tfIA9G01+ui99XeAzuiOUnPs0vLAGjMcB5tYW0nJ7/twi64
FuEShVunnr0ftENKvKctctJaa/YSEWGxDSKrNnqNxAYWQpsIs/rCS2FlsQ8V+N6pLVR3i3cjokkT
RTq6biKNBj8F/8AtZGcO7CdW3DV4NlbkDq0LUy1WonHPDLxjurhE5oI1S63pSs2h/WIYlftqa9vC
2HgZQ/az+bGYgh9YuIxnbrQ617KpzT2+Dc0GG+3+1VtyknQmiflM4s9DJhI7GBCpQ/+iE9H4uK+o
xYri0VDWY5d25mXZYQXgDZ46M8JVZ3Exrdhfa2UZ+zoK5HZ16DbHhWcu944a1/wkZya+FrVuq5Ow
ivybgHG5bHEtvjXn/IV+sMfCgt3lAVu37KIDDVmvB2w4z124tDu7DuGgFz3GqHFdL84lpfzqsR/h
IB2ZFcbbBWEHe/p8jhX3WqwhXVK7TeMBwXSLUb1Cb4RQB9mbdhEpnhDfVXP86LyOGRwCGU25trfT
2qw3HdIqN6mx4rR2NaCRRZm2LDl5jwtqVWXZ2ZBUraqsOMW2xketHFyhkatEwhHLe+psjOkX0Lvx
3G1m/dRVpQyfOQQNNHHbqbmrRGV9F6prh72s5mna0Veau8vcymh1g4mON5nfI2kX61qXRJwFw3qy
4rJTnBruqMdna0C79WduwFM5XTpnfhqqQLRPLZ2ps7knbCppZsMCfKtMzEBo3a1z0o0ZdgxoSNWu
K211hwcN7SujLIZ4xAQ4ODnCQ7j6m6J4Cq1uJLzY9uDBeI4RzZtUcVMJ4RPiOe2cYY0nDicbMfYj
abet3f9A3DtelLnjnHHW6W4dsGzr1vAiNvfCcesfgHkYCoRO7jTbiEUyILKiFNemXKInu4qybON0
TfeYpqLdyt7PARwrV38ZPGrxxHZ7Ch9koqhSqnHGaQYYcqBzk0YRPgq8XGiwIBEz1dOyeIFDr296
2Yz7qDpuLkurCpQqQhyQW8FDoMZLmjStmP6iHx8qt1xe5BQGWLrUAeGthk6v1s6uWAExeB8SrArS
+SDClCMhRIG0/EY8Yqc2hTf4ZAPTDb0Ky9K494clg2Ef4sQRzwtck6s6FZU6MUYne2LGctqlZa0f
Z2WEqBPt6lufwgdC6Tqk121qsa6YKy4YWEdiHaGd8z4aLcQ3Rh/dQiFGb1sFafdlCfVRctiMza5K
XX1Q/hAllqs6mbjVNO2X1ppOCief8fOIxM1K1c6U9rMzobwZtzEA5qLwU9Qq5SOmBRRQdrk8HInj
tDJ0da6xXIxbw87jITtWYhN8iS8Gxgbx4nO6COgtcQjSHLBnAoTj0Z78h0FEN5hLIESdbLmlo97/
mJvBZxyof/ba4sjbzF0fa1rmtOC7/Iuz1idN1PSn69A+m1Z6cAgpvAqFfUr7DHFyIFjHmyo2InXe
URxufL86ZKnl/sBw7JRuIedZVJ1opXa4YY2xEZYnXmZdobZj2YnYUoMme8T/DJNPZVvA1WrY5am5
g4MUeyThXhpK7tIZfm7sQs4/Iu7rHOgT3xYPnNRdOPMW2KGT77JwkUkWpjuzNK9XzQLkZS5Bt+tU
fkOMUsVWIA5e5d4TsZJ/yUd4yVaXydiAjHCSRZz+OXT1p4UdXi8m6zWOKy267NBoYsttogc9Ll7c
ZJyu07W7yofqwD4h476Q8763USfTPAsuGkC0rQ30GuvJUUnN4ICTztNtpSz0En2+H9LAOzUGbzox
dHXXc+yKBanSWOvzXHSpk3Ga7L0rJzo8Tv/gNPYuLPnbtMYoYArovCt4EfFSOXcyZ2KXmlMeZiXW
+hwF/aXlYro51VP2wscvW+QcMAJy2jMIwl8tszzMMtXXCJwjRXe/Oh+CaCccZSVQBwHLaxmdVRHX
JF6E3lGbf/fX0T4NvN6LCxNLjqaeUpuHWmyxVfQ2ZidvzGa6ywoDCnsQXCyhpS4UPjd3qp5nmRgR
ZmluZ6dbPVTmfQ2q4WzKmr4P7zEqpa2hnVNTZxp/yMGAJIBOjdMoHdzuJC/U9FiItc+5oIQVMiw1
KwwEkziNnMtqUvW90wQjwk1rLPi89XtoVa+mKyygBimz0wYCPgwPSVSA8uMwTXdyJKhkkGH/VUde
dTFTVm/+F3dntuO2kmztJ+IB5+FWpESpSjVPtm8Iu2xznpIzn/7/6NOn22LVLqH68gd2N9BtbKcy
mUPEihVrzXGPdouWbpN6sT1qnTTBoXjydOeZPpQv3FG0lsajs9VjtaJgPZHEQbRzc1HfzEUubTqM
Gq6sTMqPVFpVT4AwbGtpkH5pPA6bAWLR9WzlvzlqRzi99wnKmS4xHQrShLFKfWhN6wA4+ED2/VjL
mXV0yvwppRN202m4ZaYtAkBhZyikIKCClfTSNtEWD6zuOe/kMtkGaVwdMmkgja60l6RDU4jb7DeO
3qNX2s6OHEPddKPt3MDlLh+UQc0u0twpN/nEOQk7KoZR0SOKjO8UDDBxb9Yq30AZgn6j5EP5Ew6q
eWt1PZFcKL30ehRcZrAGHq0UM/suDPdx2nAx1qLP3CDUizvohTqVF1vdGFb4kDblQx2l2rPkRE+O
Gdse9TztwqrHS6PjsV4M0JEPaOw7K4JgAmJUvFKTOYSBqK6zuuWCUdh1ZYCUlBTeU036Vs6IA2RK
ibBLG/DkWp3yTQly50upJhBTJW3MvjHGAddrFOiaTn5tEIPdDQS9w0Yo1bRnxzZ+Gs8jKZKS7niR
ac7t5WB4SpGdORRKV/xIZSPXrkwUEMSW7Yqhbi4HtuVlEdU3zZyVXQqAhdCdWuMGIy+Fe/InxNbS
5k6HxZV6lSkoj9h2/s1I+KvGrjb2aSjSuw7R6yvifttt2+yhgy/CR0As6IcSy+a14rQmi5oUj1np
dKY7VCLzMSgDJJ4I+G+qoSlaoqYkj8gqVOY0wgTYgskru9AZmn1rauMrItA9QTUSLeiUmxeFKsSe
2kvpx5k8I/iQtM3FlPXy5GFyMbz0tcDDnjjNuK2NFguhrovyW4o3DyEg3GaYzPzYpQQSLjok4bxD
yx+iBGS32J+6MPKo8Tuxy/FExGKaHNXayqIUXl3kESqhsXzXliPgmhkm+RM4m/E1V9ruOsxnuXYh
WU6/lWmYvWaeugcglgEZBLPAuAlX2w4RoKwutrxOdFXS1IUVTtiqMt2kVU2PGtnA11xup8LtaSi7
0/SxVdi/MzW/NmV/QzMLEsmbnQYd+jLshIt2X4t01FTL9z3t+4Grg+bOF8YCu9JZS/1ziztn9tDQ
WD5sOktrLB630SldaTYrqrVzo6tc2Db8O0jEDgAawSscmQJyAayTQt+0M/5hO6MC1YcM1cAfJBGD
1EUhIDnOARph21mPWsebUmTjLlHWzpYzkeeHoWn0focvEFw+vYrF77F1EAnBDLUx/cLoSSuacFDJ
YUfFcSWzVG6qsYATMJX9ULjQ5povaiOib3WoEE8qyVRkGzXIR8BZki8EMic1v4/LvizIgIcUnSot
RM6ytQGqIB1RHd/Uci1BLKgCpEtMWqhUz5Ab52uZJwLBR3UYX6TA7LK93sbzHZ0wlcaD61A/b4y+
RWVQNSRx6AsjcTaRhIHdLrUzg+rCQNS/0+IuNT2zlzN69EVGlNJ0UXmr6fn8qlRm1btTFdnZIR4q
Xd7JRpT6mTVCNRjtNLmaaL5Wtm0dGd+MKBkkFxbqnB2Acal7x5FQEeiqaZLbsJ/kzDXsxOq3ttxr
Gn9qVT+mxqiudPp2SjdkpSFYwe/h4quCtNxkTdX+SOMALMpOjfhpnipIGrrZEd2Mcl8sq2Hg+hTM
oDgoXHJXbMYKRU2P4uyskngEE35wdd3fGXluD0TeNRgNPyKZXWvIrJtSASfdFjUmWRtmTee2RLuy
9ASUKO4GrVMkdgSINVs3rqadNSexHwCiV2DAABBU9rXuhQZ7c2RDy2O7hB/lvCtblDDdOK+LHiEy
qYn3NrWBJ3MqIEo5aZrMm7LJ5y9lzV7ZkMVrC084NV5nzBWzbYby2U0FHvCLQ0fFHyWQrAZgV6OL
tBNi8ixIZrNr53prey36RY9SoOsXpdorx9xqbF5uSYsyGA2V/VIL+F3wkyF0OE05HCozL7854H9u
UDUvwxTTTZrWViDcAVzE2gRqNX01B6Pah2ZLTQg6VKR4IihhXE18ucoj4AZvSvq4u551+BjXKFbM
1WYcFkiq6ELT2BK1AdEaWRnrG7mPTdVDN2v+QYdvdAUeFvykYUuFixiW8EPUOnSUTQYDmbtqnID3
1T6bvhq21v+A5TvA5hgLiJ40sNV81HmpK6TzGMvuiMCq2EBMnuGmyJIdcPJHRCb7YVSUbeVk1isR
ImJlcmvld9AwUhoMm7rCIrlwhnvkKQ3oq3rdm1y1Zr/rNasv91BvGjYltL8MmgzU1I0S6rJ5ay53
lh+kSZa5UZySKtdRDslRGwcYkb0z5oAQSqnw0OKqY28bWUpeOpFgAG+CEX7JgHXvaxP5PU+vDfUG
d0sbclsIx9oNZcTxgHVnQaQaOJGzi6NOhhDVWQtxZ2qbV+w10DcNkmXcjPXdWHbHMQwmCyqdWklx
uaffvFC2jtbPpdvg1HTkSSeK7FDC0EmweV82EhIpvxrDaiEHqkpGfhibZbUf+kTBpq9Rf9MEqkOT
VYau+4UepmkcRDSiPBU4sbWX0sGZPXa9QSqfjN1vkTV1t+uLCsrhSKPysMk0ub4Vopa/gAR3PzjZ
dJvZE7K68PwolXWW6BIyoykOb0ir4qtktOEjOTxAXFupUjzahVR+ibhHlA2qc7T0hZWc/wTODibX
oPlNIchr0ss0FxINX11KoAT2Al0U3Uw2CFrm5U2Z2VrmqVIFuBF0uGdAmq3GH6Y1GmgxxVU/b1oq
7ZUb6sp8j0AjxR01G5GHrGfNqsF4ZVTsFJLS36mWtM9REIonrPPymNs4gsSeq5H5WMYBj2LMMX8R
SayUbjmYcbwJVQm/grYHyttYVRV+zVSLd06TEiCEeqx01W/pLbgxkpCdV4kEjSM0hDqZpv3Z/kpr
mP5K00CReI5WzINbFsBRG15xGKxinuiyzJy+0XxkTs18Z+jBQJKmh9/hzRliV8yycsRvSgQ+DbX2
gQkhL1oZWv8LPfb6IUwHNtxAffsXMV0vu+oEp3pTTrb9HWzfOZpAMah/FaUD8a/HVh12liEXewKR
EFC/CuHb2LVT7zJ7UHxrsAl/BkVCihKdgZqaSylLLzNsPQx32wwGk7HUf3w1M8gmCqU0qST03bSI
JNtp7Jkg+pontR0HFzJXs7Aps4WeuhhIb+h4KbKnedDFl14PjVd2VzG5k9KKl4Jc5r4Ial6aIS5n
Dp9dDZejHI/oMFnUFLcwxUfzwqjh1aFzG+Y3AtPtbpMarTKDSdoATmPYssOcAd+l29geF1ylb8PX
qo3qL/1AqwXNCeow70ylJmkWUQmlztDG9kVPLBncQiHpuw2pBg/f06oOn4EFWQga+KdpC23aeQ0z
0oKHRm/shJe1BDIehCoP297B+tJLGkWou5I+i8bHXVenzRtFR21X90EdY35qEWsLvedhLQst1Ha2
aPSvpIcjdoDp1JtXUR0rRb9x4jFutoLyZrXLUwseUKFkE5GGCUJJ0J0wSZHVQ3Y5oW6NxmZPdnTj
1Erzo1eizNg5dAN8oZxQlzvRwkXchlTOaqAn3rIDj8Rksc+xibogLy4M0BiGJVngDaHaoc35tmV3
fKsjtZq9FgoeOUsTUqKs1YbwKa7V4cqKDATBCYlDZTNHgK2Eyzgy3U5mxwziQQlaONVj9jjUivUl
b5H32Q05Wj9LPZjqBKtZF/tOt9sXJ0fE45iq6KZtC3Vph5mqsoD/b8Av3wBp9oY3J1ykBzJRNUBy
G31DD98JhU0x2GN5E8C++9nSVDXc56Y0O7uGpoh4R2uT9NVUI3vcYZpLqAbmipoqwM0k7Uy21o8o
K/UXLPp6iRhSmOE9BQDOeZOUlvMIgdomyh9V4oRYjuabXJ7ocrHtwKLFgJ3RbfI2MJAxM4CkPb2F
i+massCrWqcSjLYo/FiV3X0RRM78I1TVVvMojhhPAj59tSuqfBJ0owigIZJDGfnUFmHpTW0MGXRc
Qmieo9CILkUVNckNy2sortYCDA8lVdHNYCvKt7yO7NSlxQk8ohyF9p3gU6Y8mrfLUodSCREQlbvb
ejBACIPQIXGGnhpS07b1qXKTTA24UKizHogBmtnFUsKG/Js2QbHRQjNTXSIi9TLJZGn0mFF1LDKp
ttmMSfoQ8oZYCHINADNUixV7UwOUKzvhKIFPauCYm2iKzXvNqUKbBoxMPPVojQa41jfqaxgBvpDt
z8XuY5bFG/oPtArSIPpF8UyBQ7giqxiKZJg4HJKtdYPx1ZS76SWljfhF2OQTeSzDjf14wFUjJ2QV
FRswnKNQ+7BQr17Rf3IKVsKSpHavB0qHfG7bRtSuUZurPEnAijqiAzjGrC2pjx8XGihN0WV0DH38
M97wWPgZi1yTisYKnK61QJS28Nwotnd7uVL6R3a55FUdbRTgeMWZpr43rKM/ClQOQ9E8alvrTu1c
aOYiMdHuLR2j5k3YBskd2F92pmXx7ZfE8xHOJvg4aZm19iw36zKXBkVu9z0U6l1NFxkMZSciZQsq
v4/j6IxT4dsVZDz68iHrLdJsa70YrtmWQmrc7uUWqQVKr+pTE6MhasKsff74YykLjemECMQSqgRX
SMzCdFLXc0uN2rJidWr3qZMaNE9Psj+MTbOrIXQx4oBuIAhacWlNxgQMb8yeqvTNhcD/5eHjn/Le
KmNxjOQRv4fod1mVv9hrWQVVgCpwt8/z5CAb5a+oHL4i/xjuKvm/2Dea6SC1oEHuQkRjNRQJV0gP
ZLunRSTZL6TovZQbyuc09jiPmgJ3kuZm04CGudbYEzoRWZuIFjAK+hQnrbu0CkWcmct7y4a5KDwu
w1pEk1bLFiUJgU8XtftphFDti9SRmluY7dl4iXICIoySMVDt/fhbrXcorE1EQZYuXhNDefbq6QKa
lUwOWo2yT07T/rYM04ygC4xRuq0mKfj68WBrLSMAiYWDB08VMSN03tdaEHYHMd+2m9Gn6pd/L5oG
LUwIKMm2RTH84Mhw90ckh5/UpjFeq3AgmstNbR8UaYL58FgdVeLH+zM/an1w/vwowlQuW9qYaT88
XQJbhu8IHjP64WSbbpMJ8UDDCTC/Ok8umUS1pd+jv9FLiCAophq7tqiDXTfF547wO99CQ/6Sq5Yb
l6rj+p2hNccyaGBFPqIJfSUOyt+0qAx39J6bZzqb1/ctc15EjWH+LvZmTP10zuNkFQMct9m3KXG4
ZdOphwxC+RlBgvcmxIemQZwLULbs1eYaWko0+uyMfmzKwJE92nLEXrkzhf5EfhCdoem+N9wyGNc7
LjDQoU8nlaozfESln/w5iCHqTSFENm2+wvPhnDrQO8tnIlXE/Qa5FObzcpT/uuFo2C4ka0bjSbV7
CC2aDA6g5OeERd6ZDzJ1HEreKgfi9+pyyxVif9LR1tfbbPgtzMTeO6E8/jRL6ocfH4L3JoSOGlxq
bgHLslf7QRsGqmQ69VVZl2dcSeYvWl6eFRFlVf5+odh0KJktKolcoRhFr4i4CHcXhDBO49dz9SuJ
C2c76e0nvaeWKwb7DP5yNpzGllvJAxitOsEHtBp/lkA5C12PLorMEWcCiXfWCz6bZRGpQNHmvJ5u
ABuICDV6HCIhxyXeTGvwhQI4svv4q7yzAWz4DSjGa0g3UUs/HYVe26aSRDT5zVSqd7GSC7R9VFM6
JpAHPin1vSycraHsinylCl/aWC2cVrQyTTti9Inme3AkSIhYoOBDNV6E3dQ/pLQTD2eevHeWkeSF
V4dDhLzdWrGE3Z0KuCcjrZLmdK1E+eAnk25/UlX8z9RwiVBQTKM5QV9bzc1xmYP8UsvtF83Xu4oK
lLnrG7mQP8n8XtaQ/6i4d/G80aRx+sHK3AG9cILBt8yx/zbIRvtTIT18jXtrPtPl83ZvKIaBrjA7
Q8O3YK0qA8INEggi6uc2nj2ahuFCX7SVX1ZAVB9vw7dfiUxkcTtXF1FQpDpPZ1U7wdhTEaMrezCT
bINl+LeMDq1fH4/ydkIq7lDg2bQD6ETLqyMVO7BMamtScNCQEz8vi/FSrU2TPrC8eflvhuKSWPRH
SXFWF2s7dniaBIbi61LVeU6cUyQe0t6ztNQ4s3bLET2985gVEiI2fTmo28na6dqBXnSRjDSEX6Iv
sul6pRs9x8rU7yKCiL5Fu+uxmCEvBBQrztwebz8bSQCnGSWeJTFYC+pBoDcTVPQUX2AZ9eDMwQR+
JaufvgnhWPIQOkveBli2ujYoe8qo34eWn4ME7fFqDY4qcg9nlvGduSwX+tIX8yc/XI2ijybUiSxi
FCPoPTVN261MJ8GnoyKeP6JvnUCQCFVeHV/4pXyuUbZYsTiA7zuYiDj0UTJ9tv3FMrCF59AahA48
iWvZUki9WUNZVvajxkk8gbKKp48aGgRpWnz6+/BwAFzg800zNR2LpxuwGsreKvTJWGq/eMphfLeT
OzqAPz5Rb7+Pvkif8bJrJC/q+kRRfq+Q5BOGry+lyXBqYXZEmvrpXUA71KIUv8jK8mSsvo8i59Dt
nNbwOyUZ0H+sfgYR0jcfT+XtPQTiskiTIRa/NJitHl0pXRwvsDb2Ya22Nwjv2kcNdzAyEdpQP79s
OmVnEiKuPY7o6uMgTVBRkbF0H2nqCmYZkUvsCU3rP72xaUjHc5a3FmiAV/50E8Q94gYJ8qw+vpwT
drcGRC6Ipmc+z/K3nN51BHZwTBYJMMp15uqd0MK8Aw6pmM1kG5eNLoVg1ZHsUtAr9qU8flIDjJd2
sf5EWtBcwkkyt9NZaULoNKrIui/xStKlY897qvjBmW/0dlbIKuJuDYSMyr66TmK41nj/nARSpyjK
+DBgqVO4MHAC2YVuP/VbqKeIn3y8CZeffrqUwG0IgbHHuCOY6enUcrXrbSrwhq+OyPrcp83cAeR3
nZXvdeR8wbFD0ZR+Fmj0tNmA6vptjsHrORHP5YutfwYBmorHqLG0I66+aJeZNpSdyvBzUzQX8LWU
G0Mqg92UjuOdrvTjTa2hpP/x3N/eJQARdJ1wyDEIBNE6nTvScdRV08zwE9oQXQM+uqug87/9eJS1
tBdraiM+yLngZJAKr93Y56KRkjqWGz8WA8RNYRkV6jPpuLT4FHZwjZZTartSrAe6F8cUkXxIDunr
hIe7cjCtHg6NWaA47RqR0QuvlMt68ip8YvTDlI/tc9vG4+jOqW6GW0NbmmaccChUV1h4om161Kn6
gwIA253Zr2+/GR2BPF78A55KJny6fGnb1EbS6y0NgY3w6C24DHMi6tGa5AOpt+124RSfCUbfnhHG
xCaISH5pWNXV0zGneHEWpZPTd/JkvieWl9xCnpzvSm73P23RaWfyhnfGI0jks4GTgMi9GQ93iEid
pMbvyPm9jvawHdpm0nZCXe/ChkP58PFmefsm8BAwQyYHMkeB9HR+8ajnaZbpjd+IJD/AGEeIBH4y
vMrgHCD3dmq0GfP+ENpbmLWvJQcJ6WkTlTK2ZS3a31kRygh3FOF1QHzkxaGpfzo+ANwkquKhU0wd
PON0ap3VUwQOZOHHpWxe0PNi+qYRhuewmbeH2kGpEad3Xm+ZosbqUOOxm81xPAjfaMfsZaSpxk3t
MDlzbb4ZxVRJHxBJBUXD+HxtV4UA0JiqELd9uSnDS0IWEBOhmIdP7gZGIeQFZkC5VKdCcrpkdOQs
xd8GO+0py/Y0yUV7x45h0mS96X881HsTolzBPUDyatL/cDpUNofCVCJkgcbAUJ/S3JIPqHyV3udH
wfMBejYa+sTy6z3QQJOly7P3AxmOl931+vNY5+KTavFcEUgNGCrgJoJkoAyr8A1GC77Ckt350ID0
7RjG9IWMQfFJsP7PKKTeIFWLSICyuosQgu6wuMp63wxLsFpcNTy7heXw+SWzSBJ0xlHRh1x/GOjh
iak7HaT5MnyArh8iIzYlPz4/CtsYnxbu8aUUd/r5J32CLQl/HDA4qiFtiUa9CeMx2316mOWFN5YI
Z4mpll34F5wZzIhC62OM+BRCUeVFUeTmeAxjK68+P9ACzyH3y44GilmdnLINZgVmYufPmh1eSRB4
dslojWei3SVCP4laQPEpu4HOQTFdxJJPp6PJNArZedn5KFspyS7UIiXZRnlRFVdjWKq3WSj31tXQ
9LLpqqlRhZ8/tEu2D85EO4iB//Dp+EVPN9JAG7nfiaq8RsSuB2E/a8n0B85eTxPqmanwIv15d0+H
oYd6HM2JaZaZllyooR4/p4WkdLs5EtFdpCLUFxp29KVEPWIrROBsjTR2zqz1sparHwF2bwIOATMR
3a/OdN9jT5Gb8eAb6LghldWUO4hzwUEdaUSC3FAPtxZNL8OZVOPNg0ylGEiKmBT8hkdydTCYd8DJ
dHq/KPrwmNJk5clGL121tC79F0Oha0J6y0eFC7LKMgz8ZWkqkns/MqhfwXQZmteJPtZjg67Vudj3
veVcfB34nuwcDE1Ov2kxpRUlJqX3a8dO9jMP8bEQEyIFaqtUuyqu+dCNnP389PlnGwGFLTCRwvt5
OqoNr5MaaN8DW+bKXRJ0w7bAAPHzF/OSVDsKibUMMrVaSCsNRw3bjsFv0wHeUSU3lxFN0mc+1/Ll
1xuS48ATQ4S4XJunc+EsdHEqBNf/WE97IgU7oU9LqChFVbDEvQI559+fXz7YO9gOUOPHx2E1sVGb
anqJ5t7HuzF9omKpenQamF/+m1GIshmA3HotQoMBOaqbyDohIzLGB2fWay/MsvBMWrQsz3r5KDb9
e5QV+hHnAns8hcJGFWBYWRLmuN2gOt5n56LJCBkZy9VF0WG9FUYoSXAw486n2lpu5wqxsFTp1DOj
vL0kKKKyFQg2MOEDKD/dCtniKiNqrfeFE6KHW9nehOP8Jg3TT+M4lAF16rYyyBT1zjXjoUrztpbT
kW/TRikttV17kOFFnAnV375rmoIYNQZ81NE4q6vLIROT0VhBitTLOJs6FE8Bek1DLCpjtDgWX+xA
vg2wYqZBIyuHTwc8GiHoHz0x0hIendPFtHO8uIKIGMFq6J4OJZQaOsQUz2y/NywW1IBOhlld7Mmk
Uhw0wt5H6k6nEJlMNJWB7nQ5SsZhmBjbPHUQ7hRtvomQiqWDBmLxjHrG109vUWXhP3FhYY5HdHQ6
31iEbN44wDMcsbkNfef6nYNp19PHo7y970m+aDsjLyKYpPhxOopdjY6Q8V71wXOG9FotJRQOptoe
vvK6jJfJJPX2VhiQl8+822/POYAjOAGy7VTf2FOnAzeiyFtb61q/H8L6xmwxW9O01DqzY5dFOr1N
4A9T32N2cJK4j09HGaIkyOWyWSKhsfSTiL6cbMwLH36rOLNz3huKigYcPZAzCkirodps1oc+5d5H
wYp+BalFvLKB+y96xf4s2gFuRL0SthFLCD9vdQ4DR/QdmFvvo2d+FacQ7aVR+VUSaiI9pp6Z1zsf
CvB+caFGtRuW0/Lnf8XmA5RJoBu188e0rHZZUNEPVXdR8/zxRnznbqFeSSS15BnAxKtzRzMXcqs6
udk0qygBJFGzhUFrenov6S/RFJIWVlZ/gcNDfKZm+s4EDRMnARBjwBXKtKcTBGk3C4eWAh+xjmrb
58X0VUsSZJ0+nuA7+4OcEPImy0ipbZ1KZdkMDw4lN58e/yk+qBKM6q1K53XtlfT1fPt4tGW5Vhuf
Wh+8NK6OP2f7dFJGji1PRouM34Ra7jZiFrVrWfWE1ugfpjxyq4F1ZoZvxwQEX+pw3FnUg9dcuEJt
EsmhoOn3ArooYI/wA8n+WY7NcKHjLn0m0Hr73YiHIUCg46ZAIFtUB//emKgt26KuwRkjowKtmq0S
WefJ8j5eyHeyHIM8mlIZJl7MS14Ng9rnKGSLLMexUx+1s+/yKBIXkYNfYWhu9SH+gS0i7YikfEsr
+qdTuWV0kNRl58DBWY1uSFI4EKNwP9MD+Vs4anNEhWl6+XiS7y0lxWj8xshpKA0ur8RfZxwxJ1ou
MPqGBoGrt4mv4LbRYbx/fhS8kLiyQOKA81dvTdG0ZYMdC3ORtPASUQlnj/HymbtxWZDTjc9hJg5C
Zg8Ek7LJ6VQG4cRJW+TChzEQuXVSGj+bJBt3QaIndx/P5539zlBkLcSPfJ41nBS3cmZYSSd8pLTj
xq3SMX/Eo03W9obaW/d5LarvH4/47uQwAVkUC3HNNVa7IW7ksaQkjAxqZSUPToxaB80F3YSBELLz
7Zmt/85oXB/UtWxQfNDZ1WgKLbxzLjeNL3RDbEcZcykzKREVbrTk0+80VVuiOsq3/EPAc/rVKgQr
8PpmYknb6bD1lOQJTuh4aANcOz5ew7cRD2Q2XmiL6irnal3D7bA2KKQR6L6nhILFTY6W6i1q1128
o+OoTm6KUZV/DnKQzWfI2O9cJcCCFEHxsQbFJ4A8nWVd4zIeYkLnK1YlbmW57o4DTpLSc9ynoUsT
lOmh1VS5ddN79CGHn85/Gd5mgRl6CSyXJ/ivU65GiiqyGdUr5ESj7dQEsh9HyZmH5+2mWQbB3BYY
nCrQmnHeUpuPGrNDeiOiSog5EjJCiUNPdX2uLvr20mIkcBGUX/lvtGRPp6PgDYxE1oyIF3JZu7AB
a6+R+z3zqL03HwJHcjjOOpDhm6sRceu0IvyZVGVppFzaFJPGcZ2kT85cXe9MCAYwtRBgY5sEe/nz
v76P0KRGrS3eT4hV6bc47owDUtv59s/+/5e88O3/3oUrPePV//z/Vd54gXM/kDf+Hg/fT/WQl3/h
X+LGqvo/JOpwyxSIMToJyf+JGyuK8T/kYfyfFCYs+NH8O/+nbmz+Dy5QAC8wAOh6gSr5b3VjhI8X
T0TKg7a92EbQQvMJdeNVViqB5UJP1HloTrdEHyq2BG9BOVZH5WY82rf5Xr1FSAIlsadz3TbLTv7P
y/nvMawVeqSjpQndPqQv8667jp43w046k8quLr7//NWrI2o5WE5JM3+1drTug2P/Uh7Lnfwj/K2f
vVqXd/29X7/M6q9DMwyG1c5AkkcR9ektoivB1goTseVdFmiwIHKPMYsYL7JBonm6aQ7w5oP9wEu6
y9RuEZ6rdT/vaC4n80WxLqN7rQbm8IDSYg9RLttz8tzYT7UwqbTXimfT8b5DwtbeDrraeLOaVNtu
UIRLO7bso0g5eEt9fGtSm910SFx6HQq8viJM+8VWaGdUW+xzaAIqfw9OarpWZej7ApUzLn8683s5
zz1nQoxqShBP3NhZJXwTBaUiKmRXCe/bpti3Tl9R1EdcJsm6aF/Y2N2lvVQflvdnG+KBcitn8mtr
GyWyqFGXPKhxbezszrEfQqHpft9R92/rof0poyywJTrKfbj+oQvCVH6ha1C7bISofJXaL7C9nV7j
zSJ5JdJkfpOq31E6k/y2tWMPOQXlCiOJ4nGCR7aVwnjAdFhUR8xosEoKQs3FlsdhCHx7W6QOXi1M
uTxULGQXzbHBHSIpPKSyhZOxZtR4KgeDqwbYJjmo+iOdS0dmqdEEkQXotCRajRxIjDyZKtFeqeTn
mPV/gIf3NtLq9kVms8eEqVaOlnKU9CvKqWLeR/WiemV7knVpmndDfLCdQ3hW3ns5Bu8NuYpVnaAg
YZAy7ZjDf3fDqKcxe0JUSHQVWoJqjVBmN/bonyrN/z4CJxL3fwuK/9OIqywbBNfq6JZUjkxwb3ry
sEET0kMc7a+L9V9PzN9//Z/Q970ZLa/pX6cRL6CwnpYDjynehITLVdJtx1ukRDZSd+H0XnIfFZf6
JkbGdVP3m9BTILvEF4W0mfv7M7/hn24E9fQ38Lpi8SU589Gu460TNo+DlW/R+fSiOrnCm3xb5M51
UWqY+SRop1rWV0Nf6nNiLi8EndpzjqW2Rdf4S4QdSC1CN0OYxCW//DpI1SU3ypnVWi7Y9xZrFfRa
bYvAZ9HMR5w5kN+7G4x4o3sWUj1xc2n87M4xZVe+DP+5hleviGnjrYM26nxMgKLFI7ZoAd3XqI18
sZa2zp2mzxs0Icro0rrAzBJdbaoV9ZMl3bbdXuQPVXoG/PuH7bfmjDdtU0ozlmNH3S9trxu8QsO3
6YejlFsadj/+/n+wvXeWdR2BKjQoKhjHTUdt03rp5U2/k46TS5x9nV71B2PXbFD6PXRe6Q5beYtj
5Ubeje517cEvv6t3D/hdHabtg3Dt64tsC2f68txL+ydzeu+nrR4rW+6KDmrZdFRsX5a3jgNKcpV3
hTs0XvlbQ97RdAucLjbZJkb48sfHK/JPUYS5OvWLfWc/G8lMSR0ce4NGU4NKWZmjadFcl08Fcr6X
pp2cwdX+6SZdYxZNJ+Vt01UcQD/cR66yGTcYN3LPaBfh7txa/tNVsy5y91g9RrbDKKYf+N1zcRDH
xi3dah88OE/Fvr+wdyhqbaOrYCsdEvfMUp7m/v8+Smt4gUYZADeznY9A6pvZ+B4nN4m2FTYiV7s2
uobl6lrGY+RgfkUvPM5OnbFBSEVXz+xu5zQv+c8PWN1upoXnR9CXSA1bNEp22TPk7mtohjvbSDbk
0G5iHXrnUpTfmtDxSkgbRarvACr8OjJxYVtkp/gui/ln0n7PhGZvWsOiqHGZFl8dTXi2M+3kcT5W
07fZRkFcNj0ysF0k+h3qEwjdHOzuICXHpry3i0fV6lF8uYTC5XblhVQ9N/J9l3CEtLvYeEmmbhPO
z4OMHrl9p/ILEYvbprG8DdTwXpluNKoNkpl6U/yKsAa6MIdg/tLZfpaql0pW3gLDXkxtcokpxG6w
2q1W++1se0iPbrToNtTbA+CiFxfWTokPYXPVFuZ+RDYdJUXCnWG8GhD0qAL5YJQxH0pHpMV8MEfl
pXW6b2PPS94M8xZDoGttiF4jpbuq0Yj4eK/807W75k5BycraDsdnzkF8aagb+Sq7VPbpZRe7xa2y
R6D/u/0qH8cn86W9Gh7UY7P/eOR/umfe4ES0S3V5xMihdItNaTvQhxZvxCHItuZzqYYu+iNzfrGs
1FRfydq3Ub37eOg/rWHvXHHGKoxSrNahNCHm45h1V7OGnZOsY1PLo9ZFgy/s/nZOjIMzLMZJz0U1
eM7i6miryG/5evcYNvWXxrmfx8tCNN+idNok8bwdrUcDA6YuQbZTqXdJiggnLQRAibW8zTDsQKfm
2PSBNy6F4zrFykuGDoWaVxjtyiG54s69SGqKMYiPKFm8tdLrOTwqwUUoBDq6X8V4lM2boNtW2kM0
ZJscpSW93ppRd+xUAlYVPfr0zLP/T9fxmu0W10HU97WkHFGWah/HB2vfv0i/TB6DK0Tk7XOp0T9c
VevuzQhB9qGaGSZ8Lr8P9/Nh+D0erb35IL+Wj5Lf7Obn7iH79fF3/2MD/853XyN4URfPplIxmupL
fLyrudkYrxmCttH2/3H2HcuNK9GSX4QIeLMFCpagFUWZDUKt7ob3Hl8/Cc3MCwlNEC/uRgstWCh3
6pg8mRDFQb+E1p+oQ2cP0BaEKjfaY63u0ml8CjUHlb0xdpy8cTmBLUANGWS9Bmh+ev8g96cWBLZb
SMCvjvl7n7lwhdIWwt0cWC3c3hlBZ5xDhB3alL7/Cnw3sFqIND7b7hQKmQ227gQp/ZI7tXYBPdbU
yDfyPV+lszsfsWwHZHqUREJQuruoz9AgjRvObGYJTwLoV1sB3tgxdAeotdN6HfpavOUFrL0cC3eT
lqEb2TV4uto610pAfAaGBFAPmCUvapCMpm9NbOGCgvsPNLOg8BIgusBADzPdyEOufcBi7b0+Das6
wdNSiyBSH0jWuxxDbdyqr87XO4u6bMaI4fYVtVKybliV9Du0VyerAjRWb7rMUyOUwwypA21rztCh
VkUD60AWhHESJlYw255TYyj+amwCWylPcWgwnihBLRBdDwWvgAfS71H2LCjU0gDwNFAxaXXQydYX
NLsMsFwotn3GXY+61+P7tHJ5l523U0qJcuNjreAnj50lw1cLJkmNh8/Hv/9VV723XAtXdJCTNuMr
2OnR6Q+gftUEHYKWWoVnidH/Ur9DA33LW17TbPzvDTaHat/CwjEE8SHKWKMb+Gid8t5BE6vT6Rkh
P6j9mv6SgZ+/a6BKrfLVLo+O1Zae1doysj8HhjYeUyQjHG5wfGXQ8QPHW04dgQXY2KYvY3pvZotL
pUBnNfEzeXRTvXyndfnts7Z7YjOqeDNSR9pFRqKCflCXrUw90WqlseST0RpTIu2v+Becxd+P9/PL
dtz7kMXlEruiARWzNLoxNAD7zzE3mNwqof73nt7qcxcaogkpXXBnQ1HWpJy0M8JrtEcHYIX0F00g
csj8Td8636pB2+y0G6buC8F757P4Ofb9tvOdX6GZG5zsbgR5BCV6j+VbExkpsGrT3xjCkj1I1pXy
EwoAQHAWDmSBw8Bk0SPmKcgd2fVAhNqZUK2Q9iE4uYStGGVelnvfNUeo376r9GkO5GjYt8mAPaA+
wBOop4R9EREsbOzIyqFfsmmwijhNaSfi0Lu13rj9pd6XJvxdKEGQzFL24mt5iqxMLzTQTJrpTSCc
6hvMaWP4lbQuP1+JbzNE3prOkhEWZExelACkfgN0qioVoKYQ3KCsOWUUXCHCBSLIGklQfCZW5N3Q
zQLYLii/PLUuz3wIsnCBVKJa/5JBBja67YaLuuYvLGthgjgF6SALo+t5tC4AOHsESdthGndVDZ6O
50TGU6xzlaQFndF0jm+KlQ5WrqAw6fDAVWA9M+TYGLJbllsC59QonWWcmmS0nXT7WnB6cPqGDZQx
DkEFUvg83rBlazd+2baVSZlCoQVpdEFkTmQ90mC6CLgUCXRfCGwYgYKNBvZ30qip5tsQNrBFYsY2
GPO0wkFIqoJF0/yPm7wwrFAUEMaEyeBth+BVEwdTkt/SCTTX55C2xp7WWu5Q5YoKshW9SKE+XLll
Hc5iKxDygdTv0Bh+9D61eF1GuCDglAugjSSICGQ7SEyfe0rSwCa3VVT76tu7d+0W9niWpZD6ar52
8D00RJoMsjMQTvxVHiLS5irNEWSyswMtPftgjlPArrrRobNWi1hCwRrKS3q2hdPFHb3ngrQfEKR9
Q/08O0T64934Ikq6N7uFDfYqCUjVGEOA3NA/hDdQJV4KUjuZOVoFqezJSD+SE7MT1eZG7cUTCLaf
B627KY6nBge4eqQ3/D0idTt/krfO64od4BYWOOCAyR9EfFQ+WGJpZqWTexqjGChVFGgXVHNEV/pI
/WVPtCFAS71DkxeBQgxaqRm92kedoXR/afYEknKR10PlLA+QEXCKwoD4dM7ASQfJLVi2VfT4TW+P
V/Kref/OSv6jYJgiNd4J+OhWA9P+sTQZA3kDvX329Re8ouZg8gZtME692wpg1vJJy9YQqaIGv+ow
ZGTzYLV1811iDkZnc6TegykY6R0VaR3J8e3xxOjJoKW/Hk923oh7c10Y6o4Cs242Dww2UBeJODLo
QN7vpQ2ve+3gL2m9QA8xt4bi96HvQQHCoSmX4salhNGjfUgez2EtpPky899eGxCTj8oEnndXeYKw
u4RY/QDmDE0B8dsrTXLbP8XHrbfjK4FyZ8WWlf8CkvVyVPmsS0O+DmLsEZjzSYkIc1QHSs1CmLo9
eJSb1mBxaI9KtYcEfS+qJdyKGwsVCkVH3QFiLdmtLQz2PDDgoVeLUpdKowfJYB0bYWrw0Rs0tv2a
0JHKCSfoE8mKNdTW0Ksl+Hzn8sGfFnApCeeyvwkcSduT36B2dpx5N3WZ0yCt83h5v2Z2b8YLbx3y
FJSYQgbIhS6lnjqKwepovjZAuklkE6THBMSUl9Fudjwp3UYL9iBS2gmn0XxP9OL58Ud85SfufcTi
oIodO3RBimUXSgJZlv51pOwqNUaz/YsuZI7RkXfTB1DCP8mdprx9ILUiH6tnPDWRBjne7hap06EA
fwvCqRA3DIzqtaz58fXx961lvZaAwBAFeSnksEhIc4McNJVIX93Amr4frHbSoU4ikWaHqBDN1uKG
yV/dmNn5+3bu06kNQL6CMQfgUIxxbLVUh0pIBHbi2fkveK2kVPFpkp9jE+MKwwvS4YXW//FbjbV6
O4cwUH3OxSPVauIh20oTr3kpX83n375rLhlCMArfBTEaO1cD8wbBB6vVwV2iBbiYgYGamPqHQcmj
JsDWqoVZ6g15HvTCZLTaDtSnx7vyZbLvnZrFk5+CHp5u5zRUnpLWYmEQtMlhUwJ9KsiSynaOuq+q
aN6tfokPvBWZiAJbNUtxv44QmRst6ABEr8wOIqPD06iLT+k5/esdROpURC9czehbL+VabmjZ+ewn
Ax0rs6EMvF+FbEz1HpkDEF4RFjIsnMNBRNVpqKfABJ1tEqrBnprMrcaUNQP69Sx92zAaqgLdML94
0JnX00Ps5JotnHV08uhP0lZIMq/5nb1YcuVMCfjI+fm0VjgMndvqAD1bhR6bNCphHlH21SE88a+V
luwDUzRlLTQen4K1u7lksEw5oOA9EBcgF86RifiWZKDlRuMcnIdjTDIH6m0bb9GCYOF/SiRL0gge
IIcomz298NDYvCOQ5Fq4spMivUFp6RVqtCav4iE/xbZ/LTRqp5At1PDKW75EsbM93QIpNE/zzJAr
RDCP0H7YPqErUevX6n47JCCtFLuqx89zRmzR+h/J7HTFpOytpVvzz/8B+7N0m9TzAWkM6F/iZalN
kcjXUAO3OmG0AGEOZfwOtqzn/HLcO4+L8MX36lGueAzHarIpOtfLpGWoFl54/JkIYxxjTTz6GtiZ
SUpq/eYTT9viO1jxi5cNKBFYECalwtixyuupBp9c30q9c2vzWmSF0DIdyeK8T41RodBhTgb09git
lnplp3p6SQg0yIxaB6LI4gxGBVwJL/lJVKsPluSGB9Mn7Icd6tII2skWwdCXy39vuRfxCc9Bqzv6
v14ErWfG4LY3aHM7YDx3IYhqpWqk8yZUcGK9vjEqXvO/uesdWyN1B70xLeRfbJZIJmuAfULvLQgv
GVumac34LjvygAAGtHh+vJnj5Pa6aPJacYTWAYHihg0ed623pXN5KvbRBpXHWgZ0ybMUAwScevOI
hT+BU+4YUc6knkB8G9SAIxG//mDgXqZap8W6zAOxtGGfVqe6cOakzgdB/SAz7vRJvU5XFLYQjle/
4S18dIAjHIuUBJM62txTb/O/ypcNE7wCvlhyfoE6pWiAMYXxJ+ll/DuRAqY/mE8dVN0ItFJJhEwU
KLq2Fli4f7uXnRNR2iD1ggYOd0LV6Y/HPbUlRKhVHLCz0BK4Hcj7qk1F+IAo/9EHpBf+GMRZgPYH
NNkdz8oRfmpaG8FvyN8Nassi26Fy7+hmhvTiZRT34VYn0dpEF2asp7jKG2qwPvPDOyPcgMuHy7vF
cLZWLlxSmzVUFEtVh2WErgmERNi9fymMeM8/0a9o6mFuj4/H2ulYmKxh6KuZewX+x5hIKElRMRRk
6NeioWsNCsOgdfQQIg3RxnBr5Zol1R3oK+DiRRivvEmtGh7ag3cr99ExxrtD2ivEVN3JCW2oyP6t
LdYqHNZA7YA0zwEim8dTXrEA/7BBc2E0TVDXRjHwr0C8PcJ+7jU6AbY+mZCkKP5yTnGpDsFZvPzH
ARdZZ2UQIEAL5XLXPyifindtoccGB4hTe0UV/rAv7FPYkiDSxN++VxBmI5uy4hD9g2EPMgncNyC9
d4/dU35p5jWun5NjT1J7+qs4/lNmdjhYu1yPJxX6b2Z5LJ7zjUzv/csBSPTPCAnayVBRT3jgKulA
67tLUN7aWtgKjO97ROBO/PnrZa9ACAE9MUABsU5jhzrEhdQ5AwthBC34+PigrUmf9Pm5Kjbs9xcX
wr/P6Azt/hHzJZnoQy8PM8JaukHk8sCJemqKhJ+/Y0/pe8mr8Cy1/ki/eC+S08haBgVtW7hAzxUK
IEDcQK0FEbCohfvhL3dLarVw5F+FQPoXscE+BOd044ivLf7CMuVgpwfVNj4VABQ9voYbb8l9N/ef
lkmqbRWlrfGzovDqoSlUeh+ai/9GewTiHcxoPr4uKzUt8Df+XGhfgmhm/2X5PsMLe2BszmAFNbIj
4Ef17MqxqngV9vIRhI/PIoGS+pzPDA7lnIdo9rlBodC1xfC04hqDkOPnx0wKFfBljZM26oDO4nwF
Gq0lhmB6qkj+cFp9DPTQKDduzQp46B/WDwpkpvJQYDhJDXWIDOqTERgiwPkiORUqp3U6gBREdNAp
pGd7f+Nsr5RlBHlhoRLwilDSiJ1tnTmDxqosbYWhFh8CEOXvlEu3Q/vQjn1jr9Q+PFGEP1efoNF4
L87wDRETi5AjNOjXxkn31XHQvR2/1Uc7e0d3bt2yR5GvO7HJwgbPYPOayHDXAfthAbeLaBolii26
MHFtmIW5apVK8COaYdxEBEQuiDsN2r77mgr1GIJt4qRKkbxHZ5oA5HpDlXoEJLPcIFuQv1XdU8NS
6OlNVXlGskC3JMRhBYC4iX+By0gNOohTJRDUbQ5hQxr0uCEdEsr1mQKYiQPZ3xT8go5hCnbMDHlN
b8haUo6CwQi9FcmGwr91sd5nsu3R7EeCaljSoQnAivybIqkiQLyAHg7jexVdK8bxRPqWQQMriEV1
asEcqrBODBmbKIF4zDEOfI2jEWqIFYEOOdL+Qqg9vrYLsYX/H38j6/bzphRiQDNtX8OV/+Qh/APN
mF9+qlZPjYM2qvQTMkBTr+cbpmjtXsoLa5xCu5zmqQluLQVBN5JQgw68gTqiaJXU+pCdxMGq9xAI
pFDwKe0W1PVITCYoeEes8XjG89m4dzQXVpZuwN2Yg1nKbStWG2K8CQZ0daym3BICWqmHoCHz55IO
fQ7C3hFLWhkdGfXYiuABQkXmF6Xz9md0mRN2icnuqCvwK48ntZKygQbVzzH5tA8qCFnDqzVHvT4M
O2YXPflOQBhHNBoTvSLjLtsy9fOP3lvChXVNgqSfQBwOV4wdr8Lo2Zw/XMcpNPpRIEo0Z9ajQxnw
JvTbtWnk9MGDBB73e5QnlWs4q+hbLQR4rKneeYBDQxE1NLSvPF6Krwzyna9btkilGV/y0DNErgDO
xZ57kyzuqTtGyO0SLn0Xc1dC0lfzAhesJ56gt0+A5ELVjdKmZ6hxQ2NEgZTjxoGfz/W9b1lY6DJr
orj1sC3y+FHJ1xY0oI9nufKoL/l9QjnPIwjYwCMfNY9xKmSkmezWCXatPAthrqdbjBnzl96bwcLE
phHSkKBAR0EKGOkgoNWeo/RI2jVjYibBvh7+Pp7QmiGSFoZogpBo5OU4VChKHfOP0umf/bOkJx/y
63Tr3uONHWHnW3hvQgsTBAR2DTI0rBxv1ofKTexAS4hMID6GZ1oEIAAhBdSrVXpXPCcWEI4vW+/1
2iWVFqanQ2k3ZQIMXUEVV+sAMkZix3+XLpk1OOwn9wHBVY/fxr+v7d3CEDFVOETCPNVeo44IEfWJ
DFZgJEjTjEZhhuRN0nxt0LcKi2vjLYyQ0oZj740Yj0MdQ1GvUHB0t7qVViqjwrIVnJepVkigLeY2
SEmPBx9tF9BwQsvHVlZfun8wlv0uQQ66/cLHAUySd67/LZxLu6dJ0G2gmNacxGWrS8jnTe/PJroz
cmewqmPqlE5EwANz6HbdrtFz0h9lC81NDg8I6y4qNx6HL6qZO0f+y336lokWOlCQRuDjc7Err4nR
0SoA7pNnxoLKCNZUWBSjzVVzi4IyHxI9iV4Xqv/m95CR18cdp6MtsmyAixgTQkuaRMLjFpn+Wli/
bHeRehBSeT1WvQTY24A2o+39DqENf0Hb1045s6Tbd2ZKqi2+hDUXZNnwAp4HKCCC+NzNb5Mbv3Ok
CYEXkPaT6T2h3qnYqBaJh8YM39INj2Pt6C67XyBCWscgQ8Qcde8cW/Nuh6imoOHhPxq1ZadLGYNB
0YPAA8wZMnb9ubFTh3tBKZXELjprrcIaSaUJTvKRIbimTem6mQteCeqXLLpSKPV9OftTAqcr+TU3
/VDNBLXYDZET7IINRNDKQ7pkZwPrlUcpJbIi8cBCR5zTkt56/PCsZQiWMizRRLFNFCKKyhMSvfmT
Fl84RquOHveWjmYFJcuctJ3uTZoAFdnqyecvCngPZUN67vora3mg8j20R7QntpwWnZnGnHjd/1v/
CUI4QyT0DNSQnQi5Dgtyv3T19Pi7107VEkPN+54/guxxPlVIEam+GRmsDcSiKV/+4wiznf9mN9KI
K4pSyeZs0KcHkVGuUNMeOuw56UYVXWPA2Ny2e3pX7O9SOGbWlI3lvMc+oAFU716lI2KgS2NnRmxP
5+DmPTUHwOGKj3zjXq48V8uWn1Ho4lGkozlJUDoQoRV0SJsPfzYTiCtu8rKxh6e6iRnxqqBXH0fq
JUCpqNjTBEZN/b2xQ2trtnBmIi/kM56CZe8YcPu5FZSBu1QFK3eGgLNAik1x2Se5ROzt4HU2+FM1
xgDOWNXGtVwbf+HR0F3M0yWI/l2kevq/yVPnQAml26pJzD7mnXdLWPovPj0GRUnR7nQcjt5HBzkF
LTmJz/3Fd3qQVoHlTEXzKxTsxV+PF3TFrRYWHown+gMtxxixazUoNjdwBZ3cbkItP22hrFeyfMIi
eIrAKhBQBZYM8e6vZBfwG6/8ymItwdsyFLtTDzyErtdDkryr1Y46BKWqxOTx0qy91EtGmoJWCqUY
ZJA3hMifQl397CPt4SrnTvNcxqHMTE+P1NXbaolaMfn8fOa+WZ+69dlwjBXaTYQcjF1niEeQXtQb
8RAG4BwgEwBeDJolD/k1EK5Ze348z5UjvYRiM+zUhSCe/SrbP+PC7MvNwHmlOgTy7J9ToiArmQ4e
ltA/jLfolN841PW4UZs+4uNW/Lvm4Cwxzwn0jyOAg4GMsXkdjeE76XWwY4ctICSLvCvkf4NdecT7
KfvqpkbNii3lF4YALB5TS9NYtcZGwSJ/ZszEan9JW9Spa5uysASj10UD3cO/kRTkpmhBQ8cB/6uV
Nu7OWvC5xBvXVFcPYjzOlcixUplW63ptAiHGTlGn6eIZZWK0swj9RqZ/BUAE2dufByEXprKMQWHi
StSe+SXse3SuR6pvB2cvRTsd0ocuIJgbo61YnCWoeGwyqaNrvENz+Idewg3HaWVPlrBfmR7qiqE8
WGexVpvxRoH5VLgJgqYoG2jYr37EOw/AEuabp12l9LGE58UpgIET0KUTOtBAO0k7oIwd4ZyR4lgD
D5KrhUYDry8aIQkAEgEm9ybvar1VJXsLg7JSBYXK4s9NQ3lG7pVoTrcDCwJhLIc1Y2T0vGuxa13U
MrRRD4zGCQ6i1VutRRH4f4QHMEvYqA2umPglODj0BLkB9yXyB+NJRLtAiBLdqFO4E49N38olXuKC
C4i8hiWVIwWjci51AIGKSp28y+MfX2Ea+Edhrs3BdK8U+PUpeQ/doNkNnim9d+XNY0mA9DhwHW2g
btWj1pIty47akRKpSgHVqgthT3rS5XMUgfmYsadAQ/EuhHsZy4RGF4iW3IKtEueaIfk6yd8eLaoR
6biey41l/+uDq4yeNTrRKO2oICyYBay2evHeEd4/XtOvi3DvgizsiMg2QlJkGC6S7UmxBfYvm2lh
pvOxngsanU9osoFnBn7UuASJC++wk0XHdhGoSH5WiUMBxZSSuHJDgL+FGNy0jJP3gcZNqhdBdIUl
Jbrw2hInm3LRYBQ1bzz3kSLFjH7csnh9PI2VxjNh2WPbUJLH5RL2KnInwLAGRc0vkgEaIlLtemNQ
iyuKokjQiafhr/82fITHGsQ7t/r0ePy1jP0Soz74gxT5oIVyB4O+tbf24DvcAaVKIui5GzlIHH+K
wNpmF5ok/9G5ZRfujViDWk6a00Ez1lfY5Y5kxOdiF6JE2WjUG71rzo3p6Y9nuIYq+LJp384lK0Ei
oOjwBjDGrTMQkuyba2lGl3Av/Bpcz87dwMpt4OhR+zF9LTr8L6C682G8c0iXUG+l7rmJD+GQAFZq
MR3Okz1ltgSFklwLRj0FsVA5/reAZClOwngZqzAJnMaA04ZQ75685G1QbuzL43VcefO+lvfbMhZl
60l1jYPi9QRlslEBq8cFzU/jVuF07ZH5Slt/GwHsS2BIqwRsFOGfJ5t9pmM1Nb0T9zI72UiEAUE6
At0J8DXuhRPNm2W+Z4iAtqTBVvzuJbKaEsSyi5qcd1k+6lQ28/dQL9p40deSLUvkdOoJEQ8xXBRE
8kCNCju70qyB0I63OYU0itHJz155Estbn5EJEOBCLy/yqGXlS17e5AlcJemrHNmD5LReidKkoKFg
k01Oh7QNgkLB7QQ15O3B7BXQzlssaohSuisqIwCCvew2TtnKQ/llR75tUi5mIcI4uIvTsfGfueYy
gpskNDjwo0Qbpn0tVliCsMWC6jkmDBmXvgVXzmqQywPRb6cme7g32uPjvBYrfP3/+0RA/inVbYNY
oZXOLcd/MsEzi3K9YKWKNox/eSXW4j7QUZd5q8P00gogn6JOoL7URCE/FsqWd/CV5bljJL6izm9f
0mayEDRzBpOOd8KI1jYaIm3Xsr2U41H0WJUKBk164Y8s6B3CCCRkZjVORn4QC5MDgCEADdZUkyyZ
iWrA9j+if4K2omPK/ymixABVXxThN9EJNBiKrKc5rQYArVEvraJGILGFvHzbEAXTSjSf10X2D42m
BiaMVD7ZRxLSf32ocryThfuqhIicT8DWobPoepAbl+bfH+/HSvrhy5f5tghJPSlCUaByTGvVk+j8
6ZzM6czIfPzrKxd7iReHPhTItrwKdlj4pJs3b4uydsUt/fKFvn01mAT9MvWxdVN6RD0hh8AZiIf9
TYqqlfdjCf6exAiqSBCBBv+uLXgkfe4czmF0BB4D/NPHa7PmuH1dw2+TaIckoqQOuc7OAPmEGquF
zVipHRmegaSjcko2rtxKMPaVzf02jpjzkOjkYywWB7x88iZVgdq19uNZrBU3l8BsJfdrGqcIBwhR
7JEBayRY6uBGpVZlA5W0QxVAx4mvrOwG3LLT3Cozvm6irlbM4hKkzcpVE/B5gAyumqQavDj+lu1k
N0RD9VxfUbTQnPRAB6xYeZM2YqK1tNRSXy+PIwhwCjjVid0ZngmqaDe6hrtUl4lgygY4UeTP0ZX+
4zlZArNHiEZWfoYr2jvDUXbiPSBF/Im6JABm0y/KadwIl1Yu6xKPHVR5F6XQtHL5xFc5QKYi4fr4
kKwZ/SXsemjqBoJqMPpM2+5jrkZCGMoopXeUOLCJCYPO1ZKWe88DLerlhEq4x4H3Gi2TaY1Iu3EL
ntP57u/G18wZojuGn15kjjxwrgpThLCwIb1eX9p9uv/TYDFZIlvdPthwt9eOJvszdo+DsshrFttW
MbFLs502S6xBzHKXDjGp+NTO6mHjEq4FuvQiidxDQn5GGcztU7yD/j0HuB/Vpcwc3SLCxiBrKBd6
Npbf7Aibz5LXM8Ius1m9NudBfD3es288AeLQRBtstUMXpek/JWb0LJ0oO1DUESGFsvEFK/UnKOf9
/AIggIDXmKcJ6AlaZEotBG4CzcPalk2ef+jfkwG1yZ8DjHLU0RWDJFlcGWWKp9uqY1IbDDogG6cN
Nl7FlVwc9Bt+DlNNYMyVBqwkZdWq97Vl6CNx0FkDEoiRxMct3NTafBb5o4maEsiewjg3tQ74SYEG
29AOT9V5C210Pzrhl/hqwfNSP5YwgOjUKrzj87DfAoav/fRspr4dt6aLWyHK8dOc9Mzxt84zuBh0
DMci2Ei737+g0PD4OUDJSa1EDRhgZMz24oHcQkGWokRrtiZ6G2/vSpzPKwsrMEwZiPobDMKnOoj1
2vwjSDQZqV6Hy9R4PDAIMGrwvviqn6HtuPwLLTOwIYcK+HmMx/ZuJdcBdZmfE4X4GDf1DL4hRkGZ
15r0KCUuYI8S+O4g+ELfZJJTtzzsSTSYbfMqj5YIhod0LxsdUAOIfYo95YIF6PfjD1oxV5BA+/lB
oxf6adHjg6anjlA7aFDq4dlkTEFQ0U+xkYBYW/qlMGIViFRI9wiZmvFFyO1q3NE5KKbBJziJ76U8
qnxrhUGO+I5EKMMGrJPL1kjtpOFKf2S9GkK46/GEV8gj+CVsmsokyYdsHu0KPXtq/coI38Js1BRJ
tDrBCLl+H3H7kDuPkSrCqYhuoFlLGZtuEErsUxrUAjsv21IiXLlYS6R0W+SB4pX4GGrMtLZBuxML
mnMJDdWg4gw2sEf3PXRo4/zcYkSraScFMHGFZE2QufKESxkg17PxFNz3aaHt+fPn2ykG3XeBOWQt
upGYUqXAjhsIW4XA+x4CdC5//nxWdlSjzA8NejDNwp3UbscdOg0NlzrQOkh/PD4XK+ZZXlggCgLR
TSpjmM5oP8Asrc7tCbS7VZdb8c2hQ/pzGsindjwzB3csmJFO/tOoJcfYEYn0mn50L+yrBAYG8Oz4
e0ZLIGJfqTEkG9XNGtfaGVjYnZApkqzt5ukB3RIPNmjZlSAlxZYwxooBX6ofJBFH9UE4Tw/NweUB
7oAmo4K+ZbpX7skS1VtPPiU2FNx8OYZxUPtbZshPIEXX5V5tyeQ0mnQdkcIUzon1+DystH7y0sL/
aKdgyvM5XmZ7IsMwWIyVU2oCBsxIHVBqYq0qIqKPhGl8omZjOW6MvAIVRNvlz6PCZg0d5ixGHj7R
b5dUhAEmDUVv3Tf5Y2JQWnQDbwhmquzja4zefLhe+pabstLJA1mYn6Mroa+MMTrLUXXz33Ps5mTw
mgcD+eRbHhnfYnPct3tgZAmad7ILdZ4qFSzY+2gnGrnVagAuBn829mA+nXd8wCUq2A8UPmA5WK5e
y0hmdLvpXBucVpi1s0Xps7rPC/tSMXwsBwIgiOlBec06rKbWubiKN4+UGuiSXc8QdN7wAJsEiOs/
FWX5JRaYzaaajoaJc+WQ/Us1wB7KI6iGi+zz8cqtXHdpYW1GZPyDXMTCKccAzZi1u4XYXHNgpIUh
iXsQckY8ArbMZT+QBMfNeGk+OQP5ssLtTuU+fMYR1UMzP+UuW1lJqCWO8Ma648bSrXksSyiwVIIl
+AvXXIG85wNswZCtQPdBTalQldGGP7Ia+FsJ+ZX8Ar+EBY/1VAaVgMpJByywGnVageaB3/RJqtXJ
mZDn+gRTdv3SO70jbuZl56N359gvscKDRNHeOB/J5jW9lWjjgDv6KRKOeHaj07vY2Gyrnb28eyMt
TE1XcMxUDgButBcKfA2qZA54WbN9CTO3EXuvTWZhT1p57JgpbFBSltPWktl+0uq4rDae7bU4dAno
lUuoG0YMzqP/AQYwSu800Br52jOzBT5ZM8dL/C7UXsagbUvalZ78C6rI0bX/y9+ASIJMQRii9Rq9
hMxpdLJ9T5JEHUm239TMme/rvf1ZeCUxH/0/WNeEIMCpjEk6pqaiZyAiiA0p0itSblyrFYuxBPLW
zBBBFrUF3grJ8Imu1VE8yC2jUtkWofOKh7UE8UqRVPkjOyMAPAOk3RVFxgBEoykQSVSmVeAJis6P
rd/qoVgGNRATmhoJ5k/qn4aQeNVHK/EQ1ezU1n+jXqnhNdwimVxxfP7B4XqKkPA+cLhZSDh0mhZ2
k/5uFWOQjKFOyOMJrWzOkmKYTxnoKHol53pMwHyIUZFCGzcCLUnVB61apEq3ER2t2bslDLcLWM9n
inZyAy3qASuOIyicvCYeaQGJTAk4mAkHZqe8VPPM5ifSdW9ZFRBu67atPcdLWC4kWetEirrJ7Tyn
z3ftSKsZKK8ynUajINhXvQotkmbphIOdevb4CbPf+n/SxC1SeuP4fOG+7ty6JXTXa6RUAS8/eEOr
K/oEVaaISD+90ZIecC4ENycPhHnydGiLQ9y8j5DLi0NeY/LXNDS8Mte6pHzuh0zjaXRulplWjNIl
SiwOFLnK4OtVW+opV2qpZyHTARbNBCGZKYL1lUl3bFHoafQBLV8tY0HZSOtseK2l32NrPD5Lq1u8
cHhCmgvLIcYKUzvPYf9mV6ArHEkbjeRQWcw5v2ax+hQ9b4y2cuuFhQULlT5jsg7aH63mWzQYnHod
dV/Dn3l8QDYYfCDXC65l0AurG5dlhVCNXwKHc8aTGQhQga8W3d/sta6RScqyI+uD4Cl5rkW0mvgn
XgDHz3TNIsEMRHSnZ7GehJkrStOxLK+gJYFQAa4AmGFFUfc5oBUCNY0GDfxv7UgKPlc7JoMiwqBK
gc63h7ERN+7gl+m4d/wWLpYsxc0kcT00gLwGdBMop0y8MQlWHEnIRFxldPDUNe4lUjQtO5ps8Dum
DkVe/QZLs+onn1P80eaMOfp/5OQlY5DQsnueUiveaqIXKjr+H8LOYzd2bcm2X0SA3nRpk+mllEt1
CFl67/n1b+i+TuEWTp3WBjbkklwmYsY0IzbNmPdatygPclB94gtdLZsPJbtcx2S5hwAWFW4rveoM
ckStuqh10DSCLYgPSvKDy4nTJFitJYJdVm9LV5wmISgsrycoY+XH4YhjKdXJsEzH6DwdCe9c/8uI
9B8GdbwkLsr/gUQKqdHmg4YrrQgWILnCo7SrXADblzZM4N0J/8JU+IdT/b/p1Jm+6mOrqevRhFCv
4ghsx8RgxDXS7PXJmu7/9+b4BwLX/4r5TFlQxaxhUDy584ncFMvPf7sADqq2kwPu3t5mPrhJpkPc
79F4mySPRCvNsGWnnhtbPuaAl/6j8Bd91O+mxBl7wEx8NKbzgGOI+S8L8p9OjP/mYo+SpGLSz4bi
QM6rTzyxD+pl88Q/K6L8zXCGASE8WhlHytx/azT+Qbam/jcTW4v0QYyXTAQSbuD79w/qxnAByaJ+
SV8b042byyY9zc3X2PviQxs5q2kv5psqLTbpxa8yEksUbF9jtLkKUysx9af5tK5OUrgloJ92yhL9
Xzr2f2pJ/pvZncnooQWFElHq9228+VbGM8EoDZsFyevju4VqH8J3dxfbf4NE/mmF/tcpvjVDs+Qi
vxJrsMfCj0N911//rT39py7vvwnd2Vr1efUnU5gQWAR03/JZa3jC4fSpPgGT40aOp+JhPWhP1kP1
Oz12hbNdJTygg/rwb1Ouf0KN1b+q+H9s9lVXrLro/zb7g77P7mQNBdlJCiU330+H4lKeQD4EbDHL
b5U/5f/ek0Sh/0O19b/o4KYKrWOQcYMvsydVtB7E9a0R8s9qGh9qRR8MWCGJZEs5rKINjwJpfFOk
x1SL92RLu11fneo2dmVOwephja5m6tfdw1TfMo2owCp3WsYORCfaCqlP8bJcI6xH03L9TqJxP8Tr
udPKnVkznc8a0n8yokdkAmfyngKoo9m0IqdsiaFMu8MWDaAwsxcXsTfjeVkknhIh9RWHR0GyVrsj
4tuZat+SJbddVBcjd9uUw6o8FmN7mq1bi9hTEUM4bd5QmQnSvYsUecNiOoL8wZXnDtHsj2b9Maah
qE2OxMfVzHuWqVByMP8X7Wj8LGviOIrivpLRXBm/cW/tzKV38k1uXa6bfPCb5VUsfWEAU69NItmL
GFuEfEpteb0malHaitSc4zLB12+d4Tmlc+NvQ+4N47KnWDK7kLisvarp71FcHMjtfJ2ywrXy6llL
lqBR1XtiFc7Sl5/JMl+GJQklKxgbnECHStwNg2UjeCDz/tikHUZKKrtwlbMKByU1rUa7rzUOLkX3
qg1jfSyu5HueB6W8z+Lvuh9dFQcg0VTtJCM33qhsY0Kqq04oUsZGHB7aWX/vTeVsdVYWdMaol55R
6tnXVMrt51i3JbYsLVb9lbXwBHHTItRJWCo3JkAyFGKiFcq2N2ye4mpPncFXTrLurepkawqHF0J/
r7LItxG6t0Tv4jetrl6z8n0ohumo5VogLZpbT7m5K9T1XerXYlcrWv+WJHiEW2r1u9VtsM09xsle
Ntyi5DKPz51+SZLeEcg0aPx1wCd52mHqTkVvVMk16Zw8sjwlDnLJyaL9WpV49ZdELJrWyIQm7BIC
Wx/ydkVq9h2ptpxeFeTEySGLwzLbDc1+6S49pXCSR44yNm6E3dNi45mXzLY4uLi1snQTzmHdLYVg
weR9SI/qeBRXZ1QfiNYp1B2NKAZwpvA4Lcekh9KiB1rnAGAbHkm+ihPlL+J2IuygnGFJdqLbSXYk
rIdCbE8RpiElcxSs0K7mljxaBDauCFLq5jznt4Z1a7ytIhFjLfmWN80cj3X3U7Y/C3tO7Uh3kD+a
hUWiTI/9kARmrr4yrkMhZtCSCIubqhl0PzHBv3p06NKdhD0uNU+Vet2ip3qW69CoxAtmI5eik06d
3HktKV/hOsSvo2T6sQ6euD3m0rlE2LbM71teH/gY68xsUsC4p3+J2s2ZrOGwijH8a2s/K5EVDpV8
U1b1kUxb5cmM5n5XEoUrJK6gLMVBywAl2LxNWZGcU2FkxdJQGWB1eD1ldlOLjlq8Km3iLmv2hPv2
vPLOE6JpW8Ov2/O0ba1jGmJoKF45ld6Sk3jR+eWyvU4tAnWi3iZLoBa1l/g83otV56GWl2kmQ1fA
TyqZgMpT6OVkdAgxg6zBE1gqWpH6tGeIRkk0mZ8WKfM7Y3NrTXFqo+cliW0otW4le+Kf1gvXl/pY
CVWMMfdJMNwJVEXEVNsjvsf9+zkqqZDLsdIwiZatIEs1y2/Fvt4pCYx2S2/ubaNeG3mNjmV8m+fL
2P4MWWeTPDysQd4+mbx1PQUtGlx0B+yOUq8dYxSdXjnowi41q8itxvOGN7mZtkchKcISsD8W89Lp
UuspIlzYnbgNFUG/yUOPhbaQ73nAc9AWJ5AniyT1we6OBifbRQS6Nq7TgL0zyqWkeBDJJS/eYeab
1o3oC3H61K1IswXoGu+FFYjrjggI1MaZ7gyFI33yne0WZoPTkAxh2tLsSFAZGQgo9kQmlZ6eZ4Jk
6qO42XH5WEvXFM+ryhtoYOLWN6XDED0I229SItGrvqQS+w7CGwxc2PMxfp66ZCdkRagnxfNA6D0h
hLUc9OU+YdDR9mVgTonhK6jwNIsE4EUPeu6rUZEJH8idfuwWJ8eGFltOjStN4xT8s3I8xMoTJ3m6
kmuzYln0rjFKiLWDRX+lVjMWFEbjaNouEbfBqeqG3xAPw6mtjPRTunWpv2heVKD10x35bzwL37IM
FMMIEINhcLsYjqSnNovHi3vVEWoYKCk6pPg6a7K7GYMtmEQpGqeepBgz5hDdwvK32PB2Qfbx2JDd
lmPuHQ567gw1GXVZNd/VfrwsA27pGJIDfaxeVRyJkstl7MpIspu8Udo3iickXqswM8bVZuD3mpaT
zOmAxIKn9pHm5x6n7py2aEaDeaq2UMnpJdUfRcRpQHXX+pyJz+Um2DVIwLA3dE/qGbF0z1hHBVp/
jFU3TtAFtuODVp+byeux7FIBAghGLcknGm7bwwTBJxsekWJWUUdyXuXh0m0a3piS9qA+ryvnUbX4
OtLzXh6dYV0IrHZH8d3Mvg2S7AbaGD/9GU0OCZS0NecUhBdIsxjES2FtKY4s+5LkWd1TFz9r9V75
OypsfTrV1YFpVFye9dXr8P0FoVbt2nCahnPuLiy3cnuqaVrU0Z2iUEbTNgbVsLNI/gTje9viA/NH
lc2xJR/EIPmmbB0tvT1R5ZHbO4PkG9LgjW3JOZStj82qhTFvtInFi0oXWjTpcMzInam6jnEU4zlH
bTfP2pZ9hvmIF4s9V8yaX8hntysp8TJd/zDfk85Lq41FmzmKLu/ivjhgRbWf/h4+iK455/5IQmi7
4fRe+xMHfcO7ALkZlmWPb4cjtaNbreeCKf3UGtducKxhXySDKy9tsI5T5bRde9TAAXSStFWlvbTD
URZukVIcevmDaOVqjVDnD9NVSYUrkhOnxSAUl8mn0QBTEva6QPxpi8XkMku2ujiZmZ3mpVU4niqd
jM66O4yyUTvWtlJZSTs5fhsNIKNRNSiqxJ5ij6IskQ1/LZfyc5u48DNDcbPSh7yMT7xVB2qs+6s6
4sLUu+Om2CPoP6CleDIa9m8ecgkYKiLyeturq+nLFW2lrAdJO1+W+Y15sd2qvSPiHdiVsyuTwbjW
qpNoR6vQ4GVX68HaWuKJsRThYkv1WzP3PsJK8iNJkwULsISS+GQxeasiIxCiDxHIALTN3qy9ZTyQ
chpYsUzw6d9iRggUVaptPnRdoJXRvrHM31WJFXfKhGtZhVEjfkgZQUIpr1qb2kBuZp4YyPzzwNhp
C8wbRHJNM23LOED4bqlCtu59XZfA6rB5ml5K610WX4btRV0p67ymeNiIA5AGfyVIBavpKEzwrKQU
cGQ9e5xl5WdC3+WIRAHi+zbCSisvbdqc6smSbaUSQr1hxQrdzph8uQ7EMvtSjdZLrAEL3b+xYr0R
Hk84a1fp3lzomY16fiHwJz60VTkfZ70n1a0akjBZl/2kUG8h5n2caumkD2uyU8TpXnOH79BeWkHd
fUhb5lWZ9bMsZKzWmTPpL5lO+Q5lH5w9vRLtTiinVH7mGY3JVJLeNuP4MrVuX0DfWsc91WzYRsKh
krJd0kQBMaMv2PcdVFUI1pkSZ6rSX8UieiYmLE0j1N4w38XVoEhj2enkk3NawpKoqzOX80GBXdx3
xy17T627qHFUnI3cSuycDV9NhHpi2p97DSBTr/We0HKUTAs2O4y7D/22EO+MFMtOrTE5LoO56yLl
0hjdUWPoFjflYVssJGw0A13kF3Hm1lLF42vEnTrUDMq39bjEpZ9uqaOtr6KqvzcLbZpUHUqJDQXi
mmk/WX9PqJCGsiExHiWA12qat439RU4HR1T8RP7smfWaSnUTpMcG85RufiYT9ViqxXUZYpQGJj+J
YNDzyG+Q+5UYk2KlaFNe+66+r4q1q/v8pUrmFxl8ZpGv7XhcquSHZBDCG4nuIuRpWiPuReY3pYCY
zo6ap5hoR4kVeBsIGGIv5F7enDlh69qT+0POEFryVysoi5tFO0Ct8bd31WY/WPJOqgjf4vZvZ1YJ
CeJPxtiGbcqx22ruKsAMlT5m8Ulf3TFDOaRKP3IxvmnzN4vQpR/j/HCisvS6JHOjfHGj9ks3iBtX
furJ24z2uFLI9XN6lBTRFoYf3RRsiVTq6lkxH8rULQ1cuIG6a2woFrBUpborWna1IolIDyEPV+Qk
rb5yxjFCnWtX1t+2pNivZv3cprAH+nIni04pYmiNiKbQXMPaG9SJylcWu5ytQ/6uGjwkJ0WGkfHk
xl2Temr6FKGurd4SxTUx8BCFoynuyk8GjJ3mxMSWVvdZedPMkCphW4K8B8mQ9ulMtkef7A3L11pu
atqUg7aM1202TzGGGeiNxL5yBca9w0BJi2HqpDsTblZDjmcqNdHwvWxkwBJ3obxFa5DhG98hF0/L
2JOzs9p+6MiXzCkj2Y/WbvJF/ZSD3GKCSWDWkPutsdfrM6dnxw0zZUcFrab4IGMsubB/msE1RYJI
CNtTTdcy32MsdTqSseVQYwYZfazPCcSE9s9/uJR9Y3tZkPT1hTMAOpECIIUNG6o9R4qvRSfTIjDK
odNpqPgGwR2N86CUnEWHYsDtdrPOJlWwmreehB8UgPDY5a6UjyRJcWRTZfdlHMZ0XIqVezHdgpyz
rUVmao9rBeg7uM0anzC6C/qBjmIZ9sKQ+JaEZ2b6BySkxKS2Xjz8RMRipsXqt1PNGVfbaRdMcdBp
BU6Qz52Kx05QSp5RRHyI7pAVsVtnCrVx6uricplrI9Ri5u2q8i3GmFGV3Y6r/SrMqi8UfoTD4vIW
od/oqiJcRU/R93X5a3D0LBVthycBl0ZZKMOstE1k20xywrF9N9Rwglxfrx99c1VRfVQ286WB+C9O
gMKm+s4nr1jt6ocII7ut9ZeyD+XkPAhvpHsHwkxIhYlJAGZyPH1zcAkiNa2TVFAZRQeLq3aqEall
TQ1OVmvp9581JN2yYYwPST3Pd60Vl7satT1QpTmqe0GofWVegqwaPPCJ1kmS3NdJh44GOl8ZyXdW
/5rstbjqMGSf1X3RLfs5TgPZIhNJ366bJKOYyv1hncJK6r43XU9PlMBPlhhXO6gmDo5NT4PSPLbl
/BvHNG4qdgpRlBjBkFSPjYl+KjKtR3G1dHvRE7qXNSKGVXio5dXpiaPmc7niOn6axZQEcST9Cqbk
1WP0vc6PeXveeqd5V9ovZoQj0g96ntFVCqf40jEYy6bOW8e/As4YDvWrIJNTgRsdFnVm8DdsMenI
1FOTIvDzDIH0Mlea7bXypMUf6o865a+3VelJ7e2icRL1T54QsmPV2kuLvSn5Wh87UeeTKQTEsJZv
+FNSCFZQft1BPEggdk1LGHxI5rFlXcsaufSv/ild1BflLqw+4d5SII2upLtN7xfpbcxOo9Y7TI61
68BlrcUuYAVKVnyxkyTI63PH/xZ8vAW0ze6L05iFFdabk1NlQYvjpXVRskAnPBtScWV4LTFDdMHx
XqDQqZ91TKWix6mVvbG0p/wr1f0I1rkUqicFJmK94bb4aWS5XUSMPF9aVGv9LlMOZdmEmR4QAo/U
dR4+k9GV0zDKfoTkI9qe4uFryrewkfwON6rGpfWrgAnjDpNgm0jVvvWs5lIbG8cpdLYYDCzfU8ht
Te1n5oc1ZedCw1NY58vYHhpBBw2Br2rlLBlLIw/zm9LEdKCPbeZxl6yZK1dYYGXJCTZx0PbJUTWP
+kVrjqjITYx0oM00rvUlTC1dthcbLyXIRHXpp1DaSITPGdVjG9bq9OGHLttTJgjI9kVyDhBVWs+l
FTbaWyIhQCzmR139MjDozQCYCKmfOcyqN7UjnFDQPbU9lpWbiN+9jN1v9WnBnyt/m+mqMf1X0JbX
HkafkgbAcZLLOzjTkFyiJmy1W5WfOu1Yo56HAl6inofcJAoel97ahZIcUhBs9XcVeQW55UXpGoB2
g4cdqi2DVWXL8CdDxBE+mXQ3+eVKisiIW9Tnqlc5Zv1RAGghRHc8UY40qMy+qPHcttlJWLK9lrVt
fnKp9C/1j9b6cftU6KGKJp+cexI+BpQdWBoPijVdorJ+IILTVhoeJkH14qMVBSQwJuYzn8WoH6qb
mrzEywWvYWF77hQqmyR1srQ6NwN9PE21npRQmcZAF/lw2yl6rYQNyTThLVqo4hWXNyA3h8IqAqPK
2PFYBFqulFyFvYqHdIVz+LFs6xedW7KgCJMTmtniRauv8WrX5UM0sORPOu1MpfIGoASKKvbPBEeu
Tmxe1/xmbRtl34nJ+tRdoKvZhnFc62ulPLfRWaOgrZmCFb4SuZO8K4tDis56VAAPcx/cKqvC/rHm
HMScuZdZsvQ1t6byDf193PalAMYbtO99vpsR/hofCtlvIpcmssHlnc9lJMEsEnMmfVXqDnDTLuq9
lvqYsBCDbhn++MMuEyxvUHdMQGcqkO2aGs9N9TMWH3rbP4C3w0JQ+mMzOGrOu3vjb62y+6J0dtsx
MjQeIYtavL7eEncJWERTPyzlfU3PGw4h8VtfxXapPGRRUNGPx7ZhPauLC+xmnbMOHEwJlCqEneUY
nFQTjRggUEEGu/EqtQcd2lGeHCZKWc4R3el61vsx494fddp5iTNlE1ygIUqKrgqpgGiWU/YjqXqs
hWhBUW3jzA7qZSFks/yIuy7+UOuvuXjrO0dFU4QJjXWp6srBolcHK5EOfQ2Ool8gMUwVaX2BkV3p
nSqZa1MvbEN5MSkrIqfeHBFGbP/Q4iVZcnn85tpVqa9l4ehxECvfmlW4mv6Ux06RhUkXjOqOIQfX
8GQ4M3EOzTO+wVmBbZlwWqtbTxh0cx6za9K/ahUA7qEXZm9CM5AV74sVKuIvFV0rxI5OlSJTxySH
fEPClrvCAgfHaVtSMeyKNU/1IlKP2ElnhnOk3oY6Zn7C58OohXwzze6/53rHTmkSN+sCM9t1HcXL
U08wXB//RPpBj/YbJNjENYpg+m4zSjUcnJDpa17yshAku7hyf0E3TC3Y0+DJTxaI+1Ehx9ekRQFc
EtnLKVdgoIOSCFnYxoVbdC+5Tpx3ycDjkI0UjUYo9B+baTh6ui/xOyQGXjR2FRRnkjZkrtPAOOeL
p8ov24+Svspkggs0v68RMnnOZb1yxJK3TzCiG1euwYlVnqCSCNp3D9z6tKom2LZdYhrfcY4WJLsO
voBgkrhOJgLL96J6wwE38lWCAgS8+MQNZEQ42Mk7Wf/Kl7fuWnOxJLsU3xbKtOhHL15nmMBAWQVH
reooQ+TC0Zl0ynNgR/APe+7DFbakZtxj5dSrOObk/pzwkJZneT6wEooWjNBRkOO1rtWfxQFqJ2Cv
K6uvKeCDcZ0WF/cnhT5SehGYd6sgyUKru9MCJAYZw7CN9qeOzjO20lao3nXwnISyebeal5rAyNHW
TXwHXmahduE92tv6/YcH3qH9GuJRXB4WKEW0/k0drL3XZL44O7XgRr3XDyG21WL6bk5hnlXuMjMJ
E8cHZYrszTCDOMZnvn+oFnYY7adGsgEsvUvWPMaT1zW7dt53zy2hrDjM/9J7RlAh1dcYtqLpRbcR
Qvnd+B1zN5GcWsShfidbNiofc95N+4H5wejJ3NE/SraXfkoV537MBONI9cb43RzeFulBfVKwIZCn
h/5NWYOav0jxtnUDqnysYmlHDUIUp0MXH6XvmyI6CpQtzBO0ygi5ksFl6BZ4DkH+B9lx9F5i7UNK
OSm9oTwA1lvyTxK7Rf+ZFgFIKxHP5vIsCYe+c/NlF4kBDZ/+q+aG090z9bsZPwB5yTy2s3eZkvqW
VyaLrPnjNCh1UIK8F+doacNOPzHHtgmcV7l1hREU1m8U8MHlpikfIw4A5oP4W9ePtBKFvlPj2m6X
g1ZzTS/0raGRf7XSt6I9/uH/GEFxssnl9T/A0t+SU+3smCY7rGMsR6t3zAdgcYkAQ8n2qWehSKSh
+Fzwyme+eUMgnd/Am21mrUZ0E2/MTXpCDvUlaJdnrbhlrKmkwUwcq9r5UQ2H5twogbG60eKDlkAI
IwwAE+4SdiO9DLsLf6OgE8NW8llvxvI+ci3Ex0HzjMgZ4yBqKpeI3nq+bQmWBwervQEVz19j3Dr1
m6reeO1i7xY4levB1PlA1TOSh89NP2QRsQY6WMLotBQ1QstbW180xjPpSy/8bATYs3CMlbnH4S+I
QP3jsTlWXDpK41lS7Y7lN24PRuxl1617VVTwFYmbEOv9N7zihHxHFd2s3gRfSuD6J34eCgBBfd0n
ccKWdii0IMt3heRY1K5E5Ji4iw2BaXJG+wWtL6cQud9CucvHgK2plz4It0CKIXBS4YvWS/KxDnTq
JbMp2ZmSnWacJWh+8mlod5b8NfOfWzgZYZPblfAaNc/NRyVH+yh7ZnLy1/RYIyT9Dpuv/q0/qUD6
3aI4SvHQ6Qdp4jKXkC0/W9HrkkAKqR1eArWaRKG9aW7GSIyTuKdy1pmQT7Y4/RkgpW5ew+3mX2uj
omqe1KU8LDpNm+rPrK0cGaotPOmIHcofVZHutYT2tgDLWxhkoK7qZIWb47BW7qA3J+P/X+8kNtQk
QK3z7CSkNNX1h0r+AcoV/cFo5TcBAMIWtPFvhl2XTt8xtecaMkGetTIHJSKtJu6fOqXd92sSylXt
6GOz65roV8yad2syPwU5DVpGy3aup47a7/Q898tZ9QzTk/WJi8WuYl+lm71CZIJAapuSWyffcvIp
w0aQD5EZ0IKTotspodQc/mC4xBX1X0b25Tcx6rtUwXQbzV59aW9jG3vj+jtOigsDpefiAnPeqfxk
UfGkTRmDZWgTB/s2f9K8TvI3068YtWhj+rvoe5nRyWKO90r1aMbb3lHN+ZS3eDAP02Ed2MQlmJiM
vAaQWk7P9aPV32NN9LMZW7c292MjfwAC8PPxL75Lfpymv8YeoHYh0bjp/upkEXt/rqClW7y45Xht
thOYWrRNd8m8pUr2UEdhxldrmvCoCje8RbucawKj+2uSnLg359XfLGqso/Ybzz8zTOsYBMCmwMeC
wnAl9TBDXVRwy4px1HI4av+KXibDwx/6sAJ8D9c53lXTfgWJZVjFKEGJH6yK+QVznlCTDpsO5C57
Tc4puO3rFZgo3DamcSdu4XR0TN1Xl1uF33ZnR7pXI9CMSDEJJrEP6/VcfxtwrnJjugIug1JM01UY
98LjNhyJs0BDORl3zYx5um4hB6Wxs5oYbsOPjlVKfZFvixKWOd59ISF3dk4+N6feNPo03Gr3pFqP
sF2wk4ZOIMg3maVPncw7mlV3iQ8ZVYZIgYBfi4mVGgOjGCOpyp4nvhDwuv8sjPs47ww5XHEqIq5r
+Z7gBJYM8C4TZ7k6Uq2VXs6YOFrwG1eSXT9dyuzF0k/rfM6ZsgL0ant1gG8HuNu6HVPn1i/GFLT/
DWscpic3ijxKFAl/xudpvbTSbfi1votUt8fU06OvZgHAStPboo93iZth5ZvH5LVuPgqYYNZ8mP6T
+zunPkNRZXAF5F3D5JjHdpIoJe451SNlZOGD3ymLbe0skqqiS5EHRXWzpmM3eUJxEZktj/mB4GJT
MV/XtxbU80ek1wb3DJrvOvrRTCe3aPrhKueiw3MXtfO2uBrPe3FwztWdVaVwdaqXdCYtSSq9JL03
7Un8NPmaMfeW8juqX0YcXdX8SgvIEJLpkaqetjpzB5X7E8VgL+3juj+oHTNAHIkYMZZiuE10EiDH
QH0+e3mgdjrpxUu+MU6HzjJCDih6X+XxFq9Y3yzqemip42TdtYbjJl2K1llmTJ8DjDZ89RAZf9nd
qre290Vkzu+oys/6R6eAUWN5dB8KtJWWYuOvv8llCgtYJIVTg/hRMsD0sRD6Zvf+SaI1aZxB2S2b
pzxa16l7aV8zy2E9AIICVkgxwy3ht6jecSVrSt+6VxSa0lsHzBJnO7Gy3LWyYxiypasYdpOIrnxN
K8bh7l/tdl9XP4p2KIFE87MlSPwCeo7EmknRxeI6qCUe+hyow74Z6Wgssj/kQzt+Isk9Gnh+q5sv
MMbcPqMJtkT1NN+FPyeY4SjA0ugaAjUHP+XQEMOFVqneMPo7xQqs2L97hqmC3HjReNric77e2/Qt
TjxLfBcZ0aXqq55bgXZcRG/RmT0eChB4i/EPwR1iqj9bkvg5lsIhbrlpIoweX0ywfaF50zOOWTcZ
PyRM0KcPLPOT3KXXqGAZmsdVw+JK5+VA1Fd/lmhfZkIgMr9OolCceUDZbZxa3yrzoDWY4TC42y4N
XLqYAShE7OnYRJwTsauztZv6K0vOKch0HDsdJJK425ld6ayks9EwJN2nJjwp5Qw5aIaTj9yTHRIb
FO9QH6vEz7aKGgJcW+eWanXPyGdv1eDjFDHAg5JfhmK2G8k4jUz08XcWHEV+GOMbEZPMumMLgpRN
vT0ZHe19/pg0OAJMhdbBgQIxkZtdrhNuY9KFl4Wf0CsyeQYxGV7N5sOUAtYlzTiQojCfuvqjsFgT
KYAL1amZ1GfJlJ3KfBB69+9RTw/qcCn5hXHxwU8zMmiM5kOhfkcNbtmvmQg9X6IBl58E8uMTzV+2
AZsjml3q5AhWOEdFuZN+ZUB7K/FBRtp1gw4Zyapb6a8CeevWoeEo3D5q67OP479vObD+M1gxekyb
cFIN6u7UkdXHeUlgfpV3rmxTAk40dHuCol0a+XuvA6EWC542r+AgyHQgkDEYeBP7Y5X89szhV7rd
6XdTe/c/RJXLpp1HRusxPVrLmSia5ltNSZR2b1OR7xUTTlaS7WX+8Ng0DsRiHspFuo14Esz7Sn2K
8qsKlzGOXsR+7t3Nki7jMEVeJ/9Vm/U9KbKgPAjL3ZLAryG6OSMfZXxJrUdZnvyl2Pcbc6ro/3F2
HkuOY8m2/aJjBo2DKQHqoAqGnsBCQmuNr7+L/SbV2ZmVZm/UbS2KARI4cPe99vZLHjBR0i9tsCs0
lMN7VWxMuZwd37P677pYhqgrlr01Mpdq18y3kXiMtJ5K+9MqPgxGTFG7NQ3klkVcs3EyZ/KekAib
3bdDe4wz7T41mFWzvizMdiYxitmnUYNLtJOC6sw6+3x+HxpepKFzJcaaZ26sP6wxehQOWns5m6tc
7dGfIB/1uthWHU9425mca/Zn1zIp4Q2sDkJuukS+++G0Y0/fQ9DtRu3RBisusBBE1bMpgkvDULum
wYhs0R8i1H3GaVJx8whhN6FoWZm6Eq5Kzby3rSC66gaAUBVQ0+dzsTWc4FrYLO8xAEeLTy1Ilpqp
b0UFzZjNz7NyGwFx5AQKW9e1Yxqi5AJCGf6NDKRvNJz6OXNYpSdkvzOGHi8AuWoLI9c2nRP6bhXb
idspVb8OW+MjqO1ghRIKtTCFB+kDkBh6z+5Qleo+P/li1aYbQ3Xwt3n4DgZ9eBK8333zPPUPtJ91
vHck3okq8nKIpPzDtAzPZhHCvDBr2qmEMH2JE8atg59I3OssKaIJxSrj6MOFFU2IcCpgQ6LiMRtb
nTWBVXGfSrGvVDG4UuhLk1wOjQfV8WR77czIU/PNpL+bEv1LW6ctd4P2Xo+0+Bk0RZmjlaBZyptA
Rwpxobs2QUZzWR3rsHy2LPUa8N4MWm0JzG7sYtU89QRvMiaYqGIlIyx2ulMGbyILrUB/NUIyKsOw
39ZNdtcPnYGq5aN2ETAcynVVKfyYGOZcW2a+64vGWNSVoS7DgO/bdpBJOi2ePASeQ5PX50xzXMkp
IsbyqDdvTsySc4JGqr4r2OBkeqMDh2rq5Zcp7uwi20ZBhzeui5jvZ2vFP5n9KmYLioMtS2cl9SRO
uiTQlqSA/BjrFM4uVaStblhCofO2GIMDPqWIqnPKHidrJ+qV5uwKcx2M117uDbaZYg/gaWvL9sJt
HaxaFnYgZxkzs/pYMI/UYcBU0Cx1GY86c3/VfsSqzms+J6Qpmt+asd4xX6EbLVo3qx9KtmYEdDcn
5G1h743w3jKXDVETjedEzJkQeiPeLB2dRTpv6AAcDFJYWqVcdjga9CX4w6ogwLabbE8PuNxyG1Ry
203hqoNA6DQay+opHJZV122qVN9WRmugvVEyxTCHQM+cv0/VfcE4tZOfNuc2xW/bv6etQ2CN/lrW
XwzO/Do/tkF0VItNqg13s/NtSIbdGR1Kre0ms1lNFt9DKbYy/NANlrYID/sZaVG7VG1K18mVd8VZ
s/LRq0vwF6f23+u8YoFO7AORQOONquGJwnqPbHWm8mExYNM9t6qy0eLwOvmJ61eSbXeGa/oRJEQh
4HD7Zlo3tU3c51h0zldfl8qyUybpCTWIlqrpf6sFPCoPtd41LJQsW7DhWGHfQmbqBf8F8kFY8iaf
MwWks2EjmB04exBs3UMB5OloumyVxPGmq5x9OI4oeSy/gWIaEOSLMWA2VpqjGzbFilFbURggZz3j
G9nn8T4eK+ZS4bnC1FYxHumS/CAQ4/Re3cyQiGNXvA6qs4pkcgLPPSZRfPFvBkWduVNHeT/jW8mg
bizLUpZKl3crq7wRYsfR3CtGLO9n0M5isJxVfoN24dzdISQm3w+3Vr+YZbZxQP1NCiqD7iTGm1RA
KejXlke+Ql7ys5qSrVWWVv/ez29GtdHoO3VwshrSJqQ8waMnvMC6b7TjaDvUOqXHZmtfMxday5/4
05RE//nWXQKBUFMo5zZVuvWeiIoORljemD3nZfKoysk6TcjczBJSWvMbva0mupf2J7s8W+GTqJlS
75S8uD1weUTuZGZ9lBY3mv4C07LqEuxoCgRxqFc/JSh/4vbyJQqCtR4hVlRM4RLFcNyplVvWBrF5
6achE6YZqXGcKwhH3Z/6/CvxP8KecSePsJy+gQwGKuwsxo/fMqWYFHVZW6u5WzW4I5Rzb6xt/+Kr
R91vw3OCc1OHQrya4/wVlf2wi5snma7b1Po2s4g1K/3aBBdjl98KUr7QT9bA3oA+RVjx2tJN2ofI
0lyLfFh7cFNo3ERvN+2NvCPvGjZkdGB+5TJqU0YM56I6TCHAE/Sq1DJU/syzwnpjhZDYS+Lt7IlN
Dtxdi4FwqVtRm6NPKCh7YuOkAvPkCy9fsBMQrhoKRKHrLt8ikv0ylePVWNb5cJyHbeTvNXlqzNgN
OGKS/qmv7xGdkJaHDCF15eRM3oBOHWy5rlDNVa/wWkOhCfvkrRfhKaEaN+r9KN66wVlxaF8io1qJ
4dHQDaJXB7wJupcnwryY1HpZCs7QN5y06SWwpLlp65kMEMr/ZeF36KbqhX9+r4UuEBMFMg9tkbR3
EZ1Yls2HQCWpmzmFzhCo7WNk1ekkU+tGManrTNmkxfs8kfgxGm49a66qvrZ+sXPGlOvABZu82zbs
FP/H5jYORIdUf7IOAFZrFjYz+RavRqGnkccwfJ4sLKdMOtJ557C/Wpu9rAwRSAjyzmQwwBXQ9sbi
O5MWBCl0I6B9FK/DYFWSD1MwwE6iTV9Okv5uW8n+PCoT7pa+iUpCVRG08xTh2mhpPysCUaxmYuag
r/r+J6xseQ8ZUC36MO/OXchEn2N/RNcKQnXyFAWfh8OgKr5Turhy+9J4ssFQMHgUlnkuc30d4XPZ
1biSMa6IfCMz1jkKCu9ukjywMxDlqPmhd0t0eilLcn+n+TmZewG8sVFbJecFyHSkjtq1FhxGNjmV
tiEXlRafcrFMAUS6goA5XaddtAXKgiJxPab1RusFSOvIDJBC7NKJ4Br0qTeNurxrx+l9FMwNdVOp
PalBDxe2c1+prE5zxnsmrkn9XN865UYLfgqHlPlIPesUokY5JG7h2GetQVVOT5r/AKWeLpP4rdJX
yfjc1bw0y+rqy4tOgDU8YaewSUA+jcmnT/NVV8/h8KpyuIXyobWeR5OprvqoMDSMb0TQc2wgFut8
jsdtc3QGvAN+WFV39oTI5JupurGjUHv3catmCKfBjCZX+L7nUFwp/Uq/NXcdwrk/Vw6TVHs71Inx
3s7VctAqDM3+wxj1G923vSwZ1QdFfvmdcHktmFUUPYFIsZfBAsio9dKGCB7ER60EOFDi96bJvoM5
ZEr2XM7Ntor9J8F4QekeopGRbGgB3DRmmmxCe9R4fKB6C8XLuP0WnEPStFWMAMGdYW1S5XMKWTIo
dbhi/TOL5IHhRTdLBTmZ2gRbDugb57hZcGDa6zz/0XMLgbElkmhUu70yhiphwZ/F8Gx1+ISYyRuG
w/suWTdTtrGY4gXde0FKehc+4MQCd4dC7Pm6OR6Gx24ADTWUnG4l9kwmKtqMOmQb0aaljGaCzmxq
uF1NXK/y6oIsm9LJO/K1sZX7IHfesjKjgGZ+aU2ZgC24hTsAPa6zrH5qLco7Bm6x1R8IJI7FCm48
aMe1jSEKgtlAEJFeXdPt1PENU2dFxiIUyBsI2pkO9WJa4N9lbPovDH45wKpvSys/en5ZOA41BB0l
bC85E2TMmETci+4oWUvjNvQX3lQ9k+sIzaIHbjYw5SQtucPWpXackzRzWWFeMv5VTeZl27fbTgEC
meWeLacLbMWjCtRSSzdto3XkT+wxZjwjnqeAX6xSD6V9xwjyUPcMvqV1VoNiAz6dBUP9MrJHNu8K
/EPQaiQ82y3/Pkf9oFme5jXxTNum5sEyiTYsfwafQV4xOi9dUiM9h3TdAodzZhnMZYxyhTlhJOP0
CNZebZvUkZvZqRi/hsZdHjPtoxZSvKBwqoPeQZpJtQY2Vna+RjEcN14cm3R1AXdho/TUpThRGhM2
PXRQCw3/Yg0WAyTbPApbXu2kclX/WEz1nUVFr8tw1UiGxdLlGNsnDvUKAljQPFcJcMowbgpDP7EU
EOnuER1ywmOxHoZvrbL3WewsCUC7r9C/+LwHprt1NmyCvtpG/FlqA8PfPxbqsDLjNw7+zVRk+8ix
N36zpjkOu4P56MPslCW7vaFWmkJ1fWa7s927YNi70H/1a05HbhTgmjCa78rAXLWo28Y4MoqVjyUR
ccXAVhrrbIF6Y7dGelbcav42ILVav9tW+ZvDLibiH26V0wAbl3853bMwrp39BQcWRu+BgpACx9Z5
kXgfyOk2LIdLZaJRszoimbyh7DGRxdDjaG6M+BPjrMev/nCmPC1aZlglTzHQhbBXSiuuWlFvnFBf
1cTHu9NNi9HHYEuXvtYlBPxUbHrxPFTJ2iLJ1on22vhUYkbSeva6GYoro+Ymc1hqWrtpLxhG3h76
gYM9JrCl+3TMIdwYmr9NTPstZL9tX6Xr0TZYK47hLcd4kwHkaYkFZQaYYKn7iDrIwLzpN8Gh6a/D
EK3LCeufVe50LASYApcEKt588J3BNyV6xE6wK9tY0CP32OcLpmW0SYE57hJoD5MpXRZea+tDRFfF
8vAXga+9TtqHVn7a6PJqRapr91rkMx7QePicxgJvfZm/qkV8LiNCbBu9Pauj/RjOCvkF2eyWzrQX
6b50iJhr2G4ntypTsZiu8vY9BCF/po0FseZ3wtCiBOEXUBLv4z2zY54tTs/CTtZBAX6eIGUeuvIc
+leambBAFN5nwc02uaq6eNma8afJ4HS4TuKRej+q/HNvIl2NBAAowQBs7bf0G4zk6f93bQIHbg7D
RQFJnSFtnanftDQnUkbpQpP5Uasmbzaz3RSa2j37smBi9RbPZNSOS9lB4KpqwNmdquvSnD41aX/k
2rudnmfZuWktAFy0BiQrc4KjNMd3CPYicZa9D0TujwpT5eJWHRV+9qjWTPNpgb0gbjvui/ymhN/S
HahsxnKi1yV2Q8+RsiZ64jKwN4pcqTVLFiPo0vzIvpxVq9WuzdNMNr4h9X2SIS630t+NiX414nCV
mLoXOCNGjHUZr1UBWQra3hmeVq/z+Cikf48Zoo0+h8G+BNOLGXxh9UXKpwu1TOFp4b1qXmKhnxvm
7LVdHsWouJYhV4WlWPf2mEBChba+ookjwCkbVlgR36IB19VAQlsmY+Pd9hPSZvuKZaDp8P/KdZEC
laoJ7YmsBMJZhRW46/idzHE1hzBHGCbH/FnKd8i/Wf8sEQt0kIfeGwU1DAdK+SSt+YGeaWvx1slV
tBEnUI49JijRfoxzcrTT/VShdASFF+Up1gobaGjaJOO0DmVwFLAG1RgfzLjcaYGJR2Y0V12paR7+
n2VqVkydlF3lMzWIyvCpTpQl+b18BfhOIojholm12XAMGt8NkFeKeYLLn2NPl7aXFgMMXVOp7+Xs
WCGjFSJexXNj127ncKJu2ODA4HqrAbcNbAOwcKt5acCQ9qQPrxy8nfosp63h86O52Cwp9u/nkPgW
qPV7CuwyuHJ/GM4Fnls2W4eW2ZcPZW6hxlxnazUWdy2VhFoxNDDa9SD9K89XrhCnJ74LIHl9TNza
6HhK0hIw0SlBpeJSeKouWzcKGr5gNc92aTOQRceQN469ms49iLwKvaYahp1dWvcs3yq9xiwuTXOd
wrWue0ak70smxKr+2FYFJXRAI7AsUl9fVBWWtGKloLrqcnTTW/oS3Yqen+Kxwzj+jKVt6yj5OlAT
bT2r8+do3Q/UZuV8dsRXNj4jh9Oi3xyhLMUhmNeUs+sX8Qq5Np1MuE25qyAfZLNRQvWjb0og42w3
MojR8p3svwJ9Bj+PPm0tZRYuePc55II9tUV0GAkBZyGd/AhnmjVfn/cGCv5MLdGNJ/wuTFGm5cSL
fDoJHuxeMbEiqIuoG1+wDLXOV6T/qNZmbppzZp5QMpGJJ/zGojqGde7pOPJjsz6k87k20jU7X5c1
2pGeXer81Y6fppr3IF5zuU8HWPYaXFw/1mRTJbVkSHnTK1aFjXUq8tIbhYg+a1K0QqE1s32oxY9O
ZG6Kb9iqscHcIKUuKvHmyyUOopBcuqbdsGfIzaJwicQ7sTFRw3G7An7WLOkGfe8V89Gwcv7HKHI+
gkjEu1VUjBYBUbEk5ulmKu8y7U6jvlHW7bwjM5bB/mImB8keMbTOTzfhK1gW5RaHbsRU0twyMDKM
ddufqs7NGHMFVyNYVjlFNnS28V3ddmMxGJHJo4DugJOAVArvgMkXif4h6Z9RE+CrRI/wWuPQFccu
BEVh/W0CjOfQlGs6vxHqQHRC0RQmr1fIisrP3KjJV8M03JUN4sYh6vbN9DoZXmyZrpbs2/jSjAcL
YFSLTqUiuDXD5LXMjK0tJd/ep1Oea5HvLBuVt3agMrFGig/Kji1tOeM+jNrMkZZNGnpzK3eF47AW
EOMWLW7RomuP5pNi/JhZDtdl7aJgfoyrd0ftMnwrWB2qQfVwp3qT1oI/JGsRA8jKfXC7ou6DNp1f
Hl6K6TTWv87wl3lbPip9dxchx3Q2wdH1XvQBNjGxDOvgIYhvd0V0MZ1oV/FNa766QnVx9brbtvpB
KpNJIiolbBw0bPtLNkrbHDEbU9w9yKB4wagBAIAgsGIN2zLWtn5CUHJvApVMc+5N/Ydp6oyLOsYD
QbkmF4t5ak3nP3Qklduu5kxbVZkmrxoMIjnzuyJOSWYJqcLyvmW6YvXBuPJly661ira3Grv1zIYw
PalxdzJ56sbmMaoLnvYmUNhwZ5KxYrSadg6Eaj3ecvsUz6K/94Le7LaOyuAgcJglGA7cphzBRLFA
YUkR03M1n0A7E/UlqQt3bkgqgIev0J5fbV7tY3CtEIFMjBNOvfLj+t1oz7WFWWLCDzaM2XfeYHae
Gp8atYPsV6snm5XDddZRfg3tZ6hrd3Wl7uQtC6LMziXZRVYho03RX2oGx2hqs5osAoZgEuHYVnkt
YpkZTXNVWV8sNyLnKB63/vAdYFF2Qhq40L84PWVSLqfylNdAavjrezpP9s+aePsG9eTfuscSKURX
XlPVfCH6SBTdNkvjVz3Aj5tn073NLoErU9MNpWdrMPPqz0MK+KTialg2PGt1dy+J6wHbj8LPqd1q
kVgq2lLa3RZ1ZV0S9FSm2TUkL4u6aQZVI1uQEp3NDNB9k/EWJKcs8wLwbKjQaIJumM4RqeYL6mzy
A0B/Q2Gfs3l29cF342YZNs2n1pZrniWvb8J9R+ekJ8I1UR/tFOm68tcak6FwvBoThZl1lUxdvcaf
ZtfOUkps0rFE1v9ktxsuWrG2bK1bdwA7lX8dDJYyympd3soLpm5V+YbltxtWMsLNxn4qixk514r1
oNJWQESyQKUmz6iwTwoMX0x/oSaEOVv4j/16HCklsLzhXwyj1JvznPf43BztQdw8kRemO0X8UFUr
jLd48c8RYuhE9/YIL0p+gMJVj4GGb4whwyrIHmS39Kd7lUwWseWxxNJaOqtavA0tYE286kx3rN/g
vgP2+yr3jb8Lh4dJ3fb+JgmEN0ZnP75LYU8db9SuabWahq88Wzr5e4Qqb71FJuLUU4uKGr2GnBXD
k5IubZZQDQeNAafIiafJ6Wfnhv4+O48ZE3Op3iDP6C6wKWxOCYeG018s08vHo9Y/5cZV9tZJBOZb
ybszlUdqYE/pj0iTjdI9VuGuc551iuWSOXja+8WycSz/JLvB1Rp+tAiPR6dhAqNZYeWfMXT2yakI
O2yg7IvUNvb6zVRbVZLIT2RxtybjPFMbKtHm6JigPXPMETVnzBgz/dTW0Fh6MW06IVGiimbn2wXH
Qjdp6x4Ay62wXanZc6V8pvG0rvCSTCVbeut5JgCnj/gfmftJ97dqXG/rstqkArdUKtYqJgBJIkx2
F972wYzLcP4KpSv9+KQUrcOI2dqVqkLnoUJPM9XcOoj+DWO9cngNExbZ5xoFjIW2oa51x772BVU8
OPC+NimIJux4VfZG7txdqNBEF3iC4/DS2znH77SWZOSM2bq1Trp20vStZCSEAqnYdymtejMdpKku
zKqqd4Yd+l4cmi9oEwSOIHPXIRFSCIshv3ivGp+BJjcxHq9kRtFOIPBROcJe5xHXF5aGJ4uALCX+
yCTUa4g0M2nGmvFtaVDUynlX68kh05trZID8ivRRBNHeh80wRXA0m0hfyBITWhtvHBlutBlDBAlr
YzF5RG30CID5heyfhV4/lTF+hmFZiDu/IzJ6yky3vNmPElTiS8et2nO46jenspVw0FWVBd1t6TrX
2d4z3UaaLxY+3WKojZgFoiZbdJXyIir/VcTIwihTlkXaQWh+Wbys63SpAuY7zXaMVlZEuRJOP0Ec
73MHgh2jAhWUWTCkm25kZ77unG5pg7GFar70rUsYRIcWNsdUmFLc6vMUB25uOTu1JtTpQbOJkbNh
gRIGuyhrbeXFeOLZYW7iLmzEU6DVnoMy0KYhwMYl4C8C647NyptntN18+qocMBCBJEPoSz9hiJLZ
nc3UsAYw7SKQIqjAhY4emKX5sjGqe7/IT1Yanln/vB0zeS67QzwQqtR134A0sdhIcQoS0yNy40X1
w72fWYqbhJgTqPKRIZ0FM6xD4sM4xSNA8b/HUam3nMTfhAEavwTeJUE+Z7YzYLdZKO7H/IzheXGL
TLwMCzyDf4lM/EOE/687gssk7k1FMyH4jFUoHsr2vvWf/nIBt9TC31zAr4uCKyNUplTX1L2iDOUN
ENXqw6SFMSiiiTqkTmX12iUD1lizNqnoQzTX7y6QyErGHEIf/OXv+EOql/5L1HHSanndO9A583i8
xeem+NmRAFezB9+FT0lbVqnLvnQ0T18cYuYNyl8+2v7TV3D7k/6RY1a3ujVbNm+G0SBYl+wuK/AV
DHnjklketPQ1YT0n2g322qxL972+HdSt1b2PLUEHDTeYqNatg1cRN0jUvlSptoyF88VbrAk3PL8M
5nK+TWtRMXswmotmTq42Uak5XFR1H07POcdw865X6iaC/1AcTOZxYL2HwyPvUMxPWDJdicPML0dW
T3Sb2BS71GjA60l+nzsqWozz3Ng6XvxsYQUPbCSxaxLOKp7sd6XHVplvqq7eqEm7y0MBi2SwpJWq
8CulP9CqncZ/NqY473RU3H//Sf/z0/3u1vpl80RfJmmR5crMIsbw7uRlO/9crKPFh/fUbJJ2oaxB
S5TFs3Cx1sHKLnbD4tp5csFw2g3WP4H7iQfpoMBCL//9L1J//0szfvzvXzq3Bt/sDDU7TBfOYyyE
1ndWrjROp5tc6DLSoSL+98/6/TNLIOl/f5Tth2WXCz6qiEN1K/MaqyfpGONtRP7vn/D76Fbd+uXo
aUWdB3YU8Q39GEtxtCChywPU5V+iu29Jhf/76+nm7WP/8VQY4CWBylzoMIGHpPNH2vztyPn9man/
GpfsO01hpU2RHkxtURx5s1NgYfXteF/+TA8Gb3TT85+Dv6xX+cPXZP5ysIiC+K5o4joSaoen+kHc
M4K9BRMWf/kAzfrT2XX7Cv/xVYVSaI2wA/0u0PoNyWcK5JCoXlhc8FLb2qJ0dIbewZKB8E1ahZWG
RY7iAd+bTrdHKCiaWNpS8+86RNCehmZTsUbhI26eIzq+jJxc81yFZ0dNNzb+gS4gy39CuxyIxVVM
7Qg8fR4+lfIxNffjjzndPsAmBm7eZPl9rD8JsjfLJYxUcFJCstBu0MlRGyS2uece6jO3driojW4J
RHthj/nSvqJ1zOHjZK4UQlcSQmgPgjK582waC7gGDqpd8Nqq+AyAzLC8LmcDJ/8qHxBS1sRe3t9M
ukz/fwYbggpDq8u+IOWgfxJsWJ6H7l3nbU9FxJGTJfsUGXEuTyj5Y0l6hNiB+dZyXAxE4/ULn4Sx
nKkas8rhyX4GCjD1O53iiC6k6zcIYtgom2FrkUbVJcdb9lumP4xENAMnal9NydHKZMUHUmGb3QyF
M3yYBpR72K2ibD5ifKVuCUNtoSgWx2dwTusAp5nxlGrGOYoPQQFp5ZwyoFZiLmIGj82ynbaNZkAH
X6V27PxvViS140kfq6VZfcz5HqMa/MNTjbPPYl1MybFPPBdeK5X5qHZNOKjV6lobUUeeu7xqZX+u
u/xDS2zPoZNWKSSznMkB6Yckjkz7xHRc+tOoXo7kTzDCoC9YyPhD83NiPcpViHLPBvUy2GT+e6Mc
c9ozhkGlIUlEJlBNIyMHWG6TpLzL9COV0YzmowN05/xVybCGWQb2nGPScUpaD53Ve/rzhMUEH2Dc
PNbTrsv3GtxKDUEPmVnFhAlEMW9ls/uRRAH6CiZaY3BZdG7NzJhYv4gzxh7PnXHIsgvZQmqwdSyC
l6IlDchg76sGd2OC3zJ4bbToRYbhU5JvcsV1ysekvZS55ql9cC/oJrK+x0jPgrlcumGHX6nRw/VY
JAuQ+hKwtsuK67+fq/9ZX/K/Jx8mof9+nLlFeulMJaAwGT+Yn8gDFf171NA9wcD24NEWOnJIGzCn
6kUYp0wlS4A8UuiKIawXoFOjjp81YZKW+oehsn+EATWftTeLz3vJ4FRhWEF32BPiH17A2Ynd2Idg
8jh2kg4s1qpd6ODKpkbm8Ui2atMgAh4GsWvTg5C7Pts5lgq085Ci46YgV2lzKafNFDfnnjFj6iAA
lV27TpEDFmYYXszI+Sx80y3kV+PvfSAyBdNI1l5RGpZlO16ScfjQ/X5jjJOrk8owpoRQa8HRmN/G
fKu3B3ue///eXOYvBdco6yE3iAI5AEXNIIRH61V7ANWf382/RDf/oS7XzV9qj6QSqtRjPiJ4Hz/z
z+TH+Gku4p5Gq1XX8rM9qH/7pFvt8L93i27+cvjz29uaDgB/GH5YGsfpj8IJVn2vGSSWu/Uu/O7+
kmP8pzfy7X36j9dMLBRLkb6SHETOYW0vHV385QdR//SPvl3cP/7R4eBrU2rPySEUoHhFQGRcY3b4
CJuUVMRGQUSOCMnIs9lcDgzxPdHabHq0mu7YNoWxLtK22Kn57P+lUvt99WTov1xqR65uyk4u7c5P
eFoiwVuUgxs2qyCu8d8fc/n7azb+k0//j2vOFQd+PxXjHUIdfjGiGGsi+oCTCQw2g3ghGwOfeLqC
NzrkUDRlcieiT598euHPAH2jl/XHGVZcfCcVSkSUbIMG+a8WK5nvwoRjVkUfKHEhNMx9s94zM8fT
waejm9+jytc+IjCdOEmLSSPvw/RTVa9h3HtMTl1eqrV6aAiM0xvG5Un02uXHAoifRBUn5Z2hvtVs
Su3GlSOeyvBTTZRLPSP+xpnXh1CaKnncToxoIzq2GT5VxqVn53qbHUFuxpJVGONbGRFez1aMDgFt
cnbCgfai57kb8s9xftRqhLswO9YjNiZmAWjlMbJllJa2++8/wR/qcUP/pYRVWkYyptUgMrXrUBBx
iCv7RRjBoxFgZdr5GYnDxCH0f+lIfl8KGtrtP//nL57nwwRco+zboLSudp00J5RKDCVZUTjk8Oc5
ITKp7YHfJQToSds8/+VC/1AhareY8H98siJmhTNi0veiqVF5Zz9fJZN1FR11Sw41mNtjgJXyZCot
M9LvrFKWvWjgfQfGKh1T8ILhqqNE8i83v/anP+iXqngIs6YPwkrfh0MjcOmmra+zbSAXr1GhkPYV
oQp/DRokv9HbSICWpsDBmBwGRpsS/mIb42edpDewKi23Fon85KfmTb5vByyTVaLVl9GmctEKv3kY
HCuGjh5U+IrbQ0dMRASsmc5k/3Sy8f9yiv3ntvnfo9j4z8X+41vuVC2OFZJpD1ZnkdZoM5ErVgWh
m9jo3M63kWcR8ZTyTcA+m7KgtSHjaToFenRT66B6mug777JrmU5rA2A9A40M2UUq2SgZQB3XdbcZ
asQ8fMpDXSLdEO1pR8sssHb/fqfI263/u2v45cU1Go6vaIlTEA02IGJCXLnKu/9OHnmMSERIjtTx
hsqNqTNW9IBmS0j+b/NaXqL+fXgU9BCovR/DkceKOKf1vBfAbFw+zgMuiKU0xCh9WDWhLBs7fmea
TfywtnCe258kvcN+wH34nRZHi7EbXdJzzZIX2stPak4BjzPRMgOciWaZ7BoiJvC+s61wjcegzYnQ
W1RvWN5rZZGdSTGVxjJpLsTYzGEAQbpHbMn/smniPxu+fvc93U71/2PvzHrjRrI2/Vc+9D3rI4Nk
kDH4ui+UmUptKcmW5O2GkFUyt+AeXH/9POmqnraznMrpvhtggIKBsiwuwVjPOe/z/vCtxew01QL2
6wac/7l7kV+RwLqh5vYswWfcOnsMMYnzVvIKt91Vcq4olz2zcKmrzyWGXZIoQ76OztiRXhCB3f/W
ulghj10D0ll5xPCe3Q3yx61eoUO9Q/Byq7dskm/gYlNGvSVtfKm3/UV/nWzCc0R3/2kPPlj3ZBhH
rax4K/y2V8AZtmJrv0O0DBkcX/hxDWBrIy9p5rPpzFtDtV29fn6K1/k5Z9treADNia2Gs58HftW8
BxuCdOnziVlfYO1HfnqNzmi1byJ5RqBkBQLiLD1Pnt7u8s7+mr+618F+u2V6yPP9vaKd9VBeYmBx
P7+AYl+Vm/8wgioOFhplKBlqxRzcRAo5QZPfhoK6zXLKxYkvd2Q+/e6R8EN3NPbQhFM+BjeOtRfJ
9ngiNVkFSd86V7o5aQ50ZHb4bsv0w21KV7WA+RdCauTF67Ffe/MT5wMKVILzUeJv0V2HhGrUqU3S
kRXze/f44X59NQ5NpJFHDD1mAzBMreaqIEQPfhDMzriuBd405YmOcGTT993f5IebueTgPa3JrbJw
bBf72YUIIE813ZHdnnMwr8aerOfcc7FVioN3Q4N4E4zm2x34WKDz+676hwcPgiKsZNITu24r2FZ5
S+1FnihpVihtAKJPkm2zHSCsrqnDunMmagJSHxwZNg/JpvAT9pw4/4JDd6FL9I0h4lGp+Gxa7J5K
cgE+ZqZsFlcjIPq2lV7LTtiXOkzs6x62yHoyCJ0GNP9gycrwsyegeeLJHFGOmC4quAkLBxJsFAFL
07b6vQdHvNL1hMhDexWEC6CFb7fEsVFwMH2RJ28XKlFxBOmAJUFhZw5ZwZs4E/6Jef/Iwc77Pon8
0NZp60skWNwicfN021JLCbc98TdDQGmi7wT2ZpyCbieGOrpLk7a/0gUaRBC8GeK3ellnTGwn1upj
/fVg3krmgsKEQE58t4aTd3oVUvI2p82J3fGxxjyYsyzpysye4vnGanb4XYjpPFSwfU4Zqfx60rUP
9sLdEHnV5GLdkOqWnAK03m43CHvzH3UE+3C/a9JCN1Qt38gQxo9nqy8dAFvRjV/1kJ3obMdsBO2D
PSxi4GQRi81NZkIZfUZNf1ENV1nhsaNLrkO13C3uHJzBpF8Lj3Kht9/tyExi77/XDz2wgf3TNJGY
0CY+9cXnKjsRR963zS+WQftghgoDcuNtw3Vj5yov95BDauYdNLDJRi4n9v3Hnn3/9z88u0xN35TV
/tktKgfC8zQvTyyAx658MPRbSCFBW3DlPcXO5A+jfcLr68gwsA92Ij3urkVkOVxYrwFAz86aum+Y
hm9/zCNj2D4Yw203xrEluLofJGeYkUQCbP/27Wsf+6AHA5iSqSnO9k+uUODa6Lj2zIDyfeitKGl9
+xa/bhxXHYzipIjiZdAUGnkCGb5LUl8Cwnghdvj29X+9/rvqYByn5bjEAImrnaRwP7aX6MwJAnHp
DcAOcSoM6ajMvUpT61AJqKxv3/XXm0/qQ37upYmmDG7xymrXp/3XKnd9IuJusc01sIsq71GgQDh+
+1ZHJhFXHYxm2fcVOqgl26GKym/tp6VAKL6y3k1P7tmpVNqxr3Qwsus0DWs8YbOdcSs26WWTQvRt
wq9ZQGVuDcvglB/yr3ucqw6Gt55S5bhRBxQXiQGqJ51+CKZra0Yi2H0akvpEHOXXY91VB2O9KSzt
eVTf7gY7TJ8aPvx1pKro4u1P8ush6aqDAZ/EWazius12Xnw+pI/ZcGfXJ0bksUsfjHby+saKPJ3t
LIipRTBBL9407YkV9dhYORjuY8COzhloleIDzPoSfRvcOQfA42oBm3tqnj1yl/BgxPtuNlAsu297
0lvDtv2d3EeGd0Z0NoE8eX37ExwbFeHBuJ9Dxwyz5i4ZxLF2nQ0YVMCyOEOX2FtXEUKO5sQMdux9
DsZ6npock2juRJk1OgUClmiZw24Dgb/FMOPECx358OHBKFd4AEd5BWVzVh8H/VnrDhjJy9uNdeza
+7//YU01ha+iKS0KQBL3A9pjKOWJSU80z5ER/T14/cPFkcN1rqDIf+ftQOb3yP2INN/bzcarTsyA
RwZzeDCYPdMPw1Byh958gAqHWvLEox9rl4PxMJd1WCejhYBkmeAcv3ToZ82JGehIrwkORkFptWNG
9VG+y8QaHogNoQO03l62sW7gDZ6yOz7SNsHBMPB0PZfhPi1Swa+zxJ2rL9/uM0dWhOCg11Nm57Uy
7XM0lwXdhVBd4BF9p5jWL8WHt+9x5KjkBged3nWIeYRZmu/GOAOrLsthvnOssqcOmunISYjnLfEe
aa2qbENV4rhRS+lesGP5mpvQunDiYTwxNx5ryIMxovwo6UtZ61033VneDX5PJzrZkRSCG+zv+MMA
6ZJZh40u9K4GqaFIhaKSACRw1r9Enzr0xJi0nSofOvYSByOlXpw+CYtG7zIK8Jvgg+lOzCDHeoP4
+R16EmdLIlW+Cxdr64HLaQn7pxgeBKfW1H2/+uvZwv1e+vZDK/Xaa6265A69hXuCgUNzH1nfTAt5
1s3Wb/e3Y29xON7jlAi/Tz1ShhS99x7yiFIBqhyq5ZRF/ZEP8D0W/MNb5LKapTMlZMBF8UF3hmpq
6/PbD3+kgeTBSE8y11Ltkuvd8jI8Ol/rb9EnpMFvX/vYYx8MduOaQaN31zszSx8envjYetaJGMSx
5z4Y4wZczh9FYD1FYNhjfpDnybu3H/vYpQ/G7GRTktlkMSMLew/ygxR/Cg9qz5JJ7O8gQUda/Yct
tG+5Hz5sUBeyjw0thBIJ87IeeMbb73Bk+ZQHQ7Zs8KWDCEiPMRTSXJfn9r0qr+vnU+vQsesfjFzV
d34ZxvR5/E2dR/L+e8PxFvX1GRUcb7/Csdy8PNi0DnWVJva+zq/3z4rb7rm+t96zYLhf3FX8ObxY
RRvKpd++15HX8Q9u5cmuMm7t5LsGH1nKoz7FT/6+dukMncHbdzi2s/QPZonOHlGuY2a4K1/QelPs
psMz/VG8BO+iT+yT377LkRF36A+umiqwsVTQuyAh9kgwtGrbEy9w7NKHE0Vtj9S88/w2sdoiwNI0
i0489ZENk3cwT9iFO7fof+hMC9UdpYWy3x3qCVLk2KzfbphjtziYLio7AA+xDPlugOaFTh6khyQw
fOpwcuzyB1NG0ZczfrosxkVBluV6TrdjciIScWQ28g6miMJ2DZaSXHp8B7IbQ512PT0XD283y7Fd
hOf+PAFNTepb4UihB56N0+NwT8XF3g36znzp7oYv3dcTt9l38l8sw574+Ta6ScFf5LwE/m54x8x7
74gzMGbONiWngmmze6KXHhnI3sFAntJIRSllkztqC2Bw+QbY4HaMztKX+tSqdmwkH0of9ubVHrQ7
lswEe1sMV1D8MP9tgvaclD6M//BUFurImDvUPzR90WG7TLM1BsKUddEzE779RY502EP1Q2Y70xI1
RMEHC5QbtsrW5wpQ1tsXP/bYB+PZHa1+USigbwzkN5tlIXLef7/yf79M/yt+re7/6DLdP/6H/3+p
wKqlcWIO/vcfj1XBf/+z/53/829+/o1/7NKXtuqqb+bwX/30S1z4zxuvn83zT/+DejY187v+tZ3f
v3a9Nt9vwCPu/+X/7Q//6/X7VR7n+vXvf3up+hJ52vvXOK3Kv/35o8vf//43Z59j/O8fr//nD2+f
C34PjMzzq/7LL7w+d+bvf3P932RIWY/yZMgfzr7bj6/ff+L9JiRHqNB2pOsHnhB/+6+yak3CL7m/
CWV7wvZdIYT0JT/qqn7/I6F+85TroSXlqWTgc/7754P99G3+9a3+i+qQ+yotTcebqJ97WSCk4u9Q
YHIpHsU/rNj3KLpJYTS2q2qaAAYsIL8+tbDx3oWTWD5FkLhcHHWG7nUO3BrrFmvW5/EoAE/A0CEq
SfQQz9Q5LybQHIVMz5vE6vKVjAr/1jFQdO1cFY9DlpKhjTt/qTeTzsoPdt5ug1HiNGIGqvHXvhex
jRtc04lNVIGKhRdADAZXnLkfYWtWk30TZ+64rGOUwBmahdRygAeG+tpzqu5SB5nYLSXVyhd+YWfW
evSKDLldNDfQZ62qefU6t6OapphqCoI8D1JzIVoPwLMxlYAOWHjVg8D1J74cq6TWTITK7Ow+iarL
qFOlc+EIA8bAdXuDIRHsJayTSwfygikDCpZlbFtUKebS6S9cVL755UT2J1wXY9Z8BSYOBz+dyAoi
cdNgHeo4LO314Gt5lcvBAFGYO6hAKbgsaB91ChI6KkKU507h52ysaj28a1osJFfxlI7bTGoEfUsZ
KfKIfd8hRM9sjRnmWDoUw3flh64uIafXs5q/2GUJdK9zyTkO6QLqU4SFj0RyGstzZeNisYvc/jlL
AjNe2FFGWc9U+DAMLC8MqEvJUoprKLcE05yhPcSyOgAT986UQkP5D5b3havhO6V1tmdnN+ARMxfn
oMqpdUZIqIr2FYEGHZc7R+H10BoYrqaI2ZjWUYrVVpNksFeslIwZEEkfLNSUD8WyFriXDysRtLyX
Y7fQ1zO2ImibgD6hkG1T9bpUIXydmZIbEPsZ1WHDUEERNHNufQkcgdmODqp5GzDoQIgGIcJJ5WIC
45aO9aJM0rWInXsbVpAqYB50ix9+qgcsMsdsyCjAmceYgqUgowgPfUN222X2SM/sUzzxXCsDD29H
jkU1OlbagFAcKrQajFhBAZsWDQPGnkN74QWxHi6KEOnana4a1985SwVIvphtBf0cO+a5/JTbTR/i
AOmCu2lUvmCX4pfKRt4dRHJb5iPE8UwmwAOEsxBWKGL8iwGu2BlaCpLP4MDn0mLQGGDDvV2C+hWi
CljN49orswvHglLJGT6MJ8ZOoHAYpPr6fdG4ZYHjlZhJivcLccIbF7Rrh+fPAqXXpD6iClE++2OD
lZNt5pDYVt0AKc0zp3ms6AS3ZTqlNw2TdYImYGy3eY9kemlcsVKDKk4kIv86XQnfk45i3rQdYR8u
8AVG0441uBNIvK7bTGMCtV7N0KqtyPkjLvRvLWRHV6mfVra7+rWEM/76anbP9f8D6xl8jbfWs0cM
OyEmpJ15/mkZ/P5rf6xqUrKqKSlCaTs2S9e+tuiPVc0Xv3m+HTiBEhL9p6tY7/5c1TzxW6CUlAET
Omk7b/8Uf65qrJIOK16oqIpnoUT28G8saj8He7i6G4Qui6TjgdkkuXRwHBqi2C21D79J1G13PnoQ
lxNHOXsrFX87Nkl/Igv8817qj/uFPoMV5Ti8psM4jZAsDwpq96bIGxIFGGYu69CKo1N1XAe72j9v
FDqhsl1gysFhNl5kTVhZoQipmJmADmZN3+lt46UYtMaQg0mMWIhkJBTfCtyejJwrnSu3RstFYcWJ
DeTBQERT4EiqfGheL/Rp6oNot+elofB8rKMTe8kvwsaJH2UW4ps8LxxUfuh+f+5aftyl/Hxi4L09
J+RDBmxTAsS+hyHvCXxTA7xTbfppsjieNPa98QG8G+aXj45pk+syWdJ7Swynop8Hceo/bk2PtXlD
Fwqlt2+GH6JAmZ3kviMHBQPUGW+gISTvOPO1OzlWnI1gwJP1Dx3JXMwe6S6hnbcaJMFjN/kUvdu1
jPA9qYqntxvkoCzxz8cKbQTAruvY4rC6y6nLbLA8X238qqnPwzwJLkp3hoYwC5BaIMvQ0WLS57bA
nyzcKmD/WOU15o9yPXsR3oBvP89fRhwfCLKPRzuFir5wcFQt8TYffbPn0SwzYZksbySKgqxFHTEW
43hZxfGiT9zzL6Nuf0/GOntqBrwdHnwZUxSzFAuOi9XUmButEbLKEjLj22/2l64nQ9cO9lOdHYiA
Pvjz9weO34VWOuG9ldSte9s7g0nAc+Z9CdbBKl4mq8jV5SDKoL6o8gJj6LfvTwyIO/zrXB64TCoK
AhHdT3lu4B4WCWYWW6oWW+zzerKlq3BdxYvizA2ELfAf6vrnQYT2l2mhnK3BnerJy22nvVGzajBE
6urqmRJ//arjvWBRJ4WPWZ+d9ss5DpMOPMK0A6EXScLzaDqtRNyVQuo7Nq0QVeLcmx91XNjN0xwa
+U5g44IrtReLb16pJnNndUVvA3lARvyUwWKpMYadGjKBYdnPPuyjuSVkFxiN6tNK8q4FLiVCEB3N
QB7Eax1Rr7CXUDcpOSezsfocrqr0FwCUwmCGlOVpShPPuMw00sf+rxS2O24r0SVsE9nV46LRNb6U
dw15sQ9uFaRga6c9eWLqikZ9LWACw3bHsw0z6lVbWwFyiqRk11nZOXrBrgP4u64dAReZjaXjfUPL
5M0PQzv45mKxO93dJ2x3vhVzLSpYVUXy0tjxZJ27ie/ZeF5q6mfCMUWtgjOrcdg0M5thqWLEl5HD
S8f+Llm+pMJ0FkLPHn9JJhK0Ou1Ym8+5p5Rh1igICU6TnX0eF2vy1pVn7+n0InCpaHX2AA4ByTjE
xJNt+NlYN7HBopLJ8Iz9W6qu7dRtDXZfKqMW2lKAybKFffNqsezOW3dgw4utjAbPuqh9wSaxEP28
M8Ho4WbbCU25fo08GDGCD/gkqvWFplsS1YCoiHKwMziWuG6DETLGNljDzFVHLiiq5PCtrVQCBodp
UV7ZhV9NAeWPOvnQBnnrfuY4BYPcX+SY3Ce+XWGyrdsC3z2HUwby1iGxvy6qVQRdx7YqH+Y6ZRfn
B52jdlUgVBps+TwT5w56xvixp/WmbewbDY/AHrsQ/nfF3GAh3WgIoS/s1jsHdCmTEMl61/PrDRmZ
wWOWLMy4aqaIXmc8Q4ArzAKEm5U/UjTQ516EObCV5le5nqC+wYLeM3RY7fF2shTS76kbqOQLQlHz
4susgPgqhB2bqqtNsuXQLKmF7zQO3t3kYl2fOT7Mr9bL0kcn2EtN57ka173y/Hzd+G4MSjtVEhx8
KLNt1Ew4q2EnYVBOI/xqcc6bcr12jG5uAU9SrZGWSX/JVGrxLp5qgHs12jNgCxf9nLqdnLeqydvs
fJnAhiLSSqjKFU4mrjsJ4/hMsnN/zfjjOY9c+BFsERzxie4qzc2clKVzbTDzrdB5KkyYljFYNC7d
uhu+pG4p6OBDMMZfpzIeOxThU+RfLA7oy+0QjvlnFTi53rALmqytmpaEQ19RS04/Xt3BG4k5um8W
d7QnFBnQs/bzGM5F8EMiLDBdd1nbxUhlxRTEk7hAvwOI1teYHudBmbjUxppa4uayt0somwDTvQ45
GjqIHvLHRke07KrMgQ9CnsLAQw5hGpw1esTqEVwU1o86tcNPS5ymt1r0aNXqOsXoTcPhG9bg1COE
roCGf9eRJy7HlAQ+y5fn3FRL0n5Jstx1t3oJMTHzXWN9s6ohBmbBYXS8beJMmbPOamOAkrGDLH3M
3OFG5+wPEOsFjX2xNJikr9Mi9mVG7VPsgyyZU/iaKz4adGXhN/lDKWPruStkeAe4HHMva3HA9OdV
JbDKSFVm1m3lpR9CZ/G7TSTC/UQW5XX1oMEdorFIogho5hJy/jKOk814UWmDFheXhscFAyT/Rizu
3iLJWEO0hkuGBLROayTXblTX+ryjpHvahuWg+pvB88Npa+FU35+pHPbPpiu1/lgOWszrYm4HImnx
GGz17FqvTMsK248otqgDT4T7u8rZHq/YKhPId1KD83ZsuwMW3KoBeFp6brlhGnbMdVpCnb5opwWH
F4rqOvdyCYqkukLk1voUNQimm7NgSbx8O1p+GyD1L7H+Er2wBG6FdblgWFW5yY1bW+YValtZv19c
ZF57/k/wrpUKMWEJNrK/kV0jd3U4hjCBvAjFTcsfDyCSevztsFoxEKfL7Jvl19AOoPNi9RXUfnhN
tLoNd3bqBYsFb7FpHSBAgzb19dQuKdan6TRAT6sh0xamBqDRDTNgcXtB2tTrHspjyuyHGkZHkJ+z
EEryMNapi+cZsvKzTJa8Yh5l6rJcbKhfhhLYm4r9BlCgrkptnN6Tbr4Lgrq2r+eo8dOPxtJtddN4
lLrdVkuewNrVymrXI7WOCyycKu5KcYd6lCiZB6bZINpOnSK/8Iw7KpwpW5MNRFrcBF6qKbwWZFI0
IaijNeMsIAjXmN75xEphBpx9VCCvyVHVVB9qW5vpqh3TpP/k+sIHGZMTqyNDMIlwm+dOcQlIu8Vs
bGzM/DIHXVDeOTJGmmVqC/GXFzTViFatL23gnk6d9nd1pu1oPdJtP7Y1696qGYlFXKZBqvGAm7Lx
oW2XeH4yiV9OuyFvIuu+FGl3H0AlROzfOCjkqsLyd1Yb6XnNVkFbWA8VafygLCvG3GApmpu2ksqs
xdQidF8GQlJXiNnj7iUSI5HBQE9J96mtETzCHvbK8V42XncfBbpIPvdOGn1MPUtnFxryebeOKFTx
UcFKOARuwpD/WIF3AryW23F6HoI/ZWuYyvfGmWjnqQfof27nTgz1Ei/bu7lVuIh1Sx0zfdUqJoHd
GFwFnHbWn5I6wgvNd4g6kvyKoAn72DxhbcGeCAaEDCMLyJoNF6YaFGTOOajVi5dmwxPRslJuOkuF
94x88RV2WIIhn9UlKz3J+XcoDss7VWdYL1qR2z5kBNyoxEyX5jaLZFBfx1M26VdvqOL3RsklJnyl
oXmM/d4MyB5YkCjASqyvIJjY8/V5oNmF8ObO57E0Ej1MWpj2ofMTe5fJEKm+sTwS204rWgNw0kB+
TYTGMVu7ecSGwk6Kd6k97OFAfsDZPImDjzb+Jhao4RBH1sDNfQHzSPmoBkO7bS79mbV9M8wBFKas
UACZ25S5AOVPi06FWje8rILYxhkevzUrXA9MdSOBRaaZMxEM0PjLMEr1RZ7B4F/HRCLwbhUUyTHX
u8kHnZd8XSpVx0erd7H/hK+Qf3PC2MGYby4QnQ7h8inrJXR9nyUPNpBJqCzmC/FAsZ3ZTzIN2ueq
ml3QKkY4n7AvwPI+SJbkK0e12uzihd3ZgCvhGLTvlF/BVxzKKMewtJmk+Uh/6MLfc496+8+23Yj+
kr0j6KlNGw0xG9UMSmG2Ljov8y/lFKkRYxyiePNFqv2kemZrVN2WGRUdCMBdWMyFp131AB9VJtcu
bk0OKJdZ2bArijKKtkuI1oIJTQu/RfLDPluxRpax/eqLOiTCXwQRTW20LTDfRgaU9MP4xVryFDrJ
2PdPVtqMxa1iuwqAXLS4vhQu9rEEP8Hkt9acP+H9TUpAEXaGzTp7Olz57F+rjSSEkWwCR0tQD7PB
/ov8CIi5CDOScx9OPjmFuahRo1vehE9B3Uavtk/NB6bRnbqZaUAFw3ay+7PWD0Dm2WVUXMx+nuVb
IG1wWvuicLGrS/1gvbSe+yVuO+szi41nwEVHGu5hwjFkldfp8CXwsgE1q7+3RAi7VM17yAlkySKe
WE1cr0zgsGgCyOeBnLtkXVZZ0OMfhDdp3FhU0MfVHv2vwO28Kw1lvNtZZ4j0K3cecLCLNKtyjrW0
A19FmXhd203wYtNPIOUT/q5BnxsKJ4TSEwtUvGDeJ1jNfvfTSt14UaCiVdn6LiaZ1dKzr6xTAayw
7ki/pEteX8zKhBBQA8d8dOc4CM6rcY/I9/M0kCu3oDdVYzosm7ivnFdTlRRwVaWNg1g1ZSq7EFjQ
zBTom8W+MpblfSba53oXEeP4NjFJ8M0XGW8ATH7epxiUc9/79Z4+mqf0j8Wr5U0f1vme/x1nyeVM
Od83p9u7vHYY2HPbuFHp1vUm8dGoYBrxZbN6zLfmvanNUqTBzVI5OD7jM1dgA6LcnlP86IxyRzgZ
K5HChBMfIPc6AfnM7kCYhEwPw2bwmpozk1kGLMHGZO9AaqNRm5SAsbwgA/DOBj+w8Jni5lsncKz0
XIDAtjYpB2P7LHby5COhkCTcWJPPIVZXMT2qadPBW0fkW5/dzOGMSUw8B7Ve9sPnIcvxrS/HYfla
Ttmg1nRVGOLznEHtaTqxhHucaOJuZ2MTAXTbsu8uRCka/Xvhk+l6sXU46Uvpt7Z/kQC5sy6STIoI
QyN21+elj9fEHfOTHFY+fwEW3OTDn+iv/x/U/pvY16YcT9I+LV9f87+GtPe/9EdIOyDn6njkQYla
2vsgNKGgP0Pa/m+K1KhvE2myXWXvs7H/DGn7v/n8BYEhgtY2GVl+9M+QdvCbEzq+CqUE+2QTRPp3
Ytr7ONO/okBShQEbLptb7aPbBPYOImymw+wmccnqFFHKCcUyzXaymnEbB3O+KTshHjn89vc/tNAv
4q77GO7PN5W8NLF8dv2Oh/3Hz8EvagRVkHkBqK++QO7VwEKElmkkU0bl5LjDa+hfu9wVMVsLnXQY
jyZ6cv6tENz+1aUvXEmUz/H4yMHhU4wTySdtZxfs7S5TAKGR2OeSF7H3si++FGJ5VFi/v/3qjvyu
6fj57YHkkCAntmg7vnMYbU/b2Zotv6u2lm9w8PG7mxk7r/n9AHUEiFnkTu+k6Tl7RbL1f0+rmlhL
w+S7ChwMCM/ybJpfWpKs3hes+cRHdtg4uqbZ4sqnKSkzJEpwDeu1Q6KvvUj8TOgHP5e9uGH3iLNa
A8LbrYvydlBtn25ZzjnMWr28Jzp823Q53uqRY09iXQm/Gq+jNDcra+7djyU0iZWP9xZJAE2ki2/X
ZJclmU+9yqYxxPwrZubeL2X71cA2MSg0LfInrGjL15xaIMA2lreKO3m5YFOGyc4YvyppR2CpXay9
R5CmCHvVViz5fa36ezUmH/PZYOapjfUOw6uo5lhoHogINpczQb47cgSwbWVpf9NWAdhlKB8ALsmH
2NPWRVTvgeq2s3f34ybkWwVl52W+DRqKDTie3slmgbyZWP1np2m/cqj+ZGkX6k8hxVbVrs22L2aT
Ou/Nejmlc/o3GoNaC2rtIAq4XBL6je9q+ZUM5lVcgGemTAEUw+KUr3Uo/ZdwqGvY5dNgvx9i72MR
ZO0GC/vrya/77Hy0pJKbtJmY70t2xRe95qyy6/uyuiO926zmYmi2TmPNr0tTm+4SfIA3gXIbHNzG
VR3r+37al0XYMEXvgN363yrtw3aWuslxRZXeeDe6xsd7J5kNH2WW3qcpmWHxJWGfBVcq6MfgLiEe
p1YmzydAWlXJct1ODkp7THaK5r1Il7F9oNbDni50PsRfe2V1w65pgo4lvlTiShLaBCWhoLtvDAMt
xIVrprR7mUYId1T5BztrwsVo5VMh1F/HeGg+IqLq3yd5VuACYxGBADTU4y5bYa+ySYStWszU0oLU
b5iJchskKYAVOELBe5En0r0IQDOXl9OASdN5DoH9RU1B/6SXEqPduLCoLIBwHzpwAwbfXjlDr9no
VxnGaMBSHHnnjeGMA7brpZyLwiJZ/LXn5aDt6ccjmgqnZSU/KzlNnEciNy04IGJ6mzmp6ve58Wp/
LWRWfgmYWveOebW2MOesM2frpQlOaRLx1aWuSqd+HAzQWbBtM+tvoXN8AynIwSe7GeA1r4KWXMRq
6CwIa1mYyPJ8MlkVb5ye+lT8kPMEooxVKs5OFnvLomBSWWtPxggTs3SPbCXygd0aQrL53CWVgFuU
bKpVYvQey13osL+Cboz7uo22kfeC0nAX4GQGeZuTEiTCwg2jTWhnwmyI+GPs1YbSmz9nfSK7m3Go
1NMkc1c/4D+nNB7fInxsymjEKUO6D8q3J457ZT9pXDianDZOUl+sx7JN888MaMwt4lz4oBfdZmjP
09miYqJrk1BdFLlb7sCW4f8RZ2KmSoeCDfnQ11YjX3Jhz9hzFvMUXLE6uu3GI8xWXFPd1JEWCdjV
xkGJ33o/L0KvZaGc4TFqxfxCyLxOrlvKzjEkbXS5nJHzFNgnzaYdUYKo5TzT43jtdmXy3p+K0QdB
F+JS5xHhTs7RJZcvC8G2eV3aHGtpyRROPfVd/dOcUb6yKTLRP3RlHlL1Q1DbviQghIc9LZmV1wxa
N8I/nUjahojm8t6bzAhTr/E525pyUtWtmIo9o1CJ8apxcDJbe2JuXxVhbmpWcE/GotH3h63laX9Z
z0xAL/bg9fl2SGX9OLeeU/xeC1/e+vnQ4IelTYvZonTHYBN4wfAsJmzPrtqsNBzlsHNozmIXL6U8
KPZ+NyOcxbWjSaStsI4uXii5Ue8qJ+goDLExo1/VZEHxoAmmZ6wHa3M242qxsZCuYZxIKussCELr
0XcWcW+V9oTTq5dgLRYWRYK5C4EEoLozhh5Y8Em8XEfsV4ZO1Zx7yOBfDV3ut9s2xuTlnW6ZE3ZO
nY/Lro2iCneQOk5S8i4pRplCduldMI+l3lpNULVYTxBHX3XSzXIqtDPPu81boH9nPoTt+9zX9Z1l
KiSmVV2jXCKHgvkGpkQ5nvATHWcN+4mmtioB/BypLYkG408NVvBUD90lmd3etEPVxvdmTjF7wHMW
4AIP8oV5M74TGic9Som0vqIKLMFf2XSfvGrBM6hA3lPFrF+YdJjyE25fE8pkZZprObRAOv0hrR6z
2K2xZ4FxcF71nfhcBqp5bnrCXxwCncbZLEG3tFssPsL3psf1Yu/lea9d+0YIp73F76AePqpMYG4o
SDYl5xhA9E85RP97ot49KPHYyPt+jHKHHp6E9pYytaRcN7KzPZznZ6RjVNjNmiNwT74u9ef+9n+z
dx7LkSPbGX4XrYUbmUDCbQvli55sug2CbQhvEgn/9Pqq711IipAitNdiVtM9U2QBmef8lvv0OviM
nu1fCsjKeK/1AhEwJWiyDqqYO0Oue7xeveLlb7fkpqA8bK3qg8sJQ8CQwg1w6hBydBcR1CY9z5Rg
8S970iuDwt4WorSCOy2X+QlkKesuQdAV6X4acYnsVaGoemhU3xyaBXVTlJey624bWhZWIk67IL6E
TIHmZCjVZC5Qqvk9zGK8CXJrmY8DSTrjdpXaveXGnsKdNoP/1RZ92m4Xsxrai0q5UgHVZ/EfIrFE
dRmyhmZfepjoVfY62sfpIA6TieNBTn9yCnpoWBBE2B9HimOHrT0wwG6WFJsPF09SXnlFTNmFN/2p
R11tRjOMv3rfvU9baV2aIeh2ZCMGn8CwJF7Lt145u9C1+rNokcNm9kCZYsi+D8xMY4uk7Rh67ih7
Iymr0NAKHqChQE7ncSUKqyb+qkzb/GYtTfAVDFeZMWvst52G8bmY0vqEVUUdAZBIue5BqBo9tRvL
6mnWrYv+j+dXRO+TaPPDCsviI0FsQDko4OalJdDBj3wxFjdo++XvPq302XLQGrSh5qbOaLy2wzz7
BK8WP3K3fZq6wIafLaAnq5gZYZLj0xpShiGHeq/b8iZ2nM/mitOW1fWNs1oI2aI3BNaH9jFfiJTN
lYFbzPrkAOJ/1mYUxyFJ/O3iCcb9sV+Oqeizi9/LfGd5VhX5oZXvMhpK7sqgumcMarb9tcVSieCp
6wsmADPJA9X1UWCHtxoQgP7u4uzK+lCkSbtfqPvaBmV9HCoQcuVe1EA33aCm98BRdCRmU7+pm7gl
443jXVUm3zlzF97CGQ17iJLxyPHwPYRNcQAN+jR07PUJSkThh69CV+HGW/LdLMfmvogJgMGqdebP
xOeFwiaaGIr3JuF0Rj5rH4qFgA4XDio1exNWjwzIZOxa4jEmqwyqwz0mlSGiyaP5j1aC/AwRiJWj
h4hPWiB8dyFghg8RUcLunZHOQuRVlO1JYhzSvrFu+QbjSHsyf0pXh5QLtJLo16yJjCliDFBwTDRD
l0TsWUib6BZH4Dq17QOD+5xv+nGqoqsGldnPcr96mU4XW9feC15c7ytf6/QOkPzTXUf3wUnLHmBG
xLu28cszRZcPtoOC0Ljxi3SRvsYj+b9sd5FY/Hcf4LbrKMxmC+q/Wqnqk1t5h7QihaVxG/fsWOhA
s4kUp7FYDzotKeFKP+zBk9spj7deZ6Oita6NYe17X2NroWAypP5vbQ9tVziRbfe365yfZDpncEkp
hTaUBWIjobEIHz0iruI2FL8DeBEjMX9UVnps5fDSdh4XHf+tsyEDNPJVded56CpNIN+YXBZrU+Ll
3dXV7L33nf+aT7RJzvQmuqTSH+jgnHcD1SVcQwkp+TzmS39Br0zatE3vllNWzpOqquZiB+pxWf0n
OH0aVVfbu/OmOvjpTvAkE3Ww9AzqC8/o8OJ1xQ0imJu2juublA6LZcpva0dR8VK0UJb4ZTZQAsQw
94V3cgkz3DmEBZeUYQ2412nYnfYilNfm9YJ8XbK4prMKu4NS6smyl0ORjfXR0PFGuwhA4bJU6Xsw
jXRFOYQcO21Yvi+1b99ReFu2O5Ij1V2aDjFldx2dRJUnH0sQ8J0VU4+NcntFhJMR0y9NfbDWxfkd
O1TuVhmzFIxFcDPUMIJWKIp9TIp1iep214Zte0aBcW5EzhPqxMNjS2fUeUrXFxFawVGguviYJci6
1wEBtH6DL2j0+z1U7FmRskhQlJWd68J2ji2w4M5HRRE1U0x3R7Ok1dfaiudFT+plcLjuUKTi9uH0
pzPFe+l8mTyNOa6QqigZem2/3MaipwbPyZrtUsSvud1dNNaz/VLl9D439YSm2oMMBIjrvY/E9uLb
lQP84pAwVWwJwaWALcxuq6HL9qD7h4mvJkLGSx1r6oid7w3bRtLqVaRWx6UMcb4iD75H5cRR3/Q5
cZFWfMjQ5LJ9qwzKTBIeJWnYOssFNn1DQOX45YdJ/5gnLcXnGWJc7st4owiyvqgl1/t+zi8snNnW
XWbrJV7zuqCcs3Z/+v78GGZ9+IVWYU1ZLmmxyO+mtA3QgjP4jttBDyfpiXPDy8NATrrlHAoRwYq4
bz5f8y1RmLSD+n1NTm47kBjoB1SMO0m1l4s1HHTg0a3mJv1LnZekqBIGjLbgGstdKIQOTAPrGhdP
3eBRnFbRjtPoAEIO2GIzghzcO87oHSsBXLu4rAQVnVOXNIWM1DM18wPjgw2hRhlPTIFO2k83TgMH
UujMUMjq/RoAOGkQpBWiV4RoO4e1zfdzyVK4accu3MXh2p5p9bDPZc3jauipQRBQ62oGTHCAnqcR
gdVz6o6zaQmMB3h/ILM1cAztV3EK/z0L9A9PWT8mIe3X6A8U6e8ep8M12rvzKMvqjA1pb2xqd61N
pl0zsDFDLiXRhIaMwr41zhifd1Npp1cxD/UiP4MwHkbqbqzSVcl2nnvq6JW1em2wFw4AIpe5oXTK
2ed9Apz/S04yCR+U0T/6qaa4PbMzF1g4X/lTwe0kxIBsU7hjN0DFYfDZlGWIT5w9KWtG/x0Kzq66
r2LIa7c+zq1vvP4aqdsFDEhZV2fUNyGAcubDuroS5cToOSjKN3qAZ1hBtg2GzzNsn3FyCtXWUZCz
xpY4O9Y+/ctk5/Cd3r6RZfOZmJbMSK1sRExQAZug7II9hJWkCI40bqMSE7Vxdwgr+xeXbh+FyDGe
O03KBxW0jtypzKL6XM0TeHtVMUU33007tnvytZLI+PoHDMZuRfC+mbzmviOdI9fkvOVkFNMxBQ0z
rjmpqw1dcpozYINe0flAA9Pt9MyjqWGAEW/o4dhh5YIllKO8hoVO121MvFeuqc68it0+SSH7M6ey
bsl/ZmccYGqbCSM82afBpm8EqqbJtfQ27L0LKXAZki4teJ/QqFKiyU3Se/1jNhiHH8fM7Vuw5g31
lH2H7N/MtLHFrWZ3mqWV34f1UnxIK87ppvWKvVZ+o3edJhKN4Ev0CVthS57XBHlKucXAUhLhmSgQ
iUWn7L8rbMS8AXBklpBhi9YkDdODm9nJuG3x1rylGaqoLRKR9Gzz1W4h30jbouSbBXoqfwiIp02W
dvONNpNHTu1yNxtVnPCk/NFU2ueLjTanG/eqQhgE1bBL50WfnNpM5BVjhYmp7ntU6xQfG9Ml99gO
+h9WKiILf8W+Ltf0rpBsHRvG1W+J5K7YmMk2N10/yhvLIqY8QwpjYSbaGo6h/VSmt1NQWftOOttO
ivpcpmV5CEdGW6ytJBZnw7XonK4L/0m4kwtnhyMvEWZ51s7sfUHRa+qkSudkRvqZ1ZTIQ+1Zw9lk
9lvrhO1J0tcMf7z88Kr1dnGRMl3pmO4gcv3oTIZrflidG7GO3/AzdD/3SXPqfaUJFqJfVanlmNdy
fmwmirUzXvX7NNPeKStC+9CSvIjesGm8+eg7jnU7GPrItxNAxkM8+T1KQ56KNyCaeIcAVx+tqq6i
VAl/a6GUgBj04xdmxfzkeRkPvW01D3q0nzwlxl0pi+qxCW2fgSeezzRzSvSCTUZ3kFe1Wyvxqn3m
ZEnk032JEu2q1rEohkxAOFP/1kuRKDFrr/HZpinhUCq6nHbq2qJ3LTG/SQpjke6bk69LC98QCZPz
841dRxdhM/XIPMYP4frt61rwV9w8JLXN/ysecidSQywSpKuBebgLR/2MBrTbTAsBoWGWEtmaStlt
OA/In4ZOP6gUy2k+SbmvKCZrPb3vwr7/OQi1bCbA2mM+NCwHFnYdd44nyFOlf+esGDR64e0ahJse
ekLN75Sktmvo43JvhSuHf7EMb2zsV0FU+k95FEYttFKSwGZxRFGChiqbqeNAQ9juYr81dwsr9k3I
538B25h3Lhv+Z+8BSkZuMr+6dUE6ZTFQyWrpktTJeeYuTFO9wxIzHyVI9DjJ7hyjJomjEM3V6yLq
ld+uTyNeSWsqXQJYgGg1PsuY6pce38CP3rD8Euoof9tr950YhmTQ4trdUgU9PqOxeVpE0kVkhi/b
hRzv27hZqWLqravCh1GinmivTpZknymn3OW5eodwoElqxdrWLQz5EliAOY4bOMjodNbNaN9Upl+P
8Yx5zK57lDpr3Zw6JP/7CoHm/Zw43sYJqLIGqAtfl6uyze/cP8Mc1w9ORlOt70nGEGbtXy1Knn3p
WN3dWM4YiIShg6WmsAltUHK0YUMep7h/B4mi0NFCn8hU5wbJWV1bagWU/zauO6CHrn5ySd0/YXJF
dCdpo0D+PKEzZe2JWXxaXu866PVTT9E0WWV+vZszmtVNUaGAWvsPrHYzjcdBegNGGmzLNnVOUPbt
gxhiukh1SBV2qv1ib1UIzxZ/KiKXAoDNVPgtxPzQOT8927UOVSeTFJeYQ8kGLgfzGyhq/VUUrndG
F8flXXEtyAVZscHYRW2cZ93jihhPVmmRpAZ8RXPT1KcvwAD13oZpiNa0pZWmG24qWVUXcEYkopU6
ojgM7rJ0uu3QZ0cBfe9+ai2nXpv5IY+z9FgvcfIW/NU7dk1QphFZLNQyz7gJHtFr1QykJcdps9Bp
OGtzqjhH9Ww/A1vXERWmP8hs9PdpzW9nsue7ZRDDsRj0oatrOAjlPiKT5IlO3ZXeHSAoc5tS9PIT
N1a6ooGTCF/QZppi7/lhvuevi08QBCSby1/5JkNIewTj909axFYXWWGFU45pnVY1EOGz1+R1cnL/
CkGLkNQdtDXAn23ym8Fi+RrckDtLXFmm0LUr2jG9HbXKb2NesYkTfOiXJoJ29KhqydubxnHLXeAq
hCfGZRBenAZI8q8YlWYfK9n7YYrwVfqsOLaWEfnuhHbY4qedZPWeAGT/z+JUhru4mbeAmvUdKmv7
JUYxe/aHmO0JTyHOQ225j7GhQrqoMxKnQdo2M54/RjhmAezeY3cqAl5Mt02vmuV8ea5bu+WxWeVj
4879zvgWF3DWkCyPUKbkQ6o+f1LWHJTbJJvYWvu8PxJnjOYmnKC0ZglKWgrVPMxW2bxJ7reNDZp8
1V5jf82G1Nldc+t3vcRnBMScvoC/DHsaCUw0WU58yRZWMIO88S0WHO8QSuF5KW37aamF+3RFjB7B
d9yznRt9Xv5KiSk/Go5+5oSYSUL1OHKrvRBaj+C5Imv5yLja0mUI/UHz9Pxkh/an8eriA8MO+uTp
r1ZZBtdfS9Ut8nP9K2ROs5prhU/EstK7y2c/duubLAIPF0tL4Wm1dtWvxcvg3sYg4PlgPQ0QrIO+
GefIjh2AUDeZOg9OYt1g7tTnXKrxpsipAY/nciBUF0srKu9rszSJ0C/94DeHMKfUDSUQ7w+QTJRU
ExrMgkYP4OF/CrUrD+XKF4IXEq2CyLIWBFj1X0E36iUwJmyYaNt46x3V9uCdzbAesr+CcPFXHF6B
BsZRx6r8jc+U5QaLbA72Foigv8wiUOO+ctpi2ejVtuSF4E5KeimqpA3pr/QcPs2jRCjJqno3yK59
XgazHstwQKGKyH+fdI6f7z2AlLtl0vWn0+KQ2HD/cjLNjrbvdYGMfer8cesFjbMP586+8+2B8R8x
DRD7Xy28vsriJ6uDGIB7sdEN57LblsIfzzRTHnpMz2LXt3P/J6ivmnpkssC6RAm/dIXNGJtfsXUb
Ed2kxCFs9PMosn5TengQlvQuv9bpjeFTO0BbIirdpmv9knX+Z9h9rVjAbvtJHwNMEzQV8oRv+1ld
OBsjkO3i3OP4decRSmEFAYbnPQTgoSB7+XnCfbpJyvhmwV2Lx9ll5x0u/MAbF+nY1sMO1dl62edi
afbeOvXR0ND4SSXvxm/UJszrB9eq4TBwNS99epe0zX6YV47JYXaO42A/zbQzIbuhz5NkAmpSO8qu
TP5RheSFFx5XReZSrYUoUYJVHAMw/6RKqdFuhz26V/49/4QtMDdU8slGDqYskitSHHCTpa+elnja
Ofijnn22wF2ezvfCIiYooJmKVmEaUQu0rlN7l4nhbox9irgG8x1i+F3ZJGjITfNHdFFRNw4n281v
yxGz+jVPeQrSSLdzcewW4T8kU3CR5TBuY7tFQ1X+dILg3l1sEErvjn5PvQ0S/9vJES4MKlBPBZrw
RwzAt201/yqTbopaTlJAEm/TOv6hailL0wGa3QDlP3HR8tplRkNoXLPxItvPLtnVZsLmjnCoTH20
cUN6m4QpDaXagcKop3brxLrcV8B+yYoOuuJ4i/rE+bVSd4tB+rao88fKAX3pOibYGD56kzHQR0ki
qshuaGOtKvPG7+e4jClqTufNCdM2jZTS/qXjCDkw8cXcKbBP+Txnt8HUTW+8CLSCyBpXkRl5Qlc1
w2/03jTT/Ohek9DkzKtYBgmv8uLcs7+ScZGrBdYHmBavS/vX9+IXUtwpBhswXxmim2xy1BQ19gQ5
xF9WW9m7Kz6xgeL+HNTgfF/Pr2gQVfErhoHpzkWLc4MfnTnsIc3RPt/GEGMzwOLkUTqmJha7Sdue
uvfLBTM9SRfpM+apcGG4G7wK31LI4XU2dZMlN3BEWRUl7ii+B87Tzb/3lZizgGicY4ozqPyw7Xrc
x67u2/f/XYli/1dzHfqXIHTBFF2QT7g38d+TZzHThV0j0uTo9GH6WKqyf5qkZnkSrBO4uQkS8DcS
6xd80TCAQWsUAKT79mH8gVUeRbhTKyuKrbKkZUe57vSEUrHFnjKBY2ywjtJB3RG7ne9GxJXUGId1
NqBEmPWN49X8RxYFrjQ4I+oQuiDkruXb/5eF8P+Faf9mu1ig/2dh2mv2p6+/qv8cH/L3b/xTlSYF
eR+uH4hQKQy1/8loLYX9D0ypwVVh5tiBtDFA/kuVZjv/IKKW1Q39mSDx5hrl+C9VWvAP17MxaeIk
9LFoh+TV/R+c1jYSt/+iEfPZdjzXvZo+petCcv73qjF/qFITY284tmWazHQEggCvP5rWydtbQ5f3
dD/MCJxep9bMzl2lab1UcCZFiglnBhnu5MbrE59Kbs6W8AIC3/1uA7VWj+NK0fc5htxePn2kstZd
GEza36Zxl1NmENpJX1Oc7oRSEqdeNj9FllMZrZdsFvij2HC2tStaNDVtN1c7ka9xcg6Cun0I4rHC
5mGs6QD400msaOX8UyNCfXY9+ncQx4/W9D1kqPp2WI4qQEQfDPG+77GBY2nyVAx+y4/6LpvWH3+0
DunPWGiyilCCAgFEcAa5JvERS4KlyC+VS2VeBMUI7akjKYYFzKv0q0Y/6x4bJ1s9BqwxbnGr+KY4
panX0DU+TukzBG4dn0Yk5hl5KXYANh9cDRtAqDCveTxCz3IGcgQdYqjz+ecgEx9xe6VXtOEzRCEu
QFzgO5xnytrPDdWHarSnAEzHCcaD33ei2QmEqG601LMoozgpGgkkIFb1NNpeK3cmnfw3VdvpelEk
RlO5WaoFXF4Ka4lo7B7bbZV2aRINaX9Fq3PV0TFcB1Rb1jjuWMPjKeSXPOI+BF7q0vSmzysfjIVS
kiRqUMsyuzeLRTtY3o1Wc668ckCd1fjTsGsCn56pFjUxzZ1Z7LJ/lJZcoqAikmwTsKJcV8G+6d+s
Zm2RigNEn+acEHXQdLvFztbCvR1yZ5GmjWJqpX83Rop8L2URxlvbx1zAVdWofA9uMM2nlT8T70Bv
lwpDEIqTaKwTRd9smOgpolsv/UrGcbnuB/b6NaeVou+4Ldz0tZm7DOXFOqev2aL9AK8R1te98OK1
uqSL293oURXuh6Gz7KfkfC5OXMBXtXhKWM2nYhLlacWZSNygNHlGKWg8NPtu9prn1KQDaY1hO9e/
tUqk+ZPXTdWcWHSSdS8tCPlzjcxHnQNtCVwqvsuMmBKVvrE7JXKE5srqdyGHwy8yfhomXi1n3+UW
QNhMQ5xQ06uaFBEtWBfh80UYrl+xM6449mydygOjdOxcnBosfN8vI4KVrFSZvFnXZFruwZ/Eslk6
lqKHynFTKfYeTs7F2qKsGJtHrFNIDNOwAim1M4XfAjm1XI+OjflCbBQur9XdeMgWwmDT+ElOYkHa
pN7V6gSYf+OARoKqeOOVZyjH1NLo9cuqeUF8QhjhxvCRMDhnQS8rsv7VXJ1JAwrPhW5M8BIrN2EY
kdnKSVDMiRnQK7i23DqllbZRrRdg2KsaqLkgNQuei3wY7GgpNMk+1do2yJpm3MrPwO3qq15LJBe9
WcFHnF4M7jOaP1G/LgjebqnectdTtVrtdCJtpz2GfowTu1wBGA+DsEr26BhzAeHVYxY4gIWD2/2G
LKDu2ZsXgWnbm1BtQndUSaS6oZfbteir+GbuCH3ZZcorqjPzE9p2jlxckbnjVn5E2SG6JKd0ErGP
G7u5itjGPL9K3xd0K0iAiA4SZRce8rWxvJdBe0u3WYexr+AwZqfcBuTZvaxjHKzI7ZpKnW2nKqdt
ErQLlkwxKZqsdN7RHxwslBV7NHNQ/WunTXGEYXP+aOBBlrq16S+xEC12pWolEz/L4t4cQkdA9vs4
WGHrrIrdADsGeWwUxvbrfiyXML14pYROS1xqU3eWXJ2v1NN8RaoLl5LoQVSKUWOH7aeDEYOq7nqt
v8KuXrB7Yh3NHxcUs4TKL8RTY1jw+x8lCgratfCwSz++dcMFtyY+/5SUJNJmg5y6+MIOf1RkcULY
JcRL0ACHjRenaD8+DWl7SlAjngvYTG/SEAodsTwFfbQByMK+0/WOkuRXKQbrJrBioPaK2tPR+y0B
/O5ttyY5L6VrNUBe865nvwA6ziwOYnjAtMC74brEmJPi/JpblDDmK1vTLq7ra6caqNh3TtDplvn8
c6nXdyfoj76LNmyToZF8zqE6qL2fFrj9ptwBl25813vM6voDEgZJWE68KFIA6n4t5ze2J+87Ef7t
wmKZlN5wo4Y+xG244GbWetxYNALHM1+wNWfvzJtwpigFI1zQyaH23Wdf08tcY8dWo3OYiyDeFKF5
0954l/jDDqTc2/o4diw3no9Qe/YupTorGoJky0VenEnROBiGgyM2XJjd2hEb6yqt6AJI5GR6sDO/
pOZ4uEHKwGq49vX30NT8AdUdqDL1dim+/8+msbI/lWZdtHgsIsKvNtli/8IddcEHaz+MgzZya/Ax
b7oKLNCJl5NVtS5Vxu5u7XGjyCGJt2FgwMRibg2dmqh0qwv5YdPWhT5g03XqaGDiP62Q9JckEFYL
BDq3kEsG+YW9qIshTKCErjDQPtrFrFTzZQu8uqNWW8ppz6CHONa8dTzgTj4jetriL0R70S8HZzbW
7eyv+XFciq0Z+b+hurw06O9P1WCtTzoH5Rq72ICkN7s5xxI1QBdsjFGXxVnn15aEpz0E6IrahLOp
pj3gFMSsATkTF0TVmKD17Yrv2O2yXcCBj21h+lCT39wk8ej+oOg8PrUSacFYXN19mKz/eCPeLQRw
c/uO+rX+7dWElwCRB+POWu3nUK79YRQswQp1whu/4OynwRW6RSUAGVrbT+4Em19WE6OC310qC9UV
LzoXMpnImHahoWaw4jnpi3Od9Be86+4mGZPiJNqUXmKQ0a94auiVdvlQFMZp4fwBzncj0cga5YYu
L6tCVes2XX6BYsBDFhjaqoJ0T/ocOKjlZ3sgPoTAq/mDCIMYBAnbyTEUQkEuBvlqjD6J0A4NvQsY
6c6bZMluRed8ZAO+S9R5NiCF9E9Kc6KhirfnR40hgccxm1EgpetpQbCCBgq/8g59luI7Yfs18frV
h6H/WSIls+ZOb9bA5iLy5xZwEA0I7MdrMCoiUPKfsDJ4hGKfhbib700qmvPQhac5JTcCPKTZTgXV
3m56TxhCS9Ad6QpAI+EPvJHZEbkfgVcCJzUAXMjl532PpYeJ1En145x4CRyBvg+h5XdBCfbtqOWG
VxnwA8gk6D7qQA4bAfxEYS30rMtssEmoQ4pma/5uA/fMWXjmdqYnPmuGrVFoIn33vNJSPq4O0W4N
fu64Ia4g7s6JGu/czOs+Me6q3wB0X5NY1sOM0CIonWPoZesWCfCuIQbksyUfaUOEC9InjwQCe1YU
KpTooC0/po1zlJoPWNhRgDCN8yI+rQtBe3QwmIjRmA6ZokBiTMTipnOc25oIg6gI6K4ua0jkSnz1
2nqxmsQ6OYP+GqokeLdVOV5Uvj4UZefcuIn7aBbqJclYO/lh7R0nn0PWzn1zEA4V6G0YLjuZtIG5
VbQJ3wyDf09WREZ6f4VyQHiD+9iASuNbyBR3UGu2vq8rXulso8nEfUka5DpRLUyyZYO/b9c5OXhA
EUdugWLb6/go23bP8kzVMzqct8pBE4AxOqqKsXtJQGV+i7gctgUQ3MXocETrzo/5Effkr/XmYyrN
hdDolt99Np+Fip1dHI/zbi1xbFb2GBQUnqfT0YIEQmin7OTNFPEP7tOnrIOq61csnkyZ3syIpzHo
XtVnllt0QGembCIHldeWS/LUmOqd8yk4L201UAA3fzeuOMoB6WqMSPV5SSznBX5TnrwMyeYmyGxv
3Q8i2Oaz0T8azAYQX3lw7+RzeBs4afiFLTu8J7Qwo5XcswySXPKtdiM4+sOshHU3QgVsw1A8oFLq
ONWUeESI+K7yKtjwo+081Ft7O2Des2ENjktsI17pggsj3k9cXIS8Isq3j4RDIqxd77UVvxSheg27
8jnJwvgNsHaaDiEVqb84vtDoWnrv5UgvlliRMtFx7twyxZQQCXSGzpZ8LbKE+YbR+YVcoPibswB3
xlSKP0s7Po9xtp8WG2I1MTmv4YCdYj8CiOpc/q5H5+g5/adf+c5HIDhVCzX4xDwM402bCp6oOtX6
vlJCMnEEy67IZpBPrIyfekVuCrsZQpoG6SmZg+RXv1giQjedHId1+hUnqrro+IpMOcyMnwP6nq1Q
/TOhPrSuYhSBFamfFq99zBHQsUmhc6EraeOSrzABSpKfQWqFb15q3d84yXifo0pkDmvNj0y69n0h
fWvbJM5zhQxrMxjCF699kfxw4lCE2UvoSaaOVgZQ/SLfmbzGpd4UvucdCjIRDqI0+3wAu12tgFHb
1gdPoy9L9PVVn/uffZG9oG61dvAZt67NPBz4QfqnGz1oflNjCL1CcItXLIh9s3j+NS+uv0uLxWa/
jxUPwJSVPwsj23eswGxllaAxp5p+JkNOKa1NVlaEmLM8jDFUakmeJAsceR1cc3N+P/Q9d8kYT5vM
65vbXsFA9Kb/mBmFDpnvvE9rvc8Gb0Sh6wucEddYU0NGiy0/w6potzoAP6NnCNqQ5A5RfpBRzf8+
2Ixx/ojf9iGrSV8DfHx3yxFXnIhct97mXfXi9bhp4EvDTTOz3Pr08Gi0yeel5+Avl6I+kEY0nzM5
U3TOJv086dHpGdeDDlQ8oUPRw/xF69rEvlZMetq04XoRKMUhSOcwasr6PnFpX/TkyS2122/r2Zyw
62sY0ODnWJvqGUKFj10orPe9uUhiI1a/eINN2qHlfMXJ823YbzeQyOguEnH23IQs8YLsgiqXdTQb
9A++DAEQ+WT5BA+18zN/JPKU9xmTSmOWW6if01WO9VGZGV0hELQb9w+i4WynOeKoUP09WcaFdSO+
gsfRpNnBSgP6gzEMRbpP1++YBJ89X9+ZUlEvKjQJEpm9UG3hQKd40BU3xp2qd1X1h6qfOFJt537x
rCP+RNgwQyUhv8T9EtYA7ddNUEsiiyIvE/MtvFJ6pzugBpc016Sro0aNHyZbu7NT5sLdlO141lnX
bNvQa/2tnD08zjiffjlFch7S9FcmmN7GhHvJn7uUHBhMoZe4RcuP+XmT+TKOyMVhkCCRbCt8+roL
s7j3Ra/bX6FVIFjqs+mrwQF3UQE2I8V3HW/8BDo7Al6r9nh/UwQdnjtcqoWbmJv+bkmNRtMelOgG
urA4AG/lp2o206lWqYHex4WkMCHjqGDtR2tUXPRgN79sMklzb2G1x9i5xTdObXPSb2Ngq7sqYWvK
ZjDgnNi4nzFMLZjX4L1njKroUvzpPKNLu8ETcNvlXfnpcewgZKrvErRTEC+W+DXw3B45g17HpDR/
bLXEO/zwQxRaFM93xpvfS2f5D/bOZDdyJduyv5KoObOMPTl10nvJ1bkUCk2IUOiKPWk0Y//1b3lk
FipfAg+FN6hBATW5k7ihcNGNZnbO2XvtfVvNuLgDV79hRqDMX4iZKxQqyj4k6oUu4L5bkAB7mfCf
rJyLkwe7KcYSXt/ROyQYfuI/lYUqTPjM7fDIffCiv1cy/ZZF+zPh6IOOjlzw2qiSbUo4OwZ/z34u
lxOlLTti+ukzbX2cG7Pc9qI+kqNOZXoLfjTyqFbJd14zDjB7CUcordaHieB1PCZ+eodqcyFru0xX
FAGoWXFsOVc6eWE86uTOKZxsxxRviAwXzUjnKER9nnxVeHn2QDvCmNiz9AWICe35zi7njNGP5W5G
KzFiONwQo0TWaj9umEYbm9q10vPUA7KtZNv+sNVoPbZ0ObYIge5MGkR3Qbbqk8vgdIv2VG2rsGp3
sJjUZXZ767I4CpwJo0Mm2pglcsLVZrX4p9T3/xpEVeyGjgrNGktGytDQ02R5qgIcmEDZg3hSKMoU
WgcYRXzFuNJhP4QOflEa01jcC2NleS9cwfWopdzINHWOM1Lv5wxC/bOV+YnDSM9mWlMuEm8bcNyd
XCQOk7Xy5v7A+Jtw6CU/OLLoiYyw6D5ydlrtsQlQis5l1ugoJal256RBjF59KXZFmgQfZdJ2h9TH
ZDGjekevV4rID4ofizf9hmkoro0zlZpI2ZkMWcxl7tary+LiWutHVhrPTbk473VJXCUXxFfP6owt
s8T8Me0TqiXYNYmH5wiKgAMO4qNPgQwNytMbq4ROYYMuGP3h6EyKSzevBmhPd9paXD4ThPPI2XAh
e5tw6L5tLhAPRlkOF+60zqPRZOoayPqvHNEhrTF/Ju8cTMWxy5v10k6m20Tk1VHRrN4x0Nbw3PaT
jDD9B7R8gFDI0P3u2+pQaGTdzdx8eqPzTCRSdQEKcGlVNh8p0lI4DC6b3Ny6f6XOtB50WpXYT8Q5
B/JDj9neVSvjUIq0Y8C32bVNugUUXlwHmMZqg1crc+LR9099U7pBtIZz/uh7jNk2NoLNg62Xxt24
nTN8+Z5OrIjixwP9QtvAs1iSR38oyqcxmMGGYMxgnJybIWjewiimzbq09SPJdpiR86GxvnO8yT85
LCobI13HIDCox6PbaJhzvMW71W8rbDxmjqG7c7fQthBoW1YeIzkqs3hBJs5rZVdpe1CtyVbSJbwL
m1JTikSWSwlhy6yKG7ydc1RjrIZfPUzyaXZIi88aOqhli3slFw7d3r6SxlbNOQdTKWtupklhkeNo
Il53WjXiRkK4tin9pXa3Zjd419oqQDdl3oK9pc3zcdqMpYv+NUVMPu+qoUgfx16/gU7pzrlt/A7q
2cV44JRGNCqDJc2NynhkxuY4USZn+yWtU/EGvG/4yzLNfNxYiVa8IdmI6r3Vrnq3JNhupuwAhyCT
rbfbu8kqZdMrrmXreueSAuLmM12fPDPIV6arGVekFHTMs59YybsnlothOXDpvFxiRMMqxVyFM6kN
i4ABdNiQhsAeu23ouLUbPelqjLWViSPxzVwlha8vYG3jJhHyfbSCJWe4LeiA5VVaNjG9e1JSlrl4
LpOBXtbYjTtgKWcHpdcH5UZ4aDtRXwjZugScHttwlNZZtaxEUYpr3QX3fZWfDZRnrMSaBIXuGU2l
3vKG44RpHOd1XZqF/9T9wSAwkmk1/nKXNGNJNzn1BuOrEO2PwtVAUA2ar9yff9+uSqgLmCwAzepm
nCi+pZlljmVqbkpcz0jSV9w6y+xk24zS51DaXtnhH5YHa0YPYdGlIaqtDe7gVxfHG9qAwD+oNNsm
DI/GZHCvCNIg/JGH4U81p6dOqu5wc3XyRhAGm1UWuLaBjiAEMOSy8K5CWlyAbLgZmAhRUOUAgCwv
a623UHdOVmOPMZ7tLNI9RlCn5/5ZhMu9lzD/SOSLxvd761o2O7yv6oCZ4CWbxbuj6ZGOJpf7mlkW
b5STPyGtuXZFqZ4d08p/Zn5OG8NbK6jERCWFskx4yk2SPhoCbAPqvkZdk371kWytIa7QDlszIpJi
NZ6d0YXQV03Z0VZT/+SocqYeqLyR9SUXsEtwCnY2wgSSW8ojcsNyq1xGyVh6l2DjYxc5dIHUyX4x
K7rJoA+nr1J4eJ3Q12KwRJo50gJA59fQqGmscoNyzva37D96RBbkBh/WkugfRtFryJX5Etw7Y38b
JKV4nQ30OP5mEm6+o+XHP+KrcMekqxARtALQn4Ab4bXKyordbJ0o6a3mTMJmQ+/Ps/gdXFq8DVJz
tuXI65t03LlkyyVgY5q9DPweK2Rgfgx4Wq3NzHjsLbMd611CQ7+3Ro7SWNB+PegeWOKmbzDCoefO
XzVB6UFU6Fn8cvX0ezCKYjOEigOOtppBKVjruv8Ez8jJ4022s+45+ogPsLnUPQQFkX7bDgv/dpFB
HqEFAx8124UuN+OkzMeq1El2tPq1iHTOzTwP2iNPTj8pMc0/CjN0Uu61OscXJq1doSR3xg5fy9mz
QhqltuE2n2i0hkc+ZT7RiGWr3zQ+QBsANyWQVx8FkemsdkQbMB4sbzovmiYnCrPMRrQfhggnCiuL
s3zFQ2urYj14/KySjOs1385d9kkddxq88gZH0GgJSyqFYVvT/UbCAc0T+kDTxIYlwFL0mXXAZdA+
TK6DLayikxRlYOvEZlxG4z0xk/J+6aEkzIXv34fl3O24Elp/DRzHZ5ZHBLXLvJPBEAQ3IdWlV6Qx
lGIarr4BszMwAwAhZkl3MF/Q88+OfqWhXFecq5Y4swFHq0CZSmJYAlV0ZaS59n7/Yhhd8pWKEvF6
ryrj9jrDJYVfK/h55KYsxtkYIOlH3CODT4EoMzl5tpcYNUQj2cut0VSjjtBYlOtpnKfxUc2acVUI
DnUjimre5uXUPjl0Mz6zUh3ToOYp0/vauNnoPqdJ495nXn6Ej+c/aT+compClREyKiLnTJsQCjvy
DfDBGMLBI+1uM8AUkVrc5asBFubuSHWb7wqm7wCf62yKMmgVr1VTl5+wqVQI1a/t0Ye4rxWtIp5T
+yJwIZ+Gft0nvn8TAUrOAlS2BsOr0dbPgQsCQTCQvtAxhwhgkfVlFD+wQYrd4mDX3QipiNfjHd9m
C9PP0Ad/6nM52FJAv6M1DjGr2eOxzCbGHqLOt2ZVwziRI0Roo1OknrZN8FrK6blsFgtFt8ovZSPu
CLSIXWgpW0+7x8BEAzDOj6Whc1qsafCYzPpH4BfivmQuHenG+RKM6Da1Xvy/ptb6GcxNz4GkfoXL
dIVg/G66Rbsl8ZFSS7d0fI3aRFjuOCEHWufs8aCIjRx4VwRH1bai/N3KygWXMRUGzRD3xqUMIWaw
87/gQja2a1cSe6HKvrxjFP7TdKipgEK8tTVt/7VfrQuKmSxWnXbUBqArV+TF7Dt8jLS+UawujiG3
iggLgJt1kNPoK7oHYC8/C924RwQeIzJXnIz0gOXgC/SmnEERvV+6f+1s0ijsC6G5lHj2q7E259bW
5zbFSw22BrAL/V79TGHI2HNqBvt1UHjpaUF9k/qs7Xt0fDSrDSEMfrJdFB9tZzG/HZEsFwEsbbU6
XLeLJPFOfbcw/+cVI0UibaDaJSZj9da2aRn1LoLhyVx9VGRtOd+Id3TxfN42bpfcMJSaXgpTBIy9
eiQD4INfLFVTIWYDCy1p6EoxvezfzMAoMMzoxuZ3kO3RMAZ0c4TkWZMaOFi42nCY2O89uRCxXGh6
BK6/cDUy3pVphm9ZarB3CXpeHmZeEDN2YUzRstDAVJ67LdNbAAjSU6ZIgKGjFVbmzQG0AQlZPNL0
KLkvWdsUP/rIHh95xejuuLwjsR04exnSP7i5TGL4USrOk9GK1S1Oxc/zjwDQz84aUhcDZMA+EJKc
oomz+cEp4z7U9dpFjpekP+3ZUu+2R+/cN7wNNmEiOIxV3MMOsZ6ntA7vAcoJ+pF+86wtt9/xHMzj
qtzkHT/9fGpH02dmkLzUifVtzWTTGc5h8EeaSolVfzPM08FmGvR0l+P4ePKodxlOkb+CpXi9IMG4
UzJJ4jwMqiN83w2rAN6jKIeFBzEMuxWu08MckNQTdxiJeZVE0r46lp0jYy69h3EY3irLKV8EaCGM
wfNY8ycUlMsmy5zEeeoGqe6wnVOrBQjURoThaWDvXLcf/Vi3HmKF3Owqn7Agr6sYGEKwjmhrZNQV
pUJ1o9K1fxlonpi49Oby4gr4uZtmwpi+0W0LmE2NmgMAhbnbPS6ySq27pHF650qpJ1MaUrNvMcgq
BqD8kJ0MDoHGrq9dspiIU6q+ZwP0YJLvZzwR0IjB3EajCALCnSc5TbTJZ3oCCX6zAFi0uX7abo84
0VsF8+pmRb5D50BPbmQaII/PzD0Jn2ef8c4yNxHGr5WF2NRZ3Q4RMK/fNlce4a/r7BsXiQipih3E
zrjNbZ1iykzL+hVYeQ6SpQ3sy+gizjQWQTNxCkL8tHam3ohUoEEMJaKM52RAxpkqJAJA/uyf0pNN
fRemiThqf07AhpPVhS4KXcUPxvra2QfJsPyV2pP90JGJUUVlnXO3kM6wdo8jmvajxEyI8HYRmIkL
0J3yTpi9yg82JEmq3cHoPhsEaDNeMkiIYLYNtEWBRBWC+AXDJpRibJBbJUwOOMVl/jP3kS1BxK1R
69hYiI6S5gOEj3QYUR4wCEOswygs3FC4glrW44xKKpB++G5OWEzoLDL7jhmctu9alcNdH8Ad4QCq
V7QCHBDJzrDagdSc0e9+lp3Fu7aU0xefoqM/yR5zm6SFTRelf1xXwQCumF25dbrYdBIu3cBWdb7t
/SwEix1QQ956ouaXiWCjO6lgbUc+IF/1RiKJxiKSTl69X8pgTs+saoptgcIDs4rZBRdZZ11xUKZv
sZEEgQEDXaAg2na1yU0pLfBvbCXZOu5TUSku1y5tgm8iC+ZrOtgAN7ldo7pup667X6zWqg6ym/Ln
wbab4AC2W1ONKkstGwa//W92uP4OCChaAF+QA1WjmpOMx2ucFI7JmHczYmn97mxhOb8E3piczXj2
pl03UZxFlUVSxBENHF6PisxgQiKrtoqGYvbyKJwpYGdq8/fQT62MXbGePKiSSOs3iLpnyUMabOyX
uDvwhgpVUCWZeEQuE0K7OzR1bXjg2SMeWiHK6D3zFXTgFrEPGTPAwap+0evKSqagjdk/L5PTh1sK
9ZEBaltn2UtizvhA1lHV7u+mZNt91lNORxQlTybVry60cosGZGJkTAmctXnC6MIOjV83MHe9SdrA
1lXDoqLEnZi4uQZkXOwpvcj/D/lD/5nD5/MYbYxGFhJkj8QL89/zh5zMqaGYt8vRPecnNv/kH7C7
/y+D/R9MkARP878Wwj7oXrXj3444Vgf5t//5t23fqrYf/nbU1a/m61/1sf/8Uf9UyDrB3wPMlEhP
kbxD6kM//Q9uo+l4f2d3cjwPaapPggZEx38qZB24ja6LT9CFBGoSLAP68J8KWcf5u4Pq2w9tO3T/
CK7/OwpZL/g3gWxoA2zkA/hCcJI4lvVvQTlyqRv6mpX3qtzbgBBGtYcjPVIghu/bNbQg5xffGagu
nEv+ZTXrdZfQ7e0FSIPcHO+HbHG+uP+wtecrkb5zb2Has7onrYkHqJdgPjKN6J9pYTV7XIbugyhq
96HCD79hmn6nxzLbgKzR8Tos6Ra+03Ie1uR3JewnX5LDUDfde51RLVl49GNfpF904VJkAUmwCQP5
Ui/pEYvpT3O0n6R08gPMJ9gTzXjLmr1xx2v7Ka2Kz6GtPhK4M5sl4OUTU3DlLoMUi3h3+lg9wrZq
FSgruHuES/EBUOHN6tJXK6s/WspR2i7B0aqNX9lNhTFU3wOt300hnEu+MgA2bHWkeFEb29I/FiWZ
3ytpvtdd+ZmbwVUvzgHBv8H2zD8+a+oV8qzF4Btbu5GEuDXZORs0ER5UX3HSKRGbReBGubk2e4E0
dTdkfLrCZMo/z+ItuQXWVHVyHbwKh5SRe5vG5mF1TfWNx0PEfSjeBPaq/TLqm1rH7Ld46frt5BRf
voE4qBL83gJI1gOZgl6U+BNdQLd51CsWyaXn4ivqNvsC+iXQmDTDwWGq8DFJ7nugIjOG6uPwWI1V
xlEtnThtjViat+jyGVFeODC7wcbtnMJ+VceQEKhId6Xcmt4t2i3n3/dXIT89tzXfB8kKyP0U8/1a
yV23ol70RP5FB/op9I2TOfFLQ+6rI6PNvhsj+wYt9J3LyYpQKN3R7g1QJvCIUh+DX66G5CjmxTjk
I8mqLJOcYU4qDukkn31q/I2WpntYVrw4g+Kk5xrNqHPm1+ddoKs6jrfWH7dGunzAK29NJYspUpA5
+xE29AazvzoWZPidcDaUu0bn9o8Kd/smzVhgaaL3q5jesDMska/HLMZV+KQdlCTIK+x9KryLoUf3
kkun+90YZPRJhCW3GLwnqj+Jktt8KtviC+fcW9HxuYlSWMkTN+ZXlEZwdphMkUzLWWLjoYI3Y20H
gCYHbv4Mv/P2sVE2494OBv088S0yD9Vx6DC6Qox1Tbri01jlSzPw7bcFz6BE/hL9eeaNpLvFBvZk
4GVCiQRbBBb7LUTgUUwj8cfVnZmbbQz7EqFywZsEW4WBb8NiRyWJ52p29w6N903RsnRdlMixYUzp
HcbaY9gIFnfbPHa2nz/herngSaf+WuS7MZPxYoyozu0WuXlP0U/n/zCv7Uen1zcQstVmEdZbwmG7
AeVGsk4d9DEO2LtKNc4uT+GPyrxh2TkkzEgN3tnMA30F9OzfBGbJVfbsL0VHr5K0sG1lKHSq/O5K
DPdpUN2t6Isifwmv2pKP7ch6wuZy6VZ+JzHxr2cZ5lQ9CSrMtJ9i32Jw1LqkMsiB2O9Wx/Rha67k
1hgVuFk3vbrN7jDnf/zZ/yjpSAptbqVFmnuREqyiKlnfDCQAkcBadxsn6MjrkPqaJt9xV1FAOoJX
xavyT205T8JAEkbcXfvQ1I2D8RFOlcixGaDRRf1vCCrKrpJRbfCNtMoEyJSOpUU3OOGRtCZ/nrZ9
dVx7NI0o01GAdeq9MdU7015BQcyWTyRTEM9L8+LTntvYdKWey9sXCR0afe1sbY28JjDUX99Kj9XT
3HTLI6eA4MNs/Ea9DxknhUx+OV72XbuTOraVLtg3aWz/+dkNYmoY1O5xHPxrUq7pFnxaGZdr+Yk4
WlCE1TrWKVfcqSI2LJu40/eTvW+y5S3Ji2965dgFEmGewnG67xCVM5Lila0a+iBtVt11S3nX1fx9
Ts9LqKd7G8j7dlUcS4FTfKDXfFdDbZ36AJCKMNY3qbld0rBnt3aDJbKnAYJc43mh2jWAwzrA30az
RLpY1X1IDs8uBye5mUYrJ4Y9uNjSfqL9WWwQD7+EdfPRGcVr0cHlTjPWAvK2NPYHvlon6eyNObEV
uStcG0JkLmaaEmS0Nv2LXUp/a/UFASIG36XFcTAP+r3qpvI0mcWXpLEASaW3omnA0TBhoDlVqNYP
qeXMW/xZ5pUrPvTPCQRovzpPk12Ge5ekpaNP5lmKviKatOS7TbwrpGIGckgJNpPBetE9N/6xeVlv
BmK3/Jj5WNGS8j+Tv/mZLrexp9XcFd3yZvTeBVV9ty+s0T/kAd0J+s7Ix1L1Xq9VCMuJJ8Eg568Q
bllMy/bYhNUH6+C9mVnUvuNfwzr8zSX5SwT+vLWsld07Z+JuL2vynMwNbeTlLa3ke6IXKg98//d2
Q6WOQohD2TP+4qRB4tzm34ZAZ9oh1eUQrD/AnqAI84hpytIvI709eoK1IlzWeAYby9hMM+Pmifiv
POUzmjzmcUkYmPjL24yrETPu2NK0qjFTljgOGzM9eyIzrtMCvlo5io/gll/VnH4vc7pDivtVDuwy
ss2GgyGr9rBItHMA0jWlOmcdSSTAkhxaZ45YrW3nEgJld3yxHFjou9PJiet24iEZxXeY87Ypg+/O
nDgDc+yleAjzz9E2TjUSxyisjevgspWDwQs2VO98GlRndLZZ+/Riy5treZNO7AbNQsdZeHTOJnV7
gtnYEjaRUqLT18ah67gJionRdN5MmIBE7tysPpPMlthp80/XvvkGjOpRggyLBeolxZyfiv2mjzRm
hGfUnS5gMKLIcLZbZXIFOfJECqvehKuSOOx5MdbOt/eqWuUl7U30dFVGrmzYzJgCqLkGPb/lpF38
oh3PL1Pp99v9TtMSQ446Naj/mdZAXcDcTW8YsyVbjoU4aMe8SMT0hNBMiQR1IBfBLTzNO12bv9rl
hnwe24+6JQCCe/O+R6qwxRfzdRMaNDPbVVmy+wtAzNuOwT3q66Y9uKgu70Xr27ulU6jCnVDvsR01
m2LkP5ZkafrOXG0Kh73bGJm8TlgpKGTFkyh82m6WeZf7vDU9DxMr4hIx0n0cJz4fPQuoeh4cCMxa
HAa0QMDj8LiFnX8qgqihAXDwzr1LPNjC3wx6trPUZLhf+dnLaFjDblEsVHSEDJBv54tnp1+tLD/S
iQn8eLtiZ3AS74kRkhFbVhkTHEd7CEQEHrTgGmQ212mvgQ+0mkekA+Q9jPv1M1G0A7AbGZ+p4DBz
JLRTbfCiEzE1H/9shjmAjS0Boac6Y87fjCQitLiIuPS8QfLsD9NsYZmg477NRya2oVuFO2icbmQ5
jHTShvPttrEgfdebbkbyzSjtCmoK/dYtwKrLPSfOrZloK8VJVBQzj7EE+kAjv9//qdH+LxSs9/8P
Jb7fTLj/daW6aSvW1K9/LUlvf+Ef9ajh+jg2USPjO3TQrVq2878KUoYxf/cc07vVnZ4DUN/830kC
Bn9EpO6t5hT/KGT5if8sSQ3LosQNLCDjaBgtcft7/x3XJhmh/8m1CaASN7GwbYdqwPYpjvmI/xpr
ClJQWRN9JDzUTLFRCa5t7UXYpofxvklza7oaVrmIkw9gkbc6Y5AcI7twlk8XzvtnmpJW9NGbSHO3
mrAlppgenE30T05qD5Fc1pLhAdbF556AwHwnpCwH7hpFCE4IIx9aKJJCoezhY+rp6GCwwNCgbLe7
E/RaA+5Ztp9NV7jc7v1UQF04JKNyW3uL7GKdaan2XYdWYORC8kamdlei229VvXOUP31Ptew/ilRZ
gBt7vBr5goWkIXEuTsL8gkBxvnJLAcKSgS7Mi/YBmBi2zZq2IqyON4/JxG9jAm+gR8SAfrrgLA3s
M83hU3pDTWQ+5LCsv81wGsQDZKkxN69NZ78WxlkwezwDpEEjmJb9zvQkgYljeHbRPT4guybXg3lY
RLsCTToZ29CRuzgnaHyLQ268wMmnMEQdGLd+9pTc2nBBoS7uMGfHPlvUyzBKbxsgQjwKy7MoPJkU
0Kb+q6nNOcb29JASMHLsRuMkgz8gryebaSTWCQDsKF5egRQMe4iS685fivbJJDAqhEsUcYdzYieR
3SuCGLVF+Y7NQZSfiFc+mplbKOuyRdS+/ra9zHgQ9iC3lNpEe6l1jjnfb6DEfHwpw+Eder35LCW/
qkJ2wvUxTV5L6PwfjLjCQ07jemsgEIx6FYCMSnEsbTB5DvMVBWwmviYma29MYbDCdJM/eC9dky9H
LyRy4UTbrwdjOSJiY0G2hgGIl6uwdUGf44Q7mePj2ReGJ+6ktTrBNqzSLjtlQ+C/IEFuGKHC9BuZ
4ZtOB5Y9tkczWIb7oHcy79Ff+jDA3qXNxg2+pUj7ZbnD4aRD6zFzUkotQBy9MPOTVq5sMDf5YP87
GiDZ1gGy8EwEVbucg1aA9kgNZb5Qzlu//BVimMFw4TAUeDXMwAm51Wp1yC3Xj5CZkqcxErKJTLX3
3lm2DOWNARek7bkMJZhUH5gWd9C3C/ltpzZ2lLQhyRAYnneamnS5DGkJGXzbStCb+k3nyTJFflEm
EdFgyF3SKb+Ys/2Y+q0Na9quI26RwPzC2kP/RQgdqziYBjmea/YLvMtmBSlorztjRlO2+MB3iTw9
kxwoDkwm0ClRaUcOqJZtmFEDZXnS6Tstu1QdtFQMbslTS5ict+USfgKlSA7cpyVxhlnS9xsnTZPD
kGBfWjr9mqnW/TAmSgQEYdwnqcQncEYye3Rab9n7BsSpEO7crqUdsHM6MsXoq5MbkICusci5wiaa
v6+Scz7pm+7IHMGIVdEhCMhUsoFlUD6RurGetFOjf9qkjo0/AchcfibrFDwzJ/e5dFFfETU27YKU
IoZhGqhoSqN4QrF2H6xT8SuFVLQBsyG36bLyMG4mHMe9/S8rrX0cUNWeWUWw19q8EW6Un58DNQZ7
Qb7BnvhWfawsDzn/AOpK5zK8K9cwuJDIZN8UWeIgaFmfp2wyzgGx5q85gppIp0R53XB7SD6Lo87m
7gWRw7z580+W/dK9ILvlQko7iE8VvqWKHYvyKQTqztfBv5v36v3PN0hSqTi082rHgXX7CQZ8bDWr
5uDW2a8Sa90Z5KdxUm02HdOsma8BemmwM1OC6520KtNnOpMpmR9Jj+h32IP4/QhU2k2ipRgawKOS
SGcfc5XXlAOL9dD53GvQzKP/ky5m1dn7GSRL8evPv98iefox+V61LzX/h+hSZgm3Z0hk53wVc42t
TTnZfJ+Sb/ZD8Op9pdoN7hs7s7/mohdPuvKLX9qvmlirtQCdaVMHNcn6ibiopopOB4vcUuQfLt3A
n6VpzMc+NcKrr+fxRa2N8ZZL7kp442G1mQGBc1UT3E0muNTaCqbvfDLSe0iC/hkDXBiZqgll8MN2
3dDwjzIpZiprnrEHI5jZc1uNJ6iG9FOZ2QsTWA4sBwvxZiWH/oTfg6m49N3yaDRteWUybJ9mkoq5
R3sPSSte0AXg3AD9CQU1bgPEFO4Ek00fG39gurwcmAp9yiBoI1GkDjQZ3ZyE37H4ZUB0CHNSYBCP
Qbr+GBn/RjYDXJAyTrlbcdjuV6M3YmccWEzLuuxyRR81TGGHOYOLCILpY7TMtHIDI+dKmzMaA9WG
1dFucUhlzRB5I/JHr8EW4qduegDXw0iWyZgZLbr/5XcmoveBUiaZljfbD3Oef3streSDDMTfbhe2
gP2MF1NN3YWzJOQavzQH0wQsVgy3uA6frXgAgAsZNKgOIfDkV0Stc4y2Q78vGdIaH87tWdFy3Os2
y7bAsee9p7Mj2aILG7cTfM9C79bFPwhzJFiumjiy8vVZE45yNtS814kdj5Nn04U0ywerNPx7RnxZ
DA7uBi3Ng/NSNSIqS1SCtQdxQGavSZMWNz43PotOn7q++NGhlJEexZmH03ffBzYIU7P8nTs0NH0P
o0TVWuobwZBDErQWMXbLkbBCCPWVuRzAaXXbwfWhUYRgcXzEOwYJJ7vUaY/OgqpgKWgCUqC7FJiY
OqEbB1v4PmyDVLgnqK7UN2o48r4WewOzJsAqeSRZjb0afzekweYX2Wozh2JvP02ORz90YsjmJl34
WLt992xqktltEhzjJqiCl1b51j4lIfxQ0rknX6jKwQXVOo81M901JvC+OYwQ8J4YIB+5DQYFCoLJ
OpbElkwsviy/rLquHsLKrHfs1SMVM66lJ3IB1A+1OMio1ZgPxyD3w5gLKbP2lBbJgc5cfyLd7isf
g+WSWOZ0L5oeTnTpEIUs5S0hkniUtevSo8khvU2Q6lcceR4WBmaReyRVrFdnzC4JuOCdEoW61rJE
ajOB9YwHIoM+mrAx9j5eqXhG8xfdQAXHcay902IX4y6fO+NMx628qZDNs+0V/mFiv/qah1ayJIsb
OlCNLNO0vAOTucKbbcwjsFLSnbwZNY3MoOrFK+wiVDihvcRWv1g4BnLfWhHQywWknDFRyHsZEeer
T7NKkh4Iy0jet3mrQCCU1a5daKCA3lAvzUSvYbG5MXrBgkQJAfLHaBnglSqLiUyq/PSZ6oAGqUuk
XzNP2V8Fzj1mMUOx7+Cye3jCXRbFYkKJulmfBTf1GLb38kg3P3ySib5doeed9krjMtGZ+c0PLh8h
3VXbHkAES6xfX8d5IS8c6bCXG8VxncITTnMnxpiFnMCqvS8G9mJveHh2ZFrGeUlkYF4kmpyVZNrP
ZjFxICKuiLM26bkfcyYFRfINKzjfepXvYyUv3/ty0vemytHDlXi/pqZ9w3xTbvHJzSfMHNk15MpI
L9jNj17r0jxkJLbvl8FDZMMPCvzmmxP9ebUAnyYcZZtQBIRlDc+JALkyWTfzxjRZUIQVp0kSZvWT
w2hqw62GXQ1D/o+KfKOCq/0pdfWXHw4k9HncvbDMx00pHdR3JodZaq14NcK0UbvRKj69CbzakBa/
/AqY+7TCcjeH7gGdDnm+gYPIyx04aSVp9Vw1aO8FHumWZGxEIhHrH+9b3TQoV8K83jczgs6ZVsab
cByTAAuQZufUZj9uZdpzVbYiOjvtZsjaaTc37KPq5iFJ0SHTKrV+AY/l9ytE86u/rQgu8fTpMiQd
GQP5xMnRvzf+FA0muvT6P2g7ryXHkSzb/kpbP1+0QQuz6XkgQQGqoAiZL7BQBa3hUF8/C9U901lp
FR33jtl9qarMqEySIOB+/Jy91w4x7ESx6rt16nQ7IQ80w+TxNua2udUxXZNYTHBM1/QItVL9lBvm
K07ihziHFI2bCWlqixpdoTm9bvAhkn6RJjz0U3mVLGpKdNHzl/qpRTbmospEa1oghmiT6rNvJArd
Cp13XYI+bxDG3TCNiEsn5VgQ1chUd5MEtdOo7JibTfiPTVXivafAMtc91dJiLKfKS3CzbhwrrJEs
Oe+dQO1DYhoJkDrfU1OrkHLY6raoe9DIa54m2dXO13t5Sw8HBVNSHSVdmfCcZcFulsy6RD/h4dRp
JjYBeeylhMUlBf+3AQIeLti2iazmkB54gaFzO1OBu200yVc/1KSnvsXI1/nDZczFqzKV6UPek47T
6qgXCDi4D5gGbzrmIC+cq5r1YMsflUy6jqP1rIVWdScP0h3aohOOwA15Vv4dQTElAeVx7uGDH+eU
rXrBjfuWDNGBvpb95CumQWZtxfdIplSTRgBOzI4moN8oS7R4o2ukkMw7NSUOo1VVeeHQ0j2gt8iv
vW7T0qXpvhx9dCyJmsjrzpmgXaaTv9LzwNl3fkB5Jv0geV0cAR8NrpZJ3Sd8p/pRi5QMRkjkrHWp
Z4wUIaKEYuE/aoaen0hZ7zeTafjHXpHYwnzir/oZqqlF1Dw+F9OU++DcW1ruTiSs3kXIQWirIccj
3L7tj8Y8fIJObxxRyYBazkR7wgKcLENJGxBLZtUJI2C2qbHqo1TmFL8M5ekj150J73HYXYYxlTaz
fg0yCY1NuJ4GB+9KvKHZGCjfCDBPFVgAnHpmabXUvoVE/rAX0iocURygMzfEAW3SKwM55cWY+mxp
2LECnb7Suf9Hap1Wfx57wmWqeIB0wpr9lEtWvSFJ2rpPG0u+BF2rH2KnpLkw9AyjYegsQTIEJJ5j
lKkmJouYBda5mj7ZdCu3tk5CWdnZM7+l6jxyhmlwh1XPsgFXem2Og3/m00WrqilOM0sDPaLWGzf4
6S+1iZVlMJOQlNJSd855Dj8kctTmDa0dicfo+RHsIKVeGDKViBCMQn3kVSh6mIwYrSTvc5P4DizM
6VxtOBfUA92tsdWAM3tMNkNZEHcIygPimxwk2yLHFAOZRxw4orYrID2W14WgQ5GWJveFkxVXDYVW
swC9bR8rLSUlkdQrIjeM5CR8u/sYh4R1PKvUrZWkwS0zIIGkkw0tuEDI2ZJtsy0cvOaMHcu7TEqq
FxlG1i4SQHrI1UBoiezKWrQ6sKWZzAhB4ahz+A9C+Udq4GOGFDwAdbHSNRjzZpM7frWZBuMhAjmx
Ipcje67UtDokDGAWmtJHT5ji0oOIKQIUZXqlc4sQLvXHjaiN6aAb+SdqYGUfkH5x8HsVDAjxNFst
ga83TcJahDaPnBMHzVZnpoERRc8WpR+8F4PWrBjhvnXkHW1S8Co1x6+GFu0droP8Ypmj+RveXJT0
QYDKjYrvItU+jK9IIBiXu6D8kedGeuDSRSQh2PrGGlWHmUHYXCyK8bPgsLW1C1/elzQdloLiCXIf
XiWXqScdZ64R1lKCMRXe0JRjrdJhcMmhabi0iMcIU18VX/uwGbZdlIMWp5u3dIwMq3xuSUsHsv2z
U+JCkY0pxBLtZ7epT4mAI7SHCxNWO9DL+bop6TEuYhXyJ0noKjehhtcN6WkXrrJR7TYFqokV4O/q
BFPJPw1OQiM8HPEVDbn+oxh5U9BzY6LR5MrcqmWVXZmhaqs8VKQHs+V4AvO+xZFgJZt87hLIgSDX
Pma3HRMZ5YNMu5wUdw/FZb+k15DiFUnrTaC30W/pFKEtskplPSdCEkaYNZuuysaXpmTxkQMgAcyN
A/3dVIEsowOwX0ktSFZxiR5jMlp7awKDWY+0bZ5TGZFZHOnwpyPRKh+OAPnUYnNJGYYL56qUtnxX
TbH8njutvzI6Gy54a+mfgnaSGyRj4BaxPSzEGOdrR9ChUWFu0kAZykdaUP6byOPi5MdtC0V4xrWU
LSrGPu/fI0c8aYGenPogqraMOylsEGUWP0bgqVcVTvRCJ8L9xY7KliVEx/EdTeG+lORui40rIeug
H81rY0jxDY0JizBSQLIv5oM2QoDdLCZ3mypE616yCRUhp+ZFkOUy0/xCsY9JYkf7MmZkpiU9mUBs
O8zwCNaMzyCRCBvrgP1BbY3QbjS1ddJMKRn3/cTgjSQODclIZq4kmH/MQqyGOW1IEEMSK91eSE7l
gRxTOKsFlXNHrrJ1pduWzHlzwWuqVjMJX8LBX/dTvezwij9lSiC7JJ057zU9t3s9MH0CNIXkpqOk
rlWSwnY49PBxzpPAiuSCT1FC/Vbl6NxUQXcmDxQxtY8I3GTQufHxErp0L46O4gSbjn7jAQ6gf5H4
2ihKR+dMDqBCgxNrJpls5bFkPLZjbc1OIYEJq8yohjsej3ZhjUH74VAIlUXwpqnOm2TIN53mKszz
/KlV/FuEkJOmtdy5sgGO3eI2sUP1I8uEWKqa88MUJHOlANVrLQv2NBfT+1bRVaog1UVq8WD2JXQP
hO+4TwP4da2GMljWUDL51Uob8TtRyJLqBYoPI5q6CIZ4jQibrLcKeUpf9hSYY7nriqC91ZLNbdMk
xy4MVJa7FApXnOMYUVR1h/mtc1OmUUEunouK2PvQEKsGwinsI054vtwdZ+Lowid6nQccdzAj4mPZ
gqufk632lpxb20FJ0SupPeWaBgoKOq2FsamdMxPMdjsODeKpGpCg7CS7AlQeyQcspezt+ltnxbEb
Buz8kVAvGplp28rBHNyhRldRJ23KetI/TbwnNzMhDoGhP61ZjYPURP46nirF3PbhgAe0jZOlGRrq
irOVQ+teJMc+d+i9Zm0KeBhMIWeT+BmdROZaTFvPcdxKx6iSFNQ5k9BXbCnOnWnR4nWi7j6LUsVV
GstHNd2DF2hbhXQdLV1Xph8C6qZ7IPdgNBqtOU4BFT2MunYrRB14TmMWx5xe0tqqe85RGofsuuDa
2/j2ocxLO+33T8btcE8u6xUIMVwMAI8gIVA3xVU1p5syNnXCjom3bEFAGna+UGFLAfU/gYj21CJ+
wsF/7Erpo+xiyZUiECqEfEUnOWguiCuCBVlNI2wJ39pOjmG6ckCuKACqN9tsak4r+TMtngpdvMnd
pYIiGTXyM0osEosmU9fFQP93EtkKIR3ijFLjBujxUgH1wpkmM8ScyFIg8EpaJA66dkRS9l3Iw73U
1TJawRrMPDuzDm1LyJpaPAOaNCDlE1w/Vvi69OgJ8GGBR0kQN8x4aF3pU4NBz0TATca7y3DiqMfF
PYgq9reanmyumYfcSVAG1kwMiHzoV2igkKVkQ7SCTLpGg093LyxxGvmDim4w0fCJNS9iTlRWNZrz
AQ5Tdkx57xeJWMaj3UO0tGdKQ//QjAx9aQnI66yUn2Nbw0pAAj2Z2M59MSPbqlYbjmoYEe/LWRTS
XantSkNcLRPdAdPt7gSILiDJwsTv4xRDtDbycY2950cXOjfDpyWCqXfDSg8AqFV91l6UkGLAJkv5
CLjReSdLB49nh7YukZ176sinIBruOGgUhIYW4Q2D9cfIPIcIF0tGOWjlR11SPizfotFUImSaFkrd
lhsHRN6210S405BOsGOmrGncEpYS9ZtxPgY4ab5O9fIDdoIXFuqDX83GgkS+Tr5e7OIgiw81ZtHA
UWIXZ+GraYf0tzLOPbiYGW35xL4mGlGMo8/2IeV2fpjieMcpKQAmDukBBPt7qpT3QRK9dlGk7IJS
UrZJH6fbzEmZJFGw7iEiGRuNUu0gm0mNZtDut03hdKvRnJy7UVM/tKxLb4msDl4hATQywrK8aDbK
CTsPCzcIRbjk8F5fgkkdN3kuXqKBbeTQB70bhfcs6b0HsKxcaKkYN1CeeCzMIvhRDqXiYl7iFidW
ZUnd5bU9Rk6U5zHped0GyJ+X9tNLJpRDE+Ca0QaI24PYpYm4KwQ3YGT4yRpQzstY6Beutzdo+goC
LrcnGdjaWMkruq6bJoluQ+O7Q8zor8J3do5C/qeO7FwcY6ML0/XKpO2qDfVaqKFXwh3P8Aot2GtW
StbxDpFK7HUf2IsIz8JRHqWAR51QvQR3JD8VH0lKlCI+iLeGXGGApkx7ZSo9ER9L2fYk1b4pJraQ
Ts92QxPsDPQGlq4tJieBlxEXyoL5GnEcdChdU5Z3yEtAe6eV+RjW+bMRt5S/eflSDdKZ1KKlrjQ3
AkJRcyGHANR7F3JaXDHnLZ/lKT4RhYOusHXZolz0UQ9ySJ4jVSzQE+2kKSXWjHFUPeH44ynwC3SK
EVR/O9JXUZbNqD9mXSroxD4Y3iZds3ZSTY4knF5BmeU/G3NlYUhUULBjXVMUQHJE0KzScXjJgA2v
hsk/qhxbjE6WyW3yWRt4joD0MsEtIFQxQFjbFcAMGwwxJMGIE56WW080xIiZC6Cx5n7b3yF33FcT
dZzJUXOVmW20ptVQPuv12J4HS493UB6jo4MIlE6CBYE8I2ox1cwNfZbICxvJXLdq2vHkWqJ81Ku4
f9OrWSIy0HfhJs/T18g0OK1TVyNrY2yAlGQlE1e5GijlpDL5QJQKxS0KCDJEYekOzhSQIdww083k
hnkeraew062Vxjczp4NgXtfYvSlNdF9xraZekZwEAY9uRtRZtwiI7razhm6lN+JdTxI6Dwyp6Fmg
iIo8vkEEUMhcslFAruuROY3CMHZqn12VzOwYaRAyJsZH3c93hB20CyHLZ1NMyUrFhb3M/OoxDcUZ
Vd8Do9BkYZbM/yVTj92KhDYvn+rRrQz7vQ5IBsHaKjYd0PZ7UXTWDlnhtZ0hGb6jgTDR/KU2KCMk
lemillO5ykgD3tXd5JopOtIpV166Fj5PX5Xx0qA53+hycjH4Ri0LPVkWGRSugYWhB7szYFMXQlkD
KdXHXmX7pyQLrlZO06LB5xS2UEbZfbZdiA0G4fG6EMYPsid/iA5eDg5ounkYvxZ13D4GhXh35Nat
fILyBhyHnR5E3MfaOUSytEaoySgold/xR2dbcqyzhW4xn7NIJqB0QEplT5VL5O++bjs3EL3pFVb8
IuHWJQhRpVRsT7WEVFMPK2U9NdXV9hWO3MYVE1sNXg25au0P5qEudOH6Le3tLmNXZvnUkFETI9sH
yIPbKdy1MOzWBPIWWyehbGd8TjPd5xBqmTjs68B+VMDen3KIxseQqNcmbwRgmWCr+MMdaGcU1PNG
43PAmOlRWdGQB8fT0SVaTQeICW6ixne9bBEW18iAZKwxR68XJWvBwB4NGIVCYmMyYlQeeSkGQN6l
Sq4WxwIsAt3BSHWIg525Goz+UmkoRmRLfmyaGAE0Km7+UYRe1Kmv2kAbo8iObZBnq1HN06Mc6CkF
KHJUBbszFTkSvwLJbk4Xl4MdmOA+pu+pPXZaOaTZebZYap+TWvqV66MF5xQzpUWH0UBYyX4YJnNc
lFWTakdmsjgBFQCVtdfYkkKWD5GbOAzTumISVQcSxBtYFH0N7k+vX2NgJPTpgQQ/hbTqhktDK6lc
RDQj+w0/7I0jgHKnWKW2OYZn9ne/vqulYvxtSgYiihm1l/TrMxJ8thl8t2Qd+TlJ9EBrlL4g4K5C
rRcbtaQcUH9QEBJTGr5UZR9op9bQMVCpDMWoprnvk+gwEK8iroBFHQrXAKybK9Ao5eA4Q0esHcbd
NO8NB/NsqVWdvCnwqDBrTqYikfYBvdfx1JP2ULskKNHSMjS9ad3YjjktLJyuU6IBrl8/6M8g5iZ5
54zgeylrID22+Fu43+8ixBPcx30mzXYKe3RR3sI9UTLbOaOmsMl6UN4Aqp5tTBILvevMZWrm0aZN
mv5qazpakListo3vk8DXRyL4kcV9eZYSqcN6mGO3Xqoye+lSzhXbQ+hxnTrLuM+C5DmorZn4RwMc
QJdK9tk6SLSz3WcfpJu6cLk4pcRjja63c4pdINmlvWQ1FNOjHkEY+A20tTq/fmfunbx56MvWZIEJ
11Lgv4e6UDYZYDgHkkmJc5hhPeSqSHGxkbaw08gj781wYggT0XW0YDOMWeo1HT/M43byyIJN3boi
4xfOwPBYTcYWp2ix91uVwxtl757kullSPqj7zAhD15ovEimRQDDNeoOutQBl7YybXivfEAaeQtUB
uhpVu76kxuN0NLDATeSCJKQNr6SAddRU0SrKIU9I31rKg98QUIxJwDymOlwBupcjUobY91Bk6k/j
IAJmoNNT2SYfBUWH2w5AWxoCi7HwxssA4O8ymoz4KS+dD3W0Y08U4lRYdbIpuv6eHLJh39H5ulSV
na6MHvpUHMk/8jYPl1HYsMtoEv3oegLeEnNAyxdhFxevls2B1pmmtT4wJx/CxvMJclvlaNc4VFUM
Iqpxx9BO21oOm6AzquVKV/pxkwapSZVgzXJ5Tsp5M1wChWAV0wCobapk0nCAJY8aW9gRFNZVh9Bx
j6AdLBjRHhc0fc62r8i8ZrhSvfv9jFSKcHISXzIwm2mULQFL5b6uG84SMZPaEOrvApcRimRHgxUA
Gdrjaafvatv7CDHNR8XggOb+hBeph1Fpq6O8nAG3C9+QVIL0kpcEqrfbRGxthRqDH++AGNmDvWIM
e5uGLAOC4TPWdSqqQQtioWtk+FcKHY/tqkYjRaJUj5M7At8gFrRFR2OBNn16RR6mvoEKM4pLCz/q
SaWrrxAZowyoBcYibtatHMo7I87Kt6lz6AcSC10ZBz3NJvLAUv2J8LuICWNRPqBsM/aIHiGeaQw4
BeC8aV6yFm0Dr0O3y5xxGJ4R5ILLSqbnUkIXdfu5uFGgBgOxHOLHOCFCBplXv1MbwhFZwCisbaz+
y7rkPliRS9mHy1oQWPh7io28U1SZp09rxWB/cOhDSNvhPF3ZuPYPsFNcvL3g6oJCv0qG2exsDAju
EErm2cmGcc1MAj7IGObXsMzf1TpQjzzEOV7oVLoUBDWqll2S/ybpN8YiG1rHn0YdwyCr44OJEHlT
TLp+KYVCuA8JnZI7mcSLo7YJp3Zvm8EPLS0emDwKdwTeIipZ8mKfI7IaRdchYZCnj/Sm2Ie3dqVJ
n3mFxqAgeLsZC4T+0CiGauo9Voi1YaAjsnlIVpkUg2FoUpwMiuEr7Mxmcgws+dY5zPZkov+YfJHv
qvf7Um9VT9UkYollB79W1K8nO+Ha930TnS0ZgDFxi8wj2xAK3ZgFMDXG6EEtW+sUmNnsz6ubFmRX
PXPV1JbISgz9TajWD1OcPGo2tFVMGx8cgNorEjxUDkV/I40bIlxYDMOnaen3NIiitWDewqT+GmQy
YaM1tu5S9PeUoKSQyawTlUjgNYryCdqQQ3s27Xd+I/PVKC0z8R4dNaeLvu5lpDjwHdr4EBiGsWCA
bj1oiakf095I1wgZIjDDKklO2sfoEFg9t/J5bfpbdjzRBxdmscowirYHC1elvlYV6U3ItkkqqITB
cIjkky1GnaeOOwzic3Hf16BT0XMRLB4b5lZDHdATSjK2AHAT5QTQ/kdiVP1RJAr0vLgZScIL9D3D
yOakDRD4Ozn/yLkf3VJE0BdrZKuLLA8+IR6hFKpWOKjXdPQPo8qT5lS3viuQszG02GZVd7AkWJNO
F24zDUGH1k4KxXiO4UaTwRMItaH+Ic5KMot1xaChQfnD6H3nCGUrGMmpI2CNrAFyVaOIaGLl5gTt
ycrKQ6aie52SoluXWYDAVq8NHBE6xPZgckoAKzX55Q3kSmO2q9c5aJIESblrhnAvq8j2t02tl1tB
443Pi/ArcsbHTGmJLbdIi425SgkwImS9cbYQQwzbU8LFkozMt5yS3MDBX7Q9ec69YpyLrEv2GImY
aTExj7Di7yX8CMQal1tGdYML3gzHXEGjUktkrBWJ/TJjZumgSO+aMt4g06iEcgbhKqm7Qw+VZS11
BrB3wnzJL7P1z7n57PWT9anErW4vFRNfVEKpsIBPMnk5F+voExTLCeT/lwT+rvussTd//uX4WjZ/
WdOVeW2jIv+PWW3/XpRETAVh+59//GXzj18Hn4X72r7+4RcrkFPteBGf9Xj9bABY/LcofP4//29/
+JfP3/+W+7H8/Ptf3wuRt/PfFvC2fta3a4qpICL/WhN/w4bfpuM/3drNn/zZf9q1FfNvuqXZsmwa
zj+d1/+0ayvK3wA0IoLUEM7rJAr9j12bn+gkM/CHkE9rimyQdcTYvQ3//lfzbxq3seUQcyQ7tBxt
7f9FGq/IfxDGS6qiY5PSNQ3x/c+C+DrstW6E1QzxbNcY+buvmrRb/IdcUTZSXTAZKXZOfycC5x+G
f75QvrEzCapBkf8lF5wlGGM3vN8vXpBP9PMLwmDvUrWhfzXRwK+AY6hCRoU7RY+EO7799E38yWso
2hcv8ovMXw6UnrNrMHqJuPYT+u68dXt6vkGA3Hx485kQd4Bhaw7KUzSPq6i8ffObTzibGsp/fHDv
4+9//dc1nd/V++sVhDzXQfk/KcPnMQKB6FGXbwoIJiQhLwswqUpDrx3TK0hKPvDMeFhKQ3bIs+03
n/uPNod/vfL8jn56Zc2RwBtWSG4lBqc2qqE68gwYWkGA913uznSn9vQD3JpWtY+V85uX/eommt/O
Ty+bYNKnj1EV3oht8E6c0rv2Cfpw/siNEn7zIrAL/vSizq/902twSlY5VBY+MlykjDqUWYfWLS0A
Z6Bx6ZAson/3/X1x9/xKLsCUIDtVPwxeb9qbCXp1ZGNJ9FVO4NE5NQC4+tPmkDHGy+8NDXhYVq++
uZJffIHq/Ol/+pTmJA3hpPStp1PsdPK57QGu18E2wktrQOksG66ovq/wSYSm8s2lnYkMf3K/qjP7
46cXtZ1BgmA9tV6CbqacNToyaK4OxRGPjD74G39SZxTVPxxUX64A8zr6p6/3y5pDcTnaVWvbXvlc
3qJP9PBoCmmHgI46+tkCuNj/8mr+stYkBKbZWqJVHtJlXAX3Gaka2uj8fvtAAnQDbVkRWavE2gM9
iW9vny+WOPWX1cfofWZk2AC8do1UMHpUnvNjER4ZV1T2Ojznnrrr0VDgTiGG8x3QGE7jU37smu2w
Jyfm3SfsI1zhkiNkFgfMsnmMz4b02h2khbRgrQy0Y/VanIprStqFC8h8YxhHaeUsm3XNb1/i2GuP
dqk8pRXYjCc8qYt3e1Gp6IVcu0EThiVg6ah4vF/aa3dt7CPZ1sviAJQRQa0Xr8at4Ul7f/SG9eDq
S81fj5t6V6xafAju6OVbMqT95j081qeGgeKu3dYn5wqsE9V3vhjusyuV0111JhQhjy66/xY/aYdg
Q+waTON9sYVYSTQTfeiP9EJvSq7d7k2neZufpB20PNpKm3xjxXuxbf6XK6P6y5qs9JkTpOQleHDU
aDg4Lm7aLYNo2D5dfLYK21XQSWcd2nn+m3ned/fgfK/92cOl/vHhkjQoRwkpK56YH1/6gpbiwMNQ
F776I2TkXcwsoPpHpAAmYlnp2vKcRepmZPLZfvuEW189cr+u0LCom0ntfHDIe1krQHCgRR8BYJN1
S0eD9FeSfZv0Ke2ZBWYVoD0j2E2hsZQILAPqBgGxVIjczWnEwbkaGCyGDf7ZmeEx9tJGBJ0D5Lm6
QlGrAwJbBWbpXW8r0TrTUXFFtcueKFxGW3eSBKu0l2RG5K1yyEC3LQxGykaDhK2GJJoGT9YIqkoe
H+JA8YaIuBsshRA6xfhCLOxdM4RYRtNgkQb6eVCMI7Tm35sWay0DqlVNLo0jAJooFTrImzGuiCi8
FWGzDZTGWFAPb1GHVMhbdJJhIuOUExbqoAFoyzdcX0r7DTvpqzJE/WXPinU6snqFrNmPtnH17DjB
my3J7hCJs1VyBSeov+UVzZiNE2qedbMOf7MKfbGmK7/Qd0QYyJ2RANdR/Oot1BRk75obaZQAvuVG
gbUn3WPR1tp3a/oXe6byy8al1/YQmTIZNhUsWXbKOdCXm3zeNTncXJHWYP65IsBieQ+2lmV98zm/
KmCVXzYv5pBqNgTEkJmQBvJELHLOxSmwbQwiKNTKvT7tO+OSF9dvNpWvPukvuxedp67RaJXssFA5
zi5t6gepDbfzlxoTSUDAcFenZ0NhpzbV/RTsHO/fv/IXFZDyy242SrlImtJkqGwzqEMeI0fdHhcq
lcBIP0T9vQz69y/15VX9ZQsr5B6DahqpXjHK59CXd7ZxPzNQmCw+kHJNZYSkpp0W4N+/K33mBfFP
FsrfH6KfqpABfmauaQ5GA7/dS0zuffrfhBIj3161irKPWA390brzKW0N3krC4P+bRVq1v3rx+fd/
enGdmCQNC8jgDR2AcSTk8IJsNoe4aDOEOUwPtEJ+JF0pxu/fHvIw2WfE+2SM/6v6RH74fkqZrFf+
S6kVxLkt4ddv4OgvKi3GAgk6am03a2ZSVbMuiv04sRQRHrOW+PaUtdRirhUQoNUtYWfwD6alLbHK
ygOr7Dbkm/X9JcN2CCLhvHEvwwmJ/1Wb9n35poNVoEgMN123IVQLhB5snwGRS721hrU8rIotq6IU
bUwKOlIIR38/Js+aeuoz6NDPhn4V6r0zPJX6b63+mOU3pdsk2qazfuuI3mu8jkhMYy3T7U+2crZR
hvlNNyGm2o3SbaVuG84qcc8IAVasY2h1NEVKX4G8U6oHTC4cRLoYQGoubWNNu0tqcR+r9UErmMX4
E7iSZO+UFfNvIoRGcPbqQPpVR8fM8brADTucU2PiTbF2M+t2I0ZPlqeTjiPNfOiKfBON4zbFnDxz
SNpS38epsQ7plYX2QCAhdBB7vDnkRTLws3+TcuU6NvaD3p6UAq5Wat47Wo65LntvCWK0ouGqkLMn
468aG+L3UuysGTqkMFkqjsSgvnnvJXvNpADgbu0iWH+dZIfQqii8RDayrmlWxeoPWRpvporxwNwh
khq82LEtH+QwuY8ry8MwbqSfIUBfvQFAX/1oCOPAXCbWqYOocGQmoPVHvLsrBl34KI1pleY98Etz
W5Gx0cLwGabcNRJ7h/TLQzu/ytTpjMJiaUNa6soeTgziN3NXRemeqc5FCett3gJoFJpLzxKvyXIK
2G7AUXdNcUuH/C7uALCT7mYpMp4RVAQWaOBqvjR3nCnv2+RJQ8q5mBTOBJZAk9FBwM/695JWboBB
1ZlKz9KFl5bNkbya1RgzG9Wt4TRG9qeuDjdRHskwJPWWh6ZISH63YEx04xaB4q4P9Cvc7KMYzRsT
jDebKT3hny5Cl22YpuvRMA7tIjHHc5VI1I3GpZP7gwpAOmdG3jM5N+hXaJmylfzCMwiY8C00rOGZ
qPkV3dS93Vb7WCSrUH2RSp/nd7iEAdI5ym0/pvWmo8oB0oHTiY5AIxaa/MzKukgsa5lHZ8WMvtsn
v1pofinEFDC5eqEK4VWjN6FBRroDrAVsVGi7xnzc/C2L/WXrU1KZ0w7N7b9f0PWv6oFfShELBp2O
UqTzbNQQzPSPQcsDniFsjOWTJogmwebKcBNlygmK+aLIbn5PhhUFn2zeyKpZklmFtb9yy9RcyqW8
lFvhWnm76lCUFv4WNDzo8QGmMu45O14mtBv1/L7JXxBFWOVH1KsrxzfWvaKzRyY8l9LGZ/DeUaJB
JVoJKMy9g5EASMw1oTPu2NXSus/6afnvL8FMqPizDUb+pSSawm6CwUb6osa8QQWNn+5S9T6Xkckw
suLUaQ8C0oyEUIJwwPHcgMlyqFllE0MD3cjBk5lk9kjtTJJg2sglU/hA5Ua4t7m6EJfzTUnjfPVG
f62lFD2cQKnXXjZqXsgmbEnEKgX9BhRWq19l51QTHE3UD4r/Sw0qxkacleTtQfXbddZby1kdKMpz
pCJy3ffcZOo+lYnqQWskEKUycxJCB6DzrLXcbm8CVXSV+psGRVxC0PhAAhUTNyI6c9f083XIIz4D
5yYDjGEVLHNp1aB0Y8CEgXiOwGLajAFjAl5Bz157T7Pf5iOAges7asNVQwhEElj4IwkewydgM3Lx
WafK9lXqfyhBD035UBpAXqTx0s5uQlLl1PqStF4aemgqdDBuJkkgSsNdKOFpyaND8TSUoKJVe23D
woLHsKx6FCjM9XL++hqv2OCnKzRIS6d9yVuMvda9zu6tD28Wiy4zvG9uK2MuNP+kbplZnz+XDogs
Ao1sNs7NB4afmyKf5A2O9/PYFpuAiB5yzY32JuLHoGe6MLxU4cXIOhTuHKVNsZqEjQemuddFsLZT
sqpcFHKIbH4/ZCEdHG8IrV1yBrBB1nDHkpVIpIUFbWR0/A2xF3dOAkcrQuXC9CIzVS/DAKHanRsi
NtBG2gd0O/s2YfCK4K6bsLwlyxg71ZRmu8SxtolauTGuK9kg2Lcq0PoHKyUPXFihqESnb1Yg64u6
Wf61bvZrnAKNX5PU9uI3BNBU5pHNey93TGjw/KX2cKoi56IK/aOUonshb0ILTDhfXBKkJ62usKBC
kagRzreoCbCQmUUKh/6hCfUnNWs8M2hxXKigLgsMswCx8/kQ3QWcSV7Q+CKCHPa2VGw1VWeY+CqY
3zvspRNWTrCOGzuWVyF345hLd1Ja3ZWIkYIS5hGW8kqILSh+HSRfNqFWHIoV4XZHXK3eGJUg7P1N
lqFW49+VbK662sQ/Ltz4serjlTmfmIsbFIsFMBdwags8okRTJxvCh9wBbrrvf7d4KF8tHr+cEsgf
ZmiANH2HE9G1nZo6vbkIGpi23+3H9m6Q+O3U3pT/Rd6ZJEdubF16K7UByByNo5n8g+iDwT6CTDIn
sEwmhb7vMapt1PZqJfWBmU8ig0yGSWZlVr+V7A0kPWWgczjc7z3nO55cFJVzB1wEp2ePTbu+LgYH
48KpsqL+m9KHONpEjEOLB9EmUsEO4V+Bj9yJ4Yr+r0o5E9FaNDbfdUBbsdUdWH5v9XFfb73I3sHu
ZP5VSPapbxAzkVA7aoYAav9liO9GAGVkRTDPJd+TZtxS1j/TnNkcT8lW2vXtmGU4KcHCaagZ5JbU
qM8/H7/bzItpXL/aIli5Ia26i00ylA1qY/4Danw7NxcI4Q3CpEJzl9bePTblXdbvTJ2GeQ3V7F8e
fFpOvDp4NBaAJ8uWNg0F4UHV4LHauyx3viVGs/MLDUBbu9PB3E6P0QmR0/FYFZIMThz/NxV+cbRs
iVPVVNAQWNswsa7K3N3phSRSL7p2Q2r8xIy91K46eT1m4f3nx/zNikUcrVjKSHGEShImblBngSdn
YdvX075+qpzELE06Hw+d/HdPF4rV2xtMrEdtmwKOR2gW+E2MhXTx0skfGhJKaWN/yBeZtBaGX14r
ctgR97CT7IM+v9SPd/aac/TBb4tURQelya2J4rhLzPXYXA4Y1oCQ8DVw1xo5HZ8fSZ3evfdfK805
+lqRrTEJONgnFsOVCsQltBMUyc5uurNw79flnxV2BKzsfCor7OAAVUyDpWmonxpKH5citZdVz6uh
nNKHrXV9tLc4odaJZizCQcdcTa2c+wnQcIG1BAKIPYd2t4o4rRNX/rvjHk2McdyC4cCgua3o0UfW
w/TuFvitoWX5pA+rk9g7VRZ9Hl0X2cn7/btHezQHOoFqGJIO7raHrjWnDliluN4m9Ar1N5BqM1Pd
EC7b0n4IG+8stQ0yrR86t/7a6OG1Rz1aL4EgY0b4/DZ8/FZpztEsFk/Ra7Jhb01M1DdCYpeVAdFd
yHUE7CNLxK5Uhp3qylPj7eOJQ3OOJq4CH3WZtbmzhUvw3ab1iCr8jCDXab6y8RZpgVwQ+xiwGf78
An/TXdKco6mqkp4nFZsRTkzeOjDEQpP5Qu8eXM9e+Fp13Q0Ui/OHwloLxftXc5XmHM1Vid8QigeF
mxV7u/NGQnnpljW8wdO0iAx5J2hWkgn2L++qfTRbNRJAZRkZytaj9DdNGBnvKYwjvt7DTitRbWNn
MCp1IaX785iTEuPvxj3ai9fKjKN//K9DlvC/t3KNt3/iv/47QQ9NcuotnXv4e5XHL0b/3g9IS/yW
Qun/62/fY/r/+r1fyg9w/MRrqbYKbxB5x7Ty/RvUL23J+29ZqoGUmlnjP6B+/Q+b/GBhq6oqLU0z
+UO/lB+G/gdrHgF/1zANuEuG9U+UH8c1TxaD0jAMfk8zJJAUoR99EkzsuMRTBOOdUqhfjEE7I7Lj
JiyxKyVxgtZa36m2t+J3doBZrSW56c/EK+1dO7tvwBaoCUzqsKLWh31w9G/dEZ1xjc827WAFB/dR
NhJjnGPJNN1wI6kFLtusoVmZeRT9wHCU0Y3Tpff0tLdWMXy1CXyG43oYAgSriUnWswO8y3BweDpZ
9kykIc2dMCfIp3YOOrKvBLZQQBQybECcbkWpQmA0/2Q+J/paP+81ixQt65BZykHYzpWb0CIgdaog
yq6xlU3ZJ48Jm+AUBwrBcxlB1Bo4ZcIDn0tNAcvWQA6oOzpFRgriVwb4ZgS92Q5s4bzNhq9ZShHJ
76NHhcUsnogkX3gDiGO13xsW/3GJeH4u+ZZ2LftPbGv3didwATT21fSFrciDQaJcTyKyTahWqy6x
7iu1x8oK3X5JiW5lGO7GyfmpqsTr0xndHhPZOFNGDcG5+6fW0QlWuSvw/cBhOdzbniIiNcGmmMPk
Y4eMWFeULJyjqGKjXCstTpNJAVrLWUF+TD8U9/xZKt22tRkmjd2QEaFqAwyWNf/aNqxLP2uTpRuw
X7JxZCLSLZ7DmFMn9hgnlZ8g4zaAX/dTjEpc8iQwa9yHcLk63V0OQrmiKLiLQ/ao6VjcKp14khlw
W7s3UMlqqgT7Xd6qjXkA6kZ088HohmdquteBFzwS6aTO0f89ewXkL8dewdMcZq6dPI9J6S2ATmXT
lqqm7xPCtI0x3+QVxEVyjL84oX4+hP1X2XhIlazL2FIcAmmUPxu/WsfZuPcMyl3VUOWLmGTkpRyc
jaEQh5ZjwmQVSHBuWNzCBN+orfjSxsV9pLLTsLL7WNQ37tgQYZPeqhkBQ12W3LvjsNeALwKoH/fB
lF3twR4cAxBP8YBzcyT2EF8uxdZWkw945YlUd92NoKwpfePcAfw1c6uU1PWwfI5UnnCp7RQfiIaD
aXowAGj6G/QYZ01RPhMCvYlsdWmHyQXEHh6Ba9/0+CUBwJVLqyKZ2m5x0FI3JzZobRbquV8TvdM0
7pXOnmzOO/ZI2OSa05v1cvhTg5kGeGlDZt9GwOAJqvDRzcVXGIlLmyoNzLIbdQrN7jrQ4QpO0KIz
npxcpXwut3mdvJxax4I5FcqfkW8AUrW2ucLNMTr13ADpMgh5UHV1N7RocsfOOIsxYeEdva2ifi8K
ZYMkezPYjArF8L/jNLnF7Pg167AjsC/vCv1MaER6D+PXMDO3oC2+dmny3BOy2kl2fa8m+euf6+HX
IrUjCdevuRF+AwEmfCGs4+4i2rtAkmw03qV2hPu+yB9CzN0gpMNFkntPXU/pxTJXI5Jsr64ewqRd
UKZfnTiLtyWTn2dBJIt0pGpRyLaOFlEJaiRM0KXgLJJ8qRPxNMOltCkI4/PwihKIvQ/z5CuEgF0+
uHjK9RvNCwAsJz+bc//o4//bL/vrFcN/q++/hQoaJPCrhzLpSH/pQy+/JehDL77F34Zv/2PXlEH8
v//n/6qi6Z/W5fDtxzfWAptv37PkW/CRBvSv3/57LcBHXWoTL1ESqsTq9D9rAfmHbRqqAyUZCC50
4tdrAVMKiUVB/gz64fn/vRbQTcEvolF3JKxk45+sBd5uCiyHzRjLEFZDZPYCSDnecg+YyWMtFeWd
CT5GFmKXGOaCKINFhtGEP7yKknwdZsMpfcRRTeXngeFGm7xnhoO2/mgDbDqqBlFAr+8gxmPrgJhs
QAJ1oqUyBT0IFdd9VwE+GdsLpIYtdABsQ1mF+zoBDs7aABc5VEqjOjN6k3Ss5Gs4Dkufylyqtbdo
/Jdx2CzwueHPza+77LuayDUBRXPTkzdJDMQn/47vfWUWybmRjUtyNQ5kXV44JlOKQ/8t6rOtmVLs
Gfu1HpqPVg0iXxrOQdSk3BMaDq+qC7/7Rr4WVXzpkNo2GME3nYjpbVvaBy+hGF3mj5SH7gyDMk5R
L+Ig+OHzoYl878Ys+9vWbOhnsVeah6V92cXWIUCxPP1kVZfbtuNUKqXbRiXgS6clIFBz/RWRThR+
jUVfc7OiajVtOvpGOQvZWNfEPS0pnJ+nwn0a8hbLaZduUiX84ftNuIoiNilWlz84rrvM9fFrP7Ae
qHzFp2usrLSxxcKGMm5KcDBgKFk6uvnaMC+bghImpDokU3DqaNlP1DNgPdVZzp46NZJz1VaWk6sS
OuQyNptTe9e3BcWX4aIJCyE16nbG6vEmtqiKpOlVpbwTdrUQvdz5slo5xYDOSN4MboNrxuyuiC4/
tKa38514aZQ4X2LrMuDDW/v5HhvIqgAyhfy3evDi/j4mAqrO4LYockMbZUFg3BJl/kIGxsZKtJux
zteB62wHdrQzrGuXqVlcg1W4TypWfz6PPTRxJJYPKtY6vXNRSvS7gtBQpcNoMD0dEq6W1CYXZTuF
WanNrZDTAAf5E3jQ+WK/nccx+3AfzSWBPxZV+yiW50XFB7tVkq/dlDvVEA2nWs2iGfLHWOJDaqNL
SIFQUr0bx0yusT6ck7d7BUHkKi8KLBGECsbKroiMOz+g9O1od20JQ4X1yOAm1xavSe8bl5FWriyj
v2i9J2TiCzNJrr2cc4UYFmM1KlRGiApwOwZikTZnDNBzf3TPXk2pH31tX2qof1elfj5YVXeY/KjB
Q3k+qk5gMi2TtDOruxLcQ246h1DEoHRtuMjlQymIB+rU/iro5TKvw4sajkFeZrcutCUD8pjEpzsU
67IIzwPySUTmrYiNJ25Bg3iKTybNr8ksPmBMWgSxdT6B9RodEEhMb0lRe/gDBbQAooas9iLp0+3A
wr22umWV119cZsLKhc+mG+uU9y20hl0QYdcws7Ubl2eoqRd6GX53SYvpQGXCjsfmnXb3JeTQvNE5
I5QYQUKq70S7qFcssde6x2TFSn8Q2qptWlbm+Nz76dYT9tCmG4iKF7nTzvsc0ocAUsAslNUpOrXq
wtPbq0SnxUAnDbIPu/6RzUK1wnR7kTjamvCkcV6rpAeVaA2bkCoLicTFPUGgV26Xb7Loh2NbpH6w
b+itmcCGrnEJmnLGQzhrqnxDG/g6ZNk/bae2uc7M7yrXnz/xF3vBuweOeE/lc8PySjsqyrF2SkwC
Zqs77vVFAylJBYDhDXJewV8tqFE6ndzYrncTWy4yF2ephPm6VnCv9txGBgfyg0cjTJYOzMeZH2eb
fGQ5pper0jA2rmmQrhRd2gmwgKz5Utlob3X9DgjC0/SWaLy3bBpXpdnO3cEBt2lflo5zYhHJQuJV
qfXnoNbZ4eP9wKdh8ol+U7s3oDlZZjTWd9gySablmMA5FwPsOHqU4Ym58UUFdnxHdUNKnZeIjoR+
/AqREq/kHZ9SI6vPZJKtrJm10NmPW96uLuQdeWysveU5scXzPsVj3iS4kVsXwp2b/lwuvikVvV4+
mx8sXKcLtlX8LYLyxlGdCgK/Z+ld2911bITGsNgqDsX76aNapCbiIGzXOauM2FiXlrFp83zT1XJO
L3iV8D6JCKBFZl6GNd5u8EvM1xDtrfMMKlmfptdh6u0KZlStTbfg8wipz66l5lwHsvxijN6uxSyb
BtodKMdbs+Yy06H5kjThpU7mTBnr52VhrrzQA0RVrFv6YRMRX8RyoUfBc8VXWzP7qyrkICyBEjvd
RwOo58IbytlgFRUk9uFe5b+ZFW7+6JEGaPAfgBJmnteUQyXM816HFgBv5cRDnkbM62dMmUYzbF0Q
PTBVh156f69K6LkK4dT3ua2mom8oaq/12P356P4/X+mrFrfy91W++28AS+vmtYfr5U/8Wrtb4g+o
SBplOc22VFxXf63dTfMPluYfxpuo+h/C0iwpBO8Aa/gpFeXX4l3R+EE8hix5VX2qwlEd/4+T7dfn
8mfl9e/C7Ou37UXT+/ewoBzIe0ZFEBLLlNEqp2zP103CsIMVmCd2uW9lb36xXZJ1CkUYawUX8Ka2
6ymwQNfPqyrSwNU34a5MI1Ia0AyQ7g6iQiG+8UKG1njlGdCTSFwYrwRb0nVFgWU5hmP9/dXd/eCD
/3Zm/HnCDrO/sHX+Mo2jsrk3iomQH1V7d3BRDfUTWCQjYzLTKgeUEF/Qz4/3ovI/vkMOt4Z9Dh1j
OT3BN3eoko09xqLaA4tHzgl5z0yQXveJ0i2xWX+JYmBPRKeEGwcg5SJqgFinYBWXYW3Zs1xpL6Ka
APWQ/uOcNntz3nagdso6LiDTTdVHh/QmYzCsdWhIB6GRNmw+v4S3faTplmmMJIt9Ivk6krrY2ysY
qZAxyyT1PiS/AKRr0wG0xNTv6OBvh9jawwPH/lU1+8+Pe9ROeTkwBWJVmBRnNDwKR89K6cM2GdO+
3mfu0JyBHAzWmpcHO3i1DWGcE3/cUhqCjt1ukw+08pKRxblNI2b+z8+E42sWO2JhSfultflq9otV
DVJ4XDR7mcpqE8YZKix/bM8JEYOuJ43qurGBxdSVKLcWtKYVtD8XoqPfnDqTDx4GNXgh2ZizYKVU
//Zh5EYfqSxKRz4MGXocl2ROp2u6O8JSw7U1xP2h7CuY0L3AlTuAquNtghwTSGPmtoW7xZJn33Sw
Jb9oVOgv4qpp720ljmHWOSeV+e9fNp30JUYNmzZdvnuAWCPUOK4jbW8XXXCBRzx/8vFHo5IJqgtf
R2cHcstcNy5BjWFOl85sU4bYAFtoJTLY6TphSCv+72CdwmK8UgJFnLih0+B9+3rqVDB4rphwBOb+
ozqX0niF4aUofY2g0qHFDLgFoB7OQ8BcJxZlR/qYaTzrFDp4hSzmSvAeRy9S7IQkoeNj2beF4VAw
TYJ0nJmkgASLOkH5Pg8VJTm0aY3oDfKmuNVk11uroBnCeOnkJVF4vhpoQIActelXKCOliWzdUb+0
eqH/+HzMvy3MTCc7naGUJuEZlqRY9XagVRIqb+2r+h46RbAuW3dc+UbLppMolHnRhtquiMdhGyh2
ukhgXZ14Lta7ge5weKGpKlsyKfm8vD1+Y5DmgYHe2etqKx/jwWQlRv0WEAg5LmJfu96gQ63oowiZ
kRGxIop1h0zlMNZp1ohKfoVxN6QItFUHR8q0G+uV3r3Tyb8DH+VTue4ruYsS0lbAkw6kKfim3adz
W/jWUwDxGdaz79m0qxO7ueDwejMbnC6stiUcVDz3TZEhiQdb4M0SHErjom60caTJlCZQYdzeOEx4
D2DKnixqpI9N9KPIVOeHpXls4F0AERGE0ag6WNLnVaBYNT5HcJmp33dAchf5C0IfuG4k1kPYYb+X
eR63K6fOgTLURG+tvdYGJWy3IxTsWEsSEgtjHR6j2sZIxggCDKLF0Kjs0byxDHfC6sAoCbeklJWw
zosuoCFG5bxBpku2gBskcpFW+SE0J7yjQ9TRwlBLXSW9T9PcdVuX2PmKiOwtGHldiAqamPFVoSX+
VV6lePnANktwK2Dt1RPf0SNbCOORgpxD41KXVOuYVI4mPi81KuiAjbU3wWcvlRGERNIgymqVHLax
1JJrUXLNYyblXtN0/0fvx8aJQfluPnNUdlUqHdCpaggJ6e2YVFEdJX5Wk29FFvZaG/N+DpScJEwy
onA8aKcW3e8mJ47Hok/TgZeTWHdchCcyfBxqzbf3ihJ0m9iPowXhYkStQaE7MTl9cGmAR3UmastC
rieP5kHm2FCRcIT3pBJRXfSlt4oUEDl9pXmrhPbS6vPp5YNL4zPGwpF1EcvGYwhAmoM6cnvb2Uej
9OZjYZi8tNFzKmLtnz80Vrs621KVSZdv5tuHVtAiNNxEuPsuV7OtINBqAQfT3bR8EBYdJLfd51f2
0Uhl50llQbDgo7x+1NwmGQUgG3Eoe7bh2SaqSnJAgjjaw/RJsdPwRQtqvLhFPwFN48J4gcOdel2m
5/Xmu8bS3wDiwObTmHr9R2sn11FBdGSK3A+BwtRXkDGqb6OCqjFFYNd2F7JP4IeWLsjXmavHDlZE
BqE3L1NLR/FIhWQGUdCVp05sek+PTswWfHPhlkmNpsTRQNN1ggaIFXb2MgCBhs0JbIuTbtXCVPd6
GuESbANr5ugu5GbFylidD91la/qnOlzvF+as5xwquQx7NkPWsX2Q2a8ws8CODnGdKE+uVwUPMnOM
q8LX6x9gn/CBqUMdCGBocf9Ny5jm5qIJPKiONiFpD07lRPd+TcpdCDjvPlQCnIaDpbgqUVa5uNM1
LhACqmWBRxQwgFH0J9zmPDbg2gZ5jmP085H3/h1mjOvUqIWkmfNO5taUed3nVePuFR8qKWVCUuFH
U11VxEqter089Q5/dDzuG+NcmERevYhwX62KG7xMIhlNd+9o5QZiqUs8TXQ7BslVWQNp+vziPnhe
WPF+akY0EzTJ0YiGxVdpPjzAPYK1eJ/pdXCluXA5O9fM52kzeFu/qBSS5bSS9BDSYHUoehu90Z4q
ZmbMJxjRgoHCLapHcq9CExgwREoiyFwPoYePSWtrlRXGp7wYdwOZEA9IBt0Tl/HRPWO4Me7puVgs
Od/ORglLB9EQ/cUyD/lEYLpf23D8UbWQwwyx/PyWvZ9juWN0GSmHsWuTx/LhUE+1ogNFv9c7D9J9
on/1O2xYVMIfPz/Q+50aEyy9QIuhoHOwF4/jq5GAn7pOBul4B+pk9ddiyMZvuiRoc5YZiNTmQyFD
hZQMl7CrTGtR33tqbX7tVNLbZ4mq1PkpTe00GN7OMpwQi4RpoaBxq48mfeAriBPy1DvEZmltLCXr
ruthlPOutEKkBlVNBJMgjcJIURk4rn3FtiQ///yuGO/PAVKlY7DkZ+3Cbu3to+78MLQrEqMPYAA6
xI+U9WUwhCc+bx8cRYL3YVNBhcg0jz0OSFgqMyr64IB5zUdt2MlF0ET/YthKdi5s5NjJvW9/JWVG
0VkLwgOe/mKWKtVeYhSqs6JdqM3w/PmNezGpv316kzqMxT3j1qGXNF3zq+E0pKaGnDIPD3yxF6kn
Uu+86xuT3mkwlOq69Gt5iTEWkqmLhCi8GTVNCYHaqQO4mY7W6+jUw12s5c51i/viu5bmxtbEz4oi
RU/MSmexnCIhk7VVbj4/9+n9PTp18n55wdFzk1MwNdtfn7qptooDTSWkFludhWbAp9eq7rIYBoKM
nxC7JCcm/fcvOSUSlBqMM7R57z5jMvSj0a+IQOqww7OoULyVGzdimbvtKbzIR4ei5qhPu1dt2ta/
vTaIYlScGzU6dDmEGpD/sB/VEqT8pE/5/DZ+dChTNR2GAAkFzCxvD0VfiE5sxceZ9W+4wCLkrU3k
+VtfU9sTN/AIUDHtLAzJMagIIj+YJDdvj9X7akiqWk2IolE0N7ZZag/eaFvfzVSoj4066D/0tlEu
Qmjn6lwm6Lh9EIbRLIkiQgdkEyh3bcZtj8JJRtCVXvYURaNBlD0cCJLrrLDETj1IEBft2NXnbh6V
44IhqY9LyIEVCAGZgR9sDNw6KSk+j6aSm9/L0gWJ2+l9m8Kbq3H1h6qN/00Ranel1Jh6Q7JdyH8y
2/5cVB7szNEzO3Z2Q0n0IpFpujfrQ78DSTpq5jwAa4r1ybNJQOLjad+UXS/gwWhuWq/KUIR4osy8
eFQSI8eF5fr+Vwjn2OtiovniZWFpU18Ohjo6R0/ns1U0q1ChYjoDsWeShdHkxDUlw5CBT84r+mpm
6bC099oWzQQheGQvIwA7R4cA0HCo+x6EfnFXK1Bml7GFLSuu0X19Po5eek9H7yNNKZXaq/3COzsq
UGs6NIxILXP8ggnQY5WxiiE4RBKK+kxa7kIFmI54ebBN4Pq9HX13zZL8qSIuy5usLTtmDL2wviCn
a4jGwda30uyC/jqY/WprsyrapoOX38deK+fCSINLIPoZaVuNXl+2RdcQ9mfr7U1ghs5T1fWUcrWk
g6vaG1b0XEgRwGNJYg3vgV+r/dLq6vAh6Gvl1DboBal0dCfYTnIvTLZ3NmC3t8M8dBxQfXpaHoxI
c55kSordrKwa3OIqXbCWswgwpY5+48WzgRRxsTaVjghhCI0aiRLAc1cJBOGa7nyC4FX0mfukWJFu
L7Ky0MxZoIvHuo+BD9iFkV5wSXkLy401POEeSNpmWHCpYQNRURGKJzIFnowZoagC09x+/tTfT8JS
5XFPQg3Tnrr6by8VMGtouY2TH0SvKSvVSWniqe1TrehEHNnDBCRLTm2g389YlMb1qWJlU+qkIfL2
mJp0ytrB2X5QqVovirx0VyQmEwpRdsP+88t7/8lnVzdVEdFh2RzvaEyXrQpPRw2Lg6dG/tJUgYY7
ALRPTMHTEunteOEoU7mSfiLyqOOCCwVkWZM9VRx6I/IXlSBaZIpU9dw2nPv1cJsWbDIkCZfLz6/u
SAA5zcf0pXT2z+DJqXMfz8eDauQBMO7qULHs+AYlTFxYmfAvBgvCajYq6nVOwtQSuGW8gOVrw3MQ
znPo+9YmKBP3xAf9w9PhlSEwdeqlvfui123N6jE26wN5Ff2a9MODhmQEnHDTfSe5kDEu7OHGztR0
VdIcX/eYEG8SNxJnhLCkJxa2Hzx6SSNJo6kn2clMCsI3ywug8KlB+u6hK1ptnhSdvxBpe0o+8MFc
gSp/0uMxkG1qQkeDufBstemCtjsEhB+Cem+HpxqXwrIGLlQvUcHSdOaTVyB4QQCHIM4elohsiLUq
RNOgxhYxHyJTRBn1VKUp7W3heWBNoE+NT01cIUiRNJI7xHAF4qNx0KpdLxSiyuDcwaLW/DaPNmVS
yic3wO2o1Qr0qHEow2xxYrQdD3OKEJMIhJoEFW8bVebbO9qo9hQfMPQHhw7bWgO0w0xVAXAr4ATX
1HHWqV5V5zyRuzFtw7sk1fJ1ppGk49MVWyVeOFCyKLIzGMmgDfxKBS3hZouoE/2JDcWRg44OB+dK
IQtnnilUgZTu7bmCeie2niTlgyes4T4u+nY+xCQZzIIodpZlRQhRZIvNGGK3V80QSvPYK9vKBqhZ
WJ6D+ARneiibevX5TTye+6bzmt4NXtlJbSKme/xqvZ63CNulmQ6HIiWsOi8COIUaiAvgv/6/OBTj
0Ua5+bIOPXpcHsEMZlprw6EJyDnKBfFJqP2TdaNDGfj8qo6/ItNV0feYmKdMgYzht1eFzFJxZWIO
+JICf95afnWAsUeCUVi0F2kcwbAzWdR8ftDpBX49604HtXUajUBbkcUeVytVp2gC02o5aEFUJC5p
fVaC5V3i1hsWovBPlZjfTW8ckFFvsWsnolTox7tUQ9VAATS1OCSVM6zIAwWMCHTSP0e8acBFQJaL
Wo3Cei+ph7QqWr6sucv1xCHcyytPDPEP7jmPlgo/ZSVu+6SdeD2SmtxReLcMcaBcGc1Js+5voYbh
QOkSdVWUWr/E9TacuOcvpb6jm47CgkeNIIC/jt8ruzT0SMvt8YD3QtmNDgI10rGKRdZ79brSiHlG
h5od8jKNV2KMxKGi9baglpTvmq6+UGh37GRpiJsmV+qtIvLxnJV+tihM5ZQd+oNXjcYYXQj0Fpi0
3hFFIvogkZWNh9IPkvswa0j9GAmKLdsqP/GqfTAzsspg7awzNCgnH9UvMrVnAgYKejAsTO90KYYt
CF5tJeMS//7QCvYYWb/sXagZn78E01N++zx43RAaEazm0Po7vkikJILaszMezHYQZ3WpDZi+lW+f
H+T95ZnIPVkKs8ahofRSxn81aWEpSdjixuJA/EqyIGYm+ZIKWCGOkUUrvcoB5hdJe5l4dXtihTP5
/I6v72WvPq0WdTlxlN+M8qH1yPgMdO2QE2i+qG3FuIWgYZLG4DQaPHMjiMrFOI7iW1p5rJzrrOm7
BdnzagN7PrGW9DCFmOd2qzu8mH5+p1W+3PS0/st55o38khE6l7qVlWIxpsP4Z69NABBcMePeNoNm
32XKo5RjfG2XKBdWDAMPpoBt6X8ao8x2AKXkeFYHltdD3YyCr42nBNsyQNswN2gx3teD9AkMZIN4
RaxTpsx0JCun/LQvxZI34wA/ohDoTyg40CaaKNWvZwM7bqdOnBndhZUodlGq4Qkghb0/B9YYe0tU
1oV2pdC1SGapZSQ3hDvD+SRwMlYBelWASHoyw+XMKHRPmbm1kuKfM4pvCoq8qWmr2bNxjANlhrQv
XYRp2zsz2vFJtlPqGtnE0HuhNkOq196OlmN5JMnV8gwIilfPVKnUwZx6DwjVxLDbS/Tq4ePnQ/Rl
tn97A2iP6VSKUVZSRZTT1+LVGM2UhOB4vS7usGAh68sTkCCSnJN56JngUgY3I/MEK3BxybYm3Hhd
XBO0CJZ/mBvkcRazDPQ3EQ+DT+SGPsbtxusjZxm3hePPbKDhEpejM1zYhY0e3HKiLF+AgfMhvBUs
9OwyClftSO1k7qZkH0WdSo0xMUejXqlCNU5s1t+9FryKGi1etBh8+Hj/314t/Yscq6Wd3bUt2Rse
XxcdmJ3nn7mBA9JNs0kbkHa1EZ5v1DMSmosT8867OrZ0xIvhyaGSov40x76+30YTNVVjB+2dI6Nu
Q7ZDQfRyHW1qUZPlOzkrlC6q1hmpImi49Qz/nUk0spUM68+f/JE9hbkdR8zPBhUSjEl+9fZetKIP
9DTN+rsh6epHC2spirnal3CNIsJS5l4u6R/1CM0fRjGyMfKsyLtKsfW2K+K56ptEb0lkiYb450P6
v6DSvMqf031dPj/XIPiPndvT8f7C8P+/wd2nY+YgcH31oN55sg5BkpXK+XNVP79WbP71J3+pNjXr
D53vpmrZrK1YXPHl/OW40ow/hEFX4gW6T9YWn/df7mvFhq5PtZtP7qQzE6ym/1ZtOhOTX+pC1flO
oSJC0P0PVJv8HqPn73llqonQIeQX+fzonKR59KaFnZlLYxT5jtk3JXJOG5zV4PGx6JUcomKOnzfI
qenlpHUvXcsot2NW+l+EO+ro9xukkmlmi4e+c/0fnQFKCrWU+2erDCSoWqYfLtU8jdMZwVwtjoDE
96/rsHTPAhNT4UyUWol4Oh0vUhJ0fPKWKv86sywwUallPpGTnlw2CgkUiWFES1yS8UprynlXk74e
G0Z5QwZsP+cFeSq7pumpwPrKgTig7JvsOAs384lc6qaV5LzQswSOuOnxb0ADueUSvtl4RVCG+SPg
0/L8ci6VSwoxAETp20sopIQJEnd/M0j+ru/b4CazCuVQVL3Y4qOJ+FW7IWeSHDfIk2VC2BvB4eOF
NSVJjxZpVlxh6/8QjcrFZW3GhYA2ftBzM1oI9P7wVRRByAieonFyJl9QjayUuRGynQz7Yq6MKIQo
BAfa7RiV5rlHc+1QJ1r+GMjMfSROqM/mdqMM/Xw0x1Rea24+kprWuWdOqEIuMjxCfCiwET7iEeCc
ezxEewicmZln/VkYNOAQCTgtvqha5oJb1txD3VsJeQUwaTYDzB380S12LVcU0a1sO8I0taQ17t02
8a+7SIshppd6g0LA6Ksv6H/l1zAX1qbKedJ+31YHlfieL60bwd0dK2cboZBZuo6tb4WTuGdW1RMh
hvE6r83xq4R984PGmNQwB+vVFZF+K0ofzqPQRX/ZkwePF8foriw0gDzsUaHNYSfXhsj8H3Y00XpE
pz0aQo2u+75xH7smQqpl0jmYezjEkDCJYee5L8DGdgVh2r/sg9C+YDufPbDCFw+F7w93gZeY16Il
9ae0+U+MyIjuEVaFs8YVytK2JhMzjvZl1qkKtpdEQ/tj22sjHsptEY5sxRUzohBXtncsJ66CkECm
AUvNMiCh/pvf2qDKfXK1ZpQYRqJleB9SZ8rwKyJB/I2b5I+mg91fwAy/kLnqXScR0Wsj3+N1Vw6Y
zGveTehosGnHMrrAfxVd6HEZ3MQqvqghoN2vjnWwNnwkLjUJo+w/GrnzgjpdVwnI9djxwQqGKbKX
mN9rOyvdm26WrwatAbnbWOW1r0kFtWgsFqlRPjhTHm8wskDQtSH5M3bS/pKwHv/CRXHyw6UbtzYj
ihBVGIpNEAXRRTxEGDwG3biPh/9D3XktyW1tW/ZX+geghgfypR/gka4ci+4FUXTw3uPr70BJapEl
HtbRjeiOc4NiqJiVmRvYWHv5NWcKLeEm6IWHVxJDXlZ0E+3gcTe2Til2NSCuPfBrEsdUiibwtfMZ
hMBi6mMF8mDa+gZTji593BvXMYfAEuU4X1Lm2I/CIplHOgzyhwim3JOsaesOmrDkb8QEmuMYer4H
WGnlu6Gc+1OnA/cKvWgMPWHePMJ+nYGNGs3Dcey2MWxSQ7jkithftDQd305xAd/gMrQz0AfqdltP
cns7bsV4boytum/zCfCcMdcDcjxJWEai5C0N4Lua2OpPWjSORz2J6TJcG8mONTWnzlPOwXc25/Z3
Pf191/0zmv8L9Y2pOtAZbeIVmi9HmJpIg+c+kfKTKsUFzGSxCWyktul7xqVtffjPT3pMd81EmBXU
lTS9b+itoz14GN9rWTr7qTBMfgQezztqXtdmFhu7E3T5ocyM7D1svPkJYqDCy2g0DhetBbjSaJhE
O5T14RVHR9VfhPzU+HQyq8yYM5xMx6f6IuRXZZVxIKUhlAZC4p1ZqWjNVK+Wb/Tmjx+TfQ+7vl1K
S3/e3X2f133Hq33voU+Cr5cSeJBCURIUm1Ddw/g6ntUF2Kx8ycTbBbN0mZSUms3aSqJ/iLW0h3OJ
xy6vgOkJmzYc1XXKC6vZBWTbRaXfhWbcxSfdBSnZRQo6kPp9u4sZDatIHDOw9WncxTBeEUgU2Hjs
pWG+AKacOTTtG9cmTYTLSsMl5OjgMKWDcctof9Y4cLWoXw6tjGKGEfNogKHnVIskkhalrbst14u+
DaJLqTBxgMKc+yjMehLMAJhojT1yomHJpZnbuDkwJVudKvQ+wBxOpRenRPyYp6dseyL5QG/dXlVs
s/tMeQ8BvDU037SUib+P8DZb+kCj8wbyyKVM7qvuqVoeW6VylxJy85ts+XQwd9bmqwLWBWSg1fpe
grVmPEhOPJzSd5BRwidjLRhVuDmbc5WlLliZT4xDd3EOhkrnDcYbfe5cWnVoaaZZCNs5Tp9A14Zv
ONPSMC+9pHAqGcrY/j7+1JDBZzASqOjZMUsijw9C8Q56NlW8zSvNaoCRL73o8NmUg/WTgcjM6c14
8Mz1QlkP5OPSKsbaimBIU9hj+oFdkCzM5N0g1qDlxXZP7Y++BbAU4tXSxCJM1YbGYVF+rCoifYie
s1k7Tq1yQne5OxJvXEFpX0ngY99rCVO3/XIErRBo547KNfjvwiAD5CsLzjDPYtCYyQBIdNS4sBSx
daZ0FiaacjMBrEecEwl3oGIGT5NnSzYEGt3Va9mRZs4PYL6uK2jj1fL+oE3nsdicHl9riAlcawQd
cubLAdxuZjA8Ld2Hoj/oCln4VFa+bfP8Xqzkz8UqOng9X+TtkDoC3CNL445d9dgylL60/YnOCKsc
atgqR43Rkui9NAZLVV8LtUPbpeKNIoJPjLp5aNUxMOSKyPZhi72tOqnqp22EQGOdj4ICnKue2RKJ
whEGCzgFDoyiL9161ra5gk1DTqCckNcOWvgUPueI0FJrgQan4Z1Ka6a4g5r0V9GMbrtxAFNlvYr1
4mdxfM62w6cc0re5AuFlXIVglgpI4mlZdePKeChGUMqh9oBD23jqax6Laq/mJ8V4Q1ujTD+0qZzr
2ZuyzzXxrgC6jtFw6rPZrbKLLMNZPDBymLgrOZW+JFzqKZar4AZ3EOqAgieB0uUXwrutwTFrycyM
MPJld03tIWVik4Zy9wFMoqj4qFXqO8pjnhCJlpBde/ED/cjwCeLMlicjetBoQl8YCs9l+OKOKeBr
g7HPmrbTBLFVZ7WASzZAEseg/8WnVPmQrLfdwZffJVSCY0AXi7jzxDSMYWUbdxDbkVPCSckYUR3e
bQd30RXAawdrkG7MJXPHVreN7osRw+JzUR5X6TY3Y6t7ogHc1rIvpupvX5lbtqXWpkfQrqZzT5VF
vi3k7dK0V06g1g9Bffh4yE9yejNBQa3MDx0EobibgZzdm2V+VsTCIRFlZwoUJi1kEvJkd/MlTxp3
0xwcERVAZU0cyb10njJDueBG6xIqQ21NxgqiprceJI+kIozpvWso75riqmqlL47fhq3ml1DN1B9j
mtM3IHZq2sdmMLtJn3G9vWsOd3QuOxNiEsOtk2YjvBtHM77iqIPpVnxK4jdad3uAdyqT3ndQ2dNn
CQ36t6bY7KTA781CuajcYRrJrcG32EGuO7lpszjMfd2NAMHD5Np+ifXBihNqOqCoS0F1uKpU6Is3
0PdaZRPQ3YG7IlmJ2bwTGXYH2mlIGa7HJQeXftY3SzHOxvJhb/TJNCFcRTMgzeJKcTCns6XO39Rc
gg3Ga8RwqFpXTp7a7KNIaa3WXkkzEhz+EOaZu2klzlNJquytYbjXPyYRgHlqYkWqixO1egQp66A9
pwaGIKWHVoLwsa5WWk7kobrp1LWEickQp48wpxzwZ2C4jhUYnynLHYGexrmoo8KghQ6mxrfR7gkI
z04BjS0VuTk8BUMeyI/3OoMG5bqP8QgmEExSfTOMaRcMVa8ek1mkMXM0wJXoMhh+pgz1diimEz0x
q5PH2R06+m1TpsjI7hVTUezmwUsN6CdGumuS9biK901xSvs0NFPGMIhbLCX/atSf6satFTef2sc6
35zaqAxnxEgcgcXa2RNEzlUUkD7taWqfAqVcvUlOgqJJXKPfBr8kozZZ8rjNVzHvSm9r3hiH1YpB
NhAvZAwvkF3qYIUp77PuTpjNsEw6S21iix5+RzIvQ3kfr+WJ4ParzHC48raQY0CWQAPQmtHNiRIP
IMQmcK2HMA3ns3EF3RSW2slS+8kZhw7AaUUIhGIL9QMwG1P1OPB0jAEu22E9mhGAEP2XLcUcC7er
+lQmQ1hr0V1lPBLxJKQiXXmDLmPSwQXuglI8OEynnehkepDA8KIdyJqS3tIzSku5NW3RR/pUTgr0
A+03fXtrrL2dQ2tK7zqtQqb4SpfVyzrT3iDMRCrFS+MAHh2dVj/K4iZqXdFp7XTKjBnXYRNtrSkY
CR8/4gttF/g+W59hP/hv+7jB4gMJIZO+9uIGB/DZf/5HKSyKdvz3Miv1fVLq//x7qEP+13rH6+lf
ftV/YIKLlKzIiCha4l/PI98+CSS8PyfpEzRL4/dJrr8+/XuWyzj8trfX0J+xD4aSfSWJ9HuWi9+w
En0D0h/JKlz6P7JcivLbPnZMslzRGcV4Rl/4YzRZkX+jhox40MMoIitMhP2DHJf0XLT7K0jC2wc1
hBGdl4J2kNcma0CcCepaTf1IB8yCXk8wtuWt+3hAB1iLTPZbE2Y4meoU4FegqzFUqXhaZXpGQ2pq
m5WTEH8yqHUeO3GJ32pqrR3jrXifzf3HZWx7giZDOGlV+UbvIJDWTFpClhzEAC2BuJeMTGMTuTdo
sKzwi/xwTJLCuE/g6JWc+gDiR92bN0I0zufiMORvtTxX3wNEouKortCoTlz8hZnOj2SZTJgbacPr
oyYCe0cAJ1jRHiTtiTRMZ0/S2tlJSu991Kp2Jc+9I/V9dqF/vr5UUbIGdQObtdStLR1eFVe58u5A
A9bns5ZW0UMC7CL8AxJmdV51/WNM1vIY55vhNrTLAsOETln7tTwPRU3JoYKzBrCCqP6qZCq0aroS
B7VgdKCAVdXnDWA5r4O2+U1EdvStMUi6Nbdiiv+cd0fhIGFQ41S5a+tVcXtd3ryiyEeas9DVkrFi
rw8iP+ZMY+Ak6xITz9UBEhZzmynfkC6TMSIW2dX4Ou+ueSWpUxhpUQX+TTN+7kFZMKHh0owCAw3H
p0z31bFlM4n9wUjXDsx4qjSHE54tRXaZmqq5kLapbuHtq4IoJSawipwev0TPR1/p6uqiDrocNLRH
XnXQsN+N6dTYtRAZ99DcH26oIgrnKq6nx7UuimNXw52XgN6OP1kWN1tT59fD0io2sCD1WY1k2A0a
adJxwyMIe2NGEOY6SS7UvVN7yCaFRklhcGjArq0FxFVLNTfJFcV2E9w8yVaR1KIIbXjK0N+igDJB
RrM/mOvbeVKyT3HSNWQxpjsg2wSL5inQ9A6peWN0QG30GUDx0cDjYjClcaK1/6rRpXQdVQB3DPrG
f09S/CMl++9p0J+r4v9A/XlAcGi8+pX6fPha5U/5+Ccs2/920qd6HQeA2u52BuL6e4X6f7/uz6qB
+ts+rsCImvEnMuufVQPlt2dcFWZxUYvPSvMPfSpr4LweKJOL9Eqa1Aq5uj/0Kb9CM2OpZeoFurkr
yH+gT0GG+MGZ/EufvqhBEtOpRjplyiUL01N77K9QFQSK1UBFZJkX+bj/U72aV901IBvwehs8z6P0
QO1Ouonu0uvkRW51AUg/iNzFK93shvzTUbY7hwb5c/5UhHuwcbCIHZoQCONT5sbO4um25EV27siO
7urHKczdKVDtkZ8XR/YbJ7+PjjI8lMspsQGdCNoTc9E2jTIneNhCISDecED9D7pwdQdP9NVj6+d+
5qyu4NWBfmwe4qPiSE5+7f10scaL5DRh4zUeQDDX+DrVluQpzhCojnDZWTRSyzznFyNor/LRuNH9
9rpeEkcPVWc7Ftc0nILGKwPwPT0QVIPxaB7ru+hWuBYP+fFwrS9l0O6klW5qS9wn1BqucNF8w4Yf
EeIjwyovyU0BLQNMDYSNj9EtKW9r+QTTZQh7jZvxtYrXW19Dt3ci701qHWzJZ77Mld3om26zr14T
6M+XobpSwDc4tC47FFWsOuw9V7yNzssx9WsfBDC7585Gv3ISb/bacHMVvzuNDqMVgf6hO8E44Sm2
7ijH/Gy4s2f4eSj5820VTHxqvi/vEm/zD3djatED7SV3s2PYuV8eSeDmPtCzduWvzmSndmRlx+SY
HU1P+SYd89v8i/z58JFIk+vonc4a39ixTWuDZdiTqx378+zpN3WoepE1ubnfBKJXOkkwno276GY9
r07riJ7oEBFaraPfZPfiufyyvSUYJV6LyZHLVktQehWdztWuyvVw6cP8oXms3DZcvoneYGuh4ZR8
SXqbnCZfDjJfg350cCU397KLetGcwo/gwBmZv7bSB+PWCDtWoyDmK3bubfltdUwdgPL91BHfqUFz
BAb0HTDcDiwyXKzpDp9TfqZAHNDWcVLCkWEzZiRs86reS7dIoh+5qUdHPedE5LUv46l4lG5TMloW
78zuoOvySVHqR3BUvPQmf8gu2Vk+Fmf9Up/M++xicAK6cxYmx+qonvpXBliZ+P0XR53q5Pfl7xnP
p9brVrqs9uzCvrN4g4OpsPtgtAyr4Ro659s3sFs9g1NZhE24OaoL8ZY9OMIbJWQg3y2fKBHZhU1e
xBm82SWisHPrbeqkHuzwNnUf92BaaSA5XcgJ8/JACgxmKD+nruEiRXbitLbkKJ7hkRzleStI+XBS
42Pp5zYsSfZgpTZkYP4S1HfaCf4tF5ZtP/ZTP/1atlZhHLXe7r9un8rHKRhOUJ48YmeXIPXXmyZg
dtymhjed7gXbsIW3qtPx2hBEHxJPD4uTGuZ25NSP5of4IofSNU7PJrJ00W8QyDAO5TfbvXYPJrU3
HY1LaQRxOB3jc3HarpHXe+qN5iv1rcm7Iyu2M0u6LL5mS4j3sp8Hb7JNS+L1bxQz7acPhfUZblt3
5iyQO3F6l34nR7G+fMv4/OxwJnlvZMNRaq9W6fBNbh9qx/mcBZOfoVjNaxsMcOZq3gQRmiU5wMrw
5tSrVGsNDsijcIrfIXFOYz/plhiCEWBDfMzFfUGHn1Wfh3IRTtV58whDXaYj3PF0uC1sjX/lV7KT
numa96phFT48xoie7GsOqVgHlnG3cCsbIOVQuFmP+7rFZf0U3+ixxXRjzJKZW3uJyxEI26B2VZ+Q
2F2c3Gps2emug506ha27nTPbqi2dcle0FSv1cm+2ZquDA3jE1PQu3ow1Wt8YbYK/GK1vLU4Vag50
ygDShBnvagPxvg0y6LuMD7HTIX7p+45vB1krFLBAAmKccWsQijnRvRHCt2bJvhA0fElybB5j51Wo
FvAy/sU5elHSmI00B/PNFC+tq182TBlkVr5gDU4blGDf8Uxo7/I6x7S5A7ZytI1zwpMA/4/NmXlV
cB4gn/JGV+PHlN1421qat7ql9YUZcnu0aiuxQWRgJw2HnOVxDcbTyDEcvMnbjyxpKWdxPpq+7k8e
phka58wDywKrCHqQV9AmhNjsRpJfOLHLFWJcJz6t++ToQvMYoag6z0SVR27BERY/jsci3L+wD3Rk
TLTL6+K1/JSgNFu358/odvAd+XBEW6a9v4QEPe3yTMTh1PwbnqwwvweBOaSzJjggEjLLgCRhL9zs
/uWtK4UZwjI4v98Ic30OmJgog8QxncLZkEoSeb56YWTGZn7k7cjdyYiPzs0gWlc2DSOueGgv7pyz
4dVP2Ru+n32Vrc6OXN0V/cGjrOxKTumm/GES3QFgHeEQdpkSbotHsK/dlktav/FY7MbhAH4SRSt+
iGIreexPLbJDWtWBuMwuHMHWw5LnDAEhunPxKh7nATE9eDAaSzBay7bpU2HHV0HQHdGdnJWDs9o7
wfb+u33PYKDjYcYe+OIB4K0YRmaKOAhwF3MaOXQhkKLeLsq1e+BzhJIsAv6KW0JmfJaswiEODPfb
2V2lwRtPa4Am4OmtSAsbxDsEaxe9Otg3rwq39+ZlPq5sR89Vmzx7/Ak/8ptzEvbHdhdUR/eFm/1J
G84aVOgAAwGOvc4v3M5+gFKZe1gRuMr+RtLdOnC5CVqBAbnnvQAMnIsGv/t5kwcuPueviB0Q8Whg
1tkQWC4nkE+Drwd6MGCVUydyDwEBtjOehNs56IMVOd7XUvHy9jMSO5mbPAumhKmYudDMbvxOt4Ww
QF1ieFyDk7eLRHVGNwXFLsloFxERS1Aekdv5IJY4+B02LR92727vt/dJuGf5nMRHXQU9KXRMHcBK
yLfqD0CmInkiVrn9BNlH2HmAXvJK4s+BwCneJTW9mj406h4w/14Q2fPpEMKn6u/Hgfkxzm5iKWjg
yYVm1klwdVHRthAk4fBZRQ0fzruuKnywZhCZXSxntjZ1KnaUNmiWMJAqmb2kSuJyFl3xznyc79Qr
Oo1nXTrSpXT2/W64GGobAe6vw7dZuTPzRBSMCT6SR9LAqvxi3w875T0r91+jEUx/5rnMV4lP74qf
iBR3deQkROgihauaMBScC9xo0Tcv2med4yverb6JiaHLxmmeBL9GrdV8ZnTrt0w94/XTvYbioXbA
sxE5hPvKB8vwZJ5UEeK/2rhtAQVMp/EO3CfMdCgC0z04tYMzZxds8uCxsY54VJ51m/gs4YsnobF2
y7Of1tWWdjUEBI3PSbWJu62GW6dN59zDA4kdIU9qt/ZkMfhnyS6QXQnbiLuzWz0uZTon+BZM51mS
ld8nX+rrvtXtUeNCC7YB7cnvG/eAS2762ZsIF7u5Kf0WRyVxFPQTWczTpl+qm/Ju/boEu6Mw4Nmk
uCtdgObgqEe+xNsO10NpTSeiErfgHOeX+EjLVOZRxXbqY+XBlHekZ8Ev1rPA527A9r30l/5rgre8
egcfOmIbJ4iS3iMtFn4acC0e2XQbIFgPAbMSZ/Zbmy7dC1GRVVigUeN1N14abHhQOLf4ORkhBR2k
dodXtLtdAvFJayf7H2+wxC+CHRMzMGjh7n5L4/KAvPUyXpezbmce9Lfu5h58OkWdheqn1fP1sgvr
txuFSmQfrk2g+KCc4LLnthg2J+0avdkbmvlBfDAeW/2RMqF+xhFzEwA4rdI3CSU0n+oWUYCVsi1Q
arv6mwllEg6nKKwf2V8EhfTwzUgUUp3k2xnYh8ZKH9VQxoNTPqpfzDfqbeqzPbw3e4i5HP1D+hUW
y5N+W/pwlnllztSMFdMiZcd3NPS4pMx9TCRu5u6HSpulubEvuC33WeIpxrwcES+VdmHRCeRE1uch
oDhsaT4vWK3dW7f4pk8VhUlrWN38nJ7jmrhm9BR/9igJ8/z74kltg4qybXj4qDFCxMfeyw8RdX/k
hB/qN7wZn29/vLDOeipuGITPSLLJHtbhHocdnp/bgS8EevdJXU7CR9xTBFDoz1EAAJ4VvyGTtgMu
hpufeLVNb/MHSlbO54WHGH2endlb3CcqNCiFzjItk5PINRo2neWWbulIV+80yO7Av1Znd0OBJbaA
kONQgR3MEiD9AuRiEXMRXlJ29mUPOlxeXfei5LcetTq0Nl0Sc8rlyJ/LkP5xN7lumrd8W73OjVhu
926j1FoIv1pWKPh+mRVMVuIqrANIuYFwJ3u613r7ZQz4yVlvxV+K++K6xr7q1Ri33a3DCUKtRch0
ExCIXgwXaUetx17mlg7wvKwlegyS4XhWPjaHB4fs2k+DrWBouXh7PzSAdfF3fwAZXujubO/CvR03
+/Fb5u/+7L5dewgyWITQLLJiohtbfCego3RrOjL1ZoFLiM17VihWhgKS2egMhYR3TiDAwAb/n9my
AbtooP9hwcKT3r064cRsJT615DKTLTvwvmJGzf0+2HTCUJ/yJRdLAZMLaewIJb+7g1A44+pmrum1
b5g88w5h4S9+x+UD0Ozv78T82suNxg0AN3REjt60IfuFUZrd/u3m5fgenW1iezN38s2gIdrAkPp7
/mXwk10Nu/suEwKglHELzhNV0W89HqPgkeV2M3fGtuC4WHyAC8aR8pJQPKbXLNx9bJOKrSdbRCCq
s3AzVI/d5iuhNhZmDxcFvIrvEm8/6ZJi9OxfuN8vyp70oKTlWjfSBScVT7Pc7IrEEnbd/YKf4kJo
vmJDKgroWHKDhTWMLEAW6O8EnZajAVX7gKnTrN3N3Zw4KG53f2sJpd0u+AkKjvwUuSQ8U2u7iR6j
S3TpzoebLpTdKYR4iwzHAY+1t8kx4VTPR42cUf+2eLO6cTCEEf4e049obHgC9kRNUB77S+FNJ1iz
+Qu2/W40LsNJD3eNOHrmw7SHbVzh9G55t1i3Bkao9PtHWhVu+kv20H/dzYD0ZrdvJcmb3NUCyaox
Af2dcVqszxOHG+KdZ1V1sOgNwvSj57F2KuKcOFoAhcDGryE7QAUDJGBnTgLyN37mbldMpzsJaEO6
JI6QHeH4kj9ymgGlnXlk4FkRQxPsJmUjsJxxUVnfJnNirx6dR8QZoAQQ1exGiQZeb3ZQE7xn99Gi
u8XbvRuNRANesyW/3ZzdN9jTd7LbeD2KbN8IbKkv+LpXO9vz7SQ4n7LdoqZ4Ij1mRMU61+F2rJQ7
CgycuZpU1oRGHxgiw2QaZBCyyh9JEEG+8MCtowYA5Xent8LdxkFT3MVVjrRehBpWewowzP6KvqRt
xc+Is1Ivw1cy/QX/p/N2PxKuSDzE3ccmWuAeKLYCLXJzuG0u4rvsjq6BVMTVyy4zx3tXItDwxbZd
4oQ1NrzJKSLYObtMzvzcEWqdaFj1HuEUsMews0DlR0cUd4tuJ8duVyDBHtoSXHNmZ54jjrnFAbzZ
XcQR/2d38RS3FT0VGKhj4cJaae+O4cLGjSGmFV3SoDV2l67BLSOTg1PXKOc9KDE4jxlfy5db8zn6
XFzj29kBU9DdUw6wc6GpCvzZX59WMFL+xWl9MWZGy51G3cw0LtFX6UY9UvkgDbH7e4/i/fag5xaU
0t7m7I6siWrcXUvJq24h5iHLPHzQwvRBu61PZNXuts/Fmde/QVDgKQE23jWP0M56yU1E/nj3HqJb
CA8faDc4Sb5y3L7V5DchkrY3VybLuXppqOMYgtGBnoCd0srCCZeYIM7rgvWmwNfQb7sTo8BH8ntO
H2I03fxYIyLpuTz3hJiXDxhHfElHvOYovM11K5Iu8q38YTiWZ6wQDq2MLYu8kSRnS2pCD/rwcGfG
zvx5Wi0Gjz311J4ON0WIfkeLkz4n86bcyNf+ZISE3u4e4Gf+4b9Rsfl5LebfK4v/R1Zs9t5SKhn/
uuDtwDpQQ6jz5in/2jMz+fRjieaPz/9RolGk35iBo6qi6mByUwn9s+RNj8czlQ6zqQBLM5/xXcnb
+A0kA2MfpqK+zZApg4h/lrz5lUL7K/VukfEOvvCflGhetFgwNsxUxz7aYYL+DRKF+aLFgmHRDcS/
or6Ly2+Z+riIHVTVvQP5j73Q+FR3sc1shG0UqBSSHBVtqd/t3E9M7ouppb9fwYu5Etrbc+XQcQVt
E9FxsgDQSiAIHcV8WUMN+hazvUvHj6U+2IMuQeT25fkC/r8VHf/HCjry892j+tvckv+0Pf0vZrHS
5nvpfv7Q75Kt7LVHgOLEA30bUETJpP5/Lz7ymx1ihFkmkJhoHjER3z+bOaTfwDM/MLVHd9k+Jvyd
ZEu/MU4OYitd+eB3g/P4TyT7eQj9r14O2vpY32AUGdw/CJHVlzDzVT/oRtTEEMtrBRnOUTCq67R3
C0DFECnGchQipdqH4ki2yCSeZ16iN64Lunqc6O9LGCO0waBXLiDt5SetPQirJ83wM4A+vPXWuCzZ
Ta+stQf9TEw6fomE2mnyrXQYvRWEG9C88jAqhCWHqz3VMr/q6SePGp2+vkEeYwpYFf2oxbr1tff/
Sqb/pw3cge38K6ENaTj/QVz3t/8urvreRgTGxj4tBxoZ05J/iqvKgB0FLdATGJfbEQQ4F3+K6+E3
wEwAwQeLZwc6EPFA/qqVA82/g4GCEPv8sX8irj+Wz0BmAS9b3JubZGA6mNN4UTGvNph6slaWXQZ4
aO6fejk9JVkvRcGyT2x/1OqaTne5YvRIeEUD7xW67w7K89I7fg6j89gcJkT4/XcDw1W7pWmuRqKr
jmnmCFW2vpnVidT+JCavwY2+vE0d5gcaynaQReZ19Zf4AFPZSxrUUSRL53L2+l75ks7d4m1FrL+T
WjAdkzib/xE+BE1j+5pAggMzAogzU+E/3p8m5HTalgYZCBX4b0NZ2q/CkMTvhCYXrnnb3NMrpL6y
5v6d3+/pviYtGRKTKDTTQnjxYs1xMMReBX5DbWIQsqIhU27yFdAES6iW4gE60PruOzn/iR392Yoq
kAuMQwMfDJDwjyvOa791RVKTW5hbRnHENjvpBu3TYqvMb0WYFvx/vB7wFyAvGWhXKJherNcXWU+f
UUuKQYG7bAKWnDG4K4NTaaiI8vyKq/8TuWHImg5QgB3xzl6ixXT9oU9TsOgg22nxSBZY4YXikpaj
YOmVFihm8vDr29vLbS8eIKPzB5W+U/phwEj8cTtXxvhNBtNWJ5X1x37KDkdtW8tX9vBniwBLgZMF
KQNwjC/2UBYWnMaeJuYtknB6+pm+INDITTP89c38ffdg4kDBsXESU8Qvh+TbvGlFXZFWJ547upb1
rpzSG0WvgekeBcaLXfjHEqrRWV8ur4E3v1wbtaoyziwBhoW7ii/740bKZVZWbQJ44TStgj3FzfAo
JZMIRITUWjFsBsetYqNf0Wkvd3ZfFSJSdDPmn8eHl/G9TtvyLTLwVzcnXaqodFQdhD47MaV48369
tX9bCE2G7sbdABWBG30hJ4Og7+Dn2uYMBvAQcwIntVyK7SvUkz9bBQYasEF3UCF4QH+8HYN5zkLQ
EhF6J2n9mAOJaDpanEj6PzxmBjRNTHiDXcSJ3hf6cZ2p1Zs4qyG50UY9/6KiU124QMobUS/HU4Ul
sTMzHl6DwXu2MN8fNsIjQDmgSgSkCewW/UUPiTlGRcwA4UQTo8/Es8XsMeO+PnCiQQ/R4ZwdmGob
feB9XhGTvwmnqjPJrmkwmkJoyhn58X7Vce0F6ChpETIUellzhSFYs6apzKwm1Y3VOqWitUrD7a+F
5qXFZQCTsX1AOvAqTMBxXyxLf+rEYBeTe5HZrbqrdsoWjcyXru1iF1UtpJdfr/c38WE9WNZkeqjB
QULV/Hib4BPMYhsJohN3reTA9lwH0QGYjl+v8tICgZnJ1Aid2HhD8LbA9/7DmTMmiTMNC6LTpKt2
WlKD8aS12nxBFBY3WdLtFYv3t11kPRrDAXOBSQre+hfCKnRqDeVxYjoKkNzu1h2W2DIgRqFSMmAu
XhGVv+0hq+EaiuD/4KhJ+gtdPapLOaQAwTq9IeZhN5jk/5Kle6WP6mf3pJMQ4BSSEji8RJZrmDjV
BMYvHEIX43Ml1vVnlSFOAFVluIp+/bx+vhYZBM4ctH/yi+fF+P4Cw4luOJMY0VkGrOyFXtP0uE3L
+orA/3Tz9kQGqNoADz9n3b9zMcEZ2TJ9Y/PkOGtOZq7SU2KU/T/Vkvsj4lDRtopXTlD6owDKvQat
UZbT52VMNWDpTXYEaq965RH9TMy/X4WI4HvTopdK2++wD2DayLRJZWzWqoyJsyUx6WwhKR5//Zhe
JkhIA+23Regp74HG33GNBTWCqZPN6/RhfmyaLH2YYWs/5emae1KmPze3y56Z9+IRVkX4wKaRJk55
pPCVA4sQT/krDKi7ZPygr/crwg8jR7WLjvTC6CV5YxhrieQY/VR6giR157KWDK+fK4CDxPGLOHfy
219vw36a/7amBiAkERc0Q3uy4fttH8tqqxeId5xFkWlAmDWaSQuh9AtjFN7GSn0PWsN8GYrFCH69
8E+PCUkynHOQcDAYPy6cdNFqCKVmOEo7KYHEZKCbjkCUFKlovBI17Hr47/f411Iv9LRZASw1b9zj
mMzLOUmke3mk4JxUGvUUpQzMXtweWqbWvVphPuHX9/nTM6oxgUO8C0as8WLxmjkHcPd5qF02p/58
2BR/7Q/Vf0fp/LXKy3wjrJR6Mk+G4WzKtJyY26deycg4g13qa1iMP72hXWXviPDwdby4oWKbhRbP
iQcnHya/Moz6owF2zCuBwk/lUtf2+TQIgYGg/VE8BNg9tDhj2xbQLI8HZTOOUzTH7xYg5J5qSauO
xPOaD76x/MpW/nxlEP0APUdHvJzUTMxKnEt4eZxizqWVvoBaCnQxFTxtrJPj0qqdo+vp5s3dlH/+
57KyZ9hMMmw7ofsLY7gB4ibMwsTSSmo8bIwgHVMYgl/RfD87ef/F3pk114mk6/q/nHs6mIdb1qTB
miXL8g1hl20gkwSSOfn152FVd7RLVbscvU/six1xbktlLcGC/Kb3e96fP+XdrTVRP9tevzIWbh3A
Mlbj77TTd8dyScb/iJG7odJ8LuXfF/QudAysYONkzZtXR1N/KbRAlzuM/i9yiL8KHREdCDoRmzdT
uP38pzAY1XbftC4XZHSd7CGjgkFhqXbvRFMp0jVu+l88In95B3/6wHch3vY6OxhKFylaWFW/1WwH
sSdVlR/7efR+UTr81dtG+4qt4Y0wApbqj9em49wfl4SwOHWd91vUTeYSWPzwixD/VxdEN4XJiE2U
96Pt5z/dQd37hc4D3mnpJ2zQ2VBLcGxQx4Zv7/D3z/hffpR7NuNINubiu0eiK0DGtY1ATl5vQiEF
JCHC1/xizIrh4e8/6i/vHa0bh3I1orp791xUvlg7ioJoP4AI29mtbg/KCv65wsr84a+NV//6U1j0
g5fC3vfW/f/53sWJZL2yy+M9sIngiGVD+8E083j537mWf3/Ku/TIyJ46xuIbArzMKZ9PyMMgav23
PgXQNK09n5L4/XOQxXa5TJx9jV6jtDeLmzoSlsh/fi1sSeElQeuQAce7CCIxMPRXxbVQKftp4uaK
s937VXfmLx40mq5E3YTuNAOVd58CK3YcBUZj+0SIpMVQAKNGdksDhAJZlv/Kl/TPn7Y1gViFpuSm
9HwPCVxh42D1EiAvpg4pjxC1Q00WOdvWpd0Eff2LlObPD12Akw3lEi9sEPBV/fGhc9wyNjaIpb3V
QeMllWJ/J4+9Xxysf3FRgYPZNBR9biGR+I+f0seji9uQ7e6bQVfMw6PW69KgyyccvGMp5X/8XIS0
yulTbDYgnBDv3tdJaVIK6SKlLu3gGw0ugCCmXuZftWPOf/cfE8IQNyZ68i7mgfSx3uWereM6pg1i
OJKTkfPXrNahjg5OZNnmUiYGW8007gERv/qA7qOTPXkz673K7QBJuBm1BLUAP3mk6e2Wx4biXB8T
R9ogS7M4QZ3OY1KDx7FZ5jxk/bRWu2lyul+Zuv7564GFz4SZRIHA96faOe8EIPjOo16ANBAdoyiY
8h08PKA7i6ybx79/a99H2ZgtbviJm+kiG4kMfP74MPCNrdQ9AbJTCFIqnZUl30ZdNNU+59+hSovx
s/9F9Ht/hXwm+FG21GEV8KHvO1hjn5dNVfvJPunXJL5uZ1zXaCV5lsCduWaB4+8v8f1bBRdhm2iy
D083hx7Su6M8SMpFJzhj0NApIhoRWAq+deHk/uKU/fOd3FQGUL7xV6AtdxYP/BRtsWkFnj8U2d6q
Ii32YdVG340Cb5sHWfs5kKPzK7T4ny8sTgD44oHCgBhfnXcvMp3gmV6xyzLVMHcXGISiBJz7+Be3
b3t9eAh+frMo5/j1zIVixoGcg+9e4b6b+5opUHOY4buwUGqDZYc2RPLyWLprPx9zbS9Zk5ps/MQ6
/rwvRlfeVZ2K7/LJW5BdFqsH/tZg2rjPm2J40kJmX1al8IjqLHwLOA2bT6vMr5PcgQTT+BcYVmfo
VEXmodpSSXbrKDLzMFTzPYluBbmJzsvHYtXDoS1X8QTiuH+03ETX6eoUXX4t7HUDWAWQnhdyq+LC
wD8DweE45hbWbqDSIcRrIhjG+eRlpX9pVxx/hzISwSsweLYvMm1uLVd/b12rbCG/rejqs8L5poTG
N8jpxWfHJP1120cVCmmHsGoB8Xz2RiBakVcjYeYvAXaYsccSmK9yYTU/HX0zPC1J1bBYNZna3S+i
dljGxEBySZvZF+w2YorLloqcw/xgryoGE7pOgZVWcYt+bfDXi3BW8TU2P2ylYEdb7QrLZ+cgGNZb
1TfiEAXgPC2A5QhjO22zK1TbIAanEQYQyE/0VzJTgHR8ZYuD37MVW1pZf2NwnxK7RNb2WwQw8KPw
6YhI1w12MuhZk2lFMh6tovC+++4Emoi5fYHlxAh2p2tawAq5O1yIgnz349BGKPAsJ9juVJ3n0W0h
5rnYBbO1qp3K6UQes1AJNpzLIohePa+aIVkl2v44N370aS5mGPGN5SRq38ZO86UStebLQ+7yoxqc
+rrnKx6fLadqhiTtoMQ2TLqAMQP2DOMe6ctUjO38Xa1R4dz3Of9w73VueBcZJ8mu+LU9zckVBCU2
W6HbHplfMR4T81A5N9obXdZHqq69yHLYXZiIDmCuvAaomasyJ7zObSWmK6fBReNOc+iwZ6yC0v42
japsj3WCn5H0Cuuqc4e1PIxxrl7dRTw6hWn2phmRpBs3UimMiGhMVSNaNNLDihZ9werpt9UZ5L1p
R/YFx6pA0OwAopwtHI/TSHQ+fijVYB66HhYJp1kbznuanjpPdV3mOY658LVRUJfG5IClwjlgy0aE
OmgmMD/OmYfpGzbB27VQx7pM0B82MPdT2Sz9vJt1394OIEuX3Yx9ZwAxKi6rvQjdQe4a4q65EW0p
PfXYUMbQa1nyTC4v3rg4vEdz2/Q7UcHs3UH1NsUjARLOqevOa3CIEtGKxzBYFW/2DNo3L/c5NnMN
jD1hsRQ+9FY5Yh7VusNuCfIeGfYQt0GayAju7Vh3/Uc9g9LeRX1i5Z9rW9beRQSngkUkkVvWVRMP
/Z0VArraO5xLfZL6ubELRp6tynalXTIzmYARTfukiZo4taJh4he7mUEtH/ciOoRxbqw9HowJr5rU
CVJdAABHn3d1BN9aCwTxJm7v44k36Vgs1XqfJysW3RnW6syZFkOp5ek8/KayDh88Cwo1hEGOMecI
UAh5S6znbErb3JT1wbPHGSC4bbnxoejl+tHKrQDwoZeA74hKkTvpXC3FXdkKnMzjrm6/+NJ27wKc
N8v9aGvL7Bunx9u3Q170oXDW0tvH8yxBReWRdRWXTv4t74h+IB7dNcYIRmBi1/BYJ6moxcyuWZet
X2chbW/X1vH0Nq2ujE6+cBiyWE2ffwn7Yvb3qsltxq0FOgdgh9BdD+Axi9ews7SdenqerQMjfqs8
giZdTnMQWcUO2K2H/HdpQvaDVluD/fK0uTbDiuNalzOlSsHYyOnQ2r0X7lpoWPhP1EO8iH0ZLiK6
jGZnDm+I7fRoeQaUc2U3TiyPtiqjD9KUJtklgzWykZtEy7z3/QXAW66T8jR45bICcctECJVuMj9s
xBLF5RS3uN5PRR5+SGRJyJqC1mahJl6ce1e3BnhAt/bwMYci+oETX3JL6uT5F0U5Bm9hOKwsRw3d
ytBrEYm48Nt+anYjhukybYTvfG8x9UE3rYL2rVJYEe/a2TRN6ps8io5L5GxouQFcXwyGsb0YCB0P
si1dAkSzwoTuQP+jN86iBB8vncUfMuY23yzZRBBNnHn2U6GHnjUAnZXtyQHywmrkGMF0Tooh38fE
YefgrA5X0Hpm6nArFz18gsGvxKmYOu+haIQIjoW2lL3Tc7N8a7DyAvQWmr7Yj1XUDUf4LYXY1/ky
R7tWRbikMCBKzM52e9CKsS/IR3uehs8ev9FFX5BBfUQj5g2HouutN7vzvc9zVdIFnpSC5uUrCQpt
6KU8OQyYL/og6oBX6GV7otQcJakNPvUD4P0ccBrGXt+15S8s3gZzg1Nx5+NBo8Ni6I+SRgd+ARgs
3MVOFeoUZwR6GXTuenafjV/Fu4zOLDu1Rb54+x5e9stQrtB2O+VJlkG8GVO9wJ+Xr2vGYX0busX4
kq2yHI+JLObPfrTKD5hf2VAny5bnY6hz9d0aORt37TAUyUMTziu7cKUFhtcxvWLtSw1zs/P6pYgh
SRbEt8nSfIEJZsQehGIZsa9nMjXBIhMacEOzlgAPudlstkjDJc5O3tqpWCobxzhm6L8FwGe8ax01
cNzaGidDliniFcaRbQpWDucqbna8YmW5qxZrxGQBai4rfJNX9JwEuSfwlXGa2wJAtJtKOgwJKUSZ
J1QTSWAuOtPYx6ZrlLOLkrkbP7kZJ/0lllAO/I5+Dtwv2WgE2y2+28vbpl4Z2GPcULTmUNbTzFpC
Xnn6YdXBKtFx900hvkZuWTbfhsUKM9qPUTlWJ38Op7V/oaas1uZ2jobRksd6tNcc/pPOfVE/9PMK
U/w4BUOXOQcgl3NLVW85HZ0XONgBBDjuXzMe8HzRId4ToRX21X5Y4YZ/K6vClZ8iB3KjnQ59MHMU
kbD5vGmQhY4t3kIsRtRll+2DQfaseeZqaO8ytxJXHn8AnnoSsnSa9X71nfN6yA+R7tpxB2Z7DdJF
0YZKp0Q3bDWXc/G9F3kGpc9d9JMNO907YuIRnGomDdWxYMAJhHLkv+x5gd0bxViHoDrxhaYeB1++
q1sSoZvOdwUweJV3bz6/2zrERWudMG2c5pOlhqHZxx1JaarGQMaHTC3zQ4WxYHi9zNL6NDlEyaOf
Rxi3Vmu9zodZyc5JjloES8c8KR+wblZiPCAaE2anrHicjtUq8is71059OTbtsr50Hag6fLb9Nn6t
GqsDzdtE5ZcJLeC6c+RA9FthyCVHCcvc280j3dHdvJr4aamgKu64g2ByC1i92TFfYEHvPDeL2fkv
a4c1KXdKHnNtQLm0oQiurdICS9cU4ZIycyzejPS8NyHqpniGJCY1RO1V3BVQA7kCXQ5XnZlniBgA
F2G9JJUgZWTY9RZVCx7hLv0KtqMdpxHc79ivj7bfxfe16asfjlQm2inIazZIzDUgdfbc2d37Iloe
q6itv3Iius+qxnl8F7hZl59WT4goRXURMnBdw3lX10PxY1NZ+Ccl3fGbsfoG2EYR097MWtNeGDG0
LDfjkv0jaYj7mJJ30B87OUz3ePnFVRo0TvZduOFA7dKGpO7arPL7EhPODjg4dx/saTXso1kukbkZ
KuhiTeZ0V3WN1cXGL4/aY0VEOFqSftHec4QHsybxWkg1lDwbTFZOn5o1eMXNje24KgfN77Fwo7YL
98OhT/a+gfqpW1bbs5nfnFXTnRMt5V0Xj9/aAYAtzSZxs+Q1F1D2XZyDzc2a/r7gXX9u56X8Aa7L
HS+LcKzZLhv1MQTIyK5bHTsYBQ9rfzL0/48MVayjkLlLhqxX9XXE/ORVWP7TQiGEXetAdpS2SDmj
1NTSP+E9wrqk3a97uys1uxwhJFv6XCFOOpIUuJhKVkQKkT2qObZZ3RPa+RBn1uUqYjZuzeI8+3a+
fADdz7bgYOKbuIj0EYeF5GPCAPI6IUfY9VG9mHS0Z+sZk0DrTfmyfgJhBu/F7fznzp2nhylWLuyP
pPxcF4ouULBaM+QLQfW6fW3dvl3jFXaaE5zKTBUpB1b0msf9/KSAge8yd8WUJlDsveuOpMoCwxYG
6nld6gtnbBWClWH94E7htJs73mxWOg1rwzb8aVKfcTfFwn8tdQWqpVHiEwi65WBBKt75s4b5kS3x
TWjRKuHZdLMAGjaX1Ujz1EfEw0KP/tVsyuGyoIOdLoP9YVir66hmix6r1xSN6sACgs9uakGrLwmr
MZXAflOUC+4rhs/NRdQs8tQ0i/u2okynA1iJj3UNbj4Nsb+7W4t1OmLYer2YrH7ZIG787RIoiQm7
68xPriymMT/M1OvLeSo/Jcovbj3bUrvWt/tdW0LAWKrAei1sT38wXVA/x4E/PLK+asLj5GcVFevs
wvCpzHCweRQxP/OOnozeJsrNdDX2JWOm5rUbaeuuVS0OmBTGqZkALVOEloaxq528lVpExdFfsnJX
9Anbj6qLL9Zc5HszN2wBo7i/rnq1/ohjy7uQuiKllm65Tyij19n+HLah9VglMrtwcbC/FmVRXpSY
d8D/sEogzEt+3wxBf+9XTolbY9izvjfKm2LB+I++xHJhopazbDLfgej3R5UtThqIcPxEP0od2lFu
AOZe/oZVw3rVMHb8UAXNl5rci8rCi1LR+v6+h0l4PasaaGSucDgNpHtVW11/0NmGljMYuM5TDB3Y
b/V0FKSU1S7zrcpLA7pOR0FRn/a8MpdIsR6gRSfX/oTsdeeHrEKvWFicylrO7qEIp3DfMuG7suva
ukJdfzXhynjphw00dhl89DPPul9jZ0nhALJNbhc2z+O6NK9h0Ua3Ueg+cmBE35XwiQ1h7t3j7PFj
8PvXkWv4QvnRdDvFisznBTOEDa8noAJK0T+5qxquqhVOrWfP91U9erw3HKow4zOB2jj07pFjkHb5
w/xWTrj2LisVMH4Tpdl5HpUIccnDa0m1KKFTCv0m4ylXQLY9A8QdEXvs7MzYY4rrukMItsN3Vuiz
mpBdLnIgQy+7pTvB94MnSf42PhZ1E+4pRp3HKW/s5cCfH3S7pKarsB+zEcS6rysL+Aa9h8dlDsha
465yr0P8mIGMzb73qQ1Us7JtGLpfUWRDW/eTPjtKv4ms3TqG4nbJkxouE52KDJxyPud7zbcFSoMj
gnXCSg+KF76Nf3M4YiWvXhicDC5lQC2nBRJKJCX5Fh5hNgfIWIfQe/yalixuxuttkWDbCam59TXu
v7PtH31V0CgOOuGAB6k6wf5j643OpazjedytATcvxdjEIhLjmIETp11MDczEKrq3sjKEorFaUQCd
0zNvlnBNsRMizNy0snLvFUdSp8GRBZdMikB3GNLYDuabxtfQp4Wjkm9dY/Vfw2EY7qsJuH+aWX6e
7ydO7d9ghMZyT2xT3nHoEs2DidaOZXQRuf2hDBv/pW4tjjY0lSUsDQzqCUzklu3NSBvF7OQwy/Y4
URIl+95UWhxEH/ZPmIyUrLKjx2Cx1Zf4Z8XM7b5UrhHwDVQXQbOYh4XN+nIIaIjNNSzfwMHS4WEw
fnYz9A6bJjVDJ8ClpZhvE7xBLM70fKThFOr2JRoMfeN67bNXP5AL8bYzZY7tST78GDuJZVujpvZL
IyetLhe2dtB5z5kb3VjeVjSbaIjZkG6yBjWxD/kYyKYhpRxJ/dlvz7R+a6eYa1CGrmky0TlKOWm5
e27esmAaN66CVbK0LRAMB1fMqa7ix1VP8P+VyGRId6czyz5aqMX3kV9a9qWeyLERHHQzjjeSSYXp
BsFm8ThxRJY1sn5syKIlOiU1fuxXbtXZ6tTYPVi/LHjzAuUWh6DKhTzMtGFBBU2VgTZgumm9GHHs
Gw4V5/bHUHvZ91wQeXYm1PVjXJZ98cElqWNtaJvU0POp4m8to8npkEcD6PI1L7LHJpswSbdcd11p
+qHWOVill607n3LrpZoyOtk8gIKyL87D4oDSq2lTi0axTudcYiPgD37H2+kaTx7jLJlusE+iIMMf
mgZSGysMdkq7Rkrp0kCKd31rx1SPKhrd5wa/3PyHEFKCF8CisL90aLrdbCbj45O9Nn57shpeKcoQ
jRr2UPvcDOwB7LmlQ9JMao+lIgHE9qYg2JdrGza7pQYDuvOy2cJogdm3YIAD/genXfju3WYIY5CH
3GpZiy/Okoh6p8vC3LmL4QAcQxtHjmzFMOiQ+cFwOxZRXe4Lr7J4IgvlPE9jlEenYTSTv0fSh/lQ
1aLQ3fk5/Nl06ijJrnTt8MXvMTBthzB1Mkw/Du3QLv7LwARIPnS6r3FCQtgT+rvCraqV9K3aHCW8
OfuhcTTLDyv+I2WKUY4dprlqx2praI/mJR4qC34CZx392jCS1DlMru+bsbJJjHW1YCOXuLPGkwOo
4iEJ5yq70SaInJS2aIDcBkpwf8IHske8jpTeRZnV9vOoSQFw1MFBYEya+2jgHE39KVjjncJ9rr03
OMtjj2xq0OnJNDRUJaobbXrjHvjYEPE1peisuU+Zl6vocpmSGiwPbVfr1dAeZNF5Jjs8Bg0qtBpr
BO3aHxdhFQGUjIWBwHViIrEAuQ+m4b7vEeMeOPLd6SnoAfJ3h9H1NhdlpUoRnpoy6/SzqAJf8eRY
8/yQGc/Of3SNrayrAlFYexUvAdo+DhbdPc3J5KJMa+HYfm0Kr4WLABnXG9XOKX0rOAVMhurLniw3
qTiAwrZOefNKfVvS82swysT82ml2tmKK5KRLO86NvQPk38I6xBI6/DH0/vJVBlRqmH20C2062/Rh
5V9NbbVUl7RnhuSlYn8QCalU1gouuU6yUGOglWuLVnnVO334kizSW+7W3oqSx7Jyaf44ZTmREYGu
xbQsZZBHHWCw7AsOC4W0+kT/vAL2U/i9pVLtiJhcW+DzIm9DhaqqPTGu9NaTEzidvGhcukW73NIW
JWQwT3g14Hi0hOR5NdMmVlj7funZ7wuEPrVFE5mDHXVWdDVnuMXi8mG8Nkv2pIC5+qj0Mo+nCGdm
sm2LUG49zi4mMBLvp8ZaXhAeiwKGpVCDsvBlTJr51GdBk9wrMRhznTVJmV+HFPlgU8YJ9LnHpKDc
63bqsC3q6NlIEPHd0D4yncowY61lMN1WodswiE9G3cZXMkNQu6ZjX8f1XTvgXvaldhh2PZnK1iog
3G0ub6fzFPN/YPP2f92W4iZ/+q/3x9lS1H/YUtz+99+3FP0YQjoyhm1DFhkmrsb/2lL04n9ETHzR
GXqs08Sb9OlfS4pYBzJZR1D2zx8yNf3XkiJYdfQBINfZmwojRqr/yZIifu5/HJvi+4wMGYU/9n8u
oqj43XyWdldQZZNdcyhbJUCZzUUpr4MGPFlN3ZaV1UXWZJTq+MHRwm9pfhUXAbVL8UJbjihnL3ip
PUSOVjhvkaAMjOPrjsYvdwXvNVIjECN9zyagGuxEHCOCWH6y537JjwkRJrxCDauiq3DtvQKcVd95
+vOolW8ecSWjzxVYIsG4o5aW/9E32MZzDrGzQtM+VE58Kpg+vdkLFGsKT9p25G0WoSE7n+/j+azv
zud+3m0xgIBBPBi30BB3fVXSNNO1SJNz9MjbLZIU56iS4TwFKfMcbfBMIvIkWxASYegBdPTCsTlN
thkIVNPEOtZNMEa+fCC/Jpq558hmtB4IcwyoKLv3bPnNAGDO0VCdI6NwOU3S8Rwx53P0THD/eS7P
MXU6x1eI6eOt9XvUxZaU7sU5GndbYO4r81LJoGGusoXsuF1onmxF3r7G+w7z6nN8j7dQ729Bv+p9
AUH0nAs457wgO+cI+pwvEDJhmndB6RTH/pxT5OwukGA452wDs1Xo4+S2+sXXTgWDfctHpnNqIs9p
SntOWapz+jKcUxnvnNaYscqWA159pDvZOfWZdEQaFG0Z0Zx7vjwG50RpOSdNeT6SQMlE8dF+nXuA
kPrOBhaT9624DLbcq8sXC0rTOSXLvS09a39P1aw+eyzOCRwyYZK5eMvrMhltw5Nzutc33lB80GQ8
j8U5IYy23HCJjfmoDK3Vgx6tAVYYbrh616nFYdFMMmA60EEh2dQjPFjbBnx9TkWzc1qanFNUSiJS
C/ecupppYRWnljEZp9qyW+ZELK7V0ZIDszsnwB5mjct+dNaKR+ycJM9bvmzmMLrxzkl0ck6ovXNy
TZu7gaw494xMXFVUd1VhtpHRlpWPnOkQtM7JOkqwTScUKD2clnNCn/tbct+fE31zTvqRCXXqst1q
AaZGlAXeViHEJV7I++BcOKithgjP5QQdfqzQioAiIzsXHNU0zLdCdAlIPaeSAOW36oQig0KFDjZF
i1VsBUwbC5NRNW/CMHUuciSV3JfEydmryM5lEJ6YlBNyq45sYhnkmnPRhHfxVkCdiylxLqzmce4n
Br9bwaV+L762Oiw5l2ReTHt0159LtfFctjHdoYQbt2oucxmo7YsuoEzRiz/c1+U4fJVbDUgxSjlo
29N8o3kUaEPNkoKxPRePAfPFV3kuKXO5lZd91Jq3sNQUnbm1FaCmCMP76lyWzmEWMbteEybf9rl0
lZWgjGVeTklbn8vb8FzqBueyl5yMElicy+HEbymNl61KLscZ+VZ5Lp6tcyHtJflS7wO3APxnfFY8
L5hvLgzKWE/+DWtmanJ9rs/LbKqQRJzr9qbtFTf+XM8DOZDYem1VfoVONDuWFqKPnF7mV33uCOit
ORCd+wTxOrrX5tw9WLdGgp9F9BSmc38hEEY1ew9FdbNjEMlKe721IyqXHmhZxcMjXAS6FbnH5veJ
So4uBgyUbQixNTfGTDA8MwhXph2bS/Q/ghXFwL7a2iLBuUNSn7sl7rlz4p+7KNXg88x5DBMuXXwv
qETW6eCK4q4mUpUuNoBOVpR08osX5qHeZQT0uFhdcYt6HVerqM0PZrAfZJDPd0UE2la2TA+qXD4u
oX9dCa2xxqofK78v74xCJB5b101XPGXIbYgIQEhNe5/NeE2UvQVUNp7uPUOZZeurUCJDpMJrbbXj
/G8uFFkz5XYIdLnV+oE87srv7MsiX2ng9arMU6//SIwDd1wBHa5j8SLN/LHNsbmx+SNCG9fLbhy/
5fZycpT7ka3fy6wsUMGyaD7nWXjnZNlJJsFX5lDPFCDhDjE230jmthdTuLYMHuTNukncZW+dEBp9
bbBL7yM17qxxuNJu739vneVoqNRvBjYorhavH2DoohD55OeA7zHUBN899fllOBfPmt/gICnNaXDG
Rb7LBGImGkw87yn2i/qi6LxbWnUOdrloKGxIRQNESWomhqm5e+eaCdR7qcKM6aPMD1RL+T5zl/gh
qfHRwHcrJK4UFvoJ+wuWv+A0okbiBtXoY15W19ncXA2MZXcefDm/B7lUqodqkPjomcHCDyyQ38Yu
uJGWEtdrrpaHqCaihHqRe34ROqflVozl+KwmemeOwkLON+Jl7sr6hq99SmMKzA+Z7N0dXizzKUb8
Q4lIoixt/6GgTj5NQWiCUyK7k1tb0YXlyxetKsi6EZGXkR4tZjFeu35Gl14lF9qXN1mS+U89kwPG
Bcp5cEZM3ObAe1g6naQqnuvPgUu3KFY6vs8swska2oZii1CNvvN2iGHmYL5EN2kfMN55mua2/hFE
BsuQuHFOcioMFrh2eDNYS3Nnd/03V+Acp6163xjKk9RYkklv4PbJrgCJgDXeXe8KF1SX7+NyY/Lm
KWznKpULBieqr+uUHl55L/Jlynmpqum20QUMxUJJouuAqVVczveyTag/iuK5W/B+bgfrwSFV3bHV
hY1B2b5m4wRXdM5/q6rhM210UppNZ/tk5XbzHFqBd8y09L5FTvYibLW+VKg3U5a9yV9WWnZmntLZ
L6eDo5DmMGvc6aKSF3nrfWYRzMU/z//GRBYPGDQdLvYtZZJbTxHyHXCUVbgPDBM9R2QfWpctzmUA
PVtE5Kxl80HqObhl/sg0zltuekQTKTquBJAvo73LwU8uLRn2aULsaup6vTQW+rCqZ4qMhPAYO1F1
P4a5+w2n6cdsXj8Zt/hRjtb0YFmzeXbpGH/OB40G5bIINsvlMgC8wcXXrXvSjd/Xl6KxWd05cKC6
7Mb3RZ19zWzT2veu407yxqXVFdNcHOQS/NAInPA3dWXpe/s50wPf0ej3/WM3QBi5clU3T97OL3Cf
/pFRGKMuxK9mBoVHqrC2+6XB1Le+1V1csD5RzdGEHkNK5oK/TTGlYnloWHxeFGqm3KvlLYOk0aM7
rUulrijXR5ZtK1ehhkvjmHntgyi8QT8hUbGWt0CpPNrGuORR3lVoVtZbToUqELM9d8pyXMRGobIX
Ce2UnlZ9j1NUFff3E2ZiUnzJdJdrte+zKfthJ0VUqhRpE39SjzDss8/KZaqLHis+dwkdun6THy6n
0WvDR5HMkHvtTlbHsEU0hCHChCj5trOE5b0IFjk+eZ7b2ofaLRz7FatV36p/F4f//6r2/2zklP+6
qMUxqvr+c1W7/e+/F7VWGP7Dp1jcxPL/pkRZjo1HPSwoZAWhTc0b8A/+WdJaTvQPfoLRfAT2YHO4
+XdNawXhP1D7bytADpug8Qbl+Q9cav5Y0p4XxymR2bvwXWY96Lf/KBdHa+oJlK7rtVOw/gCrtQmr
h6GLq+zFrVlrfUFl1Xz96c7c/64z/tmN+bwh+2/5Mbs3tg+khZMNyoILK2b7o35SVpdIARWKtfgq
Su/y9PH1w+3Tw6/gBlst/nef8e7CElqrDOolzZ300+fnPP2Qpb9YGX23mvzny3i3n2DCVuk14SP6
w8Onm+d7sb9fd29IRH4l2N4WCv/uWt71HbTfVSYwfNA1gND9c7HnYhQc2198LX9Uhf/peoJ3e43Z
diqIhq9FZvO+bZDAUkitmHy4mCq6YBU9WuWYc2KP2ACnhgVmLQH6rGo3yE18fCVJ0Md23P/93/WL
bzKgW/Tz04K09Z+3eT3e3SW7020H9P//7SPebRRoYwdTVnHlKv1c7J6H9NYFJPz3n/HHJQk2tcBD
ILuPXMYktLaSTfz/00Pf5hkhK4mGUxPRUrdkVuzDEi28xpv1F8CB7dn+6Xk5fxSLJh5r8XSr8Ah/
91G0Of8vZ2e2IzeOrOEXOgIkUettrsoqV3lv230jdHvRvlPr059PngOcSqUmhfJgejBoA2aSIoPB
iH+hW8vDVgEA8ikwnYd8GmKvV4LkoXd7SbUfkOf96S0CCTQJdOvQM+S1QsXNMhZUp2SExpeAlvAq
StCnSe0BIHQttm66nj9kuh39p3z6X/l8Yrme84AailYEEzSREBO5nqSvUPuvdZ0BM2o9YECQEslx
MyjMBAp5SYUhSSr/TPUYWWFZ2Y+mCf670XqHxDEgeab9+E9ZqoBOpKbNEA7gvik6S0D6gZoeFHgy
HxQrQ6PdzNwn26eVARq88IK6RCJ16OQxavAdhgCWPSpxgt+B6YqDaKvqRF7Ju9dWQTLyUOP/Zemx
7DLzdH/Nr/kihGxjZoFiL61SfKKpsIhxhczsLGvd4CTKUD25aZqeiqLvXjvKzLGGI2LCt4F3M9dk
X27ckbTUT9QJQXErQ2DY9EGRKG29McrN54QFCAuZVBhFOZeL6XqUqVYS3Rwz4ySlW/+FBI3ykFZm
/7GlHOzdX7aVoTQIhxSMuUHJWBfLpsOVsMPEN06AePNDwsifx0xipjIZ7YfXDzWL3MCVM7n+f0v4
vjj0RTY6RQRF+TRpAXh5mmNzK0Y7hXq4RW282QwuOkJcq6jYWSCYlhRkCqRTyUsYKXrbMo8T1JID
ddpw45gvQ8usy4Lf3my6x87jqF9/Jr9po0b2Lmbnvqb/ykttQvMiNaJfKT2U/jhRTvjoNuTdGxF6
cTcZBnkOzqR49kHGMuCPXY+r6iFwc6Pzz0EQFGh+dGn9NTWTHvipGkVfJAjkbxG5Fm5WWqNv3Q/L
4EZ0IxWbhSHojKGoudgxGQXNsoNX48EeBPc5BUgbeENT2PSE60T9ADwSZP/9rbNcaeic+nzkyABd
gWroYsZONtSZzBXciKoi8oi6wVceABn1O1vgUTwVR6BkcuNoLDcRerhwzzT+Q2BBT2/xefG3nGhE
OhRq6DzsQtUsnqoi3FJkWh7A36OgaGch6GVAWV3cFYiWBiMHsMCZvcketQxYtpWakorMoGzcuisT
0lXuCBYT/1R9mTwEnamNA2Qiz6rd6dDbOLfaE/Wx+99qZUK457qEYnXWY5qNfV+GyLioBnsK89Lr
c70gSWqQMjkFrgHzt6qIQ6/SASDmcwq48gwEYQzeDc486RdRpXUKf0h0OXhUR6kcmiJ8dEQW7fO2
T18lDfGfoWaJN/Yht7q9jCoTNf4ipL7jqb5fP5t+Wp/V0h02Uunbr8SxRjeBB40BQXtJzldQjg5Q
RBq9uf50kqhYeUqV/3v/I60Mgl4P18XcR+SxMx/yF6vWSDabq8S9VxbadIx7CkE70IHtr/vD3MQK
VkslD6KlgoaFWGriwa9FfERL8TdiT74FA+a/0dW6eipHQENw9cfv98dbpMfzZjB/ixvidEqncymE
opkpMr9jMXhWbgTvrUQqR00k9S6Gr3Wo6H4fZCn1oxP71gUSzZZwzu3Wt20NyozNvcD7UZ3//MWq
JsRL6NMdhlNmpCBUR90cJJo67NLK6j7fn+rKF7TZ8hwxQiJlr+U7aFSzNO+0nqZrlFBkTXFfdwM1
eh2h/vemhx5rqeosn4Msrn49J79sgJBD2fKG0cj/YUXtxnPyJtJAVAGIvNyf1fI5TGsaaTo+nDvf
qhrGs9fDgXCSkU0j0+uCXmAOCg/GeacqQfFXDgfuGbhn1nyLM9f51PuO8yGvC+Ecq1Dtgx2IHTfe
0MubRYKvng9MmSa8SYEQVjffdBFegsGKDSQRVC9gHbqdjtaEe0ZA2k5P+hQirFPJ0QThp5P0Hgjv
qnZC1ZaOqBHrJc6n/iDzUwqdBXciZYrTA00j5S8tiMZ3+pDDZbm/fjcHgJ+LEA+vDgRYOAKL5Rss
O24zMY1ejA7njxylvx48VCv3Ya2bjz2iaycXzu1Ta/f2UVfHfiMa31zU8/j0YtgxfD1UU68/H6gA
0MVwI71RVNjx5C52dQCozyLL6q9+Z0Rvcua+sWlujh2DgsVEfsFUZzXnxaRB0sqBajvmGlHc/Z24
XdruIcUCoe20vJk2btHV0VA1nCUzLLRaF4e87JOh7iyIRnkXdRc7thEYDJrK3uuhrm5sv7XlnBVH
yLQ4es4y7+HY+30rOXypVAo6/hl+HzEO755bRJAtbBiFg20HW+pEv1Obl4/medcTWVCTUnWX4L3I
8UJNhBO6m6M3odawq6Ywbc+6FP47ETm9sY/V3EtHHBZLO/miBn351hisY5CLZC9o8exS+EtPGs8W
nHnSQOobidnamSQNhGdrgnUhS7veZEpkK2mvxqo3GtLch3kzfkrbQOl3ipQ1gsfp1stl7TO4FAVN
h2xtrltcD+jbMTzZPlM9RBJptWS5C426KT7TDA6ObS2wB+otZUNdcHVQAiHFTQOtSWsxqJqKDqFX
ffKqtKfbn8dwtc1Orz7qUR1+CIUahru4LEDZ3w8hK/ub4gXF7znHp0i7qHwN1Ww6ISPVi3q3hI+H
pKZyBOrj/LD4uF/uD7YySaTUSXSQLSRfFIvsF9ljP01se/TCRFXYRTKlERVZ7XMfNvmR39Eik982
r03k5nuMjBF9bPBV6I9ff0+rEwXoYWvyVOqiQGE1o6r2ah/bwfH+9G4u6d8DEY3nhURBY/ENHeQE
REpF2ctitYUHIBIvnYmhrx8FLURkgXmLkgHP5+VF2oGgqz1oEs03OdUFnlJ+DyZXs+m9bAy0rPJy
OyPcjCiwhZIz3Kzlycut1FX8RNG8qlZnSkE9ttWhdI1g2otgXj5wntmnRgaGc5ixr8WurAFIAu6o
bbyg+lS1ocOaCSwUJ4L++Pp1ACqHnwS7F2zcYh3oo+ZllJWaR5OvRN0F7RdMmqDfbZUX1o7Iy4EW
n5W3ago4loHMHNkLKNiVgj/bUKUftBpo6Ma0bp77hDhkx3HJQBuc7HZxIAGDtUWPboVnIqa1D0Kh
fLFiqV+aYcg+ZmZjv41qvT64mUCG5P6KrqQTBqIoNjp1JJnoD13vrNHvkzG1iQVj5uafTGeSWPBW
7vCBe8Gg7Sdd9U2g+JhPwSvYj11axhu/YOUE8bxj7tiA8E5ZPlRsvWgr12pUDz2NtNihm9f0DxFE
GPdV8lTkubzsULwkDqHgCFlrca3nYzoleSJtTw1M45CmJY6jo8xef3XxQiFD4m6Fzr1UB2pE20t3
8G3PN9EL37lZP7hAaqPsO4EoTPbN5Btf73/Dlc06iz3PdgfsWWtZG9YTXHtojdtegSDHoQ7s5ijG
EaNw2fgbT9eVi9nlliTUzTkzFczr7UJmBHFdagZlaCn/zpIgfydcX0GQosrAf9eFXW+JzC0Uw39/
N6TxZyFF6qWmtaz7mkUNYlwLDC/Tpwrh2XHSZwXMLHlXY9zyOPV5CVs3aH8ZUvTgf6ZIe18AACg2
Mm9EB5ndImniNU25kTxBY6UXaQlFeDNTUTf2OtkCyUoGspGT1GT1XlEDw3rW1FrkZ8csZXyOWhe2
aTLo5ncZIMx80hNpocLV5Z15tOAS/RUHyHgeGm6Q4hLBVap3Mq1D59jFQsJkjOp2H0U+VI2gM+J0
r+aT/7HQtfQLOhXZswrfuPoqoJEKz0204S0avVA8HPSKrQNidpl1DoPSL09KGguxH3XF6B/DpJLO
fjJqAxNx1MLivelk2g/o1BJdGqUq3oS6qSDK0OvJXxXyONg1Z9LGaTBtig8mgHMYf40CerxsGrs7
Fro0vneu04+ok/gIIUHjYEn6UXG/tm5mI9uIEkJ9AIOuOKeBk9Ej7BPD9M4S4b+lP9QVH2LhIOBl
g/CAiUYNDm/uuALKa/AIhIFRObp/RHZ0+FuToSLfxlFbP3XAZ6BihGb9N6IsNr+YWtc/jV+ozmXM
oh4KE0oBf8mubD+VMgfGi7io9klEsfJzrHXju9NIozo3iKi9t9y01PmY4BcATuoYeSA7UDLRcQCj
k2pWDQVs1P33daQq426cpPtONqWG12Me+N/DHHXtXRf76M6ofmd7zKn7XLSt6b+12oDbw7RitTqm
RZ09t7lWNvuMetawh2OjYCVk5tnfPUBwcRaNk36Gp6clR7/q2x+G2qGB0/J3QIZDFAN8HDpv351A
65lPhbLCYwhyOoepM1Twe4uElohltDokmJYfdGqyABE4fBfi9L069SBF8WfQdOrJA1Z0DtQK/wJQ
asS8VVd7LDdFlzT7IAt1D3ZyoZ4HHYb4HrxpIw5B1avJboDf9b2A+uHukKJCYiOx6y57cJQy/WfI
2uE7KSR4GTtxEPvV9LoAdVTV4lQjxPZv4KjFv4aQqANCzEnVve2rYDKK0VG+AgqymkPSpPX7kjSC
LKJV+Rnss+DoqBJtBBMqC+w/daDPhqxMhmg/l+Sv/+kSBLKauBJcn838V8PwdXcI1JTpxsNw5Z5G
WhglOej0VDCWEn2xKBE8QG3BM2CrI40FcjE54jgTfgV4DOM/MGtcfKHNkdN2El7o/Ti/Fn5MLkjk
f/kJJIPXwTcTip/3aI14kjD5XNOxOAA8CzdGmUP4MsgR45gfz0PaOPMivMg1oRVJgQSD7umN0hVQ
sceUm99RWyS3VG7QdA/31f43tMem+HV/gmu3C9czfTFBI5db9Hpooy2COVXQvREcZrbDSGs8N0Kd
PpilY5+Hxvp2f7zbqVrAQdS57sNrU1/eLH7p54qGVJc3+RnQ1LCDAw9ati/bRyWZTCyWG3Ma0MZQ
SH/vD327lWZVTkamhki/bHln03TSokoZkLwbAywvCmmLf4MoUeN9paIRhaqWnbfwt4itOz2EKLvx
9lwpw1G4ndVUebTwNls+XCQ4ZWO04uxiRVYYABZ1MJvOo7yokPsgzz5KnnTAOJWoER59gFI5dUYt
AJE3qvxsgORKNpbkNo2hlUdNC7QAKTDb4PrrJ0pUiSGNkktVN/ShXaDbjyMeUg9dHTn/3F/+253G
WJxllzab7fLUuR6rDEy4DWqaXHJHoDUiIuzaNb19Co3ePZnYG23M7Xan8WYBMsCSqzy7oeZcHaqu
iwxkyCbHc6I4OYMIctBamLInEY/aOWrQtBuRv944ySsLOhcIZ7czm522fHoLdQCbYQowqL2a4iYv
Z1kCazoGrapuzO82NM18I9JP2ibqbeOkBjpuIzPgeoVZ6ifFaJMHGY9bXfOVr4ZeKKeGci2d7GX+
pfkTj4WyBZSjxgpXiK98RN2rO0a92nNKtXCjiqDrfJbrWEgmTz+N3iBHhWr89WeLh0n0A682asM6
mgUCHXaUC9JEVI9DX4n3RZX3aBtAJ832PVBs/xyHWvi26Wv7XaQYBYT7fqC1GPu18glB3AZvWqgI
6VOsG7kJ6zOa2nNTmvJ9rMrOf4YBZXyT/uh+ngJSodP9Tb+yHwAC8NqjdeeY2rKbHY06qaUpsZlT
9UEDB+JX4VHM1orQAkwQ0n8w3AxxmFU351Le9eIpjeOWE8gfr4QdMyLimGfKkapx/clIs2LL2W5l
BwI4IhChk6vPcfV6tGrU4FyGeOjJrCG9DDrrW2tl9QbWaH0ULEeAGtGXWfZk3JoR0nT0PYScEKtS
EhG3n1Wgqc7GQCv3gyMcne4q98QcEK+nk9gGBk1G6XuTHdnTgXRZJ/tzmn3dtJmJkKfVH0tnCN9E
45RtFQXWNspcDuD5yrZXZzzmyxQgpV6M/Kbue6oio09kRFL/msQi/6xjxFN+ev02oTQIxnP2EbL1
RfEjaJygd4dO8ZQaBH9XIUy3K6pKvXSaG22cgJUAwsanvktLmSzjBnYzTEj4aID+ERDMDlCW5EEN
9B5i4PjvyPHYiIorUZ9mBbhPKmk0fJftZFOVcnAzDY4BCJi3ulrh0jBZ6ZsmSfNdXnbKpdYya2Pn
3FZ0wKlQ0ud6p5yjLq822SHTyN2teDoCYipEeDX090mlNeaxtVB5O6BBi7wIUlf9P4hyOme9gaq1
kV6szZw+H50i/gG5tTiNST5YmWm1ikfhMtO8sEBAEkM4s+9PIu1GtJLcIGj2jj/WH+9vp7UTirKW
8Z9qEtiZ673LUQy7tskUL60m6zGLJ2Uf8JzdmN/aKEiy0Jmd01VKptejNEo5mbVT8GWTETpOTx9O
QK50G3tjoLUdi40SCRqtbxoUi+lYnYuKrR8yHZtqUgz3Yu9G3Q8joOZaB9kW+Hbt5M/q7XNWRO95
ORy6WnFaCscFEdMYh5lxRfsJpuoYd39wOOihz71XYGlslcUWcUxwqDoMUA+NIeBhrRO379UwM0Ay
Zm0GIhUGXIJgpOu+PggQT3EMJPdFIu4mCBRsfVS9XPhnUnqUZVMklycL4Q7qMxRb/48k8F+xmytr
ylpy39r0CFD+X+wVM6WoPj8mvVQzh53uzyKFoYO84wgz59WbnyYLYRSnvrnIuQjctPJzoaWV65Wx
GT2neh4+tFYXn++PsjYhUjAKqkAX2fuLCQVAA/qCTN4LknR4RHdWHtHmC366gbllIbTwLJ+Lf6Su
2Ds7WGbO7o6LGelpWWt9Grswb5vigjsWOqQjdD8e31awV30jPaTSz/dp0ILSg2O1K3F++YLLXnDG
j9nZqH+uXMsub0UC2nz6b55tKYWNrEZRzCuaMqFR6BTluWjr7iGgjoYqU5Aeo9oi4+NCqw6vX3aB
rRqCrZyXm1ZxBHzMbiEje/Ra6vhNbw3AoZwcqayLpQzonv3BcLxRCTsE8JvHeCSissUGkmxRccsL
4ofCQaHW6t/15Qj/7/5gK2EOayGyev7X4KDMW+5F0aH3J7d3cF4l3QFKraFOtiPjETvITuOuSTEx
uD/eSlGZzJTOICBlxAaoMF4PaCldn+amdD24ZnLaZVIX2b7V4bIfR1+tlRPqLEH8SJm/Sc5ZgE7u
McxFVFEPHcZ040D9fmwv3hn8FGoRgl3FpbI4UXFvzAx8w/eauM+MvUsRpnpA4LQI39ZFTbk1TGPH
P/qTglu5kibJY5fFw09rRKgtLJ1C7qo2tWDloQClcS9oWXZWZWs/jJTV+10LX9U/3l/BtS82Zxe/
S/NzZ/J6AXM/CgZ1Cn3Pjev6Z+mK6JuaJMU38HIpOgNxZ77OA2sOBTzF6JSTFbs8aZehwOacm6GW
OYACph7RzabTvvmmj2gU6IpUwhiL6uQAKMf4ODWNq29smdsr38EVHG8TyEjzO3dxX7Vmk7iTnzjk
VaJ2UR2wYvsEPQ880P2VXR8IK2niHU+ZJfg3BPnbysCxvSoInDMmg6ieSmPYmM5tEGc63BIA1ii2
sOeuv1+TBrWVFA2jJGF60ia0mbI6D0/gEoeN7b06IZ5AkJ+AIwJ8vB4K1fg2BKdse1gS2HskizKv
1Lt2f3/ZVidEGkHhkKoOWdn1KIBs1akZLdsL7To/NK6GTkOnQgBX6tdnSawdT2mKkdoMSFpsBV0E
ZjSUPaV+QsV+dic4lm447KcRjcs/mBVa8vSbHK6/5abPMxJsXNZtD33eLxpgIYDYfXN2krLfuNpu
D/SMsMLRi5yZbuwyZY9MUIaThaXiKAp5ibTcOalZ0u8HN9fhOgnz1QGEOfE4AgArgJMtayt+KPQc
dJHjoWKoPhSqn+yqdGqOuWi6vWb1WyF/ZX7sdsGhgmHqAB+93h95kockDpLwYcfqu5ZW93vebVXz
Bmlr87vqF7G+8RJb2ZFwIABvAtibWUqLIxb0sk5apXS8UGnHXVSgmUkHH7csVHhfnRs4tCvn5IBU
U7uBc9mykODHBNKh+eQ8hKZsDrSAhkNu5N3GUCunmaohB3lOgeYU8HodE7cSluTS8URHlVbWTXIY
amXLBH7ta70Y5ff9/SIhQDIYHO/YOB5HA/Clq4/0/Mbu0+hE0hsyy/qD3cimpyJuE9pJeq5n1ZO+
jXRz+VbFlCMvU7jvRwtZsGBAidswYuS6Xn2wKa8ABHfZGJSTFkFRcdB3DpTC8ezOR7e7wZvEApBH
l2vYYpPMX+Q6u6AIjGkytApcxSnsXM+tNeOGhCBnLWtV3yP+jFGRwY5MMvQVpl6oXunQfa5gKhzM
uNZ/3J/pSg7P+MATqIIArqPfcj2+xJ4jFBZr29uxUXqYOiQ/3WpqjUMSOdi/YGzZFO/GKqkRXKh1
uyIBEs1HPHebh5ISGd3mPoyzjX18m8o7xAIQnvBcwFQtc668HuO2HgQKDrU5ljvwAtpTXPv2P21b
NT3Sjbrb7BxcZ35pFboeG6OvnSK6XBBdKLHBJFzst2yGRlcuCa9VK81hSK1oD41Yudxf+rUIxOYS
4MagRvIXXK98GNjGEOEx7dkJZkB1iwpx3I3OwRnK7/dHWkmoZ3I2N9VvxhLvheuhJEdqosDjeEAe
urd9Dlhjr9HnsFCXTK1vRt7ESAa7QX9RVR7brtbT7ZXIN9z/HSvrCkUSWyl6erMY2mLGrYgEBJvR
9XI3TJ7bpOx22BS9GppvMVkuE7pVGHfzIryebI0Oqt4jW+8h9RkhqkN1BBT2iNDkRpSYV21xdGdg
OhQLugxzuel6oDALZlxF4HuQDAofCQpFVIc6rZO/0tS3ooc+TqsnoUl1q3i/En91XvfMDh7nbedj
rOm850XK/kwT7Y1ktR8GOwyejKCWeyxkrPP977a6f2a8IdA+VpW+8/VM7UInR0w0qiSG6L4luE49
Yd3i0COhdxD2CIWZETkqdFf33CRxduqxGdrYPGuTpn3A/kEewNCX5ZPBkNPURHSxkJBJvg1x0bhn
y85i7CdyYYgj/2La8hdcOaKk4Mgl0HDnXl1ePJQ9evSTuOgcabc4qMzaRYVbnmJcLo7313htKMai
dDOHYbLk6yUW5tjmLW7mHrJECGtGrvGzITibiNKYQbWxc1fCK1jV/x9sPqgvLnBV7YccBRbbs9pQ
NfYKWfi3dkobhFg0I0eSKcDYKq0dGwVdPx28+1NdCwM8N+bGPo7QN76AOr1Hwx0Vx1P0vniOjKR/
A1NA30iZ1xaUN9QcaPS5KDP/+cs5JuQTZTsSXkezPhoiCvbDaBnHsCr9jeVcmxCVUlrIAEVvWTMG
mlGTmpJ1+W1cXRIfBSknF8UfjAIEc35dz43cG1CAjOHY5YnlhWkWnqcEca8pwqH2/sdZodxgPU5b
kLQYx0HK59frRgF7KCekVr2iSku4dlrzYRQKSuCdQU3PSPAd8sfwXOpDdGhKH5FeqG5vAI/RtDRa
5aAqvbaz7ap+zuKgQHs4Nje+7FrcpU5I35eXF9oji1/od3OqGEJ7dWO93asF6kna4ahiRnAcNHPT
o3DucS3D/MvhFocFLmUWqUFgeWXXaf/40hA/OKpddmqLGqfRrDYSL0Zb9hNEAQOVXmF3xtH1p2oL
FrK2o2EXEczmJjFZ0fWXKZCkxlGgszylj+VXN9SiPfit4G1i5luey2s7mgzMpE0FFwUkxvVQfPnQ
yp3RhtapiD2okukQhGAe7++1tZBOoR+JVT4l3L3FKMCo+8ghzHhhONqXsHF0jPSCgTJHkb+rjC7c
6NesbBzBBsCdgIcEfn2LkADpDdVqRIpJ66f20e+QY6ixFX5mBQZEzcwc/CpmT/cnufLVaH0LUmtK
OtTIFi1UPXH9wFEYVEhk+hNUpg59r5ie3prRBoh6ZT3hIACcmXsnHN7lTsVVAzmNkK8Wle7e0ozo
0JVFcA4xidhD4pOHP5jai/EW65mq7RR3ONx4gYVdFPp7+rNdNAMvhCreuDNWV5FuBj7JkGNIIa83
ZDnYaQve1vKyMs6Q20+bt2hz958Ly9+Y1NoictnP7FxQ4mTn1yNhX9xUALuCCxYf6OZFfXWsG0c+
Tr0T72Pg1xvJ1fzLF+FFAF+BdYn8w0wnvR6vw9BcTEIGF1HbdnqRfpcjkIUD0T4pRP+3Y2HoeaQi
NBsqxAKJw6SLL/e/48ppp7QBOoPeFAntsjonw0Hl/nWCS1s22tEsefxxB1Ubp30l6SB0wUZGIGTG
gix2C573UVpVIiDJkOUbdEK6J8uZ7Ce7tqw3gS8L98AKSSRmpRt8uD9DbXVwerToOcK8h3t9vcqS
93ymDHl4CRHORJZ2BHdNNyjD2bBteiDGWoXF534oZ5VIs2tC/8FMOzqdnZIhL6f7rXGuB8uYTrPe
w4SbdWy3Z4wkEC01nRIx00mbkcp2b1RbFIK1327CqWHt5n+W/ewWFLkoTRdgBGXcEP0jxT75bRi+
S6NJPrgqYCUnadSjPWbO8f66rR07LgE6TTOw66ab6NuFj1LooHhqpvYHt530s5+ZwwHPun5jE66d
A0BCsxIDWdTtG4NDp2b5FF3yNkzccwXiY0Jgs0Se0PKF/rfTCe3boBggUFCLc95gQpe6G/zZteli
Q6bP7zmaPctOl0hdWRtRG15wqYmOrlP7x9EOvjcjOsD3F3blKgI1wFNGn5vcyMxc78c4iQPVGCOA
NW7ZWrswCqBJoVKImF6YAY7cdZYr+2ME1HzLInslwFHv4QFFdYNuzTLg6D11UdFhxyGoX7dPGV5R
1a7uCt78BX/2oTHCttq4mVYWFkfuGbBEXx+0xOLlP4SRXrpxonhgpD+jgZt/VtPscyadbuMLrq0r
q0kCCJYIKYD5z19k/fgetsgaFr6Xpghf7vCM4jUDl/OhQlmx3nVAC3JQE0W29SZfmyFsRp4BfE46
D4trY1Q12Ur8jrwilSF276WSqzu4fLHY2UM9baTAKyEBrCBfT3BtEBYW62m3SspVQru5Hko9OLvS
ho7qoN8qvSI26wJlL8f6iaJm8DFXgmZ8fSifqbgsNO9iKImL3ZsoXchxdXwAGrryGccG+DyBjXHO
riHNGN60MHkLD4Omor5UU98pf90/PSuxYlbAoXpPz50ztJg+MkeFNtZ4rsZZZ3c/4FPI8KFg/3WH
Se9nb1HHxggFW1f0uFqQ/+jW4qDxB4X9Ge4PDMJCc/sGigcQrhqTEjiTMjTBI9KmWJikLVQhO8g2
DtAKJ9wxHBrCM8WBnb18zha5kybYJykezjFK8OSW+P+ckC8Jc2powrjMwpwQEFsFx/BTaKlZ88XN
UOjcq3qQ2qeqy2oUVOFLPph4a7ePvaKMz0NLf2dja64dBL4MoY2q4u0rxcz6UnXrQAFN3bcmInxJ
8LfSdXhL+0mNXtL9nbAWzNiEtJ4JpnyMxbHLEh8NrQSAYogjrofFU2FiDBZO4hKIMvgn4vyMp/tD
rmRL3IiAxRFep2a+LKaS46B3gNTHxRi17NSUdnGaeks/3h9Fn3/5Ii8kUbHwmQPwNZfBryMZMvTR
UDgmGUstw+xHFSRa9NiY2ojStT4lA/5VeuA+jNLNEV1V7Um5FG1vwm4BvBVfAl2k8ZfKMMIYo3ZR
949+3rXPYR9Zci9FV5r7cYrtESKH1Y4PemyX9YeI17r1UyELk7s+KweyGigQWzotK/QGGJ4cGlC6
dINvjm9vaLjCqFp0wX9TuBfNmvCnV2aoC2aWoxs8tbFa1nvdR1Fl304NK5yZRqOfhFDSZ4SNob7d
X+21b0qtiLOMNCrPtHlTv7g2LE1p1F5Y0UWz/fISVRYGpBizb4TNlaNBXgM+Gcw6vazle7eqdKer
LSe6ZCj4P6ikw+8SOZVnO8q1b38wIeAN/BcjqZtsasriOqonlljHtv08ALzYa9APN5Zt5bad/26O
OXQZMsTFHsWSJlGpWkYX2YLrVuy6wgSyBkxQlPDFSkOXT4EW/p9dzX/F7K1+LHrTlDCBC99UglO8
HPNKcgD1QAuwMhoNJT4UlZNurOHKJQu2c+YWoDoBpWH+8xebwu+dprCCNL4kQciTiDlSpIxsXZS7
LMn94ez6TlQ+U/XvPqO6Er8eEM17hwmacOqRnVoGmqCaMCVJ0Gsxxppnmasb+yqryue8Vn0vxzHa
u79nVmIpU0VrCJIIxZHlrY7mA/LdhhteMlPGpwlYsGdMpThEYzh+UYd4SzhhZTzqmUgOAzKgsbuM
cKC6bEgIVXDJkqY8pmFs7vo4ys8oNw2eWuV/cDOhKwydFxMeYELLtp4teoR+/TK44F4OHkSm5Wkk
lJ+gj26RU1ZOOkNxAxoADNCuW1xLhO64D6skuDRW5AKUs/THSi21Cx7u9eX+V1sdinItW3UGoixf
EqipYimp8zrsetimU9wgxI+Bx4OStf0G5WbluKO5SU1w1h2kKbtIrqcCsXcMSsPLhAZw/tg1vsCz
lwehOJTVBMN4DOMYd4hMTuGX+7NcQeHRZQNXRlOWnO9mc2JbWum43ASXYkLr6QyIBCLn4LjFjyaU
+mMykHie2qnyUWEX6ogQMNg362RbUZjurbhtx70iSuNL18wc7Kpt7Tetxb84WmYcPQeqaYR/3f/J
ax8GiL0GwWtGxy1TkwRuEqiWzvX6ygyw2QhcjypQ+sDLZ0tacK1BB3oAnay5hX/LHlIQXh9p6roz
jFl/jurKIBEu+mOHUcc+q8IQDXgsgCs/wo6sDtV9JaMtceSVcIn6CV1zUj9uhGW4ahqnr2O1nvuu
ZfcL89/uAY0MA6viydiPRtR/cMzsJz553cbeWLkPeO1RnwAzypNv2VbG6KZAK5eGb9L50kMaxHpn
D/2W6sgaUoKMxeWcIXd+S5kaxrIVgwpjj3Q7wXYahxH/gEtyG550/IK+AYOJv+AM130xJfZzUOTD
nLdmWBTFSZnCxDrbcnLDjWx0JYhStIOCrqGnw/rPT6UXl1SqpU1I5x6sbF0nT5EdTL8sN5iQRBrD
XTn65df7u3rlKwNDY6H5wug53+AFeztA+oVeV1/Td3GtX7YWvQ1r6wnL+y+1Jv4pcuAq98dciTsz
8dTmHgYTfPPabXpIAXUyAEAORPGt8bEsxbBMPwaDTZl2Kn+oiWVsxLqV08vR5WHBwZ0peYt1xWA5
lKS+kC3c+BuVJrlvEJ5CUGeqD/dnN/9Ni0SfVHAGc9PcplWwSKKs2rQQijZobEdGF+0VqSO71Fhx
ibtCxWnbFZY0u0MRatW/QY3L097NauX1cDjycFaXT0r7bBmsijpVuqiioKCVCj49dqJaz41t+hCD
LFkVr0+EaT7zsmFMuF7LRNhsBiCtBsWSPmpTkChF8Fdthvgoia76k4m9GGoOHi/ORxcpXTBkne9F
TZyfMQr7Jsq4P41a0v/BSaSgA1kO8SM4jovbMUMbQo/9Fs5Mhn93qYfqm6kmODhjIffO0Bjn+/tm
bYdCpiQWuTPMdZmulUJQTEsr3xNqgggeAs9qe9Qbmf0U2qRvITTXziBvI15sNEZue2cRHkpqg/W1
F1tmE+zkEGXxswtWJDno4zgbzmEkGu4Qn4i2WtJrEyUNB5xMkJ/bkdef0BUD7kaolniTE3dHsHTO
c15k6l5gDn18/ZpSwaOtbAPyusFkKUNkYZ0E76kqgunU0mfdN3ixeVrrbFWA12YFPpgKCbhQ0EqL
Yy/DTi0BqNteUvTpu0zVAs7eaO+7qay2GBxrIYbEibbg3G69ybR7282TSaUxWBqt/a5CMeHS+ob6
Hmg+ogGa7JsnnlnNBWJp/62nNbP1vl67NcBSmrPw8ZzELfLhADu+qc9MHoah76sXvfLz9jRRNvmp
pgEWwWhaN4egT8UXsoV0C8+3ttTub90KCvv8guUGoodH28G1PTsbs7cys4ZT6TS4AoAh//L6DUT5
ERgPHEcQuPNPeRFubKyYIpOGr1e0nX+qYzEdqi5KHtRG/wOMNlxK6vcMxDddhmyhj7ytFIZqXGd6
U1oCpRhAbvuwwpenS+qtDbuyiVi8GUwDDuy2ORKYcd5Gk+N4M/oX+3VhTp8rUIw1lagi+DaaCbdX
naOpxCOieBj1Jvp5f3FXEj1ACVzJRNmZ+bQ4MmMg60kUAIf00rT3dSNTjMvsLezDym6B8UefEoQF
dKdlu004yCDqIXDtdnDs0/+Sdh47khtNu74iAvRmy7JsM95pNsRoJNGTSW+u/n+yz6abRRQx34EE
QcAAk8U0kZERrxlrM4ZFoE+XtMEO/f4HvaSmq7uftB1tMOgDG9ITMSaQldV73nXocZS+WmMiLUA7
eht/Ixo2et81zOfwguj7vPk3UjrraZnM5J0mQkN8W0zEeE7mIJzx3Yhe0XQeO8y2vynj4DRB1s2O
hqBTFRXPhRYXnytB38WHELS8s4e2Vw7z2GTL0yA09TMN4K45KUiH95dlDud/vFSgs5GErW6c9XGu
Mb0c2/Iwzl2cBFWOhYAsO0s3eijG8cM8hn7j5d4PzcHB8SPCfF570I3E1K5l0uaftaXFs6KFND4c
MTqr/mvNPgfkLFrRHdKi1NG4s5Pul1LVeohKWs9Wcus2/mRn7jz5ws7MMsi7oR7oM5gCx8fSwy1D
7dMOAJJKmwwjMmEtvitc813qzWn2HY08Qz3tLNhtrga3j8c2p4ANuD7e0qM+7eWZo6qlHMYxFYFi
pAhhldYSDHpp/3mixHgS6ISo0a1KSEIKGloj9FRrVJ2P2NkXD50AeDWo3s7Z2tr1xEAoVJC5UDeQ
f/4qcHUDCi8ozUZBjB1pdXZ6zPUOWhbhba8nabmHQNxIJ7j5pH0DtC2areujXAN24O2sXHuAQWeu
x+iLNePUnSLffExN0zxSOR53jtvmN/K3SjFZsE3rk13bDY4wKux7TO3bgMUL36GhZb+H6Nyd7m+U
rWAJ/xyBXDShaNStLrzWmcx5bBv6EgBWBjpCekTRwmrwTm2UJnWPRj5X5iHJVfMBuhVibGnsGPX1
/q/Y+mBwR7LlCuX45t6Hml5AlKBaKOIx+gpatjyYS+N+KxS93dmpL5foOpSxS6mdg5gFm7z64iJp
HKNDXfvakAjOn3uvrH7SD3UE/pmJGZ/zfBnnc6+HZf64JEr6FHU00Py0z+wfGXr874oc98LAyC2c
ERFNs+neWiCaoCApZvoxiWyvPODX5eDNHvfN1zrHqvcwth2+0BjHK8WhpDfyC+xG+o1UtVTOkLG1
B3yO8tgfETh5bCK8aP98S0mxeU9aVQDLXO/jiZqcgmW2gupN8TXLDO8iZnznc3UydtZy4/KTGhyM
g9Q2V7A8UW8OaKp7CDZwYrIuR92+IPZWItlZxq1KEqVmWo00ZogG66cZ1t2m1xQmy5iY01NdGchi
WFLL29OY4hRPyr8FXPzTZGc/xiFOECzS/r2/azdKGvwEqkiAdjfUYrSeQmbpKRxT1ACkh2c++lUi
lhNAIe2sZWW0AxrYOCaEPQr8XPamRF+/ndp2sbMxb1EeyYC3+yW+vAfTU5JLr3D33v+2zVUkBybs
vdTJVqekXiYjtXpDuVoY/lxR95qvo9dYO0DHrVF4WEtAl1RVXReFkrLGJWYMlWsbmTM2LQDj9Q4M
7/1v2dwrEiSHkKr0tV/jKStXSdwJt+hADRsnwMk4upaTYb4fbCrfljct/9GzVm3fHDz7ySisBfvg
urY/3v8ZG1cJgiouYnhEdGoYq6tk8sYCd6GEsn42xdcZlulh6DGmJjVF+dmb+gttwz25v61BJVYJ
+AHYctgYb7dMTWeqMKORLnccob2uKuGDobXlc46KJ+YJZf1J7+tup8KwcamgGsMGJRBIU49VCGja
OrGnCWGTKE7ENw1x0lPU1YAUFyM5TkpTPE4Q1XGR5ebUyv+FgSHxJphi8cC5rdqoaFRJbTbOJU3O
57IT5VHzxL+hS6VRkm7/+KhQ1wDcAQ4dJt5N+yvVOk3oehte48XRvzgGht7QXeeds3/zMpUsCCng
IoHO/CuP0quwOut1V3d0Na6eaN2PzdCI972nt8c+7513dWE4kPAEoETwS3/80GBoSCVSy5FyMjn9
26GxSwtT/Bz66zTEveovdlz/bMNlmX2ntMI9ivztaZXS4Ty+aUnRrqUt8Xa4aHbNBZItbjCYHQ+I
ElRKjhJnukTvB2eqcVwWFEIPSymyGb6hyLH51ceSnNqy0nQHz7Ix7TyQPXqWnB4p1PP2x6RpZ6tR
Wg58e4m0bAZwvzhFzMb3tO7dH65a9+Y5ag1npKlk8Zi4HzM2hqeiLC8Y0iNu01UY7pfYGEY6/FfS
FuNQdRSW/G7BVbjMEozIS1CdIs+dB70vvv/5yBCd5cuSu/ymWeHhmESRpRm5AMIGjRKRP6qlWU++
WZTjRVsi97Fp6v4ItDoM7g/94pbyJkVD7wlsIwk3LSLSldUOQKEMDxDPGq/p4gwPWdOZ2XEuQ/2o
D/FymbRWeRJpb/zlzf1A1yhpzziIh35tt4vsYTY+anjx7z4s91R/bqKpFKLiwuc/IIdsQ2YErw5h
ZUCMjlN9uPajYn9zSySwSrE4FzgIy5fGi42vvZmPX+9Px02aQfHNopgB45yHDxfy20EF4JrIavX+
KnKhqifkLfNr68TJ+9GrlAYjdMPcs6y7uZdlvc9E4IyOjeTzr3c9eu6Yf4vh6pW8ey09mU8qZfDT
/Q/bHAXsEGIYXBY3ULGubcwyDNvh2jS99Td6/+I95QXjfxiFNxq3EHgB2SN5O321mbtlk1C0aEbX
Qqx5qrDk8fY6BVvfQsPeUUHJIh+xhr21s2WKeRiHq9kp80E0c4xzWryr8SJD7epk0M/GWAxAl0Yu
v8oARU2lwkZr4GqOjnvp9SpqjmVoa7is11ZyFIDjPZ8CiPVuSarqAz6flXtE/QpbhVnk7t7Vd7M1
YW+AI0HFnISGjoIMX6/PgwOH39HqRYoTZLpvlFRdECBXq9i3sQ1XaHxP8z9/uGvkmJTXcI6D5nnT
ZOtEFQ8tALAr/uLKh97s2neFCMedXbP5ZZBlYcJwr3Mhvf0yLCgtC73VhRQG2d7KxL4x7ZP6E+1b
/aIlsbdH5b+J9PTDOWr01UjSyJpWpzya0OBm1efrkpvpyQPO9uSUTfp5MmLhT1rkXHStqq9Rl0R/
2kGUI9NL4B/uGGrJbz/VTmgGgQJRr4pSi7NZGMlHc6aXYHtKtxdY5N/1Zv/KsbjPWD0Jil0/Dl0D
rmYnlOUKtNk8NaE3P3WNHX8eG7PYYzveJhIMhuodPCOSXzKYVbSe6BAiO4c1zpgr9Xdj1ONH8lE3
ORdjM3j+YKJB5net1f0eI8985w7e9D5NqQju5BA3sYE2jVT7IjZA56Jl83aC3agTA7Yny1Wv9fID
ZI3uDBIMreg/PRgaska88HWd/8JceTvMUHSVlTpsWTZYmPpRjfLFwdOiae/tvfU9rwda3Q6ZphdK
nRvLVSsU8zFthvpUZPkfo66YtVejvOBOX8UW/EXJD9N5uUI2bv24HJaPwkx/h/oyHNGfn3YyrZur
XQ6Hf5bk/EhWqfzoV8M1C1KPMTIRV/SwllOFYUqQmOZ0GdOl9kupATQWFIX/hyV7NehqJsty1qzF
HJara03aBeWh4iGqR31n/90eOo0CCedOFoTZhKvQkmGtY9oL5wCP6/lDrM/1qXNSXJmhOuwMdbs1
SNiR6ICKiYzMjRi6oqRx15qDcS2VLD6aMQges2/3qG+3HyRHkUeaijMc41XEkhVLMIdo9eNUXR/0
OR8PozGJz0lP9f3+Ct3eAwBW2BgwCICO3jxlU1PPwyxRjesMddp3cXU+zUvrnrqiSI4jaNzv98e7
3YbSApPEW3ImYDTpb7dhx+7OIbvjU+LlwwUzsfpnVaVo90YiSk5pjg23D5RV3SnEbM2o7BOgCMjq
UV96O2wFRdhBJ8K8AuSMjyD1hkOu0SyvFEPd2fNbM0otRsIpmFYgWG+HKnnJ1So2Zdc6z+og7vrs
a1Tby9OCe8m/3kzJdicuykP09s4Ba0bSxG3AzXMjt2whnpuIGPbniCXaL7ThnfoBsjeEBEMUFYrI
eBRYl7wp8Oaj0h+Upl79vr+qG9Mr+7lkSaQTZLqrmyjUxzYXSYkAV4ibbu85GD9moXZy3fSPddLo
iXA62LRkh7eN3XmO6VJF0OKXyogvkOLs48LcnO5/0MYiQo3hUABQpZa+xo1CAbWKgTBKtlI7tOYs
pDSE1R8hjooLvho4mt4fcBVY6MRysaFdQo4J8ocCyNtd44ACKOkw5QGVFffJCpGr7sx47323MQoU
aG4WECQAjNev/bzpsTBt8xy+Tla+w4KyOS6Vu0fyXJ1x+S061nmUcXR4njfNOcess0wA/QxMrez9
vM+0E6IWfzuDtgjfnNGe8SOQEDszuDoGL6MCiOFRRw2ZPu4qo+27ToNl0eTBaCXlF3xp2ochxLQV
3eG08vwqqyWNuE9AjSO5Y3zIXPpp/8tvgBXN3pQchjX0UjHMeeJSzQPUm91PlkHChcuV49dRmB7s
ZGmeFcWrfXtOix+52Yiv9zfR1sTz1qGdx2Oa96b881d3vMhp/Q5VUwW0mVG4nEfjr9Cxa5/8rDvo
il4+Qw4j6v3xqAaUeuQD6NOjwrPausvYTK0311WwQDb7GHWqfqntqf3WqpP7nIrs3wQMxo/7Y25s
ZPYXHXuHJtdt9UaryrxbmqEMvKo23teVUvuxoubX+6NsbCngB1zAOrUaEPerOg1KTQDkaqUMUN51
f7p1mmansR4zcSWzQe2q0KOywtUoSm0/qzzkTUQbNsnH+79Czt+r+C43Njg2Svtk+rSx1q2tsXO9
HkvnKpDFhB+hOfyey9nylaTXv9wfaWtWX0CHZIgE8vUtGWtiwa2wqII6DLuzl0fWeTGm7HJ/lM3v
Ica9XBWUluWsv9qlcZvEjdksZdCmPD1pQTZ+ZYQOLxXlD+FOL1OHswclBYg+6GivDkRrWVVa4oIW
OM6kfxuNHEZor3B2nxEDlhmwXg12EKVxKo4UIq3iz48GpRkqGeBzHcr1q5iETgxI2qQTwdJnyrHt
hznAk7E/jZVZHNHvJuOZOmMn19lYRUBIjqFSRZc6/qv5HdMqwstrqIIxUo2zEfaV703jnh3jxirC
iqEHIvv44OdWn2YgzM9bPyyDWMtNP0uEuAhDR4VOUYbT/Q2z5qnJZWQsCiImj2q5nG93TJZTu1cV
Tntbx810MZqwbn2McIoP+YgF3VkAPH+K7GaYjwN6ONmTDmNPOTWzU4+49Hrlnljg1hSjzYNpPPQ4
/UbecSriqF+0mY8fpvJ3rY8dZHj8QnfebJvDcH+CsKLwdqNr2k9tVpPvVEFWt83HaMycAANa5Xh/
eleVmZfZ5a8HkSj7IDdk+zrJ9Wby6jKwBi8z/JJipn00ij7Vzl0Ujw/mHKM0nQ5Keql0JCB3Vnfj
Iz2T5wD1cChIbNi3i+vh7xYp7dIEtD6ML4pVjQ+a1+s7U7m1h9BfJiGX4hOUSVfD0GkYeZcUTRAp
pvrVU5rwvWhU56I0WnsQmakcBM55h2FYujPmjd5Bz6b6i6UU2c4TcuPg0KOFME3PUuM5sopJydQ3
ehdHTQAKpHw32Fb5nTJRjYpiNOxE2q2pBXPCaxUkAf/Kn/Iq0qYiWSYtteugp6d1GkrIc+yhP2zB
SrASybjUgYJ0Qua3igTQnUOFl3IWqE6JemvOTuNrRm/gjHJ9qmdK8e2HSA/HP/QVfhmZTEdiEyAB
34Dl85JUKK0hBlKvjD4ZHbxv6Kn9DpH6Zhb5PsBDXCAUY8krVwsWek1XulqWwiFzer+E9uiXc713
1m83qByGbgHsV4MH6nqDFnmUkKGGSRANNWd8LiAh+FZTeOLdkBVj+FWPu0V9GEe9Nc6DOiSA2Qur
VE50AJbM9RHkSPXgfmhYy7W8zLBsi0pCLg+UdW4XirLVnbhNg1LMxsS9pZI+zmZU0Bud2HAntQjn
QDTV4vixm3q/DbLf0IcfpqaPYZzIRlaXZb7a4MfpT7bR/qXNkJPOmMnFX9pGZCWCSFmyx1S5OWRM
JioQYNAhjJJirNbM7IcyxscpC1CBmR5Tu0yCqcpxp8wLb+e63RyK5AI0NRIiN/FL8WgSF96SBbCR
suvSxro/VZlzTZb86/3VWG9Ek/K1rOFJcRa247pRlmloHMiXVaCPYftQKm5/TRJ24/1RVk9f8j/5
uKZBBsQA/e51elYaqW0mSOwFJYakxwZnHGxLl/GIJIx3sEqr/sPjJceT8p0SYUCd3tXfBql+Ufox
DhU1WKJcpd25ZOmPpnHcvaruep0Yh5mj5U6yAvZ9nYsNjl3NSmnrAHJ7wPZhSOEzQO9pBJumNVa5
c+FsLBaABibwBRl+U1izKuQhcNc0AjFYeNnydnhicZ2dA2rI2Xn9OJBfxZ1NqocZDZS4VWqkY5cL
frM2A3Zo631LKqiOQWxW7ZdaKO58cnGLwek0j+JzabbzNxjbuu63XAy2H5naoHP8Ei0+d27vJOfI
Uxu4CSpXYkOsDw/UjBETgX+BamM1D/XHqik75Rhqkf1hwTChOC05r96zPWaJ99fkqXP7Mxb6YPjq
DCP3bC9jrDxMoZr1h85aSqAjOf6NftF6yZ4exNYCU0Ghzi1bMDfsgokbpl+yXA9i1U2DJZ2Enyo8
m2C+7y3uxhmRetTsWuSiQcGvHoZp2qSIns1LoE7x8N1J5i6Y5mY89mYv/p3m4ef9I7nO0Fhk3p/k
uPjFEALW+C63GftyURmuQWlRPSCh9V/oDO7XSJjVQYsn/b2eZUUgCtM43h/5Jfta7S8MGQHH8IaR
16yc9FcpBLdS2tZ1vzCf6Lc8itJMfuR96X3Cq9gKqB25CF3EffR+6ZX6h1709bkFZfalDiv9+9gN
BS3vZTrd/1UbK00JELkDGqUG4WMV3YsJp+skM5fAi1vrGjVd+zBrbfU1i6q95GZ7KDQOaG3B7XBX
3+9BvEc2x2alO9V4xp649k3qS88Vz++dwLs5FN9FFo5LJMYrq6ke9JqLKleDOK6x6OZp0R1zJY4/
eUrWfbg/gxsbWCowApSVb5ibe72GOuulrQv9qEJ4/FsEUuLrhNfxcw+aoPit67Oyk/ZujkhxjmYz
wh43YAgQ0EkEZHQJtFE4nwCfWMcoHNRj1kfDOc6jPSMguQfWGxegAqIYFDuB+Kzy/XZQhFPDvQiy
ONKPk44uxiASy/eGunjfIiaGMZy9Uy/aWkFE08BggvWUb/63K+jFsVMUkUUALp3qU9S76qE1ag0O
cJ78fw4lr59X57KjYlJFgzsHi+6myans5vFjkUndDyVXsX6/v102JxNHVrRiZGlxnRPQu8b5dmIy
vXbUHsdc5BeAQPl/WoUMbrQI8U0lOdnZo5uzKUkCNPUA0ayvtjRTWzH21RxYVaW+mzrQJp1okksV
ddNODrIVYKEiuAwG8gkM69vZTEHmVgS1KeDOCn0tAojQpviqG5icH8qR7KdvqwhEsqM/35/ZvZHl
sXm9jrY1pwr1vMCKhYusiKOcFIRUzupUeldz0vp/hrgNc7+xq3Jn6JvkXl4ruIpQXOHtTXVl9dW1
JYa+SzNWdWiaipsczcuDlsy0gTG2SwH1AwTBHgPwwXiwsfMLZhN1EL+0Q+9BpIqr+Sr5taRlmVHs
a/pcdL4+T6HrN1aNTcOICFj1vh+HKj/dn7atvUHtheSHl+Wtj00RF6E2F5ka1Lmbn0dPcY5iyXFJ
WNQ93eGtwEVCQUmU2x5Y+iosq4Np5+a4QCtq6vkcVXF79QBZ4Yk5L09xXM2X+5+2ddZgKFP2IckH
FrnK6ArNNKLIiLH29EJPP5u9gTbgiNHWh8Gg/hIUoaI1MILa7tP9gY2NlBXJAOprvPWkHsxqZDvi
nlO7bAkqZdLFkVKw+avx1CQNOqd2m4v0xHHPiPlnyQnKWrycsaOwZn9aJuvH6Am1fG8jfqAfMQIR
mR9W5ugexZz00cFdsjY747ABDKeqh/RrIdVDjkMZiv6siriJHhJLX74iSqEulT9btjKeIq83f3ZR
5okDrLzuNx5kS3VM3ETtjyWN4i/zCB7EX9x6mny1H5zyUVVjQ+x1ljZ2AA87OmYUkOgurZuBU1q2
tiKjA+el6g+W0HLlEYLU+NMQapqf2x7k1Pn+YmyNSUdVNlVNW26Gt3FBqDWZZaeMQcqTezzWopzZ
dkSGU1RpqAG08ZDvWWFvjwmmXcKzbgs5DW0MXbrUcMydkEXQ7OLYERvO2K1Mn6G67Wy4jf2G7jxX
JdmtZJKu9hvvZmMIw2oKomIxeZF1qo6S9ljQsbo/mRtHCnAzCBHa48gqrR/OmFwYyewWU2BaVJCf
1FylSx23hYrV8jRmkR/Fy/KUtnP66/7AG2EKlD6KKPB4ZDNZ/rBX0X0Z05aqUjMHeixd62M7mb2T
HcJuQRHG2vNb3Vo/9qiEToI+uwHqm8Uk5tob56Dulv6hJC3Wjmai6NMRwRNDP9lGvheHN64v2uSI
yEEGJuVZ56xuFUedEddLMA6NVz53WaU2vo3GCj5VxS9bUZ6d0jGmQ+l24c6dLXfHKsGDFg7oFebL
Bpd+np1SbXmeBsSUmj4931bg6/vQuGYa5JlpXu1CL45gDBW6EkPd/GHdh9uTdgSPaxyRDMrXq92L
30FBcq4RFbryozuNRYBD/d+oWRU7F8JaclJWZMglvZfaD0536+wk0ywxlsDdgpo0SX+PPlctjtD8
4Of1mDg4+C0uhXg2nB5byD7Wyp91W5fXcIBhiJSvkZ9GGAB/cwpq+yFZQr0L6KhQR7q/2TeOM9cV
mDbQiNJcZrXZ7ajvHIwfl8CMl/yo911/Mlp9T2jSlEn0at2hTSCNJgXIgQKuIqMCTJT7ONECjVs/
v4RD0YtHpMKjByjc03CYhhEqQZpo6aNjVgtmslG5/LWMerUcuilrf3l1PpQX1Uli6+o4jfZPqyJo
fohd3ej8dgFTeTBDur6XXIDDIk5YZXFC6yaGdud5qfO3jWt7eEhGEu1H3of5fHXbeoyOYIKy0W+S
wgn9UHT4lyVJJnIfUdQhfxrmOf17MmPx0Uyi6D9d2EV3DEcqpX4VOmp/QMkV74YCic4HNEUd2suK
PZfXRoz6g6GievPX/fW6qTizr+ingfuSCgm3QgK5hSm6fNXzjO4T/TdZgRj/7cHjftcT0pwPKoab
vHmTwR4f635aKH6zMPGBQtr8n9M0yp7b1Ea4RIKDo0R9jqR03edzNeHaea2ZgVGpgKsjS/vKK9/8
0JXcP/c/fiNW8iakNYLKNC3FtaYgyqj0KoRlBomC/sARl+PafEBLHFZr1IXh8imfy/jPHzSUUahB
IqLCkOtgGS2JnliTaUDJKxBJJW3Au33U+2j6MdMB/EPvaBk2UKOhck8dcgNFGOPzaJqLZgSFUdmB
gaD6pQF54pe6XnzPImM8F6r4eH9aN+4DyUSQ7ArQLZoh//zVhcfT0Rm6MjaDJcRNy0f4GIIzvnHj
h6b2yJ6Rvw1EtGSP3gJr73p/8I0AhJ4pfRoDYi5979XgY7G0lRnldjBQtjqpUVJcsmSa/zzMcZEj
gEWpX0IJ5a949YljottLNpd2kPXW6Ee6kx/TWEt3breNowD2DH48pUwaluuqeNpZXmiSkNG2UNMj
FowpxM1OOWE7uadwu8aRv2wUiXTjrY0WOUCXt1/U6OWcJ4phB83gGEcVU/on0+2SU6JYy9WZ0aaN
zKL7QVPFOMaKmx4XYzB2ZnXjPPLEkitH4VZyuN/+BltAQxvM1Ams2a6+56nVfXJqLTxX7mh9n1sv
cnZywq2vBtsnIeuoxHCryl/0ah3dNrdFgwmJzHbLL5ATiku0oK/QeJbAdK1SAFDBd8vGCb/XKBkP
Yb04x/s7dvOrEVIh6kmg4fq4ZLM6T3GuOoFZeOYZM2dGSe0J9+IQoTHDSfee/HIaV5enFDKGZUWW
SOhfF66HNLehQziBERap60+dl51qaErHzsVfw0GW6JBkbvJJhG1+VFy1PXgO9f4Zx0N/oOR7HAfd
vSS2W3+7PxNbP4y6JwxAqIgIvq2SB60aqXKrisXZdc1PDimub/VDtPP98m9Zf/7rUVYRAsA1V56a
2IGaadGJa++n63X692k0fw1Iyzy0Y2fsHOQXMvB6TODOYFiQqqZPvtrZvaOQsrvcsqIpesUXjtI3
56qcxAfDyaWCF8Cxyl/yqp3fl23cVs+xCLP+WU9xFn/K1G74q+uq+QpPPRz+SnLFVD6YemkiJ50b
aesP5aA1PlZUSnRoxjH7FNqj/V+b6YN9oD6K6nCp5NM3ejiKc5miqLWCWFitg5ysNl7irNOSo4GD
THGgSdWNx6pJtfAID9AKP7nhlLTPaA9QV4zsyY6O7WinEap4lrknDrV5IEH0kd/+Px9G/e2BdKYI
tdaotSmF4U14TlOSt0tTO2p81bJwzPy2QQ3AR1zCuWp2P+uHUI8ITpYTh3tOexvhV7Z2pJoykvKg
b97+Fi/ptaqLZztY6DScUjtyT3WqNwdu7j28uNxz6/1B7IW6ACBEdgzfDpVZmRUVWIEFQ5TE/2TW
OPluIdpTETXzc2Fr0xXRofkB6XtrJwRunTkSdipoUmGC5utq5AJZQwgodtAuw3IqLX04mFOy1yvb
mkp6oLwSybKAia72v50vs3QwtRCInPK/cbQriGyp8T2L46/3Y8jWSEQ2MCjAamQG+fZ7urnLAd0U
3MwePslZllS/8C80npNOcXfeZFuBhFrxi/cBOY26ujyUEqEFgcJIUEyO8RBZSv3FLgr9KeHRDfps
tH46drOTW21+Hq8r6jOqNIRbTSQeAkaWJkykY0S9c1JIwopDYg3ihPBguvM42B6MdwGS0CSt+uow
mo1X43c4WEFSGjIyVKTjipZerV6Yxz9dNp6t4MS5h6WQuLHahnOSoLo5EJQ9PV8e62ZW0TK2ls9i
wdny/lC3O16+kA2IzRR0STVWQ1lmlRFUdSuwQLIcQjTMDkXeuuf7o7zQQt8eaWA8cLsB89sbAHhv
iMNY71MoVcg0eJeJroX+0eqrMX4spqLM/Ur1+ke5r/4pFUW/otg7IJ1MiRRIjK1+8cwyjg9Nkdba
IPUcaZsb8+QoiH+ldXEM205rjmnYud8mx45KX4v18r8lSfTPg2it5BxWtkmFcgrD33ae0sBXrDj6
qmtKVTy5cIVd1H6oPfqouCnawR1C+zcofcu4JM2c/Xasyc18N1asf5t4MH43y1K+TwvT/bvzeiRI
ecIOSIYNulB9r3baS4x1jvMFaydKXNmy1MOndsrT8hHJ9PnjUlpjdg4HsfzjGllTXMMq8ebjPKp0
5dW51r+M9mxgIlyrQ3UocyT4z9TkWthVeTkafiTK9HeehfFwqua0m4/EUvMZWxcb4ckC+fkHPVSK
X4qGM5LfOy4U+dw2+j3N8o3HMo13rnAgZTzgqHG8DS5Jp6ozSCYjIAteWlYQqtLfah1zG0J+0czn
QRgjOIos1TM/tr3cvWS6M37gytK+L67wmp2Maa0iQNrOuZTPSNB3FMHWz8mhG8aqBJpDyhR/dmuz
PaU06a+5QUW+ecY0sDv1TWj6CoBgiE6md4wxoTjmDY5bCj3l40xV+cv9rb8WZ375URTKkUPlLQFQ
aRWDl6Kqmwkd9MDM5z5LfdtVyqekTMF3N4sXfXcWMCzXqUxM1W+HJEkPhacuykNeJV3+UIhiSs9m
ghfSzslf22m+/DAplYxkOuwQKqRv10+Ci4cSqa9ACkEPgYcic3rK57H2nmdP7X8tiofcxtBmbnUI
+17tDjWNLL31zVYpvulFN0EgThbdOGIokYuDm3XdL9rz83uRaMM/96dxI04Bj0eXDb05so/1a8hy
5rpV9MagWV6onxFaUqfDbNjzXjHN46NXgYoCPGUCZCgYzV5dY+idWZ0bw/1Ux9L7Kx8i9QiuRbw3
SFULHxXCtDj0+pjXp6nNnciv07DUdoABt1epRFcipCPzA2hDq4VRXL22s7wmJvM/n/n1rl+rhT4g
pIuW/KlW8KnOk87beQpsTTEXAV0deA6oeK2GTURB6OoWil/LoJ9Tq0gfeJ7oO4f09hqlr4GQvWQg
4K2wzhNCpAIUNXTNgC5AjUYXZsm/e09EH6EPqunOvbPxSTw0SCUpSENAX4cosnrQ6E1uBJUorGBG
6vLj0qXRTt17cxSg4rjAgPiF5/72INVIuKWZMxoBaWX0EKre4EPRqXdI+/JvWe1MkBug9cAu28g8
rrqu5dI5oQHXJiiTMPT+80bdzo62FZq2P7ccwOeSnvXOmBs7UYpO4I9GcnDbDy8XG6HRqp4CrTba
n6Mq0SktzCJnqJCeSJ3saa7qbGfRDPklqy81SX6kLMJLwU6e0Vd1iBaUeJxMxhAM2dg0z4Veg5Vz
mpjeCXCm5gPTo+iBG6NildlzRI/bdgbrBDcpFujAsd5QE+O6PiZFkWrHaGqb6P0EqfzrmCySjQlQ
49nJ6xKd9iwW2pc4IuXxJ14Eia9lBNxfRlzF2V+Cq+oXkghadc0IGC1ALj1BeDXPMrwLyK6jT7k7
FJjkVQskuvsRb2vuX5yOAezSulrDdZwY4odZd12Qpsb8OVTa3E9IKGrgLJ1+nqhf18dJq8dP94fd
2GayNQeHhf4c4Gt5fl9NflzWBuySpA80jAo+QHhaDlbl4luGDedHglW385kyqqwXmxolvUg8qikj
yml4NR4lsJ4EOu6DZIqtj2Optb/Lyo0PY2xNJwymlt8AbWq0n9pyZ59tHFvelsQgtJvk6V1tM0vo
mEQ39EB7s3V8s9a7ixVZe+zcrWuWEThFMjog4LLKsGukwcda2FOAonxWPXRWqLZXO9X0wBajHbFh
q0y6drqKgpquiJdHq0WR6HOvhfQMh94Iu3+aSFTFmUA3qB9CvdHB/VRYzOrqHO9pt29sO6IlmGrI
qpiIrVtr+TgaKRp1NPGw4qE9bIsPc56HJAKdkfV+0oR5UKFD7B3v77utcQnR4AmAPKPAsgpvIjWS
wV2AziuVI65536FJ0lQT9JNMe8812WJ71STf7g+6sdlfauOSfbKh9ToMk83qiCkw3EUci1TNjrU7
uKepr76F1eAG94fb2HFQnmjOcr9KoZIVGq4pM9UcmmQO2rY3MqKoh2mqKfI9eMZWak4PVmabyJ0i
eLo6VItV0w4U3hggD4I8/BgZya8S4CiSZZS2Q6w/GjPQlHoegGpkyWdViU39Mpi19TTRoJx/3f/u
jbXFbpHGCzxc4sq66T+FpWK6uQq7cCTBQ6Q5cT4K9vGlQ8/oMVOSVj9peVz9eaFFZoocC0lAhiGw
imVLlqkJLYk2WIY0PIVhGPt5FrXXgbTgdP8TN/JG+IXUPwCmUGhZPz1mb+atmogWE6BYO1iRrfl1
o3oHNU2682SI8KKFandOOEvn2K2WL/eH/z/SzqzJTeNt+5+IKvblFJA00szY422c+ISy4xhodmjW
T//88HuSQSpR/r8nKVcqcQvovvteruVGqxBP0RWISCylR7EFdIgFbHuq1/K8GOMShWj3Fa5fdlPx
kio1jgSz42kCpBK7/WCkuUmXVWjxVzWx9T3K940MD3upNYOFpAsaYRNXJ6rsbM4j6GtZP4c2GB10
NhVIXmEHFXtvxn7jCBPBYTBwroCiba9J6l2gW7KT52isQOzJpH+gzOp9ryqjsOvVcqd7fevp8CHB
EpvleL7NGU4QJ6wNT8izhONdBU1ruM1pKuf478FNOv3PNCDXGo2hLOUZFxVba7saA/266+1WntOu
lwEGsl6A0WJ1hoqoHJ1plpcJYfwPTU4P8f6OsvSri5l2y5o285jrjHbzGYG3iKjKK/WMyGLGUR1I
1UPN6gs0EeNUZQQGdeTdkrvjJ08kHpRl052/5ourjCEYPkzoSnxYUSBdUOYP26hWDW65aFRDOcoO
B6ClmVJ/9sZWC92FjtChG/NSBF28GhK5+DirPnJcqYVBVaT9KjwDfPkQxbPj44TofNKwOcr9pSum
dxFs8F8ZSh7J0ZqYGpxx5dE+V3FUmP7Qlj1Aj67/5I1Oqx6RR7JFEElLMfh4s3QPgwMzL6CtkAHm
1boxtLCpPdt6Eo2/qsTuo3M3ltIJbGwiyrBtZRwFmp0i6epbRd/pQdwktrWzza7TIo4yWE7aZRo1
2fYaRgYJwxFVm88p4tPmp0h4wvu1zF2fnLLMBk2SFC1cE0G8RQbRQPFn5/vf/gHkRbQtVO0K4tfE
icSWQ+E+tk0pPi4d2BrMXLrmOSabOzEzEu8Ad3Tv57qK/7q/967P9Koth1gM+QdBbTuTSztmbUtm
LOeYfk6gOlkaqubk+KOFX+w8khbdX+/6TJNwkATyqil3cMl5m4PmmZM0aNDBMzC78pAWmXWwWvVf
OfRjcH+l65vw7UrroftPtjvpeplaNVQyWY3ZQU5ej5nA0BxL7sSjniQFG3huTvcXvU47WJRT7EIA
vCHaIMVsDlHC4+EmSGKdGu5lmLI9tz9GxNcRgyz6d8+aqHUV+MtiHiX9k3VqLsrxFfkAN/3mNVVm
fMeKFoiDaib6eIJt5ui+xOJ+xhE2ElXY5lFsHbBR9RrMceGxnFG8zIVf27NcQgX/uOxUVcVi+YYm
68bPEwwUgqWva/EoPCQMGMVlde/3BdjakEDTN+euNvPhhdxi0QOGVcPP2ows+5CkjdRhCEWL4lu5
ppV+k00O+mJJR2zVOk1agZZHZXaKjWUeYNHMRv+iJA5ZKKDuZPoMJEj5goRejbRwHvfxozUg4e57
kHl/RbaTOaFZOx3mKn3K5NG0k85fRrzYMEAsU3Gi71+/Y6Kd5oe1u7Qc9Ty135vMSlBQNGT5T0WS
eDTxt/rgAn5/afnxj/roaUmIMKFq+1E7tl244KNkhkovRPOEerxF41kU6asmNTcLEj1qJx5P6u9G
qS3iL3TE49SnMy7ptEfkAlyPRVt/c0Xvtj9kXtEUHYbcSx4tlBLmd4uqiFeJslAUNk03VkcrMb0T
LhKG/MczhvRT3hdFdrLtbhof3Hhaqhe14sj8U9ITaHlepY4DPbE7kFxy0T9NbWeOxPde5Id6qvvq
RTRQ0wJ1stz0u97RHr10bsvVgs9RbgRa0eqx71nl4D1UpgoFmMO7tMEy6cnFrGrpHu2s1ebL0JDW
B2UCBe89Jhz2CC4a8f3QdeI++tuuhX2RUjfrkOY47X10U8VfitV2Ay1xLZs+50ute6EL+8V4H6XC
rA+wHooscOYqdV/HGADh09KAIny1DaWpvsdZpmi+7rTywWh1tqLXqDgEm0KP4idFRvHoT1NPdrUw
sjYf2yU1xUNcVC31VAeS3Md3QNFCknAbKjOTge44Txq3Xu62zABUYRn1V8QunfFrZykdOseNrn+P
GyPpHiucrtiWXWI2wUT8xZikUfopmJw1nfOkUb3H+4cwid6Xox4Tp1KrY2X3w4epAOQb8iHKNpR0
4tOOo6UhOinbCEs8IRe8H6uiQHuktvRvQ5aiJtguguaJmcv5Q2ZGZu67ser9gNYbGfzRnp5xqoek
X0Jh7IMMgMWPKGptekNZIerH0vWmn17npNxRY81np1E1GY914ljK2ZFQFfxcpEl6XBCdXC1WHVxY
qCDyDlakoudBh2O8Fhi5a/xoLXAQByY/TPgRfPHUAAe8rghjvVXTsJyUtECYsMeBxCVlKf0UlbvX
aqr6R9tKDIbibpR/UC1pWwdXgFW/wOsZ5kvtaegIO4sTnYnB2fieSiJ9FggVVad8tGUbFHPJwXKS
meHilMxF/KRqcjQe8lwdP+EOlfxjuZUcfTOfWj1YLGTcwnEcYgjhtSKsMLLbPguirs6tk6cmy/Pc
us0jb42XzgSbUVbDCApzUlcttcMivLYJAaPY/eukytb5Cd2jtw9u1yP3y70QtdQUOnfvbJVZIDog
IdC4uLJ+Ymtpa/9Mujq8TqksX7Rc175Y0GTiEyaj6XmcukILcXtrDHCLTdue+CuM8+BSeflVazGy
GYB87iSvN+Yxq2oOyeNaX8MF39x2blZbqchT9xyhYdqQzSUuaqO6+d1sZvtThvDVt9qy8ue2Ntrn
NI3dYxfr9ug7WO59i4dyig6jjF3HL1tT26lJb+QYSGY6VGtcWNejfsVOdXdC+eZsR1ETsO3r4+R5
02OptvOjOpTWzs1/dQlTK8AZXbvQ6BZdTcuycrRVwmx2ySdLvExW6j7ECPT+aSaDBstK2+IftIiv
pvAao0SbVEZcur5J/p472QSI8xrPQ98ZO1mFfpUhrmutwmZgZmGIbbM0XHkKES2euIzu4ijcP7XT
HqqRadZxKnJskpiZCMghPSgWXy8d+0dUmhrg39ZQv4HHH7OQwdOcHcAVMuYtJv6XRI42qHXc3jy/
zWP+LC2oL34xcrqhErriMPfu3B0mLE2HwEswwwjR3xegcarC+Bc1nFEcVSvqaFVJN9oTfb7KFHlm
CjHQaeSnqCmsu+o/+dvQJr3HvFpcmM83XGX5fPBQCH+fdOPL/aTt1tul5Y6vIVmpxZ/erqS4WdSB
EE0vCIGnAXrx6snF2eQkC6sKiLFFYACT9dXO3BPpvjoZPCPdd9zbKDgZpW6esXe4FQq9EhdzEERv
3gc5UjaehIwldlLqsPOkN04GSjtg/UyIVggEb540TqI5USolufS2GR+qKlr+WpzJ+3T/fd76cgiy
UdDSm4DJumnDFiTXCwPO9BItg3IWgz5+VMYWBw6VWvLPl8KHFhLICnm4gvwqpqVYcaymlxGOYtik
cXsUlHF+xtVwuL/UVT3BtwKsSS1IhQ7zYn23/9mPytyPs6pH6QUJaWU82dKAcq7EWh54VYTs8SSK
D4PVko3dX/fW21xbXTRc0Jy8AuM2o+YssXBZNxFFSFds+ruIpnd95DQf/4eVVnFj5D2YGm4HslWu
tGlrWenFUWJxEHqM1XykYtusVenOy7y18dctuOISV/T/ZuPLsXcbN5vTSzLPIHxIv7/nzCuBuMXz
k9OQnd5/tN+Cxm9mH3w9uO3WquEFn24rElri6xCXuZddHKYdfxlzqX9tnCz7oKKu+dWq0YOZ8gbI
QMrwawBYHem/KkUsn9wlKdVABUg5B41Y8jp0BtSqJq/qZ9/tkvwyxrKQx144w/fB6twa1lozIck3
WaBlWr2yoGmUptzZFVdN0PV5EF2FFwGqDZ+mt7uRu2IwAUiKS9m7w4VjUPys9Tr9UTlIRuPvZbrA
w1vYVwtqlV+MEWjKzqV0K5as8oc6E5K1O7f5BZ3lTg4ASXFZFqv6atixFlRZvEeOvnXqcKkAUfeb
LbIFI+hRJgcrc8VFaefS10XanTCd/UL60Dx4EAYDz0v1h/ub5daJW3HRK7lKY1C2iV8L3c+OFDq7
DI7yQ3iN9lxnInnQc9nv4ABuHYPVeYJFkGAlWXn7FZd46GCfk6kolIHfXIXUy+jom/uiXKonrAac
nUdbA/z2GCB9TJ+L4H+NB068oeQKBG7gJHjccCTmwEsVGdLSNn24nvLV6JT5kOfs3fsv9fpDroxp
pgOMu5h5bQGEndFVdI2J1NIb80Op1dh54bJ5cBscUKa+X/nnVvKnrT2bRX+LPYOjZQNtv2RDBiNQ
yLwokSwfdMX8QUfLDPIlRnomya33XVRZoe4N1V4+bly9aFbmZK5tReDX29PhzpbRphThawmd/aUM
Zm75jMSXBXiWkR7gX8enGDPR9Cilp4zEHct7jbqueteU84hIDimsTmWWY652/0Nco6TWl0ITnxdD
14/N/HbTxY2l6wDesaNlZPXqNFMZ+1aXp1FoaUP5r2aXleVnuGW972ZZ/ijihYTIlLrxd2ZWw0Jj
yC7ynXB2HUz4Ta69ml0gdnbFh9AoIZW8J5lWi556fxCo+rTxniLm9cFGxYa+HLkJlijoHb99cqfE
tnNA8fviRYV1GZSM4Te+hIoOTsFDPuD+i74+a6tmDvNuGqu/FUDfrkaRnLq9QojOkCJ7LPK1caTm
02GyavVUqAY+iHFlPppuUu184pvPuepUgzDGq/tqDg7duO9gZ17G0VTxuWxxU224xhQNxdg/f8jf
NR0AKgaP25yhMTpRDMWa68VJcU7aykqDMvIUM3RzpZz8eY7c14a6/FEsBlz6+6tfx0+kiUhXgFzr
iINs04hYMGBgqJteGmPuAohE2QcndhJ/qUZxMvUs2bnzfkMk3sbPdfLIg3KkuX/1TcBObW9Omwqi
bzcY4jnV5VgFQ1WXEqHnFtF6yeXU8nHbsgsQt0avLo+c+LuTecjaO24/VWeRdXP7UY3L3nhaDJfB
SjKm4zuAndL9OqSjIg9Dq4rieXH0iqjYRwWwv7bAsbS1syk6SXqc8BGiWVtBlR2zxqnxOuNQDPQ9
LoYZlZ2vpktv+IscmufRHoSkxUSHxOfWix6LbKiSoHIX+6vNz4p9NQGfQ2elMp9RRMBVoDCXofbj
VFYfcycVdjhOilEdkDsu0gNmDovnOzmye88x9+LgT7R/rRN9Yvq/g0r3jofGICeoa6RNgFUg3hfA
rBp+WAr64OFoTc6M9OWQc8hToKJB2S1KFeiWbAef+6ccwwWb+QwFxwG35XqxBj3Mu8h2j3qfJpqP
VVMxcX4Ts74oopj6Y48gc/NAHmd8KcpaRbQiU6M6bCZQHGo7QqzsI3tIkJUYNePjH29CygLg+Gsb
gD2x3nz/KQymep3O1dypWd14fqHKIpibEQNifvdPO3aGz/fXu3GTIm4OWYOoApXK2EwLC61apNKk
AthqryuB6T0BykpyP1Jj4+cAL/1jMbj1zk16K6T8VjCF9Qzvfbvxe3SguZ6b5DKLGJoeoz1gvFV/
akYpdzKFm0sxfwWMxVD2ujZgCIrFYZ5cYpjlR6J0G8SZFT12lbrzJm+Fj3Uh7CeARCEy9vbLWcvs
QMka0ovq1Zbh960tPlJp2Sc5ufKH1ajKTrxa/8Jt+ADqCrwSKgBmf5t8BJQ6sOmmSS9zgQCFr0Rx
g4urQrzYCcu3ngwLCAvhbljGPODbJ1Pt3jbm2kwvwOLbYIzM1bu7kT5ItIEKZt4zeLn1zVZlQ2bo
3DhX18AUmXoyuXYKV3zBo2Ciu1plQ/exb3fr8JtLYRhI6YhVHK2ht48GjDAd1DIRF1vth0d4SulF
q43ugOfnH5NDyJRIEyhyDCZ6ODG8XQoDGcQExMRbLEvzoHSZiZh+0h4SM9tLFm491drpQoISBjoo
gLdLSdtevaiydWcAlAqUcRIPzCOiiCKzMHZ2x40IAkfZoHKDCr4yid4ulpranBeqTcQyGGEZi4eO
XsGAg/GEW5/k3Ofv6GMYO5v/umTF8ZCeEOxlZpcwtN+uWudVQTuBfKjAvf4HkKnmkJlas+o1TUtx
0CeDUYi019EDkGb7S6xAUT/cj53XcC0bYXD+dwT8+Lao+L/9EY7acu9wf16gcTm0pMpGead4IzwW
YKz5E1olbvExNg1YjfNgm8wvlaL+UqhqQX6RVuMefuzGQdURa6M0WRu8aJm//T2TBtjcTqv04k7w
5Ol+LH4rKt23kjY72DJajv/DC0B1CztqcKDXfkUeNxN0f1KmRBeMhmdvekBhEVIO86Iws5rswXYq
nMriJT7ApxE0m/vosrjLHsn8RixE5Z/mpwZpfuXNv31ybbDUtHC5NkWe9w9OZKUfvMKM/pfnpY2M
NSFqCyud4e0ybVJDOvXy7CJcORxVt/COZpOYQe0u1iOTr/LswCAKEJmaAoTD6P10mr7OldvT/Td/
44QDDfhNyrL4KdvnzSOzqpzREpdpnuIQpSeCiZUtga2ne92um7sc+WReL1MQ/LA3D11g4Qe0wkgv
aIlgZq1WnWuFo6q3P8kRMYKsXPGlAq+H/df8NEb6QKlX6mcIwN35/lPfCDUENIRRgbAS3Ozt/tZt
kpOl5qmtTnkgBcuHR8xH+he7T/sTxXj7Stdh2ovcN5ZFlgfjcK4jyCXb9lgswXtUdFTPWjnZkV/B
KGbCCVPt2OKcVwZFh4CP39Vut2cqe2Nl9Iigz6y9Mf6uzRVfO5CIB5l54Hmlc9TrEpuQ0ZlOiplW
j6KLjGO9KtHef8s3zhKjNcDrtJGI59vHNZZUOknJoqlWxUfDY5hjD/Q47q9yYwcjQ8NIhu4E3aOt
LESUta50rMo5C81hzN+IOGxN49iN6p680o3n8WjV0g9A1glRxM0FBY4tsYuSgFib1uRPzP9fZCz0
nZz2GsnJGbF+zyV5KqhI+tvY0IncArIQ2+dmlhM2Z7JRPgrIB2RMY5wqPrAX23xWa9GmR0Orm5oB
NVKMTw2NHbFzM914uXw6IhTUbzohVyO+2Y4cYKuQWigWj1VR2V+Qy7dQMVnGna7jjedGnoVcg+hL
g/NK+YGsNy9LOB5nu3SWp9KLlpl7TtN+dHqxNIHQvEYe6nqJPqUxvN+gFN3w3pOt8fP+hrr9Q8gW
uZBWofftQ4MFSIaeCH2p7CoKK4xBg7YtjdSnURaFIO20I0STOdBTfQ6LdNJ9HZjPv/d/xfWbX8Vq
cPNapyxMrdbN+J/6DfMgq66HWjn3ar2EMb/HnwgrQWNZxc4JuvnAbDQiBDcwW26z46AWmAnOPso5
W/VdAiNuhOGn6KmCkkFO8CGxJNyIKgEUBPRysFD/sOL20rQumoj3H/vGJWGqZDkr4whFXNB4b5+b
5bxMWlbM7KzDry2ravuTSJT8HXZ4wz9CMdIHRk/mxzlHQ66vnGI5ZAqiTOBQknhPL+g6OXz7Y7Yv
RlMpnpc5vuilWn5MECzI/FGbnadG1GMAgMM92LOb+54bv9RdOf95KIBsrpGYwqvx6I5uspGmqw0M
cpLkIijRQvqHmQzKdjR+TNFM6pdntfduHqroGAOn/IgsiXfhXSjlThS4Dnz8jFVFCNE10MDbJEGY
bMbY7uNLZjn4klv2rARLDiJ5Z53rtJO/mzKeQQByV1cJQiUdL1GQ/7p0JvYqsSNAy1lVfwRYA9aO
fuWH+5vt1hnDFYgbmYE3t/Im908gQS6mNxHdihovoqlGXGMZen/ODG+H0nlrKQDj9GJg9HPUNhlH
6Q5x6Y7EFGHh+hAz1Atjd6m+daUKduvPHwti0+r6ZhBAfsvF/Sd0OAJ1trLM4gtemR0oQCUDQ6BO
oTpbe+O2m4+FPBGNR7Ipare3p7XMABBMia2ch1xNPqBtZX4p7HF4B5bM++v+U93ahFyLDErX9Jx2
/NulukhplhKllUtjDuPBrCPw71le7GTm7q1lVqIjskskE/RE3i5jIFZdReMcnRE8mdKjk5qqfJ6T
WYtfpKX1X9M2y5Gkcxamz0PdyO9pzGDgNMRARoOk8ior4IKY8SpEGO9zgeeeOMYDvWK/kbP6c2q5
OhFzAKUeVA7CA4HtyNxEhqwol3BYZjqXXWLHv8ANtjUSANifBImBDExQtTk41dUSTPqLY6VJgHel
+6tsh4jSwLKmFwg+U+TTIcqn96jNs51VdyplMHp6Sc0oWsd5iF21MYMhSeySKxWmZG9SAR+Artlt
OMhp8g7U/NnguxNYomdVX9wvAqRk8YTklDwz+JfNYTZhB4eIO5oPuVPCf2wc7DYflsw2viENDCI9
Kvs4OmTTUCwnJ8c19aDJqq/f1yqe5E+k+6j3xFOZ+Yo5JO8MpQIpOo9K/9q6eRGdE6Ntf1LeeslB
UevsWW9kM/pyLFpcVlSBjqJUFUB5UZT26FMVcVP5ndrFnyiYijJM4lRvfeDEY+qXpTbXwGRa+map
Ylbf6f3Dsb+/OW+cA9BA69B0NVm50lmLUsbBelKBKzHH/JF73UJzIQbysdBt3nPUvh7hUAsDl0Ea
imNAsvh2i0YoUxsxBvcXD1DvgXnC5KN0gWEsUsUHuxBhWeRpqDnJ3sLXVcSqu7ZqnuO9h73L5jqC
q9UbreOCwFWz7FUMrfJ11EZUsSmysHsoMu5iWYPjvP9yb9zCkE2IaMxSQOFv0fmukUR9k5l0eZOq
e+/yUh7AIb8fTXcB/W3+w1hTObXTQCO+6pudwH1t90A/RaO9vEIbCN7buONZi4bUW59eavxjPb+s
hvo0J7SB/B5o9QMKTEN1MboIXYRGX4pv4Iz6l97wKCbtQcswcm9REUn6PWm/G1uOTsU6aEIdiobj
Zhc4BRLBaauCmqpwsuLqpH4U/RROqA7t7O5b350J0yq+DaiJJsDbDZculakvok0ubpHaFyGWPsi9
4l/ViCtkUzzvwMx4bzJ/6/EIwXAYgSHQe9xcmImYi3x0I+5mr9aPBBDtHLWG8iQUrd+J+beWQpGA
IpLqnAnsJg3AESEBVMP4zNQYt1rMfsKh1YbjlJV7SuY3MhzqYSbJrEcdvn2T0ei5gFNMLjExA6Ou
UEx5QtB/kIzdhTylJVpsO6fnxpKMI9d5pEq/iYbx248Xoy1T9rYbX5KsTg6Ckf9n5k/x0Uualtba
tOdqcWOzrENehhcW/LGr1lYljJEOhoJ6uadzRffTJwj51TcHJ49gIUz61givYOchby6KxgoFzIo7
2ibKOfhjx548ase06YN20O33WAhQPCPSEcyxK4Oprvfkjm+kCpQp9KrBOCPLYG/CoY28szvY5HQT
nppQUGhJOogV9t6eMOOtT7hmI+So1KTA4N5+Qi3uKlvai3I2uqXwGWggfiQqN1Smdj5V6N8d7gfc
mw+GSRjxBQMI8q2360UZSoiOnJRzm8ERcdwSklJm7W2UG8eONJ/OO9M0umLbY6ekwwJZxFXOeVfq
p3Huy6BaSjfowKOf7j/QrRcI5oVxKJuSkn5zwudp9vrcYylTj6vnEYOyoDC8v+DOuIfKA2r8/7Xc
1iRXgGG2mQ9Tuyde6ieJpZ1mo5ShleT6AXTaXrv+1psEjMblaHFZXcmgITfezU40eeh2LqOva311
SeLJDPpBkS/3H+3WUoCS0X1BUJa6VH+7NeZ61mqtNb1zN2frs1T1g1lPvMUeNaqdpW6sxVFeAWi4
lF33YdD9qmOYec6Z/VE+2NPY9YAKxHh2Gd4/T2pEXjdmLXqduWeJn63Zt6M/0noGqNTPnEjTmN3l
QZbGSjaheLY/qam3yM9ON5nyYArc1QKd8U8TFtWiWi+JY+gnF5O3r8KEnxdYYHMek7y0P8Fes75K
4ZK725AvjXc05ZzoyDVf/axzoxgCXEjlc0QtFP9wSTxn344mbBfSCWBZMOkImoQOGHbVH5XI9fza
BCLv4/Qp3R/dMkj1gLhY/C3tWzn7OXwX8+y2pYr4aaoOf2W6GPsTtHPrlX4clxQVSi5CI0mohBQt
RibC6SBDKbMjfmGMiL73zpa+kXPShlhJkuQaXCTrt/pPTbnYtrDTulHOiZ7Zj/mYReGsTephHRBR
fFA0K4BE/s1Vu9o5uzd2AU1XhCe1VQrV2IaJTiOBUhuNYBRZ1XHkvwjzpKPfM1vTx/s77lYjbIUR
kOKi0cB66zXzn6eUtSLBmRnKWVkc+2Gmtr2YmYIIFjrV5YOSz4rP5TUGbWKb783S+N5refPHTQkU
fsCnM57ARw0xpre/oTDSordKIImFrL3ABsYboKy4fDawIdnJba/jPKjxNTVgGEKpu321RWGWsK4Y
VY8Mhh7IbpWHPGv6X/ff6q1VXCRlsEVm2nLVZbEWMDyYpCWXqXa1p2oeURVRMn0P83WtswJKjzYV
DTMuY5LGTaIjJ4imPTgr0Hpu/0ED4vI9G6bFxqFxyocAiDUtdMTs5HuqWfklT+LlNGNJeUATyP4O
qS79R4ytB1hZTT7PHeJmyNnbX+6/jGtKFL8Sy1TqpzW5vepv0q7Jdbcck8uwxN2lolcz+2qfFL+Q
Eo4fKCtK09dl5j7NZTxQ9xbLZ/wfxwPmQk5oDfD6Bqe33w8JBmz3f9r1QVunNQigM65hxmFtLsmk
X9LJFUZ8YdYwnHKzaB8saPJBaWt7ZtG3llq1QCiVqZfRHHu7x13FZQyWy+QilV4NVZQWT6JsokNu
ZOlO4DJvbD/g6DAxuEbAcm4H/KgWgcWW5KPxoMnvAy3Uwq9oM2anyOjH7zAEJWY6FK9ouVlR/x74
yzD4oH3kd5u2hnySsTqfJrMbTCBhdHvCaYHrCL+vsN4nLmQZ2J/zMh0h50paewqCWH4zGN3nOC/S
r5Bax8Q3GPM+zPokUEaPI21tvVTTN88CjBuqVt+/1CsWOzTspab/o2hNERTFlCWBFlu1BXlKNb5L
ZjC0f3N4tsgguN6vaaxgPsvGjm0GErNoAn2Y3IhudJV+apIFSYY/3iEAKtHGY0K1SgKsn/U/4VFh
4oUKZZVcCjcdAn1ayoMObPvDZKDTc3+pdbO9xSStxDy61uQZNDu2m7H3csuIPMq/pRTfNBwYToti
rfa+Rhvqbqe+eLAhwsJS0YjA6S28v/p1OYEGAA0Hxn0q49ptmaaBOHD7nMZwa2RqWLSeDBu7b4IY
A9BnHV4IsEbk5+8veuuRUdnAL4Kynui/ORTx6BSZYuaUE6pwDy3zl7O0uxVL14/RxzKKkAGEmBWd
krqir9D0LRDh+z/hVgxdSUtrnsy8gR7o2y+MtsU4e5EencteZuw7Ly/QRR+Qm5sHr9L+8Wg0IcLB
4OMsQU2mD8qQcCkujNExly9N/WXMhPuqI3H6yxyrsQjh1tO8hxC+h1y49boYRgDdpzd0oy/TmKC4
nDY6FzZ2VyAnwJOFbp2SA9Y0r2wEBlLdgbuzTO1DbceJ+gW6r7mnonkjvIClZqcClwFXvVVpR22U
yihrSU8Mbw5G3c5fzFLWO8PR6wKGAontiNgqOxOI0Nvvgsqq06V2qpznOlURKFG85OMUo7+DBW3V
6sdYivrz/b1wY0k2P9I6dPtWXPrmOohzckwc1aKzkdluG7ZKbZ+6YsCtCZyO98lluP/l/oo3bgXg
quz/FX0DLWqz+TotAnrexdG5JSA2JNUHadAvwB63eLi/0m+k4Sa8kMujbIKN3Tps2pw1K2uiDIta
BWK0rTybiZc7PsXoogZpPU0/2HCLRv9Y6CCQa3QtzpnQ0h8jvZsyVMq6/W5EhtH4sO28fyNbnysE
jmzt2cpG66U0jGn0O/wptGDRVDx3lUJRu2M7KKV1mfWarpmDmaD1r9aplRPo8TiRA0R17D3U1tR+
7BGKS/3VNRDYW6bXX6y0+02O11e/HYxKy8MwNAMQhKiXPxi3jAY4NcX8PGgLw6W29soXhUnp2aOf
RcEiEbr9SFaiQsonIQnNwbSrZ8L3JD8wqQJl7faiWLAwzsF9D2azoLymNgomhl4GDbcolfYhzcq6
5N806FCgw2qqyP/E2cmDjpp/IPUH0KNXM7o0LcR/K1CNGtOgtNdx8SnHun/fQGgv6J46DE/xd/jS
wyX51AsF/LeSKMNzmjc1qgkFIRmVB9CNVeG5nwyDggrg9uC8M8CCvbp42roAZyYnCtMKk2dUDnQk
CUe8jRf8uJep8Yt2YNjlZVXcBpL3MvhLPDNLacooQRgiQU6QdaK8Dw05iD6EDaHm+PgsHgQTLNHh
neixAu0/q8u/YUokGRf8KF7vb8HrKwatLsslKwFcea0BP7TScpn9WWck/OKDVHRMhFs1O6rFEK00
vek4p8Ze3nWjwFn9Ztj11HFwird3TCIpZlA3spFCZebst2aDhEBjVrPFTBKAPwokbfwvesgxotFV
7vJJ9KSd80cIS1m38wq2531NImifkQJCNF5dwd8GNVQxajEQuc6qwwhJGqhc5dEE4jne7Wjp+iaf
+H9rEZ6pdlZl0U0AHdouiz1VZGeMRfWflVnW8jDSA/qioHJJxY1H2beGXPWbQAMQFG8jUhfX0179
u0mSNkcpqgdj0PSZ0j9b+Jd/kDkyFWsodCrKe7f8oUaRqflDNxmvFfrhi6/nBYR2pPfmvf7czRdH
swd5VIauGDK8fXF6UzcxHQFxdsYqD3DpEH6jtk0wFHW0kxFsr7ff780FjU5Ll9nWVgQsnsakROxR
nM2UYd/Sz+kT3hfx8f5huLWKw2ZHd5m6DVfRtw/UdIkkAjvibAvPxTuoxVo9ne3wz1eB48ctDdKW
0L95bZ0zLEMBV+NsFbOFyJduHKlauz9/Y2QjkOzgEbPWVnMQkzUGgXRnzmOmxy9A9ruQ4WqxAw25
8cZYBQg9rZi1XNs8y6zYYwn/n1XUuSUbjbKjGY174OgbGw0hTmSa4brS89tqs7aQKSgrsuwMInl2
Dk6cdZUfTa5b+nYNiXFnG2ybTGw2lqMwdODVUhxvDmlWJICb5SLO+oi3Zw8MtvC1vIANOnjL10lL
ukOqCuO7mgtl56tts8nfS4NhsBgirBPOzQ7sEsfOmnQQ58prjZD41yiobWuL8TC5avWMo/z4isaQ
94sI6vxsVOvn/b15a31nteZmVkO7c7u+HVlZWdLKPA9lUc3Hla3avoupjN2z7WVZ/Cz0pv3Q6Und
H4hYbRkaCxJ5O7227aW0voVVL1SnBllD8+YD5ACAjKiR2fn/ODuv5jiVtW3/IqrI4RQmaCTZsmzL
lnVCOTapoQlN+vXvhU8+azyfp9auWnsdbNcyAzRPvENmjvLosDwx9ttS6f1gFfWHDK8NG/hFf83v
5cIxY8DL2IZTxujt/JgZOFo1cF3kyZ88Z0Gup249xGL8QCawPvUVte6LV4sINLDDudy5jjYeUn2Q
eSBgmxbwcWytbve+DVvxY3YW/7/qM/BE6en+38W2vPRHy4xwEoA9urZToEt5h1OY2HkDWIe+eDIK
87nZZpr/Pkn+35kOgCqrTHQhCKnnH5HOBwT8lVuevKorx7isiuljX0t8uySiUSHTBSHnK+3JX+zd
7TbZS9GjsPhDAf3s4IDeoABUWXmSIdVj1K4iRsF7ufEqDNKEX0+HESGD3Vz41g3brDEpRNvtLdvr
voHxvgYYuHCMocZs7JhN8Q786uuHzunJUbENKSw8tgC9OerbOQrVvRaYPaST7R60XTbXHOEvhOQt
UNI0scuiZzoLIYwiyto3mhKxI7k+Dg2Wm3C1wm///fUC6wEiC9cOp4vt3v84UJ29zpDbKGSwgjEO
tZH2hyEq2g9dUHfvS/YHV5Lmpa+Fb4TPku+FT/3szfqDDUk+MniW6DPH4zo3e0/o8GggWPc/Xcpl
AsJwlJr4LKeZsz8bKpTlye9sDxjT/E251posqJQn/36IF18VPkfMBQGT/RUCij438JPLiXO6qO/N
wJhuU89rrnSZF9IZygKkE7Katwm5vn5Vkdn1OmAecnLprsaHOu3R65mjfG33ua6LjmW1gHmKUmob
3NbM1X79+y5/Q0D+7HL5KjcNdzIafgHQWc5+wOr2AUKEa3kq6xBiH0gLkwnzjLmFsXbl9OxYeVB9
rtsG6Fo4qBHCP1qLCAUOUdA8LXBs3V0BzhzWsFe49R6pt9I/ROimjVfS74UXwi+NgDmTA7bo9fpR
rei1OtC0S4Sxq/SxrHJ559ryyqdz6SKcY0w4We9wmbOLjKm7OrN0xSkPUXnv2WShwLeoK2O8C/GX
efOmeeb7wPrO33rdDvUIpVKcvKkL3lvpkj/03px/XVRYPbXbCPjKs7t0QUIB43SH3Tbd1OtnF9Rq
NTI5CoTTm3Y3oHcJU1Qsb0Jj/eIsa7//96n6XVqenyruLdimlETo34CpPyKQSsPOnmCbnwbZNo+M
rDM2FtOSeTsB6fiDNaVj8yZMTb87lSDbbyYN7AOc37Tc+stqewdHI52yq+nVvK9FIR15MxRFhlL0
IEcnNpcSfd2hqLcFNotThL0shxYZ1UKn3Dlj6PRxLpC/j2vMHQxgkfC9ySdVmB4qUzaHKCgMwOlp
yFwA453CQdc96MonMUVNcOisGeuKfz+S7eCcPxFaJA8OMhBL4tfrN9BgPYibYSFOzeIu+yksp4Tp
srNLh/7aZPrSy2aBTS3OZ73RTV9fquKPNqqccRPO0XJKWYx/xAqxenGZC+JTiXDi/3C6IGuZnOdg
kyM7iyFp2/quFNq4mSwd7ETjvBUIR8ZUgSMaO8Y1/P+lb3STjmXxSXP7l4z5CkNej6Zj3KSm2e9y
zBp3ClTIlch86YWhGA7jjWe5gRlfP0WzrZRoI9+4sezB/OqNrXXXy65/P6E9++HfZ+PSDf15qe2F
/vG1YA0DqDlks9o7FS7aRimPAUKex//hKoBoGAoEAL3OJdTAJMzZuLTiJKqui0vQjEcEZoorV7mQ
0DaYyaZHx16acu/1vVR5NmPrVYtTGjhsokrL2JconB6EHu1b6XfZUaDyvxMVMe/f93fp2OP2DsDc
hQDChvf1lbU52GpK+cL0vOQJdi7oAY+VFUcltzuN8ppY43aqz75oxuyo+JM+aUbPT33U5Io+NMhO
0l2MR+QswgN+a/lhEVab9H5R3YBiu6ZCffGijL83UaltC3T2eAfVp7j8htlpsmyw09M6JrrLvFM4
2CASG2+4iUTeXvm+L3wK4PRQDgHiyiLl3Is16P02NYxenDip1ltV+gPNbqA/GWPkHP79Ei9eygLd
wHr+N7bh9Utky+CPIVK1GBjl4UH7aRVLQ4q3gNx//A9Xou0KaFiRvz+3vyhqZCGkUuIUei14QAu/
AxUjkSK/SJ1O0/7fV/trqkqo2jg6lBXbMgEG1esbgzmbqQHzzlM/aI1RtFEeAreCIB+ik/uhRwVb
7T254ifrpr374jZOe9+uUl5TEvr//BAmaSAhgZCcN9JCtUHbVHUG47LFmNpqy6MCkIijumr22Rjh
7Ti3iKhAyAyT0JNEpVR3Vx7HhW91iw7kKGQXaMLs108D8FiNmIojTn2pdTwXwQ/pAI6O/NJjsOJf
A0deOlX0nswomVmwsj1r9qpmcm2sWowbY5vv7ZpZ5ze9GLJvg2G01zQKLkRzThMbUqbIDKzPJ69z
s7YKYoVxk8tpShyr726X0rxmaXHxligjNhu63wjJ109wkSybvco2bmaV9yOoD+XdLKWOUjx4cufL
v0/vxddFH7RJuAK0Pi8fswnIVmNPxk3GUgm0x9Dw5lKMB1TRWLtppS+4EnIuXfE3mNxm0IVG0lkN
o9xgJrd0ZF+8kdz70JU63GlwEW8rA8H3nVfJ4BqE/dKLY0bBqo/nSj2zPfI/0nCLlFwUVlqcihwD
P1e6UdLQyl/pKy9FcMoy6gomD3/PsVOFOlIIx/nU1Yb2TwJRtRZqj+UdwtEZ7ga2EFBCnOwavvXC
gWHsgNIUSj+oup1XhdHEcAlFSI6lV1i3WQY3qXSmIE6b8Nqg9C+IwFaXIa0IEhksF63a9nb/eJIG
m6ElKsb8NGZCmkdbpgP4ybpK10RPdmd8Siev9Q+OtGV+U/v4ACdoP4k1sdfU6GKzMMMPJo5e5kGU
Dr5qWo5PlewLH8dBZOyvFA6Xnsyfv3Z7Y3/82s5YimroZX6Czap37jLiOzINNv581jWy6IWXD0eE
3dLml0eaO7tU1RfsuwqVM/9Zx48mmvhJU3tt7Bh9+wD3yd31w6CP//56t2/lrFDZME1UkB4hnxz0
+v7qUYPB7agZgjoqHtGRAnhqWFmiS3TPQ78ydmBr3S+8HnM36kg+/vvyFz5l2JOYPWyzxi0Nvr48
kl3+MBUiO/lYA9Q70VVrEIfeIO2jmDE2iBczwAPo3xe9UIbSHuAfSaFLV3Lex0u5mFatdXaK2Jre
gXbuDx4u7/FqVBaHiBGrVarxSxpk4ood4qXTRHFGlcTOhSH52e3OQhWl7RTFyVCp/wBQULHwQ8PB
hlp35cVeerLgSrD+AfKPlunZiw0Wv0d/ZtuFFBC+4rJ1rKP0S/voKyaXwmzXK1/Kpae6LYc3MeHQ
QvXn9asstCwcSODFCRq1+Dz1pcKruS32nQfh+Rayb9Tg8ONHB7p3Q165+O+//ewcIz9FoU3Px0b8
fFTlYXZX+HXLk9UZO3l7NBCHqmqEQeBWBXMHxQiL2gAB5Yy1PS0vW5DMtOPOCesHI+unJ9EZTYQz
kd3XDzOJ2UuUsNLbwAHJ9AhPcHiMurB7gwWKaSdKhWo9dKHX1Fe+iAuJBpirxYBk49L/NX6H39m6
BQoCp1YV84O3KEvEOrtqqH3pMiipbP0Jk/e/pkxFMZe5gQ7nqQb0fR/qMUtqN8gO//7SLpz3gHS2
7eYZL/21mPF7b9X+5MuT8txx3TlCRTLGrqFyY5ex8Mu/r/aXoDwBBMdda0P9wSX+awk3Bk2vym1Z
kjooAB7QZ5zhoUrL/pBLd9KJnylUQTmmg31c7EUVcUl9McZDPy/Vi7S9Yj1wH3m1W4pF/3DScF0T
d7a76iZA5UYnszSGIdZRmPbHZhUzdpPaxPfBzMT0YfB9USZAoscu0W0qjNuWl0nGGnV15wpdP+Ig
urb//RHD7EH71gX3BNntLKS0jSN1oB1JtVzjv5G243R0BIbiWHzx7ysFyl/w4+0R0/0TvTay1F+x
E4mNYVwR7j9BWbXCRBcDbGaN1BvYHA83G6xjBvky5G6p7k0XsfejEkYxxSgGMmDKCoVPqgE7TjOf
d6wM4I1U7ZX4fuHUUVugZ87CAUD3eR9cm5Zc53GpTnUR8v5NpQ/GvGxMdojS/z5yly6F4Aii8DaP
5a/txuA2WVZVXXXyEP066KobvoOwrHF4Xutf/8OlgPrgmb4hPM+p8mLbbqt0rE7m0IQHJAb83WDk
YeKX1xzHL0RyIigFIat7NkTnTcqUlrrEFq06MY15AYMc7iNUKmKzKgF2RdOYgDovd5OliiutxIWg
tGl4EfooSOjwz1IIYHFhSo+n2TQDLoPLErxZxjb87/tbqp1tSYBoIZoXZ+1D1btV3Xc9x0PkFZxz
3GOyeQ3eGNryr6AstpLtLCtxKeaRZCYgSuclHQ73qcQGjxsKRXabyalOOp+OLNeLRQIysgTRz+bp
Px8UsLcspoEhMF0/b4/SAXNFb5yqU750PWCoPr0rrOklbIL8yu1dOCjwJSFMbDUGqtBnsWfI7agj
GpegII1xPUU2EgO3GcFUJa0zr92btWjm+e2YAWv9IERop9fC0YUqZ9vGEJQ3uuFfsIdh6aQpGrM6
Faabf08NZvY3+OoVHy0fte+4D3z50ctWJrWQOAr/vbEAbow7Kl4/1p6bP9hDBeNotEPvDowXTjFq
EsLdEINy2P/7vVw4DDQ9LCbJiJsgy/bnf7QSeeCOuijZpilKsqO0kdNvzHK9aTxnTSpJfZ8iDXul
4rz4iiBh0k0yX3LP/R9D1aBjFYzlSQeV88WKmuppaZCinVY3OxbI0d5Lni/pzfRO/77dS8MkKgy+
YtIxHfP5pZkeLQAU7fJkBxDv41yqEHfspl4xq0proj6Zpqp2eoXdk2wuvQ4k29Cx4mFEserfP+ZC
nGacBUF7A3xHLCpfP3sofPTOgVedysFHm5H+3n7OhdvaB+hNwzUv1wtxDJgp2s3MYrfy5+y7oMuW
WaNIQED/AjxEeyuWdlr/9zRHbIFwDtYJ2M/5jFlQrzA41FylsoJH9LCcODOXei/Ii1eO7qXPjGKU
gTbS79tI9PXjmxWAZ6ht1QlbuRIUtwww55mz4PNcTpnDvkDXT//1haHVAI4IPBXFHJXN6yuuJsGy
iwp5sqvOYhDqjlW3ixw1eKB316usqr9vkEr4twOsj+I2kfr15WooZvAqiSOYN7dNopuiF+wHvfJT
GaZ0Mq7s4QgMIu/UY9RMmcBHLNLubuk8YzmCkM4X5sNiTPfYNBXZ3m/dqd4jQD2ksfSc1v3PLwRW
C1K7W9XxW+Xg9e+1+36c6wkEJ+y4bp+DmL71SqVu+KTKhyEa1ivX8/j7Xicy7Ok3ngL9MlpH55a8
4OkUc5emQEOhcBLKji4pwnXT0RivmTlYf48kttHXNiBlGIUu+Vl+FhCSEL4YqhNBZel3mR6n9MbP
RprlmTj1saFt/5JWfdscVxRwdLJ0czTHThfgQmbWrYLbMsjMv6uXdsYtS0Q/ADF1Ou6iGUNl4PKT
QOs59KfdWExk43+f3AtYJoauaFnzDzBRlqmv302wpmDXWwBUeWB171LGbd9g1BLX3MWGTQgN1f1J
4xipE2h1IlAZuMUHWZZyufdrhHnjbJZZfqXouXDAN0QeKFzYgywuzx4qz1NbmNOSqq1GfbRyw4+d
CeWNUY7Wk9Lz538/hAuX2yb3BFxqLMYBZwEjN8xpwsGrOrUp/UjWNuKtRio/YWnKUMddC+vKAd3+
wrMDutm12AACMLD+CysD37p2jNID+5MP+fspA5M9m+ayX/CMOaZy0TegNv+r2CtIEEZI9M/sFPkY
z9clqaqbXo/leFKl2e7XEK2IrraDK4l0+8T+vjtWpjS1VDn4v51Pn32Zp+ZYVrDmRedkB3+2CvG2
XgJvH1mLkeFuhuxZMmVz8MVCvL/fZ97cB7upb8cllqEx/pA0JHaMwbj/PMyeeFBplcm3XtvPIuks
2Gj3yLIPfTLV89KwZu4yAaTHFv0xXdJgQiF6mMd3+BhXfowKP4oOc5lWw92qTdklThNEXzuzMp7d
1pPvJFlWMMaz0+dQiAwKSUVZtQN2aPxCmrxbYFqMzVtLiuHrssyVvIdkNX/3rHEsYrPzxjpxysnm
1zR4EcWFNQxlAmCs/7R9wlk8Mxb1Du2AzmuyRsFSvqvdtvpoYrz5HBR282zNyM0cM7vqP2WwJIy9
9dukpOqmCfamTsvyZ2W0GTbYzIaMOMQCdmN9qWr4MKX1ALN+cqrSPU6Tz+okMvSivorcYUa4LK33
3jCb8Fs+Ra23z6nDp6Odt365Q+Zq6O5Lg1XpPY6z6OFqD/LRnZbGYt4BGnecb3ikIsGJHM+0fiei
Qcj02soGrm6tdZrk0VK9kbZvkPG6TlnvqjptP2CSAKc0Bt4WmT9gqERQye12ct4UTsNuNh6BZNmE
5sCoq+4U9iXA1B92mGk/AYeFXQV6T94PNgu1f0cDvxzLZW37REMyDm5mJk7jTRWO1Y8stfUzC2Mq
FQmc4UmbyjJv5mrzjgJlOdW7YoCDGkNPC0SCvzPOF4zDpjYBQCR+hbVyUCA20MKJ8UCtXppFTG3s
SzGxtGjD8H2hoAiBCJPZZ6iyCtLd0FVfhi53qwRSJjX5QrKLwLgB3Ns3XilbtPSEtcZyrYDqVB2E
othbHPkjFV0Eu9UC7AEcXywCQ9syqnaMe+dP+MFZbyljhi+AiIZ6n6m+7PZjJaYu7uwQsQE/S9Mq
CaOhaZPOW/tffOPebgRe8YhMWZ3HkLv8ewMbKqB2AYtHCWXSSuhE8M1Mla+TMcryR6PvMGHw+g41
p8Bt9R3kxaqJ+V/3CY2+6g471vpo1FJ9WxxfRke7RP9i1yPFgcHalAaPuFH4RWzUMG8Tjj9eXaQH
jM671Qt+WqOTPq+2QEkUvfZ5j3dqpQ61WUHsGUzyzH3WtlidtqVybzPm1c3mdtTf6bxYQO4GIn20
VjN/jkihyNhMufjQlGnx0fTa9QXNon5NkIGzlmRzn/3u5lNmxLk9VnlSZrIRsYGA7LJLy6AOb5Q1
zJ8cu3XeRQhWYI7YiPLTXK7eUyQgmCYrjpxvtQRZusvycPreuMaCA83YML/swrDJdovUThC3vSpE
YgUIFeHeOC4aJ+F1NPj/dbQvQt2lybg2xQNcOry32jJH+Gen+8ZrsWns8+X7WOt1jfso97IdCshu
dWMMrXsvWZk9rGkW7dB8r1XcNHpaYmCH7ppA0xqbXcNyT8bSRyJGVj3ufY6PD/IyTPaDK5yKf3nY
20qFVnoyr5OXJTLS9XNedtWvUmEVEke1sni7iwiQeVrq+l27tBkU0SXXnzNR9SJpZ1S14noy+UDG
bh7qJPfq9lvp2c0UpwQzVO9axocHXHT9T75ZTL96P6w+ObUu5/2AxrKXRL2fvfOUgZcSeHKIQEvd
arHLqs7TQLQYBO4o+COLKkekfTwJwz66fSmRSG5YIsWj6Ls3c2mbJZFOTk+pbTP8ql3q5hgjNec7
1r8i2y9du/SHslxCRjtsX744UKWzXcioDF8R23GfegPhtATJLu8z871u2BeG6JrYEeP6y2DPWxKr
53CNV8tYPjczXjFJJAx507k01cnUllYRs8szyp3PmYliy1D1u75TxTMACzBgYz9AQkQdaXgRIm2X
xKwb86vPePZzBdaijbPeLl8qb/HbvXArwkM0DU4aBznXSoo83zgWOE54cZHm6teUAyHadZ6P6eQ4
zkGQtKFZPdjQAR4tWAlzMsxZNiTU586nTZ9GYyijQ/WUDqY/gEgb66/rBjDhc7SMbr+KusBTPVDO
bhP2Mndla+PpGwbZ/EnB0qE0Rf3K2yNDOPW7EpsAvQu6DuLn2tntTP6zZsTAIRUG+9CYAjA4gQF8
AZxqCi3UVcupMfEvP/aYaeUdAQTNxtiemfgnXllC3K6VbW32x4b9ifFA08aAmADo6aZxfvQyit7A
PkqXU4DvwRK3EufpHably6Mzj+reK7M+iF2Bx05CiiwfFrtbntymXJ+aquWsijn3f4Upddy+WSmn
iR2lfTsXpTbjqhNhe3DnFpExhOTRlDEXE2UJRAvc6t5pR/eUoyn8VTSEhXgqsqxMlmJsn1DSzcpD
MUJyGRnzN7e5ytaW9Y/bn2bVW1/bUiBiMCr+Bm3YfU6Y16bY110w/VLj6mCgBrGHabLsCYNm30Rv
IDmkYrfoJThadt23iYMRe52gpzf89OoUD7JVmVl2KJYhkHxlIvrV5sj7xjXRBHJ5Q7ZMJDDALDa8
vK1idtDyl859bL8KK2uYRTeVu8QWsIIBxYROVLE11dFDJrL+dkT2dMaFKZIINTht8TxWOvvZKHsa
d2kgw4WptuE/Csds+P49w63ZOFUeBUafjgCUSKxly3uOXV33D2toazwXKJnfpwZ0uAPGQPZJ+3Ma
7WZIpXmsyEQ2s8JFh8Cp8yBkOziRdX0/7T7bbmOvgHBE+bFb1gjLuQYAbDzmRviglGNjgzKnnMnG
Hub+poSt9tOpjRob+9qRsSddOSUiDFWZTEU0zrul3KIWW4zlcUbpzb8pMCN8g/LcAMUk7zY8h9eN
70q79pfj0ujVOhAlzHdYgHUzRYG1oNwkURGmhS8eowUc7h5SaCB3tbcAdVuMDS5BvkFqiYVJpfbY
jldDrIRJ2hGOnwVxpSszvzcMoZp46JpKJajcKfLjiNF7bBLtf9brULxbMW7zYsvNbPQ2GJzZN+tQ
4xFuaXHs/dqL+F6G+WPjL81dtjjDR/Q/SYNmX7N/qNu+RTHfJsImLdipKZauSfI3ytKsbsIA3IHf
Tf6XKiz4wsy1c27TQqL7tgD88OK0IygnVjUhyeQa2dhgptn4b+jlsCYO0rBXO7dwtLlfy8a2kzlr
iYudM3veDpAOMKIKPrrNJxKFD4CACov/KEtRL0Uptub4ZcZ9H82TjFXbj/xhPkYPTcXejjwTSAO9
pmiajuNAQ8L+rKLwKjqR/lS2p/PELiligVPKwour3uaspIsuf2h+WxpXdmZ9kFKJJ8PT0XPQmyR5
URHTdTF75nHKsrQ7dOsgNZb2ttUxoVb4VnU9zHYOfA3/OUTU6HmMzFExuSv1jbt0WX1TzbnzUXa6
cug/rNyJVWeDaYx0Z9UH6N8ugG4PjMYOAjO2V+ZUpw9IbuJ2n7lsisEieYiS02FVXawWO5sOGaua
IW7AXW3VbmAiCuV75Tdt12t3gwKQ8V5KMy/iHqD6Ex4jMk88BJfpEHzg4zHoCPumlsbM/g5l3Dwm
J+kPEbJTZlIO4fjSm5a4Rz9XL0nZORXWWqyRigRKBZnEoNkpKQ+l+7bDbYzdIO4Kt9NiWNNRArvr
4yqc9EccHzx+temh/eUsvvlSqgJLOj+dUJQPFB5kQ6vmzy2gvSHOrB438mhx5jnJcA0aYvD3qUrS
ciqzvaUpxJOoprPZcVRRdWGV1H3PsIa2ki7KgyImyxjmG8sACHJHcxBUmIXaFLvOaMv3bZ43fdzU
lf3dlKlHCRLVci+CVsn9VNQcMjcflik2o7p9J4A0NrGPB+g3R1vDp1XJDrFPio+a57R1Ap2cJRK+
SzkwOA/nsotTlpagb7B2+tAXa/TA5ob8v/pLNx16yiQ3LtpIfB9aJ/3K2tOSiRe25pj4qYsRpmnn
y9uGPRLKah4Vdmb676UBOTdGD6B8K5DyLahtvPlrNUUuj8mCB53gLNlPO/T26m8ouXafEZNVxmGi
Hnk2Vkv/Qs9WlnBINbLp1iSXIS6pXr7iF87t2f0yMl2GB/A2ZR8zHWyjyr/Tos2/KoXqFwuBiiPq
StWVdBNjO8VF5hKE09njB0+TdVQOfrqx7Bkxpc7wBkSD5yZoF1TfnbDpvrsiImtU7tRXcZv1K+Z4
heE+u5reLHHnYHqmoSWQEbDASYaE5/tSSDfHbjjHqY0yT23PR7ps79ZqefFmv1VxN670lohGOC8Q
Ral8EDccZtQ1o6qDvzQ2z1ifTD88LYFyFJLWCc8GYTxQsXu0r7qt0uPYSmuKtR5mXnOF2djewSQG
8gI4SwTf2Mp8kXmZMl4PNiljEnyBNmrdEG26cvlm4A1x19jITT/WFlCgxpD+pwyieHlQaLpARmhU
5Nyh/pyrXdhLcQzTbih31J0KAIu1IGsrx07SvXWLI6iz0wb5/dbWdM7Stfms5VwlZupvA2MpSON5
F3Q/ixLL5Hha1pwekNlftd+S9stquPMQI9edlTtidPp2bp38l+8PbrFDLKZ6P9pmXu+2Q32H0kNA
4d76ZpvAK7DvHQgbDNr6AfTcRPX4IVx83SX9NM1mAiTEIP0Zpf5RpiuctMhYGy+myZ1v6s0XN6a0
6p5EuIRzEhToZ8dG1xlfK5LGt3T2m5fSEXgFTlWkif1eg5dH7VN1We5shYQ/ZURJUan+81Khsh13
qGwGB/L+8qEwm/wrMJn2MQhm+dL5qxUc5xELsyRC6kvEvb8oMoasdZNkqwwI/xI4cCzpcGiOy8z9
qnU3vHUwVmWjUqfjj1mV+JYqY51SdAQKh1RDrkZAo52ndyifVO+r3IiMoy+t5UuKrPr7dByKaJca
AK/4ElqULZDn1XX8myIUZ8AaTmORrlmCd6kDHAxLIewNpzp/Kql9j5EMo5dp9V3ieFQXHvFuCItY
qTT6mftAhhGsBFW/j7rUrQ7oIoRF4oQZAXVJJ/mZqtG6n+pw1SijeFa/U4HV94fGbMOvc1osL+5k
D7eeVQDGaRGX+0G45qyEg8cFI6lroiSIQRFbjAB+DIsXPuhgbdfE8Yv8G/VR5MZLaNS3kDKGgCmF
BnHAPKBFFFytzJH61lzxoo+mgpG9WZA9/LULos2vQh4LOvP5plNjZkCK9wxrn/VV/wbcyrIk+RDm
DYmpZQRVG4K3XyCiVMW9XSP6MTrLFN4ZakKbJOv0A5RviqHVldk9RTPt2pJVyCrWXj9KXLhsBnb5
ajjUhSD9sMtUzdjvJdIhj6Ycqpvatpv309r3xs6KaoSjUwutxN2UZoGK13DEs8uuwhBx92zh60A6
1mFcNtrLPnSz6ts6WtGLaQxdkWRtZLGQbdcI5aVwsUWsQobkidbK+eiYY/NSDBH68HkXThPD516Z
J/pGPVGxTl2eiKEzrSRjsIyySTirD8JV9Bv+2GZvTSOq2oSKLjMOEBPZdsCD9N4XmW/Vu8rWK/BF
BlxL7Fo+0jJFMDc//Goc+liMwUquj8L+U1nM6fsJo7R0x5LB/tlzN2/LyIZPGFhV+Djnw8xvlMXG
RraDF3TXmOKhqIOQZZ8y1I7dLhJfh6rTIpFNq8gwIgvbvaJr/2k7U5jtBtU0pJUBQ9LYUw600AZg
8dvUkeTUlgFNf0DmPaxuh7UdH4yqkIi8GEP0TvmdJkAb5spgI+icYWcwba332IMbHAY23lZsytW+
bXTju/zg1H9OJZqtWMWO8hHz6+zNHOHXxERvbj4Hi+7dxPTz+eOEFz3PSyw+NuCNEdwCPw4tFkta
zAlJPvBvU6ebfynfmMudAj/3S7kLYxmB3SGWnMBRqFeGSv9Q3qRxdkPr557KbNFHuVH94ihnxpPM
tZofOsrYlzrysXcPWMY/RWuhMxryvmjweNXhi6qj6uMoW4oWdEdhwUEkoRcr12Z8F0VNkdFpN7a1
d+UqfShVgfmBhaDRneqB3jpG88t/W3mpcxvw4SIINAr9MgtPfqOCs385cmEXkOXuaCSTcka6HMTo
Miq21eqOKSJYd3BIVQewOm3mXTgJ9TV39BKyQotEj4hD5Pf7YRXdJ0TjtU3xLkq1pxZgtBggPNjH
mczaX5XZmtjE1qn8PnaC8Fkxsw13U9gYfHnrLN/hOZD9AqFDj223evy4Wv38sLjZ9IXz4bz3kTf8
ljHlRDaqBx0aW17avkj0It4I0Qj7uJaj+LpQMYZJV6C8E0cBzVi8okf5WUxj/WUtLfN5xAn8A265
9rMh+84/TuAHH+DrB1/zXKRqr1C/LXYtE7h6txrWfASXBqqQItP+uYIC/9K3bvVc1bOcE+RYaVyp
VO0fcmHOv5ui0efMaT4SHTql3GnTKj/6bmqD2rZTQCUu+R9b5mxAmRgZ9KhLPHOe52PUMWGhbGmG
Tyyu7cciiJoP2suaO6vNg/JmwBEw25Vog7goX9usooYM60v2u9baY6/gio+4aCyCPZxdfJ6izCBs
zpPp7Bs0l3/WRrAwTmXl87zmWhIzqly5jLZLU+3Z+Uy3yp/mANRDMHyyhJ21BDXhBMe6d8cw5lwC
eebukBpYtHlPICK85WmTsnlV1vgLKCFRBb2jwEpYLjXGgee1bfs45h8XFcz0CwNdzslR8+TFS8Me
MVZROYcxpcf40sIaqGNwAiGzuIJaNq5wZKrjVuUuMk4DESaW/8fRmSw5qmNh+ImIAMS4tcF2zllZ
OdaGqOEmiEkMEgKevj/3plcddZ02SOf8IwJsCWVieLBE6bf/zQAM4NnkcD2F0yz6U4C20DsG2gjW
52rCjotNhKNxdFpW4n0gVeUQAhRumQI9vYZPte2zITCM78N2EUlfnUrTY1mP0631Q3DBATl8nXVx
KR5oqE+jY1s17nuxTtH3DH3xkyBPZgzd8HwalL4TOGGoAo6n2SHysW37D1/bTh5WGcu3xYhFvNnJ
Bi8jUrKhPyUDIvwPOOv5PzP6Dmf8nBihWJq568JzJOvhofFTwz4zdtO9J9Fz0JFEgkd+7Qb6ZTg7
bpgM1+5UD2gojm2k1b9AFvWeq6JNpkO0RUDPjdOlrM5qMW/jbCtQVs7s6rzE2jykWuMFl3G5fFej
vW5sLIg/wq0ZnjfpxT1JB5OwDP80RNvB85+bZXVlPmLQkodEzdt33UXiTlXx9hoOXvNB1GEUZns8
2udtFdNvVY/Rew/RDoImI9bNXtTmrUVure7juU8mNqLWslaOPsPz0nmkXXbLErJLcJDK8XEAXZ28
S6sSsTSAMCFd90D77qa0i5op9rsIsGCaaQjuTR8z5dQbk7uLMLjJq8kr2Lk8ugmHsQV9dvuSlG4n
WT03mzhf32qnEc8JyCnjBlKc/yzh6R+mmZ3Pic/iHXo3LTZ4odnDnsi2/i/WIoBeYUUWRxQH9a0G
0xqyah6uOCCnzKN2/VbhwvKpHK0LPg6sxhrdYo3og5NbQV7+az3cyqSPTUafkqhYmGRSBkqfIQbq
Mj0gQ9OxORSRLB7DNXDX47J16c/ejut48deCRmtq0Gs226Zzh4tvWeLy0O/WhajVvvzoHXSywBcT
kE672yo6uooo7azaql3fuVFZF/kq9jjN+j5K9EHOQ2wzdW0NZSzR/QuOja2GmN9GpNix5Yto0sn+
BIig36ZOWzf5V7ltCCuYVJN7OxtvDw8xt2d1nAfBeKaTom14mRjTzxBD+8WfDYvDGA1jl41dN27g
p1g3cuH1LgugLF3SuNINgcdJtWRDP5MYvSDd5I778Kl2AfzvQzTD+RCIzr3WoazvS2x0mlkRaxzM
EVTWIUB8sT/x843+kZDNRmWaduo7Lu3uc5msuKR1O/5tuMGqy4IytzklduvqUzSO6VO3zF2T8bIA
IdR+PFasGVGT5srDLXqgwJIBUQKwD6fr9ejdlJaouoeaReFv0Qb7dzsu4kvpalNZ3Xp9f1hJZ1HH
tMWrckBi7H2HfcBkcwAO09HZiwdfP2+hNPsnoMc6P+xA4FEeMMZUh6K15X+4+Mrt7EHddXcdrZKs
BKaKu3dF05F/8kaiMDJAwWC8QVpcl0QIT5V6DDZ6iA6l3eP+xgKn08RuAorPeS8YgkGj5XbbiWD2
Pjm22GjSAReCPEg7mejQSu7gR5LzZPjspASfiIOTbqvOMY+2r0xVRXTjrp2anpR/FYg1Sbj5Weeq
/Z+SQIG/zdW8edY8aJpX3oW4q6Tr5YIjr85lid/vuOiqLTh1+847jUlp2E15fqBSPUuImyyCRfP/
VEVwSxpVpO/S69D9Zv0qWf/WrWNm3mAOn0PD+sj3Nct5fWyDxHC0qWsDNTurEA/xulIRzbbbNcRD
+zVAurVVIw4FN370V0XhkJ6B8rvy2CYz/EgVlumSw02k79WWOmgBx93/K7ZgXl/aIqIWTdmmSY/O
sjCiziNM7pF+dEnJwUAH+4PXktl+dmoJqedMHL0nzrnxexXO5J7sWBDbQFVne2p3z/4byhocpCm2
1TK8pN73wj++3APBjc1JAGLqt7jiDDpvO8GTpBmF3pOiGyk6DjgUmHCJ4RFHj3gRfe87vbyYYRkI
sRSLuaeGVEz/uFgSyuzmuveenWJMxLFKhtR5DhjgBsIadrM8poVNoCh5/+0PT5nJPoBVx8Gnd20A
y+d1DmBa1Obb23pLrH7gHfDondojKkfACZcuCxQu+cOyzKH714PnnjIyhN3tRti2HW6AdUkXQH/P
JaLxI8ycW1wWlynUQ0V+mrTz2TfIiQ44Vzb/ld7aaD50jXUBd1yg9OO4qbV/6IlJHR9b9tg5s1OP
QJ1SkJr0/2Hn5EYo4d653lIDOkkx0eA4BKlmNWq1d5sCvP3bhw2OGW36rHMWV3pRy7EgCbDkvFjo
pBx5jqC49zXTjD7qZ301T3BXSWJxVrMaJ1O0xzZ8TFPUaY4mIFqPhdLLL7/ZCZBOMUbvBx44HV3K
Nq71aW52qmCL1G3L3O8X2rqmoDZNNvtQQ3lBwpyfVToYt48m6XwXsjIw0Ws4D158m8KtsiSSa3gU
Ts8HL+tev03jWuBwUYjbjwsm0/U464F0TNku1yhevWm93s7FJDeSrANZ57hqfP6saMdPUzmTVY+p
7cMX/nEuSMUf9z5rO3vZrk1KvAW8/j82qfmREKRyu0DyVR9Bcb2OKhp7XMq9VteeaNJmsggt8yaM
ncOYR5JnN9zWpeZebCpnjzIUIDvst44FbZrAqKO4TR0d/AxYb1Hf1ZqAuwNgZdOzNhRmf1ebO3YH
PwyTAnqhh/lVqSmKk7u4wfAGETHzwyx1V94BZKACmKXWYMzwW1HerhVCRHRnM1R22XrLOzB8VZ72
tWgSyLswGrMhwTh8W4WJXh97EzsPIfKK5AY4ISLFdXCldxeCfbyZpaCFE/mKv8Ohzg4nGGUwQHNB
E2z3OkZ5SDukSAFi/W4AofO6ojppwva7Q00fz3o77KHxuZal9wIyy4rRtRPZejrtQVK7qZh/VYGn
9kzZXRZHIo6H+VCMKpBZ3aPf+Rq6jslXQE9RySnavr1MSs7uU9rgoTx1S5e4D9cWeU7wBcgAThOe
hKkHa4AIc0YIQn1I+I30mYdxHzMzzVh7qprE+xcP5a/zKArk5z/CayLHR6OrqoIMXmBrSaIv2HsD
lNfhzyGS7pKZRXvpv1oXyQhZwDnaMp+D3wDOujzoo8sSdg4mIMvH3fdqSXFNWYlchzbVl74M6PVI
0QdWP820TowTuOL60+pocTe0y6Yu1s76tYu86G6aarKIfal3WEV0HpmovLC/j6nDGW645TqUhqsE
IpF6hiicpFjWE6ke3Sd4VxEd5ZgU1SEpQvPd7TqSBAS0JrgZyolQJmqg23/D4M1PFvLrE2/7+n/c
xIUI0HoTJ6Bix7+RQELVa1KmyXawcxCPmU84P717OyMx7XM9pBfqAnHqe6IDX8muQbIeK9H/V5t5
3W97DkGbO1YmqEA48m76YoC2sbxu/gv6C6XcY9cAf/+nWtvWZxynTXec4LHjzO/jaDmNATQ9trLV
MfTexXvdyOjgussyPJTO0i8j+7ue79G8yuUU1Wr8pSe0UWBURoIspm5PfAbRngUnYlmWx9nfMei3
yz59sE10y9MUptU9ruKpPJP+uoiTAiQGJVgaeNs53b0emU0vimzwmyY6TFYnqHuiCVBwHt0gPoS4
0rrD6gj7IOHs07O0HCZHb4YyPIbd6m8Xf5zY5owzS3Pqm5GoY8RW5VG0Yq/ufUizLisMjuFLQkAW
Ktytb7YsTGIzHJW/eXumaWo0RzgGbmyueSngtQPjHLcwLh/WYRTRaehtArKXNtWjRsKJkqgyIX+Y
9PY8kp4W5y3tp6+6n8rHBdcyWhjJ5/aCsutOO3vUe1WN0ePG5+6PaZEYtu9Sqg+7tv5vQhCalyBs
h18k+ncoL5Y92J+vypvkwRMLoCvapZkQG0Dv4Qg4pfaDJUH2l2zCgUoAnbS0IgqHiqByjtL9vK9O
/58nebFP7Vro/kTHXxieeRl1kvtVvLQnkiMQSWm1bcPZd6JmPUcoCuYjvQRxeMIQNBevi2FZpgM7
uF4IvXY/+Me86V4zsHq/7aDT8KyUQ528quxenYYkmtPTVnv78GKKRb4FdcCrK9VUfDVJOoNgrIH4
Bd2DjqsmNuwnPZatztfShr+mEgvJYWTBgytmaOGV52B6n8HcqmNRTeO3pU+2yyTc0COIYIOsJtLx
M4HuE+KGJFzqE+w6+ddMbYV7cIWS6I2UcXvCAssIZLxz+7dKrelbvUXDN6rhoH0INop8oApxPviL
artjrCowttCVA562kU/2U4ejqi5ItxQzwAJy/WooQR9R5yjzI7Lj9sdDi9MRNpmwsya0NvyDoKvl
PUVNXPhFFM3Bndj0PH9a9JLxqaD4mZ7OivPl1neAeM/lPguTjbNY0Mz4tsOCSgEQaw8T5Y2Rsf5J
NC+PqONEw68OL9sfi/L6h5MuaLD7kpAZ3siqjC/1SlxAVo3LOr/Tb+0GV3WWWC4GTWx/LoZledn1
0rFPTwOhMBqGPs38a+0hdROtBq6r5LJlw8B6i5jDbvMFIZOxmbOM7jMWI9AyVY0TuaLsu7Q3sw7+
p5ZkhZzaYsjoqeTR+9v061QeBMHgPijmso43iP74EhgkhsPc91t3EpUm/ztadfDFfoFkABBt696N
0pYb3CzcSSZRsNoHvCGKfOTBn6ucwvKpfmhULd8r27RNNqrUc/MmNpP6jMeij/jRBCwK9R+Lvrie
DizJQp37RxcW4Q5i/HBHUmWXP7N2dtIURmn0BaWQ6J5JsC+I9baEn2ex34RPLvOw/deOBozFCOi5
o3VnHMRt71QKhdcUyVMV1GTLpmTukc4nhuHd+vtcnSY7TfbCmdSInP9t4U1Y4Xp4HY/neR47bfGj
yv3Tq+qiP5PwS/YZsj3apAoeVGBflPZvdVu68cMYFSVahVJ7Zb5WGgzdTZ3odnPMAFhUxWMLhzNd
J1RCMcMjSfwIRkqM54CrpVugSIKA6W/6NiXVbemTcs3QvlUVMpMBGGsZSr0fiiEBHfRU7Lxvfccm
xdf15ToJ6d1mwEYGsw/9m61LBU2E1tJFBMEJ7RzWkl85200bX6PddfJ7nyXwWQx2vDDHlQ2DhqzG
12WR6XKzVqv3X0QvbZFP4N8/6n1GZMRVWeGsGOLoSk92dLIihsRSslZBBp8Yvo7IaaIcS0PxH1mE
aHOuITrPe+R39TktOje+5fhcmoxxW/hcEcPIRhzuLhoi9vnqVDI2JueQH/7b5fsamW91LM8tQuX2
9zyNLWpLyjhoJZek2F+gBWh5AZgyN3jd0uaqg9mHY0SRisp8IMjxRUWg6dSpJIB8c5146x3nZk3T
VzokeXL1jh00jIJ3CQlu7c4sRhVuv7Kp2luUy82KKDOcMabHIG0nnvC+efAQmFLKV4Fy5Bj2i9t+
2qaHSvPzn/bIuD8hz5aXNBHpL58yGjb8mdvRBZ92eXgQKrrfckqd5qAhNqsMIsgTpyZdITdA4VsU
YStAuBnl9BLbgPKHgi8bS6fph+SgEc5ZhMuz9XNQdwpjHE/66MfB6OVds1DZgl3O0yVEPrjWZ9wL
5dxLwSCQpSM08PFa5WqPfuU7+w80GyBveizSKLOtGz60aMCql02RbVQf9N7N5ogqRT60evX6J7Hb
CZJv3qr0LBwphwMrsPfi4sMknM+R/vpjTFWJedgd9H+r0rW9W8GA1RMjyXbNNEgK5uHeVe4Z6pVx
JIj06D+DTCmdO2zSA6drUn+o2TbBQRR+OL3u4L+MU00JNswQvjof3jg6y/3WerBzO+aS8BH4q11O
SQf1/+aodhcUZgQr0HEkRXLdUizeDURLVTYz2MpDY2vt8DUN6XPNggZ8DTHqXhA0p18C9Xd90ibg
uUnTdkXKKMT21yzpxh3Y0IyOGocl++AXuvx2hildXpCOQ7wG0KrTc1AlGypSwCL7vAuz/EJQ21BM
sKDcO4zLHnXngGYvPy916sykOm8zzdC0pjzvpvYXBtlCfWkGoRL/iXK+tsFhWGxDH1dTSkeGfU3w
gei/EaAwUvLAaswxah/Wnztlvu6zBjBCMuGbIBgv0i5cUCWKuB9+vAUBOEiYfvRe6/4e0yl+Fyj1
zXXPG7+6sq3Tn35RIx73965O7607lO3zuosrYpXIZDz7yG7R+Apuq+PgQ/b+2CXI0v00jWN67w0x
/EKgl+ZniM80enS08eszE1Dh534DkXJTImJzwLmcYmKzpc14va9D8Kjcmmj5m3LVLse5GgaO6lm5
/anj3sYj73kz2D/5b081msTuQDOdQX7Rswk/bwBIKiPrqy9ovog7fQqGvV0OyGIn0jFDaH+Uk9c0
A/auhall2H1+e4YxYk+DvdDHeKJSBdDaN+JY8r0TXWVGq5guomQ4uhy41xEW32CmaIibAfbRUN4W
vILpcZNgmMdm7BLF/DKM/ZEYZD5hkg7u9L2vtfCrqz7abPmU+iGl3MDiX7KxrT3gARV+big8DB7m
SfE7BjPhzQ/kWiChHlJ/mF9bMNr9tKlBXJ/GFFAOZ0bdHvdo7ttTgFRlQ4rJdlOT5IEmivuaS3CJ
wk9vAGg6Mul63blxZspQ7dLIV28auvm4zPXmZGZFpQsjK9AsB+DXT3tdU+GahKITeT+U5XBraTWp
7oJkWJhUxYJGk6+G+bOXdnukwask4mtsFemqa61qls65nxm90+0WP0jdfuJ4ji8khpqXUVTIh9Zx
GH7bMG6/4SKTV4fVEfeeXyC/3/39gQaN5qnF+fxse6WnfIWpQOFpNv+lZRCG84bufgkWLiE4TSKQ
mI3sRGFe6yN/ds28nGw/i/QemNKLM5NU8y/ehpGrFAgAatyztDooptCvLlkWzBLbhBxuK8Pku1xT
v8xrOTfrEWHcPFxozBXfnYO8NY9aRBUskolPg3sy1gNFPBBVfwwWgI915o64ctrRfAr2sXGfvI1z
/giN4U83QppiPzdI1r9QSWGC8LcuefViHU1PAyI9DWQVexacJSnUk0k2Duk5WYixW9Yk/F3Jpo7P
QB2wZaqc5a2ItxRTAwn27YVLXSM9jUs3j8N46nI0rYjnZjyYdzuT5YbSjoDB244e3R9Kz+pS9ApB
kz8W/FGbtAWDjHKD2yTuOGXFpOavpXN89xRXNec7ezuHLB+SJamRbTT+9rhQ3mi9pFqvIh5H5G5Y
ieTSSQb8HDdUMDDl9CHZUEWpYnwvA8qyOrLd37VNzMe2OaO5dWLX3jS6XIKXRO/JFkAsy/2fO1hs
PUHvQwVYssS+JtT54d3OwZUhMK97XLnDmJ52E7J/gd2uVXfynNWTWBisea4cp/9H4gf78Oa60y+a
cmt1QqqFXrleFqB91Q8qZD7v3Q8JY1G94sOxb2woeOrWZEuzbefeRDUhXNw1E/fwxqj+pw0mu2aO
MhxkU3KVZ7kiQf7csWI+1mgu3zD+QrcFYzX+jdGq6UPSpMNdLJQK8qQwgDnz3sg7oA+eHxJv1/mY
VH74a/XK+n2TiYwPM4RJdZg2ZB54r+W+HIK2kuiwruThfbJGYs29YmaujLWHUhzTNVIOKxwfBGXe
SP/SJGm8BntXwlugk/gbG9zON/Fid3zU7h5Np9hHKH4s3FWMZ8GYVlx5/VQeF4iMfHQqpi8S7NVf
yYtIWV+PbQ0w0ffbzLGCA9Y4Kpi4mBlp77sOSgMl/4i2BEUhAvreZyHI2zlx5nxIy/WR5CQb/dn5
JslZYWJ074Y46HBJ1cZfTpVMjcgjK7bm0sZrMPJ9hZwR7d5qHD9LtcqMtYb8+sPKIEndugsXAkg/
qF9kb2H64qcQMoMbvQqOBjf94w4orw4ox1v5uLtzO+ZOlKDtYiIJAr7coOds7selMKcJs8x8SRxA
d6jcHdXspD0w5hnt65zRKKJSFDcbEl/J+I1xr9yqNSfR20faUunHJrbDQxzrucziSpfxfSQ2749Y
yS6GWV1scAZYWrfzLFM7/G7mePaPckEjf3tViw0ZtRhgIEB8yZJFTonLi9EiSS6zZ+v6YR899Zfl
eHvhPGvkGSeNfHDmyAxnu5YyvEMknr4STyX/9tpQrz2gcg6QBfeTPjGmyoqVkgjvQxcvXM2oqnrJ
VoLs9IjZADsS9G0JyKRYE08kpgWQb1JwNSPEC/ezrRcdPGOs8uSp8HV9TwzzrvOZUbd5nNkwTr0R
5G6lzjhxWkpn+qbEJ6hvER4un2lQyMeATWPNkCPq/8rIjT8Hge3qMUntpC775OofcbuK5ssFgdjf
9nKx3SXRW6l5RnGRZH08LikjAj1oN3UZc7dw+Hlvq0fq7bENWk45hn2OXW5AQ64oW9NMGq3XB2fH
msChs2ruXwCw5bdyFufvgIyPvc7AJiIdNN1vp+uZEGOP7oILnFEkc9qaG8aneq1yX9ZXyisREoES
0+z9BKLQZ6OLTBdvu2iCvPFiJwS13+M//VpB3nkLTiGml7HZs7XHZZq3sURPuBDDJi6Rg4LkXJvd
/4oNiqrMQ5jdnt0oLv5Elo86mcKQeAQf94RrBKmVWZHFXNNw0PLort/0TQj2fWqibR1RPPAsdRji
+umjqhfHh+a5JhBOIrTreQT7HDkUuuQ3HmLxA3mF/4dTfYmuWqqmPAE2jtVPr3LNgLafO1r/qBqr
YHBQmRZ53a2U3i5rKJuL55c+c3a0sVwic+9V5gCPf6qxCsxZbKxacFql6h4qnxIVvH2FMs9uFQ5z
tozbct8sTY/eFHEkq5OACXzAeKFcZLFyh/zvxNA4WaClWS+OB7x9AGH1Lv7QRi46rxV3D6aNuc4I
BOrvQlpDgyc6J6rpFDlXGGZeUvnMB+p/oTPm+zns8GTMa5tHVXLT++XwUxQrpIfZF43Ml0h7XDFW
bfNtHau0y1MXhVqD3w4tPmHlyZkzzl0uToWAFXFEOnM6Apa/IlDfmJ/D0S8fysn0+tGm+27wQcY7
6gUXOwTUhcbzMhus9mcw/SJ+4UP14LdYd4qjLVzxVlC9JY+DJ1l346pKC8R4PYdxShsvt5bBdk7x
or0vfCeMTz2mh7um4aH/EbskJ13Y0xHos2MhootGzyk+22Y14KG9st8hQoT9hrVrWs8ONK+4RS7P
oBn1jTghdW95kGrZPBjlWdSpaORfcU+h/uI5Ve0Lw2f6F8ljg284Ls14xNLls7ESEFq9RmNV/kZn
FG+ngSjPkE1iBy0fcWn7p5GWTtZOkvIE7x2Y+1/fDvQyoqetH8CIJnlL0wOl2bSuzt+rX4FyAwah
+x8JDeQBGnt+bcngvp/c0Az7reJVLrM2kPJZll2NQyPmVX7ndu7xAqAMKB8q1NLJLcJyKTLTYEdF
LAmNmxWbHu+6VtTFEQQv+RgJnWrOeAeZZEzX1MNNPHlNdev5kspvEP4Wgw4UE+mZJXjgoSzgvY9T
G8zDh1UNb5nv14RaEpdGDQJNzVrnoN1J+4RQl7T9aN1wp2zU/D2tLXdnbJZ2zSEBgiLvagvEPTgi
eetL9E38pZstHnjJkFhcl7mfbhl45tLuCZNLESccEVGIUSnC7JtkM+13wX0qBhXdmzXGdhADA3D4
ejZ+sE20f8opRC83A8qnNNwXsG5p47LT+PWyPXf8d/hWcCpIXuCBTaTx414eXeQDYS5o3rB5J/AF
5r0XgFCoElzvYCaUVseo9ANKehu/SU6+TLrgvDqQpWRy9dPZTSTy2nHehLwEUSGD0yIrcdWPhfWT
1rZQaNyaaHjau0n2P3h/VXRTeI5dbzBSABe3gXmqYpy0RzVUC4JRvkRmceKrfHfwzAMJQWtymw5T
/1huGNpv0o3UEeQvzc4OIbcE9UtRf+84Xacb6E3WJyCpVLrPnRMmw4GItSbgaavpJ+x0Fapsgkb9
M3dQ+Xk8O2o6jjEYEiPWXv6Y8QWsv0ct4MgkE1uTF4hDovOwwHZdhmWKmRypR/gWXJF4PGL6mTI3
8uv+vJhgsc/aU02Eua/d3mNLjj//iahLMCyI6S5R9HaeXY3u9WD2EnqCyAcO9r7ErwgONXLzdA1S
mMPaRB4ftKjhPQDnWuTKrhP9S6uYYsPSXyt5TKZt9PKOSOubNeX4PKK2JOY03P1o4v5ap/ltXso9
gqeiXUkxNDFaT6XZ3uamSH6UUDweowOS/swNdFEfPYRJ6J1Vhe25J74ZV0cbzvYQFvH4GyoE2j7t
U8EOG1RIDflyJJgFc2FzQUzuNbkv4h2oJjKBhAXDVJwTn1PGJ28C/L/ZkNIAWtECSdOg27gzYCDy
umyMrXSONAxytxUkPwY3646g/BKuXfIPzgEzFnBQXeZiHVeR76rb3niLoRMxY26HxNuUdxY9WbQE
KizB64j+UN2r1G76thzD5Z0X/NrQt5gy71Kl/gkttm/kuhIH2ehsaMIShufIoPjk0kjwPw01eLub
Kg3jjakuPTvrvE/HtSyKPZ+EYH/icX9WaKS+IdHTDA3g1YsEMj197tuy13y4iFnYsm5gLVnK8QmS
amQ8XNG83DC524S5fJrosyx2Tj2REvFwxHrTKyrJyY05MtI7bbZWxMIfGGq3jyUN9U8xevPX2sXb
pSWmSN6O4NR3MUlpVxOrxXzTUqSCjjcm/x9Mq6jvRzRwn341JT2jpfIGZNgc3Dzy8bjmZFoVIJrU
rcSXxDpJk22iwhqUWpI3qgSxw3lA6EekgzMmKBKSsn+mKGz8Iu62epFb43x5pofY6WJuk3uysVqR
A1Qu4RHhe3If1ytGEhp3AoRQLqV+ookRSHSFby9XEhRqD9E9uDoKu4c5WIc/bqikzc0aEERAoAKe
8ThRZXRe6e9IQQSRHL3oLUpZ8Lh7DixL6fuMFk/imylMRMxQEb6GqJlrKBp/fY27ffyIgobaKeGp
6rfm1FvzFvz5z+ig+DogMi7XM6n07m8eCZJDWVNc9qLYrk8ETATXxLw9DOgRmZomn1Mzz8/0vEyI
qsXu/Y3GvWcbgYfrMxWTpp2Vezz8lKT/iHwcTPksiZD6x2UeR5lj2s1nkfYEytq+bf/0MHUrEvQx
Zq/ZbYDKTjRQWtOikBPtgmGeUvD2qo1NmvAS+yxnxwrdPeCRTwbzIZrIpzj6XgWjEaxlSkaFJM5I
Q9CYc1Mq+kRBXqPPxPUs/hZBbXkZl+xCXp2Kz6WIff9sVLz+qGVbtncRwpXvKF7k5+wMvMsd79b/
IdLdZCTedfGRaKTqPVaqXi6j3PFrxGWcXpxU+PYRfxg9X0u6GvSUvhTbbRKhOmV4XEBDVFMLNAh6
jb42uyITWE2qi3MDLX3nYdqTp4H2FJfRaL7Cxhgig/Pu7Nu9GbU1Nz4WvDSLGpZWHIc2je9gSeeO
l3DkUzhGAUTj06wbOFAyJbLQ0/Xw2JcFERc8ve5bw2nRn5Fs0fXkiGabX5rI1M/NvO1/PdwON6uH
q/LKk1OIqhc1lidUeeGOOSkBsE6LKPWPwcAUcNNHY+AiRXHInAtk1ZTnkGwGSPkwUGW2BsyXZxD5
yvu1zqt9VcHizCdMjdHDrstuOkdEQnxJw2YBvDp0Lwg6e3uwIV8cjwFJBUduTNI2bBHtL6o14XYA
SNhQ704OOWylF6FmMc7GysO2v5WXEowy990Vhr+WnRcwuCzjP+0nLAkaaYE+aButAdvOXvzoTCec
k8BA8NdtWxHdBNYX/5l9CDuglch9LvamQ3KvEvO5LDvBMi3Gf0aFoE/D2x2hpcxrUkOeerKrkDJD
JpnbbVjC/YTZvH9OAMC5NUgg/W0x0AOaJ+H8O426yrkxwGs/R/wJ9QFLtHzUqIhrOKAhePaAwnnK
NgEX4G9KFg/4DyU+z2ZKn2avbdczvkznHtkBjAwKmvGn42mAKbf30yoPdTvy+jiTNk+pLdcy32xL
ldhM8ru6cDwxcaWd15Kjvy4t1UFr0rQ8TzFZIrJHO1KVsGOcRDoR58EPQvQ7/0eIuqszFGyDa+q4
4e++C9W68MR1qJj+x9l59ciNnGv4Dx0CRRbjbacZ9gRpRrOSVjeEpF0x58xffx7qAD5qNtHE2Guv
AS+salb8whsInAI6MWi4tEADVXpWP+IqcD5EPG+ow/CQfDOhd1XnMPB87agMFvUHChKYNltojIQH
qLfWq+ZNKpB3WWDxrEKs+9gEJbd83RLkKWkJOxZJHHB7FC5oyO3oJ/jyMMVeQX1NK6yToC8FxikL
pLFv6b1QfxQifyVII5Drc6FCdau5pu4mQ44fEpU7dNeNtNF6IwrnELqi3jx1ZkRlLA+DfTiAA95h
/G5FD7IQST3TUQglf5DTWBgHA1v+wDzzlhiGwDEMPv34oqPH9cXLyxrxhUCCw59CbpATql1NdRZk
MK9+b8XQ8I0iBCIEoarb5RFw9CfKDhTC/LzWP3t27H1s/Ml7EnRqvAc9Nydrj+aG0h8dp1fT3TSq
5vhQ+Dr6aUMj0l+4DxZ/K0HrfR4Bj05ujCLXL5ofIYZmGRCIHVXFDlXwMqA2pnpO+og8NJeu1Lvg
B3pGgXWHqBxmieOYjCbpD7IIrmIV5QcvKFUq8CaJ19GoaPWxDEEGj8kwPXlvKYDo4eObE2jGqqzo
QeQ2/tpZWu5jzAaNe9pitCpAx0TeQZ8sG/AaSGe8N+KkzV7hPLQfx6jtXmSa11zTANpr0PjB8KXS
5/wE/kh3RosB2Jgdp1b/wB3niU/sRogUJkbgHZA1w1CPvkexBCIo+LUdieksvC+a/sGzB7CShmKg
lknzLt2btq8KfxdjsfRvSYd9hqzBNN5RtO/+blXMsYEoetVr0BRA9lHDechBSRlHb6QFh26TDx/N
k374j1+26nAAMo70y6yZoe0mIB/eyaDu0iAYIJ0vhqcFn5Fqzz/FQ8jBCfWsuR/NXAjaMIH+AEHH
13YRmwbpf+Kd6GjEElWJMRTOXe5E8pGubJO5RUWZ+0PWJmByKFQbb41jd/WuaGXFQQD+41FO8Hkx
dcLH+nnywtLZ+YhVGftazWYWt09cc1R8Nfpq1lE5nUoaLe1HfurwWvE4IcyvlA4VVNOQzXGCbgCe
krfLZLoMOpypPtWfkXyi+5Ngif2zdjqr2qm+afNUJC3MDUAcYEb0qgEJ6M/mCPtIeml4V+H+Tpeg
rbDuoBok62dtcsI3Sv2m8cxGTNAM1czWO6qlwZtG8Z/Wud+CtqZoaZT+UcQ9ijD8X7vyiPwxugWR
NSGFB58RkX/mFs4V5SMKr0g7WNGh6vomOtVI2gYkWEH3rGmdmEUE7OBpmqRif/I9fXxL58NIeSIi
yy1yx3wTIECQNzCK+MGv7ESisOPUXzuansNdCsf+OeVBwE4twxbWp+2U8zS0/bcGaeh/UUzQH3Ul
1ZE2smzP3vs6IOozTDaBgnORDy7qRMa5qrBc3EFsARUxEVmxX8nzjW8qBdEvKghNwiYwRxQ0oW9a
n0wtkcWxqzoTpRse5H0NychFiKIr7/hnmLLX/QD5JtHMQhwkzKL0ZOvt+C2xeirbUxc4/kEjA06/
UZS1j1B855KOrIibSe8UeQ+gsD13sqOOpNilQVxiGc53umdaAglfDeb3AXVo+BJJL99QYhOfhlpL
firsk7/rdMifAt0fZ9qIxw1qeGP2E6K+mBnKKuUyBxG7f4NUwcyO/os57EberweHnT4+JHqafFTi
KDb2E7jgaGdYQA2+oozhw3bDhxh2GvLM1O0nMkXeGZrNh2Yo+tchiqbmNaddB2/KqZrPKTVJoKEI
0X8FYdHbd8DHZAkKKOOmxBTSMnZlSeJ534tcqb/RGBfZXuvDsnikrpGfc+Kr6a4CFqMdA4Hv/R5L
vhSRnnQIXohDtG+q7xF9ZhOwETDbDRi4SURlg5wOzg+7kr5STllZFtHdNDkjjLIsIXguTOGw54JM
J0zmAhxOKSkct0Beq8UHYK7xM2SaKnrsi8QACiRSQFexLzPQwpHuHw1qyQUhZDf3QUtUGF9QQYO6
bqihnbmgZEy5B5flfUeBy48+Fq1RRSesMLTsWGlODyjT1spnDJzLcqeGgl8N0UbTzpoN/BuUtp3c
JWqaBGcKpDlxG/ZEHaisehRfG7tQ/iEbz5jdPrdeRjPVgV6OUWXukI1sw08l0K+T9IexPSbaQMY/
aV0NAFZ6+QlUXfRRRekIqag8L6bnsCwltrNQbTCAA33rp8//AzLQVJqw6V3T7oIz8pyF9dRpoefs
Jmsc1MP/aJ6sdECxqTt5HU5ZapoVGZI7epYce1SBhxModJHzR02AEvKoGO+LasysY9LyYo0tCwdx
Iu7vbwtDrgiJmgQ4yGui7kqOMv/zP0SQaX6ONHqK1kUwWuxVI5fgQsDvauSZW+LQs9DmQhMSkRBq
rCZSlPy10LyMZrVQGD2t2yKTcPAQPTqGpmY/j4jD7KkQWd8UbyKfcIgD6WmDPcuJxiECRnJDffNa
EBjtTYl1PG0hC1umhSSowpamXCZat7am5tSih4lMdtjd3Z7bFQ1M00Icztbk7OogF6Kbik8ZdyQN
cVuv+sQC+l8kCPO5t6i41A9IosoEQvbtQdXVWUYAXwXPjHnQ0tMkgwLZexQd3b7r1I/AGOw7XVOV
vU5D5kTUhXIR+JpjWpvToejjcoe5qbMv+nzLlHdtayHb9Z8fMmuS/rG1UFuqrMpkkrs0RX0PmJVt
q+EDdNFuw6J1dTmBa2AINQu7Xym8moOZWHrVuib94ztpS+PZRDZuQ7N6dRRLt5gtKa8lTTvwKa0K
QtTVcGelOqUb93lfGe8XTkWP+v9HWShjy8Y3QWENrVtAinZxqPCPNt2hLyhxZeeoAkhJzNdtnIeV
pcLyR2BiqgoLX+HFTsVA3qHQqLeuhR7i0SjG5rmNew/xNmh/t/fnyiyCBQVVYwJXQq1eXu6KFrEl
8CBR62JUp8GfbUz7BFSS5vl7x9HYDULifqOq9LsWl02QcZ0DYmH3RbV8zicNqOg0+Bt74lpXl1EI
I6VuwZG8UpxFrBFcuMHO85BbPNl5qf3lOYMynKcw0lzqgJ62Yc1+LSCPHxWWktxdFgLyy72uYXVi
oUdUu4QI7efAIM1QoiQ+DpnpI6k8a/3HZo76m6dpG8K3v/0DLi9wJKDV/zOH0m126eXaIR0kIYKF
k9t0iqm6MUBfpJd0xSEBLjItdzsL3KFbtcRj93QFzJI0RTXObQs74RQLpySv8uAU06NHt8VIrDHd
Q4nwjPsMOi0gghQdUDqttuOfU8ugC18A794lUPLTI3ZQIGRTNE9ACiaT/mZVkyw2rs/r7ckn8jDo
IGZ0vGsW7oOqk+RhGGqjG9ix+YZQFDiGKRAvtzfn9XmbR5n3Czc05kiL81bFSqzT0xhpVSEzECh9
A7kw0Ny+mOq720OtfpBjOrajI6GILNPlmgmoqpPtWwyFX/Yx1qnMztDBjVO99kGYXOAgJ03dpNB+
OQoCUk5VOTomg4CJ9mNtIH0wkdTBWdhyG1w5AFQ2BbVVsh6LrtzlUGCbM3iL9uD6JEj5Lkl79KHa
fpY0QsBQCx6RWQ2+904L7FZLlDHYuFjmP39xCGyGV3ULyip9gcUFRjU1Slu9HFzKJQolxJR+bd4D
06Pi8FCWIjqYMt8yIV+ZX5sKoIFTGdcMzs2XH114RRhZTTW6kRJi6WH2ydGq2v4okb15/1Iy1OyT
oOPggZHk5VC+GSEiH7M3I334qmtDC7uLXq8p9XRjpNWZ/GOkxaZpSgUJmTYd3YYg9BXslvmcOfkI
NUbr3BKVE3qytnm6fR5WB3XoJkqMdAQRx+XnwYcjgbYhdNSAN35wYvyfaUHyYmea+pSqrfZ9pPP6
4/aga8un8+bpTKpui6VeOLQ1n6ZO3Ls+HJdzmcKxUnQYD5Soq41JXRvKNjUdLJ6jaigSXn4f2tOk
qH0xuL2OKHivl5CPwu7fduidjZdoZSYBTwiDtgdvAR5UlyOVo55nnWr2blR3zUdUROVpxDzkL1q7
5aPt+cAXQ/Hz9kSujolVEJwz3kCQmZdjhiMVRXVuj3bAglO6vnXykCAxfwgHhJPQCBDI/4ygyfX7
2wNfP/RSVXkP8KMV5mzwcTkwWLgsRhep5NEzAujTNNsTPDD+ydM2/1ciUuJvrOP1vc2AujB4ZzH6
MJdePhUHrw+0ukTLXqnJGdGSS+Ow3ljD9VEIaQmeNe7uxW5R6wx1x6Ep3TQfgI84wPZfnMjUNj7m
elPyMXjR2jyt2vWyqZRO9c5rKrfq0TMDvVNPdyb1xP4QoF786/ZSrQxmzq83rlxI+hr2Yqnobo1W
GQaNi+CO8tBgP3gKBi99HkWxZbg0b/HLt0AiwYkDi6nOpgpLZy6nNwwaCl7tFkVdNv+g10wWpbVj
8oxAIajpjuZjd4bk433EwSgh01V56m9/7soSIoLE8eNtxwxuae2AAuTkxZRUXcML2kfRtMBd4Bt9
vj3K2qQSrThkc/gHGctXzw6nHHupvHWDVAtO3pR+h7mbHi0dtPHtkVZO2ny2Mfu2SF615ffQXOgD
dbAq14wmcdcOth9Rw0YMmp5z194hudq833KanBAjX0EKxNO3fBOKHDMFiTSBKypl+MhrgKqQOTkP
GsTc0+2v+x1ALrYMDzjvDkd6xq/ON9wfWTFMvwAcDKJIOtzP9Dwb1lV0zKHn7GBV6OfaqPJ/ocb2
3zEj0I7cg+JNQ+Z74z5bWU82DJ4o/ATituWLBLJ50Eptxi2A6X1Du5Y2pR3Wyv2YAq+//c0rK+pI
BIe5znBF4hm8/GTLShOzDcPWDUF3PSh9YfzllW0K4a+mUIQMJB4xh/cOqQMg5+rUAahgJLS4A0Dq
ZFkSRrWLxQRKDoZ5pPdaHwSy5/ush7F+e7jrM8hwmDBiriJoI1qLSGbqKXcFjV25gRq0LoIX+Z3C
t26Mcr1mjELYOxuWCWp1i3lMwBXrXu9Vbtg40zNyO/Zd4juAq2epl9sftByKlRKWSa2Ol8fENWvx
LiiljnJ/q9BAr7ryXOeyBqlq5SffCN8bsPweisMubTQHnSvLRhowoMiqRLg4iWT3BC1fIQ72MyvL
35i/5SotR5r36R9HT0XAIY6bHIOKoOhPfeuZB11BvuP21C3fhHkUKDSCNF0l61rmJ100qrwUreqq
RCMorhrmZykdyyVmt45do0ZHVCGdJzxT6uOAxuHGYVtGSATtVFWQA9N0/lRbW3xk48MSaIrQdtEz
Ey8V4KSBnqBM7j3k59DJDE3nbcy99vPtr76eWwTvQFOTo4DVt8RiWICb9B3i0XIdTjoy5nX36Akx
nm6Pcj23jELaTFikOtieLc5ZK4XZOJ5quUoi0TbjbvTg6Ea9fM4g73+uyiB7oBndPULU6F8nRCB+
3v4B1+dCI2swYVhrxNjSXnymqYlIaypmF0Rec6hBY0PuHYZPA5DjjRt6/qP+fCjmhZTU4gxLI8jA
0/Ryt4oyMsXQ4l6EcDeEXFjQ+xoB1B29e+dZ9cdp43SsfppqmmwfuKuEEpfjaVFdgwWRlqtqwXfd
N8vzhMojAkiT2Piytb2CkZxOEjbvl2WxIKcyGGt6bbk6qiH7MunVZ6Prx9fbS3V9EGZbVsJNHlvK
ZKZ2+T3eaGplpw62ayDZ/RBFPvKEE+4gdNXwZXME0oYau+f2oNeTKCkNsENUg9dAW5aPTES4w7jr
bFcDikqVC6QM3ljo1RfdlsPW+lCkz+wQcf3mgIQqPdGjZpOPSABQYMNuUDfGuxTtuY1jd71gPAGW
RY+Iujdlj8VWBCkdIvbDrsddxduV7TA94WtRbniGX294RnEMlTdfOFDiFqNMifTbqNctNwFEKI40
VPxZ89GwwNgqsNipENICff96OaRYtIMMtt1y04uo5jSAi6dKjA8dPKSoxlUoGJW92ZT9hj3r9e1F
FmRStCXmoha3vCPrug4aoImG2844kB1vrB/c97DegXz1vmYdhkGirmsOUAFHUiYPoVQkHA63P/m3
tdziYiEvIg37vU8poVweDEQ2cjIk23R7NNiUPfhY41mySfW9XmrOWxtq0S+wjnh+qKUzFjugJDjJ
1FWfmcCnzBLdINyjixOFdSW/Q8WwV/EP8aP41NnUMw6wZCv74DtmUX3s00ZrD34w+tknX3Ei62mc
Jt48vBpnRDP1PSAkhBr93ppM20WxBr26Iorlz6nsWm3j9r7exwT5pDBcOY6UBDeXX17m3TSSXFhu
U2bRfQBF6mESWbsxwdfLTGuTJpGw6T5QoFzMr+OEHXJrXKQ5TbXXdqziv+E6IbkhtUaVcJSs4Jyl
AE0QmcIzEfB9+eX2Ev/OkS6XGO8kTpKpzyLhurr4CaIOowoFLx01NoQUDsCbzexTj6Bv+2BnykBd
aAicdJ8MRfvWwRGrweIKOLdKYYXN3wGF+h4za3C+9yUqAd4RnfSwfCij3pLHUelBfqqQdLJ3FiNo
lYKCBudoUmERXKKXy5NMllKwaXS3wX3tGEb4Fww+qKTbk7Nyb867mUjaFqQ/y3e1h0blVKFjuNlM
Y23iBG5mEbLDJ4zftoLBeaIXC0GdcY6ISLRsqreXnxQBamt8kZgu7lHNvnWG8St8VYwkbOQiP+p6
ihMOyo4CCYcGMNrtL73e7mxy04I3jlEs6cliuyMl7svYRLexhHN3QNc63qPPvvU4/O4gLL+R/heT
qVMXU5cTOvlpbVVla7u0AJone5g/b4SF/lJrCon+3qtxnTkI0WjlLm84FKdUxJl040xB0Vp6+Iqh
GGBO33UrLsTM0vE5JXmE2KEdhSiLV/aE9luQVyI52nFUnYsGJYI9TLTwqXRwtdgZcVv9bXZEHAB2
A7vFdofXXxxr5Kp/2mpDCgPhUD47KZyJHXkxhioNOGZ5xGSL9gFIHOfdd82ML1CJmMhDTcomlyuP
YpvH/xjZrt3WyRFGsLyXwrA3lnhtM7OV58uc2oWjLYKc3MG/Aa0fyw0DqJ9DgyJcwxd9iOAhbbxe
a7sJT3EyNcE5VeUiJey0hFcUqhDxYS0OqgKEIyBYd2/v2dUP+mOUxQd1gBdLXY+ZNi2cjn5epCd/
8Lq3CJTmxlArASJRqEmJnySNyGOxQl6Pfm+MLr3bAqSHzzrC2uHuhjo0hMmjU8LBRonN2ogQV6Kc
2YV1rszjHqotYylvasB0qwYI7QBkn4FK70kg47s3hnw4VsBTP96e0LVlM21pgc1mf2lX+1BUIJv7
3nJj5vJ5grIM39GyNzbH2lyyLxxuVkI39vHlbnfQdQflRpbbU5tACxfPL3hQKmRklPiLuldcULnd
VrN2ZbMg/KPT1aSURr138WDYxVDgMaCbbjKAnwoLxXdBzgPAdwL7eHsaV5aN2xtLW5Jcqp/LbILb
HQMyRKHdYQwycs7Y0H4qUhme6ZclT45tpht5/FWhkNcQL3HUrvhAUl65uL0HEDM+5A5EVRLff2rh
wv2jOLH8Uqqd8zYkSAtlccOFiIjsIUYN+6WMcm843f7s61hGWoTH/M0xrev3i2A2ryorx/DSLKwc
Ij2SP1M0Dt2Bdmf6OSCgcgACBwgVORq66LtGzYpw45JbmXuLYwo4l+iNEuJiJqwgTTM5WIrbqGIa
QdUq6QjiWhl/ZZPHlRqghLJxe6+82xTaNElyNptHL/ezblCVDZCaBZg4he7QDebHHALCvgtH9LWC
WQzBwUeXQo64uz3jK+cVH20aXDOWU14te48iRuFMhuJC2rY+9ibgdAcviI3z+vtyWzzaFpRG4mA2
M1Hi/DP+qIVFlmZjmlMqwEgGoUJftycXwyhhIZ7koC9k2bX4VyhW/BH9SHyykAQPPwgYXN/xHjCm
tzSIIwR5CA4RPNOMaXjOwzRPd3noUK8v1NJU947SNcDdfCVUT02jWh4g2EgAymx9xzrC3pTTsaPa
+VjLvLEPRZvQ5KrNBNB1YCI7jPh52MePXRJoMDzGXhj3iNaob8CznP5eVaI8OSZ+J1/rvva+VGYe
vjYV7luHGL5zfbSgPjZ3Y6LVL5MaI63d9DOtuiF3xzFqLNH27uOZttmF+vDJjDHC2WPcKnDhGlv1
AzAeEwy4gWNPlwWYbEBFyyAiBRa0GTT8URbzFGDA6HjPint4dXU7q2ys+pB2TpHuG7D95q7xVSD8
RqyErzwzKNnbBWY0u6AdSvSrkDh+wWwOGCwAFxjZdpYM2scsMvPsEKA7Uu+i2B7PGcnor9RoNFQY
cs0tRub42Ptt+i2OixgVbQMV3L1AieYHsHP5VqVh+qNHMelvFD+rn0ghaeM5wvD7LzXngB5sPhUt
yaC1H+PWsFCRsRTkqYOYnM+jPgTXSI2LBGxFZOt/pYplBhtv78rNPUffqJXTdaFEvzjSeCnWUm1b
xUUf8ss4QG9FilK1j7qehRsP4NpQNOfgSxKHEyUtIgqkCXt+BoGKyLLhxZFO/hFPOu+Mwqa/8Uis
nF2bNr9G8cegI7h8a+PBijyQ+bbbjKVyH8OcesaEU74/grANyjAG9WWq5suw3gStixqAZYMhVZWv
LGD5gNSKCPdyhPO9H3I77w7vvpQoGQCVpSX9uyVweVuMUY1SnzqRoI8qwBer655QZMo2RllbKSJM
5s0hcaaqdTmKHaBGFdKEdPsa7ce4S4cDjkc/pejjje23tlAg6MGKkhoZrPnlSLqpJKYZ8D0WHN+Z
1ANrrEDT+PasrX/Pf0bRF9+jxFqXJZmgGIjw1z52yuQO9Y1w34hYvb891NoH8V5R9gfJjVDtIhJC
NMCOYUhQx1Kh/teUu/6pFSv68e5RZvgDHAOCE+uqfgKp1E5wondcv8aMRLb5eFLzPHv/KQLgKHiU
1Bkiugx8opHbFuaAA9QitDEQwEnNuYeq2zcbk7ayPmRMFJl4CclUljdDg2N3mtYVPYuibd8QDYTd
rcl6QKOvxdDs9tytDaaz036jsuHQLVZI8zrKLw2JjYF6NqqYjXJIauyWgWpvAe1XghcHVA6gc1oU
aIIvbjzfzIhcNHoxCeUPZSZN1aTVsR2hhJYrRXNEON7+kQVQDFTy7pfbH7oSrTlEa5zjGeHL3y/P
ViAtL08n6u4wgtOdglkNgq1BobudX4xvtS79jWVc+1zb0GlX0hLir8WAU0KtNUq4dTUriX/iKQSL
sKu96VDhHfmsJN1wxFNbPNdozv8X+TfVFTqkM1CHiv9ybBMHhnbOruyon874hRuEOkZlPYVlo2sb
9+PKIQeJLQGQkRGoV1uo5gLxJiu33BYlZTQLnPQZC4FkY5TrjUoHk64JDYy5Rrqczg6DCAvNSjQ5
MvqxRYRmVlsH+YfB2gRVqfNOvIxCwdEju23QJ3UojC+mz6AlHI9l4LkZRmeonwh9RMOTshHajROi
KqQUVb+HjWf2SHumaFfnWL+inFnoGVxDXSc+PFpDbQ4bd9D1npp/GEVirG9MW7cXR0gAxzDrLJzj
k8n3T9Q94x9p6usnaJ1qgS1e3eh7bfSrcJfkcM3+m+EBrat0Jrhsl2dosHNQTEL13LBtMSaAhTyi
XxZm2FehX5k/dL2QX3wocOGx6UNSsPce4d9dZAojAN4gkSy+Pq9gGgFg8tzJ1038lR38gkTRHTPP
ka+pH2+16lZyXR4U8mob1Bb57jLdqqqypLOae66QkNI7vUnRE2GT340tBLJWbXA5wpVprxV2/xFS
KJwdvS9eb3/12sYn4YIwwJFG7Gc+fn+kRMBXurp2KsXF8lUiGTvEJy9pMlw8LGPjjF2f5PkBpWQ6
0yAwnF5MMHoZpp/3ueJqA7gfHSuhA4ZW8r/YRfSobYvCrIR5tThdUJvaAs+CeVaj8STUBG5MgxnP
ECMbjTR8ckjiXuICNgy721M5/8nLc01/l9KazhMjlkWuoJXwqSfdc4vQMPcl2OEnBKeyvS2U7INC
B2Lrdf2NP1uMqCKsw1llzOtuL3B6HfR047iTzXEib0tj7dtUJH75asyivEhttdkXq2kkCjqZnuwt
ZAKsfebNFqJBkle/uiI1XlBlobpzezLWbjkA4xDOqCCpoCzny+aPjYWCE+LEVQEkIzHi9NRhJvRJ
mJFmw7+1my89nOriVNRGNnu/+KjtNH72gqWsVh361orwwlGwWNvYgteVHZ0G4NwMo9jIXlz8qDq2
lJbSjuVGoXgd2/QxV3VsHZzaOI++ipF9UPwDcXk6oCySfL09I9fVQuaBf5HDaDbYyUVgbGZaIE1M
goHwm09ozRziAAXlykqekzxQodQ74/3tEVfOtsqeIw80aMvxsl0uge93sQJz1HEdTAxQfBHdMUhU
8Q+2gO9HN1DZJajkObN/vyCXQ7XFqNXUPxw3tHCYxwMKSwGtaTaWb/WDTLANdBphbi0DD+yOCFIp
wbg1pOUjXBNMh+OkzD5NvSTZeP/sGRZvATBJitfLm9GnTaV7mIG7vqmoB9OKs4OVeQbkWW8rB5y3
3fIcU+bDf5fKJ83yxbYUuY10k9I6LmLfbXjfdAD5cUCVEaWUAOWhPVatKmIine1/EvBotg7rys0F
ZJgwi5yA/1oCfKh92IRY3CPCVibo0fp0nGRTogPUIdXS9+PGTbnyEkBZ5IMxmqfIu4yAUJPWVLRd
aULURv9EMqTfE1Rs9TzXvopiC/A6AnIeuMV7MyLKLSrooq4/OnijGT4iDmkouYZFYWHGh4JivPFh
axvUtGnmwiRZQVb08HRqzSeLs3o8f0VdPRaI6T9RicO45v3bc6YvMhrfdnUWRiVtEbdKNXcoRH/s
tDo+VdQk9yLA7+bdQ9EdhMBMex/DxuWTKiYQMHI0pRtYWoCbdE/ng5KZofwqgjpONx7wtZeD0qyt
MySfdhUfx6U69ZNhSBdOPdYrqYwqpHFiEe+ihBwZj7gczQtZ9dPoxn5V6Cg19Rg4xbGGsEcxC8Qc
B4Hcy8aMr+xaG2AMJSj2EtWaxQUeeU2JZfxkuDjfVV8m4X8ZUGt/vT3XK4NAlyF4oUSNJ9IyiBCB
J1E7y0xXRYt+r1IpdJVxijfoXNdHYy5ogcbRaF7z78WFg9it2uozcBGfk+JFMbFEAwiN/5JaTtH3
cPT1jcv0+oZjQCi+xGP0yTRdu3wfUPu2rFqNLBfdX++lMfX0NIRO8SkHGoQUToBZb53iThQZ9UbR
f/VT5wefGh4Y1OU1XqteIyPRWa5lIFwMaqygmYQqiibjlk6kjE7vXUB0BXC9RhaNl5A29eWXjrGD
iyQgI3c2n7nLcS26R8/Eur89yvVFA5hpLkYhAARFZxlMtNpEPwBMhVv5dJ5GIf3HrJp+YE6Uv3/+
oHlQKJp3PR33ecP+EcfpKH/GaE4QtuAv/qy1jnoYmrpHL0dRT5MIjY0q5XWYRKdxln3l7SVGW85f
ZXWoqEQAifCpaveRGSKYXxjdvlO84axE+riH8/ReKjiUI955jarlTOV0logVgBkO1jkFPdUK1xCc
IEokOvQCs2+oXbdX7vqAg5SHEDR32CAILHkBgH1axh+8e/w6g5eu7ivXLtR+izC6skFmsi28jhm4
wGReLtsoG7Mwfend57auFBiqoMKpCdypDxixbbUAVgej7gWEdj7hS9qWpuY6VyPSY6Mwk7u6LRAZ
NkuUyFAE2rhIfvc9L2IleLa09YlJKJYbtDguP0wFQW6nZhWcUasFlxmMtWUdBVq52NCPevNzTAtk
7XPMC3CTq5J8FrNrsu/Z5EQZijiY0iL0NpRfMiNP/+0zik6ndmrHnEpDkv8IGBcT0BID071u4JG8
j6bSACOJfIX1QfqsmbbzfUiACCtHeMTlStgmaCDmpnmP4G5XYEcU+96Bx3T8Ikuv/LdHIxs8IcCu
di8RTp5vdvyKM6T76z13/ey7gwpzccSrsen2BV5HHwxlosSVTn4AAWiS6ZcJDzguSqSLfk2RX92D
KzLUA/LKKvT3HlWpXSKm+HWYbLxv3rlh5wnXwPXQmaXSuMyZRiwpMsxKfFSJkYWn1YOdE1Z7G9fM
1RYCZMsJ5AyScQEWXVwzIlAkrlmD4tZgwv7SRSEPiNi3z8jsb1WKr07g76HmPhJA8xmyeLmDELoL
CC9AZ1hVHR5lV2kPU5ZugQhWR+EdoJ5EWf8KjTglbWv6xkQxDbOWO3UMlSOG3e8G1khdFQb9HDIi
ED3LqncxOVXU2Ybn0lzUjp7VJHsVseqvntNGZ70akNC7vRtW1okqNwzwGfjGg76YPFphSKhA/ETQ
LVf2VS2sOw8s3i4Iuq2s6BrQycfB36dLQRfThNdxuVC5OmolsEzFxWyh/IvMUjaHuZj2iCImThIU
Nzp8rXAR6ZGOmnqOSmA25wzJsVfEbodXLRtQuzIkwmJegs3kLs+1yD5ycLMftJ6rrdbXypJzK+H3
N9+3LMdiblQcrYfGlGysNIteRNWG31ItFs+3V0CuLQFD0O2gDQo8ZxFh4LyER4bpeK5tKyFN+MDv
Hd5kSYqBGJrm3cd4rExY4ISKvx8R0FTucQAyIV6rWKSlIcrHL7hTKd0BZXrjK7wgVEGDvEbQH49w
3HDoPza4Fwkuz4cuxngMk1ijCl5Ub5i1vrLUxEcr1xrjDr8spd7DOoi/Z4Pejfu6M8Arjg20rR3c
4VoeDavFWSGQBvrZNPLAWoAzmn5RBS7HF8w6tC3a7doqEGpq/Gcm3y4RbooRqYZfIq/N/Rxw2Zbj
WXolCna3l2FtFWZYtQMXfIX00NVab2RId7mljutga8jgqVATZETNsEMg5P2DATCbn1ZB6WOZMKud
lymU5z03ibr4hJakhhBYkj6CpOuOt4e6itQ5dBZUGCpV1AyB7F0eusmzMIz26E6M4aDve4SAUfJO
7OMopu6xprB1p2B0isa9af57e+Sr4hwjQ7ZAX4IzbF/Vh7sghcWPDxgqCEAUd8WIUDCeMcOhFwEK
1xjQHTUTqy60f6cjKPx8I/Jc2zigJUjcbc3hyllcN706IS7Q1o5rZB5qZnhU7ZGgTzfyg7X5BcGA
zRYoTALOxSWBSMjUGZ7iuLpVIZbsocF6l+DS8XcEA+ReUfrvVW/Ve0B5764YML90nObniPYTseHl
yio54C3oy56LORnKsJXEsA6UE+jiIntvxYD4nbPMyaCXRu1lnuo/kgZEDkWfzfvVs6v4MdNE9pCV
rXWqCuzDb++alVVjq4II0SkJXJfpxrlEJ9F8Ptt9WX8uMYDZjXbabaD0V1YNWtWcl9BeJldYzJ2J
W8Q46JZ/xjMm/uVrXX+XYQ8QHnGEcL5Naiq514wsuEvjwtvYMWtfOBN1fsN1507R5WRasWLbDV2w
c5G3xp2QrewRuodxdbg9k/M3XEbWQJCpBZCg05OiVn05jtNMcUbbwD9PsPtw0Arvp7Q7OmEz3Gt+
tkVWXpnRmaqGXAelDnbzYkZHOYa6FvjhOZBFeUwSyzkhWG0eUyDqf8lSK13NTquvDRyhjc15lWHO
PCQYKhw/rjmafpffibmLYwcC+47EBOM3IGZ11yRJ/KaPUj4kU/UrrTRvo+By/VoAbmTzzCR48JzL
LFpUWSGwOvXPIYHgw6gqyT+17JqDNcrh7b3LSImFHBqY45wlLScWKVdlpMHLxIoWQraDgrXs/VPs
9fGBUGvaeC+upPd0pATRm6DDA3ITga7FQla47oV+T4GVvNp+6yoctQbEGfbQ19Rjh9vUTtSmPNG+
Hw+gIuPHAszjfohVuREYXe8oWgJ0VxBaA7LFdF+uq4mtYDe7W5yx240+OphC7qVZgRCLFOTeB8TQ
Q8R38N/pjA30x3XJkjn4c+jFEeVFTIyuHeNzOQkx29bWRWMc8f2LnyYsQXHvqqaw2/H4ld0uVSt5
bulAF+c28cSpRpG5YfawG9vY6b9TmcsjDW6JriuZMkyJK6TG0GZm3eVsdS0DY5BltXmH9XB4irqh
QUQ8KR4kromHBmgMi1YFd1Hei40Lem3rz6k6cGoKHtcADuy8NWRDw3PcGNbeyyrxNyBItC+Bwm6s
w/UNNreVqVYBoCJ8Wb7gnfDLMNXM4BwX0xcn9TOxt7m6DjhFWp+yoo42TvXq/BIAcm3So0AXa/GY
y0DvysJQgjPafslJC1ASx0UmRdNehWefS8THjKqJHnKMDT4YZYhJZYDV+PsPPBoo9FLoLc5qApf7
nqamneE0EJ6xtbS/iaoxP3RYXZwarMIfcLLhR/0XAzK/sDlo7wK/uxzQ+l/OzmNHbmRZw09EgN5s
yTLdbCM/I82GkJlDl7RJ//T3Y9+NmkU0odkJkKAspomMjPiNlmGP4QkGdNlaVqGKj7OSFQ8Ozgof
UGm2D7bxbcAG5WQbtkeYWV89mwhTJX1u1LCiQmSH4oszjkDSywlUc9lneHei8XZqM9P4+B++kqSb
c41WyE0hMokHx8gGLijMcKdvSGB32AEn2fNooW+rx6m8vD3ebfrLV7KRKFKDvXe2OZPeYBXelfha
Oo0NVHsU3VUrhm+zHVk0cIsFlHmCwmGJWUgp5l9vD763k7ny6T+i00U8315Q1lDRBsXnOIxqtVjV
xjUqIpo2utwhHW6tBRjLUG9150JXeXyC6G58LAeo5X+chFNjhr++ipisnYLNWtuNNSW4gsYhWgce
ZnV28qkeFfWg2rTG401cBOi06mkhkn7L7XaZYRcNjjic08b45RnOF1zZzL8P5nTnQnrRmSEY0cy6
SbiN0bYaLAoVQNjKYvlIZ9DsSJe0e+rVGtLfjC9fqLqJ85WTi6H8NFNhozCo5NIXvVHkvpJES+vP
HpvRh2PSx3jkQlAFOtBY3akvh5WIUOW5cnSpr3fldoLA3JHsAgy6RYkK5Nw8/DcUKJyI9wQKClaP
eAhK95r2qaneZeQ4yBDySPkaF+pg4S05qQ/Y/9XfY3yeH+1KuCiVlTxvDq6TnRhPZ4x3IpIYqgMM
8XXwGXm4idJSQBGh+HaZms64JNiP/cJyTf0wlXgMvr2Ke1uFzMUBHEUg4PX0ejy2iqMMdARCvVmG
0NKxs/d7fU7eHwyzN+PckUgmA8/mNtE344AZTYyFd0whMuH6OJkk35PINr/IRW/YCUXE0zfNMazT
e0ebnpTZKO7MvmwHOLwRovwGDufOWS8KTHqL0pq+JY69oNTh6op751jCxWRIGeavLS6qP1r0w9Wr
hhlRfMJMtIECsRTFJ9x6YZ/43TC73d1YpKV3rvoKcLBl1/yoBaQCGjKTabV3c+fOi48cXvWA048X
++Og5Z/KudZtPC+yvr5Pkj5ur7pej/84/Cf5/7pEJV5Lo42ds6xJkc56rzfxp4OZ3Nm65L86wH2X
9/U2kjn6klfL3OH0qs5GqDae/Tyi8nH39ig7dxKQCQIm0UrVbuLU4KUVCoFNEtZZpT609dg82GUq
Q4HlzDOIpi9eFWlf3x5zJ5NalZ6hN9vUyW4egt1QS71Auu5+ziDfTIVZ3ONDnpyieEkPAsDeKWOv
m0CE1/ry9srl0s9EsyjgmZvqZ41VBWuaz59AhnjvothDZPHtT9sZDzgWxL/1AgQXu4bS3woGCKQj
Ekn5BwFoA7XwrB3m/tIIZcr8WDFWO1bFULMvfz4oyPQ1ZQJyeqMSC6VL4LE2RPddqmjAGvQfTrKs
1iU173j81g8iyc7ygU5nLqnhEVi3+Ee8+SQuNdRf+rbCw2qK1+jNv0aDokqN7GAFd+KWSX+DksX6
deSGr2c0No06Vhu6HFqFnRAi+849hqnGwUW6s27Ud6yVikqvm9vu9SiGWTlxba/yx+pisGL6FHmf
7NFLzMfZaxfEKVtMz05vr9vORJpUDuh8wDe6lV2CXYS6DSq39w1Knyd3WJQL5ksYwvDYPZjFnaEA
eqB6hPAK5Z9tSV/IOUuMTBOh1wzVxeH5+jTUOMsh4HMYuPSdJVvTXB4viOeTXG8OQZbktqIvhggd
ivTleYg0hNswz7Bw6LQGfBtSnpE/295J/0kLzK98UxumHNdcYf6LTmfzRMStl5PRYnB1rnOdhsAE
1ftizq72l9qTWGO5VuveyVtNv7nUO/lDG3T1l+HGNuiaKhs/uUAvj6ise99FkoWKG2X5W+SjOeGG
A18/D+vUa+mMztg9gTs5iMh7o7zUVqh6wNPZHi+Tm8iaYt7glrmIu3p0F8yUDwWj9kZZtXNeElTS
j/Ve+D1QwWxMXWMQYVHU3WOK22ggq+4IiX80ymYnQMTR4lGXIkytwj0Zk51cdBtphz8+RyvYD5QF
+hWr9PHrb8kZpeiUVoR1oSrBaFAvskfM5U116Q7ixPqDX+eT9HZW6UeYj1SFt4uDHdMkJcICoRbF
iOnxmmjPEXaiH9HSLeKTMa6+wLp6Zzj5kXT17REmy19pzWgiggHaHmG0zcEkTWYeYpJcggJMVR/L
rDlMlH4+eLzsfSWMbYRcHNQHbmBVSdMUJa9uERpJ0xXXRGaYiqBG58YBfshK/1N3BnimJqa2YTfN
9nhww+yOD2GcHgaZJE2M1wuatvmIWgWz3NUWmnDLGD9HslN9V1rJXZFMOCA1nnoZ80IejLw7yeBH
YYHyaCCHfT1ypzv4wLyMvKjaEkAodn9YRW/FvqvXR/v29nTwQuZ9yEuRIW/yoBKzHeRFek4HD2kI
yXPyiJBXf337dNxmeA55OC9RQHiogG1hAjirj7ZplSJUU28uYXNN2Aqu3tkVjnINsbVJuujJpvBy
JKy5U1JlaNo0a4+I5HILz2vVuOylkRdhZZYz7trt9CQEynjnItbKn0lnDR86tF1OtGP7hxw59Bzv
O1EJ33aBoP6HpV3BH6gRrNWlLcQgttQqw/VPUNusPzdYZ94nVqKf1DxNPv/5jK8Sh2udhzxw24Aw
mlnvejtBHzZNxT16UuqHGd0m3Htr+bnFJPriOHN70NnZqXzQWKGdTt7JkDeCQRI/Gmso4iIsh6q+
zHasnCrNmt6PVJpPvaP/mpveu+Zt12OcJktMAZ3uIBDvbWhWmp1G3WR9t7w+PakyRilCUHnYUiC/
9o1rBBkqmwej7H4p1DZ6LQAHDLKM18Mo5uqbF1l5OHmt+AArZkCvRJ+8zBdanWiXaR7nx6qLk7Nr
o2vgo00/flmAux8RV26zxhUltnKeaf0gGLaJFkhgd2YPJjoEgJMvfm044w8o/fhaNCN+l1gw/5fD
DCCboKwBv6Mc8/rTsbY3QbwuIhxlCtTK5XJ9GGVeWwGOL6tjR54O+KPrQ2sdHJ+9tf195M23Snqx
jSUzEaLntzybY2OHMN3ag8r37igrfJHuHXI02hqff0tLJgqkcdFELK30rDJEuSrK/CiNe+/09hnd
XTqoSxbtXdQFtu3rRB15bXhccZGpNxfL+GViKAAqVMe1W9YHr8KdELxqcrJlSR8JCfrrr+o7dYqd
3MjCfMSu/jN9kvxvHXiF/i63nehK17y6V9V+uvvjb0TBalVcBR0GL26zZBgzmDHtIxqEsteJ9guv
gyDKKIGlei4f9LIfDqo/t7VfoPzAeeFCrHpCW3wHhilDnbbUmu1ypLruj82oYyegdIo8FygbfFxU
fTAuTZmK5H+y4/a5FFgQmp///MPJzdDpXtsnN4s7SOBKDJ2G7uL2T1nUVKdaR+EDR7j4MXH6IzDn
Tt+M76YRq8FFX3lKm4g0EBBpjQwMaPQgKpOoPiE2Yz4iftZdW8cGZ5LkbdDCLgoAVmETWeYPOSaY
30jrhoNl39tt670Li4kqC/yU17st9bLeNCnshFWSU9EUPXaQF0t6819N66anoTclpHkNw6G3Z339
fze5MXKmFP6A063aO5tx43Eao7ygaxXHUYHBailOrXvRirMFlOhx6Lz3Rub8sewg2TDkpv/vG902
pHu3qF1n8GiVqZFzthGXe/aWyj64ctawc/NpaHejIUXuffMmQyqt8HgopWFmKWlQ1DGeltocneYC
gtPbs7g3lLs+1YFk0WncAkhLhA0x/Smz0FvGDPpl1wIRzBFOFn4xQDd4e7SdMEhcwKRiLfDjZrT+
/W/xtlHmCX64koUFcsUB7pV60HWZe4dw0o8FJYA/j7q8zyiPgcHn3t6+YeJsqcy01bNQl0VzT5vb
PZVQ3u55IuZnnKSO/JP2JpMi3FqO5sVOW+r155VF5/a6wnjDKJMwGaPljISOd0JIUP8PW4TsGsAJ
cZ7qwGYmhTYhlDhpWagUJCX1UurnfJLa39hQNgezuMbt17txVapfa+sO8e2G4S2RFvOyesrDyMvJ
L3l5nvXOPBJc30mzGAZUxAqK2KkZFRrPddaRYVpPBHCS8uv6nDnXXuxeE2G471cn3KuDW5qPx5d5
ss32SF/+9kJZfwMAZ5OXPdSXzQJOWTf1KpYwoWX1bBii+N00KPNjxnoHY+1Nlk88r7AZj+PzNGfO
wWm8jWmMj6jHqr7HO3TbxlMx9OsS3SUf0WWLRbrdPuQujtox/b2gh4boD/Uyf0C6MT04mbuLzMGk
hAbR9wbd02myX006mP0iwQc5S6urLM0jlvntAXkpjNMtXYEmN6wiYHZl2uSS70uUKKj4V8HYas4p
lq3yH6YSISegSkQaAK3667PINtYUr6sZKuqqu9FxOsQ2phodeBws53lSL0mdjherkwhZvR3lbgnm
4DBX0WRk/XmWsGlfjy0bs0PzUmZhM5TOh6kys5/FYGH1u3YihiulydS6ikRJUfZf6ubO65z0zEXQ
n+xJpp/lkoA1ke2fl3T4WbRdAByRWt/gPGJjGJBRtcgLUWyfTx14hI/LokzypLRtdrQAezsKCS2I
zYjxrf4QrydhimvhwC3MwghgoeGPc+x+btxOHnnA7J2ZFwM+tCDgBm0bVynuwd2SVhmv/r4dLllV
51/cQV+G+75yJzzMC972tm2I2Ef9JTp4QejaTnTEuwEOMCwe7waYir+iqDuvyMJlWZr8o150U0ez
Ll7wnNfbXv27mOrBwkxBS0dmIRv1+WSAZDN8yLy8IVPXrJNAwUmt8vGatczTZElX3ollkV+7Sa/l
6q4+3Ml5juxLXcxTeqeqgxHB/zORxH976+4dUA4LMRgpYqhC66L+dkFbThoVVZlnYavqRVjk03Tq
XEvcobBytD92Az4SsRwT+O+UwDbBVo88rZHDkIUJYKp31YDxhG+k6PTNtYqkc5NOT64FiTpDoe5f
NJBB5GmtfnBW93YpyHB4sxDk6TNtPjhDSTmG1QKgIO6652kZlMApCufgtt4bhRwV4DIkZzAAm34P
ikNJ2bnAFoq8wcjcaZW7Nu3cowLB3uoxBlI8LN6tzP8yuEOl2TPd1VazT4ma2oGE+X/xROwcSI7e
ZnIUIEDGrdI3qP9swytBe7RnZyTLWeruSet0DX4vJctp0IYTcjzz6e2NubtbwErSNaPORRVnM4V9
Pi0yMVJel4uh/sCLZR7OnVMO5oPQnFJDt3y0Gl94bisQwcwr533al+47Ne+WPxZyIrxjTLaWOUmI
bl4e1GxjxUVXEQyuwBbdbKMwyTznkgFnPvjsvRVFFQUh5fWc3MiOmaBI5IykZFiBFRxOmlCl9jTW
sxtE2kDf9+1J3lvUlYcPAICAdgMSSYqEREfJeVJ1VhnAkC8e4gzsgZdG5k9AmEdaEbuLCj4EBURe
VZj6bO4Iva5wSTGYSTsadYE9yiwejM4067tZAkgIxorqQeTU8WeE3rLmXEdtfJdPtXFUn9mZZwBk
a/F/1QUj/3od9/CWskcjs3jXjcsUFBpCuVBF7OxuKMfm4MrYHYvgyvuAVuyNnqUuepYa39EQeLN+
Z3tZe/acUQ9yra0OwvlO3KHVS72JUWihb+c3HrGRFwufVVX4oyFgV18iNTqyH9y7A8l1YKFQjeEq
fFnm324NA9N6UxN9Etqx7E1/zsX0U8ti7R+ATS5+EWWV+OMY6eVDXw01lyFA9em7vXBqzgIg+5fO
m9X+bDZKdVe1iOCfxjobc803tBkOjWaOgwwyXt6tn6duvgJ4XOdszjh0HVwHe2sDgYdKDhVl6Mab
DQlBlQ5zRc9VsQ34W42rIWwa53e5LY50nXYOG2gbQifXDjiD7VujGFJj0NEVD6tiJoIqfecG7djW
39JemS6GGc3awfHe/Ti4byAlKXjSin29yZNu0Ze5IPuGLjU/9dJ0r40Sd/e09LyD58ROUgaTHtAp
+e/aP9zc7fVcLUOFahQ4vTh9r5Redr+0eE1fmXzzSbd0J6Sv2cBdcIojYO/epucRA8cflBG5/zrx
v+3GKc6AbhSMnS6jcsZF0T13VtodfOHeZELXQRiUFaQitJnMyhiQSFi7aV5TwJkG1mSF+qhk/7MX
Mzvoqe1tFXCkYNt5M5FCbKIT6sVZpstOhBkcwnOqJ/XDpMQfa2QLTqXjjn9qrkPHChjFmrpDCrgh
ZCLLPtY4bYuwrArzJLlt/or7WseGdsivhWEdNbD2ppKSMTkYXGYa65vNYqW502JvIcKl6DT0yTGT
Z0uWp9JQ/rxlxKdRDqKKhwgM7ZTXe4P3yozrq0O6Fw3Rg1YPzTmLi6OG8u4H2av6u7PK6GwPGvDq
vjddylzdHDvBRG32uao9GPSK2X55+8q+rb7yQSgtGegfrZDTTcDKhwp0VC3y0G275aIQF+mBJe47
oLPFFReh/F5g/XTQ/Ns7YatMHPkycfIGoVuC4GuaOCeQNKTKKAQN3GX1r7e/bG/TQ0qhLkmmtWrp
v16qqYBfq5c8D3B99ceybv3Ka+YL6obNSdHKg3k8Gm2zB7E+llwLsL+HKrUea1F8z5o8f99x9NDG
mY9EG/d2CGA2cnXKPKvj+uuP8/QZXkUZ5+E8wDPogRwESjL3mFhwAv7DPAJKBqqnc6S373BIW4vM
JjajqSjeJTV0cadLDGZSxNwwkcC0/u3x9jYH+34VyQEUf/OsM/TFc0qXwouXa+JCKl+HkZKnd2+P
sjeB5E6YW64qkDeZTW3KqvD6Kg9td/DO1oA4x0yl8i7u9fb850PRYeCFSruFJHGzVi4lYzHi3BDG
mZ5eqihNDGzOl+k8goI8knHa24cOED0aO1TJboqtVbw4qLITC5VEHWgwJ2OQOm0Zqgv9OqeSRwiU
vfgB6gZkKmILAOjW3/PbZQnqBOZJyTU2e0X5pS066cdjlWKQIdUvarksZz1VjmCrO4OSJHLD8BJm
9bZZFvuwQI6N0hATIMNKJDNCHJ3dBbPdxYGtFPYc9K38+vY67o5KjIQHvhIYtyVzxdGronGWDH+f
wTmlvKCv6Bg5F9EmzoPTa+UF2Zojse2dfQq4x6A3icEPRc9NfK4HbxnqrGXQWebPfbkkHzMtzU+F
PpkHYLHdobByX9VGeFtsl1J3EtMbojgLJydBniWycd2Lc5CT95XN0+bgabGzUYknK/YDViSXwSYn
mfS4EUYS8R7PhfMPHprRdegbebXSUZE+vdbx4NLZWz6aEDzRIKCu0savdyqTuJTDMNHMUTIlSFNv
CHQzie+MRB8uJfD4wFT7o4rKerY3vY/1ObC2dV8Sos3y6Q3+UDac3rAptfq9o03PPGPtC8rzDdZ/
TXrFrG66TpH8DznROibPA0i3t3UprWz7HOAJhThEfLOg00wUaooRFtNg29F/WMsVtE7Zn7h9U56a
dVKGSqhpaNhV0gVNBs0gqI06oRhWQal675Zc9Af30s49wQXIvY6iGmiFbdaHLFyxZrzQ4dZei+2V
4snFHsx/+9DvjYLzDA8sMj5i+GYBM7uBFtVR827wSjnl81purIcjGfod6BnnbbVuWyVX1jbK682Z
xWKsLWeFEGokEagSe/ZXr6mV9y3HMMMqhDExRGzK2tdgAp3QQrKS04IdyAn9oO6gwrD/c1Zw6kqa
pjS9OZyQE6oCBCPphQHWIx6qIijLoXjUltL+u9aq+mupdb2faUpxJ+i7nfq86Z7iqTrSW9//JVRW
kbHjh9zYgSbeJDi5Gg9qkVttgBpA+mhlSsqWtoUXyijunlutNS9zZc3vxjpRn5J2Tl3fWro/57kC
0oASCV0PNdsb2qmXoE2BGwZnKk9+CtQPebVlEudVT7+OmXKk+bO39ci6iPyE/VuccCwkEBTLJqXU
suWj5TT5uwSowsHZ3Yn6qAp5GrryEC5vUJ1FGtlzPBsIOdjpeJaG+3PGOvRCqlwf3C87sRAJAIIE
x2jlba/f+3uqMETu5JQqZPy2qr+bSZVN94UrxbMKe6FGRQiVLio7yXju3clWrm8f5L3RKfxaiMCh
FQRY+PXo8eLWUlCuCBVqrzSAgdtkjawuWjsld3mDwEprF/lZJ5AdhJC9GaYMuQp5IfByU+7tsRGa
Z1FQ6lbz+Yz9jXvC2ja/Uqmqzm9/5E7/GfAA8Aio+ITE7aWaTg5RWI5xmC+yC7FBbO+QbSuCQsbT
Z2TIS7+szPnqJKOxoBWn/TlLkAf4eglw4xCYt6/JSGbjNKxLPA/5GYbKclm6BZ5NJ9MTK3swsTs3
OhGTnwn1gDLvFg3iOAv6IFqLon/mxXeDYg2PLn66Qau28ymnb3tORjX+/PYUv2AWN1f6CsuFMEIO
SPl+ExslmXcVC24EtVqy6bzEDl1hG9nv4rw0FU5LA2ixMZyMvNLgDY/2Rww48IKOkCkfgsmptb+R
dWvOkC3H/6ljIpqTngvsBtqmUB7RMYkFPGu9Sf1Wozx2HZYp/pBqU2eec72rH6IqX1TMLbM4u3St
rL6aLZJdV95SufBpwnffaRc1yYVmV/vXZCypyaK7U3KahYfUTWnZc3oqtBhrIuiB/amXnSd+Uh7n
cYeWAxrEXW/Gd1NTxdrfut7Nn3GDkkdIiZ3jiDo21BTau0zmtuuaV4UGwTFNQkvghVNMUXwZerRV
hFJn/2Y1DZk5KhPIOOmRZvbOroGOsMKw6O7j0rS5apNIa9pypMml10kVtloNe3NK+g9UPdDHGOI2
EDI/ws7vHEzy9xcbJTLeG9mVRqjG0nuwI4s+rs8eGu0Yh3Xl341uiEu6iPo6xeUQSAf82TBV/beD
TXubhlIt8Fa16Zfe02bPIiid5dBCSdAWzFFk6qQXFcmVAyWQnQsLLaDVxoM8hq7TJsDXxTS7+Lmt
LbYBAUjHnYdTJcrpoLz4Ast8fQJhK5ITcAvDubiBbc6FjXecIwRdH5yUzgiGK65fulUsfQfm/HTu
eNxzONKsMu6iSZNDWGBThhfZkMR/iybLJn8udfendFvd8gczLeszu3X5KHSvt3whK9n5xoD2kC9N
Jb5qymQbfuu1los2laW+mxIDclo72F0dyqSNOr9yOlcPUrXQf7nF3H6zFS8FS9/TcK4rL33GMDH+
ai/R+DWK1fF/aaxGlR83GHj5SefpPzHREd/KIk7jsy17NXm2rFn+0+WW+RHXjeXZQYUo9pdF5Wmr
i6U5iGq3h+KFAEqlTAffcYM4abxS60ehw95NMswMikXrNL/QvdHyZUEgv47kVGkwZU1rXN7em7dH
Y+UcMDAkB8pZ23fZIhUgoDPXY+b0iC8ISjGY00kS3I9VLtsnEqTxh4IJ5ju0Dnv9sZkizAre/g07
iFh0RNY9tYosAh/bBIVUM0Q/rt3hOcu7/IOw0GLDpA4bFtyB0Zry+8lZlkCJtPiHBGr2frKmQT1x
0mUSaI0zfFoGBG8OcrOXu2S708EBAufiOgU9vjlRNhDVWEJtCqtSyuHMQIC90T5BBIB71tR8r9CA
AmnaUHeBnBtL+Ja0ocq7wtQO0re9dUKjgtwJ+M+tqA2c9xhO+QQjH2v10+pdcc7qOXoWAuOsqLAt
31PK8pROuMjnOIH8fHuJ1k/dTgUudJg50Dm/VaWM5qEaW8RlwtJsGyj1s/UYoZR4cA5uc7VVV2l9
761MiRvU1+wi64l7NqPEyIfiZQV6hlEuY7Mc6WHtD7U6YlCepi6xicloHkgHRCS6X7nunbt+Mj9A
eR1PuRk1B2nh/lDcPnyWB8x8s7vruIcOkcUx/Z+xO6Wpap4KSnN+z5V7dJLWn71dJxtsGFRaWNc3
x7kdRVJWQ6fcizK3H0Tcl2clMqzPhlLK5ymtuvtULUWgOot66QCg+rMRib/e3iu7xxlAAMkZBSaa
15sPbqKhSBMNVYdem51vfZ6lCBs2bf1OqiKTF6Ts++I65WaCUWdOeHuiy1ctpyo2xm+VCfDP1+3S
yA7mZi/IsoN5OpL18AzZrnheLOSsqJERh4YflBEm/ElFrH5xok4+iB4h7FEfR/sgTX4Rnd4sCdhb
YHtUDUiTtywcDagHTTMFha4OquSpcb3uR4XZ6PdqmtVvpd43H4fZEeVHPRsq+CuN2qs+Fu7Z/LyI
FqVRr+ucj5PlZl+WuWpAdjuL8t0xCEFBufTaZ6P25sRPywaZLdUYFRM8mqr1J2RkSAFSpW4vQ2Xq
T7XpcbE2Yy2xWO8z51OWOsIKjQaLTph+AEiDZEnkP2jSl+KhAHP3y7WdATlX4dRns1pRFZO1NFDC
eIzz51lkH7O5aX4pAE7HoMLcFddTsBFWoAFGMc55WUWSyDhX36WrVZoPqbBxfCczivfUeZXqq3St
6gHXP2l8ipcpPxemXORDI6fsZ5MI6980TsZfb2/PneP4aj3M109RUCrunIMnDEcr/64PqXOeW+qB
pZkvd388EoAKXioUlXbAhf0MbG0kDwpnE4kba4jHu3KkeF2mk/X+7aHWH73ZZC86LSsqBejYtp9d
ysZ1KqVLaYB51UO3RFNgV211cIR2pg62wQuVGcbeTTnIwdnQRruPyn8T9X+bUZ4+l16UXspxPDJr
2Ck9ocTDMXVIMkndt49pJLdd9H4ooY6K13yXo7r8M2MX/5cqY/1TX3fjO9AWxXetGdL6LlWTkdrq
aPT1eTTd6J+3Z3cndHDvMrO8V+BmbZ9LiYVt5NCQn/D4b5/dbrF9HSjLZc3Dz1aV6V89S9gHS3pb
ol8LJWAB0T2Be7aFzAGjV8qm0pKwicvyjMMscjVm0j/HfdsFCqbOX/7DR67uCgBaEBTcbiG1svol
5ivDLE0RDh7dMvsE89bhjyKNvmHpMi2IL9TNEYllb+9CnyPxg+9Gs2UTmImFnlJjxBEmQI1T3ygR
MSiWxP349vft4LoxbqQGhjoOiLWb1ib6MVrnIGIUtkkUGz6ub8Nn1RTVXd5FZuqDUxPvFaD9P5sy
mu7lUIvEt2WLKMVYjA1UFzXTLs0yNAcLvXeqaFfZuNOy2cnGXwekWMf/tu0Tsn9dy59HxRmvY+R6
j/mSHxkk7Ew1tq6g5F7objfvfpEMdlnVCPjoyaD+47S6cemAkB+8RHeOCxQrlhKBQMp92xpNpqaN
t3hmHDbAXnyKIKe0j4IZHaQgyvHR7p0q/fPIhEcP1ywVPor423RunMqROglQxNIS4mTasXq1V+Ex
Wy+Sg6i+cy49TYMFT8GWEbfLpbdqpqiCAmY9S+VhyNz+GVKLMkOUNrXuUiqV/udkOb4JSgkMHpK6
G8GZGptGLdY4Iaoh2qeGzPuT5H3/UPRSDZM06R8sW7oKtg2Z0p/fPjY7u3M9NGBl16NzY7oCFN92
ChWi3lgbxdV00m8DQL/3etP8+/ZAe3sTuRlrbWMxzjbIzrmuymE9nqBKs3eUj76r7TAePKP2BiHp
p0BL6xpe9CbWREh5GQuFiFCTWfkwSVp/58QwW/X69sfsHQEug9XV6EWJaHOmFUsr06TjY/pu+IRS
WXTFkMS5mJ1IW78b1TpI2wlB87dH3Vsr3qo0s1BvYPhN4m2XiYf83kIkUczofVuPReBqU3axq7k9
UgFd/69NxvHCm4DABn//RnGeKqchYwTSwpKLIbrovWyyd20x9f9rYUd/EngCj74zdbF5MiaUKnyE
6bv3ELblJxXs6LcsGyLTh7FQf5f4P/1U47j/VAoYJj5CbnXjj17tHCXjt8sPhZvLDTzIirDfyjpw
hEw5FzPiL4YrfQSBtHPjRkcM7r1RoDVTy1n7LTdT43o9ye6qiGKPZXrKFgccY5PXf3ww2cYGVRuW
mqbY9tqs+2RKOjr1gEtscWHDi2tLPfU+b7HQfXtf7X0Qwu107smBCEObfQUTGADjSOvNUTBIrYWs
zy1ojIPK4u2ZgTtHBQiagEYZcwu2AEfbFzG0plCFRTf6etcsXRDZsfMu6rDb8PV6QkBn8MzpiJK9
01UArkNagLwKvGwAGK+vYJvHVOLEaQEGVDfWRETqbjDofTud6gkqF73WxaTjmJZxJa9wu23bV9RJ
/V4Lvf9SiqUeTiNM6vLEbWrjIDDI4mcDHtL0lSaOGx/uwxA/eqiZ4miIUt6/lCGnd5aqwNrF6dZ8
Z3pJ+rHR7A6tZt1rscepCmM6LZ0milPVda59duLewCc0ifX5StOynAP0M6bivRUN1M7bSZqQxjXU
jQIX4biRQmphpkFVq+Zfi0HjyR88i5CTVTMPQFO07oMLYenI5vA2BjGVFnk7yt9ryXu9Pn/rM+J1
ikmegRJ3XXbZVZhLfdYhdQWVk3sHwXxvw0BiWdWP6UPdAB9qNHBGxZjScEJmCNqza/8w8xbzRmdo
P7VNowXuJP/YYJFL8AUnv1bh0FjaRPah7zSjyUmTsQPS4HXhYow+jua3k46GSjUd8XdvC39rv+sF
9UTnFi2P1/PZyraD5Q3FW3MrS5wQwzR/Zi0Cx6vDe57DikNE3pm9cjzT/HR+guwBW/P2+b+N9dTf
V9E5jWooOcjmeDSItCkyQrFArbMyCoZojj9TixYPch6LR7tTm3tzZcud0D45sjrY209ol6BuxrQD
k93EnhZ3rVkfGbsUCMOtpna+F40mCANxVPDdC3MAmKkPUYOmJr6Z6lxpeOIU7KdIXTBgc8v6rvKK
IxDzbf5Ig5hkSifVATu63UBipikoFhv4rVIElSiKa0T93VebaQ7w0jnIxV9EUF7f02vra3208km3
RIUYjV3FqoDGxuiOmhSWYvsugwz52U1KGZ3XaDCdLJgf1tkdqOb4bZMrj0OBiGKLIlFQKn1T3dmj
MtpBlKTeQ6bGxQEd7cUrbfsjCfqkfqDsuDg3h2qKiXiIHnGXxWJxr3DFkAmL6Ahop7gb3fRRE0as
npu+7t/F0WR2AdJnQ3VO+1p8VkWf/8/D2Wx5sNW0ukeqq0O8VbTmP66XZgg94JuendQhdXGVF2pd
3QvqX0ro4fQ6BIAYkzqI3CWfzkVkQ7AANQxj5e0jtLO34BRDpwBTTmF0+5q3qWSk4Mo5xqUnPpuF
6flGZtZHV+gtn5XX7XpOwRFiZr+dyMVIa+5x3KNg0k1zCB8z1fzKpj+G35pStg8ANOo46NPG0j5Y
dWUqgZHTvvCltfqT6y04I79W0BYOMkctP6Gyao6+lBrPNsj1HSVdafan0R3cyterBKcYr8dxLsji
UrRBTA/yifcIvnSzDQ806FHM+pl3Zo+/xGL/KPrF+GhV82j4Gr5nKS4JSZrRWZ9c+xT3iiVPUuDT
fdb6xtZP44CEAlUWZ/qrQsHXDAZ4yHdIHo4dApCa+k9Tp9G/RR3ZzxAnC9JJgAOf01EYP+h7u/Z9
V3q19xCVC6Z5NYXP6DLny/CtXZJC8QniFS3vWMnGM6ptlveIrGc8+9U4Ki1ykbP3hQxLyS+LqSX3
0KLUX25UOiNMirb7UTTDzPnFkA8tgWIYYL8aaqo9ZWYz/aW1s/QubpS6FnnBbBw9d3eqY7xiWGm+
giL7zS0724m71G7r3bdy0v2KWukpM9s4iNViesf7X332ZFbRMevKp0Lp+lNHDyVwnP5QyWKN/duj
i8zh+qBCpv7mzfF/nJ3HkttItoafCBHwZguCZJGlKnm1pA2iJXXDJrxJ4Onng+7iqkAEEdWLVk+M
JiYJIPPkMb+hG4dm9zi5F3i+hnn0oiGuAjCIdfM8e7LmZOlxEj1mnjemZyQ20OCkSgVRDqy9Qciu
80bv3I8I2p0MY0y/tsIBxZFFXWH5Fq159w1jk6n/R9Xg3B50YdP2FmyXz2h7tjkAmxnIUhs1mDZL
ZVDLD1WPrtCp7LLxh8idPPUd6vLyyXVn78meJ9sMmthu3iHOkn51KwU+W5qbmeB/Jlt+eSem6aC0
zohOhW603xK4d9lJOCrQfjklFCZzbIrxA4guDswUTsC70e0tr4hs9eLAiVNlkHuT9hbQQev6jsc+
2wkmG4kPxQXcA/i7Cxx6lWMNNZyiWZbeRVdr71zrCBz6HTVWMGrsAZTU6yAm091ZdWvTsaxHZ4db
i1tyFaVDEDcRDqgulDMdYreNJQ+qimWQVD3TrL7MD65ow0PXko6qejU+OtrYnI122vNN3MhHuJ4X
IDHaBPB0Vhc1KCORMvrgh+AXHox1Nj8ruuyOzKKs565X5Sl2hHOyrL1G8EYyAgsDjRHgxIyp11Hc
ATeAYNuy2VWvOAG4Ug9p7ZkndYiM8/0LY6NdyUXFzJBOCJ/6plUhC0atZj7ieJfJ7r1JP6E4pC7G
mugTzMyAwcvN79NkMHPfqVUmmYkh++RTPyrzd0NvKqNGwgoLaz9KQrW43P91G9cZtxhmyuSDVNI3
zRoJzWBsYu/iIqV6zBIxXw05ip1Vtvb5MjkjvllIVa9rCf5CiElznQsMOoXhFm6In/Aabpbbo/eu
sscFxAccn+xlgtpG1r3Y1TJrB7Gu3ohtoOEwOl0dK5coBBx2RL29JbsVngV2hb8y/WZCbhQHxmH6
Ia1E/kMs6j6wbxiuFtmkOX4TG513tLXQqh/INjM9gAk9/DXhHsYwz0mVkysb5vcpNemH+x9n+9cv
1SzpNj6Za+AC7eQRjnKJsPhMpMIckJm2leYtIAFNIFJtRMZbWwf0VZWa+gj6S2986mLrgMm3+Tym
KPi0yqC89QypnFBFUz9GUzs+gEVRvhpmKxH0UbKdb72RFkNJ40ajdoaVua7+e292Wi/GR5I4kl/S
WcTnsTLFP6mU2adEKNrOS9o4ypCBFzsFuie37cYYIWADl2wsFVDy/5nbkVEfyqFv3kVc+nt2spuL
0RBfGE8ufJ1VAdWFMXV8bCNiL/s0oAUVB1Gipw+zNVun+x9/42SiqUZoXBBa8MZX9VKZjV6pVDwX
g2R50GZkacrJMoL7q2x9rcW4kh29EGjXpRJPSDoVF9QIOdCTqp7zo0mL6ByRCAVxqe8Zp229QG47
uuD4jNMgWl09Cv7CTZXirSeF3QcWmdVRGfTKj9ry9U1UIjs0+AW4gDLNGoxkhqEj82h5tGTq3nij
qX4cMze7ePmQ7Oz5zacCBUn7jmrzRqBT60bGrH2mXMxqSJ56xZMXupbtd6HFe9pUe0utrkwJBiWG
W83x0gvshFSX1ppnJ5+jMNGO9/fG1lJcCzb/MC29IQQ7YABHXbXDS2qqiP33E+SeTKTjg3QIIvfX
2rghACFrSDfy/pifLXH8j26T0qC/DKbEu4isj46tOafPsRjSwLHm73Uf/2O22rhzMW883p9Luquz
PBazlQGD8C6aneD5Xdi6/FgO1JIkp+0ehGDr+WgXgFlZkvZb+4QFYqNOZXipXLt4Vtwwf8zq1nzE
4iw9WWME0rmfnZ2+2tYTQofBwGeRu7mBy/Jfzl3bh+5FKSGh2HFP77Wc9VNkjaV///ttxBEctYCR
YjZDRrmOI1PfJVrbkVKWg9IFwGOjYDS68IAheXKgVN/TZtxaD6EQWnhgkGHIr6Jj701hP0AZuWT9
kJ6gys+/xtb6Znadfk3swdupxzfeJNUZnR7GoKSra8J6oiWFkjcL1iSO8zdcDuVBADw+95TkOydh
cym+1e/7kwtttS1lmWBGj4XsleA7vjEKC9Z6n9rvehcD6fsfbQPgBZGD7qeH5Doj9fU8wLLzyJjt
kDsGzCAKykI5VLJA+wpcxlnRnIlCBBeeBtfx58aoui9izIqDrlXKYxTR8b7/c7aenLEvfHYi6e0k
CgVtgc0rdhyz47bHCUuVB3I65RjRqd2Zem0cR8jK7Jzl2uP6W11DQzOEozNg2N7l5fSmamFcaYmi
npo5yo9Na72TSpnugE82LnRQAdxDjOvpnzpLy+ePEKe2Is9R/lAuKZTzI6rs2XtmEc1OC27zJf6x
yurJEAsq7cHtlctgpwn1uM6gIvWgQdTJAHjp/hfbqiSRtYE5wnCMHGy9gfown80OfY8LsqbO37NR
WZcRUZdgCLF9JRX1jHe16rqPXSi9L1qdmc4hmQ2gZHWYvj5f4qdYy7SCMuOmljYaivfUIDWr0Ja4
draDJkjk9TtHZvP1wnkg/QPfelOxKmrqRClSsNfWsOTVzQHRuFbcPXue+A/DOt4pPq+kSYBJ1gng
CKIwrWtAtLBOgGDqXvGQD+Lj/S+4eRCwLOJ94RJ2c0V0Ruo1bgg0OmyMyJ9QqEe4NzMDJe3rw5Dj
+YhH09/319x6h78D96LacssAB5ykScdqoqs5RS29QVSqq5m3mYX5ngbk5lK0tHTiG/9aFyMl4TNP
IzaFi606epOZgJaiiksInXdn/y03zqp/tkCD8ZGFRnUL7GaC1pRqTa3WQeY/972rXpwR1bex1dJA
9GP6jQLM+txF8j+0pAEnwuykh7hwKld34Sjx0h09AksYV965NEUWOEk/7QwgtsIXBRbtEtLpZXb2
MnxlcMRGy+WoAzy2L1qjqJcMndidO0Db2pAUjhCF4cDwLpef8UeURACAcSuOKxelsWb8BPW4BkXb
DZPmQyIem4fQmY1/GJAxSG1mTVZBgzRbcxYIbC19KzngYupCxgrgLgGnXfZG7Jf5LH6ho9CgSI7J
6t4oaGub0UZb2jx0UkhhX/5oXZ9jiS+kcikGdbrOiN/99ArdONqO1P7DgcUUFyYkz6jdoAm1SW1G
tcI+Kiox11lgVH5i431TYYhwyrKp8EVZpq8m/UN5WmY62pIAIej+8vlANnpxowI3U8JxOEA6k74Z
F8Mxs5T3tjtBV8Bne+du2Xqnixa2TXlKk27dmfJ0eDR6qkVXR4vMjxk+wAfTKJqfkzN/ux+PNk7u
4ihBMrlk6Dc7W6SzhrsuMDel0COMuGqzeUQUW3tGE8cr/MSKxEe7M6v5DLR0r/DZOFbUpgT4Rdjg
FizhpF09ZiqLWxLwra81KpjNVEzqzuvcXGdRbUB0lk7JunNhlqEd160VXYcmq0Z/sEbnNE55+OP1
75J9wiXM8G9Lu7DSp9kcaGLmVn1l2NwfmYomPvPeEJZginFzBD8xyRGyur/y1gPSWiSf9cC53bRm
dIZddhvSZm16MXxgoFVDN2n2LuWtjId6GIUqSOyLgNsqDIZFWjtTjQ9eHKc2tJakbt0AsoIUvlJN
iFymiCQ5R5F6IvShpoyS7m2MruCMxZxzMJrCqHaS2a0nBwIH+fy3Zuy6mQ0rNbLS0gsvwlSn55bu
A4wAuZedbz75ojCClBZBgOd/GQSsfJzUCrLKBXaE9iDpTF/dQpZBZEPxQIJTBw8qomfQN9L34n64
qJ1XB/3o1jvdls1fsszekawEYnhDsxutXhk4tO4lV6aMyzUGwnAAMJfUQYEcqv3QRFX/XVXUevJD
nULlWGk4D59wKIXimCn4hO38pI1ghXomaeei1ubekNMtoJXNZGXhJZuS/NSA0nljpFI7LeDB//C1
waQxhCbbXaweXn4GMSPo540J+9xR46OFC+9RkfUeAWn5f1llMzhJGIyfUSOiOlz23B/XsJwKXFnr
WrnYGQiquK5ghqsaxP6yCYNqTn/eP7xb72+xj3ABjMFMWze6PYrpMi8dZiS2NA9qY3cPFaJjvj5k
+evvMgwroEzzrbA+X3cO6E/UqhFFmANPSXhujRbJbdNuqjdDO1sGmWisGX5mxfOX+4+4kdiQZhMV
SU3g2a+1xspYhB2WPZRKuuGcm15prq4zRY9h6mr+gOjBVbbGXmJibOAI0CJiWSYv3HHr3DCuqoGp
FPVDWCmFeUyq0jUPSez1MMbcgnIMImd/7d1IGn5qxM3PvnG9n65TA5KDihly0auZqQSQUJzpoYOq
kfnYbyCRWjcNSmlunI/vp9lTwJ40GUhRbG6wPe29Kv0b4K5ksi5mkZy60mq/hhWs1AN83+ab2sE8
edd6w3DpSkBQD2nVIJo3EML2dFG3rndCFt5JyIaBQFrFLUdBYb6uKlrOSlxKH3WH7A2yHN6pdlI6
zyJuy0vsZR7znyo53//oW6EZCL1rwTfZkIzMrRytfa0OLwSx5NjXRndGKmQPRbB1WLHpJomh38tS
y9b747CWgvm6OnL1KThxP1hqo4JTbZpzWFm9H5dGttNX/N2DWkeHPxdc5YNNFSMzO6jhpXVKm/56
Kw5GOUdvIwlAkP/k+SaG0EEO4M3XQ62kHmFScv/Vbj40LUCiFP1GiteXD13FTlVP8NIIGVX9Vipe
gwJAhDFobVg+Dkh7k9LbEAV/h2EC+SiKaYzPX66n1G06xIYV4oc+1AeOVRfA+hFHO8z3iqDbUPFi
KX31aOUiXOml1EBo7RY/5sUT25t698DsznhumVPzjkW9s1WX3//ym/JQi18CI7sNwcCaDJvpJt9U
pjrvM/TAQwJCObpJmCOBZ7fl+yyi++cpbRmI3N5zidl6v0R/jOzoWC9qtS/fb9Za7ix11IsNQ8Rv
YzkXb9y+ruZLCrg13NnBm4tRP+E55vwWFXu5WDu0o67MCHpnUZQ/G/hMXhQnlO9yBEF27uutpagK
EQf9Tb5YtxqlGU1m2uSAW22vwu3BrQKt8/Rjm5l7Qt630QZEPAkREE8SYIQmXz5V2s4o/sRALK1x
LoQvpkj8XcRwOV978pZlQDIAS6PWXeeb0fJIkHRABsee9VS5QFeS1tD9FipzUI7znkXB5mOB8aeN
QS0ICfPlYxkjoCKvQBet6JTqmrpd/lHmw941sb2KB3HOQ17phjbHDMjqI9Sbrm7DQCiIJtU6RFme
6Dsdjtv94EKNYUzIZYSw2no/OGnCVFB32eej2UX+oJXAfEunxYl+VPAtvP+ttp6KlUiqGMarN9P4
uNT0VNTYIOUFSLmmwmQvbnZz0tsrFiwRo0AqdWZ4N4Aiu+v7CvGL5GpGhvKMQooTpOQBb2Y3aymC
pBMgElMcNE2+vh/7G8VE00WngL9RBZ0VD/vfzIMHNKNJP5UqCMZZ6d9jBP31/pvc+m5M49mGSGyg
Tr/ahWPsGrIRIrlClhm+lVZR82RJ+0nifbfz0W6vNkbx1Fm4u6MTfgPTTr3BcJMO+g9QcaSlGw9G
YZ4f7GL+0sXdX/efa3OxZQpCV49tvy5ovTJyFQMO/3Xso+7Js5LYF73qniqIXEfJu9gplTZ25PJY
9m9VZjBHqyCVzKaej0YZY3GUTie0oabLPDSvd1nHQIH2EZYNzORvCrKky0c5aRLelp7Mb2ULcMKG
mPKmb8c9YP/G5ofdi4kAnh+c6/ULtFVgJszK4yva2Z55TdUsTwN77puH0lU8CxiqnZ4bNukXr57t
Vw8mSTKWMgaY8OKDvUoVCgNisQMk5SrHvMmCcBTaxzAd0ypQY3063d8qG4U3JS61P+9TZaa8PgNK
HoWFXdvFNSfdPWpoTgSZKnM/dTrlNDh6+JBo3ie0/6DLWIWHz7wWB26f7RzFjS27APcYFXL9gBdY
/v6PfJexRB026SCuuV5Gl6JCLFNiP3iyhIfu1pDuyU5tfOHFF3oJcIttzPqxdbVUzDpxiutoSLUJ
HDeJv6pS0dvA0cIJMarEfttmcRJM0Ex/3X/nG8dlmavR3McNaCkfXz5r7Y5c5qEprq3AtYkPHFrv
ItXpqp2Yc5tzUqVgHYGzCzgzHvPlOrqYO0vBePuaj0NEE2vA7Zz7+Fi0+DbVdH8PbdOKh//wcPTL
oWxRE0N2fLlolFZ2kzRacTVDtX0UZiMuzZjWO8ne1qMh3kDFDy8BC5fl8/6xXbAWM6tMmYorYt/W
z3aY9YdQc7JvXlUaGKRGlZvSpsr2bAi3vtziEkD5DcX4hoUCur/CwDEuEDrO+mPWOAn1mT6+et7L
R6MgWXJ2YCXrKWGIljFusnkJpbgqVR9nFuNbk7blAII52sW/bZwEOoCcPBoYUKfXPcC6I0MblJCT
ENpe/+A6Y/tEQ3342npaXASOMU/mAUpGjyJNMsnS2ilSNsC04BQgMJlobFGBrrs3Zqhl7BoXYe5Z
4jc692am+lj/NJBPvRTMZm1V88NA2Ih9J4vELwOC4xfUUOSPutPdFLngLtJ8RemncOcEbSQIiyQN
kY9OIITR1UnVoRpm1Kr8tIiyW43c6eQYufngcRvuvIaNAEgKQqP7d1QCUfRyRyu4MsITL3NyuboK
rLkc3oCj7UHRLSw9+sS/7p/TzddOpCUIAdK6Ja8pVh5hGD/k194Lu+c2ta135P61ewKYP7mnRKrK
DNRUZmrQ0h20r0ZuNx8pzGn4O72SqpdZZMYDtopUPvd/29ZrX6AHZGQMpuBird5FFY+lJtkRZWqJ
n0oyRYdciWwipWW+upRD+XTJ/sDmLJnF6rJFqyOX5BsL6zj51wpN743b9MPJQE/y8+sfCgUNesmo
yi4op5cPJTGBDRPdyq/ZlJXBpCYJ1ZWG9LQ+OTv1yEYzhwCCEgIkd7buTXgEkG1NcVKLa5eH6fex
aOb33ZjPoT9mXnbRRs8824hq2r6ZivJn5ZbWcexQ5Hz18UHRYsHIo0W04MRXUTrVCsVDaVBca0Mb
zQNm0ahqIbe1+BRNejO/ett4tDvIIJZyb/FvfvmGS3BjrhpjGIgkIDqg2ZR/mWz7b3oCxqsvOVaC
Dkc+CmLkRhZl4FYvQuYUVx2wlW+p4Xypy3yv03t7ybEKUC4D2QySlXVgRPl4NAY3QWuaVs1n9on6
QBKX/TQU/Bt8Nbb746Ayjtj5areRiLkwACACH1ZNN930jDs7rVOolrDC8o80jfTriO7jsz2ZdXQe
jETTT/ePxu21yooUs2Ad6PrdUjfKhgLNMpPrmESQssZOBCgyaDsRdut1sit+K8othMvV9jBKgl2L
A8O1rfPooSlL7TiJ3n1OgOGdKAW6j4joFa8/ivRwwVf8Lvz4Y3UG4oRCRZupZpO00P0s5OjNXh8f
bMeZPjZNm/47IoB/0fomP42Kihrb2GbFzifdesFEORQCfoNJ1gexcs0RVjoiAUAd4LTGXvhI8rLX
BrltN8JnYLxPp8oG8rcO21h2TBpTwvRaKcrUn6fE9B4ULu9PkZ7a3knvBlU9NHqcfwAbn/QHxPGb
d6/fSRTaiOfq7CTizssQ4OVF1Ak9xg4yHKKLYShaMKrtvIOb2TohHE1YTvSvrJs+dc9L7rtFExSl
p/kwIazxLmt0WudR9COF9/8f4tpvWRvmdgsHd3UdFnKi8rZwhFQ1gpvSGAYAhti9dNDgdzbK1hkB
8KsxDYeZzPDu5fsbhG6w/RyaqHFeBT3SWY/0xynBEgfFOiihXfQwF1P/5f5n20Ct0hVBHWWB/25A
YPpJqUa1pOCOLFRMDy7eKQcpQ/VNxBT2X0vAtD905qSdrSibPJ9a0QyP9Ty7b4FnKSh2F5G7M7/c
OjPLx11M1cmK1xWp6NlezYQcTTsmxo8scot3JkoUOy/8NtVZrmlYe4jQgUZeByXFVSBUN0l8da0u
vDpjI588fZie7Ebdm678Vh15OQ7gw8JyBpSCAjnQwJcfl1oYzqpHYE+zBEIwqXT9phajmPzZqFts
N7IIRF3kVJl+SrlCPwE8FdGPJirjI+pc7V+DDcdb7TrRBJ1dD8bZddjytOgW1bU5Rh/Sr3KA5H4h
u7E6uZ1nHQFXVO1Z6dXqWLWumdNOqJOvneGN08FoB6SdNTljyONpSekcZizYDF9qSjvsRP+Nzwll
jGcErwvqex0Z0nIk11Nceval90nrc/spp4e/U5ZufU14jAjZ0NkGuLc6qZGR613WoVKCX2wXQC1D
5lmf60drGNXT/SOzEYMWUZTfYvJoT61Pqh5n1VQvNibmqGqMH2ZE9zo9fkJGU/+7UOWePNnmeot8
/YIcuPVcGJyC6YrDHa3kavo5SeyvBS6RDwPdy7dIS7s79+bW5wKKRV1ILUXYW+fllTeU9C3zq9Oo
PZLrmjxG6dztrLL1vXgeQGJ02m6b3HU0a22JmfZ10ct81Hq7CkpFR5tkKKudon6JnKvDR4G9JACM
cshCVocPwceRgTWeFXFjTT8zVGAOPUj+B5QV+kOluOkbB1DRuy7dxTdtPCRsyQU+RWylnb/Ke7RO
Qy/eMLENow1knVKvyp4TkTbf8lTpvr96VyL4Qh8BKWJe6RqbYDfGFOeSojJRp+TExK/sDr2JDUCR
tUrjN4Wp7xRwGxsFDgdVFXMXPJPXATQzjLmQSSWuc6yUBxjoxnmBJxzvP9fWOwTeT3ti6TzfgFls
qOgFXuji2rQmHe4oTq5wOuwDEK49QbmtpcihkD4mv6BXvtooVqz3Hph0cUXgcf4b8GkUHhjI2V8T
bJd/3X+sjeseMSx4YCgWYEm5DooDwdlMLbD1pT7mT5ocp+YQilb/mIR6UvhS18pLFZb5TizeXpYm
GqhCbVEmeHkR9SA7rGpCUqRxZdGDMTOTyh/QlD3G0lSsQ2Pa7nVSR28Pmbn1bpnCLAIcNKxvrE4m
Tsn/OcOOsreDBCjqp8IAJC+kqn+4/2q3llqarvTVEQW/ic9KZukyEw5XAWoJwYDwRuY7lZkfxWhA
3bi/2FZw4b5ZlCpJIW687UbYNGj/I+ykjpb9V5tLDS0po3Uudt5YEHYr40GreucpLaA076y99aC0
mFGI4aWa8BpefkwTM7TJ7MgqLBcAaFmb81Gtk/qUJG60c9Y37iBc5v5/qdW+QYg+jxAaY2rs4mJQ
pG57Grk9/kVaBXhKHWMccP+9bgUXAFYMdWn+wThdLWgoLSomBYP+XsOZwBzCN3mb7PnvcM/c3g3L
Rcd2oTVEL05/+Qo7t08YMyD0H1axZX4SlDdz6TvmoGC13uvqKZ+T1vHDUM+6A3gOqz/ETm1TLuMV
6ltGUYiDo/XKdLZroDOHKbLU9wAijL8ceOGOj1lq2vh6JKQVoKra2u+mOWv+zXCdTUHWN96nKLOK
4sGzszYDEV1r8DURK299ZWQ6mmsaBEBPZKF6iAs5/murqNj7snTVr5pdeHoQYXz1fhjG8EM22HOL
KKteVAHsS+T4vTQa3igSfetT7aXGV7dQ5BCYcEIRds6NWQQ5YxovaK166H34FooCJn2en6VuoPtd
jT32haOCi+LBw7n8p9VSWH4I6bQRM0I708561bQ4Wk8zfdrB6IrDlJRZfuhCxUESwOoYyc+1pwOf
nQRS60BxIKXUuZtXZBel/CFi4cRBSG8Js5Eikl9kJLPPRClnftt6DnMpH/vG3PqFEo2cgq7V4m9t
WifjRVSmdxYDNqAXRR/b6Eg2r6XI9qhufgzVPLOPqojMzC/MSDeIa4mhHEojTZ5n8AJ5ACyo/Yfo
Ie1HPZeJfowUpcHqZkyL4XM6UeQEs2uK4t1c1u3HKq3tp0hD48mf7VE279DxiSs/b+z5q2tl3s8R
DZWTJ4E7+X0CD/1B0ezGORdqLXqf23947rNCz57GdhxGH0vxyA2oK0fSe2FlUTCjldMeMnjV84MK
jDLyI5Vb7+glwskDbepRsatGGxBsRW+qfcjUQRN+lFc1wi2dlzwW09j2cMQy7ytSt6N76GRhfa49
qy18B/8V90lXxvFqVdqY+9ydroYYSVLIhyEukbcqNBdZPN8FfKb5HXr9Nd6tFcL8OZY39UXLYhuY
FpcFNgdD1P2qzRAxwjBX7BpkIxNnSGiTUB+rbra+9EoY4+ljpcUh74u2ONoZM2p/wrgoejdQTLa+
cO1a+VLIRrcPUVXaV6Vq549GWmbOuwJGxuyTs6UDm9KbhotM6ubzMLVW55tVZ/xV1fqsnUy89sp/
QS/rAhalQAHnfgjauCupCxdhF1wEaQSuEuEqkxEmznhrWr0w3uGtFn7yas/9id5F/rFutV+NrF6t
E0hGAHIA4AAzSvNGU7LNkNGoMYW8Zt2UHNrFPqlKlPQ4KdaP+0930zKiw/+bYk+qj7bjegwraeur
0BbE1W5xeXGlJ95HRmeDOfLS7ms1QH7qs7bk5E3yS2u46euVOlkYi4mlOcaf696KTGU756jUXAG7
lO9lLCfAvOFI2dZkp/vPunFRshS68oDcuVLWw6R0KIrIU/F2DkcsuEURzT4FtXXScYHYaVBt3FvA
02iEk/TTpV5vmiSe8a9yC+a99Vj/6oUy/dR6JmWvfyCdapcbcjEEWXcVo2TwYvwZqZ4MnIL8Zpap
d3Dd1Po77qxh3rmLty7JRTcFSjot8RsWmdlVBkqKFFBZNDZvvMQYzwMDYnm2DUnaWnsJCg1DoR1L
VZN7p3Dr20GSoi3GtBkQyuoUFjXgO1pEnMIWlLHoUCX2dda9FErXdTtPurkYuADAm0DXbuA0hZ2g
sjrTR9W11EOAjRDldvLcKtHegOY34+pFVcr5W4ZSvFEoDjd1jW4rNlYXIwNtpBrGYGmYPk6N1/6Y
zcL9x45N7itVuJnui6YpnjK7id2nyUTDJOhixc1PocyTb2pYqIxsRwrb+zvs5psvPw9NYMwlmY3e
7DDQ3ZMJsl1c47DBUQPNL7w+59EI8sr7e4gc4+i6Mj+EYbHniXuTarIylQJEaMpKRmirD15qSTxG
dS8oQ0J5VIxCHPOqGs5W5sxv9MSa9vorNx99WZCKj7pPp2pYR8LG6+uwjlmwgABzLSdVcqyqD7iM
5jtNqt+BZv3RMUZfyIaMygj0L9NNQ3cn9M8gU2f6HA6+PkaY8El9tCJYT13DvRjWSAiSsSxG2XWB
jvE4pc13PUvL92ppuJ90KzGnYJ7glj4MfTFS3ydWGz8YXu18Fm1rjxc5Vtl34AL5t1wPwS5Nksc7
QgzW5uNYG/PPQiq9Beg6BNygJ4OW+9yvjf6FPd93PsBXObxHW73Pj0iTGNg3qUUpfNIem6YaKL1v
iPci+UQ54CQHwOiph85rNXR+VCIJhUuYl31sptAOfQ1ZqL/ub8ybAMvXwgqanjUyO6jDrDL2ooht
GRcNfQ6e9Yh7WffZSnZ1lzZXoQvGOBOC2k0gUJ10mGM1F1c173TiXKI8NaLe83i4hYDxMMyniF8U
IQAGV/shSdPczsGUXpFiTM55Ho5IGeDhJZO05/tr4SHOdfNtnHTJY6mj3hI3jvF2ZG4d3H+rN7nO
8kMYA5L54Qutrntk9hhCWDWY+yeZOR3DXCPYKy2zaRW55cxV2JMEx53jsBVjWI6jYAJVvxVlmlRv
XoAn9ECi4p/IEsMlVSLX8akvnVNoluZ3LH/Tp3COnT0P5a1DD8lsQXaDPyADfnkS2VoVh6wqrnY/
jY+Nmg/gzfDMiwdveHf/3W4uZdPfx82WoLbesalSUe4t0KUMAwsanEqE+Wg0+DKb3Z1EZ+Mzuotd
HgJtNOVuhGOoIiJjUtFeRGizPE9mVl2rzLGPGqOGAw4X5aPqhMXOohvPR0Np0RkhjySjW73Kxqht
MvNZXEO77r4jQNuck6bvej/RZ2cPWadtXA/0y0xraYcvM/rl7//An9E4o4IY2DQNZaPfDJZ2sRuU
wcs2T45mAtUXuH56bLLe/XdkVBhUCZi7zFbbhxRf1LOCUtGFLlh3jGprXoylyp3kbCOzZtxLNwg+
DUyxdQN9qKxYk5L7JLEc4FM6htQES5HJE4LE5afESNuvM/jhk8wy+rOzkk8P93fc5jtaxqQc2Q1B
f8T7E4SniV6zjt8ZkqDv8qKWh34UmN9GGFG/fjnmOjSDGVti27wE0z8+SWXXxczESVwrV1M+uzhe
BYolEICthvw4O9Mum/33K1zdo+ASgOrSHoLMvs6ycaFBL1h0YFZx23wGRxQdRVfFDVTDLP02ec14
yuuugiFceNOnsEuHC/a15U6OtLXxabmbnG2VBtLaa0CXqBgJE5CNsNvkUUAdDnCyqv1OEa8mpdF3
ZbDFjH/JxQCPvXzFIlfn2s1GgUiK3aF5nyBwSpfjwasiB2Orxvl2/5NuPRq9fXNR2KRPvW6/6bGs
MH3rUX2O8D5jJWs+zGNqfraGoTH/w/5h+3DomDiZ0O5ePtzCS4qkWmbXdoaIlWnZfNZqvUZ8w7IP
vSPj//BwVNkaAqIQZJGherlerhWZE87WUnm64XkOiw+DJ+UxQUfpy+tf458rrYIVqBItmkmHrh1D
5gBYWEbfi76bFtp7DdOtL0Y9gRj+4nGNXubLh9Lb1oo9jZJwaqvSL8HxPeVtZ8PQTOLP/+GpFswo
3VAP7u/qqSYcugY1Ah2VqkV3TRwOe1Cix0pLWKdqub/YRia2QLax9IBgfIuSz2iVqXSJ0msfR/1h
dI3pMa7ceScV2Xp7aNwvqbm1UfiNrZ2YHXDYqyJm43M6x9lRdtZ8quZ2r8Wz9UC/NY8MKqtlNvjy
Qw25Rz+pZlDXRjk+abSTr4B39hBsG7kVG4HklWuAafd6SC0zDdX82kA73rbyhw5Fcd90p/ZiDTbe
Pi7t2aQeMO0wtb1QtfUqydChcIADvB1XCzsHVcCldi3KNIGvoU4PkEqyQy6z8vT6vYE5GGMsUudb
6kJrS1u4sY2lDNoSQTx1ue8Nzh64cfO2IZtaVIHgft0MOuOKcNg6S8kRev0xbdOZRqkaf8SzID2R
XKKmPQ1adzSymU7d2LdBkzrlDjflFjXMFbCwUqAvcPHdZKwhooARxU9+Nb1Oj46pHqI+X6OUexrS
hmYhOBmB0bsS2oi1F17Tn8tSCNj3WR++odoWAmJ80V/IufeaXlubjZjDL6NncgvWboYIAwydIUAB
XPpxtGuGGLajvBNJ+WMMMYRBYqH7PjBy2Lk5ts4SoYHigTrt1rFdD11bMTzslqQ62E8OrtR/ebQb
g/vbbCur5pYHvANfzb6RWfXyUi+ySoirkzjRT9HL6KundJOvSXM6AyFCoUNmewzirWPEIxHSqcmI
tKsg25m9lrldml8tYalPQptE5Yee05k+kCz9x/0n3PqAKJEAqGWEeYuQthsE41XBYvwYXNKNZKzO
SCCE5MdNbJ4n+DjPslZRNnfq9nJ/7eVBVrncglWmvgRrQsdnpeQXV3mk5T3xkIGS+QER91+ZzL1/
S6+NqYH7Yc+ja2PPvFhvdVFic6gPEMBRtcs1/AkKvZt+eLO+Z6y7uQwGI/BISGmARr8M83SboDfG
qAWoZak8KTUW9AxxdzKZrdCEGsPCpAT6gWLo8mH/SL35mipzyyK/DrE+DA9mDI4smPBPCuwkt7VA
sW2sLqyit3U/broGAaYeCFogUjg+O4dxY8fyWxYAOOUnB2W1Y1Unawh+5Ix1Kb4bVtY8TG5vH0Cd
lq+/rdGBQGeZmIzS63p0oIbm/zg7jx27ja5dXxEB5jAluWNHZaknhGTLzDnz6v+ndIADNbnRRH/2
zIJVm2TVqhXe0GhJ10Gg6PPya1fadK2KEnZgNpv/Q2YgPiLsdjGo2LRoBob7Wp/RiLMrc/lUWcLz
PakC35oG6/z2SbjVDhJNQUINTQlO/io1WEq9kEyULel163i2qrOKQ0halb+QC6vup0QJjkrW1qcp
RAj2AIVyQKe76BV3BHu3E/RufU3BH3BAniFC6zivd9bcNpUtKSTJKL6F3/pmVjyEbptrloXz4e3n
fnspgFKvlyrrPh1wxoRMPQdYc/V97VtRnT9KGoXz20vdCOXwBjAYEuY/An/zeik0YWLaWiTkUaqA
WbLgJ0xREl+cqUtPtaIZ5znaw05sIwHIJeCC7FcKuI3K5aTGdZcUDa30KZjvyyA0PlM3ys7Oo23j
KMuwGWkAibx8XbJpUYi8s0MvcRjs+RCHsfbQjlLhB1Jh3sdtuyckcGs9xHXAehN6ELJafTU1rUtt
UWj7xFGluG2lBA/qGKWPqjaY4Jem/t2FwB9jUYAaDGVFD/j1pyvMyenaGp4qnlvWp17CFbaTlXpn
le1eRHQcWTfhhklGsw7bsU4tbyKKcB1J/f+p8zo4pngKPmhyuiOdtL1zWYkCVLC3qW7WdUCqM8+a
I+BzUEqqfxZnzm3P6mTjZAcTQ4EwTS+Gwew1tuXw3awE+JKsKagfVDwb+RVwHLCNNUB1pVFal3aa
lPt4qvaQpLd2yF+rrJVX9CCK8lkt2JFGJz+H6pweq2iej6bS/5AAPp/ePtu3lkMZHg4CyDbC5+ou
THoSc3ymUKqdq84rsAxOXEXSwrvY7NtTy//z4e0Fb31B5qJkvNiIbSfYZqspCB9TYzVKPblmZAGx
QUPhrHHQP0lgt2lKDsmPoWqdvTi2NTDjCwpcFPtHFP2b+g48f09BlV8xUurAhlhkUG6nlNj7DcxH
Pld1qhBFZZAoWtBf06mX7kHtq16nVNE38jnzp6ZmaePaU56gtqcEw87+3jILxE+kv8+QEz2LjYOz
rabGyLABgh9YkI9hWiLfilT058XMh/s5DpczEC+ckLOidOvclt2cj+qFQ2s/oF4W7Rzsrf0HPwdA
D7+IophovEnIQEPF3QDbFkJ/4fZmHjRekmr6FSNru3H7yMCX1AmzfD5KY1mVvo0OUu7GipbZHrAm
HfvJoDFtfCzDeQF51UXxc5I0reV1KOgNrpUvYK/iyKbDP3WNKu88grhyX2fKDL5EywAdY+6RNWY0
qu2ojB0zvzrUfgedJtKxH+cITqjdPKhBVp0cVP/duRqLs4XE5056cuN8/dH9Ip9lXLqpSHBScuYk
UourPTTS0ygP3VExMuPU4Anm0RMKdh73RnLLYUZvXxBT6KSvIySHSyrCUIXEmDjyBREu26sN7Zs+
OWXtGfOyVOA6MfH1IGsPj3Vt5F/hQU07P2Pz1kHocsqESA8KGJt7tSzMrJ2ZZl7qzPheN3r+DP3d
FGNX49xUTf6kLQ0oMHnJBB7LuLwdYzYJC/OpP4Y1XLOCircKajyYiQDuZF4cCS5ICW7sidnR8MDo
YTrmasUcdwn3yNd/osernfbHpZy2jCAFCiej13ftZDuLnciJc3F0bAHuNdWEpNKOqZ7e6Qbi43gB
2lcEIPvYNRu7fh76SjbdPO+TyE97PXyilydL5wAd5dJdgjT8VLB5H2VzSq6L3i53ZA/qXv2x2Z/8
aEQJcJOhs7s1GKZRPU1ZiWvCUEffEi2oT7oVpscWqj/uW3q9k7XeWI68GIEocDEo9aw5PXGotkEE
UvpiAoP/GFht6zEh1hFrC6Vfdt18fu9GgIwKOIGmGrSoTR1i47I16BOeHshwawy00qC/1wb1u5QF
+nOeGs0ZJGi3c6VusiH0qZHFtMnwEAeBxbDaB3lVD9RGzgWw0Xyx9dr29DmdD+Nov7stylK06WDZ
MUwEaCRe91+V7NCXUxi0E1vOLJHmsLHSDs86GJB/336P288GVQGakCCD8ELXw6rB4DTRq7Iu9ZjZ
2AMi/mz1wHuCJUZYsar3fF+24eOPHR2CSsyUaaeuDnCnItmaq619Mfqw+eCkZXeuAVScQ3wmr8rk
DK5kleUjsrOdN2t4Rrz9uNv4IexD6ZEK6aOt0FKtZw6+JYp1yTU5eELaIfvB2LJnVaMwXsow4lJ2
rDp8b/UoDOuR48LIgARpk6z32PMCbNbNS2RJyykFX+wNwEuOsmkn7617eCyQadQ9gkW3aTuEeYik
vzbg0VDLXwBoq5cxlq2jpVqFP1RT9vXtF3pj/wA6YQJHLgGUcJ1GlKGSYw+mciTMZsxd6F7tj9FO
48epzNPnbpzfjYcCHQFzjo/IWF9MdF8fjBnHSgAfLGiPhf1JqivZTdJS+Q7snOmO0vz39vPd2DC4
CCAby6aRxb55vVyfRRii5opzCURFN8K1fZzTXnnSJAsXXEfpL4us9ce3FxXP8Pq+4RkRKmDSI9ja
a609aCjAU5bGuXRYwIan0CBFc51cwD4WUEbppWwn6cXICuVnmTfdrtP5reWBZwhVNxGGVqlhVMJv
ME1CecNDH2dbS88BD7nTtdr0Af7AXDBb5boUQyaxs/6KcHaiaT3Onc6lbmr9W23D9S3j8N19R0w7
aOMimwKjX6jMv14lD1t8gyXIsxa27IdWatVDX6V72fT2Yni9yuqN2Y2uh/T5EVWbnfZQOxW44UDD
WyBGuvDtvXHjtQHeZU9yJ/B11gE7LNn2eighXd8tta/0s3rRejvYCVg3V+HTAPVWUQhZc78mzB5G
iYye+Wy+XJQpBSsfLtpONL712phWoVlMAQJlR/yKv7aAEipKXjeIPWpJ8XXpguyUN0rs1ZY57qxE
Bbrd1ALQyFWHshQ4idVa2J+O6hRjkd6OtvVklXX4fUC/4klZ5AhNYS1FYiguYn1yxzJHZA1ciJp9
LQYDSn0w9CZIyCgC16uP8RlBj651dZqST5GUJf+laggHhCMN3FcwydKH2EQ9zI+SXv5HxgC5d6Fq
qB+tDtc4r6CtFwHqGvSHyM6z2c11+s9uSko7ICAeywcL1G3sOV08qMdM6Wr1M0l5Lrs4cC8DftaO
RaKZ5XLil7WThXjlxsy6ZvRyn80lLXCcrSQrO0ijzs3m9Ir9r26ncgV7IeS+SZtJf7YxtEE+MVyc
xY2w/Z0fSXKNO6NtUIwcJlv+WU5O8l8UadYHKL5h4I9S4kSuOSjVb73Jio84rdfLqSD6P6GRFJT+
aFrgL+VeSjVvKJ36WyIV5Us79LnjjYaBo0Q2VMHoLrMVfU5tmDV+pxvVQQvssT8H/WQ+1IM0ddey
j5vMR99f+550cDBo1WsCs4PB/GHstSl0TXQYpWOqxPV9PuGp642plL7ECFbF5wLZr8m1WqVxjh0m
zoVnO1INfjRG7AH+y4TcWK8a9VNRRkrtB1OnVp6e5bV+WVpEndBzSr6VlWHVR4eki2ZAvPS1a7Sd
bbpmGg0SjhS21XtJyT+uLRnVk6zqUurXAWRh3yRtk/lIpkQHouMCfpwbMFDMimbtzsqtqXmQ1Hxu
P7ShJv8uykXRvLRG+dId6nqpn9UgTU+JWc4QWuhZSS5Yl+afiu88eOOSBolXtwWcEd2eyg+LNY2W
a2DC1JwlVa3/Q4kgiy4NS/IpVMg0rhHbifNsJpUqPw2DSWuGwqS9J9YioQASrgKNZWXWT2lizA9J
asiTjwG80vK9VABxmwhjEUF83ypiBDaYKD1d5AsXu/FjCIPuK7fK8N7AJXwKyLPoiyrwotZt3ypa
JIbg+LMXrZ4+JghIvVix4ewUO5vwKFbRNQSNSJ6peFZ3Vz6kUmBJZnodCL0gZZr+CponO78/1NNa
YNYOEIip5yrVMeNakaHjxde5C8c7RWsD/JOKZqekvhWEba55qkRS0w14bObemppUQhemH2MfPtTC
5B4D0gY7lp285tZSdAxo1QiRNwbkr+N9BHsQFhdOd9IiVW5PrQasJE5P1I3tDsv9xlIkpdC/6W3d
mGzIaluORoLHQJB0Gv7LTX6sajO817rB2cMaia+9StfgKQlrSbpR8E5XV0tnmKVqAwK/MuzoD+Ys
pwejNLKfUh5m96Oij837cwAuf3p3mGGImdQqKc2gCqvlUASY2bWTn7dF7dcEpr2O5WaXk5QhYs2z
IU22Fe/qQFdnWF6QoZF7+lndO57TNI1nIw7imqOq/2Ng+HI251zzczMs74Z6/sXhzPxwMYvzWKm9
1zXlsHMsbqTk9K1RqKPaELY2q8PHTCnToiW0L61ZDa4WOhHI/lo+dJZdvuizaZzIYPewNTf2E4uC
CcfWHDnJNTM2IIQvGUDsS0+X2ccPtT4OSwgsoJesnUC53U40scUghCSGCes6hOHzgqygUakXBf1w
NPbDKYi/Yt2jncciauOf5RjsaUJsn47txFSeWQHjVnp7rw9mWMDFndpBucTTaPsNupmHQAXvnhT1
XoAG0L4+LixCMcW/4iE3+JEKOefZrpkpJfpg14caO5mjKoeB6XURog3uPFXWf2nRKdzwGZrmrqzn
ln3UyqBKPJNp1xeVcV7o0/yLA38aQzilYIUm7tnSKt1UU4W1fW+lqTeWpfoUQ6+f/Ig8rPCRB9bT
o9SOxrPTOEV6yoq5e8mAbP9WkjT/ajhzqJ6wESqdi4xvRXqvEbJ0D2cUnQvVmdR/za4x2qPdZuN3
C3HA+VyhCmQdAjqBPwrdDmN4y1m7HDsty46LMg5MA5vSsC6CNV4dFSeZbd8cEAO5k/qWVCVEbEf3
DT2LHU+Wxh6hiraTgwOGEkCF8eLOX3JIw+VBjfIa2xLIA4Yf21Knug0ej5/aFsIzqYYNnAFxP0vx
yqCnuTALV07Uv4cmckmrysCVHHNWXT0LU+XHhJdjCQgeS3I3TLXklxE3ceCRBaT/YHqt6fjLOM53
qbLhsDhhkd21ihM0p4ZMp8QD3GyjYw/f/leaK0F27I2p+6ikFd4fRRljhVFASsvcUuu1+3FZxuVO
q5wofHBSyR68ADzXd2OMTfLYyEJ+OnfS5S6S5zHzbeRcOm+QGw3vlD4o/+2ClA9flUgE+kocpBI8
ba26t50sHTwEZmbdTaZQ+71kef6Sdp12Z86USQc1C6fWtawkrM9J2srngtlfh31IDgZkLKR/VRPp
Q1tpjJd5dKRzOqjZr75p6+9Ngccb3IePaOeUfRDr5yzQnE9zqs3JoQ3JTw8iGsJcNvOkcKMlGX7z
0euHROsX5VnOFtM82OrQZx+WginLcYD92Pi1Ks2fh3iCbZRnw3CSkjnWDnqQd+gyVLHzhMyTVMM/
H2NmKObSHXJbTaJL0WtB6ZHyVC9ZBina1ePG6I6ts8jp2TID/Xc5VdghUTVKoNoiMh8/6xcYrFNq
BMdaDiuMVTu9j/2i7UO2gCxNzeyOytR+DKDxD/6ilVp9L4cUDm5XtIblj3KgpW6cxJDOp0XqzuaQ
Lc6Z0QTCjRNuTE+1FOmcBnP8iG2Q89CWuvxpjphtnquwy2I3H8zsCzO4bOZr6mFzqDvbDk+tpbUv
0FogdlXQGYefobqMip87tULlkc5GfYpiiAF53Dapu3R1GXmRYlejb1dDfp5ipWp8grD6sVMiY3nE
Hqb90ZSm88vCj0C6m5ZB7u6iKKS8kMK4vBsjM7IxesU8C/ivlikuZIjuqUm1DC4jNHLpNEsoasEv
DpwvZoJZ2ifkpHiVasIO53wS5J9KUojuE2KgcfthUYs29PqM2hZHiUoFUr903wKUyoyTXizV56ps
6j0Pi821R84p0ESM6oDfbLJBO0epG4YZA/869ibojoix9vohizFNWpbWPAzlu/kzYkmiCUhjIdO1
pupYJbNBMAzA7PNxPOLCnB+qtol8+hPNxVqs2B/0ZN4p1TdZh1gUdKEQ7GSwt04Si6r8I0oNKXBq
g6+9muofKO72NMg2N96fVTDuFCostPdWN96gaPHSIDx2zaY69+QkVDwo+PXHXi/3BL9EVvsqPfyz
FA1Wofm1NRuk3KEPjowylrHpELtjXzUeeupAFxFZCNzOiohVc5kdU4wBv79dQtzcNH9GVszF6X6s
UtMypo3X9kComhRqZVt1Fv11fTpkVoeowhSnksdFIL+8veqNlwt2kQkl4xL6LWvgVp7jWIlXByoY
VWzfZxI0ytqSkhcEUPca+reWYkYiJkHAbshiXmcuUH+7YhIvd1n01BtmlLYVLS/8HkuK9zYsaQPD
sEL/gJxzO3LS7KDVpwyTC7VQnmIy37sG4YWdpHuT/JEcAecRh85B6nNb84FJLoRwG3prELVCORkO
tsEsJq4L3XUo5Xdqie0LpMEsC+kDJul0Y1e1xChHCx7DMPTDhB3RSbJ2h/Dq4oUwnXde4I1nE7Uy
L4/UdqumbGHcDCMWt/g8rPNznRbpocm67lSXcuUhTrI7t930/ETznMBFBU2xCVz59eYAXWGYXTym
V72Ls9mv0XaU/FTVsg+5lCzNb1VJyY0iTcWyfkmj+bmYpvDDEM2K4s5zgvSNweY691bTLce3j8g2
yhHCIWtxNoUw8rqNG+hRPkR6CMMis1vXXJTgA36W/cf/ZRUQ8nxgRlDrqsXRGtohqU3Ts1crX0Jn
+5GMZfj37VW2W4iDIXBbQiqM0dMqyBgdRDduD0Qe2ijw0ioIXTS9o89dPzU7sP9bS2EITiClpS/Q
H6+/aJDiV5BCnbgGnZo8zFNmfAiwsJrcDn+4eOdobL8Rly0YRQajAC82ABNYsJoTjiidqmYqe6MW
xUdNafaoKTceiftHqJ5xE6E7vGqKzGa6lHTxk2uZSS9pW+T+JOXqBQ3ScWc3bFdSGJfTT4KIgtLC
uqk/9LXRVwWKcbpRLvdBPf+bWfjrFrGWHt69I6Cjg9Pn/mZ8tYZp6Mm4tEiUpki1QyIeCjq0cNkk
V42qPVjMZqAsNjcPQzMORPIGj9KB6ZKRg+Z2LdFnDHu4fw6M0yOeofa3sjTNLzzycKniEPKtBAxt
p1rfElHEDwCwCAyIgfbGe3EYLKMsK26gubPq6ZQXsem4Wi071cGqgiJwNeZ01ocmcKrfdlcpqd85
TBu8ogiQKMhSG02bLjItN1Qk4928bn4csxXwOgSArQkGYleO1mK6jnlSolyrxdRPNOSlUzlRir79
zW+lGrRHcEOHwS429OujibLTTFrHhzCDEm5vrmSPZmGm7jgCAXGjgClA2S57kIxbnx/AKMgTMS/d
sIs73AKQW0c2X5ck44DMApF8rM2TRj1+6pjKfUHzevHSMTop0Z5t0/ZCI6XDYYQWGTDjTRC3tDHD
vZQ8p5aM8gueaZIbImXpBrmWpi7uOfJOV/PWOwbNDLcL+An9P/E2/hqYyWMkB1IHv2EyjODrEIWS
h2NO4KbdmD/0VbKIvke1k5BvwwZP+f8XJaF7vSjkfEJkEpNiIVV+MtAHvxtrwSSvd5XRb0RcIA/A
I0XghUO82kNggOvehtl7HSaVZgi93Sc5SPcuEfG3rBNy4aUhxDqFjqb4rH+9RS3q4UkHPBADMvVj
ldAbbgej8NDO0hW3nHLzlETjd0lp9+YGN3YrOkXgbLglgchuCqoaJGU9z+G1TtXhV4jy1cJ6jcJc
XwWv66IZ5tQfqsKy/tHmQm7ukDBN9oDBN14ydp4A6YCpC5TI6vGVQauhThfhFVW4GdxmFB51qdzj
Pd5YBSqKABYRgJRNXtkt5USmS68/QaHgzhmnyPCspLL3dufNdWgjohvkCK+A1ZYBkTF1Jtp2sKVj
5WqbWfiUwQjcOQM3tgyAR0yJ6PGbYibzessodmqqYy5JF7XPC48ZrePmo7LQM6rVR7tKVC9CU/45
BDn2/oyH6hBfdYCPQDHWl7ZqRPIQI258jcMAqTpDCg4os9t+Hy7RTnS58SppyXLYER9Rwfuv0uVQ
G0aV4B1dI4QLnpvRUn5Cjkt2VrkRw+hi8BNZ6g85+/WrxNQ87qU+CK+ljZ/kQalD9beRmg5qP1PW
2EcIK9V0KUNqnZ3a6kYg+39sLOZcQKTW2LOsGJrSVkFpdCPdMidKGz+el8qfCim6vH0Z3lwKsXa2
JRz+Tao1Km2cgWNDRr6Ky2tD/VCAUQzjI/5G6v/wWFwIYqgG7GvTT0+xsba1wApRMwx7nFWyyDzP
cFAZK8fFuGfQeevJGLpQToFBhvQuNtFfwXNsDKeR4ja+pjWXu4U+kz/WgeHbsbQ36Lm1H0VRClbP
ImNd92hsVensTF2ohYsgfKC9OJ8kbfzv7S+1hVWbzD2ZsEJJAla1ucRLpzFGk6ztSnVUHRItbT6g
GJV7RTNqhynpap9ZLy6kiWQegng0UOac3w2E4TcIYQT03JDfITq/fqlRbPWJHJCZj3JeXzKtVk7a
iJp6Hbbzzm659VI53UKLT+ECWMeTUYodOSkQU02zqDvbUzKfptSOdwRyb75VeMigx5hlIVSweiIa
ikxAYRBc5UpR/ahUrWOJ2bBrQYP3ernP/BFBMa9EhMbF6zv/UAf6u8lL4q3CBgFsj2zbBgoZz/OQ
hXIVQ6Uty2NMAwTAZTm6gF72jN9vnQrqeGInfHiA16s7NZKMoerbJrwCXMUurJ8tt5mm5mVudxEO
N5eC5Q1kjtpqk73UlhbpBhzzK6T75KCiiuZrUwwPOtbeDVtFXQWQJYdD4Fc36YoQF9OcTMnh2PfN
J4Az1leESRBLcMzI3ClOxRtaJWUCTsFyzNDR0VjdsBKn29ILJF2krBuOsiz37iIo2GqTSCe5qOxf
b5/7G6+R9ViOwo3h9rqTIEt9Eqoymjl9teQR4sNqd69Rjj0D1wp2ztyNKw/xGLGUAI5vCLqDXo1w
FgTlkTF54hvkej4KCU6BcEKa8x/0NDkhcGt9evsZb2QtmK5yI4CHgbi67n/JRqlViMeSuavlcmjU
Kia+ydmTNrQyGrdJy2Cql5+KLB/fn7XQyES8FcKK6NSszsOU5xKnxEACoRsn3wijyMcbMTtM+a4/
8K1Qwx7FBlGIM1I9rEJNa84oeWURLoVlpNeuFZvToVKV6ZgUpgl7X1PrY2+W1lWVAF755VT35l3t
aP23d79tkRrScqShur2uKsmIw0yVsDcI+uYhktLWo/fGrDcNfqcqbr4yzjX+NMEye3vhGyGdhU2I
MUL3fLOVy3TR5sqkaopy1XmAKq4/dFUSH95e5caBoflNREfjiavDFpv8r4u/CLOaO4rurcpg5rMi
9+NRDWehpbErcnrzgf5aahUL8AodrInx47WbKtN3lCXzLbnf6xzdOB3CmVinIhP6wn84hX89EAjX
qGpFMZ2OY/4T2m74RYW+c6rIOS56UsQJDEKjYG5r9sWXt1/mjWj3au3V+VC1eWhkSturnubFAVku
i/ETzVOih+LGvNudLbLl0gu+Pu0ZmjMitV8XfWWdtHMrISoF8DOMABGE2SXpUvsbzStcAMceOSu3
BfLjy3MQ8uROpt0bYbk8oBqY74FAbu0lIVlAax4NYoRSXu+lRF/4+ljyXbn60eq3mKo+mGAZKlfX
xv7z+981FHc47poBaOhP/PjrO9MInDQHWAO6QtVLwYztGCUIK0NyjP1Mmd6NFOJNo1Qi7hVC/WZ+
6aBgBDp1phseO9U10vXWSyxd8qPQNHZ6j7d2MBUpWSMFtrWx11ajOhgjDTddrQFdAVw0iD6MUolm
etQDeRmtkBFGE5vB5IM0St+/h8k+RNOVsLDNecAjzJOBnOBVjhcTqE79W56RujHUqv+QWEm2s4Vv
7BkEWbBz4Q4lBq2vFGXU7DkDeXwdmqF7RjVK/68Ox/pHNUj9XkS9uZZgltJQNrcQM9tgGtSbCOl0
ljHdF4FpXBSgaJfegF759u68tRRcDxJygwHA5qYsApnZg0JYjbohelykcTmaYT58TqRaPb291Pam
JBcW/CNB6Relovgtf50EyjlVHxhGXKjdrNTFb1rJGUXbyzdUl7vRranuAr+VgZ1X8bScO6XLcz8t
8KI/vP1TNk8tfgk5ETYd4rDoq8tE6iRjAfuvXyjA02OAlvFFlQGcKXW715e+sRToeMiqrCSU3VdL
FVbXxYj56xe9rh6D2O4eU6WTkT2X9txiN9cWanMCtMDImybf5oZU2g53SqDPFxR1TFE2GsHiGWWu
7HRQbq3DDAyBQB4LBqT2+jOqU5TF+WIvF2NKyvu56wp/HlTZf/sTbYILNTeQDzTThHs2pMfXqzD4
KoC26/IFmwULhNCEK/pxmpNEPdpYqQ2e0fXJL5BW5XwasKHeM6TTNjhBfgBASz4aCF50n1Y/YFIT
vQ/NWbl0ujJ0blvAS/SmtGhK11S6rEKIeR5R+zYl9SNpqGO6KoTTfyQjdL47ZqX9IzMT/B6IPp3b
BFL+2OPSjJREBBjJxZ5GeUm1UR1+qkrffnSaDN8HuafZf9FKmoiaUyQ/08g2flRqHNV+FppS61mt
1b80RgKcDe9yCTzRNEl+NZvDu3l8PD0yCgANBO+YXfP69RsJwqEp7duLFvYRYrzT5MsS/f4mM2YP
/a3+/PbnXh8TYOzMFYhDfHS0YBzx53/FhjbX1MI2gT32Q9R8ochcPF3KKk/Ko2qvOabyd/1d6yH3
jeYAo06Gxsgrq2KD/7VWDFLPnrVmIg4l1HltoLSPGR4p6uOSoh4Fynjq7vRyhvEAgiv6UaJt3V8T
SRArOm0wVS9Be6f8nujBbD3WmZx7DbDznyh7O/G/jZE59/LYtfLk2nVkmkhbjUbt54PB8M1Qcf19
aqMJ79+xqfrSA6eYy16YmUF4Lrh4fiyzg41gVcZZd5wy2e48taqbCUYK3HdPmtESBPOXpS3UjKYO
z/0kT98MCZqMZ+UmD9TlAN1g/4xV8TyOY3sEHDnMjyD98F6CPR85Z33EOOC5VkFduHE4pJaHPoRe
XUB9xOGp7LvWPGfUCzi5IHtmf3n7Y4ujs/oA3AOA8AlU+DNb6zlSaWUS56C/xHZlXxRJ7iMmZkGf
3Q3JZA/nJq/U704ZTeEer3lzB/Ht0YyDv0jaQk9mTcgzA24GSTKHiwawNPXsqIoFA6kMX5A8tQYv
itVZupqdoucXpZOUr5xOsIp5tlh77qk33gLJC0cLnjUgMGuVhdJzG7ukK4ZLi4aOD5EpcRMlMf9x
9GTwzCqHFgQOcCd4bzJxXgBJKDhJMDDMLdZyqzQ6UxU5jf4ytgGvwcxM50kBD1r7Mv4fuZfoU8K8
lEkmOndTyEi4DuvO9KWkaqNDrITJHn9hffRJqxhbMxFiIiZEVFZHP6LSASQTzBcd1bCnsJcSODp4
Gyx1u9c9Xl9dIoOjxyNG9Qz5NgPMTLRHTGVcLj38s7PegUyrTLSm3t7et1ahqQOGkDxcZsr1Or7k
qbMEkjpgDJ/1uR9hMXVSmkzfydxubGXSUQFxo6ZAZEFbnSLDymKozoToGEkcL4fsdwX53h6suld8
Nc2jz5OGZ09c30FAMx+VotizkdvuYH4BfXDUMCiPnLXlWYkdNmjfWb4ALQ/OcdvG59rqAItZgXVJ
tWb2ShMc7Ntvd4N4EB9RmDhjfUJvlZ7d69dL94h+CxZPFwpOhVoysIDo4qVVgwgvJvkyVGmt36OW
pnuKinKaO+hyfYcCS9S5IDLja2SFkoX8Js3ond/2ZxD3OrLx25jr0nPibtlcY1noJJgidsslUzL1
rkxo7bts/vqXBQxgdod0yKdTVOEQ47eGPttubThLcZGHRo88eQrw3ZY0qLV/ZGNit8W3TD03HdmF
B+A+gvciVSYSK53BpRNEo/lN01qURxv08xW/V+v22WzNfvLkNCp/xHnTVt6EbATWfnqe/xw5/U80
wXBBC0T64jZdDXVTDuXxvyGIY9iGnYVOrNGFSOJngxY963mY/5B7OjqHt7/jOsETn1Ew9qFf45KJ
Fv/rz6ibVRCjIbZcGkMJHmWjsO7zJJwST19S599Cy/v/6p5W1hHxHPPz22vfiILAUcExMB1AHnGT
K4MZVVvOz3KBkRaXB2tWjf9w/R00l44IHWYDguhTnfRJ5qEAOMDNJWn4lnXIMwE/7hpjp7oUZ3W1
b2ifwUlxRAKEdMLrlyEpJfYXXSdfqrws42Mdztht1YjdHHA0tEDpRmkbeMqsW7k/6zQRXPrG08+3
38qNQIxwKwk3wQuRg/XVgOVkEQZzM17AjyeXoJXngyylwScSv2onRN6IHKjDkH8JMVWBDH79vHob
BCT3y4R8wew81V2a40FfV94YVvK1IPL7efo/lPBCZYQilwKewYwp4vZfeR+JyCQNkkUxneahX8D+
P5RmrR4meZfAvn4+GsHcJDwf/Vh6luuBjGXmxtSMqk5y40RejNHMtTfKKEcsYnGOi6PkD53GMO99
H1CsimIDejuO6JWqq4wi61Al7vNBuwzD7JwCU659OgmlN4x7wO71VmEl+vrEOmHZLaqE168y7kxA
wQmMLdwLM7/ujORjJ0fyXd0b0fe3H0r86L+PhugX8BKFRQ+duk3CkhGlq0ENnUulSh8XXutVGdvP
Thszsl+00Pry/uUo+9gM7BJRs79+MqXQS2BeiC0lUMIOS9Tp3oIWgeckgebp+bKndrF5k6Idgjgo
0ZBbjYbP6/Ug5kRGIC/ORQms/EswdAE6WhKKIlWxSHvdnnWY+dN7oeHMbY0oBX2f14vBxw+NjNbM
xUjjOKDcAKbmZYWaH2rVbHtvmWvo7QNkmNCVoih7avul2JnN3vqeAoMNYkZc0Ot0D21fPURFxLrY
rTI/hIS0jAJeUeuDiqQInoXqtBftb71jENgakHagXXimrR4bhH6elpVziVLbbM+10maLz8VJY3Kh
hzr4aAPbh0KJDRV+Vl9ovtINwb9tMaqXzupL4y6y0/BLhRdW6xpVS+mVjln3bh1ItsIf2XsQAeDU
1zRIyV40LZLQXaktNANVQJK/LXw8D29v8FsvA7giOTAEZSEz/fplOHQpgGOnyKvgQvJS5bPpWsEM
bDBkIPHl7bVERF2fXQoOMjXoNPbmMJW42wcLihgXmovTwQyj/i6uYtV/e5VbT0TOxdVJnECvavV5
yejzPJhtdnUypl4K9eyUl8jRBU65J+Rx6wCh98dYmkEfIL5V78scWwQOQIhfWqWQQ9ciY/hepVXx
Ae3j4FtmVVEEuzBszBObS4NemJS72ly3DhC5AoM+bk/QKesIBYcUXupsX9DcW4T6hllbblYhbukC
eZDkC9ofe89940OSLHFqYWLrAmD7etPMYIjbLlDNixK3to/Pbn3WwNhf3v6Qm/SZ+AQYRmCGIZbT
+Fu9Xr1RbCmR/4+682puHEnT9V+ZmHvUwpsTO3MBkJQob8rfIFQqFbxLZML9+vOgu2e3RXHF7Y3Y
iHNi5mJqqkgQQGZ+7jVwq8l/krbfNEs/ii0hPX+sZNDJbU7v098YfddLmJouiBkorqW4AzA0w0fP
HLQIIRxpzndBZXKnYnhHIWCGJIl0Y5HzTVCPbnoTe2nzVTaO1C7xF5RFNAde8nOw7Wr1i6mXHei2
oI90BzaujX2uEWEYi0dw3SM/iRVvE3+WtZf/9FVRPCI6ZfnY5jqzf27a0PKiUXTDd92bGXNP9jg+
j9JuTontH1n0K96Q2TrJjIO1w+s3oo+D7xUjDTPPF9SXetLvahRldo0sTllKvUlmUCbBzZ4oD4jg
bbumLudU0OUM9rPwg0iwq8PeTkmEsec4c8xqbeXP8fb9tfAbAuLg7CALZeBCdoib1eGSa1q6jA4o
hX0qR20HyKZGSgWA3WNjGMZFJkDdR3U2LNdUfs7t0hfVtVYV2q10i3zvIiq/hJKm/PcA9Ft6/v6P
O7IdHJ46tC9gMPy6g3VK4HKWvBXx3sQ38jlmmnA/J1O3e/8qR587gg4m4mYwGQ4b7atxucw6JKq0
hpFwjihZE8VlaosrL+4shT1b3zx3eQF+9/0LHznlSEXWAMFUaTVZeL22hFkipZkP8X5IhyIcAhnQ
fw/iaHbzejvmjc5kvAy20kimB3RxhhOdjWOXR/iB5JIFjkr3wdJGBmcuALLTC04ctW8xVI60vKzO
S6FaCJNGeSWCSm17NTIoKh3zRIvs2OVBhzqrkjZ1/GGLcO2vlkaXkQH6vvgMFMi6daxG59F7DMeN
vt506L6HWdkxD/Cow99/+G891dhuAInBSK+awjyF10+f+539uC7jvQ03mmRw6uu73C9zYyPVYt5N
i6nVoZ2L7iVfxpSFV3jfOie1L/NcjgYYxcWazmXhpd/j2CZJqe0suZsmZMFOLJNjRxBFHFYRzLfX
bsfrHzqLAj0ptOL3dSa67wxMPDR589nDptxKxhNB/siWQ4gfE19qZIzGDiOvlzDpEAllgDm2SeR4
0vnlTrr69v7DPxJbqZ9WODd6bcS6g2dfp0apa1pDACoW9zyYKuMTRjZyh8mBpkeyy09wEo/dFd1P
0jAS01XP9vUjLCwp2lGkwX4s6visB7ebb71Kiers/ft6K//MxJopFmBIYitosoMAvpizY8U5iUtt
SEgqpTG7PhgsZX2nwa81j0E8Dz960waLRiCQT2aZ2RCmArurtl6dtRe512Z/2ev14Eetg5o/FeTI
aHgIS3Q+2hRi3gHNju9N9Hm2HV4np3bVCsM6CCc0mlaA+SoUSXLx+lqdVeNx3+r+frJjdTammR5m
TYFMdBO05xWnTVSYvRWyZTKEQKaaSqAuixOL+MiOWRVtkKJaGxFv2h4Y1y8F3upk+ITba0aHzmYU
TXwBSO4Uef7YpWAGgbZZKZ5v0vxaLWJ2KlZWY8vkVy8HtUUZTH723Obj+2vryBpm4a5+CrQ9ObEP
1jCq0yiHlyM5sdPb2ypOmoelT70TkL4jO3PlJwImxBd15fW9fn+L79SzI8h6kVRbPuupzM9H6JF3
GY86iYpAuT/ev631Cw8WDNUEx9qKEmJOeBDjZV5JVH5rH7XLASEUb+yy73gb5tPX1KgCL7SbIH1a
RKkeplIRogYgS6c2yJsePwkxvch1Hrp6iwNnfH3XYCS9vqtHbw/QZvyeOG18JtAC6kN/sOo8jCkB
UnRArXqJUEoRl3ZtLRezD7PoxP457Nb+9kM4GonHEF3oM73+IfMSI4SsdGcfpOgdJ8q3QsMZi21u
ACqs2lLez2rRIqePmxPh+E2vdr00idoqgUoeSAfo9aVx7Sw9PKjdve+12Ikhu2zvOiRJ/NAcsLfA
w8NuRWhpXXbeBFb8MZVe/DEPmNfhlBSf2sJHkjIG4+sIiUMEdu7BOowpsVKsgZ29SXMdXiHvJ2SO
l2Lx4wY7xEHarV+J5en9xXhkjzFBBqkCmxUs2SEaggN9sjBhcfeVcr8j01dfegDoT3RmjhwZADiR
M8BvA4bfYTynrGSU3XNrEsfYi0rHYyqsZzX/gB7unhLsPnox5n0WB8eK0j84j+M8WQWtZmev51Wz
r4PewpkA1ZKgH+2/nq3T9GXijJAYs9bDA0rolRuX7uTs6eK4kVO1cjfrTnFihxxdpySttO8Ji28R
K5NeWWM8585+saeu2Pp6jWHOjJjnQ9wZuYy6xcivVNbkzOkdK70BeligXD+NCBDVegUA8v01c+wJ
rwaUa6tAZ0R4sFIDr+n7ci5YqWaTXg40lppwTIek2OiDb6sToe3YCgVAj78hrKq3rUV6lfa0+L27
15iwR3KK21V2pzxREh29p9VUGbwhecjh7rMh9Q01eIw92mVQmixnjAq7m3dG4qn/weMD4EI8Y0oF
YOCgCFIkPE5bcynfQpiyhEK4D/Ip2MSJME5c6tizY2lygq7KM28GL2kmtKUFNLvXPQ1/Fq63Fd10
Col2JJggi7L6ETEfoNFymGwGtEr8oAFHqGdV8FOiXBVH8SJB3i3uDLKQIVT/kxzJ3QZNhYGCmzZ1
sbHskabW+0vzbTDnl0Do4PikM/hmhNsnLeyuzHD23tQ110NRDC2HqMvMEfJpdWXOCLWfWJ/HLklT
yVh3wtpfOtgNbj97WUKOvMc9MDln1JqLaMzUtEtg3F5MljrVzX27VGkPMAnmpf7GgjiImDTRh8ry
M2+vGWrY5JVIdvSTnG0tLO/EvR29FA0JiD+BD6Lp4FLWpFvlWDjuvkR9dNdUOhTpWCdK9rl+omB5
mxVxVyvwjy1BDvsGFybm3ujgL++tVnhbPZ6G3SyHJyOb7G2Re7REU6xHKruDDzHn5imsyLE1zOwJ
3AwUZkQoD/MQPbe0dLKwSZogAu6FlYhHCKrGpT7ESO90xni2WKJRYQHRMQutOh1vlrpuP76/fo89
cM46umEr4eJNmYjFZ5s7duLt9d6odmaHCpVtzeW5Yeb1iXd7pA+2Tsd5u8QWFtQhT2BpRt/LJlqv
aY/eXQRqx3wu83SmaPG1j2XS9GdY/gaPQuBLMk016nIKV7urpdTHS+Fj7KSyIX/wVDH9ev8pgJZ9
kyOvyxsbVrRXgKAczhLs3OfWIXrvMRUJhifSr9a+H53S0CILHEO3sxfgNcwXMEm+QsMQzcB+1uY5
jFuFSMaUKoEsRu10ev+QFZOfu/dtq9V9e+UUtlPckfH32bar+PpwEFOTgdooul9GM/nNy1y7Mtl1
RmVlV1Kvc/OqC5jufnQyKoIQRcDRv0CnNNGQfNab5VtaBn0dub2dFfgt4J6zpQOW5E+ebXfjZrBm
ZZ1pnlUZ59I3UG0N2ti1o1SMKv7lwWqthhAJ72mIwP0k+XU/jCIJ83hwps0ARJtwZDfqCdRcXuzk
6AZyk1Z2b0SJ5qRgJn1VyQ35LTOJ3hPpjHGhOdC414K+RKIx7y7UnI1xmC21jx+wG9cI80yWeedn
DRMU0XdLflEUM5hp0wJrE6Ztp/nnrTsNP4SDM02UmSlYTb1TfBIxxfTOM3HzuygQ8o3Pk7jTzS1g
1H7G6zgY+8+FsirT3Xg0x72nZRRGsqvt3ou3Lf4N8xZSxAwTA3GdpfyC5aG/eh5mRn055s7c7ERJ
SfADsfJJj/rJdtFCnEy72Wa1KuwQtM0o7vWy1cqoXJb5u+ic2t7ERVw+yrkttR/IZDU3SVNY+kY1
Xu2M+37pjRaBRDfR7WvgsEqPOtuargZhEB66QTo/PGU68Z3h9nS7q7rtvjhuNxQbs3EKJ0Qv3sT2
ptVMHef52Jw2ZlvrA/zS2PzctG76YlgqIOMCzHpVdWYwnrkty+fBaeLqiREHlgp064s0HPTU+DrH
ptbfFnKejFAYiGJdMeexbrBsXsbIWuz8p3LcpP2cJmUJBDmYxyvpt011t7BnQMoljgmgD0XBPkSi
d7qAkzbEu3Fphs8e0T4AVKuND0bsOJe6Xmifg5n/AH6ZZ2Jw5lWRmtP4W0NZ54S6iIthM8p50fIw
MGovCFXmgZENVNk8Vcxyk8i2W+tO0OQYLt1Kl0kIHcJECqZS1hy1VgfTNeV8+eSNtXySva/MTVDl
TC50qdnqsohFZZ2h/26p82xQ9QugL0QPa7S5flSBKjoU4h1hhS3l6G6RbvaUOVJ+rzxkY0JXL/2C
hT4Gn7I+hUPk0pVWYTKo6V5rNXLBPG+zPoQ2sVSh6rBB3dlpkwY7jXnMJtAowzdTHCef2nTwDGo8
FOX3Ekmw+bywKgw+dWln1zkCKz/l6KObbhjt9AkxSTfdQIjz71wQ1jXq52KyvPvJiCs7shBkd3ZM
15MiFHabYpDVKkP/YqFgSKgsV8lggc9ADKrZld68Adrrd1GbOlYX1q1kSQnbo74e+zSIN4kaHTI/
ZVnag2e3lXdJv01+qiRzvid/Llbf6V7F6bUhcsP9DLO5OCdZrWSUgZKTGe7Q0ygvpwJ501vPzDJx
nTut10RJJoNLJuUy3yZaMF+3gT79wMKMHphve2BBc6Oz79u0kPrd4gUwbQaRLAsnaWk/G4xAiihW
XTBdWH5vD2cMIvuriUaAG5YQV5OwgbyHlObg6fIuA1+7l/HQIUCwmKDnYssYVoXYvP4yIo3Q7EYb
LtbZkNCbu1NtX95oTQxUYIjbYtgqOkoJi66anW1qZ81D29TGR9yIeGKds3SPfVc042cjVXG5TThe
bhclc29TNZr+3W39DuOSXNqh1fe6gedPI1WoaEvNK+Bq8UJfSu/Om1a6BMHOU1dGu6TJvTPO8usi
NPaHleCuJlzW9i4lHuytWBR+pLtTl0eBiQJ05KKr6W5qh430BbZpMe8Sq0/cS5TuM2hXyZQ1X1Kt
l8aZbeTiMVVz7eHcRu14Q7CfVQS5eLht4yaZIqsaxvG6nT0UTHuz8uTGysRSoMmJPxiS/nNfhXan
p2XkNUBod2VhusmurUmnCXGGKreWmVf3JCRGs3MqyMQRaGu9BAhoOs/KnqQR1sos8Vqligtp5LF4
Z1i6oTeXzcME8uWHoansxfOEdQds3cCFYazzn1kvxp964bn5ph2S3gvHOVt0eHSz/UinPLc3HNtA
wTXW3xcCcl9tAtXM3wKjix8Hd+ovm6mef00+HmAh55f6NPSjzTlRT1Iiu6p1X0YsxNGoKbVF7MrK
qAHl9+23NjayR3rJeI1kRdluu1HiWW9lg//dKegZoydTZ8Wmbqrml+szF7iI9XRo9obC72AzDql+
2/ha0e3recxuFuWPLvYDLqZpKKO7aYT5VfqppKPoUZSwqqNc96p2jw+DzDfMvd35Sjau8yUFEhSH
Va08HX+Gdvo1+kxs3ALJ3sjPPXktcFOzQ0c4+llVuk5yZZd1W4SWBBD1xcKlcRMPPeeZA/mHVrCU
Pa8MkYX7inkLU06ZTEuk1Xn2vLTxYm8pKqDu2dLuvw9JY7RfpsmvPjNbHDUsGprJJI1JOWkhMmoe
+OI23fuIGDacG1bwfRzm9tmGNGZvOYoq/ds8TJ2zi0VsiB3JnG5vZdfWN6ZXiW/W4lcE+dGU10oT
5lf6CRImj9WrKbQG6pewMfm+M9z2MnfT9ROwl1CWS+tfePmirIg7GwRGGyUCwxJjADtEeKC+H5dk
cmh9V6WKQPfFe1JJ76tLsVdEtNjij36dM8zz564Xd6SQJvGlzFa52yAPGoysteW59gZsLBqFf9ZG
AFGgdvTc2brAxsLPN56PeOF20spJPzMHXNB6Q3rORmvyIb0qTW95EEPT2Wer4msSAnuaPovStJCc
hhqjotQPipI30lFwFwJ7PaBIDtx08oUWx3O1zOeO9Ai/GIIsn2SScpdBkc0PVZONRmS7Y4xa8Orb
lUaoLy7uz1r2nfjyftr7thUK1mTtj0F7hERiHjQGhoHdYKeFsa+8Ci6blqtxI/VC6KE1UwIhmhkn
l73V51e58ozuRAF2pPRYhbORdaEZDoPioI51gBKWRDRjH5TBmqQl2Z3T4Bnaunn1l5stNI4ser2e
RdMMa+HXjVcO5KrUJGdxjEzxBjXnOPLiuD+fZVtv33+m9ttCAo04NjfiVHSXDyvYxtIxaB07Z1/3
lrONDcpYGGDJ/ftXOdIDoHcN/QF9e4Djh5PdRlZKVxgz7CuHYy3UHdV+njiTHq14FDs31pPn9y94
5GXhuYb8J3MRA7L3QWE+2Ejpj2UAIJO8cguNzLwaa2+O8Ho9peFyZFVyKUA6MACZcx3CJaZhnGdY
/jZHT2N028XN/G3cznF9LmOtP3MHxGy2lRxrYmNrpDJ6/07fPtp1PLGuSDoDFk2s12ulKnoMrpoG
QKhM7J2nZ/GlWYKttYNB3yAvNZ/o6VL+vl0yNBohOPMeadId9ucq0vxl8E1zbzup9tRObhyHqK3U
2PMswiojIZReRPBrBtg0GNouYdH3/VWHMRa4rHocgRwntmz2U4AWE787958wkexFiNGQlYd2okOK
EToxlVBhNTKsOj14gjiGORLok8bZlF6RoB9jm/KLneAd9GWsO7OIWrt2vg56YXNQaVmBxtrSupd9
g+VQqCNumyN4VhmIiwvZkjcNcZxRDLSZti3MQMYXfEu8XLb2etKT2Rtig6e3gRy6j3nUbQzuZH7o
O8/PttpQtf7Z1JXpnWj12f4uDGuyQs5URzsnoTSSVbjeWVVmCXDJpmwDdMX1IDPjMzcRI8UR5LeH
IOibQkT4MKCamFeGms6BWph1VGX1xJilqzQ30nUZq42dWTAo/FzXjDPayFOxGbTEcXdZMBn1hiSo
Vp/zwe2a827ySLkT08zbm8E1Mvei8/Iu/+Q5lPih73RFdmkGc7fqVNptFqWocuFcYlmF+8mmhL+F
JEEIzl1pqQhh/wVRYKsA9Ov24Bvo+cz63VT5Q3kNnNt5XJwgb6I0kMWyRZkQrXAjSBrUteBGJiGI
S8c+b4dmeZqmxfgcj5UgFFdtm8AU8fo6ZL5F7LGrpoLxlFWZOAPH192pYIVuZUtTBeRJ5rT+w8kS
W9PT5iHyaHan4Rxri88UMGm1rRxEJiPPHpCDHZST91HdBv29ZvkVkYE4Jnea7HgGUdHM1se6dUsF
OSNwR4mIrCq7myrOOvErX0T9xdUzl/LBgShymRl+cuVWLioN1FKFikDuxBedKFBVCWrNt3a9Xjb9
VTXinHE+ay6Fi60Z1eegxl8CCxrTYR8AAvgyjNiJtS0Sh2f9bOSXJQftDEnRgdnaZk48nCE6ayBf
7/rlV4UlB5qWy2CnIcK31qNy2uAbZU7+OAWdeZkwiNQi3Jqr8qr1QcmGoqlx3S4p9a5Le1YkpcXi
5eeo98Ng6AsGBTtZ5iQOFWDkZoPEhcKMRy90TCQ6078p0pyNU6L+g0FYl9Rt5A5V82TbkNPZgmXw
bCdVClt8WFp7S7KFqUICXQURXis1lsg0utxBZrkZHpRe28WVXsIHjECxxV/gwCxVBFAv+0qO6JWR
WzrLx4C2+K9h6fRli5Lr9LFYpladacaky22sWet35miV7woxuA/JIksEhnVP0giqnfqmHcquYfDp
WD8pARbteh4D9TjWKlNIzwaavi39rCs2Wj173lnsq4x2z+qBtWvAarxopdvOG0Qi7DEcrMqqQg+K
7YOLFUMdIdHsmSFa8araB20tzrK+CoII54GliWBOJHpECl/Vl1MGUC0aAz3jZcHeFNESKKsJU/zG
txmayAGmC26H5XtfWlR3iDfxUjVnZ40ppNDSiKdLZQ4qjxg8TFgPyJaRttfIEccI4TPiDMz+Y47D
ibkBVuC6keFQfTF5wiJmmcrua9IntnnmdMm0ifOhtcOOKU4ayaTX94WwpmFbCaGpqJhBN+0nM8FE
zhji/I6a2/1emSoVJ0LE25wCZVxcCehUA+UiSrwOSaUx6kgJuNYeRxsnZBTcb8whCU71Z9eveY0T
4DKr7ztoLVACh1hAw6spSrocLQF6KjnM7r6/hbxdC/bzWL9AgKlv5752zopUM4wwwAoNp9Bamhda
b+Xf3g/Db7MAwLOwAnV3bU6ji/36nv0FPSePHsg+YEx2FcTUp/iyqQv6ft49Lb48WspAhb5dnSI9
HksAgMz9hjg5MpmTZdebXt9b+16Y/v2kJoMaY652tvLrm9GItRMzs6N3ukouAdMK8Ic4SDjs1B/b
se2s/ZrqhU0gcYjvrGxXxs33OKjcr5RIFb1K8ZddxJh7MAEhnUPTBejbQQKu4VA3zKjoQZ1NFmiX
jtpMZuHT1dLnEwn42xSHS9G+grEKSeSNBAGtjSLPncTaA3dYNmXVJ9eSw+w26Y0cuwZGnoPruScy
uSPbBiTpmq3S1weyvz74P4GyBnfuG7XkOroHXbcPVPzszHpyIt8/slqgofD4ENpBf/5wjtsOaZPN
qtT3kyHdLvLVWP1AqENey3gJum3vZ84JEbS3qTjAL6gATG14ae4hpjVzVe8EibXs54ITVHdQO5wQ
CNwpza9OIFbezshWnSSQGgF5MM3egwIRN0xzaBxl7LUA3bNFuOYP4FHxmZ/n9oXAWjWivhPb0lJU
+T3aPO+fAUee7aoS65MaA9lGBOj1C8zSovRKxjX7IUvVVgxAeAs3j0lLF7QPR/t/sCHApaxpOJdc
5axeXw+3cwKy1Jf9YOJt2S5Fc8Zwd9g7zlCeAIG94f4ygrJZnCv0hgfMsf76WsJxx9pRrr6v4oad
rWte/9QPft2FxpiK5wDBYrpzuVW3YZ4HWh5R8k0yNBth3CjZ4fFQePqAKtEU1H+5uOSnUVWiRbSO
2A8fg92hmaDIvfZDmTkPAnmiH8Yw5cVm9Fv7uUXERD+xU48cD5z04KIQfoR0fDgZ7EpYfgjpQMoA
bbEfdMz4ZrTYyK1bDCEX24+Ud8qZ9+02orPJYWSudR4uJAcvoAnqyXCWxdo7cSO3xlgzUxoZMwQN
nfj31/GRS3ElkMV0W9BqODzhwVG6WVwSUYzaiZmujao8KxDPm7eFwuXvxMN8e+xx5EF9o1rnYIKX
9nplJTnPONd8c78M4OnpHbrXC/6wJ46Gt68MFBsYVDhoAK0As72+So5BT1d2ib5PTT27Fg45bmZW
7pUzT8tm0DEimXGIenr/QR67NQh/YAgRPEL4+OCiuL/Gnp2tWi6wxi97u8PBO1CnBHOO3Rq7E4wi
HZYV2PX61nxoNKa9ID8Eici/NYE5MGST/R26w/bHrgv0OER5xDhlIHPssivX1kNl1fLQ03h9WcnR
ky2Z0veG1er3Wpbru6F0st3AEAwBgAJ6AtlBPnS/5x//9jz9n+Slufs9w+v/+e/8+blpZ5FB2z/4
4z+vs2e6kM0v+e/rx/7jn73+0D9vhxchlXj52/VT2/8NDYKfTzJr6sPPvPoKrvTHL9k8yadXf9jW
MpPzvXoR88NLr0r52+X4zeu//O/+5d9efvuWj3P78o+/Pzeqluu3YUdW//2Pv9r//Mff0Ur500pb
v/+Pv7x5qvjcRSN+Pr39wMtTL//xdyv4QG606mJCUqJPs26o8eW3v7E/AHOi57MGJ4S4DVAFdSNk
yoesDzQbIaGvb3MVzONDZBvrX5nBB/4P2pAmgEG2n2P9/V83/upl/efL+1utqruGTLrn0/br/HFt
U60SElwfnjS10eGmGKZVfMDE7TBIB+McFpO6wnHHzLd2JwLvXAqEYKGj6/ne7ot02Wkw70tHAybV
C1teJovHxNqwPo+V2e3HzJ/uzU5+UwjZW6023uC7N3/SKs/6aAK8q6NGTeNZa+XTTi76cjWhWoq8
QyvviN/ddU9J1V9YIy2LbTn1/AqIRZXYBS0V4YWXFRLVq3UQunbygchHri76a6W7SqrId+ssDrEN
jYuXEtXj5ilmEAhNz+oRNwiDJPVRitJXMZ95wlezDcE2u8LfNDajonD27L6MMkaFoTXaHuYKtG8u
W3A826Wdcz2kGdCFVuyYCEUImJabJkmcm1KM495vatMOM3rwTN+X+jrje6sIgE6mtnWRGXKKWjku
7k2GUogZ6ZNAVa7Gatt+iDVBQRvmut/cozqQ7Xs52cnFiIy+3oVLiiCcv+nAbAHyaYOPDD9inX4a
z8muIytPu0unAJGhQUL71lXT5F0xNKpvum7yN8VqVH479bBB81mOn3y9MvJrG/ieuimDlu8d5QQv
0KkD58lSieAeMrpoH3V3rqsLd9GUFYfANZMKtcZeQJwIUyy92l0/DfGQbitMjYKNMKf4kyGS1Nm3
OfZceQSq39UuArpUC3adU1DGuwGttucEBx8zaprc8UAq/TbdYRHJKBduOW2Vr2o/BErGJHfioshQ
+sjs7Jw+VwwTJVkV0+qlelrUQAUnjHgYQuLIbL3UZbqA02sreKDjbKyQNqfS8COvMmdt5pR8I1Mb
3IrEqv26GE5Ux7b+bRqZZm0r1J70RxPtseQMLgGkRn9InkowCAiQDIGz4N5dMEVr8rR4RP7MkSHz
B8ZJ4OAhRDEfQb8q1XOfe0NS6JJp4sgrUcq7dey2rDZQaa3bPvHqhV4Ugygq/g53VC2tsn08+vYv
dAIrhNPm2L9ESws/c6tpYhorTVvk21qzvStNa00nzDqPnpJVLkhfYcL0UC2extQusXlY82QH14Xu
50sIj6Jeuw1ZtzOX3BZh2SzzR0EDtIvQGFI//KxljsgL936mXq/o6XmT/lXADP1ktY1JkmzNDX0X
lRegVahd4ohOb1VcmfWgN9dAMqzgDM1SLUWSI67ry0QUPfZyWtO9qHju4u1gVzltj07PtI1VJbI+
h0FoXNtMaVdCWXlpaPDOdlqr7HzTIIi4bKZiHvSrxNfluIlhZa8PxG2b3ZIKQQfdjhkY9wMOUZva
pX+76f32zCjM6rMmnAUGrEcnDAOxoPqow5XbuMq3b1y97jGkcxfUeBD+sTZ55urp1k1T0dE61JV3
v7TQt3aTZ7WfPZH0LyqoA2vnLNr0NRNV8eA3C0owNBOMcxDxcLvSZpgSlPZd3dt1njfdOsAGzgcH
tMzGmGkhbU3lgqs8c2IShN0ST32xs8wrcwJ/4Ciy7oqe4m7uS3rQg2f/UVT+b4Tk9qV+lOLlRRKT
/38IxDbJ8b/9K969CcRX2ctzKl+whX3JXsfj9XO/x+PgAzorDC6Jd/TDsGsgkfo9Hgcf1qyQgSJB
EEkWJpv/EY9t74PpWaivA0z21yhOqP4jHvNX+upFCFmAJgXoeu+vxOPfiHX/2UVjFoc+uI4acgCV
AXMMovurroPSR3IGwdJv4VVsSPL7S9Lv26ZYC6hYqh3CFdZN6gjk7exu2lrT4m2segbMriv3oweT
boNFobpemt4+K5YhMmXyQ7Ozr36ViMh0AARVrnMbuMW4KaBVkq5eDfTIGdCILwU+lUxNyP6L1msh
MbazDEuRj2DhoP8yEIi7PkzANKRO2W4w6ew3U1XGUaaphTDf1FlYmB5hgKUNgwWQWeLXO7a7fcs0
PYeuU/WbXE/vIBcOIfJmeVgYnJWWlWdnkl73DlRXehZ3ufdgd8r+vZT6SzvjY1Px38PF/ipv/e/l
s2cvzZr/9Ydf9f9iArtqaPzX++ZSjU+ZfJXxrh/4fcPY/geqa05VfL1WNVV20u/7xXY/rJq4NB/I
bWGHrdSVf+Wv+geDjyD8Q9r2R9L7r/zV//CbqJLPHoPci1nbX9kvWIyxIf60YdYiC98AGBfr0Jwv
XIu+P7Xp5sJTdiWwVTTGnqlUMlDSwbjAKE7gXJVZjWASo7VLFGMiOUZCudgUaq3edSCuhG5EnOUZ
NiN4jc+Rjz23HbpZGoOYnVUW1UOMFqAbTAKQDdrkU+QA2J0ioG1JfK0Kt+g2Zl/39TlXmp5FkmNK
osW6xmgUPzRrg4vCdNHg7slqH3zj3jWN5MFH73HcLKVJaArsdlhCXynfZPzAECRsW8MMNWQYC/pj
QwvBzOsAAbrZpIXwqvRrLQYYfl73ZXol0NRlFGebabKxwYvdVYBL6j2YJQ8BjrwXoCVrpDcQiYjl
tijn7FZf5M2C5PjN1OjatRkkrsMNCju/z0k/vyUTyq1bW8zjcA4K2EQDjK9Nob1/RspYryNn4X/W
clXMGbrKnh+Ib+7dXHSa9YifV6J+BirHBK7ErNy7SOtRcy58fGiTXekKt9/OyxBvupm+Jz2oGA1Y
sDKivUm0uXFCZ51kk0o1Jn2qIV38CBVmhJvoU5zX+FMvZ4VKrfS+TgNAQHpiyfPWzmR8J0Vnqe1o
VfICLSS/Ps+tpr2cOs7CH24yZ/itG9L8xXHkkOsE+V1JtdZGFU95g/+5+xgb8OnB/w0uTbGF8zQb
xLgA+7XqXcog7BncIWNrlEntr05ijv+XvfPYjhvJ0vCr9AMM6sCb5QBpmWSSFK24wWGJYsAFvH/6
+SBVTYtJtdjq1SymF320KAkJIBBx739/Qxb5sk3rU3m0jOnZtHNnNTNMTaBWWczBzLMwq7MHhqnU
cTQjTHCFkUGK6VRr3S1zPwLNaa1MVYvX2jRetplnN35Hl9BTcVU5/EJnYJMcoRR424R8sg9kbtpb
yMDh0wG/5yzkDzSTyNfffjomvFOWyNytSkGyrVBie6urIRgiR5AcfDyCCLSP6Y58DH1hR46N6vl5
nts7azDKQ54UzjXETdOf3TK6CHO4cdPy5PQpGr9v3G9Ahh/71OW8PvnM+a3YSDJSWSBW/SRdwmwn
Mg+ytFsJtVJiQE0jTK9CRk0ubzpJR8gK9tBhBKxm9a7Um6dxntWRtHscftZG1fQraGBLdG9jzrU/
DtHwSma6ePVGywhKxct3ipeaN5jHcnIhUqGFcJKkOET6QhSJ8lc7cS+MwSmOBR/iJo9kiYqs6dKV
wMzqqzdZCZT9GSIw9L3K1/t8kn4RatjoNpEW3ktLUb5OIiyuK9PNjhK2mePjXlF2vtrwT+D/HQl+
GNxfmKtpD5uPxvtDT4WTbv/bK6cs5d1jN8jI7WSokWij0w+R3q2SFHC2kHX/CAv5LsXudTeJrAW0
wg02h5a/ruw62Shp6zxnatdcOcqgYScSt3ehFhHfC+h6cCMl2ji41m0mfD4/eOU/+akonJfJiLvY
+J9a4zG4i0pbybvVXOvdQ8TbwHKjnDdFp+pbL7erDUg8FoV8SsUHGOjPvgzENTg1ceJRhXknj8nz
6siVsJghe6EmytPa3cGR9VbtPJW3rtJrRzi97aZnDL2Z5qZdd0XRM2ouNhguzWs19b6GUijn5oSl
GNl8+tmYmukHk5xvXgVvjz6spBZvVWZUi3nayTfhJjmh4XbUrTI34Tips4Y4uia8KTvseIJ5ohFv
3HGK0H1AcsdYGel7b8xB5aSPnmgGyCO2+YgUAxuvSleOuHM3a4SFcgdpatqNTtZtRa5r11oURuI/
wA0vf9V+/HsV2f/BYguA/FfF1s1z9xL/47/r5z9j8Ovv+OMCMn77a99LLsv6w+Z/JPe6uN4w6PkR
M0RGhxU5H+/faOLfNZf+xyJXZirBEYlwdkGA/6q5NBs4kZRORsSsEsw+f6fk+h7m/sO6A5IDq0T9
huqLIQhQ99tzQ0yOyBoNW4ys0gplGwohv8Ym7JFVXjsW40SY0HrN/hvokNMGXzPa6R7xi2QUB6Oa
qaMts9daatMNRibS2OgmLgYUQMlWjzAwoviJ0P/AxBVgaqLiiBcs5WSqCh8AR7xYuaiwzVPucuwQ
ghqF8UGTU6sGBjT4hzipnJWex8pLyJTjE5x1bTPg0R/woD8jTWb2L1vkIwxbs11U5UazL+tUPI96
Zn/GRab2CYLLPrnatDgLtGm6B7mfGJV68I7QTiE8cSkua/CYV3AN0Jys7ocVciPzygptieSrMYMy
NIZrdjVAkLSD5BGg1O+3CBM6AyehyNxODYkBfjTCjlgBGspkX1ZyNg/IABwDgVMGPc+N6uQGRF7v
t8YwTuXKacK0vYjSMd4WRqNfJEoJry7OHetRbZHH3elWV+f7OUyyg4M46msY2dnWjFBArCI3GkGC
9Cq7Gxk7N6tJg+B3g9ksAR67HLJd+iWtFvdvKElQsOR93lSTRzUyhNKutq47m+FtP7uTsFaQ1yot
Wps9cdb96xCN1BeJr6tuSfwa2vIu1JSvmlco3ZVeWcC6Hi9M6N4ajLYramUFC8Yt1YtRWi4pf2JO
YnGki8zwMGZ5KwVQjdBtNjITJlPuaReARpQmc9+RF6N2JkofPVe7l2GAgIarb5tcZInV1PuhQtwU
9BaOc+fu3OjI7uy+D9fwmOyH0HLRwTVwbfpVNY+iIRfZ9Z67jhwMH/WUd3Dq3mrPMXIwZ9cf67zu
NmHUSqYpYydilrzeBF1n6NlFa2Zm/8kmloelJYml/mwhcFtbcygnmOF17z14XureumhBjnaZRN0G
u4702rHxdv+kJUpu7QdYjM39oLj2PQP/5CVSc8O8rIq+fBqnNI+34Hsj2njcYIIKgiZOS4W0rlxY
zmnQlYoE5qpkGt01g5OivupcaobByYcvdm2lIkjpRCboiI77pakibOSdUm+jA9w92OM0E9YctJbS
eGfoZufHFkn2RRVpjTjM+lBmPjVRkeG8FOvxus4VSkWscYdLN2Kiu+vLcqL0gxO0MZypvi5lp99Z
FnKuFdS96XPegf2v+tzFebVJu3TTD9JbI3BpNQy6+8nP59GFgY934G0VT2ET0CB5d0mENea6KqZo
XxckS6wGpRRhYIkBuGMW1TA/q+5QD+vamNHlRc4kyPdJ0qrZNbRoY9BmBhbyuWjLS2YBeL+Os5LO
t5QTke4XC2vLH1DImpew5bsWeZjhvNRjnmEtTVEjVjp5BLddloh2XwLyzfSMEnOPCBBegnjb/SbW
dGpQorQ9uW5rCNt+qdnRM3GV5q5gAH+JXrg3UeYp6eewMxKkb7lnklsxaDovJaRVPYhy8aRKnNj8
OpOScVXqo37mUVgjVBJV8uq4uDptlnRG/Ns8HT0OEiw1XlEWEmWKGK9cTUKt7dXYOHIn1a5EmVCI
/N5VJqQSM32T385u8QBV2fo8al2r+l5tx2KlITmp/NIKMTodHAfvnzKOAW/52yICULINUtFjk6Ku
IvnjkBrIzmYhKjRMtvegsLEiUvf4hjaYwsp94UCR27gVfkqBpF3OiOT1vMSvkmrOCoz/0H5tKqaT
NEtxnuUBNFFhbFqzL1Z5384iPhhNgYZYr7yiWYCopS1qyI3Pl8z6kOWzNbohDO1VrEgr3EAtRfGn
hFLtmecsaL8GHA/ZeQgUmG72eVlgNxmzfWArJn2GIMOTrIS3jrH8tOOgI+JGcTE7TQoSgy18/SeU
eVfOoBupidu0JaveIjC94pk2fCTDbNpHhgV4P9JyEgdd3la13hTk2JtKpPgpD9ddoxfE92s1fpsi
5d8mSpVhwUvdJ5aCKEvnWNTOcxV1qLqOO3R7wzoSvToUm8mEd8u2g2gVfM6ZUCKlAn9018xmCZm7
7kK8WeF2jl237iLHGA6SWXZV+zEk4TG9Usw5pK8tTU9W66TRlC9IcGTn16i8qnMz4YUqea49WUMx
pTeTg7J4ZbkExa9QkeU3cYVHBnKvTm39QVoTHOdQtvU12SeiOw/hYw27BH92VCdj07zi/NLcKqPX
jqSAOOhXeCLyaySjTGxQLDRtgFIWAVphjPpTmUXRfKvAMs8DAUkDcqdCxMZWNmboXOqpEZcHCJM1
E6pRZfohyogwbjcOJdqXIWOOFLhKo7fbquHHJ8QKysZeNfCdoZZLq2QAMdX23F62M/HzficFQ4Iy
kaR9OFpGGGcwVPlswIVhO4aI2aLYnydbnhO7IfYIjevhfEAOQeaRzr85k3EZZ+YxsatRv5rVXBrB
SGuWbqqRGMPrZBSAOnrc60+iMYBIM20uUePVbtIc0TojdRwm97Lljrx74XaFy6Zi9owJgQHMs0xF
a8VgJlX6yMeWVs0vW/BPqCqDal2qOaLuANqqbP1k6Y6/NBouUoEru+FzVingt7B4BNJbZbrBAinc
OJHJtllPcQQt2URih45O0zv9SYvrCEE5WHfxVDhd/JhpbQwJPkde6E/wye29VEQVX3tllN9AIdet
eyUZnUkNFIKM9TN2Ds9cw5ge2iwQmle/mgU3dV+4MvfWCG16oiTdtrJCn9XfhIc6c0x1mxCxOW9c
nIGRHITN0Msg5ouIxyCrzMo4E6aafCmz3sYdqF/EmxFrcbrq5RiJp66ds6cEgxpjMXPlh+KIs7zT
LLfKdUHJG+8no2+sW7FEIklfWlYLsVIkYUdoNRYWZUurfd55oT1/0txZaLfxxFhuPVeFB83Wg6j9
lCMOb64QbuZXbTk6T0lmqtWaCY1ubLENZ6nkml7Wa2sAmPMXQAkhA9DTyExOk3H/RESwZbA7NJm1
mVyv63cRM3IjIDxGgR+sCtIMssTIHkPWNtkhkaytreGFc4R6r5ws37VLjgIbMjhU+KxvuUWjUjrb
txqv7teGsNCjxspkbqi7kNGOg/6QZ2NyqTPjvXVB86bAAlmw1m01oLRr7J4qvNU4glWo1OANk8q/
76KORWtrGtUKql/9oHptSZRK1HXdahosR1lnM/jlZWoh8b2EVRVi9Zbm3m6OJ6U5m7wsCSQS8XgJ
3+nOEMq5z2HZ5IQBWZX7VIkQvZdk0dg3St9IBhCwa1J/SqeO2T4Fvt2WYhd2imA1d2bzWqjWeFcy
ut32oepEu0yX5aeZT3XaGFPDEo0dBvA2t7AXep+tCWJQr8N67i5rRWtenCgmZkpT405H00KAvTIr
SPCIzsINoshN1ouCQwtTCwHrYtUUsYc/qzeg9gdGmIXj93Mo7A1gtnmYIxOfIp9pYvQiU4kEkRFx
2KCPiCxOWikXb7resB8LJU0ORdsbjD0YvLdBOhduz2BZHZ+tuprQ8DpVhLyQejHyMdS2CSbQwto5
J8UpulC0ELPSoiHbwYfcoOJwVHTOFVW69yzx4t4kY8uSaA2gLH/SO74XIzHHYUWV299G8+B0u7mN
piu7X9BkhDrJDrypY/FHoe2tnbYe/0yxaS/25Cot81FFMaqNV2hO4avW0BVn7dghAhkgMhR+NbKx
f2/k/yU0txDCfuwGF3AGodUiJ8NUhwHa226wqDnlqxxh8DhmbO/pbImbJA/zVZZFmU/Ubg5QTKV6
ZcRtsZs52IcPfsEC8Z/8ApizYIKLES0OdScjAA5L7ARjNkoEpeGxUaS5gXLdvP7QpV99//d+hCC/
ccZPLmMZAM3fICHosyegECE2NCODgm5inPFkdqqGaKLOjj0Gu0Oh+J5SdL0fziNPgVqKz1qrbOCW
yLHNWzKYovIDmOr9feNSRgPuWgvLFTejt0++TZCkZ6jPgXoMc6PZNNF5OH0kFvzZVSDEMZM0+G7U
06ukGuNuJ6KGh+I072lPTAqN8CM3/BN899t0FW0gpmtwraF5nzxcC88TaB5uDjZA98w2CouZ3qGa
7pJJiGL763f5/p5g6DLPxZOdIST/1NsnR4xxaLfhQMhM7vHRTJY54uFT9h8ZCDM0O1mZcCl1fN2I
dTFswz25Tl+qHYcO30YY5n2yKRSLqpFoEUBfA+0ow9o43P/61pZ/8u0qZQqD8hB3PBtWyWm4B8p5
jwMO3TR0qOaV1FHjyoqi/kAWqX2rzoP8wqZPLo7COv1gPZ7ME5h8sNdCR4a1zTyc5fL2qaamNuKY
jrAoJcMFA3qaitfRGnjAwAPsXi12XOOqQSvef/A+360eHjKMOIfHjOKID/TtlQtbLT17MsER0oxo
AlBbBaiokV3sM5LTn379iE/Ml+DMQV1dDMpwn0eCrJ9+EnoZlzLWXGqb3uDYaT0MLYIkm6Y7q5eU
WVzfuQ6tyLp3KyyMt1bthMe4TOPHX/+Qd8uL38G2i+ZxEUcg8Xl72/iqJ7qB6VGQtO5Sk+QzLYRW
U0sFapXaiPoz+8M1/ZO3bC+2wNDP2QoZC7+9aBwack7dgW2wtax7WTia0II48Sx4gdjMiK0n3DmJ
EK57Qn6QtPvuPSOTWFTE8Cmpb97teGDwSw8ckZbaO+FBteaooCl0m1cRmbQwv/V00UYTBcu3BPuT
aCTs797e6ASNXR1NLQoy+tND12G55Feu/Tlr0mRVuyCDH1zwZFdaLrjoL5dR3MIYPb1g6SU498Cc
DArCp3ZdYvWr7OP9/GTRABtjN8c3usDBzOzf7bRunEXIX+FmpbJc1x5+2rOJT21QDHqys9Xxo4Pz
ZMF8v+ByORYrUozTzdaWzOSxTWEiLgz9CQPK9GFk8wMxsZhXgANFPaP2D2qCk5XCRQ1k9AxPl6Rd
1DsnL6+xnHpIJhyyDWV4CYFgAq/oXhANjR+8tJ9cyCKKHZQLX1ITp/i3qySaYq3Ez0QEE58F0lgx
QVLE6yvR0+n3L0VAOhwjgwsuhuNvLzWow6TGNAFMCctk9e2mMsrTlbfc3q/X/rfZ7w/HyPL83MVf
nPfG2cyu/vZaONuh2TUwIikN7kgrk9wF8Bza/iLB4CY5C2dHXBtFEx5nSauFCe7cisAd5RxuezOz
s4tSG7Nh/euf9f5hQ85C1M+yRc6I793bX5W3vVsmTQxEPNPWhWqd+tLtkrW3/On3L2WwcmiRKRLe
PWxyzjC/jkQUaFV/53TDXS+7O5U///5lKF45u/ArYOB4ckdJnJhlHgGZt1pi0Xpm2Ro3OebUbZ39
Bw8PkszC1GGlsojePjy0AY7bp64IhkZOBHzO4dGl8Ani5U+/vqv3n/ySCIHSApNk1EmnlwJgydIa
pktAlZXsQJv5vse+m/cyZY9hviEuLCXvv/z6qiedCGuW8p/DYXHFZ+c+PZn6PFVCwiJEwA7noQum
1zwOVtddemS2HOcoGh5mHH33mcs4p3Uref3r6/9kdeKRBz0BQv1iDHnyLmmWBxcWzHL+96V+5SC4
fioWsysYd5If9LtXWyLH8MPCwAe7kNOuR8qs7DynUvyqXhj2CsC33d79G3vB+9ti1IcWCHHAYgJr
nawbLRlc0UcTQOc8fvsSGJz9R18CWU9LCCLluIso4eTptWUxxjZ2OkFlz/0q5h3dVyOOodHyp999
dFirMNZnZMfJ/q6EGdrWFYaG+wKUxLPl25ZqfPaffNssBJR61KOcuRRobz+4zLKogCvmpC4ebwfw
1hdpmPkhidqXX9/Pu8IBKiVUCY2qnz6NPuzthfD9iOukBe5IsPLamdbQrz6+m59cBKYfrAhqbRLL
Ti/SOnLCs9kN/czI8xvMRppXvihz89u34i5dPMQGtii4H29vRQ5FxSRoRJ/YG+Ka8yU/VG33UU/7
fkkvbtCkyXwjKDKiensV6ts4NqM2RBBp68bK5N4wjDMTymcPupX47U+Vy0FTxJyFUsTSTy4XInsP
nQmoVC+G6S4bxnlfTUAVme2M618/v5/dGUJBKkmaaevdx4q94QRbg10B5jqxbhmpngc8JeZ9UcXo
w399sXdLAvgBjg0kdnJC3/eaaOxxe4SKj/snLrsK/d9ajVh8v3kVqkYUgiSrLFwg3JHeviyF3ODe
5DI+sXPmpgFxJend/e0Hx1V4aKB/y3HMmfX2Kl2Z9IpdI4wVNO3DrlORodClS+cTtaRZfcC9e1eE
czVIHGxC39bFadU4dkbj2qIKmWek8b1hoCKBg1t9mrSeeXtiiw+4Qu/eFNdbkuURPS50ptPNVU1w
qGWk7vnfIGVsJvvV6LnJ7rffFNdBlMZqUElIONnwQlqbIqmK0I8yJZwOqhxpB91wrKa/2EP/EnR8
fz9YkoN8UZ9ZOGWpSynwI+u3nWt4n7jE6rLqUoZrelv4iSu9+oMlfmKvROnCklgqM8jFsGv4/7dX
asQw5ArmmWx77N29l44XcYjjq4SNcF42Rogv5lAWl6XHsFPBrTlbaaS2we+oEQQh4EoTG8MialU/
N1TloE4o7OA3kImmtRLqpzN1SLJ768nCoFIJ0ihrjo4m5/vIw7VqC/A53dn4M5WHKuwYRDnVEtQ2
oGSFBUuJ47fCovmPUrsS+7Rh0rBjfvlQhYORnMnQEp8bqx2jjb50WXfjUIdHMHUiXhjeQFqzEMjc
DXPpimPTStjPjAGNqwpK4rxqIDSce6M2YLlkihBNYGHY4Mqu7n2d+5FMZ/byQUdHZI+7WUyFe2zj
RntKHBT/WBh2gD6/u8LQd3u05GB3Cw5zctI1mduMuMlh+yqoYZtUyRk8fbiO33+d7rezlOkituyo
oN++85DHgbyQ48F0yfb2MdIMjzkOEEdMDsOjNpXzB6Dd6XLGJoFGC1LVwmLHU+/kgkVNdp8TWgq0
kbR5HT1pbrO8Fx9Y5v3kKmyk4KsgZItY5WQjxSY7ni3oHj5aJkrxmDJrthR58+tXdHoCcS+IZzyw
RzYCILmTq4RZrHd434bM7rvikDQl0rQmC+kApP1ho/GTW6JD4wOl9KcQPi0X0qQkSKLoFL8bFPR5
kmNBMLj8vgn8v2zkA90zgNQP7/6d3OoBGfM//Oc8fUNjXP7OX9Jn6w8o2xx0FCQwv7Dl+1s6Yph/
UONj1kCpz+n5jeD4TxrjQkoHxgWCeCt9NrQ/MNjQCHVmS0YuyqjpbynYX/Ob78L0n0ufv1vj/IBx
UE0YwDbsJlQXC5q7rOQfDhGbErOMYqZ5mpee9aF53xp2d1Vi4b/qSsIR7GqGrjCQdmfBwjm483hF
ImCxyaXqBGh3nRpNh8BFSLXPO7U2t6riCow4jfmqsM1xN8JEZCw/6uaWPntltOp06NVO3SAPbvkm
OP4R+8Zrvam0VZmmxbrLwyzwbMVBdGEc6inDaFfHYW9jRK1yHGbnXuk8F7u7WIEGYyevISaHl3qr
5Q+pMmlXRWco1/ps11fdEKtnjj3Ic6sH6POLfOqxcoc686DJqHlyylXUH6d5jUyxcbuLcCT93W7P
Eq//Whn8hahzPglVUVaxNr8YOp8Yxu8SaTS8drN+0uNHvYtv7Mg5R4y21zO5taZmb0b79DnUdNr7
ET/O/JnAnCdyzP+s6/ys0Ls12gsyGcrzwhk38QDrRthXmsiv4EohqjXm3RBqtyMsLMUut3a4Hpyr
3E1usLa9IbgMQ67cOepCrgX2/hUeq7AND2k2Xg3uYxKjhItDhsPZ1h0hazZ4pg8VAhiM1exCeapa
u/OxL77GAvDGm+rad6zkqR2rT/AIHiAcnEepc5j68HNazA9Dk+1Drd1ORQOsr69F52wY2pAzWG8c
O4QjhV88sWmfG6ariEN9Swkv+76YfIbiDLA+G9m5qL6O07wqquQcZuUnvUiwlpPi4BTeZoQSFbhC
P9Ch8kti94I8rVcYSgb0Ad9WvGNZ17uqwUOi4opusZqhBu2Em+znxAos/N7b5BJhO5XqJQmR66oO
n2Wav+TOvFLaa0VPLtEro7c5pAjAxSLuv+pg/mA8N8+f+3wPH/Qep7hl/Fyv+km5kar+jPp3lxqX
pjbFwWzWW8/Lto2i5r7itI+4IG/IaNk0orizwtvC2Jpm9gkhtg/9YtvpyVZRgiSKr2JF4Ppjbmuo
fN6gH9HEHAHvjnrubqrifm4ewrzbm3X9NGPNUkprZ5bpuhD2xdTPZ/jJPsW1uIrCdIug43JSUESZ
BVdClLCq2gYHxGyvpE9Nr50xtttZJVlC6hSME6sTYNnv3W2l6xcYdIijO2pnsoyeLP2ZFXSY62aj
9ernVP+cuJ+0iPdUMTcNK1ivw2usZNdqOtyQIbsa3GgrMHxX8RFz8sdcqTA3tq2D6Sprt2zPjcFb
4gDv4s5aNW0ZjM4Frq2Bm3abWvtEn/KgJc7GHC5c46KzDhzMEOecaetN4zmV3KG2IeslZ6rINkba
rE2qZCc3tnrcrptGPHkZ1D8rD6+nbLhxlo8PX+Bbrd9VHdrIr3IyV0aygUaNyXeyGfHhI/XXJ3/O
ritYDs25USQbu/QuCvRrfrrDkDAYktEvwE9hMyGLc9Ztlvq2IS8tpX7MHPwS9fDOyZV1U5bnSirn
QFO86760DhhC95CunVzfFp7Y64NYD/M2l/V6yvtdYzVrK3qaTOuqaZtmJZpsO4zqfVj1R3rwB9CY
L5oLSF7Gw3rOMVjs2/VYXVg2URZOLrYtzrpwU3c4H1Dimr1y37Sm3+m6gLmF9WZteneqp14ZXh1k
sIR9BZ/VAItJbDA1xNvan5M7bUd7XgnP2cz1tmL51iT4QG+8JwZDsCuErxFW8p46h0FbpAcvwezU
wKcYdumhzPOXkvqCDT1kdNpZO1XHo2ruN3Y03NiZOyCy0Po184Y4SMvMe3DzkvQ5tXzywqg+Jwa4
vKgxfyPTQj2Ai2LwPp/T93g+lIHkMCm9e9mFfK1oc6KtGUP17frLEM2Z7Q0ZDUKXHGD7XFt2jK20
prE4nJ3kr/ql7WCJqemf03y+aa3suSv6YwO54lBBPFpDIld3Vqr1522po+RjCnokNiD5ZMlGvxom
Qzvq6iO1O5F02Ypp5mpIVLz27yJhx6uyERlrt9K2buzQW18MXvycZbXnp6Wcz/Sl9BfNDvTiupVN
uU2mAqxxRklYbrNUtod8q6SudZnk6b4dSYZ2MMz3cYqwVno4HLxM9UgPVSGkVAWmkvEDe34WyOlG
h1MKd2KbqcVBT9zHKurvCiKmMTF37moSMFE7z0EKqXnVVd25zK9izIphkIZmgKdXHzRyPOv14mXo
+y9zZ9xGdY8ibagCTKF3bq5ewreFkKOpj6Vdhs9lvfhqw9ol063ajGdkJPCZ+42I8CTJcPiOuhJf
WI/w8DbnAxm6+qHujCpQZT3CF7bXqpo84K/f7hUjEXtXGy+S+Rnb08dh4r/S4YonWyld35XpvMoT
BVt6fY0aDCrXjF6JaBUSDyZSggigICvymJfMVbwKm16Ssvt+flQ741WZYHXOGiKDFoUWByLm7vYI
X6AbzXMK4HPkhLfaHD6lQ7hw9444az4O5vCML+UVAroNZKiXaNxX+idRwJ2OPOW85VC6HSoz3yaq
ihmD1atnQ6TgZ1uo8XYobFQIJYxIJVE0P0m7YqWMg8H2nd2QbY7VOomPQU9XWuMNujUbq9qEyxPL
iPYMMKAKN0WmdRdt5PJNT+19XpnGihlQeI4DhOHjCyfOMWO7iG3O794V5aMVZhzwZtV/NZXW2bg5
q2Hs4DJnpeWSrxG3Z04bveT4mFNOzefAnyGEOfJqEk32+zy00vOosVNkdJO6jVF2btwa+061aV3Y
jSW5jPUO/Tx+qhpP2XWolmavxxtmDEzPbLaDnW8zknkCtXssx89VbJ4LuKSB9MIrw2G2bQj1jPLC
Yp9yb5XWu2yyej+yjRjqsKshSxdjS9aiqR5F+qdXkKbSRKJb69Z0dIfqpppc2KsK3HkSTa6JtBVr
o8SWIs3PcJpduVFYI57to01p5DfVGJ3PeaKxsbVZ5id1eQYO7h7ylnF30JIfdCxpey9ad8yu4Ouy
ey7DfYb+nrkpUKlc08rx1AgOVK1rV5ANOkTlY6soYmPEO0gCyqcZ1OYOhBpDE8MrMbNRxwF1G039
mtTOYjVUrdxWMmu2UWU85KXjrPtGef0vSZSRpvQGUyLDgefX7idQHd9VWnjTSrevFJtlbWb+WE4X
eq3/iSIOd1H9paPQNMswgPL9nevxW83YvyfQ/6W87P+gcMyh7f/XIv1N/TX/Ev2DlKrn/PnHjmv5
a98bLsXS/qCbIUcOWzY08XCx/u64FMv8A/IWA13cpIiZxK7hf9X61h8O3RSjHZABiAcqFhZ/K8fQ
lNG5LcQ+EDAVuO23Wi5YMrRU/2y5GFYBPeDS5zG/BW59N4OsOMdSgnMW0n3Yc/4qs94Gk8lUN/Ca
tDfhQNaQV/XMGjM8fKrhs1FHJjnFbYqvaUiWQVCM0xCjxKzATMtiWY3CEGKLIY9mbhAQp5s4aVuE
GdY87IpWr0yaBIi6fpzayhCUnbCfSWeAXt4iub2sG6WIN/jhiQrot8WZN9TLiAwDbZ61VUfS0L4Y
6ubVcxt538P7AWcMy9baUbgyPO1rWVRrbIxDdWtOjVJu66SbU+LJonC86UbNPhuavhkDHn79GUcz
HOe1xLWvq2I0rm2RoraUU5G80L9Vn1LVS8kmEeiuGblhJqy3mJtitpQoR0Q9424AJMYsKqqmr5Lt
W1/lbuF86QqOobbDfNsyMkkObeHM+rmJBMsIiNGi4Ckay7zDMxpnJZOkBtcn70e+aDpytXtV4EZz
32QzcUKhYtrRmkrHuEW2MVqBcBwaM3W2yAUMZZ9pTBlHHJ07nLVpf3FOja9UKYgWSr0U0fgkjY63
GPXYr7tJp1QXaRNJpCh1SlXW5XWMR2IkqjPmqNULlE41DlDgJNWmdiYXr+CE8RKpdbU+rUtvLo5w
39nwCABuujNAZ0wsuxJZxFmshcNicd9V+GVLEqS3oWellzkkPl6nbstyVUlyPAJykjkSvVGvz7tU
KCGBtUb9ONGrP+f6YL7YUY47MP6x072ZKOKBuLiEu3FztBR6adIyjhhmCt8g/cmhgh2apgxKSDwX
plOZX0Ve5fIS9ZGpbaJYARsjrGNM7lqSL8xVO+ZWFijSmEdf73i2NBBxeqFFdpKjbYRQsmmY49qf
HKfkuMKbWt1jXSOo6UdnTFZk8JTwqpxKRLc107ek9zF8x8GiKvnOULl15WNNaKrpi1qMfxJwyoBu
wtStQYM11Y+yGrXVWNUEN9fSdq+LKC6UjdHPmbzW4GfXfucVg7JHyja81i0F6lnWJFH0jE8eZym+
T4ZzkI0KlVxOKHwoIKFp+thL2SE4iITxXjc93Zec0Uf4Fo7mna9lUUs4k4PlRIDNVYbHeyJEsp1F
ET+qOQFkVY7uKMhtp9R8JsEWlkiGwbE7R0axGy2RXwPwm+OG1gyrtyllva/QEcztCht/012XY+4a
qzgZUCEovWe+KqkoS1ZJy3nk4cPVnNt9lD87Gqo3fzCN+iYdDCaxkVHrkOCVzJ2DHE/76qKLCoQs
UNFDbaUINaJEAac4G0jZK31JBNEGOYAa7/6HvTNrrtvYrvBfSeUdLszDYw6AM3CmOEjiC0ok5caM
bszAr88HyfGVKFuK85RUxQ/XrktROAPQvXvvtb41a3V1mEmqIoUAG8ft2qjkg8SzT2pW2ftXld4l
bcTK19+XLaL/iDZvcY+/tSh2ozl770WlB+8k3OIbfdHIvLJWKyyFy+bLy8HEjQalIWehqkgCUunQ
DDy0EMFZIbP3Qd/NnxJ47f4J8bcoEXcGimbMnLVLSJhcfT3hSgdrNZk8m4I6+GYppWHtyDCgYK6W
otigdViNQ2DnAb3ZavKNyDeLgZ09r72jWN0CJRbK//mMZu08Rj55f9z1o9+XMWJ0b/kfNFX/m/v4
/1lwJLHz2z7795v6oSk/1f92NzyTVNW32Uv/7cb+x2//2UxlrEtvHfHTNkD+yuCxcIrDxNmCP9i8
N/XEn7v6xpDcNJI+0zEaqgxp/9zVLfM3Fyg6RgEdmc4/aaKa+jbT+9eOjncQ3DtKH3q5iON59t7I
/zOpNHirARmFCcYtorntsAzIlO2m4TT65T43/QtoqO9psd20NnZ4yuSl8S7Bp9px03fn+DGPYFjC
aa2uNc09a0b7ClT2uT8VjxknHNg5D8yaiDVQ3lk5kMnWdkcD12JQm88Quc9aTN6NTVyhVgCYtCvn
tUrJPxxpYlrG7y7JQHgvqulQlhxamzx/9orC/SzHkYXMJPztYWa2c3AcVV8hG3bORt+DeJmT5jmn
m/2udIfHvlDODtPv/KSThxjNIChDkIv+bVq7z0X3SRSMAEWbM4eT7gvrxRyluWNES9tVZ6RMjvva
8dJr/PTp0c4JupTStCHR9IJ2jZWT0tK37jssv3eC1fAFrwZlguhZkoDuX/U5AX4NG+MQtQq7SZiq
ZNwVtU+bovbeq6rBPEJjOMxtukCVX6bh4rQmhxV50+KsBLdZEeqlioM3tHfS9PDCuF364pRJ3Db8
mc6bzgqw6rfBljGmaCORjbXL2jFMmuJAgG9cNstpwrFJitnZ4mRHrzjvpuIcBgW50JjhKxo2/anx
LdKs6r3Glu0761WWYTQlvjHMk/RxESN/oLlKbb+PghYLfim7Z0d4+9ocbvjqP85yxagiQsP/IJti
DwF9l9m42elAKrBKHl2wYJPsh25d7wLek00rEPDLBUSSEdX3cINhoP4oc5dP2Bo9ukMY6ORLZ61O
lDvpGhu27E4GgTKPVm/2CJaTq0oWJzws7X6u9acZkPlDssg7Ehf1I+HI+bUqLi2tOXOS/LM9nndp
vudh23u5BqfARPLJ+PVuzAuPG/gFCGKJuUc6x27IzvLRCYuEl4ihVIumgS6sNS77wiAY1DLqV+4D
LVw9dmheVrGHvSPPq7K8LhOvuvRMds9OORdza1Yny15s2KT2GmI72fIBxbW9ruCuirTegV74kKS+
91W18o8OWv/XjlAGcm0cDixCf7/m3g/187+dOhbe1+7b5fZfv/t1xYXCsclgmfmbJDptqsL/WnX5
CXpwRsMkXXCi4Zz156prur+ZPs/k5rPQOexsapX/Ip/xI+RgUD0cXqGOOuefrLzbGPWbdZc6y0WU
vu0HTHJN9I78/JvhlWFWPB4E6UWejikNf91uatIPuUVKKREiBxxg875Uv8B2f0Gpv70qTiPbsLEc
cDJ8c1X+j8xdcoTbJNQ2ux75MCVVeZYvGXntdna1tE1FiWsd8qq8EQ6qcqwo2XnRpg85q2zEPrKG
ZBT/IRv7R/fqf7OY+Blz5n9hU+CnPYH/KJ8/1d9jZP5sBpgGYEoS63TO2tYW8sap/mvRYICkdgGU
UzLgAbAgHP15+9pUBi5ccuxVNv/mLvvz9gVkzf6OoBerzh8gwH8wfd1mq9/cSFDH+Ou/qOYpOlF2
bWXFN7evGlSmgMgBQyBqkQ4ZrfOdxzE3bkqK+6+l5t+qhcwvsKjvLsfDiFKIB5ZRL7F3vOPvLudU
uS04R4TgGuwPa9BnzzobqdqV3dBc+gT/9vvJr7N211Tm9NxZFZPcUpiMSAn2to5VXSZwVgiyup6x
ZBDqmkLNJUtU5rc25zojwlme6WFiBRtZvodZRy7zdBqJXqrDjJMp+DRX9z8UGLrRlSyJM7MHm5Tv
AocofXPM249O2lacYigjbgu3bW6CqRp5LSrPWOgzDx5wj5mczqmffWgTKU4iG7R65+AmDcLOzuHV
JZmUW05ybRKPRODzU2BpngqXxUsfO0IBjVA3SpA1M6d7n9/UNJ0jQW9VEWug5jG8kuOVaMvmPSLM
6ryZZP5OMHnNwawtNiQ7owZZ1gNZSUJ9tE1CPwelbsaR+OzY6NGvfc5xsbtxbwBDQ4vhXAOPWq39
MrfOB8Yc2rIbW3wYu6A0Oeloa60e9cmYs6PWVeMIv1cst17R11VUEwaHjEhq6iP2r+Q92WplE1GJ
lszHa72jSaKvgAboyU5Pto7yaGemhv/e5ABsgUPuq+cK0eq0b+yF3OFBMVULO3BcYziLwLidNFFZ
R7t3OifyVmO4zSfLRRQ8DYQVW0MGLrz37FFnlOUOQ1hPLfFjWF2ZErVLcA/WC7cxmhP40MRz1fSX
Nc99SlEGmLuqN+1PWoXbldzv3BIxx6u03dftom4WbBTPOXnqTLiClehfOCS0Wiq7g86PRMh8IB6B
1i96a39PRPGaHnqB9wOHDvLRXk5UP6SI0+dGFTNej0nKoLAbK4jGSUocn6MxA6tddoCD1dvtZ2zo
TR3bJljlwpy88sJv04nWfeu7ryLXcmO3lIt+XwuzA60DbHmNF9oo+tHQ2y5OjXIcPtiTU2y0w5Qw
b1yLvRmXhTc9iXSe1Q4AJP7otmnZigSYFLGzhwWyRmJPQXUCpGaXJ9culzTkNtGeibf3QF1ohA9v
d11CKFWf4eSC+pT3UeEviNNmowSwN6SaurNah8XBwtZW74n1s8vYLGxzDhMGh0xw1DQ/+1NgF6FS
BcYb6UCTiMfVghYFKrAzd7rk/MsooKDPg7hk+h1AJfiAyS95mnkZ9441TwroWdp58abSsnaNtkiG
QPoSaLjBy97YE5M+3HOGQ0PJ0tU2MVi24tLD0GntCm2mATCjE4zT1VGvq4XXIcT6janfh2qyxK2X
9Z8k3dmMv1QweCW2qXwizpld1BwknYMkyzy4m6uwPk+WU/WXsHe9bj/LtmsOa2pkzlmgreI+Lcl7
ignga+u9k6n+BfI54Xg4x3Xrsl86CBLNPPoTUKqURD2rW9d2Z7ul+7S6WoueJG/N6971lkf4UPo9
LIb6nSD4sQv1thxvgJM7Rrwq31SRQ7RSFX0ptf5/o/53Rok/qzpPL5+3ivO7gnP7jT8694b12wZ2
0zfzH3BGa2PIfd2tNdP+jUb59yXlH2Ip14P5xvaOTPHrpvyvatO1yJ3YbAfsfOYXW8U/qTa/N/Qg
sWXN4h8dDXEAH+GtB2RpF0eH2zXGXpNet01DhEKu5oPy5y4KlrVkGMg4/JvP5+br7vyt4f7NrIBr
ItmigcxkwthEuNtr+qZEGFwYN0kqOx6eLvs0TjOP/2Tc1qzfNyO8lF9c7vuKZHuL4CYRgSH5xa7B
1/D95XpiPZsCUmhcM10B1EY/sSX6O9Jz6X59CP62HvnLS21JfOQk4eXz3lTRyVCiMWc5ioWh6fMO
xzYci2HZwglpZMQ//xg3KfS/Sp8/3hdnDkwb+N2/lIHffoxd1TZGZTRd3FhtcUUDdDiQWG49qbyo
7nptciO2Y9QXwNbay83m+Ivr/9XXCLEQZwp+dPTTbyq9UdcTdy61NhauX53LoQPvU7TtBcCenLmj
Zv3ie/zL67m43LArbXaLN7dNkEzS3Fr88Yqm552/KnXpzhYG+Mn3EST8Kn/vry8XGGjeGW2x6H9/
26hqCCZH2G0sKZ+iQCtVhJXJDDtuteMU+OXx51/nX10PkxumL4ZpPPnbz795KrqFaF+gV+hu/Nnd
98I1bnSilS8rE0IXCCv5i4/z7b1KvDY9TA4F2woEMPbN11fCiVrtYm7jOl/tG4Y5+b4zy5RRfZ19
/Plbe0PYwKj75lpvtPYBBWFeM+BCB1l3p8IdYEaVZHjqRYb+TIjhSgjzZjaa+dZPtOFKTqgiEkI9
zf/Bm+aG1SGrcrT+IUwJ5zDh5iUvZAmqOgKYRfZrkGbnwA6n55+/6e/P8V/eM8dpTics+ijN3wZG
Y3SXAh+7Qj8VLMSv4GCARTjf9UtTUtT304vgFytYYSrZ//zSb1cGm8YwW45vf8kTwnH1/a0kjSJQ
i0JMWT0SoXzFcGD4oB2IeV5/IQn/4UKsdGxuvBcsXawgb05fpEsPWqL5aYwQ0d9BDHCAQ219TIaL
VlwFtCj9IrVi+HvdB0Ykw+Hnb/SHzxgrFMZMkKmOS8f6h4yjzLUyrWkpr8oR2lzq6kcGmvOFnwI7
VsJ4nVK7P4m19n6x9v3FG2ezdNmjcauwGW8P1zcP61DataG6FJZRWbdHLoLQE9vN2YL9C4tjV4eg
m8aDGoFMI/VRv1grfrw8jgKoKkBkWXrpSH1/eUUAj5EnXRp3q7PuTVIfyS9SdmjJ3jVicKdG6FsL
0zcXRyTkQt9vfvEg/fjJAz+xcCbi1+Bp8t4sxl1ZE7jUk209dxJtnJ+/ZnhIsHim9cFo6Scrwlb2
EweNX9zbf31hNOYeuYDAUN588jIbhOE2UsYukqF9gEQnLrSyPqy6VV8JeFQP8zK+8zei4s/vte0d
fbvd0hoDwetuHReLA/1bvxDjAcPIFh81de6jtQXautf9iuq6Mstohr+2k806/POPGacNUnZsumx6
b4cwk6vl/dguTVyrWVxMaeDsOzxeJ1kFKNU703g3+Z1/R8xT9os7/MfPeRsAUR3SJUXLv027vr3D
rWnywMKTIW8BDoySQms+Cr14lIttHf3BJnTY6C5Lhhq/cJi/3QZtnIc+LSw0JCRMwCj4/rqTqbSy
YUuIHdV6IRZlI0akYJ37i3VriEA7/fxb/WL5+f5rZbOl2bttCKCPgzfXY2puBirvkM8RCf5pzDIj
QvvXS4Tbk37056S9SDQP7aMc8/RCrEF26YHieu4Hv41Vhsx2pIV/kpOEnWi34zHjQPmL7+KHW49n
nJkh2wjdaVKl36znxQL0L0+cKXJlCvFxdMmECKbmyNE7P2pzOoasRf3hF5+M+WWf+O6zMTHJYSrc
ai6qzLdJwJ6fqF6UhhslHm0lQMljuz4ZVmOVv9tFX6krL2jq+aKaM00/F32WW3Ge5Kt7GMFUlge5
Ah45zBP8sLsua9bW2a1wAu1IHxIzexqSQdevArROxl2SDkyA7LYjiIPzvQMnGUgD+lRb1c7TaJJZ
dQRgvxbR0i0twpW80YVOvhfduzMfJmZ5HOiYTiGdpY4E+rwsqytrsvxPnVor8MA9Mr5LaY+tjJLG
QkNciGxEk6f1/bM+uwth1UA7H2Grm6iPiG5rdjW3OhoWU63vhDVjRkxni/ugMqGFxbNV0gxKuia5
URaATAInKA738IxpuAz+ZH9mcDgfyU9fPiyCQ33oLy3AtGEMxAMnFtQxXtUTUTfKyQ/bJNDqG0QS
zFa1lCjJiHAxd2R5l9qFYhEQew2Z7qfAxtmyx5cxHaqAsuKkRO4hPVnHboAonC4fhsrWb7dZIoCk
1UmelmlS4xliBoZq49x6V7M/awLrhBdUO4LKHXkoAljFLGgp1MvUZiQWNX5Z010Z+bMxiOACtf8C
cLPLzO5T3ZKhENuIhx79oe1A9uXVFo3SI1M55V0+f5r9erwaGjwq+0nrE/pY46yKMBskoOQsqwwt
XAw50ORzfe1U9plzYayqRwQ/0Ogy/dy7quH//I6JvK8PNLMC57S4GkGAvO9MkgOXrvAH/cw8eVAE
6wvPIPsvGlJdqrMUa0usV0WgHVrH6RF5rBp00dokTwWw0eLaUQss8Mor8eKFbtsrtNKMnnAzwFUE
SjCZXo1MI/XN/eTOXnGW2TkcpFRbuj2bPmnzOUWdOFhVBc3PWNKmiPVumc5nWwxpDBEWvLDbVeAU
B0PZgKUpa4dTYBAvsSdUJPkcBMQnup1OTy0PCnjHvqWJAEn0Ot5bsl0gpEvoqlE1mfSxix4gbpSA
gnxf0h3LYrvFFRSlrGb13u6Qoli1yDZy4tZ0X7qk31srQL53JmEtWFZ7U+S3+mR1aFiLucKmumbV
oTLzHppps/rjyeIMeTVNiSXOFeXWHT0/DUFNQ5BFrONm9+9kX7cXcp2VFQep13CFdlp8XCrjYIQA
2kW9q9PMag/tYkyAVoe8OQyOndzYJWPyIxUE9pgSIzaPk+rQuTmV1Ecopq63hSnmPRtMqecPRkcC
DftZLrDX6gie8LwGN8OckKNIqAd6ZqaolhW60hz0XY4vlQiYjj2KChWXoDcFS7av9VyNN/BCc/3W
TEvEXjQ5ylvbFK52wI8tmceCf43LrG16Pg59CG4W6arghoNPoELZZZa8nDxvvmukaRRnAQzmi6w1
0jY2QXe/zEVWTGEPwiIBttskpzqbjTXEDaYjdswMfC9OsRkcxlIHnV44atDgxFkzWOSgGpa4akpn
oms9gTmuWcxf897U11isvnkJVLYJomwN0iPhx8SygHrWr/s230J/iOsh3Q7pHwiyiNWEw1Na2Yga
QBg7QTgQZNm+3+JeCO/bgJ77sYCcSqcS0fX1II0MVzL42BRJwCQZ6jekG/NFQ7jYY/ZocN+Y5TTt
nUUaOmnsgXPF/MFYHooRfjIlCJmNh7z3PPed7SggVnap9zkjCMf/DLMZWGsGGrSJM1cl1s5tZ303
57Svw96S611faGinXVjL+7XomG7MkzeYe9VOOtJw3zPqXVcHa7IDaCn1k5kzoq8XWZfwJsk1vx50
e3j09NbTj0IfptuA3M/7xF/cD1VdccIa626zXnPbHAujNIedOyZAhNO5kOBCKQyzaGLgq2LYDJgf
lrle3WisoMeHyZiRI2UpYMb4LLL6oRBosuIsqfMbwlLqYNeodMEPWPUe/QDlV3cztFYW0MU17ry6
Fi9dMAJhpUCkb+a2pNIWC/XkqXE79BUFz7nY1yJYigMU4BE7Hfz4PXNdjz29y8ijKvxMfK4wJbVh
wyxWHFDUeg/BnKU93HKjsFgYlwSsQJWMa1g56zDsZIkzpuvrM3dICKDUm6S/k3PDUKlLtel87WyT
8MiciGmWgVmsBxQuJYlYjad9aGkf/w4Eec5jIyeQ4jhAmg7RYmI1ybCfb7LAllwqGkhVtueWYlkS
RE5erkGLc9qcElIAUqe/rWS1yBPeOhkDm0EwnhsSAKud50YDBFg3CeomZCjKii82FSvxcRnkCQ/G
hKdqDqnO2ImGulmAr87IaNCntc64S12rZp5WjRq6t4yig+djMZ8nXPQXetoFz1D4CrWH5RT4u2Qs
1X6RLcJKMPq23KwG67MwRk2GjdSLORLutDZRwRznWpkKtTx53qMTe3rhp/xwkT0n1wlBLR7Ks7Rp
XoVNWRFbXuNdoT3u7vu5Kj6h0EvPOiet9WidyE8KqU7qZ2LgZUVZZotLdsEtkWhcvOfGVowoAmVI
P5wHE/ZIH5A8iuixQrQ5r36hX2RY9bs4R0x0aRvZei+8WX0sCbwYduna+e3dQlZGcJDQW1ToCUO8
aoPw3YM2+Eb6ULVrcd2sTTmFGLbXbqc5JakIo1YWLwujsVPrisGNye6yqsPYiOCe6STmshLQMd7A
bmu+rEXRRq07Fi8JOqIK3v1AIgwMi2JCsDVvda5F6UNUucL4QAl3vnjDUJ4qe+7K/bRisNV7Y/44
ycU8Sr/wcZrgUkIByRdewfOoMZ2Nhi8exOyNBIKwuMRTmhifk16fYIlrjL0immvBzZxlTor6ejRo
QpW6P8O8TTHkytpbyoiKyT9rMJMy1mx1cSthqCccPI2We8hYW+MSwlrX7ctB+rwtxjkiNikmhtBm
tCkOhqulXjTbFgFXUIfrjEV2ND8RDYG3i3hdVi9izGr7qFAB1XHAA62jIhsXAAuDkMuZEmXwOKEd
DRL/mWrSti4tMo4btiraVBZ2Dv5GPQUiK9+PjD0fazvDESTaRmDolB6itLG35wdNH5rYHjP/vl5z
1UaBSpbpDO2U/8o4cqEh5Kbmfa2N4n6Z6q6hwC+r96tkYvuK+N44BHbP2DXo5rm6rBM3L4kdmQSm
ztKcC6pbofqLbk3zi6HvHHk9Oq06yxN/lHvpbTNeX5PWdFr9CYtcUC3VcdUqt9w1BT2jXYklhMQA
Z3RrXHINoR1oeeksaJNixko8CXqqNOm1CtOQjs8FhjvM/sntxuEoCXKQoJfKIiVzipnrblY2QQKl
9GGHimpCZE4DDuS5cBJvx9iPuSslb58dyWAiSM8hj3MNV9PvPwVL5fH4J4jVkauV5bnJebE7FKKt
qGz8RBxJ1bZIZuvwAaXTnFpHbbIatvWJSAqyJ43uWbMG40X2YqQuEokbrpnTYv4c6jUIx9QmUpiu
knGv5xmRdWQiY3Et+5RHdNUzEGc8z+WM93Oo9p6jpisCbkyG/RCqp8gLFIGajr3y8lIzZUo/6mvH
6lNQ5YYmKXwjlqnEJ8JJoiTIVc+aaCqjPpodG+NRzqkkSNgMuCbTcP+1z2yPAGN7mV80fBEdtS42
HDxWU080BDHVMzHVU0PFmWYqO/aiQXuP+ky3d3bpTX1ETDdohtbLrSerzvJPI/EO/QFackbQJ8m3
l1mZBG08Sy9jCjpa5fucDksd9QX5H3HmD15Bp2oyT620espOm1KXctKwSY3zXCbafVsRymX7JN3v
tc6HsWvmBarqOphVTSFct/nJXw3voHcBcdKWXTj99eKvPiEqss+wgNqdRhUywRFKnYwzLGMNucTL
Au0b729TvB/Zu9BXtoa3G+zZbVBiylLs5iBH/NwV1JlnIMtHOzYp9cjmoHrdjVahbtJq8O7FrHfY
y+ZW22Oi46AH8nKTCDiaHg882i2TEFh5FGdab0eaM9cxrtPyWBNDMO4GUp0fC3oiWL89CYo8l5o7
HhoDIFZo8rFyY3pLkxKasko3lkhIXvOJ7uOZDeleP88z1Vmvvt8vR3sMmiHOy6x+9hV4/P2QzNVL
zl3Kk2IPA3tF7VkyQrnuejtbY6eLVGPUxa6zPcKnC6tfwcP0zOIJMBTaAVyhUYVzPeeborLUIjn1
zUkDxrceR6/SXvhMyZp0vDonFFNy9t3V5RicLVhq3nGKHdjAV7xh8BJ4ygzNhDmv4Zs7oUAM6p2h
xHqu8NlsUgqwmkdt9NYpLvO5eVeMsufsOjlBunMGvg/SMrupjXByr9dNW9gdq68ORDGnTuDXlyDn
JY3DjUHh8ahhgcQQx6hIx/tqJreDDUw+rBU7ZpytysJQSVgAohs0KRcDzQMrxD/iPRSA27hNhM3y
R38X60FvZubOLEtOZzOPbXsMSgsZ6DqRlhunsrYqHsF6S9L0UeVTnhNj0vVsOUgiiMXzSrPEOOxk
6R0xIJQMfpbpDyXZudGoROPHw9KN64HUBZv/VHDyuwzExMnPWCDJRtBVKJyZgMBeovYYxAxkTp97
k3gJC8Q1OeIWLWcmcQTfetaEMsdOi/VIDj1x4BZGOh/LZm08u8OcTnuVmt6d3431RWb3S3WrV9g7
wjTN4aN5zYKrG51Vb2LKyNj1LNoi4pp5lHtvD+tCGgrA1Uu7Gzybhc3EkkFRUHnQ8GlcnGtVuTQ7
4gAS8sNLLZ3iZulbsmDGXl6lgTcsJzTKpHZuTR8VZx0Bl1i1TV+cmyr1hgOLPunCdT039qHK3ZQM
cRGg+5ndJLnznRyUViYbh7yVvLK7vSNX2V4PLsbtz2WWCxJWnIG1Ohp4V8x5TIvD1lAtihuN9Ajw
+7knll2r8pzckRXxfNjnNlENJfCQ9SAaymv6btK/Ryk1rPdqTAzIuf6wPPo4e829g0HolDR1ijB8
pqAL5ymbn1ZTasfZSFmRXEHUUKhncvhsF916IcgwZhmxnWy6yFY3NUhSMJHalEXTGVFG2TFfNKZR
DSGDgqHHC94x+G58luEIIEKiERdk5kNsFaO6TeDo4uBg9+iuCU7K1c6xBiu76jUvDfY+G5lGTInp
iWNNZh/C+UIL1L6kNh4jd0uriFatRfKTdEVFaWaTmDMOi0NmvDVXv9ul5l3KAPX63oLUJM711ga8
bI/KjVyOWBifBR1qbKw0KUFgW91Hj3aYH/vFZojl0RyNyAr6yTxbklU9+atHhTbbqeY+zGs1EMRa
mcbZPKwCUTkz6ltvsUR6N6c2ijXkZqA2DGy35Q7/GR3nwJ3NF9IkbdJAZIn6n2YB+TOIeIQV8jvt
fNE7GRbXuWEz38xngblnt6o4/UII5USBF+lBpwLTQrsGUhLVEAF4XAiLYgi3biQGUJhpt8sqn9gk
obSpJcZN19poXZLUw5DOGZKjRWuK41RAOUXqPTNDtPjVKM+n4ZJegofNe05wD9bA+mY0rHXbs1WZ
lYkROEPLzaQv+zSb3XC1Gdh4UOFd1VTNI6lMdDcy4qaqFrGVsazikTQQzuqJMc8XbSkKN5Q6NJTV
1sBz5XjOf89YeZ+3qPeHFlsNNhy1pTxk9sjEhcjU9o5LOssZOt7m0WpSfOYAd5PXFBHtepQBmZrH
lJMkO0qHYzqspfKuqRDJ4SGHs5pvunbFns1sUsootyt/QW1et6w9q996rMt9d5VjcJ/CisS1Z8/I
UB9VVGaftaX0nnV0/ojIu4Guxewjd+xqt8drVtJ1Qfe3MK6zUse5wLrFua93zTU7KSX1x5Yt572N
g4jonX4qHjov01+VB/z9SqqaFtmYZr0V6Ta/iHZ/EodGKoI30lJtcEphMramV9bvrNV+YWR4kGw3
eNmE5Yowz1V2gE7GGbbBmpnuZs1Yb9wpt08oMYtXS6VGwM6gGc8sH4N6Rw2duscuWTwfEx8FRESf
oeB+5ziWxgYS2RnzfLLQWWQQ9So6LZlDTs0F+Ije0GOns+jYdN7KF20jkXrqOBpyYA58/pdYM7s5
hwWsdIR542BFwUQRJWmYdBEbOWkx2AE1+7joqR7LIYPLrIMLo51otQv6LKxzNFjrsYslycxbbsg6
9qGXwVKpLFKAQtzddb4fjVF/xo7GDkELk7EY0it1l7t24Z8nLVjZnWn3ssXgVk7csQEHyXPX8fW9
IHWQSUQvUKfqwuvHaEtF80McZuMZG1NV4Iz3mO01spx3SW0V1yVeROqYBiUsvbHOTA6mr9XWPs0D
ID+57XKKGmkXP7HUFVuKhyOuiiIQnz1NpAZFb5fLmD50zlemgKceJPMmfVcJHodwsFdUfppatIb5
fcUDM1JhEMwMOCImXT4PgXVV6mgorH3MIaukjNXYBwa4ePKbOGIrRZpf6bXhosbmowYfed27yTi9
q0GgLIhzVnynnfCNOvQQH56MviKbWyi3qo64LyrkbwPZUrhjCvkodGZfp2Bk0b+jYdMGMQmLLmUP
bUx7P66DQ3qSIDUoxnxHGgthF0t2oBPCyZ2Vwtgs/g1BvbnZiz4kQFVxcKmlsJgIjGN54Kbrr/WG
AzFEh4CjYWYQvuKtRAfaW5xEtKxpR+fWX5sghIlT9TsavNUV3L6UVlTqrI/0chie+TqsgHRN6Gvo
Xj596GxFp8F00/cDHBloPzl+Rqy3noFL2dIwjy5lt/Bt0zVOgJYsIx1JIa3XnAWLppJnL4cE3Wmz
8xxfHaaiVQ98OoaEhw45RDKqCtBbrz0oIkogqEi1c2BB4CQzTus8EKVSQhzym1UrCYdFDBmXGzSe
5HS3TZi3mF6Dx4XaIFxWNRgQWCSdd0SJJBhR6ABaSMWKooA4CMMLmYCOw0VfZMu1Bj0x2C+l4XR7
FvqxudAbFvWDv8J6PM7jZug2Re8X0exkbY/ZRqqP9HMLTkArvNNIkApyXDxulxDuYjkewPKU932+
pNXRwU10TJH/GAiqBx/Gj8CPlmh6d+siIwVHV+oCy+fSz1GOhOQ6cRqrx0pExGUoixRgTC/ymv5z
l9gXZBIKc+c6Gacv01ZZEdPlSsl7QHWvdj5Dd7SgJszEPRQTMtYybNDvCD1IOYVAjPmE17ZyCOdM
PKJSJ2t8nJEUr9G6diu7LNOgSPZ++0ETDcfthb5DEgvmnnWErQJOU75M6YZ/ccrh2HN/PLVLa3Ac
Gru6vuxzlKK7JljNF3OUpLMsoJVeiKM37+01cGFh0OsddqC3gQ7lwiz2Ykmtz16HyDNc6kG9d1vL
P7jKp5UYJJrGfMOrlpwN0k2yfZZalh4zy4b80FnTB7QN4/M8TfRJkiyBENJNqjxU0GaZjsiE1Tmh
BYL7jdtShAPoIjdu6gb8VK8x4To0JFWeFeS/OWEgUJceq25x3gWcjHLW0cHtblJOyiAwMkxoNLjX
d06ADzmWkJOzw2Kjnrmk+uPEUtKQS85ti0iBdxnziQ4TV6pPvyvcf2XLV+l13gPjlsCJEDU7HM0U
z+u5tsx5emtWXmVdDfM8Ltd+nsvgXYNY2LuwCzfrn4j/tHB+GzndZaaU3Y3hFJW1Y/AIQuYXE/sf
5tdMaNFEYN7c0MDAH7+fX9uVXBBob1S4JJtOc2+51/pMPCqLHHm4KzfllzHt/+tu/x1Fwt97vf6j
fm3a9jtcBn/+q+bW+I1pPikHkKax1CPyQvH5h0HmN9Su2FMC28MhAzQXIdofitvNIOP8J2Xn1Rs3
sq7r/3LuecAcgL1vOirabsnWzPiGsDweZlYxFYv89fup7l5n2TKOvRcwgDBSu5td8QtvoMtAgg+W
MfSMm8VADSn/7//Dn/AUQufQGLK4WCT/R8zaxKyAf3fVI8Pqwp4I6g48Hcd234Km3IQipt8jqZSm
wn4tuJI/+FpoAoQVxycbCzD2srhNxyj+pKJ6xGqtsz6lnXzoPJtkoLb2yYgkGq+h9areUyPiVkIa
4EX3EDkKAKPUyrv4kPjQZkutvjZ2/3nNarXDX/CUggw/RnTM93pKUFFwRXVbI7fA0dgi3wXi8XPv
FJ87Hf+FQ2a5a4V3v+j0kx3m3qEdl/yIQeW9EzfWFrGxTzRPJ+RTy28p5JNOrCgSZnT467n5o1sU
Lexuie5cV4xHzx2XPYjVaF9SP0L5So9ffct+4lGaR0XYRnmrR1ROY6pKCZlCxuK+pylWHDCUpoVL
x2JLXR/OyxyipWwJFGrm8X7sHeuwZFO7X/EKPYwzcDApvL8F3pm7YibyqoLmOMW5+ljW8snL5N+g
WYhzU5eRLoJ/LGTkYhotH9Oq928gP9wkwq1vOHa4ehu53q0qvrpi/Ue79qNo+O+/zL/5KuTSY/c8
nolX//6//x3z7fhNvPvSfBvevtUP74yC5vXpjNznD/+zb+F1LKfpW788fRum+vIUiG2aV/5v/3g1
PP+N8KgHjOj/v6m3COD8/cOeNq+/AukDNigoXBsF3wBMynmDXoH0ZKT/bx/H3v8FsgskGvMEIFts
tn/vY0R0AK0BwTfyv/8hQf6sSPzvbQwfPk5CHxwapDoYaMFb5lksV9sS0Zw9A3PHA52WQN7m/o5L
XHXjJ8hDEw6qUUevkSBBTOSkH8osTzrIyWUmh/mg6MIs7WZ0VVlCJV6bYfZv/czKIvs4hqtXfsFu
RgxYRRczbdX3ifL7zL3xbImM2O3cF0HZPAIuRNFkS55v1e6JXC4unm1aj3wMdU4EjZ/RY6RKk/aT
2zvvSoDLXr4pg8jh/5CioZm9vT4WtWKQUAefJjJa17VlJX3/HJOsutVWw+sToAnaobSp3bQJqijo
xjgpaA0AEdR9ffx9sdBNf6NvHjKT352WQO4oNINuN94wBhj9FmVOF7KQeEBmfzhh1lJzl+ugQnsP
aDumFFjRlAZ9YGEj3L1aOljJxovcrVt9qCRp24sqwlm4mzkoYoZkbJwU/tk0umlLQ5HJKZdbZY0Z
4FzyqwC5lXicYrQIqxg8hHsTNtXADCC+3EVw++tm9uQWeVABur/OIMhle+q6Nc8FEg7Bk31mgdpI
jkNGvA60uGtSV901+PogAhtzN0Qn5FAyKN30h1X0dy8qR3zyGUeerrVs84aUvWw+GrMv1WBhF441
Lw+CJhtdqHRVilyXV0WIMUYdPTTnfvXWdoqOFSeiHxxw2sZC9RHeWin/7pF/mubDOs5CR5QS8BuO
0HNA3Na96bqCVOcB7bGWQahGkDoKS2G0aHhJ4Ld8bbRobB6h7zrtW8daF47VbcPJNs9fTFPB185L
N+hev9v0Hy576Ht+iIEWfrezmPLIgYqMrDAK8NyT5gL9DlzbV2MQ1uXcv5Bra6NyAJRkne9sVGFC
OgW5CMd872Zrtcy3YhIri5zSzIxLooMseljd/PpxuPh/fJwA8CWCRx5KGIQI5/v8u8ehKTm6ieYG
HOCYsTR0aWcaO7ZwXqxmL0NthkrNOVKkaLPWMlQPCCkBytn++jnOBIcfxoXE39h0QP5DeAOJ5R/H
hY5dUU6SKDgipQ2ad+hlYD547PuqCP1TwoSkIQp5rEcqWW61dqLfWJ1yWFoAV33sWNN1Mj/UvCQz
AKNJBqPzPirV4lnvG12r+JWsacqqRy1Sr3pE8dAJT7/+Fj/Gx+xn6MEO6SPtOs5iArUfvwQwV86m
QC6ftNvBNwelsXoMoz/NIlmOuTd0noIQR+MTY95ffzSyiW+nMoJwBAuLpYX82U9sYZBr/gRnNfsU
NiG0nI+Q66qoO4xD2DGHKaULPjwiJGOB+6JvKIXY1qCS7rFdg6H13kl31eyIvMjMTlW0qlGSngaB
jzLUUyuHh9fnTlQm78XUYHtxhOpgjhP0jATvGfZEQ7QxnDXiFBZqVclfaVOVWj7JNkH//ujnfU1P
MaHX4ifIJLGuQa/IErnlw+IKimwoBw81j7noJeKdE09OnDuL6ieeqBlisyutojBnUmrpkMmHDu7z
yl7pCs2KIopzkLWyoz6PmIYbLfwtvrwLZWbz1qB6Cr6Xxr6cR9Iyb/hlDMzFfD1wmfythPrcvWqj
ZGTjHuA4fv41LVBxWe4Hj6wb/mzY2t0rh2jLCBO8cVLvqTHlLghMaMJoY0gg5FyAfdKgbkA8GEcS
I+hshjp6KiX4geKIYGGm0pOspja0vojLAVlHWcfk6W6stfxLUa3mrb2lZbz/AM8xls5DXRLWVjdl
ijKzRnjTYjdwwFKj46UolZqnjqnk8L2SMlPWs69QbIm2zeU5oZfO1jNCsOYeFUGU5fi8o2DXOBQ4
ZntwYIzT2ko2LeS5gQLhMHvda2hUqjpEbs9vlZmgK3wfXE5UTcdWPzWISc37LqsG/DOCotaj+3FC
b4p/VQQhRcA/RgWbiVw1mgH43yECYtbZPNL7me5dexk4Y9rUzRjSX++NM577h8MFs1r2nklP/IDN
8YbKkYepTYAdjy8CpBQ6d+lK+bqFVX0+86yuh+W+ByeCATR+lGDvQQygfcrTXV+C887Q0evCq9w6
QTc0l7VHFs4sjjOmfc+qT+2GtlDdV6yqBMIxAy57YBtHWPzZ0G10RS3Hfy4dKkQgbe1koM/0PIrA
Hdcnmz5A9jSj1KXDhy5aF9uh5elSO5/ukTMzF6jrDUH1KOwISe/j5X8cD6ovmKrLanfUYuIe5NbM
mR345EMzrTtSc3UHE7IbrA/SEVAeQ9INJcb8j+ttRw184RtbmSynZNtZiT13Wwt0C/PB9UhYReu9
yFB2wcg5s+0DAnWTGz1koMSHr3ZgzWxcZwxc7lgECCdpgXkZuyG8Cyq0OilfNs7a6mMTOK0XUq5M
zaZGuXSFlv3rmT4LiHw304Y0waUK7Qsjh9A0+X48gWXje5xJQfUchasv7AOIsoUo0EX9HjjvNTRM
AW6UdOZ0QnEfN5Ayd4J7b/GMXToKaXbh/4e3W2xUI4jrydoxlPw50FsLVI4LkO6fgtGd+fKrEuZH
PXQp8sWjVAGm4rqJBef1aA96/prUCQCCo3ZjVG+/LvZoExAnDh484dGdheriLbL7itsFCvcIggIh
9dKPHq2YAvwt/rEE17+x//kRqU9S4KLBaRurHHxlIJq9GVtMca1Jup37jGl7l1n4yOo1o1heEdsS
W7dpGXTerWvN44yg5EJ1wP346+l9E63wBOxj5ywhAz/YfusFsva9E8xrNz9noq2i4I/Z1jpYDlbi
NCz5KqKJiRwcwGfm2ol9M7sRtbPld7ZLPz9H4gaY6cK9haL100hQr/Qbav7y+XI2usFgDmR2Ptf+
YaSLyrTMtZuYDcGuJxwZ88bEvb8ejjfhBskiXhCxC7ODp8Hg7M2EoHqMGCgiBkwIeqANMiBOAi5o
o8VEy/sfrLWboboHshZFv7Nm+mkE+GAiHbxsDHPnJ2r1ugCPENUqn1GnDsn+OCwiDikF1p8f18MH
6S/oPbdertTykqZ0G8RvRoDQ+ceoJ3YCvMnYVcgduUSyb8dgpuBPszmRzyKfNMefd9lgedkyezc1
QuMlMuGV6Nlu1yAGeY12Vg+5SMvZpuUSkI4enCo3R3Zl2cSGgFa58nLEWDkXfRmcv9PljT0CyZwM
tcbwDVPKXAe0hvNOWqP+SMldTOX7Ebt6AVA/qpCyucVGj0LtvdsqE2jMKWDD18CKTeDQg7mhF1y7
flb06BnAuCqO0u6ncrkjQ4L2t5FWStB5KHPb5VHwEjOhz5j0DT+sEEwvN9Xl+C9Rqehe6a6aIGdI
Zng/DyrQeEscK8c2l4YDTtNDwoRDNEgOrhpW8anVa88d47Srzx1/uQGFjYwmfIkAZQr+VrV1w8P6
AjwDwNvVpIkH20mt1PnDCoK6etemgoLXY1oHLtcRbVK+4yHwRnKahx5F9h4Bc/C9dnFI4zRFXHz2
EWzpdn4M6kdt4noKl3G7lmA8PjEugpsWOBuTfSCfrHiENUCUqTuIS8wy942LH1CxjpBCthz4BX9D
kteUEwCumvtKqtXmUQpYwDxYjdgJaWCIgghvFugl5yXuJVW1DG+q317/gcO2ZqG03Lkkk8RsZoBT
b8l4a6J/Wju7Jgd5+wza0RQS7FL5urnhojcRYDsTLhCLSp3ww72sKBrUJtACYVJzn6IVbmINJ0g5
QvcEBOaudrRl8XG+zt0emws6OGl+8Jp2MXiTtvGrWv2pI6x5MwydRUHLyq3LKAXfQkPUOtljEqzV
AcTNSEcBiirvTOC4MEZWKUQ5b2JwLba3zVo1kkxZGR3VR9ilcP220WVrrBRlOJ/G1SDr7E2aNyq2
Hpo1w4vdiOkvnQ3MGQ3e/J+GfABMmTFTSoaTX4+rju56EOvMQtn6WOzeYDNWi4EWFUhQP3ixfHtV
3Z1Vci05G/y2S4LsXg+ePR3SoQGgFYIjLeS7Jl10sjyzY1axdjuaVGkChqIOcQHcNnSz1mJnpaSy
za1z2U92NI6MZ5PhxqF2pYID4W0J02hz7aD1VHxQlPUmUbhmN9f5xm7DhEftJZzCJNm8y/VWtibL
nNxJtFgMySWE/vXB/dPpidiaC9WS29R2g+RteQ3cnDP7NJqeLvcHFQNCO49vpE/BrBW3lx9CBJrB
z1U5eaSIFHv718/w0+VBP45rw/QLKPbhCv9jpNQVkShVb6mTDepOn3JbhNXj0pJMvNBYJ9eB75XX
XGu//tjzd/s+QsMIDS3QCEK1UcgI3/L9yrChXoVR8FNepEkMdrlJiqSk5OFKbe1nX8/58Oh0oODt
rePkXST27MVqCe4TZAnX9VOSW/0EXkauzPa+6eoolgcnQ5QhuRlA0jLX+Vo6RH2caikcDsupO/WU
LQGQ8U1X2nk5H11Jl8I5ZPDCJtIfUj2nPhYcXdLb1V7q5fZvcpCzO+f33xviTQL1DTNSw7PFQfHH
8XZCGBhZWE9PCR1hp/9Sah+MxNeiHybm2xOIFgOAQr+WA6EtFtfULinzO/0Odr0bg9HPfH5HFcdk
qo49MFGSnIsXCAndBAzHAqURxEg0maJDeXlj38rLsr8bJ0f7MwiIngLrJqxs9tc9gn+gHfb5mBG/
3IZpshC+NIquRnA/tuhAcTR5VlX437rICnVw76wFT4Josc77HdQOGcx3Ws5LVe9tiwZDvHFmbiG6
0rnraNSKutROpuKkJa7L8oYMP1HWAU1whTVOhykm2HlsqrjxUPrFBsfMshzT9fzdx8IBKtJTzfid
strbQJYEEEkII/uKLFXwU9m1HHSRpEiPnjy/UEr+SUZf6RMMxYy9ZmIWTu+8VAGjAfHJVJF/vQfe
bj0qoTZLgFzUhNE/hY8Cr2Bk3Zr4RIG5Xl+Cy15fvDpiCUDrUnwiATxnwn/8uUjTOIkxC/UR2DWx
1HfFvkDOYTH7q3+yEW9eX3yMIKnjztjJsmcG7VFKjxBS4ne//lznTWkKvUnK3OiCh4hxmDLfm7Om
zotW9/O6npTD0uc7jl0D/fQarnJA5a64Ew2ildZ+IRuXwYeuJmejT1bmCzx00fll1N+KXHfOsnEH
4qA/KTHE8zz9ho7smH34wz7Fq41itk2ucVbSeFPDw/elmQrfy08ahDtZIhoPZiH4fTjEn4kByizZ
IXuX9p9KzCaAzrYZXfqv5H8Tse41FUnlnKwSu/KxLtsdtAwLJ5VeRmagfz22b+rJsdE3Co2wCoa2
Rjb5zZwOHX6d8JeDD8ECPcvdogdmVhFcENi+W3m+OIq5S8pd4E4u6DCbXh03S+V6KXnJrx/mp4Xt
4tUQYwpgVjVCom8exoQJo6DWfmrDqWAv2ZNvgisvQKo33w0wJfRpaOdiffn15zo/j4IPl4pNhSUE
hkdvD9ckgwHW95iL6qizxlvwPKb8Csy3S/FZHQNTPoTwManYxJ7QWk/XmCsbPHNhjAlYvHkzw3sj
NAygK/HY14pcI7vQ8OMcbQqhrqIdW7xzsnwd112kG0Hg4Iu5Cop/fv2lgp9WogcaJzJz65h44e12
TfwFXTZVqtO1IptILFveQ7w1KMcCSJmUN4pi5truWnxU8f4rWhdM6ja0a9OKgz1qiBwjnvaEgoq8
pRasY8pVT6v0o9TaUpWFD7u1R0BR0Hx8nQC56ULcy6xN1MBBm26j0Q8rHNNG3LrHT8pDDMzaX4IF
dw5MkRZPatM56CnqnH+QDA9/5fSrMYhbYQZleh8ttqy9Y2gVfrAA6APt2yLFl6PbdTeBpLOeV4FI
5Ph6nY51UaYitU6LmbiB3r1H+uI7IuPLQdqHp6MudWkqbA2r+VpLrjUu0uNuokkkkKywJHfKQ+0J
83wdrurLfCTPi5t13Mgq9lvrNmtsKRyiYMyn4m2knCL/nRnvT7cN7VjD80fmwkUi7e3aRBAMTBna
kCfVemaHroLK62udpwn7lFKwGcPIqdPxdigqvMV+c/j+/PFmU+DgACiV+zw2q+z7Q79ICiAJSp6u
pUzfbVEm2lZTHPL5xbnF5YPc5CnqrGTSf/P5Z1GLHw7UwEgwobNA6ysBgvLmAfLR0CXXTn3Iwsxk
VSWyWqZG6mUTwKwAxyyd7Hicldyso+TABLqrzxrZAy4XJBXX3MxyZ1M3nDiQ+WUqoX0QwF96Atdw
fhEJaykdgt6OcMTK1FTCGzx/6nVlNX5tehywLkbs+5YIChaa7PY4leFudEBSyw05KqcG3Haooo31
mxPyp4MKF1B8bCiYmDY9iJsfZ0PXYeUONG8/XI8o0hGfKb82q8EWO90rmpucYTDCPVbLguiMPs1N
/9sEwIjJfD8vfhihRRLTMorcGOjQm0sZCDgg2aXWH5t2tLIA7k/DZ8zVBD1/SGLW46/Ps59qs6hI
822iwDddssSz39yssxWEEA4m1CD9tIDpjr4UCRuwdKpXhIwiT9SX2YcEvBmHMe1oQnPWge3ECJ5D
C416Gja/25w/IR1o2jEEJh6kN/DzlTXoGs0q0eQfMzCQLKjFA8RcHip6aIS/lwBtpkmkT9KaGJNG
2yZAWs/3DNeaXz0G+TKbm5caBcMYIuhSPQ6FZWbvclA2mYczdlQObilRsmAunjocQ+1mC/TXtFsv
AWhH7MwuHMKFaPTa1yq8wSxzcMIsidpJiDw2+aAgwSRNSKNuIyNIRw8IEo02qrxWJHF1xPOArY2k
6UT+2k5FQxan5u5c5+gTE886fuPwePFkmWRTX4p3v57ut7EAm56mMg15BJhQvHlrcjyNTmEn9Ame
r5ll00ejOogCoseB1HQpIUpItvfvAiLqwT8sbFQnOeaIsI1YORYOgRGK/v7Es2dRs9qVexgRz8cx
LiqzFqHVFLp/Rx8GYQh+CKdIQtgYMzBa9HiSOBfv3UsjJPTItdybIgJ89epMVBqorGYxVZ9rX+fa
slSC3AfcdwSYGwQ0GBlrhOe0iv4R/wIjfdtEee6X3K+26cS2cz0ZUC3lmvpdPQPPo8dG0gTX/tpm
gXhi6nu+koqDCH3T3m03k2l0vl4LWwhNQyPYzogJOOooqQkNBbkKXNhH4QCdaI6QVAb3Cx3yWoj9
EjRe9FKtacBlHPnWNFR7OPagbe47N0WHAso+udC72aYFlO3WOkedY9MGVSHKY70kbfoIgz5gkoYA
ZY9+V6UKjgeK6QNdVcKmYmX9UM5c8S9cFB375dYe2CNAROe0sKp9JQD90ocaBrRZ/lgW6l8CcG4P
tGAjCEisj/5s25gk0iJHyuJQUcBxo2MRBzWHPYQOPPDQlhuXOtsXCtrCczyPnFNNOZkrK7WRDf5K
vSgvj1mdzl2Ep3zLJt713TgjFr1eOslFSCmRDwm0VRIRWshP2DulBzyKUHBY8qzdEtLnpXfbUHeb
+o8Z9ZfSu7O7hKQX35wSDiTlPhFh9IV0tYQvn+vZfk06y41vJ9k7sGorndZTvpVubC66a/t5PB8S
RYw7jtj3VTot1YOCSENkcym7XnvyyaWhbTGlnDwjMhPdq1qFCYTGSppKlpq4qAbimjkASElhqVd/
XzqBwL9ZnjmyNFyiIUB6u9/BGFbG2Au31t+F26SLP+4xbnKADmfZJpNJknj8uMfY2m0YOjK4VZgz
eWoDzj4T5Uf0QSIau02bpzc4ECDdnYMPa+ukl+T3bhrdzDW9/J2GQ17di5FTcCep7z1AUIHi5U9O
9rGuJyBjCSS0+dGNmmEA3e2HdzZjMLGZ3cDPqru406LGf6XGZMjeTT1/yxF+QcnrfVkBObuzJGXb
40RBB4qxKNSXFI5tefDgycGjdp3+iXSpwN6TcidGJmtMYCpF6M63obR1fRBemmDGlUJP2RajjsB9
OmOlnfskaeU7KyJ02NhBxnqbmnzGdRc9RIRiYhyq80Akd1mghhi8WRs9kFy0yX6mbBLzZavouW4n
53ECzzpv6T24n1EMw8FKB0NI6z0q3/WYdu166h8vutEZKjn9lzDPuxcMhat3tQ+mc7OOfgFD1M1s
/M2oV+d01h86ris3hoLgr0WyLb0eIs8DNTjr7wSe0pEGXbODd7bupWSxRsEQ3/Bd0SCzSLI3gn7A
x5Diy2ZI/IlKc7Iid5r6mIPX0QLPDU7LCOddbJVTD+9V0ckPKZo+j1mVrYdqGYOnMbY8HM1ssRel
NK24IGjvCabao+2jYuSssjYlqOgRVF52A8V5/GjLIPgLknj+KUWn+gQFKH3IqJ/fIqGJLvaERdlO
FALfbITi96Eufa6+tdS3tjdO94ZT/V64A+LPc1/uqxLyhgutF0Jk5Cx/y3iunjtgQR8a3x7vqLLn
7+YIBaWN1ZeQMhGZQCSnTp4pG9d3DsIoH0DxLz7UGZCAVVbH9/ZU+p/qYOo/JfRljuA2rK0KYJME
/SS5TdqwwW64QaEHbJ0PPTpsn+U4twJJi54GxqKsL5lbiIdEyGIbOu747FQhfray945zJNxH18vw
WVnV+q3qU/GaYbW2pQVgIZ9VQRpaU+fVoQVwA3e2uvGKYHm/utb4iDiQPDq01m7zuYSWlq7LfS0L
GOlo//gfgNogcAVQp+VTnHRvUR+4l9JfNmUMueoQ11X6T1zplyQU06vD9XaESIGDLgnhZhgDzsOi
sj/6HMB7S1fxe0gq0Q3qSwghesj07bImDD7G5J2E2DNYcIS1cE5HpicoNkRQ4oGliQNrgkgv6EFk
p6jPsmXgcj5kFKK+6MK37jq3j5F/D5PbgOPkJATWO9yZ7Qu1qHUjVlV+yduqwFXRbfWHLoCYj3Kq
Q/BDL2MDM9wbt0gvtK8cqJAeXH6gvZIygiBYXOT0Xav7c7Gi6RCssrxFwAC9D7THqxM9tvE0c9ls
VpBAxwkI6CbWXvscYuCI+FkjnKraWoVCj3zYaKnVoc6a4S8nGtt3Of3BvYXPQbRLVWQbowOspSlv
vMwlDS09iT9yGlK3QDK/qsF7CWtj+DhV+mAhRbBdE7c7wCuRFkSwrkoeEj9tbvhitbelXSPfEVHA
t0VIKVW7rnO5knO0EhE7SiXHa+sD+nSd0v7SW5bezkkAlNiX1l8WKMp8I3vshzY8Vf13uLbBTZlb
/r1Yl+5z0gjrrkJ0kc3l68fM9+a7qYAZt8EgvMGZLu7+mrk77p0lCD/RZ+lOTdrZ/q7Nq/EQAk1/
cR2kmXdpavWoEQQIrU8Egd+svIEZhmM9dPreBWS7z4OheOy0N1H8Sge5kxUEfsQW8J2O//Txcdu6
Q7/Q3WKE70CquTtbzONtvobDk6ALsZ9cHNkPKkjsp6wCWgJnt0n5QoKzBBTAE2G7dYIcKr4Jb+H4
SQrvATwE+kAMvH03gxVGe2xqPlLoDzZar/GX1BMZ6keodG0EoNcVGw1fPjtJGRxKSL84ZaR9DUc7
Lj5joDjcRNaSv/qDN9z68BWonMz5dgpXFx+KtE3ZmvAADnSoursCw1j84CEGd36V7spCFn/HMu+2
NRzVU++geqUGP7vBwE9vkYsd99Rps/tmVfK+K5Z3PPjXcgibr90KQzDMaHOh6s3Z3Xnjvo9XOIp1
IJO7yh+Td0Wk/f1SBP3B6+as2QToxuETZQUPvtQhfuT2Z2pw/r2udLSNEBI4wlFKwfewd3cFCgp/
QnHLAa8FYtg01ZjcGOnAj3CJajouVVW8szIMILiExRPEXHUTIuF/a3OaHedlSW98PrvcRcq3nvJY
KbpTLQLSB431c4uGSZyX32D3Ul/uhjSkEbEWWHvtqtUxtQV0EUyhLaxgiT7KlUCt2BZA5Igi3SQr
sul9l1dAXq4ZqOwUCfG1PHHNhYa5HaX3NMWD6fFUHCggYy4pWjxWOblODqeinfcj7SvUiHWdzWvx
EtWs5XFXAmLmJcGl9k1wZVKl6FyHX6krYRhqy6nBVdAZ6UFCfhuz7o80SBrop5duXQIzNsakMIq7
8jZBI8n/yt409UYNWb2eMA8ClrFbJqXWR3AiWX/TQ1WTVLGR2pEbdl3YviubaVSoPyXBWO4ngO75
3hp6D61CqzUtuLRd4m82mIH0Dsyl09y7fkWIZwHQRWIh8mV78ucuLf8cg0yMkjLHIIonutEouW6l
rGrXvqdAq4PwSE0qQzJxAhMBWmcGAbrsR/TDYkpjXYVfRUH7ND+kc8nFtSFJNyTHQdN+qC/JbpnA
VttNDpHODrQaf07OHZNuXeWSbEhBmvEbiJlqwvM9t4fg7381q1xUkx7nIJDZ3WKj6LGJIyGPeD/C
i9mOfrWGXwjIomI/lfNkHbsOhvOHK6y0WdGqFUxH1q4vlww5kVB/yEFyhjHKlTP8Q7PfYP7tZTbp
gg4aU1SrZCGAglxC48LG3pR+zgUV1FSzj9BAbE6B07XVdMVRJalfhyhKeVx+/TtiKZbwTKJFTu/U
tamme5O7NuV2ja1hyY50AiSfWSDSok/WSqvxtj7jRoy1NHXuc9jf1p5BIy9YDFJVYJ2bbJ4OE/WA
pptq/gdUsPkdHVeDWrqil8WMiAVEehvKL9+u5uo4XfIIfIYMMtvgPPS/Kopd0VIRuCULkmF0a1/K
slGOkbkx1UldRvHyNBXy7gMyK+fS/0BKx5tf0vNROeZt+6xJEaXj8Im1c5tHKlCoWKIkUFAlixga
cST7XjDjSJXoxT8jKod9eU9ejFzPRs10KuTdmoEhV1vX5vJHHQMgJfv0ArpGIM8djBSnjs8oVRFJ
NiNFQ/OoKcU/Zgr+pgWeDYwBuhVA9ioH7HTjB2Z40M9gtR27fM4mfITAlrzAmzb9mdCOGZDqQkIZ
3SanrJK5ZAfjPi5o9X4DgZgJytppjKkhqycs1xegp5RVugQydXxLsk6vHI90tPaA588rBZqjI/pp
ASl6GavOd7W2931kKZf2GdV2ZuyCk1auu+b+N0tUuY9oKUozrI2yGxcmBgWr8/Jpe1M6aoUMzzOC
wjm6M5dpuvYAM+hudN6bVMAa3qk8MROaErDUSBpUvqxHJGroXMGQ9hqGoAw7Uz8iszA9w1Dnji6P
zQwKidgHyhfUWCPOzqP4blAzxk6LqCA9v8EC4QxTwiy9bqE68bpcOp3TGo2R2Nqs2gxpzhl9rE+0
DE1/eaSZgwZYUZI5PGoUY+KJBm9uvtO0oC1F+7r0Tdsn7FBFRU3KT3Jbbmr6L/pF0z8YXgUOxvSR
RVJw/NdhYzgPgxshR7zpZvrOwzYNVlOnSoolWbgEpkV/LjkW7I82EBTJ6ZzkZXOYIJioz2Rt2I4b
mMy8LfvEqZ7svJ7AzGivJ3ke+q70X9BTLeuHIgSdeOjJx8LT5SwZQxTm6EGeb5gxa9DQsAK18i3U
iNbOyVI2ZYbLputUYcZ86nzTW1M12Cl326jCjKhbjxwU1+ZtNYJDJ+o9J+8wuViSqJIZCAcAGSpw
Gyo0IcW7uAjc6rFn1waf54jG0ldYx1R5kJUyiX6PxAr/5rppz5C0SxVoSO2A2y7s6tzUCKTvjk8Y
cafNF+nSyoDLv0x6sTeLDyKo2F7Oo2vJsjwfTmBwzOPUFlX149LECVa8UevjX3mp/8pkpjtxGaK+
qmSDBgxClEamlfRR/xkVeB28OgNEyJyr7AxuRD2EIbjUKC83dgV3lZFqtW9ue2MowtN4FFT45Zza
pgE5txmH2uWMvl7zS1RSZk2qxfs2BMJHsNIGra9PmG6Zq7691KnP0mUnd0F4tUGkO+eS2yFEVwcf
L0cZyJqSPXGtgtYITq4vw6WAYtqo1vh+Xnpz0DQjir7ca91MwTaFddK9Ti4qGcWWupd5REcvZqdK
RRdqeg/l2ZyXfUOzQ+AeRRCQbyj8GHzxZZlQNjOvgLttvvwFSwNk11w/60y6zvnVulpAbVVuo4Hs
Xw7i0LYW9sGK6wGvdCDAmeqjSgseLkkWM12X9TIaNa7iWBbzzJHowR5j1NUCGPNWI1HGc2Ro58PS
5oypyhA1laBZOE46XeIgc6vC2pwElAZNzJPVNmffInHb5Uzi9sE/1alFwUnfhKFZ4Jd+7b/wGEju
8HQqAdtXHmako7guLvMW5bZZ9NfJDoH3rC8IYplWVtdn5rgJ59RczwiLGFBTJCIT4RlEpD5BjDhj
jWgGWuApVxCkBL8Tx/5jf77j/LVSU3+TFu3gTfsc0kNd31H+jLv+6AzQtdoPbRJqTWc7bFj8R6r8
lQ3+N6Kao1CDzRWoEtRdDJx9QucGkRRUyOoiLG/gyBkwDSIO5hDz/N7sckh3ZrWGRh1Bbuu2luNX
RCgEpWyv9xukVgMbDcz54DiLaRXYtJAZGQ8T4e5VqMQAzaFomI433RyPHyF6zPqEKzpXjoUChrm/
z0X+jASUh2siwpHX4QIPuDYg6FqaAUR+zkQAMiz4t2mlAqbz2lW/XF78PkTnx6OCS3R7be4psbZI
Z1s0a4W8ochP0+lOgADi0dY6ZX780V4tL9g0Te2jnGKRUu5Q04ZE9A5QN6npLvNyFKJ3V2AvLTtD
sUziKLHcT+grr3VyUJedfF3Glw3d5mr00sessBCL2HbAl0X3eXCwKtsL2AxqwTzB8/kW10gH+wUz
/0VjRd74CmT/vLzODZcsE4KlXSUqYMRC/JQYK9vvzambA4wlMNMhenTLUYbUgU7FJQq3u9Qgrq8D
WPWlAWMGc21uJjH1Zodi7AuqY1NomujBTl7QAgMi8Qxhb5UA4ehYD2VKntLnLJf8DMaZ0KVPo1Of
IetG3Nbm5qLquUp5x6YmVQUd0PrmPQoVat742hiyBvAJiENdMBHk+mYTSLSnWTyeb5O6nKqq6wbv
nSDog93Zlojwc5tyBfPvUENcS9xSy3qiRK8B1fLWyk4zcL4jFG6GqA2XrAeBPxId0dXRrhH/WKs6
tKg4t+vcwJM6h9HXJj0KUtBhbpXlFdGw+1fnCzYXM+Fc+FEdQQsPJs5h8OVGVIkylzfO2QNPMMaA
eQSF/cZ01xfILBKs+eJXbv+lqgIDhrmGuxRheiaQ3lb+P5yd13Icx7amn6giypvbbnTDg6QogRJv
Kkht7fLe19Ofb1Umz4hgBDkzVwpARHeZNCv/9Zvpvum3gYGkx0zf2tLoXSAt88sR1yDeZohnO//J
6CcWz+ns1JRjVGUybVYbC/7XsDRlkunnCkVQZkqEgIMLWeNRZq+5sJx4p2jA3tG8WXuIvNVZ7W1A
6UKk2wAjl0vgmHvd3OTEWcOf0GNGnzxgqx4HkIFu8b1e9jPVNvcULxNitMlV6WPSBt0Hz7Ua8236
H+pEmjTQ+9ip83TkmalNXs9pBI3q3jkT59dONeY2i9ie8TSLEU9xbcyMR6YXbAMXJZ4VN5/Bq9by
t6rNU8bBhCExjyxQXCXiJGTV1S0/d0OXQltRbW2qxVyPjWw5esnO1do+menEL3O8dHg+ZZ43/KT6
z1kau+3ttOzOYt23R/Ud4nHElxitg/TnMc0sVr7L1EGnya/qQashF1EZ8ozUr+y5kPom4BGwAZiV
7J3f3uZky+aW9IO8fBOLTCoHqOSUUPtgyGqKV69URX3NVr2B4k2Gf9r2KCxAGInHqdsTCRagzi2Q
k5mc9FhX78EZQ3npJqmZ3dc+TOTSg6OpqktuvZFHUFr4qqhYZS/WPwEfyCvSlAMOhLJBW1glh3CG
QzfxoCqoSdENrdz/NyphOsreX+APxHCt11WqmNTqZfnoYV1KxQzWwvdp6Yi+5LFdgQD6upFdGKOv
dH/FVFheouPR5KOEEvfWD9B0ZairfcBXgAYY5SFK23cEANfB6eTZm9tadKLQd0UbwNFOBq2pjqTC
0OV5J3YjJzGtwpyxquanaFtalty9R7AMDQN4A6rRPK3yMjBXEj1DA4LNF2nSYhUGwnDRh97dK+Vk
pjm509TK/JxgyvOZclyTazlqGF0t4vQLE/JGyD8NFs7xAoGJhIGj3875i2ocRYQs/uNRsSnQJnFC
EMyzBzoYJKeA7YZ3w2H0wIbUSK4Mhi2HpKN/v6y29CNVsau3bsTlVJluvx6noRQBFGWYYuIqpmQH
qsGA8Q9oxD6ot7QJpMhTVdTgLixLlar0E7cVZl2uVooin+YWbJTyJjYeLKVDs6uB8w9hP3Js/8aV
c7wDLVNjXT87I3WwisV6UAiqesapWnPNDnI79kXHnFDCVYcoW16tKp/iGF3o17roOPIHLGTyehXc
hXvkAZOpPVTzhc22mEnymIvB2AeICelUvARTae7LuTPXyKLqkeNMk/fCclClNj2FgcHjqSfnYA+4
XeFTm5i0QfSQnTBY8K9ET26X0ijW+Jzn5Me8iC3hMB+1Hhv5JvyvBFHRqxPlsnhrCgTAjazv6igQ
qlVeP2roVgeEAYrFWw/8Qbg0wRqn9vocAidio+UrCbZlU8sTmEvfkD3OVSfx3TYbxqJegKBES12i
8C91ADJWiAPPiDQsD4x4cpYm1JtINdhZV9DbOo6/35GybdI4ZH6Z9IZMCtZRHhFZFm5Q1vT3ymgT
B25+bZ81oqmP9JzFpNbXP5lwPfknWpJcKM0v05RTohoOGsJEj7z1/St0Yui7FdY76wcNubRJPgY2
FObVvKa+IY+ULtxBVTkGsiKdoUQceXi1WqvAK6liqROxts0cYxhu1Uzp13AZniuW7+YDx/Zqe4e7
IFrBk7s6jDLIl6KRgkYfMCn07qgEDZpIPaABZTHIOo4p1gVTzL2fH6y2ola5QtHuZyQdRjIwSPW6
FyyN7AcruQQ8xg4jQ95f77dS4bRHjZYwX1n/NJ7ScKjj9c1YdzMI9FHJ8RcpGxqlZNCLVVDHItDr
41IOp5gJS+XWeCSV4E9egfc09zaUSH5CWOaEAxspsraWKvNwQyjsTqR8lhem4wofPy7AmPTVDmgZ
OGD6+D9ys3SW5YZw4F/N/hYOcGgRUwdoyFWXVuAwL2HG8YMvh38eH5NEBukBjoeEzCAx3w2Lu2IS
Czd/OYBDBQtoUm1xTKIgB/rnUNq5Umb0pi/FsfCcZQpWNe2dm3HBBQ+HiY6ljI16WKRIRnUjPCDw
UnzSL97ey1DQhcmsAPZdVVKaGE7leHymCXWIU4wqa+oqkDXVQPoe0BEbSUDAxZWuDUDC7oMy3S3e
GFA66rMkcXtyRao+sI4j/jRZZEFe0s5yx+Ijy50U5nCzZAiEJgzLBp4YjRHAUFTwpKekYFYddICD
tJaWho8DZzgenEYXmin3rc7MjeseCFmBjLLBMziRxV0zrfSkCJKKJkMEpsvscxF38mDgqErtN7id
HG37Ot0CZmbhDODlGoBQG4AW6kTrkEwXbF77bKDvdJSiGnI2FXjsw9HkFaaq6gvXoKaJgRBCDgP1
nsk5dCWWW3b3CU9lyc2uMUt8NVJoo5wow9qy1ofdQv5BzeRX5bQ/t6heVu9ljJJowIcu93YMsNJ/
1t6khroGRW3nv40F7Br/NrX92QuRVFnJhAVPAPWK2r3fiQjP/XHr/kF/QybCjYHosXjhqI2vpd/i
kTF9GlBQuOENgrlUHIH33QkuhD8X5H3MATGzgkZZz0Me1N3j3EGKSvHx4iT+fksxH72vt7opX2uG
0X89g7bua+lP0Xz1c4yIOVlVG3HTCdSph2bppj/NlpjqlwCD9uo2nrk+WFTOsBHOUuD4uXnERtnu
LZhfOr1fe8bWtbLjzbxtG3PZHwnxIKGiyW2YQQ3G5mcvYfmFbuKSZ30avcibbsxlhf/lDOny0Huz
j+v5xvnOeqr3ul5uWshdWL3S1ptOWBUvzWOYlTtJf+4QSe71FCLgy65uuRioQElYm54N2MPlRh1r
bzFDjBYgTt1eHS8SbFKatRPQrcXRi+7hTrYQLKQwH2ZUdRDL3PXcZCiCcmyndxSr2GmCDt+YTAPn
pguJVH+KqfBtCu20mIPoweqzbPRPzmyZ634z07Na3uEuWPWkPdSwWiL8OZdHAnWn5rq5+CsipSzN
uyzPSSOK/X5+1+IF0RKuBWfhOSqHxnj0mnlq/w5ZlNu/W9P3czBOA+/uz9UO36m4oKyd3fk0TIgD
QYbJD/zqE+h9MiAqfkp5E0n8DcduHZwkMYt0pLXhsXGnOPQb/p4xqgOn+UxoqAzxnuh4HDYU5KyA
w8BKEuMJZoztv4ckw5M59W60NQ489gI0CEowZwYcyz33LqH1Um+najJBURu1LBuQWJiqrdoodKGs
Snz7WIqyBm+gTyFIO4cDVSI1SSxIGl7RIIC2kmAp/iYOe2DAqwMh/plOICWU+pBc9S9Z/aQ2V59i
WYfjCdor2hG6l4ECcQmZYcyDmOiDQ1anNxwFeaoWaezY3bE2O7DNzlCoZeJPDVC2RKjl+NEa9r57
f8Rz15vhu5VMBiO8FCNuj69Er8sRabdg+v0zoCZralpqUoj+75lNiqPV6ljdhrBpmt/HNozrr9lY
+PF/FiyOpvvVxLv0w1iObvNf1d5Ud7tp3GkQ7w+MrzkBZ9uSgTB75CIR/RIM5SvqpmK7NKCLU3hF
L5qszo2TxrJRk9Us5yg8UqlKEm7ShsOBuUpWP3nk2Ie32zpCzYxNG8nou84ifGa7xbBmRDUzeRwn
Bvw1rGWgpJjq4h0pAvFO/htEAagdECnnc1EU4AUXZyxwxPpil3ZuGbfNUGZJM/8WDHx80N1B9bGi
+TEFvfJnEjBi8dg0CTPJElTX566dayIYKtNrL1Pf9d0J0pSN9x8nzualXaMO8tO2JBgCL/gzXzPK
oqs3ktNzG40b9CRI3kF0xerF/liYRme+DDQKb1COYUA6lOVfBQFwr2PYFneNHU5/s/mM7U2wm9sl
jryYXPuNzKtTGaTjIyAizNh+bpd/5gwM7o5zXfNbCor5UuWz8xDmGA5OS8REHMGX3f+02G/UNwPK
6v42ncv1796FUnYKd3vJzsswtV+7pLX7pw0O0E0AmPKx98L+cTFz9wnBikOQzIK66mqTGfDie2v+
dUN5/Y7VreQt524KKFc5f6Rtb9wFMeu855JjdGeX1tKjW3Ac87PEeqbnsm3GT5QhycPAy8fONG4m
0ksSuJ73Nuj3f8Cg1wcnSVJYH31k4oSepjw87Kjtr7QgCu/Z5phXw2VecFtPaWh3p77PQMgtf/Zv
k4BK75TR1vLvPW/PCvSwYZJDBrOHr4SUwEDCntvB7Jr+HTyKEvPwzc7ck52b3TMUa7rFNRkJxU3O
AYm+XdfcB1Xm3OSWszzlcWL9GZpN8HlarOzvLC2mB5iPzrtltRhlkR9fo5bcxK4r3Qd7GYoQi2Mn
xu/XjPsHMoSbv9jb2BnmfSj+MsjXuaYJ846j3h9T5ad/ktXWY6ey5O9rM6quoz1Gt0Rlr1fHWc3P
2Linr3Hm+WcvKjJCBff4tzSHuxMsBEKAhJP3YNR+91K7DktqZqTYQ0Zm1d06VZD9Z20M6+MQDul6
KWaz/xvuK2ZoMBsBAN3UmNtTWySsLHFLFBhxZPEJjdZGpxqD25eQPJHhYk52Vd3MUe1ANCWZ4jbw
g+VLHnEWI8BiMM82STUQQ1b3kZxO49ljj3/ckwneYLp5H626K6+kW+B8VK3RvVdXCZzIkcy9e7ib
U3JhXWo+knCQPDUdco1LSwX3gUyf5T82+TU0oOeQjryTt0N/w404Hx2R7b8nimDp6ETnIZmVyRo/
87UlHtrxfkUxVP1dGs7m/Z6HM5Y1/MU1lP7AfzP2zC94zdXxnUmW6PRHtEFm8p7DZQ1wVuf4vUf+
717IG1oL/K9mSPS3JYESMCZOLg1Ug2CWKbXJSKkbjIQv+wYUjKJ8rNZ3e5EU47O9QMPHo99srXtw
tML6um1jtObnMFpC7zWZYXQQbmMx21hbCBMLqOzwf6nemaZdETcHY7Q21+qm2Aw/woydL62G/F1G
AihMolEaXXv2AF2Z/b3st+WmquMpeF7N3KQT3aC8e1q2hNZuPWOSckt85f4eY/QlOJmFN7zP8sht
yjMmYSnOf2sNJe2UmzTY7za0as2ZZLWaJ+2wwd+y7nbmPcOgdN7nU+ntv5Q9f88TFtMl14P9h9YE
mgmEk+95wna7ZXChm/U9QTjR2v5DY23oylesikgc+7ngAPeT77/MhodsMzgdVC02EoC3MlN3JV2p
QeD2Pm3o/ZDzgw8Jy0LqtS0rpZe689rcVTbBJgb/z4SwkSStlXs0nSf5T1vGDf9QN/ock4y4j0r+
P1vOJv/usNPyYqwVcTe34J73aC5c3//s25PD73B7FgAGcxDp2kyjC9/t0UUaCpV8XJjv9g0hqfJR
CNV2LiME3TA+WgxrwZzyaZpfWYXyfb3MOYxF2I3k7jqEkqgLNUBoubFgteWP48QMype0REhv31dL
7/Hx7b6bcnscKySicHWGiO9UNlw1NkN9fPX6JIrKP2r1IBZ28XX7xNwNiVyxrXEynXf4qM3Z9lBB
SvOnK6Pbc7tHfx2wEPuQYD7CDdQuLQv34vdFyjPLhkoO2qSFpaAcVjfDWSNfIJfT1oya1q/uPNK0
3fTi0azBOcWlN1Vm8OAAR20SP+NuKp6Sbul4YTsy28y8TxHl7fH70vUzK782s0se7pnOk+COablg
0fEhpj7xP8dlKJeSObWHm1KBaQFqC/0OmFSDfGRL2G78m4aUIrPwsSipi2VI2wuY9e5gsG2yUa/n
iHMoFqROYe2UhqTRyPXteGbgimlFUP7IxOQQzCs3VrllTDQWjkWDieWIc5MOhQC0IWpA7rzxGqzW
1BAy0C3yYuzaIrHgEo8U59UNht90mLD0dTseIpbd5DjgUF86lXFXxDR1yLBSdkKc6SwzfshM0wnW
O2z18Fe6SSYjGJJncybxBcA7TiC93pKoPE/BS2t265r+TsO0on9i+4XHt7eYpvA02mCikXiPpxcj
8z5racnB0w85c5in2dki90wkxWg9DcogDf89BIzP65h33p2RR2tySWx38LN3OWw9rnHKvJY//cV8
PgRh/0eh5iGTR0DErHZctAY+ZjnfLx58O6aRWEG/n9HluYSmQOk1HDrw8O5rIg2aFSGnM/pA3Wfl
2QeWIBhuqGw8t3SyvArnkIaEm+DW9lv4+q8GJoZh8ucSM3RAFRzfiNBmK/+SggaOf9vBCa/iM4yS
emiIxjCJtDqxSVAY3a/tYPJ0Z+yh6Fjh6Cjfp21SYcfQOly9GNAQJoB4rO7K2NXjI/h3KZoA3z1Z
tPYtgp1c+LukEtozhnnJYhR4agHJUnBCwG4dpDRhvMk5qiIvT0b0OIjLjPZ56/K6xJONwBEY/jiv
0N+OgwteZks7PpaW5VTRtz/c7LIz4FmPjNiKQmYOtu4GYY3Lf6gkx7DiFBEs9Sfd4Uicdq7a6+p4
1YxKx2DU47eoBJepDdsfasRhGKT9GZG7iAcj8FHcv9vbAk9TqMpFi49hnUcdECi8l8NeqRkkXuCR
OnUlfW/zN5FyakXnsCexkY1no5oEDGHtrJrkne+jrmJ0ttE8YuWj1ZzaOzD3Bnfv3tOJ8qzuDuGM
eBnZ5HgA/yA5dnrSasmtMeFMYC3Dn2sLxNg+pKRdDVHIetE+T1rVZbeIF2mX0UYOCJ5IYzxcqYs6
P/9rsOTcebEHjyPXfV0gJ4Rhmxz2MhFDbnNw8DWwt3v4+Uz4XsKLY4Pp4AjN92BuF1i2I4K3f0l4
e9FpFkm0vyRougAU20PVr1iBuimgXSs0FePnX/+9ZpWvtwF4GK6ALpEHgvdmGs50fZvKDdcX3d3W
NCgtXVW99ySrBKNDFSSTSgOC/zdSf1u+7d+LAhMSEzjPclwHUbzzVleIMUogbcCc1+ZOGwygkUFK
pZixGpjGeaoGJ18uc9s0zJVoEa1YmtHqxS9LcRj0aJXIryB/n1JOVP4p5e+YrhE9E+adAgTQ8Ilm
bKJxk32ZmjCp5t+KopYtTRtxZWzAfiX5Fy019c+fOnYkb+6UzQiHEtZzzM0wj3mrl3VpGSN/HZN3
ddLgMHahHAnr5kopwrAn/OfgDwJByE4DG9RHVKiW8KhJ2yqEl8sOVt3bYVd4RHKYE6FJIxV8fY19
L2dOMV1WDK6dOa1Pqs2oUXrVk5lKeAzeDe0F+QbFOA1czEHxyowq+Z3mMhBHLfgvx0BaH2fyj+jC
XoCU5EmRey4f4k8tPgGnYkgt2gv2CFJSuVUhyD6bB0hBrVqHOdYD2MlhOGwxhyEHSYezW3JpORqL
KawNTbiEsgMqlJss8e9YHm1PnPX9YnuyoaiANYeG0bOBl6TngiHHa+JsULM5SBC3SEcWlfNVs71U
U9hcUvwWPjjQkoqP6DohRymSzlqB+NO5EPNKGdqF0+/XCaYsgZyRsi0vxoP2t00kjFB08RraRyUd
1nAUskNpCIRV72fNw7yw3zU39DzAmBqDlN5lPZk7lhLTY7JXQqsY8ki6Eoon75qSu3HyiYfkjrQh
iWYc9h09meJuILQMqqjmg46rLS1e1WbPG7eM7uqIDvL2kKvus77goLOEhDL2oTiMDlsoyzjHM+lY
lfYQB+6pqsuyl/ZQs8WEzHM6NuxTk3Oan955JuGN820IpFDaVwL2XLppS+FKIwWVQsJ1berhTTXg
RvCBcPE1mc5wMrbMuNoZYAlmR00gJNkRjjMzME/AOJIP2by0SU9QNrDpfYprOYVdC1jNF2hyjWm4
hIbfsuN31INbRAfg69wylzniZGZi0BPT3SJdxYQOGTwFEb9xzYVZDZuqfacfpm3gi9Nfwslq9/HK
kh6ywPc7OZK07lQRZJvTQF/T4X+6JJJhxta8i4Me279I0RPJxJAGi25YjavY/JzXES7VbxvBZ6C6
ioqg209skgwx/YPu/OA4IG99JCEC4iiqECmplZdVYRmQ1u8sO9xHssE2q4WyDwUxND8SpFMU1NCe
3eMWHvu2uBs2Bqdt59FLLDp7Z82L1pPRzOpgDk7km1lGe6M5uYl6YTRiZZCpvkrUYs1FR24qwQi2
06DG2gRL9n7Z8qEKUSVIg2fjnJ4c1YiuEkrVeVdY4kzQUNpeQ9POvI54wtyJPyKGtBbzobNr8P8L
nallAW1Qd+wtfVuPqKhWnJFfmqaWxiF6/GIEcfWnqf5aHsvIwrRkPWDvb1fEYdke0K+Gg5yQ9o0U
jqplvQ3SBJf/U0ZcY/HQ2obbtTdlYyZz9DJyCGVMjpzXWYby0O/gOy3Ko8Mgx4tnj7JK6P+6a6wg
W3PcEfARHazssubZPKhOWHBQSmhWABuXdMksFhScvuqoE8x7Wybp7mneW9FPwjQ1CmIW6I9zj1yE
fnr7aAzcctJ25nS/t0P4HpdGj9BerUZQLOvlqDOruJW/hCAzWRSY9GBs89JYJQQivLtjyQCsjD47
8ldJjG4/omTd+YOCOoNGdDFNSTA90MgX4oYYtHDdMY0WZmRBzqxMaOUPpVvdTl1aQtfz1+iLiz69
eHbtAlLoafS3LplP+TCgAf5Avt3sz/lZT7PFIFMdumG29DuqttOa95lVvgeUSnEFgAVzzOU5hJRZ
PWdNISPY8QdhrRLzJzeItbaJIXZvc3Qzv9kyBzv+eqSCQ20XZms7R0KNanKTnegaZDgOJMTbHySq
zpvgWCJ4FF5PgR6DpSDhbllCVP+hz5ArFI8+dThcmZjIZm6js4iJqiC7R/L/dDnuKqqNAfo9V+dm
tvMyfN0CUtXuNS1RX4+mwyjCyBobbuv8pt/XpDjkFupSzsXAAIYs2GSkuhKpkGNlP17pt2HN8ayN
ZOlcdrJMquMg6VkyQJeaVp/zWxOhrvRormNs/U8iVNCvcSb+YbDnII6sh3tIqpjfsDxljRkUC5Pl
+XjILP20mcMc8Hx5qioaVTk5zpxzzcsc+Kgozt4AC2i59ZVeoVWM+ETSOL6W4AEICKK9CUVndoi/
9A1qlqCjqF4g9dLuVmQevcQowpWmfOjtMlZUN8+OXJ6+XrGraRGCjHnYFSLxkQKkU8IH+I6m9P5J
+qF4mBUBfFbdVBpmcmApVUNCy2cmtUFqqgHCZ6lfNFEp61He456EOwJTQiMGXdEKsOPVs3AGEm88
eDY+bDKmObx47koL0ugvSUu3UCsgiazs8f3B9tVcnd1F1MyoC4IN9/ZuovUTXm0jlM69p1RAuprP
7URo/iCv0Ift5TCGJM1dmkNaWVJi2MC2H/ilkJy1SEYxsLM1HmLvfmDVNNcH4qxjPC31fetBpB/G
NxILHGB5OYqGrBvU+vb1IhwFTEPnNFKI+flNsmClRBlDUHwSnFMbk9l7e4b9GF8XVfzVk7ezcW+e
nVfN4zq2RlA+eT0iLJqrXhcv/2CIw2J5U8bwYYi+hj/if3b5JbWswtBIyHWc4VL0dHuCUz16gm4l
VP78FVizQGlhaAl+wbgI+bN4kldjJyHA0OCENNhOe9XDRTjNYbDwJYzqHrDCbeJ6jJ5R++aCX8Gl
4xN7r5T/RG6GwS02NG68fnFmmgCfF2ynuTFNngPb5RIxC+NyR2figA1vmEqT4L3cLto/EF4ITuf0
oeB0w77KyFWwEQXEwA8aKEoUDNj2rUzKKaPDZEBeiYWh//PzxNvTBGwP7FCw/OHQxGnuOG386xCZ
ln2PgKJxXpaMbaZhQgRrTgfq6I26atwN9rI3GU68c+7kj2rc/fwqfjhLYroY4Vnng3/xVt56swQm
Yb2uMdjP4aFf0lOnSBkN0EaPcy2hXlKBaBJhpTQSqaqMfn4xb4xibAvLPJx/4LtYZHXgCfP9uTqP
m7EjpHZ+Tr1V5FrrTJXFCnOQRLViA04Amv/bn3/xD+/Co4tuOVT5wOIWGNf3X2yPIUkmkTs9e2rD
DRBN49StDdUmt8NdUNcCc0aQmftPour2n1/G2/sHWJDVPbB4CByk33oH0u+ahwT5/DMhFQq1TIV9
D4Qt3DaO/SLT0Gf5n3+zpNR9d4oHVMBjkaA4jFBBSd6ebRFUJVg/x8ZTqjQhZRBz7rmEedeSbqzM
TzQ5aVXnzynsZD3WHBkXtmf8u9VCa/iVJdTbIWpbAc/CA6iILCyM3sIdPgQTDNVi80mfsDWbbTy0
gmqIKqnDN/aeUst4SgXzi+f0Fu2wMW6LXDIDLKzTIq7p+5HS+8jrPZcuLn0jd8fCWRG24LPN5m9b
MnbuhDB3DMwvZeELHG05fW196SYM8pNz1JGXAAydBBFqF28uYZL8wi/zjREMaRrEBzqBA30psDDl
f2O21PndZnlI9e8cC+vdr5oBOEJh+JVh8ZuIIA/0C7qFTbiOD9eZbsSbZ2HGJgeibneflops2vST
4/VjW9zjL+LiCsTOwdIZkDBW/WnzLkB/1jmPKKfGZIXB8LIG+A4slxoYJ5i+OS4tJbIvUsvEJewz
VSFif60G4s5jY7z+/H2+nfj4e7heaBOSyMRz8YD+/nWyPs+SuRs8f0uaUdOaaHvpFymxRXhoA0l+
gjlBEK3HS/35RXjf27HyIG2HYRUGLHy4uf5gx8oeOgv2vT3nyObY1OZuaML+OZqjMn5N1tXAtWck
e5Tz0M5OwggqVGJYplyUCtzL3Jcx8La2uEWSbcIdicek+JIaFhEhzskfrBmbyHCits1u3Y0GNoeS
RCy0FstOwOIAgul7QYmVbU+XvV0FjkfYjRmIk7vGlptknWGrsfPDrP8a+V4E5tqDQcnfKVyPIdHw
kdNC/BEsxBCRVEFRgLtQA4Wqs6EDFKYYPjB7wpDyTS+tPmJJ42MSRl6GZ5MzB6QAg8g7Q1hD9ctT
QOi52KDm35pzZ7QJd5BOU3VbKGlWEg7CASrtNCVGO/AoAtsbEx3AOD70XYrT7gX4IDVff/72rB/G
EPkbrFCmB1sNNd/bXSsI2Q/g5WfPGlNv1e1TM3GSfACQRFlEuNJSRvQ8FTPbU/7mGrzsVM4TzHQB
6My9EDv8nXYwPylykr7tiiZe8wcJr4m5QBwN/fhXLdu3HVufdi0WcdLhsTA4fTsfHHLcgMvN/olT
VOvVf6O9S536qljIOthIe6PBfELsD1dGtHJqg0hn2DHmr2bHm50pwKHSJ2fEj3wrAGp+s6DN0MT7
gKbeU7AbNNVBUePKSW6M9dB7/n/VIQF57iyi9K0DyQ87DO3+VZrRnYEAlXvVk25d6rKxU0UhwXYZ
FSorLdZuvwCZ33YWWAIQ+UchazMg/w9FYTF3Yti4tE9ZmgcsNBUnPv/zt+8vAwyi3wfRID2+2MLv
7lf5HT98vwNgBRdP4HyXjeTNkl6XWzpuoZU+aq/+hQVBDnLfxYhUlic6iU6Jon8+m364AF4zpGAf
j10OGizP3y/IPpilT8be8ICD7rF6uMfJTm+zCWxYWZc94ILs1oPbG3z6+ffLDf67mxHCxKQCEj9Q
DrM/bAjFurhkIyXbY87isv8ehhOuYelAdnx15qJ7Y7j6NulVvxjk9tv6i5qTdTTCgZQalDH35r4L
z5mdvWr6R6Iu0m56Cdy22V6jqs/3e922rwurcT6NVi/9c/pCcsbS23sW27mArl0+cVoaAgx69zPZ
DeBM196uZG3WvAA6KbLC0wWtGEMokERsNDtsLXDIIAM3f9C/Fe7Fzx/r2xoOW2wGtstmAEYge933
rzWG77TiHpE/jtGM1Qhh8HZWBCdy6vqiw5KimD30XCqMxNvA5r9OpLrMWDtAkZv8X7xk7+1L5lnz
mkO5Kppobw89SwlBG+ZZ/qjoqNkhalM1pMKefn7zP34dKxctI8h3AQFBb9vmeYbfSjTv3kMivp5f
v2mRy5lSeVSE9l984Q+lGZsuxygWMbIkTcJj3wynYYhXcdHoHrSYSXkNrAnyVAw6FmnwSLDbXD6S
Yk+0C4x6H/OlF3uC8FleSe2Kzf4RR40C/E5DZDrhw0tMkdMo9eh6iJeV+AjbA8i7RBkSNfLe26ex
RK/Lp9Ip8cTRgqiWeJO+SaskuuzyAUNYu06kMQ0DUkEOgquSkmmpmTfNohgIskpa9mOa9AAz4aQI
v/UisFOOUzB4YBPj6/UhUzUcQiv8goa5klyRakbw9BpYmZR136qVfs52Ew5qR1/pTK4H/KNMdXvm
2hB13x7Ucgwj0UK0Oj1hLXyJPn40Se2Bhc3tJLfE/OGb1XMYcl9AatiZAt9o/wy4ziK40pRjdXYp
5bD5dcO4bbiGveEm42npjX7zb4eKJI7oPu92EtAUImCaC24uCGMXRJ9XLyHz7b16WPpYpJfjHOdw
zowardEIdYOR2v6qu9WAaYfc/wAaFCAJoiPg5OE9bdaeueW3MXE1m3VWVrn6zBnakTzMoJtFcKMb
cPhCSOhkdiCb6gmoP9IltVu7mfuhRBU643MCrOZS1YCdtf+luiQwG9ePfP2iiNKwCcpsPCU8bgJF
KlxAcwC57BiutSXyK0OpUmEi9PW1ZVpF/kNlt0v0iFPjMP2eE1pINg2gtrdHN6osicS6ub7izDhU
NOHIq0sc/ElcF3QK/8TqCxSrLDiPoPx+d5nNVlRf2sxG+aigKjMSTPQxZJ5PvoXdqHNpyoIojhO/
AjYbi9z0brUSvQa8IJ8c5srq/bkrKB3p9+i8Swp/KbcbjfxqqgASakE7NfYZT9gRf8UFAJH9iWSO
wn3pTRx70O7vU7H/oSRHTocM6Z8KUR/5jWm+p96rkmLT0J2mv4FNLPeVTuw8vSOvtWrtK4ZXxvYa
uDuq0XeYG4k82UN4Teut8JZ9wMY4362hvBlU81HD0sTdiV4aV1yR62ubiQCQlMHKqdy3OLm1eUML
IaDZtV91B5rVUIj8e4Wn7/whCIvRwMZSwbpaFNmrVUAXcNHmu9kn2OlW/kEN68lfmbLFMXFnPKw6
7HDn0B6aC+p3GYaqQx4bgOx3rWFjqnCeFYdIgQIFKUUMTKUczG0790w8mAla3G9aLAkAprUXkzbH
8nNMA/sLOlxvAjcsEVLAM+3j+SUonGSBUqZ9nOs1ZbPVd6qGWLj56CS1skhJ8LSBlJrqRRiFxid8
KmfnEqmlSzectPZKTZzx8KgyD0RdP6ZvSuQcM110yUoyrKB68EVxS1KSR+WrooVULq7hrD3kqybm
6zpSXdCwgdnIBELV0Y0f28qGfds43lyBGytkXbVF/HCV0Yi0HGHkrTba2VfyFWiJ82Si5Ea1brRY
01XwujbPikDNWQ6FkNh91cmzWujWw6higcd0FkWEcq0xU0uQ/c5KvfTZyxp/R3OnFsqsjkMW0Wpt
PMZd0aRmAb82MsiCPEWGiwK7U7YPi/q8w+Skd7Yt/IPQat7uKUZFj2yZDC8Lvrc+YqpX821sH6ve
wFNgkdfKP7VS2gd2YoW9EJ/YZGUX0J5yqmf8Tfd4aGW1ejXBAXd/nSdf/rXeJXSDV3mR6OVBwZna
IUDL27RAsYc7w7isceorywTbuCzbX6POwDEbeh0H4OlcG734vlhKuK9EMBjjuVTpRO/J8StV5+Bv
mUuHWOZ/BxtaxfRm2aDGY0GOcJ9/76hDv+4F1UD+XL/SUesXpKWzNnbUe/ZbjvoLgore5txgpKZZ
wl36MBo3KZrDY3pQ9kybEh+h0qPr8OxQZtAh0frZUa0rLaopNq1J2p7GBfajZza01kdpsFGn00X6
s1X6ZRSNm5QJ6idL2Xus6ttV7QaJRQ4OmgBVkFTIOCpYUGUznmoGH1lUwmIJVCoHJ87Kes6NcDOf
OiRX9HdadDmfe1JV0k8JHU0sv4EYjH/KHD2Yiv4qlUhVd8JaCG9siBo8V2YAyk2nznErJbDbnhmx
jopdiWgLGcS/EMADJBgnUV04V8OHbdggETj0wIN7GAu57SKtMtBptwzPRHDESX3jAzVOw2UyTdJh
L6MyrFfDNnKOYDxdCejtngRfVoD7rLMnOIcEl+91dE46RADpGWm0Y+zXEkkAA0HpKPWCrAtHPdCV
4sgqNqktdFMQgyO0zfqEqJ2NNH0jMkjZw+NMObLpGndSRZUmFtm2IxwXXE1EQEzWkKw6yh/Lq22P
QotQeVlnofpPDJh98NP140jTc8Q1U4V19IoJEtuc5ppTbmFJR17joXjThAft4e3qT6Q+5BNxRhMU
tlIKa01IUtZJaAalm2eyFXBVA41R5oLaj5QCzThcyFK1OqniqVflofYu0u3GRDV3lTujajfq4amk
pcoywVcFqQJ5BlXZwnD2iXOfUwS48DqhwfAkWeTBjO5zbG2Y6JkRSkytGs3atSBXcy4XKrVYhM0O
LNJ+gLAU3Idj3TUZsqjYd79W6mU3h4PRmBPTR7ReCrHtg+Ob0l925iQZ5t/jZK69hiwCSaArw0A4
SBwBpMutaCRGfmiVPdUHBaGpSthrOGzYOL25VNNn3fjdBg8j2GsWk/uC5lL5A9JJl6I6V0wti/KC
998NOFQ0780lcyyoTspZz1cuXuoh6TkGQX/vp5swzPbSv9dghZEsY2GdE5RvqX/q8vkAm9klC4R4
M4sRMiST7iGtYcWkc0pPCGx8D+YNp2BLSvz89EV/0/mvhoxFiy2ZkaMfso4eYoduOvcsHKd0fRkU
bwXXemx/LhxC1qa9cRE4D/lfPz/evcUootAOSGSgP+aFBKy+Bel2z1+bLKnLh6psoYFrg1btSrOp
npn2mvl/+mIH0iPiEXp09Dhok72F4srCGbuw2dOHvEy78OvGSSFATtASCUo0YmesVX2pcVlgmf/5
Fx+wz79gGeBxDrShS4eO/gohEm9wesMInZ5PT+/qZWtD9x5QcvSTh4jQU8ji9NWnILxFiNxbkDf2
KR3K+uxmm0O8qs+e2ttPxeG2N5pViHwR04Jpad///CLfMmGhv+JIZXF8wPvE/DGDd4NiEQTt7Nxq
hpriwK06v7zPBS41w7UtjSuCqjYNclzrwiD8uI5z27a3TbnCoDvZWB4YH/smM5rkDFMLVvOpYhg4
1cVVae9dWpUl8qisNGr4sN7/MHZmO5IrZ5J+FeHcU00690ZLwHCJfcl9uyGyKjO575uTT99fHKln
RroYDCBAqJNZWRkRpNPdfrPPOrDGXsJOVU/CEmA1ov0/7hbzT0X9z5f5H7/lf8bf9d0/3vX+7//F
n3/XDbyXOBn+7Y9/f6pL/vdft7/zv7/nX//G38/p767uIY7+P79r+11fPsvv/t+/6V9+Mv/6P3+7
4HP4/Jc/hNWt2P5+/O6Wh29yGMOfvwWv4/ad/79f/Mv3nz/laWm+//bHb7qYh9tPi9O6+uOfX9p/
/e2PWzHdf/zfP/6fX7v9/n/743+NPSgB5PZ//Kz/+Qvfn/3AX7X/qlmqjQ7DXJvgBOoXBHC+4P7V
1GF0MiURKM0uQ5I//lLV3ZD87Q/D/auKYxa/8U03Mi2BqtTXdJDwJeuvOvKOoeqohX92F/7xP7/X
v3x8/+fj/Es1lnd1Wg393/5A8vrXmSGWLB2ZmwG4afLv8X//JrFnMaQ2SNgUo+AKPfRj6bvFEtJh
+RaBc9zodntwu36r6lu9IboujSE05IedUhfF8cyCnVElT665jItHvWX+PGd1qLStv8TSm5OnRSQc
UhNzC/CbOI8e+1pKvtLFMwSMVG7S9KlfdCPQjGE/acx8DCZWdRKDfE5BEUz7EeSbyN8GIJQn3f3V
deOBhgIYPlEO76TLA6OHURjnQXoru7iK0d1Layo8fA/nqhI+PREPPbnNynhVtJ66ZmhVir1v4bj5
AHWu2JQLjnrpq4hE68+y8CmeCpXuzLYHfUIJmD4d1GJ5l9o8eFmXb/GhbVolQzYrPaOP3qZF2Yl8
IN2djWFqRkEXf4BL8WAaaM3HMNCAnDpvVs6WiLih/j5WXxgu4XG+TigawUL73852SX32uOd6qz90
o/rcFuW26ufnMTd+r3AIKHbPn+v1IBaHDtLc3XCsPhW9SlaTegNFlzSyEg2eWPo0dzMaBIBn0a2+
myU7Y37QZXSYcT+92K3u986T7V7ttuN1mg4ufY1JvrxS76j7lVaO27xKvDWzk/sW/EKXqDuFyrdW
lCdVfiTMce8pP1Jf6sZpn7AnjGc1ql8GguhKN3zEvNBeVd+0Adqs2r4LozkMgDrq7jFLep8e09hb
47nw2ILFgcXu1ou6elfUIrTdX+Ccz3m/HodCTkEjGwgT88G8ES8Ake4nsqmT06Yv3dhjRC/LlTAl
p3anvuuW6GU2Mug37Th/O81rRCuLKZdPNqpBHDl3Y1bcdWL2i/YeHCZ8lM5TiihwdRkHZdnUftlA
T/bscj1x1sGObzzZhtu/yLF6Xoqc2oGyKndpTW9Jm0WVNxCZ88Za20pd8wlsBHY1+Wb1DDcgnLUz
e5N7Mk5HK1ImH3QDWTmD2ap7AcdCoUEc9GO6o5/hvnGjl7rmLV3ISOYHoxBenxeq51rbuS73UZl5
VnxurH1kZXAtVU9NjJ1U6iBWkF9E+exwcZv2VxZjf6yPuV1e+zJBOWwCxzzSM7lZpul42yO7bv9E
DPUxLX6v8ZHM6rNojnzr2dLzMRSTEVjTx1oCX7m3jOygJyMQlO1I8wokY1oVjjgjMALX/P7acpyV
4ReWXY/hvuToch8J/rteelnbkdbqqRuMK29Rer9q0+d2Ue+6NXtdYueirgYF4XiDLZ90mwZ+uqXc
+wBTpThRYeS1bvPUWvF9Y+91WeztaBJBaWq7sq8tP8aASpS8bTwxxaPX6HKn9MqPTO30aDrZnZZ3
Z70df+Y0/eBRmhAZzt5qDnLb21y4nfQLrV0DMRIKhKrMXH4DQorf1qZx7nEfVNsCH1qgsm7casfp
Rpumwyqd/lqu7rjp2srw2Kdwa3Uy8Tk20oTgdndkkB47vX6AlX/O3W6b0TP6k4OkeWEKPGveGBse
DU9PdJHx/cQOJZCf/iGPoS31ySFW+92UKOcxVwM8al5n9x+oXYk/lBbF7+IXKPwdlYTHbqFPb6BU
xM7esU/4VGkNoXSmeFMV/ehzitXCeHTmwEAk8dkIxO1nJOHa15V9s8ZeK/1nbstgziz5Nt56KFZ4
AeP06ugDLeVWnHwRxJPeTfQQ3kr17rKTQCWYYfe+bndA/cpV/ZjH3D7RHBv5SeXUYdoPIJdy1d32
FZdpC0OUaImpBH17zdEL/hw0xR6ehFsXyVtJaXGideo246DIk2JVf09Ysn23LoirrO0SWqYdtu2r
sNs3qgBAkUdvXXkgQOI8tOlXg0wZR4Xt56AGFm6ybDdxczSS3oxAsa+pejCG2Bvd7aD/rvHvx9wa
DStke1zIEZTx9MEelRGIE+2w8R7yXqWwQiMwwyWrf6YJC3dchXq6+OzzvHwuApA2fi2NczGntE2s
kO00itCXt571TNjKu7pSwdBSONFTD4+wWgP7havrLc78oEVOmM3diajAqSmzh8S0Hunt5JCnFnVx
JBp0sZv0o5cSw/goTw4vb+oKb+oeU3HqzWC0wAQkB6GuwercAzh8L9MUuyflK6kTjP3JMB5vxQFY
zWm4iz8wbwe07njKkFOfcWskca8Yjjyn3vfdqY/foqH9UGgBSdrDBA3HLFoy8J0HZjB0yyJIbIrF
lPhCrn9r1xAGZPFOfmRvtc9l0b1BlVs8VsEj1kLgOQR5QnrbOyKGNbEmq9gk7mBfCHcmvtFVhCw7
LJ8DbvieYRJtD/eCf3tvrA1p6jhGvJUrzWyXKp6JB7g+G1JKlVBaJj7lxf0ylm4Tt4LDXud4mTnE
flIU23FKjzJr9yMNKzE8Aq5Y2wecM1EB0ceApbIlaIz8ndzFUzRXv4yiOcrOzj0Cw0GZgQvnClZW
a1MP9fQ4VtomyZ0vIXMrELHxNVguo1a34eUNB4M734t7GkpwrlqbBXrQEfd4RDEbl4pbOb5qrzxK
3rGVsuDJVQ8BCHjGXLxplBHvZdtzLwpHeo4CWajkxajTExTofe26g0+V60az3ZBG5TdTL59ILN5r
NI9s2qHZJG3kelPaLn6zFnh3WKqSYYV17FLN5vrDqh/hoG0iuSXwDgCnAR81vgzWBFKD2pmkaUcP
XCbirWBnstZh7mhH7MNXgsYgCTJPnWEWtDbvTrt4VpUfyKLsitz2ImM+0iDC7gB8SLrnISb8vI82
WWHfhP3Akum17oQ3qsr3pHde49qBu6T3Wtk+NnpJddR4FZZ8UJI6lOCj3nUjR+GxHvN2eFfVH2Am
27H+Adp8mPujFn/G5uhzsNvP6uhLZd7ZbbHNabDpuW3UDjzTOWnOk/MRiYM6vWjc0VFl0FYSzg2B
idfKrUKSwrs827mUZlU0twC8ChT3RV/wH82f5GNCDDiQgy4pf3GSsc/HyWdnBFIFXVEQoq/lbtYS
HhclmHs2eKDnxSuBz0BEpl/rjufMjmc6ctkJKsY8NttHeD8U1aaeqoyP2exYYUqjdh1lP/AZA6iN
x9iYTyltTIxIpkuW7DXDPgKoAkBcqhcpiUqOxu9ubH1XqgaWS6TPQdmoesyq2+wafEO+oDWthSfF
LXxPYynbN/mratrdvFKQ0kHSobH4IFJrX8QFAYtVgk2sn8FahYPTPmj9WXRcBom4H9MfW80DIjOs
tiqAGHHQ1+rO1UQarKXDcJTGet0ekddpdbKGMEqpdyK4G1bmvCF+9EI3zT5l63RRCvoe/D7SfCBs
nYeoCedeRnkYwxHn3L20vsr4UvJZZE7tQN8bvbI/6OZ5hIDPoqP/0G72XM+8BOwoPmYu+8EljLQD
o8ShIhN3dcvBdirvwST8wjeMXCj5TJA/jmmmPBSV+yGXIVw15QoM+zos+X6uv8y6DSKTo0OZGPWh
UOHd87TtzexxXJ+rW31axxta35ACbkAtlA4A3TmDBoTl1b0MxrpL3eXVTOaX3BbnItWOPCcovGJf
U6vHVleDVCTQqeqdUAQMAkKCsm+B9tEfx5otPcWyy00ljE3CRJWFWDQhUubxlpppjJFCJGvx2o7Z
an2bV647V8kDjjpPC285JVYBVAfPRaY9TRXtcf3AUd+ahmenlOx1RzUJYUptMwOKqRpDy86Gzz7l
FDCP6m+2rt27VbH+U42nXhgtGyweU7VNe733pxEaTqDEAkaclmtQcGyxeIrSHuEJpbtYMPBpNH3n
qLq5L7I4SIfosbDW+K6QSuVPfdc8d2vHipvUWO2vWBLzq6T8jZloo24MynsDl9ELyAuDvfQWixJf
sZzAqtwNWTC2/i1vRlIpr9KpoztFcNibdOEV6yA3S6Tv105vdsAQnqSiXAhBulzwDldkU0tn0ymz
5uPknoA2rLubdSQAlBY6dqK8Jhh1/Kyyow8YLneZqnT0MbJjp6HvumT2uhHYxvdFPjgAeOgppBsZ
ykN9yN3owb7FD+q6uZCFb4C9VHfdRE35VH2lmRkW3SACi6hQ2Ka54mdl9alZWQbWJe6/NHPtdw45
B1+omj+nbN1u9Aqfeg5l69RKfxpsgwapvmBnkJKcxT1+ssh30ngMbATw78GcjCeh0MikW04NRVnd
mRV8KCk+J9Hrm7oa211qCCrpbuXhyOClZ0+dTguJvW20jsWvydA1qeLogfDzIW2aqtOovb1SZbZP
7e4eOepasv1L0sjT8unLXluPeOXoWV0c2Kv41qsc2p51tUeU49vNIkbbFyW7R8xXnP7q1PJXaGFX
9vEKMPVF2Q4DH1u0VpbfmGW/WTqd0aJJa+Gg9h9NJ97mTnvQG7FbehvOUBsOenW98UqOefrTGs57
p4672bV/qEAK8ir/7iiuSvvoE6D9TpS/HfclnrUXXesfu8J4MmWZHICF/VZsGoq6/qOm+s1WxocU
y6KvGOJaJl0RdvQXNTG3gpqGi5uwZZakhkUT6BCs0vSr5BB/TKw6DRy4i940oQ+avQm2egRilWe8
vWwksnF97eiS3NQYNLx2KYLMoWJSUVZG2PeikclOLz4aWD1erGJqSM3hSnGuFZqociSre6gIinkR
kK780qk3LgeFtVYfSL94RpEfhGwOZTr+SmABMeJfGxYZSwYt3VhFhmohQS/G8SsdT49UdV4is79Q
LBuYBZupZv0igQCLraPMuCMT0+ZJAOnOBr3Ppm2Zw8VRA7XItpzKH4pm2gw5XbtAkz5nZdqNgNRO
wLp+UrY5Wpwdi3YCgzV9uWTbg5raH2AvMfdj9Ub/90a1aFxwbZ1NO8pu57x1RKs8oguDVzVu5uEA
9G2wJ5n2kWbDHWOZnbkCQ7w9SEhchgW0egwXt8NqHBRiPRSGu+16+jOkdqg0/ajO461N6dkUpeIl
pU0u3CZFqwW5NgOFQ5RPdZCu9Ee6rFQ46ncEfD0ikzoqinhdsxgEl4G8ofUcsxuvu3XWjRZbKfvT
SIELOT2NejwJh2Y/6kgapP4Kzx3z1lvc4oS71V+mSLvruuRC8ZU/6MoLuuDk10rT8sQFdkW98zzt
4r4ZTzQ+JmxF5X4iKM2pNRuGV3ZE48ltxW+DZ92grIE2s/XDvIaaNsXmZVpmKkP15lbfpC/pBb8S
D0RGxBaowMaR9/ZMUjeYmRvdZ/3EnFntHvWW2sRM1Ze3oREH6KuIUq4GaBsywK0I7ldrmaErv4gn
Bnk5PCWpvEyp/l1XxsCKObeXWG+UxjeNbnmOI2umfjcuEZqwdLPFIKy13MCBXQzwtq139NGrD21U
Hfm1Bz9T+0fKzrgSuElCpveS/h55xTgRThWlaXSqeXzzteCTV9zSn+v2nKjpraK7Jv7tVAHZHisw
htt7vhaBM7d+DIU1KZKXyKxDx0CWGWfTPJmIORcqdam544gMYOWtKZw9IVdjUxk9LJRmNg4WtXcd
boYT1UNLiHFgM2Om3JYD8FWdh3IubQndM8uf2q7pgnKZ1FtTQx4oTe5wVzGaIO39u6z70NSaAawW
JNabSlHZBieR3TzcSiOnjVaqMR6hGD9iKrnshym2Lizy+asjEPYyzgKs1+80K5UekU5gmla57TCx
ecjSy2U0e/m8lOnyqRRq/JNXyJ3jpYUblLbxbx2M2DZuAEeNOUM1B7cl4XdKZpvOyxXrMBUvpsY5
uo78mKIBgDnm42gnvjrIXY4rGovmHqTkj56ifcApC0szvZd1tdGzFXduzIHMbdcz2LRXRVf3JIwf
Zm5ib2qTB0hIkUeV6s+QdNvbHgUIc0icJsmOFJIENVBuw+y3Wlc8OfpvfZj8Ii0YLOsPbkU9SNnq
Z+Y7X2JueYqC6pu6/JjaZbEToPEyoz23QtuqEmlqmfivEy0+tCPyvgDCeuhK9QyaQm6IeBueAhnu
tYje6fk50ZTklg+tVe3i2dxgTNSuCFOWGaNzFtsmk+S84SF8rD0tVH1mVjizMpw7xcXo5TmNfjX6
IxHz3stXNLlOf1sgcphvAl0OTU+upe9M2SWVFG/wWFKGRAmUKgpJGE/sRdY3RI8DQagdtNDVBzpy
sGsef4XGYUBrH4lCcYBLzXdFLUcPMzJsSXboCPWekzsPaXMbXVofizQxiFhuaHWCFvehtFFW2mNm
PvWxHZgsZgPP2BExoYrTY1FrB6iuhzhFAerVbBfTEQ9rjpHPjIwgjD3lA7vFpXtxpjcBJ/arjLLu
VviEc87AosXTplGmlvTFe69ce1TpJfacRoQWT57FlFs24KQ9ssCwb9bBNcKuQ/nb/JbE96VCD6Ug
otyjkcQ/txvMmuDHVi1ULfVtoAGdE3qOXL9c5vhR2s6ht829laiUGZJwnbaT+0qMljVUvR/L+iOH
hutPUxRSiLp3B5bkeXisWS6i5SmzoqBeTX/mvc/kcJ4mA4zTbYF2t5X8Tb3nR+8Cpo3ewNt647Sh
Wfw745SjIIDmYxmUtNVYcIQt0vC5HDYJec0xzKmvl9+i/Cyct6WYvCj5gpZ0pHg71EAEWvl7nz6j
aqglRgBUaNVYYSbOYEDNTd9zbNC0i+Eqm3wqkNWq/ljGPxitvVwrzx0MyTpWt84IXGlZOi9pjUA1
Cj9pXV9TgaM2mbNRklfbyjccdHnnjPggko9EAFUuyr0y3RUaKnJujbuuNHbUrXutad2Z1aOjfxYj
fbhLEk61eCgLDvWdoWxHMQ2e0eXXnvrtiHObl1V6qFlFIKmerFZU6lYZ7611/lUa8Vet8SQE23ZX
OPAlWuPOLNXTyqrXVumeMlOGE2VSHTpVvDZa4lntaztdKiYh0fyi6emmiTFdPo9tTivsazVf54FK
lvKlXiRvbu9jvS/vVmWkrtWo9op8wH1HeVtvbS05hEXuHIx0OtEmgCgcB5P+Br0MWtn8VIiPYqbJ
eLIfpt7YZkvlgW4MtOgYm+9G6uyqZsqYu9jPIwQ2yAvFqeqzbdoWx3q4Aj2rn7QUd5ui7NrM9rRa
clJ0Azt6TLPoCICJsg5lq4tlk5lxuOYEiITgwQ/6s7prE/yeSsSD8GE2nqqRUksh6GRLw3j4GMVh
QfAd9kAkOX9D3pgzf1IPzHm07sRZytCOZXNeVd46BMrkkDt7+h/3Snyo2CEndFizWUzDqnop1ite
5Y2pfig8xrNTUx9kbANISfxEPhlTRnY5LFT6oCJw6IzMSGaneRw4bRsUXDK3o6Gh1Lt0/Yp0GbiY
Z4q69Fr56hiLHwu49kV/RmOmbBLpeb3ASttUs75Rq/iOsE5YaPo203eJkV669mzmTLHqXMI4ZKuE
upY6U0CuYW+35vXGyY1eeQRQ4lhhaTzS+20WZ0t96ZVdPSAXbfRU8+rmW1Yves/gK0wFz8DGfmhL
vlWrzzBQnzJR7IrJ2ihkksBWvHRaFg54M/ypTKnWFVQsb5dG39VzA257ZMBz6QTXbbylruhdz+7X
nsIqxUNi8YysOVXV1klHH4l40FlYUpYpsTHcNTAkpdqr8wgvA25eeeeyhWBYwQjEgZvv2kf8nS0V
11CUhIHruqAZO3Ht12WZceKu4y7nCMYWKszrdS80y2NaEIAHA9/NBjMBHQwIIStVG25Fmj9NiSM4
JIw253U2Qsk+igoazVWn3BtLzwGtODUaom0xnvp1qHeV0lyHJPqcrfpDVzjgDuOraTjtazYV1QFn
ENtCLW/OJLbec/m2qmvvqX3/uy7SU1euPk05t7opPx2b0EmCQXU2pXLN4bDdRHJ3WbadrbAKW16z
XCOVl7x8KFXLSdjwKcJOnw1DReLYGcao7GS/lTBGvYWp7U3yfco5X0BINsMyS8MS5ErZnIDKfs5V
WLovi/bSZhddwKxk6rEq9H5xfUIr2kTihB3qTut/z7qyT2vwPs6nO+DwQ4UV6V2kDkxlutBeF/Yy
7aZDSc6pNS32y6347U3Mx8p8ROW+dOQ0j9aw+oIaZc9UEaF6XKZrkSU+vud315yDwn13pubUWHrg
NkzZ2ijFSe6wlJR7ql3P6qJ/VfEvA/E4GNEpXSFbL4nslHbd6oJeoKNFwYPMjek0qTcbogqZdTZ3
pdnnV/qf83drjawNHrU77q0hzJiThGuydVAkXOWdcza3k80UqB/f87Xyk3wllqffA0hvPNVKv6Me
j28hyF3G6yGVVThQQUUNGFwtyS7Fgc2TZVzJdCLwMFCQFhd7BwrRZbCcM+HtlF+w+S7VyhxXUY1L
kbsOtPphegLQ82mp3OGVKx801CHpdj/j0O6XLFI8WHIDYy8Ufxd50semGyqSlkWXRvHBVKxdv47O
weKIYq+D35qfC6N2zzU0iVSExBJPVrm33eXcj3obanZsQe6JJZpg0t4rZvSwjpw+RjN5dgXOd5TI
Btxpo3I/9fEuKzX9vtQ2EVY3ttfXOaGbeFFmQhOp/uni+ERGjReOnNK4tqxHnjMs864WBmP0WE2j
Vw6GLpeQux4zLR7AT7nKAT+wZobUoOUbG+k9MMoOTJ58jSWfRjsbMjS613l2dkpifuL33NCxwSDb
EC+xCkq9FhvavL1crFdravdMiDexwxXYJ3vYz6fBVS/0DXtFRuVULaQ8ZCsUTZL5J5l3alCsirp1
uZLuQLIftRpLmFdUcQwj0Cw2amNDoJ6yongVY2NkoUAl2fY9LdwB/HN75JikQx03rfgpzcdGeHaf
IF7mCf9ukBGOmK0i7Bt9OMDQsUKmOPpxNHhNuBMXNNohjyI/Ije8iaKmxg5UPZhwzB5qjQGpu0Q2
zH8BMLrKhhCXuni2++acz6UectSsiZ0A9NYazjYTjJ2grJEqsGgPjy2qS4iir93NhZrEvlysYaev
BbPqUZYrrgmRLvctbadUgWqqtmkEZ2PVQHcode0xj5rfozNq+QVPqI7YENf6+1za7c90E3ljoc1+
Qy1EUORt97Omau658Tp+cw9OPEj08brWnR3qeYe6UmYMgxulPZf8PZwMy8Sx6laOwgEmBnvOgELe
qtK/aFvqvSIpxF1n2S+Ti0RmNNEuw7yxScZKf2fkzmC6bsYrdc5KaKgaq0c1a4HaqMUGvrj7FucJ
+9ximD/IdH0nVWsMu8qazVPbz/pnRy/hMcbv8N1U2Vx6sKIOtqrhOZkVCIJDSdH92qK0Wcl4ouO6
2s2qUZ0sBdGpjnZ8FgNrozQPVdt9D5PWXE034eTIOJLnLaXtDY8mtB5lMtjXzYBwFfZlaj+PF61Y
zLcJoFTta33v/qip1GvPgGO9FUW3QfaYzTDNajIfnGi2TaKg+0ZJ29tezDyLc3CxFN83muvjOETN
w1TJngHKisV1Xj+GqCo3arkW325Wp13QIxYxip0aTKllWmX34LxteuTZuhFrBC8K49/TJydnY1AK
aAOzeNeqUVxbNRLvA+eafZObJcTstd2KzhSXkvMDO5yGHVW9QFkPaILS8Mu0Bk/FOWL+STzK4r7W
6lMGOtQjiuNsm1amoeFU4NfcjoEKaFFrW6nnHLQXk0RpOF8NyYKQibbaBbB2xFWtK/dX0SnaNlsV
GxxkZ54j21Q3KvuDAwo1myiepdceysWrPcnFFx3FE722ELgspgqxsjGtY9fp7sXJodlPzYATRudI
obsKmo5sYU6y/k/Qj2Kz2wJc58wSFarfQWBQD13vGKdFxNqDRrmwx+bMroH+M87lAAYvDbedg+ti
YNCnD/0ZS4jRIQov8d2IAByOhjbd5dj0W+zYClNpjcJRF7vW2dSYBt8aSpGnUo5yuRhIpBNggjGv
vhJpXLtNW0JfNsrC+ZjyIZ58lWaKNuAppjwA6yoD21a+iCdJZIYl+io7Q9w4f+CHdE0LU+xUxH3J
4F7IlZmnrnDHYMhsh48lNfdab97JqKVSkiFmCrIsj5E2LI2TYm1rr0CaQYlTzdjhK2oK7WLl+ajQ
uBmVnA8aDRSdMoYYLDONe1bUJ7QN9O/MnAJSsgH9bQqtCJlzbzfxsqXcKjuqXTaF9YxlKCbxuHMw
tD1EhUzvG84XmM/LS8ZGEtPHHP2kDcB0epBi59zU6Z10m2Wb4MfVAGVtRltnkButqMSNoH1rauK3
ObeNQzabr9RNtVdjqOSdwEXNci30kJcleK+jaIeINBxbypbebkvhhkxrfhV0kDzP6sSHwDXxEOfC
3C6kkrxJplxFRqfuDSoTnqzRQnWRpRY6OiaaFH3iXu3EeI9S1SiM3pcUZDFsRytIZurVvEwxTDB1
Q/mcMEmInBlvclHOxyhfhgM9XC13RKxAGtScbwNYOFNqZ9jUDVNf7iGGKi3hAw9D7fKVQbU8I8j9
qkcm5r3TbN2VcklvgMd7LORaXWySWRXYNrb3FJhgde1ydUe1ApfwrG9hQW9AODl7265R/B279Wu1
PbScs++bCoINQ0tjo7VyOetLv4TKUHCP3YhKruNaDzKqrPMt03VdJhNsdd3mL06doTg1rjBGbApy
vOhMSVovwi7OfmfK7+Qg001yU2MHkTws4H+vC5/tSH+PooeMk+xdkciXNHOKe9Nyx9Nk2NFrrSwq
ilv+pqEugE2niXOVBNa7utyA6aSud+roKGDX+EwL0NvNUhuS40McrZdifHFmPbGpbo4t6bXWgJy0
2kOz6+hX8k2Zi3NGI4ZHJ4K6YfvDHKlgKuEYDCpXBqRX29SwZZWoQEySjzKf9UvfWtTD5usHQg/6
TD3LX1DhVZ9GS7wXszUioQstlE23UunBJJ0TwxKJsJEElltFjZgWl1QeTJWdhvZcwAcXycBDg41I
lffNZhmnfYmaR20DoB/Elw8R55rBgm1hGnI5g9Ad6+afWsVHR/x2OOilSygtT2/+C/IDDTYvPCdD
W0bfVaw5pwXZr8VbE6y6gpMnKwLVrW2fLKh64AKlEVLM9q8ydzFnMpS8YuLQ+Yc6e1usCTEA4B7K
RRUJr7vOd9EwdigwsbT26jwxBJI6nLB1GaIrVxvn8pQqALxOUfowYGxki+lMdZg1It0N7D9o+pqd
V+ij/a7FWbdQgj3xscSOZk9B3ws898iC8irycUAywsV2IWKDtj5Xcp8R08LyOY6rb9h99tpwRsDz
1aYQ8rVY/swE+q9GsVoQJSeOZHmCkZs8sQSgoTLRSfh5KfvjddJOjtO0d7mxRL96afPWwaBUr0uh
tF/LUK8/eVHUB5dOlzy0KQNgeAHLgk8x/sCBYV4VVvINNSjFQUxTWmOOMZN7ZamqcI214TiPyOQz
0ZDdCt/tfYjXmEJek920XjQP7timZzSsOixnwS46ke80fN7SULWCYDhg8ngaI7n+FDkmeDeKpg2h
MLf0hFBSDns2bUIqzr+1ll24LEgWroDhyv5oWYNuhUMXlLPTXWXs7mSWU5HLI2lv0TV2wFvuYkWS
1ZlSUwBp2bJcZY2dp0vth4j55EbaevaeOHlLdwnH1uOojDWcDAuISrJ+tJFsnvrBxZ6V1YxcbTm8
qD0XlSdTtUOgG+zjf7N3HkuuI2uSfpV+AZRBiy1BzSRTyw0s1YEOqAgEgKfvj9V92+5tsxnrXo7Z
bKuOyEMCIfx3/9wPmSoVmiRI+oYCjxnBnHtCsoWzk8JWt5OZMJ8muR899xCE9w21U7uxhp1uNGq4
d4zrxjCNFbtQULOS0mqMly0U2JeWObzQDUPLLKCZm8yx3K8+5cOEgJSyf6YdY3aBjBcyGqJIYdH3
S1FQOjT65oLBxy9EPEFh2YBOtl5ZTL4UU8UDY+Fo5SItbLQ25q3Ip+KcUE4WkKsqeBdIAetPP5qj
+zA9Vwmjj+wUeXcJJMejn6b9Ty0cdqfkpiuXHXr2CrYiR4CeUhPC4mwki3HqUnRKV1ESOZ28Edch
QCz6wLDU1idX5JDR+8jjOpksEy996KSk+o0k2HNA8b6ZSbjv7BzJDq9iRQ9QE3jfJPqSF0pHsn2F
kMH0nBH9tKp60+BgX/jroLVcd11VgpZNtyMuHWa72ur3UDBeqGFpVRwuVnoXOsfA7fd9grze9prh
cdMvhypAvKe+bt2a7qlcBtIuXroixHOThOqFTEFPJxR/m42S782//z8c8D8JB1zd+f/ncMCqGUT+
+W+f4uff9r89xM9mzMW/ZAWuv/8/swLRX+C0LCeE34X9H47XP8IClvdXYAPYZt5KiAA4C7/nH2EB
7y8YaBQ0OLYbsCA64EX+ERaw/wLnQ2DIIjbk2lYY/m/CAly4/4WdEdh/J3D4AxHfPBeox38jeWCF
ZuA/ukWMD2hYqGx3UTASjrZny1wqtjnRsmpOKi0BAacBo95+UT7GD+KxKzlJXWwLYkZIfkRwPlOp
rechC8YCh+UisFjVfV9spkUHmA9GzwIaFspJYEuouvCAuVCrtT1O0USnUs2tFGj80F9obxL4uIfZ
/MPtUfMCjH4ybdQIj3Pll0b1YngDqxAxi3SJATeg4lCRwPtjS5MLGgreS2QQQCe1V970kcIMalWh
96h15vPPu5aCrJplwouNWZbpmRdo/gM3372Vw5tFf4/YkTF79mcZ1aiitT30p3BEWMOtXvmbNFD9
KQf8/WjWEdbwOcEp4OOgXTkiHC9aJcyqEOU6xrtjS/+DM9Yc0BUXNQoj7Q0/fUkaI+1PVc1Ww5Fo
Hso4L4EOQyqfc8z1nYU513CK7gGjjPwzZKJOThVtm1C3SgPlIqrzKF87uupDbNAAZ/eLO5jJDSzP
fIxnCng2VkcoNqaWkPRF0Eb5h3bNYFwxI41unaz0EBql9tBexyo9G8Xgfxh9HRIXx/n+3VDA8A1U
d5nxzpTdSXrRhHOW/WmfJgULNZHErIvHKsmeA5STfqUDQTvWaJblpaZX9jLYg4k3OhyJYARUnBdx
FkoNxJibyY1ftpyoepVgPhW5/WL3hkmOuGUUZ83Yo2s/oCSXD1/JeCmF8ldW7ebPaMWcEXgv2uci
qNMvweQdvSShs2zVER8AOtAjsNRpWxubYAZ2yl9tmowCsaWgY5imd7eMeW2tmzbwbXRcts4tt0M7
OVHGg4t9aa6ySJj41olNGaGipRPSW8FCzKxVTuPiI/ofP1oXKHuF37040CLVFId27hQ0mFpfAn8p
v/LJlJeJ+DwC7phaNwugYdyVFNo+yohQKAfPAddBlRT4E/quojDNyvP6TbOMi40B5wRbky92adIs
dyST8YM4pQ4+6FFggLJMFAbELoRWK17CIXsEXuUsK5XP4XdejMZrSDLMQfgbjU9+pPleBHYy7r0Z
9DqONmgU0FB1eWq57FtnR4/hFDtGwkgWZF1KpWfqWy9ex/65KsdBPlHaWo9Yrpc+jD1jbIi02JzT
6AZD/0RhwnhwiTR9SPFMadUPjhVcWVFkLHdlGYnXfKrs7yip+18Ux87iFFrzsc3lPcqQfkPd128V
ZZMPFIk7825EYsPix9he75qxxLRhY7p+SEYaNJiAWAMdLx70m9VEaW2N6hv2EW4xE9S1HVb6PsrN
yF4x2XfigDLP3rnO0Qe5fGdDgLUGPEiPh8ZCOMTetaRP9C8hkkrIZUc5tBXeZGIBP/g03HdLUnC9
HlBzF/5sHXhxP/bpJu+axok1TIkKbF0Z3Q8D46x10moqPHsSB7iROL91u8jCDlnlbvJAaTCjoYaL
wmoaE3JFBvfdYFXRbjZs+olw/A1vq8d7HbTT72Lo6n7hulmhvxsSH3wmfBwrCqaxtjt0i4K52Te7
hAGGrunaGSsd4Q8DSjStEL0V5LHtE+zcGMRbX4fGxpwEic/kVDurZlm1esoRgRo65tDDHa5hxlQY
QYzyKutLDY8F01ZY8DFqre6TKBP09HqN94CJ3/wdJgraYndZrGLth851Ni0XiLwqok6Ttiru70cw
IdkUBxC+DbxqTeashLlw4Q8BjMxx1EYeK3rqG/shmHod517PRTlLU/sFPiVuuCwAI7cXTho+GlXZ
o4cheHhbIzTNCw9WHcUgMIr2vqNQGbf+wJd0xWFYf2ZBjI2wRI1HFPhYVR37eTGMZz8y+OXZFQga
B8ArrE1gBzI8cR9I27VurcjYKLbsj0gHDl5DnV9zD0Egg61BLcPFBAry0DSDYa0jmsLw1AX+9KWE
qF595TZq3zRJcEpci9ixyAf1LaEU3tJ04V8HdgHhmTG6RXkWXG8NXicuaDTerROVZR//dB75z1Dg
P4cA/5VheN3V3ZB6Et+hwilwAvvK7/on4p3LHIV1nNtQJIvhrjbS7MCuHWAUIBVCJai3rigkPM1M
eFf/+xPj/ywretv+ikfZ//7K82f7/0Bg9Poh/l/OhL/VJxG1fw6MXn/DfxwCHfsvthLPDAGsOhSN
hiQy/yMxajt/kSHl+OXCIw8cpPv/OgR6Pv8LMsn1kAhoDSvKfx0CPesveHY+iNaQYIkHS/F/cwi0
Q379P2PyAvPvDsG/c87ksZnB/rdT4IhyUAKd8xjx2yVNb2iSW2vq0B3Uwm4/tCEu54DsgLLWpJnD
g1elt2TSc4eR3lKd2L2CnXDFR2fiF7QizB5L4+E9m41DtLAF2y1zZJt/yEoN5r1I1YyXr6keA4OM
SoV79RorOXZlzQGzIAU3mGzBmMMZNQzKWHuAMI4I1HQJLNMz/Qkjk2DmS4k/rPlVKBEaB6RMCvrl
KixUQNBaxeCmXVZ1ANMoAx96T+mr3o91+966wz0nmGw9qoHXLx1uBaQXr9Tuuk8y88ayUXM79t8V
Ckm2MQO5Dbu23flOyyIG0eNUwyKPWzrNtg3f0CrtUn3CK/ZDHjPcNIF4SqspiutKn21TDHfsx93O
TdNgS4V0cxSpcA5k8ZwtnZrlnrIfWrC5N697s0Na66prOd2Q721U7FiYGYb0UtEeWgZZtg1doXYA
mnBt97TXx1Fm+zGRnOLFCpOOw6Nenqqu8U+50SbMuNAM7CjE4wiPEAvVcuN6ufojVbiXRPMeRDoe
XV92MY1AA3d76wZKmUd41KYgwqLQpk6wXfPnZ5tUB1gGy/C3Y5ZVIUrjNlINKS32hum5K90fGlb7
kwwGPLJ97x+XlrxDskSfnrHckuIZYyIj9hYaGwfbpexuM1RjZqMeIDGYVXicGQoDRLyboDpQ+918
uCa6CW0tPAZOFR3mrpFUABZBPCX4ivNFHRyA9Axv1bgam5x68bKE9dVULQfb/JT31gcsDGPTGgSK
iRbj7r8eDBA9FiMzcOjjcuUk239YZrWQVOqqfaY7bC6dh2OTgy3mlnDEBel/FjjJrm7/2TJuqBpc
u1W3LsuGzZzv0WuHGw4DcWf5N1njQQasX30DWbl957vAHEgKoeit52mAgOZ6zPnrjEFx13NOdfej
614d3UiFdJwse8yMHZB0pidiynEZNar3eC0iP+L1dIcXOVVeSEM0eY8q190JT1z/PHJKrpYOnUTN
pGwwqfPpM1/p2RkXCz8BwlCh7N3Yaz5B5gQhru0999zwdnBS57swpOC2YRd0OIGjcU3Vbl2TvmCs
L7OMG9uQN5Y5OUfIXW7HnKgLqEHhVldfR5pSc/qgOGxFNYR1dAfeicEZ83OROP59JQcU9ijzf3Q5
X6JabrC87prcoZGmYi9tQ3tcm15hEsrhakVAoX52GwYeVyocjtm0uKvbtsMG5M1HTco8TkYkUO2o
aVcuCuyCUphEF09OdzzcN8Fgq8eFcwSpcwObaDQU2AiHq+tQ7umOJZcacdamcGkH5AKLZhdiqaKx
yjuqxMLvBbkEvq/eZXAKV7g/JbOsAnU3+Az8LjiNY2fugxzuiD3307nvFTnpGW4wo3GUPGX1DFr9
xbjP7QFRfSxYiTIbRUlPyabP/Wc/m9+XIeOuaIe7qKTxMh2DTSlCpmJh9OA3FCMXSWDEyMliPVGx
uMUFzgJbTOlNPhiYmMIkOnZMo7lTppZ3adqE0VPGcpEVXnLXtHgL0Lr4UjCn5r5BTCn60+JBrNsr
iyYvPzzQ5+cFmWpm/TibAcaLgRE8f+/o3cCjwadtwC8lCyy8lTsqdTviB77Btyn32ZSTHumYC8kR
u0s0dJcs9KpnhOMwNiwQdlMig9VEKfOx5zS76Xqn3TnOwCXI9q6458nBdIORfTPWEteOcjGpZ5W7
AW5NgG6cA7gZommuXrqx2lbJQNgL0VXXmzKzbuuofp9ndciW5alkn0j74Di1dAwRX6COfOOqgC1s
jovIjws5xwziCFL4w0r5w5ePVsDInh87v0nQ9pRrX+Bt3KVRfvQ8bFCj4q1s7jm1dmtpEzzxqDy6
qtpciwk1OFIR1zRu5fiq3ewR2jgu//neZaz43VBUQc+nQcCVf+AUVXdpQAWmJk1N3ob7BLcOxeWo
aA+F9TUW4Xm2Mfl5JAAn3rM8uw8yx7yNuFvccG4droHSuYkdWwFam4gHRzDJDrOvo6c2DX+ampZj
BA+6DCa987po5IfVnCuFtrGOet14gr+Q4uPTqC9m9ocnLNxHXkGblde1ORkIE/InbbtEed0Z27Wc
jFfUVwZFZZ/cWhUe33TgJx8msDrc206zoKA5oz5jZQ063VeyzM8UQlYllyOv3oG7guypu/Chpc/v
EwqW9eKHjDLA9wRy5/Z1fo3KB/l5cqzyGImkOy/AXd8kRrhJzs5XBrYnToGRffUlY/FBZTw5kebM
4EwMmgdpe3sDrbpYlSAJD5h05n0nqu5JCxFd5sBsb4ehYLXISsx4V1Qk/K+645m7/jf0ot+mx1OQ
o5v3KiLgK8PMvysLnMbGMB9qSu9WrAfHDMbHOyK4C4hiyvdzlvFyVr2675lAbvAqrWEgLt/LwsiC
lalnMJWp+iazBkQWlv4t4cLHhogLxhH5lQj4iosgXVpX5byyx8U6pIw9tkwH+43h+/XXOGbRmQfr
o0G4WfEVpagckWceurxiVAI49yGraUatiOzHVA/6e+bNlyTM3uvElvSmLu/Cq68JmZ4XQpmrvudm
p+fSfNLFRAl1GVV7xVxkK7ypea3rxoOVukR86Vl3NvToQO+gD5iLgg5vJm5J1IaxpYFQMLb5DCiD
Jyjd0By23KTIeju9MCdRfntbRFAz8FaZBNKU9ldulPLuoZgU5Pz2khnbqx/BbENnqh3K6cmu5GNC
rTseqa1LZuKYSG52lJOjeAwZFufCwcikIq+CexPelzLIsArV5U6Rrd9w7MITWIl8pyxdv9SWDaRB
snuNmkBoPlJKOnRtvYv6ak1ynCNefx5SLswdB8u1dr2zASuY+yqqFY3Cge09dk39wdjvsSpNqsww
eUusvwNaZeYndyl1sge+RGQp18UES7Bgk5nz07KU3qvi3lzP+byLqqb4DhlvroEqiuMgsvGuGcJb
f26YzpceJo46l1/FkujLMliGjjXS5sZrQ0FILL2T/Vi+Bgymnx0MQrd+iyMztByyWy1eVqg+zVPF
p3gTpbZc5x56VjMGJW3XM947W9tl7EUjx0ts8XJMpp8yCQk3hsbWWVwLyi7uqyKpv1NnYupLLMWL
2m1Q6ktPfXV0NZn7Go+gTwyPh9Rr24dgWg5uOROdTQ8+JUqcBijF9MOYrO3RLsK3fJpetdeSmTBJ
wXgc7qZ0R5rP4c0kmRPO13kumf05a8Z9nWQvBSGXGTYDKQZ1rxVOzoT8qJdHR2s2SXDpZK2ZnOyW
RT2Erc9oqNoOGn6g+MbaucazdSoFegg/TP9RG+GHahLciyTlxrB5HsP6TzjbW+aSGSgZTP46vJAm
0zEZqbMYp50TyqOP7zZr8ByL5rHAUYJ0T+RtsQj42g+pTuvfUVf+uiGEcuyU8m7aUpm4Dv3iRO9m
cxk0VjP6J9cFLT+YGCjjphGDQ1KQERNL/XyVmQTvUvPdGNh/pxofBKwnvi3WOn6kvNo3qfsqcjL0
g8UqRoUBeymllaXV7HCRmITQZ/KZ5NuupIwWq7IpGBRmQ7oui7k6I1g4+7HNrbuWrN1eBC0T/YWy
TWzxBhYqJ42sdwvf2Yf03AttE/kKF4C9Y0ZW8hwJvcN3nD7UGJ8+9dxXW3i9ZNVN9etkmEkRcK9w
glStrV4RJ08CfTuX0byJik7E0eI5t3XtXpxQ3U/MwbAcF9ZnkFft9lr5+VvkOf6KySy+xDJcJjGy
fgW8OuP4aopCPEeAdmC6kCDNoM9lV8cz/mD4MR4JsTgo2+mCge3HF1a7cZxe4r5kJ3VMzAqot/Wm
9/zfzGLeOY+k5c3W2+rOCc5zU4UtPrTuikdJnGMumt9EDcF6mWf7HDnp82Cj1ycu3ZVq+CoKjB44
a7HmtzPeIqs827JIPyOCgVRzkPha4gbvQZxYIYlRNMZPRKeBcWGfb8dw2ZROrjccPe14LKuMIGSw
1UHNaIFtr97PvbuHbXT2g0U/kjy490PMB1QH3kM/fUQzfAsqeUa8IlqR5l8MjDsmpvkGPNHeKJoj
21u2MkyVH3t24DO5l/bAcpSfMgcNKRxQA03qgIETVTc0tHv7qBPLzh2xOGPacF6TfjLXtdv4n6Jz
5HvvWmtHEhJ3jHUxkurnwLppIBBkrfdS17Q+cg1i/OnsKwYCdKNF+579Z1d5vNQ6wvynwubk6vR5
7LDdTeF8b1f5l+8mWNHrsNwRO/kcG8a8yvsNvfJTauIv7eQE2C1tc+t5HKOHlqUIT+rKZdC7sohw
3SCngfUrqzuDdTJJzGBlS2dvGZ8wvnGnj1tPu/4+t9vjVBukLvzqU04jci6FgIcQQiq/iPcvTT1S
nwvuiVx7zhN9TMRivT7c+g58lYHZKb5kfLatZcYMwr5V3h8c2B4nSoGLi0uz7yYKSoV+rELKGPvH
qORa40FkBA7afoQ6ifbhGPp7dOyKqw6MjK6wWFuj5c4x6mfPEhjg3JYhEMYJ/j1HJ+9e0APRS42R
zKp2kcJzLnWnJfW5WnHGF2tGCEQWeD1XkdMXcAjMmsNy7T6HnlVhILUGjl+2cYCQOWD6CsSNEXjd
uh9Q7GRQy3upZro2UWDJQAGXzEBkcEOtLA88T21nd3nLHL6z8gb3A0cOSbUepaV6/KWzuNjPEiHY
N/P5pvb8ZxzZ7d6xq/oraaz+Cc+LvemWXPz2tUOYzZ3FNpjccg3slwisw9Q/wjGydugOY81xym0D
aOKtY/j93jq1+mR8ibiZe7+FrZjphBUTHBK1W+RXNJUQ2SSrQyZpUJL3gwudKpjYdRqdtUcznJtt
UjnlZqmX5avMWmPXGT48pLmFSp1QX/zAV4NDpYraOE2oljFnfxpjpTqCCWIMHl1VoI77AIxw2jkP
0qGpkvq4qd4Dp+QqpSbBNzNTqO566s4Zu/aO23h40wjYAiask9NkZIQxZihiZahUPBd4GLpp4ADS
NAtKPF01Yukh9AZ+fggpR3wi45qfk8qGRWLAcCzAL8y1hd8+KYZjkaSgf3qjHt+6ka9BTtF8cM3G
pArCg93U7XLF05KOctyGqd/y7miWVjFB7FDCJikQsGGPenI3MigKPsJZcm3uSBG5QdfuOMII+Bhm
tg9IdDxQ0/PmmPU51aq7mFUbbpym5MlMgwn+lLR+qD9LQJECRb34Hk7uVSmYWMTNNFSPUzV9taUB
ZYwR72M1OFdoCw0X6yhN3mEIgYQBFqHX0KeM650er1x2LTYRzYxGOCDB4CkMLrPbOKAS0nc7D3Em
5gHEJy445wgFmnpHA75I0xT2ewJFYJ/6cmSFavnc3BwMUot/NzG/Em9uVpQYdyfOm/S7ukv+Kdvq
MUvmdwP+DnYcC+ForNcd0fpV6s9Hg5zN2hwCh6PoCHI067D+z/SE4usvcG+WBgMkwinMwAD0T4dO
V2m00lcISAI2b20NVrqeZpQLOZrh3m9U9eooK9sLBoZ8YtZy6nm4TwnK/i3w7ukhh7D2Glbmbd+1
sCiGNmFhhvN/XadNJMlU5BuQo8mwaslnaHMZeQqX+eIFpcedTmT3FKnXR3MhS+qmhgNsx2ZP9KLC
5YWQv6g0CXiPaTmC4rP3iTL6dYEFzi8cY2cS1bydYe1ghIo7QS0RdaSrZpqSp1Y0fxqOaUwXOCfE
hS5x7kRA+/rFLkgMgytAVMSSbw7Gobe4+P6tThM2dLrYNlLsOUPSkrq3uEji3TJ1A0lZXEPVuQw1
3L5om/Q+XLAObBa5+84MOG+XEJ/gPWN7MtrpsbKS9GaYEntLyXt6ABEGc4R7yLsPyaSSzrLvoWCf
GE9yjHK9O9+0LmUWVE+tN3BfanPkk1aHB9+rOHgyT8Nq2TmUIidsn9NgHqWcyY5W+XzbzBwkuYTa
O7uV9bqwU8RP3DTKWOS8wqaz9fC9r616/DTt4CeZUeaynBOuMFc1TDurcox9G/m8TRNEti6z0CWG
hKxcMRIUrcqKHLybfUy2F8P9Mqx8nSzHlAosXA0uKLlise7dqbnCgZYtOS54hl0U7eCu0jZudcwk
JbK0vCUhezaX9lZHnIRnMyXBShWti9SCjchm3WrVxq/VC480d8fMu68ZIK2SyHzjYnaMaL0ixblm
uRl3DROeP2gY6yEyHul0SDm3dulPQtwwx6SwFZkLYWLpyUaxhL9SgHeUo/tgeiTZiLj8gWcSbdDc
xQuRmQCbuyBCupBA6ZzpyxJFsk10+UD2hHkVuPpXQrHlRdpMKeOiwvI+4nzzrey9RU7RrftghPTc
18fGwFNs8EFGVYR/uNmijVDEvFD2qnwsVdlwCnyn51rfjhdfWv4a7mx9dHoaOkLvhjA1PvRCGXGn
5sd5seRmTuc3t/dIFJriD4U5mPDMZJe3tJ1Ws42ZUIc7jRy9zwvRnaZWGBsKfI9QEtR5Hmq9d1TG
mkJu91RGwXvg6+THRuXU8GqwrXZPqV9hfcwrxzrpevjias5g/po9GCg6wTaaA2/y5rjh/AuNcczd
O1xa/G+MARk0CsMT882gzLJHvC1IZShNA6gTyPzWzBeWnH62nOEsZ7PZDviR1apiDo0QVyq8dnM7
ZvUXpsCSNH7NRBYGITSEeGby6fOXL8FVkKY0BUd1vkDdpNVyIzQlPPHSVe2PLyP30hSpUR6TsGCw
TFQlfLdGZ2gBrVnNN+mkKFx3dp9/yUJMR3tIdTwaVjYjXtvc6UshXwgh1Qx0pw+ZQo3gWXmlJ06R
BGGFO4aG8+AxNOaclN2wZKC1MSy/MbmaPIqgS2NA/OaOAg2Td1VGF4jT9aMWZXZaMKnIlYEpc2Nk
ibkek1FhNHCZ3oiysLaKnAK4Iq55oZlmJ7OVBUnfwj9EjrX2soKgBtSOe4VxzwvcjzbzKhSV5biY
EREtGJZz8COhaGEFaNDC5l+VF/WrQlK+DaiXXRkGh3FHiWDbYoKFYkQ8OprBbyQLQa+lZz2LsjaM
Z/BmO3PQH/hH76U1FhSD180mnXX6QCABWgcXG89gGTLoWH5OkoLDSMtkOGFKZnMCY3XVxW7x6NIN
iOyWbnWkUvJVWKmFGbgY15jE5o2VgPKYbOYcVY3CXcgkXHtYfKzOR3PL7q3JjL7HcZg+h9nAQrSw
/zHp98bVvEBh9QWvnK3lAkZJJOq+VvMdU26WDed6WCn9y0yn2oa+Pt5ieqI1Zzl75+RLdhjS4pn7
zTMPKb01ZHIax3zPCIqCD3lS4XLoRXQvMu38QfTq+Mo8YAJmxxuUibLaKKPmsUi8/imcJzCOpvmT
alKL1Qi3Z6WdYt+4Of+qBKf0FLQX8je/7sJuTN7ZucU4sHJ9sDMaozD6/UI6YgVOllJnb/lAdRcb
axLEEsFWrhtOI6vBxtfgq4yRTWl5e0VIufGHKc5oV8e5AkOCrgwamJkV0cK5YrknnTtiHG+nzN3U
S1DsDL3k5HGb0L+TtVZxndRq60NDf0cFx1sz9eXWnQL/LTIanzXGTP6osjLYxGvjzYQ+yn7Cdj6v
8FKIh7JT1RtjN7FeONByRRbnYcr/LC1GoMr4JijubZxQ5O9YXzDnJmrXNuIn5OlmW4dvaayWDp6X
TUcQ562m2ycN92i5dNGOq/9TZKH+uz1HnyYPf9j+qk3eYlG3FqgriTgXjkeJmScIYZlD/+hiij9f
v0EZkFf2esfFrFw9QB/OedoWF74AsqSuEvIVRgVNFgoKQL/lti5asWuHYVgHI5HqBRzv4Bf5qqnL
b3z+z/4kjhRsryqj3KeOh5ydlah7IJFIvfQvIdOhTcmHzZG56LZOlDCb7Yy7wCWhxAvh1rf2VI9c
tfM9IKF5BdplhjsZ6o9Bm8Gj5UjzRReFv0plF6xtLggPoiZtOZWle5XOiw0u/OyGUWP20M0Fjg5G
VPem7RDdlU0AISra472JtmJKLcgWpoHaQ8fV08BBcV1D11tPdWTAyI+KR8Caw5bnTskrjWSKcVTO
2zqo2zXrnrM2tQ/Nzae2gIPtN7ulveuIqhBVYph5xTAU5NiSnezyRyc0/JNT4z7x+/KGcnjM+G3G
ebYaXtLlqr5BJRr87te25MGCf7Wd67x97rPwDEHJWYO9iq9sCZtASpP00A3tT+X7DsafEHxhal0o
gWy+hac8zHdOFeMurtYi4C4oW7M58DCKS+jn3imZ//YCA2ir04eEH/yYDlE8l9cZ1kDcdW0yO+Z6
KdxTVOFHpBEmRqR5lTAFGGYF7F+OPDeT4R6pPNR7cAmYyqV44loIMkDbTwYAw1XrNXfCop0nJK+0
SqPBA1HawISYmVZlJBRdgPgrx0nQdmu14YokABfZCXckY/rGR5fjgREyufcbOAytIcxdj+Zb+saP
odKafxopwUYRYS6KLjrbou/+Dvq7zIi76ex2zHHhxr1IpX6llqRIBHf0oeJK0DRvYTrNbPsosXbl
DHfZMsVTn8GP1xs5JJtxsLJ1jWQcN5391GV1LGRx6jo/IrZT6OU+XQr/wqbfbBa7pzzKhJ1ZauKH
Vr7KLdbTpIf6I+uUCLVK1oHPU1ZK5hF4FNk5abGVdK0poe6j0S+P+dDc5COUns7PzzkxOKaidQnd
ifzRVuuaQXDgPo8MS4CjGMVt0gljTU4S6dYoe1RR4YRHOaEpR1yPpnx+rxlZpLyhBz6hWwJKVhwA
4uFS4sS5XUfQABj9uQxp9npI3J2VFepnpkpjP0ypfCijpeXMipFwUzQTiqmdyI0nGqiW2gLvBmfl
w0MQPFnDiGAt/e1AomXikUHYdjBrcfoIm959DJsMXsk4tXtXNj7wTHGFCqni0uWW5ISEZ5VoboEE
DsvQ7NB+JfG5fVtbd1ho+5Oa2a8yeKPrKK+uUaDBDKEqu/KLJJG7jwr/XV+XujIBqAYahIGFz7yx
FjbJfYyIm4A621MS9EdaHI2dyBAoy/B9wIvPT4UdE3ctse5EbbqcVRaSjnOm6Yj1P9unWf8zkGUa
CB/KqdsVsnoISAWV4wmBLc7s+cnpeMVzxr2WT3SpfaMrBFMBuZSiOnthBQPQeqta9OSwezQANKzy
mefTGLifof5KH0sg/mdto6529k7i9PRH6yLp9d42I8lfO9LwkfujNgnPh+BoyMUdysFHUBs35jyu
61FsCt4j0ZWblqDhpM3r688wGOOekOUMhclBSWAfG1pW6UVBha3tQwtDMjesL1qOYjqDVkXIcDA1
eT4HXkqS2h1xWRBwQHtkt6NqnWvlGIsQIt/SIy8Yx8wKAubPNdo+A8Kk2lkcNA9L41q3dq0kz0wN
p6AJJvjmhgSEUYF1Qii9G7ks78qymi6ZBBWjW7UvPKZDyEp8hqb5vGhjlzWTuEuNXMaWCokuuGEG
xr1r1m00OMCLgLnaUpGDS9CiSmTFs6XtjyDIMYY0Vnng3XDLmzytuzvSa24s4YYcZKc4+VNHGMNi
+Jp8z9ixNN4umIeJ7vuafdt9Bh/D4pVn1Ru7BSaBa3MmN5lol/XAYwdmgm2HZ7My2wXLoPkbCne+
zYOWuOI0KC6P+bx2QcEhWQf+61IrXuCKud6/s3cey3Uj6bZ+lRt3Dh0kEokEJmew/aa3IsUJgqQo
eO/x9PcD1UZkV6miZifinkGrI9RNYRMb5jdrfYtZOsTrvVPguIo1Lbj8JmlRIK/uPQs4If1F7jKA
kEO56SoQVgye1wmPxa0qxMHX1cZ2HE6HG32nb9nWVbHXaIcPkLROcFdWWzcZ500QdYjgGx+erSOh
4UvmYo/eJI4ysthMD5u4QHM8u6WHgI/WsU6ICViei/HbVHm7EDTc0Dshj9poXs+mPNdAhV18MlmD
RBgVitpbFbRFaur+nHDeHdmAWw+CjRaGuG7o6uhu3JsEHI9hYyImshFwbEeFARaTfR4lax15V3wT
xmVJo/BNktyC29Gv3X2HeQZJfBNZFwgn+RQMsEqz22gUX+UPSVvHCjEb3UNP/NvamCYbtTf+KRUy
+R896G4sgO/ZhJ82AUt8S/Bai+WCpkjd4Mwz0ltv8LPTzlcVVn7w1Qxn6M38yKCKAQYj09OADr+I
/bUZO1cLzlZH1c1sRF9hLO3HJti7tXMV2fpmyUmC/RsaMN2waAXCuw2sinUVPoOtiHHwRiqcT3O7
Qudk8n2tRhWaP7RwYxTkhq4fRAHAyBQhtnsl3fg+F7zL9n0YBvGORXTnIYBn6j1X8gJzHwqxQF8X
DfFQ+J+zsmMgI3jreSZfItlq4DEoQQHwhcpkCK2rIkThbHnALnruyA3K2tm589DHbooQZkLdB+b9
iDkq3tDnK2/DwbmdFWFrNypNuNNNp9ypdi6uEzcLTqgkkZ55cplhQThc90IEbyFwTYzk7mqq503R
phZWowRSdWUTqrgMNoETwQqeKIgMu79QjU7XjSkudQFjBRUOmeEGuDHPv8UuvjxiZbtubCs4aoKP
zkPUjuAnYEqM2APRxoVAc9oH5GO0BLKbj0WdBdcTSMXcZesQg7VB3PVmQrGaByuCrONOW9lUDPln
CQnB60GtOLGxtprSxD2l7qYivDJ5DOFBuY654HBs1SdlWlyYI37RpLhf5p+7RoviaOOmWcsB/IAp
2Q7g82bHVUTe/TSONWxO46JOLB4KDiMGMG0NC/T6BpkZ68x5OzJuXxVpsLOD+dIl4mt2ltXwIgsv
hLwRBq5cC4eaMtM7UhbKvakKsFn+zJYYCrSG2IGBuWLERcte8w5nYJZVjXFRNm24N0KvMzBdglcK
i+klQ4S9gWfhwQXpgrUMmazFbXXWa+rVvJqh8TZoEAc9FTfUk86p7syOt09unIEZUPvUer+l4MeX
dmVBG42DdeeNAADp3lqTSbM7jlvtmxhTQpzVPeYMqrOAHXiPKrro8MGkAl2/lhEWaYh8uymCzOfp
6rQsC2NfJ0ULBDXTq0im2begC621Bnx4lkdUfFU5PJaOHA6xbQJo95sCXBkwoW6u5z3bOvcCT+pb
zzIB4GQwbHFyR1dG31grxfMZJJW5bTz/Ncs7arowgHvSNAej94Zd1i+Vq01VxoDGP/PM4YnFa3NA
08nrE/vJxpC9t8lzk6TR2WE2Pw94/ZnHbmJQi5ukY9/iF7Z5gZiOwGSrHO8aqpYTjnUfyUht5nCC
4TO5Ba/TvPIBZ9n1VpHgs4GBZO4c3Sd3VPrjemJ0jJNQeld1GNXXVQHQd8LYybfq2y9BbQ6nSPHn
cxzCuJMcbIJbz/XV0XZKSiOvg0Ihuo7VfxZfE1llnWJWGM5LVJpyNaJvAUk36XbjOlgFmXxN1xmm
0e9Dpkr659h371RvXVFGzu4mb3s48WPUsiTFgWuUj1OIlWCbIGxLN7AozI3BUph1BTvQjcGnxw6v
gOzDUPhRlFZYPZU+lId1iij4h9VXiocaUq5V6E1o+Eplo+QNw1GcNrIpqI/K5py4mz7akWaP6iPl
InVhx8vgKrGK+bq0csYy2N0oxgpMryHJdGG5cHKgRlBu4G+h3spMCOuxg3a1rralLPWO+7ne4B14
LdXUgtsP+1WdIdEH2UfVZodxc4DeAkfIvbJygPSafiXqZu+6c0SzQfhqnto1+7GtHeV4rBN7EB7d
JHoQg/nexkvGU19ad2XhpZfhQDlErNbZYHvlteiJ0wAM9Uz01yU4L7mKgQpgO7KqkywB94jFnvu1
ABZvBYzNQpt/2WGIiDVZnIN5hvFXFCvfFVcyBiPeF8VW5voydxm96/4xpKYFiLaVmDqbtj81+Xai
uHouvOAhxrVihmGzYRJw5jvecezSrWkx16M23AIYwXwjeiPZdbwdsU87Mjipgq5f61FFNDmTcTrj
+N0QZWnvqYJcsIGDPA1ixTFR8C47o/7JaqZdWZg+tPtB70QIvpRYiHTrsQM8AZqubirQW9TmoS+e
Gx136BpKv/864wY5H3I/fiYNl/5owmu8qaUPlldCdG8pbpfEwdo/E2nZPlKAXUu3wu2CDgQOEJlz
+4TOZRUTYcWbrYvfnCxKtgy4bwppg51V02VomW+FwqRcGkczhkUXF+Dcx4uq7NfNUKPis8+Mor71
c/UC4plXdG7TN9aehMbt+sZujI3y3rHYDa/QcF8kcQR4sUpqpLpZvI8ztS37kZc2Inu8Xp07pu5z
WmsWA7IFBFXPObwZPG/fxpbKLgwi/OU1uSk0eelRDrnaWhbIiiIXl91QdwOsq1CdOQOj5xXNffAt
hMAFBbhwvuLdm1fJmKdHJibQOkAZb3zeiXpoL7PQtO6zJKWwDyPEPhW+ZbIRQOv1wt9Jw7C+MWa9
MdkFneiU24MGwfiedcpA+RwV3n1WcpkkxZSdWKUbH0ZF6KOfyfkxjCzGHuyM31BQFOd2NsV3EXJZ
1hKGccytivNRiudeWa+lR/Xrwpm5BKr5rUs7+5x2ZXowLcs/IKGur6HENvsGFcuLQ49w7MqqujTN
0r5CXW+dYieKzxpO7iVPZXYXdZoyweabTOp8OOo4SV6wTqMIRpnhjRiD7I4pn5zq7iy35vACR1u2
DbJ6MzlBvK1r4YGu88yHeNQvcdi3p/3AvNlJUXWDQhUXsZo8mJv2ddYGyXBIqlQ+BXkzEh1ehLdL
VB9bUkAYkWMeUUefJdnwA6r9cW6D9nSCkoqqpI+nQ9qVGNGVPb4NOQqwKMVeZ8MeJG253qhu+m7o
vt02UVlce12JpD9pMVnPIr3W/cRs0XShaRUp9Lq8mpzbuOAfhkkD0t4sCObQyQNSTfXUEr5MRgWw
zqZ1u++aBxw5GQiQaaW5vRjyM6RqZlHuI21ZF+VA4Spk/FIEBouEwQYJFjZvTRr5LViMJNsVRqdv
6cAsAJIB4IGYsxNF5VPcs2IcjIjbxgUOXWbTfYExD7FjhJVLqaNluMUF8yD7VNL5IC3g3p/i+Rtg
dbin5uQ1KBbzWy0w30NIc6ZDMzhPYed5Z9my5nDHPCcZxLEJ/ME0MPd8qXmC9ETrgOd31L8VjsQU
amW4bAuGwHNuWjsme0ixOuhAe+m30SaXRJEOjYnqPgtTfWgLxfhllE2+RS2WHWTfKxbqGMIGPetv
9B5sjFvnKGR32lYWOqvSt7uDYyr/VEAw2mtCp48RjSzTD+Efpww/aSdgjVZeDOJQuxcWMGPmE8QY
YJTcN0STrkuTsY4iFnvlxKF75c+tQGYCnY87YmYFNft3VkrJkbse7JcQWSXlQnqYZzJ5BrzZe5OC
6xkNIEpIi1mvZqpO3Scw66GX2qo65C0YiIfedwKIlh5q3oEpI89tgluYmVAYObV5m7G8X5OD7q0b
x2lu0sY7IWCqWEM4OC90+BrNUABYRsZnLEPBkwI42caoJUCI5PQ7JPU4B/gc87ZEFrHux+RVpcNX
IodeFms2MrmqOzb4cw+tAfZlnJXYFQ1oHOFOX8fQuESBzUAazkMXWdBoCvNbj1EQIgdco8hcxMOV
d3Ty/CJP7VvPEw16piYnKC0jZgATELN1hX9OBvs8981tXxU3Fq/p66FJmn1GdspWhABwpeGQJeUi
hQLfmQ73Vl5eozZQ5Bp5DarZZQM7MY0148lbIEsXrBC2QwURvnq/OPJc3UhUGzjjpnlbhFRqlsUE
ihgJ9uOt6y7032bYmCBoQPLtVFQ7G6+TMEaF2R7RcEYHam0eO87sfsWJRVxCWTHOK4zqUMHzX3tO
AtDaB/MQGoY6qDpWZ2HLNekG2AtQ3LbvYFGZv6Kf0YcIC2hATNW6L5Jz04jMi64zBAhZ2+e8ELCQ
8e7Zefga14WiokEWQlvedjxvkOCOskqI48ZW1fX0uA6pDmEsyqvBquRl46K0l8G0OC8x2H9FNj4c
6r4czyi9ajZqxuvch8tsSEgI0+Vl2VTUOlOcMVdaaq0gG6ENyeEMQPB08W5e+6+/kwr5W4Peh6jI
PzX8Lcf7V6Lk/4zcRw0B4c9tfNv0/9w+p/3z96L+1cq3/NBPK5/h6i8O8SkmdZgj7Z+2vJ9ePjz3
X8iZkxIoEn94Uv+b6CDsLzbmPtvjh5TnOlL+y8wnsAAqS+Jp5UViW2RG/o30R8Ehyp8Zn0tGpVLK
lnwGGkuCHUzgDhznV+enlWMjUtysO+TkFyWIctAC3dZsEyIKLBgpkNfwwWNfcTExa2QzCFzzXVLf
sZJ6SGCYY+edm7+IUpUL/+LTx7LosoTNb2oql+jXjx9Ls1ie5OyoXdz7d51jOrcJgXfPVu3Mh1Yx
/oWyqzAGeWVGa177MQoeNFVntcjqqxZD19pB0mCtWlh8gHcsA3BLbqvpWyGaCd9+iSYtd4LxMnC1
jySsUc2Re3nc5JHI7wXb2yfK5/ymcSTz3SAsxLWq4RDVnsADj7zooKnuj5GyRmCzCy9eM6KD1aj1
S80qaWMp3GYbsIhOvPVrJtNd1MaoSQNTPuC74QmkGBA/EtVSTpskdMzz0G8YEVRzZlzH9dTC5MzU
9zICdrjBH2mVOCErH2haHaEbgszMzrWz2dJuCSAqSKSwVLb2+T30Bvo6bjdEaCMddmY55UoQlfWt
Zp5/NhJwvau0ZT9Fre0BUMYqzdyOHiZm/Ki8BzLH7Wd8ldMJadmgNN18eLLY4rA9b2AbVhlaZvqZ
1QS87Dv5szNSM8k2nBGPrdINX0C2bcOgvUwtWfOrj/KcJTUg5TxJzJOh7Pf5ADUroTmYHfcHETbt
XWBlkvUJSAoWUTMEhWq0YgIUtJudi5S9dl5mV7aVxt8LopYxptUOlDVYWD3lMhDTbK2g7t8zXAA7
rsuueEabhlbf6r3wAEKufEQB9zgmVUm3lhuHNONF2RKcwjGHesP49Ftmt3S8LVIzxpYGoRtGjUWw
74MfvnQVUgUsAMg474nNuWjM1gQX3skF/WM/9XX4lITDvG4RWqBmbgMEK0YFQqNPKQCqgUai0hFr
9fJEDw0BBoRfn0etcT453UXQQArQkN6ApLhjw0nRcL1c03iXq07XfmU650luLMTIqLmbNYtXQtCi
lcKWGO0Vq42WC8h1HzDXS3IaseCNJashZOs7Kw3LQytbCrosdwW9llUiL2qbkZHVsp+KQ6V2dRrf
9hjU9qOr1kHGX3suSxbMFz+cgWGuMVo9cyTDeFOCVxJz7+c6p0czu/ZxsCYw1lLBNGQXlou+4/UI
GyUGh2WF3ZMzZqhK+K035H28VA7GF+LXYRpYYNh1o7ddlQ7MjJVrHGirpyNv+WAlGAIwgGzqzQBJ
aWy968ZP+P/HIr9LKu+tgY1NmWxl266or0qFWrkoBar5huvUEEYwb2tdzDeAmokBQ2KJKNlMDYyd
UHMPA7GLTwUp04+QFuddYA0DqvuJRXfiADyHXHZdmEmxpnMqNm4LVdEazeGytcdsl2bO12lu0nVb
jPLFMnngr3rRyMd66hUXkF8vnk83wVCaE8YOGNXB2GuBQetANaSJYXOtTuxoVOEh2nbVppWEVYsK
7XTtTD2SpmVFW+MjTnyCUeMSBrTMLe9G036gTC7Etp4YvUWkIaJxDFhxoNkJQDM7BtzxvPG+WqMW
ePLKiQcQAsIt8GtXboDL+He2lxmMrioe5wyaXbbdk5r3hoxks+kmfQO9hXKn1H57xQgbiHlVNayk
pH87wtq2rwqP1gcAcrQOjeglsWcU35DW0JkN4xU0K4dJpqvijRzs8SqJ8EEwLZ+AqUHfvw0IOr1r
ez0f7KT1mK639KiwT2HZlc0ylQiYmnkR28HRuBlYfyb0x9m884SNAABlF4PqKff2PZFTuMlHccay
EpAF4fVstGdBWN0woiEoHUUKuCLvlip/vJqQD1DD1kX/prrlDgOh9YwrhXcGYGdEHJ6LJwLNbfVQ
ZyPDe0YOzm1eIao+S7FP9OtfKoQ/gC1YH/OWf75ztbAdJRyXV7j49M6VDDvNcAIP3BnE7Y6G/7AU
53OBF6qMKkkI8nwnZuK9uvyV+XO3qlIaxwADchI5FzCj0PfR3a0JqoHbWHgbW+F2NFv3jhHr4l/p
fmQIj1nvxyfL1/T7jy8+5c+/lwxk1GnhwL4xccB8fDc7NbjiwLf5+NjD9l4VngxTg3q4eHZHMP9p
6d85XnGVVoQplVZEFqppHxVrZDlW284hk7L3swOtxl+kxEPG+lQzgENVkOGhJjhKe5+gBDbJX16r
TLXTzJfWqPq+piF7m1Zh6A+0s5Vtf3g/FX+r6r37/zALffnK/7wm3hPHnjdv068F8fIT/yiILcpX
T1G+kpkhLKk1cIl/FMTWFyQsOGNMU+CNw6zPT/0TceZ90VI4tra52xUFK9/uPxFn3hfb5Gvnpzy1
VLN/qyAGlfbrVcQBtLZtdAK2Y7pchJ+uIkuLdiQDi2C/OvROeaYmX40KBYMujPC0k6zX20gtfMGy
ZR/XNCc1RrpVQcm1++Wk/cFjQny6nt8/CY8HFl8uZwKgw8f7rPWzPGbuQiaIlxBZ1r+XpNGZZFT1
Y8LGVjCVCZ/cSYWXdkLFhdFNo9dWQ/CtbQyG8sHUqmt7bmwk5O+JDY6Iboxymi9//0n/4IO6Ci6d
Y1vuwq37VKz3aMD9QXLK8ELHmDYMua+ZSzICGRbgV+b65envj/i5bVnOjevw/LGk1NK0xAIo+QVY
Y1SZ2/uWPaB+W3eLekObzPgMAT7MxEK5CxzesYbfPUYJe4DCCsCAsnFcNS7OMNtlWNQNSbQfEvYI
7x/tbz0T/rS//bW9/e/f9sv/AzthSZP253c9qPLguY4+YA2Xn/h511vuF8cEV0Oj+w6gWW6rfxBt
rC9S8TakR7bf72z+l3/e8/YXS8DchTcjTKEg4vz7nodoQ9/MT5l0h47mAvgbXbCylrv6320w7Y6k
D+fDmdLjQcK/9/F6sofIh8HH0GUIgviyl4vj3WCbBRmrMPcsEnAMleC3EN9p23lD8AAHIpEdWLjI
ZGHtuJUjEJGr5KK2I79ZT7iKoLTOmfDXMQDrR2EbS5ZdXYAqIIXRYszLX5NhPSqLaHhrrHGnQ1u/
mSU7MabUgd2SUL2ICsNQuNedobRBI2c55NTUBZrw3EoxTksvwKEj+HLYXoxf43Dyz6j3OSwK8MRf
1WWpzaNWqSbmyEdvCIq6S4D003RU+KSH/KHPwMxrdWnJ7DJU7aMBCHUcXGIMEW/z3vayBqdtsluk
2Ao6ihWMW5/aOyzHg59j5W8EqbsjFvdY9tt0XEzoLqtMHGiSOtIz5YuyvtZegSzZDEE3I/HBzL0u
/Zr0TvItzPK5avWFbwyb3I1Py8pDdjyyXiCy3oiXhFd+stMD3tkSFCLB8SMbwRF4e4Mvcflji1up
JrLJNcEFyiUUFsSkj2CjpErWnXwErLCb8uxYV3Y+7jKaZwmLonXnwxgxfk1D9WRVo/ctZVy9o1VH
dVs046g2RcEi2DHc4AGtTvAoqgKHbChT443WB8G4QON13tfsXBnBododeVqh15Q1oAYRRmzPyjKj
qPTAHN5HdV1fxK5RIBsMJEB6Bt2gdUt9miYAe6wE2siQ9LSelhNGN62D6TzCVc+IYBqW8rCp2Ms7
ICJ3tRhq3JcZOyj4aTK6CWCrY31FkniK+YIlP4NjtOVtdm06ZN4h1DN3w8SCyKzH26GvUpR18Hx/
mJEHec/p/UMicpJbUuC1W2XZ+Y8pBHHLlc+UmKCPdaIQy7r4Ao+tLppD1aQs3fImfJ3aHM+4oTBq
MuNPLgMkk9uAtInABpYZj373I6/xXXiVrXeNn2Fu8kQ2uSd6LEaAI2OBkR8yTcTGoB16NlWFX3xv
WWc+hkNbPuBn6whtqMECr8QgPbbg8YBJvWj4gj1H1N9Z8NVfx9lLHzAEEO0FlAQqPtIU+gBQq0+o
b5qHesrUC/2DQNM1AXnfMHzJz5SM0cFVSUtPirFH4SyNJ4WSL/deJcN1rrHQQvnhZT2RvZleMpXS
sHlpgrlz1+RSkPoU+7VVbDGPedEuZW/Qr6PSG8iaaONhO45m8tbYdP5s1kaAzYPtm+u06fjVe3Oa
2AeUOOzPitTO3qhLhlctazKLREYkz0sSJwLxIQ30vgKvg5VYG2W3D114Qjtdo+AhJzvAyZlPCN82
/MevySOe5CMXD78jTycEYBUiKMKZbXisEQNtVmJDnxVnadbF0RGTjNMci1YnQFzzjBRsNSfiOu1q
MCJ+glgVMqDh4o7TzYBQDZmhweQect7ZHEOL2Q9jm4G/82tckCEbOh9iAauMTQbR2N6O+EN8qFns
qRb9NjsfhDEQPjrRo7LJ0wGPRNhIXEc5gI1mk4UeIpZ8HMiBDwS39YZTVenVADLxEEsuuxNblCwk
7MJc1t9WtOQqe8si2XE73NmJdgk6lMY47LqBTRgGxE46O+ZEmMRDhCblFqoDcEVW6cNlRD0j8GzT
dG54wjokD5EUIA/ujMmSNE+koKcj255XMbc1NtKO0eEK+DiSV1TQTbsZUoGcOHZMZADYprzqrPIa
tz2Wnd+KtZfmcbgrRk8/0ql58yHsJ+xu9eD6za6q0l4cQX7hbrGIBSEY1MsVyXSuMjA4TWhGTgDP
58NZFnQ5WG1QEfuga9zuamT9dTEVU2NiRamh9KUoWouDMwyYUkeBPm9XVy1yQlf45ANavfTFnsyL
ZtkJmqkFoyAgY0VJR5VnY9tGb9gN6gZ9MQPJS+0UGfTI3hLhFvVgfDR7LuO16DO8ZDooXXuLeobx
LAYDdiZxnRC8OrBlfoai0Z/5FXx5Jjxpd5IFqQOT3qTpJbe17AVSigYX9jwibihLImfXJIxwSzJU
i8Z1W7NRPDI579LFAgZ7J3NGBoKs8uwnhk52sI2D3gSEb041osYcoo2Me+e0G0ssVIOROGdDo9J4
Y/ohnTMvdUY/hugS/Ow9aDBibmrU6Ggx8Xgrnq3N2uO9w98w7io31aiJopbuYGlonbW7OKYlqYuM
JpunqdPQcbzSH0gviADUrN3YT/SGUQKYf99mBLHCJBFiKZAhu3PHdxBT66IiRCtI5+J71lT9SydR
Y+BV6xhKyMZXZxFb5LemCmCd9LSwE8SM3u82NkqNRli3FQ3RVmQhdawZh+ZtomSHmD1Ns0OX0hCh
sUinM3RNw4ONxp+ENMbYs2iYXTXxYL0oxBxElvrDgjsbRITNiAFl2iP+xx/k5+k+K7IoIjxBGdeT
lc0gC4Ii+Kb01wAOP6A3u/uejfWUsiO2x3teT5LRaoAdcuU6gfdqY5S0WaC10+U0GW22DrvBgt4h
ah/JNyS9lZF2qD45wc6tLm1CRouWut0aVLtMqIby1c3dhmFxVRdyn/lIEleD6cNORkFJ3A5W6hko
U4ZoBJ+gXkOXAQzo4QRkl+TKH4ru4ztIKERQRjXKJ2uQiqA6WgjMQZMDlIj+aODRZwob9qzjih+I
zJCayLJnr88KPMGjPxdETZRei6LeVRVipTkp9E3R2Ji5iaVoXoGxdc5KDx1fX1s5JDeyF+VLko7F
28j0KFRgumIwd5G9tjpNb2RdVdka3QMOjoI8Iah5eva5mrSHlB+7ClJcK1s2xE0+VuD0ZmGfEO+D
NRr1feBAGkuG3VRqN1rzgjbGzSCL6jpEw4oruovDJ+5Z7/vczAO2sNkh2E1NLmxUQglhO0ln6GNC
oMLxhhFMfr1E9z2zCUK05M2wRbaIu1lvj6brT1viDqoTJPTUHlgzBFLlrIQ2wKCJYDKdwY0B0dbM
9nY2kVKsvGa2XvANouHgzxZnvQYGm2Y1vkgPbqz9c2j2v23V/3XoNf68rdq85dlznfw6S1l+4GdX
JRSzFAXIzyEDUZme/hcs3v3ChIRB2DJEEdpjzvivrkrpL5plH0MyC9CrzX/9q6tS9hf+OdjuC1OC
ADlb/K2u6kNPxZPKlRyZIwGlZ3Ajlp7rlx4dAw7iVNwShB4ssSQV8HG/LfGvRmRO/3JO/mBW8pFH
+n4oV8A1tTWTIyndT6OSJNI+EQ3Y/SyJ84bDWSComuRs1H1+FppBuR/qLL2PS3TnZdSHx98fXn6c
6P48vqaFXID4BOnYnyYgqGAnPwtI54vsJAivhBW67Ay4MXZ0RHmFfB5mPqdgCuN1IJxKI5IMxK2W
vX4NYu1fWbZXA1pJJx7V0J8qfNiihoDB1oNsPmuOs3yvsSL9qIZKx6wuQ1TBIEWoJIw0Qw9NrOyw
Cusq/zHC/wYhbsUaGflQhXdcP26wru3Kf4Gl1T+go7HuzcbISTrkeb0d8jS8//0JIV7sP798V9vL
ypukHUkV8fHLn0oTtz8Oo/UQedTXnWlbz3mvNMuRcplWA2G1H6hDxHPaOGiVCTAgdaks8HvyKpHV
95mEFXyqoY+HLkzhZDVRUL42YhnQI+7O/DWh3y48bHgu8Z5KVr7SHCux56XV3vktAPJNSMbfi+rC
Kt0Z+E7Hg9uWxePYuShpIsefbhQeRYBCbjgu6T8GATseW4lXMsJR+ya6ybaEck7DBSKU8KIfm8o6
aWwUfZfUFnFCNhvbxyNNA4N4I2ZVscq80uk2o2NBVUsGz5lWdW2H9SYkAUyvPYzTz2aK12uVOxNC
86aztHM+I/gyNpS37pMveOQfUPgMlKo9dM9dVI9aA/L0IgqNuWtvQXAEwRXhgaNF6eSGz7rWlgP8
1VLwOqAR9HCuNVV/0+RztU3ahS1YNopS1Zxxk67Dmmi/TawiSnraZPTDFRlUXUcUgceyaepHE5Lh
PCTyrDd8wlcbn2jMtW876U2EJc7cooDPxcYCIUWZ4qKPPERi9KxXfmFHnbIrdhCE80KOrsGK6eHc
DwzP382RW0a7CAkjiEauClRXJjOMoy8l3kW/TxprS969l1/GAlg5FlMGJ3i6h1Ru0ljUl5aTk4wn
Uz1464FABzA+ft/4L91sh9GOBa4OkDqhBCKxq3IWY4AHgE0nnmSXkpNTgLA3rkt4j3AljMQn1soE
lNn/nAB+kML8CtP+o4cR+kFyjyQAClN9miU16BCTnt3oOii0t3dCmrPGaarLBPIcxH06iu3cG8WO
PHMy5dPO//H7m+/jfub9YeQxIDUd03PeMdEfb72W9WeE/5aBVUzweFsX9ilg0ejEsjOxL4QXn/3+
eJ+GsT8PqIT7ronlzaE+7bMc4BdsX+0O9xTi+tbGt1SPOfysunCfu2qEcmDN9qZVeBUIZzSPaVXK
l4Iw2Wk3TktaL4ay3Qzl5ZQIoeAfiPE//T7E8vT/93Bv+Xy2aS1aGmQuJqM+8+MJsTLTG2m1YDoZ
fsEKc0JHSD+yHUxywFfgGgUF0wi0hfYGiBMSibVsbagcmdHum84w/+Jt9Z9vC97VJns05fHeluan
F2NuNLmJatFcY0CrQILFA1AZvQi1/uKL+c+HsKI+sHkfeQDeWTx+/MUFaY8DgCRzHRZDfxXiv4y3
PM7QWmR2o98MBi8oLGPlIFqtw1qsSBLhVW07IdZE0Q3Y7pJ6Gh4rNUvQC05dmRuYg3QMBmOcTVdk
0KN+/5n/8+JlK8ooFn8KZ4Yi5ONHdpVWuveXj9zP5YuQRbP3Rz/bRToPbyM8FvvfH08sX/6/Lw5t
mrZyLcdCnkXCHPfMp7sV+lLRBYa12HRT+yuODI8csxrdw5oRptw41QB6LmO+CrcySb4OQ810YsCP
8xfrno8XBXULlYvJApON8LJUXUq5X6ulcFalKEVcrW3XGK5T17VWJLxNd3/x6/7RYdi9sUFzHVdz
a3w8jBgAr8R9RGwgD/6cCSVEjqzKnJuoS6fXjmjWXdvUMwLypY8PcniEIyQ+k/xukiN30HqxJ4KN
eQ46jJSr33+6j0/O5RzYnknZaFsskqikPj1I0FtYMDhYGdUDkOMKTch2TEW4B+WHuCeJty7Quo1f
wQnB8dDc/v2j00+6pmKzBNb3UxEZ1XBObACl+JNagofalEi8IokMxNBhsMgGCuOcwT0wcMZPHQKT
efiLGIaP9+vP399Ch8elz4MbWeDHL8fVZkiRxzXQwz5ET1T6Yli1cYWhgOgjkFMpctWp6be//8U/
PSCX4yrTZpHvKZ6SDAE/XXsS/LtVl/iu0EQUZIiyar1Pg4rSqAf0f06tprdGA2ZUZU7MfHAETb2L
FPSmTaHSudwhuiYx9/ef6uOT4P1DER+69C6e8mzL+/TU5hoxJZClbj37KYYMO2iPnYnu1U7t+RSg
t/vw++MtV/6vDwJOgkt9iFVxqeHl5xpejjME7IS3mMilt0lQ+24TwWDAqN32lgm+u8XEOaHs95y/
OP//eU8uR34Xh3JkNswfv3acA3nqskxaM9yvN4Hyk62vCUH4/e/36TX9fkKX4DAech7nFRzLx8MA
qnFSVdX9Oi3D7BBgHDiXtUwYRaGq6tIlA7szXrpG6J2dNcYqjHRw7zH6P7cn4Z00WZEc49rOn1Wv
3L+492xzeRd9Ov2oN9jomY5wkLZ+ugZBGGE88pxq3ZTDVVDB8Y0MhDqr3Ey7FeU3vktkHfjo2gXY
faG6bAsKHRgOsZ9hMiZr3CbJKUlMqkYpzkp92cHwepOEAgOQTFvnNUPvH0EMxra1gRJPinCYiPDR
CaGnbbFkjHsCCNI9F/4MhMV7iAMzONO8MvxtYrjYKAkC0rxGFXktlL3dDxV64aNtjAxzcghvMxT+
EtNuRhoF2GRUeK8wjEhCaAfXOjI3yhjMZUAFmapD/qtzhzHV/2PvPJrjVrIs/F9mj44EEnZbKEPv
RFGUNgg5wttEwv36+aDumBGLHFa8/URvXj8jFIBEmnvP+Y5PM/qr3Y7i1mhMv8T74A6EDGPEBF8L
OxS9XGAO3lb0UXprGSP9H9WY1rmo8cYDB1gFfRaCGCJr88b5NNa4nkM9olXcdDbhQUim5oGuuOfC
DuB0AEgLjWuvLuZ56vf0GMxiy/bZf1liXxCoNvbBZ9fUwbhpObhN21jl4NycnmxsStReGUqndJZt
Uxjpxape3YGrqRbs5bp/nBxZPxdRqn77sWwXCCYl0TGO6rLfVJSC6JyxaftUPdHK4Qeaxh9s29IO
14uqHoWNQH3v0sTBbFVIEHuZiPJ4jwYiovFZm/NtpQvzN6as6YdvJskNh+NBPnIzwdOgqpwjQKrs
a/T2FcfiGrw9pe66HtmM0tlEBajxkxAHDlXdImsr37lk6GJajJnDNmOz8MtYGVr/pmhk+oyfJYA6
QAB1HEKyXgWjCPDa7WQlwQGRJpC8usFXP5nVvAB+deR51RUQM8B1YfCEaZ7/mnW+PNkR8ymwaSc6
p8ZngvAYwTGGeTMPoIAcI+D9FSp78unpfs8G4FwhLSnx1WJf+otjxNwSEVAuLy6Y0eeEEPoKrBna
3vOZ8HHyVGAYPnZG3kIfH8V9jVbi3ijwLm/p+GUXmOniBgk3z3zFSxCcV7nLdANTEKORQanRO+e+
vJ+ri5OaaunlfGO1LS+c3HcjUEPWSomope52VuPEw2VsDxwPDVeBzlMEnMf7gZPQ2rbJEd+uoj3Y
U05ac/DMJ4JfcSI4G8J5JbehfZFeSJfAuW0Ky4yxGbU2rM8o4VhqunX73S3zXoWORzAWZdQUF+VE
+doMsTm0LyT1Jt/9WmKrcaa1+zanYGxgp5AqsokHSlA8SY0vOIc65F/MnWsT65TnxvkwW7QK86RA
xduzzv+IIIpNG4+eR3PBnYMR1rMTmweC5tl4aSkcqjHNRMZEj3eIsv4iObvTuGcPfbAbtfa7HKcR
Yd67NtJJsE/VIVWMk01uqFjuydckcnvpa+uZA/uYEasQyZucwTptOtG75ZnlDqLfdj1qw90KuLK2
NsCNx0BjX6NVkgc3Ne/I33KOJuV84ONueINpf9UadY4c0MW5iiTZ9vkDy9h6jinGEkfgBGDiFydz
n0boPsPW7TWlogJf5rMtiQfYeIavjXPo6t63piapFL9zbf6k2drcG0NLs08bs+cejNQANW/NUXXZ
wUsod5RfKIe7XUpnxqd9vwHIGHy1DOm/9EEQEcpWLYjlCr0+12n97GSgHud5ISjXwvG9Irvgum2c
NGaFUZ5vfDWdlV7aSxCPmyhxJOx0FBN7lkGnx5djWtd9bMMjdRceDQbogqZMM7QUERq4hPDe6c97
na/gEXDAS+if6/FTM7O8QDtH6L+z5wxbjWU5BB/Hy1BepanpgJ72+wQpeFCLSyna5Q5befFJiLFC
O1rgWIXd0zmUcQCt10BnergkGikSzTSnofXZV0MSqsk1b5o6k6gJyBU8M5d15Fcqi3/ha4iLcMon
cZEyIoJtWXSmfW0COS1oW5SBDr1oMIy937tstFSBzjfO1XJvjFb1G7Rn9oU/wX5RNC5BeExt9dUv
uxGH8pKntHSJ5gZjjJw82c6+jWWe3hC9pESA5E8Vlijam4m8nAaB8lxasrr1raaPwroFxRuK7k8Q
eDs/wfYbvJBj/fRlKOqpuZgVg+WMZE6yk2FXI0kGY2/6W1qCRXE2mYtLPQargKYNPy4vzJzmTZBF
nOBb5Y8xeRerGmHJZE9ORiOgEY2Tx4aqa4GXbQRRyBqHX50jPiFBLbfwyKIQuEoSV90V+B+wBJi1
i6oAcx99k24ihKZB+/+tWhYPtUdBv8sL52kxsu1gdvZ8SEltw2AAPGjFrdaZAxLF9oydtOj2hXPi
EFPoY0+O9rXQuAXsxkyYN8wEyq6N7WZbony4z2tH7xHGuE/4CI2HpabXe77gEri2JsVKmFiJWKml
WusDQUS7YqyNK1qLTXpmR3lLBk73QKgcDTywixggW3VdBkgky6JovpjteNcRAb5hT3OBCYvO14mN
3dtjk4sMSgqTNqopOaC+3tgVNZ9n2hVk6lg5oL4Ka3Icwmpv6hB2Qf4zdTLthjgqltvMmui1wmxn
Y9Aks9XDxLY0cqW5mo2NTkadhYuHbr9rCnz4fWvYxAUGggAXJWaIQlRqCn1ip//O+YMD+PrTqfKu
KrGjDXA7mU1ZTECbQfOR+exLmI5ziQpKN2b/S3jtJzt1QBklZt6dU1QSPyENTI+pnKgWD4Koj1OP
VMg321GqEDbFAUxY1rp3fv1M+4SjAo4VTSYls/LFIOjinU1jLb+7vkvlNWjSAOCFBS3GEz6MwqbL
Wz8kAzB7KoWE2DL65nAfVDWbqjEW1Ev5kF0f/xSFVzKUzOS3g8in3AZFT68uSPxu5oRnDUQdBtXM
dtcwkl9jj9hnR64UAU2WtvgeYtkUP9oOS+vFgthgzUH0jDMteF8YEQwag8MwR59QpgFuGes5fowY
7t8Jep2QrsZavlClFV+LJbbTTR60uvyDcwaSBFR22iaL3SehHflBjm2DEXcGBQBJkRuX7ucinbCD
JJHsvsI1sD+RyYJcpKyGFkEX/O8D5B2L/V3fAyiyKa4bl7LOUGI5scbs7rpYO4ppzl9SlbWr2J29
wGZkP+FsbWnDzlHQkKGEsjT5Q7d8x42dgQ8A/VJvPBUIY2vZfUzZl71dCQnCy2bmmY7tG3ufGjEC
UQOIeOpoV8S6/aIDkl232vEaGZY9NdkQd0TxLQYox0bQqQtALM5gHnxP5S/g6SMb7/dg73s2jUxF
JAkkG8m1mzDNCJ8NcT73t8GyUqcoCxVXLGFghVoEJaTKocAlqssKmmv2p46JhsnIjc0YJHVwokry
9mAMaQn3ALoUqogcjl8PzS4G/ShUNICw8+u9+YejlUnWAoKNmS4798T13p7MqEVQPUWISbPQ/dPq
+auPB0dEOGOHDUJZlXMZ9Eb6BdJ0uTfBhsYnrvV2KnNoonENqpWW96ZUq2sD8FtU92FuIk/gTokf
yRZ24I1nXFLTrnZWD6QkzzJx41a9daII9/bRInihk0rBgf6ofeyGNMljgjRqqBDt93yzJFFzAPxu
AxbVEF1c8jM+nrrfFnwcSZGDuRvnpSm8o1mmmRZ/zBXbC9r/8TOOHTusTD3tfTYsn9EIEDVN9eP+
44u+94zJ+qQEiHnUsf/4O/56n7SFugHJDPlmQdpcFQEZTpkSw8WSkhwzAXY4J6w0QueBbgjamfnP
73nlJ1no7iw3YIp9PXwN+JyUHtDdKExilMB7d4d7aDgbsGcSvYzaDUOROP/4nuU7N80Ytv4UkxCp
HzdlcnvwCEUYVCgLNfyqGAI2cqaONWZMySja9wbUErCnKOoOlTsRQUKE7fw96YkHoS7Tp3BcG6ur
wDst8b4FgA4zpdD6OrCAiYSW13EqsSHD93sCko2vQir2xRag0WVuMHUnmQ0jIp93eR3I68Ah/wIa
D1waUI9d7YaOGmqUq5U/NRtIBQWJM1YVb31a1iQbt3PkbmM6h+oAQUHRhhPGtBlFSkIcwr1InvgM
36lIeRIdNN1HjBX0Dl6/o6wkaoHjxBjqroq+sO7nhD8VFZFfH7+Wd2puHsVWsu5oiAjqnq+vgy/P
J5E30jDiTYgU7GY5R5goqQlOuI/skamXbXyXbqxuPHWPb791vCYS7TgtAN99I/le4gDH9oRW07US
8xA407iL7cwPm2Dl8mXBeGKX8871bHQXq0cC1zaOldf3KoauXuyu7LGOBMsNy3gLyqCaotueLx7T
G70Y48TjffsaaQDiy8BDTn3HXQNm/+4peJpsMK/pacK7wGuS3keKwHgGUf7xa3z7cVG2gcEuWfQ9
k4/79XVMXSvV2cza3qzSO775jHghDnyx2RnPuqTC4bARP6cuOexkaWR3H1/+nQXKwSbD/TlsvjgX
vr68QOq3iAH1xTD1/l5rSFumbqawFKJ+/vhS77xEAmECGiisUtRs13/+19wp4BkXTMvcqbfMnxId
W9GmRlu+AwdCmF6Sq6d/fkEww+vLo0uFOuf1BYveEEZXr8kgwFf2aLvKM9LPysfWc0GKuGN24nrW
uuS8rsMCAHQt2lG0h/j+jj7JGsOqcgVjpis5VIV5W0kOCSXgnJbg4YOpzGA55KOeH7FZGuCG2sB+
MoiaAnLqtbBd3TxLmn3kDPpGIXsFXJvFNhHjzqQfst7AHCoaolI2cx00YjvGyjzVz3hnODrB2vtm
psAGeDzsS50oc5YUlmIqwBednnIyqFLqAK0jsNA6cXwxjYbESZBJCNvQT058D2+XdSY1G/WLszYU
aCy8fmkxpTRdEToRegq4QOeX8jCJuXnpo9ylfIBTyhXIMT4eKe987Myk4BIkWhr0+UfzSxOQXqA6
4jAn+Eybhc7VhUyy5YTJ8r2roLSiScu3vvYSjm6t9noTAE4futAE7jt2SODKvJP+rneOXx5ADExe
ayq5bx190nxXHkUVzKyUL75RSu4usT5QBOescZ42PYQbsJp31H8pmPct2OI0sW6GqgSAK1x4SzHW
e3Hirb5pFZsCUQcO5IATHbomx3p978PSBW2aT7DMYiO6JVi5OfPnrH7qTazWoStGd+c3USk2oHez
rwyCipMKeUAfv+f3Tsv0cWjXsTajp1mdkH/PQVUfywR0PUdTjaGCUAPb+qzyEqUwqdce/SplfPVy
cnSouEzTb78bAhLi0sT8yd4Z4X2d+8A8Pv5R74x4n5Yy9tt1k8U54fVvUoPyS08qJCBG9L2y4/lc
gs64QDa+7IKUkyEGBnHiQaz3eTRToTWhVUT9jqadvY6hv+ZivzD8YooTOEjVkp3HUVxsTRs0PLXh
NvRYC3YL6KurhHiEn//4brGrsaxKtu78gqNJOZ6Yk7MAQvJY5+Iuobt6a1gYOWLsBmez0/U/UP3X
3z++qPX2GfugnE3u1F/XueNPr07LeK2R8em5dUeuhKOt/oZ9DeBNxfoKByXv9QJrKKBhE7E31KRu
ABC7guDbf4ELlg20LOykCmdcWERpxjbBhLavC6zZeTVmlDMb8wbZ2Xyvc9/+nfQO05c0I4oysTM5
+6W1S2Ko2fG6h2RMLbKDYjVfl0ukTqyzb5d0BA4s6nh6JZ/6cfnFKAqfaDxqh4Ye8LTaJEqwscI3
FKX1+cfP9c2l/hw30SpagYfi9djwm0cZSRW1j8Lc6h+X1pgO5FVhAEoS558OWFZxSklr55q2iX/8
kaR+ScbXSJmLin66Hc02OsfqV4XCMEkYUGYE6bZRD9Kq1P7jezTfTNursRrkAH1f6dj8htffCnwc
6UT4p7BLFeITsZ8YHmbq4R0Wu7NlXty7okIBaCy08mikyBuVqfrehFu10X3sQV5u1Y2q1+nj41/2
zg9zMfBKvuFVeOwerSciKCWsFnMJoVdG14mv3UsnzuXFx1fBNno8WbDDRw696pE96v/20bbGybVV
trUF979G87dPzcBIwt5rcMLgOfOf0evXz2KCwhUqZyIKNqqykVaprMlxxohIfsBIm7Ig/YXSzAao
afctmHL/Rw0x39wl1Vj51xan9Wo35kJ8Mox2uC191bdAx0QGHiebWyyJFjhAyoarWcgkpy45t8fW
It+njntCj5Ax03Gi8pTsJlW23R6ein9NlGZEPrtHlXsj8oSC4mynQm9g13A4zRcwKdBb9Fdlmsg+
rbJDzWR7JbgQeorLb91qklTqpCAQtUsIGryI2zXseOy0GtakKKHOoYeQlOgGRFOfN4ER0bJjrjcw
jEitzjRtUe+h9GeycpeYAfEi29H5HLTT8Mvx66U6S8oygxzoyQadYdfNCRjsqZF7Dq40zDo0ycDh
hoFkYyJGvtFJUsFmMOKSraWeqMsD+GtJXQGfQvhAGSF29oz4t+PFpJ0qgbWJ1mxr/0xb26pxoLX6
a15H9gsNZ+tymSzUokaXN8HOJTcV4MtcVNc0gMzsYslyrBwu2isUPDLuP9H4g9osOOVREp//JF6g
b9GrbbyQyEQVpyMvdV1jO40ShrCym+5T5YDpJaAF4fHWGXpkrGNfLU9VU4nPdW/7BH9gkAFsyGDw
N3R1oDejMm2jrVZjcxvb0/hztfKLHSkH87d+iVY+e9uUnw3dEnOb5L1PFrubS8JeONKVBLpZIkIE
NwJfH1H44nBfzJy0DCuuzgQCpO6M4gEpK0CNCN6xM4Gl1TPYcJObl6zuknzGYIh2xXoBitupMOIo
rzkiMcWRnmL4wIKF2RG6gclnE4xWfY0oj6gIWLw0PMsyH2O8P9XaLihrozlvASbFOwRs44xOSGsb
f20l4I5HsScPBAZPPxq6vfKKkKBgL8hOt3d67tqMGEmXFMostbvnjlnuDoiTX5Ni3OprBEfVlywh
dUPTna93qsAtutVwJ2FmWl3wEJBN+ZgFE9HsIzXYH4J24g+1DBB7EnTGzyV7NdgwrbkgnEdcil4n
hYhIJnfrrLFnRDNuSKYztp1J2RelqWF9xljewBNd2p8cAPR5mUuJ/6yE8btNoFr+pKK6QsMGgtYq
e6no/Ds2D2ZQYPcgb3p+u0/oBvOKZwPSWEU5EU26jxyajCo+yU1StsEvp3bb5wKOWU6csrRRslhm
c2mCxf09j0PMXOAmAx+0chPoRRoU7mZIK4Cq1H5JfZEookjw8J1B7KF8Obh62XzesP2PyHc2aoR5
1IZj68Qa9XY+XpsdEOFw72GnCI423mkPhzEdKfZiPxtWOymGCaNZTq1Hb/ZulF2woARUXhB5ojl7
vR71ETIqupY0ieEwAG9muHzDR0kwcmT4F4wldWcVPg5Bu5kPRVK3X9EaMGbI7QWjuorCFqs9m2YE
MzjnswOd5K/gxo3PNa+hO7FGvbd6ep5lYmfx6Qi9OYQr6m4D3V0RAk72KoBRlfe5cn0aFhlttksa
f+DIPHeaHph4ooeW9vI5ER3p/VjFub5cdU8uLQqz+0IbJNMnft47GxgOuRj0+XVmwDr/+lmyBy2A
FRFcbZWZ/NGvzvrartTXuk5ObEHfnoB4bWx40S0TK7s2HV9fChVFjT1cgbWm3bu1IkT77Dr97DdV
EfdWT0F7qPXsh3SL4mvM7/XlQIf3BPzj7VIOEIKa3Z+tjEnb8/WPwM8oWTRpd5alZRzGmcwqv52+
Sqe3bwY6hieONu9ejvYHzQiTEXt8z9NAFdL3qIUOySBvYlGWPyZ7yaGfrtamII1OfBtvqhc8Y3ot
mHLYruH7OeoJ5KwyBhkSeJkMDPV+Xjbdxiir+boSSbyLAoBo5BD6D4pO1K4joys/MZ7enDPWH0B9
CyUqEEaqCa+fb+0TYgcjawpF7dXbVJceWYuL993Jst9DVo7PJKY5Xz7eoL0dw1yTbRn1GttCXXN0
08IA1WSpegqjNM/ooKXN+YQsBClq7J2Y4Zx3XqhpWqzvDoc3z/LW3/LXuTEKZiOxabqGNLXSNEwR
r0wb3dlkC42BpwFtD+ordYciPtiZQ5XWFWl6tUQRSztftv0AkEF/SY3M+tQTfNpvcJwsGkBwY352
DTNqAew7N2vY6b2g004YhFPiX5J1R0HAWBrxA4o4BDUXjeGhoNT2uWqC5DtJeDHqLM7Jl+NQBddL
OvjJ3rIH2Bdzn5V3ZAPPw8bFhuptG7NdDpMTFOk2K8h93LVdVn2fPYgTu9KQzQ+HjE+iGabR5sBm
o5DpDfjAm5QMLCscSUFzDp6MhxdqzwRjWwoObdiPQRdfg++d2vuhTPwypErlBTS+hpQVFTPhqbLB
e6+CUeZyrAVwJI+PJbQeeteRLSeiqSDDyrWuppK7M4YRKRYKj+rE0H7nehx/KGxy0KMJ9adL9Ner
92WQLmiT2MAEZo8VzY4MhFkeAGiDmW3LwBanpsx3RjYGYFiu3CAUp9W8+Xq0pY5h8j2hul2Wm4kF
bQNltb5BKaO+132S7xNM+VvPNec9JbEOlTFicy93n5tAzGfo1vzdkAGzzEhU7E7Mbe/+OBZ6wDuc
tn3/qJBhtCPZ4janotac0i8yoemf9YNHBct1lxPn7HemFVS3fNvIPOitHjsPel2OCdxTrhUA2E/b
tr1q9CIuUZm2/N86OUToq0/coPXeG+ekLen5sc/w/KOJRdcZtFWHO4RviyWqnV03uqxyN7H3jW2R
ZqYVaIq9NxbWl6Q1sE8SlSY2JjQMkM/AYAhqrTBiAESnoLXpYvCbjR/JgkZg1n5BotV/cijBLWFH
DOa0X8rWv+XPtL0ddTm9G5wsJ/O6yeoXpMH0CLUx9P6JKe1tSZCDvWWZPrYv24WmezRlD3y4E9Hm
Zui7untKqUjtKeCW4AHBmIBigbpJs90gMhzlWlJgj0em2NtYa1x11bVBd/bxdP7OLpLfAwss4Mwt
xLGZpTObKEA8jW6zavKUXSz9mQ2to/jEuR5D8lENkLO8ZbP3oeuD1/lYOt/hPw0aNY6hiOf0TJui
Jv0Xoez97FWY8t0KESfdryz5DkuCPEXTnUZIKLoElzQhYNgUkUzOCaWAumHXbvkg2Ft4F63N9ptD
uTLJvfHm6Z7K0fQlLQxB5nA6AvWxYc+kCK4SKGcRTcbLPM4Xm7BXt/7Fydf8nVuTx2FcONUDFt7s
ypuD5C4vkBJvXIPQwb0vBBrtbIzaL+bSoNvKPXRsITIi9wUOVLHsZ4gyfBpWBpT24/fzp37+qnaK
qo9WJGs8nSwbp/jrWSnuPdAVaUN2ZRIQhOsa+GLBPskRScwyoDz0zC8U56wHKOMBoj+gD+UFeuLy
MYs89yEf7Cq+Z+uh7D0ZbrW+MqKp/F7NOKG3DYG2SIn59XrnKbAHnzwva70dK2ra/dt7+P9YgP9a
tSD/NxZgB0Cneg1bW/+D/4Gt0b9D3SFYPGn8roqd/8DWzH95EBQBkiOiYpO5Non+A1tzgn9h3cR/
wVeLIc70rP/FAnj/4jzIl0SlHcfYWjz7B7C1N6cpmlQsBFyfPea6FhxNyRzgcUenGfoHRLWX3qKe
m9hVB8NcnKt+mYOL1CyrS2YWELEmfCyaeBimPQ/X6CZZPDI+SOK4qCoCiv96hHf/Hv5/G3eP1wp+
mG8j0eKAx/bbOl4rvAho8VjYYttOTXtZsWKBKVZQctZTPdheYnw/vuDxNInqh8kRjip6FAc917o8
/7UdscXYpWoig9VbNRCi87uLThr908dXWQ9lf3/rLLmUnXE3OShu1v310VVIVYn9pvO3qdTiaooW
GrrUEkj+NaT1GYdfjLmute6amYCejy/9B2X7+tqrhoQzMxCI9U6P7jDyZTsQSRLvgLnn3xC/Fheq
apYNzdOBY38hqwMCoHEfuBlMAOWzm14SbR1K7M03hafc2x5NzNcTv2q96vGvgowDLJQTM9TKo9nP
a9h5yyiGSjVJY8+B3ztrzVoRyWisEnBw6w/ZBBqq1eqymQljSZBQnrENFiDv0XNDN703dBkl2056
5clyw/pC3vw8zvF/XLCm9We1/2tY+IvnLzHVui2JWP6+x78O+cfuvk+1ns68OTe/0IYBIeemsAlN
E8hCQNj9upjXtEkJs/n4cR1/FpJpxPSZM/hWMaod44rdheJ3orqEcDOfDzFLyO9tOggXXiOMZ8xT
8wme6HujxuFEAH2VnSJax6NRY3ltQUOXk1dAWNp+mTQraV534hOVZWoPFYyduBqBYfAKSMhQ/Q1Q
iXyH96W5MKD+fRbjtJz4Vo+3rzwFhjI9V3rrbGNXFuXf3+qklNNaBRHYrH/efddHa7I2/go7jqaz
KkVZ5nVlcOLRH08QaAJXmRyaeoRD66H89UUt3UhNyyvb1dBUD74kI2txivrE837nKvY671HRhzSL
7/T1VSoXlHia4zqccvQKGxdLSliAun34eBy9eYKgeZlhPZqYbMVpXB9dJmWaQLhJ1Aul9mv8WfZ5
5aKh2+TkKx4WmhQHzjju3cdX/WOaffU1cdk/mFCqCxKJ0tHd9XYVOK1I7W1dLkZ0xsnXeIECn1T7
egaAWY5EkoYzwXqIUYxuBkNV1aTYdMto4UHyUd8QFWjD+DWDrv+UA/ZPDrUcvdCf8RvQLYI0gtVu
bh46r1qbBziLHrLMia9W0+dtNmbmfetI5eyanmI12KdIXWEtN4HGaWcuNk0p1s5XVE8HjefloERm
1Tc8Rge0/JBMu76Szb41rAGnz2TVf+K1kW1DluifYHC6N8Iox4oED6teqbs0myYvADeY24lswzzN
MTJb2is+Qb8tiNsx29jaVqNuBtQvOBPup6EiadCluHqQJuYtekpD8a13nCXaAc8onoB7pBESJMMY
tmaWmJB8RI+nThqj98Owsq7bUljINq5uzxWU90/wVNunws6AdZVdpbYfv9P3RhLTETxovg5iQo7K
kLjlFitCLbWlYUE+Oorhw+p337mo2bdyKYYbMmCr3ccXfbNorOMIJdYKkFhlKUeLxkj7VMu4cbZY
KN3dQqtk11YEp1ns+f/pXMPcB6uCK5n879/NzL8WANLScrZOAZfiq6BlQJxklCR52MjGBpZPKD39
qVP+4HceKm0w6YLKQIiHD/715wlHZ4imJXe3Zh3013SPbrF74g2F67gVUOhDt+/EP3+m1B4oPtCe
Rs2+8oL/nlTxGSZGPNvcaJra+4AXHjapX+0lONezj1/fm1XMZPZe5RPuelJkI/T6UiqzyxqhogOL
BWYgq1Z3LsggRSIRLNeElkwnrrdusl+v4pS00LGvekSUYBhJXl+w8Jy21nnibUu3Z4NT+sGLv4zF
jzRZ0keNXufZ9is9HkQN5gdWZrs8CGzf5MFC+PNCHHP1waU5UkPN7MQdkE/8XtT153NVGf4p9dg7
oxtNE0VnB9cTa++6Rvw15CIVNKNBBDahsVVwpXVahm0Dp9RtCND7+E28dyn2o35gmnDJxLGGckCP
E7RVDNSI9uJm9I30PDMM+jrMyidewnvvgNoAXyzy0NXP8/qu5sRSRDCTv60WJ7rS6FQ2CyUqsDsq
heLRF9kldqT/xAL8n8CZd24Q1syKsoCqsFa1X18VzGdKhtribbWXVyQ4UuvtLHIpdDxZh4+f5dtR
zQlCItO04elT5Doq4CXT4hUAIVzS89DyZGgOd+0CBNUmdGFr5n3xD+V/TEeIR6gVuYgA+eujQR0l
MscxR1wbzU1nr4y5vwpYYU+MkPfuCmYYNdp1dnf/0Lr/Gowt2ThNYCtnm7qE2xlmqg84F/WNJFcC
fWnrn7gefySv5PUmgbkFIRC2CApK7HZfv7IiDwLOYRXiC3cgGzhLpwpThmkPwR7HLnX7qpZQbNWc
NBdqahe8jlizQAGjNB02PohU8ll8DLOKhieFZBeJbp0OIMBxPkekrENeCAFKs40QyKXO8jgbnti1
t9UmmpviZxrV8yFJ5fiisOTforEorH2LgHvcFBJX3h5Hkm7B1yNe3QHuTm+mpey+YVBm24KMvoQQ
QpbmpnJU8bXNJlKpbBHT8M5Ep38ndY3LfmhgPmxGaY0/oprtF+BT1JwcqbP2kkOa+GlTLJtCXn35
WWndfs552y95oqKbyCJwnc3IQsY8gDSxFmyNCoBX60HD9RUBLRtHTPUPp7b76CLwCrikWRrNd2sk
EkHMLgzMvcpTmuFzmXQ3ttGBRs1IrITjnGO13Bh96l1Kndc5Wop4+m31rbcmrLrldxfBZ7mbdGM9
clgYvhT5PMdhXoxmfKUL4mMpNs3Tj2jogKQo4LTEVLlLTpbfiPAtIQm62feL5BxHyG2JZCJtAYqa
ybzkB7BsDlunSfZwjww0zxvEP+VPUgONhyYPSEyv24gfMjo5j1B3s0vFq4j5O2wJnZ9lFyUvrjWM
3FeexnrfpWP8QJAyulirRfrRUVp7YuvW92CIU0xwhDJWPmqDFm87BjmCUcfckDGhyFY2hbFtImHI
FtUbm6GfcJTSXBbeFTqCSJ9r1+8/F6B5KeJq/N8bSUz4RW9VEJ3yxUctIas2OLSTO14KqCKYS0wb
KHMTBIrHmirY82lWRZe8wckM2X3C65qXMq82c2zAV+fd8i96DTbsMIukvtF+3SM0NTrvMROV0WzT
VT16PfplfW44VfLLqq0gP2S1jMhRHV38LVlbnaeyqqDYSBHfD+5iPXIhgSNadfXTOFXLA+M6JU0y
aYbfLW0xfchrMkSRLrHIQT+O2lt85l6x+3iyXCfDNx95gLAdHpjr28eTZYotrzBpDW5bCuSHllLt
liXYutauMe7YdhA+K8Zx60VjR2nCPtH/eHuqZTNHBwKLK74rjrZHnSDkH21rkQy9bSojAb1ULi3E
R2vZ+jOmp7LHmA5/KWaDYlTbBin3bWDX3q3FC9/6Dj5pfEXziZ3m26WKz5k287pLWbtAR0tVb0DF
ozztbluf04Vtm/md4UOfJOL5lO3sTd2PtYNt13rzIEnpVxxdixATqW2vl1vKjyORvcO8RT1dXRGo
YF/O9DW/J45XbfGmISrqSLvlAFKHMwF9fM4IUT09M1Ehu95/PCzebhIAsaH+5PhLdZ+S+Ou5Py3c
EaUYbUfRkVUv9IjjWyLB2dc+wBkk+9WT0Q/jicH4pmfDtpD1hosyZ1m0qI7220vWiBS4IZj0aIhv
mpQJnzJgc15pOpOgo/V+QaJJsyD37ry0985xz6tyFfaqbyhyyuePn4L8Y4F79XlQMKZB5jlYsakB
H5/PzW6aDAnwiR3EoC/spFicfe5yLMS5jtWdwIU5tQ6w+Amtg+kORaVh+GyQLMqLmDH8a5ipmYag
hb3zKTcFY7og2hoCD4pUGtTsL8PIybvmnCMzc11F3/0ibvxAI85qiyZsYuk85VoI2Bg5Aq/KbBFI
lcrszqwsieleE6tcb3RmsoyCFFQYm2bH/ZI4ceXiGpxNRafCkhEfk05vCstK1GawaKhuSj8XKqRs
5v5sKuzmm75sx+lcuuhWcIR042efpA9JR7hHcdjYY3xu8h6eZSPhBhL8QABXR+gM+AwnVeXPNq7x
6JWzFqiV5qlgXUsN30Q04U1mUdt7mXrWrYOc97O7jEu/N2Ga3mrmXRni3zHjvZ3NYtmmk9s9Ko9S
wk5bU2meQQoyaNY74rqsO7e6G5hTcGVOniQxNhHFU6tjGSYTwqpDP1UUvIjKI12vBdAvScPp2zgk
qq10Qqnb/m6qe+dXVvuVcWBdLMrfgJxF/5gu6Hw+L0HiWGftTDoCWUFdJnYg0D19wcKtzhcaUzcA
mNzhCnERUJpc0u/ZzsVU2+c4oNruMCc90B0PUoR5b+W+BtRqr5iXjgRpNBB+R4OMTPAmrAuV3KZD
G+D5JhLhUcST41O/oOHA24xBdc66w7lep+gatggfiYfupFA/kygaUSHP8U+PQYS+Mk+dH2x6V6Q8
JnlrU9tG84wHh4WySgSyjcQAdVBkJIICPUxRWPvzmPYbV40Dtboyp1IQ9Gm2SXNFNgF43P5RKXed
+qe5OPRz7StceaX3WLejh7C+K6Z9A0YoC2sP/gNyvSjPd70xYQheKoYpxI2c1NQEg+ltNqf/zd57
LDmurF2W79Jz/AYtpgBBzSAjGSpjAsvIjHDAoYVDPX0t3iqrtv7NalDzHt5j92QekoD7J/Ze2zfJ
yZAl3NdkSNEDmkP/RtXQ6wBiA+DsdZeVy2bl7TPIXczK18GqtTIGKe9Q3hFT+o16sU736AQUCqfK
MDFHujlEIcg2RbdrSSo5S5woBQpb4ZvnAPLUFHoEe+yr2U5V6NSLuXCU9y44qwEcNyjXUW14CGdI
/zjsX1Oj4gFkD6J9YSDzvLAidwHezdo7sGdhpX+g9p/2Wgk3OM6SYIb6aBTWx4o37LcaFKSIQSWu
HZk5y4TNQv4qGseZXIFH16q10CT0peWRqubPSWOQuLHmYv5YNTR7kQh40vA/2fWu7eZHZSP8D63W
SFVRfR5UGz2wH1LIptdfVU+WJkxlqz3Oqy3RA/fas8Cr/OC0ZOOX4aYEO09eof/O20B7geMCYJiq
UiMD3sIxmjGmufOqEz0xuWPxO5e++zGagXpxDJn/TKM7XjrRSJPdQ4O7FSzm+oqHX3wVAwrkUOlK
lZFEBjlHRHcTEcJ7BnlsAXRaELlg+NTPoIlgNvgOBkB04ohuk2TxnHBC0xKEj0VTbNqC/AEzKYyM
17IwrgSIJKCJUD2Uu4qy/xO5TQ4+PW+Xoz9ODa+FI6R5eKjIq1gNpKmHpp/5f/vZERMKc9hKJwzN
9rhd6Sxvydwiyyor1yY4pvJfYSs5x75tCQQ1i5HE1DZdxcUY8QHAMPKMR2bi5BfIu3sTH3Reei17
mcVy9lwsxMpMNSSagyhmPSPHwiPzJydA7KmsOoAT3UAHGFl+4RNF6Yq1JNoTrVPT1PUbWC4dfmZg
A0MzzbH/Z2ka55kvpHYdOSUFI/1KjRC1YKlEiJZAimhzrr9NgxZAjuCt7AipJv07ykw7fQOLZKG5
X7sqiCDULLs6Az+/gdzK+kr4dZ5fPXuo3A3+y3nZrUGANn1psdlNtdLe+aW7lr2ARQhpm5JRBnem
ADCTjkYG3BAn64eiRwibVsg8lr5kNFCU0k1hyyn3dUwq7iyh6uJfZqx6xbzTy98HoP/Prc6iYWOo
qjq3S7ZahBmtthP2yp6TaLAhqm10e9C6eLIqdBidX89fwjXxeJvUzR9wntevLtWScZ/WoInDgcwp
LOZmr86z3ZLpCAiVWe1QA2NCBTduJq8D7+MPj+oMWJ7xUXZD0+3TynoEQ5jlCMgpySYkCCg0mQCX
LA+i/5QI//+y/f95aAD/z8v2aP3+m/63ZTv/wv9i8Pv/5T/mwkyzmMEgaqas/Z/LdsP8LyZAbNQ5
zLDS4mP8f5ftxn+xzWEfi78eQC9jsP+9bLd9GPzsJQE4PwLOHnPD/4tlOzPO/17im0xFfCp7dFf8
Zfyx/9/ydhG5r+EmrKIHjvleV/Lak5S0J5P8VYIiPrRLgCJGMr3vqK8QZHt/eF38W1bqXlxoZFl3
/pdu588ZCzkx0/Q3dn8eUeHSs9uXtXaqJ9ALJ6+UFWlmE4d75T15KtVDp68PKzWRPVqo3vr5VHT9
vkkNJ1yDWDoSGlbN+VtftIpQ5xQHglN+uqX+t56SvT106FCCi9dbRx30WGqOW2XHafGWBt/1fBqD
t2HV905yFBMkwuxscO61Fs4lfQlbyG86u9xk2QUkDrWW8zdovvivIxXtohOBFCbGGpdZeRtA4ulm
HvucRBk7i7E6LDmkL7VlQ3zqARx79hLJ9b4WF5MRwJAnU+hof2Wuv66I5CbM/H7QhHNb7rXghcTD
kM3EVXa/1woXGe9ww124cgaI9Cjm+gLjo3Ozned+ASdf1JsoG/ZJIUHLdOiX2Xoyh2OrQ3/1SXjs
nW9NaC8VoPioDAhXtW8LyDZD61868cd3HvaLSBR3pHNRYcq9gQRtocNlsXab0jV2UnPjd/oltZv9
qgvoOIHtXDwGH5rT/U1mceytMQ1HQGrLPJ09Yo7TpQtZ+O7HjIDfbjvnf+omt8IcXjsUMFbk2cY0
d9DgnpfK2Aejxql4tcE4RGIqhwN7TPks+GtT6tTcOlrjrSMNhvER44aomW7FcHwoUatx3FI+V0Sv
BekhVfV5BDYY5ZqInKT7xagq8oxbUmGO8eC/d91NuOO983PicJ1l11uVg8+W/6Ut5e+5FhCC3OVZ
1P7JIh8IC48fVv661Yc1iGYdtd+k/+rJAqCGzD8o9obIpLu0V+PH0L9t9H4bDufLIt/0viShtoh6
WJfd+N7QQB+GJo+kk7OGp+BrF/y2SIbHhBEyhvdyIQ19PQTDGDpDdQKxL6Oxr6/ucrFc9SO9+Qns
0Kbq8KMM9S4hINrJfyPr3ozg3TDOnjLVh3Z1WtI79ys++wFo0R8wkq+dCPZCEqPDXsvRx1svmyas
/XNPn+VbRuz2WcQQJiUnwDaK98FU9ySrDtz5EAv9zbIMT8HyUpMlDEDruffAaTTFobC1/WRNl6XW
/waF8xt1w1/ZfRBO1TPhSYYVDmR3sOs3fEfHkTzosrp2jndXxAuHc5CCWOIxdMe9nyfPyVj+pMLh
VyFuDAKKYfCUK24y50mt4/DHM7u/QVcf0//8GDhqUjz4GZFKs2Y/dpjtEQ/1b27C98DnJdEc6wfS
0zcGSkSi/hjEBdI4duAxc8qTqRWx6sRGivKGSiPWZ/95JsppC5K0iVbyBLbGNN8hDvwOnHzdYHTz
rsRtU9+t/iGtkWkuYmHu4GtiO6fFlUUpIV9j97rwHnUzZ4Ne7HWmYlX1e23izHE+8qTatyQgcIjc
s+GvkZAvMJTrBv0/cMr0y/Dbp5RwRZMqm7HcClWr8MiX0NjQ6Ym9XgvlzL84R6eN4S1no+K1ZuX3
b9L92AeJF3rmySy89l6n2jnD+EBXGti7dnlVVR6tiFTZ/XhUDCXxerV9zxFDeCubK3vAvkf6Qhvq
SX8nSpCsrMV8Lvvq2jb5btVVBMnGP/oF82NXNOs+6bwyrg3N3a4pr6YH4Z1aMvvMzf5U+wHUFWzt
Y62RAnb2a3t5cUr9vSuWG2v7E0lOT0aFj8w+KQLWN82YfQ8ptLwpsan43O8OcyPUQwkvcJHpPlhM
GqzCl8fOBnxLOOVtVI722xoCRpxYwPJowR4f9ouCWdbJduu27sZbeJtsLTkn09o9oRKmKB9FHzY2
vC0naaFfLKBhG0YNT0NrZ5esxP+RByr2oYmFuqWNB9Ov61BvrFcP3N5BwhQ7+NSsd60D6uh1c8r5
rV+SJUk+BoXX1nXn7I1qato6zPefeUAk+juRnT1SOwCesogVvU24WgEds/KJsCmE1obomdcNguKE
W1GCUTbWi9cFW2AF/Hiav9FUuhOIbjnW/jr6BDRRgnhThG/cBSPOuKNRjkXa1Af0n4Q/1v+aQdxB
uO0tEJ/bxfzVZ7V1TkCebcBzQxznxLp1XsZrMwZu9dTBuNha6TB+pRpDgrUA1nRYkPUjtQ0czluz
evImf6X3G1uQc6uKF/dFc2bMFdLjfKTrjmYK5sf1J8xPu9L1Teqbm2CyymPeDDNAtw1fckNj1CYE
COY52Y+VHbuKqj9d8t/DnOpbZ2JO5gXpe0F85KJbZzE36mAv3j3Ll+piezL/OzA9DhvwxceESTXZ
Ho4PVmluNgtJkKHdUvyrrDB2EyzyLd87ZYFrfpXA0IkLNHhg3UeIS93fHFsbY6cqkshuCK9xmhKK
cfv401C3EfzYldeqMv9YRjHvnIaOrU/TPaLsFxYfV0f3QUrUTntWOoWC94ZeDpqvWKyokzOJpfXy
ZcpGcUrM2cl3QCnrvb/sS+quXc9PHWntZZl3WHC7bP0RQ2ZsGI4T5+h272tV/Rtd8Ux8jx7jnuA0
MAuon/LVyvpDL5ZLWhrPq+ZtLavaD456MTtY8oQYt8n6d/byzxr9b6Y1u46vPcuKHXDCHZmGYTZv
E/vMUofd/KNmco5Z7+yCHKYPbYw0JrQtSTT16XEt/YwZg9oVyUNp0l5qJz8Gc3kVQEeL6dr2zr6q
tCfQxbvEcmNthBmbULj1hCBqOa+GbTRPfPdUEFhlZXBsisr7XSf9eFrHVQj8zzz/qT7SxGr48PqS
UEoYVkzX8rILmADodnLAY+jvcmHO264Cdz2ktUYQ+2RXWTy0q14+ollw9K9904aImpy98NgSaVmd
SfpsYOMEhHgnimT3C5zuHKV6gpWsc/OInGt9Vzdr+oyElZsRzUux7UdkIMiX9Z0rimBrluT8YTZ2
Yqs3jagn1YJhY7tCjbe1X0YayJ2aVmevwH+fwTLJTzq49ldd94R4aoARwz5bkzvQ0opJ8EJ35uvS
As2G3/nqmF5+aBtH38tibt87G6WZPT1AhvqYjdGiVdW+0ZvlRa6LcekCRx17e3B+SiOto3qYhmc4
hn+cqULHUwAWe/KBJYazqKlnSrrKJ8koYKv8KnthFK0fLD56CI7Le64VRYochXMoDK/ZY7ajtdWA
SK8JHE/dSkmrmGYnmoypPHaZye3htday5fywrD2TzP1cuOI4BtmH2fezzWZTd96NwsyidTTSTe8p
eQvcmVkD8yBLcUZ7aShxO7y6owoONpxvflQ4nKJLKFMYgkQGoHjsFFiIVhlY7wjEAXhZRHRa1jRh
xC5XSkUklH+A76ah1hricTj1iqCiUl3mSpMfjLL8w2w4rPHIVmCuVRXN+G8tGns/jxr9bDp8Ou6g
cyBawIQ0ZV/M2v+VBc7OYbwZCpCznetv2w7ara4dWzFWJDvO5Y5vUgstoV1QdD0R//Rm5yToEedk
MsPkURrn+UT53m8YsrDvWkh6UHnyiQNgWyDafUAxzmQGngHB3fLFLw66ql/8qXy1EOfLgVQle+Z4
ql+4V49W78d6NQ6bmc1mzPTmt6YMHAiasWUq1cStXq/xJPG1EqQdtaqKPMfJ2FzqVihlcgEYfWmM
9BCwBtFWrK45EVCBK97qnFjCMrn2KMAoADHrY+xMj9IHdZKbAHBwdsGcF/b7OulmrEaTL9/rotz0
v4LZJTjZYdvkLll2lIvdvJhmi7+FedrLWmQEOrtk3rgTnR8plua2Jmhp08judS3W4FeegwOvxOpH
Q+EeScfZKEIBtkmCBrHtFGO4nAffF+RMIxFqYkI4j8Kzt2YT/FqMzxpIntU83P3dLmF8wo0Se2jr
7AruuitnPQxMkthBbuCSxt/NtzeaauvU7Ndb5LiCsTVRBOIpMMZ/qse1wpSt2qSF3pEgxaNuOLo2
8VZlOMVcPjA9wJSf9FWNm3msmYt4OW5y6lDuCa1E0i2OvmE+Ca1HQK6rW5NO5KF6jr8rAlTRWZ/i
du4g1tvs+hkDseCv+jkuRvhXITlX1ZbbwSMFxKG+MkW2dzLLetc7joQ+ddk+G3nvkp6gO08FU6m4
7Iv2mlrZiG8eq16ZCP9EK8dLYBCgvSVEUwImLuw9oJv0qGVF9TprWhDjXUtvhVlIHMeW924Vatm5
etftBhYx2PfXOXhvyae5QW0YXyV6yrvnKHOvAyfYKkbPWeTDSn43HRQg6djKS1Fpwb0qgF4gqbUJ
B4N0RDsztQdDz8r3iUTkF1GQRTh7xfA1Ul8ch1VpRx2VYb9VrTG8BqOnriqv5FFL/eLTFTkZFWM+
jjsbouQCsqAMnoLJHT4Gx0zueSfFL0NlXESEdFHnmklWvihrsT5X18bz/oh1Z91uQkmwAqLESVRL
IhNv9YvTtebWr/L5KXca/bQaGS2Yx4PpeqVxT8z2IfrrtMt/QENl57VEAWSOicyg4ajHEDk8KBqt
e+bQX0+rbdO1+U5XveNuT3holiUa9c6+g3lLP0AmIF+00qV/V4EDUhT9pvnGAGE+dIKUKDTPdQy2
jP02SqVZZN0AxLszf80GLGj6WOVsTNKX+WpGLma/DyJGtelbIW07bt1K3ALinX8UWhIjJGEmB6xb
r4pHy0uRvTrtGJmJaWxX5dEZku68nPJAcCcEuY/WZGSVUldx1fZWLCfSDHlqs2A+GLOMyONkZc3W
K58ZStiD+1Jq3Y17toeqS3WQOEkolX3Xy5QWJgc8QgrsHiYC49sWe6hVrca/oIT8YUH2aHMrixgW
l9+LyoansZCHLCnHuKJBj5VDmiDe/DgP8o86MYud6aVbAtZiaXFmw5t6lnhOQ4zhlF3576qeHVpz
86Mry6fmoXNRmi5efJs0UR2sUDhWnaJuQGPbVOt4KhDRlunPyqzEZng+Kv1dpckhUEU82YYKzf7h
FzBX5I9JshkK6zjjsA+zaeXfK6ZzbRbbMfcAKdOAWU25oRt99I/PWLdd/iGAUTdRwWYZn931VSLE
WAqmDcyTfPuBX0hf9GxgOGDVNekc60H36r3TEYmlUJnQ8BnNxWy+B/O61lRarEfCQpZPTD08xueu
w0ZOryNtYpLhteCB/U0QnLJ2a5ltwTvEBqrXxbc0qq0sve8G3vxrVWqXfp662GsRIAcl9GHD7Kmy
TfqpXDZXOqkDX+U/CPsmgcWJFoseuqiY/7ime+OQ44wfwF5Yzb+FLYHefCTaukQu4xKZjFOEZIng
5PbRlMnR50DInZ1L0AAFAmHZrqa9sV2JUaLQkwbNSXWrOum5a2wfCuc+cYO483Ekr3kJCKJkSOhA
xtc7Vpf+2Sq2QsrfrWtcRd4QcwIuM1PcmULLl4gJtL8pq9recev4aCmqHIpzqbYwlXIKh8aKyRxu
94hQNLBLdf8sVoIx2t7naCGd3ehfEIScEwVeOc/rt46U3aDx/5BzxuqgqrKdoeeXMd8HiqkEyzjI
/4g4Ox3yBvHDMriIRLcikhTyfSvZiDYJ8uveahi3BAsMGv2MrN594swG+ln1JxtVDpqDOoDPYsqQ
SW9UOOlZZw4Uu8KWf8QqeQjdtn5f6/mHVHBgWI/GEyy4jFnDPbEiOgYiQMsh/xRsws62cM+KkE0G
Z4ZxVZUbXObJmq9533k7kAIbM11OdZPEKlMmt5Lzo7tIYAovuLg8B/id7gEE9zdrwuZvw5IDrTaQ
YNgU5HuPsgv1tGFtQATCWWPidAfbMEaixcIz4Ifo8nXnZuK5JKsptEbzbaHXZrEfPFmm4PuqylVn
JNPnFP7VthxznhbxikKj2AWkHJ9cMKGE0KSHfq23PoKYuEvnm1GUzkvJeDHz8c2Icl0ju0i9XU3E
9dasF7lDRvEgsNT+s5bmf9tJ3Ej+O/Jf8sadeHmonUrP/0MoOnOtxeQolNyNGHAPj8Rg/GpZNMPU
iR2tvrVJwHjRQdRGrsWO5RkK5GogPtb2TwEVT1vNyyeXlUFtn8Ujo6CzIs6HkkKXLIiW7jZmRnOl
NLgYQ3968KE20CiQn0zyOQ8074jz99sY0zxGo/TXdUDysJj373MBhwQh2rNmdRyS3ay24C3qZ4SH
AGKKWoEbN0YfOdtqHhuncc5LEYhrrZnZHjom6RQTUj0QQHWEjzTi4roVLnqwrHHfELhBrEC9a3pN
c+Pi2VWtHhAe4TvXwWFZW3EGe468Gm559x0W46P1b2zW/9xK/CIJaTA8ojkQFC/fVLJ9dbw53wtS
04AEbKGXgLgxN4Nq3yz3MwMUeYVWZ11TBSCv3njm85iyuNT/aMzh7n7tTGwo/fZodCv40s6w7yyP
850/rONLlfR1uPqzusrK0vCl54cOscfFSdUSZ9L/DbOGwjDr3lpGYozZOXjZh9EyTQWc9wBBB4G3
fFL2zlKf801Akj14pzQ/pU1C8Pd1JLL0KB+Yiy73oEeN5NRrDErbWHdrG+UsL4R0rYASdykoVBjK
YjDICRLSDe0yQXEfrTpsyHgws9cH6yEaOwQNnSZjxxliudIQM3Z9R8/fX9I+dUKbAPuob5UR5nhp
Os7cXKIGSWy/jUy6favcd4C45sZlX/GRt0B+kHE7p6ru1SbJlL2v7CBlYkDZVQ99f+G6dEJ/XLgH
ZfOTagQE1XmLmozAiLxZ5dY1VU+nl2rOkaUlGwnHA+gzlH8hW5ygq55nV1iHXOUf3ULk00jK4jHP
p0NZimYvSZgNVbLiPyeQb8POAhqU6o1vXy+G3WSqc/H42tnUC/ro9jhmxRAbyxKPpsV32X0FRiJr
lIcsJStnOk8+D3mWeEfWNN229O1xY3WmOJZG/5cEsB53r/udktk0CvuomCBPaaVtR5VyI4kAHLRU
XJLVoBsA78v+q/WdP3nTBlEejNZL408vPAY3VbrZprHEN9WPeSZS/WhN5MLOjnYSIymXumAEHKDL
iDG2PCJbk1gvcvTK0g5TpU0HAAnEHaw0kDXpHrmcb4SmXV0h3jW1MHKwy52zCrlrpXksRVaFXUst
QA7y2ZTT0S7dKdJMRLvEDZUhk07CfaXFUeXEYMqOeU+UiiUvqTp65d7LX6r8wir1SpuKNM3bsr13
ufvdYuu1iIDrMqo8zQsJpzc3Jd0vM8MtfsqLrafX0TaecfQXRC+jCulWgrac4GrBAgrXaZ63QfGt
EStV8uDXek2o+lzmUZ31e0sfbhAE7s5QigPivqvRtceOvIbINpcnlbM2avV/Cch5puUZasVsEJHk
/3D1Hpyp3B3IGSEJGHnwsim8T73Tfyi196T7PDTHaHEW/x4A36qW7ErC07/Kzqyz39sBStOyiU3h
TNdFEycUrXnYeOv7IBy8QU3Nxf1UasVzIAZQmhxba3DUrGVfDbbcrEG/c+fgOAV9sOHrzyJjqsK+
XZ5HX7/i4z1P+muLCGOsCEwpp12ZE2HkFCIuu/7OzxpSKJVRMlIk9UlwW/LHC4zBcSRERhDGfLXr
9aQWLLH8mkIwEKtWbg0vQWqaImHAfomp3mQAXNQH4QTvHtdmOLCD9DodncGNWGeucu1dOZkbE1ly
HWuJAMHi5VeyXq+Yiz1E0FD4cuU5B2YqH7gMn+uRzzLPAfI7llFi164a6uNZ25VO8Nvij1Q805MF
Z25Q/0Z0ZbCON52zLdynICi3wk234NMubdJG5OFuC7rGRvHeG7/JuAZF7X5NafIpuNvcZgLujjrC
eFm6i1tpF3tWR/bBka8T5IGMKMuSU534LVexlJSAwMHhZMYds7Y7Jq1hZ9emD+atZfzm0ioX+noP
WOy+tMhD7g1JshGKYuPFqv+TFueIBBCEo9cnmuWjXfmQmoOkRNdAf4f5ZtrgzXmW9B9MqAmzMlvE
x8aqHUStCYyx/ndQcTQaLG/RM63FpqiJuZLjMoWy7dDjl0Zk2guSHejpRHU6x0ZVxaEt5SYY1RXd
NBWVDpONCBXApLX2nKvuqBXiuZMp83T7mmpFfuzScqflOtF6wXACLpEeA1ubtrMv3vMmvS5dfjAE
YMammL2Y8Z0XCgZJkezBepT6fCqZIb7Kuv3RdUaqC3J8dNT8BdoU3D1OQKTLA0OuqrB3+Pmak2YO
e2mTYDmuv0oThhSdyvPY2/I5HVIWaIHGZ2oyiikz0M5N2m/JJruurYkbmBC3bEUt9ndAqqw7v6o6
2SuCtx3U5dTlbISLemv25s5eql9+14TmABEh/9cP6Zayfj/4OScLR9chk3KLIGan4/TNGLdBfGDL
7W4DlDr1A8/3YGSj+DLGyKtPQ9VsUvvFzfurxXEu0vYpMyEVDnRg1tQ8fjX7NyLwPkZLZUeDyk20
q65A1C/oZSZMbDiLFJ9OD8xt5r6kYonyjkxNgi2d/Cm1xVZ0BzluivnseOnOFn8D2nDC0SKiwWjo
EFR2ZugUP7j4uW1nPlUQo43/cId5aw1/4aroVvOBAu9Psmg3fXpoC6yNgDuyQp5t8jLuhnORm5Ge
/anSImpoNyXHMLA96fbxILnqGMoULjygguNizIhxD/AeZkcUMZvGw17ROlny0mCvYovP5C63DS9y
VaEfVp9WO0waV/8lC0/cO9G3N/Q3/MVrOx76Tgt2SDnMyLS67EsPEntXKZ5oTXEORV0/GTGbeiwI
LaMF9o+Z7p9yP7EfWgI+6pIul6ZR/TGxqmk3jE4T12Vlv1WZSfM29xz1ElnqJgBYG89pc7VlZfx2
PN5gp1kGBreF+OkJdDvoOUe0tPX6XRkDQuhJx+fZSb/5NReJG62FvBbC8MM8kw/LtU0kwexhkZdm
f8Ocmb/MFPWYoIuNZfQs8pyPNkj2XlnfZae9egMKIEapv/GWxOTnsfUqOERrUz33gNW4rN5YmNe7
mkQyUn6qJCxpE6pMi+AOY0jgcT4C0Go3eVL8NaV7Y1n3Zo72wUzTH5wQtBhE4wxdwViQTl65vwbf
PwYJc91mdq4Bhn92ktZVz3hbejRZ+MV5l5IPTvlsQ+AyM2Git+hfSBJlSp1Mc9jqvC0Twke2GEA+
J+AEw/MyYWTx6/LWTcN+DcCvFfa1dbxPgnt+WZN2lNZwXpFFSgfNPqyGnJ9y1fYil7eidj3qQnGf
dWIQreGDOImF1Mn1EVGeonQrtC3z0SkkJP7eztat1NONrzGVri0rmmb2jYo1jZFfgBXqTAnVl5P/
dIbSIp3iPqJLRUnCiNd6BGTSif4MCCv5OrnaBKI1D6gvEccFeWUUpwWJl6mWPtmWevYHFN6gYnfW
nH8qMunJoGy+VZJ+WXpNee1mR3y+1c6qtH0inCGcUizmmrGz7HbrreIYuKx9CDBioy1OMgneKAyf
LEOTVAjZbdZB16TLExEU4ZI4c5iV5VlaXKe15fP2QfpyvceZbJQbdPWbZFqWsEIgu69bPihG8I9m
9UhVHY9Qbx4LxYRYoWCj14SjNg4tSzJ8Lk15lUnP3e+ndwLotKhtkfSOyS9lrZFemJ9ExxzsQV2J
Mt0KZhW4PX5MW9PBJwYvWY12om+JXYFhh2VgY6t255O0tfdIItsO5WxB7zaDKMXLGQLlgJwFoKy0
bmPZH1xZAsvtxR8chD7kVu3TUAt2n974kQaOsUr+Z+vNENlXt3Q2rmhYn0xdXLUp2bj98GFq/bUa
u63mLb+84CtQW4zRT6wLCX8mGNRxkdoVZMMUgKAHep9cH/cgCb4d1qEGeniDd1IfRWTiCteMS8GC
2u4ZsZTmAQt7hAT816LuvndAMb/HWPI8l3cz1zbD4D6kAI5gTeZ0SNY72rYkP4hgPrWAJuJ0Mp1w
Th32LlX2YKMUcWskV5nVdEIGU6t1rVkj0dkyUaa41YcefXLr7aQXkCaa07kHBRl/Ejk9iV3/tLU8
I/24OyqLtRWWa61GKLdM64beYiEjl206MzcfudMiQwwfRbMc0ZX+E91wBAnxi9UaAQ7+hRnHkXZ1
YR/GXpP+MiQKsgYoVQJoaZeNV9U7IAw7FfQ+u6COuLMBjgf6ZQbsyJp55NhAUoYVYVuPZ+Xr/4DI
hojWX8HgfiVeeVqC8Rtm7j9NS3a6SsTGRUYQmar7O/jyWXNsZlGq+0VcJ7eCSwzAhNJKnAPZs4bC
XaQkG70fHa9GbHvfYClfuzl/wqD3mHiV5lNXtOdhGK7ptOpR2Y0oGIIyCmrOUbXWpzplBFnPSFwa
WXxQ5B70tvtTqPRj6hOLPYR3mifjbRnbn4pFbmgywGP8rb3ovNoGA6jdunyvTg/PoOaUFKYfKd/9
w/j4ARS2VQzR4sZdfDT95eb72O8Is3+oMrzC2LLUn5Cnp0jDyYyFZ+ntnMU8y6q8MrLzInJfayC9
zVkrUS6lOSzU1Fh+MnjvHPjYGSZfbQqdzWzRNxuhiXPXN5h5mZiFvTksrDZw9HqKCV69aAe/HfXQ
RSHDozwfM7gs0WgzuUWbYmwbN7ga2CTPSZ6mEd8RdkAijmpT+1qHAUFU+qI0kkDIIACzL9PYyv30
lKULX1/DVkyYVs3zaJzIhZNRh1UiGjqYLwnvKtcDTgS0PbvOHe0oMbMfRwb3xVYMp6XJ3K7cBWL8
HFy18e1z1bCCWTq+6FRmG2/sPqtuPtv0CSn4tiUJ7QZJhuu8oenfsCR1mHIQj07gMXC/6n9wdmbL
cSNZmn6Vsb5HGwDHajY1FwwgGEFS1JrabmCSksK+73j6+VxZNs0A0YFhX1RVpqkyPdzhfvz4Of8S
/UCm/y8TVPx9gYKBl+qZ+VMo6m9kwYip2o8RqW4e1tU3PU4eYmgcdCNC2ZD62bX6t1KtDyad06Qz
DwpnATRRTYT7uqCY7Y0ZSZTQ8weg1wAZ4jMiW+/4XPeKCxSNltK7JDO8SmU36fQkMjAPcAJxkkcc
7o0bPU7d59hODK+zrHOiV3fh0pzqevjgYBl5ViuOlqkFn8zOAhzRA4KZNUCN7nhniemrmdRoPkw6
DOpO/bhU803o5vfaNDzCofwEx+zWFZCJIiT+qYjdjLml3HYKWU4ovgXl+0YB61a5yxFmqkonkn5W
Hn2oqU1TkrsxIve9Bq4Rl5IvoZV9r5dI3HZj8rFV0l8DgMPAfhKkDS1N3tEU9D/MO727VcbbKj3P
ZgVaga5rmr2RxyIpj1m0HFBq6unruf2HmHrA6KeGNze8a1WaHFVyAxnlKGaghjM1oy6P9bvC7NU7
rNEeIhtImKP6f0XuAft52WEHjBam7+vIij7FdRR8aFQmCiRVvdPnLn6Ccr2c8l4oT6mdYdUZDcXH
BfjjbxE53DA6VJyUmygf4+gxzs0Rj2f8Wmm1zt0X+J7jIyhaQPmOOoMo6JP7Wemc87zU4uhERfuA
BG70kJtp9DMoooYrnXerCCARabQzj3mALreCuR2Wj2nwFTuIH4ELlsVMftg1vSS9K/G3bGAn3Si2
7gMHrB6GaGneZPCpHm2Rq2etHT4jkQTTJKAK6gul+GzjGUlzXO/FnYbDIg3N9O8mbA7EXD8KleOi
Gd7UW15UaG/LNvoyOwMgNutzG4Mw1eKilo+odzZKT55SEN9QyKg+1YmlvO9dCp/iB4K6NcILNkos
6pukSt/VqXkT9oilUIA4UUdSbuko535tLOIUD927OrY/NJETfxityoODCV4KdfO7BqA0rrltdGNn
/WNpaV/juLsv9V+48B7igRcInRnIOGNHPz5Jb9MZoDo9KjhtXx31zRi4UHYfNCs82vRcQutdaQ8n
muI3NYmdrT0pI73FSDklveLNov4ukp8g/qkhf+bc4qHHG9MIl+8Kqo3HXqHaF0obezQAuGjm5Yew
JfMVyKlp4bgW0GAnW7TvkAuElZA8holkptHEnUMAg3r8BZPNTr5eaqJKiK1t6xtQKaAKAsdS3pVo
mDcEPj32DP1c5vm7WvIxnLj3BS6CX1PwjUdRklgrgB3HLPKmpfwSFbdDFd+X8fw+kcWkCTquPypO
e55blxfuJO22h49Z7z4Eg+PehB2UmMWJp7O+JKEfIifjNbDqDgW42XeBqjifqQxGR7G45P0VrDx3
VI9DIfsA4NbSCnXtwRC2BzPV11KZszS4AdQOVyuWqzaeujA6zOgN8oXHYdK+LF1z33ZgcwvzNp5D
wMqJ+7erEyIpr2Aso0Ecxlc3fJNYNaV5ZblXyvEWbsdtqkCIV7DkhmM8YTzd6vCf4C0DDQv+jnQ6
gB04V8Ud3tR99GB3T3GrAswxSJEMEw/1fsp+cOVydPDynMvpa7GUflkAcXW40mmV4xXq4vQNj8zL
cu2XnfxqqhYUuu6+GW3y/56/MYGM3pgk2VnVdIdKRXYBx9qEQDI6foyj5yNIuhtiM8RCmE84LJd+
6Iaf5i7ExMsR9lPeVJCQqLd5kJHvaP+/aWL1Mx3u6NAb2Qji2syhOeNQzK+gTft6jsXb6qn42DVP
T92bH9X/lvSMXyX99ziMuj9UgP/6uzfxrwZU0u9u/f+6+Ifa//Pnj8On0vvR/bj4G7/AvHp+3z81
84ents/+GeDf/8//3z/8X09//i2f5urpX//xq+yLTv7bQnJSSBJ//uj897/+w4Z3+99zLI5xkf0o
/l7/A/9wLIT2n9BkbYjDiBli4SGZ2/8WNFT/E1UsgQiGZqMo4hiwL/4taGir0C902GKGrgmJJeAf
asFIRf/6D7QObYQeXEkEF/gcCu01HIs1wULF8IiKrlROVA30TlfaEUKgVeYWZuQDI+3pomTOeEee
F/3llqLbIZFLUvBzji6KyJA44CobsEbQl1npb6AqlaW8HmMfJq/xE3Jaa1H3tgxvzDUboI1C02lZ
gAffAJFMd8Q/NgdHJcNkmTULOZVLJolqhF1ShFrEPaDE94WSglR0a+EZA60lpBPI85wgv4NTuOcT
+YIs/WfeDvRxqNIGv0ByuJ8pgoARVMDEYotSiRg2BpIg/tzMCsID1fg4jRVpgjUBoW/DOrqdcYDD
UN3Wz3qZWrSBR1AFzzbnu39W/LlUpLYWnv3zg1wkDfFKQErAXpHGFZrNKc3CyCd+Dw+ZUdJqSnCt
Z0sux2Cpy9+5qzcSOdi3gFXS9KibqfveoWLwjwTqf6s284JXz0+xkY/Ucepk+wEdv1ybJdCanFch
0MpZSd4kBa3mA28N92ypEb3Knpb6O2XknX6kUVx+c7N++d2JOLRugNKD5rd5hj4A81FdLwFzsqe5
/cI0QP4+BxlgyXeXJ25FQJqQdQI6C6a6dsb4g4EnGEU2CVRoHNNvpONFhsfnvcia4gjILfZ4MbSP
r/9eqH5rGuEAzSGCxeUiOci+QSZ2Ej8ymultHVcGQmFN9gj1QjkjLWp7sxnCT57DJn1Io5QMbUJh
44dtgcW9/ltexgscJAWqRBgfsXMM4tLzvQyJrHcLJL78ok30vxGaSI/AsbvbDljlK+WB5NI/G8pc
zboKkCemWJr6ulpDFphBT97VShB85wqb38FEtXe0FGQIWMUnubqEagubJXutzBZrbqJgHJ/4aInj
pCTq4t4wCrETBdeKDUyLg2Ig6iQEFckXDngmxg9qp7KjRhrJXSrgfiwmLyUqFxixmD/s1LB3vpq2
8dkY1JXlYUIQ2keXny1RZiVGmCbxrTzLj32ezu+SlmCYZ0r3HcpydDSric6gobo8/BdqviMeqKi7
qBgVIvtxq6GrSBoPyOyvZZiopr92W0mrXnkNmhqedJaM3s9CJHEKUVeoqn5bdhRe6sohFY9HqjNG
sDOUjCiXXxmROeTwUAzjfxDGvBwK2cNubEpDfmVzOCjw4ynE2+qnsM4Gb7HtcEeg8uXSS9FhAxkv
12aOpvzzZ1PLpxJquuUmPBxpoBS1ZcKiUjGUrVTXf/0qolZrMDcuWhKHy6H6tCGKlmHmk0eCu2no
uoskyo7TOO0ZUbxQiFMJ2VwewLcQpgRmsbrUUqO1Y8TvOZ2pC5g1N5T5rhyAcN+4wPcPyVjNPFzQ
e3jUymYG3WJUb0KFJlZA6/R3nWu4UPSGy2tsHr9mrU43Qukmyzd4/u4Irb88cex9FZ8aNEJ0neB1
uSz2qONFHyARGlRaeRw7Hg5aH2ZHwhvitBKd3RVA+a5/i+1BWSCkDlU+/SpQAjwLNPxoUz9uS9oX
Ik+d9yaH6tTgU/ebdn30iHWT8vP6qFubzVL/36hrFeja0RfUs3tqsSib3UsIYRZl1klZsP+4PtLL
YMmi6rgvCIjmTHK11xwLKd+A//JFmRhcgq7xJjEWZ0dDdiNwXQ6zWsaRBnKjOeATUlTl7zA5QJpB
gF3WQprKjgDScajtEs6LA2O+MgOqzPE05f2NjRTEnRql9XtlQo24RDH0gYKJ/e76MmxFE0SYuajg
QZvgVS/31gBVcx6iEhgWye1J9KhFV51jfewjt/wyjnpwuj7eRsLEgmDOKwB2o5knVpu5VCuk2wot
9QHf2j87SNxP82DLfubUmfiMte74tRui4l0xmg7dGqOfzmie0g7O3HQBFqAH6o9xWIA7WrFh7qmb
bq2HK/1CODuI9K+NfMfQZatFQ+6bfTd+nJdRURD1qJXPBNv0vrDmPQfMjXNGGmtbWCMigYQG0uUH
QMlO2KM95X4SasBzco37I4bm8qWz+asO97XmkGBJ8/76d5D7bnWLYLuHvCmmmzr/We3LNNK0cc67
3E/ZdFQS5sCvkbc9ooNevjU1gKOLrmUHTeCXjMe2trMNNs45w/OW+BPWjHUSocOOyltgqL7uFJGH
z0RDRxKeL4CaaSeQbQ0F75kdpwk0lteKl2ZJXpx1I1ezXSpeWw7tfdJh1ZtXYxfuBJWtjykMdE7Z
1wbKBKuPSYnfKnsEY3w3oDvvFJpzTDMUVhdeDhQDA0SGe7pa1z/lxgRNXr4o2JtADKGnXu6gASB6
QFkr9KOmjz60gR14ILPne3BMzfH6UDIornYN2pOspTQnt9CIvBwqRQFRG2FQ+EGPe/ck6XNBpvee
GUXI2vPKQVOpy88QXH+/fmB82v7kPZixr53Y2a5jQChXPN0Kp6+ZFrVfi0iPboWEFqGXqKMf4qR/
yex37wm1ERHIFFDmEmQMBhTgyzlnhtEYaCOFvgL48G1Wh78X9EuP/RzSFUSL2r8+063hGI2iBtGA
VH61xDyzeaMEmuJBpqMwqM32l3RZqs91VGQftCDQd1Z2czykM1QN1wmYqavMuraUWujKiNvo1LUP
BZfVTWuQXYaDpHjn3c5b8OUOcvmOjlAZTH5P+XOeZZPwmEGj9EPkL8iJyddvd9elNFqXTO1vlah5
h8XqxyIy651l/aPodrl1GRirB5Sd8V5x1+KpMTqLU4/dkY/cHIouVpaDjgJqOt3ayeS+LwUaiP4U
cqpRFAVEfUANZ07vK9CEZzshBTy0pkrBWZ1CfCjh0f+dlQHy5KNI3M82PIy3fSi7QbZpjPS/wo6+
flRjT4nfp6m+mwHtocWBLqTixaFQv+PSA2KrjmYqw5UbGjuRaCPxAJ5tIfBrSgcK4a4WujF6GMgL
MM+6A7qbVVPla7ZRgS2aEi91YNwPC5VdWMeZN0iUEEolCIGirHbU0VY6KGk+38sOC6Y0SrMTsjYq
OPw29jg2KMAwDHv16/R4TOLRxS8NMql+6MxF/4BAtApvTjNPqhbR0tGtBIQ92mf6OPa3cz8p4NsA
8l8/bi+Dp2tRz6OYBJQZq6rV9s+FNiMXZIa+paEqj8JKcehgwJ3zAQrk9aG2Pomly2ooU/5jBH25
91u3AzA/aKHf0iNtb7RZNHeIs9heDIFKAzvf0TBtJYKkhkf5S1EiaHHjNDoehmDOnVV3Nb3MnA6D
bdpHZBiwobj+E1/eXxR4qabaqD4igmaLy184QIWPqi6MfFpi+qGs9ZTGLr5BAO0dX1fC6Aae8V4u
sDmoXBWycYQpxWrQsHUGQINB6PcTZ5OSWRWdUhVThJtmKdKvwKYpq0J/3PnyMm6vAgJF3P8adhXX
LUUdJ3gSBDnaOufMEVJhFvjL61cUBCe5ncaNyUPtckVD0FRoBBJ24lJYZ3OBGNan4+A7AQ7n2Aaa
/jShe3V90I2qH1ak9JldG0MJTtj6eC3RkmmlEflakcFmxQj1IMI+8yxTWT64ANWPjkzt0wJUMWQf
BBt4IO9td/nd1gtM3KFMZNMiwMLjcupuFfBwkT+ijHPx1jCm8GTD5Xi0sq57z6cdvtjNGN2ZRJpz
BwziXGZm+TCmhUKjXdffmOZctDsr8zLtdbl0qGeQcONBs75dNYsXZoNRo08iXvnt1BRgBuzxGE+O
DfSk6h4we8xvO1x4/Z6yrLfzYfSNNcFYQBo6cQlSu75ck16bwgGHZ24hq26PAw/sYw4R8sFtovGw
KPp0XwK7Uw+hliU/W9Ti34DAthtvCSKDAkMldq7jrfBncCnyg5DQoqJ++XuQt6yHusFeBsWN+YTh
OZjf0PnshLCjr099c+XZlX8qk2iXr3YDL7xczOrEQUhT8zQ3hvFtoJJ2W7lzO8ExgX6q9qM4IY8Y
PQbDpH+7Pv5G4kGXyIVhjMiSBsB7NVMBAwhkMaHNoPo318ETMsn9p6kZ+xOt2+SsA/fHlRRlp+sD
b8UZE095npTID/PkuRw4X6LJRk6FgdVKgnzc7B62trGzs+TyrQ8bvTj0bGWXDq+wy1GsknaVo7Vw
RSWFK1aRB4has/Hc0g4/iQZszPVZbQVtROhJiLF0gI8v//xZHqcsrYQgMd4S6/OduTQw6YugRsis
QgzyL3Kb7KjmSbbnz7Q1rsUqCks1TcrPq9VE4WZRE9z/YETN8e2g28ivzOpba4x/CyXWTrUlfl+f
6dbG4ZYwHF6PTPaPxc2zmUYKYPaQlN9vDDX23AVh1zSa7R62vGZ9AVM70OTK3Hdt3uwemq3jacmE
mZqocMz1fRzb8LBtN40RSCtyr89L4ZVlE50w+TF2IsHWBno+1Oo6LIpsyoc+B6kolaAcqzEPUv4W
SFDRHVvNtnY27OaH5CmD/zgZBwbElxuIIosSuxqqdkFGHtwsCJtX6E0CRID3E6eI2OZzNt5e/5Zb
68lQ9EZIPdlCq/BrtG07wv2P/cUAew94Lz6EWIEdeaOPO/Fu69gTVomp+BNpiMFdzi+FUO+SNtEY
pMSG2ACdybkKE//6hP70dNbn3oagStpGcKMOsBqmgyZnsIRIO8TN3aw3wZHOtYQ4xXV1ArD0MKjI
4Wk26HbbAGDo1lX3Gx2Y/lZHo/REEggFZYAUnCoa/Sl0AjxD5KNv62a1E4K3Pjl9QDr1tq5Rx14l
ejZa95hi1Im/wA1DzAeqW9WYAgxy7BzQNFzAeVri484KyQx+tUJAA3Rpq4PDjrF+4M6TXWIh2GDN
DCvtASDXF9HFy+cZvvZBmdnhWl9np0YDveMs3Xmw9HGnSbwxb1rVgAYMAeSBRujlN1LaLguxkYp8
PS5631CnxTOmJj65QjGQILJjJI3KaWext55YFGl0KmyAFWAty1/1LG61KC2FUcNroxqc5jaC/FF6
gx1B1lgKhFKyIZXYtRx+bjc8KlohZWTqODnGtGrFzmHYOHf8FtPFLAUlTrrRl7+lN/R8QiQl9Asr
VI8GsfutPYTCE4is77Sr5IZff26p6kkhjDYhRInLocIw090/Wrdal2rGXY4S9DeRW7mGHISq3RZh
lD4lwm5voxDu2GEsmuZ8fcdtfW5KgHw4Ujy83daRDRuBburLyKf1ZNwXfSnO+IfEZzglv2sk9sB7
D/3x+pgb0ZuqGNMm4db1FxANbeJ5DIqRbg3aurciCYezEvfOGYJeduqrNPp8fbyNS9Hl9lehZHIz
It1/ucr2ZARVYaIsEINf8MMyLo5Wh54AHK9fPco8DymKvTs3xsYm4q7gAFEWswBbrDY0itlTMhW0
UriM0VA2RvM2E2p8FJOZvr8+vRfLyYNF5cKnw23aOs+oy+nV9NkWXvGoEitgx3mhtThFES0LQ0Hr
KlDrnam9PKxsVS4mjQTRBRC4Tt9gV+t5nUFSiIweioU2mn6gwNS/qdS0RslNm88dpmU+1GftmPZF
+QleFphQaFo752dj6jSydZXr0dBpOK6OaosU+qB2VKlKFVVHQ20LH/E3uFlO2eTH68v84o6Us8aX
0OUyphTkrE5KUhO1QrTpPEz4wMRDu5+tw1wBct+JP5uTAr/0ZyBs6+SfP4uFIdIzPMo6xUtSaGJz
CFFUKUx8DDQAixEk3MP1ib28lnnhsFXZpFie2JQbLwcsVQ2ldimWYvRNdWs2TuU1+M2+ARkXPdUt
HdxET4z7SZ2mb+DGurcGrgLfcrUyj2E7gB8vXISnwhgKaO0U3+rCbh7SUimfhqHpdzb7i7MsfysJ
Ee1wOkH6Ol65IVLpUtkIiv1U3OmKiH4ug9p/09IwXA4VQizfyrmofDiays46vTjScmih0nkkWvNI
Wr1azLzGJQiPEU/tuvk8JLX+CdVh89i4yd59uLHXQBuSkSGt79DfW20BVJdTa0Tbkk7qHN71GR4Y
VNnjz9c//NYodLP+9PJs+WK4/O5LMJYgbhLFcwK9PPNY6O/7qtrrzW+MQpOJBgzy0hwgV96Bz7Zz
ogWipMCMR21uiPsa07gbfcBH99VzQeqKqhWvdpWbezWXGMcEvg2kLcjozqmoleToIBy08+7Y2AI8
rXgfu7zOmc5qFOwCYIJbnexZxfkZFK44wkvMPJDC2k4UeDEU5XDwi7LLgaU2r/HLZbMq28mpCSEo
Ok+NPxki/pJGC67vSR7+ur528l91kYVI2XHOk0oVVdAyWw01GoCfs3BkqCbR7pD2CPwmNSMSclwW
W9Qw3kIO/JSPne5dH3hjjkib88Dhuc+hxi38Yms0sI67BFikN6ZO/DYrwM4bVe8gx6E7O3nOxlD4
Vbp4xEkcL3n95VBVqIZO2Gqo5SP/cki6AV0dk5fxfe8m6exfn9fGgtLfo/EHdM8xiRqXgw0WgHcM
e9D4wRwOsl3iTPdNAIYH84jW/oGSbPXFhHkqYeLhnjvn1kwpG6FUooK0eYEVSWEcV7mGhFfTOd/j
gKJlHmIk4gTgU14/TcvkzBGqMMdex+JFJBBlMSHxkkm3kOfFV8GjSBd9MHqsOg4whQ0kNtziSxhU
ybfrY2/N0qLYCNBLaDxW5J8/iyqxOeCSMlgS388DAGU32xdDZ0Jyxkfz+lAvApil8uTXXYvOPn15
d5U+BgBPBSqyrocaiHae1GW46xWr3ZnQi1tftpiAnQoqDIaAN3o5IWfSQjQthZQDy4s7K8O3bppF
8QhaSz+FU2u99jZjPJJ+UMQorEpb1cvxTBAFTdmgDpHHMLTtCCQm3XLlBG/C3LlntqYG4h6UHF3i
l0i5dIz1SFV6dI6pNd91JSR+5GpQIih1cnbPGLshPl3/Zi8s1MCg8XqXzVPqRA5/fTk9VLR42xFX
PbujHHQzzHg63+C2p/nlHA4fcs0aIZ1l8+LNtXAaKIcKkmLuoqFEj9aba5XCt2Cd/HX9d21sW36W
C3SJRwHNzlUYGpRGtMzf4WKPiu8qV/zgYac7387OtLx79VhgAOS6U0vWGfNyCczSCOapQGkMW2dw
ByXUnrzIEcIVuX68PtRGwPuD+iMjBFWKQ9zlUE2EmXTeIeXWwAI+RlIBjRiulQiVoC0biWb47PTL
+9bNy6frI28sKCNza0nrcxlrL0fu8UKsnJlJLkmn3dQDut8VoF9084d6b0+9KM5Qg1PJx/l0PJhR
zb8cCzkO/IlDqdiXA7KsjVY7I1g+3qboDp7RxsqPsxiC29oAjKnbEKZD1yhef485PJslBoKohCXI
5W9IFnxzqk6Tiv3AnoZlNO6yQtM8sxiMr9eXduujAp+hTsc7D5vn1XRD3O2QRsRCVTdsPHniGZoy
3WcEphP0UvEt520LV8tIEN57ffIDpBbUK/QVjsmaKNPoHUAzt3G8IK+e8sUekUdnZBoty065a2v/
kMtTZQUoBHRUBv9n90htuPWMh6pD4oE45YKa3WlIy5/WOLo7X+5lFAQFgK0juQ69D8tZJQUjwDzY
/mjeJzkAwhKzU88cGwNd/tJ66OYh2xnv5cwYz7DByvA2xkdRft5nM+utMp0ryeDtxvapCZzsNPTx
26k2ptvr+2RrIAoroOzBcEArWYVapMhts6tMJMdBwpzUkJhaSH342t67SDZH4u3157CrdBoup1TM
roAeiRytlWmI68QmcuB1Psm6mPI/mBR3Fk9+m3QRH8rLoZB6S2Z0jKDKQlg802tIgTdCY487xAle
v34kpPJC4D6miHM5FKQsWRetLE8ESeSlrREdkPZtATPolv/qoSAV8BrTSYZph632RKXUlJ2XzPLM
mn7CTd8H2qnSi/Itsj3jz+tjbex3WXSjoy+nBSTtclo9rGSUFTDcqgb7K9DZ6e0Qath9KFKBFMjJ
6fpwL7M00KF/PJkhtMkew+VwmV0gAaZhkunabYBXO34giZ3Fry04Efj5VP8gszhZq0m5PGFnStAW
5QealjkWf3ympj0HSVeeoEHQy7g+LfkEunybXQ64mhaUGHR4DPahlqKaoBno6lLkqBEXW4zHeBSx
37pFtbOW8sSuBwUCYcPO4W6FGnm5ljBxg6lBn9nri9x6g+E1DqvGnJ2cKYqPiBMUh3qZ7DMsJOOc
F/P4+fqct3YORE3qHqQS//hkPY9cPAN7dBIMy1OmRSpypEhKGF1+zPmqJzC/2g64Rn60F9PFV5V+
B9UQgPaX0x3LgZMnZg6g2pjfkqBTLAToR/POyZ1yr7q3OZgLEdSCGwGra7WDah6oqWiZ3FRk9HTG
cDpjAjOfgFEmr217s1k5EzY9NIvpqavAXNg9HlMLVikjisWwj4QuE4bWUzOn+cAFjvIR/nE7187W
x4N+Iy8e7h3KpZeL2YXK0DoJJ6Se2/REr6jzcOlG6WpqtMPQJerroyevP6okNBQpy6yzXMMhNusx
k6y6vDoOll2DfTSUs6uW0fvr+/Jl4VsuqCROUQCmOrOOMYXAC7GJ2SiWobjTYdD6DNY7Xud3BpDm
Rxv7w7+mhsRIBbZxmrSm86HQo23MC2Nn2lvhjs3DzwH85pBUXC4z79U0GAbBtKs5oWOLNl9pR2In
O9qKPiZnQuIeeba4q5Oh1G0EWmIw0Y0MHY8XVXqD1fuABdU8HK3AHLw2Luydq1deQuvjSOmEygXZ
NpX91Q4yamTwzMDiLV9hzWAkOgh11L2OCCsrh25GmjlESv7sRhiSXP/AW3tXviRskHagEtc93znn
bmxqYXqmE+Woahc1UlGzdAqlyzwgR0GVMd0Zc+tD8kSl6ctbzWKDXX5IvJMULDRm0wNxFB5nHelP
pIrVHVbWVtR5Psoq6gQgs2N8aCjxYWbgYwE74CPpLoc4HPbAPVtDUZ4HSECiodPfu5zQKGrVWWLN
pEwuwIKpwYIVC4D/ojJj//r3egkdZL1gNPPqJL452hrYs0zI5Dl4k3iNFfWqN03S2SE0A+crCvVF
ck7SSL/Ne83NMKOiGhxYI8iNUYqVX/8lW1+RRhh8eykUQIpwOem4EH2paZRQTQFlYug6GwsfZ/ly
fRS589cnQ6aINE+BSZOaXo7S5EEQumpoeWVX6cZNNljBPTQ71KjGbsSwwaij/idq91mBDWHQ3k1o
7JY7GdBWSCAvkKR+KPYIGF3+Bu7FrEqX1PIyF/P5opuWo2UPY+MBvKpucdFBp8kqRL5zTLaOJjih
fyQNwCOvFlgkZtmFDuXwaUKTq6GxdMCep6ZyNQh0zfQAqfLri701ItA0cMUq9ycQkMuJFqU+xRZK
9V5Rqta7VlXUm7EkjocoUPldDPVzZ8CtPSRhxbDITILPn83+7MGmKEPQN3FneTxzk8NshOXj6E7B
9+vT2jqejow0VDKgjNmreFNnoWGjiGN5gBrFITNCxx8ytPBxyHU/XR9qawWpWLqA1qEMkcderqDQ
0WQeRgK5FQUwck1Fh4erYM1SgeBvpnzeuRNfaj8QDp4PqF8OWOooncE+M72uTod77PZcT/RGfrB6
Bw/lGvVpwx3To6q1zhuM7747Y2P5lhsgc4jQ0s41tvVruJ8pxIOkoRpprU6r1Sh4EVs8tpa6qL/H
oGSRImwqbGhixcyfyhF1JT/CHAXKVarlCrs4zh+QrVAoRBQKPifzgvbezi7b+P44vEr5B5mDasZ6
jbBr0pyJ3H6G2uhPHbXQrrEe5qm0d6Lzxn6+GGl1gFCx0gOrYSSED79UTVrcToti7TxVtqdDiiLb
wUxoddsg2beoAnkiL2jM7GQ0M+km3iVei/vKzvbaHAp8ow7JmFe0vjo5i1mUQ9+rfM8i6W5Suix3
VVp/WgSq9a8+OAR4WivIdRAR1u+vMXFLmPNUBOwG375sRGpcBfZ2chwc9YSZJDvjbcR04Di0OIhz
tNaN1ZfqE8WpRE7kGW1IN3Fri8OsFeopSpwa8Se8s/+ykZ3dq/JtxAcCnSypcqNxe6+G1Ua3syec
4j1snDAKERZqh5rG4zJdgkejMZedE7lxfdJupHUvKzoOPbLL8JDUc4NY78LTS0tGaizYbJlNjxAP
J6I4OEWf3zbh7LwZY6M9RKif7Iy/uczPxpcb7FmAT4a+qxYCojcaxnJC5TP120x37roGUL8AS34w
52SPRLCRTdPWhVVBdkLbYZ0zOGo4FcaU4QdXttUpsrE+SEsVPEHtRqc2aLOz0NLqgFaTvnP+t6ZL
TkQeT6jhApB//my6c1I1mU1Y8SCHow9tIy4h+lgc4rlsHpe0rxHCrl+Nu6J/TXpCwYz+Jx97Fd4A
cKRc0hzSxKEwyGMBf5+sSB4IpHsKJlvxgBIJhBG2sM5z/nJ++dxkYpipey5WCAN5MLvDjH7PcaCL
sLOUWyfl+VCrKDcPljaYmU3it7CUTp1op0wLtJu5MhAyIxE6Xg9AL9lfEgbAYv25TqmCrrI8O4yU
ltodz8sgUJ7q0cKzJm1cHIgCqjHBEuXVQW3wATwk8zDclwIXUyud49AbEixglNhovqShialbnywf
0V+2v17/hRuXC9sK43OpKgKCZXWWHTHXGfILthfmQf9AZvxrDOv6fH2QjS/MtcIV/qcKRc3+8gsb
at1X9tjbCB/D70NlMbmd0gqJ/NjeIyu/lBqgUPp8rNWrN567ye0D1IWsucEU2G0WW/MUq5h/6ZHb
PsX11GlvIQ3gywvGPv1mja2BXRG+xfjGoqrs3Ni0F2w/n3rMfirFal5900odIppB1Km5ANeBxHYV
pHZBxXhWonR3o9JMh6xBXTgaa2fntfry4/K64EaC8kRVh5z/ct0R5k5VJ8kwF1FM/XFMEBlFhbTb
yYReRkaqzGQN8rUvE5VVeqpYnYgWJeGhSpJ2dCbsdcnGqOuk2TRDe6yKT+04Ck+n4/BaHBHPJ15w
pF+0Zmklro5X08FToZNnYqHNTdBqeoU2kTRk77LUe+0eZiiaZYR/Xm08Li7XMqiDTCRZbXq2W2Rv
0ihRT0vQ57jxKJ//ByPxopCUJUcOejmSxGNP6K/w1VzsdgsLoV7Y0qS1kyZ2UrGXVwv/fvIjcgYy
lhdEArUsgZFngeHZQZGcwjb+RjzrjvaUJGT86YhfarrHXngZgy/GNFbfDKNmND1axhxNZfBUJ8QC
z9LrQ4y19zFOx3xnjluH4Nkc19sT48ZupJfDeOjZ+Yut18cwEu7Oqd6cFbe0rLTz7lyr0y2NvYgi
MIH2DyPGmi4+TZiqWjdlukwnxXLC2+ubZHM8ajVw28hrYdhdbpJxzKwBWSbDi1Ae/6DNrXN0dHSM
agR2vdBs9+oGm4ectiQ1GXJM0NiX4/VdnsXUSdkpqZMfVbNFgCqap7dwzFEM13vnoCgWFoWNSHYu
j62ZSvomORcdsBcvE6tpk7FNXMMz0y48NcnEO1TpilMzqc1Zm5Vv1xd2oxYGd5WWOVc2EYXH0OVM
62bAQVBQC9MjJTgDtynvArNbsIwdUaYys94P0DzETSBSfjqi+Kql6l7pb2vKgFYlYcaS6meruM1N
OjeaPfH+rlCor83EDnFWVMxziwDFeVbSPZjPywuaOWsAwGw66jwQVnPuKxfDgxrNEpyzsBxy4Hx3
VjX7TVD+uL68m1NjMKpBUn5o/USqs9jq64paBsJilY+Bc3Ez2Ah99daU3ZeaHu7sno1eA6PxTneo
bKIrvc6ehd5MY4mMCnFbQrPCAc3o3Eqopfb6je7G1TlTQuugzaPxFsGz9jZ3I/WAu7S7c4FsxVpu
KjrGcKEAaMk49SyN1wGHdnQbTTJqO+AJGvJf0tZrqCXAp4bVfYK9o3Q7w27vZ1ncdUBMkYyuNlOW
9hm+4Fim9k3nUkhuWv3DaIrs3FEm+SV6RfnbnNFZyJDMf6fbQX87jcqwV5Tb3GGgGyQ1DsWFNRPX
ilsxLWFF3dFN+1NeptE3/AU/hjj/Ha/vsM2RZHkB6JoDm2EVqWCoUg0ISEfyzhEfghld595Q2vNC
gWNnbbeGIqmXJ5RyI93yy09aq1Y4KypD6bMxn2LkBBD8x+ZtjrO9m3pzKBl9AYmSqK959WGlGO0Y
E5USXmGHCGb11yVNEy+whvjX9QWUG/GyOg6FgXY1uQfAF6R+L2eVZZ3TLCi0e3Clmh96H3O/GNEe
FXQjECCrA9oVOKjEKK3Wrlm0TuvpyXvJGDW+1Tf2N2dqhgfF0j90fTjvTGpj/ZCDkkheCGlUbFfD
6dk4DZpiGF42VxDCUgvnOTi+P5SyR7nl+gJujgUJBEAvQ74QhIJwOhp5EbMt4IHAWdbtu840fgp3
Sf+6PtLGrcx9zPONB7pEJq4+FcasyKjZ5FJZXwnj2JsifI+jJi4TSM42Ao1iJwa26Cp3cHvHnd2/
FVkM4NmyKstnpJl7uVFaM9WrdiYnGFX7/3J2HjtyI80WfiIC9GZLU9W+W3YkbYiRGXrv+fT/l7rA
RRebKEIazGgjYKIymRkZ5sQ56WlK9faxS3rdl2yp/5hnOZQKVooUY4RfuivTEcr/Co6z61uwt9ni
UnCK4E2iv3r5I+YqXOx2JlruJb1HXEFNapTaGTIBhVB3B75l79AKrtX/q+5RJ700RmNaneSwINXJ
kN+NUnoL7mRM/akdxjHzjbWRlr84TK9NiiPw6tmY42W0+6UzfEcf+9tOKeagV2L7OVSSI3rM3dPE
hB/8tRa56RaXqc2VHOcN6SLy15Cpkm4155k5JdTGbEtC7dTMPoWz1X6WzEk5CLv2bMNkYIsGkXiw
N8ukwzFVDQ7Dr4pEeXAc2FIiVUEsxmy1gNrmFAxR8W8S1fnBJ907Pxwenib6rFTXnM3+rv06Up/V
EUG15LOVIJcz5pp+ruZlDf78qDJYzmjY75Fkc+ODSh3Wk9WkHG1W/c/SyoyXwsy7M4MvxsGi9s6p
rlBcJ1R3II7d5FgStW0Y8CrTL3Cu/tiN+ss4t0wxLrJg3LG+X1/YXpAFQoZGP3PetG63BZ4Z6HCa
C4SM3YQxCj5tfRs3KQKkoVp+dyjWflyY0vOlioGzRJqMd8VC6zhDlvOgq7pT/mH6FncoSv5i8Rt3
kDijOpgt8SV6f5ErtdLyUFfA19dW+VrXa01p3kzuG72NbssQUKcjFzKHzKypcWYwhEWIHiuoGXjX
d0g4hs2biotkGoEhJMB120G0sDKMIZx4vlGhm06ARCxfliMNdXpihnFmOA0KyiMK7p2H/MLoxlvV
ObSHITVeMaszepWlducQ5PnBM7B31gSKR0NYihBzW0EsQidMpikx/aRWPw8WyqlrD07AkNMHJZTL
d9c3UlzH7UZSrxCVcAxS3rm8roukTozIKaYvh5Xiykmkui3qs0+JMhY3kVzPQrBDdrWY2t8UFsnL
dfN73sIwOABghpj12IKBDScdLfAzoLISKCzDLuncATlfDyHp8vw3poBBABknbtnmCytMX50uQLp1
hRgdZOplQMbfPKcKGrTXTe1+QqZKqDg5v+cyLzfVCLO6gHOUXvaU0NApI/W5GSbFh6gP+qgadcbr
9nZ38ZW9zcGEvrHuJhjq0VaXkO9k+sQjhVsDB1WWA1O7S6NzLmiX6Dhusx/bXpK5o6DnR5CA3FOn
yGc0VGshl10246OhJ39MPQrXAcU0JvFwQ4zMiMW/erDNgoJd3FPyZ7bb8oohUd0mRKfFScM/HqXe
mBKLf2Wq6RyU7JE884Ejmm6iDIPfNeV4UEXeu3IUmOi+U0WmKiLczCsrXTcqLWKGlq9JTido5hH3
yULFucvVSD4bMQFgXjsI6CZr/a/qzN168A13fwBeHQw0O8t0weYHhOHSQW5v+hCJ2EjgZgAutHF0
fhWVLiEHwX03tVE6SVKU+4qdHBED7B1XJDhohvGUwsmzeVMqHV5kAjzh4YZyQUCrLibXjm3tw7wm
aXjwVOyuVkwasduwWWzBkYyO5qURYk3tlBkZ5ml4XqHW9OMe0iozSQqoGlGbs2rFfFyN+ahXsxeI
0Smg1E3fioLQ5kzRDlRKoeTMBGJcpK48lV8HOZU+KEbYn9SJj5uNde+1RdcdOLzdfELQ/VP5InlS
tzXG2eoGuRWyWo4yrD9Gfe5PFOKrG7saHVSRZxYtVS1qQKYNNpWRD6op9VE3Y+/RFCIHfGm+ubkd
DNKkjsH4heYyNaznJg/hx4zQ6zySM9nzS7Q84XwVpBaMl16e6TyFKySVwaMbcvefnnfKKa4RZptz
vQ+oVBzN3O+u6vdDAjySXs32CJe5nYQ96MhOb1Nvnek8metyVHrZO7oiAqDWxmA3weDloqQIQa15
IPFt1GjWPKlvl8c2h+fytECGlqBgh9hfwEWHb5UUWUFYzcrnv0Az8jyDd6dJAwUQlB6XPwNSYGRP
FCptiLRGX2ReGnecpvJOqizEp6PZQmhkqE+yXWmuXuTVjVYP4QEWfu/7vv4NW6cpp02SdaA3k4VO
s7TG7YPSFepNNqBkKgOIv7n+pO59YDyUxUgbc0pvppXNYdZNK6JkrFfVdFMZvXrjIFLw4bqVPU9I
qQEuX8ZssLN5uKeYqiUNR8OfUNv4EfaNXrh2kY+J64zheIRr2XNFti5q8UzZwGq02UNlsPqlRLbV
l7S0ZcoUrbu7OkHXzbNjDRmmXkkYKyjNPo3cHgLpo4rt7mqJG6AnxRnAYXh5jvR2GnOpayktGJN9
qotuuVnBLDHOME8HeYvYuG1Yy7EU40TwYoAouzSVTYtZrvRu/NWQi8hVst7xLGkp/R4sZ5DAzOpn
S3E0Q7Fr9XdnWKW/8ubQNCWkRYXo3GZmXt1WZvaxYursLEPKcC9N0AeWETf1z48QRTgKwb8BJtv2
d6WTjP4ujsXVPDy2kbx+Usakv2Hi9NDJ7l0KEdBSdtfQT93q/lDbnKfIgnEsb9HFrKDVeZyUKjq4
envHVGRsYKFAB9nbFY15qw8QCht+XKnaf0bZlZPfQj5/XpJS95krTO56uNeAC+XTwWTK3gnF1QKy
5z8u3uax1odIjQ0G3/x5iBFbj3PVDdmNu6iNjuhH9k0xwkAEBMfWVg/MURpwexFlYLjkimCx+n+7
ORwDiBH6gwBoxxL5JLJRcPfzEm+dTDvNaEpl4D2tIdE9uGLCu3Gy0SDWzUE7//FphHed7jeTwBQP
ty6mi5RxRgvE9PslSvxeVyRIWu3lMc7ILq+b2nkRMAXGiSNCn207i2vqDERpKTWSqBqkXylqD6jZ
qvG3oW0sQLXFEUB15zGm3SX8J5y3hFXi2L4K2y1lyhLZxKUolV1Kz1MhyR/rEJo0N5+6erpLkzq3
0SltdaYWVyt3pXlavlxf884F/C2NRCUcdAgZ2OVvsPNII1im8jPoZvppdIY16BjT/HXdyt6BobDP
eCeFFVoKm/e+Xcle4UAkuFFCVPL6KfnRDEiAhoQhB7nQninmhKg7kCvjwzabmldOh/jgrKMzH7c3
mt2YL2VEZGPKh+xuu6Z4EVDABHNIs/Ry7xaZ6vLMgBgizPWKYmYY32YDo9yDFSUHwcrOZxJ9CgfK
eC4C6KlLU6bZDoyTois0asl8ipPcOicWVY3rn2nnAhCM4frpYAnWn00apw82kBLx2pAi94GiDvU/
9jgVPxyp+26rSf/9urmd/ROcHEI3m3ES4ofLRbW2lYcVpVWYTbr6Ga0keHidYQpUZToKVPb2D8oR
0cpCM0vZwpB4fHpDWWkuJa2q3CD1PQRNlOkH+7dvRYeywCEmIR+9XFDYZH1NC1cnEqjKG0IS9cFm
cu7mL7aNlxGIByMHpIGXVjKnR22toZ8SobJ2Qth3Jbsf5cfRSv/9c0sMvuDkeZ4hx9+sp5Tbqod1
hsp7p+tPcrmoN/MSJ15m0uG8bmrHF5oQ+sFLADM6SdfGVFGW9HI6IslSyZFEjmrNVUIpvpFi64sm
5bHuoqci37TDDL2w0RHPXre/dxZhF2TAEl8sWtOXm0qMxeBVSXTOHLB8ZoTzU6VXlC5jbV0+Xze1
d0qwgQQrg0JUDzcFUjkss6KAMsDXm7YTZPML1BKNo+YHS9rb0td21MslZbU6NQzCcZuXbvhqIW95
uy52w4Rjmp8aa+3PY1EbQSxVIVrM3ZG0x+6OilwHhDJ1560z6dPanPoOn79OZf6gomPxwZLXxTVC
5eP1Dd2zhISmCCOZPXlDVzevK12TRKUBN2TZDVK4zvu4I0uHNNc82NOdeJz1QBNCLCmgf+Lbvnqy
Z2e2q7yj1wfjRP7TGXT5zujl7N8IQMMd7GbFkzFr419ceJoS9G8dGhTGtgHWAZPIU+g0/SXNNDfu
aYqMZdjfOCAN/OtbKVzuJssR74uorED8yBHdrE9T6nbVmJRs+plkJguH/pxUVX4fIxR+anujfoEx
XvrPkbOjss7e48PrRmMIUBWjxxvTrarWoxTH9DYzlVHGioZPaa2ZyxuhBZ1ctgeB5d5SCfOoZYgh
NKaLL5cqJWa/mATngPZV43aE2cdV57D1Sy3qRG9Rdau+bIMk7ofg+ibvOQCGG+mCCJ42+HcvLY/M
IzQrV8/HXuM58xwXruyUzYH33jNDLCtqdRTc3rB5NYWeJkUt+u5Zof9boa9wrnNlOYhM9m4EIYPg
ZKU7wYouF9PGDJJEIXxkq968VEVmnOuukM5WLZWgtY3aS0OpOrgQuyvjOeKcQtbzRlqrr7VO1RNW
Rlcw9yeV6fNxdX5e/0p7C+Mxgu8NjnfqcduvVEmxQycJVhlVpuVSTb0LSWfnEZ93bpIXtTtUyXDg
X3ZWJh4/gfZl8P4NgS/E13IlLxLjD8YwjK6VyvV9OyfzASp734yAExPygyjcrC2JI6Sjc+r1aBNI
v+rFyD8ptXXUTd+1QtcY3DfuBMzC5dGIC42mRMbkvlWb0o0ZSUvqNsOgH5zAnXcOHm+h1kdVDTjZ
ZjF6MVZyOtCGM6xUfyoV6XsIly+09dpdDiLruW/Hb/KMvoM62kf1mZ2nB05HekmCth4qws0SlRpQ
RBFGgnwtcu7LroFRVs/M2W2VWbcODseuMeh4xVwXb9C2s9rAVt3qiWjzFIvzIoe9FahGQbtYHupq
Dq4f/11j7CZfj0ldIsDLjzd2UbSAsbT8qql/4RybD2iPInawJkfTRXvHhGlW1kNAC1BoY0nvpBJq
hJB+RtG0JzhJptVd0Ow66mnuMOUBoaXIJAZ1cRzbYYt8kqndNXwsuYWxsl7U+GGsyy5IFmu8ySvm
9/x8WjW/MRM0FucxUl9GCPpPCbX5yGunvGEY0oTF27++1bsHGCwxhRSkXigpXG61AuO/tA5M+Kg8
rd+yNh7uSJHrwW3mITyxH7YDNQ1cdG6jyVnimVlRNwfx997npsQIykZUchl3v/wNVdow7p61wC1I
BB4Z7R8e0tacT+2kHsbaO54VHD68KeAyqYttY20lMcJBo6BB1Ta2b6u+ks6LMbSeyZH7B7bA2VOj
pPuL80yOLkBoRPJvuDbk1OwsqQBUmHXm8lmdUK51lHz4VpDQ/MU9pR5NBc5Guw2o1OVetoCcc9ij
cQoq7NxuqIbWf5maF+V5aFpZP10/PXvXB4JeBlqFgA5ghEtrI5IZaRRxemLA2dlLbtewVeuNtfzF
mAYJJ1wMAIg4IFuPMED/IpFBMSO21s9Wq9g/Guh9/ru+GvFrNwEoKmfMKcE9KOrPm9VEvem0YYiP
k6kF30Nlr7yEjAN6caIOCIfPyVGWtHfwdeqKov5ArWbLc4V+c+QAGoT8wGnNk1YAo0uzfjgNZXhE
P75rihIOgTUNUOoDl1+K1vSooKTBBLeE6FjXa9lNOzZjUNnxEZppz6XQoP5/U5vrrLW6VbWNA6mb
xnxCb9KnMOf+a4+aJozOs+NOq7IGsd72bpFa9UGvZO9IAtaDCw08IA53k0xXfWqoBu0uX+90413G
xMmpmIr+IArc205yMUIlSpd8QuFmXudiOTn0lIKtyJaovVnCBdl1IIoP0IlPp+uncvfpYKhYDNH9
Tmk3ny6NKjDzTQSqqFFC47bNyWI9VR5bx5Ug5YR2tYnwz3NE+fjJXCOUU5DWqBrXXEzlK4j++ayW
zfRz6nWpOvhxe7vNTDtgAOaayKA237pjiClXNFH314v601KB8QDk+xegGUTmKaEBdRL5oXa521Fc
h3amMDk/tEoYWHr3byU30k2krH/jPsVIJIEjCCTK45eWiMhnY1KBRsI/jJSFWbQQHOSygjBpRg3p
gBFg9xRRqlMUiLXIysTfvzpF6ljOtZIJ2jmjib85lAlv0lxWP2Zhbh6UpvfePUF3QuUAAgKoVS9N
ycxVxH0hUDJMkgYqGa9f2hP1aXWJ3Mma5jvJjKVP14+u+J9uHaqgeUIRRIj9bWuSylLGOoM03MW2
jx9mo7ZcXGtduo3TyX7djUeouF2DRCMkTr8hIpsNDRFYsItqhtMOMXUIQBTne2Mx2DN2WvxPXGlH
DaLdXf3NfMzJEHYvdxWCHMlZZDpsEQKGT7nWG58UqRhO46rlcJ40iez1kN4dRZO7t+6V2Y1HMJhs
7dFswsNOsuq1SV7TCKuPhvr2N5O3CbgLTY1t3b/QTEmNBZFDSaJBxmko6NcacEx7jLYgcUZuCP/5
9ROzdyMEW7byO2fDo1xuaNZm3QjKh5ZlrJtP3VJoQTTp1mNm28lB1Lm3iWBBGQsgUKI3uzEVyQiM
zLSffGNIstgtZHBcLlwJh3na3iGhroXoEvErw0AbQwvdplIpmG/vxgqVj8rs11OoTE0dzGqJ0Hru
2IEzNP2X61u59wxbYGAJaQBMkaFebuUApifKyK38mFGWc2r3/b9rm4LFiBPt3tAk82SCm/DglG+Z
e9WdA4ezh/qm64xvYy6TesmbDLzKlWkFgUOHsYHWjgGb6sWIkepzUVlXWr9dx+mh12tU0fVhAng5
AY2f3HqwdWhC7KY66lHvfQdA6LgjEeQhM3e5ITBl83FzEW1VufYAnjs6kTJnvtPLZequVqP4sAJV
B/uwaxXsBv/gAQGZXlplyn6chp6gMtVkUVGstF9pNqf3EDiuT1VC+Y3xyiNq0d3N510RVHeyGGzc
fHw6UahKwannxyC+TrC0dV5XtvEL7C+WF4Md/uqA0XsoeezQgZBNYoUw+cfuoN+6fgr3bpkYP+Ik
ALnStwGCasXmiMoOmz7G4ZlcAYo6WTvKIPetMHoPhzDl1O2kkzTnQHcH0nhzWtNbTZ3yBzM1pAPn
JNzq9jkThDacIRrmYDouP+WcSprWivzAmfKOqotpntM5m89Tqq63/WBVbhVCfW+mtXy+vos7LFei
Rc4QFbkJEL1t2moNCky0dWZjNRteVFuSvTAvls/wwU9DIDHtPZyzTFNrdzTs6QFl0wwON/HBi9l4
0RslPYLd7m4GHQ9IzmSoMbcEhFXYQOvQWRaxS7h812ZZTQB72Si0qDXUtne6EsGB02r6A5SkRxxD
e08TeSClUarY9PY3VxmlYEWLVqF1EBZD+iTVXe7HpSo9R3rWjF/lONKP1rt3j0VWocpUcIRc5OXH
J7ZKjG5ivVMYOsaj2lvWOxW9QvmdOjfqS7b0bdAZjXaQzuysFIA/DgvQrRjQFSf/VYiIe1xSZspg
TreU9DlXub7KWhQ/u1b6ZzXG8sDczqOBmgHpKPoYimAGvjS3ZFXWUIDinA2a+ZIvLYJCDJZ+M8NS
W7xldPR7GGuUj04pNOJX6Yhfem+5lGZ+DxpwzLc8nUveRpKa67ZoxYa1K43QFrgZBdRvazs4IqSy
158Hd0tkhJtrTfYNxYWgNzPe3K22WCBcaXvLn7s6/tw1o3q2pix6YfrG/JlkQ+EuZl9XbmJI37VF
632o+dUDN7lzm/gNgHEg8wXdve12d2aKusK8UPG0yvXcmjXcAsyj3YSrVbimyegd0+hWccraIj3w
ajshF+kbPX3mZkiytgwYQ2GYAKUxvRTJ8r7pa/szk6v2rbI69n8HWy1O65utBjtNR0P0a7YAmUKj
5BFDbuKPTp0+EQY4vyy0V2fPiVUkZsNUUSuigax9sqZIqt1FLmX1lET8PreU064KEppKECp2RYyr
a9X66EPs/0JOAqUDHs5t59iUhrgYsgQa3tBaciRv+uKB6rF2c30n9sxQLhOIEP5Fq+DynjVGVchV
wplTwjiu/CWpQMs1+Zp/uG5n7z6x2yC8QBeQZm6iD2Oo0t7R4CUD7pVFnjKkzUe5U0O3J1mB1yV6
f93e7roYbYHBAVlr/OXluhQtKxfbJqhO7KX8AtpA/mmZwxHWZXdVAvgE2Jg1bdmvu7rU5cWCxalY
1+lJr1J6HlBw+41k9e+gqzi6Iju+H24CnXtJmQPYxMb3VzY9vzSdLb+eBin3ZDg3ypNmxH3kxetQ
ROdKAbweIAYd/3N9P3ctU6cmn7XEH5uHzqxtY3E6cgdbytKPix5GH3krOJhqbfLuFwoVw0pa/OtW
914B+jyCOoY+4Jti4dgQhEspQXs9OtoAMGrtHutMjZ4Z4GPqVkk1qTkliRb/itvEiT1ar8tfVGKg
pQZ2IGh4wbdt9txclRKib2rmeqc0NJvkMvrqlJmzuPrcHE3V7B0oylhAgEDKIqKwuSadYwwEcYRX
fR5nJ/Q2Mzc0l+ahjMLvKwn9wf7ufVXYvSg0EzrRfdq8srY2TSpNXZsZV+1hDbX2phzkZ2Mpm7Oz
AFpvh+YI77lvklwXOgDyge3gSphLZkGBEO0g6MXAN00N0/C9vcDSuDrfKjMt7lFIMg4QyHtWBSsQ
kAq2lbt66Q7U3Eb2LZbpLmmUJwoplgLJiPrbaE2d7yZqJh66UIekLntf85XVbbBsQikMmRldCWnp
5BcHBrDTXMjLt6XUa9kj9JlUdxhU6hhmYj5J6qCfGngbfaWfVhNiJlCOZixrn9jG7kOUVssTIgL9
y/U7tucp4dYSSkfIAfLmX26NJi1RV9GE8OM5Ws+VU4ZP3TDX5+tW9h53eLvFZbZ5araJUbuEcmbQ
A/JRQADBXJS6J2em7BPD9ac/N8U0BhVG2mvUxcVXeRWpKjIqTU5PpKo4I2LSUqq7KRWwM+RTycH9
2ds7IAoC6Qih6RvljMIkSCszG0hvmmcn5KikU65a48Hh3ds7MYD1G7gJgkD8ilcLmtMMQWxNVNmK
5ReAvOhGbddv1IKPICV7hkgniapUITG8VdmrZWWo8wa0mtTSOAszbfL0Ej6nLCLa/+OPhEgR0wi0
7Eibti2ucs3SfBRQx4qh0HsY8bNABXfuMarYHoS0O6sixiO8YQvJXLZ8Brqa6cywA55fkySEl37I
ThWl9e8r/PF/YYqMHEwcTQjaBJsvFY2wBkwM8hLlWPWZwn4cWAmsBl2qHFV897ox5H9iDkdgVyDC
uTwV5EGxkqW15eepXJ0VtZG8BHnJYBmjwS2pMXtzZjVBZ4+LGy4R43SF0pzjdS7dWB6W26408gNE
zY6/o+GFiqmgAKf5u3lOFrvMW7Vk+fKQNH5vjkxgVQrxsWomnjENR5Szu/bgAKFHajIcvQ1eebIR
SGuAZ8STJIEfVYw1WNpZ+7xooXYTxq16EMXuHSWHGoOOmjlT2luBjKHToD0ciYKkqZ5+pWkV3U5E
AsFUOM0BoOd3h2eTolBE0kVRWBGZ8GYzsykPAe3xZElKNZpe1bO1T5LSdrBw0Vt/h1y0+V+idu3g
S7jT0F2JrGF7gbOqYV4wnUd3MUgYffRSGD2eOqt+TyysWEG8toXsdoazvtQTGEevXtXxU8oUROmu
Uc6EO/M6cevmxPKxV+hS+ZTmgnFElodedaMImZCflTLLhoui/WCeYoL6iIHbZqSm1zTtu3yth1/q
3OaS29cmNGbLUsqNJ7d9tXha3GTvprUa6jNUepocpHWnSr7ZFu2HNFWNH2tTme/jInLet3HYrn4H
3dhRT+FtZCl6eAq5KngI/hQBwyufqg+QjxjKCDzBVusvXbOgmJMY/bkxjPLsWPBy1g7RbZ+GCs+h
/PG693t7cIV1XidCIEG0snmiBiSPwjoTd7cLo0d0G/rOJR01Hk1j7HRvilX7519YBFmECBjsxbzA
l+vNFs6NYjG0bOOQn0xQIN5iatWLYsV10NW9feAJ3wZc1FlJVGCPZaUUNS7tVY4Rq8tIm69H3w0O
k7g/aardexXaAGTQynJKmZs62Na31xOjdIhgGGe8F5jGpVEnS6NCw+v5Zmfmn/s1UalFjsZTCHL4
4E0WnvzydmIK/h8KjxSTQX5emorSQZqWkPwy5jJ6RSKFz1EqGwc1+71z8tqK+BWvTmmyaHNSmlTP
61Wy7vKmHB6sTMu9eJSN1NXgP/qbz0YPCjgfgzY8m5cGQ1vJpQkPTwbb90GlrrkHsHw+52kL3pMp
19sUJco/jgXYSwHCFOA30SO6NMr0pmYw0kNfqo+796aehO4QjsXL1BwOp+ydEKjAmLGAkpRqxCaZ
q5qh7ySDaz/oJWwl+th4cEmaLuwwR6zGezcApWRBjAKTEk/15arILATxBQCvqEczuRwNx6MpF36C
or1+NNfJcE27OBpt3zswv6fKqZrSHdiGVcnaaO2qspUJ4MHpPCtJ+27MbTWAK6DpvUYr4SO47ll2
1ylYRHgVYeSyN55Uhs+j72wAhU2TqLcowI4+s4rNQ7Ew9KMhwHGGl6A6/41RUnIxoEutdHP99N5O
4EAC9tLlcsXwfv9tcIi7Y0nqPWnJJi8rlaOFbveWqWcxGENox6Q3bntzdiCZYUIxy9aASmzpd1mE
fHlYxl5d1LOvFs56UJrbPlG/7RG0MgqA/yR2vTxAYdY58jImazBlfftO9JzOaTYN37Jwae7ADtrn
Oo3kd05ThZ6qNHD8XN/jvfWyZF5Hwbjzxpta9UAnw5xZrxV/s9J2fpcwVu6a+nRbaPH067q1vdVS
5EEPE/8NmHizuzWp6RrTXAqiUEXraGniu7Qu5fJUd0vzQZZqZvGUpf0aDnP+0M+2+u26/d3V0iNm
vpbROCL4y91G+k8a225cAwoUNtQTRubrcZ8/moOiuNIyHI1ovqEREZ8XQkD4yCjk0ZYXP+iVb5+Q
WRxDnZnJrC+Vm3VarZ8iKTt3Q68E+lJMvlRLajAsjXyvK1n8IQazdhAVbN0hv4G7YwEIgOYWGOrm
wZzpanR85DXQc2fxJ2AUXmqkuZcyoxRc399dU5wk8gMQWtTtL5e7TlGhVjRNArhRhic9zuVTX8r1
p3Euj+Ycd0xxXbik5Jd0nLdoxrVPDLvrkPsA1mi+N7WC1GDK0vsikw72b+v72D8qJjBS8ZaAK9rK
xo5RKgHfiORAzc3Yl+QV/r95kb5HhPVPKVSTmlvqRXcQFeytzyRJJzTlH57Ny63UqICqJXJjgdXJ
lhfCQuOGdEFvm/RQd3DvlIIo4l6AnmAmcbvCsGeJhiKtweiIaY/ZmhcKA6l5U9D4+LpoWf5jtRcL
Ml5DPSlrbcuQ4cDIeOCLdjZa8KGKsVwwMm9mNVD+GOy2l+Sgz6bPUqRLdwY1NEhZy+UUryMNmp6Z
rQOjO/tM/CqKSBAhMo8i/v7VDV0LI1flPFIC0hPlrESRdIqNOXk/k/kevGc73o9kij4CkAFqv9uR
uqKk8q6YmRKESmMHNn+cbQXS6aRQl6DR6uHBsaFIRIij9Kthzg4S97crFcQaTA2iaC78wOZyalI1
y5JRKkGLtok/F1H8JXLy1l+idb297gfe+lkx7UzSJVQlqFts3F5StGmLhogSFMCRPKvIh7tBVte7
unZqV2u7/tN1e293VpERKAATjj8QMyqXH9G2W6YJIUoPZubA3FaexpvO6n9oQ529GEpV30udo9zJ
fGl3rcvcv259Z2MFvSXRJrP4lLs3r5oa5mFU6eMUwAxf3ktJ/F9hNNGL1WXy6bqlnXUSncBGRZVD
ES2Ey3Uu5rDYi40rmlt1DipHzd5Dvr/cRkZJwXvpu/sqQtlSUtPK19PJOShX/J7PeJ0Q0QDD10LO
wkkFs7rFpAwNnfmuHJfAzNRYO2tmmMkuGZ8KabkZxY8dxQjHQ6ZL/WHXSjedREsw9RK5T9/lpE7F
c4saZ+rGauTUXm8k6PmIaZPlvidWr+8Hs+ipYUFWldzmXRq2btPYVLoyawjPeTGV9cGne+tyaE7Q
IaaNxdroVlxuKN3xRon6itsf2tVZb+05UGpZbB51kzyqE7xhWJm/rn/GfavcQFXQKb4RNCraHE5r
GatJMahnpuymc78M85OzlP1/7UzaXoxl/O91ozunFKyxLTg/YdKmMHG5VHOSSmdBTSEw8rB3EdTQ
bi2jnIO5s82DY7pryqKVZkM7KFO5vDQFvk9rzd6Sg6Sr9XMNAtrDB0sePJLFwQcUTmt7IomeyUmw
AzZnYwqi5aKs4kwOCtPOPC1Jl7MZ2okrS7b57ISOFJhJe0/9vg3+fDuJ54juwNmBLthEVRMqaksN
7i+QZ8YJTZWvqcQWom6KER1cu533mdvGAy2eKPo3Ww2GGo8OeCYlAmGo5hZ43ddlddpTUdLryOS5
uenbvr2bNVDxbtmmjQfesj9Y745L58aTvYOJJy/autjEikzGKFuOj4zGdToUw10ypvGPFkjYQ9VA
7nLwMO8YFCwqgsgXgBAg+ctDpNlRpGpNswSDPlcfoyqlwh1F5W2CElwgkYIe2Ht7KcVkIw0lIhd6
pVutjcykHkfnXQ5sM4nupdIegLNpIXQMsdmdqnwePy6dpX68fozenl+CHSGWZxH30LkUHv9V+KEP
vWbHFds6ADjyRGELBXqp/ByXbXnPUMn3shLAM0M6aAi+vaL4ArpMbC6fk/Tz0q6WEdQtLS+manTO
u6zPaNBmSX6XZHl8cEV3NvbC1OaKRvOgp1mFN3DstADQBktlHhn2s9xq02kN69pTtLU/iEB21wfM
SGZaWxCKbaAhcoUealzzNZVKT7+AvC5+WgbvyRQXzsHNeGuKfBInJ3jhmGXeRs9TbUZG3y1tMBD3
eQuFosdVjd/rtSX9sV8FH8FxAdnNNYTZ8PKjQaCRmF27Av0L29wrYOY8VZ2tu1YiSe+vn8u3kYaA
YuBruPOC1mLzWtQJlIjMrWHKUofbehp7V7La4qTMKcUQzqO7lIjjwZnD8Pvy50KrcA3JOpy1VH6A
wTCNd7nUaSjWCknrLpDXpLnty9n8HI+W5lIsUp4qtS89gqTupszr4R2P6HrqGaT0R+AGuRfNdDwO
vMPeRwbbroi4VsC6N97Ihti5DWFID4p6nSBsKeRPNEfoein2kSjb2/tiK7ybpLQ4BUqmm6NrogBd
aGtYBpGhlR5Elj8ns3bu0rHvgmrU1vfx0h+h1d+6IWGTyFLEryK+vNxuObfCJie4CzIpjIQMtOqa
0rg8Llk++IlQAmyWRT05XXykKPvWzcODAc0+X5vRNhq4l5ZXMI5RUapVUOWxQeSqKLd1as9naUAL
cSVQenf9YO/tLuklvp6QQeBcL+3laRlWvaJXgVFMdpDIVuZBBZYE9trpN2mb/UM186jlvrdGiooM
lwtKTBzvpc2MoJ2QT66CsJpVL7WaGJxRzGWS59SLKtv8Y+fHzXllb+MnJsPqnCpRqmDW68RVm9p6
rJa+PMt2bR7EJrtLo8iFRgMPJ7nB5dIqKevqsJuqQG/00YX0kyJCWUvPGWQZsBM7f17BY2mkP5Dy
EogwLnRpb6m6PCZHYSvnLLqxs+rXmFWoELdQU7aD4Rzs5N69+I0qQAqCuHnrcTvVbLXMHsoAojPj
c0TH33OsJPErtL/8rlGsR6NrMy9LteLgVRELuQxsadLB0c9iIHijtXC5UJ055zxnZCeIw7h7ZjZ9
eTCLMTuoMr0BGOBnX5kBEXJpJqprbVEWowxo6yewOfeRr+lt92CH0bsQaeK72CriIAYk7bURc1lx
ym7r0zA9oCPXE9bP+sGY4t6Joj9E6EfvDWr9zRdu7Zpcu7dgmF+XKWjSvgnWDjFzuVmnkx33RzXL
XXsOIQKD0aJUujnB3WAiZcpQTtCqdvazkEfrS62qk+yNS1dkbpxU44/rLmjfIkkLL7goLG5ckJl2
PWk6n3ZuOt1tqe0FQxI2J0VfIqDo9tE4+87bBcmQIcpq0IaQ5l5+437Rwf+aehkoha36iCDbnr06
5W1dN/3BedrzrqJMymNCs4h5q0tT9lDNEJHYfDw7dh71aZn8pqysD2FX/I+z6+qR22bXv0iAClV4
qzJli9c1dnJDuIUqpCSKpCjp159H/nAA7+xgBw4CJBdJzBHrW57iHiD/hTtvtQC/vT6hV0aF7hba
UlBW3cWcLiZ0RjEyXeZoqKCSq8/DMnsnOQMuOyDgL+yQBEWLbtWNQfcDeHFAdx0L6BT+6lBdKj22
QOe2GxWqMkE6o6JB2GPXkx/xHNkSNiruro5D/suo5l67QNw4JVc+GUJOKDjhNUFGf6lmqaFGtLkI
UmaBY7boFXgDjnIIoodz9zFNpqBoSHjL6PEF0QuvNFSIUASKdg3bFxPd96isJdGYlQAKj0mFTsoG
WWA1x98QG5MzNxFbKwnruCe5ADd8v7aGfaEDb8ZySTzvxttzOQf7r9lvR8hLAQIII7fnm20laHfK
Lsx2j8n13Gprq21SbRWbSaOfBhVTNshbtKzLexmDIvaGIyoqN4AEXMqHQA3Wi+tOsDKt6/4vzHb/
eZ1uMsMvN9evUQBAAmIXJdQXIL2AUdTAZskggCOjh9DzyN+SUl2yiNvzMs3ioKMxzk3TDPf9nN24
oC4vjH10VDT3GjHZdQf2if8tKY2sjWENT2jJ7bg91H10F3F/vhsditWvn9xrIyEiQt0GQISdEPN8
pGUaIgdRCmC/kfW4PO5RkspBx1R/+/3W34BzXB0MWJydPP2L5HQxmKKx27YQ8PZ463RBWDIVDp3R
tojCbf34+pdd2yc7/fb/B7t4vzXd7OpZIMonM46APGfTMQVM5vgfRtmzQTRHEBZdthT6ZI0CNu+I
WzBrDmGj41OdmfT966NcnTgAQtChxjuB/f984lI3wl8VuPkSMofyHXP8E/Bw9rDCkffG97wode1b
bxfHBLYHCeiLVhSULtKwHSMQWIFSRUE0Ev8o0tMCj4i9H6c6KBSDajZkaPUxmubsLQKlP0Wv//oN
v/AcwDahZnoREbhRySbTwOdDL7K5W8IuyP1AJWcIW69lwL3tzjPE3Xg5L4MCDIroC4QPANhxpV8S
qE3SktpvWlxmyWhL6U/aFW2Pm5SxcDp6SGlvLOq1ARFC781FFE6h0vB8UUFrYU0H1Sd0oBn4TgrU
Ukx3WGZb4t0F7U3P0SubCKMBRgUhUIRal/IMMxdjawmFaLAJhlM6yvmuJmtySBG135jLq0PhhUL1
B1cLnDeff1rPZkF7l2UlC11fBtHo5wrl6IMiYPn98dFAPXQX7N55ZoBqPh9KLwmyADHjq1rlzvXI
v40gA7wLNBKh10e68iSA2AylG6hJQS3oMsgxrTcH8H6BgsAkknfrHE6f0Q9uQGaL+49IY5P7nm28
8LljqHk7fmP4a3MKi2e8R4A0As19cQewaVWAbQOpKlFZOwR6UkeXdbqc1uXb6x965eZEMQ0lWNSd
oGF/CRKp4U2ULgvuNCrBb1bEo3+HHR1vPAbXtj+gaDhzoPTu6KLnCzcmfRJPkGQpzeTkBzPJ+tzw
di6IttkpQOuueP2rri0fUKB7lwK8aqh3PB/PwmA03WI0XoWe7XEdufdDrol45wc9aeHgU+tjMmf9
I0us+tynmt+yXXmR6u03zK6PufNdcQBflJobRxMUemkJCr7PDy6eWMGUFd8ALfc/TfXYH9qAO12a
MSELDG20qWB2SD+gnSvh/kOb9K+G8vk/bKwUqTWMA/Z86IVQAkODz/QbhebrFh3An1nzLILykEJH
8MZhvRIw7qJeYNbtut8vwE6E+1kLVQpabgraA7jpRvpurW0W5DGP7Zux1VFlVXxrQ1+decCdgHPe
W/9AdDxfe9yzUaZBui7FUDefWhXWJ4hWjU+q5skRmdHg8mgJd6/00ec59+P+U2Pg1g7U/7yhvOvb
4ZsfS3YLQ3NlPnDQUNQEPgivz2V1Q3AirGWKltkUDLnBvJ02jQHrFYXOMTBDk09wdT28fhKu3CS4
m+Ewshc49yrO89mIR9XxDt38EqzKDdlCZCoXxzOMhJetfH2oK4cOxROgOxL4xGD/7z/lt0DWxUCr
BxJvnGu8qYLNNnAPiR5Bru5MYZAmnBPRfyJKikpu0LJ8ffQrFxm2GWiUuMeQmF52sAauTZvQmpYA
LEanCR7uyBVdfeNiuTadMPGE2MeuLoO84Pk3kjnZItbhXQV1/msf9/wTxx68h03qLSLUlSsTgKsd
Jrhr4CJQez6SahRfeok5nIFcKwYFBZsB6qpFuundy1u1p9fn79p4IMrjAUeqCTrqxdvqN0pOfqQp
sCpGgqvefdRwuz96auiLUYhbreRfHb7fM3psENi97h1AyPSj8HTxfXrmHRZpoqXt6/7Q1M0MSeZU
FyoMx7tVe9upVtmcT7CTzHeb37yBaO6jiLBtqdPJycbJDwjshcWSoIgO7z13Y0KuLTWujxRnByuA
vszzBQgtsKmUCgpaZRNhO/Pk3SSJyAFcZNXrc39rqIu5EHg1tewxlBO+PLdBKtG0i5q3MaQobhzS
K8cEsT5CXtAG0e+9vIVqXtvWQfmjVKTjR7L1aPlu3nDjmFzZTMiRoBwJ+QGodV0qanBAfs0Ig1Co
vHpY137LeJ5yHVQjceAtmSz59/UZvCwd79cN8A+/Cm4+oBAXCSA6rxtLEmhWMTjtfgoy1KNSJh69
sVm/rCj/vYHYgsn7rRE3vvTK0iFKQ5nvF0IHtKKLXTIkMqQuxpfuDgYZtA5yimb6G8KVvFGFuvqN
u94SBtwNAvdJ/+1+rdcVpdOQs3KG6M5PEDCgtlZ7fq+gIq3aL2vMwzfp5LHzpMx0eH1+r34mDIV3
ahxQJpdkl93cJkqhEYIgvw3/UitwRmsWM5HTYb5FJLo2Fu69HXwB7WNgeZ9/59Cm0ZosCW6GTIY5
nFCzu7br7rIN9KY//yoUXvZMED1lhGrPR4Ixw4Jcc2SQQWuUV6HcA2iineVgi7qbm/XGE3Ut3wbo
YfcJgeLPruD0fDw/bmBEnNWsdPOAciWVsfk7CVsLx6/Mz72tA6WHJX9tRgmYsUhS9L0eb2zYKxcA
fsMOuQBFfS/EP/8NNeMERLAe3wzPnM9QflafFPKLG596JdhBdR/tYRTvfnH7no+Ch9MbkiFF4W6W
fltlsh7ArAPDRtmgJBAXig9eoIM/9UXFNYCiCfYoShqIOC9VF/1w6LqG+Kzcgin+O/Zd8rF1/OMf
75png1ysIm3rfhsDDLJEmoFygsMWDjU/SOXcv68PdS2YxVg7xxbK7RA+vLheOi1Zl0aWQYR8lXcd
X+iU29SIT2HYbV8DL2nuVm/pjspF7V88bJcCELuxvtPZNMjc+ADDz/M63NpE+ydePN4IFFA9QSEY
mPDLJofn6siSLWClrYP2iBLucoBJ3m68xFQu1C1JlWu7aVcYQ466d+ovs5ZsDeYYFgMYLuQ16/IJ
lCObo0y2zWd0zLK3y4xq1RtAKPStOOXKZQQAHwJ3nBdUbl50k3uyUDA1vDJjBMAkSN9/aJRQMM3q
VvLnEcevPjkkxHfcyWXlz/NS4Vxk4NYugqHQnfJRDm5U5QLZnF/fWNcWcG/J//9QF7dAAHJ9Nmjn
QVpLRqVYqD1AnnQ+UM+aokeSdmO8a9MYQ+EMOBOIYwB/+Pw+CKhiTsWrBzkchU45C8iPsFk+y8Am
f73+ZVePzF5Kh6gunv0XGPM5rbkJQqzYSof16xZBHzSP/OmrVZAmXsIk/LCn7dD0FXUO4Yz0DM0T
kisf6FiNShLqkESVr/+ma7O9A15Ri4tAU700D4+Y8UTq+V6pUwoKF5iH85OCO1veQ9/hDNqu/VNv
9v0iTHdMD7JN5PuXQI9VjMrz18FDQbwziKRT/Y3YeazghvVmo7H8D1ciqh1QIUIRF9Wki+VtLEND
IWgx51kvT6208JPJwH9pdv/r1+fy2k5KwfLBmQSK+EXTEyF517kWNyJI4+yTaIcvALDQQ5Dy/7Jn
gcEEOQJdOMRbF3dvQNtNNsnildsSpl/WuX43kcmVTRPeIi/vf9LldQp0BcD0QAUBe7p/82+R3ZrW
3bhS7I9uCXU5dkTnzFtuzdy1XYhSMKhJmLjshX48UswNVR6cQZKs0zHTzn0GPJDlnjDdgXcgTL++
Ule/CjVhUDAAGk4vM3LPT+3qdqlG2w1+uaStemfXFoD014d5uSGQyABNAEgTyFwv6ir+BrXCHpJG
VVwnw2cxAUBcjP06vOvqbdQ3oqcrgyFqAhEKjxH+cbknFhMusN0ceLUFcisiQ+nRj1lazGnoboT7
e/D5fFNAogzuCwBn7Hrrl2CREXIDYGAQnCkXpd/AXuPHfnS+zuEbac81cLynQMU2zreY0CVn0epu
nOqXC4hfsJNnwGH5xWp7vi1heRLWTlGvDBYn7hcjg7u2h2j+6+v3clvuo+wU253b/oLXHs1m1e0k
OLA3HAJUXiP/hqyoaKtajd5HL+ibsHx9xKuLiLgU8sc7JuSyUMXWEbZMneEoQ0303G4NgxaEIlWN
HscfP+n4uN+G2j/+t5NtV+4GSiZeTUMnShP35mFkSJtCnrD3r3/V1dVKIFmPTRMijrgoIsBiIMza
2vJKLxmMpwOtP/icyv/wQegs7Xf9XhS55DVZRWif1JB6HZqJHut4/M4lnw9NCkPo17/n2iqhgIw2
6x77vgBdTCzaomhhHHzNhp+TgPnv+7GRQ+43KOH++VhA+u+UXLyaeMOeL1OQNa2/GM8rVeLbsgao
7qRXvVQJkH1/3C6DssqedGKNIAdwKQdJZDTWq2fqvRQiTxuP+GkKFOym4uUWaObajsCDDFDvrwLF
pQGMnzgeDDasK1BSTWX0Euxqdurw53O3yxvsdX4Api9pqIT3KWGNqis3dSlo/4nJE3ganCPFb92+
V66KHUaKEjNqzDtT9PkyzQutHTr8TYV2P38wcNU5RJ5LKyWlOAKVlLx9/dOuTCCIIKhkoQkILsYl
UBcA9C5IVFwD5ELcE2x0+Bt4OUc3LsCX2c3OTYKlBah0O5DrotBIPI+raKJNNQQsKuwUzUUC0DAI
9633Nmx5UzUIn2+8Llem8tmgF7cF76Tic502VTINA8AF/fy2W7rpPpWb+5aNi7nBh7wyldBXBu8C
zxna0ZfeHdaFOgw5bnWpdVRgJekZ4o63LI+uVFh21b3dugOqdNj2FzukHXbZCWhwV5u/eRWjmS6W
dGLVgNukSFovPM99z48G7NA7LDhcs8POVa/vmisXF8jfyD1S6K7u/qbPdyn9nz0e76o1HutSbMN8
zIzH0HHs6Zc/HwrZNe5ivM+AM1ysotBov4Ef0FbMl9N5XLwm34JxK/SUZTd2aYZffRGO7JZdqHWC
ZYrO4f7vf3vJQOoL5VALGGfM2XqHbTK9gxFJdzR4TZ+Uv5ce5kE0iPMk1BNe/8wrmxVjAxyEv2B8
dLmqEM9NAx7LrvK4l1TRtgw5ZOWDIlJ4xMPR3RIFvbaCv4+3n9jfvlVxJteYYDwQhnWRtW4oMk6m
+9BG4kZifOXwo7qzw1AAbUQ4Fz4fKnPS+CKibRVutf91kWjyL0S071RD0j4XqAT+g+xOHl+f0Ksf
iAQRbUFcOi9ItBZnPm4hvVGpGNhJ/HfiBMBIcEeVrW984LWhcH3umkXoOCONev6Bvt6TEUWxdq5x
JeNt81foAc8wQX75xlDX5hKxD1jXKI4Dp7XfQb8t2zBJMWl0GysYPfRgyqrhwH1YotTrTJ421w3H
BGSFG2HXtb35+6D79/82aGriyIMjCM5F6o93ieFBMTZiuBusbe6y2fypCA5O+o7n2fMpEOhB3X8+
Hqkh6dOxWlQg6j1K6fCm2/qI8Cs5MnCUi4Fmt+KIa/OK5wnt9P3JQDb3fMg5XP1EUddUK9DGsNNA
NgYj15iV4GHHdT7gCjo2U/bnvVYINYMDBCDF7tlzeeqTzuceDdemMr221TzB1MGjqXkwNv7x58cB
IMydG7hrNl+6RHvtAFwi85sKtPn41ELIumiWyBbj4On/cPKgbg8gGKAhLzGYoWXTnCrdVGJq+FPM
e3EGlnw9rXN0q/X/8slF/ghYKWKyHcOUXCybbTP0xLe0rQBI698C+jo8EKNuWfu+3P+YtQhVPYDp
yI63eL45oC8xM7sTqCJ43kIMwB6SzIKWPvjf1NpE5esrtQfiz18hNIyhpI4UBKVn6Hg/H00HW0+b
EUjstK/lUW0iOwDc8xTbTuVpPbuTpkZAQ8+wY0SWWw2clwcBiDAU4aESuJMsL6vxtXXSBguYYR1j
McT85vUOXhTDB0Ktgaqw0kBO0und65/88gKFJmWIkhfwyVC+umyUZ12bkj6jukIKNBddp/URNsle
ATe5P7WAR78NZBAkQRgP+P5Lga2F0Xr26CwrkCJhE9taDjlxrns65GGStjcQ5S8jCoz2iwuyKwLg
vr5YS4qLLJk66GuySN05wM7KDdoORZgCNCSz/r1kUXQGUOX0+oReGxfg590VACQ4+HM9H7efwOU0
IVAoUSvTx9kX7ZNL4IXEnfehlqE59i2k6sMVW/n1ga+sJJBXO/cFIlto5lwM3PjwxcHEiopPkzsH
c7edw9RaANIy4d9yZ7n6lRkKKyBSQq/9UgLORItKrF5EpcGbQLfCBjpPtfQPnV2fOuXUx57Ktejm
5Bb27dpnolPyPycVPFQX60qWOUT53euqMfYRD8o5Oiq2Led+8uWNLXR1KBAzQAzB/YUj8nwpYQiI
W7TR+4xmETph4I7F3sSfiBr7G8fw2nwCXAQiMGCSwBlc3jyqpaL1BlF1GbiSoBHq4+jNA9jBYfDX
HI3hcQ1jW4IScsunfc828R3Prz08+jshFpUyxFKXesV6dpp3bIF1AbyF5ihH7hHA222Em1yu60BC
rI35rC5YtKy4hLAbVGm5GkjpLW1YcnhhLXlktiXJVeupDwH6EQwazpEacuccOUug51XRg5c65imY
PP9OHt7fql8J/7am4BgVKV2ozPVAlQJlFR4l+UhSAxtSOFq6Ym1WvCyhrBuM09SLO4HM0I+IL030
zyw6Jc/LzDJXhsZGprAj/ksM1EFjtpZAKuduGruTH3dSF3Lk4ZcGst1TaUy9voGmBG+Pllvvn3iN
6alPeKfzYGma7Mjx1VVoGzDmzLDYsEA1qtYV2e+WksJxsxy9VoMcqacAkCFM4dnXA5c5lE4giugo
NFNyDdWwR93U5N8WqqtTYVpYN4B8N48KmzYM6jxTntfmovG3+7mpvQgqO23rnz1gaYD3mJHx5euA
0uWRrZn4MPMAKogN5+mxIwZ+nzob6Q8Sevo7QFbdXgw04s62JiX3o8qaOndhMruCEW8+d2OkgjfZ
mvgPXeK76L5eNv4XsoHw3bw17msvG/E3JKunr4DSjHPu6cyn6LZE3QMd0NOqmI4B2WKxl3wNUiQV
xZRmjh/8CfmFDvz1Cc/MNB7xODfvfA0GctGxWZ0IdKggTm2aRBRzOEtVzgpK1bkPSYQ63+TkfVde
39q8NiMLgfFz21mNkZhyCmmDsfCsH741EbBFp21jwhVG2Citlijt0QGAoSbsDMgC2J+GdlCWQ0nH
/BXUmr0J1s405TQS86WtvWXHvnYpL7JlFo8KecrPsEUUmDcjWAKnGfDOb751dVeoYYmix9DyFtZb
XEC4M8663pZBM8jPcNBkQ7HSbb6bNDdjCU2C4TxHfUJyz2cg6o6b7T+JmUNYSyu2mIIZhZXgQsGp
DMAJ8hOVLQHMELjEU55YvnxOmOrYncRg38GjiWQBfwgAjZArIxoA8mb95iDvdN/1KvkBeS28Yh1l
21hJCZXBqoNqUldFqR3eahp5aa59Ovk5T0x90Chzp3nLYvtviKrnj9qn7s7FrBNH39vCjyaVsFzy
hj7RmBPmIzKFldoBmxjqMi3hzVqko6Ac2vdeow+8npepdFIGzWH1536A5HDYyQISZ8P6bmvaLamE
44mE3NeQPEzC2SxHHcr/yp3fo78OeO3ZRWGHZ3Dsuu+zgkdnvkrp3dfRzL9B6WX9EJsQNRXSLmtQ
CJT2H7QGBKAAg7ch3/20oenbtYP634ga/FySVBlQ+cm4qGJjW9T25dINY31YWygjYzWQchc9nwGB
sTaBVzSAMvRvMnoBecfCJYINiDZACeYmdU6c5zAYod/naVWbHGyV+Ku0sG06jGkihn8BGQK0d4LQ
hV+NiO2fbNBavy+IqBkp8CPYcMch/NzlTWpq94Z3wTbnQMW4h3TqPAKJ5QEQQ+dNU/sl9ggAFkvQ
9w5HyUvP0NWZ5twGvtZFKhjTH+eFROtxmLjtcudt8U/4ffJHKPIldQRx52B9yzuEQIVy2uN5NrqF
I1wVsvtKQSqbcuhJ2/bJwAgjm/JBpXXwvstQCii2pG0+jTbwaJ6SZu7g8BfMQD5AWQh6RqPnAJDU
ixnKmosoyrO1XpsjjWb7OY45S/K041l4WjYPERze/LQ+yLVZgsO2QV3jsELvPnxYoeMjf85bwNmH
aKp7/X5gA/mwAZ4OYwdKzPAmbsOweTQZtDJ/CI8F/T0EDmj9JvUXEX6BoF2YPWbz2AUlKmze+3Gs
R4ELgZMEwE4Ndd0oWcKoIGvXNkftJ91PKlL7ELvOmZMKcN0c0hEasieaDgphfWNrBakqNWxFn7QJ
FrHxNJwtEmeOUc1ce4i7EQoUkqX2Zx00fvToEin/XZoh3kCxSYzCpdbb8LGVm/g0eothdwkH17kc
kyZ7n1o/kBV6aXI6rMQO/yY27RMAsOr1k2fsLAqLYLB5qE2zJAeK3xOVm6XwnyNrMPI7P2Fzli9C
ec1JeARy+zaDYg8kl7S+j0gT86+rmYe2nPp420oixDjmvtFd+F6rpq/fYgOqrkhMJDxVSB/b7U2K
SAyi800KqolYRUiPydglKm8nEhnwlnmavgeuwfNVkWgr2WEwjbeUM5RgIUKmu2nVB4GPUY+j5kDE
+o3tjCygY+GivJlsco9y6SxPdN5Semh8ueLa9BaLKhqDwx6pMq4a86OJNv63ieJWF7xXWVoNNo4+
idR300PLw6wB5A8GTh8A8U7asicJrGIgY2wj8BeysLbbArkiqjdEJ1mN1/RxTkfpgWoAz23KIcZX
L/TfIBK1/yRE4M+fA+bxumrFBk72gnZjHB2SXm7ZYdKJEzs4NZkqSLNCJEMbDnDFwclgVV98DoFP
L68BReoOnvZmSHr1BHbzR9O23ZgT4O3bnwgaoX2K9xlVbQVDPXVEM9qZj4nnT2uhR1XjVoRkaFC6
tB+Akq+3Dm9etFqKIx8M0aHNbKoA1ZumMR+Ax3J5uqWj/w9tsnbId72qCOriy0hRJwTNvMDt1buc
Z9EyFgv8EFCAht9UWvhhhxvA+PDk2ksoZn0ADQYSPevM6ic7J3KtasvW+jFcxuF+8oRoy2ZS4iGg
nSdPEtrefhE4wb/NLdYQMm9ZJ4CtByCqaBsVokwijKU5AKDxWtZW0uXOEFxy+RZytxWLWPSXFZIm
T3O/UiCmp3Rhhe0b6+cMPKbzwrkjEOFtDC63OTSf7VxTCzuRhEd5u5j1qZ9N7CH59ENerLhS/6Ju
gj8TfHXEE1TPceVK4KPqMsBV0OWxJWHztvENUpuAdFLmHTcNLUGRsLHCHWZCUkwk3OTBaH/oSuO5
PjysTCCZ7qAhJsooWtcnvfRTVAQopzX5UCcLgdi5EXOBmnMSYjNuM3/DQZWpf2jZmkUUw8w6YNZR
leuLWGQIiIMW2po5DkTWHsSwxOvDmMWanDWpo/Ak+qVZTrEOzHjkHjP47YCWyBXWGZOkyUc1ronq
EAJZzShA6irlOWnjnj4qMgjzOLY1sfhtI+iteZhuK8nylaSe+oJwVY2fUzUO7IlJynEH+ojjHc+9
uLPj/ezCDaXscDHmFLBEvuGAbvAyVV1tzoRlmk8l/uY1P6eayxiV717P5QxJyb5KPDgw5m2bITrD
5SBJzqcADXSIgugmX6mEkt8y22w4oTAzeiW09yP3HhbK5FOAP207bsBm8HzxwmmqJM7BeAj9Nfs6
JNvIcjhyD+lJaQ6PAqSSja4iyth87wjVH9MNZc6KpC4Fi6bncD5oY22mp9EIz8+XJP2F1jfwoklx
QdR5K2KNm8iDavfjgvAZkoR4WuYymFjzPV7SbMV5aeN/QsdiVbiU8ncaMUlYAoVBTl7iQ41sFRSN
N6Q3tYHrSMBC2JwR/YD9x7xj1ILFmlM0KJ50RIfl2Gv8uz6rSVd2wEz/C28UeFiO6JW+b4hb/jZO
tm+UiFAmbjpw5x+6URDEH4rxGPVMZ9Wp9jUHmWQAMzVkNZvLJOiiuoIqGREVHefgU9zV6ZQbsgLR
BpJ4/wSrDvBIPUEmWoDAEL5VCxgOOZhW1ByRgqkf22bkPbVZNp4WKdwXqATSx3alMNSxMzDsiB4C
/B/JTFd9arr0oLvIe+pJb3EF11F2tvAj/dHB0bV/lzkbPmFjRhMSB+59AN4hrRHiie4OkAf2iUhP
6rxDNvGedYz7JWmm4SM+i9T3ad1zDNNk/tPirTQoei8wjzRZ/BABr97YfTIs5LP2EcXiU9hqTu2a
DFGpoxhiHcjets9wzMCJj6hdyVFPsJM8q0yJNF8k1qfMBjY9taua0ryzLYdqwjBjtn28dfe+C/3v
PeEd3lnoMX6DJ1f4wxs4RCFXQ9vHxSi8bJmd/SYXM66fCkeBfGmFMn2lQI7PCmniWBQNMp44X5sW
HD+SmS0PeBOcsyncq0gu4xA8i4Qu6OLPYRERY9Oqi+bgYWiwRyG7HTOZt1psskBRlvUn6gjpoTUA
5ewqDlvvDvmExw/JMCXfa+sB57PNk2yQT2+iwwsz4g3Zop7qN4jEbJ/zXsfBQeMFAMceTYifZh0W
OA3OEEI6dnHHvpnNtsgVbBvFFfD6SZIPIaBKEfJcDqZPHe7plJesHyKdBYg3IbZxP4YafzZQb76A
9nHfJ0W3reK4WeaWvG9k1L63c+B/hyljYguu0q4/yHjB+Z+QSrc4vxAyw7uQBN+7lApeDnGAIL9j
SR8goY+BphhQt1wKk4hQlC0ctbs8AHnO5fXSz6QQA3DGKB7NKLImzgGg7vUENBylk69zbaelwrPN
NR5moYI8oL4ix6GNw67qF9XOlY1T6J80g6GF189sxQKjzHKq22Ro82CabFYkhNfTm4WJ8Y2EPpbJ
oZVDs0eGZPc0Cxl9BiiL2XxwetBwVKHRh7YGuhnVnmYra7G/DZEN4WPq+xPC+rBFXaxYbGrfJ0SH
dW6TmrR3vUKDMQf5m3yEK6NeT3ps6WcQbaOHduLBP74WvXjYGqiP4U3d1Fi4XkTvwh5+6W/bPhm/
tsQT/WFDVPtz2fAYFwI/8d8BhBrcJOuWPjqJjlOOKNE0pzUcLOYz8pohB6g5NFDvGBqa62yXKggb
goil35J/xn6Z+Z3QPWwcE5eRuQDPLkazjMQyha7TorFNYfqNJyzRgr6xvVtTlHNQbnmCfGtnc1AN
9LuQS7YdnL8MP2W3rHORxQtFNLWwGDWhgNTf9owEjxtubHdAujv/wEMQNBA87BtIzAmLCUmypTnE
aoGjOOoBWyn54NF7YurwCeDn4EM/Ur8u/Hm1Z3Q0a2RNadq+60m8zvkYQsYsT6AbTfIsFvpTwEjz
LYwm8tMshqI3zcbhuBhokBVI2ZCKE2S/MY4gVXddts06N30GRc1mGAXDfR6sP3H3ZwPMhq37Jxp8
T2DuLUfT13TZk9y1JQGlquX3gTjjjkRSrUrMKRxREp6E79k2hEG+LFskc2+A7vsxEogFcszx9HX0
297m7ZzYJQcsY/iYZoN5iEEYGPIeO+FpGlrxuYEU28+mjtkJkaznoFArW8QeOjl3blNf3AyiSD4q
iiJBHymJejmcUNG5TY0nETB2wZ1pRNMcIxly1NYmlLhzmDsukNGiHNdc6ybXnBO4l48F+kLA0QzG
RybgyyF8Y2S6wvCntvOEDyfBCZPRc9j3RGSs8GfMH+BmhxZcKyPVlXx1A3Y9racFYYAZv6HgkvqI
RfjyvkXw3sNWCOpEeesS/0eM1jbP67EVGRhLQn+TYIQl+ThNyFmXacneTNM0QEtWtsGHyPODf6io
XVAsZgq/G0GHdy02/FbEKpzvspWPaeEZRCDnxEKRGLXJeLiDRx3NCq815FCvyGth+uqnLu+CbEmq
dGTOQ4Dm5IrLaWy+QMFHfFY06L78H3XntRw3lqXrV6moe2jgzcR0X8Ckp3eSbhB0gvceT38+UKop
MckWRxNxIqY7uqtaSiaR2Lmw9zK/aWKR1kMjToG2av1yeGj6sLi04oL+ZWPpjexqpaZ/8cMxZdFo
Ns0MlhXxIVIT5TAAgxscMRSwyZqNPngyh4J8sKN2Yh+QNfGLroQlLa2gD0idhqo56Mi3CRTqyXzA
hXkOnd6awWXJVqFfS02sbuWkTz7nGqJcXtho+jPp1sTTKFT6VWOgTOiG4pTc0cKNH6RUmzrYYEV/
L8FylWkrzORAOn70IYSMDpQXTubFwySB0Lbb1hpvAXBmrYM2i06U4iMke0FZSGRPfkbtVjZjv858
vHRR7dPUTWVEgWinSTHREzE7IXQTv152bLx0z6pUGgN6ZZr5OIZV89zDDGvs3DTxfVFamuWOgVLR
JSRWI3WmpqoexYZd1yOstOeJbfkWmHhxG2mNTPch0sggfKFgA03TqqwdI0qEwZsVCfeowoj51End
iCZNCKZ16AlaveCOll4tR6FZbst+YCsYOiU6s4QALUvdaAc36VGOdHo14hAaKIiepZYkClZnrm2z
LsP3lzJHvW1jgDunWkJh6HBgtwaPR5uhoN6G6Yh4KwqVWzGKRvk8Vw1iaO4xnHTCYdDOGHuiRaV0
YWRuarq9VHeFroY7hSZj6rVhnO5KZez7VSYKrWVLmaiNTqf3peSY+GIwuRhVvbflRjfuAV/UfC2T
38m0bHJk8CRazGsrlgbFCZhrIKSThMk+xSBNOFFiqny3VyyhtM1WoW9jBZoK2iFRJLLy3izoiTdx
dTX0YhK5XaGOrd1mVhee0bsPvrYyat0waJL2vM00CSjdnOtnWV6mwTbllL8sirCHrRCS/HtQ24vO
bmCxNbDZR9LVXCrU2sE+QFq3TRenXjX12VXdGpSq3WiQzPtkHTVIHd06KVDARk+0bYdTCH30iSz4
xrMtdzrnmpZqRkXyrMyJnTVDVdoS3cYrOR+EcGM1cfyFfIg6UPBLA0Fxi6YMDM+sYUNiJn0R5Erx
JTJV/6abxkFfusgIw7fMJUxniKlonLlptJ2RJ2XvZEHFUMxCMbuwRxK0bD1mmjluCzp1X/BJUi8C
wUgip+K0t+yAZz91xUGSOvyk/e4kUEYD9SuaL5KN5ggdttzUhC8j5cVZOGvtddVPyXmRlCRXuVmY
1zxWfEml6Sf7YvCp7mFImfKlaAlCtMULVwGf25b5UlfoPT8j9PsmYN4ySSlSDU2rUhOqFBFxTxY3
aVSVrm/2IPZwCS5jhzmRtlaDXsbkKU/UgiNSLy7YPfLzIk/HmFMBApVb+5rkKVqVK/SxeumE9K3n
UYJQpZmHuqRHeqip2dAERNJrow1jf6EN0vS1y7s22lltwzYYdI28aTI9NJxhsT5xCl8zn4VKk84C
thoe4TJoEy81RusGoR2JPmyUG18mvwJkOFitSYD5nXGVNHUe40Khw9DLs7o07MhCr8Y2k9II19Eg
d9JKNOkHcLpVAYDLPM18+nlakNhKbXTNksaa67SgfeeOcSVdd6qa3mhBp55iRzvhrFWLdH6LYJzW
4BJU5lBKHpeogQoWylpWGH6u285vNuBhA1xxrPRxiiBF2NVsUBDBJRCzlVn7qejpuaWd5W3HwxGO
MUMcPVBHGpvkmqLb62F5YTAW+6bKVR+jQEwixM5On9U2gwxgQjoH2kOqtvEDRnZVgEVB3G0CPByT
Q5F3VJoyRwCli26MO1pvKG3XgdFEF7myENy0vC4+AJm+BVBYQBUXWhRJL2PwI4CUL1Z1haQ34+hO
JfWyQnFVio2EuWSoXcdBM978egr9DkaSC6oYOJiLzCbaY6+Hpk3aIjqADQdGmvl0qvjN6CQNW2fQ
4KrlSwntNIqKbZY2gxsKvbXqsvgjceV3xO34EGAjF8D6Irx2BE4h2Fv4/WEGutuv9zMxctVZbfIU
zaXReuiqk0mGASrZdj+HnD/wvarA1RDg26GoQof214vyFivDgBVAFT5mdATh575ek1aWiiys8PqE
X50fKOGL60rJog9At2/HuIyFgM2bC4cEXenjlZ/UhrnInHligJQcU8uBDUDX9kE+h+vfvSGQP7D8
VcA5ZMHHURUyHK3SwMo9K+0tuwvLYc+UQ/xg/v4OIGZhpaJPABgH68Ultn8CvxVZOyvmmHFDTc0e
kBnpczFX9bXm6zBRZ3ztaqEar359a++tIgMOTQLku3gRLK//dFH60QO4KTPz5rAanMIclY1qFf6q
CYv8A0Thu88KcLuFiA5y4w0JQcAQbQZBn3tqGNyWHVBepe8bh0lefsCIw9/ICCauEL1sbgtlrp00
lYuPFEXfxiZB+dNnOIrNQBYCZWgt7ndEPIh0Ks0PoZDKvw9wWLzYUWsGaICIytE+JBpYIk/0Qjyu
RVuiEeMH+sSYzs69+sAwhnQgTvrwC5iajySU39sCWeBFwQ/jZ4RoX3+jkCJn9qM49/JU7Q6RUYGh
nMIaVAFqfq3AAPnXEfTu9ZDh0cFNI68iL1iPnyIoKuHmC2mNCq2YTh6d+sHRhERf9RrDuG6R5f31
9d7hpPIVokmzeKMabL3LV/zTBWFoBuKkpbnnZ2kZbpOJKzmFrPmHadDj03pU2sumYTyX422Db/PA
1FhJhFm3ZbU3vaDItF3WJfLdrz/Xu5GFuhmynoiR68cyeF2uKZGPzqSHwXLyVeiglAtIPdu/vsq7
q43JNuhtgDPU5K9vPuzGlgpQBlU20wOILKE4S6SByTRV3klNVvHBXv7OpoTTCxstIk80iI9B8aFe
VVpPSeBhimpt5a5rV4w1NbpmYL5Ev9UuZqMu+t+9y8X3AHU/9HrQUZaPpUrnKpFUstbca/LSfza0
OLmFFDWdltI4bycVQu4Ht/l2b3q5Ipxq3JAABh6zRsMMMYBoCgvP0NoYIV5NvVZTi9aZORtOBMbb
yVPCe5pa2naSAYQiAw/z6+/2DSpq+QwopuqgZ8FFHkOu27pX43gSCGzR0JGyms1doi5Mt55+e54G
8soUS9OJq7T7XUk5rgxDgyVH54EPcBRVjNGU1o8btMlx3d50bRV4AFEau5wGvKF69SOJ8DdRvFwP
wha29OxTb7ImTtApmOaswPtGju/NUC9T16CMepjRW60cea4/ctV4E8dccaEeLxYp4LmORRbGzGII
CMobGkuPH52hN2d9CDglwoZnD7TBOAU/YXywJbw5XJeLAoM30GUCZ3vsxx11fW4iBld4XWnmtmXN
cCOZXIITTD9KUd67v+X45ioLXuGt6Logq0xJci8yxLSyNSGrsg2yYZJpK7PYrikckq85i7v+dcy+
PBiv0HTcI5LCQOh5UJENOgqdogdIAhyo9AQoY5ctZSw9MQtH8DQeFETS0Ku9pdcXe1UZmHfgkXOm
Tb0fHEKwWIwkAHZ5IXiOqzCUfNNOZQae/4vdBKrUkiMyhnhD/iX3VPpQ9wvPLIt8I9BM88Adl2vT
ovcTzlN/9us1eS+66aeCtSedW47h13t0YFVtplLle+VQTY42peFqFEJ1j2ZdgvZV/BEv9iV4j78D
TsOF8AahgX+9vmCpZ0xCs7b0/EGl7Sz68znJRTDufQyszoxJn1uvnkLlSyvIxmks5tm5Lve1b2f1
rF6UDaD3319ylDbZvjmpLIRrlnD96Yzu27Lqm9wvPVxwM89qinJD3yX0EOaSVgZohw/273eeNAn5
DUwqMASC1XSUb9GtUPJAHFjyWIk2Xd0+aJMeeCaKOatff7lvjnnSOXjxlFkIu0EFOLrSrPqhGshM
S2KS5cbWxUh5RinvI4HDt2fBEj+ocPGVLvDmo+omGPBtwfur8pK8FFcgfBCXVhRhZ84pkosa+IzK
N5QtFcNH6lRvq8mFJgI4l50Eehiyn6+/OxzQrcIYlMpTmERSPidgMgwjdFv0rHqv7FR92xZD58kh
eY7aWuVZWHXNZyqkj0x3336rmCMqANolTeJJOtbYTgbKSBE8BgIBpr8RxmH8ZsHYOR9areo+iNh3
r0VeSRFPwx+Fx9d3zczRBP/MtcxKbO10VBDdleLZHqcp8X4dQu9dClKlhZm4BAT5WF8t77SymE2t
8sSpUV1CLN3KfnaTSFX8we78NliXpxDqJVrCCFYe70SMShRwrhZf5ZjMjU1XGEho2ARl8MHqvaGS
EDNoykssH25gnAevVw+2WDWoXYyTVD3dNq1+LcB+cOc+bjxNx396Vmg/GQv2oBKq5INH8r315BZp
fSwaPBy4ry/eFKIyhTN3OQiptaqZ0GwBI0WbpJ7LDy719ph9cQXEuZznn1zi6D5hHUgl6JjaM2Kt
XaWlqJ9PZE6eaPgluBpqJI1Rm1V/0Ot495k0mJv9dd0jGoCsV6GYYLEKgow9Yaj6YJtlprSS87JZ
5bhRuggd1tsstixOmLa+mtXavM/xrP5oZ39nsSn06BCRE9IMOWbQzGqA4HCS11iAdLoDIl3cGRnU
3Kq2PqLKvRO9hCzhi26zzld7tNgZ5ggh9XntTQxVXbpN7b6gvf31t5/GRX1hIY5yIfour6MHDVKJ
87GqPTy78nXZT6GHc51sj7k0fnBKvU0MIBdT0VC9wSBji319qQLlvMCsZJ6SKq09M8WjM2iU/Hnk
obLNEYWcDx7Ldy+IBbTIPcgQjo+O4dAcJfAgRs2UCTnHATa1mybaE2gC2Adakn7wdLwXG2yeqIoh
HwOs+ehsxI05xAOmaNBICBQnyjXRRtZQdCYW9YMn4r3Y0LBxhWnI6YAG8OulBC5tjKmFW0bNal9I
Aw5grqXHkLp+HR3vXYesmroB1RYdLbHX18EfrgyTJECCtzVNz/LbU4ggH/mmvbduLy6ZPFYGBMOj
i3QUtELgD7U3hBZysQwLVoHRza6W85z/+n7e2cCw8lo8K0gtuLGjjaSRtLavxxI3OFVZbH+R2vOj
BoxLH40naM/rThf1vy0NSdjDK6K/uHRgjWPnMqy2wrKPh8aTMip3qx7qDTSV83JqpA8OvHdWkn1A
NBcrZfKnY7kACVZhPlh545kxth9DgsVdDG3YGUyGbr9eyXcig2VEGchYtAkgFL6OjGahfJM/NV6K
mcs5UyjDVlut/yDO33mCOdYkEhO6ppZ27O2p54h+jbNKnKfJ5MVhEW5yZm94LTD2o5X8v0iDIITS
DkZVls3wmIEq+40ipVPXekUI47vDItauctLAOAvH702H/3gc/zN4Ls6/FyjNP/+LPz8W5cQ8PGyP
/vjPk+ixLpriW/tfy9v++8dev+mfZ+VzftXWz8/tyX15/JOv3sjv/3F99769f/UHL2+jdrronuvp
8rmh8fhyET7p8pP/0xf/eH75LddT+fyPPx+LLm+X38aAIf/zx0vbp3/8SZ/6p1hafv+PF0/vM953
dR/l7R+H7jG6f/Ou5/um/cefwDA/mTwnSy2/UKiZpfz5x/D8/SXpEwkWTVXyCFrMLydwXtRt+I8/
JfUTeRgiU5zLoonMGjHbFN3LS8onHotlIINs+kI8N//86/5ffVN/f3N/5F12XvBJm3/8+WJi+XfF
yQcjF1lI3sy9MPx4Y8xVTxpQEr9J3WgCFDXFkeU1o1CuxCJE92DUHjNdYy4fWu0hleoFV6g06TqZ
in0Efu05jTRGuUZrTBf5XOEDqmXqfN+aQXhohyE/gDiIU3cuqqq1AYx2Z/JYH5TMUnnOZOse/4/o
PJj8+VKIIskJTC2scPAOFyZaC7quUXTYDlI2iasML8jco17ob2czv4gSsUscEaDZZvyrM/3/I6D7
Zyaw9fMfxHPzx6rLn+5bYujfIbQXl7n/+Ct03oT2LffxeJ//4fCovYrt5W3fY1uSPyEvrXICodAB
025pNn4P7eUVFX02+kgaAq1L0+BHYKvSp+VBIH6h3nOYLEOGH4H98hJMUn5+MXEkIH8nsF927b8D
G7ELZBI4F/HuoEKjaFr2458aF20pAPAfFckGmWfX3UUEY6q991FiNVq3yTeTuDbGK1Gnx7U5W2Xl
pRWdyQpcjBAclZKARitXSgD9xapss77Oq1ulvNWmm3C4EefTsDqnuerGawtUTzyudR/l5wu9eDSN
02A8GP6lJl29rP9vBeV1kfHf4+h6teH+y434/+D2apK0/OsQXN3XxfMf2ya9z5+an2Nwedtf2+sn
mWQOcX4ZtWoTA4+/QlAwPpEuL/kR2hWQypfh0o8Y1OVPjGXRV0G2h1yQevq/Y1CXeElFWpiCHrMG
+lC/E4MvdiZ/xyAtObTeGaUxplzimbT9dQziU4kgYZerTmREzUUTW9IW1btrSB6RhwCxv2VUQY7d
zcCJECxag9GLTmM/lXdRDFyZ/dbFLjW8CsQE/mgUnpoDSh+gs5KLUTLOf1rcH0fDq6Pgden//dOy
LmRBSF/gVrG8/tMTM5ilHxdCrjgI0Ta3Pg0+A0ZlbV6XSqGDhlZxmeZp2cpoCzFwVbvqMgT4jU2L
EUtbKHtYJaN0k61iMPkbBUIrJJi0LeiXd3FoaxFkMZuxyDNKVO2pCPHoNK4gXJeTmoSM9OL5ItRl
aLHFrF2BQ4JzrFpArWCAZjAgBNl/agJTXwos67n1/fEyROkxRoRBSM4BQotOlBql7OQAYr5aSYZ1
yK9XaDn8fyKcLyvE/2QqWEx5FrGCo5y7HdIZ8HEFn7oAgQyh6xAmRX/oAdg3m3AAAhyWkaHAgx8U
rHxkOCBNHQ5Q/wzm30EegULjB7xUnELJAzktX0QVggMQXzQ4T6rykeD4i1b76wiEFo9OINgV0aB7
e/SJAbw02L5oklMrkCHa3E+3YqEtUFUzr+060sKdKJf+DYwpraUx6QebtAu+qRgUK04VTlLtxGl9
YiB6AcMuqAzBHhRxuhUrpb31s7KMnM5PBiDKfhNe9qAyL6DXdKNTzxMQY+rF0mEADBN4UMb46xyj
bQFZKMWGBIFU09baAS4WARM+dbOe9A4zKuz3xCE3nW5qp9RtxrG8mIe29Xyh7CpE4adkhJcWXhv5
4H/uFCl2wDdll21klPedyG3E2gy9f7bKbpOPQQjsNzOFL6Hc1ZtJMpunhirNhhOFNUFXZPXk9jPA
P4YywjkM5vKsyKY0sq1Wii5+HUDLRnUcQNS6CqmbyKnIDb5+xASI7rUvCpJDVzZa14aPm6ERsyRK
avqRMwY1kkkDiZIt5Lrp5VJgYU7WqZeMYFLNEQTd1htsYdW6P4+M2ICfqIgSUL4AXdzUVKozmK0W
SAyoE5oNwT0+saaS6Vg1+zVahFI5nXR+sSnDvB7sGh8IyRZVau2x6QJnkPrD5Dfo/Ghpp/ImoQVe
OKGqFEJmu89zobtN+2JuV0mCTHMBD+okx1UafriexFct/jfwP/2pdhQRuSAUBIIi4aYmyGbqIEwH
KFy2VKol2h7+VKCNo4ieIjaYFzdythcASp5ABNd0TIDl8nQWRpGR6RDuimEAIBiNbZq4c6pWhzBb
gOEdNMvzSNbPYPuPbg4EMNxUyYXcVSIU3TlciUwnVwyejTt9yrQGyooWXtXmCInOiIS9WAQd2qpa
eRajw/tFr9LxgBJleinPlvlRy+idvYODgLQdoxFS+uNJeCrPCBdIrQy5h+CKpholA2rt0wonGFhn
io4lJHjzgkbfB3Ckl3Hz8SZAAULbWKHSwFr9ddQBtTYBd8ay08glpuNCOX6JmRjsa03eN2afbuEA
VWv8jzIevNDBer2Eh9GFJ+Q+KqwuQmVoxI+sMF9Mlo4+FnYP2K2gXr+ocR41S6RRLUYzhSePiBZW
MqrRr+OyQTsjMjp7jhcZy1LRHQnwvZ0zVrANIUhvgsJvnSKE+KwrvbjuUER1AaeKOyFChBcRsOAA
JWjM8FdRHkkPKqdqtI9slV5GJ8efnU/OOGfxVqLr+HpJp05FsiKEIuYLanzQ83gaYfHKU77xE+gg
PgW0E8e19VlMM6F14qQ+S8ryG6oecPQSLWQ0agydgXoGDBj+mWXimbrMDSCmlAEjKTk6ncSq2jGR
lUN3GDhhbD9Htg0Vgs6bork5Rbahgg0zwfdhHe+AJk+OhOC4NyCZyeNSiuW+qKfpSRYRfgAWCiO7
qYWz2B/OZr0WoAPoRnQttzqTXjGx6rOM5/rLIElz7ERxOZ50c8pBn3XjXolVUlrcwE+zPCJyxQmW
Sg0gCoLQHmYWnGNhsMw9Uz01dsgQolWD0dmmTtipVECin+XWDK9SP5Y+ZxHOCHYkh33vCHRtL9Wk
KRyj1sZtOk/6QWyjm0rP2nsDeqMrTY3u+i/nBs3HcHZ+vSW/d6YD1mM7RqVryX6Ouj9drOaJxH9g
GkT+NZBeFeorghl1nvZe0+K9BHUU0ivH6L6KZ3wHRVrxSTBX66jrilWaidDapXgVViFO2pmKakcK
+aQsp49gJcryWY6iDgVPjutlRixSYL2OuiboJ+D7IsdHnyV3VaWYewE+jRKo0iqPdX1FNClreDL4
tYR64NRV9aXqk2FnmUO8lhkgEW+q4rQCrIOcZsAWWn+1ZygHtSeIVxLc0JtqmjW3MRC4bvALuSzD
WPDw19C+JHD34d7o4RradbYBw/iRRtLbnWqBrIB0Y75CzgwW7fUN0gTwTQZQ3KCUyOdFKZlOUczD
HVxg61BnieFJRTVyZLmg0XtrRKhVR3OAQRySIZ3+JHKsffSsH41sSJ34UBYjVPYoylNU415/qNLM
/FzUM8lZbBLPEaDsPWGqO0cy0KUxpXQT1bllt+ZnHfQwCf9u7AbrtxryL58BdPIisoY02ILhev0Z
oggONyLTkEzL4VGLVH3TW720gj01f4AgevG2fBVkS+VuAHnkpLCWwuX1pcZmioVUREe0Ccb0vM8M
65YbI/+G0rZGqU/4GmHPmjioxZbnjZw3XwtDCW6B7MDL9ke5sXtNE/Z4PkStDbNSekiKbmPNbRDZ
Var2uj1PDGaBnc3rGFGl3IZ+n8TrjD3zRNbJiGqlUUu7niysnJKivs+hjaW2hBnbzgis0fRUJf4A
6aG9bs++LDCQFxoWTIwhsh5PPCji4NXmlegMZD1uPuIuByokPwyhOcPWUFVvCIzhsi5SczvHQdza
zaCeFQuizsURjh/X4vokW1oibm7m01WVClFg65MkPARD1CAuBcUX+Nl1VudNY6dlDx98ysz6vlJn
85a8QVv1QlC0tpQmJNsaiiYDQBrJg5im2ovchqsys3RiKKhnSjaXTwN6Yk+ilUVfAsydP6d0yfcK
wJCHoVXJqkuwl4ekkvUClh9KF5ALC2R9wmQrzS3Qoiw3kJiSzS+Z3KefS7RcoJsUN1RpvbQuw6ZY
q1LMlUQfE4FGjr6H9G/1M/5ls+JVS+Pfrmu8gK//dV/jamkae13T0mLrXjU26Ff93dmQP2H3RbNs
yRqXuQTP4V+NY+UT8EJmCeAql1nn4vzzV+PY+KTxlyA+wB5iDLTI+P3VODY+LV5BzCD4CQz8UBb8
q/v3ozvwvaf/fuP4BcT+0zYB6FsH9cccQ2MAhfDb0VadRdRhcS5Jbgl+xZkMiC/jfTAG7Sa3ut5p
NIQ6dpNSR3dwGTUnFfQrWQtcWc1EN47HzAFn8Fka0J7wZ+MhSINsXafNuTRA/+uwaDGN4kr2Fbip
8XBRINWBgMn0/fD/rRD8ZXC9DsN/217vguL41/G4jh7q+7S9r3/usS1v+dFj0z4xPnoZ0RKMnAs/
RSIvUdQxwgBDAHDjZbrxIxIV/ROGo5yaCnAmkIVLLfwjEpeXFpHlJRRfhhu/FYk/zIt+ikWcdRZP
o2WIvKigou/6+sjCczqMgeJ8kyQ73M7b8jq7lD4vjacWwTS7dHXvKdllu9CZD+jdVXaxHtbJxthb
++lZO/RP7ZaT7DS/TrfCWfoUP0mutkmv59AzHofb1rer+8YTnXw7OZVnbWSn3AYbCqP9vO2fQqRv
ZLtyoKq71UW10+/Dc/VbtClOtIN8j+4LeqQSrMnb+ro9NDthRZPsrHXTVe5Sam2TW/miPAyefxFv
lVVxKTuyl55PXnVRoyGM0Mx15kUbNXCsVX5WXAw3A72V0G4u5oO5Hg/dbbutLoUz5VHeqU64Qufn
oK+TU21VrX233SQeqI4VFNNv8Xmx41OeKntj499mlwsJ89H8JhQgo/F2cIJNp2MraFe6nTauuat2
aOCBm67PrJW2EW+C8azaldb5Q3cS7aC27ILT8HzaWWfTLUt44B6+yV6+8rezHe10R/S0fX5m2IZd
rtIrEustx4kTOo1zDc3dy7zyIO6UQ+j2jriisXnt7/JV4hWO6rZ2th6ec39Vd174WdsUO2llregY
bboT/6KGtCns/a/GJlmjx5W648WixqLZ/ipC9s8pWyfS3UWlkZ8PT/AkCx5Saa/kzrDXtp2jO/mK
eobPNUIzcDLH/NJeTaBSVGfQbe3zfMg20UW5r9ZAK+JttdFc3WGT2oIlY1nibbg1VtmmWAd7eZdf
N1+F0+zEPOcKd/gt+bbohVuqI5NlT9bRWneNS2VTNXb8FCD0cJfs+7NhbX6bTurW7u+sS8Rm7pR9
e1WfmbothWsk11RxY/FBNVvYiKfRSvJEt1yTb666e3M37drcASHhZXvpTLgiPnsnCvOzKNsYK8ku
Tni/GzmyjULHPqWwWxl8I+vULb8gD2lXF3SOKuQKbeWURctyR3fHTYgqhuhK16O/wnZWyFZi5JSH
fjUg5mdnD5o7utUa4GDsBCfnmWOrTnEZr2g5rYxN+rRqrwNSnVs5d2k4DSbL9JU+AwKRHlpKDh1u
T8ALiE9Rfc1O5n2+as8KTKbRPuJXPMWEkeiMWybUqoR2S4DO0WHpGzG2WUn65w49Gav9RmJjT9a3
1N9rma1rCEhtRuWktc8fmxX8/tFL9/hUO7aPezg055v+YrrSbjJ6TbldZnv+TkPba3KK1GkesTOx
xxsY3pIDFxoOkTPJjk4spgc0HnNyLxjIuUYLyx6sXcqZNG3Ex1FtnIjYFT1/rdb2dF/t5rscoR9r
F3iVK1Hy7/zH4ro7hy4CPQqerDPukMv0EuM+3UVn2nWF4aO+mYwr/9RgX2pX0y4/qGssLsVn7aYC
cOM2Z91V6eaGIykrwO0nk43E3Xyi3aoryYmc1EUuEm/4fFVQ9SEKEtNRJV+OkDVVEztGAyPcBqkz
tNzwiT5fq6Xh9mvlut7xCNv6jSijG2X3xUXfuwayVmlqm8gsnhTn6pOJEIg3rtDwk3dVtArHrZGe
pPfRlbDV15a8ym2hWo/fsF9yxMq7KwrHsuk1JBeCx0O9RbNQa7xWuWd9xc9YMsvqne5avpM9l/Wd
4CWqm6xLNNbgRc8bVfeQyFNSL38YBFQ8NgZEVKir9Z72TfOFvq0N7+qyckw3kFw93CsSdYSH/g0R
gQcwZPREuqOz5yTF15DWIrztwU39Rz9KV8pKuermTRaejxI49Z3sJbfIfEhf1L0hn+Q3aK9md91d
NGs2IEpzA9sJsYphLUK+0Z2vhr5eBORuk3Cl67dYgVniHcoQxWYIbbF1UEVnZi7m7vy5s1xtXheQ
AbaTdc9aT1eMD83NcDVcGbfElJMT3aftpUhWVNq0cOtde5G4V3jsaQ6drhy23moankLzEFiQut3h
rrkTL0TN7lei7HXCCrWadSc4G6Vz8xvh3LxsNk94Fec2uRRSt+WJoN4bJ6LQOd3n6gwtN7tZaf5w
IgWX+Uo5o7U7anb+1ehuOpTaospYywC3i15wxkcsa9c5bGzb2IIpc1o3uhy8ydN9xDNPYpeObXjN
7/mcOuFFaKADNax4OCRXCHfA38oT2TrRHzKbX+vGXo+ocrhl37ADDBP1O2VRoFlXeu9JlVdMaMXa
JmIwqsv+ljGJ7V3hNtXt7IulopBiy9lJ9FnMP0tndfsV0QwDTdzg0HxT2tGuyketvrHOtGTf7TLr
oIprt/I6m4eqc/vRuek9b3jMEASPUVZzYnusbPUumJ/6EwnB0rKEF85G6ZUnCCWxuUNKtEeDjTXh
hYtu1cYySgRofUSReM6Jldv6Y2PaYA1u1Uhd6Ul2hy/kcEJrKLnyYwcpA6v38jXiJ/Gu2w4umhsP
5qV5SlMvctsTlAwb7BYe+Ed7ku6mg3+mOZlbPaCMsOVSfKmlg+DowaRRDpd7U251Thf1a7jtHsrK
Rj3xQTkfNupeQyyiR0DMhq5/MCsXeRXtXNrobufKK+51QBhnZYxr/g8dKJGeGyagBFqxysMNscqM
JupoN2400zMwRS23cbTzZ+Zsm1a7G5hmPXVbv3bHmeGKl2c7hGyTcVUY6124I8iI5v4EIytY8N0m
cu/NTTiihLTSzdWg7/z2XCx2KNuOrfsk1o6ofkeC/VaS/j+Ye6+fiwWU0xwPx/8Pjr3Bwv8qH988
39dPP+befzD7/uPk0S3y+/Svv3tVMr78ru+JugEyaFH7Bl8GqAcQBWnw94rRkD8ts26NgTYuXoCa
qCV/pOmCRp0JyG4ZUQPqA/fNu37k6YKmfMK7EniHpMqk16A8fqdkXBpHf2fpy6UXHo2BgD5sWirQ
I0QGYlaD36OWuxW0LluhoKN7euF/qfJJYz/wlVUHvGIoupufFu9H5frzXPsFCfnqurBJ8KmETQIV
z5BNFv/nubbVztCFLD/e9UlTn6MiAMeD0WFxR9svu0/zULgsJAYjiJ217bbFIKF3kI6SEuaK0HyQ
aCs8tZT2cadrAfEtSXsSLugvdSoWnymYgtClaCqfFSZ1TKXKMT4Bbtp/C/VBvJ7gY38T0GJT03ns
HF/qQP9JSXeil1LwiOz+TU1bh+1wNgW2m0gWPsMcjM5TK1rTh0YzSVey/8fdeSzJjWzZ9otwDVpM
gZCpJZPkBMakAODQcCjH17+FrOp3mcG8mV096x6VWVWRiEC4PGfvtdmuTVqgoaO3oCVTLdavvSIT
f72pfzTT/m9WZPA0/DZo/hA7Herqx9B9O5lY/JG/b8A+8wAWBXONbEuEdwGtqr9rMX7wL8I80elR
ln2ZPYyuf9diiIXBzLDq65hfa2H5v2oxTDqgFsgs6B9ZFBf/0cR60Y7+e4Sj4KdXjp6K2iKfb63x
vB7hpHIM4Eap/wMnw7mt4Lw6lcORV9xamrQZQvNmiF1E3D7+0/YJvJN7tiQluV+z1m0NwLgLicc7
yNh3v73HNybfi2n81UdjVcE3if4G6TVz/6T3mHlyMnt7TGhxGvGXIq6QaWhlnoAitSzOgiD8Z6y6
sjx69cLpu5kDAEiuk3GLiuFpLxn9rdYa5IOWjpIDeY3TxtYMetjGtNyYfW9cTE2SZjeCxnTDVhpD
ilvq0nzOOAn07HJx/NPEZ9khuu0gkYF9NC402+6O739VY/0qJ1+V5sWas0bhDQPuyToj084q8epx
hdI192EGSANPLp7JH2gN7+BmQ3afGdpy9LVc23fakH0pQZCOIXpHf1irsdklVE5xnYHA2fswwn6w
phucgJrtB590/SQnn9Qj3orR+fKPlxbAb0qfFOvCqAdZuqfJOt+Q91E+IoXadinDgkrPdD12yn+c
0xm+WjeSEhU0PomgXr3J6x5qJdSn+djHdXbuLmr6qy5MKe3tyuKJg5vRTDEH1SulzzXUiVSZ16MZ
xqZb+LNwdk0j+/u6b+cNBh6k30YB8RdN/SewYtd20cZn0vCNC0dOxgdibbxGp68IzTRkMtAnfA5W
75MpVRHpYLtdYu08CRThEh1JYp0lpY9d0M4/J8JuNsriNikhMW1SR9owsuoc2BP18y7b5F1lnOft
Ym6lN+kX7Hh7vZ04qY2gbenj1XcTjnhO05o6uHWRQ3d2zBsrc6b9bBtcvsVXRThD1NW6+FTjPOWU
X+WfJOLsqKRRXpAoAEVkekhB+1y2Uwl4U5nUDsAIZw+pNaUaBCBzrPZj7X0DaWuQuZebxS7WTKfm
pjtWGxhH6WOpt9D0ESNkZr4QQDDayy6obINjn0rGYw1DDQac4vYspOM/DfHKRBQx6qAS1dFKIm2C
Hb0TlF/iwfOQ5kjNgi4IL/479PHiq2/k7SFrYy5TRu9uLJgPbdgtM1cJ2RbTdgKDW4dNOpU/NRLe
o9bIHYRcvN+px9jqNYL4vpH2xydd9AqorzsdlrlsvwZuZ19pZaHOk8ZX+57W1LaJu+yYOnN90OxW
fgOQGokyqy58H9HKSv06AxdRh8KS8KacAp+VrK+AHNHDmVvnoupHwU2ucO8MBwh1M2rNVrljukcI
VV1Qjk9h2BP2Z/rteKShc285fbGBe/+5Mq1u53sx98dBLZ+9Ah91iQ/+umiDbpNN5GOEiwyCr/0U
f/H96YYeGGkYI9iWh3qCcOn740M2zdjnU18FD2LS/F8J6XPp+ayhErEsgtgDSYETmnayHbWlrEKV
8+6VzOarxEwlbPnOLO9dkgc3qjLcvdPV2X6eqW6VTb3LvRaAMa2qEMQkF6IkGB7SlDSGpDDUgHp1
hFld1vR6M37E2axTbJOzcYwnmf00pIJ5qNMgqif/i1pqJAv19KVIA+2nloL3LWeZ3jhW/XVOuYW7
NS95yfWJy5hLqcQOvmuq3xIoERznYuquQec+G61pgmVsnIijqcZtlJQ2kYzoU1JnSw4GZlFRyQ2+
fm51s3k+Ltpt2orbAnDnTS79jd25w7HIFytiNsY7qGf9j7xwbhwjXrDJp1dwXqddWmSwvxbvu4bB
PRqnpArpqjk76Od5NAQZv5iJLs8EHM+1CRI7gDvznFiW9JcFPf6KtYYkEW1IzS8TPcywNkCiGHE9
HrKlyJCiLJ2xSe1EHXHDOFutCX6yVUtcWVyBGZPTNfWOZQfjv39QBTqMpG7tmxZGWqUWYxuIYtw0
nUOCb2Yo68JpO+qOoEf1LbvG/BWAV/BsQaE8CqzvnzXO/5BRLZtSmJ1dxKXUCUct8vVanwTpwZHL
HdEOy9WMf2tfEPd07bfVd9Wop4QgipD1zrmQnDwP9KLindbU9icSISSm/fiMgJLlrC7L+DafveWi
h7NIcJ57IAYii0Ss3CLsDFMc8kBokMyFj56gqdPhV84c/Yp1lQMs4tXyuqAPdEBn6+2KfkoiS4mj
IoVlYySL2Pcd0OxQirl5GiphHUU5Md0K+wzq8fBLd5bpCmNWt3WWrlqIKC3gpK36sptASi1CPf5Z
NOqiiyfvmEqWMUSLbYhYoj1L3XLclrmVnyup5Vf+krhPGReRil7TXJ3XsW/vfDv7IgMBoVFL77TG
b6/sJCkOy1gMAOin6szwWntDNkzwMFULFUNe1p00CZPQTYmCzE05QulkggFInNNm4yTZdZIOlO69
7KlGMpptDNKImk05DsutsIHU9skIpt+ujG6PfsTd117fnemWzEgjIEKIMUFFPDCpiKJvQo/eF+Rc
SkoFXpkeSzRBnydhZI96Xum/mmSZLkF6P+dQY87pHTYQ0TXnYRZFsamSwDwak/gFa/J+KAKSRYLh
8/JyooItDui0LNvLRInqmFcwYmur8S5bj2Jg1Y0xcLfytlz6T8JG3Ies/p5tCjqkNaMo6gbEOUFA
PaomzrGbLgTcDU851nZS1lWTBQa1d7ioedZ1R68pB/I6W+OQZ4t3bifLWTzqt9VQUK7xJxID3ImK
Ttf12u0IKDBc0d1QzLN5o3dZuotF/Fyp2NsQhMN2BwXukKgkiYaxeerapP5mtG3zmJmQHDObpCKi
PbpNPtjOPvPMMUQhKM6JtJmBW6fWwSVhgQlqm9s5GNOjnbberY0YaZMubbEriwq4HYBN5JOdfQ3U
rS2i1mZ8s/ONB8jMoA458T2qoIKuXHo/ZlOjdp89DgJbqaHim3Ycmy2JbeKXssvhErh7eSliLzv4
s0NCVL+S7cc5c35WMit+eckAWXIE29Y1/coVBFg6GpV+M4sAN1+OoKfemC1BDujdGuEdyWGimiyS
nuXL4N4/gOybR/8CceXQ7Qj3kv55l40VpRviNqqwHZVuk8U3auAux7lGCzmQeGbdq8zr0iTM4qKK
90vbIivTMiAeztB30DVRHRX7obHK7xWbEylDGP28cxeGLvViv1rkj9LyRLPJnFbXI50BVNPqbTp7
38xln983lVdeGOQUsD4F5A6NrtP3V72HePyQtFJTYQlvKTnqIA9ReE5WN90OlcLOp6Hs5MjjSet8
CQzj0rCn5Bf+8yCLgjSd7s2a89UVw3zgAtM1ezmn1YUTyPnKK2feh6kUb0hRQqAXl4jxwkN/WW4W
U8kn2yiMx6FraBaNY3HVVD6LrnI0BKBl8E3Pe+vQEe21rYTvyTAdF+kxYbGKbitnGPjh9AQVS+5m
KzjVJniDEJJwlAm65g7n6j42SiItNH2crU1n1gsoXEVAQbhAXiijvu/Fo5fbhXZT2ogtlsFNbgCw
5rtRTaCfpkA/XwaCWkhuNS6KiXKIR4J8t+1NL282ozfWBGCkaDHDoBPyMpkbWnQxWVNnGrqMs9z0
wDsC84YkXrnTvTXa7Rlsp84JEf15YYrU7tDZg3rmDXBOI5Ws4Qwq3LuawKSzNCPiKltKuoYm+Tfx
Uo3PQESyM/JFUH4TRJDdmDThn+pGt75y1ra2/C/Ls2Z5yzb2EmRPtVZ7P62qh7WJx8G+98rpvosD
yb2r+lS2Xb2Jg+wp471FMb1YKEFXueY8ySX1o8W2OLCOoK50x5y3Zi7vxna0IE6q/mKZvAULaztB
v9bzVeXfVncxq6w4QPv3Gy6xBhCYJh7jyIBRSMhOMXakvMWZQ+qZI84QFGHot71hLC+aYqF6EqPL
PFB7MbTLNO4l6vslSOlEZF3+YwrsIdQ5Xv7oEq09h+tJsd0wy2PXmMXnNKBK70otnBePcioohAet
dmlaFAld0RF+Oua/4Foj9OzIudWLhGomnAuLGqiVdrCKXatFpCYam9bbsqgK5Y1ZfZumST4TY6k+
p3bhAg+HuyzzTv0ohPgy56M8q43FpF9XN3WUYSb46mbk19kLgWkbfenNb9hFyqMy2+SyR1R3yOLx
MWk75xHmB9jzIbmEhNt8NkYOB9XMaWHjAuz7pvVwdLhHF/ojbHHiXqSb0jDKALosYeWCEA0tsxA/
yqa80QtNXDF/y8tmNoWIsKuoBHWRZW00A84+zGiHs43r/yrzwN2UU382NsCZ81w/02c9JWoVlNtl
zhF5mzptf90asBF5EwBrSYii+4LXBBH5TCDcj4wKIu06e1NLi66EBWc9zP1qgrNNs0P3+1s8CvyR
KvfHDajy+Cm3iUwHoe/3e8dm0njzUF4rODWVCR+q8NhSU68lQUpAT/dHmh7kopQU0jtOn762aa0E
aV8XaKHdaD+LcZivcymO7LuscnHV/8pm0k3Dxhv9gB65TeOp03qXTJGqp4JuI5zcFsWEFthTebtP
jH6RR0Tu8pJ3/qvSM1VFgXIOFvDAqLK0badhmfRLOnSSTp3mBP1toJe3E0T0TZ77T0nbkiAmWw6T
VvctkckUotf0UIQ18UM8F7e5yI3LufSqR99c2pJiT64+JxmzkvRVOw6HNih3LmLdZ1aUZT+C9R0U
uhruizyvMJpINBN4C5IOziU5dseEBXhDejKIbgsP5nlv56QYIdnm4IVAIAjoKxScdlAFe+JTMaUi
clqOnBy+x4saRuiBI11+jrdJD9t+nh6QaRyLub/ojLa4V0iVQrMgyiduMDvTr6yrx2ap5006eyOB
qql0EB3YmnXfz3n2hODYLMl0ILwd5LrZnae2YpFvWc0DZThXs7DpWQB22UoMe1/YcdJNIEZz3zVz
v6uzkVCPGkY1artPTeF6V24ei+eSEMXzcgqmrUOQDEdWSZNU3Nuan4NMH1tnD2sxwZFlie89Z+Wn
dPanXeZOyScOttp5HQzGBfks07dhkd31olq50cmQoMfTqjw9Em1g2WDuyPVq4et/16dkTENDNf6u
7FyP1jKbwdEuPOMC55m5wRmMh1aY4udLcecfFXH/G+2S/16d939VU4V+w38WOVEpQW737XeJE4qh
/6rwGgGGVRysgY3lAnH1b1ZW61+4VYlodylkGgT2UcT9u75ru//CW+VT1fT0F4oMMry/67s2BlhQ
HfyGa7QtQD7znzROViPEv8t1wPwskvn4i1aNFZg9/6SGivg2mGkJrO6yCm8PAt1NYhJ59Nv7eKNU
a70uef31mNWIwSugVPsHOImSkjXWhOawkRskhJhS/9S6Ojj+zG67u3imM2OKkb6kw3EgrPqKigFl
RA3/lj8rLeKsrz+lUkG/VtXo05lUHdpT1yy0c6dyy4cUkmp5TuIjuK0AANpVMI1sv06FVBat0yyw
BJmjP4UUCLUvZWwY9xNdjk9jns9k2UxeKzZp2Qf3GdNbx4Dg6BsOs+IcymSusWSSfuEPZO/8JRP8
jxXJN14Mekr6ZvSPbBhoJ0YVRXCWU9T4zIhojNB6X3mLf29Xj4nDePv/Q/KNn2B1WJ780K8edFL5
XACUGJPkQW0yPCni71piKGj/wHuytrCTcT4SX9Z9hHl+XbhmTL3wKBjkDj1DCDUn8rkkg29oVTqX
coUeaCTpaZuIAthh7FFWGcsmNJ3eC9//riey+r+eaiKuB+gH75o2Iy/jtyJ0C/ogDqY5DhcLAHkd
jNk2h44WTaokI4rVugql5+a7KTcJs2l7MlIUVcGCyfKB5P0NrzjOKKY+nVE8PZSeX38UWVbOlJQz
pkAcYhy7h9S5dCxzdakQGE1QYE1caAjjK7jyyYObN7Ysyss2E052SMaC3VbvB/0C+BliQSvu1FMG
Qv/ObvPhVhtIFDhrsO1M0ZjjXiJSVGlqb4tBNbu2o9AVcUy0LiX//tLBOUMOVezezJo1ThyABLoI
o/Wc53W10Xd6aaAmtDrbVQTmCnXXJNweI9A6ZAR7jqJvz22JYMyx0Odt4Ejxle1Jbz9YLF53EPjx
HEwIDqpfXBpoPF+Mjr/9eLj+k6VWgxaWjT8Q6uC2nxTtmmdOiH+LdP/j7Dvpq/z1LBAaK2I0wC6m
swL/PlDAIUo3EdSdB9coogY+vxv5cugvLPJRbkSPxGH2XC2SKFSv6K1QeS3a7tahIXToRsIFIm3S
yNW00vpM6Z3Y1iSjkbNqc/1+f0yfLBQvb8VntwCKQMEGnMbrT+pT/oaMIckBrLRpD8MLQ6tctGzD
gtncUdOe6u37T3zr5aACp+ePA979k9Q0pF3T9mpMopY5hkPL838SilKNX1XTUeqEUY8OptXT4lAq
GpJhapc47qxKIpAtLPrZIzlmx3bJqDpOVZ5j1HXK8ZFCylBF3A+luX//E59sZus7wsdCSx4ALB1T
96SxAqSzFwQgaSGT4661JJosy6mY7O8/5o81bRUz4PG3IFAAOXtZfX4boGqsc7fA9xgutq2ue2jL
gHDN+1Zb+psCqhWCINKc3n/mSefqZaQyJ0B9e8CfAIae/P5OQiHbHEot1HVl4HOJFfVOJ2jpuIh6
aL7YDdlAeCm9xCK5di7GvcQKw57iWuLh/c/yxmt2cAytgJkVhLj2v3+fNLYiupaOlIY5rMbeS4DM
Ls2Wvz0c/3luvvkYE64lVH1rJeq/fkxJ3RblCXZqbgL6kRyteksk28BRhSwdgoQT2/46TnNxjM3G
RicIFp9VsEy/N3WTXWGm4WY/+PEcJl5qXv0PXgEnNw+XAmzb036sgrCHw7hnpBXEIzqDrh054iT/
/Cn0/k2XViznQzaz12+gSTqtpsdDk0wY/Y1XT2VoNqb19P53ea2deRlZzG6TWQPhH+OF9fopHjQc
Y5l5z4aVljvNlei4eqM8EFlCrd/Nk4Nlk/O+lF58fP/J6y/425lkna+cO2FCkmewavlP5quZzaMj
egaSLaTvsxWSX4sOxdUobpOMofVzfQmpSPvsgZjOQnrx4vb9T2C8sdm4NvxAHaA2k2u1u/w+lulZ
6YNNphP1+QwanVYVm07YJE3lrrjThqk4NF2f7OVgjVRQmu48F8ZwyA1UDwvWsTOjmNhZwQxFvS/p
kb7/8d5Y9Jlh64aoGy7gwZND22DUGXmxPqE/Xmdco8IYbhNK4Q0+am7HPtftj8Cubw0G9sF1YePo
9sc2M5PMalWWgTzfRwrdlnI5x15fP1P/LyKgOzTNAOteKumrz+9/1zdW1dXvweaGCwNQ58lgCJJB
L53aoqUztBzFOosB2UzjJkjsLgtz6dKCJTf+g7XsjacyAH32Co/D6R+k3tlMCBKdUbHi66f5MrXJ
FwywrbHtrInymmMgrYjmcSn3739be51VJ2MfOBbEReoV5LFbJz9tR9LtNLgtulG12D4VRmbCwXWr
9iypyBTaJq7e4EvgBHbWEF45nqHU0n6BrdDAZADCSg7tqOsovmORHBC9oDZP8tIso8FJ1kp6oJZn
QmUWQqaGVsahk4wNvSAIB8WWq9gy7YzC9x9IBiqRiWBBHg7wZBx1BJeg7DVTVFYRjKyuPpe5ks5O
1dgAWPEDtWmx3jyaxIAMkbnCon3yIIM9jUvs5vTd3AEFNeX3cA4KxKLejP87VPPgzFs0wvIjBMEb
k4SLML5V5vFqpz3Zjkj+KvDo4hIvCXw8j5OVRm8Uo8VJtk73Q1INNOpzfZONxYRawq7PAzXrVwEZ
sAeqavXRVwO61dQKrtpeN69Ha+KC+cHP/cavvSZREIDBvDJPV3KFPU1W0LYjEufdH4LlLFJaO35A
KX1jPfU9/n4oEFx7GNWvFzObWigBUYKDV9pw1ShJ+9mYE2iV0O/1bOPHtbogpWjlQfRAKIi71T+4
zr6xZ/sehubAeJHXrGSk35fTfsoH4hspXrtCMz4DLUAkEZjJBxKat06mXKXAK6GLYK1yTr4oF7hS
595MOaGB6GFTisTCO1B2jO1ypxxytLG/NsGxtnVz75hdtvPbmX6DXAJiUXOThDXVVZ/SmhVb6Ise
BQZtdsQniETe/+H/XE+Z5MjTyBOAmMip6fULUQGhc33O5ooGiz2iItAYVrd4auopuVoIAj6qRDzN
BFB+sLeuityTBQaUJuLEtUJkotg92dYrvQsCWBZaWIkWy5lJVmE1BjUGosTB6kBom5eN7i8XKhOJ
iYk8E7qYrjpi40CKppR+338Rf44MPg5qDHax9Xj+8nF/PzTTzTT1suXQqDndpqwnGZWKBtv7TzlB
LqyHGZuhj3UV3yjUw1Vx/PsAxEvcEJKN5WNOzZ5El0lu2k7NVEtbqrilUS03Exf+L4uh067qBGaR
pCnVRmZ6bcM4sAgewhRL00I4JcJzkT4TMO7tqzYjMbq0/Q+m7J/nDz7vy9UTjjsEgJNdb8qzsu57
ygPTVD/bosbFUQDhog005/0HL+fPvQ7ovamvlzmTOvBp0kRS2rVmKN4Naa3+9bB0BdKLwnpsle4+
ZnXJscJR7vMHv8j6xl9vdPiLV62d7bO20Kl6/YtIHOB+N+uMwyB99Oy43emxw+ps5joCBfQr6VYr
U4MU78WH1rPYyMMgx6RRPqMBWdthZ+9/ordeOTdoip2UF5gdJzsvOYlAFLhNhTNdk13SzhShtGbq
wJFkKCzff9hbA9Km9gMvlToQi/LJNLRSl7pAwEs3K826G6ZZYVsRc8tpA3pgkB9qU7PyDYqWYDok
6DOrqCwrgSWm8HssD6Yz4w007WzvAeqePxMn3ciocNNeXAMIDLJdv5RlFinHTY3D+x/+jcULWT0l
GIoja0zUyTJbaonh5QOf3RuN6XYUQhxqFGRhTTd0X3d2cUlENL49x7TlB2P1z62MtYIyx0vJnBd3
8mhhLB1VCRpng2/R2zI5gpFPWuIS1LUx0277oFiz6BPH+alb0/IwjwZiyfe//gky5GUxoSpvUZal
eIkDeB3av69Z5IfPzWjwIewqe5ha4VBtSbywm51HX3byMC5rRLRu9TTvtfFzUyCuwTemxGM7EfIn
nIDDWdx8iF164+0gmVitGPDBLe4Hrz8YumW9cBNkK6RkLl+GqRfuThK8fJmNmkSg1gRdsp0zlIRx
oKzs2HC5aB7ffztvLOj8rmvlGqwFEeMn00hpsQwkybhUrm0CPY2p2swq+eg+8sZkBUq+ElsMWG4M
w9fftPIJU/JrVo/JC5ImdFroMhwzPbh2NYl373+lNx/GFkLFYQ15sE9OklXpBj3aa1rv+DLCrBP+
t74qP08IGD69/6Q3Xh4FTt4a9nX26NOwwJxwVcdI1plVxe0xrYZxm+tF9kHx+QQS+TKAiR8xHVw5
NBe4mL1+e/g4RmUP61IXQLztmmX6RLK1BCCY1fKrW5J9e/RyM9iowgClmxgC2LyW/DAndB7h2Bff
/MGgnkaox68ySzA862jNcbBkFvIVQFJRrTy9uP/nL4d6x2r/hxUDV+z1p6aq6PjKGjX6wiBKsj5Q
xFg39geL2/pjnuxLVAmpF5oggagArD/Rb5O7QPtlkEgNXKoio0Cyou4zUxqPVp16F5xj5Qc7gblu
5acPpGjGz0ALDMPSyVZPgrAGptPUQu4B2IbnVnsyzbTdIJEc9km3pkiX8XxBPzCnBZ2Pmz6fFwx/
k2VuGtRux2ECX4imrTy40k92rU/qd8D1+Fhr1oUd9JW8IAz5o1iJt4aqjQ2E8aPrYNNPxpBJM91o
vFgLay5LXEu77KApXW3/+W9Ol5Q9hhgsD6Dk618j7TEtOAV323ohpbhbcHh7Rtd/8JS3JjjYcgpq
PrXbPza0JclJAI05bck6Djbd7DakfQeW2BQG/pT/wWricwZlfNHhw73x+ivNi4PKoFAaAvQyvcim
rDvWklqSXSfB8Z+/vRUcipeAShFb1utHSStvp6plaC2Oj7fc6OSxIF7q9v2nvHF+hIcLQBnY/Etz
5vVT8pSYXrRoDOAM9yxH/W6HLwbal7ybZbURI8E47z/xz7H3YuZbo/Zck5veyahwZNY1+I+SKOFC
G+b23Fw7vTZ/cJ38c1TAKrcwvGCa4px62qIzjMqgwsFONg56sdM1D0ZmuRgAwbw02f/zbwR7h24v
TDh2mJNFAGFnl2pQ8CPuMfqm9bU2TFq5fLC2vXHqpIKHOYr6KoMdas/JT6VSldVxlUTxKLXvHSat
cCZF/Wxx2+kAlw7HBOzVOz1PxNVEgNK5I9QAdq22aX2vlAQB/8/ohu/5VAX3M1jyS9tcxCdQjXHw
wVHvjdcPspKmPPrytcFxctSD+mmhl2RYkdpEQV2r6ax4/RTQjo3NL++//j+HMNUCk/QfYiq5FJ+u
wbYTUxMxqJBI3WtCCx/VhdLQW1UWeRdsfV1yj4q4dz74im+cJF8/9+Q7Bn08zHXNQNYS6phOZ30T
TYNCmPAoBOGl81DQE90Le9GOnurd62DMv6F4w9CjtLzejT0mHJVP9bf3Xwf7HAPh9abEB1sTN7ih
IH049SKVqKMRwy5Z5Opp29xKaIvao94sRXHWJaUj7hFlmkVkJonxy5fMx6jLYldsvK4Xza3TjFUQ
dZ2mX0EcLnA+pAjEEH8n/j1tPtc+8MMX3j5LEvOTcDqFYd2bO7rVI+ovTsaBAwNU1JAz9MUw8cfX
qRWusGgN10oOXlfIoMvPxmABHEg7C7mi51szseDLYogNmi6Ly8Hk6j+lUzt3Q8C9KlqmabilSIXr
vkq66vtYG5k87wenARHgNIAs4tmanYhPifUE/X5WXxDYXsIymdbGbV+bFWrfVqgnyxVFisbQQJmZ
xEvd8Z7M5pzaIaF9kLK0apMv+fR9NomsCn2EJh1/EB8E4pbVkVT02Kt0bSpuUalMP0m/RVci575V
F06mD3KbdHkMe2SMxbDVh4FjlV5L9eRwWLjDz1uF0+yRx2ilNv6QcgGUHfXSMtVm0sfgdoIODRew
rWsrkiNnfgOKN6aXhss0KIlxsXB/m9YXr63sH1I2hbmZndE+S+IRS0DhjOO+agj7nQ29QZusI1Yl
lNzLPUgn/fK9tYbmye3hFojOipy0ATCK3puroMmJNewmSwYkKFheuXMqlJ6hKbreRljQ2VgYsMLc
TSm9H+5LpGHvMwiQUDmzNLX2aZcVd3Bj588SocZnkHi3VjuIY5e5nbEFKdv9bKVpfM/Htn6KA225
WQoB8FeJ3vnhT/NsRXnuifaqoaNQbioUyXpka2Mtz2KLq2NUmhg2uB4l/YMxDh6AHU8an6qiS9j3
K4+xg948mKM6zhvjss+m/Dx2Rwelj+r81YuSJdMB64u6dY1Y+6Z3rkKrYfjaU58p/7tAm46YlSyK
ewuZvRGpGU0sms7JdiM7n7yvqvK9bqMF9XLjudU+LmGawU1xlwrISFZ+btsiszaoB6sx8vykN0JG
euICOHTjezUVpon/LcGA6uLhIwZA769GlRXPOZ6Wq8L2+mekvLU4epMBSajgKLhUs8v4NAx5XwuR
wuPpsswBB6yQ1OZYLc5VXXfe1nEHswgbiyzTnWvMurtNA12IrYsShATbONZmHEBDWhFVk+ko+dsm
/mbPiwaAJegHFSVLTJuG8VeGKale+1mbYVsEHmh1B8xgHy2Vh+pfeVORbOzZ74q9GMT4o5ICxUgr
DUjLDQrKqDYqyiAUuppPRSmqelO0cmxDjUbl8+DlWhI1cM2HqElsf4lkiUF5P9MJKsOG/J5uO7uZ
Ks8zvW3qsA2MpTxoeD7Weaisp7yTUNpLjE/nKqazvorFxl+54VUPxsB9MxxMZxrwUMjpDKem5yHq
TyGwiKnMftaBMRVk0WnxZ5eE6ItK+WJCKhUHX/W6Gj9jYyFi0VsoeJPgMK+xPrUGliNbuWSRHiAT
1nC82ZFGGfIB6iYsl7VMMXSugRXAruogUr1Z4BTpscXg37Qq7gWOvF4MR41hvDjmF29M45uMVXuI
UpkNdxQElttAJUXFyLO5FWXtYqk9EgV27NhS9nhGTAp5YRCgDXTdRhVcYzYtvvfSIGhvEgsC1UbY
7gZB73S7gGh/bsdCXutTDfersUf9eWqHwmPYTjmCcp1gRQqhTRP5XZZjm3D0JyV0M+UoJpNb1FwZ
6ujMkW7ELHZ4xY2vLyFYVdfemPRl7ibfoqxozOMsIpFJ72xulr7b2K09XBZDH7sbxx7b6TzWhhKH
jsiKh8SaWn9Plct+MLBgA39qc3Gn+236zJWNInoc2/43tEz5U0YG0b1tjvNy0D3LbCgSUNoMUVT1
T3paxS/LT8mqzkLRee6QhUmqL4wPS4t/Ed+snnrkEvm9ay3FZxbvwL/Qba7KEDSb+nvvxnl68AYN
Kuw4qUIh4Soe/aJdyl3MNJ1v3CRz+kihcDOvjbGq5E4zJ12gibFK4gysJFWRmOmC4DDwywvik7uL
lrF8MSV44zkLtNhiO8POKqbMUOlHrRQF0pjYXbOj68H8Rj24gqYppuQ87nKJx1SYHTuR5robEWTG
VU+oOjYGx5LGwVRuzFJhxfk1/WqoKyiJ0IQFhJH1YUptEh4P2Y7WZsgc73LQ8swN+1af6a5qCldl
UJoSqTwdpPuybeM7+qCxxZfOZbpL/d4g97qz0sfJXzpzH6Pe6UQMbZSveZZMzDWl4aCKWNJKSdku
a0za5ppmbGpGnzoQkq1dSRfXTZQMlfvcpl7Z89/M9tpo+PhbY0gxGfYpJTWfEZOE9mwQ7bOk3YKR
UqTtXV4ZfrZjGcg4QXjV/2PuTJbcRrYt+0OFZ4Cjn4JgT0bDiFBEaAJTl+gbR+/4+rega1WVktIy
6s3K7iyvJBIg4H78nL3XXiFF0hyh9RZu9C1mgf20cHD/bmlurh9qwMyMHZ1JPPSOQMZv4ecSW7Yl
6QQV06V0U/kForqutzVkLIu9ePtysrw34a5XozlsHIEylPswGwaz2FmPYAxplUxEUEeufkETDkyy
0YlXj5WFoyid7V7fC9VOEO+M0X8bhTekx0y28xWbuAdrPClq/66ojDIsRV/6IbB5BEOdXVn381Qr
qGl+gzYvRv9Wb0SjE0if58vghZFheyXO2l5GOzxkaRa4CU3Pbdx5xXCBa+5/t1t3eqeLiY0HG7X7
5HtLBoKrzQorMKUsv1AH4jBCqN7xRI+WPgaGPZlf1FywVybUefgXyhkGluPOthFkmsdSGw2+AHPo
Z+LO6QZ8KFnf35ooSe6cRcb3JDK7cMY6XlehzKpg9zfmW1u1PvS5EUP7xhvRMWJa6dRnCj6vCRo7
F1kY6RObhG5gug8aOStAVvbYPcaYoN5zgqhZpRa1Qr0GZPZFl+B0sIaJaXaih0Mj/b8y3PNfBsFM
U18UkQSWJk1sbGyakPKquNqJlCJpZ5rKOADQnfptIjTELa1IBUwjv5A3p9PnLLR7McY33g9cCAQ+
RfUGi09aAOLWvPcJAX5xarKsKs6FhdEr8NJBZWcMlC06FWjGbdglRZYfc1u3rkNV1gZ+MzkQqUAR
IQOBuqC92oOMJPsbVoGttAvfDOUgq34vNDV4e4zXaXOavSwHJaZnbbwDw2KTADS22O1y0ioCXxuA
yrVa9lSnwp+3LfOEApyiZtkY06r2Ra9NyG3WYo8GhUoOnE72fpxvZzvLVTiMfv6KIsoSQeTX+ie7
dONnu55LcRLuTAzC7BpkCeZNuetzHxV4z6Py0Lp5QoBE5GUH0lem7IRzCUwVbTLGVLgwiwDFxlCF
Ey5ekIOzWwzbzumIKXEt6aOYSZf5gJ2GEs30Z55r3HHuJZ91o9y6RVe6l6I2oe9TTA3UK4nmkxQx
df7NKN3J29XUxd/HsY/d3TIXcOfawhbVQQw2Ouaq9pK/RjeL+G5UJ1fMlvqdHYll/XCEDAC1PPGN
7XL+xMtk49hEIv5Ym5NNbwTrUWPgSz42Imrf9cav7tFm59G21Ce5r6cxR7cgSuaTeHQhgMVU89t2
iJmiMw/oLqwlsBHtRlflpV0GLd4uemS026afm4Pr1FkXWhNVQKArWyy7olNut2udEiBYjSbN5g0b
cpakPDaGMCsV1X8TVeA36cIBZ8xJNAUxNiXLJ7Ty8s5GuW4eSCGHDNb7XV4+5lOSN1uPkLIRgN0o
ZRAZsoQqmZike9um4u//rxgrlxkPqHlqm2oqoCoE09mPmtwwcenEBx3Ofxg509Jw4f+iqEHWsiYm
/b2lmheFr4AJsQcou0GF3H/H18jZTiUIpTwj4j54Ng3nSf/atUN7SnRMaEUzRz8cZ/4o/POf2goM
3AkEE3iVCdb59csolF0QkNqYoaZI9o2Wdz/cvIpIHLXi5IPz/Z+9ZE7RHgwfBiHAqH6Xd9gmwb61
2XPhHMVweuJRnLqs+6uCiIFbshQfnNv/QbZmO/gpHMa5PyW6v91pU6JhaCzaSJbDmJiTXsVGqS0+
OTvF/D1KytUnVbEEGqV8yTWvuZeY+reDjYdZRktWUmT4kOAKbZ73Ob5D64M78k+NFgcdO+1c5ChQ
fH+9+0g0dTyNDXLlmG85jwkHUn/Oms0yetpD36C5GKpaffAE/jmwhC9PCis5mHwsc/VfP9WN2R15
o/hUsx7O2gwDOsh7QBRZ7S+7ziVkKvXMYdnIes4/6Ln9+dk8/KtOFbSMSaribz1YEWNT8yo+u10y
darzyTt0Y9m9g7H/QhkcPcwlzYEOEMkHfeY/bzWAJvQdTMhWBPzPIdDfBhlzqvlmPdkUMto0nDjv
lCdTj0Bc0PRMgkoVbwzDsw/u9J9PPNJXFDiMZhGmGgC/f3nVtRZH97L81ABn5gkTCyeDheKnhq50
4f8o9v/eqfqHJ56FZc1EWYMSTLosv32gng6zbJBCdlpd7+oeg35sRcUG8BlTg8h3IgN7psVO6XH+
tjiQSM40SDmTm6/Larcg0j0Z84A2yUr9ZAPkhqr437/kP9wUtkFWwBVajmb3t67rlI1ek4g5pghp
nGAiU5msy0uSmTtdGt///bPWR/nXxh3yazDsSAfREeq/TxcmjfSXuXKRQI11ffFrt9UOmQXPhegj
0i82vW/Fr8MyazHNI93PA6jZlbf99y/xp9GG9g3+DwaYBrp7nDa//ipo62wnXiUlAuxKearF4ngw
pFPrqTTa6aZJaXyeoxGUMvwbzYJrJCis8FZ43zVNB5b3wff5c2BAsDxyJ52MIcTMP9FLf3sXUtPT
mp+WhTFrxVaSqYYFiAKjWXLvsUxqmtpl0uzhpHhBJhcVFoMpd3KIxkObZeP7SP8P8mgXhf/+xf58
MtbvxcgJERSOlt811q2YfVP1PBlZUYKVXpA0uKnCCxV72qFY5Ed6wz8XIyStzBlwjCBvZZj66+/S
a6MueRCZlVeT96oYTwVp33c51cN6JIgV1XWW0140bU9MH/wK//AjoPTBGcAT4TA6XG/G334EZ8gy
s4kU0tZJtftWgr/tOaJ98Oz9wy3lyeMlWOGRQLp+u0TlYCc3VqlhYi3Wc46E+qEVi7HrwEkcvcIB
7fLvv+GfBQU7CgMwXhQUyoxwfr2snL6EptlsaYNs43u71L2wykApWz0is//xR7nM2HB4rh42wDm/
ftRYitZYyXaIgEj4XvouAzBCR3ABc/TRwvrnQsIn8LBQ3zKT5sJ+/azYxWs2Jjqb9JyUZ2eomleM
PEXDLLHyrgnxb1MQaVN3KX1NP0yL+EuMKRiRNiUxpqdhPLh1fbJaRJVy0JYtLZpo5wxrEhst2ulU
oHv94Dv/wy+xWkpdFL8ITRmv/vqVCedB+wkHaEOzKvvBxGg8G/Vk7FJ9WY7//kv8OblhGM1v7aMp
5BWmkvzts/DH5QQawtNnwSrv22HFQ/UkBX0H+Vd12NPG4p28o6w9ZbMFRCMQaTJ+kSLJ+227tBIK
fIkKLDQZWYjHJvFj/4PK46cg4pe9AJmExyLM+R2/COrbX7+j2etdVOgLGQSMA6ExpTPYgQn7Bsxr
2tVzGBNwXOwdo0rAcczCVy8IiAAJjbkbheDS9HmDCKJlVMESv5ONrHH5NXKYKCdrxONMfrS7uOhF
uxtz2RPfZ0WpgDKB9yeYh6iaTqVtttehTLt828No2naxnsxHbYjwo89aPqu7Dp6K+OBF+bnN/Xbp
mIPWmTd3gOTM39aaKAIPQ5OLqouybj9pUpvDQvfyz/QezDpcPKg7WxqGbh7myiqaHXvqVIeoAtUV
Y8+sLjKtASXWk+M+daSmmZ8L5gtPZpqpb6QS0S3MfGsBa9fz0wdUX8PnjNw0WgyjpYptNqdJxzQx
TZ7+/cH7YxGlYcmRwued5H/u7+WkjKMip95M4L9w0PNbm8DUVk0faCH/LKvQDHA+Moke9agifw9m
5U55qRGByMmGqLlk5eDP+65SHUi/0mr3KeTY5UW1UUVvO61I5vKyboD53NTh2DDR3CSVTZxXTH6i
dqbTEYntCGDxo+SoP+8GpjcEsswpBdFCv4t1HHrbxswYb8PkZt7HQ8d4iwPeB1vKP30KYMaf2TPr
m/Tbw0RPBPBYuTaREjemCY5gYDMuWdp88NT+seQi0hcuzmhWMHc9sPz6vmr8d9GVcH+mpklCO3UM
ggmXeavKvqr3WTw757El7XbTkQpwau00t3f//nT9UR/wDbifWLIRP/0nW+XvW/SkV6MpF76BJWpi
QyydoHWcZhems/FIC6+ft4BQ/b1gLvjw7x/9x77NR8O9hA/K2GOdwf968TOj9kFPNeapEyySCefJ
NQUYdGPRMR7nKC8/OB79w4+6nkLd1T4F4mDlU//9UiPecuS0NFv6JtdBBFrfFR77D37Rn0q6X9eh
1bTNSWj1Zq4V+W+fwkm4L9RIuKFT2q+5R9jqLgGjV21aqoZkm3V5nMOvTHDbMPgl523BOgqghgkv
vSUEGLU53tdpN3zT4Er1gcUAkVgti3wzJgvFK2qS+WukJcManNzRVe/EtNxW/Ntd4bq9C/UqdaHn
L7VJShrf9PPcGL62HfJ8tMKFd8rh5dGmCKdTV9Jts916uK9VA2OhQBDJjL/StKcUDWD0wytMOR5w
zTjxrpxm098yh41w8aISBiSjIQoIe6vsITWl7orcz+PY2rHRA7NBeuW8ighfNRQyUog5k0z1c037
R51nQKCozOcRAiOy65ljCvgwI6iaHuZkPsbd24IcC+hh3NhzmCUJBtPUoW+/76HSUVEsZn2vaRE5
66PqmFSB+HUeY4RWZoBtu/nmY3+JDonACvPeMGo+2i70lIBj4NL+Z7X4H9FQ/t9QJ/+aA/X/JUSe
Fev/wCX+RFoPVfylVb/yTvgb/yFaC/FfHDpclmsU9hzF/sY7cf4LhyD/nZMJp2PoJv+Xd+L9hyKP
/Ic/gBqZf+5/807s/3LpbdDawEgjWBr/Z4lO6Hh5Ff/2qq5mYptYWMqk9ZMIdv/1Va1pzg7VGt7a
edpn6umVI5RES39gVApKSTCB4yyr77yOiaSI7kY70Q9uucgwcxOgvTUT3pzuc5jl5UvE0G3nTgu9
NTdDlDxNOsip2tyxB05bWq/mtTFFf8Cn9MX00uyBZGUoh0sTITOBhWgXzrua7O+juy+H6EvbCTio
jTecoTmAoCZ2mZ57ZG5EWyVnkWratkk7g0EmQeUnSuT4YY5retu9LfZLRpJQg9cFifODrfmfM1Ux
1m0WxIfzRTMA2Wmi1/aJA8cgglRGKKBmXmdHM7e6JltGxtUCVM2LgGsWUblPyE++zVB1583gZ95z
zAF6q3OM3EpOP58gBUYH084sI4Q4SXe/RRcsQhTC+nOjAT7kErXnxkPetZlbWbHZxONr3lEjE8VC
FZlS0R68ofW4HDcmM0MOOhFb5IM+D/yJ9XY2/cQEIzG3g97bBC/NC+kZJSLOc6olRihp+yQbQ+cV
d2NWHKXSqQzjzrbmQAOv/+YnSFxc0LMJS93nJZ8ZrRgq7pC0WFoHIc7Nn6x4hGyl1Qt6nMFjIqL0
LPa3GhcKgAwq8QUZMRG5I5ypjbuk6Tbq+ems1GFIjtKBLtRgAGwNGs8oGQe74nXE7oilUJVHmUt1
gL37zVTmj7pY0JosRHPUlvqLdjmt/kQjeRzBhrxOy3I2mkcAqti9SygSNkEqsmA0l/cVc7ghw7OV
DOpNGUl3nilqv2iDfgbPESwQB2CPdSbwRQQ4nrKeVFxXAB7tb1I2e03T3uGuHoUbfa3z+D5vl301
64fSKG+t73IBRc+vSl/gYRC+8aNLHAJn4c+u1Ue5ceLECjGpzZwHDCKRqUgdOZ5F5oF1NEr/gb0g
9FAhzHa7VdHBZyu6xI1Z7j1DI/PIbr/i2joslal/mX3NotxMWiiUVFjpDqhWdaRg8hkoMp4OikGo
T1jD+OdMPdd2vqiKCwrGdqvn8hGwM3KEqfGelezKx1kh3q5GtAfGOGkH6GLjnd9iD6AYMOkQumsY
baLOeYWoaY73iFbFkUkrOcgi1bdFVswvTK2BYNp9ehka2hSt1KOj0xXxUUSF9zZqtXmdxhr5SzY0
K2urecmq9t0d6LbPKz+E+MAYMtrouCFhrtpG5qQyW9lbM0HeNVtp7P3M9MLSQkSGxfll5FR4x4Qy
Pg6CoWC+TrZqzlbBbNopQebjN1UAlQhUy/eKMpVsBqWzVHQ68TK1hTqVg1zQpy3RnYWebNLa0ENR
1M6VEUR8Wzrix+yOwzq+WNKuEt95x0D0hBTF3XR19kTCxElrTGJt6a1sTL/yWD/G5AYuWw8xilRH
ioX7uvL3dcJV5ysaOyeZrr8uZpKG5uw6Z2+Y5LVcNev+U92WPuhyp4PqiFzDyv+yl4zToYYlJB+F
vrO9uL6PpH4Z9MmBiWzNR3Nx3VuKPStYl+lTw9rPM2jFWzsv3avsu4LQJtbZWEOzQG79BFhu9OCZ
i6tvEPblVfsCyxpT+vHoVeY16nnfuukbjhUTaTJ2ZUQfQTmgVcKgMhJ5lVzs5jHRIDH6XbtdBj/f
xmnpbmYvdy5Ra4fMiX9Ij14ml3MaVVtu/GqKQ0YXzUtbMcnVO+cGtDB99KH37gojZy4cectudsz6
uz1jDCqafHqwSziSQH2aZ1tvt2k1h8AE0g0I/w0ql0/KqpagZUib2/apGguwl8a7MnSWCs89c4yy
NnqdtgGeKojWODzp0Tlw18sZxmBV6YTy2SWzYqwAgEW3CE6aDfxekss5bahQjO7LXFX8816qbRmS
8BvkGUK3oUu4/9VVdFOKeK6IDpa9OBtTfYcKtbLFm3LPSzcfUnN5HcdBsDsQqjkpObzafhmOZj0S
GzWtRG4SbR+yFkFBPMQYw3vI9RCwt/1ib9pxmk9JxPjRJSGOnF0gxYu4UwzhezPWHgx0AA+RTPNN
Y1T3JJM8eVFyzo2aL6bnodulD1rUvE8ge5mmJqRFCZm+2TEiOCstuUhWn42LqEi4aGzEwMNjdv14
72gdIhcl4VfCCeFm39EdNiF7mcvVz4z50xjL/lAUZCRMWb63kwypwqATJiaa4USLfGsQxZYPF0Ua
d5BVMmuDxGuMfaQgcCZyBcmzBcdZfVj760FWNm9jp0Sg9c1T2bXeqeJcgeiKfRMzR3Sc2rTb10MZ
sYa3RIdl1SMoGlj2dn+KzWpf1l1xGJtOP/UQAJ57424U2RQOy4goCqToNrEyfVvrnnXpsneyoghG
0yOXNLW6v4EesQ8Rap4Q0DFgtDwJeQiNgyt1/2HI8Rj2ad8c2SOIHGcJ2dSxgLBcURJvuARn70xT
RO5yq5O+rcUZfxthg+lBtrWHKyCo6n5o3RczS/emA13dIq4KXHQZ1Mm9H5ffW+GGsivYN5LoW8G9
QPDTvyPa4s9mM3FnbDQ7Z0mjN6mN0y322PiiTLc3DmLJPWTU+dLrDZPL0ZGfkxpENOLWNtqCp1rS
bcZyQ+smPZRLbG6SqUF6V/M0zfGwY1l/nSTZdr2xV6l2XprsMpOaULJhZm8g9O8cu2Da2W2tud7b
WcbLlpg3el/QDF7nWj1Vmf0Y51/9ElWMX+xiyPllq4VGfvWjlLSdI5nSb2Jgcx27cOzrexxUB1mC
Us/hxyWSkGhdZayLZn/DTKKfZEU33WC4l7rt0cniVwuPYpjqzk2OQGGTiTmH15oPNR3LisAfbTT1
bT+O3TZt9iZ53sQCnKz0TUl7N+h+u5/K6ks+F/d6J8KiEU+coN4aPTnZ1nDX9dZ9W8uHngdmmVK0
X61fhx0moi1uvHYbTTVsbt0G/pnABDVUGoKx9elcGfFdkcSHpUHOw6hwo3sjZ7Gy+uzlSKKT1Pus
5ROhEh2Pi9ezPYw1UBZI4c1MJiAaX3aymrzALtqi/7SRNTniMOXVHnj4+yIbBDq2sWyiGWy1qxEs
CgM0HLRoCeRsPeHiQLOrq2Hrmqm8NS3/liOb+FuqtZ+TZMy2QhTs2G1un20Av3t/6D3scWrjJC35
m21yLZX2I/Hda2tPPFxIr03ZfleJfwVRy3AZUmef7PKeEkyCyzTTttuY69dyZUtiq8e/oW/iRobp
ijbR5kS9FUbP75iN5RsPGphurXkt8ulu8Jxv1aA/lRxj7hi0/aA6a041Jqk3szUfS73nW6GkmpIk
cLQnqzQevbHjURKgzo1uusnEuNEV3bcsBh3ZdNzENYJqrvaKDzroOqBxwFrZE27e+ZhmPwakoqL0
dkzRqutSUPXg2dgMFpop3UoIAR1zgX+v8e/LIodesJTyxjv1AOr1OwLgbW3hUq3hNh9Hlc9bx3YR
B43kpIctw9SLGXUTJlbL3ko9Ptddt4ZjWu5Tr3kJyT25Ui/o9dyv2GO8TUJoxCXCaBmuPfZAKmBL
jvR6klwrFvNaDqFBT4AGglmg+m2rwM9TnICOc6+rBRJrjokiicnqq0UDwjUXd5yUhm1f5+9DFN3o
QqbvUZtcXHb6vhn9bdJQhTtJIc+l0TU7duQWaQzf0ahpgNbTYH1BrSwO5cS4x42Edqw9FIuBgfgb
ejkePjeb5Dnm3KAJi30fCkd5Fn4xntM6z/Dx1CUnKHs41VPTPs3JQvZlhPqRxmv5rCkEyY4rS4Ir
Sm4HQ1X/yG4JqBkR2y6lswRuUvO3ZhGnw9bP/c9ek8a7PhY1OXxdRf6QVW/GMus2rJNjEE81aTZ+
PZyagmmntMQXSDb+d8X7QaxknN2qgt5lJgEez26vB5OevCdebgJfio0jc/fqVNbDYkCuGtpj28bG
y2w4pOqhG+Yh9dtvIhrlLu/UuQISVUAsNvyXlv7HdvQ1BOh6755AvyRh7YHGJaFEBW45qs3At/qE
Ygyd9yRt954YHpAkExFCudtZEIinMhgbBO8HTxgRcnX1OikCGWN3ZYODyBvuIcmj5czn92SBbx9K
bBY4zqSSV9gB0X2bI2FrC1ftFSvltm+05ZoPnR8aSyP3qlvMz7SDxG5w+ulkrKLAjWexEhdSQOFo
YwSWOcLH0ZnCni7TDgS9PBFuop38kVMxBI8X18j112kUxsbuhunTQrn9CecxEw/icaBd2OUepjyR
tSv5pU4wGugoC5dgVQSdIzl0oVFVCOjcqLsWADjDGVfWvfQFVj03a/8azX7aSD8X19bs96lR3Wb/
dY1yE0FffnKZdn0xkjIid1Vq7OSROAgNSfZSyW9+1Vn7ScV+E0Qqmkj/ZNjs6rN5yZQdgVc1rAc0
+e/S1+yXeoSDPi9IJnves1clVp217VSXCBHmnpjFdkUk29c8kc9Za69+C8s+MnMteVrL977k+Yra
OVTQ209OMRSki1DKq1b3zmJ9I+HufMqNJn8cTH1GgpATqG6lD2aMMAmdYziZZXWpXXu+cjqfH+Ro
+Nt+qN5Gu4v2IyqpSzPmPeaKaWE5iqezy0jnkk1RtkZhAEPHrJmhO1TLHUEa2DwSav0OlMKeHWRJ
cFd4o7DuJqON3ryhlofRRkWXjpG982u2HH1y3YPLwXDjuokRTI4foLLqT5rBtUSjA+ubcfoxIjnz
0Yx9dZDuWO5rRbUbVnKx34T01SPwVHGjULO/ml7b3836kA4UgSRNSdZ0VqLE+q5VGCPMcjzGZiPJ
ionKx9L5lkiAC80DsLNvMXazUh6FvCU1wd7Oweyrr4o9/VQuEOf8uikPvtvJnU+bnLJzyrSLL23t
sSBAIIjpsX5Cd5eGmoyrbzyRkI48BBkl2tcLaVzQ0LPllpVm/MaNz86z6eY/rIgYCTTT9t7L/eIZ
9gYLa4YOW+rLswAVAxIjmj8lpeG/VVPPuWUS8n0eU8LCIzP73FooRxc/Mlh2RnhSQMLK+qAGgyQt
F3v2IIvvtZ/xIPQMODuWJWPJN+2gBn2rJQhGgsgzl+R95YAGlhP35z4xY7F1PE0n3qHt0O5as6Xd
yN1Zz3X4i94sK9Zy6v9ieI9hWFRBos/1rXKq+iHnGvcFuRHQxGOVX5RpTZhNKmnc4+fSj6lZohdV
niwTDueJcRVzY746aVbezYWYqR4MWsUkBlsJqP0pmp6GuZqW0OQjk20tnTs9NYpPWmNYJJdoy63s
Ok6mhls0x9b0aj+cE/BgyYQSIJhk7T5YS27/IIiKiSAlMZuYhwp86nKHBrmduWeiJNN9LWClbkis
8EIOouIrmEsREMKi7XIZc4SWooHqrZmhMhZSQwRhvGYGz2py6/6kNwNJvnQ0ZH52sOcReksg39fY
Xx7KSIqXOudsUVayO4s2omXD0Spgm/PdMKIX5mwSzyHBSSpO1UaxdHsReV/spD6Og19v9KHWWe2r
cgP8PD8lAyG/JuFP17jJ5iOQo9OccWDKtHOVmM9ta2wsidUApN2u5zgyxF30CGa3OVirg1ZWdbcZ
upaT+4IZ1G/bUHnLvrWuTYnhPC3YISPxyFUchd2/WWS4pMraZjDcw8GRR6+tAE2uj8GbnMZN5hr7
0ifDOwKYmnpBP93FlK43RdRFaINQsLNlpbdAdGFbr6UJ1p3krcMwEQsSYs4oty3TEn3+lBfOI+zK
UJQg0ZX3DJt9S6bXyGjoMBU/8o4NbbSmwEmdm7109TMnw3Gvz95feD7wKOkcbkfPxnc2mCRhoYVd
zk7iOCd/yB2o8tnO0+NvU5z8MA2lLlaaH2xlr8G2Tr1RArNNahWf6F7kazbAFEAQJRGD1C97Tqu9
7flnzAKcFRP77Jn2N69bazoyt8IKrhsVvI4ygKOnxZ7wmCdrYlSl/1CC4tuFmHZjB966jSLOBcvg
wUWQiIaEfoegY5lYCNHN4r5cFzwbDTmqtUyFXmUQWexQ5+m298Vs8hCW+47u3rb00bR5Sw67nojh
WsjN3EThkHPQju2bzVQmo4VSTuQCpt13Mbv3i2dcfY7xQ+O/VAg/NxqSuBtB986OB/QLEBczWJ/H
GtsYH6fu6lhxNvFwX+iKp6JiomX+6GANC7WzIDBSv+hUvR6Z6Ga9RXf7ZNn11oO1LTr7PPvxZ9c7
SCARi0Ro5PrPi7b2xryzMWFFQQAApC5o3ea8eCPS+8R7iRr7JjWDSHYC6KZeuzeFuR/q+Yue5Nc4
44p7MXMUcLaWmsmoKAPqht1cuGzu5V0WXdokmYMujU5T0d6oVO9yiyZxXTjZtoq8d5naU7iodU2P
b2M14P9JfXz/kTgqVScBfmNS1DDyCGtBoa/tSY6C4oLC8WeMQVC3JGSx63/KIEZFdB7DcYa0AHV3
Xkg4IxaJcz9nxLDWbdJfcUUxsqJmtOeFFrdl8jSW23h0T7RqsFe3ZMGMbf1Qa1V+6OP+5Pg1+xlQ
JKqlemNqTCrtcaM88sDdCiNpeVDmA51Hyv5p3jU1u0mET01NFT4wbg09sP5U5JxvEdwGPSrXTTFV
86FVTQAohg4WCo8Nzb+HySt2Xd7zrqEm6Ecf2QN9NhplxzEGf6ZNt8XU945knu8QH+Jx0GsjNnP/
u4ug08yQGhf5j6aNaNhbS3/V8V0+tp0i6z1pWFrlmkmfefEnnESkbFgiPTQRIjNIXaRn1upLIQg+
sUh8cGrt6pQseAVpIARnhHhXI7QWTEZPiZQhYuX3tv1keJjyff8e3/5Gpv6O/KxmMw75DkHhanEz
racovfipF9YjkMjJikJwUf5kYFp8bYwfaBu+UJxPQWfIdqt13kNemdExtudzXRA/jsRlIY+NUK5I
fyh7ec1sWq4s8l8rnaiOfDmW0/Taze1FV6++6G6VRElHh8ndTh0lAeCF1yzN9gnHFKfhR2kQgxRR
e0qHng131l40cU21hpkG2n59OIO4JJ4DSReAJ0GCqF1eVF4dtdQ7VO0Sn1v+3DQcsdBAwnooY7Wr
x73WXiz6VBRB1snz8ZIWL/Qdgjx6kdPd6LCiuMuTIQY6/f0u9fcjfdGmx8OryIOnyTLr7iYqvSsj
lSAZzpl8ZSkKqDkwATHWwOHhtreUinS2plA5GJsX84FYKm/oNoZ4t9XXvHth3MJhj+Mg+0HHulsv
87kliN1tdp331uka83WyTuh3EHQTOH1112v03NDM5BVrGufJ11nrjI1XF+dFHwhiSf35ubMUdrS4
JveQac2mEN7zyNh8V83iZrmDusqu5Rwi8OQs/Q9rdk8lGGBLDPcFR7ydj2H5ZDXMGqhfiI33DJLY
pmfCPe9kph1bma5PdcVPlvglh8a+2yRkwV4szHGLGZthNriHROcYysAar4b3mC0W0dGamhqugfOd
cuKzMIbPlW2iY9fawb2aJY7OyYoPXm+rC+0sq3jE6P2DLYjuh0slYyXDBSkhDsp8Xcl75d1HWT/v
cbYggM9pfLD8MtF4i+J4bDjNd4+T/uJq1R1hA0GBF3TTJcTrESHkHBtIhZignqyc7rDDsUZKto55
McIlit/63lIXd7J31NbM62BQNSpgJurCg6ovQjwsLTut2Odprg7dNPs7VCHT1pjdZ+wkoeebZz3T
75vm09SOdLjL51xzg27sQ9ETEFDpxmnKrN1UMmGrlp9NU6HiUzphj7YLL9rRCs8OmNbgcwxLc7X0
2Tli6L2muk0ztwkTPbk1NHJps6As8SufHLgi4yxjz/xdSjGNjrtu4pqJSnpKPu6RerUt6zlzjg5P
ND3krLjG0TkT9nAoRhVzDokkRrC6fTR89y1L4/TYdQQ4GG2K4/W/2TuPHVmOLNv+SqPGbYRrAXT1
IDx0pNaZE0eKm66Vubn8+rc8yKpHXoAEOKtB14zIypshzM2OnbP32ugPj4mbBTGfQsD4372ECnAo
kgqv2rZZwi5R031U/NrKNnJtJ/osDCY0UuOKz1jfl/RWd7o/OHj9fLmvnIQCiEXoJgRPRgjMTUe8
2tSGmS/iPcWD2gh3alfMD3Jif/px23gUR/jNNAoLr1NXEUXzw+SULkd1Sh3qFncksr1jNtzpRo/F
20t2cO+ep1xc0Up4zOxsj2Npr9fe7ZxG1lppHR0rv6e7bx+Jt7o1Keu6llkt+uVVrMxkUzTqsWiK
mwrpR2DOyqL5S4RkARnmUm+VsbGtod/glf2OKaFXc+rJ/VxlH/EUUiHanFd9Rl2FNOcd7JU7N7cu
uiNaDjxO2nQJbfvR46YoaL/vEpOqKYI4teUuj/m8sQ+EpflBSgJVIOvmPgQZjFbLm/Njq7Ji57fx
Z+4xyosXOg0nYaTdg047lDNj+KqgEtYmVltalcRQsLpDIhGj7EK4iKa5CzBDKEQZH50+PdJiC7dD
1U+7vsE+DAYuDyLL3FXzHMSO5P8zIdZzuuGQVI0I5nzWHsnW1Vfj4FxBzKW6cWo/WG4o2Ktx3ZfQ
JHpmrUHiLSO35paTNlnFNXAryLnOrimHHzXkx1XnpFUQZqa+ncllCmSmg0OabHmV5eZ1kg7qwEuL
V1J5xUHJujhGjcl+U4/dOuxktzJbk6hmXb2F8VxvaVgY60GG8Vq0xXYU+j0P341MaNXQx4qprgx9
08yK2e5MJyzUsvHFySkf5TAN3NRkcxpyLf1ypAXBtonlca4iCvu+s+jgTcY2AdyFoU+zN8ncJZjP
4uHQjHZ7EI6X8iASUVplcinvUh1wQ9oFi39obY5ji7cOtYOW0HztkrLZkL30BY3xWRTUdOjkd3qP
5sAwhzxwJBEEyqtfIkZGNwbXjbVHM+rOG61yQ9soDYwmF+sBxPalOVvMKyoylIp0YTD56f3UyYfJ
Jby708TWkrN/QWkImEUx+k4w1gV+uygPNeey4gKceFKeBJSWAy659BF6q3fRdrV9kB39bDRgdJgn
7cZYZslznV9XjlHuEl9VXwpL4H40yCImzcz/mIZWPFdZOb4kWjlDZOom+p4R3X/Cf3VROlx15qva
ia+n2LgT4C5oyvICPEL47sfGHGh+MrFAYboqxwajte5/ZbW5jv2+3LiGbALa0BQ/SeYjUaBkKKjF
McanVn6wcogYrjE4d1FiGevCrR8dn3omNTzUBVbYb9rRm/cE4E0PaoS25YG7fcS5elnoWvLGEEXu
RwyfKx1XceHwGZI5seuTpD644CODVKa4UFGyEBNJmgeGTppQUFYKc4O8sDjEatLX0hySQxWnW1Rd
JEun8pIwVHkNOOU9tNt8g/SBHa2djTYYYsoGLBHtmkDGo69dTJH2rugexELfCoSiyiyX3hRPD0r8
EUJIZ5orRrD3rdZ2uyrPqz1uffNXtt3fUl/9pa6KoIHPisMxiWL1v3+q0/pPVF8ZWMf+XH11/CHb
H38UXy2/8Kv4Shi/kBcABAzTB1AlwhmQQw4/WvXPf/CjszIR8A1bB0h54/+rr/xf8HueI1Dgoeqe
i+C+rToV//Mflv+L7pgWXUUXsI6BJ+HvpE0tL+x32isE2vD2+BM+qG6UklCq/6i9SsMuA05hsV4W
cSiWxaqFcyJItJ6sAT96XpXZKw9Zt0c4SgOBKR/rqoHYRLdwGL/abKAFJlGPsPyyh3DoCHKDj14+
Sw0xclrl/quV+e6N14XGS6sPzjeujXcrBhBw/tD/1vr701X1h7X3l6v0P3H9WThb/nz9Xbyr/qew
s+UXfhP/eb8YS8YXVjC8ethyUNv+uvwM7RfYz+jjCas0QJRbLMzfws5s7xc8UVhnDUbySL4WX/Fv
y8+2f4GViMWQrxuHCuaGv7P8oC3+Yf2B36ZhDFiWv+5jEENe8sf1R/b0VLpe6uLGsMvvwlf+a1ng
Ul9XUbfLTRH9yMoerkQXjd5ryCCu20CHHy+1pm2sLZ5H68mRM+ZwoQvJDSslPWgzmfVM/HKNUEd6
Lk1dCicXPQFA1nZVWTljEtyI1WtInEq3Senx05waO1enGdsbzaYAuIQkww6JIkTpU22xPYXGyVSZ
MwSL0fuBT02RGpzP4+doVVLsCttSOH5rr0XFg/xnCFAeTnkAGyuhKWsnDTPBJtG3WWxpnFZjqCXc
AfP0xcw9rvqWs9z+26mR9cY0Y9IY4W2a73kyAjuBI0SKJKwpqe2NIRPHUDcn5EfDfNP7YflNwKo4
ZqhvmCw3452bz/I2tDMk8xoHxgigw8ihl1UeQWMgrAjhYarNFauYrmzydDM6DhYKrwld32bs6vjg
M0AsGM96CGFKm6RVBxaNv21oWL0QK4xGPiP19x30j4RYklGDMnwnrxPVgoMoJu6xo26YQ7lfkthh
iLQqtpgE1Yl96XbOzKW1QVq0TkrZfcekaj9FFn+GEstzMuiFriBTlQYhOAVtEJc6M+b5mKK+epxq
C2GxXwwoYhJar6uS+K4RrUM7F2uk0p3CYNNGT4omJBaUovKbnSSeDvFL6kh2JqcisRRZHuoca6YL
vynzeOnWZQC3AjJx3cMwlaoLoj7Vv7rON49mLQpvxcwEmUvfZwz8czylu8bg7fD1mrSYFoSlva3n
vjuSZ9aBMQ877txZmOB7JVa2D9d0gWj6lVLVct9XnY4wwgPMNgJwYcJm9EToignAIYWttpos/D5I
XdvuApQNwxVwf7yG3m245HWwaD5gtpcvFl1D1oxXjR8W9iHgIZYScsNYmfa16qwRvj05yfZKTglt
UEKeygsJQQnGUdI2twuV5RmuM9RvdLaE4oYlnPM4cZ3HokideJN59NT4qjAmbvoBQ/uAPeZFUY1n
QAlzh56Yu3z1FbgSSkS/k4jIq048W1OTOXtS1qNv/CzDtCs5FhzGW22SXY9aBtCkQkSIDnGsp13c
DAXUstAgTdMxZPwUzpFPTIGVhhLlDoSSVarM+amm0E3ogSM/CtTUkmwqpKSzGheGG29FRlc9KMA1
qFVH7Y9GJx+Ifo8GSfhB46u3sWvM55CKNVyb+szFqKZx1l6aXtanTK4zt8B4D83rWJG2ah2iiNHJ
AbNOkW7bPLUWhNnInT5PVZJeY7HtMN/B6NCDtp35znXkfAx+ZNhguCUOxg7I4I6GNc1Kz9kJLw8x
Cvg+3YiGoel4HPU4fHCpFaeVNldDvE7qpL/1pFfpx0RY1IujpP9zP9Zapr8lpWnRtxY5dT4C/bFe
N3JuXyQLwSIweCCeEcl9z8xgSql2sadPqRfUTsqNYlWTYFdfJ1lsh7fRYDAhiUNBpqSBVGW46CZk
f7uipw94lZl+8q1gP/SrOPN7n60HDdHKTDKz3fXOrD3hBPc9Zu51+olw2FXbwcEihEoHxuCHJXrr
DZVq9NV3yvyScaFBwyu5s14QO4j7rXc07YkeKc3Imn1kIx2duz1iyOwZaQHpdzbCE38lPSd6dqEf
NRcdNbZLRIOtnssizAGnWNICxjSO9J2isdSR3WESYjJWGShmmf460a0xkbftmHW5Kdpm/vBBhIxU
xAzXgtEBpbyuPXs2wE0m5gNorIhBjKaTs5BrLtTAKu1lRieUzG0FEc0kWHhqnxsrbz/MIVMhWXzN
khweVoKxsm5VdIeUQFWCoMEDDDQi5UY45VTJtpvhtckuBwkn4Jh+120zLjOQ0ITm07OLH0In9s2N
PejsV0nIFJDllPUapvnG3Xh+j/nJq2vyd6N49Aljip1B7SWjjhcwX4O+ExR2H1Jj8MzmkTraWhrI
pI7xHKp5T/i49JF91OqzlQ0eE0CH84PQw/ChRYjfMg/1XoW75BQWVjrvkCM5xzmUwweKn+jUkZNp
rlDnhz2dmT5gBlA9SMtTl0PbFt8dCAtvx+ho2isRK/ZP/sRnndr1NwQ6Bpy5rrkcJkPekyoPnGhc
DUjTRjK6ovGN7dt1MDU66QuNOn14EKnu3c2eo569Rm/RbyRjd+Nalhw22RwOz1kiGBeGVsd0jC/I
3rkF3ws6qSk/zFNIb2HS4qlCFeU4oADddOyQyU6GsdYJwChXuup3FsCa+6rLx2hd9FkVklGdY7Vq
SuEwrQe3/EooT+xuLD+M37O2AwdW1amWr2aEGu3WCz1ksX09mtaK7Wj+5v30ElgawP7dhB7WughL
LaVdjrETAXYpx+tYxtOiotVHUC8IEfB0Sow5QaWHWkPMN1KRwBbkvqOro0Ec/F9VrKbD1z//QW7P
X1bFiYq79/Lnwpjf+a0wdn5hOmi5PnoGcj4w3v2+MMbGTv4amPsl7Jef/KswdogOxtnq6vqvzpff
FcYmLhvcK74Nq/78z/3v//whWq/96b//q+xo/iWlav/5D2Mpe6v87ADgrbma7lMVc2HUgcrwEn42
VFuhnbPvEk/quiC61jUDyAqGFsIlAZoyW1eIh56pQ/oHOY5vOXbjQJvpsW7nZM71DX4Epr6ZrYpT
3yIG3cygndjGK+EJWo6RKjcdYQT+TRmh+DmNoy6mtWyd8el3H/nNry/49+/DdH8y+1Hf8xbwHUGO
X8D3P5v9vBYuxCxkv3YGBCj7OWribufNNCaOzSChq2LmTr4SQ/oAvLTmR8Jx7wQRaQ1sh4i6IH+6
ZG2DKJubeN0bdfSoCpncOAQLmQH30hwPmw4wHJaDutMiRaeaHDUnQak9ednSXjaw7HpeHu0Fjr1m
3xpqalaDpi38pSECPTQ1Vf4SdoN2HIplauW1A2pSkywa48aPhuIJIcnoolIHLRbE8+LLiSqVf9ag
i/vNELkEgpCnHtKShrFDwzFRQDPT0fBM+tNOam9gPhTo56c+i4NCmAzKehgRkArg/OGnk1F9EyNy
ygO/zmgktS7ckm0bhUOzyviSLzhnvVvHy+mQR65J2zjVE2b90FUZF6rC0du940di2HbeIC+YqE7e
kftUWO/01uCgc9BkfHmJ2xyb2bdPqfSKIIOgJg8gZ+UrQe9YF5I0MvmQQITIlQer0g1805/3DZSt
V3se1A3aWbPb5qOR9GsOjv7Km13OFEaEVC+GmIWDZNvViNsEmz+vxIQYfYUfKL0ukt6kfkWm/xUq
KRXD+8H8bjicWt5EPjwgZOtFkJux8SMylkiJOJPI1yeRXjHBSo3raiyNi2ZwBsw0ecUTMPCKke+g
IK3dVCtWtgbNE7iWOdxBFVKgg1tCULdEF4DTLOg5rvRhdhkum6gwEaom9oXXosGFu1R51doruiLa
6tKyn0o69p/JeS92zvtyet6jKcHZr/Xz3h2f93HnvKcjhGV/h346Xs/nXV+cTwBIf5wG4nwyjOdT
ojkfGOezwz+fI9r5TGElcr7k57PG6of4ne46JxAdJf91gvXLzyz4Pcyxl/MqQriIUCy1rXuD84zW
EyebOJ9y7ki3cGWGOacfZQcnoXY+FZPlgGT9cVYOy7Epzidofj5N8+Vg5XLOGSsLr7vxzyev6JV6
DpfjWDeZmT+YRpu+EBLNeZ144/BmASkd6fcIhMg1dzgjAG3lxIfpfOqjzaq/xVIKdOeqYF4KhKJG
u7yLZi//Lu1JXXLFrh4cagoOWaqL/lxp5DzEJ20pP4qlELHPNUnkUZ6U1CnqXLHMzEcepqWMWYxa
iNSW4iavIcYd/A45I8/3Uv8Y51qoPddFrlvqHxPAW6qltvFe/K7rUYGf6ynmZNRW/rnOwrrqLo1W
qq/0XInpdsj0C8W0a26yc7U2gb+Hi3eu4iKdgq4913b9UuZ5v1Z8wlX6pj1XgpqUVIXiXCHGOBeX
mftSOc4+UqANcT3th2Fn7bMNHJF0vKXgjPqyyXbFuQ7tTEvh6oesQdozZ9WDEhkPMwRNKthyjqhm
4eNS2RoDV8IsNKpyE44gELDUR4D1dHyBOn8voxex1MnJOJC63p/r51SwaJD0S/WcsbX6QWYk4Jdi
sOhlgFIdcYfCQcgw0i2KTZtgboz4b+72QFjhvA5i2jqE2pqrEdmZTcsvj+5iX6V9oHfgLgK99cry
5GsTULPYVlBgrQY5/2pMQnrilWl2qE6cEb4pUW2JfhNRSEfbuEho9mi6XlRbhzvGvIZrbbkgEPUi
2dJ0ia6YQuAbEZLgqlXnDq4HByVD1evLfHg3uD8+EFBkQZAH1/BldKAIN1qf9/2Fw4ZefDlJzFyK
Z9xBtxMqpGUApEBvS8Ofj0IkOUPO1MFCXRvldOK2hAWD+MHxPWOMcpmMqqY5AFX604Znzz3WW4ZU
qIQo6BKH5g8mNOPeTxx1Gpp8eownE1NG1rblbdVW3rUbZ8atEY7tNxc942Poy1Fus8y0zRVPLz61
sG3dnFFMRgJ8LGincM9QjtzkbNwdB1YcXaewGDGoET7CLJvVtcoWyNqFV6v2nZt+xnWp87HHeCY3
O8Z/Ner4RLnqMbFcLldjO4NabXuIG/tQCMBv1ZB0zdYjrfmtibUUyCqdBfRDpL+O+Bfs7DPGrj6u
SxS/UCwBkKSYC3PrIQkBJa7yQvXeERA1EGqL5+MGZeeIij0S5D03w8QYBZsrc1EqGoIAI5bYmki4
ll5NlwCO6G3Lzi4MWfk3g1TqYSw0MnxLNYQ3jP90TOZmnHODaEr5Gy/r/5rGlMe0+v+8aXyfV/17
9nN1zK/82zMOQBF4woLPs5ZMq39Vx/pSNzN3AGJtsemgAf13dcxowtFNekC6QZQS5gV+6V9TCxfP
OHMG2sYmZCMLksdP5fBflcf84s91pcE/4/ESbBDjhB2df/75fpeUEeW0/t9tO2Uo7nB/hpIC73XZ
rmkw+lqPlLZfZLW1IWn2RlSCCSgaO//yUlpyM2Jct+9QciG/kMF0FusKVC47EOrp27RoecNF1Uub
kPHmovSNKGaesBLwJCEDtmv6fcWiDMY1XaClQy08wD8CcIiCGI5peuqtLH4Z3B59sUzX5aI4LkAt
79F7jwCb+xJPJMpkFGH9U9236I8W3XJYK3FRp4RqrVBsNlvbHYq9odHCnhqm6BbyZ6k99UtbMXrL
Y3eLX/pzSMsbP7uJrad6kVAzf2029iKrnjkyGLlbX/UiubbYv6+Hsw5b0iW5chdxdgQZ9A5U1Hzr
prHzAqyVRiOtHEyHi7QbxLUDTTdyDv4i/E41XA0QmdSxNr0AKtNAa4g2rdal3j5cxONNnTtbBtPO
BiFIsx8AIL74i9ycNDKdO/O6LcYBFbunbcGraiuogvNViV69c2tBD7SJ8n5D6MV4gUdoOBWLyL1a
5O7dInzvFgl86NAhbO1PPbO7taJlclO6SCD6RTaPQ02nOYDLpkJS75m1zhx0Udmjdb4dEN4bdFeC
cdHid0XLW1j0+U7Utsdq0ezXOpL9oqjXmkSd7vG2k0Xhj1vzQdho/v1F/d9VaIZAHpUXo4E3wDax
lg2LX2BwbBk0Tus8pouZQIvsG6G4D4jGNS+qxXMQJgndD7L66pW3eBLAwX6GaQ1sZCrMPUewOBqL
hwE7U/WOKRXlILw2KMm3juiMy2GxQPS++q7Proi87vTrYrFKlE6lLkde14aKq1075ayd5rO7AsZ4
fuctloux71EpZVG56xdDBukDfB9qVE86yZxAA/jgesb0zyZeDrgj/XLmR6d+MXrUHL9bwxYDusqK
hikN2KIxNPzezXInk5wsxmgMR0xuxtYhFOOtNuH1tjFp4bGstct5MZ2YWOwRwTUGglEsKWnlNZfc
8/CpqCYtyrVIx9fSGMHkLoaWqnTxtmDY19c9fheNXwnmkcSSAxicYtWamoXTUrn7PAGk2y+2GemP
aIcX8NRTac1TkKHJoGbEasPtB9vUaLjHbjHiiHqm6Zgk4WNx9umkOHYMRj7bbDHxqMXOo2q4ywDl
9EcrMuUhDBNNX7mLBUjmtX7QNWlu6Yi/Di5GoVKhxy0W81COi2j0Fz+RtliLWD3vfioyRvZjd4wX
A5K5WJEgQLQBYjWMSvVc7mI8kUGrVdF2nJ03FDhL6shibaLA4mZlpPG2gCV8Ag7tHziIOVXPvqh5
dshsWMxScyZsfG8YqJDlyPsiSfqjttir4sVoxVWtP9ko807h2Yc16P6Dk2LN4ua0qLywa5Vn55az
mLi6wQAcuRi7aNhb78AnqGpM3NH+GMkgX6xgNmr5k0fo/b1IDGMT5dYFgWSX9mIhMxzvrsVTJpIW
evJiM3MtUV/Ei/VM4EGbJ8xoNa40xOZ0NRejWs4jTfmKeW0c+m6dQ1ImUpBBklxMbkIMWDuqim/w
bIFbzHAaCIEPazHIje2YaKAn3Pvy7J+TOOlCiksk8gNANA6iC4zjFs+EiiDlLDa8qu61w+RoN5Ge
fiTG3gI5sZlcYys66y0SxH0X+HaX2pBxwHasmw/LMqxqy3X1Yoq7bB/DC09XpUjEHd3m+dr00PQO
NRZVMWxoKqHr6FEWaciI16i36k0soSz39YBrDLA8PYThWYCR2GhaQaQs0GxkxvaKpNVARimFk4Uv
1BVr08j6E4Kk8tA5JK91qiQ2fG7vLS+5nnTM65Xd4ww1s+Kqy0R/M3RJ9KyF+M06Q7zR80ZkGtne
DbA1E6VRuZh8XkrbPTTG0j6eDP84WP6eOe9Rsw11787pVo+zbicG9+AqDAuR0E4ucHsckNFUb7QI
1V1Ep2QbDeI4mv63maY3tpFlG3hKIWni0btGIORG6IN+lSbYMy0nadDvULVK6c2f9ESoGlue09RB
A0vQHm4q6j6RaYgRjdABtY/M226m+ht24Wtc9xHMq8J4wCwUbbUcLZEahx+JhaqKyXa8BxKS72dD
2K+JkyA8qrk2iyWpgTSLU19H3qZiHpqvOvYqLAo2g51wPKSe22yjOWsomLvLcZLT0WX+JE39lods
qyPLygKDYQlpIlc6hPbrLs8QnuNK2lRGbx6meWCESsVNP7iHtzH2XKi3To1jip52/O33Yf9o6ygo
c2sYdi4S7qtqyN9QVpi7SIvcg9MO5gEX7Tcog3zrxb4E2udX3n1Wh1ZQQvkNWpSyJ+G1YtcqnIAr
zYVWFYrQvsNnZV1FflffeIsnhF4e1j46UXdMpDWcyr5z7GYVXtKhcbZNQ5L6POXVCcvQhKyZ++w4
tDRgZCoetT7m6l4Nw3aaUk47NSOTXmmJNT/6UZJyg/Dq9oflTTPZuFNjrCXVfOByTnDbtN2VK5R1
9JfolJzR4VM6d91NivAJtOk0fJUguDMUJVZ0ooMeXRZp5qHkBYsy9Bcu3uKtVTh7u9M04DZac9Cg
b21dBOlWGt/bdWV9gQ3mg+XIPuSaWVzgA+w3XcuFLtTgKTDXzSE85I6z0cgPuR6x9O0biqw1zkCP
8aMXvbViptTzDgaukdGYTo6LTNsSW6fRtpqJLrO2kYZx786S7tCk5V766amDohQ0M5v3IEySNlC7
2iBTk2gyj1VfW+j7x5YoKROORJdfYCgB0YjrNOvGI/av+naCPILTx0FGWAxcZKPpk+nPIaRdMrdc
b8fpZlKnhCgVvcLPXy/ZR9Er03QGQWN1ic7vyotGAnbEdFI2/oOKhbzrbPmsZ/MlQRuE23DndjTZ
4jqQwYzuG+7iu08fKBBZL3ZGiymjagKyQPeFsA75NJdrsKPrxvc/Y0S66zhlEfOMbJOCug8dtb+L
vQg62fDRiDcFWiHhGdXJyeAoIxJTFivpT3fTZN95oeTuzyc5trq5ZTR6kXbZYx+Rt+Tk1YMXeyZ/
i6orqk7elNe7pLz2J0xk1Wzv2ggO7FQVMkhbJMxq0kiLivovqRvD2hyYImmipFWdN6sJRkvkUoMz
qCsOwgg/q95/sp0jLJrLgtJ7VZpYraGA3kmUp3SZT2aTkpLK5xzmyuShYaOJXc7HHDdLTXdxVfvh
HEyEN1uRviir9zrjqvXMfeI6jNVXPIynMVY9bMrC2Qxu/KQsej9a92aW1T1N3y9Md98huZvEyuzj
kmyjmuhliegYDQHSeYAxtyEqqGCui+JCaE69NXuK364HZDEpbLdacbQiYxt3AH1ohiebdjjbRVpz
5WS2d+/zfXMj6Bnemtk26p9jFAirWtebp3mKtn2cXEV2xIGJHtataJZXZv5YVqAgaLU8Ra4B9nTd
j+ypk12o2xGWRKhHB/QA1VGHBXEt5miAB8fWScqKX38IZT70cykIj9KTC8HTDJj6WLd8TWO3l7J5
qO3E2OgKwkmR2BhK8vSqtEuJL7S091McWczZOVJeam7oq7YQxnc+p/ZbPoZEeosA6tKRin+ZP0Cj
iOhMMPkAOldfZSxF7heQAuzcQs9O149Mq8aVP3paz9sIxySwDla6YVlbs3HnDSSongKuRJctwUAq
R//g3R1hwV4WPQFvrtP211qfeY/KcxBH0Ii4cqUdUhjN3qYRBHJl/LO48CWop6Jrn3UoNYHr94vp
S9/Gc17toOGJk7DpLbuzX1xiMHUevYwmM8VLvTMqt8IZdDeZIy8bT53y1jbO4TYlL89AcJyqd5J6
gfh5SB4YyWjOdAEgCXWPChzLuKrC5FgnTYVpp0yOLVpzOIWvk4RskSqbLJusB+C+7E4MDLbZEG3U
4F0lQBxPrYXNHKmxfkld4qzsYYDVZ45bnrvLye3eMq13tkv4RuuHHHqaZR76NIekNg/poWu8G44B
CClzeFKDqqBeNeOzFercLZrhR9ml8KSgi60sFR5RfFDsSzGsBqTElP1yBD9kXqIduVNNjlLVUA6P
c23xnCQvec9EfC7IzikcGV73mnJe2okpTsiWunaF1W5ioT7yJMGfaEa8r9x0tz48w5ahspUXT6UG
ESr3ne9e9++NKrvjRFyXCUkIPKcHz6EHLg1He8yXlmJX4O0gAmrCAFZw8DKwXc0Dr7P2EQgNar7F
KISQtszfEcjDAI4nsSZEkyLCA4yjJbPxybhqV3KTR8+RB0Np78jSPJZZla+F3uMQ8+poE9l18aw7
PpAMSz+2to2Cu6s5iT0219R9Mgj8C8CGHVFXBU3uX8QGriN0Q+Oh1klBc+Ea7ZBn3fUTihqoj5e5
527YwMKFPemsptxmzhG6aNGWZjZj6EtZOdOmT4xPZXRPFEfXSILCG3eebw07OdH0ezXSxlpjgN/3
hW2sPS8MqUxSfRfr2jOOCY+JQUlt7hnhBtJNyXWoeiJvARhlHGuXpsMYiaI331F21liyiunYms1i
jesmLnUYT2Evd1+Y8LFZ8pjCnGj93DtMpUhflobnpe0iJHYZ4+NqnpmVpfXkvpfFbOykY/UlNyJQ
TEZahC9i7s3nGarACmaSOOH+HMiOxf+XRl215FLOcAkK/yDlXD8aHc9YWLQmwm5nzJCYuhSZU6+j
WEon/PN+YT8XIh+sbecnL3GqaAzM7NIEwxkkI7naNF05jYlJizj2h7roPruxLQ4AdopjUxngq2q0
Kj3BCNTwyNq8yAC3gAPpQiSWdSB91F27qnJvDS1k3ppV2oFdL3kobSfdcssTV/48cfK6ym1Wdmi1
V8o0SgxzmngfwkzddsovA2Up+1sU3PuyecLtmeKratqo3GtRTvqIbc8lDAomZJiem+ekB/umtDk7
8DD21zxQBuiRCb2XU+vMJuhlh/dMIgQOSVrIG4cAsrtBVulb1zrI52dp7+3YSFllrbhD8DafPK4D
gdFyr5d1aW/MAviek4XeNtJCbQcwWADMTvKtq5PWs4JHGN/6yF12g0R+5496dcJBOwat2TofDDzc
kw4w4sinSLpczDQlsMDY7fH+8iD2pplvumbmGB9Lq4AR5WGGX5FwAi40Msbt4JtyC7naO2XZ6GlB
0Q/wmYWb4Lwe3Q5vZaZfezEYgN71hFiVYduf8sR2Xp2p0C5lpEh06+187ULuO2Z4MdYSKsnBKJnJ
FkkWbj3LSB9R8bw39O9uUZS+24IOYGW5Ytf4sTzYIc4yIp7IMorZrjLCN5ev0NrY8IQzrVo7Ubdm
UnxZUKHACaJNF86HCl1Pr2YwMFzxnXmbkcml7PgBlzGZFgCeMJLoX3bnekcKfX8tXHveJ6Lx9jbm
qx2yJw0hpW2+lk2HBxkooVYSxCYik8qSfpq4KdtY+Vj6i/gotDbZS2H5n5VW1XippPioUWZtVWV0
O0fGdbwhQcJ49CZl35fu/CMVPruVi/CrLCPzbtZoJvV0aLBpywhkFy0GTnswSgXGosYde1LTBlR/
Ru2inTTyZ7+3EwiSoXulaWOM774178IuYg/IFzd/Clr2MC8O/xKrPxMlPDBqXAAAxcICyM5YAOQw
IAIIx2RqZC/kAJRp5rO50ARGbwELYFPiBlYtvAFrIQ+gnAFCYC1unwx9HTrPhVLgooO7iRZygUXX
hrbAwjMYKgu0Adaz6GU4Aw8stoT7mHl6FthnJAKePPAIJuPeU27CTPj70pm/lIr/QVT+p9Lz/0hB
OTLsP58NXHTjj+KDTz9iHFDCJftNb8Mv/TodcH7haLRQphg2GTDMpv6tnVnQsHTlff4H63QRz/x7
OmBrv+hoxlHcOODYfMPnn/vXdMBHVsO4AUytb4GVRSXyN6YD0PZ+Vs8we2AysOh6wN4yxODnvxsO
TLUdR2YXWSujRZRtduO0UQVgZ5hl8rMB2oRLn+56nMKJYgRAJxeexCbV0mId6zztfTYz8wyRgiCB
NsD0+94TG+SH3c5qN+sDFxX66is/Uu9J4bzXbvhUSet1Hum6NVQ1RBl+k9PzoE1EQYJRQnsWLy0P
aRIWXF6o2PaP7hTducL7sqyETDOrbg7j3GDCjWOXLvz/Y+7MmuTEsi39X/qdNDhwGMy6X9xxfIx5
kBQvWIQG5vkw/vr+UGXdlkJ1pZtvbZaZZlUKBQ4Oh332XutbiAShbwGS8OaWXUL41kze+EkZ7Qyg
Jk4epjGZt3XE8G2JVreswZJr2zO29YhXKHEV/a4E78R54kCn5bgEbgSTMq4K64Z3gHcIbQi0XstS
HMVd6neq3OPte3LL8CWikD4RZ3UXhwCWeAdrLiCxodmncs5OvcaEIkMkvIVZ/YKM6k7EEOAZW38m
/zA/AXxLNwXvqckIz248ATWJTDcoq+JNJqO5T4hL29LQaQIWmHAzdqys+mIqkC5s+RoGIqh6IjhB
hdQ5Jfd1VLaAcpgoH02yOk0TvelOuS91R5QY+mnxViH2RvreOvJgiaI9x+mC9lCvBIQV56lcldHs
bmbYQkpjLkSEakp/DcEugvAZ/mDhapcRiC9veDigY4UdS7lEkhPUO/rolO/p0koauYSI1SVlhkjE
VS67lA/a0oZIKOMayoytrNtncxa4ENDf8J91guQ1MPtmUIkRparey2fY2Y/6ELqQhaAV5DEzoFqp
IDPmKzlixx55q1yLMGnwLeKB40oD541nSlxtPiT4kzdWCGcxNoYPaqRAtkTzgJmeDlw3XCmL/k1V
ltVObwnyTeo5qEszIEueGFI3fw1XynFoXGQDnSNlpL5yVq6XIcz9LhRv+hzZvMtTrl5dBbWlf+pJ
Yt1kdIWNIiYyUJpnsLTLJlpdt6WH8HSglszL5UaLyie0m0G2CqDEpKlNJz/AbggDMmWnYJZuA8UC
gXRVA8ZpBfVpYeI1HGv94Jqxs2lD60s0SvZ75fjB7iwL7xA9k7hbAbSULCQu9J8QjD3W8RQ+SA0c
ehKlJuFK8d7FAePPFsmJnXtgQokiJqxt6ikHGANnSRBJheQNswjb03rqjrSPPKAT7Sdm7RZjGdyo
M/ipQ9ozdGkVHfShnw6DMo966roHbzb3NXBPplei+KCr9k3ZoDGNsur9av0SotgcAeA1M+xc90Xv
o8/u0DwxlxIbaM24unNE9h2faVN4i7dHagxqxuFz5kN+Teo1QSEWF7rqnHPWsyVG57ZcJgTSp64U
aCAAePupJAPEXJXZxC4wp2eaFdNdoYgSOgrX7ANb2jxILKBSTjc+gIH+lCQjCNB68V36liiF29yH
YpVtBgNFEGuj2FsdguNKEubsFQ2RxLZhu4GrqWvZstdGl71VC+gRl17eQSa4VpnyEXpKkgBXLbPu
Z6eTj05Zuj5C+xxWZs4AZGH19w1jPjOvObIrbnnUbCCSebxsRAZys6dMY+R8FiWzolRLjG35ao3L
dM8M8BiaNU2snKzuENrkxlt0B8y9uvai+a0Nx2yvqYVMKxmGXzCIAkup+TdxnoiAR5nRsPsSUag2
Sb889aXzNoTFJQdYhWwhspF2N2YQhs2HfPQYno0xYZgegJZGf8NJbu5zxwZDnqdhEKI9yVs1AfHr
53PqaNIfGfTy+PB5DIRKB0j7XzOiEzZ6vkZcm8PVJKYvFSKozRpWao5ddTQjxOtOiEv4n9cmj1XB
P//7p/ri+2vzf+Cy/Kl02X+trl+Lr937X/XTb2Y+/7eqYsXP//Q/eJVQI9z1X9v5HvJMrv798l5/
8n/6h39XGo9z/fX//K/PVV+q9bdFOFt+KkIkitv/vnK5qiBoDa+//I1/lS0mFQg61DWKUJe68P5L
0yBshAv8n56pkzPjoN79r6rFcv/C5+a5xMhJB7rkKmD9d9Ui/6LBDpEZ3dmaICb/kRUO5917TQMB
XY6JTtbSCSNxKK9/LlsIwIVNHVuJr9vDeRi1YtxZ9Izu0qwhEGccDFA4FB63mrDcjQ7waUf/mbB6
+oc3GZSm9IAESSfWtE/cij5HrARkpXACBzafUBKlgeYOX0xcChul0ibQu5jBhhOxfnWTfNahq22r
tj6LetaQPYxI2r0wvV9whvg4Yq6krXn7PIu6k965THUK7Zuox+nKsOcH5tVfGDEOJplPFFe8HBRD
OKPr4SqHTbNYp5jlGkOy6J8WAAPXlgw7n7DvUb+VMCFL34gG8AapHgpWoGbUFN3eRI8fs8XI42Ak
ofoAuZ3S35yYehbjC4NKdwJFRKGzWbAqFr7XhLMTGIOnH1hiodqXs9ZvRSTphCfLzJDHruarQTTP
ai60di/ETMxJ1UXLbphkSKq75libMpmSo8FEMNzYqd0h3SdVmWb1kyhi8cGNeusy2R3Dy9Ez+MNo
RpRrklzN2YLU782ejMcM1804vObkriZg23XmFk3p3ORDkQN3mUKbEOEpvOnion4DrjkyxlzfFbVt
HWj4hzfoAePh1EaefJIFogy0y00BM98Jp0dPM+RdB+UCaZiUxmedN5Nvz3w5GxKXu1NIy5oKi0jn
Xa57tOX6Hhc5WTr5hQ6BhOEXWeDAGrnmjFjprnHrAYFXmx3TnldM0rblC+MdXpBRBhNWtmutB/fw
PChQsHHaajcqq+3+OHrhcEamIlvsP9ZTuH743ra3KuqYgaLQAVRAHMX97N1WERgrtKKD52dKpi+i
7Qjwwp/FxFdcZcM001SpmwTXlpccJuwd2zTDbAmImW9cm0AslYVNKkGEr4zHEa8GrZSmy7B4dHCI
VDt1IJ/IL+2K/jxV7ofIRjuJ4h4xm17hKyrHQEPmFsjW8qNmvrLp1lOeAZepnNSHaCz3nhaGfhaW
NDJBdpTI8FraPtaMBsftBAhKzaa3D5INsviF28s3W+wxeeakGFQSAy0gvntNX0Jflgs4vkVg3ONu
gOsy72vLlH5jDcFio9yWhrCDIcS0uDDO8/F4JUfK+ctI49XL7sa8lDAF6enriradufYdAYqrk9uA
E7PNXjspjKAbcAYPMp7bPaqaZqP6HDyxN6mDnPJn7C4k4QlymTxjjbCw6NNqsLuSQpuZkXR15E/2
OhbJwcBgeF2bHDMjx+qmmxkyT+ElrELsL4MaA90C1Eu/TFYQ7rX8ydPL5Gms8uQ4WilIeePJmYG2
Dw1i5NKteCBascLGYHjFZvJtSZcCJ+74ttQOnJ2hfUKchfyzce5mJ/4YeUN+VTWKO6RY6pbe/Iqv
nqa7mM7ULSjT+RgVGUXUrAeJbdtvasCrhLCJnYjW0qWuNXVoNFd/hurLE1iW8gnrKsE+Ue1saZai
duRx+ybx5qztaYPxZz9M4GsjvRp9O0vLLZXnENQdFtoxTK6XhUedmYYMgU+RIhdjOh7ypxlUcwbi
vKsRbSFNuimZdCkjIzR7CC/2PKJk7gpJygFTYROeByLXu2XQljvE8S7pi9HXfqyrU04D9EAYub3P
iSfA7yns+lBHznxtJIhYTXzJ5wYNVV7n8VY4tctUv+qrq2RklrwpueGfZW2viAotzx6Ug0kYNM6U
myw8ZhSgD202ZmMZO9TF6R03iiA8UIlPEOTcY8XNvZvGxrqD10hDr1A14s28rZ9r8JYslLFuygAh
Cza/okaj4wo2ZgIwcYddFUvXbmwZBYwLwLuaZyNAn2EcGd/QyiMUnNt9Xsv8vEIopzr7FYdFGAD/
sFailDw4lRfDuUTHvOA7Y5LJhD/eddLo4fYV8GZU6BV7faiRvA5TyMsPE8GQOeK6brz6QlsVhAt7
kDVpybrQaA93qP7YOA9jdEFz0voRHM6a7p9m3ifYYCqkJYklfTU4yYs9L85NM/Wg12UBzE5CGsIb
ASlpkVdd1n4c5+OQ88ml3R5MoySlxE6uGPvcVn1T7Vqdnw3zYTnjec5v3JFGotaGbbs1yS/2c3xq
yMCswnd7W/giSm0VlNyrCkpa2wCGL8NII2W7q27zyJAB3LzwdulYzxKzhPNp+qJnZ2ba1SVpJPdq
AZF/QNLdWhg4+xqd0oA4ZBh9Pc953WkAZaSIdnM8mDtMt9MlxD0RlD3iaj3t4Mkb4Ow6pNmhzXvH
kQ/JFL0l7mxuEQZph87x2r2ckKQbxNQz4Z1TL99hb771TG69Oa6vSam7NXWvPpm5pY79pFkPad58
6zKDOY1RXWptqD7PC5nzDjj6bZ9eO+4U75sKB7DkzrtvNE4apv3yQMQZ/Qomk5eoLLXA6QSiFjst
LphH9Vt21sTZS2Ja8pwLL4qouUnLor7Vcpj4TlcYb4bbUMKX4UCKL6Y9L7WuEoCGXjlXn4TRxAf2
jdyPvXhutQUEYFXz/iI3UNBgkTwScXggLXJhbambu4b+1wNzyuh5Ro3ds3ECvDyq7VSN4XVSZ8zZ
6PlsmqIfN8q274epXn9lHx+Eoyd7W8FvcdM2fxtMGgz1pLWnRo36FjR/d1XK+GIWo7uN9Xreskd9
jbW2ftD1IX3IsrE+29hdee7L5YhcjHKJxIcrU/bFjush6Znbn/KE54AvaQ1Inw2WbPxEl9Cq602t
T6eK0cgFka7GO8z2jjbN6SPc3/xzNwqLCeKs40wdn+rKeU6jMsjhy5wGA1d+J73y1hnCaYcknDlm
XDpP4+iNN6iD3Bt6VU+Gy+6FBCgfkxbtal7r99ocMjOLhupQkRF8bllWHlwkCivsH2g+nCMQ0Qyt
uw0em+QTtHfy0BRPh9wnc1KfaVWXD0oRlkQLSTIfYgB8ro2kqHwCS0cGFmVe+7Zd5a+Z1HGvV633
urRe9dEY9eTKFYs7HhXNkp1m5svriCkeU/jc9S8MHOW9PS08fGqqnotCWrdzj2XcjmWHB8p5oulD
iBRv8zOcFboqU6zfYXOhgVF3cfzYM7/+NNrx8I0oonKHhp4GNwMGBvuell0vfdEcFkwv30jHGO4H
bFHnrCGFIdS8eRfzx18Kp29OSOnib5i9vpLYGELIspmc43kPaHSrix6N9r0ypcIVDOjUcupq9gdC
BZjzWAS95pUmDiQqIpFf6GxfKZwkmm/n0nlM8/ULT0cWQR3WLGiAUvoD/O2gRE4EoVKyZSAONk2P
oXQRLyhpnpwuvp6Svj3YLiuj5mkl65NagnrIzOulbcTnzIbxqUx2mKVaum88I9j7LVwsQdIgB6aw
9KyT3U7kM9Cib9Psq5KszVVu2s+qwfLK/VeDr1RvqTNExymiXEgdgLaasCufAFjQ3Ih0n2q6egGi
tU/OCiglDbBHMzXQL3GfooExnaUfpdBP0iZIx62ccB+Lrt7X4+pvyS5FjzIzmvXukRj3h0bBEavi
K953G8VcEJgRcxRt2fZLd+3mbkWXVTn7SDgeIVGxvZ/K7rZ09Z7px/IKoP46yTs0IwqFQy1QFsq2
CH2LmhLfHjSOBr4XY2rqa+HsOgsHQtHuKUGSY0lrrSVCeZ92QwelycpO3McFiktzPDQD0YkGP3/W
ELNQ+eRQmGaj9Hvdce/iKC8JYPK0oGBQegUglU5d4nUBghzvkABQ8zGQ4eueDBa5eHqWK0WUUofo
pmy4gA0QfrwYn7MJ3WE4iDuEWrjaG2Ibpomhlp3vzGncNZBiA51qgyE6ClJcJidiIb4ZaX1qMKsd
QzYRW21GC45/MTzOo+GiOItav8iG/KSyNYh6DL1Tj7ssyFJAZVXMwGpZyno7CebLuTMmyHO1k0a6
7NbMYNQNzDEvUYWN0pLIVTK9fTPi2QIGO5FgYHa7duXfioXwgqY3mZ215LHNPM8ddQO6lVmNrzh9
0quC0LMbVuIPpWraNQ0k3AslqLRmpsjObB2wv00+P8QLPVcNT05eXsizpmnokXEewah3EZjhFJ1u
+871DtVoPeaxMLijvUO7wnTNfju6BDuEmEjDNoUIiCJcsZ54pmZfaKsjdbAGBBWIozdtFKFfJeMM
jPXUBeOisYBW/QrHRU5We+Wb1pDBQmMcPtlUuhdDWOGN686fXMiyhElMJ1o+6J/NHa98LISQ+Nvu
AHUEWkIB6RW9a7UPLXuNB453UjPAuVt6c5go+fHvwzhE4/BER7DfFo02HrxOBa4Xx0+5luUvXnQF
GY/bpbZHlyOh8C0zOtXK7sQ2TGNsNV54zzt+CACJXBj6HaauHnjbkAMW8ZUAi4Mlou0afBDSKJ9k
k/KKo5dGjdIcKlqiO33sg6n1gDvwc2ytQfFkc9Bm5nOeQqdT6Zgd6bX1Z60nNiBUEqZsxqSE2SSZ
K7BzkNNPThqIzIl3iEtLmGcM3Quw6mWkIdmizA+L8NAOhBlboWICUZZqZ9DxTMa08zXIuABQ2sxv
ZpEHmtbHpOn1y2ay+PCs+UeBrddEfg0XBuXooCeSNLOu2UwpYxthlLcIz9pDtqw80UKBYU+78GBL
T7FyA0kRc0W96VArLyQjl/Mxnb7DqSE0Jlr6ZYrN284Kis5ObyOJ1GtkmHnIOvWxrQ1taxbmS8O5
+WROwTVhabh4xU0/fB3Zq240U45cbePopQju0P9SXH/M7GHa2sVLltYVolUcKPlIJ4fEF720v1Sq
eNEcMfBX2AmLon/KkMszBAHX3Vn+LK/G3rtOXPuDOblvYeQluxnvr59L+6xWhOWQTlcjvZ6th2Zv
Y8P00USKLQ+I7dGseSq1OsW8zAPhowGZzqkxqWDIG0Rywq0xwhRsIXqmB0sEDMyS1czQvQWO2sNP
YF9bnGNdB74h1R2WVObZarg2FvXJEegyvAZMSVgyT3fJ2QFWRFspQSatIyrJiFDdygFuJirtgKuA
9oS+SR9n0S53l+Niy13G2PDgGErRPwBe0tEEo5yIjUNcVcyQnRk7Lz2xjzwR16slvEKXpgQCxBHT
HhVlbSKWcx3aNcSYhkMJDb3omFQ8u16W+cPQjbeCvhUr3tL61ipvCAlfbWKESXozL0fkiNqmEUV1
NoqJQX6sUc50LRsVm5hYZmqehaYTL4/eIaFr3N0MVsWftAZLdHdT1ONNlPfs+nhvurBgEYSO2zB0
xhPrTYTVbfrerjsP62TM60lciFh+bc98JJ3xKqZfs0Hk3fsaPb/NMjfzVsWGuzPmyjq4hSRZayju
oWJteE5wC6CeteoxO6AJufG8GgJG59ZvtSAfyxzq5Hqq0/igaem3xGET25t1fWwW5AqeXOhRaJzb
JEmvM2eWzFLqzCSm8mWIR7YaKZcuUZZ2MlAunpBjI1HstM8GcfVMKKpl41TMH8o1eySpcApVBoLT
RC4gT/Gg78B0swNI1HQTLrrnexip1k1HdkUZv+5IzQfu3DvX7YM5C9UVkiaN1kc07EIN3WYxpfUW
FtmjU4dXY27vwkp+DpuOzCjtnoCd+NCo5J4hGa1HPb9vcaOfRT4f5yK6c6tSZ9KDzlC1AfLIZ4Ri
X3SiyAMjr0y/ZVK3tYqy3xSihQApWA5F72ZHO7xriUWjSiWlMyyKO1GS2KSxSkgPvfOk6fs4djee
qVI2VO4VjKEdsb7ImusShUTxGLU2uhyXjzIyliEcinFZb+3RNH4YvEbHF4tufiIlE30/UwAHlHbs
5DdenNg+XLN6FV3Z7B6sGzNOT46Knpxx2IPhGzZ2Gd3mMSMUa7Fx3BjetzJC2RkDYyKBhPJi+ES3
9sBM5GbRB9gHmuNr1desGF87p5/pTjEd0SMdF9OQ3rsEoqeL+2Z1jk7U2ez4pmsyUWR2FvRD9Jqb
eTDGa1ap1ZzaloFXyox0sDCJzV7GRiZm8FPo0R0MpxWoq31Cfv0C++GW5jSpRk6e+ANxYIVBLBqM
ChR3BWx7daep4Zm2BMwzeEubqQQXDxuapxqEwwb6GK+rJQv32VzeqAF1qfNhrqpvYJRYi9ZAozAu
bj27JJ5aOPkt1A4tMI28wTpDt2UR0NSJb97oM9luNdAyu0PEb88GewwqvLiF3qq1Zz1RV32Oe8nI
mq+TUM9R2wVTKl7nIuswH0AADS1BmzBxDogMae3RCCPoqmh82EnLdoAYDYvthSHAW1xNBf4QKkbI
BJ8Hp0aGNC21j0xSUWxTYjK8IjkANdK2FCqIbEi60JiO4+QMvPL7O1x1tEn0JtpVq2AZotQDgKaU
eENR7ebZ7jcaRmp6nAiHJoPGMN5EtFyhBqg6b560UX/JLIqpkPyKx9ysn9m2AQmBDMbnSq+bSnuo
FutFqfKzQyJdZAD1tU2UQoSPrXlHcQg0gXjLwXS+OLozblxVoxeHPtqOxY09q9yfVr8HLetkS97O
ncZf3JLRoINdEEfU9ydwbbRIbZI6CKLWtiVI8c1oTRHupdnAxQa+164yHfCxFsH6d5NNp4XcN432
xQorhxm6xKLtTj12AkxXNhnAW2K1YVkJHOnCohQw2ZiHyPNqug02R9MS3mp57h4iHroNE0KBk2C+
y1umjU2p72kxPYQllksoWyaqfRBvJKehYp69xh9r7ZuTDkeCQb4iTeN1YtyGU3Zsnf41cudxRaw/
Jw6AccsEMpuWmxaWdD+psyEIIltGRqS54jrS3O5vMgT5B4krnJd3ip9x6AvfKeI5iHUiKDw6WMQi
WmQSGrxMnSm7p2ex0SsgwppxAGRnP6dxfp5r/Y3d9bhP9MswDXt8ILcr1nnKZvwrQ7S2j8PTRIHd
5V9nI/kM4OkUy+Fjj5/JaF4T4X2AW/GCD8Z+LlRbQYtZnJOh8y4ilfSomjhFqsfoOZ77bJ/hxd80
0jL9zikPBlkjk7KfpbDelDKes7SLD8yYIP2jYFvAYLGWuNRZNRi+yMwzX7TziwISA2ZXfGQrid5y
EpKEHSBJNLkyXwHB3XLr+6Ntnjq7/lzzavR1J+tPaH35AEB4jlYzktMWevJgGyOm1KF+hdTY+k3R
3s29Rn8+f3RH886ttY/SRMtaZ1q1E7piUFFTDqGe/BLrJAOEg8b30L+4VTWQa7TOYV2o9AQWZrs4
wTTVaiRBT4vLbFaz2jPt9fOUe2fL9C7gs4xt4iyQTdE3iyr2NpXD27FwMEOAtm6+Oss4kbLaxrin
5I3liHTThdnd1CtmMxb5Y330WIXWbdFbt1PKQm1gLxs6HWXauBzKQt6oiol+KRFyQKGwtvlgz5tk
VMXBpeTYaGmHpyahVpOjcTf0qCELdKzmGKc+pnifMCd8gsh/0NYyqY47B8W/je1fdzvvPqZfQZ97
rG7ypnv756Pl/1bM9tPc+LfiuP8Ph8fyt8CotSVdvP3siF//xr9mx5qN7x1RGQBfDL7rsJfp7N8c
X9f4yyFZHYauI7BAf/+jv4FRhvwLm5WJGg7XO1MSnb/19/hYs/4SzKA9DxYfIxhTd/+RJ36lUv2A
jIK/ABIYMZ7uGLbj6d6KgP1R9IYfsJ09BF4BQZvqUjxX9+oiP0b30NGDcE8q2RYJKwOGzXRpj+4e
W5hfB/1189LeYyOi/fXYiE2xPUE08ofd7D+N/sOF2tP39pQxG7AYR14GPpYOVjIGNQEBbkH25Ydx
/X8ARn0HW/0/8NW/z8Jy/nUWjree5Q/SvXFNH0NSUwT5R/bgfnvssCVhZNiIW8HL8NkO0l3kx8fi
bN3/4dA/qwb/PjTY25W7tUoU343fmapgjLaaIiC4PZg+peY2/+heFc9kB2RnMraOmDRzx1/K6/L0
+0P/hyO7lsNxHbSKaI4RJvx40itTJ3d7qPO6pwelm12oFPZGPF3ng/GHs/zlUDa1uossUtgm4jz7
3fUNOxP2ayaTwHGxf8Xahn5/xP62+jdagxUg+koYzndY2Y/sr/Vy/fRNvjvS+kl++CZtGj0W2vQk
GMz70Xog1vv3F81AL/ruAAxJDZMnyDIRYRjvDgCKJAEF1maBVaVx8wH9my0CVXL3fHAzyPjXkK8r
Jlm4XZpvBVoBG5WC9Opj1uXd9FznY0PB5CwVBLS6oEw9sK90gHLNyhqeC680zZ01gHK9/f0H/+VB
tQ1WEAl0UIesYTsoSn68MKictVrOUEWT4Wkubu2U12d9+f0xfr34rAKmge5NhyQHK+PnY+STmRRD
xzH6gadGnmTVbX5/BGNdT37+frmRVkSdgRYYG/S7Q/SOSsW0hEkQSvWF5vgOL94GOuaJKSgDYlw7
iBYbAoC08g/38Pqbfz2y430/MgDWdw+q3tpONOgc2b6K7uer8Bai7y0TyQ9/OMNfn5X1DFELsay7
wnz/WEqgPWklvCQwNy+MAy7sprY4pfxq6+2YPz96e3Lxtn84qPhPJ+fokqVACIdb5edvrvRIwURM
gu5gnx+ra3lQB8anp/TaPmhH4/j7o73jDLLmoXvCgqCbVD0gwOW7lQcIlMRoZibBuLX31km7qa7b
o7WdNl/VbgyG3bBbtthtN7QGN1SvfzhZc/31779JT3o8BSY8RR7ln0/WCTO42olIgvhonxpOdjqH
R/vo+uowHLRdduXcy3vmoD000M0Cxm+bfk2/al/MW/favnaO3jHyASWfnaP8w5X5fp1/89Hev07H
OgIo13Fl2NPE8Y7RkNkdlLF38y0Iz6HdFNWG8TWuxuLBoThM/3Rt/tPz5bFOG5ZAEfadwf7jMuGU
1ZSa4ZgE6C0PZkBbKnBPYjse3F12rX3UPiZndQNSjH+s2/DGCsRZO7JBu1SP1W17sg7zpv/DM//r
quLAQmfZQv7vSR6Nn7+uvq5qB5VlHKiuKuMrXbrtfYqHaPpXlMQ/eHXwDjQotgyHpUWsJoIfT71C
hxALZBnIdnvYijMpZWtIjwmN6vf3/69LMQuRlGDFHQRiQFp/PtDYiQabIBNztl2f7aJ3tySBmwyU
FucPX+cvawmSWJckJ7Z9NJnREv58JOm5Wumiq9tFiPg8vMUQGMoEhUj5pze8+OXGWQ/lmUh+TOpB
7/tD98OLFwdDF6quZ9a6ye7na3WjvakHeW5vspO3c2+y23LX3CxP6KrLF/3N/cOJvlMxsqQA9Rem
aUNJ9RxBTfPzmdbUppoYc22nAnJAj+EJnbLvUT6JoL4u/Hr75fff4fub0hYslLqw2G6zlnnvzR7A
MBbovzwnJWHrjB4Wqfm/P8L7744jmKvJRfcEYfbGKkH98XaM+1iAmceLNW+rrXubH6rD7w/wyylY
/NI1h4Oq3YAG/u6S0djC2zxrGTxriAaxXFDyqbH+w83+/igO5BAqJWpbgwLXctfF+If7QsvsNu/n
gh0+DnDc1E18ztxE/cNzAf3EN88+hFcnilpjJdv+cJRUM0duzizfiUarrxCphvcRxM79P7tivBjB
YnIAYRIcAY/s56N4+djBBqqKndexbe8NtJuNC9j9nx8FZK1E3stZOe9vrbpZhqklomc3hY5W+W23
MluF0onv+/2B3q9D6+m4lP7Eakgqqvc0MzV6XhQKguEIq0SLI9CRLhZDhKTQrT8cip7K+6OR2Uy0
zFoYGivHTbwrQJ1sSLrcQ2wbhlF+bUalI+Ibuyvxm9DzK2pQDyYy6QJEkcX9iMR16fxJagxJ6EuO
j/kSZYjjixZyB3KNBdc2JqJh2+KwxJWEHvkbKA/zhhLVOMoyV/o+GjrjzYwrpoGYTPRbjNh1RSec
IDC6xXFNJKzDfDC1JPMhq2ErS/KMVUUEGDAI2iSxyWgqxgb6iBXSgIOIvu8QFcuYnwF1kJLlqV5O
O7ufaYtmqmeqaKeJvgAVNnXhl3EaEbIJZWR6xgFARG4B6X56wDq44ASJjZjgiNSMTay8uYpJqSuw
7/JBsuGuI1ZJkA/ZpLcQJftpT3aAd0OC1/jowpBD1ep6eK7iafXeoFzNX5seLO2mc/OWtJAw7O7t
PpJXTairjjk6wCJoaI6B2aLPO2PPxYyLTUJuxk3fF0hv+PbK2s/NwYBvoA1kkEi9Rrcd4cTdePro
XNt1T6zVgPYyxeGe2HcDpExri8xSLwK8lwOukGWorks+VL3FdCc+hA09Wa5jZKpNWOlMqZJW1QT8
Ti2e1HixieYzlExYP51kLP2BCe+FCDd569aoc+ggqqUBXGoSyqcs8tUhxjO+ODFl5WjjEtHxL3qd
SZxd28BZELnWLzixCyhLxuyg4Ir03PkmZNzVUBVSWgi90yt9O6Qd8tzIS5dxW+AmBd6FwjhiNdfC
2wyQjUL13IJPO+bO4EXpvh3r5jXFIF2gmiIFkVAE2DQEB5u1h4xtnq5gX7odgaOe6kgGGVLCdjHP
rJqOFPOw1w7TpzgDeAGiGaKzn3rIIsigAVaDa7CadlhkEJYLnRAGDF8jjLMUCVbIWLZon6J6SMAJ
EC+7XIbZwis19mGdHBx7Ct2dHFe1XkyCSLcBRQMvy6jEfi4AQIOVpvewWvNRJ45eGdFhVYv5wTHK
8hlCV/4F1Kh8dVZljU+4GnhrNDfsqRzWnsNoJsYDz/QiD0ycUmOX8tOvBZq5NWbccT/3iedUmwh0
9DfuLdLiljKkT7lU3qptyNSINFUQAAbLC7rrUdECzYPINPG1pLRFiw20QGJBMfQYXK9Rbz55spq4
vT10UPga3c59aoTk8WqULIivrjO9PIimZmI+9qxujGAgKRPIPXjnOocatRnsQe+3c1m3y5U5lPVN
CsiRUeio8mkfaVMbIxxiq0yX1NQ/d2mRMD4gnO5BN/FZb7o40TUf2oZkoL2kIYhXkhZNBJZNjprE
S/Oc4MM0I3egmjOoFoACcBmlrv4pExUIH82ZnCcxJsOnWqbInSONvBdNQ/KyLeho70st769dZ9Yx
93HpL7KQWIgqqdRTb4rh3lUl/fCltL0eGaA+dfvGStW50+qcSSjvi6+CTJGRIMrOuU5rNvuMjbwO
F5LWTNNDPPVaZPtEtcv42MTCTbZADNJvGWWvvhOZNRJEQmZmyDzSG2bfGIyi3clezsKvpgiqRZuE
q32zrRBZe3rfwJ1gxDkRMfwgS0O7Ex0iMuZfShO7odLk10grLe9YZ1bcHnCp/1/qzms5cmS7or+i
H8ANAAn7ogeYQlWxSBZtk3xB0MJ7j6/XQs9I6u6RejSPiph7o8eQKANknjxn77UZTcIOxjk5UnaU
ft6r+QwOLWGsu2Ezaes1q3KldkkdM3uyUa8jmcJAlYmmZEDV4x51FNlEcTbkLXe6FG7on4j85dW3
qrqIAjpmjCn6tIXp20ljzNgEhLDka8QPDwd68eFGCMGS1qtJvgkh7eSlXRM7821NWouryMyKu5wn
Cp31RF8csGA7TG46Nhh356pIYDSMCAVRInVAhdOo6l6jYdB0fy60XFyg3qvAuDUKFjos8tbnpMqY
Y/ALtoOXpo0BS2dpMcnoAqTfbkyM9Zvd1baCGMpuYtfM6vqEPENV3KGwcq5s5Tg04H+E0+U0hknm
N7NSx1dDZCno6dGNS95gCXyUS2bTp6cJoj0BWYQtIaAufJFyGxs+TzrS+aFXogzb+2hFXmq1LO3T
Oki5u0QWsJ9llLvPemngQDTSWuHIWGbBwDclVGQKNZ5IxZITw0mpbj8Gq4CbwlkGEX6sTbrlGTF8
D5yWFktrmWwToQxp4MrDbA6sT4tMPDBh0kwe6D43yAYKu3o2TJJ0nJg0Y+RAYcQ8VBp0xOFjrpoX
LCgjN0Zd9KB4JGjHDZKJpLXH52gQc+WnhbWwEehpT35K2ICK6Ko2eQLGzsIDKLv6CIc1giE6FLVy
jGeDkRlqZBnGEtkA5E5OuXZT0ZC6X23wk87KAfAjtcvhwrZ6stWllDvKoW8pqewExXQ9WpDQXaR6
4mOts7UOJg6njZuGC8GrSkJUpzMXQ3LfjDJTVKkVQvMs0eGLEFOkvRZ6aX4upo0oBibLQLBKHc24
tseWAgKp3RJU8JdQYw169UbClMUcntzbyuuUBeSj6KeF1cvYUsTiolMUaDk8uvsZZqmE9sgYpeee
/B8AGp2SMXC06/JFqhCDMtwsVKQMTZs+9aDVGf0ZRKMCemjTl3EG74PtdqWy4p3Un6NRb1ywCafH
vs+1anabEb+Ur+Nh+zKwzKKhmLRWdVG2mQCWZVQ3bSEK9CIElRLsiKXqMVfXZHYLS6yap6dKe5ey
0Sq+AS3pLkTuLvuhBnHENVbWOeSn+auWhNvDYXaJxsOQJ8tHKs/YIzq0WQa2Sysv66sWOIkVsPuS
fTLQp3lt50JZ4RK1w2Fo00GHUFrj88029X/e9/Fl0xf4rMzWXvGGRmWOO00xPso+nt5JfccKqmd9
CyIFkd9tBSCK+zuczPvE0BdPxiieEJOa6f0OZC3IQ6JoxghOSEKv9wTKg1kn4UnNDWgN82ulI4Bz
QBgFrhcGa0PQjaOiAJuYRIdaLKqEX01CO9lNQz2otkj+3ZoottWXaSs82L1FTBwRc/pTNvQch+UK
QfCuao1QdwYjXyYHPI0FTrBDWJiPmgVJp9Ca9wjMfO/V0lznnj4L9ashAYB7EYA1Iv4pxFglp+lI
dJGe2k4NMOaoTyRsOcABbFAVXPiCm31MsO2mhC2Ma83Aeoqy3vZ1QBZfoVW3BoSwEq5P0mPizjWK
IVzjFDFIwaHDCmtQzskCYBQfKgi45qtvMIg/0MUWC1RJpZCPg13Zhc8w0+p2iaj17BabPdaBleJ/
ChDqrihjq7kznjnn1MZVHDb1dDmWslVfiSJi2jn2gwE7KsZrFODGGoXTNeH0FCe05P3OQifl9FUL
f7BpLYE/P+MJdHEHwLaMJwR1uNcJ0ruxJJDtOO1LWWbcoCy2AxkoKzxVRPE7rVzrc55XdiZU5DGI
fhCb2mNvkl7hFqYmP2u83OgAwH6FXdRw3jvSvk+0DtFalEuA6zuVO2Dow2Y+JWEGhNUt2LRPK40l
CnMSh0bwTSOZWoaXKtBmSGolyMf2MyNZ3kZ1Jn9p7YeV4XakPZIZg9A3+y7AUJKskS5BFul4wNHH
ti4LuI5nqlLY7WfPtHqVJksiDfDkRnSop7pelOkgdSwj0AOjNb1jhwX3YuRrHgW4uovoehxHZMOS
tm5T/LI2iQMfdCgI+pyM09GMrWbTaJRNedS6poXLUIcRS5AW2jlra2jf99awJk9kBixPSA1VOwgn
gDDHuZTkd3uBvcmEXp6mvRFi9cPNrKOyRAoTY3FLwUUkh4bRTbwbilWp/K6fF+WGrtdoXqnw7Gx/
VCXWElzumAtM6NWQd0rC3W/TQgZohWCTKTkRfFr3CVmrnAMIcfN8LEOQckfi5FBBlRhQtGstmws1
aFJd1e+A9LZXs57PFlqSetA8u5P0bGK4n2X6waJONJ4Tme/GWydhGChbeEouO3lgIW7EIIi1muZh
k9tKchagNyQ/m+6ATZi9AZ5ml6ulFp3bfIlnjlLrMPl5KuMRsIl6ylCzlghr01WVItD4FRwg2uI4
b2TRkVFKEGYLOXmYs5DTX12Gbpsuy+j3fFTRi5AHYWNbL+vudiUCtTwBwU6so9yuhYKgU6ogzGIv
uCv5J7ejPVjneejQ9xbgGd9xXa7DUcevkN9UqZi+NREc4oBFAoB2b7cV2MCu6JXLQa5Al4PpWdkI
9T6antVpIdI+G9Vq8stiaDDVQWpTbvssKV+KSk2UQLVC+0tJMFcdNZLr2qtO5rvzTL5f+WhmKv4D
vFqRcj2iylgPY9FWFNsoCACtMRqcl8KT6pgPq0fA2yM4G0hCmajUZpfSJf9StpCQY1OHMQkJgLbq
6QLBBOLwPtHqTcGEbuE+WuiRXBmixY8qpI67r6/iKPKVyYr1azyCCryONF7BOCT0YF1tSBLkjyH9
bSofOdx8esmKa+JISqWlPeIJYMfM63B8Q9dCbZII6zGUiDLwksYYH+RON8c7iWjyLexukj7rkIP0
juDy7h2X2oYxLJf1mFuJlAUiGtY7qL9140IVjT57WZuQgEpFLj6AlIzhYzulxdPSxJhO1jWpL23I
cIC3KwyRDsZcDjAaXYUPsEtzeijwPX6R3kfWWBlDgn9SK1kMnm5FZnkB01J6hj+b2oe5qZD26Wtd
jBxRksG4KIc54hFXAGVqZW8D9pjUqT3TEELVrecRbMbMzLNDWfSphM5utL415dp8G+uwH3ecXCF8
9LrchODeNPIXR12CyhHJ2gxhZpyoRw2jbqL9tmQVCOkMtl61rSd0cO3I4WKBTXDKgfgRRprmOrNt
Nh3eG2kn5PyUlfIQFywRrsQvv8ug/YIYyfSuv9SU2SjvZgAxyVm22xK85Lr23WmUOKOgOCVaMcIE
plVvOkBVmix9PRp+UXKS8KKiBtqHUnctoQUa8Q3uZwyFpVmRzEPIa6qTbcck1B31Fm9Q00wWMRTy
iDO3qxoNY3AJ+eQigUefvFO2ZfZ+afAdue1Yj/1pUfTyPOSxBSszygwOeIjr0B4PS1u+Q4cxzoah
FmGQ9rCoqElU5Yt2zAJlxur6zTObxqDr0API3jrYOisKu2/PSiBAutf4dRj6NxA38KYOG8pZkDG3
76lEYyc3KGOcaJlQBVsmWa6OwYH0vKhVu57yIZahS45SYcTPJhSP+yUWUrofI4kz18KjqiNK0xET
m1EfIhWX6mhycpW0H5ciHogh5EGeQYwXNQTlNJoQyDG5fgF7M5I6K1Fu4A4ZxCNqofXZyFX1aULL
HR2grioQpOWFB0yKUqwDaQQkw60xTObnBUAbT4DoBg/vBoFiILzICtKyNCKZcUEQDNfQwDGc08aQ
DxGHK0RHfWO9V7bg+Y2aIrpUk0FANQ9LZfGHRu3TPZBK/Ry2kvkSrnF4a6RAuC800qBnL2S2stEP
J2ZUkGVbL8O4hXNLqsHlthzpjyDN5v7YZX18TsYGHoE+lusRy0otebFR8gVx9uAUXfNZa0Q/dXT5
5mFt7xPikCjNEP7FlNdd9xKVnX6njeZ6R4I6iuRZma3OVe0OjZWVYsavtXp+g5iNXT2mdUnoUJF0
B4UcE4wuCg+Rr4RV81CbkvwsMMxQW6o6xph6nNmRMUzwi4jw6kk5QOA/nsCtdBOe/QbhNVHxylmY
ZWN5UtqwTZLkW99NMD5v2igurmeku9jJezl7AiYjz9zfM/mnuOC7zpFhsJ1rkZazMwszusUXjSW9
iqXlo8xxbzrlFBmX2SBzCIAxR6fPLA0DNxO+C0I5i1jadekgEQ9fILhwbaNtz5M+srnPjcxocp2l
ryQqOGJZANMkv7K2UEQDyn6MHlYmwCa1GHAcQkjLuq/HfcmxP6ZvwCkpomHT1Uo9A8gWNlaPpVlh
OY5Qvt2u1NCH0oPSTvrQkTacYY/Fst4uCH0BwptYvEv8CMQgRKkVqJQRKcuUHaPPiKcXpcAz5zZl
Fe21FWyQ27WqdleFhvkyjKiAvDnV+HItY2q+zEhi0UvLtey9Qg3pRah9H32mo9a92+0WmlwMcfJl
iGqhea1MxUMPVueZNJvi2m5gWGL+1/vrWSV5cdufus+yFUiYh6nJvKza+EiIcvUb6JbKg15D9acH
gLEP4uiw1uzUhDD4wph02Kj5FC8XRrhUTz2NWNkDkScf4RBiMx/zkOM4finrvZm0kSZrkqwXBpaB
zRFR2+ggOx2rAWVB4fTlumCKlhKqj1UM9hMNPBq6lt2hq+40DBSY25WZ+qS1oARmA0GRedRW75AV
SmBSdQVrx5rRGTsJfg1gp4bRECtqLWONNHMs3/KpAq+raWPqGhbLtSvyOQ/9dSnLmyWRC+TYfUXt
3HIA39TbE0U15c4Qu5PCunq0q7G4U03aGgPM9pjdOsaRGGnTPQbjgrzTiGw7EPOy4s040yPOzIUt
0V/Oxw9k80g/GnOiGqyi1zhRaRFS9aV3ShGqRD03m8EwinaNKGNAWaRdT8Tq2SFEBeBk30xKupCT
b0p6nGXZzz2Nia86nLq9qkoChStcyN5VMWG525ETczlCa2MwXGHjx6g4qN2v8Zhf034LT71OjLXT
xPn4ohKm1u1MdsnjGs3mhy4nuQkPVhPVhZbWLDJrla73rdXLF1FpKZeorevelaR8/ZBii4eIzm33
FK3z8FwNk0XPTEoX0Nvzgna+NRmS4DZPsaKPOSorGs/I0EWOFTgF4P8KIg9T7GiK+cumm8FvS4f5
YcaYiWCGiddAjqNsv2n9yIPHc4cFZ2aJXL0VOMGLRj7V6ipTKKBAUbPgcGsm804MnG3Z1eDZF1IM
XVQDSkHO6GgaJL+RQ0d0SV81h3zuSmrrsS0+4EWYjzIjcVQC41LcJ3JXPqg9bQ5PAUgJmmWZIemP
SUpG2xx25CKUWi8zJcmS8KrHz6Y7Wp2Iytm05y+Y08BmSJBo+QJWpbkVZly/RdRPSI7bdOteSGn5
uYp2fjAXu33SpxkoeKPFn7QvWeJCpq9kndlae0rltXwvGOuS7LsR+x2tVMQhVca08e0G8EQad8AC
5Eo1b7UI9OwuIcgLqHSPtM2LZAsDpm5iS3daYzK3gItJ1H7dKDrFb0KN4A7AMD6WSAXuadZ28bHS
BeFZncwV6EOd4ic0rJhgj7aNBY9SmHXvpmbMkGPtsbo0c11Bj0h3X/LWbIUwsqpKUu2aMNkQOxkf
jp9qdkmFk7GXS0YKh3cl6+48NQpVUdYrCk8/2RQ3wBCKB8idDTQ2WQnf5oFxIygpNR+Ydpk2xzZV
k68XUerPmroVZWxng4HaRJmgmjN+7SCcTUDSHqtZsnrX4tTWbKOzmIz1YXtmhUaLz1eUIVz9Sa1A
HM7DlMhORXuB9xyiw/dyPkSIWfCfF9fO8BU7oghHAyfXBu4NxzpOfEaRIa6rNQTuYGkcRy5Z/SHz
/X4Qqv46m9z0nSajcBRQtqFY6q+jcIZeulI0QAhMy5+zIE31w9pca0p67LQHQ0kDdel3jPv9SoNb
ZNuupHf+oFzQp7siLwPEytXmqWA87enYUfTxAMbNabUZzN8lTP+/Gaf+ZajO5JZUF7R2Ct0EGw3v
T+PuMc/pgEgMomNVx5nBBOwqL6P1H18FMhWjWkWAzUSn9YtOpbH6Eet0n/tr1YRPiEnMK82UpN3v
P/xfdQ4mDTODGTTtWF2ls7J9Nz+O7rsNgLUSTqL3+XovT+14SXcC9DYFpm9l+vQPZT7fr8dJm9xc
3pvQf51D9/RtqLNSv8aq5JVLSumKIO5vbqn/8V2ht+QnkcQgt/75XQ3Me1EAwTkqexlJmSrVe02n
bCX6Rexr9LB/IxrY7tAfhWPM8RWFN4WsmxtDM7Y75odPcalXfPsZ0QXFtq7NmnYlTwYFPAcHDt3S
dRnju/v9F/frQ8Ml7e2+kC2WIW0LV/vpkik033hgrudVVRLuK6mgv913pDbIZfk37+6vl+I+RHcr
s01ZhmZs4qMf3p3UrYthzAO2DxXStQavE2Mbva4ZasrfvKtfHy1LhhO4SVVIk1OJ7P3lUixeOJF4
u54Uxrih4tYyvLZROCT9/tP7n66job7nduQBMFX157eUL6KKSKbUvGwSUA5NyopqNtW/0cX89bYA
EA/dFhEYciW01z9fpV465uLojDwGD+KWZd2keJPUYpfFcfYy5CXTEjHM8j/+EIWlsUThTyDVw/qu
1vrh+0pzSwknjKRbUFi9o0ejHBq9jnf/9CNEQoea3ESmgZLU+OUjTFK2GnPNNC+22vGoJxrCyKn9
p+vFd0HbtgQKG4kMS+7PH6E+Z7GaA33xIIDpnOfl0c1TUES/fy+/rhdcBfWhoZq4PXBmqOLnqyQ9
R6ehr4VntCuO7TWEHmovpUO3WvcKOWnOv7/eX28/rsdqa7JWmKr5q+BXnxp8dfASPCVXhl0r2eOt
Wc3z5++v8tfbD/PJpgYkn3zbYbdX8cN9sFaIwelwCnq5hnqdACIMBr3p7qGdSec1YwIVk/rxJ0L7
fxVy/nW12JSrLBXgDBHQWb98lvaw2tGIh5W1UCFFLKI7G2qkvpRjvfxxo//JnDz/scL+ERL5X3zL
X/723/+PtqXxs+2H9vPfLl/r7t92Q/nx2oOZ/H9Bv2SL/B39snx9r36GX/IDfxiYzH/xYJpsE9tO
iMxQcIf84V/i3+ArgUQPx1LftniWpj/tS5r4F6pBdLGmYqtIBy0euf+kX/KvWKS+37t4RPma/wmz
G40gN+B/b5umKiN920TgrPVoclkif75BzRiCSTguIz78G8BVaFAubvTvpqXYTb1xT7wJlufSie7I
gDvSEvdwbQfm9brsVryj0+JcPEYjk+PKDUTQ+yi0lyfo08eBUGEv3U1Py17H3NQfp2hPhpA8eDOt
javHzu+cYk9Aom/t1vZE4qxTC59kKrV4lMnBJCOK2tipXM4jxeWo39aJM/LCIHHvRs9S/Jly1Ile
EEm4NwOv4mZwYZJ5eYCo3Y+DxMsc4rduBBL75TRcJLS0nEfq+5N8pd7kB04yR5qFO/VYn4xADWpP
f76QvJxfInnyN23fHhFTvuGz8If94+RKd5TnznYFyBnmNa18cQp3ggrddOTb8Vm9HNzBuQndzleu
CeDVncfjzeOj7VxebH+zuO0pP3T+i+aSTuK0p/YEVeiYEZPmXODwdp529/eR80Yk5onsTb+4xezl
ZI9NvWnNXFBhF3IAF4uvI4EabDvDY4xYy0MnyK97SZx7PisnPfRezz9jRvZuO5JjuBxn39pn4WW3
vUeY+QlV+9Vip27yQNV+i7ghoU/bO0M0sURxbLlp3tdAPtT7nmO5l8G0EjuFi/BzJ/0mOUduHXT7
wVGu+xXQH+kyhc/CxnvvjvxlWNeTeW6f1l3uWV5yig7cB4+zT+/KM17yIynTogYO4HHSxcg8nRsv
z8+cAqXOzW7qN22CIOcMn/W1krnap75rboZgCHKvf8cdjpTuguge3RH64WXmnCq5SuMtfNeYrNfP
8VInkz0QTtoFNH6+ldAPEAE8EAlHWLR5SWqt6rcvcJNyL0MExWHscC7jw3M7H+KvAX7w4CAVS3ck
/1zIB1KlTu3z8jJ1hD7hBQYo6tjNPtbIuopw3XrKFDSyZ5462R/Hbyvji/zKvqF/5NWB9a2+jE/q
pbhrT1MwPBjmWXqz36pV9mQUSRCNMWnzB/mYXcUeBhD+PpUup8mX3RYJYObI+q7g/y2XP7dYBFFj
IcU4mQes5avuKrGv2d4CsU25FN2B0ymileGLwyUOc8SVk76r74fXOHX0U39NP7WtDtNyHEBnx3vh
oQ8/p4eUDiI/FN7wK703klGc8/l05PU3rnzXeBJLQIXwkJnTEyb4+h6pkoBhByvky3gxLqGTBECO
rF0O8s4Xx2wncYNt/H5U8O8dP215SuCBoondArnYjnj01elhLEyeRCzOE3ddozvJN+WcQSt59kBk
hnfye7pzGFc4ZK/tNWJm8f5s5Ol33pjtlDtGqLvzsieo242yC5nvRXVotYC3uhLX4YO0y7ztCZbF
w/ItzrwOTegbrwvzfenWTzrrBkrQJxCH5+hi/jAsv/mU3nA64GJWcQ2LXTPv9aCMGBoy6bpXKRH2
yyV9BXe3+AsRQU6PifMakeHFm+QAnUMoe5F+ZFfGkUBd4xWmrpN9huS5+/LkWs/5G82pdq8+n6NL
+1WQi0z36azeinNiQ6mHOv68LofeZRx8qT5bp7pFmFmhb3Te5YOyXlrXuIHMwHoKHdK2TsihnPpN
PR/EbYB49Cr+ElfWeXQhEd6J41VzwFW4g6MmR7dmdsCooj1qLW+ovapRnO4zj2XZf32N90gY7YPs
3MX76nxMfeF+8ze/6dXi+TrpAv47KEWPQfaHeuJPjuxpT+Xrs2AxBzNW4kLt/cGbdvEr1DCHHo+j
4Fma/Xyvu/Q8TlfqTnGvUKY9drGnXa9H3gL9RhwJ1YnwJywR1UHmPyGZ12Hc6BIiRp+F/wbYseHk
V/px8nhB/PXtRAeW7sqeIactUHa52aXxjMQrPPZfuu7wx/zr2Qy+v4qr/hEKBRiaAID/o+kPrIvE
aCHDPDWnaQehkTMNTqKvVD12HhMndAlEWu0glSM74j0VB/54sgP0tZRWTtcfSXoNr3P6NQ5GpGHZ
DR4/A7QqyPWdlHv4U2duT/lSe49oQ9f6TvjRWQ+epUuF90AUKplwzPUC7koPg6lfea/i9SF10uOd
u/+SyD/y1Avjwto9EMwMC8NFxKa/kpp0aNk3zUvlKgPJe074iIZd4zWeCLb/9b50Y9au9MIey8s3
A4gV0X35mqEgt4PuxIuynmDdX00n6KUGWicnvrSbl4WA5A/YISYzN5Rm2nXo39iePrF95QEM2pHB
AIGq7Ic5LxlZHPLsztrV0l6Me5L0UA+TaWfQcf5eNf2jUvL/AFf//4RNN6i8f1M4vub960914/bf
/1E3Ktq/dHOzQWoIWlXcKZwc/qgb+TdQzzWdsyXVIbEKVJR/1o3C+Bf1nJAxAFHNcaD677pR4IiX
DVW3FcikJr7Df5T18r0C/aluVGm6bW4jnGImkrgtVebHg408RYUUIdehyc5yD9pWnTQwVTAYAa2U
tCeS5bUX4qzkr2t8toaHoQp6aA7GEt8QXh4IoENzegIV5HfdHSFeqCb3rfxIrboH8gIuWcGzVaEJ
YTq67i3lZlWJ8dOf1vrSAJ+7XXqq79U5AATsjhdS/U5esS2Bb9pHD8Z8I+eB2XK7eQWT9nguDz3K
b9rK5Dqx0of0bPZrkwfsqQa0kzxujxX/yMxlz0gOVlF4rQr7kZZm0n7mReoB33Tk7szEGyH+p1ad
GQA6CeC8EQx4Vn+tdIZD+2lhEkcj9Y3Y1+teJvpVINnPiG2I9q0uLkkz3CUSA6DiycrecMO7UDxd
k62bSZdjQCdSQreabL+FFStn7yo62Uq/g84exOMr/LpHRA/4YqadvqwdgstqX4SP9ljulDraFVV8
ETVst9CIlVk5gDPiQ4R+p4y7KtqweFTFZr0na8VT5q95gnQaO7XJVOpFaw4j50Steh6iixijAr18
othad2mvCnZ8QV5DCNtlCt9ZZ4oFgoa6z+VPZX231nvJflUMSMSw95QCoPvypoMaBm53tkNgn1bs
Z+ZebyO/zbJA7ijizSfCAA+L1DAWmABASs6g99BFOgKvgxBmCxCVjixyG0UFscEBkCPGuXzkWuOq
3bzLBNrhWJDh2EAhG/y2Hn2TbEuabyjuPQWkj5xPeEhxCqBsVQhCiZvXMo9c6EgOaGJXvpjG+JjE
HfIsotEADY5LclHLKgEzd2JD2n2g1ifNK3JL5mlgeGdLc9r2RYaLrqJgKnXsMpsRgMV1ikQwk91p
6LlfoheFMIjkR3VF1JE7HEiV7M12GWiTeTIK8O0R0GhCh+syCVbruu7RMZt+lICkVfNjZDyOqOeZ
gBb5Zd6FvFFeA0/CdsVIf1EG9PJbAnr5jNubj2mjlB7S5N2ESVm3izeSkdnwtFkYQ6JmRYjOJseU
fwkJHiaHtyOOAyHIvow3OOAWNRkxi589GGJeKd6LLIGlAqpzLhcCD7EDwdhBkE3dNnvYtuExnJl2
uxIAHeWuzuZriJ4/rIR/thV+xBiYW+/qx4Pp9wVGx2O4BVrRptl6HD90ToQJ+SPuCWlS86+Ew0lX
PGRU4lMIawoxpXqOBKJieLdra520Jj0sKPqUMfbrdd5J4RRUebibyYEdhbIbySCJoMaE8Q5gCD9m
urXyVs63a+6s2J4/CfKDEw5YrXEVm0Eemgy52k0pxWWGDG28qOLbtdlVjD3hZruLxQgQwbMpXrB5
qJhzLPnR3oA5PM3GGLujxTMOAWc9GdpHjOA7LaULo7toQO/m3SGNX1G3dYwuR4JVNmsXkZvIJmgi
MKknn+C2wP6i/12PTdkaP7/7UH/pWA8m3K0K0bCz5g9yn51BOHhbMs06Z05Rviw1kTDyE3iG1QoU
5mlLU/zN9/q9W/jrS9BI4fre88Cb8UvDoRwlyZq2AIFMMRntw4mKXSQrUYcGn6ipNyQkBVlUsenr
rc/pR1dvNeNQSk+NeZhDP6uuWSpk9VFOTjz10nKY9YvICnISDoyE+dO+luF4Dde/vx1/7k6yndKo
kVW6kub2yunI/Hw3KtwxBMEyHmztNwZCtEQg85mnBUPe7y+0/aJfPh4uxDSO3rtK5/rXbyga8kGe
tkmC6qqcoXMH0481Bwn8rebvrmX+5W0pW9fVoI6QDY3wA+3ntzVZ8ky+MzqARjrRhrw1Q+WQdBMW
v2qPjYjZ85aChFwlFU9TnbP/ikDRD1nl64XsZNNlzqAXQUUJdSJ9sDhqKRn2ppTTQU5iUyR5DIrd
WKIfIhf7nCznNAL1Lx5jHl6yxT6QWvis/66dN4dkpCezreYYKeroaureFQKj0RCcV8XrrOlyNtrj
fK3JN401+ILTYLTcYEt0aO565NcuyOtaYUMnQ8tporpBIDTC3pJX2yVt7mUsxKGS59Ocw1xWWEqm
2TfbfK9GjznnyyFuDnUbbRjKfZT76fpVSOco645tHFgd3kQLsFg4exuBE0gcZI8IDUeC8h3bgWM1
rduH93J+SCwkiP3eLG8qgfXGrHeEnDmK2TEXZ8V4JrB7N9XfJP1x24ZRiAY651TNANRIqm6x7onO
BAB4V5sLKYyzs8iXaHCdeflQ5FNmNZ6xFfLS/ZLCTs4/Fqs4yhu/XD8uAwpm+8tSPkw+AoHpCm3M
VL4OGcw889pU0BJfj/2egMysvx3ZOYxxc8F8i7LRk5vvO0BRfesHUI10+mUkxYNUu516mhQPxxfm
HXp2WGag5jD9XoJVLBhiaoB9ZEtStPUWQaGzh8iK1XNhBA90m2OXJvPWiXBCy9as4tCvxT12zwAn
Dftnonsa6vjc1PYzGTxdT0wc2FjevMhqXHORsw4Dt9S72vDc58rFygFKES55JXEbRLmKMUUJzOUd
GI2XUvAInhNUj4RQQBTA+BCd8sj2GM37GrUZlytxCtmtdkjH0LHbxwwN92SQYRaUIuhi3SlpuEB2
Q8Hij0ODw/BMiDdLubnftlQxfUdmekioA6ls9zKU7zw3kH9d6QlWHHopmR8ylVPSPuDW28nZrlCf
LBrx2Pi8eoAqMWtBpAM9INvFonhc4iOOhQPqJGfCDZPpBPas5NfAuShRP6PjzsXDqI+XQsMcaxpH
pQ7C6AGtBOITNJuRcLvYx0LlZSqmw/CWFOvAks5xqLjKcNMM79PMhA1b7IguTZOPJPF6mKycydxN
VncktJoaJvXU4muYDOoRA5uZeltqZEHU0wHhEDTAr0reG/1t3Y5OKryJZysUJCfjdcw2wXf0hIqe
ezUlCUVyqko9xPaZ8m+yPlejcEmxAI+MA5UtUnlsrGv0/B65rYKKCz2atxY2G7V0ryffhvleFvIB
UYtjTzGBp0RWjJGrlD35ddchw2QTwvDQvUsV35f2NA2aG9uxt0zTMQ6ju62khGXsD7hCig6objzu
4vq97L7VWb1XqTWX7JoJ664fnuUkfiDeFG+G7BpwIanvwI1IITne5Dg/jijR1jZ2k+hLrSk1deRf
CURExbXAnlN0LxSkS4+qY4s5KAwXgBS3KoZlnpeZe2W5XSlHreGbqV5GLLPd+C1UDEfDX8cM2+21
1dfIZAfI6C3qUyUfO8mvdZ75cSA08lDSbwulfifUs7LPQNUSJqPGj40UH6OONbbKHu0JcBjIcCvR
t0AAd1Dya9MkrIZQPFGuQYNfF5G5LxiljRgAipiY7RwaWb44cthdN0jDI2PepxjfcuMgWuoWo6AI
4TGmVdouOxDFB74t4jweh/RBKb9KaiUpRV5lkIUha4cQ50uSPgI4RSeheCnMqQ+kVyS/Dfu5qLn0
rSQZQY86PC5om2AwkeP2RupuG9Tx/8HemfU4buTZ/qsM5p0GGdwf7osoUVIuyn2pfAlkZmVx34I7
P/38WHZPV6V9XWPgvgxw0YC7G3ZZEkUFI87/nN+Rgj0vCD5HWYGTHJJlJJ6DkEGqW5TzZjGnnVfe
8WhoDfy/XY5B4jxW3KX5cfDOG+3VGBGCeStd1W0N7TqjD8/lvEJX4s5RvFMQtJ5NS5H9Po4Ynw1+
trpayzw2CBnzVO+YhGMN1EJupDBmVxsZlNnwHMo42WI2pYscNLT7ZM93hVVuvRbbaladpd5XAz4y
S14vjXN2EPuIEUOMUI7n+c1bzgb/MFqIODad8eJcdg+ZfujHlWGzz4bDoH+hW2tDS0GToBm55dG2
rjR7P2GFGm+Utk2GQwRcU55BlTOnO3yGjTys8E3PuHBVjeG7CBgvHVok6Fb7aKdnydmLvY9PZzPt
TqwF5zWO59TZj83LUj7W6+sU+akgDadJlHG7ecEjEsi+DNLHpmq3HhWT7O7DdrpXbnRBDyfYW/6F
OhmtFMkv0oN+usqIjI0jANE6CubaPWmcv7uxCRdqBtVQvXjJmp7YalNz3o10YS2hxRkWyIY+3RvV
sXJOQ/ZlcF8MkT8Yinie8a1AYZrpSUir7ep9zifu0yWMY7rlqWlYYjgALxMRzAykXhlIDkRxcjTB
kmty53mkzaGa0/6yJopnlwWchMtMLbN/s/CFpQvCmeFuQZhvBLcqMRGcY5T8kIGDmm3wkBH8RlWH
kwyOJdJ+bJwpFlO73hedeRiMhwUQtagIv3oxPxaImmoIJ4+Mma89NSz1YwXzneNVXOPYv+iJIro+
WQpZXxj5HV1smw7cpTfGO9995nB/Mj10kuZBTh+aNp9aszhqDD4EDSJzm32DqU7Ym+qg+Fj6O1QJ
vpgveC+xw/o7nHQb8jxBp5eXPqUGklmbzMhCSI7z9yOFrnRxrPnMXWtyXuG2rp2B9g0Iv3x+b+Z8
hEeNWPLGwVVYNdG+L9P7pCIoxuDFW7KzhbpKUldIpnKXThphRkqOgJH7IqBtuuD6ULUF8QUPP12n
E1fX5BPakFabpbwUot45gJtyHjH5wDwGE2wKuQnHHRxvmPDpGWGQTVbPjGCgqQPwxgE6lDx8q4BA
I5sTtM6ELJk+nTR+y8Sn6Cb61kzFthX5IS6p+XKvJ/+sdnA744lPQIc6ZlBYsMEsbesi+WTC3hfK
2HiVvVmK5cLkxK/J9GPQ7WAYvE1W1HvFVMhq87DQvVO87lLM9ipNJoZFWIst4AlFCNpuW+fcPXp9
aUXVFvAoh/Zqm/WPk4S43aY7R3KnMg/S8C2kgANXs3dWXNbdFaQLss0KM906Pypf6cM69So6AteX
myLuqO9iI9F/bVkyByc/6wfjiNOQVnUAYJEKpuZ6mZPdCpNLneWIP/AMXKpXRzvXKb7i86THLMfG
bSC6vNDWGoqphfrebKrc3kqXpwM5KRqowpFr5BHBHOjCqHfYa019gbBNrkBLQsv5Unh3fWcF5OhY
aJ+5my0ZGLO+twBUpF28zTSHltF4m8uX1mBnohUHa+aoXC3bsXpUYgkpzSOk+7CUDxwKRN1SLGyH
Vr6whoWqfo1ypPnhslhoN1Q0GVvGeZM+R94z1vhAA7s9zpcEneGytvmVNqoTOdLj0jX7hPwjIpxt
5WcDW6eiTG6/H7b+XyvO/zN/w/8mXXr1S/7fdenrpHt/TVT5H8c2fy2/tj9J1Osf/YPNynnxNxwm
kCDXI6tlumg0v2vUGlxVLAw6RgUUHDZTq/HlD5FaE+Zvq8EMVxb4JWxZOirFv+Cswv5NhzBIGzn7
HpzB4p+4G34+3WLHXB2VcLE42rrwEj/Dvxy/wyfXl8vJhv1IUgFcOc73TTnB4Ikg9Qc/XKS/kKyM
nyWr9fU8x4H+aOJHxUn7WSSgLGxCJIjFSSuBDuixhYEgqQhYDM5pGcWLDhQ/rGgT2BMrLopnLaIH
QjVi3v/9G/nu1v23iMAbMakzxdNhYInEefLZF1YthdNRg1udalTIZiFaJEtmZ7QsxOdN+9oWpdyb
STxuOBW5B6XsbxHVxaXrmVsLk+GpdNsbOinLfWGO924FMhnsg3FL3cqhAyEDigJAe6NMtRvINTEK
H5Lj8kU4UPjLZKx+4VcF9fWTKMLnwSmDewpfmOXit/zOxPxBC6zthpTc1IhLuARkcnt89fPGfLdR
j5I2pIC61w8sEhblKB1mu0Pe3vCYVNdARxnpc7LEKOB8VGfM05Xat/Vr6+0WrACEx7OAz9uwbLeX
1eVcXaRJSN4chaDV2JYiGm7pFTw6zNvcILJuC5/0xYapgFOG4isjgUwLnXiznDgV1uUhfjJe4G3M
7j6hsmJm5xeMzRGpeL7yy0eHkKRZvZfGmeMcevfoTju73OIcXTdTmAe28BV8fU/tS+/tTRVi/kfo
Xdwt6vNkh0xFV6bMetpBGNjWt/01bA04LvlN/eB+Mb8g1DBndK8RdHUK5lN6VJ7WsxlDfLll6dYu
htDZv0U7nwJHeFdP1Y32RGeX7gc6yO4ilBr1Ju8TLh5QKPHlAgrnnV1jI9EjtsU5HJSXRj/Y/gbb
ykwCu9jPasPRQFyml7Agt+5d47Eb2MiP1g3J3nhYLM6jN741+67lUxFacwPaNd17c+Ps5d7ax/u0
YSqZ4J7YypmJzDHFZHE1Poby0se1I08z5pP76rwL84vpGe3WuizhGFA/QO7wDSXEC+YzFdpHeUul
OGeuLA6m+rJFu5725vWgbYxx42850mRX/jrQvFi+FG/lpccOoYbaEUQhp9v9+C1lL3WTXyBFXfhH
cFlbjo6YXV7moxdOj2QfAxk4Oz7jMeM3xVFkRzMUBKkKuMG39JuPe+Qb55VU51gS2GeIU2F1joTO
j2+5Ti8tsFuXy5dybwcEwcEYpEHP8Dv7mh2r5znd+7fexbL3LznNHf2P4bQ6SdhewWXKT8srP1u1
Y2RAIA7KQXJt7Mqb8obqPB87lcUWKMDEvTqd9KC2f1/W/tFD8n/2BPzfBiY31vno3zwGwXGUX396
+K1/4PeHH48+wyJa62HJxr5vrov9v+ezwtKpr8bbrGPs5/H2x6PPtn7jebemLFzXWbHTWP7+5evz
f9N5iHp4yiHlIDD/I1/fJ0qwu/Zpr9ZjjzkvplrIfz8Lu1DdDEVxoB5o9NAvOxPyVxemRkS2iyIo
RNvCbRVp24wikaVBEDOzzJz2ohfK+4XK/PPi/f2tmGQ0ADgA2sONuj6lf1i8B6JSTWvqnB1zNe/Y
DGKoU+qWspJfpVh+9UqfZtJtFWl1GQk9KAnoYM3Ci5iKOL5NFQUgP9wJf/GsX23j/37C/v6hDBzR
PJEsTj7O+lZ++FC5a8xZWxjU81IDuV+oOqIxxKq3fjIy/4uRb6aBvC/URp9uX19++fuX/6tP+uPL
f7qmi8XZA5iEjqwbJ1em2fjbIuqHW9cE8PP3L/XzJuqPTwo8FeS3ASrz+0jph08KqATIFJCEgFpG
76KiMxTZGNA3dD9+AqAq2lj9KhGzflGfry6RAIIjbKnYR336eKDDMwueHo64LOMhrVHGRmBTYydV
tdpJy3SqWWLGl3//Sddf359elqgK40ZqA/gJrX//h486R81cZn1Cdl8MwMyZsl4g2i3pDt6XI8PK
nCQTBrcUSJcefUaWL3P9qGblDS/zouNdtSOmLLtCdxQadFkuJGuq0sMzO9D+dVkz/F6X9Lgarl0a
Jv8ZzvL3r8qnwx53COGD76vbj+8/z8oKiz5zcdfKxEwbqcwwTvjjhGmvr35xC3rfL8enb8kCZQn8
latFkOjTt0RHuE8LHwpSResr/ioCJT7rSpIQ5y1jb0OgtZbbwcphb42RcC9cuxFoIbVdYztaCBxz
BIUaFNRTi3hCiyR6CbQYdzu6ndvgByhNgNRwsomXqc7CkLx0E6F+xcyFa149DJM7EeRLrASQWgTF
MUjtrqTuKbKG4SCJ8aPblowFMVuXOD0LBo007w2Q1Vy6N7ez6WFvcmvOIQdtkDS5eGkz1Fu9T8Au
qMq1xkPdINzQ694YOSJ5trwA0KiRDVJM1ZfK65GHqY/S7pQ9WG89MIc6lAivNhqcxF5rNiNdLJAK
UzB6mvduRISDiI8aCuug13i3xOWHvXJJBeAua2MMiHED6cvR4q7fCTFqGclBI3vu9Ma/7gkIdgwt
rPrBFjxlYKUN1Y2dkWzez1RVs67niwtiCeRWYCe5uHJV23zhMkHz9kbRf/VwqM9hb0UJJZSLzOWG
BLn9MVqxDycN/hpmmjxv3x1rdp+SoneeTcOZjE1Vp85ZbXfLeytSoui5UZnPdsbhSqX0a1NINt4M
lSJ7TtFl9kIQCyihKpcFB100dzddNol4W1S1/Tgzb0A9r5z5LlUlm19oFfrdommrAiGr4c7Lau92
cekl2uQDrBG2dR5lbcg/1EDaVU4oJF9Pc6PugeydoUrgPlRu41MD5a7OyWFw351ykkAQMi351qUW
o6zU0rILi3J33B95xlZ7mXV3uLKjVpzRLAsroWC1uOVJ6eY7Bzw64n9FomNB7KHNa+9ok+WcxWVl
WWeJNwiJjFgAothDhUofSqmEG3iR1fa4O8eMoHDlqoeW8I5JzbtvoTZRt0cRD/W0VegOLccGy4vx
esoktXvsICSL2cGnILjEaSyLBSKr0Ua4zZXtmDtVNNNNpOslmV4eMGtPLumAwJAmUn0xVfm7GWeQ
uheVVik4QJ2Tjw824aUek74JNU1b9IB4sz0f4GhhMkwtkCkoPG73YPIAI4LKMMYMlm4g1LskS4Yz
33Hb17yRkcEQz7YwXGVURQ1LSiHO4AvtFBWxtA8ibtDglRM54yW8OOVsSwE+bm8NPV4Mr6g7Zwv9
lVuh82ZibpuUxER5bo+2nT5UDZsoBNJ1OFE6S+Pv52zyqBdwgcxcCtXP89OET27YYee2m7AuYYZ9
yJZ++GM0xvwHUueI92gW7pS/CX5kVuCPeXuqLPg9j60j4+FKdCKLr3Q1MlxhR0bmPJrjdpvIqNdv
6kYzn2y9w3a5OHOlGBBEWjAVSVnGAdF4unhBLaZ0wkNi6U7cAv6TXs+1c7RmTfqMaGoGDcKQ/nIE
ZUYJWe8vye3igFPi3Bhbd6UhYlrXxsQE9VL7+iV8Ofql4kzHEN8lM8ahqgF2cHCi3MZibOisICya
lW082ZoZXyO2j2+G3S8Yl4s6cbtNVkrZvFQOcSl03LHPSv0SCCicto0wlF2cS7gp7oEedQcD3AA/
g76vGrWhNjZ6SdALhVLrZybnOkXlVJ1HtCIaR6kBwdkmUeLc572NsOtPi8sTsLQtjKCxI8ZL0WdF
sR+tmpsQACOEZplGMNxHY+ruG4sM96Gg5xL7re4NHcWE/JuZK0zZE/AVuH3GXFPypgE5c5j59dG+
ohGsuLTaOhOHdu7a6g4YJ5z/Mi2dx6x3hntnKP0LzVD4V10wUxzbDYlJxbai80r1UxhnToyZ1cyC
SefoB4W3fmgrU95Z8UQgPWoGezsCG8HhOhXlq4xXbxCxcHpxy/m2jev2Ie45/Q/+jCkWusBKPur5
OUcSLdXZKdFSzKBNl3ncTKc0zV8p+soZcdHvvivHemFurRgGtTmKbewPaBIjuXwJpDPuNJreIlXk
920yDPrG7g39fCY50WQejCwyCsuYfqGzPtpaZg6toY87+1BBWAw15fvPGeSqzeJGN2oAFHxIavui
8H15mSzYYeivJ2uNoj9OunOuKY9zb7UMIQtQdga1jOnJDJmF1IhXulMblMkMaLTWnR0Dv2xnWnRN
uO1+9t2EfsCBs7zu0fTJzBR4XZZTOaDXB+k2T80SVyxF9eQhH+EGdqu8OPQAd4+ZkvkXH84RtkJr
YGTCwjVNtrcHE8eqAqpx3tXW9F761VOWyfygMPfNZsMjQNSw6jyC7iGw2fQyndZiRtdsz7O2hg6U
GvLFYsJMb+JYkXiB+PPGduZYmpo8ZKV498YaWJBWGC9MEgFS0HnOfjTN9gjvIEyqdIS1KqsnOY3O
k2yX+t5k1QvYX8JDmxfiRgM2DtPtv6Vx7ew0Pz5v2+Z9cqWiJRJ0WGkf/ahCrxMpwGD3evTTaZ8X
PKWz9VplxNB3UWYxn1K0nwdQSMhe5OVwlKBuQtrQztrEuBc5fD5YTzChy6bBVda6h9SSGDYygUsw
aYhUaAOoL/YGcFxIGj/LxOwYaqlo3hulME+QYgAHQWrFiCpG3FNqIAw0ZM2LVTbxXSlAguFB6xp7
q+TkiZ0b1de5QxMbteHyyC723rRd4zQmNk8cQOdXSJhnKvEPRQ0z02urt3gUp9SXZ0It8AVToz16
XbWcVZF7lVgVukjfXsSCoZ90fS2wy3VZGeNoTrdsfS/qoYy/raVbb9/rRQt/YUjn+ADtIO6dp4vT
YpHoBQN0LA+sBitSs0QPm6uR5zGP0wsw49Bdc0vuLAjFNfUCd/ZoXvWp+6H3/JmunMXBpvBjqPRv
Y+mEbNK6q1pjjDWU3n4QZhvUWvEu8f1srbV/TpnWVUw95PNktxp1nvFNxlmXQWpKrbsQANX0Wqtu
Fh3XhKEmEKpLHpqti/JWknrzGJK5bbPrnYmZYk8jy9gKoi3djt2gPK5czW2Ve8MOSvVNZaHFxW7x
ErWDd2ei8WUeviZN7/dFjBnJl96ltEkQuPWr5Q8cYLT2juHYsfPnoI3i586U93NP/+/QUJpXQU9n
UPdapDzfUCHofm7kqaDewUnqZkfjcnxeMxBnkMsPozPe24YteDNWXuA2Bu2psIgDU+YeQhPWUz+x
tMBvBf/wAM5uH6Up7YpzlTjPVJJ2W9ojv+k5oiIMt20LoTBI1FtdmAy+JXCH1kmCqmaKl7jzi6XH
/S7Ge7cC4C9MD8kxnqtLiw3xuGGxR49covHBm5LE2XWzpvYwfwYcQc4Is7lqsJUVk9JKbne/Y5fq
A8nCVFWpZwpkKQ+NLdzDom9wv07dzLLXyJQkQ6aSQ9Fry02CX/tuTqbyKR4dAauGrj+uWhGhzQoT
VMxmGIX+4VLmuzD97vECGNxzTZAnDkhIuRQdURW759KX+Whv2Z845RHwkiB1odlL/+xTXJ/sGcM2
QJ0Xtzulwyyt0JC4vqlbr2XQSN88FHobnwmewLBrpIOnQikxHfUs9w/aRBU88GQA6Fh4yszdWH5s
vkWGk+ckRfIWYLZpqm9cRqrNID8hN8az/1VhLGVaK3uLBufGhYhCL/QYh+3YuS9+D5Jm05YzcI1a
+AbYwWjgMmq6vE/1dTCbx6649eYkrwJTM9KT3jFPpiPW9FaXhMGDYE2bclPbbcLc3UHJ5FOmclcr
AUILq2CHtdaT7HyFvRDVopzVaMGv1Pojx947iiUjL/CRbnBajk0OWQHEPxG7qOZ/D9aAPlsPWgww
yKBHvm8t3GA14O5uH1WN3mycXkuOholLAPfuvBttKR473+5EuIK0nkbfVRQ8zyVXyRUKsWr0sWcF
tRc5FwmQOIhxgmowzGel4k7n0YU6bPSQWd05eQS2xY1KrtG9N7yJxxh8YxpQYycaSOlIyZy0blOu
1VwsIFi0Hq/h7JbX8dwAVo16uTYQRNnEi7td/uKmDW6soTTqA16FuT92wmo+pHCTl2IshxvQCSM1
mBjn877Grj9WZWPu3Ny3nzoluyTIy2bZZ61Rge+xFncKahLnTEhTH5hCsvTG2wDT9QnCKOtRbgOO
23SZRmMCoF/noa1B2GwUNyZWAjMfby23qb5mQ1GwLEUNw99+aki2VhwKAirfBo4rvWU3uywxxyGE
aWSD4vFm60UvpH0Pr5f8VyUsqwqSwYZcmHk+tG6310ZWrolGAX6L5fjV6UtTkbqFkbbpnMG4pYyi
u4mkXSRnLa9yC4gLsGkxSm3Yg/TIeF6OTo5HvO3HDdTI5U0WdnUza1FdBI0d5Y+yEs37kOvLFbwl
o1p/ZrXNzRA195Sadpx8ndgmCojBId3aTP3JnfUtc/Wpcti0dMsSmVtf2taLU0pv5oOL5F1rddfh
kStp6OYDtSTd8IsTgJzMmx4QLE+Zzm0pJKjt5dmD4ILj0wMVR6JrmMt9K+r8YWol4VajLMqvWt9b
JA4i1dwOAJLJYy5lRTaNpZbGdCC6XxtZW0sgZ6og8ERGjkUlNVPw3TTPbEmXZaRTebHn+SIxB23c
4uPSvuQYwWktXbSaKEsuJRFLb2qzcMq0iYBvluNe6bqZU5UNyo8G1bGfMJLmnhly9OV5AdA3cgPI
RPatidMAviBb/Id8djHeGa3Xc1Tr6hhLu24W3SF29LLZaRAojwN8qSicu4j5R9o5xrGwocaDvQDL
GC5Ol3bYkIQ/X9p5T8ATuET6qOHSoJovteIbl32rARJ1VHh9l7Gttw1NL6R0zKIkpqcURyMNuukH
5O+eFGglSzb5w6DderFOwltvXTB3Qio3C+1ajQ+OphzsNT4fkx122dwYSxLh3hgRUg8UJ7rFHhB1
fqO6yadTY2p1TCZZPCTcWALheMg6ysDdEdJpQFqo4bw2hNgGwauNteM9QVSikNateESFUS5FH7aG
zIhf/fcA4Pp3cevHVMJnA71u+CZVwhxPmUV+135/lgidynJqaTKYy8tJv13smtxBKzAYQ4u39ph0
GFd1po9PtPP0FLyt2zKFpUs4NJxauxdt1jCbWmIj/Ps39ieVlvfle2LNd5Hw+lPxYOJDTMxWl4Yw
5y/Qw3o26Dgqqj6iqGNZ9F/AM/7i5SzGy7SjCctAavwkf2dRo5x+oqratwsaiuWMhwX14UCg7ZtH
D9cvBtqfTPHrVUeBNpAgheXCBvlkU7cEqj6Y4mTbQbpsX5tKKu+xiMqKwgNwjS/uiAnttYHxvlvs
zvmF0vkXYjvKDNtjZBbLtexPsnCpFxUyI2MFEKLuBtYaiIPO0XH/luMvZiV/uq6uvUZeHAyu8BiI
SPx8ew1Omi39+lI0gCxhU5gZvuueAHLnjIeG8NLu72+bv/ho64fC/W8ykXJWA8ePirHbt7lu14j7
wiW1rct4Oud3z0qsab/KnvzppTx+OXgjDO5+l3Tip5cyzdFVlNnzUpEHlkBnV1PanA/MxbB/Nwz8
/4nlf/JD+OEL3r52r//xUXZJN59ei4//85/XFYSV6DX/eWbJH/nDsOOQHCW/4jt81WCrrLWf9A/D
jmn8BgSHwYFvkzxhuf3voaUl1kknNwj5EPE7ceRfQ0tMPtypvgCZaFuCw90/CpWuv6N/zxN4BYN3
R35V0BMPhO5zMojtU75YeorPAlD2CcRucgP1HDLxECVnmL+AdteWJTdNmSWXeu/Edz9cq79Y3L+z
Tn56A5axzl99x9ZJl7G8/fxroHsyKSnpQLQ3DO1Bazv2Yz2mzNoqp+OAALupq5n9udW1yckuNJcT
ChLNboH1yFqLwno+2U79WMzOF5nU7EiaCQONiNJh2dNeY2OHK91dOREI/Pu3/mneu/6GeRoxoOO6
MTYzjHVh+WF01SBbMhHm9Og481QcZj0xnLBNas4RM8IopG0BrNufNCZ2nVxEcmSaZWTn8Klx0/79
m/l5tea9AHEy0bU9g8fRuqz8/F60DB9fIyZAyjblZZuo7A3n4FRrxgY8PzJGxnKeBkaU+CMmUJ2t
0d+/gc8VxevVYIXxiSd/rw78vIw2M3D3KMYPUWXTuOz8oWebZc19poeTEadvjBPsEDBU6m0pRFiq
sGyHQR6UX3T6fqqLJD6r2E3ModBsiQND09N8l48R4rSVtEl7LuD8/yqN9Z0J9tPth4uANljq9fi5
cfU+3X7I6pljdOnInjmW4NSHheRlMeEsycx8QC5uKj+Nz3RpDdp1Yc2+hQJEcVYEvqVySH0I6vl2
HfM2xvlGzkEYJnLSPf7i4q4P209vkwuMO0+wB8Jn9ulh7PmJk+hygZhKD8DE8dbr73RVZSFQXtza
umg6g6RGT0FQumgiPhHIjNP9FNWcOYS+NNOuXZSBYRZsM4if1hzFrxxja4jw5/dITo8HNsYxeuAB
LP18C3KbC+qbBI3BlR2pq7wxaxWkcbeqiPPoLHi75yqkoMJiezQXYModL0e11SBjHigK4ywVjal3
tlSyf2tj3O0on9l43tj5G410sFCcKVO3dFZheHJMm3aikmemtVXaKPXdrPzIQjeiAuOKkYMEvsFD
Xz5gPR8fXGQge6P369mEzh5Kin7xBX2yIbJSG5DG+Omth3lX6J++IHcB4Tv3LiMawndpwG8l6kHb
6+yaR72IGDXIhtjUSPHYbpyF/gTJHdINNRxMaytOWAE5J+H+4m0xv//0pbisrKa5dg6DIFiLUn/+
UuiFG9HUCDJY9C+4R6PCGkfL20TJFrJQ+ZaKgqO9KwGinudFd6ReqUp36WgiC3betV/SPb0xhmk8
ujUOeM4aYZsq9djr/Xg/m4CcKTQ75jIZGfgWPZDrrqipn1NquvC7krMppG/PFeVVYmCg2CSiKzH6
F93e1FVK5MnT76uh/FqWhAxMN3/IgdaeZrVa3RHI0p0GYRn1ZgRl04w7podBZVgdQT1zDOnA+DZQ
kbbpqSOadDWzLWbaeT5qqpW7orb0g1Bkb9hoFefKU7wTjR7HsumWLOB2ib9mijH6Zmh4v9yqYFhb
fYLDriWNfenPeRvOywyQxu37s3kiuQwfdR+ZunVY6qm+M5zoDoHb2ETcEYd8SpdLa8obIsiyJIAW
NfW+nhzvVWtygz4vM76URWJshZLOC0vpWWsqiCBM+g9zpUPqKkV5Rp1Ci17o0kc1dYYLhMWOBjAo
kbCfGocJc+ZqdzQ0kmROu/JIxUy0hw5ShEXiqm2Dt5/R+Dje1pV48GWTXYmasT4NUsxdNDQ7VTBq
S8qLGUfSsyom7UXRnBJzr6aMxfS0W0B0jdC/z3wn6z8ofWu+FsRe7KndcezM9i1c7Wv4u9Ou8WRx
V8fdSyL8KdT78sOcRNMCLp4ibztlLVLmrDsLNSgqfdOVUSPnMuq00WRk+q3tWvdrwxng2rd650nR
KfhRK6jnGCNHcEVdrJ2s1En2dXvJvkNQSHZ0qFc4xFU1Av4vz3W7RSxEe+IMyvewox7KRBgH5IbJ
MGYu70TJzdh14zFalDyaVVFU+zGt1GkYONXjZFbIiD5j5mGsjmYLdFMjw7IXgxM/mjOSbbmY52kk
x53vj9YZ7ZWatxmL3Nr39L8dOwpjDstcU1Sg2Vgj6mZ4H7JI0Q9ll+qVplX1JkZTcIOO1hJ6iSjv
bLoTaIjLCZ2P7GwQLKsqfqUicd73MT1mSYdrwWvr7gnHGOAArUhQr+i0Q1kTmk45uJOO157fI8Fj
HPIg6Kwgeiez+pRfUla2YTY5rjoCSk5wf1qQvYrkOdJs8w5iMqC1YW7eWFizw2iJ5iUeq/y6GZCJ
PZ1DljGTz+Giw6JYW9gyFth7YAyCKKzrIJV4VkwURaT0xolMPNhrADFWEWu5M/GT9ZkRHoumz0hp
N8tlhJKGpUTPAhEnl7kNf8qPLf9Q2g6RiAHGWjLp1r4Z+7daX/oHQ3DHAjgT09mYOCocPEYPBe13
Z7kcrxn8fyEVSgxI99QRRTSGjMkuGVuxMX6pliy58QcpGURnxo2Hu+KWuYB2FAMdn7OD/KQKl+zW
GKv7CSmj3RYu2Rc2Ndf8v+Qx1cv0kLlkPmE2au6RCWp0T9Z6ehsQBZ+7GYEjKMmG4LepqxMNjMvB
yGgyo5APW5+Ss/pqVBnGbTdNyy9dNg+HWWNixEWaD1JNKDkdvHdMo6XKH7JlujEpbLqaNGd+85eo
C5q5eyss+4MSL7LEtanF56bS87tCNdmpF+nwbUoanb2vmVYXmhXRhkQ926H1Fgh+i8nXZ2ajN24Z
vZHY4jn3ULTLV5Uk/bOlddXt2jQHL930zsChTEG8rBdh4jq+F+m4HN0C03CGU9IHS2fQBJwirkW2
hGNmKWveR0ZM1Q0dxUiz1CaREE3GZtc2XfkoMs8kpEYajS7d6cKsWudg6HF2Rq3Hq9HJ4QYHQXqG
YDjtGTm7oWNr2UlNjr6rR4W4WKr2UZa1vMhHJY6zl844QIbuusnb7KrteLWRf5pwMPnADGcXs7hp
3rnMg/dRi0uIHdj4RCqpO2WqGOy9E1XKDmXeUjY1Z0lz5eHWACszdrTZ21H0oSd1NzCUZd3PiuTk
tBwkRopNdhp7KP7bD+np+sCFSIjGK0uY4I667tOBui/8XkHrUF+Ad+0Ra0S5tatOwtKZnGeL4EaI
uIxelzW4VXopRwoJ9dTUiOvbBger4SZSIrtkghzfGqNQuK9lVhEUyNHqGFMleNRt/bHhYHYhK825
QMWHpkNNPDBGXKz7HIvQTtkJZYOQ0N8xWn4kPuFfmQjvjB3/DLVu4C+uZEXbSIMuEr9MUsb8nAMU
jR27jMl5OClP3NeToREg6K2vIKL9Cy+mW4KzVj+AFxThOttNtbp/IL1g7O1Bd+7ryhZhN9X9kUCm
eHH9Imw9F9E57hbjw659bv9ZlNfSitSeTej0Zerr5cRwoj8ldoSJKaKJxKmZ32/WXtWgzOvp3EwW
0D1qbg5D16yeFEOAKnDM84QRC5az+mlYfP9Mo9KDxkgX10AtLXKXMfD/jZdk50nOqWvhPqFqZaRN
rDSHQzENMNBlXuHeFuKjdqyR6d+YQ2FhbfEGyni8ZvLubYNu5EANOanNSRhh4VnVHb/s/HzBAtcG
SmXgINiBk9L6L/bOrLlxJNnSf6XtPs08sA0bF1ybvmaDwMJdpKg1X2hasZAACAIEAf76+YJZt4uJ
1BWmuqu6qqyzVJlKkRQZQES4e7gfP0ev6d1HsbCmy+8OmgRlHiKf9FjpcR+uiDWirPp6bYp6XZEr
LjcchDIKYTfKOt3fZb6iP3SOFVa+r0fHN5WD6aKXnKiz5vHBdwwUKqB+G5yetNJYxYOQ2ipOqOoX
5gqttz1SIVt/VZIefD+e0s0bwjHBMkQGzu0Vnd5wkFN6tADp7On0o7grSPZWo16voL6/C16LHr2N
KJDtGSEd6WFoIr27DzazQs6ZZvjwAJYJvmoTIvEb0RpibSK2iF4r2SpFFZGThUF0UaG27kXVSRUU
GGnk1MvQX2raHmXjuLsJIUwwtYmm5ST9d0mn+7KDcmiFiENhOMjK1XfHctdZAv4IoCMEy0Xxyqxh
mDoikBTDlLIq9S7IhzSk1yGPB69wzSsDpC4NLIBBtYO2PqVedFM63vIw3unjGvzGFYopXHuBCDSE
kCUhn2my690DQhXTGPWc6wMAVniNlPr1kHbha6zieq+5VDH7j5p/DPuWopLFtgj/BrcGOBfIsHQz
Wtss1gOUdPuocJEGRvuN2kA0uANhCvvT9mDiMUkvstuPpDNNjPY+ppeQ47hJxhxoKx0xFSijJbKv
NVJPpwKq72HmA9C01sCCekOKmPWC1bHxp2ZY+0cXIdeeaR+Vuuy6GjiiWPjaIKX3vjBv1eAQv2p6
sRuWHPbe/YyuT2KLuJihE+QvELmj/6OUvbB78IIH7I55ABLQ71GYOSTJLOgfUmRNVfM1UdBXglQA
5YOO388e8bzBdEceeKiEkYn6LKqDUEEqxhqtyrzAb1DEon2kI+VrC30XTCNTRRpsH8EEsCmIb2w8
T/oYZz4dNiqKhrdIueQHF7jgaScgWEqPdnlSaTrvd3qZ5vpmuX0tjvrgdpuBL66Oe974ICvVvGfa
eVrjtmi1BJuIFs6g799sKmP9pJwGfTr19U6MUue2onsVOOftMdwcE4+8av8x2ew3uag6elF4qon6
hh0Slu+hEAj6T2YEvgNMEBEhTJrAP4Af9gslQF8j38w7MFv5BMld5FMSgJMDOI/26XVFsE1MMqCW
ZymdQEnsY0bpxNqFWjDdpmVnXqbdYCuku6bn6BhCibBZJ4NbNdOrLmBImPMnFLp2yDceNmb0JQGj
O2UrJ52xonQOhUd4cDh5Ud1NNYdED1ReBS3x28kxOEHMAZaVDujDfq3cIWYHKIFCHPXkrd9hvWqy
f4zYPeumaN92ITkzkh0gR524JaTpNO7fgUApIjrDmVFnsDt0j24/GxAcJ8cYzpN1WphE5eiVLw20
h+cQOgDENCNma7tVpKQnredWF/DKrHOoBo/Bni5We30Y6E7Sg7wmPVUwZwW9Bep2sPpqUedJC1S6
WKFZ4IZF2yjvyFoR9BTABiEU26DnvKYhjHY5xCXVvWHe72TFfpD2sthJq3o/ORx8/anCeM9TFNff
TXKRUIBVKIMD6CswecHeoE02jjlzHkDmIGHZKxC1rwPUamFRAmDnMnSd9iqjhH+0k3cS6FWhCcid
z4/9DWIlMkZdvc+hQrbJydLMd2IV1Mrycg2vTT+jL52ueU4/oQ/aZxOZO8+MI6pyWzAbIE2RFXoq
o5MOIPRIUwYuWjML0d8WfnGVrk8dw1EHXWQydWQpwL11NUAop7A4PB60CqqTzuYYT5TaB8BeBCXt
zSjK0jze64CyFIgCb8fHLdKpHqbFrDmpHVBeUIKTWdDWDoxFxgsb2qBQFYtamhW+y6FBmUhqm6Qj
666LhgH9Ot/kQZOwnyqcoaWakP9CW2GciHKdp2/1EQQdQzkKRd+pS3D9BPw4dKlkeVILUXQ36gzA
VHSF+qLBqg2Nav75DH2XpGVwA5pEyaaDuu8azcEpIMmLXUbUl8dZdOuvVQ5+eyhigCnHWVxOj/4g
8rZGpYROgUhf6vW3GXx4HSPjbPb5WL4tNMn0ImWm/sCknEb97rv+IH+naQA3SrgK65rSbrmfxMBL
HL+nFy6Slt2Wxflt8efrx+kDLhlySipASmNajMTMjyHKV9a6Np4KFHzvil5+EmnRM1sqtB9+kin5
rFTaRjmWfrsAYj9FotKvY/ImJsQttamMszg4isIsjdH5Hv6iMtP/B1/p/9g7Jz/oklP/pw+WVZ3/
OrPi+28wwRZPKKRQ4Vke3vb19Vt+2Bb/9X++KgH8kid/qhPdoGz9t/94SUFmynfzIeC/LBbJnNzf
6+Hy7b8pL4n0Jc3/8r8mb2/bMPH/90ft4fINvhabzB5d3jRIQXCv0zukDZjzr7UmnhmoPQQRukCj
JCfp30tNHVX9K4UXfofqOlVJg9/5785wVfsrxSF+gTo3fqLf7/+i1vBvi02DHpoPBt0rXYRMzi18
jWTkyQDEW5m6Rr4FgpySzMow3E8G2lUcj/DMPXhDkxWoD4o/4PCVYVUMOQL0ANnVAB2yYJyc7Gwr
QolFsncQep+GEFfoPRKKrnFwAIcAQ5eoiXxFi4DeoeV7uN9ADSm62TQGH6AOEFpEqGy8T0b6cbru
jeAHWR9kG3Cv8OJqsjuNULdal8Owvon3cAfNgkn/Lr+JX6un7nv1lHgdY17HyzB6rI1RvG7JoRvf
mojv75C8gxclJQI9f48CrQaTlJN/qd/69+mX7IvWE9175Y1Tb/9Z3dn95/RL+uXwBg8SPdSn56qw
ghVh4to91G91aMMUTVCQwk+SDo/R5BC99CBDPWVQbs5yXdSRW6ejYuOppBwPj9vOe71RgRbRmB0t
jnVLClr/NjP+3SUNGtyD/e0u19c+k37sP+z2y8F2qAwm3c7tTlvAvzY/vXeWg4fDNL453W0edaez
tTaP4LiyUsDLTBSNwDZdMrvrIxnpNbkmsQc9zC9ebKoP6pCtw2xYy99pmG0LZNAwtX+CBSLr3xd1
o+8XSKME9+9nFT4wCgSrA6g9qPZ/VTO5NAqxus0QHu3pXkjxziq3pLsiHZKrNRwxFGlawoa2T2sY
6X/y0zS5r36uGp5nn7AM9g5q2ECozqvjwuLtkUOlcTAkoy56Xi2OjoGCAbwzAv5IBxMvTnwRuNq+
C/mA3W0xT1CgfD6AfsM+xVu6p9ZxYECMgA6Ek0FOexAG8SIqIeRuH2pRTNE7kGw9N4On6hUWL+1W
pvQrIP1WB5IjSDnHu5WpWGgX+CdvTxfmM+AJYDYwQPDobfzmL6nPwlXnp2Jz25nrANYm4a1ytPgX
f2/eSmidf/qBnp8KoZPYgt6iokEBAB4MrOSXSds5kCoVcCLc+NPiHa0XEBOz6JpzUI4m5Nhf+I+n
p11lcyZP5py3r32D/JeYrq3DdH8HXhQ4OURmVu9BvctfS29zVd8fJ74dXwMTJj16vUE7nDpp17rR
XbCS5PVPWwGhUxYJsEOnxwjMNmSdVvge8Ow7DH8vu5d9BJex/F/fWb35qzLXcbulU6sMGEWZW04v
0DlvN15KvqAruRMO9A5+0SYwT1JOgTWJJMaq8NY7myN/MKGLZNsSerdPc8O+/5jmP+M0t1mT5knk
17Ym31bbfzJm5CMlCkIiqqRtvTBmGQnRQUA7jbfT/LejZizqikIaiGgIZve6Jjo6ku2fBy5tHymf
/5U/Uv3QZPYAPEngJEJaDRex6WqbzNQTw8sdSOXtXNzcn5xgLg4t19b6QY1w+B/+IO0jp9eDQYo+
L04nitG4i6GWBtogzwyP+uEajSAKzEk/QpvGiIZaCNEbhSt/iEgtOLVkfXI7JyojUAt36T+pB05X
7WQ2AJB4VOvBbhx0DLoD0Cy3yLlnLh1hW7GfZ7sS1l66lSHP3UBBtLmpNGMLVW2xbblvDS6qr+vw
8nIaE5Tk0HLvw8jwTDj6hOxmqgRNoEdKLnuGILal8BN7G9o4MzpJ4Ph9qELJfofjgFNQ9mBVs+Rp
C2uQnW5Em9P9cJtejq8xr368VcyIbn6vJrIfIeCzG60Rm4ETc7W/GjxQyxhqDzvOBihbPZczijqz
sIVcvG3Kuw2//yef8m7Dv/2rp1yuuGaYdzHj3ca5JQ1ihBk6hHnZU+ZbZADhA6N8N0taHH3b0uo2
ThO/xdJqu9YGFuwfvtZG4vXrNpdqhbD5KfK/htXKKXRFp+PG8B4eFHF15VuF9fh4u1q1ZCXOk9Oc
vMvPaZgTH5b6ElAF23XsXxejQGSWMgYdMyxGz7vRfmQQtsMpK8oRrJuW1/F0sUZeithuukOM6ulp
bDsdzxn3eBCxgznqUmSuEa+aI20CUVirfZGr6bMBN+3LvhqEWYp9oZ1uc439oyf7sDTdYIGC20Yg
cQOFzInGbJEsd+Psag8JvkETp7W+7Y8+989ay1iaPHr+bziWtgVz9rcXwcI/umA+9NsXC+ZM2njx
Od3AJxUZs2BKF2BEb5x/GeFkUs+gnrR1qmPbpm+7x41Nf4yyXAFOaHiFXb3ElW1ebW+g4e9qth7Y
QQgpLuU54jArGiIFZ+o3m5LkoYBPcQ05gX3IWwbUtmPOE3FxA373HdM6YzLFfzHgf3bGzivgkx2q
NiLlvHcwy03ICklikXrA2gBqQNZiq++6oFs8Ptmdf3qVNMzlb75KWm9Cw67+GjfhowQiIGVTMtXB
nNLTG6YRRQlVdhYanm1/Sa0vUBV7sy+xVdgPbmRbb75j5eiEDq4exTJ3dGu4Ws11MbBqezipxcPQ
HqKhN/zcRJ7V07631z8PymjEYjRDQoZwYlCKh0yrjaMRvSWM2m5w00P8D5nJoOSnfJxO8jEb+aE3
27vKMn0vXnglcnzDmq0PZ79113Ffs6H+KBVqzSGo6iFti87gFjkndGKd5d1WqIueU4/JlwxHHdER
A7s3IpEmqiHaqV5hUV8l4VJY3sJHlZTeLPftJErUIHN757ztJwYtlzcLUlMdh9j5LZ2tbWNRWG8d
4Y02Xt+BlMvuWcJ5pAjM22/E4HVgv23xdo7YW8gfrt3gGVf97HvQffCuPUv1QvGy6M6seLoY2Ijw
OCPYQUfoJTGOnr21nNwtLEguRZ+HgQzzM3Sk3nqa3KML7PTs7nV/LtNlKjKy99F7gRLwfSmqMdfz
shEvPXv6eLTv5wPrnvSWuF9cx8Iz+LjEQqDUhsvb8u55agp4sTseOwOLl+vjrcy9KS6aCNZ4vlou
4fO0CpcmYmeCkjBfD0eBOuwr/PTW3j2IvU0rhD05iNc7DdMfW8A97Ui8wlqKri6MLrbUwi3dh8nB
mm1HcIzbOAj7KB5mk2gEehmqz+oqmE6SqXwztGfdYHQclw/ZO5ynu9SCpXwcTaPRYc8/qfxYhzFi
A2610EgfRtN6rF/Jj5UjXKMpvBZ3SLLwtbFe549db301sJ6G70gS3ylLyKkqS7GQnYRShnu8c3Jb
eXAeN6PCoQPdSUePuY3Wpo1SidufcZuhJ7JGvuXVVm0NEzGEecFq2QkyNPzOLF5shEYUvzucgp4q
dyfgJ2fLlXIBM3eUeqF1NUMv1k2mR8de9D0kNMeP+chRxwzRrV1H2C1RX5ulMKTTvXAJ/xJL0XZ/
Go5+X2RZUe3P90cuqvWsf3V0ZrC6IQDxBUUTGzI8MX6qp8JB9N29B9Hu+ovpeLxattyedqPVCPN/
GK0fRuvf02g1YsffclO22YdGWPlb2k94AD4w5pS1eqjGEm7RIvatAe0YNH0GKcZKOrO9rXjSP+ZO
6ZbuwYHKxz3xPb6r3Mql9oSGPenUcYaXLM6vkxUp+VwtTm76BFuOC3p8fLIB9tpAQx3kvZ2NA6mN
3XHKYf8afZshlOs2AY1t8h1J42F3ScVHoyVo7yZ38OOKnoUOtFM63XHpPPm2aQ8c6Ul7XjRCpGlV
40VLW3WPPLoTsU2dhjM7EcOWqAZrOod+27p90sXTjsflEZ+gwXtDa2qR4h2vN97i2rALAqPSuk7F
VENycGrOsxfdO4kpnjaxpovp/WOPpEBgDbeED3dwj1uns9fGTb9O7rrECuQz+hYRIHqM1vJgvcp7
8y4HtHrHffP8kedlUPH6+ko1dCwiZ+P67tZDsMRG0QW18p0jb0tg57eo1bs9N0YgXgYFUNjYW+9z
v818tsx1I5QPB1WQ+PuUzD+zd+DuQWTHHznziIU5ciYnKKoT2MppNMZIho6S0cDbjVChcnRXofQI
+lPsiMJDpztE0M8JXGRIbJigmGgkQZhw3e67AdMvH8u8wO2QzIhc6O8EMmQOr3bhmXFOw9jb8Gw1
BNzdB19tK1cw+5WO4p4IQTduNq0fgIpKtOiV6u2do4v2h1PbRPprR7M0F458ONp1a0cMxsXwpTKq
0AGMDpk9S9IherP7RNwwdYl4kjn6Vc9TXYVEEBJRLqT1gt8kcbxngW3c1C2ENtwJAQR54gRDK7tR
Rqe5vkyn2UibFp4IHN9OBAlgCxlzVx0nw9CyCM+dzEvc2HGPo2JezBVXsZMx7zRb2gdY6IMxAjci
ncCDyPbhBGArYksgSWAowruSn7cIf1e8Y0k1mb5XZNxzZNALbsWEvBMBqOalzsBBfM2B8t8maJeb
h8TAsD81p6E7NAWtaDf11cG1wpE/EpCFQqDfsnxaTUXjVPbDVPxpTYWqSFPQjPEv3ELzsAvPWGcT
QmHFCSnHUOROzysx+JWLiuFPjmHNXtKwEfKZ7gO6IdgH1abHmR249iBFASWByJYbex3xUnJgZdE6
o1AX6QPcS+7BPjmxHbKeYdQTW7H1xnYyK2bHUe+BHl7LsCAEFadxfQXswGZX+E7i0jkpzxfsXlQg
XVqIbONKsebaQ3BdiO3YHBVe4bH5XN0DfTUK5umIor4YnHcO1q4NhnLmQfnsPjXOQntaNJPguDc8
9FrOO/ogOMnPgJVytw5O9+XkIhWFWzy53YftiD4v7opu67a0k/KrJxBPFgdvayNSjMU0HETavMgN
uG/QS9k+lhJ9bXttV3z3ndTzx6GzdXMv89RnaXvRSRcJ9hUxDy9Yyd+LQafI14bLEOcLpM7OZvwe
tldF4yP11GHkZvw+tMtex6Fp2e5ww8tJ7MlXfX1l/iZfkfIVuPJvf7x1w7E6zDy+84mhk4ncixl3
yLxsXVj0+HvDyDZO7OxcxsQ1JniBrXtgBNLqr+2A64g9/sxiT16PzFz4Y4gih6kcjyu/M06uJOVV
8pPPf66kn5C/h7Gd0zOFyZVmt08A0SehEIrFZhQTM0xPQsYPWwTeuuN8tL2Oro2HdIT5xrcW8/xG
HSOY4g48EjbnIKfiZC+DmS5fqn3wIGRnfmgwxMsdHDwG9rvnbD20mbHRqV3MTwiAJEJ6F4358ody
PVbMgcIugS5PoEUpFHttRdddoVJQ2NiB01mE7sZFuNyxoyVSgFbH7uDepevKcAh7d+3UQ3oEcWm1
W9s0UnuFSyZBBhQGY4W1FScNlxZ5CmTHcQKRk1yj1C6mA3f33iWwoIFmtiZooA1iQW137Nsrep06
HtIwIvEG15EX2rj5NX5tLQhKavaWs+fOdbmTlGRMskBQ7876yJCYXjbKp/m0761mGa5yjxubHfGh
GgNHa89+UN0uFw1RLQPcsezl/oJyFvDTxkVXHCDUZDgxR0frTl7hgBvDkBm+PTwMqeficmkfYd/X
9t452CmprZ3TX8IXz2ebjoXrKy2rT9bgJG6Ha/w8cdmQVPgoH+njfKp62oPx0nvJ7frFZ2Xm9mY6
mJbDEefqVJzkQdvSBOFXbE1I5dizk/vglk5nxtQSefoeKLVFZwxhqyPe0fQR7+9bsXylnC5Wt/On
yLq9PVqvRH1rJkwchtFtb25PZLSnWifrWqZYcutGfgqccVbKZ5mEh2i08oGvr3fmEKpCDJVcZplz
HCJ3ygwPuFMZ8TTik0SypQu/JC/fu+SbvOMwnaRMjLSF8m7RCYF7R7fQCm3qQkQ9U4BXpPeOrj4O
hmNmUobjKbcfJlEWE9VyltBaRIJgmeWAODvGlb4+4kzR99JR31O5cfq499AhNZR4XJaYa3ZX1NyY
qQiGMr1nOabnwH175V+9039JELFm7aPAx9KUlyANtc6jJlPYt3sOGj2i05KyQICrxfU0UjrGbhDu
yiqnTnLO1mWOdj6TyA0rI1S5KaignM8n1YM8e8gNnc5xPq4/1Jyue7L3N11XtQ2hTlUM7GHuT/r8
XIwUh85cf2gIuXd7YibD1O505z7TsHSLFbOTq3OkilWTdoyI1U1chOm8DHtH9Lqsbw/efoXK9yz3
YPnlMWkNscST1MNOY5kjLHCKr5K2jsiX3CZaPOcvjhnmThhX1VJbaatwenhU593ZZuqPuvPyPvUq
q8NvmY5MkZJZXdDliw3HdktLbzE2aWXxDKhMsm9picOlyvfu8JM/pfmIE5NBDMuyGaIWyCaTsyQT
jMTWE9Whl/oOOgqnJJ1b8jvHRSl6o2qCZfa2K7SfeK9iSMLWJnFXOESwyS3MoWcdpMP98X7vHeyM
uDPEvm14f1aBE3kDzEvEJq5x2idW09NeCMLqPcuTeWIGAy9/3nKoQZh0yTmO/S+PQJGnjsiGsgpJ
l8rolu+lK2d6T6pVuk5pmmV2Xf6LNCMuPwPIA/0yP5UsRGIGL7yqyXGiJe4m3pZ9Axus/HIijDZ0
lyRVsV3cjIBVrZIfPxBWK1hY0zty3Nq9z8FCun2knWDiP5sxn9idp2zNQnCU/VO7MhI/kGKtuGvy
1+HR56xgcubQLbmF5XY1Mdgmx1SUqhwoQrln+iK+x8yN1iLmOMNcsRJiTJs88HLwBDEqCxgF7y+P
O4eRYiEiJbdT/+yKzndm2OEt+4/HSQfVKboO5JeL4KFXCHOUzBXAksldOe7OmC6ZdLeCp84SR+6s
Vz2KAyyl+doejPhzXooD4KpfHWpl7e4Rc2BYpujOB7bOH+lcN7frUecaxzyJb8thNZGOWS44+Q6Q
BPOOMqggKHETOxzKw+CJTfTMyTsf5bQ/hBZ+iC85GxFGW3Onmtt3XuRCDgkKjl7AEZCgg1sQT0+z
w9XOG4ZuIsT27UCiesDsIjjPzEkzFrKUkQK3aNEVr6xjbpC828Z14MlVLU/I2b2823hFDjus9Rvp
hjo38rXyUfrfh/Lf3VHkadfSc8rTYOBxjOI0yKsFy64lIGw9Y0uNp8uE9I8z9o8z9iFepDCQ53/7
D7UlG2c00vX9Xr84bY9k4yKCX2ncc4K8J2kmtVkbKPMrieNnhxc5moviyY/Dy4/Dy4/Dy4/Dy4/D
S/WfdNwuvprOSxZomQH9zKA2KjtqJ459U5pvoAbkpEden5i4pQmw7TMaBZt/6DPaD2GNUsGPQ9iP
Q9iPQxhx149D2O9/CGuNohuFqn8qim6IXX7Ft19USpotGoqSbdAaoFJyFMa57rEbycJ5MtWvZGFV
IseoP1okK6juds81xB1n0z5545NtOBp1jC65JqSQOGh3SFDKXAE4vYH98ibzshvxBjmt8np/GpPe
pl/S6XpH0gYHkjgVoMfUhlqX9LJMVJ9Tw6QiJvJ83Ib7ar3SRq3jz3ulreWvcyX94mT0b1r+Us0P
gxFojNF7UBBxbkLIj4iNqRqsaSx+snXk62TO7e7u9a4WzyRVETKx7nhgZ5NNnwATPPK3LlPrMt9H
Hmp0sp+vT9ZVxktzQVL9pmNdASUYJ1fJVe4NFsW9ttDn+qxaGjc7Z0dCOwM5gmyhlZNashaLxQui
dNaCrObWWpCKOo1PY2UEJnV88jK7S6r/4KZkRwM01dNRDZg1syUkpOJwHbgWv11ap/Hj1uov399X
gbWiDMBYO/ZraC/fqQHAXMUDAAjAedxJ2GbHndxNSHxPkbMXr6+RAPtBLZ/s/93evqO0QV6wKy8Y
CCeokIP8Lp+RV7+8416c7xHvXLj8xSskqGD5+nm1/uMs+sXMNM7223BjoiJ4MMAqy68JJR/x5ehU
dmo99C33hkace3TsrevKujn3snuAly1naoF/mYKguaVHxvGttY3SlCXLdiXFFTeheBU5IYUJrgVK
InH3CtSmPt+1d7AvkfNeW59fiaR2+T6ovriSRlBd6bCdQUZPIezL7mH9BszaO477q/Cpt1SW2rJa
5E4/sSoUToBY9oRiWpWKurnVnw1WNAeijFVBUAby5zl96VHksztgsRH0WdPhBQ+80JY9B4LY8vHz
cesy0/fdYeBi3I1AHVW8frlbszfquRpSp32TJdBYvKjUjGx0jmehL26hRHa3TsferDarYKZZsnIX
UhGSOW2JD/58TOcGu8/G1AjrYfI29M1O1laoUBmCShSlEN0tpgNwXLKeByDGQnVHYk1EQRu/6qQg
gdT7ozsGu0THFJVNqoD5uSijs+aRQJSYGGpER0qY2xk1I6KmxOs+0qLashTgAmq5pw3PHiWB0g87
jF9WCwaMVxZpqRvMJOQHhlb+/bU+lABcOjr+tYQvlVTi1nfUfsCjFVcSjZbfbvkuy9uyyLym/CzL
6RLOJMvfEmQv13soYqrv3n7n+IatL/2bvTmB9zODJ43Ecz2MgF/nVDBRi51WZOmeelcnZyghP+gZ
4O4p/DKLAwqnOXW/0j2X00hCyxFvR9UZlmTaG/BrxpXEK5SOPlYIERIKxe877zh5fV077++307fY
u14kGwvZY/YfNgo5PgtbdbRW76adg1CT2XGZ85Z+X/59JPNN3ZpCwWEof5ZVIJkrp7xIcn1/ridT
sv0nl5fWaJE4GEm4rnWWPCyEZwwC/bpDeXuPt/ows2T1DNU1AW2zwPCOx1iM1U7U1k7cKtZtbN/e
rlKKHOcrxCYuX18Teu+kjfx8H3wcIf68N88Nmhf+XamSEIFZBppdb6+MHlEXSDOv9FKJAvP2TNJp
qt23fGibtzx34V186g9v+a/ylq3roVG1+VXWQ5sx1hrJ/t9vt7SZ3TMy8GLh/jC7fyyz24iQ/mBe
vS1QOhNFXKyuf0Wg1BZ0ao1A6Y8SdLaF/VojQPrjhv39D8N+aDolo1iXxoSGdeymmQ/pCKHeYPml
BLlzlVbD0VWyymfqEJC3/QaSwtlab5uZTyQH9sCGAf4WoM6Y8GIYj8H2WIB9ON69oCXs5WDJ4Kzy
eu5phsCPHVkA9crZ5oyrSITsMghuTSLvcCOC5c5LEytCYdhabjnp0azZEsq2Xl7jfPYnu7zeh4Xs
gQKJrNKjlbdJATiI8xhaYAIspRbJzQGIjHHftx8kdEtiYSubYFzsbzh+cADZDDeT3hkrmonDTOJA
I1e2iSB43LOK2jr0AVqB25PNA3Z0BcjKjWcmR34JOTpQIZeAS6A8QmdOfVF5EOVbqWodex5iBubB
+TyQa724RrTwp7o4/UPk98XMNfZdrWz8RDNK+DpQULYmyzvyGncPnKPB3ilkQTxvYZBxKcU5O7nw
Fssd7TKq4DzScpyQbuu7w+rFSBpbBCntvIc0nuFduaPx6vM5bL3Mhs/8DS+zK+/oZ9fZSBR0ddTW
D3tSNZkjsaSb+YkkjRtivZ5l8uV5NNesp8eph84b1m00J2UDOw3PXD0DduRlqSCHJtMKtfNF9/KR
4cYLbYq03mQwjFd+YaXDz++eHNFnI254x9Pa7KeDihHDbetOSOh9/vZnRvLP3r/hxYpNaqRaH+ux
NyGDQpNEbO6eZTOZOjWEwvcEBGZ3KBGaEom+tdWhq04kbFye4AM3sK/zWOjvMJiXZCyOU12gBEH2
Qhfb65OztwCnWeXRWV9/PvCW+2I2z79IxXSCE/clXj7SOrZsO2B/7DV+3hJmIwW/y6qg0DM+YFLQ
RXwCFQpblkjJ7ZFC7Vg3cmWcOHs/k1d1R5ZHJ1vCA133+UR2743/3xZw3dzurccdMe3eYpQ0tMkM
YcApfLy3rvGFNDityOO9K5YCLO+9ZXZ1eRc+mV1T4/mLeK+zO3UiJeAisCo1g38wrYeMBLDMFn+Z
yUdKG3EI7Ltsgpo+ysnreHvL/nyy2vad2TDjf/x9Z0pLcnHnfum+a1u+DYOLbvOvvHwbRvfPuXwb
5vq3Wr4t3tFs2OBf5B3bDPA5k3Wx0P4wBvhDwrzBgEJUX0GUr6s0LHCy6ah5t3c0vOeA9qTcSyHu
Idl4j60TK0KUW+ydTS+FLFK1dC6oijQY3xu2nz+8YZ23p0JLO3pFf20ssnlER9GJXtjamZ2Zva5i
Rx8mgO0lnN+kmaqCbAqc56pLI9TzZL/y99YgswKEljjMZPR0SQsPp4Y+LO31I5B0dz5XuA7Nfo+4
itIbTBTKv0i90ZWT2rpYKfyzHlWebDWKSNiHrjKM4A/x6SKhSCMTrZGjDZF9JMsaOTEQa56k+0Mj
gNZsxdbsJxlHZzzxubH9KjT82c1pWP06C2GhXDMzdp9O6ppmGmnxJymupyaslD8qmP7ZF+XcTSN7
a+g25pG+9fDfVSzZhV3RW6670kekluwN+GLymxkPy6hJduLIfkT5bl8yi+e+fgUL+Rr4gzkU3tAC
BohfwvwRDpMlQ0ejOIjUIqeJivYuWWWHckv+DNyfjiTawvt0DJTnBosjv0XvVGKZ3lf0vjpWcVAV
fDSf37L/wT/9vJwa/in21fiATjFnKE5JmfXsW6NMXN8gSCNDw9xKbFc+INdI7CSjL1/ua/teFzDX
7Qh6np5eYbDBh0fW6/J9HLLqdwK9UpZI29y2LvyGX/p3WviDj53qz7PYcKrZfp2Uu5hZPIfzMlMh
v+SkyfAtcm9GN/QQ0UtEA/k56EfK1rp5fkbjzFq+391BPfD2NoD7acN5eD2SER79tNPx+/s7vYSr
oXjvUI6VkzvWLLmfxYoWvZAWnR19eIlHg5us10bjVeDUVovNa726hkf/c11du9Fq+PofRqvVaDXC
kt/NaLVGCo0z5q8aKXxoE0xVQV/JVDX9nJy4CK/W6164rSt8IV4qZ7v7HOHxVikmYfzUcxVrO26x
0R9Szg4uPrJxuaHWKXqRxkcGffUVbVpYKQZ7BFiKZyOg/bRUSy+O1L292cSxm5zgSDVUqEaNjWUq
xsPxCNF+FidoTim7RVxqz7sgE2VS771uf5Nb5rFU2kb8YYD784iNRigXR+hArnMMJ0wkyP3S5vca
iN1It+oZ+cGCxt7hDhqQ2ycJShjPffj5WzzwOcv/XcxyMYRGQBfv+0bdMxgCB2tpoq99RzbKSTq7
rSVpYWTfoA9OaEl0tXrfgoX4PAbQZFT02QgaUVOMMPwmyBjBTJ6OX5czSYh45cLpV0hWm9txZC1b
PrLtvjfDjl//vp+ZzD+76kY8ke8OxbHT4apVNyOSAxeWCXJfpDoyYAWZd2K/SGIEmHxK62jP6eOT
oWFsLRPQBKENQKIeMiUy+kXIW2Y5ACm9331+pz62dRfLo+Haq0HZ6WgJw7zDWz/LCJOojLCTlIYM
aR9srxTwEe2shSRZfDEgFpK0jd58L88hsrF7OLyRkYAcOhLVxPY0ot/dva/ePx9p60KWc35hcH79
hdw6pQ1P+jtNaZuZlKpllzfq9zeTbbu1Yddjf6MfNzvWYGzNFtPh5+um5c2b2OZf9uZnoYlPdvkZ
H3GxKKNK7yrrIy6J3ZKzgVVoSiAmEZtZdF9YU9kFH4rtHFlZKDQhUgDjtGMzzyFnkIinV1lxeHQ+
v+K2Pd1E/v5+e1ptCSKaJPK/RhDR4o3ON+9ixn4Fb9S6SBo2Nj6Fvf5uLxeJIqAS8wHyEi3hAXIh
qW+lT+hYXyqbM7+HojocwPVo467nYBE9sIwrevNFS2TSOqamNf0jjKlhX3/NzfSLdDD/L5rP+6dt
+JT8BZ3bt6fDX9L3v6yKpyLMi/AlP8tZ/l3r8qu65d9/zL9Ru/zmh3+h9CUI9gsb8p325Qr55Lck
fLpUyzz/yle1S7X3V2R3u6rZN5Ue8toSIv9V7VLV/6r3u8bA1JDk1QxdZRkl6b4I/vYfBkKYfZQo
BwZ/oacmaad+krs0un81NJXMJriIvq4ZRIz/rfq5+GpcuWtfVUB/+vmyYRFdc7mBfrbCfQXhVW2A
pIyumoyvfy52X+zpKt+WverQDUXa6WzuDtv++uWgpMetFZ26WWJtdSOEkCPrmqGrRkF2rQT709Hr
VmpGd4palezIzrEfWMYhCIbBoAtk2Efe/Wof9OPCRk2395z7SRCITv/Ume/UoKyHynbta/Zhl2eI
SOoaSsy1Gu59YRR7clm6H4zzaJ1bB033jJ2Za14SbMJbf1CoqbMz0iJwj3G2hoCjDAfX/V4erbRd
ZAZWude3ZAUzpeJtql7Ys+IkGsxOSVXpNoakF6F3/v+o+7LlyHEs2S9iXQIECOBlHshYpdCWUmp7
oSkzlSS4AyRAEl9/XV3dM9V9zcam3+aalVlbVUuhiCBwFvdz3Ac2wzctsUXWrN0C7aCkaO5cOcHU
ceLJRE5VWvRYAlCa3A5jJNIddSlMqGU8d1e04uX1wgRUKfD46Aepvdyysq/hCxP1aojPhjDd50Vp
AmzwyjWy+cYqdYHOpr3AQK+7NCuhW9bgU265pj3c1wu6wOx+DdMwHVbnE3rHS80haBa1EfRFjGjm
w2r7+bUuSxLB6Dr15cmoUYAnC/X6SgMz35IejzIzLo7hPb41/rVwCev2k1T2tSs5exOk5M+iXJd3
GCOZO/SgHsMYa7p0ObdJFUFxaqj63Kz1bTIi9Xo3ZXQA5qTCaWSQhBmVHPJ5kM+qnK4H4NRJlHRZ
j+F2BXs5M0Z3onjt1nvL2utipHmxlbtKsRPeRW/S3DB9nmqr94rtNk0Pul0/ZNU/xOQyeFj8yPAS
qiY90SFAZqvWO1VCxolD5oZ2Yh8n3Y8Q0e+y0DTnsB8fibnjG4D2zd0QPh/TLtytzj3FhYK3EXlu
p896XO5N+dym+pOZGf5u8at2UPf2OuuDvHPz11e8NpkuzsRH0IVkybGoplfTtD7r61uzbEfLzAOh
EOteJCw9VX80HeQx6bBfxNWwNiYr4bG3pvTQWVplsqiOczNeguzskSbNjswKciaF0l1WzvRJwWDw
MW3D8LOOoWW14szJZV13lWijOhsS8lR4AakfRrCSEIvHhkMLKR9htR6yCDbKe0+26DVlQmfMuN+0
sTeprO+5lON1z6c6h+n28jRtkFIRzcEV7qoqvb0VHnp6pchKb86zulgKU7vFfoPR7l4nUDCDv7ki
H/F2uzGZN2pH2Jgv8UtKIKpUbC9tw/adxYMUPKPF/Uahz/7lBChV2Gs6P6YdcAHXASkAoB4P2Rze
U+YfijA/JmI5RDUkQ0FumDHZRTC+WOrbNuUH+eWbKsq7CZ7kiJM7ptZDM5uDlphbqOLDusyAOuvr
Urss9NHB1Pwip3qnJsjIxP2JJ43bM7wXNtrTMA+PLvpetT+pK64TUefl9krT+sud9aeoqzzW17po
D37AUPx60qT8WaXQri+rvdjmqM/05N8qBgH4EpP01eOiyJNZe+jPMfUjitQHjtq17zbcCKj8c0Nh
a9g8LIpBw9OaJ2Hg3hEvK4WDd5ILOT50qzgUKdxvTbogUPWv6TxfPOAUuaVY6lsxwjSP9Dyn4873
4ciied2tGopKE79zOjqmxfLJ3QYHQ+YofdCWLzuabCD7y+ZeMwzvL+2l9dVNiBPoLfKm3eE4dgei
eXO9tm79tuKlF+PfRIRRKFn7m61Ob5PQvNCUHweMv+eCRsepcWce5GMXttxPy4EqmoVwF2t9pdpw
GFrowjGcXj+1t3Grf6hKZhMJLhsbzXWWmBZbCYjp6mBEetV4iwG7Atd1ek08eTfdehJ9Vz/2izmy
DVNgXfIwCn0Xdxeu40vZQF3Wt0/rIG5FbxkWyDZszeSjsY+i9t9otJyZnPdkuo+2KeS6/Lak/mJN
c9XPH973yEGTgyKXCDclgn5Uls9bYr/R5Uot9uCt+D6PzQ74e9YVeU/n47rAZliPC+SNwkUMdWaj
DoxKre9CbS6hji8t32Dygdu4TIfNPFQjeLo0uvAu7FV729JTl9jLUkmRN0On86nHbJQvsVtR0yyu
Z7EfRBywbrUoBWDMW3qozQiVpXFDUGm7OQ91cnC0+D2tkCaSzUkvorjue2U/Op6CnfTyJEZzJ3wK
4+QoAPn3/jtbOpVVRiY8C7xs9kOTdvm0HNfaHsM8XmYY+nFdZ8irYb7TM79MxU/bxhey2Fz2WGvw
3R7gXs7rdW9dl+uKHkPjfhjNL/GW3pPBZjQJB7asB/4lyMx/BHpWob8T652MMFcy3ccd3S3xNZOQ
m00gTTNWJzV0RZOlEas+kjAnTRYtdshdM901xQpzUpuLLV4+9DhdmGCvYYKeb3CvnSbXbmvSLGFh
B4wt22Z9MPOM2Lrag+jOZun3rkyfFtbSF7mQMqfiEvUw1m7Gu859Bdsh6b47y99ksBTX7KcR0a6O
5x/BusMyRcMPy7bdJJ59vKBgYSyTFENShZT7aWOHpFXIvHZ4rSK77CYd32+hTHdbuFfk3DmVTTHk
rJZhFw1VPsfTXorulHQBUVB/6NR+0AKrZfF0FyS9ofN6MgjmhAxhN6fM5KK8lCrauXJRp1LE+8hD
bCvWrzYSeF5QfVsMeYhavPz2HMfzBFFBofhtsLXNYsPrfQQTC4sdRcXWUy85bipvMh/a05a8TkUp
r21Yz+nCb1Zhf3OkNXimNLvVgARikHXcAOp+5dIGVaK8I/aFdV2G/PishLwqhy4LclMPc3EvS/Gy
1s3ZKHXoYHC3rj8k0VPGhvXaxOO+5i6PyupoEn1Vq/KpdmOd0dXnXagPjsEFG4Ufdnv6ZW/r+AWG
kz/tAJPUejxZO926GWxlhJs0zOdmkzjRCT8kyv0q0xSKXFzfTNJdLWNznyZVarJeY2N6I088Nbib
xbKdsU807OTEL2VSnBOBfNDlabAnlFvVbY3Plsa7uVFHR3x8X1rk+cRlmuxD/WsoYOtKaLor0yFn
NZbt5vWjS9Os9fiA22NblwfT8Nw070kt8Vf6t7HEZJjavsnU5Mn2nsxg6wKEZoN/0FO9r9mQ980b
77EtGWhWr/rWyD731aWdkQrSPo/lKeXkl0shRogA33hyaQcUtB0W+2oIvHGeS4r97wl737o/8I7s
yZhmdbTeK8f3c4S9uabKZpkiLw/P6dcgsn4L40tVTxvGonR3pyOCHEUx38oO5YbhODjvtu02IVoM
t0vnhMw9mykeWXolKwDjrJvgYk/NuabxbvP4oNu1luLVGv640Lh44SPycVWfUJWcLCeoSEneptG+
Ctu+REPAJsiS9tDMLn95ynZhc5lF9Ri3U/6VXDEuf1jwRtYw7Ht4M8ZpiuM5I9fF4TshYh+Skh2k
fVhQd8OXfkt3XvvMhJFny8hhNGOSm7Ghz958Rqw8bsOdj6+7cd6rot+pdoLNMDu04w+5rvu0ugj/
sQ77TWFPb+I4XuTYpfuk/yy4Pzfd3TRWV3yGDU/clq++hwKhX3ftBkVAVmXd1hUI+lgFZOyxVSi2
5vKcztBzbBf3ybhE3Jkh1dnO+4HXCR5zy7NyKPdJiQ6jQT+T9V4LtBCviSGogft7XUM61ND5WS/G
nGG9mita7yzeQlZtMdv1xGGMYU4e+y5F5bTrG3NaBJQaV+z7G7y/oeYfYjrySGW6zvt1y9Uifk2p
3W1R/MQdslwY0XKYakYWb0fEwnnMXY/GKYjphyYqX2nya3Z+eeg77Bcb5J+CHbayuGLik8nt3dir
ZENN3mAAwF/XsrrZCD/pzfGHfnV5HK51RD87gQpmiHarrQL86JAyFVqImOKS4wYVRThRhmGIGCJ9
tt5/1Ts0rbB1C5OAih4WUz/pFQ+Kd+dq/bG066mtk5u6skcxquPU8qO3n2Xc77mG8nHxs6iWuzlZ
DmWCRdIWnqMOcpNDf12K9pBaldVVfyD+2yROXfcN71VlKJPzruLPKZIOetUHqjq0Z1jtpv1N3VGY
NosTK5tD8L8TjaaCbk92Sm98GV8kguUt69yRJ+g9F3tP4J0Kg0+TyaTet1WS7CYSPWxp9UFclJl4
SXbckoZmideQ9U1ItinI0YciekwCz0bBL2Ll7+vmu1NZi9NqxuLcpOW8S0J0p4RD6RNngtSvrfjW
Sr9rqzgnDVQIo8jAv7q1H0k/ZkbI+77EsmlzRWp7XxQx/JmCSMACdmV/1beQpy/7m2TETHvlypyk
Gzpx+zuUJIu2Dkl71/ENngdNfFug/Omhrg0d/KQds8nUN2WI8mTt9saw6egrNJqaCpLVbnmvJOI5
7e0poFTs0BaX8UfT1AgDSRvvLU1dFjmUP0n/RHHTO/QfmyVqt0BQIau0v2opukB0NxdqcQdnrU+a
u+mk+ITRfd4+dltdmH0a4QJLNKk5WzES1dn2QL7yRqy2XyAPm2wYC3tFljBfU+EwolsO0WekpN1r
El2axvw0E+TFacTx+NejWpJqn8LCeGdMeV0nBcbRWSS3fGwQaKRZL5GEEIZt+6N3B5IuHjboyTUP
cKVy2Led5I1j9qXftlPXwNdbDhjFMFWJLBflVE0fXemPwlCMVRCj9hbm4lud86G3+7msm3uT1GlG
Kar1JRPi1I6Q97fYPpaXuWA+EynE+lCnsj5Oz3p8GKejq0asmBegqCB1vLnfASL9eHbuEOSIF6mZ
RgFDbb2FDCXP+lwpVUz53MrpTRvjl0y7Yv5dUFbQ07YsdZ0xFdvioAiXXVY3wckdLcY4zaLVRai+
gsIvbcuwoZ4mG7tzQ4deqqVzh8/fE0x/Ve2gbmM3K4tgQdYbR6XT5w4162tRENgIl3wt4mM6pAR7
NsaMd75bx2g3hJZcit4g+8y4rTpbCBmj/Uo2ca+URF9AxxJfKDWdel0COoujnXnkczvIGbvjLKQ6
r8YYix0JcwPdTykdsJ5fSXrfA0HD24lEE+NjNu7X32C5fwuNvNEoPiZYrv0r7gjE7D9hx/+4Gz/7
x9l+fs43H+O//uTX3/vPH/3fglACVPw//4D9/l+EEtjrzYfV/fDPGCV+6e8YJf2DE4lhBAYsEBjU
FxL5d4yS/gGjaYxRwrc1pSr5Qg//gVEmfyjFFJGSfsGQ+N//wiiTP6T6ghUpXGWESBj7dzDKv3Fu
f0EoKQFGCmCEpIwzkQj1L9D2XPOeYqST47bhhvTpqo9Kbiua6knuhm1SR1ol+wJQ3F3k+ZEYfWb1
PB5i2jy1Nd27fnlEqYW2fa3MxQ78Oek0z5Juc/tITu2+UqbcWZ/Yc9oWIJdYAQ1+44dD1dSo1KLi
s8XkREZ9UudjSrBGFovfYkRl6FV3kqp/EWWLPn6VKBQdefRpfIpEidAeUZv5Dj/DJ1SW7tybdzeU
S0bmFAACK54wSvGnZ/S/dcyfhg7//OvJ/evB/Y//2U04fg63H93n/x8wPc7Ff3MJxg/d//P5x8//
ef7ZHwklOP5SxokARP41j/Pn+Y+I/IOIWAEg50DpCX7srxfg62yTGCeSEEW+dkj/DtJT8Qdc2uMv
4B4YWcJxof5xO/8nIP0Xh/tfF4ADlxYYZo5lrJgUQvxt/PIvEP0inS0ro/uMt76zWV9GSziJqE+T
3I1degxlM2FqFm2TzYRHDtitqQ9uVzZbgaTlitaiU+nwX2jBld0zFBZQd+v0V4rllWD5sNli3A2x
6Mad6gBufPvLd/33j/TPPEP6xZz/04dIQDEIxgShVEjEGfz/f/kQ4xZPGrjqb4dQ5B/wRwHzTGqZ
4906qwmptAukytJtC3sSJeFSaB6OcqHss1C0Ld+KHoD2MbUdgKtBhq15KYUJsMygfQfjoQ04CfFJ
4j4cohbaE0PSBkXbNqQ5H4WFpUjLXQp8LFD7OEYFqkvWJsM9LipJjmunU+iDr4xPx+CLtkDdb2KP
8tbEbd6HDmiLaiPB93Xa+Z3uUGjkmozmPqKVgskPjTaYn5ja+gw11jpnoYaKFLx7R6CS6WawVtPp
wh5nyfvfST9VCQxRaG1uNdHmTdImJdfzuikA0Had8nRB5Y2eoQVe6Yt6xHCT08Ht9SRouxuHKKZ7
vMilgKIL3bf9sn1b4hGdTbKO21tEh7jcrZN30WMw5dAcau5VeoWZs2Xbt02tnzRJoWuSthqq3H25
YRJMWnyPNmp62FHNq1nf8dtwvUcB6JenSgEDe1BmHd3BFgAy8rga4m91Zwi/8brstkMyTwum0oMC
VoSCzbzNMYGrV+SnvkAf5O0v01WFeKz6HrRBzPkYTtLFfs3rZV3QUuu2PVRyA9QzrmUV7l1CDHTN
TNQsQFxJCQgKnQ7skWaC/m7xM+YCeiFuyzgxyTcRjNe7otb4FHNNx7fBmUqdm6WgDwuRHJsAZTVf
jXMI5Z55X8HDQ22W5ab0q7mdq2TE2PQyATOSpTIY1uc+Nuc2TQfYsMZduBLUaKhBxa18dROjauf9
V6ZIuKteql4UApljBFTOi6WfzlE5rVAVqvvOvC26q38PY9WCuu5ZSX4N3K73Yq4CJAb9EAG5pD37
IEbiISGrLsWhmOYOEjxy09t+mlxtdhZ3qtrHAy+r7yNvlh8onBy2AmiMXnBqQxx2uinGOedF4ehd
QKWeXpUrwYsxPUwbyezW494bHdkOOuv4YPh2fUiL62E1CCCGLZIceqVWlGImxjiGWHz02LJZsrOM
CC7bTGTw2dB1eFG3kbbaEbuu9yuNm43lf17FebZeQyaq9niJEUl6fV+HgrNTFW0BtetQJetQ5nMC
D/pfrEnasGSzcmDKMngODYBkR44K+HmthnRloO1W/OGg1vFNTs1M79qm88Xhz+MaqCn4qyMOD72L
GoSGPw+dXapOHeToY7+jU+j7S9UsCW5H2jYAiCb5IVjp+Y7pyODQ+5K/UiuH9NyzBTBuuYkkH3k9
PeA7gWWErjb2Fs1Fc+GtmO9SsqCBa+uK/VijBX1TXwy/6qaNTyiV6uuqRNT1E+VnB0YvT/txho+P
pP5Udv1v8EV2F1DRQOAp6ppb0VKwFayJNdaeB/tlJFzMCRr7mC/7vi7il9UTaIq1Dd3Xod7e1lGK
W2DM/XflZfOVDsrhfWljdd1uGvZKWwRHIiCwjgIhKLAbMgztc1yM6mz4MtyAVNiWrCvH+j5Z5tGh
uZHJqURLJ7J1E9X3duWPslotwZPS0KhisZ/nB0kX53YKr5BmtgTWje9nEpBc6p0meYoSf0cHQKq7
qaA6gEQqNc02bqC2RsT2rRlsVO3o5vl9SrrhQuSIZ5BE7smt4IEm4DhXm4BQl7QSYMk4L3xXcqu/
bWPVwBGwl9td6J0Bbjo0e8kJIJJ2/t6Iub7d6PY7rhf7Iskw8H3gBUCCFHE2OvtuKF7Wpn50wZbn
2Th7wadvd14697YqsNzag/1r1NLkY+uGI1gN0MjzCHRb6Lq/CgwXWvtqXtBbSeAMoxqxj4hOp85r
4s2yD03VfjXz1W83bN0jIjb4hLFQKXC7cTLHWJUN/oPoqrtFGdXsgRHZAy8n4PktS4PJK+QEmtem
qy9BsbLKZTW5n7JqAecHodF1KeOLjyGo5ES6nr67zg4A9SJhfmgdpfEemMH2aBaTHmNdmihrOVXN
DsTWDCiKoQQegLbehrZtzvHUySMiibt0SyPyfmLlFWXSnNpehHe/9XNeOuq6g0HTmgARqIcfSI1A
pRsz61M91POpG0a7K0NFQArLntErjfIFnXBXR9jLcXhi2To3/lc0rOwzrfzvIg72pmyHcjejmvq+
MVW8ybgR75FcF71j0/hj7hdgIfWmi9zGBdraUnj4+eFc4E81SlzXNSj+67j15htjGzwpiFz1zkJu
+XMDfv5b1pO5R4Q3wHNw9255ks4/CZnFo6u829mFAJ8fiiAurmcBDiUthU9HQeXDSDfx0VlwPXWU
6m8ImMC8dBleGrLw61lWBNFmLG5k24SfUxzIi0PFdaDTND9wwVQ+brPK+niDdlU6lv5tLnSP+CEU
8O+OVuEpdONX69DIr3JssqM/NVheU28DisoyowC1sK/VEEh8YQxCggCo/XZTDUX61jQBl50Gj12w
hANjjxihNlela3/LeQGpUS/j9CxtityPcCBBkOgQkE+KAPRRz/TQV50HJDEzJON6wSFCC9Un4rDo
eoUImY6alyadPQyymuCvGaBtsRtj1R6neZJVboTnsC80wxw/bIOcTvPc8c+uLoerUCG4ZzxJ1jRv
CWjtY0UEqfJAN93tFYox5iDGR2b53SsCfFr2rgMA1YoBYa6suXylBm86X2Nec6BYa8pOgDnKdhdN
voK5UY9jPDBcrh0hPTwih6KPPgESgR5eZKnhSNJuyuc8ombn1ToflrUoAwAGrxXS3YjYTSKhgEg7
2mFGYVLuMvLBYT2msJNDl0fT6NsiNJl2g1ei3INMIlPWpaQl74Nm5N0lYlvvndogfrAxNoJlQymE
HBD7OOsXbypARH509ykqJX0hxUoa3P+Nzlcld2rFkwAtdlG1ml71xsYHZGTprzBV8zVbgaoDenqt
Ruba7Dj+ctvM22M8CEWPWP1yw0GsCdJHq0hySuqlK4+1n+MMIyVizH2QQLSXhaeQPkwwVZOxok7J
Q2tYC9pFeX/PF9Fhlagi49EljQKo7pTcg68y0w6NMZCWr74DwUSn11sx8hgE21qfkqKsv1G3Iq+y
kfHfKI5uUywIAIOeqBFXJJnWAlhXQFutMKIDOc1SR90hKtb6emmG5LqbJITQY8wgNED0poZdD92K
8x/F0mOpADQhpOBQZ7yJsSwggRcWc9sgh/Lcr8MDK6qu3sUuBuaejDGKjtUn67wrIpRiWR+xLcll
s+Gyt2jd9uhnUKwHlAEfti9nEDsBaRlkY3NjiUs/SyJAQUWYuCk4qq39WqfRbdN247siJTCwumrx
+4VxKVYz2bh0mZ593YCN7jEFMw3jRrMCY39bVmG9lJ36fnCYPPc6kRnvlh4blXEw5khFSaEFGnh0
iTF5ZHbB8YhcofGZMQOROP2sPBj+vFS9fF06C06IM9jGL5WWzyaJK/ByE2JPPqdqPNe+Sq7oiOGO
XAGZh5xw2uNtVslAn+VY9xfVr/j+objHm1y4WlxS/9XflbFj3xMs8b6xdvTHZlb1O9MJinnSDusv
OhPzIM3QbPjEVcHOLkqTc0+TaTnHmKxocu5c/F5M5Rfx8rcmoGrJSi9b0zzXZSJhT6aCgaRhWAZ5
muUyJjhArIJiS1EsoHRI8Tvhi76Odbyekf/lmSRyvqip/8L6otYBbq6SkOwcJocwFA8JqLwKYJ9f
KmLDsyObY3uSuvAoQOFPAGi65Lrljf5FkwK+dmZd5T0GcuQIRp1B/+UrWHBiE+yLMg8Ki5b2EeW3
zyJcf9BQiz6NxVdDWA1lneGLb24UlZBvBPm7H4WoztVY/eLpPGZx0OsZl24BAyZLnzU27vCQ5yg9
VbpoDpEcqwemef1pWcd+O8/hmaS0fVdrpR7LrSj3X0N3OyqiLso5Bo2wgWt7AX6zXj6LZY2gtICW
5XV2ZT/mQxWqZNfrpYXPl93EG7FDAhPeKd6y6Kv/Aved4t8HaeCESVWV02qYD7IRPctUC9K+XX3U
5EmfwFuZsv4KTPp6RLIEAoyeUrYCTFORlNGYpfF6H6PyONbKvmghyu8kouk1tQzBIk7oKWBcA9Xb
dsciQ1/5uIwh68xSXZNhCgkGt0p7TDfa39MosTbDaW/K48pWd163djpUG/Hf15aIoyhRwJsYe7od
93fTTF2VFVOiLqEVv4aVQJ61KaoYV1SF7lr2uj7NPuCOFKVr4P6kqbzSw0rPyD6f1VKWv9LI+NNW
kWQvEVRBCg5ReolrYZMdhho1BtN4rUg+t3P1DVGyvemkg+XUqBVCxIjTiVyvMGuXJOC5F4zCvA5a
lbmbyhqjGQSlbZzAFwqNX25qb+87raHDmSz+ZgntJ5/xWx6DQmebJu01qyN68kWaayQ0tjcwZfiU
9ZjstZjMHfhKEGK8HCw/1LYDJFk1/XzLhml66IuiARlGoiuLWZV2PykAjpETlQChWsY8g1H5CKhe
heTQRhg1c8XUVjnI6foqngv/QKf+I5TjeoXyYj41W2ovrRMxOCzJ7jBJ2T77rvJmv0qrvyDSRLws
9bodK+xSobygmHmzUmkYCbYaZwnn81yMVientV/UDwh4Dt/6KZ7x8BMQuaOt2vmaLG0RZYs2MfyJ
ae1/txjAuRUEVQ3ipAJbbUfdHJco3X4IDGyAgB1Hd8VT7u8nEeESVTQg3Eehtr/itbIomJs5oJid
kxc7f/EZ1pH+2Aix/iiaXoKeQtWB27uBCsq6CA0KjnFATW5ZGWfLqt0jk110RjGOobcq5iDNwTtA
FRZt035M+ortJ8fgGVfQN2YMue7rARRbTzBVYZY6PaxR9B4Dxz1SL/qc1DWsSIuoPK/oP7JmjsY9
ahTkVlvPPpMNKc5mq9AbkLnfTlYk5Ps6C93miAscbqEz3vOaEvIyyr6AcdmqVsBRqrkv18G887JP
4TXUTMPTthZgJMv5rl1TYc+LBTl2EA1z9ZPtfQeQW7l4Bt1aLxjz8lFxt3EPPt969dzHrd3LNF6O
21Q2UNEqFwbZ2DkGFbbW7TfUg+FAloQasI7c/mh4bz9cU1ogZsb/xEBdA1uSBLZ2OmqPvsPIECrP
SGZSLexq9WbcT52PbpEAzf9l7syW5DaSLv1E+A1bBIDb3DNrYW2kSN7ASInCFlgDW+Dp5wPVY8NK
yqqs52Jsui+aJrWUQCDCw/34Oce/D45VPMB2bbddPNaUYMsEz4XSvz5aoIXnSanpXFMkPZbjeAgC
FWJ2kBj1fcn6BkFHV0RnJy1vCg+CrNPFjJik+XqehyU9BXBSPk8k68O2kkP4o5tso7cioGjb9QE9
6e0orQ6yli2Xx2AZh8+toF1XD67uH0xXmEOd9l+5jstn5u8ivS9K9VCa9DzwtsfBGjjooSxo5080
fS9L3i/2JQlCPe1hpFlfl060n8Oyv29yt6TN70goDEH2OUsq+6nrclhSS0GHT9vZl6jQzclK6D3n
gfVcx/68yYHKzImcOTLAGBbZNnVyDfNJlrfjsBRnysnqCMNYfrUgOu2KxEvvcr5SX48yhx8Uj/Mm
XQTmxK6A7qJdcx5S33rSOTcROY/gKHhPTjAMF0A/DBq4pg6dZfl3sd+b2zoLrHTvLj2UgEh7AaSa
0DGkAGLI7u0ucr7EA5ndpOsu3g+FVd9E9TiDzTXV1yD1yOGU+dsp5+nQuir75CpvILGKs10fifwy
R2l3VySLvHcD9XGxyP6rsfoLxyeoCFpzgnSpqw8qmjZwxfSn3q/SjJ5r1X/SvrAubRX2X8LKjjNK
g6J2H3LyiPlrJcIEEDYYbLXr4yEfdtRDErhryhJn2TSlzzsC9VXtQ7aUgKmB4ubZpXarX4IS/s3G
6yhf6MGDBMV+ZuMT540Al62XkKVGfW1bm0xZ9kfT+kyqHFNIbEk6+jdWZfN/oLCXDwYa3Qs3bjce
ZJWRS9VTnYhNrRLggZFipITU1rXNTd/Xcbqj357jjBQWNNRhvM/NLZlJhAKx7wgzsx9QdPFNQ8Cn
tCzGzdug+b8h5sIXgoTSdh2aAK8Rc4jq8eR60Y9QBuYSloMtTmbx02Jr6qTf+vUQ1wD6nbkPCqv5
/PZv/9ZyoA2IMEGKCPpU8LMj+CtaH8pRt3DZvoW1ru6yyBuOiXGY0wzousucdjjVnhqerLjwGTY9
WPbh7Z93fvv9MODGWmUR68UFofn1u6eBSK1ZrqxD20kZf2lXAQBilGXmz7j0xfjSYAJjE/kjPsFs
2fb3PM99feiwB+/2UzeAz5Dzt/nOiGwuzvFgGXVD7y12jyJ1S2vnF7qdH+rFCeXGMbln3b7zCrRT
Xzc8yDv8QNBVigT/cz0J0kqlA5gNcd514kIe0y4FB7eqyrW34wg6t+8Lx1GkSgU9nbQKacYkyllb
NdY8ffI1Quzj0lnzuHN+dm2s1pLq4b9/yNCJbEHWwx7jOV+vs+cRbIO4VRvZdPl4jD1L1jflmPBc
XNyPfTplP6Kip1cDzYBF/tlFiuqIQs5tE5cZwHmSAfcEXWqAD8USvXMIrmRugm60J9DHhCJ0XF9G
4brMv/SNALbTJm6LbNMPKhqf/jl02tX5fIR/2sh74obQB5mB1++CujPynMx6UfdRlc4zigjTo5nQ
c0H6oNqK7aJnj50St5AWbsqs9Sb4Z1Mvw7u319Z7raxZn9zlqwtOkStsuPRXAvYmF4uKUqhYrq/Y
vV5hVPhVJW3DKGrDwf5Wtnzv3WSlPiamrgsnhHCZ5veJkXV6IwIvESelmpg+lptm6kALTGPlI7SP
pdvK0GrytRsEEpCK7dQb95MQMRSKqFOSGRc6L/xDS94878qSUoNcug2PVliXNf/C0vqbiil/8mwP
rDVr6ZnA3wutb006hdPjpFP5EiHRVBuv75v6ndNxZb+wLo4fcAB8G2EUfxJXB3yhMVEGNHU28PPm
9N7KQkqboc+WGJL3XMMjFLXv3emup6Dqssw1N0skk+Ii7Io/+xRtH0D/NVyAihbttnKE35wIokV+
Y0sT4oEobWFt6Oy6etcWA62bsEz4R90Zxg8ZUmVH0y7shjz81siyWM6gLvlnAH7bvLy9E14Hs8C1
pQsaKdFYCdcmLF1t4XRyjPGLGKOmEFYzGXSyLbJZnUu7bC4Sav82sWtJLgFpc2+sCFrf2w/gvo5F
PAGLLAXb0IukkCjKXh+iJZ2FqXINnpxmuj7IxPFJImEu0zD52dJhmQP/HMV++jmz6n7eqLRbI6uT
uH+KVDRMSW9E5u9cwNl46yqwykPpTcPXKucSpPqMmR08TrC9BKyRoxgKCBEtxS5SG7FYJdND3Nja
Cx+g8vjOy10vLx12D/qJ4yCeCXAKdl+/nEhlYsey/4vKpL0DaYEk7g6KpwchiO6oIocYPnDgXeKg
SL81dgWcGARdEe/tMIy9/RRVkJRrjGw/GJDR3WhyBGXz3MN5tRzxHA0mv5FDRUyxY1HlW7o3Vbez
7cm5y2Z0AEDCwOah8XKkBlU1MNKAkLQvowaNTUwx9I4AdSUd/HK1BC5vDFVBuoHPnxH3XEUWZdWB
ErX6q/fWvppH14MaotYrdgYrodqGQE/jgT1W3yk0aNlR1OCu5OSUNVBt03n/9ie4au6vDxS6kXAg
AgWOdL3gWhHr+xlJhFkDKdf5uR4a6znPowrJ0eDE7W72pPk4tqNDJ7dXcbafhAnj2yiqMrjqQ68Z
n0OjOt+gUYv+rtIw7/d5acv7wCs85zA0Rfl3lwlalaJpy7thrFr1bE/hTH21NjgJNM0Xt9ECsix4
/cbYNujdz78KJagBrLdHK9iaBNrxLrHCQh10bLFF6r5NNvaoKd+ErguUOk1JsmhKRyOBoo3NzJPF
y7JjWc+aHb1anmwUSXnKv3LysXkgivSfowoZBOzEtQPplr6XnKpgwDVa+s4hpO1PISniId7XIRUt
bc64nvdertp6VwVl5J8rk6+tdsstbo1qnI86MvybRE3tsynyLmBKURndKRv2ESoWR0V7ry9JX4VS
km4Zq2shoRxoN/38sP/PyET/P5Ll1qkkb/CExm/q+7fur1dUofUf+Ycq5HlQ5RzfDUPPgxPHFf+/
qUKO/T++iGywPZvbLfQDbrT/UOVC+38CGkFeSDr9U9BLBPsPUyiAe+Sh44UutJKM+Af/G6bQ60go
IxeKHAw58g7pyvUJX0dCLFOoPrXt7E2gpw8Ou40xSJbrwO6Yyyi8dWDMhgcwL8ts6sxW/a01lk7w
xy8L9m9kH970l/D0z2PgNRT4oY/iOQyuAnKF/oENjLDBdBnlSjzPfnSuUQvSosqm+CsNKiCKPGjU
56GVLjKhLoLmkMsC6dXQtPEHn7X3z3HC0m39NNEXWRC7NrZpRwjHgV8lD+888+sbUkaELqaYOQ43
dcB39NZ3+iXNzPMlcipZAy+mIw66XmWOWRz097W0m5sxcVFmgFg+6b5HmjPkkssbMUve+s5NMkq9
6WA6Y6ObxrTv3nm019H+n0fj2WzPhogJGfIqfUCNzWJbIJ9ichhcb+S8iUyS72fq34Pul8d8ycDv
yYl3i+Xgjr/QM1XOQFb/9pO8Lkj/8yCSWgH8mha7uIryBZ1rKNFAaz4knwJVSVz9MABYD6K1JhLq
MFN0SRZq9MW8a318tafW70N5QgFAQQq19Io+1sUZlVoc8H2kt9h0g+bEhxedM/pwDOd8E0KJob/b
QlJ4+6WvLtufby0Fb0vCyrkKr9N45IUxNw3gLkQLb19a8BXQ4rrhSYd5kHPjld3ZrsJp002D/zRB
i9kYGmePQRFH9Xs3/3qC/w+Lbn0YZvW6gY3Wl5vcvcYE5BJ2YnEhf7mN1dsHgKC82+WOxy1Wk7+6
u6Snx3LpctcM20XO6lsDb8fbyqZNvr2zMNfHnKhFVQMlElYLDyavjjnYY7XEhY72YesDldJ4aQ+0
w+M7MPwEQyPItF8ySrptMjXqPvNjUgAra19GYR8UnSzU3aNpvnT+bN3OeSZ2yCvSU7v08TsB6fd9
+zMu4sFAAiyjayexPsvR09tTRNmVDih68FbYthI0h8kpd66K1b0/+P6zMU1yemeNfju70KAhgErW
CRTDkVfbtm6XeOyoUg7hYtsHx21Muq3petGEshr7S1Zq9w9nUMvfRZTOp7kO0xv6KdmhCOEZvf0s
PxmWr/YOT7CCKuyhkKzx50b/JcQNeZLbs0nWnn+GwL1oZ8lRrQlrtz0srKeqjCpzcYnQHxbjh4g/
x5bEjHZSGO0AuJdHrVAB3lSt5Yx/OHGyq6tEWAfdLXmzXeoBVM2zjXNrCS8x+9ot5/5Iy4/sxQ+U
QvVsZhwl3n4r57cTgWyUO4bTSQEAw/QqKOUKECtzivHgi74/jcM0nJyKEmACutiNbe0dSCFNvanc
/M95HK1TiGnFezF6/ZHXS0sqLiA3QB9m9/wEMX5ZWkJyksl6Hg6ubGa8afq2JmWzc+cu6oOP1Yq0
v/3a//IxuVy9dT6Kh0lI+NOY85df9IZubhwTDYfZN9MXmxoA8bzyX1xbVeGuJUPdNrqZb9ulbm4j
+voXwBlok24fPJKs/qXdmVbRguLSGDf/1NSSvuUoblLHQDlNmd9xEsjnaN2Isva3Gew3NL9W8Ofb
73EF9BHQ1iRBkhlx98IMvq6NsZDwUYXG46HXKBF2nW/3e1kP+rNvJe1N7YziFEd0DzMraU7NkqDo
LevgedLNo/G75hClCcN1Y1c++Vx7CMvEtGnpOXyIC9qoDRH0nfvg5zii198awJWYt8Y+SVG9Hvlf
Vn6I+sIyfTfBTO2yvz0XHiAw8oAZhTKPaZy6JxAGBu8Jt3wKrOlPagMEUjXOBTppZYYu1Vi3YbxA
4Q9l/8GtQd97nDSszRwv5o8F0hRsiGr+AIv4Y5BYxXns4jvLy4GiYarQO7PG8X5G7ftODvT7Jl6P
kUOI4J51+SCvX8ztwzbMK2c8xINtbnVhMU7RG+sPZHLmHHt+/s4e/v33olVXwkUWedLxf6vbB88T
eSzmA7V29dnrrb9IOjLAmm76bidZX7xzef7L7/mAsZHgHkC04l/dV9CuSogSw3TItPA/hqkofljL
HNwI0a5t9la8E3BXa5+rqLD6eYDfSzg0oWtfLShQVBUmdmIODaKTLUQiepdtXT5PWdHaWzMG90B/
/nM7WOPenwKHRHioUHljI+M8DEGfvKB9trd9P8t37qXrQgEtA91X8DcHkB8Q7iqlhPcZWTqL50Ok
vOIYm8j5lMQpntZKDvdzH0Z7VNLOjx7TgI3nVvodvODffj70aavZnH7O/ppZ/HKE6rb0U1fX5rDY
xfzRthrnK42Io+WXeD30uvd2s9X/hea7uaS5Fbzz8lfT/taYwx5AlcRcKUouspfXPx+GfeVh2jQd
dE3OsoFQIF46v2m3qjWIJPJFv0QjjI0+Cc4ZAvxzZwfjB88IqGqQZWHFDA0NcZmr/oihTPLx7Zj4
2+oIKkjHk6u2hEJzFVb9ujpSDdlU2q13kKQCpw7+5oc6qVGYu237eRLenyHuR0+0PrxDpbT9/Pav
/57vYizFf7lTbTuSHNHXP5/ptl482oqHHFmi9WTVQ/1xAlic7nPNqdqpDlHgNpkl8mxNczQHsK27
k+Pg0cSoXd3/16k/DxRE1DjcdB5vdfVASbwMNkpNnzgx4csx9la5ie26v5tpF2Jr1N8OVuWf316G
f/kI+C2sUCkittXB6/UqlIsfz5Hn+Ici0bha5NHo/N0LJCmmlMHRH6fyzwDkGfZTzl+rLbd5L7FZ
d+Gre4bBZ1gDu24U+Kt92NU2mNNJuuko4WXGHsgahAl6WkU2ZdXZuHZ76Wo7L88mQ+YAm9Ezt6k1
1tOD1zuj3lV5W62bNy7rd87uin389lwIkiJqovWzXJtC0nWHQOYO2NsULT3eRbWj2KJ2rpgBbo9L
ug8RW8xbw8JUu6qWpXfMRg3pDRW1PM8w2KDpjG5oThEdxuhQFYbqwcOACd7pkornLJtyyCLZsMRH
Pbno2SuagdN767t+wdfrC00b7CMktIQML79a364uldPATT1gVpLHpxUtwY0pb4Ec0jGlsRxXyToa
1tM9tmFRyOjsugrsLWQNGB/G9KY/0rvWHxzI6WrbYNfW7Dxj8K34b7ciEkiPKWpELcRR1/V/UMte
Zbg6HCzAn12hjDj3g/0Hvfvozs2MOoWtY76Lpj4a6WaHt3/8t0uTBIcETdr0T1xq6/Wc/BKq/S5N
4yLLggOya+upqJLxQaaRjdsIxQMi5Pb+7d/7mT69/iwrpG1zNQjXxZDu6rQDMGjppPCT06AavjfM
0zgqat6dlfv2Lf1Jv97HvphO3KkMWk4ie1/MRX12FYEosPryvl6CYodIRt94pWiOpclaa18p0JAy
WcLPadD4m8lo8iuDrP/tp3e83zYVZnoh8muXPEPwEq+XK0X7ZdlDZh8qdvi910XRi1N52KUlTvKp
nKl5FQTAchtnBj6kgbfkJKbfNTP9rE3g5TCWJAPY3slZnXUvv15Uj0uP/wTIeEGd16/8y1fsgEzq
ZsHdB72Ywh+Ae89sWjTjHzPpx/Ufs5/a9XkydFS3vjvKeo/FjrztFy+49AJbjZWLmGQbhEjdXWTc
JD5MpWWmm6mNoEF7XTaK28aFr/HOev7bg68W6Q73NFJiefXg7AS3kqOF40E4YzLYIk6s9sUgo4cq
kPGXqm+xDIodVQEfekPo7HPHmb4OuoJDy1XtIZyxRijpmUb2vkHrF5yGeIZUNmMoR1vYGcSqRbTs
9x789+jNbeVKVpzgEjLF8vWKT00fQId0lgOsOb/aJJ7TfxMFbjXKSx4rB6p6mYTWV7/T1mPipvol
rFWO6dpc3ec9B/uddfyXx1lLUzSuyDA9lvL14/TeSNVBzn+QwWQOSexhiuDO2aWWQt/FWmJioNPg
EtZTdKmtfr5XzlLe8Ydz4JrknakRvydggv4VpwPSASskrm90o2p4V7Th6drXR+XFcJdohU5PcIjj
FYZwb7yk6A5932IRJrvh41zMaocLzbhfBphi2AguD7SH8XLTo3onbf+XCEQFFNLSiiAeEISuItBq
yRh0NvxmiG9Qrmrg600k46x5sPBFqbfKy9LgD8tY/VG41mQfQst481fopCRAqiwthONzUDt34Gdg
ybGQjdyF+EearVUsaXlZ3Mqrd03Qrj4zIk7rg1oy0syMquW9pf6XDw/9ZM0mAUcIAFcvEzb4neWY
EB0wGMP6I3U7ylAZHuY8sfDBEXq5Q7NWnqcxebFYkwdYVvLkYUBxRK0r3omP7u+XLheZ7ZDECXq1
dApf70PJ12PyG/swxa/xnNtVdV/1fI2dI+xl4/ees++Np/Gdcf19PJseREnbD2E5V4e0HW3UJ1Nb
wmMNAiqTJPL3yAk7G5a2UNslK+FywGazXgIxrl58af61ddsDpO/+O3zi/IsqA/npnbP1e8ynhHV5
Gweyj0cT9PU7dXlhrKKT0cHlgH1IncK7k13SHaJKFd/GgK57UkCtdO0MYjX2lD+yZPrOh2h2izbp
U28X7ub/4pEosAQRbkXGrjGKvB56t6DfgrMOkrdO6uY2Y79ugJWXnTs65iiVGj5H3Er3xAWzm0ni
NlbnSPRsnfyw2LDL336m9cu+voKA6UJ4H1Q3IGTXEWjUXjvbToBy0wj5h8lLhtNIUd+R04/71Kqt
j77GYe3tH/2X/Qbky16jL0bngJTi9bcpRD4OJRo1Nk/CgE14JCf4AcEx1yX8obQsbyBM1J+zLs9v
Gm3Lvyev+JaKcck3EgbKsQj77s5SEUYxrlfdCFfLewt656ZYHKQ3iGWZMVaOzt7KLXVeqiZ+qUc3
f+GiudXW0gXvrKLzEzT4dR19Put6kGF0hPhxXKPuherc9Uq0kai1+MN58yKxnKNt8JJHrpl31thg
FtrTkUh2BGHcD73Bjc5z2WtUGoaSc4MGtl02C/yN5lPl1kmycyvMZ/YIxm333tieNW1shNnd19lR
836kHXFcaHzr7ZijzsJCRr6IIjWfY0yNab1Uxad6xvczGdJx2yL5rXZW6/TNfogU2XvutUj7Yo5J
senJjwdyN396KAanAH9OgynbytSfv4oq1M1mKTIHVLOI1cXTOpn2I8NJ2i0MnXKLKZu17HxntpjU
3AlEkK30lTrHvj3dQ4VazXaFFz+ydAhh87wrfnQQf3J4pTNifLgQyXgzkuXEJxezy25Xur3WvKA1
FGcyhOIRIKf7O3PdKdoYXm5XTgbDLtoDU7htHYXfaa3bez8dc+yZGl1723q2UD8NU7QamgWidbY5
tq7UCp6xbvDtaTHU8RuJ25ErqZasCYFzHdtRtR2Gmsu+NBhdxdCgu5MW7XiG8NZ3By+Ev7DESeDv
bVyNP0QaJ7CLU9Nj2xeLSuUuTcLW3qVtacfHCYaWc/QKrZ5YPMJhV6wLFReJveU0Fvj81jL4q4T+
Btn+7SP2GwDPhiScu4KsAqcYKpTXR6xpZQfdXjj70smcS24X1cEKOs4LRix33lLiyGxm1RwcLvGL
X3vFmfrReadc/w1r4wfcFWxbG9+Uzf5VvmX73YKR4BLvTd70Z1XEyaXKhb1XYXafDFN19hL5HGor
A01Nupty7mDTBpF1pCkS7ZPeSHCgTP94e3Guq6d/noocByYzvQn7qnpqWqJ/uyQIpkw5/VDF3Gzn
IegexiFRnwWK2MPbv/db7kKEo1LjgsWnFdsSeVV/NMWYVrIbg30YzdFtPsXFpbNT9SUcR3ebiZaz
kfjVPUq55KyXEk8RG3UsZZaDWkQWDnS/MU+XT9J05RPuPvmzKBs9IWaVd3Y5ECNaFKnYmiKd9m3t
2O/tJjx9ri4Kn8QQEtFKKeKq4M58vZ8ifxYN/K14jypnkfvaD7rw3KpWKsTh/eDjEZKmlxgnVX20
lbc8t+y/ZBMMi42yRzjT3ZzA9D8WE3aEO2ekqN3ic1F/wb9xCjYO5qJ9WhWouBG6fEvQHGKbXGEr
umnDrqp3md30n7oK3ngsEsb9BJNIL63WHYPUijqdH9NytQyrXSzxNksTVJ9TuUwEvl431RHwDi5R
0thImvSU9Ay2yOdY7Ud8HpZzEqqqf4ji2HRYz4XistbX0c61O0fsqy6p8S9cxvJ70+RZc8iVWyz7
mEriO2yiSp1mneMpLaOOxFGhmdEbmTmLf8mX2O2gO3XmdimAxlAc8L0A7bq/CBCqfwGE6b6nXSX5
kgPG4weuPqe8VDgjQNsdaevtwtIT9yr08KIM7QxSRj4u0zffNqV78Oc8Lwlp0pmOg1wbTDBdquTs
+fiJbyVtW3+v+qzXW6zFFd7AkGGxBpsX0WxGlYXTyWkyVV0CFfnmDk3UgORtWprjZE/xnesS2o3d
LOtau09xHZEQGe11+J3Gyv+TABQ+CBHBq+ux99h5c2VF9BtzTLft0juBi7XPvtdX1imuMYbZerko
BOIDpT9MVtnMW08UGgeVyPaZt1nY7pcws6IHneNjsE2dusDmuliijjCsl5cKaSqyfiXUA0zIsSNp
H8c75FF9t80wOdnWk6z0Sc25yDdxHcA3h10u571Gy+ge+LtRtBEpwPBmwO9MPQddmd2T5wfpZUZR
eAycLqmeMzTL5X6ZlW5f3ADu1kMQ1NV4bH0upr2pU+uvIqd2PSdIX9q9WbQv9zjTtx+tpI/GQ9RW
Fd7MpdthGm/1CkXJ6IOS4cLX3dRNY+q9Mj4e175bpBAkah1l9iaT0dQ+YGioGIidGTwkctClWyix
hb0LcIfscKnNh2NJod9vsg7z5WOT59N4C2fd4W8WxdCB6iV1fICyFuaHemnUU8U1O+68KjM7UY5F
9YBMBPfiPBwstbVnx63wDWbrutMQJHeV77t46y5z9oR+LkPDPoTxfOtqb2meraWReHBxNqdz1iG0
2rjLZKzjjIAEF/NwCGiPzcVqlmCCGGvoMSx5a6+Z1XFxC5Ue0UuOuwlAv/xR4GScbezJTv1L2YyS
Zgr///YUjWoVaGUWdoNu1uKv4YJ0+tiBNcWwnQBklw9sPbTZJSQ/zNZT1R0SqzXBQeJQcetoDCxO
pRW3BHWqFoq8KfqKWZGW2xIJ+C7Ngu6WD4kRIis2n1HhYF8Yh1n0jBbUCR4IKKPBexSvPTxz1lbM
RBf0RU1ux+0Var1LkiFg5qPDvXnXOKLAZjohlT04fhfj2W5SDyVI4mNMFre6UVv8DByxzXwTPZdo
35xLVRrx3Ots+kt0Q014qyERbnG/8vTBnVSZnkrkRIymAn3UzFlfui++2ygGZo2qanEwaZwKAS2G
Fog1E+xZejtykAi7+TDsJ/Tbn4oJ8dYU2N4nv+iqFh2+YC6bLaAF3GAMXvqboZxCsU9MhbdBMWAF
tEWIjD2TF5T597i2p36/eLX+JGn3dkfIG9MCnmcty25MLD88qhrjjL2jkh4xGjsGZZyPn8pjkPKi
B8guZIyzW2R6nwczhsVRof7MndAq932EfStUB7H4j3bf9JcJOQ28KH9xJrptnZZ3qZ+nKLQKWDzu
kBEnaoEv4obGetfvWyHVCaVeoDeJGjjqINlTtEvGHnmeUGH/aLdD/3HRHXo/PRZ9fhe1uYZgC17g
fow87f/N6orqpqTAwuiQJOmTZVDWbuE6LbfTpPUPz+s0cPMyhmrvBX1vny1rwbhzydJOPsGFteId
AqHJPc4zR/84kxGP+1zNCc7XDWpBBg5U3hnT+vls5bkazsXQ1s8aHABrWtmX5m7GfXlgU2ItjqLU
mcZNgua2wNynJ0kLbY2Dfmu4ZwRYGuLQMUVBAIbUB5uyC+cUf6NaMBbQarEQ7m18t9HohvbOr0I2
cKoT/+KhJqguFtnpVkRlx9pXS9MfDUzYCWGJ7b4UsJOz59jC3eI8qCnqLkirlh6WbNGTsfXDSxOp
5ob2c/JoCs7o3sjceSjSUn4e+6Cej4VtM+jB1Hp+DjyNJEiX6MU/4FkxYfG8BC4jkbVPiE2xmGRm
RNtjJqNavNV3qB5Tcr/VXGe7tDbMjNzp4wv+/+XEHZ25f6TDEOM8uUSZd8M+0BB1heqfpjGIl60M
gincwMJTHUF/xs3Ymb0G2xCnn+vD7DTRjzQPWZfQbYEowYcbjRbQX7Jtnjr8W/ABbs7zKOabZRyn
YReu0WvTLQm3YE9GgIu4YQAHsvQM8C0awL7NBKVuV0ytSQ45tiHYt/OXUMGOPk4gUZc7l86tWlQS
U6o+mcZTuC6Ae5tzFwYKR2i3nEqUIujrsl6R64TKr8Q5lgvsD2t1ZY9wQWEYHct6X0AuxOaw9FyS
H1KsGxPUlGpjjs/GblELnhAdhhg32F4wF5JJKfN82zQhvdlFYbXeZKEBIJsBmC9xMXMRVnRCyAoy
AC9PL/IJ2lE/bqXAo+ilVOlk35e0zdKbIRnkd7hrUUPL2+3TTdp1VQ4WkXQlNOe2/5b2PupiMXj8
GlX+wjCDMmj24xh14zasF42F0zLpfut5i8I5aW7NE+7SS79XizX/NcyB/S1w1GPCaeG5WpwFtkQX
AKbBU+NRNnUxbOza9h5jsyCGWFFuKH10oJw7K7cZcIDkxLpzKwu8PIhQ2vMbkV2eihEXqsPs1xhB
ZWjsd2U7GgZRmjC89AGeCae8UqyN7ZTJxwz0dQO+WQynyddpcsdAHCgHLqhWuXWaOso2eQ+r5Qwm
M5/rOnH7p2WuGmsTLK3/I0Ah4xzI+Sz7cbG6oN5y3mWM/iLtH/2IRtR+LDQ7lZSC7KhaUtJhreN8
NXtdkhqP6T66cK/6/Q6aallBx3ec8VQhqhsPRA2p9x1TgJjJHaG83waMVQhPWK+HkN8Hz39s0Uh1
G57fOvViaodtSyBH7jxNqy9V4ze7WKDHOwdVjHkbAjyLhmDYW6ehC5f+G8CnfVdLbcFRp2mJKjNk
1M1DUsohPkJpT2lrOh7G1Fo4CEW8JsM9h/yHGelYo2ECqLIeAELrVBzjxpfl3qItmp95QRk/1UPu
niGgxctdO5kp/cB0AtFB63Ms+1gY1/kb0MmbLnOjbAszK9xqR+WX7j7oZxqUpY6qT6hJ++BU4YlX
ckYz71tB1TFstQWHYNfPaunuJ4uhOtg/+Ul7QpvXYT3eOkG947DXjHzASqBMhq1nSixnUpmqbwn6
po8qCivmdshB2htUYK37EFWamE4fTScbac3B/6LsPJbkxrWu+0SMoDfTJNOXl1QqacKQJUALWoB8
+n9lj66qv2jFP7gRN7pbykwa4OCcvdf+UpV+ET8p1ZbDAasX6xBoD7GcZA9C/s1mVFacAt2Kx2lu
3P7KCk4fBvq7edBxk1QXT/sKdRsjQsDcBm/7oYIMHeySYpv1Xenzot6RzDBSCytf1mfZwM3Zu0wa
nkRPtBCwnCEGnG2Gjrm2jIW+E8nsi2svhS6RQ6NvOnbjDOLHHaWV9d3Kmio9r3nhkUfRIpHEornC
48YhTPZ+d3A6vJaOy0EzW4I1jPZ+pPQdNkgOEezBjnNfaHvJ6b548bdJ3KBd+WqDUMtBP1M0Nuqc
tw5MVuitwFZsuwpeeq93u5PwEYztObDkxDQBNiK3pbeLDQOv8W7xUYAE8SKGlU7Xpty+27LCVqGl
KC7oTZMpNarkElo9W7Zu5pi4bBROPWil1rKgTXfxHq+WpN6Ziv5X4d8YBKa2tPcAGcoDTbQ13z2j
OZUarWKEUlMH/b61mv6XGajfzp28QcQCaIAc9PtbOJbuOqn2lpUXDTFJmN12rb+C9YmjKNj5Yz/6
6VLlIwyRdtrmS7XddLFB4w8fb2+DTvsGe0xa6kK9Mq/sPzg80TILNlXW2P+M9libY2OD2OEotrNj
WY4wn+GTQLnzpuPUGSn3k0AZqB2n+K2rQVbXfu6rkXGj512mOoKdb/tKyYtVJhpPON4i0nhiFCCY
Khc3A3nXolibrPmp0PhUD1hPWpKvxkoelfTt8sraOz1rjhLhfiqb4GffascqMnvz7A/J4jdXORXt
iT53m1KfOB0DSM+OviUwuR+kofLeNfVgDkVX6vhjMqH1y+JNMa8YbY4Kezr6MJ1Ds44tLEQHiqa0
FPCMOfa3j0sxq+XMRCm/a1Q4hGnpOoNP8JTnjgfH6TnPDoWs431YztECFGmLiA0seB6yPG7Ft5ms
FSIZnGFIMuPyZ7zK5Uc3UQyMJ49d/6ecLfk6+81CnBjkjQ/07cTL0Hf2D56KqoISAhx8h8FHbWdK
+Uk8FKpvYZMFS/1zdMR48teoJrc4tKgPIjJ91syP9Giec2oLO3PdbkIkjYW8SwOnd9wjlgcgeBUF
XHQncJvFdwSO8XWAHRMjIqHAJNkQMRNJQ1cXN3UKZeqj1wANStkOyoXKY3WCzNC2e/HRdBmc28DG
O16XHD4ckWp580QVVN21fmzNdyICb5NQx7n3OIKjmeoZps2Tpd3JBYxlwStwpatfelvSMPD8YlyP
HVtL9IkpD2D0BDUixozCSqa9V5jee1TVGhxNOYMIsYGtyhNvTPLFQwe6z5GTswlQtGznxK0grnau
lRAQBvq0+CQwyO5uxFdFidlEFwGkc4Ws2hV+OqyjneO7d53u4otBRsANt4TliUHeKY6wr9IWpgsE
vn7xH8Zu6yD8S5RJaVd6mz74YyKu9irsb3qKYiudqXQuKI9sDRq1I4CApoO8u7WliATS0ln3fezW
4Uuy0uGHcKZRqyiXVT+I1DhdiS9diKJUXgiU0husvS8cfc2hYsHY7WYHnGlb37q+qCjDCO/LoqN0
K/wYfhdKzoHtsIqBstW0nmGOlWtfndVaJTUut8SmTZ60EF87mefPA3a1+EBeQnAedDRMWZnny1ex
0V849Az8V7geEGsfRQcT6GPSz1by4NURtFRa1RG9dvTX7JKx/jIkLZsVNRZVAwTZKGvFXHCuKepl
2s0qytun2KJgPg9lm7vnaPVB/1sr/tpd74yiP5nttmRamNdaqg/Oy+e4mrEj74gBs1/JsDLrftJU
PvvFUWo7KMh2ejeqKv9WljHLoGk4TjFyQHifWXFeQpuEsnpi9OzCFdigV+FeoWt2tQLp2Y9c5Oi7
gHacp2Gel2sKn8GUj465ZV412+b8aMATId6z143QMZVLgXkYMtaprGVwjICRlefN6NsZcZzqS+m3
lbNzmJuM6bA55k1qsqJSg8GPbbAuUA4kgoc1JaswSTWMNJHNEFJIEIz84fMWCrnehozBsDNjz9LQ
BaSbHWeEteIwoJFjawrMPD1MM/7vFF0NiA+3syRJPYuGtBSLuD9HA6fhx7a2q1fTVeU3b6kCshz6
UpAbU4bxkmJEDvvzMkqXiMVRizdGU5BlvHDh4wGgf9zaumCuwKHbXDjozAzwYELsW9MRZUGjSlxk
ohYrk7PwsA32xFPsgB0LcaM6lvc4dfIrAKVI3dnNwLk97xflXwL2jS8EHRB8gxPc/57Q8CP2vMxb
de97NEUOrpLFCnqBEz60rIoYnJXupLkCjvW3Z1UlqNIjXL9uOtKQB3MWlcOVB5M8LccKl+iLNw7N
m7MKBpItr6hPoA1hk2k+rbM+O0XX3VfCauLXAas0Qo9QDJe6rRT0TSpZOMzLSCswDIsFuiAaUUiF
i8L6Ysau/rVEYYQ1yo/L35zru/aoVLXlD4FZGcG2nfa+L62xAS4ETvwgEv7aHV/NjY+QF/k+shBV
DpExsJ5RAPrDkc6RJPopzinaTK3te2ez4zXjplCHe5HlPUM/iRyq4yL5hRYOrkOhm5LkcXCVBG4Q
5/ckVAD80NAwrjkY6pl6d5tJKQSedx2azaXdFQnBfrYm+XSAlNjDhOIXQX/qbjzSvGeovmPyPZLz
I6PmF0Kb7RzXs/Od3iAyljqPsaBhQ4abuAGpK6F2vEHErlxOTSA1n2AouF/KwYQiC9EzqszMI9Cw
OW+InUML62zUWtY4XoQ9+jJT4fibVreOnhNPkscVxNoaXjw2p3A/IA9pD8MWAbvHeuuByh+Zw1/s
eYNFQKkbwwK04kbce60GdavrobAyS3LC2XGv9TnI2b8gNcQKffm0Ub0ZDusfxpV+xiWeetNclOjt
ewDB8oMG60QZEK/k5XndjbdDCORxANYL31TGVJhrQCjInasWk2ckv3CK5FQjngoVEQejRniOO9oY
0T0hA7K/MJ4OAZV5dqsfVDJEw4MdrQHBIvO6cKQBOD19m60KtsIa6+HYCZTitbKtr01Idh+CS10c
qRDbiY6IUvdoU9fknCNLLakYrDU4wPcj1GusQWTx6k+Lf+tZEMhEc28Ljj1y6+gRxB4unGnrVsAx
kVnDz/QwFREtHrg0QDVN35/4xaUCdhO74z7HZ7Vc+toKcFXnnr1dJteZCVupqzA5k5NXYmqO7ZwW
hBxj606Oy1AdAq01hD9WtO26QKH+5algodLGqdpTSTSze7TWziVnFeJA7T6qXthn6kpQtxOM9EdN
1eScdONGCNidhBqcSJZ4/NqPKGceSHLS9cUEnXrzqzL6jhrYFaloJ0FqSN07H3NvKJ4XKO46tQd7
5MgwVOV6xeQ5tcex8IJ0GNjTydlRiLfWvruF4zTtvN4RIdN93uyQvUkXXulmY9DFTJfDjV/IsuZX
mU/f7AsMwvhz1JqbRD6nA5U1HAih5jnjuq+ohr93VSO+291cfM2hLq6n2NI5GpywkT9p8c1nX89O
dIBosPJoJj2hfSIp5w/YhUBxUPARVaK5M7R8hQski2kQFNy8sMfU74Ph7JZO9Lmv7O1nJYdpOI+Q
RTVaD6z2B95nFR4LSYc8c5bJIx6uqnR07ZJb95PGsBb3IBWXjoitXMTHdhnsXzRZ/fwt6ssu/Mrs
ds3vOD365GqWzuwcqhYy2otCk0TCpInM8it0gZ9mhM0kXuZoH+FqyZPoPW391gxp5Un64BRzo38o
w6i+H6uF+R/j4epblwjkRsEq2qw2fnQEA0+Kmdi8wYNKHzhHLgYf0zs5R3w3GGglDCrBoFDm6why
mptTP4go1N1hYyb9dTE4K55wCsGUs6Kliq6UknMWsufsB6BypHfSZ9OEbvTklp8CsTQ/lTsGghAM
1U4/SYebEfhoAoN2kJoX+xa3y7l+JeKKfNbOqpJ7QePqOW+rUDEjQ++RJoxBPgN3k+sdOX1zcjLU
WhlbFDuCptPmf294YF/H3JnV3sZuf0pKSDMXOU+M9z15Q3UWtT+7GRZ7u/5tgq2sUnAsjToEQRtu
11ImQmwp/XE/R6w06JPsGJZlGtn7T07TJWnjjmv9ZjfmPKWseYTyhlrR/nBLDJAPGya/kpc4UScp
oaDctYOHZMn0NOzTqK66JG3qxlYgwabx49iC8SexWNJHlUKRU9gBZUmyUuYunHhhAAMasBUIHmOP
HCsL9t6yc/JF44pFLU3qZtN7F/IsIWpLOBDWjgV7yALoRt4RnAK6UxvVZJSVHeNvWIu8XW962Ajz
CRrS9T4xf+seUYtMwU7Mw1Rd50V5cG/Rc8tjTcjeI7axMN8RlOhaKfmsw7znH4y7EtfwjxgrExmV
m/FPldNbn3XPwgXYa6t0xhqd5xy7XBY1estkKgBLq14KwcwZ/kLuna1aw+jHOOqF6Tx6xYOcmqE8
LOs46aPPSIRY49xpyWUE/BvygsW3+NGwUOM5XwyE49pfaXSOYYXORc9yRvrrr2GY0Tu0SsZESOKz
jjnwnG3hQG9ucQywxyGQkpPG0HTPuB2d5gDPbYm+GSccP/YsfW8kgM1yj4OwdxkYTd69cAOo7nVs
ttdV9LFzQQ8sKkYKxMOghPVsa++pSIzneFaiySYwZ84pkGT+0mbgWikx3V4nANlNVrtS6WPT1PFx
FEzmUgh/dXKc0DFznOrkLbN3zM3r2ETdj3wMNPNUhpYRMMsoP2n0xUPacsgjcSGOBkiWOvavcPw2
JrEW/bIdNHBNIRdB8znyts9QeAOFz25cgvAXJ6He3DIGuoATR63jCwYsJCR5VzJvA73a0ZMuC6Qw
xpnLPVOl+NYWdZ3HWvHIp6g3WShlKBAZ3A5A97DaoJEr7ZA5WCdqPYg6X8TO8J88N42z1Cnkv0qc
dVeLOzuCq04KbDL8MmDECGtbCLy+ULnVtC2w4x8qVuL5QLxHXJ6ahf4NnTXGqJnYtG4fRWSjU+r4
neExQsJKwGDNDJAZghzuGB/SJ2zX3P1dFres7V1049rXg5dLcnkn5AukY4OglDPT9J3l0b9OB2vN
7QyOswfXco1pxAC19jhTQS3Y97PhijcmyC+jUXaxH/vQ/kqs0C3DcNVm+Zt07aab+UPoBfcNzT3u
jxsHDXrEnzqIorI5szlzsu9yekojPZVsWoL5YltywT/YFT/B3hgm1Q5sYxofzsF0ENupw7zLGsZk
bujNvczbFp6qbiDEZJnEJ8U7SwFfFF8cuw72/tgRM0Ls5/jpv4Uo73XbbDaY7Pji4K+QpITvRBx1
s9bhwrQEcrrvkzzmyrOIooSxzuKd67FmiNJGhr4pw7u/SEii93pMDME3pWXgO0yH+f/vPpsh1Rb7
VQefOHDHxzlAopZPvuPCCk5sggXZsQzqcKbf5ZE4WJ1nQxiu4bGJtOcdMDeAcJBuE8IRVq0doHSP
ae1zykYipwFZs+xQZMsrG13xPOpGfywjV28Pjixh/VKv6ooiXiFgNg7QF+YZIeGfTUSLjugdtQwH
sZBCu3MZ/jBgYUgT7IfcNOoBmrn4DBH65tHuSYkz1oI8fO0n/UlizvYIopl+esiZUhq67WdEsPMT
g44BkFFpyDcQC9mdxThFhA8gLSUXRNhcam5SKJ8pUbb+myjzMM5sYGqavG63/LaZze3WHcW21b7R
dMYZfsM4RqkIuupnQ/L2c+Gsnv00k2DHJBw53fIiimHZjo6P7IoVOu++Bobst3TstPUV5QrqcrsQ
wN9BgOuOJmtt0dD2qtw5NEvffylDmBZ/U9z/Szd0u+1ELrk3QMTN1vjn++LT66X7Tt44EMjpwBob
7yrsSGeXy7/3ptrJNDid70NSfVnCnkj4vIkObbHdQ/Fj3Nz4y6OWfOf/fhH+5Qi5PY3klgEB8EGL
oMH/82sJeiYurUNzQISiHtjM7NdElNPRB84CTrQfj4Q7MF+MkwEY2px7r0GoIWoh2k1dV8BKd3Xj
/UUu916My5fi1eAaubDBbNAif36pyVX9bGPSP1i1Ki5DAuuWk0JfnolA33aaQ+c5QHHzNxfC7c37
Y0kDwICJA3UablgAje+kgmE0UTj5DLNGRVNbDiOVZ+UPD2jpkZPgd2aCxun5g9XX8tL7y2f+Gkij
cbudijCyQaA6yVNQEca8DRW10n/fqv/r24H3YK2FI8YNe/cAOYihK6agzoEV9hGC6zjuZNX098qt
5+UvQvh/uSyp9vwQmRseA54MFB9/3gHBkFl4c8GibU3+93ns/QL37Trup8UGc75Sq/Wyc/fSV+t9
e4tzimsVMZ3Ot/3/78+OwBZh90Q1aUdgKv78JhNRedq3iUPKpZ5eKo7utJtkkqRxT4Tyf3/Wv7eF
2EUI6djINDEfv1+aaU7OqCvEdvAixcE8Qh5Kmi7JBbsu4Ig1Mu19m2NO/DPFwF8++19aTBT6ye2K
I4zEuR+9u72jiXOmTjzzs/RvjHAGALG7NGABx3rcw8YEzP7fv9Z13z/veOnpaLtYrnA92O9fM2cW
IPaUA4R3LmvuIIAjIoQXu9tPXkNN78l5ORP5aS+I/6oeiHnrdEcaWBzxORLZ5zb2qUhae+7+kXRP
wZNtVdWYAlCnTVlRDvDUMAkg/pBaMcvrmiOf9KdhvCAjq62/uUneX0Mwpg4zCfJo0Hzz0LzTs06V
4SnqBQd4pM7fOe9sLXw/7NMs/+21LwL9pY97VJbNyprWRKJFMZbQzSBwWVESAjifPbJJx76w7+fZ
8r6aqCj/wpb8v77krfDAr8j/0Hq/e6DRhzcNY+7j3HWRc1hrOa+f7M6KCC2bjDNeML/N07f/vtf/
eqG5NDyiLjGCkHBifO1/firyJXvwIf4cFcFjZzo/isrMD16o0fL9xsD83oP7fBpWhic73d4OjBrC
54lh9N/sfv+Yk/93nQ1tD5AV68vNNnqjz/75XQrLlZ3N+OmYOzbyug514BX6vHsfwHWO7lToNvK6
cearHngjcueIA6+MYNsjk8yqiCnGLsEVTz6DtJPlDsErQww0ZINzXRS81nQFcY+ubhhZxq1qDB6Y
r9TbIfTisT9rl+VsR9qaLU7uqMD8SQQcRKiPtI2VceVw3yByiC6Vzzp3KYlYzu+CjQZbNmr6O7vN
1/ARJJ05lzmDBwWYA+gtzkZzxrpDfD++BaBk1i/FVtrlYze0NHTNuG5XRe5LePX8wfce3AkhEzkN
dnhX8KjVqT8L/HgddHBUHPMSforweOeZTppAPyFtEyalfYkzYsAIe/zL4/F+KQjZbu2bYQNLPyXx
+1V2BUtJv9HY8OaZYcEYSMgPpe+JzaywI4hWXo/3L+0DO14wPgnPQhBYxzpNcjnXV9vEGs1Pbw/L
X0qB97se67DrRWCYbigI5PPv6hNsnjbwtWI9bkQnZNNUKIypFW9rcXOq/mUBYSN9tyQC38CLAmCE
ow31R/Ru3+sAHTZjOBVHlGtRfxOAOd1j3vXV78az1Lr3MEUg5SpRhz3P5EK+JnMs48tMg7B4XBcM
KcdqLgL7axHPnLdNgNjomf6beEgaZHVpkRQgvys0Sc6Xzmpr87EXsq/3PWWy2Ss1DvY+ICuKbG9t
U+6PKyyk+7yj346R5Z8L3gEBe9jsvFjSmatf7iOjASLnlbbcgj8WVM7rDKR2PY2jX2+fIgf59073
PpHdPkAT55RUSXv0LSxt2W08+pY4efwLojhdlMKJANkVdOUo7NpptfZw2pqvblM4R9sJ8/BSOysq
XExaOZF8Fb4ljPYQTaj9vfERCfcQMD6ntjoyEQNVOYp1DplHFTORnp615J9GhvbHkL57nQZr0/0w
nr20BzRIAzkmQvUfk8HFkNL31vxbdU20U1ui6x/sGnR8GljfzRtjGrdPJyEdAgtkmaeUQ97wWVVB
cS44PjVnfw6WF69TIdtannf52Yty89NjZWWJ77DIp141zx9jr030WTM99DKm1OPbbbNKdj0KU5EG
pSaxtPNFDH86rr3fTu2S7tPJaf3VoqL84NXVEP2sqhg5uiX6EN79TIBGibObTJCdHJ2SIQQPyx2p
7XVFmpk24S6K8ZbukdvUPQKsfD74UdMyXx0MfUWGP5xikP7MhH3H0oaeVjUETK4eEVd8i8D22Ea5
4vhX4rI4hhxYt9R25vZLbOgD7yIie+lnhSr/yga5dbeyTVjlsTOEg4L2dYJTYcrVfcU8i+PY3SbC
npxBnqPF2uI9ur4YHzXjOtazuVTxqYZ21GSBiMdfplyYOzZOwTmyh+Zg7RDAMXdAuDbpa88GJAh9
gLq1szj/dif6ElF7FbMqyFwK1v5Cjz3CkCUjYXadJ+T3qWxLhdVYw4BzHNk0aTU4HdMLEua3lDWb
2yDawEdKTPabmzG+LJ5cifidvg6Zg5nl6XLcW02wqtQLx+YDCFz6uE5r5DVeKh/7QB8Gv7aS1EoG
HjZZRbrL10fyVBnydiyr8SM9coQwxWY9mS4avnH6D5NbZ2rlCWjG7361Be6BMoqzToTjPFW+bwhd
9xsVMSAWC8ijxUlSt20on7TI3WJfDp68hE7lVPt2WpDbWU37MQnL9dwiI/iJpqQ/h1UsGQu7FRhs
5cFLObcedxCASY3mEp9MrDKLc+yWln63xjsmhd6ddIOEXXppEQJPwahQ6uCPpfiGrXBZSIt8pR07
k2Y3KfNiO3UE07JRzh2STmvI1inq2zsal/Aioy2K8hftbiK5lstIwBnKFh7SeNjcLzCr6aiNEgPh
joYal7tFtoinzClskw2UsWYfVsYwvIJUNzDzzqsnq67FeloNrS2EbKU7IfKi04GFB58CoX/5xNUI
NonQKClYhZKbnCfK/fGuVXLVe6iXBL0QGdg+o9rv33yaZNGu24LgRS4mHFIvLrrrdnPP72xKBC+L
KrQju95UmhQZUi4vcbz4WYsV4K2hJm3TlbTJLWtVWZjzUsb1Gz0t26R0X/yCHLimbVJsWyQmDAkR
d6tLS0ArF7aM08ovdYXh5ZQ0vfyCiRELTZ4UmhCtelOvRYkuEGhbZFj5mCa2PBU1zzZ/ffxJSwI3
GAjl5WdCdrDpIfM29X5D+XPYYNT3+6ipiNyllW3nBOCVckNt6Zbr8+Q3Q7LP69B/alXBiKP1Rfcy
5mHgZoPd3uQhG1rp9DbLmeB1J46kf+/6P1RF3b5fmi1SZ8eftjcdCsoQYtBI3IPmFX6uEeQjN0Gy
VGa08HEluhN5iGLRDPC7Va1FCmDYPaw5rdDUMUmwt/gHXRqpCEGusIP+RygCaiRDwIeXIZqPnnVl
WH5aMeVfm4ZZfTqDKGL5gZb+iNwtwGOyltunDbJXszP+4H6gbgNRHS50Is6Qwm569gS/UroFQ5cR
gF5btK9cy90Z27daknnsqL4yazKvpWFayjpujHghJar6OeiNLDm768UpbCFwsmBZM8mMJneCzw5z
FSDzA5SgC/wFC19lWLAdMV377FQtLv0FPV+3Z9QZZvbKqId0A6M+D0q4SzbELap0limmzT5MQvge
a+JvT31rFwcrQbiUbpst5WmdKJV2CLkd+2Apr+FwyhTAPdYLNj/tmTg8CH8SIdmpDpHMYnS7Xzje
RgQxteI6ix5NBHKbOoyRJEZ7LEyXdYC/gLtyxhm2udLcethd/yNmCGvT8nU9nYarIdFyCb3c/6jG
2DPorefFeTLuFoef8pBHL8X7y6YGyoneVrLkIOUDBBhZWebFi1ti5sEBvpjjQPUwspBj1bpF5ZVc
kYnWZ6RIkXyqmfs9JCMCoIxLO3/11srK611VWEt0kKwS/BntJDDwCqveD5HBG2ob1x7ZTXtSeBaS
fORVNL7zydFr0pxp2+P/ol0//ajQabV4L/rcfo5tcqqiOQGHhxhJkBHA3tnuCLD+PAWSjFPRImY7
OJHA7bHGgLDQt1Y3h0fSMDyri+KlYlX+gfa7lFxEzw+PesTDgXy3lYdVmvk1Enb+I3C2xJxybule
VI36VnFQ3A69bLpfUREj8ht4M5tUkcZjYVnoGqJa8Ba3LE4VvTCtZWSj9mDvwocRTFu6YOyEDq57
c4048jANdrZFnyzygcp04vDLaRig14Nbg+v5BK43Z3ZrmT46THMXfpiqsiFp1y9Zx+rQG/nzZFt+
irZVkzhUJtvd0lXwOYEBtWeieH0yJcG3HoepLVC1dkF4p3JYkqkdY3g45JuPZ9LIGKtfbFykz1Y5
laB51bRuz5j5FNDBcfCJmJXGJ3y3albm7GFSkkcCSPGnGYo+3q1Suf6xNFU08JyPNPU3O0LbOcU8
B0mhPjhN6RbI0ebx06LWeqNiDPy0cW8dInj3QqbFqhiHN+Vk0J3ROmvJUutNf+BJ4Q0qPI58hBqs
yx3jnP4bgCucB46xl+DRYqis01iuzsOGoI6lZ3OUydrWkeKundp52JHlmX8NiEX+1bOcBLtFl0F3
bdfFfcIMx4AH8/NUhUTreK3JStWb8hJLUJ9Z1bBY38HFUOqGOC3Vnv1A+ntXO37+wEu/xejmFrNP
Jhate4sZ/L2j1ja4zopi/tnvCrKNHAHM8xK33KTsdpRGRiLipUk9G2XZwS2HgCQee1uzpLJ9dDhl
F79ZhRE2ixMSiF0LGCY+iaISOIBXuVmUG8CACFdA3dvuIsY1yYPIOUdkjutscWp01W+PVRCajii1
fI73VNVElFGg5+SEim7G9w/6wclKF3XDHr0kubyLqSkUCxuzyhvxwcg/6qXrHbYty/Ky0fWne5DS
VnMh6UN+2+zZpQ089/JHHnKvU9w183TXOchkr33j1eEjyKNw+T0G+bLsK2T8y7ktN//ZKqUfHKmo
RlZ9FG5m3q1oP5o9pU3yxRF+ezJC2vGOv8XH4zQCvXmSo4gZQSxua++JE+W/Li0Ld5sflFNxJ/0i
KV/qUBOlGrJ6LWcd14X4GGHGvNkhlVfsZVXazaPc0JPcN9Bi6wPukEK/OUuhOI6PayxaNNCgf6Ja
5MuRIV5XvNTgsbEH9IvnzAx9wnE9hKTTlkgMTR0zmhXOLfB6TIgPDomk1gj5Lf0En3WgpVWX3XMx
jcjYCcbudeppZlekPtMv/ewLv3tG/YjXfRNIAygvZfNmr4VM/paY8e8eEpU+OhYnjkIvgaLxZwel
LWSAPKCYj0jVugcgEF8VBj69Y2ZsZ0qav8F5b42z/+3YQA5hTgBHJAbYAXHrXWc84fBd63Wdj+Va
La8jiQMpO0H5osU0H5hW5HOatPoNzsx8T737N9/4//XxNACAi9E6olP57ufOcUiHmag78qM18qW5
s0BcjL4/fNK+GF8TZyx+11OHcqqT453lWb//uz3y/vNvExv6I4i5uRD0Z2/dk//hU9E+XYcBs9SR
dk0X73Bw0YWhHjsjf5r2UDz6/RZ3y02Nh6ae2rLP/vsLvG9L3LogzGcodhy60sRY/PkFFNWEDeR9
BReGmhzJdXGxpLI/J/z0uzicly8Be/FfOu//QifcPpVWELiwkHElZf6fn1pgzXNJxgM1b1WvTGzk
ZdEkibhoVWVml5gcijKOr6UDXKNG9v0CWqL5S//nX5ceCl7wDzwBhDGpQ7d//z+XPo41ZmHuzFFQ
hnaENgJ1u9p6XnQKALHfrj3kqPZF9P7ws0kK+xGkyjQe/vvy/9M4/t/nn6IKqAnoAuawIU2yd1cC
LkvbOQ4y8XINVp9z1C3m1R6U3n4OQa+XF2QrbpQOtFOCm0du+u1SictDDaxpup/K0anva1+71lPV
Jt34W0+qxgQsw6i4Fn5UbSdKgHXZLckEAWZRW01ouooMi7dAj+SLkAXXGtZ5X/XIYlJrcmr7upkY
Qa3pRacPyrfD/FQCs2o+Yb/wuzd04rH7EJczxotA5HNxogesAF+E4KlOdTRrP61IIZwPc5f4NRZy
HIeElfmtrTEMB91nBu+rs59nt/mJdZQ4VD0gH0wV4LCPtN8djjtQU+prRXJy8Jcu+b8GkyS14NKn
EefBxgmif+Kr/ufG24ho16jSOMvAOmcGZcwh7whxDHpXvpYIQe4C0oIvM3FRu47q+hGaPMGE6jY7
n1eZdrbqTv/9GDj/eg4YhDGAiyFfEvZIc+DdQjBtqi0sOHSHZIzhPGmcZtZlakvHep3WBi5AnC84
I9FR9mnhJVu7nyMqo4eBfhnvSAsr9NWQUDGckbWt9hH1jtPv/IWmx0+81eNrjG2+OK05DaO9bi3i
p4l5QO1pTPCm5iAOqV2j/rM1DjVRiCUK4BpQbn8oGnvLT76LtWA39+4ttNxtEWfAyUDx0uQrtSE5
9e2+lrlCNzhXS3TFrqHbC92PwH/WXmnUofahy36Ip7Doz5SdJHknQyd8cus8be0mq4zvKviHfsYk
Nfjs9ttQI/TtzUCzfM7bL8qJiMdYJ3/mpAvAYzh0BLPh9sIKxxGZsB/qzGkK0Fw47lQ+rRSq0YXj
DwNvwNNbuV9NOcyPoTu0dBDbfnjxS2WzoSLPWc8hIKDwdXbgZhVW6SGeQp8Rfiq4Ua966bxvoxXM
/4+z81qSG8nS9KuM9T3GIB3A2nRfRCAiUlImk2TdwFisJLR06KffD1m1uxlIWGCTbTNt3cYuejhc
HfGL8lYOlF8OuFKaIRBY3Q+P+UR7BYS0BJcb6sU0HVPgZdG7vql7EmQ5OQ9mZ47WPimD6ZPkYOEp
j4iI8GJig/CY+QpVNdvK+oh8rnXhEMfwFAAz0AyjT+h276wudgsPmQYq5uhD1gdWYfI9OIZjcpSW
0/4o0wAv8AbJlZtBCwDFtmEsj+2A2++eKI4phG0oQDD16HUCEDDlzvUzTTlIZOWj912MxM1NoWZs
c9xyRbe3g7Lof6J3Cnp/xwZAmxm11WY2Bh+Aft8FtTvnr5pUGCsQ6Qn8qjN+KBOplrtIseU3UjIC
YaAvIOFkoofD+0C6lfiktUV6A5hJAznuCBx+cW1uT4CeCu3oa0kQnnJl0KxbmIBMOkIkLsKWNfO/
QXVHA91NHLNGkgE1qqzW/CczbOBDpWMPYKxHtfFGpoMtb0alBsqkiLx/zBLZ2jsqwWq78YotQyUE
Dol7rdn8ZjZPMRZYAhTPSzWMpgB1LcTxgsGtP041Li+EM9N1zkZ7Yx93Ho84YRb1Yj00e/FgEYy2
bacznpEpxmf0i3+O8FzCPYiTP0Or7v+8fCe9auIyHlLZjotxBLgFNFjPH0hbccsUkRjYcLYFccau
h/dh4B5reJDf4wxlGUStOrwl3a7YuVFvarvG1YcTvXbnuy6CH4mt5iTIwvT6yUZiFu3o2Nnnfh/5
ngtSbk88VNwlZZffhdCi4ZtG5tfLc1i23ecpMAMdF0Wb/6wublXyMz9sE1T3ggHZF9gG2tGGF+UJ
e6LmGugIoqmUAe9aaAmny0MvrOfoe2MQAqge+TUedrTYFt3YomjBRba+OOYRlBvgiwkCubLPYZD5
qtW673K9g08E3BioqxQBWA+lj6dvQ1NZrac3qIDvCRpRdpLk2BD1jFa/IsmE24D81vRTpIK9JiYK
EzA9SWL28Hvc8OhYLWDmAG/u+zKyXWRzqD9tWbS+2vs0Afi2oEa4gjRjGbYoeecHedGVsJPH2BPU
e34FMXqumgbRFCS6Em/EqcbcjnsZKM3uL7OIPSg0IkZi5vPdGKA1iPxQUJ36UaXq7QfYzeB0jkod
zEseArPuo1ubckR20oNa6LuYwMrwYAAZ7UFtomTEOVaFYII6h0tfR9TZYy5TswGBEEEaIB+Dh2yH
BiSjiWb1o5K1w5dAr6LgGigRxfqoCPcpWbGKvZmVkbOacXOdgOH4WZIdHvq5e8ztKx+fN9KbrMje
l0/556Z+emruf5T/c2Yu9p//+Tn8r59FiaUUvtH/uY9+1gWk0Gb5vzr7h+R/nv84eCq8H82Ps/9C
24A208f2qR4/Pck2bZ4H+Od/+f/7h//19Py3PIzl07//9bNo82b+24KoyM/txcj2LjiS9U9/Pb3+
B/72I9PN/yaMA3SApCaNVeKTF35kHDmNjjOZJYZNJoCEf/zIhPvfKjaMIKZMkhZ6vkTbEknI8N//
siz8yMDQkRPQrHZm1On/mfiHv7ch34wvzYf457//FxI9HwoYL/Lf/1reO/MPAO5FckNaq6rPssQv
Qsw2NULaf665V8qZFFi29sc0saVnhhNnmIfrlw7X4SBVfCB2L77RytBzwvDynMxDc+ORYIEzA2u1
SKjpp1auTEprb9focdEaLu8juHSeg6jNze8MRZ0XD0rSo2UWRzwbavqUQyLuzcrLkgElhqqsUGIE
n3x5KNbs1axcgmOsH8lTydbOT78W0BA16E2AREfRqG8tmMSYL21ocK8tGzUPc9bLJM1wF8kw2nBB
7JdYVpSTcK8aY/QBearlDe4UFV0Nh4dukDWGWG1M7fzyDOe/e7luQJ4Bx82642zb8xkSWos0jmFk
VwoQV1g4dY7VGkJ5ILWQu6I8vPd7SLOXR13bLeiDwvmjvK+90jB0077sa4pRe9RSRtxYx2FftVGO
UGUiry8PNS/RYoI6sYuw8TzheD5f8C/OhNNoFF5hk+2rGeQHqgYQgoDr9FHUyeCZOjpa9MP9A2Sr
4d4vpbERrq1sITbOfB+AkZ6BXOcfOI9C9JFSFhd9z/hWL9xG7FnMxtoYZ/k0cgAZx7KJNoD8wcc5
H4c4c3CDOAYHgITMddkAjlAcIe/KPKyhbYfO1eXvurKEOuBFlUNo4hK3tCVwFCRDcWsn5VY140oE
QDLGEddReghbkperQznURHiJ0XV0FhFvamL5VTqZRdW4+pnWpX0KnLT5iKHMlpDv2mYxGAi5V1gc
LNj5R4S25koYKnxEErkD+vAaWqlARe7hrMuHbAAWtO+tMnxUwVbfoY+ceZe/6spxpDKjUZQU1gza
XKyireRarOihhUqIrjy4fhvtbYTNr+HhDl9gMDugP9x0YylX7h92KEBDyhIE++7iDiiGkSKDzvct
UGTZVXif7DPHsIhee+UmgWZ1amvXOpZtVP+6PN21lcVTkitAs3lT9cX9mtG0aZvUMcEa6BMpdGsB
i0osz6lcZePLrk6SgJhIDrAgbevzpdUkfHNeQHPfCDI8Dazt9SAG7c9SduI+o8DyAdS8C/mtNFHR
evM0uX0MDLBxD6PkvNhWcNHiQC1pKNEaT6+kHuFNBcNzVkAJN9byFS6SewDx8dnh26IeJpb3nQSh
mGgqYwU1bAe3Qh4SyEB75CnFQGJM77AD1uklVuKzkRW0HmL7LwVEw8a1+6rW+vw7+M4AQrkd6E+e
f29q/R1sAH5HaAApIGv90tm5e0AbhoJySVU/Di1gFW78R4y9zlFp1afLH33lQiREQ/xRd2Duv8I+
Q3BE2gC/p72kOYXBkZXcApEK6U2ibQ57Ktx40843GOEWrjU2JTQhbKGDPVucIjFVtcijuR85telX
qgnpzi50SN9xHUG8pvSUI1S8R4Hy6+WJaucz/Wdkg+qiac1J+rKIFwhXSbLe77wmMqdb0cOXL6yx
OMVtF520VrFOaWYOHyrQmt9UP/Mhi4LQ2Fu+kyDnXsiTiAPjD5BbmbhL6S8/gRke33TS//mNZOw2
u99GC2Zxh1ctmBXNnToP8Q/rcxwiHO+kSvAX/O0tU5C1zwH0nPeW/rT9yrrUyvF5q2yA2bnvovmO
a+iRppiyRwAUM8pM1zcW/vwS+3tqRO4auTcvERvufKeDIY84hgN6nNSOD24u4q8mWIrvRePUG5fY
6lAUWGeUNXvaXHxFspIQmUemJqo4aNFXcOuvINs6sY9KbYh+Y2KuRphNXM/l/FxqeBE6QS6OR1pn
INw1DHt6/Iuvch2hb6Gn4eHyHl5bM4wpaAjBjaCqNU/8xVBdZ4eB2buNRxyjXpH+IqaDcNOAAlCC
ADr6oX9cHnDtS87FeCpNfEmqNIsBzapxjChuPXQjlesg1WnA5R06BDmsmA+Xx5pP/v8LQf/eIK4L
74RuGxwxZzEW1jUI/IGIQNnH7D4liWgUj5SjszfWa2UcGnuzeZAFFQxM/PmcbF3O/G3GsXoDQlGG
jG3qV9n3N8+GpiWpL+UQtuLytrGQBO7QNKNWlElJnlCE+nUQ6f1WJWt1Ni/GWez1MEUNV0mZjQAs
BUZmKA9lG0YbyeRziLFYHIH30fMeJzRYCpmjZBTRygAWA0wuHG8EPRhtV5Qp11JXpck3ajjFj35E
zPLKKFINWeM2xPDIrEbrR5/TtD4AtpLXmgqOwsv8fmp3eTRrs8EFa/6g6q8pOxV4zecmQpzI88u8
6gEchkn4DtUIoKVAHeHvdX4O8KwlW06Au8TmtSMpTKH+kUwP9ZjW/kacsHLgxGxQM7NLSKGXPiW9
6PGdNqcGIQtKeE4WjZ8NATrQLIApUbBXTm/fNRp3MTQ2ek6g0s/3ZuLnaBfVIeijqo1pNPVQCOym
LLc4QPPfs1xOPMZIE6ge8wLM835xkeiyygD1qo3XIDB24E6LH8qGaKMAnHaa6jzb0VyoNya3cpkI
zGEt3jVKL+ryBUAI3ZiMho+JAJ591YMz+iQZb0btmhvrtnYqSE9ALmCbrgox//mL+WFdrIACDrCw
QslrF9Kj+2qovthoVq6NwjpZLtxBi7xr8RVLRe90JUB1Bbk/5Vs+4hC368tsq7q6CFafb8Y5bKE6
RsWaG2Vxxi28XU2pO43HEC1UcGcICMMRQtnneSR+VpLy/k2FKnB/39d58xn0zPgnsneKdjDxIO6P
lzfp2joSvjkq4SpE8OeY9sXHLVEnikPJXYDzbuch66hf9brxK9ea6PD2kWwVSieJD9DxJR2x6tVB
9VGkBeisye+dhlwfwhzJsPMl7lWXx1o7EvNaqkSnOOlai8VMhiBJpaFIj76ZjUtSYNtgmLtYKdBV
maLkkxsrMAJ6Qx/+vDzy/DcvDyMNKm4Zl3wE8+TzzTrKtEaPb2i80MIUYTc2aeaJ1FLfay5KWk2O
MP7lAdcW0J7TLBPGC/CKRZIXWopjKkpHGAEMHfsxaNVRFA9HGFild3mo1bnNAEhmZlDNXzy2aSYU
M0Fr2Csas7m2aa3ufXRWTp0o22sLDdmNVVydmksHnxoSVWRn8S3rVADXK7hjTNn5yHspxg79Yu3G
CLVyI45Ym5qDFQQAKQ001jPh/8UxQPnBaTpYjV45SuvUdiOq/aUdHW3pN48K42+Mt8gV/74G6Ou4
pKvPYKz5B70csLN7JBZpP2VUffdZBzkbyshwWw7kcGhiyOFLPpnjT0OpeFiNMQ4/CSPJtw7K2id+
+TMWb1SKErUJKKn1Oj7LHqVOZQdR29qnVhj8xovBdQfpmaKHBj38fMZhiKaf6FzCz1ZrEZHPtR1S
QvJY1YO5cdWs3eUOZEnOH0UIuMfnQ2lqH2sDKDcvHJEgS3S9vwMSpn67fByeb6zlWQdQRO1MOCaB
xWJGHQ1yOShD6/kI24oDVKPxaEQOBXo1D2g0Ov2dBW70LkTMyCuywbw2AGafDNSOshkbjkNfnbT2
eNVimXSi0lk85IB2sN6M6414fGFe8/d+o7HsUBXgp5JNnX8SXaYB8r8V2HG9bp4w7+hOMGtBvOcc
ZhTsZKbQV7Bld8Iro35I6Gd+C00jQeEij3+gt6BlUL0cWXogpvKN9VrbhZQfSSdp5MDMWexCBC+B
j0Vd68m8hkJb9b6DLr5t/SEl7OPLqzZfUq8WjW1BwsCTR3n6/EMUgHNk4I8cPJtqvzJkwSFxEHif
ENjaG5r1VyOr8aockOy5PPDKJFkG2xXw4HWijOWJR0d0IoBrPRV7IOjZ1cBBt2KCOk8zBtA+l4db
mecsMMC/KI2Z3KDn8wTKA6bNyTtkPB0MbdpRh4gCbbqvyvzeLSv9GCXqd/yO5UZ6sTpPzh5fGNSf
KxaHz5aFaltpRm3AiXsE0yxU5zotPKmdM11dnuPaLUqHkRoAWa2DdPhiMXPgpnhoVRz03IiuqrFF
gQXWA3JmMR3BxrH3mi/7j4HCFYNKUbxXjTE/Xv4Rq/MldkKJBKEFd1n16/zEdsNGEjzRpb+dkBe8
0xWLH9Kifn95qPX5krLBJML3iYvnfFFtvIOFYxQdfh6a8n42wfgEId+5cfvYvlJD7GwmLEu8rEw1
EE0jHk2Iam78iJXYiqjq//6GZVXZGTu6xUjbE47L+hsUHxTsK7/8rCL7etMPkftRxlmysdIrN/os
bDJf53Oeszy10neR68x6Jg7eDSvGSL/1CVs3RlmJAhiFZi6NQe71ZeMqCOA6gFfvPC0bh4cgjIt4
X5mNjcraqB78kErNxsdcnRcLCbxjntkyxMHDSLbgHPiYZjhOu8ytweHqGMI/Xd45a5tUezHOMuuI
4bZ2glpkbpXlsR8y/1CVKaqxWV9tELBXpwS8mfM4o7aWASn0QorQVst5aNAkipGgBFGjbVUg13Yh
MgCYwbEVAR4tCkzCqADCxixVaxLmB7o/x77mgMBpXXkhd+1VNor+7SGMTdhL0Q45VmC4i0GBsOM2
2D5XdIv8Rh2xesC62NhbQ79VWl/dinPhAHkp9GyW+TWWW6poGjq1Ah1N2I9wGXaTw/0GoiL1ApRj
Pv/GDhGUD0DCc5k+Y9ReBKQ9doZFMBAzGZWRefrQmdiHDc0nA+zl9e8MRXxGwmJQOph30IuhtHHC
zlZlbppMkqtwHAuvcmLnYBdGvvEKru17WqX03fl/StXzK/liKKBKI+jL+bKqiuoR5YXgj2IMrDvo
4v7D5Vmt7fuZVqGT/eF/vHxwyeNx5ehphqhq7DwkVp8+Kk5e/M6EKIOR1dJuIm8/n1CjKq5SNbx4
VPGUo54WFVpKdXnV5+oWvmVtC9LEn2FnJhDu5Y4IkHkbNIeHHN5RcHSCXrlKcaJ9mAyQwQrq4BsX
x9qRRvaCSdmsFp/xfGp15YKfy6myGuZQeWWruqAgh2HnUPWgiWag5Ik+65+XV21tg7BeVEPhBxCx
LF5UEcMiG+DHe0GWOA+GbJFXRczzFsHdcuOun/faIvK0Xwy1zErInZMqKSm1qOj+D8cojJR3mE+h
1QBFyt3bjZWh342V+37GYnmX57m2mLybUB+IHSiZL/YNoruRWSo51ZfQme7JNt+nVq16qj5O9xHd
9425rh0GsHkGrxqVHkssPqtuVaBBK/iAIXbEx9q0hqMi1S2UxOoopHfwqNC3om53vmMavyN075UG
ZHSoXeOXNt4GSdxsfLq1fcl+NCEuUYYAa3o+Suhbee/grOMZUzt6ijZiBJ9SMm5qNAUM2qqw4+1+
45yvTs3FkZ5yGUu2ZAvhroTQg6RMaBlGciqbSL0uO6QkLu+KtVG4gtn2lCQF9+P51DBDwVkAQxHu
+6y8tZVE3MOLyQ6XR1k7Y4SrYJJMF87FMkIeJiwUrY6NHzcV4oNxPuyGAbI63lDidwIq1CxBAtJX
c7WlHSr1ajttBQUNu3SsI5TS7NiAQNuY0dppIhadAbk6vafljHg9tThs1d6LFEik7WDOgYCVnUos
hK8xWQw21mmtakwUgNgkEc885uIdo52nVmieYLJRiAic8+SeUiUSd6YyQTLxB8R9ptI6AvGA4pGI
HP1e08escNQ29uXazOk0syfR8ZllQ893TNOjNZDafe/RVmr/MkycTTNdYHpi4jcPJtf8/va9M+Nz
qBzDXgNoeT7eYJszFYvxcigSVzZSCgdhlvXXzhj7De3AtcNAZxQYFABoPvHiMOQR1lpASXsvHGr3
GIDt/NK7hvUbMSTSYURZjsN6LjujGgIbhjZAaS59XdmBfQq8UXGIXvEn+Z2hwFeSi9PyepXOFHUf
luiZwJ4WyB7Gll/grzE7QI79uNE9WbkjaSHQN0d9ETWnZcFdQkdxTJehoFWLozGzc8e07I8ChLhX
tKjT05YNNk7hyoNKYDeDONHjxMZ3/lEvgrsOqFjqaE3vTYYS/6HHjnFV1Mg0G7JOfo1GjQ+9jD6C
KDM2dsrKhUZbz5ktqeFVApQ9H7gE/kA3z+q9Ton0I537v2SH2bMaBxvRyastSbHItWfS7NxMN5ch
Efq2bRkh1O3VIRYpowQoMJPXP10+Y6/O9DwKrxsLZ879ksXlEqJjQvU+ZZSu7W8EyJp3uR+kR4LD
T2GnmBvY31dfbx7O1ekcUpya07fzrxcg6193JfU1EJrOSVFxe1U6M76zfc146wmYia8mEQIPKDGP
tgxDRjqY0DxLr3KH9sZ0s8mDRZHdWuNmYD7/VWfRHUMR+9OonAk8+pIzpDZBZuPdVAFz6BO08tFs
tlG7O444CV/5PtbtANiq65Li9653h2BjDV8dwHl4ckKg1FiUU2A8/6iZb1vwpgH/4DZXHaiUVZ/K
rBgwQLMqr8bHcW/W41aQsrKSLrQsMNSCEOLVnEt4vGMKDN7TYnRppI2JJLRuyqiRHxwv79HVoWZQ
HYAjgx7i4t0RE0+utIzSQ/NoOslY524RBOtlbY8bj+3apyR4ADZJqRxe/iIPgWcDVU/vS0+Fizwr
iPryu46wOUze0lQ+FgCZP0645Xy5PMOVsw7oaMYLzFkkSnnnK1jxU+o+0DBO0Qr7Khk7oougaH7j
O87TItnh+cY663yU3hoCUl/2CVrd+cmwFN1D/A5CGeYyh9+Y0IwR4AoDj+jO186L6zkY4bWZKPh4
UOLLT0bGIaWaJkqxuzzO2tag3qSBugRuZDrLKTWUunGfKz3ZRtnBqeJfQ4v9S9bhg/D2kUC0CwME
1XMt/3xGQEZdhTJJ4QkEPa4cQCu7KnbVuy62yrc+MZxn+lfPwF14WMtJBWwSpbepjFhlhAR916sn
Z8LrpkAP8PryrFaufxqeiAuwKUDQLhVz2QIRRewh94JCtNVOjqka3+vEeNeJcECDl7ZTfn/7kDQH
QHxRIXzdnx/twIiYYOY5mOMeIsQsd7Ecpp2mNfoJ/7+tJvnakX453vznL7bikPo0ZvBZ8axWM/dF
2Sj7eNDHa7j3BmJtYXgq0UHcaIS8Ck9YQkoZbH6NF09dXsnoU7WWVKvc05U8P1ATx0KRisptDett
P7V6eRe4+J8ag9A39unr6aIh6ACWIX3UybkW07UjqxZlzQ2W13VwjTuP4cGSpngepM1nFc/fa1vn
qFxe09fHkEEBac4pMmwwfXEMXR3gSoVyD0DzzqAPkSs3A3kE3upN9eZLjN3K/1HO0KiZPzc7Xyxn
WxCZsZdptOK48Ci7AYlAy88+ZzXSaZdntdAw4JSjrowyM40sMDtAeRfTQnwrVSZmBiJzwrCsSyTK
iTmyat/TIS/u9CjPcauVWYBvOMq/90DUeWzRSDR03qog+i58PKZ3jgk0duPie/1ikFQTFnJRoECH
zsf5rq4QAsoSU/AZFCP+HFOc26syN79c/gKvrwc6TWAj8E6gRAC+/HwUS0BXCB0Cm1jV1V0SYTJP
99h9aJPym943zsapWZsUA5KnUykANr2Y1DSK2qyocHqOaBAtqNOmeq+Gjgg3Lti1aVGApucMb5BG
xWJa1LfziY1TeSO6Q1cC/9JkB8402OWuDN7JVtmq6OtzVnAeIVIKIzuC6AJggJU7/5CxU6uU3Ni1
GFMH10MwFO8QhSyuBNvrMGKIgFzroCv3IivNB3v0ESXGl1De+63bfk+EKz00Q4uvce6IW4mxwy0y
BOKXmRXWF4y10HMYY6SRSrxbtazaBOO8vs349S4tKoqzSHRbi3NgI45CYy6qvWhschtDr0T9WOHH
dmM0ffbOtRv1LrdG49uoKe5Gcrm2VAAXZnTaTNdbNslG/IUHpzMIrRvzVzsE7jt8ufID3myPNfjf
rari2nBAjgRtzBkpsWTjG3nk+modSW/UUSjM8T68wuAq2pOeYKKQmVvFnZWLE2Ea3gluTYKYZd0h
yoU5C4zWHkJa3buwqbUd1VPzunT6Lc2plYeBoeYsjwHJvRaHS0XEQU0SrcbvDFXSo1NhW5Wr5Ag3
AeDwm9SAbSWxFNuo7K/sHeA1VDG5RalpLrswWk/FgW4tioJpgHiwqY/dSaldOdxaM+uM+qlMvkez
OJRWghA8Xr7A5tRnce6IMKkRzw0g3oVlXUf6qSMLvfbUvm2/xS3KdDW+6He11odYh7bGYy6M3D8U
iCJ9GvNka/y12cNbAJo3Kzxw55yfe1dOPuRhKb06GBMUYABx2SH2F5WtBGjkxRPk7ra/Kgt7q+Ow
srNA5wI1nT89L/MipRjcxtIafBi90kF/pxJ98EFHw+IWyEL68fJHXh1qprdSDqVCuYTwNK6h0jcp
pMe7r15lWNDuWuB7eyRep7eWIFFKnXH4OixySqLL1iiut3XjWpyXVrXD9ITqdo/Lp2IB8dRQ8DlI
HS3Fy7NbuRJeDAmA6nwJHaTnRYR1Heb2Nt1RrI8iskFLKHuE/8a7TlrDm4skLycJGuF8xMoWyJgr
fg1YfZq8QODI7qD/eGclxtalsDq5+WzS9QVZsmSA9orUIt9MpFcknfE1ctv0burwsHenMQIhlbri
w+WvuXYgDPoWNGURZaNKfz63MhSliuJfjYxPG+38Ii+u3S56ipDt/6CA6LmxpeW+c3BS21jGldiC
UgVIUjxIUFxZSu7FVS/Rvatrz28TcVITLAxxDH97lggrjQrMjAaaW+mLS3asstYQpNleoJY/ijyd
7qG/ovk5jc3h8odcOXQm5GBC3dluBG3Z8w8p0Y6ego40SmAMvk9jYgvUTXF0tzZRPyuXKNEP06KX
ZxCeLYIXc9R0FBM15EYNFEP3g4bLfd1C/9v7SMzdOOidPaJDnN/kaKPcod7Vepfn+hr7NLeoGJ8C
F0wfDv/5ZJHyhE05YxP4y3GJDPu/uo4qXqUU5qk2KNRooXAOAfHPLofweiJaNzd+w8pJgfhNykoQ
wm8Qi40bxLD2m2jIPDPrcfmKzf59X7nAk4cD5llbHOWV3fpctUSFhaMCNvJ8whiIyMFPmLDRcGen
hYBP2sro6vJ3XTmMjPJcdEIzgKHOR8HhN7QJOZhTIqzvnZqInWtgSeTaZXmL7Wr/iZilJOqbtu6d
tS1FSDdrX3IRoBFyPvI4OGPY1/DJnQBF+7AusVaPaSUFUdxfyUgq9NQ0PJcnozjazpA+Xp742mLO
aJ65EC24DRb7SY+T1C9NagKxZkxcOfa3irDimLbOL1VBhf/yaGtHlXYP9x1gRcLYxWKC5DFRMeZS
mNg2KOfLXN7oeYKBJ1X/jW36eknpujMKHReduGtJVyvw+Yq7ChEUFzPajyEaYPuscJFiNpAdi/qq
9ILIhwHl80Muz/JZiOQ81pozKtJ6E0I/uNPFmlZ+INsQw0wPISu/2yWhFR30Vqm5aP26RGV/1M0r
e+rRrlc6pzqo9picZJf7yRE3aHOnNlUdIyeWGfoOriysBrN/o4/OnNKD+52VqlgLi670vDFflA8c
EeB72eNwXw/BeKtP80vUJsWubYb8lHROczeJT7T0PTcw+3CnDsLCWq5+M4Rt/hlwgNh9M299+U7M
grm4JLaNNxaGuG6U7nsgy+AwdmZ61JqiPsRovm8s0OtND1V7Zoug2EP3eslyCjDiiwJfwnKKYy0+
KNPQIbScSEM9gV6PBgwE6jE+Xd4Vr/c+sS9SLyawHrpmy/wNUJltIF1ceW3Z13uaj2icdcJ/L+PU
2qgePCMWzjegTXJqcl3yANMJWawt/ubUxDIUin1Mz/JjVPm4zUnfcPWdhtn8TYNKmnXCtxArDgPF
Z9S/czH8OdVKZyAQHhtgYibLuXfaus4wGm67771et/h3OqPzmA49lqNBw87cyVyV7/Hqdbbywddr
xNpYfDAXARA6m4tXHWRv4acxmxJHL3Vv9sLeg4pSfiFSkUKX7LKHNy8P2QkhBEUu6i7L7KwS2Jm2
dlJ7dmwGYmdOpftx6k3robZ6PtvGYK8vJ0Br5IL0cLh4+Q/nh69MEGwZa1vZh7Ps/32iG771vU96
gbhRmGbOO1AvFub0qcUuVVKlkkcra2P/iGCYFh9TtAe13Vin5Ved/qHE8F3ouJKrBTqRGU7yXtuF
PuUSZXqHzQyO6yGK+F+qEhb3bhaQoKjSO/aHGFuSh6mdSn2n2pkdH/3YCt/bvtPe9Y6CFx5G8gJl
kDSkjYw0n41xUlHJ4gDKyELu0wfbt++V1kJGKB3c+KqD+YWvQtmP0XFC6h4HHgi0wU2WpK2xw60i
nfZuOuBDN05+5d4W6BnGe92N4u7YKJXT3nZEeOE3RP+y9uDi3KkfsLRANd3AhPWDMSRaeTXa0IEB
DaQ1Fu+EO39MKJS8GeIB9GEutYC2plqFcMj5CgEw1UNdULcO7AjpcQetWnTaM4/Gp4sAZGi/OYqF
gYTb2zMgYqYsnI8nm1zgYEkUO1Fo/CZNDL2bEmHRvO+3RJheHy1yU3LUWd/RoSi/eIUxusATJsgr
T++r7OQ7WnhrjxogKzsZb6GdbCXgzz2u8+uIRh67iotvfmmWtR2jGQ2wTyB4R99ShnejXk9f9Rjr
6FPCP3CXG4b/p3SjIfCIYH3MGsbCzPYFhZlpj4+2638pnKH/wlMdFbuE7q9/a9a19ldRVnW143Gp
vraNGX+IhoI6ShgFk/NOhdkffKi6oL/OECI1dmRb+rCvE1Gpu0bHcPwwJK71aGOB/c0qcvFQaXXu
7ywx69dnmHIhV9LG1mMd4sCyBxRT/swNPDPVOFe+Nx0IOTQleucxpP6IvFQUYERtYfTjRQj7fwxi
RX0Ca14DcXH9eNrZY07APq/GV70128ek1bGgQqr0aeycUHrCnKI/ie/q8qANUxbsytQpkvdT6GR0
R+LK/og/j3y0ZISVo4MsIN4OEmo55gOa82WCYBeg+h9i/JexT8vPUxv24QfbN8wGgQMZT6mnB2pu
ffCxgSn2LmEXBw+9gBs8ToZHowktLOaMqvum1FkkYWbV0XgsOAKIwzo6ZlhDMojEawGTZVQ1/ASJ
OVMvdibeu+/6aHDR682x795pHTXSY0Ft4qFVYtLX3MGJfC98E9P5FtrP7dS6Rf+hHSblEAR0wTYS
3OVLi6ARSRqbG+LbTNJY7O+eYwYaGNDXIOryRmvc9A5mCGbe9cgfbAy2zE/mwRA+ht5OK5l+5KIo
go9bkOHFpeH3hNn6kLb20UGi+k23A7HknN6CMUCyYj62yy5ymU9uZ1roXDcF1hMqTDRPtYLoEKjK
lr/veULyPBTv7QyhYDaICs5f90VcOFGDVWkjmWCVUpx07M7RWeOx/yz6tr72YWpeIbJSPtlln76v
u2wLNHu+ev+MT2CGZButQ+7g8/GxvqB9o6ToGFlttofYILjww3GvqGO1EZKtTBXwDdqLpAlkJcsw
qSybLifLMffwHNT3o2lEnu13JTIIoTyicazjqYQBeULXalfiELexqOdb53mmL4dfcsTKelKCYsQb
SeI36KEUlRwrSbP7cqzx6rYnvGYlwSoS3lDKn//8xXqqYuzLcDQocacUBQz8tr/anDmvwLLp4KOb
vlHmXh2PdtwMCUPSTF2MV6Z5o7eY0h+wMiL5qiWqF2XOcvbRDzfcjBPP15AJAQszkI6hJTODH5xF
nKjqga/Gdtsc1FKqWHwlwXGa9B9JafpH2anaLfITQBXaNvAoN2+pMsx/+9nLNo9O+xVEOVUZkCvn
H1dpNVVGs6grboQNilcjQY4u5E1Lk+sQpb12qC1pbFQO1wadwe/sXEqVqGqcD6q1gTICva0PvRZn
12nepwdVmvHBVafkF+y45KM9tf3Gsr6KWKFpzxBz8qVZ62hZIfEBeztJUtYHpbImGqAF2WA5ir1a
TTbKzHYxYJKmt8dgKo2rN+9gMMwWnQtQqRS9FqFR6yMgmw1dfcgoAe0bRQnumhLfZLWztQPS7er1
5fHWpoqW8qw5yISJkM6/r43weKzrfX3AO67cDxj+3thWX+3LQaCTVaQVfkiGUn8qk2YrG145POSj
FA2g3yGwuFQxweAws/2QpeWlim+p9CH10TTDbINpY+s2bH3a5yrIYgOzkwDGkonM4tHz8Xp5O/BW
o9Nv1oeyNNxjngnrgNMUyUVgTeUXCN2Vsy8JWyPMQNzwKcwd90Psoxpn+MZ40Lre3ir4vUZ5z3qy
oJyBZSHehq7u+U9KFCwS8Gqq8Zbrv3C+nKMbUMYJYgIUFL+Ryal1cYdymXFw1JoiaN8bR8dEYuby
Njh/iJ5vFhcBdCBbzx2r5UNkR3j8YBosD0OLbWPjjtNN0geOp4liqzV4/hL8PRSYYdSDqeqCuFvc
mYqbq2GPIBpxp+3em71enDq/bL5dntDa5qJ9PbccEKpDfOr8w2q8dOEoiubgzpVOQmDqfND3vqit
aL1BzeO3yR/+My1K/4J7ivrtsrbZ+GFlR2rVHIY6zY/tpA43sCWxKTXi8PT2uYHd5V8ORS028/nc
KiPIR5qa8oAZaXUoVTu/mnB93ZlB62I09nbwDZuUzjgwH6Y3J23n48l6zHoKVpLsFDWa1raaq1K4
5R6Thq0Ic+06IuqDmEKbg39f1KbNQUWhNwybQ0OST896yh8K7B/ep2hW7BL4GftYw1EK4Qzon5e/
6rNw9PJ6oFlNqWJuGoN/OZ/mVNJ8HEUkD04mnGvpTuZhiPR2P9pdc8R8q32IRun/HKNQXoXp5KpX
TYC6udIUdoiBYOq/b0JV7rMhsJ1bkepYnJhK6F+bWlPvRWqPzsYztRIOIPQ5M+7ZDZyoxd3t69Kv
dBeL3j5PtHvXGe4GGKwf3DwP3wM2ad+rkWL8iABMHHFUc682vtdc2T3/XpBuAAiB5jOIX5fbIrVi
EkXd5+4KE2WXhujxH7oqtgI4MgUSJ+GE7+uO7M39UdaKAKxJfwNYVOyc3DSvv8TWZDxe/k2vvwiP
58zIJ6InXFgSt8yyrLrGTsqD7/gN9aP2f3N2XjuSG8u6fiIC9OaWpqq7xxvt0cwNIY0keu+SfPrz
pQ6w9xSLKKIFrKU1wGApKpNpIiN+4/pp7owvm7XoPzp1NX4r9NL9VAEi+bS2mf39cfj71SvvbvSq
4F7QEd+/j2azNRaMghDVtZwusLrCg9inG1cdcNFL1zTu01YOia+t/ZkkwX2vDPFCnkrociHoizjy
7lTd0Op1zEkhNN20p9YatisXlmpcuzZp/3GUzX4eQAO8EV7cppEx2/oHLVOX3x5PwP01QiNA5VwH
Hk4FZF/ITAH0b029NhG2205oljowYxqHH4C1rs//JRRHKPAS5nC/+tjFTTPGhCo2c/yzV3orioce
o3d2o32y0Y6+K/Rb0m5QUCC6dhttKQpUXYxZ2g7qw+bn8VKXgTHic7vG7vZzw8DV7zqBAafeeUgy
PB7p0aLmuuQEJlUAuSb34S9pi8DOeMV8oo36IkUEwU5dbOwTNYiNqkbqJsaxoce2oXBxVkdj57VQ
LOngxmMDTd9/L9Nd1o/1eOeMetlG+eTW75N2XkiPUlt/s1lq86SVxevTQo+kG8MAZhq03v6hOq/z
CNJVwVnQ7pOnDMvqoBwERYfREdubLNFwU3w8wfdvDCLCGJGQT1hue1Wf2GgdfFOwB5rp34c4wKfv
oIw4l3Ya4jd5i8j47BXF5XHQox0LpoVrziQub7rddTM3be7iTt1EzjjGVxp1xTthDMlFWJjd4Ijk
vHQogmrhkszAqJqxeA9kcfnr8a842LDcdJJrBHIZZtXuRwyuLsGPYxP15qz9uWpzdcWrt7roVt//
9jjUfUaGxQD3BGxkDYrOHsK7qZpcpn0XzcWU/D3oaIfUMR7sxgjJ1aJo15181qMZljmmxIHxYoV/
d7txhlJvktWtuwid8dkKYdHHtJ7j4iuV2Xj11dKcf3ScpW2UUQO6DpYdj9TeY6eMHg/9YJZRLkYd
4/97ou37+vzNTHcj6yLObk8EpdfjsyBMLTTiDv3qx8EOVrMUdGBVIQIEFUoeZr8cF5trzNgTz11U
rKP1bqoq4+NmL9ZT4Xkw42g3QmFTT3IBeQDuUgFav9LzDdEFaoS7bNuyFG3JVgaIEY/2cZktXIhc
o/r5eGQHxzBlHWLIZzmSYruR5Q2/3FqpWE9eb2BuZRQvMdZVwQYoDN/5hb/zc4FF83Vz0/w/LF/S
X04I+CB0NHdDrA27Ty3hkG/DDnpbtdkczOkcCzSWhHa10+a0c3vwIckipFsGqCJW8H644+w0vRG3
ketUk9+OdUe/zFm+l238lzrMGbXqWTkjEhwsVbYm4CITfSNakrvLppwxDa5Wyn9o4YnnqvDc9+Oy
1Z9b9BR+f/w5Dw4EVue/eHbWKXN7u1CNdtBaBbPiyDHqIoCOgcdtXClvtMzFD9xu6pOM4eAeBV6u
ISwGuA647+4m41s5GF+WQ6TnaRvkJhuDx+iKeqKR2uFoNwsA0b7hohljEW3r6pzUso5/AM00bFDk
OtoN2EL/mYuMHzBtcf2jj8vprd7xjnFxw3nb4vrmW8JN6Cw4ze95r397/XSjgkvxA9YPicouej6V
OXDYYYjIMDZ/jN0u9QdcrIJ51sULB351fRzwvt6C8izPYWp3SNqAWtudv05Fhc2ySi90NxRjM3RH
cXITWqgq4mud18bznE4iWDdFwcCyyv9nnZQMlg5UtU5x5w+Pf83dEcWPoQ8tETnQJ+C+3q42yYGZ
PHP0UHtdxne9yK1wpcl2eX0UnokcgyjA82LerbHYw6SezrYbIkqwXXDx3vAs7s/8D+42KYgG7lGK
lDQO0NPZRWkYI151OkipOq2CCrvIZ43Wvd+kRvL0eED3oaSyKfxBaJhy5nbHHpbqHG3IZIS9l9Tf
F3bGb+46OMHSZfZJd+kgFNmeiR8ImbaKQNTtF/JENVJyW/UQTNG2+q2SAcIwchR6A9HQT4sej0yu
95s7i4I9bR8q2hB9yMB2C8LqcanFWc8I+9X+U6niObKWtb30s0MDpEL65nG4u81PJKmNImFa7Ij9
ytCKNTE2R0ARitOUvqndvc/zevyAU8D8Tm2GAUC+V6VhPKTb09z3inm2HeWq2A0Y4hSKytCVUYTf
d/mdtmmtzJx0XOTdaggSLbbXwImF+S2d3QlVB7M3vmElatIJq7q5wHAqB1w9C61KfaPoxRmbSV5g
dz+IJ5WmAu2G6Lv74EvbbYVWVgacQMX84bZ67mP21n3Uk/LzqgzbF5yKxr9ToVknK+3g05OKQm5B
BIX/2TteVYM9KGNHH6pssvVlKfEk7dRkfJMjiXzBS9U+OXvuy7wc+VBosMFG3YW+5u4k9CYUlMRk
byFlNAomvQYBM6g22u1BWU4D3oVWy/NSxIs+hys9nsGnjVQqAX7N/T+zqlPde7wcDzYbvwjVa4PO
FVSB3b5eNfyBa07oUF/X/LnpnDZo1dWL2OWv1zDkviEInSu6VlKW4nZj63qt9YmKYYdBdy7K3XSO
FpDnb8C91Rfsn1N/VuY62rZlDbN5zIN4HYbXf3KyUwlYAZUmmzq3v2FW1NqZadmHk6N1z02sAREA
YhHBo2qjZSrPmtgH251KokRXQcOQufhtvGwo8YkuLDU0YOD4jpV27zSlU14Gt1b+1gbD6CJT8bpP
mWaLJUBIUjFPvvDBIseRQ6Y7VKQpzxm3vyCPM6qpG4ucmljxoquj7ot42H6rhb79vTRec4a1P9jO
Nk8OahTUY6Sm8m3ApdKL1YtjLSwUdUlfigS8BXaqhRUo6CD0AY0gt/PrpioyfzJjqPyPl/TBlEt4
AlwnchyGLH/fLw+fNAfqlbmpGirull/UchuxYEZS+traE9oMseX0X8pWj6+dPoOdX9P/cFeSYKB7
xPMAWMF+AlDG6TXTAj0GjAmPzEkr/EZLROQa6XLyyDvIreCkUAxCqI2zxdjnkiKZy8JrXTMUU91j
HtJuRrSw9t+6aR/7SV4434fa6BH/UtynovRKkxxLs94DxOvDxRrPyJX3H58rTUojQT8iW9iXPlfK
fNpMCw+VuqR9l2S2eCKj7cHAbOULArxtMKX9fKU2fTYV94kdlSnKvRKkz+GyrznCjhGW8ASYHSh7
T05pzS8KW/IEZnq/m0iBqFrwD4nd3Wv9ZdhfGG1mWiHbSv/iJp1+zSUFMzc6MywKDpCT1Xx/QBPu
X5EDuFwghuWwf1nNSjrAaTESG+HXAjnIWGyRYQyZz5duL483zmEoGmUU+nB1ItO7DbUAgEcbv7ZD
LmMtcCeXfTOkTuAK5+xYPJzGf1UgyZFBTexGtSV9pmjoq8E8Mt6KKU8umVEa0YwDe9Bm+ZkDwdGq
JLeTGsw2dIq92pmqK8tmwxLhluvar5hOlhe2bhuM+pB/bjcl9SvNiK+NXeevvm9kykyti60pxbN2
c7rRTa2NeWFOM60P5tbA2x1jh3dYnpZP9EvOujGHE0s/BmFDKTG1b6ZrbhOvCXWw0KO1+eTYS/XV
SyzedWVcP9tZe2aYfX/YUliTmx1UD4yDvQ1PjjlOqRXEW2wmUEfdAZ8Oq3+7bJWJkhacEmVq7cDt
veJ5BL59smSPhivxxIDRKE1DnLtdsqNoK6MomV69XaXYjmVcgTQBHhw982UTeE483iLyc92mqijt
qDDuoSSxS/YdgHZd8COZezss4rx/V9LD/qIMtkHuOMahMYzOJbGTs/z4MChPOZuyILqw+3qXsXlU
hd0GJXmOthcvMZogxbs9at01flqVGb/mdtRPZvbow0KSkaAMXn6Yr9/OrCZyw+uW2goHN276YNKy
/jKASTFhW832P4WaVHOgalkBOCarVd/snfTr48k++rgSZiiRITAl9v3tMV2XbUx1K1Tj0XpphDFH
QOTjsFU2hB9Bv15fH486FK8yrhGK4buXoCfcsqwoLYaKbqw/1SrXLjgKNt+13u4Mfyia4s/HAQ8O
XMpe4ARkjQADczkBv5ztRam2mDHBAloGzeBiBEBukfJGiTP9fBzpYCopFRjU2yn7SFLwbaR8LKpS
azYH7TntLRptf+DIjvxKllcBwuJn3fuDaBAbcfUkKwG0tWcfN0WpiC1TnVCdDOpYBiUJZzK0sCtA
6Q9jOr9W0YGtIYlHYGxl3cDbpbg9DvQ4lGRJJFatvDhc0MEChzao8nwJRDzPJ0nAPdmJgJx5XCb0
FCgZ7AK2JYr2mJInUV+v+k9hZu5PdxuqT+iUq+/VzTB/VGU7f0zTPHnO2qkrrjFS8Re1ypa3tCJU
Gg31EJRu7H4jgeW9+/hry695e0pxo7KukBUgEedL3H5tz1DoiddpHGJeZz+xM9tAX8vl+XGU+68s
ETWUgyTaReb7t1GGZhbSNC+GUbQ013Zosmf4FF8rxxvgNI0nK/j+EKQlxwXjgRnSwAzt9opB74/M
cYjDQuDJomNfGnhxY/hqUotLajlVhB/4GY70foNSEiJv4CtzwbF7bodoImeYp/aWRKYKIUfbqjTI
i8S8kGa8ul1DakfWTIoCEk4W2m5DNbO3QTAZeBeXqXgZE8dBlKRroq1sC79Y1O7NhgHiyUI5GB8E
TJTGaY5JyMtuHecCvyK1tzNgdhbYFrWagKw605dqHMeT/vFRKKmKJP18pA/hLlRXuUlaxHpKQV0z
/mljaCa+3Q4zW8EUxclJfrRBLW5o4vAS5A+7HcDLz16Wpc4ipxbN36099x+WBavSYKZHdUWVtuWi
Ntc0EMD8f6pT3URDnTR1uDQrWIWRq8ZbzOm3NVnSdx34mujx3rlnq5FBUAyRpiw84Ch17j53WRpx
IhQIGfNaNn6vGdlLprfKhzyz1DwYlrL14RvrH7dFb9/H/ZK9wywru3bdoL/rjGb94OVeAr4CTKqA
QDL4ed1PH3Qlrb/rlgKJkqyBXmannDI95ZfanS6y+QVxkVI6DbDdTkQJr7GreEyjSa2/NK1aPmtI
aEkr7jSoHSBAaTWM12KCYLU4xXhVuFQxwJ3c92WtJxGYkfZkNu9OIs46/OrpBdJJ55+7F7/EiNVL
uqFbvzjpc1IXw+wvJhXEwhuMzxY2sJfHn+8oINuFC4DGlSzs3H69eKwbZRIKgmIw5p/0dDBe2kkX
oVOiaNDO6dl6vts8ps4q5iSXsG9oHvLvf0kUnG6bTCvGqttEfvTS4fsCPAE8wra4Inw8tLunkmz4
ySiSJwoCbjeXJL1KjvOPGcxLZ/X+QJXoH03DvZ7C6ETPvlCfvEpBlbdBluhx6INRIvfLK4IHL3jQ
ff6l8BgbqrYzA6FMeALQzQ0h8uGbbE7T58eh7rJbIrD/KAPi6glZWd42v0yoMeY9pSgIF3a2bJES
dw4VihjeUuVsPprfQ1hWa/M51bHGc5PqDFh+XwgmvqTp8JBgyQItv42fEhHcEFY1NrbR4RCryGF4
w5w/tY6dq35L/zwL2UfxcMm0RfvqDcv6rnDa7ikp4jONExnsZkPLHwOox6AOLNXVdp+8BQWhOQns
lwQCbdC1mhPWsNRfv0lJFlhWMJ+oNu99wdUunfXYacwALP98mby6RUpqAgjYzl5YNMbZ0/BwVLzV
0HSm48J7+HaKVwgijgDGHBh0FJ5xL63fTt1cBo8X0l1aIueOR4MEuXEi7lNPbUF/tVwGM+DMjf8y
GpIuI7PrPwuaJkoAWN78uII4OtGIOTh/gN/ywqeyAE1q7waUk/xp5uoYQaaN9u+DXlcCEl+rXjaz
g9w9Gv1Zbeg4IpuF2h7F7D3MrtcxkdEceDvdvC1+ZTZFpCZd6VfGBkI9j898re+/HgoxVEyAylA2
uVOKqXSn2PSaePqkK1crd8dn2o3WyTl+//WIQo8RpAqcZKjxt2vE9OIkpTwNGWpLig967+aR0Xvr
+6WdSoCbq+LlfqMO1gmO8H4ySbpgoyLwAAwTvtltWF5B7OmJrWBiWf80xX3+ZKqLi65ZrL6x3FKc
DPP+TCce8qhkX9KA09pdH3TdKw8fGUDTMOMj0xH184Sob+Rhox3R+aMMZ0lCdWWeEdsODjpCQypB
bAPR8zub5jUxlQUcNURivUAJZ1ycQIyWHmHyBjUWTDKmG3N/qSaxhFalYxZhK8Zn1QK7+3ij3l8u
SEMir+vQfWKv7k/ccQbzZOcccoo2F1HcdWmgaqPzYsNJP8mqjz4v64qyPNkdBOfdyTNkyaLoscd5
Oo0WdgQGFFxtVZ50y5l9bRjPzIkO42Eoi9ooBU4eprfLaSgNbQEzynJiYUWJUjGBk12+nfiqQZ0O
68nz92gqAY6wM6E1G6RAt/Eme7F5LrRWULjYYmlqXoZr6s7RpOlnzfmjY4CniZTsgAkK1uE2FFIw
BQpthOodLOA9ErvQQAXxP3wwsAsUEElpqQ7v9keCLkUad70VLEnv+nFa2n5qrnHQx/mfaA+d0eyP
Th0ASOCraBAxifJ7/pJ8xDQ99dZBjnYcBlR3Ra5dy6JGcEvth5cBrlQwaPWZJcB9xkMZj7FJgVQq
/Pbu/aW1K81fZzSDOIFz7yu5N30Uq5ieVOxcG9pxov/oKl31P2ahtC+iUMXvjzfg0SGEdjIpBvcl
bm67sxb1+dUrgBcHa7amYalOaVBNXXZFNdL7ynu35TFTezj9tMunx5GP9ge1WhIcrkuH4d/OtyGG
urEX5tst2+4ymGPnZ1mTXb1kHP1pMObwcbx7m3USaFq+KEZp0t5tz/2vcf0tbDVhQw7ekvp6Utuw
JZPJ/WtxefhiJl/qqEoosY2Al5FYqr9WWf1eFXPzuxbXufDNqm1N3xC1lkSNaDFnTbNxWHwxNfPs
e2m5LIELMu/bkNnaPyVF5zGoO0zqn0D8FwMMxbqlSmLb+d+GM4o/ClvUvU8PAAiHlW9T7bfb3J7A
Gw6WmOQGgWnjXCDt2q3rsUnpX28mWt8CflBaoKJheOUYZUkKT7Sb6mD17C7AVqzyS7QfTlKx+zc1
CRHlecRmWGb8afedPQMVfCt2jaDd1Oz7apgjfR27V38u+E4nAd6q05dRA5Tqm1bBdKBQqKOAsNow
/5EM+71xzYQ2edp31rVAW/yjlU1d7CP0qwo/WyYSb9BcVe4ntF7gHqXVcpaQHByttIbBPLFDaC7u
AbT5umHb0ZPYOYqJpYa3ll8WgRwsD/I1erxKj0JZdIxBJdDzA3ez2xUYTLQaG5J1A+yST0erRhs2
bo1yPKnPHhx4khv0v6F2F2JtytMuY1SWNWlvZr0tf9/k08jnFYhVNohW8SSsZrs8HuFhWCxQIKFQ
pyC/ux2haSa5Y2aM0O1s5GBMc0D2Kl+mJvPVdmp/97xMiWKzd0/iHsws3VMKXVSfyDb2nWi0aWqR
8nsCtTeqp6LJOlC7bvc21tWfj0d4GEkKDZLXSVTjrmhYVs0wYnfMizl1agDBwrl4ZtfrfuXY3Y/H
sQ6uYm7G/4u1yzKQvJ7rZCJXTodS/TIrrv2jlX3px1EORwRBgJoKSeOdKJ2pNu5S6q0ZcPJ1oLg7
7/PU6PVL1sRnXKmjUBofCeMFUGAA4m6XR9Z4dhGDKAyM1oSg1UN3AKpTPOlTdeZ7eLASyStohNDC
45m4B53OlSMWPcUvUl97QE9oWVwUjMVo4s/Jtcg77fMqKuv746k8+mBg2+TCoKnFG3g3PnfynGbm
g5VrxVrMZmi8Oqj5x1GOZlFKzcldxgbf5xWUTyd77Rja0Pf696Sv/25r3flsd8V/WOsMhSQF9wDp
bHw7HMOZAajOwgiadM7eNfjMVdysSRtuW6w8v35QpNP/SgZRr97X91qpGFF6ixGk6JyHlgrsbpwo
ajbrekbiPfpKJNP4cqOFyKNrN6x01RarWzgbtSEXl61J0qszxq9GOlLLk5xdmNZSvXJf1WtrC6dr
FDECZ+z/JOvroqrQt4vOgILZnuOnx/N3OChZGyVvl8/O3aBsxVvN1p2oT1AqfVtPA6+tuHRiNXwc
52hfweD/3zhycf6SScsbRzcU4iBS5FxQ82993ewm0D/ehiSGV76U7O2T2uFBOsnDh2c0rQUdhYZd
UFgtiV3WG0EHiKZ+HA/Ztxlt9EuXOs67cnSbMzGpo+nkfUK1B6leUvhdYpVrxZBPKku/t9r6edza
P+pE1U9edcdBWCSS3YJc9e62XN25WnR7oMJTzeOL1+ErnemFOEnSjr6YJJhhigEUlPV4+8UaLa+r
bNSNACBThvETBbmxRFu+XpE3U2L3zeLF/zxeJPcDo9KiU9wB/2gjJyTT1l8WSa6NeqstrH203PTQ
s1r7szYb7tfHUe6fN7Keo5H4y84wrNfbKEM162kK0RYWiVNel3zY3uh55r6vccgOqoUcoEF3Iqib
fDo5ge+nlMjSBJ16gyzf7saHWkS7ACvnw7l19dFQjOwboObpTYOi5rNhxnWE9c/46hIWhSRZeZQY
WohYctJ/mVSqm0OZsvmgXy3yKWO58OgcJTSt8feaW/QkpbrfczKclDMHwSDrZrfhtCyxUe2R4Rq7
Dwwv8/A5xG1L5OPPVYnP8GJH4TgtMWCT7gPshttwo5XTFd3Y4sU8wbYClhfaaZH6GkT/34qpUk7q
uUdLVJ4mkhdJIrJHRmeaAycn4eXC2yoJ6GgueLq75kkL9mihgMegMPVv4WZfAst7pSZfmEGaeEP2
nofvclWWHOuQbRmDLOvcEOpcHT7eFwdDk1K0PO+R5AQpsVudwCi9EUI2X05JljelXqaRN3PKPI5y
n4WA/ZJa9ywTYuwTYRPV9GosiTLh3w5RDhOMzLSHDwh+Fa9+zJDnyBIK/1+qqfte3EIharYrNrqe
q3GoGCL3pbNu6G1tE2gmnjDCSs6oyQcL0qZNL7tVLJG7BmDdbZnZ1lx0qTl914rEfaGpVX9TlEXx
3bgqTvIf+VFuO0KSLwvSgh4VPc49itexKpq224oWmLsuH818ERGkYydAGSYJyq5dAqVSqheRpNVn
N9WrkzVz/zUhR5A74MBDG5Dpvt1+Jap/qrc6QPOrZPnh2rHahZjtVBGW8smZb+xhMFm04INKNejd
u6ZaNoHfdQ0juCv6a5et5tt+W+0rr1Tt+niV3jORUaDBe01S6CmfItNwO7BacfDtnhCFTBecybN6
FhGajWXkoWz+JhlF8RZD+fyNSC2IwYp4a85u//Hxb7jfj8SlWyVvKbRj9sADUDSKbWxo4WjIPT6r
mdZGSball/8QRd61JJykf6ac9F+uB17jrNESie1Fn8anjCwXZAW1v8dR7neFTFSg0sjiHqPSb6MY
Yy+UoqaIZgyUu41sm5/1cU5eMhvzd19rxuHkAx5NHmeY1CxHMf0O/Z2Yg6ZvwAnCrTP6z6OGa/Lc
usNJ9nw0LAdMCPgVHezjvo5V5Y5bNijJgpcrzKdUIAFQbo1A60xU/qglZ/Hu7wVm8Jd48vf88rHW
hp4yzJQ6dFblXQke6lsl1PUps5ocyqb7Y/RS77UVdyjF9L4kgI5y3R1FQo3rqa0SFOCF3pv+nE9e
sJhO/2RK5LmWNWew/btNTjwoAVShXAprd3JqTlpvw5jPrBQlzS4oztP4MYA38CvPTMP/be/cHJ4y
liHbCCwSuNO7XEVwPDZTTntr6OfVQ8ZZILaqWuKDs00z0nVZVdN0W8sAuV8v6lrP+EPNch091ULN
345bqv+26Ub5tlxz7W1XlBV1JDHTVzbr6g9UP/j9VdV841E/PGl2v36igj0j2WZ0wlea/iTRO5w5
ziwpYysv8v2R1Xb6KthOYVYJ++2iOlNkzTx23GFQThbF3TqUE0cYABm8QFBDu12Hk3AMsfD0Dkt7
/WEtbv3HElfrtc7HFNR8N+RzYJbYoT8+RI6iSoQYoDT+e0cCrL2UnNLA2qHB4B3rE4GPXWkpfoxi
zqUa8bRJC12LHgc9mlWKJRCQUW8E7Lc7ubYix7rSVsqwtNAh63N9DfEVhe031mdA7sNQNHzAmqEl
yPvudlaXbcB0EYRAOIII863U6oIiW+IwpfL92vOYD4iinkfSwEVH4ek2FEKXi7m4ZhliDOZeHbpq
4WyNc6QUaXoxvCr+n8ezeH+fyoDAFlF9l0qfe/SFIii16UBXQk0kOT4gWIZfADqXL1OvNG+XZBve
KCIfIulS+1fm9XrkqHlzcqMeLCCiAP2At0bjYS/g4lWgB5vaLUK0GJywxyY03ITZ+hZSGO+92EOt
uTLrk6AHX1W6z1NShFgCmkbeVL+c2UM1QlZ0zSJEwzCLYqSIvm6aM9B6ASnxeJYPQ1GfQskZfgd5
2W2oruZxuS6ESno1uQ5DmVxmV5/eD1Zfvv6wAbEjVUV5dZEh7UaF+uBsGrVCqLnz/Cbe3IuCoFLQ
1P1ZueMuxSX7kVp2wHql4eCeyJVUuYQpxQVCMJUXqklhXVtv6BE897yfttWJaNaQTu0lYgFRqbNn
0dGkAsyWUl08JShM7CaVjMhWsdrG31sr/XlSUG5tVT3Q2ng6KezcpRNypBSPpAYMf9pTdDYnT7vK
mkrM0mcVBlnffiljlKqauK+ftMoor4/Xy9F+AN1C9odMtEbp5XZoxkSRxC5EGRaJ3r5UjtVFTavX
F3R/tqDQUNLO07w7OXrk3bC7dO1fg+4u3WyttrlHRTMUsTEjoVyV6xdI3fa1qQvnuTCM9OIVjtb4
wtSL748HfBibchbYC3DUwCZvB+xqYh1nXYqNi9F4s9Xq6JMZgpgcjDTo6+mPwqu1l0nYZ8C9o0VE
5VjK4aLYCt7kNrC31rWrZFkZquOWPK28fX/LVQoIHFdnsNDDUGRr/16TUrbpNhSVrbJu1bqEUqB9
2irV+dLMDoTlSY1PqhRHkXAGgjoC/QgJiN2gmDRhwtaTTupVFmwDgumLqMsoF05/ef2H4y0G7Z1k
D0TiLuGoqQvmtspxg0Ro/bxWOcr6Xll97rpeuRotjGUuSfwq9F789jjy0c1FLZJ+C+EdmHPyePrl
/AZ2ikDhYnHSbYoW6l5uXLpeRU5/tdNg6sWa+k7mfpu7tOl9XbbSZ2ps4eNfcbRTaZbDsOJY4Nbe
jX+Ns0LWTYoQIwHvedJTtPrMOsXXov5Dw/0hpJVzJut294TiNJJIE7pF5P2M/HbgbaZXSPWvxMyg
fwpzmD6h++OeFNSOtiSkFKSLZB0DzudtlLFKVpEOXsHxOokPtcn3dFcRX7gtfzixhWdaNzrt+9VG
zuJkUo8uFlh6cLpo6HCH7Qa41DMyRn1Vhuas921gjtkSiaFIniyr6L/lY+v+4XqJSH2sKNdg2FxV
OfkFRwe+ZOCDw0Deg6xkN/ip6FLER4vQ5pILeD6DDUmnPFxUqjd5jaHp42V0tGPlDUr2DqD6zu46
K20NYxziWbmFudTqbaGGt8wl9fryZMceDQ36D49+qkNs2913zXvhDFljkPZ4me57jWtD5Y+Hp9Ku
12gZNvNkHd0PjfNVinjSNaO6uG/l22avbXGSFOEsls9JP0wvo0qiWYLi+fjaSQSCQUlGnkX0Rvb5
SClFvjxzKMIqb6frgqNICFR+vlT9fGZmdy8aIOEe/IdutLym9+eeh1U0xeCKjFXJxHe8bmd8baYM
4SmU67cvK029vxZRimDwpoymuDV9mnEL8XXUOi7VsjQnp+H9OcSPkTqpHImwL/eAwlJVHHPcCs5h
JSu/NrWFYwUuQOaTvVCu8uOqHX5LprZOThbuYVwqLCgNY8J1R+OY9KTqxzkvQnRQfwpFySKgB87b
yaIUzmt7DavJMr68/jvD5sCUQIoA3oHtPXpfZtU1RWguWglXcCkuTr6o71bDOnMlOFq8FCKAvpGT
yHfS7TmwLVPCv5TP3INuvFhutrFjOjtI+v7V9jqsKOCTEmLHuXdn0TgM6WhNJqEWaY8yYzQcjF26
hl2SqE/gzfTn18+ivLVA2AALBbp5O7Q+sye9Ljt2S219SN2+CbjL64s7pttJpPsTh8Y5bTVZAuEN
tL+v1jozXGVhZPjASm0iaAtbh1WNyLLhy1gu9QmI7v5+lBARsmYIGbwq9x/N1NdEcRonD22t6y6z
owwfOrfXTyCRR0sD2IuU+5dc9n2DXtMbavxVm4dIm84+lQ87sgpaXRNnTvT4Ux0N6NdQ8qf8kunU
mTnWuK5RSmwK7UMxxvkVAe/5P2xl3lE0IsHzw1g3bqMIrkItMb0c0bBCvPHq0X0X90iLWrOI/3To
SAbteNqXP1gb0mZEqq9wbrGdb4MmQ12pXPdZSBftrzimdFNthoMHBvyzFU7P62fyX41tIKU8+pGX
uQ0Xo0rlNoiboAOAN9qQ2uIjHCnrJMrBoIhCIYxsn2bFfgH2nl6ZaUeUqWrnHqBwjNVq3+Y/RIqP
FfDSs46EXAC3TzekpyRWnkyUnbavhaHA5xLRkGtR9AEUMCuw0xRN5fxUduQoFBcehQXqmdx+u8xo
mtRW0P7IQtXIsGmLcWaZE1zATHSQLo+X/dElK+uYMKrIVch2dy8mIy1ge3PohuUSqz7WJdpPLVbM
2o8zqa5Sugh6Yk4QpsJTrwmqSQEKKOW1xiU8WCp7+uPx7zkauoQlqCxTnlb71pMJ13zBnipDlF3J
PmhbGb/j0EOjSE3O8I8H16pDi5RuJa1KKKK7bTGoKAVWW5uFeKWUvuF0/aVoJ7DWadbPSBRpOK4X
3vb02gFy+wAOAG6E8gCKZre7I9Vp47lqAemqz7xIF1PvF9jzkZRm+ckT9X6LGFCLgYfBfacTvPd4
ANLvtGqRZWElltLPhm6OAKzh1dLA6vc0tHUfD+3+CAW9JyurFPsY5P6dBlMYlNiIoP6GVNw3ar1V
BG9QuT6Ocr9CkE7CRUxuDlrMe0jHhNVZCa89DcW4GGHV5R1aWQMWO5i/nFT6jwYEl5WHGZpV96Lt
S43YXK0pSUjGrgB6g6m8UOYPHw/o/hFIBKrC+H+wClnNtysCzVHagnMqwhpJqk9q7+UX20J3qudt
eMUHT/OdRKk/Dd3qvn6BcIlTXSQbki2n3TMF5rkjvNpbQm5grFxGb7oMxrD+XW85bhF1sZ6s/YMF
STYk2Q2ygwLp4HakmC7FgzUSL+6rFQhVUwaVOiXPnt6tV7uE03vyAe+3OI8HMj36r5pUidnV+Mp2
RF+oIkMe8i6+tpB2ETnddCzBe+uFZpX5YmRTfpK0HAWFo8oZxssekTG5gH/JJObCIDMXQoQw5+tI
LyYncgY8rjR7Ut7aetJ8yvA2O0ksDnYF4OD/Cyqn/pegqt6DkQAAQSfUjoOm29w3NKGWoB/L5PPj
9Xo4PtJ0RP7ZGXek5LEo+2VuWa8aDfM/NW3BNsPNFLxs9VUJh4qlVDfOq9ljvAMBVLHlqUUj8br7
lCaiQo1ISxEWFiwVum5rKNAkfyEH9ajvWe7rjxnikaJhJiAf8ruv2E6bh2lWLcLcWbuAVGeMTBQo
gwW3wpM7+OAA4Gn3rxAgfS/uottvF8fKMDcTRqoDvZs3G3oLUR8bkIxyPJC1J7RwlGusqfW7xlji
k9gHRxztPdkNowxDUWS3bgpd5FPnbQv33fJlwEnpg+jM/OvjFXOwOB0wf1QLpAAgWIjbAZI1abVY
uiWcUkPKK07Zleu9DYts7U7eJQeLE7IfPUt5sCFDsEtnvKwoVqzEl9Ct6c73xbxRkVTrl8qi31e2
+fA/SjWXJ0EPxofoASU8eY5qXLi341tVZaM0ky2h7QnPT+tSDdFaH54wpz/zpJff4zYLhckNTRyC
OuUXlBZuQ9nWEGveAt2fFZn9UADCBSYUqc9U8TCKp/B/Ulk6jAdqEyQO4COqH7fxVhAX7dKTD5mr
5b5UpcjepWXSwjcWSfVn503VScD7BckA6c1KnTYezfuO0+Cm3SK0bQ61Ho+UpJvHN9kgxpOb6CAK
ynMSYCQlgeAw/T/Ovqw5Tp3t9hdRxTzcCrrbYxzHcaYbKjuDBgQIgQTSrz+L9+LUdqcrXfu7dmIZ
kB49wxrePhZjvkviKTANNiyozYBB3MGfaLgSlC+8PDRtQGUEFAe78rxh5G0ymwi3amNZApvbFt30
U7vS7nOgDb/3kW6vdAEuPNZOk9qVItCfwj379rHGbIVr85aaphrT8KQKGxzYdZL9n2cMaSsGEZAl
39c5Ryr7Mu6mKvemWWB5+57qpb0LtOOIzGuEdrIp3kPaRF/5YpfeJRQokKZAzGkvLd8+GueBQb6S
GWCa+vIf6P7Kmoptu2EOstvCbtekb/4806jA0HfcRTpBDziHas7VBM6X6i18oHoY5TA+3ekUGwbd
22sw3gtfDfMVIJvQbwMV85w97IyoPEymseUHO91NIolOHUNJ8l+D8D5YBRxs13bGM51teZ+JQJcR
HmhrpXwfC70cRDrCXZBdE1f989UBLwK89e5uisLqPGZgWMWKRYzIRcpQP6VzmH2s+t7HICdOFbvy
WP+jjb+NiFjtf18JQskIwWe3J+S2LIdp3tYYzkYLLfBhh+h7XhYEuhYor+DY7G4MrIDtKUNOA/Uf
xzMoSA0iRAmrwkyS1qvpx+KDbK67ahlf19W5H0E584+OpfYH8tYKQL0JSmg3Di3mhMg1Tnzz9w/0
57ECBxANBkhl7JoZ5ygRC2JDl1C+NJyiX0PY1o+vHcZGFDS5MiEQWQcJq1qvnKs/pQ+QkqM7BFIB
BFqx5c8urwoRd+6ZWhoLgtfnrfUBVI9t5qODMsYtJ27W/JjuHrtHvYJ8nrs2+R0UWuXEdyytroSw
P885ZLdRO+4QDmisZ2c1wsaonFdMGKA9PvP7GZXywVEJ/yrbLfcdL+iV++bSephJAzWC0Tj27H44
/5U4pwLakJFYkHz1WVz30MY9VBO4twzYSWLgn3XlTvjzsKPNXcHTGA19NGvPD8dsMVaRI/JKXvAJ
WAeNEzh017LlS6vsoRITW8zcEarfPhUMQAHTBhizsYOoTiMscI8YSekrO/bPg77LEu2ihriwkY+c
JQfW62iksJdtaFzyA/pu+jltp46EOIP/GR2yL4UcFWRwDILPMQTCAcwuqwnpP+zFSOb79VtfwIwV
Kfl2k7cj/fT3w3jp0SBTAfkl6F3uyuhvX6CC9hqYTMiLVbqVtYYouSDxMEK/LMnlj/++1p6IYPuh
eY+Wzdu15kAZbBiIVbk5Zfe4/doDmk/dow3ccM1l6kKQwYZArrp7NyFROHsuvW0DIgFF8Raa8CbY
qoJA7W4kCiCk28llWx2jTD/8/QH3B3gboiFmgtwYctS4FwAsf/uAbTRt1RLuIXqbDMCKnL303Wp2
M4HyxUEx7Fa1tjjOzkZf/r7y/pvPV4ZyM3BFAPph6Hu2Q7eKVt5LfEYzoakKtTVIjyD+r+U/f1/n
0nZBdgytrp2SBrG8t09YyqIwkOhC2eHRIe4xRyRSlQp+sWq78jIvBSwIDWEd3K2oTc+WwgDBrYFr
IW2Gw0cEVOWOSkC+QJT6Pu9W+/XvT3bh2yGVhE7Mnu0lwA++fTK/dRxesXtxOmQRfEKB0DS8UhOx
3kc3boEfMWOmIjbx14TWLuzVPfFC2YFjjyc+S/mAzojiXnfII6jvwJNMJKwJOLACSbwEXzAiHMhW
qO309we+8CnfrHr2fhNJnfcrGg0JxH9gUyjdfUTpVqvKXBN0ufyAe/t5lwzFtnn7bvHQwRQ6BLUt
pPy4pbkDlGVET8PgDoZn+npfdtE1f4v9l54diX2oALHiXXg7O8dJFu24QYgjggpgF0Igmmr6rl39
f8dj40rFJHLPqFAhnEuSym0NISDLcc1V9MsiRfFB+qI96sTE12in/2MOnj8R+ntodiOBgiHi/pr/
dYVDuKD1ywiETD6X/VPGpLm1tE0BHebju2jbgp+L00sTz8V8Bz3o8UOydouvERy6Dz7LENkXmWcw
2Mh/Upa2NTKN+Tdmrei+yszBGo6aa9PGS6cKTDqUaBh8w+TrLMtp6epHqXBzxszvAlOQBpca4MoR
IKMGOs7jgZrBHzDXD65cpH/uObSYERJDhGNMPs733Jov2dIVBWSsQsUdmcpOPYdDOK0EDXv+PvKu
jG4N6D70ysJ/niu0Y0JUb2iJwgninKxubQLIiEPzd3F5fvTLVN2jupfE27b9zyESS+08Pog6Y4p0
LlidL2GbbxtilnDBAA5vYVUT6DV/yoJxmkk3J9dkiy4+3F4nAhwCcMy5DHkYTBqSLQbX6pKtDedV
fuxho0F4rKObv8enP7cOHg5zVSj3AFKOzXO221sTixQ6SE2/FOlxiX33qwuG8gmGvfNBWZD9sgVE
0DDsrkH0/7x5sDIiFYZzaJ6gd/J25YQm05RXONNO+a2uuq19GHvcdKxdIXIwdEq//P1RLy4IsyWM
rtHxAmT17YJIXSdX8T1XLovpvgCFj8hRjHWvt/jIOMDBf19vv8veBpISWqKYYGFIsVewZ6+WphGM
XhTicQ8b9Duuk/WuiqDA4+D81ECfSb6MAHOcRqs8Sb3+/p9XT4u9n57gD8CE5KyQpbGcDGaCqP/y
FHNlytG0JUlfIoZVeqk78DuOoJgNj4Kb5RDF0zXU2oVN/OYPOL9v1ymI+rVYmmXCEA/jEWBIlt4+
zNl2jej05yWEpAKjK/y9ALRi+vz2y25RV1R9NZgGftdzAznItA5LCLf+/Y1eeiBEOxxIdBKhFXu+
Ydc1y5WdTDPlGNm3DoHGtQZO8KL6zwYaaEKgi47RBNKVXWz97QNx/FBFqTFN2MEytY3SjgwrdAqV
68OaBVdVpC49GqiESBzwZMj5ztIyO+hNZSo0TdbR4aYMEEjZMvpHBaRm/fe3GF04hnvPDdocmAPC
lOp8XyT7FFTHBpg/UJaRfWGGTToXFP9gpFV5Ai/g7AjXZTecXAya/4FBe+epNCzrMWkzUBgCWiIy
B3SYx5fOtflDMXLBIEGQuWuyzxffy+7gCBG+BD3y/ef/ygUwd0M3SC6mifmib4yFPNWm2UdOZXUl
OF1onCBPhFUYGP/ABKJV/XapzZa0miK8lnBU81HPI0zqArR0lRbqMGn2IsCXOsF3ZcPZDcu6rPxy
B8qWvvJ9Lnwe/B1IItBvQ0FwfvdMDjRcA6G6ZjSygssq9xmBcFteo7RNwFekxX8udnDP5XjBqAaQ
up5PVRnc4FQv6NpsjJvborToV1qLplvWBlee7UJEBnEA+HOEC9SN5+OOsB8BynOrbYY8gRMBOGK3
XvSigdXI0oBaCIjMEtqbyTPfJD2/hry8sJvQ50Y3DmvvVd3Zzjc5qLR8LDFt4TS8K2XyTw/znU9W
Xz1kFwIiyjmAIHHK0Ak+h2NPkGgZQt5CxnlQycEsnfro24lfEQW4+DwAmqPJDP8kTITfbtlskilD
bWobqEj5O+HX9cAkj9A0DdSVL3chTUGvBlIY4LsA5H2eg01FNfSYwNgmy1n/avw83Mm2Sj5EcRcT
q2BNNfBoI/2S/veuFEDeaKWgLxUBaledhYAiwI4C4tw2vZyiBpQb5LrTKA6OLcmVhOFiDNjV/DCL
A5wHkf/tC4W4MfSWMkz+9FJNxzDq6akfxHjYOvayjFn33mbx8oBY1Dc29x0xVTmeDGqjK2/7UgxA
Wg2CObjKwEqexaLIlOVUjnJtRgd1PCL9jHlTGMntMxtSAKaZg1T636+FC4UE0NDgD4NFidnuudZJ
6uJceoGhbjUtHBN/m8CYKi/uSwebnQ0OZHXQQi/q74teOib7h8UgHHKrKJzfvm8HKqGJM4P3jfqJ
yHwLPiRuFO//vsqlY4LMet9ASMXAJH+7SiESnqUaLnjJQrND29qReNdN77Z4vMYwv/gWsW9wjaBx
BGDD26Uq6oSBs5dt4HAMAcWoBcWWGzseoAX5a9l6+yrD9FoL4NLz4b4CkgI7psTd9XbRtI8yk4/j
2kCYY8OmNPPYhCaP3xmZXbuQLz0gGt0hduc+ZTif20nt23hlDiEnsqy8zbOF8w8TFKSz12Tbbyk6
Qi03i1d5bTJ06UwAfYq2AEIabo+zHHP1Lk0XCC00KoQ+PUUS3yg7m6Ph0XoApvCaQse19c7y9zZq
t0QJrMfVIppwsuwgJz0eQ1eVR2qTa6pil75iBmf5fVIOZO+5eMWuJ2SNG20TAMP2GZZ7cMg2bWoO
cAXnV6Yk19Y626bJBvp/FwMGAAhKfFhdVt0NDv2w0bFrGP2LS6FZjNEyRKowQny7OemSTFCIBAAg
UX32upiF18z24QGI2P/O4cOEF4gNjN32mvq8JdHZKljHGHtzDHR1grpdeYo1UAAVjsfx7yHlUuCC
Hk6KB0OqiMHC26fCBVQOWWxtAyJVGh0GvE+7sxCuReVLmxDVAHY75JkAvj4LXazjaLWnJZLSNOfP
aSBzTBUycaeKlM5QEfbXzvelz7Ubt4ILidoVhKe3D1bCJB6CNRSAWWRoxzA36XEa4MfWbia+0vm4
uNSOb4Bh6wWiCCa7dIh9i0Q3dMOhg2noR2wMg55AJq4sdelzAZ2LEQmapKgcz16jbssYHsDcNlVr
59sBtd1LEFx1K7j4QMCS57hGMfU9BytBocuXDDJCzQgWxUnkPQywcmtGwkfVXbnTLsVhoMz+/1pn
32lJxqQUBQAMUBuQJ1CZyvsi2MrviwSxMwhZ0QhQy/4Pux7zOqgsAF6OfueeJP6rGpNCLZMRCFFo
bYy/+kiDwUWXsr2SFVx8j/+j4e7EZsBt3i6TSSnMsGLTg+EsxG0kaXrH6DzrU9gBY/r3k3xxMfCw
dqzGjkE+u1Y0IF4jdQo1gZ3TliQqY3du0QFKvQhRnvwfVgMgAPqU0CiCJffbR4sgYBXaTvwPhjK+
y9sV7iBbckflVe2uS8+FdwdbHWCedkrA25XaSBRRAI4dsEOSNqFv9S0sQV6ZHYMrsOM/smaMOCG7
jeEq4gZG1OcihNAzSCew0WFVJgYWHIaSbvcwmmgPGQUUnui42l5ampn73E4zGhtQkFiJBANV1NEA
k58r7xi4+/01/rvzh78Iw4McxCmAIQDB3k/PvzYqsruYbw4S+sOA1vXHwsjAwhc0qzR6yDnPPq8U
/AMoM5dT00eTNjd0zQZ/g1pOoPyEMvRCqIoDcPHUotWnDbS8hMDMjo31TOH6BO607goyKwMXjRYj
tY5EaoGSgs7BNXpWmeiSwzjHED5vN95Gh67PMRGdQRE+wIHWvNd2pvjXcF1754AggCHNWo70aDbA
/3a9GTcQk9niN1R7p+GE24WDix5U0XPo42I4yGWrnnQ8b9/6lqaeTKA1w6ZrpMuXjCv1vgQK9LtN
A0xRWAvxDLLSfN5qlo/p90nZ3BA+zeZdK2NkqXROIvNR285/bGEG9rUbaf6uQMAPSW40Xesooygo
p151D5DNR4rQyQHcrXSKx3vB2GYfUrAgvox6Sh3QArq/nZkH67fzbAqPoS63r70u4KWiN7ES1bXR
R5OWSwaX1hFpeEfHJ7mgpms26gHdm8qya5HGlmMCc6BCPIqgxO6y4+Q+dkoUdxjr0AVcJwPBvX5s
TUkAaMG0bUF/05y0sKiOOun8PZX98DGZMayG10opvlH4DTkSi0zdmdBkFCqgPSAhSgYjDK5o6gyp
yk285BSKl43tMtjFRQyQWqIL3ammtT17T6EJZz+YctLfmAjRqaNAi772Afjk8DiP168DyoCgGeJt
+BmGs89vRrSVIEIR9OWXjVMNWf1qpl1tQST/AjqUe7HQb33HSmD0IVi4VD88/viXTSsM12w75F8X
KJhCkClIq9dw8y07zDlrVeMGqK/UqW5jtFB4ojBrWilMcVzR0icDL8YYtieTkgSsEipOs0g2Dm16
V82fxr6cf9pAhu6A2Yt6N6Ci0TARirKH3k9x11Rm6hOip0lDvTwLQBev5lEcdR8EsgZnOE2O8boU
P4dFul8Renf41VNskuVWlpkTtZeR+Z1I+IMfWLn51yyZEvdaJBTwchDlgrnmg16Dh9XBE6suWClE
AyWb/HmGpeMLoEpxdp91eHsEsy/dEa9njhJxyHl/wjmiH3RiS2C9Bu0XcejpYh/QN+uru4ym41pb
vuXbwXtXMLIuQg6HYVc+qtngbHI7zNvwBVSFeSNTUQQnBrGnlQz9zP7h29C+G9cSLkOZV+GXbIiX
AoZDCX02K5gwpOzitMGBMEsTrNn8Pg0yGde7zPEvq2WxkNSUPCGbkuJdDJIotmhn5QtN9RyfqnCV
951ty+yhiNplbahLVXiLKWaa1UJ0PIPO/1AMMbp9Yn3YzXC/9cEW47xunfgwwMAL6mWd3z62QLe1
kJukuSJ9C6BAXW2FP21JjGF+B8gIwAtjwKZ3+aocvWktV08sUvl3NayFJovHqL3ekUT6CAiYsQTz
8ZzdpSLp3tMgpUCsJUYVn6EhEJ+gJAvSWkah6M14Ts2TaWPJn2OQL6Z6FnqUaBtgGEPglBuVTbDY
7QOGlbqExE1QLii31fZS+CEY6iVhrSATdPpGKBTlWBimv1weAz1ANFyULfP3c7pqedf7VPwIWngu
3EpBR3cAGIOFxwlS7ayOoLJfNS1emSfltiEZxnBw/QBsOh0PS8q7d+gbw3wjhoDqdDcUKlf8JFo1
MjJSX/WPFu4Vv0cTFcWhj4VLjkFq5uxUSBd+31ZbYK6Y4lJAndslP7UT8S83OpGcvAFpv96TzPcq
iPu2nlQLa4+5WIuQwFRVbgeeZkt4FwRjRXEUfbLWAi6b/WOMbafw07L6oFhcPFn4E3yjvFr5jVdq
zd+vtjTyOI0V64/gGYfPrsu82+uK4alYGb4JkBvgN1dcemzrWKpbEWf9d5gGW1UDPW6eU9uX7ASm
wbDdObsNBuJsffTJg3KO0Bxv7M6i/Moamsfjl6LcUkuGbVg/dQ6NZ7L6YlkA0AOJZ9UJjssoMz0d
+7Qrny0qfkG2aCmyJq2YLw/SSOxuybMNi89D+VtvBup2tJiGTziWoSWYyQfydo3b8IdI/aTuvOmj
Z0w8E3MQ85jfdch+1ElJOZd4SaP+0Ob5vEvPxbl/XrWg94GqWmQWLT4LndHnvC2okh8DHoQzLsS5
/87hXxITNanwn5Bp6DO0rVsedYtt3qwbEMh3Mb4mrGLhMwWnY1ZVN/lm/XrgYBLAalCGADKwdbFV
rbT0jRkih1ectjq9r5he0O4XapsgpAxVPILq332b4EPQYcC+LJ/T0S1PkkUOd6XWyL0704bqbowU
bkygwPhXIXkKUmBUjWNdWLTB7lZuGYdt0m5G125RcJdGbbbBfmXVXp4Ajxw7kk/cpMjd3IjufyZU
CnrOknzSekIs5N7wnxgH0JgEUyrp7WS4i8mYwPb9fQvjUHY7ehtPj6J0i3z1Mwv5w2i6nJEZepUV
QMmDiJvCM1CjocpZkTzpW3NwONa2pjaSEGGplnIlnfQwqsqt478AHI3HQxBzP9cDn2d306Zi99Qp
xv5TKIVoSTeN6gnmScV3sPLxz0ROswzIV+2elEDJUFOKSHVUHC6iBJAW8ZkHQj0rT9MFJo9RsR1R
664x4ATdImpcTi0GEoUCTBxWOrGouYBrl1QwM35HacxCYssNu0PP2fqooslbUqZbtD5E0YZpJ6SW
EQEyNbUfQKiCKXxEVfshCCJ4wlAoVn2HfFuVNHYKW/ToVYjP5EKt30XTGBanlWuu7xTswfLPnHNk
coUw2edZhMFSA3dcfCl9IIMmzqToSRGb1pOBS/qIPnxbEtgsmvUxY6kpiMdvXck4ZuwJSgyBJNsY
J/AGoTxIXWNgPoFrRYWiOkggq3GPajx5TWFM9lQY6DFiJB/m8Elqy9s5NmtQD1jtJ5DlFC0pKsDK
3km8x1TEOIkTBz3n1FET82MoUOiTVun2B0BsPUU624XspejUnBxUnqjPIiokpLFSGz1UufX4LH2U
fGJpzDbigg72YVURlI2JIZF2QiyfHgrv04pMLgp/QdsnA3Z4M0gF4DHUTJtE2hQmLWtvtnLlIWy+
YSxTq2zNRNMVc/QT+Jlg/xo0wtaNIKnStUlpjmhqDB+SMaPAd7vYKVj48MmTGGT6b5gm4d7o5tQh
E5WYTOGWGEZWj1SU632CACXuSyu2EWd5HqCLnPDiDmJROcjc66TbI46knuo+X/xjOsxx25SGSkc4
BgG4V4tUQ1k1yqArJa1R7GSgC2LIhF0wN2LOwPGgprSQpQ8iqP2PQ/w5G2ZFT2A84xBMWxg+ozyC
JX0RDWX1wDrgZUnYyvVRQgiju5URLisCwTx0BqDaP7+Es46WAzM+/A48nA6PLY21Pgm5Tp+LEPLG
96gh6HtoUQKnNrFo7ElWrQqg99nNDaCXAMHQfCjvkFknI4kXNfUnuYVBDu3WXodopCc4uwPDfXMU
uQ0YyaUG1h1gDxz1MobpjkimeCYpag5OBsyqNJI8kS81xp7zx7bK8H5mDAm+zHTLBmxO5soa5lkl
Esoh+9bN8TLBSZzFCEbY1rjKXZs9aKiQIsSEc0539SjIWXpTTI508TI/DpvsLJlgdcqJzWepYH6C
fQsvUpklx5RaFEFtVpl1//bh2mBlaolalflnFjC3ROjpq08iN2WEDFKnLSfANOTi1OZrKQh0LVSJ
NAxYadIFVfqKxDlFopbmtiTTSpMfarBxQGJge+YjPMeU+FgOW5VirjJsBQFwbLNw0VXyiIBYyIMp
km4+jDLA/BWygQp6+gCaIJxVFUbD2gf9fJKcp3ceYtx4jBJo9FMP5RNYu4wCkBIPRSZfo5GxRXUy
GPs+82ztycoT/wsKJblERcCLBz1OmGrHQzkUuAJDJt/DnmD4arIFN4jAvvSk87l/QGRAWp2MGqkJ
2Bfxr6Fj7bPuh+nL7KGL/ZB01gUHDMu2w8qSbTlCFTppa1EV3WtoHWiPtoXXQg1OfnUvqMue8UUi
2DugDDg6AfPLw64N/YkKVyiYxGDn1altE7FLixf38cbBEUDjVT1mq8Plrnk5cLJ0kHVo2jVPJZIt
Bc9lHRhXQ9Qw/51nPqvuM7WwTwxDYXx9Y7cvxgCa1nRLoH+OaTW0JLJpcRuN4LzVJTiT77ckgiB8
VkzyAY5wswAWiamP6UiRZloq8JnXBcCWOp/ADyQ6iXtITW2qvY8njF7qtRNL0vCN9TDephN7sejx
TAS5O00Jr7hh94oZaJHGUGweCQv65UWPW+YPdmbpeIe+f/aLFRzak3yBYVmdRystblyEJLSZeb6s
0Mytglc/xFCAyWLMrk5xr8wxh4dPSbIhD9H06KrimfUhKoHZ9qMhvrDQbBdJBYUCbM/0H1x97XcW
QG6C6E0ZULsQz3sQ8drlZzYtJn4sei/nQ1It+a9tanugur2SqKSRmJK5g8BAs1bC96QDakPh2oY+
LzYdIGM/o8DHP8xEsY1DIaoIq+9Wm0HJ3S/or7E7KpZcPWVDBp1fC4eIzzpIZYfszkMmGATLAIFx
NulrmLDydxG5DDPHaClZI+w2Fw9rny7Pg8nZ13TyuWy4DeeOTAGd/R0E6bdfmNMstxDYyCqgwkP5
Iwq7cN2NDNBTMLo0L7FaOb1ZQinZTdkmKw5guA2/YQayikOHxKwjSzwkX6DBZ7+bQoxBjfFzqNCE
6Ss0YeSqtxsAOrBToauWTiSzqYWSTGmKZwhn0pygmwfADtQ2JBj3kBN5kMirEFxGHZ+goAyk/DDR
pCAQauK/JcY9DIrQGCpg9qmWnwtAJ/8YMTNIdY4dFAiHIDQdyhmBuwjbH9jAbd0rHrYxOzXIyqQ4
jpmZ3q1Fm+JrAKSInlBhY0kcXvl6xAQp+xIqG6mbvBJ2IQkfi5EIxJnhoLcw+z3lcDhH5Urdfcwc
sDRC8GjaZ6P4u/thXj9twIjzmiKBegk2FUDbot2CmylpYYShAOrB5WyNIEEHICVJ2hV8gxkp/qep
nxLQ6jZrfgYDnd7JidMffTe2nzfH+TeDbBl6sX6Tr1PEU1+3A/WvDvwyPF8aVCcp09KRhHpK61iC
eVWgNuMEBhnxo3aocZodsBUe3BbRkwUf5oN24/LBlRztllnNokMxPeFa1HwAqCpguCFqdF3Vx7IA
/J2kdNyeEa/RQxBbsH5XQTr+nqBorY4jYqSuYfDXDcRLPT/PW5C8tKbtblENmN+ZX5IPDCfo16bG
YSASrZMRJX9Ik7piSa5JMYX5StphW+AWghoUnMPUla8TKkNLGNoN36NoHllTwCRDQBk7R/oNdau5
IjTz+j36OE4it4aQdw1KxKCfIdS18ruk8iWE7eI++apZPrw3cWy/V53q7MPkZAmzApSEGQmnnKoH
rlk5HFB+YzK8VevYQL6jGm+7clt/cohC3FfA6Q53eqbFc6tHT8kKAKWqRwx/5gPyl/4dJKLtc9tZ
8Y8N9XqvCnQda5gNJq986SpHhmGAgJnpbPFYzHB0ArImZ0ihDO9mMpsh+9z3m2kRQXOEnNXl9slV
UnjoFweDvkEoVscl7VlA8rhFMN9wn0GtJhyDEJaZpnr2Ea7t48AX9CahDprZhoVQuydU0OEDJMGN
u0N3I33xyJZh62tROB+2CKgXQle+eXQcIf1ve/RMa+hpz9g+OuDu2PeAJxKh3RDVrAwqeXALhLFr
beSSnmIngidYbEzuhlZVV75Le779lmArvI4TCl6cxT2TZq4rb2nbrwIpG9DPzzgNaA4BygDFYCoG
XePyWvtaVqzo6q7TyWuWjj0agJjjJUSFMCl5mFiy3DE0MlqyaiBKT05TPx1aPsBbB9z9bSXB6tWP
1W38dQCYaWoWWVDRtCzDlGfWJkViII373a7r9uBgWv1Tdoipj+EYrTihXgTLCamwvcv8GM83bpLB
Te5CuEugrWLaY79W1XCakb98r7YNtWyifHxUbTL1TZ9O4hkY/+ApLVT6MtOec2KmvHiOpOy/TnyF
khxkZ+FGNQcxfuXmwBmr88wOKA3XtEUrYHO4OqCnHGcg4EEesmFLi7Yf+mk74ndwyzckteIzMyUu
xqINFMX5L6FPyrXY/a2cN7WbExyQrhOotgoXqppBoZXkazchUagy/gNSuNlMFosJyGGyG5UEWIQZ
tmlVNG7EQ570FelJ/iGV4LDV0JPe7uioooqoIgtuJWTe0/s1n9Zba3rDb6SL2Wvv0Uh6YEE6T0da
LIoj14fGCkkTlX31KFzYIUOjG9eD2EUvl6Jsq9pZWb5KqOlBFFKmY9YY6SZ2hGwxfa5SJTHzjtCc
UmNUnUAmNF+h81E87u4OajcqC29bi4uH0FLjIHR91T1E3f4fYtvx90Ec4W7XxkKrZliG9jsFdEqR
yWoERrBs+EpK6dOehEinXlpwoZBGyqFbDjA+mz97OTDIeShEDWIro19VGgQ/BDbAj6U0mtWYWbRf
0i4WT/OCDKL265RASF207cl4jR4f47BmOdiczkCk2h6mY4MJ6BHGTMFdicCXH9oVuqrQBy/a4aab
4SFa5xhs9UTxHBfPPGfRAyAV0DNptxC5F6pgOddxwSFarKFrUjM9RbcejXrMF8bJnEQ1rhkxDIo9
dd7btUSTfVoG9M/yFBc1oi2yDRpxUiH8uMYvlXgs9FghPcp8/LMP6PLPmNIOiW8koUsVLuq+qChH
0DaCmtpqOhcQC2z109p7HjU4GX1BFu0Aw0wr49JTHsmQoohg/vOSZGtYdy4fk2YJ0PNBNhEZUYPA
mH4e5ezbewZoTEx0GyyPLnBVVE9VHz1Zv5eZCD4Zu0+4Hj9C8JuFGJHF0QdY0PQzydKsfR172d3Z
Pempe7EEL8XUJbouIxE/wSmgHZ7buPc/+4Il5e0IA57XknP6Pp/KI6cqnG+2IGJwe811jL5ACrtM
QseqeoQmx/oFI4tS3UBpoL9HQTT9DCRFZAAMHv+j64P4vYeAfoXc0i5rDVbF8KRwFQFFVHr0blsk
EWjqFKlEydkl7LAX3LahqisbBFZaoXmzmulmnDB1A3FNpq524OvJBy0ThmCZruKdS9vt64Rr+0OC
j8OJDJb49whtsK75f+ydx3bc2LJtf+WM6qMuvHnjntsAEmmYJEUv08EgJQrebriNr38TOuYVUxzK
q9N+1VMlSSSAbWJHrDXD8ZL+sje8et5xj/UHM8sawthsjsiUG3xG/5aIXG8MgHWzFF7BcRTCvfQp
Q5r7XNKUbDPzYm/hm5DbJ7VvfbFnhwhC76L0q1Z0tKHpE6lkvjOok3dl9HiWA7cySVChPbDUjWSE
WizfhYI02RJ99yGp4lL1a1vaqyvP7ulQXLX9g+mh5zoOFDZEKIuRxUbv7drZN/bSUM3FtfQcTZhi
tlLhjB2qU8Zmo3dJvOw8ku6PdMQw1rSxxclFjpSc9pKs1eD3Iu+JeTstLgMldkrTzzOX9ruOwt7B
9mDHtLRfKrROBH1asU2XHG9WqLqDp7a+0aKp2Y5GT8+uktwzpoMmL/rmlTa/XXI9x+4U7SeR5gQ8
aIwNySpK2zs9LIpZUSGzx9Squ+shrVxDBrYw2uGxHdp22RHANLHiZ5Gh0mdqpsKMpVVPlHu9n03g
bo2eG5nhx6XNOhg6rVZld/RLbcfIV6usKzYlmV7jwcQYUV23Fb0MSMSw6Zh7odoivkbyrBNlV6qi
fFRpNVweMlAvNEUqAcvVxyRpyuHe1saFUEtxF7d+RfytE9pQ9uMafeM1ruIPtUIfAjyFk6rtrTnX
p6vWJIlOxaAZq++GMo5LHVBO5iC2xXoeR98jb0FeSEpRFEdRYV34mFMV77+5GnvnterWkR3MNZWP
J8otnfpQjjaxUBB5dql9rpXGUu1tUVAj3EfaOFJUFsbiLt+UueZ5SsK55LlS6ea24zId1cR4tUpJ
tsRSZJ8MU1GZ3BotK8iX5SLqNTpcdSb4LLoAiIwMDBWVBMQNT0fdl2JwrD2m+kG5x2ZeE2kMU2NR
LInGTrph3KstU8pKY+G+2C3N7F8G280d3PfUSePEN2c7awQZqNQsPzUuu8w3j6NrFM7ubKRHKJ9F
/8GSrSaUoE8KTd8nzhw5x7kb7HmXGsAFLlVO6OYODDykZxr1dMut3fD9a191KRXAcEJd+S1O47l4
sBNVmb9EcmbboFYiPRoMiJxbs7Xc25EWp0OM1o9smYmqU0ohvTZ1F1IZxuhoCycf96KcZuZsBYOK
rXIQ2bXSgnbZ1pMz1Bfdoi5ZOFqlkX8RXR7RQtcQbheS9TTVfYdUdvGzSi4ajXBk6VDLINkSSMus
3E85M+ZukF02Xwr8ysp+Udlfw37urXYDxVN+HsBWv3YzfJWDzSJA+z0zjz4rcVerfqyM06NVkQze
zqqX36V1aQx+5DUFAhi2PzNEe5TXX2JBsyHOWoY37+OGHwrYN2R0iJku3warzayNKpNJ7lZl5+Ng
TuSYLHL2HhJf8nA++nnlhkoqrRNyN1u+yNap7wTf6UG6sepwYBJpSL/RtKKIQIzoJ62nc9hUiuSq
4ux941bQRzaZCZbAj+wo+dKLWGjBaHX96NN2XX4q9UVOBLKjqm60QW+/Shq6f5oA5F0oBPtF4JG3
OwwCuTyHNDtUDOYFAuT8YGQ0NjCLfrmkDDQWYR2P5rFm9kz+og+UbxoZYZ4w0ym/LBwEzBPHBo6R
RtOU/pjowCLYaNFkNCSBXspFmx+aunFInzrFSD+oAt3sZkmo/N5lrIgPqtIJctJlUyzBYDmJpK5h
IEIoNBvRR8LTfUhbxMabvB67T5ZRuHdRXmr5Nq4ix7mrcWV9bBEb55vBnK1vXj3mkmSMJeQmklZZ
BRYy1rCLvZnDm5E7APvinBTbNONQuBS9Nu2jqGjLw6hOyX6KG1FfWfZMjgKhL9u311XkMvA/U6+R
XUvuZ9LV5NJ1JaDwZoiymNyzwFvBxl9R+Gwjx/Rby+m+tDF7UzjLEj1HxtGd3Tj3cCUMSyT3pLVi
cyNc8BpHFydnieo0LYswjZbhcUEmIEKOkfKltLXka6bUrutPiTUfS2Npxq1s2/RL109TQuO+JLvp
GxMyMp6MmkaWcumpsvR6d+S8xPFVjRbvam2pGwdaadPHHq8sdRiKq1R7+7GayCeXaOLpLk6ahv9T
mIq/2mbvMW9HEBvy2i18h0in25iznG/6zBgbHslsqT4NczgXxp1TsOJpXkpZZhQs557XSLHTSGl+
pLCP8mHMdUFSb5EkrrMlbY7xTIgVjjiERxa3VTBqLWn7OW8N80H1ANHgGZkYN7qQvX6pNF1Hz3Mq
QZ/iWADAyTqBb7cWXeZuWYzcZIvQPdkOaqMMgUPxStsWmiduLREv5Y4auX5Vx5190yXYBIOyZhGH
BJO7MkxSKW9SOpndG2nblsfOs+uEpupjFgctooM+jKwodqn1EGRsabJt6GsKgbT+aA1xQy5Ts9ot
dvSs3A6N6ZH/4QBIErafx2CQ2vClYu+lh7XWjdRInKlaNq2qcYgVeQIfVk28dGOQuRFHKimy/qRl
C8iMxVTcZ6cWtNRs22oeQyb3lIYgC0u8d7PwzEOr1v0VdGA3D+puJMvulmV1odcKKexE4yS3JUDQ
n1pr7F5ZQylu5am6JovIbKscP2cNfEWGUecxy7plnyGloJV9rlCaRR6UP3ZJZz1oMxq+o8Z+R9MM
zSYe+LWK7VROiZqXjs6wSCH+ENOdegWqopcDQRV52CbrtiWNAw9jdvYqpxLHH1eBGEabWfAIYC7e
irg4pLQAXSs3oH0CYX3B27dqDe1TjqZjlkYcpILA6te3diqb+3FRPAKQO1w0LKdy5SHW2IkiF1UN
DpCjyMr6vnZEtCsp4f/+pXC0gMaBrMSu4p3I9tMo1gqZN05APxBjZ7hpv6Pf7LBLtLY6YxQ6lRFz
V8jmXfiHgFxtegm+fZTJBIdAdKOLVbKp/DwSY5A7ZbqTWWb7zbCcIyG8M0DwJFENwbONrfUnDCGO
4ggJiYd+QOqHYhnng8tCeuYBvndXq4ERHO4KCDwdIJVFLJHP8CKR8GEGmFYzY6TBTB8tyr4ZcKPf
HhsaHjtQK7SkWw0rb5+iXpOOF1HuBZ7dvqSmShsVwJVBOtR6+Osrvff8UIcCp2ZhZzSeiFJjatlN
q9BumAxId48gwKFDYqGfeX4/tYNZh4WHIY4Rge1PPwX+NFZncTrkNSk9Sfw6b/QrVBvapnMV48PY
umOQFUl019qz9kRlEcsnGpn7/+BWrbWJEnsmQvqTWcDRzqkoHniB6JwBE6mHVAWVFq2TztztzzMb
WTZD0iVzhzPnlFqjZ/QwhMXmBW7vjKYv4gg92aQ2+sdlan7XtLbiK+Aa67Cv13XylHWiJJqgdMIR
Xkny+YX6CcVNOpS0n0Atp+f8P6fevB8Xo4sHxFhMnNzh23GZZUKLKHOQ8KJBzFXjVM8tVeotUc1X
sl9lkHjIR/J4nM4gIH5eoLnJ1X7I/LN4oCfXtWe3UwjomQ/WaG2bMpVBO5jOtvQaAA2xLQNVK7Uz
GvR3bxY3CW5zxMao7N/eLGKS2Wxz6ko9yYzNUmkaYWoit3M92n5v5m2oay1K0mo458V4bwCtndPQ
UoP7wtn59sqV2XqxXc70ADeW8qlQyupOGgWp1GmeyjMI0p8XABwfIHooBNowv059z6khsmZsPa5V
xe5OnWS70xbqCL+ee+/dEYZYD1o185++cG/viGN5RBrVYQGdrS6guETdaqjKo8TVfGYHem+sWLpj
rsYSZ60Fvb3UknuiRa7OWEGtdT33Mro20f58xkZnqeFSmRHEEtvJzvUVeO9BgmUHkbIiuZxTMqiS
qeQ/B062y6SXX8CgWDT69Hpj2vz6Ua5y+jeK85VXw2JNa3rMqBT+3t6fWFELo7S9wI4M+1DbKTMu
6zXQE1mOXjUjCpwG61uHCPJ6MtzkzIbx81aIcGYl0FC5tLnTkzc5jDrlWYrLAV253cBsiSYzfUU/
TJm3j9Renrnd90bOCnXlRQK4gz3z9nbxn+aZrF0W04FuQWKIbyM68OEBtt3/YNn+65VOHmw0pAtY
YR5sbNdWSKPeLGizPIIU35iHX7/Dd28KwwSdE4BL/NzX06XpUheZNM9VUvOlB/UQko1pnpo0Oecf
e+99YZj496XWYfsXgwIBhj1QaPKCMfFkmOl5TJ9L8j/4rywEmdE5W9fpqqlbBC7sLdjiqGxjhXp7
PQ43uqYMwBAnZdJ2+oSwKAPGss11tIKGMY9bJyaFY8hCnFnJTh/qjyuDNsb+t+66p518M30AfaPr
Q+iK3P1e1rV3yKn+bvVCq39zUK6XgsGosjbrEG3NkzXGVjylkD0NUJRldL8jqTcDbBEP/dgp544J
p+9vvRRmTXfd5lmhTucbpLtOT2NUrIoxX1Fx0Z66cqJDlxrbd4VbnDNRnq6eXA4DoAVYCs0iHUJP
7kzr4Z1mrjfimkzRSNruDk4Ipgk8FBRN65rvQfXuzJs7XdLWi7KcEJeZ60HvlEyUWiPd6mqUmeDw
4ktdsfL9OCnisXPQGhJxWCFJnvoiGVr3OaFb85nA8J0hS0jDW+R4RL+GUxDsGFNE62TZhyW0r12f
b2tIX2U83JSJa4WUWmskI/W5m35nuIJSYIq4Hp0GaBP+dqKMA8E8F+nDvMuo09i6sgREqPb3mO5P
50bRe6+VTQOLFoQIOoicrNrtgDCE2KzHKGWkgVfa03XdJeIm0mSy7VvEZkpTq2deq/bO2MUyhSfM
hDOC3f8kbCuArtJ4tulRonf6tU7alqqLa/cvRV97+3acpgcHoPZF1gv9lhNe8ZGksBG2uQ3GrvQo
lYHPhc2hYdcIozoyfG1BCX5mMr/7LVGosTDZK47hZMhDsrSAE2aIklWjp2+iu/iMEmvfFYrYd7Z1
jtr53mhfOzjBGUO7AB3n7YvPLasqDXsaQgNVtIIGUSmi0EDRhFhmro7GQhoQ91IEtLYQ+2hGaLX9
9fbzU++edcIRG9m4EEHKIqF4+xU6kpx6MrJ+5Y1dHkm7lVsnGsq9E6e0HhRyCWroFFdCXZrQKmpk
3LzhsB2GnFIKAqdff533Bidt62HDaBqeT+Pk2yDgj6Nap8S8gAM7lrKXt6OKuUJJrJe8iSFalfPv
4v7XJ7CSIVns8EjiCn77BKZCVRdlivsQZ1AWwKQY11JU79xm0h1zn+Id2YQyMp0zg+29eyUExi+o
mcgSTslSGlXwJSHNFla1YVM/6KsUj8qwIC9UXVg0uA2SbZbTb+T3nzHcFlZY5qFKxuTt/dZ9MqeD
VfWhqhfG3snouIqsuM+OEeS9zVhLjaIIZrIzMdX6GP8arP54zADnIAdCVGHEv73shLx30A2cHiCM
xsc0ncVGH2zr8dc3986M0okOHZUJvLaWO1ln0JIWdIdZRGh34Fo8s8oPa7O+S03E38sBtrfQZz0g
NDDoRjUYh19f/Z1XilsTnAJLCKq907iDOEF2uZYwlIrMPmY2qnm3EmJHhCpC+t3HG9iB4syDfWfR
4qJkU4gKDEAEJ+OXncxluWfPGgZqyI7M2Z0lSfXcidLAsabx9+coEA593aTxZaune6Qr4JRB0KSX
SSGVo7BFd5ug7AVSgTcyDdSij7fSc+TN7z9bTv6EdDxY/aemVz2OCbq2LH2oDEu/k7VW7nvoZSEu
W/dGR6+OQbCTt//BRVcIAiSJleR88mybUqRqYbEz23lSH2eTvHfnWsrXuIEZq1b6taPwwM+80HfC
AcIAhrDOc4RecbILyShz7MKM+rCOSkGS2xjue+nipzW8Dgvqr+/wnYhHh47F+Y2zHJmc09ijR0E4
jBMBl8RbbGAfu7CmxbhXqGPCNB2cwDBKddvnS/fp11f+gUU/WREohELOANIOuuA0nlWrhS1eeuiJ
WCapT8j2uqUI+R0DhtwmjQFa1mg666vbRI0WzGiUEXMounpRjLn5SDUGQaI+VckGVRN+gV9/u/dm
FfsyE4skJYeIk5dgjZOqsHKzL7qI1dy+RsWPpuGKyrjqR/E4/yYdheVRJ/O/Ug6IyWhd93Z5lAld
ltuWI0sC7M63ei2+ph/TsEv1/hyD871Vii6p6EZhGqowCN5eilqRIRL8YGGExnxHyPtUMct3LDCc
XbzO+kBfxDz8/ccJbNSyiOlxRZxOJCxttY2IewitsiZXoFXDhymlkbEXISwxpazvfn299+4RVorr
AXzjZP0DH/CXs65bqUs9ymoMRzNS93MyaHjoRf+I+1Hz9aWMroEX5efyBu8NGluHi05iVNN/2n3G
NPGmGE9BWEHdDWyvRVlWpMoGYaCyIgmMM1v5OyuFgUIY3hvhG4eHk92uASytUHYGRSTj/Kqx0u5j
p5tyRz4t//zrB/rOrZEpt6BFsr+yIq6f/+WBWgu5zmXJJsqQyC8dt3WwEdsYEJUB8Xc6RsuZI8M7
FzRxWbOJU+tjnJ7cG62XcKBglgjzNo62lT29lmaq7/OmpNM4Iu0zA/SdR2lyNXxdILM5zp+E4hTS
B+q+6hQK5mmIsi/foWswUZfbzZko4ad2I8z1NQ7S1tTZmk0+uZadIB2z03kO+yyRe8uAWtDSm+Y2
GzJtY0+94PipVjfpINQL0eCvsYS3fFCnIf6SLtJ+wdVtQjgwuv0YxcXWMazoPo664drl0HfBeMj2
FSaWPd28+3NN7d87MPwgebJekYYHAfR2ICyaUUob/VtogatEIhRhxLL02TpWhqg+1ig5iGLlHH/y
2I8PdZtKLUAqpLyCj0kxhQAEOAd5f2cPoxpAmQzSDnNdP3meKkRmx+4YKprdK4iNSjdA9j2W/oCi
q4Gjul8UT2CurI2vv54V712Z3DyJbGoRIFZOUpKuNSSNk8RzmKnOtyFaewPmS3+No9wKtV4vPtoC
qOVEc/EzY+id4UoJhLrSSltBs6m/fQsx7q+qb7Q5bNs+QV5m575D/Sq02rE6MzPeWUqhQa3XIRcO
3+TkHg26/xlshzPMhmgV55tTuUOpM1PDnRE3yqXbO60+nrnBd6b/utKAFycwUPXTHLrUrKEDvDOH
jYRwoqKIRasNrmO/THPFCgDa4xxu8qdnymgmwLTW2gTpvNMTCqX/WpvdQTL7UnEttKTa6bU57ZBS
/m5dUOdSDFgIFUQxLvvh29dHs4XRzhw4GKvo8gLvXerno4vOiIz2mUDmvbtCWmDwBgGhEVm8vVSl
NTJzbUWGWIHJ0JedOQQWopUEmdJUnBkrPx3yaINGYhKIMUscwtuTmehik0EJCzYhRS59jQKbUv+y
1ABYfj3v3rkp1h4OPDrPj/9ObkqLgR7ErSHDYoSDYOL5wv9izmHs1e3zry/10/Dnlhj2wLUIlaAC
r1/lLxufnXsgCNaEObbVdt8PsIkF7spNPyhyS+pbfoSROW1/fdH37o/0HIRKCiwOjR3eXjTxDFRQ
jYboCPka3Aw9vaskOTunRxz7n1zKcMg+cnPESm8vZeN701AtrvomuIOqJVAt6R56+tpz/lGP+6+v
8/+JX+ubf8T24n/+m39/rRvZpXHSn/zzf67Sr10t6u/9f6+/9u8fe/tL//Ohea3u++71tb96bk5/
8s0v8vf/ef3Nc//85h9YIPAF3Q6vnbx7FTh3flyEb7r+5P/2w7+9/vgrD7J5/fsfX+uh6te/Fqd1
9cc/Pzp8+/sfJBz+8tTXv//PD6+fS37vqq761+oVdehPv/T6LHp+X/3T+BF3sBrQlYVS8x9/m17X
TzT3Tzj50HyJnFcyuMMnVd31yd//MI0/2QFoTIv8lw5pNG7942+iHn58pP2JD5HMHkd/MiHrAvOv
m3/zmv7fa/sbAKGbOq16wbc5FW3oZMNZPdZmKYwRbBwnpyHFUnRrMIo8KLB64oOpO7UPhrE3BZ1b
ZkAVc9/MX0zehx4Oo9QBymRjYfs4Kft4j5Y4s1nIZxGOZaOrIfVl+xIDkFjCLJV9iqBfqg8mfQi0
1bzgfMvxkqPOKEuvuIR+O22mwirLTQvfHpGU2b065qzPO2yCVP5lb21cZ7XbD1FS4BuJp/GDWZlZ
g2IrwgBoapl8LFYZYoTBH8oTovZk5w6muyWohcVEix3jsSwV0HJVOsxWoBLqZr6cuy9sRPaVacTI
8GuafzwaVOThaPAElADTZaSBgarJGxb4Zn1ivhLHk2Y1jY9iXt1nhmLc0vPZfLXbAjupZnb1hYnK
JkOkUacwANzU/YzuuEYKafQY2zj8O82mmhRcPJNlNZd0JMovXLVphmsKTbq7Y5tK9kZXlDOeF+pF
e1KW8UOxGPEFSm/gjKIo8Js5uVFe5/Zio2zhcX9Wih6QhDB0IFYgP4/OMo+SPbyu5wDTTNOGjVeH
2qQ3KCoy2fRBo5Z2zbPRxxvVbVrLr812fGwVG1FQEksJxMuKcLF7kUDdOjioSv0G08n3fLDMqxkJ
/gdEwcaLVQ3GsCtL1+p9tx48G8p46XVXMi61Cz0dAUlNxaDt8ckUG8f15luOUO4QVgvkFT3X4L2M
U2IrfooG+Ia2FVt6huIvbuMkv3QVM/3Yao33ZOu9So0mUo0LZxhsE0iMp3AvRa9Iv7S8OydXiicG
OJTYYbSjOXQVIEmhEsHO8kVkNd6mB43QXedz1d2gjl2OerO4M+ibehw2JoPPPShOoz2VFBIZ/pYG
C2Oa7DiMrbbNwjgSMWoGJX5W7WjINoqYtEfTVsbnlBPxshG0G8+20DPARuSj2dvI0WPsmo30sKUQ
SXafyUUXpr/0w3wV54pIaDFodJjx67y/y+M+upqy1f4Weyaq78rFLBHodVocygraQpA6mU3z2GHB
oK24Q34jPChEAZysCoG92tRm4C6JQ7MavQMpz1mVImWiCK5gKSwlPq4q+9qtFDypWmv2uHBA94UN
bKIO0Iaavib6ktSHBUvxlacIckWsQHtHV7LCt+uexk51LrvyosYjdxC1U7Zbi+o5ONQqNqpAU3E7
w2cwrmg+pW56trlbImfVJMvO+cWXWBOsoEyEelumqlodGkOZL0sjm1Z5lmqlgd5StHzoSwftMqso
8psf6/L/36LYogjc/+tfu8BPW9T9a/eSEhr9Y7v7x57GL/xzezL+VJEeMvc8UskUKYm3/r09gXr0
CI74DBUY55B/7U72n+upgeiFD0j6OMQ4/9qd9D8RGSIHRhunsdmRTPjX9/pf7E7kKk/CTrKldDzh
oAAUl/YFHAPfxjBYf1PPidkAbDh8F2lCw0cM4daF4sT1s1Frw0edWBefJl6vXs5fsJkpQaLj8HJF
FF2mE9KLqG2WwMtS91AkMvmYZMuytYbFvAQHmpb41xwHxXUtAEdFVXKki1t14+l9cTnVIv0+xaZ6
q4ClOlDeUK6tKO/umP7ttZYR/ObpNNzAseyvZntonsSixDA6kiycrIGmUbOjhDi/RNh5uvKY9a25
gesYH3pNouGGCST8RZ3bWxh35r3ZNcvOUPLspXZc8v1JOiGmWKr93JT97SSn5Tj3trWf+0S/pKy4
gIRcyi0I/fyyFtOVbqk3sa6F8Uw/LY0SwaJr9yyaa3MJG95kPw88BiN69twEJX2thTPGd99MZRIs
jf4twtFcTXEapigOsLxcdJgJkQb020xjC0QzfqEbxQc7fpzI6sGp6/ZJbE031J1LVHpT7PlqPE0f
q26UlxXcTr790L+6U2PuUkzFe23R6XxHnOCrcqI5fJao9+ZQtgdFmg/1Uk2fc5oABGVsKjssMxu4
I9cZYsEdZh0MkmWNoLR2m8ep4nzl2IO9d2plfIhT7MCd3VAj0dViuqBHtB30uRieegMbRzDRGD6M
2d0/eEPyFRBhCP6w9kvysn4RYd5RXAMqiNNHX2kXm+xWusGtYTSeX2Gk3DXg7DZNY9IfirZhet3f
OKL/pIwK9pqWFhoSzZ46m4cKIBJiws1kJcN1O0A+aViy5Yw5LB9eHCO9s3IjDec8v1IBY164MlOD
vlySLeiqOqyt5Qjo7tgqSaCwVhZN95LoHVinIc7DCtb7qLsYOkU8JJcYThSsG23DlxBaR0OTyq7p
2eYeSN8NTxAu8qOWwDOKXJ4OjnmsBnbZBvQ7MLbqiHcozoCXplU4td/01iWhQpt3gHPxfHDaiwgj
ZxCTTA7buVZ2JGDIk4NE15Moov9cEs7VmF912EJJK7vZxhbuzs0Mcw2N3K8aIc62bk1MnSJx3M2o
acONnEzftOOd7SIQlo7Eu0Yh0sJkGWRY5vHPhqo5bgu8JEav+1q1mERz9bzH+tbCXPNeu047wCTG
25H1R83KZn82pAYx2JmvkhEUHpyOLfCROByn7Djq8DUWwpVNYyRjOJn50WhS7WIsAKHjitxanSbA
B1bGIW0M41rUzbUYXfN2Jpzyc6f9KpTu0Rmn+gN6+9tKV9MAy2XuS3h3PHNzCR1HeZ6bLr8Udprd
dWo2QA0E5O6YdaADnwjmwiZSduwVdkQzZZ+J0D0vvWkf4TeYu1yqDg4SJVj5TB/6njtqsuSzXpQq
1AttehqQ6G5hmg73tDW46unjE2QJKNCmunAEfKnK+J6V6aEzk/TKjmfzKafwsmmKDz0NqjeupOrc
uWayMabpa4U4xI9b1Xiy5rLdQE1Jj16rbI0UMkhvKp+8NlW3VZcvG5WWONHSbew+rXeVRDGgMZsA
l4AXAsbQPJmSHT+ru69Fkt1CfRluUmFCMjKvcJEdCPufakcv/TTOGJN9cx8l6bdKOs8OPBNrLJpr
TOErRKooVt7qniYj2QVYHyzNg90dFMBOT61SQjh0DeCmjgIgYmmdbQRg6Ksxet3l2gPZn+Zi+d5l
db6pDJqS1oUdry2AxQ4yHcudUFWJTTCLMESYygUptWKL6RgMSlIwn8CBBKZeLTsclpiY0AJs58Rj
NfSiBL9w4uxKylAwZ2M7pN3ryzKZNo2dIz1ozGrexZQIjpIA7ugBxLqTjqN/SaFuYndOeu16tMvu
g4jSC/zpOLvbBp9J4aVb4LpXRS7xmbr0iYZ6m3yzldzea6OXfYoxQV07uJpevby0Xmde20W+eLdk
KYju3Gl+oUu3+yybHICsFcHKpWvipoj1TdzGOCJwbo6tpR06Ny7uSyf91veaszHr1gChqVVPdb+M
d41eFk9ClqA87OWQdGruY3esbhUIG2kgMw+OV7bYn5QZwFLlleF6/JNO9RiVZr2ZskUxADNF1+AL
v04JaCJB+5KgVfD0ApuKE+Z2qz83SSqaYFB08ZS6CfyuCiCO6qd0idvOeeGktMtt27tqwQgZiKlQ
3J2QinlwlVn5jLesuiT8wH+eN5XzYFKvs/y0aobPjqLoe85G1U2PnfQAwqO+1Ota2QgzAz2sp6Ve
AZYZu0sjEytqOOr0x6ZikxpTxDBhWg7jy4Cl1YXgMkZ7LW+bJ4R51oMJe6QJ8iYBliLgwnr7vo6U
Z1CIw92o6929YrjVnd4k4p5QxPUpT9pBYQ/AUMo48iPNwKaqsmjVnjV/wF+yXIGnHi6SvGh2VrTk
j7WpPZE0Z4gNZX30GkDd6dLNzzyPhA2Yto6vEtoRKfZk+B7zQ3JTpMJ4dEi5j34W66yQ8KpW0Ilx
k1c7OBPw00Q13iGKDFsXzTWpwnQTRx7NpUYc9uo1vLo7AIrsxHUUDOsZZfCKR1sW0fe0o3O3NJS9
EHJXWN9ct4L07ux6E1p/uryo+naMHJgeSWpmfu5F8kNa1NGlmw99MGbTwdTGZ3fE8ezTs5cVL1Wa
lzVcPBqcBG9KanIkD5ZIBG7iIIIZ6mds49ji46FZh++VBQMCMYGfTSn7l9ePO2WJrUdTo4ELYYRx
pUL2vlXzOd5WWLRceqrjC3fE7Zhp9mPHdCpZ/Of2PqPQG7qZ6d2QUxPPaTdYuGjYZuBRt+GwgGos
s8w9JJYNPN8g+ov7ptv23mS/2o54kYWzPMKgn3g4Zbdr1MH8ZkkLEAKOfHbQrgwGWHS3otWOFq6d
ezB8zjaN2o5OSfZuqpdh5yTai5OpTxz1hw0Ayeq6Biq3j7OWVb2GjVBE6Z5urjuAGN8spbqMafWj
Rw6rpFeBMdFN9SnlHXd+xZn/yCZUvY5oomGzIQRddACBKtgnw8+A135rRf4MR7H7AF4xBCdqXWJL
ru6sxsl9Oj8kNyCk9c9tN47HShnrR+hwxodp6MXeLmChCRw4QTPN5o4jdPZ1rLwoHAXpgyU3jMcJ
gxChQNW6342yMJiqVmvv9IZwtq7B9ppYQLTCz1fiT3yh5kO9qcqdNUE8xFi1LyMbdboCeC5GfXgB
mabbzwJYkkcu4YPqgmEJ06VsQozfykaLAYVa7LCHSk9vh0U6Hy0j8a6nBV5ja9FBhAqkVj9i1xI1
najEoPpWIr2GZTw1lNCskabD8LASfaNkXyaZ7w2FbKoW3ZNgSt21T3tMSW4T90u7GzLIjtBJ3ehA
nl77nptC7BsMuE4Kq6eLU+MIDrSFmJnKfZ7I8tB1zXAAO6h/bF0NuBmBMIwFvfaKwErtXPXLVri+
C6QoHJyukAFnI+EjVYou4wGqGuF9FnuhDrT9goM5BUBzAaOHmdbJmaWmQnCmS0zyP8Z5WsvmSzen
HMwt7HtpVX+a+sJkfMh0oklURlCsqpAkiKK0JOAp4zIVVXQsmWgg3vMOSA7xpwEBDMBXqE+TV8Kk
9pQHjx4ECzkOB6YFDTJcP6MkvG9EC3+uACRMsmsZPk5di38Y5GUZmHYnLToqD+pDFee6zoXSEQt4
VhjappjUiAenuk8a1n9a+tWAjRrDeZCwztesE81z58wod4obORi1F1oISbNt/y9zZ7YbN5Z22Vf5
H6BZ4DxcdjDmCEmWbNmSbgjZljnPM5++F53ZZQXNCsJZNz9QKFSl4TxB8ozf2XvtVa8LCl8+phSd
4WvNej8HMERp4VPUgu/RlSC+Y/53twFA5U1ZFbg5oti/c4Tc3yquVrzKQceAFoIw/SEL5fAagvlc
Va7e4tnJPzWU78BRWUVrg7a4NdD1QNgJJJRhwK5vBW8PAlk/xxprkhLCwVKLujgGCRBgmWMAExOH
OhYQ1Ua+6W5awiJeeDv1Ab6XvvaofKKaFIDOQhc6O2X9jJhFW6OcFkLbqn1trwGzONSxw5SXiHpy
19dcbaNSwHObuaPNiIv2FGLFUWJxPuaVPuzw/ohrs0iFUyvAABNafdjWpSmeHFa+TewUEMYDL98H
mjpi/cBs2JlRx09ln2mHIDOBDJt4wwayv9eZEfd7/hELqlhwaNmVbSh90duGjFIOrA9ibn2FCAPm
E+yW1bT9qhpDBIQqB8JDTYzDV86xyOtEpp5K7e+wd0PpTqGqcZ8gnBod6ejHwVMe2kI9miUOm0qX
PnBgeKmt70rnHuSg3DV1ax382GePC78H/OYDoSztqlFa6wjXxwBsr/oH+kdoV1VbPfFDn50mgVle
pV+E1geakQfVqx6qb23gnRqMIBDgIf7Fw5Z0m5su70ZoCbyB0vB+KKRGrQQx0221ljkwWI22MYL4
S2dmxrlT688WBKtNWIOfsmLnBqp6bXO8j24LBaCR5EbmfsA/7pDl7Gk3oqcbq4z/l4Ra91j1ab5y
TKqgKZfRa7EzHHaH8NgTaMsCu95yCJSzWic7P5GSE2VsWynCbTck2scCjuZWcNJhl0vac+N45hMT
Ybhv/fBF1RMcx4BGTB7al4TPIkCLTQb8Y8enT9eOXGr7ygk/tQ0nRKY2n+2FVXFW4EC/QsiaPKSO
I3SIpZ0WHJ4MU8y1oDNucrExbDhrzloacab8xXwzEJnhB8M36BLV2hMq1VslQQ19MXM+5AbF2zA3
Pit+YoHp0pwAOlJQfw0aSbQ1IoujFUNno2QdmRdU3hu5E24No7EeZIsrA5s4nJucg5FZVzd+GEd3
GlWbk5L7+jbH1L/VK3WjaQX4AiPP1p3C6Ugp+xsHHMTK0thg5tWtlVvfgtrU2fyAUIjhVHaCfMKN
L69DPbfWvZk/1prwsRDSgkrhiAGSyueq0ts9h0r6q8bnwOAGo63RidxQXZMnZEFqyS/H+XdstH64
k7roZVBFwHtKY+wr+KYrDi8itliuL3L/VhYK9wD6Z2Vk/Dtk098hyvRWUl8QvaOJ8iZwYxSf0jrT
ejY86O7YgNB6U0qvBIrWTKzySwDPb5O0YIUHpVhnTe3YFnWlDV9PYUdMDdhskHQSyReu0mi4Bx/9
ETrwIYdbA/Cgt9ZKoDEJq1K2lVyVGIJ45QjOx1D+Kshts0P31W/LrvC/wv2pV5S5UM0ZL0bZnCq2
6zmu/11bsBinofSRtaK8q6M6O8YQkGx0jZyxWvXkOPJwGEFesu64XBo726aoPuSJBS0PylRr9XvQ
f9yqtPqqkCQmHDdJDh71PrTzMIwltJP3ha76uwg++haccL/Wg/ILWuD6rgzJ+Et888lSmVWSNNiF
DoEV2KxuQvbj+8yhoN0P4MaVuHxs42CrFAFh0cX3DBHIRkxBb7g81w4w3nBMSmyu5Czfx6XxqXI0
6MXwG7bMMNUuAR1xC09EtgdNAEmSlweO6MA+jRT4h1q4dqS6+jYFRQw4reo3dSzfW4VvMJcK0leO
b18hBYRs5mP5kEVKuZLLYR3mjoMcXbMhVTWg2/DUu66HG7wRO7CDmmZ7EGBtgeUZtJJ4kHT+RwoU
/YTX4y7MJOScLncohFtsILe5cFp08SZDab7WlOCxc5RbsXTFvQnhj5FHicdqCo70et+tByJBvvli
CGm/CCrtFSeHRUBs8jGTu9dK0bFMcMGyChO43q5LZqQ/wuRx/B/8oioOeKthQyWORYVCeJD1/Ojm
FsdNXQUQobh7N6KiR/a3vw4wKRd9l+/HS32ue8RniYXnTo3NG5GNtdX0awyHuR2K4alNki91IQV7
QRf9ra4V/lkyY7oNBjBmlFvZITZn7CfJHlAwy0XsWLu+Mu/ZeIgbvQYn2Sg1vnqDG5fcOkJbYBpJ
OWDWDFCgqvUPj03Zm9l738CY6qBCeu7IIOWBTQF9nIpmf5fnyj43GZzsp8imqRNh7VnVA2QLmM91
aUOMrh7iiqszP3pCRJAfBjmOuXLgfq+QzqKQ3euJvisUQf9hAjVRfWcXZsNz0bKdAKHPJi5WFXug
YMHNp1/sBF19qjTZfbGsxiXwxbEVOTpnjfeNeBFuxRTem8GW7EmKefEE8Nh6pNlgLZv7tAtOclVu
oQIWsHu12q46eOeqb2deF61dI0k+qWHs7Tq1O6FeNFk4+nY79Morvphj7FRnyXkxGvoVKLK3KE59
bhXpgWpDsbLKCPHL2KNjMqlOWq0b68JUwtPg6fddw+ey2mLjQOnfDDHgk2oYNp6RsdSGAReJQ7KR
na2vx5983TpIIVd+KaEFQFkD7jax0nKml61eedQ95Qdubens9RJAGw+stuDpxRlPk3A2yxcItE+C
Wq3JglHWWpF/B/LSbLOyiuyas+BGJot3DSvCAlDVJl9ZZ5GPaaHdKsjbwqR77gbuQ72qI2cmfytU
GZFXd0sRemWE0be67J5I1sGErXOHp8eesg8KN7jxW284S7msfRpcJnfEzPQW9YtQB6+p3Ch7q7kh
OK3e55n7LUSztulzsSMWpuzWddBFW+rfbFug+hjNWfLFEzbanFM0SLsQMOWQ6bdxrN94aIUsLxx4
e5lnW608bDHqis8+dw1mJ3MZmTnlXuljuxPeynRT0v/z7gPx7ZtWKnZy+KMfPtfiM+5kAh+JmyHi
aA3P6q3Xkq2ZoSrJqiT4oJO2tq6BUq/0Km4oYXkEAkTCwRV0YD7D2WA2h48EDCmB/fTdq2V9HSeK
eDTARN9TzlTWMECBTotFRAlfSI5sR50zPCxuVJOPcIpvK0Fvd41MWDC2u8zOyu6xddihQysE68Xc
XwuoWDtuC7kyeJLVeF8PoIfSQfBOKpikG15/txVqbe/UKj809ZJPpJwxU2V6/VQLT5rVbOW+wxhh
EK6jxACuYydY96pUfFRjimmtKR9daTiEjETo6sE3HbKoE7onYjnsum6+J056i9bX2XI8At9Uos3K
G8i74klI3R2p1bwx3KSxnFHggFQVgYkPsHuqojcc9UGDQ+JHynYwxF3dOdLJ67R6k0qZ+uWn4we8
LmSjlvvU0iuLVQpd7AYvkrnvIHxuOU5FbLSz8l5uAuHgc2OA7CjC7tDpFUu3qb6VcJ56qitS131D
SetujUztnkMGOwcQoonaj72r7XWfTpgirN+ByD1IWLQrVlwNPJtvPGchQT4Ff7PW66Pbev3NwE3R
FvIiugnY1L5hiz0VFcriMvtf+nv9oTYU3BbBx6IOhnUBquylrPxT4AjUvtqHegSajUxmanjlY8Ku
ye/ZN5Po0diQ5Y1jh/h/nZgF5X7f+NZFqm7rbCV67KW7wMi1U6GzUlEEK04qgYluW/dc9FJAyA0G
gpWrp5zCrMKq56cgpIxBF1kZEe/ahZYA7tQHmXyrujFSQJjcnd90Q1GcQrEZqJu0TCoN1Tn09OUN
BdIfaQY0V3ByJl7CV4zNUErlXUV+ySbyBGHVqyyTiGXcfW9WxZrNGilrgrKvhDjfE7Hhu6tMYt+D
tXQMFm+rFS4g66bMm5or/8BiXCeax8waOJGdE1b3aHSs020N8yBlO3VouD+HeprrnreOjTq5cSRy
cVasQe5GxA64C3qOzlIOOozmrA8Btfevgpin7O5MsHliGmdbI2+p8Q+p+Kqm9VmIAdXDrD9YpeJ9
kbVKXoOGV3ZNl9fbBrzuQe4sx3Y6muil5mPFuvzGx803TWKC3CIa3SXMKRC/CFEpfoedC2sXEpn3
lkJ+4zRJRcys68weeJHftFIVz15kiK+FP+g7Panap9ToOqJ2DMOOUiXFyQGE1tMp7ue+rVEO9ZVn
7DbSDSUhbRcUbDRrJsI7x/Ih4FYOOHwrufdKWf/aiGVeIDqxurVmCUSB1Yr3uQrIqAZU2Qy3SR6H
N1GFbVbqynzMEfBv+rbOnmqD/JdWiJ0t1amSXS3J60rpyOQzFMUa3tKrmxcfCFAqwTtTSyq1XDh4
ZWDc0iHqLbwwn4wRSUw/su3LTrUfa89y2segtDW3/UzgX3CsY1WizuSodz2iFpdaZCserXRQSfSS
ho9dwH5EjyTy6OKk6llqZffOiNgPRyTP7arINFeCUZhfWrUrvjdaWa9jx0y3ICD7TVuIw7YZAnUl
KRCT/XZYx4hXHogoSg+ynJVPiaz1Z6gS6Sn1B+d7IVM6oQaUuJJOHbFQ6dVx8r01KGSrvgE/cygf
K0ESmW4Ed/hewxBcCRBOd5RKlVPafQYpLLwaXeVwMtKrvRyL9X3pqi4c0o47OUJfdoRzBbZeWsWp
dMqOJYzNRVi24+DJe6RacWeXDfsi9ni57HwgGb7di5gRT5KLracnY4MdghF9y3gBxyHh6pUSA9FD
RpNW3E+G4UPBCX/zf1QGchGbVG+HoCGWrLGSkzOUxFR1g7tRSDVcR4LrMcWoxYc/l2Nc1QJeaAj/
o7bwf6FiEGPDSKj6z4KMQxm9/U/6439uXi+Uhn//vb90GYL6L3QUBnp8/GJo88RR+v6XMIM/gkow
apmxFyPaxmD6b2mGpv5LlQwLKBEuPuTVo2/kb2kGf4SWEDSYhlVbR/Qq/Yk0Y5Th/nJ4YfcWYQfo
yBZhWzB7TGWsRUo08lDh8InZZFCoeO0KggEZJuaqSn3tHo75zuwsb5Nm2VIipzZqEieNS5IMf4wS
JY8yVZCLsmDFcksVNc2Y6WrK6M0+GcTCToDtHspcjCjktXp1jD23uRdqDj8+ud67SGzLIzi9kLSf
OIQRzAkGLaIeRqeq5R8iE35qeq7xPY+kyRNvl9tUxZC4cg4ZZVLcfWtbIe3Wjpiqq7gUnY1baNWX
QpR90HtBXO0RmMvffQlRPXVCpfG2fsMsDwGEsCs8PRn1jKI/O45n3cd97L9Ug4rLwoURTtKN23af
xytfkgW1V2IzIEoF3Cdw8Uwh3hvXZOgBspH+6CtJuzG1lriZPx+V/3GsXYzIq2P3f+OoRL/0n4fk
/60pJb9GlzKp0SDz12iE4fAvlLYobjFl0enGP/lbJSXJ/0I1Jaso/lEoAfn791gU+DuqzF+FOQhe
AO4SAt+/B6OAwtdQRYY3RjYJVBID9Q+EUpdmFawiIqNwxKFg/jMV2FmXKinyHo3K8lr5bNxB3sTT
4CMBfEpRmy65/S7H/e8tTTTzmPhVMgEa+Yx5ksLuxvWPoDhBCUi3RX4SiEh59xn+loS9FyhfmkV+
b2/883ca/Q5MFaOZ9irjboVIs4nIDg/+QSMaVjsDARxfxJpooDNVpRxEBNkZIdc6iF7k+BvVjp2X
LiEGL8X/fz2NBhZAg8EHBkGbPE1sFOQIN658TkrzkLPzgQHOnfP6+jubacXAV4dsDVcPKr2J7j9q
REVLoZGf3a5pP8HGysi+8411GJXK/npTl/K8nw9EU4aFX0MT6cqTpoyuCBIgt+o5b2XTNgwCDzvV
cxZoXzOdwOAAqJkSBlM8WZPuzSE6k0a2zDlpc0Cpjfap5gy1GTIzu+nJ2V7oDj+d0b/Wl7+ealxf
8ZuB/uHQftnpGtMFRw3Q84x5sZZRYxnxIwse9rfO70jMidDURStfK3CAcbgUj2HoFq91EXfhukyt
UuM0pUEg4+DOubwxMhIMg5ZLLUmrSE8bvCD4lHbVYPuKGPzw8qL1134iN8+uz6Xoh6ZvrX2QhaG2
CTv+cOHxfmomp4+HxUajJ2KKZVa7fLy6bEXVHWr1rPiit6HId6uGHL88wVT34mDYgPnvYrV+IYl0
OEYlV5Q59aUF1oB0uYj/fMnAYphPRYgOOl/38lfomZPrY6rHWVbIuZQ7EelNNUZMckjogy1nrw2a
ICQoItvPYWnIz70EUJ8MkdH8JvNfl82rqSE6lTJoZzXMuJBws/4+kR7KAuOCWqH99AN1LZpivrb0
4BAKhXKnGZ2+gDyc+RWmiL4W/iczD51t8isqU2bTALPjLKNEedLrxNnDvXpumiAkIVBuCSEQw5ua
oJSdkI91P8eX9mVHiegPxzFrGksYO0o6vYF39fJtZApnWBLDhZMe9voOxkP3cdDINLveyu/fnGYI
0WJq0kUG89Qei6MbTSHX/qfCXRvOcOyM7LsVCkj+dFJHAg9JrISTjev3G/fj9bZ/m6nGpnHgmwrT
CN7DyZvuUilsyd8RTiYX8cgXWv3legO/TVKXDUxxYdxnoKWSW+Eky2ztjpSla+sgagtT4Tj1XIxd
fNrooXEHQRNmpz/RQ6cRu1GrtCykoopkS772URWKrV/gtCAyNdwThPxnMEAG6qTJSd+AvF/EZWhY
J+Muyp8l+dEMH0vl8frb+23NmjQysRey+3abJtWtkyu+tMkrKrY2ur/exMwHYvMGaxevDi9v9HW9
30qIChkWWEoQzwLhClwTAn5td+59s4hemulrFy1NPlJbBgDyBs8715KzxZtJRbD7cv1hZvrBuBPV
WedNEy7BZA7PTW5h4zzwzgRaertmyNH/uSX2K/0UOll/U3q+uLBuzD0Vi72Jq9UYiXiTp4IuXiM4
rmjSLXZ53z4XuvHh+lMtNTHpaiT29HmK7flMRo+3UgykHJm2tKUcR/pkCOEB5lyNGI3T8GhseN8P
uDCvCzTd3pmBCu7jaAq7nuW8ohsk1snMP1amsr7+XHNdbzx3w7fB0ACH9bLJGuEXRCaaJOCOuKyx
1wntvV+6/+QT/Wpn2sXxSgVGo7XeWQ+LHakTVNF6zGTXH+a3wwZg5XFfOZK1oKdMmeZi5BTA/GhE
uiNGlYNw3Ud3aNV2qMjJj15obfZrvWtt0tFjpHYDsijvTFluRyLmUSrE77HXo7NUCGyXVgVCU8Rn
m+sP+XPl/a2XvGt3sgeUCLQTQod2Cw/RTLXD6I/M9pjh5pLlpybvQSBrK0kqVn7N1WZ48qI31yPL
xbF94aUtbmL/WwsYenCrG1yLqzbdBHqITQJ+q6LtOgpxOCRWkrB3F9lGs93t3W8fv+C7Q1MlGij6
IzIqspZQBPYUvMI1Bu4V4e7XX9PcNPS+L0w6dqtVeq319AWvvi/E7Bb35Xe3+OL6HlniXMpeb+0n
++C3jwInCkq7jul9PFC/fzCSzYTWGBTv3CARGMw9bmSrfJGGMea5RjdsfnI5kHb5kxCsx2SU6H4E
1HtFv05RStfJMWju9aC3FcNZmejSkLZc/4Uzy5hhvPuBkzfvBDVXcabFzJ9G1lZkg3lbdyLBiuD3
Fnro3FxpimwE4K+SjD1dAXyx06WslrxzlEJLxOigr2pVXfKQz3Wl961M3njfEBRRaR3DwH8t6+Km
FV6qXj3GyPuvv7nZx5EhqrP55EAw3Y8HUamFHI69cyh+8rJ03cjDQgtz38b8dwvUTC47jy8GSGkb
HqUiMj1ERGEW9/9kH0PtlZokka9j0XYyXdVpBTXDH7yzI927vbJPRYQiSrZw7J59FG3cqo9UGzC8
l4+SktWnZJXDFEzXF5rP2fDSZgtnk9k2gBiOJnR85lNslaynIrYW3TsHXJYNCvcPO6RNCwvj7wcg
FhPq1P9uZfK+sLfxhFx3nTsZ0RCKQxl1MjcOsJOzjR/IN7qSPWU+lymu9qyVVbxxlaJb+BVzs9j7
HzHp5B28VEeVeVRCVQi+iVQEZx1xjFhjtJUpcEOYtktFmtk2YTUCsKLU8Jux0fF7MSdJ3jsf4r5B
DNNx36/iSLnrH64PrNkR/K4h+bKvaPgSC6DsTEkNBnblVaMuxCJFOtTCW1xqaLKFD8ZTS0MMzzm1
PlaQNkerlqYczezPgE4/DyQw+1RQTuNZlaPh5ROxtllKSyHlnAiPbmBsiv6RVN+F6XX2aUyJI5Y4
cmOkSZ+o5VxpC2SX50D+Acyaa9Bby4zWRF0tLGoTWN7fjwNqiJMxVQBqyZeP06FkwvTj++dGGfWP
1dqMd3l7k3wNPcofuD9tFDmDtRaTbQm9Q1j4bDPjHEwNNGgDkj4u20nzYRsFvtGND2o9Vsqjx/lr
aSqZO/dftDHpGjJMiaTTaEPH2cku2Djqvb8hILiPSK0td2hbQPItfEGV9zbZLIxZLiMjAwMPFfLL
94pmv2Wj6vpn02nvg1xbSyJizuuDa/blsQ2mGSgdlLIu20DlXQklWryzU2tbjsaCQtKYky90kdkn
edfK5ORV60KAfizxzx6ZWLWBOoMq3fUHmWuCKpSkwwKEYDSl+CG44ULYqvzzYN7USbF1G32hhZkB
xUGV6jpeclzlUyak1eAOq8i1Oxc4XeSbtksfPPlGEaOFwuLcJ2FqkIF2KVDDfq447za/voLyLco1
+rP+psYPQvuI1Hvhs88cSkYw/L/bmIyZFPa8FESqf1a9AT1PqAAoSdVsR0n/GGfGl8Aqw3vRzO+J
a1g6fi0932QsVYOYC3VD26X5wWo+B9pzZf243hl+JnVMh8775xt7y7t3CLoErROu1jMUWAmGMKnS
K/KZHTdYKW9xn68MaafWWI/hBcZLL3euo7xvfHwB7xqvZKWtvVbxz2GNsT8BC//Fx+6JBub6U862
w/bZsLgW55ZksldXs9oMRU9jE/Wkd69ts1HzT6L48A8a4aJHk0baGavW5cMQHqwH6rgoKsZeDXc+
oaCnaKlLzD7Ju0Ymb0xPJMFTBoMFsbcgRpb+g17I/YrsTMX2O9X8ByMZ4cFIM+UUBuvw8pmMUEWV
JTOxGl7EpXW25qY9ypO1Ly91hZlN0njLr4Ad/ll0mkyvnarmdWGwbhSSh8XyXkbSr+MWRMiziuvT
9U81txBftDaZZqXecfIaJMQZ77PxJUYSWUT3Es55vM3lqSaRLkM8iR/EMjZu6K76fikTaHZe4RZN
VDhAkKQ1mVeSLgsdyWCO7FzqBTKXJ3bd41UtxEZdFxL25ChXEAP2YbtLnaxc6KyzU8u75idTi5XL
oymJFyCg2K59A9/B42IZ9ud+Zjq5oFkZr6sNedSOXHafAUW2INZotkZVviDc5Y1PL70J4ief5c0q
vhiPUnoY9d3cpy0casYx/VvbpBjDL0E4YmmTrluLOkUxr/bPn/sUwJWfrsh9xylxMjplqxj/4JwG
eu1Xc+PAfTeVpQGGkaigObGLVppxHxVvQ/D5ered+2jv25hsVF1V6Ay5o42sOabpq1/f99rCW5sb
hu+bmMyUpoAcBqUlTaxVlH3yJhf2Zv9G4Oz1R5ndJ6Jf4uuQS0J42+R9OWQtK2ZP/y+92mZLvErd
BzcT10EtfIfHeQYs7dhJc6jCcAHSPN80Oit6xbgLmjadtdga03FJjzNXOegD/grwFt3alzLAXGLU
YFPIix31PemsFGW70+PYXXjPs+su5xpuAkfmL2zqy/4SgJkhF1Tk+eV7ssnTbVjnWEKU77Ff3Ch8
AEUYDmPZUPmJR9817cFPxIUrptkO9e5HTGp6YlVghAVfcc6lG6soVmJ5v3hZNjsOkaFxjhtPPtNC
tamV8LkQip3VQgpt/Cr6AUdmsqmjQTuEGb6You9PopapC4v+bFdW2RWS6GOyY5+sx3qrxikAIf9c
ZZF4lBp1F0jSAMtfb9aGq5F4n3f9YaFbj/Pmb7MOcTscQpjVf0O61lnfBBGi3HOnCTd1/kgCNiTi
tKq2krC2qEfW5mcnVDe+FBFsIG6a5+s/YG5zr5LUZP7MEkD7d9mt2sp0ar0ZTymBc2NU6prrqYWh
O9tp3jUx6TRm4Ot60XJEEdPPQ5bbg3gzmpWuP8dsr/nVyLTsVXgeVCqPRoQ4e2J3GoQfO3y2oPzv
G/9btJThMretonPCGoeuakrydKFycJDhNOeZ4uPQ9zgSjlSbvXhh1Z3tkjqbqTFfgoSFyaSHpdzM
HZ0u2Zm4cS2PZIeXSMOY6i+Pu9lHMggFAEAx1g0nGwwpCoo+6mgr6Ezb92W7Sn9kcr/RlsIcf8JT
f+vzBkdimQ/GlD4ZaFYbZVVWMpWnZFV2zncyFeV6a2qnIXLsg2VmNpdtfgXCUbcddlg63qG2/369
w8z2ync/Yvzzd+tvUhksJhIDLwhevcK3K/84+F+vtzHbKUeiK0UABHhTimxsZh4uS+Zmi+2Zhqsk
IKUj/+B62ES2zrDQ2vwT/Wpt0llcJxy0vOCcrnnIJFDYE52eeffXH2l2vnj3SNMtRaJGYywRk6QM
eM15cbN/NJLftTCZkQwFeVNa8tISrHH6gxsT9O4N26jpbOszUUELs9N/6I2/Xttkeqo7Iyg6p6HG
Bg9I7u5CEDpBeZf6h/EqqPaPWZfiohYfAg2UhVKvPYCdLj0SN95/9W6nk0qoSy3QOZ7ciwI7MO4d
RP3XW5jtIiYX9KAmuK2flnIwFlmeEfXMkn79o8SgcRh07SnplHRhzzQ7mbxraDK68jbXIFzxUrvw
VcLKH4Gi9GLcys2fBeH8LJECuP/1SJNeD8VHRSNHS8mgYcxOj1zdIHNYJ+nCfeZsz3/X0KTnm0lS
Z0rVMmHgLlz5+huhcUt9f+n7TPp+r8ZtWtS0MRiP2Bo3SflVCuPNf9cJJh0ejbCheCLdjJQiErp/
oDhY3MTNf39Cn0TsAJznJt9fDNQyVjs6GnTXHZn2KyH+0WO2rPyFjjb/xn41NPn8ipvAFnN5Y0au
n2IFn7C5EQAKXH9ls+vwGCuCdFbVCEK6XCyyqsU1DuaNw7dmoOICU4HyO8VqqGFu9KWT6ZIWer3N
+Sf71eZklUyjHPmoRpt18yoCBafHZd0S/X52hRoZnqie2GJMJ4RMdD1O9gOnivRHiDUCQILqvzWi
XejbLhEPf/5I4CZ+St913Zr2iqQi68LqLGr9cF13eSpA4HOCdlfC/F9o6uclzHSTwQUiuXSU72QE
+pefrAR4U6toIpEkDfsScLDJohVGm9JLCTLYWdV2PES2YbkJ8bMbw71mkLhUq8cSyDV4dIy5Vb+7
/vxzo0Ibg1tQZY2xnpPhLZvNYKUhv4kgtDVbOSn5kYzZFfXCCJ+bqvDhICvi8hQ942RQQAvOqs6M
gnPkPvTuDy7Brj/HXK95/++fTIWB51B5EmLADAnKHn2lSHgB3S9ZX9sFC2QSrq+3N3sCR9uNPFOS
RG4KJg16oabmQzU+kNXm2yIP1S3oLohXXWrs3QzTb4kX2M7h9sOZ7OInzLHqwo+YG4+jvg1pGGVH
iO2XHUoxQky7Og8tuZ9lV7S5ChP0z9cfdO7DjTmI0OA1YrKnZg0YjTXY/zQ448t7LDntgw0BgnS9
kbnJjCkZBxh1BBFt8eWD5H5O8lKfBOe8TFS7Fr3GFlEDrZss+1ZmDYu1pXcLk9lcj+FKVgdlT0Wd
0NPLNqkLFz0RqsG5F2/c8rHBNh2mz5IDhCG+6WHLXH/E8VtMB78xKrehjoyJh5PjmR/hQqdOFJzN
wPicAcWpnwNQS8ne75wPUvaB8+dC75htEbsbmUxISDmqXT5gqoh+JER6cG7g04SvqZlwbukrO1Vd
SqZEWObdU66Z2+vPKf3+XlWcfowJEzsRxcTpLKcRjOR1LhcV34ytGq3z+CTBWPjqvFGhgeRmdURk
IPezcSI04XHQS9tD3uIuluN/77n8EI5TY7gk73tansK2Ho94NO9s9edaXEvJQgeaKQ3TAPYYMutk
jt3TkJHeE3MFBwQioJYjx5gesBcK54Pe5yipH9vurScgBkaZrQjOLWyhhR41+6K5mZQkkqAglE++
b56BYPGG0juz1qzcEGArN/KNVNjVpgJQVXoL7f0+SLGAsY9g/iYLi2yxy/4UGXigCW/wzjnoM795
KbPObtpvkb714mB3vRfNtaVhOTLG23BcaZPREmVC7KUuMhDoahs5/jh8EowBKfQqVv+4fogLf4x4
RpaGAGoqgYKxbHhhygZAUH+EwZiTdpRCf6Gr/D4UVeSnyJKIOGSqmc5vsVQJQAQpBVU+1yPxY94F
tvXa669C8iZ/sdqFE/FMz6A5EtJGrfV4r3z5pYpY7rSSWJRzCgDEgZihOF+AJsnhwUwtNlTfr3+s
uYFw0Z582Z6AIsVPwD2cJT3aZo4ELU+DXm7sTKn5TKoYTMMfQ/UiHCK/Wi1VNGbK0OPL/fW0k34J
nLhrzZ6yieAJe8MEYDng7zeyY+kfR4qTBW+0zMy901ZbWUyBXIH2x1Ox8BLGLnk5wfMzxgsivEok
sf9mLhNx6WtjZUW3ugNhibYqvvTB5z7yd2VUkl753NcuZKGltfP3TQCDkqxoKtPjtfDU/uXEokTa
UMQ0R/YWMekrrnC4517qwjNFCWT0iB1HQwL1xWkfplzrw79G7T7038UdQdiZ19uh6tkeSYYAkB61
g74bsDYLBJQsXHbOTAdMsxTfDTTcdOixw7+rjI0TRN67PlUr4xtIh1UUfCrgDgcfguDbn3/Gi6Ym
eyrTII0F7AX3Ce1r0L+l2q0PfV13H4xhp+pHh6iW9MtCm+P4mHSd921OqyzqYEgZlymM1xBA762n
7f0UdMqu+1oVD56mrviPalFBW5hlZzaxCAVltnZj0ZND9uS9ktXH6+4YOl50Vps3MX8N30pRGRHw
tll9Uk13GwtLh/1xYzV9WhK52HSNDkkOA5cf00mlou47zsekto2FXceEesKtBljnhfc6swOQ37c0
/vm7bmOGJcmuYx0NxJKNi1Eoof3DVow2ioVnFqAhqBzx5GXeB1mOd5714PTdHwt8eMWjTgknCuP0
5yd49xu60hkCcXzaBlKLXQgt1BQDgQjs0HRhlZkdopxJRNTTTIfYbS6ft3fKwYul3sdKS16OUu2j
7M6FQGeAGFRhiME/VXHXAoU01Hgz3hLKUXgmYWJTyM7j9Zc/s+Tx3L9+y+Td6/CJlDrlXi6hZJgl
1sqxXkOjWOnwKoc6HoG49mJ1e24ufN/oZEtkYcsaj/PMwVL4aGXmuk2Mrdm+/YNHA6WELwsZHaeW
y9dcZrqGicRiuA7SvjB3Sk1gT6WvTfKgAnMNMdcOanF/vdG5vkwUM9JADnqMnslxJU2aWhc9idpL
hE2iyVTBjpXFkL65sfm+lXEiftdb5VRwzbyl+CIL0Y7gjn2d3ysQOxd1ALMNSUzcOJO5PR+hIO8b
iuG1104t0D0opG2Q82W7VDN+qAzArVS65sIub/btUXUAXYgHiHrPZXMV2K02T1VcVD0KmeG+T+v1
9e8z+0Cj2ZHtMenJ00JSWJcoKQXm8Di3bEW7ARK0EdzjYnVxds4eb8P+f0OTN1eTtDt0Y0OSp52N
2NvknmwHXXPglmAtlSQR+UO3Fa3gG2WH5//uISfdo1M0t6jGdVgf9sGwzaMPGURrye0XNlOzn4tz
1c+AWi6+J+2YGV5BB7L2mf2UjVlHgYx3/Ulmtsi4N3AijocnnUPNZYdQInJ4sIrgfJCTNZekDjtl
XXqKKn+bcd1sdAtL7dzMhFtE4rvxX6Bgpu3lIf8Y50BQbXodSey++vObFLz//4+0M+uR20i28C8i
wH15JWvr6q7WYkmW9EJIlsx93/nr78c2xq7KJoqQ7sPMGGOgozIZGRkZceKcKxOCY0yS1seMcUZP
U/s+7sddE6TwJm+Noq/6+ZUV4dNoRg6hTcEkwPB3wRIs6x3jHHP57f7nWf6KmCNcr0VITEqSXRgH
WMsIx3ySVvtqfEzG5zFG6ifecIWtFQmukDk5DWFg5U9d2VzseDoX4c+x+lON6/f3F7VqCB4Vqqxg
huSXZ9RVcO0SqVdamdNTydNOrz4pk3Zp5N0Y1BuJwKqzXRkSLihgXIjLLM/NRinJzZXlBegYX/28
MjZupdXvxHzqQuO0TIouB/lqSXVWKk6e8J3gBfAm7ZzQJfzQxrTV9CL8+/72rR7ZK1vCEYK3Vhkh
6aSvojfzmyH3ZURP7DetpfysGys65tmEosNcbJzc1a8G641NPKLWKlaulUbN9LADhGDJbbG3AmZF
itz/I9cNRv9D9BLur3I19KHFbVjI1xL6hFU288I8b2AO8rzINYqEy54Rvg2fX/MQKtc2b1XogfiH
2+82135plWX6D9SPM9xq77aj+JYR4WBFiZ319oKySZRza8Bl6VxMeGB/fb+WwQkqfZRwSIxuV+KX
Fdh8SJKfGkur/lB6WPsNKS42HqArvRskcq7MCJ8lDjq9nfKRW9dxilMeo1ID/ulrWsfZAa0cRKVa
+OyDeu72o9OZe19N5B0CIuEuRzZ4D6E9FMGpqZ2UEN7LGN2WM9Qxm6MrSx4jxs3rn7k489V5HAMV
HYQFBARZaWEOoAba/RhAVKEZJ1s/d/6j5iQer712s8a1/rUBbWk6+nw41q1ppfJTx4noaDV7Bq3t
6ZB/vP+l12INlbp/DQhr0wyIbKKZKhMJzyMQQ3tf6/keeqeM8k74Rp+jjZO/mmot+SnKgvJLpfd2
SbBPdkkwkQ2jo+rsyw5K/WxAakDKh2SfqDB3V12wyF/yqCvbovxSG8VWlXl1W4kEZHz6S1S4/Q1p
PJhd6KvcTspXZiedGKHM5Pv9nV2LrFTrGc8EZGzZhnCGFsGMQfUTmoDWTlbPldbsoHvN8q8gFoJm
oz2+MkTJUbqyJjqKU5gyGlhYU+WD5UMlO5EpT+9oAu37tjxI9ddMm0jKur2tNg/3l7oWXtlLOhSL
WCM6xrfb6ShRGeY6MSnvjzWCRL8Tvq//vrA4v584GxJ/f/SznYJyxQzX3v0lLGHz1Rm/WoJwDqRx
liZr4IbQq+EAOfpBVR6bqTvF8odi0UtzN5PX1ZN3ZXH591dRpTWGWEJdiORV/ysdJcRxwmQH49Ou
mcKfsXK4v75Vj7+yJtxNmSyp9jDjjTHg5bmq3yyXRhfUv1GY4U7X4aSkKsPRul2Ur9i9HL9MLyTf
qvg7zK2/MxGCq1MUXsRAIc0TWXa4GJKuRlca/csdLbgPub2rmg/jFuvE6pGihgcgfCkDkzjcrqUD
RpGGMCc/pXH32BaFF2cfZhPAbosKnIWGg4YWkxFSooi64wSF6m8knBTy6N5qBH5dFj6ZYlZ6hOgK
gVL9OwXpRBOlw/R9v1iJUvx1PhVZC301sd+laUjx5gVG6p6Wmta4ZXdMIXOnaLEroKWEXPq+wZWD
hkHeaqBRuAHEJAnYyGT5Cl1pIHBe7MdvdJkbFdnwYHI+GUZ07uRza221bZfjKxxvkK5M5QOoV6Gq
EyJULZl11ZlV/FQ71O5QnPvQRMmllSo0XmQr/fUvRzAE0g4gFA4OQyiMFHoC1zYEvgsuI6VFWSqX
wX53fx9XwseNDfXWO414UVf14/ippUE56f45sSY0ey5D96mO7N19Y6tesvQpYEujGSJ2Kf2BVBFF
pPhJn1/6+FnrVoYeHlRfTg+FPHyTqqDgfW/+vG93JWqBp/3PrvDZWt1OZ1sq4yep9fTgItvfmi1C
kTUTLMsklFC4ePUSKXhjyU46xE/OYMMJ3z5SMe/HX0Z86rwI4DxjAoBSo0iV25h9JzsBRiwVlM7P
wtqaIF/zb4YLGHiFDBiKXSFWjUpjMCBpxU9LlghFAxIdIDBz//3977HmdNdmhFuy0XKfhxvoh4Wg
ukgPqv2gnqI62+nx5/uW1jzu2pJwO1J2q7R6YkHWdJCQRnFTWf48GhXNPhjr7X2KpPF9i1tbuPyi
q/s41+kiyLIeP2nON8O6oGDXIxPLoM19M1sLW+LjlRnUDtuGbDF+CpQHfYA5SSqelmJP8gkZGBfF
3414u+rf/3mG2CqJe6SxLF/DvxFgKy20GJuF47HL/r6/rrXrEno9GokMLlGOE4F4c2I4SS75IGNy
EFpW9kXV1Ad5qJ/jov2r6g+9/LP+aYSUBGHP3yJ2Wd1VkA1gUKFDA3Rwu6u139d+o0kg1WxAfk2Z
70wlZwwf5frSYlhthsPpr/sL3jKp3ZqEaMufhwyTg6K8STtykRxyxhgmj6Z50NNyHwbFb8T8Bb/x
v1UK4RC+zrzs1SR5SswYGRkzONSZhu7QoEhuHaanbOiTDZOr7rMwjPNQh8tG7CuWM4Sx9QIiVtN9
R5s9pjzZmBuNhFUjzGAvw1EQy4ncaKPUIL8s04bRu29gNsPu42bbcvVr8exc5p8gTDKXf3917NIy
RO0Rjm7k4FUvmRguk7/7KK2i4OCqJ9XfCCbrp+HKnnDMEwmRlBzd6qcyit8FFaKJqH3PFyU69Gqz
R/zbzbSHJP1Sbr2vV/fyP8PiWJ0jVTJEDhoFa+Uh15lRNO09zf+3951/3QrQwuXK5LwJ22m3md9E
aGo+tdTDreJcI3LU6cf7RhZ3FpM2qBrlZVKJq1McnF9o8REWxkhsKE9JnT72uv/tvom1dSyAOoqt
0J7AoH3rFqYaDlRdMJGAkZ/yb7rzEVa+37ABgRIzBfziV83q3MiKDj08Mt72LDHpl01oWlF9v29l
7foCb/yvFeV2JXbQw1VjBsT5+l2OTO7YwiyXnQ3J2LhQXkYFX32WK0tCrDXH1IdtvOWiDINFqhs5
thEg2antQiSAIkTFAq213qHYjBSfnplvYzV91wzDF2tAwxdBjPFYKEHkljoihyHqn648d7M7op7m
pWh02GbAmH3BZH2jBc5DFUfM90VpeEQwo3tqge5D3clDqA+QIbm/iavuQH67wOTp94uYEeRLoaKh
/vw0I75hpe2ezD2yti6rF/TQqx1kvJb3KyPOYP9uv5Xmz7zH0MJ6MtIDcOezo02erWfLHIi5n9T4
o5r+oeoL6hmUV/0uNONPSlx5vflWy793cbibh+KhGZ7hRc7sd4DqD7L6MZBUD9GPNn2W4DlzcerD
/c1ZK9dqSxILSTGtcnKK25+dxTBMyCHZuFk+xkP2LupB987FgxHGSLvOT1McXtoMjHhehY7bh9Ao
F92xalCMsqKdamlnlBH2fjXJv/PZrn6YcIoTzYzLxgCybXajN6JPGZ0b3T/dX/6qb1wZWf791Q3i
jLGjpRqY7SZFie1TNf7M7Y3qyWrAYzIZtPZCVyQOTFbVVOEvCCEG4/vYiT1Z3gh3q0HiyoCwhrCp
kFiPMDCkO6hPcS9V/SMJPt3fqbVXgnplZfkVVztVxH2RN6heM836kPfnYTzD6ZA+x+2GQ67d6dd2
hDdCrdgOzkQgUo1nS9qNoK8hBK0lh77BDzzw/qrWCtfggSEGAHbEARC/TjfbyB5UeBmpkKbO3mAx
PztmAJ7eN80urpVHHvk9mkv37S7B4FWwuDIrfDMU6JViHiiY1OHehsZSJ6F1y3n0lNByG83xzFFx
O6XawtavfsUru8JXjIbITpOliKH5b2SQTyxMYSDOcPY1GfX9Na7aYsJ6GeKhQy0WTKaGSZPJ4Ev2
1jltE99NFKby0/7U+BEF3y3632XLXm3plTnhBostI+r1Ggd1gm/0lSAa+FhkG7f+agbIIATUhmA7
0XoQgrxTZ7pRjMwmqP5oekqJDrrtKfM3n4nrDBaXoD2WmfQJ0ty8jj/+zn7+a1u8x/K5yvpxwPaQ
vvWn5tTqjQcSyC3tn070O9Wuq4WqQuYR9lJdlBYzHxKvIJ4laXHsgM2+y5M5+w1cLhodcCktE090
WoUrSFfCAt0hClGPJZqNagnjsDxu9FJWnfHKhnCbzB3sgtmgEOjlDmls25uyb2Yd7wZo6Wn33f9S
q654ZWz591exkuOAuvREZSizyj+VRRXRsH4gu7S7b2Y9eDFtDacKLAOyLZxms6uCNqwZSSu12p2M
9E3pG49ldu6L4kFKZqTYzqXjZd83zC7f/tVJsxfCt4VCFDjD7fLGTs6tbMZs5Te7Ira8rPwIx1bb
fxjRitJ6xE1pAR7nqtuImqtXKV0CCsy8KxknuzUskcDEMyobqCpklmdF4/gw+HJzvL++LSvC8nyF
OedaXazAV+uhgIjkcEL4um9l1UdAgiw0qWgXiJ1EUJ9dOtZcPBactd3eWcim541e/PL9X32oKxuC
H+oV0w3ZyCNFi0N1qc0jY5vKXHJT6I3MJP0/lyS4Y0udzTQblrRIsQ7flF2SbI28rq8IIi06zVR3
zeWYX52spBuNEHXW+ElGzgQZW4jK2g9xnv2GCyyFePB09LQtW3C0ydStaBi4S9J2BqrwMIX6/tc/
/7UFwclUtHUTVW14LVh/FQ2IBx8h5M3sZs2VQYyCogIjA/eycF1J0Sil0sB1XzdnJpFHtAjjZEdr
d6fzGpu8Mb0oaAjK9SEP3mf5c+7XGz6xFncZcaM5BA0pRDnLL7z6YFMy96i88MF0HBwGe/jHOn3f
mcYuj8zdbCQff2Nfr+yJLp86rdNm2JMy+4HZdU/ryotUTBvvhrVRGkb3NJ0pZTiH6HndrqsK0gi1
Rh4OXV/uauviDJNbVmeKajAB9hAphrab8X7T8p00Qk/+odvSHlhWIh7u618g+GgUy2WfT/wCO//U
1cZhzhzPjrc4eVc96Gqdgp8WSZSMVosV0zhElmvLG/fy1iqEu18r5xqYwbKP9TPT/9yRg5Rv+OD6
GsCkQZthUE4RfLBXe8lIWp64tq99DwPT9sJSmXe/43j/GREcL4aVIfeXwVwKQlGlnm3jr9bPN9xu
fbf+MyJE2MRocm2Ylxw3Kk8+Kp7lqJw2EeerVl5QYtAzwoewPNGuzqzdV3Fhy+R+hVnB+tFBodf0
kFvOkpQd7u/aanhgqH4R7gC+bgvHqFSKcgpiTIWKubc+S1PijsXJGIK9/lt7B+AKZ17k+URK3zQs
DMpa89Kjlr08+LrAzptso+i9dj8tqK7/GREOpaa3BpcXmZ+jRqarzANqc8NkHTQ9y+EG07YQuav7
hy4pxL4q0CeRASyy7Bo5MBnXNiWFAmQbe0zQhAdJSepd7ui0TKIh26jMrA0ua0xK/2tVuFb0MCvn
tqb9NDf1WW1mz1Tk46RAbVXk+7l3Hqyp36nf9N45jJHzg+mQZ8sInsz47ZzEZ016t6CVFkaZ+860
6rfMwNJvAH+qiPVroACVOjs2aTfVt8Q61nrg2XRM/39WhMUbadNMRuVwo8m89eiUOh/NaatKvupH
4AxetCkZgxWMDEEuZ2S6yVOh2jvYH30Z6jVn8uZ+w2HX9+x/hhAtuz3rfsGQ0CRJ8UutPOn1s2y1
LiKDvxMd/10PsJRbMzwi5bjpWU+JErUaOCdTT3bpJsXwWvFogWf8s20Mm9+a0ZsYddWC1VS+eqAh
+5axeSdGSra9LAODzHz8xvUFrSR8D7AVMMoqXF+Zj8y3lHDeQ/l5fK9krOk33O3agnB5lcMQVijb
Y2H4I5x/Tv2li7Zq12tOAIvgIpjHOA7t3tttU4sysSG7JhnN41NY6CfmrGMj3PCBtY8DNpP5YxL3
hdzh1ookWU3QJXHyFDWTCw/1PgEBQDdDkXJPqmY3jjc+zlpwNBYVy2UW1zL0ZdlX95jGtK82+23C
/E+HsHc3+T+CObI8u+ptr3SQFlB95XciMrgu9EiYe0OJUfAIf0wdux+y5EnXP5f5gcv0KH0yQi+q
y+P9QLS6n1eWBM8whrwe86BOnlAJPywzqKF/qO0e+gpinlMNwUnWtrxx3SbPLybRGNAXSXD6alAL
bR6Sp64CM01jtjiWrZY+zE6CJlWC9jiP932UxOZGFX211gFtzb+WhYg4Ff5Y5tCLPk31xIivEoAo
ni5dpyAt6IEOC10VJac6/g6ye+O+WzseJCdLDRNiKAbXb/0oTxmNVQsjQeUg+XPMp+lBn5LP0WQG
G8F4dZHM3TkQrSBJDBby1tJUhXaRRmSq2lDuC5+UO/T6pDgY3xvNfOzLT9ng7Br7x31HWjsnV1ZF
Cgl18u0+00ldC+USto95KYE0/mMMzgA1N7Zy7V67NiXcA9mgQoa5dBEyICMNkLaqvjRRQFPw4/01
vYidis+ja0vCVSCxJjlZ0Fl14SK4va8iAEZj9hOAW+JTobL6QyKnrj7Rh/SHz112jMdzMXybi/55
2Dqqy1F89WPA0UB7AL8KsIfb79pZQWaFBaVbsy536FuNWXm4v941H0Vp5F8LwsZGtMYgk8ECnKO7
LrH2bOzmw2DdP5kDpE1IrvlqiEn2LXLKaCSHDo1jykR6ITNMRM7p+7th7t1CG1W37bpHKd0a2V51
0ivTwiG0ayUq/JmXQp0eFOJ3MLpOVkMe33qDuUnNs3yQ1x/sv4UKd5VtZQapPHl16HwEv+qZQXRo
mwTtQlU+NvpxGCG0dOQ3bSxt3PerrsKwJZ1TDYXOVwBhP7bUwFigXcE32/87CDYOxuoJvPr7Qogp
I1RpkhpEHPo3ZV2/sfKjERZ72KE3FrJuaJGyBO1J5124COMpccZ0ouKuq8V+TGcE65TjnB8k8Pj3
fX/VNcjAYIxa2OJEvIehx2SWC/quzWRvaeSivr2PGntfacau3hoBWT1pV9YERwy1JqFByQZKzsW3
QX7ApW9+vb8iwQYkTMuTGEgpFHjU98X6I3MnQ+KgBHsxIt/zfbTfIdo49E6w1XoR61j/WFrucjDp
iEmJGNMcTtY0ziz1UjKWdTH69iuDJZHb5WZ5yIrgLTQIzq6SFAm5ayXYJQqJGl8cseu5elNF7bS7
v3LB/V9+D2nFouhLRwOUzm2knEupHzRf1i5lksP/81PzP903IFI//GMBdwTyzBYjSndrwWYw254b
hYFSXY6BVHRacyRoxqdCnyYfVnS1/hRV0ZDvDFuLOPFGnaq7rqG3B3W91I37oWtHyQtVowiRDA9z
GIq6Nvuy8TuFELT8TmapKMAs71nCgeBnTjWCyhhN7WKV0CinSWodoUXsHyF7qnaTo2meMdeOq2l+
5ymV/b2TuunX+gcvP4FZDLil+CLo9wmxYjASqxtgYkS9+5uGHk7lnHInO2S++ub+Ypc/dBVuXwzx
LrBwQUbMYZa+/SaTrwVT3DX6BUr1fK/3TcowhkQPt6TvaMgMMpfVmB4kSHWO/ahtAvtWvI4Dt9Cd
Ohoc2qJPBKDRa6Uf9UsRGY96EbmxHL8F03sa5egxSLJdrz3o0bdIiQA/tV5gKLsye9vPW9QIK+ee
AeEFKgJ3PruxRLqrF4vlG2NHzVm/WE56qDolcy0negSW++H+fgux+WW/GbRZmobK0scTkiNHTto6
Vkvj4sSZ5zTzcZLT/dAHrhxtWFpd0ZUl4RZQGT4sAuieLgmk1mmL4g8wni0EjHABvCyHdiA7Q+hg
IlgIGnVJ3zNoR+Ni6E20M4Zx8EZj+phYve0yqmF6k9LVu/tbuLYwnpQL8JTmKxXF20+l536Di9vG
ZRwq/USNj7qGneqHsq3Sw31TK1+L/iCMktRNmK7UhdwuDVG45r/0S1CWb00n8+ZQfjLqH5W1BUsR
nnfLRi6v86UIgHYhCqS3i5rKKHSKqjIuqWGeJetcatGOurZbKd+1+meubixMXfxMOPfMigPuY8IB
vURR8Q8KiL7s2sm4ZMYsd7s+MCYVl1emo9LNY+2NYM4eg8JJPttZrjhuCz3r0ZLyuPSY/S6a06BM
xnOlOJHs9mafzF5qaChM2/4c5G5mtOEPXc0YwRusdAAXHMzy02RZJaynsbVJr7a6GodXIg3dlakT
zVfMTotU4yJPnlpFruWjLSAlxzL4MtqyFyv1rpTfdAlEA8PosvKNjEtEp7x8PgC0jHzxIyAEFA6b
rlVKbdemcbGC2NML/z0agG7Z/KmF8XP7pyWfM7S9UKdIQ/jf7/uo+DT4xzbEqgplASK4JpyHsUoo
8c+WcVHHb9FseGrtf02atw4yAGXEpKUWe6Y6lq611a5fuTuY/kfjjw7jouawxParmJklDSqHRmVe
/B4Yuz8G/T7MWumU91CHIP5QALCywS9K5Ri4cItq+/srXwkEsCEvnFUOvK8ILt7aR7dpJr/qVWoR
tbaDTyrdGbFTelWkbY01vaxFOC8L6SvIfchslwvz1pYfzoY2hWRr8RzvNRiYY+dLFflvkhKuLM2b
QgiRi84dYLg36w+Bjg5Tf5ryU2k8l8HPdDo6YeQq/ug2sPqltCg15WC1nhNrD/c3Zc0dmGhgdpn7
jPj46pda6vL/ptpFV774VcQwp/OjhlvYVqHayHZd2R/qUTs1SbMRU8SHP464TEyBtaXJA2maiOjz
50KyYxInMtqAlktw9P0TX+2zDQknOlSm/SRXKZptxtHS2p3fncKoPfn5eKiN8JSG5vv7O/H6blp+
Dpkmtzo/Shz2jxiYzMJ0Mi9xtB/snfT8rE5/Fltt2lUrnCWNohGvA9EJawv5iLCWzYtsMLNXzlIE
wUit70Gpy4cAukKv6exfvtqpczoWzMAQexHDhWtp0mK79P3IuhTNPBz9hmnWGHI4N+un+HR/E1+f
cUMHEcjcAAhuDS7ZW79Hgdw061Y3ySIcr0y1d3XUeENWPM/0Ju0A5urUJLto3943+/rixSzYHHC7
1jJeIhztEhFBxltM8yLlH6b6bTj+lQaXhjBy38zq6q7MCLeuKuXpJAe2eYHo7lA05U9lVlwt797E
g/7sk4nSs6YtvgFS21qcEEs4uHnWkQJcuFeT02hdrDNyhvdXtuKWbCD1zEWlCDYnITajyFZXlpla
l6oerKPKcNMj/GXVQ5rm2Y4Z0HZvl83W2OTrgLx8tf+MCl+tDWcTotrAuvS6Ke9MGai/3hefg8pv
9/eXtxLlMEXnlXcz7VdS0Fu/zFt/MoYEv8ydb5Hvv7ecE5HJU1P5lKuPSX3uw1NYbvnL6gKvrC55
yNWNV0HLmo3LaSCYU24k10XEbAs7tnya26tmWRoFRarQFjFc2MVSMaUwyAzzYsLOMJ8AAtzfu/VF
/Pf3Bac3S91spp6/zxPPTdsPgfLJ9OP/pxHBx9W0bnKpW07WqIDSMV0/Np7KXySXX24c5IEo2RED
GZMUQcGBE5uSWTgEXycI9k01KV6X5T9sstvD/U1b/ShkGySYuB1P1tsvH/TlWKlSaF1iI01O5jI/
UibSFq3EmhX0qnWZzhlkp/rySrjyL7uS6wQiQusy5Ag22oNS7qjWbElkvH5rGFxV8C3wcOOxITIx
JOZsmKHf2hda3c2+zioZ7vrUZuzIac50xGcXSc7vcCNv6bSsGYZ6EN3l5UJ2xKpGBhn4JMmjffGH
mVaSmZkHxS8yZOIiJqxiKz0prdocjSQvNuLFC2paOFQL6zETlw7lJ3hdb3dW04ZcDiVm0o3ywyx/
CtvwkEXDaaYRnkdfRyfeJ8pJN6R9b5z7pa5jya5tMlmmT67TFKfQbs7M6R4jOTpbKERV+hbue/Un
KuZLygZuHx7W25+IrmVcWpHEuUey4ecQFOWHTpJ9Eje/eqNLekH7VEt2lFH0Y2nOT9VskobaFY0q
H9U7O9S6Q6UMxhuUtVEiiXX7Y+wMpheY0PZ3ivR9zObkfSRLw8bZWLlFF61zuGrMpWpqCVGx7Bg9
SyeiojUrXjwZ6Krviv7PUH6Yi7/a6q1ifPnlw0hGQgoEce6CwRYKiVMEfdTk59ZlMqRur6TWV7/N
jN19I+Jg3hJcQBcgTGAsdAwc/dvvYVWAuRt05C7pVF0KZ59Zj6hst1mYucnMbEx4mCFz83/mcehm
4Zugf57gOwjMZ80vn5V8OET28NjwHIIdcNjX9ofORmnpqWiAB+3ho4t4ONcbedMLG7Lg5wubMBLC
uBCsXcLlIell0/hExYs8I77p5mnt/6GYtfMhas0288ZEk49qZ/XZLs50DriuhiiAtFU+/d3pUd+5
lWYqdAzkMcpcREqLL37tRIFrwU1RuaaV5g+mPoB4Cq1EbXdqJlVwQWftX+NszJIL6VSk7ZRk1v+K
Owcgg6ohp+k15OHNro+YK98lRdule3CB2QA9d9xlnlbHEJGFSC1/NSqm+SFHyyoq/E6ZuDUN4AoK
YCPt9m2pzukudKbmTM7ov7fLVPmsh4lPCaJRqV/QKVY6YpkvWW6XKhD95UnmHFN70P8MZq0eXGc0
6o9tmDHRV/dN/meKdiOyZE0R8GgxnM5NlaCEN2iotY+Fr0qBJzkRl2OTwbO1m4YhDc5mb/G+rGuK
tHujK8zomAW1WT40bdN9lXtJUfdSGxX60TSm6mtBLfyLGfRZfmCL/MCzunweTkGBfKGbzqpRQr5Q
5n/InVZbG5ewOGLIjPlSlaNvzgTcMuMhZO9SPWuSRGB5rsd4bl0zCWrI9hvbKD1VjZXRTToqqVor
FSO6wUCD9dBJ31qQGyVuCOrpsaj83JNnWz1o/cAkoNIrww+nToNPWVY0v5izKlxJlICpivJk0y2x
AxE1ltPOjURhL5Kh2lVa50Epx3jnFL3/yKB5u/dD+VcT5X+MghZZpkYUQ5zIl+luykUfmZcpOXWf
7ELfzcVeaQ5t9KvlisUSulRc7rxrgLcL8aSWQ1VRtZI3jaO5fmh+cqrugbrQL74uFqUf2I2oQtHy
5vsLN10WlXopZzLlIIkDa+xU3/Ts4ahBmHY/QL4qei2WCDFcJ7xFbUYpbwNkmpf+3PetcZniH2PT
vNHi6jj0T1GeuW1vvBlt7Sjn79oEUu0h2nBt8c7B9kIw4yzZ37JSwTYwwFmaEbm9+FN7DNX4UGu1
m+fGGVlCV4n4DzTe3UapbflC18FVNCocJ5iFzSQF63zRwm9h+lEKPQOYyP1dFbPzxcZC2mCC8Vz+
QbCBiFADsg0bXRW7YRszgNl4gb7FAfcq28AO3HLM0lEGoYZgChvYQdinqMx8XkCO2se0AV8+2LS2
pEBV0BVt1V2QmgHKjlXzEIf2/LkxmxJQlfM5QU/mcWKk64K8O+G2NsoD04baRTLN2JXaJH7Q+6x+
9I3cPPhKuIVme+kJCZ+BbjOZODVz8Gxiryaau0IDcOhfohTd5mTO3VDKPvaBfJD9J98+VvqjU1ue
bDUoTEtPw1Tv83Jycxli3mxnSH9YoJzrQFlIPrzY3vp9otQIUZc3Aq2s5ViAJBDVLto6CWTq6f5F
UX6GfMS4OijNu2SvVwH0WBDZg8AxNe42pXkq6q0vK74hFutwtlg01SjcgEy+PZVqm/PBm9S/ZL3h
uEUkyW7omxsZ2OoaYRCnd7CcQdgEb61ITMuWdYD4sjxUfyPzvndQivJ/Sj5CQpfIbz4YwXAwAuUQ
95kXQPv3q6dkUaqBLJ0oQFlWZKANC5XmD6nsxdZzN5Czg8zQfFMnv3wYb80IIVsz/TCw+0m6qDAk
tsZRKn8owBjvr+VVLYMvhugWPFaUDyFpEveySU09SHxHutR2clSH3u3hVBuAHxhf6r6Eq6nxPbts
vXRKN27clwfy7VFa5LORfKB8SQVdFNfI4lbq1TwOnn3lWJfWTtKtE9YN8+0C75kYSpo143uq9X9I
Xfu2y/S/hoA+BmofzNaouUkB+y0TsPb0/v6evEq+lz1h70nu+R+e94J/hZTIE2YggmeEwbTh2WoS
TzOj56o4pMaDZbmT1O+C/H2mli6sD60Tu2rxXo8br+/tHZNVSp25XfwxLvaO876rD2qc78vxFMc9
dejai6CPafQN1OvrO4nnAo9MbkX2ksmv2zNR9G2s+WrJb5YOk+xEWKL11UXFfhnVtGW2rrRdCUET
9/5uvb6XFsNcwyppxTLvdWs4DGPdmNU2eHYi9XmwBneyqmdVN/dJFj78qqmXPi9ss+qiiyKSyKSK
FShp2CfPlW/bu9aKD42uzPsg/zrV8+GXbbEiSBRNcN4Lg8PtsqDSNZRMn9PnqgSWQH/vFOT+mV6f
pxtbkuGvvx0I0ytbQj3RUtOyYtwsfZ6n1OfD+cOumKadozf2IQ/tz7Gkz4dQTqKHADz96TcWCtu6
odCuADErhJnKX3BclgbVCOOVwcEsntI62jndVhdrJWMzOFBEGQXEIiomgiGq2XXmZHH2zNvM6wLd
LeqPpf43hYf9TKcXsZUhPFa5tDMKayMtfX0tGQ6PdqR8qNbBTCBcS5oNz43TBtkzv6z9I6105TEz
Eu3d/Z0UK0w8eBxS3pcZVZDnIga8mn3ftsYkezZ6PzqjGuR7YW+VAIpGFdnSUNY+ZtQRA3esa3/D
XddskwzznmM4kDtJOIWpX8g53FvZs5+F7hDvZb2CxlqKEaCjYqBq70qt/PzryzVNyniAIUDPiB23
SulUyem07DloCy+a8VntaMWf2edD0qDH2n+6b0/sKizbywwcuSmPSpjphCXa6lTkGpPNzznKOTJl
jyEMpF1ZjEP+tmYmUz06iT3XJ9BGyRZWes2BGF6QgRbjva/mZdoJad+mmbPnOZsAwU0t3VONMav7
K1yzsihuWpROMCYvceKqAqtKSQEmSc6ekzbPiG2y8sYpkRG+b2UlfQK7AjYTBkRY4Lgrbs0EUHRn
Setnz3QWXYshhXY4ThB0gEv1wnA8SEawb020v+0/JL+7pPZWZrOSRDMioULIi6ooL27RW2WA0Ryl
KXuOAhigZRM6GVgGn2Ur+6YanX/oxjl0k8IiHI2t7+X6/M2q2lNcy9PBbxrzmLfph5Gj5iU8xtwF
o+gFrdrtLS3TDxGt11+/eUDHUILnoQ7DmDjIVM11HiUJP7h1pIOZRG9Gbvimflv74cZBXrsLUEjn
GCNtADRT8IFKdhKn0petqQ+mcm6OwT4aznF+zPeF/MtXN8y93G3I/UCmC47h1hFgO1E7We6zZ7Xz
k0925/i7IjXGt0Pq6Hie8YvUMEtFCB2+hbjPWTSGRPCU1WlObmacIjn96TiJC/Yn4zIfznmgePed
/EWW8ja5xBZEz7w0ecs64vSvGVp5pc8S+xhJ5bukD4dHNVDkkxE4GYpeYBL6hQdazqR672QSUTrt
8h30E/ExNuviAJuywxgeOpQDXIqehV79Lg1q6V0WBB2cNo19mpzW2jVNaDwGRpUcad++CapS2utx
Xh6HWAvOsjZASdhW/U/dZgZeaosU7HxdwfmjQS+gNjx0C8uG4NXyT0GUtBt3+9qtsOhwoc0B8/Qr
Rug+Bc9KSTF/7qT5J8n/h1D23f/j7Lx620a7LfyLCLCXW1LFtmQ5ju20GyKVvXf++vPQg++MRBEi
MjOYiYEA3nz7LmuvJUnRjjPkqJWHuBuY3tszPz3jVxNP6Vcmo6UgxDVznBLBdOWyL9NTYEmHUhro
Hz6qfvpo1F9vG7p+D7jBuI+JNWn8Y/9e7t6orgN0BngPMpwmsd4hWbmpuTyi0XhK2vH1trXrc4nW
OkKoKHKR8kFh7NKaOxJTWnqenhT9Z4teXOFE9CGU3R/Viw90v31U1bfbFuXpQbucSUzS1DrR102e
2WyAXl8HnSiV+Unz24x1a4Y6syOB1traz6gCZBLbxnEVq8wccg51Z3dVLDwpfp99FqNMe5ONwhxs
o83HBmJHXWnsXIyU+7FO5a9Z4+Yvlq8V3z1QJO1GTBJ6KwYt175Veu/uIPTzVga0tGAwGoO6ecer
zJ+31ksLcHFdeoIBekxz0SYfDk5teI3MztGacK1ld2nJiOKo9TGF/DMLiXrfqyJCrwwwhX4/PJb6
o5cOu9giZeOKd5YS7Rp+vr1o1yeOSxNcqApUCzVQZeZpDq0uo7XqpSe9ga7W2qX6t8LMHoAlVL6/
tQimb9tb8KoxqGqEDxOC84oMyEzkwAChnZx8UaipRRSV+yUBoP/gdbn7BgGa2aKDF5kvPmhzHR8t
Jh3at5lfbHytB/N8+3sWxw/zCAcE7lfaCy6PyTjC6O+VRcqTEkUOzDAqtZVW2fRtlFJCtLJnT6UD
XHKFNdaT6bGanxZyskQrkIxPfvCl5YYqiShGHFCzVzetLjhRtIed4a/DbKaZd4xC1MTPOVcpd6W+
QbFySE+ddDcpncThx5ZST5eNDgQAexBZW9IaK4D8a79wMgrbE1SCQKHmCSeZLssYUkbunk4jS/JE
dLy5vWxLkwexCdxmOGVTbvNy8orUs1xEctNTGe26DN8veoxXS/9L5x+RFs0EYAA0cB5S+2gFKPhs
6ckrRieix6IQPvbuiwsSyRs/3h7Q9StEGw0PH/PGtsZnvxxQ7fWFMvQKU6bEcBOoOLiNo6TjVm6r
la6dhRQa2TPSLiZBEOXaOZy5CIay9osiO8EUfHC9FzF/E9GjhRYVzy39PpjfKqvc3h7f0pYAncYm
hCAbMtr5K9vKFWjIDJtJ5+4qQxs3YScWK87o8tDomOdIodGKz345jUPboxolV9lJ8nMnAtzcfvDT
wnGH1/TOEPNNbmo27XG3x7a0GZEd5AjTfMJzO63tWRjUKnVkjLKZnVQDWrPXWHsoxbVsxNI9dW5j
9jaQx0lbv7WyUxUOtujfj/k+HWyvtUEyOM1aRnFp559bm77mbETVqJeGUnr5ydKg3o5kJzVyW8k/
oT51pynZX2c7JiYECbDQROQCBu/SmghZYCi0xHeaBlgkrPHzTM9cq8AtnLCpNxrEHU4KcLrZmOJe
KuoxjfKTp6fpthpRFwP63sj7oU+CuzRWlZUjvbDlGRPR8UTcSbZsdsGPVhjnadzkJyHL/Z1H3dsO
AllZ2XwLVibFGxrsiYxBMcwOVm+aQTiYbXlSe9l9QlN2AisKxub2Fl8ojkMmRrJ28swptM0ZcARA
7VFW9OUpjcjKdq957x8j8VUtOwLc/ENM5blWhvvpz0l+WNGnQmO991RU4pJ2Ryp/4/prBIbvQLKL
N5QsI9kc8n18FF23szUl7my1ijGfWqPpv8ZDFMBNH7bU47pBze7qQoFEB+qrNNwoQSRs2lDT96pC
C91GapJCs+kINr5HYCO+14MrP7ReUcs2u7CsnCEc1OdwhLHWUUvL37pilxlbtfa73inQJxxxPoua
BglNVn8Jjax6OxQIat2h8Nn9Dhuz73ex7nbNxyzV6+6uzMtIsYsiqirb6CDe2XpGO2Uu0VPmR29A
2UfK5dVui+nKu5ojUmyku9n04MkuT5ccWXlnQdiPF1so93qS37tiQta76sT7FFSjY4w18i2B71ey
XZWeQgMn5HujhcS1mRXxGnnA9JLNvoeKPmw/Bokx/pxu07O7JSx8YlFQNyeWCQ6XWLlHBwU5y70U
Kxuaih/iUdqNNHt5Ufg8du6KQ3R1WeM0ENYrtOBMnFFzaoggjSWzMWL91FXeLi10iTgFSVo3W5NQ
urqxJ0NkDdiaU+VtLixQFGETtmOunzIzBQyT2AM89aQD7RIZp6E+du7KGV0xeMW+X1gKMK9MP9Hp
YTcSxZz8ETmKDfpOthH9FqxPK3fC0kqSN55CB7JM9AJfrmRgGn7diZw+gOHtlmxKdlAC9c/Y0NdB
M4Hq2UE2qq9VQcdCmyrZDpYYfS9oYvEf1hTUNotKbX7K2lx+SJL4KvQTA2CyUto01l6VtiTrnNvD
Xdo4JAhIplGtJmKYztnZvsVBS/S6Z3prgI0VFU5q4tz7K9f5mpXZnCYWKRvPTbFSPdQkNel7V7UV
B/B6o7D1SYRTKCTfwY+XI1GN2AeuB9uVS8sovYCydOdG93kZO0r8SVoVcHqvyFyeeE4a7SVUUabT
ME98+GIdpKUWqidcqMQBBzzmNMZp4jYJnuXow6B+FeVPIilqUU2dmrxV2Q47fRQfPZX2oXjtxVwa
/tnnzEOiWvd6xav4HEU5qm6xyfRjbX2q5V0fHrr0+fauufZIgSnhdAAjYIdS6phtG/Z+BOezYJyS
WtSPfZTCFJ4Dh3Tx5nagTcuTnHi8BTwpz60G2WVhuOHu9kdc+Qh8w6Q9Rt2TgYOsulxwWfEjkKGG
cYp5H6l0baLky99boALAGwwWDRGoac7PDocZqkZojZV5ykVBdSIO+0aM8zWu/YWVI0UBvJR8DIRf
8yu1yqomG5nrU9Z0O0H5DQD4KASP6r0cxBvC9L++VsiIUEEBuAHUDZ3vy0G1gRDByRgxbab4oMmk
0FOtp2FRX5P7uz70VPmIyfg/yFkwtJeGUjnKJdmvjJM4tIe0qgPq88Gz5ForL8SVCzxVE8/szA++
XFGoELETdaNtxj5B7SfAyNu8+/tHfrIE5ITiAz+9l3TO9kPAFjdbaTBOKZfCzmwqxRY95FoasMgb
N3aF+7Ye3TtJCrRN5/bCrmlSjesH8pvbG/OKR4FwehJOIL6A4p17aOYfi2ENwNVz9RPqA3YX1U6S
fPLlbZqory7tpsXeGDdF3j+FWvqS9/0r9cEJ8BpHayIpV9m9qTOMx3JyPbgE500RugfVdlfJ1okY
hXqylFb3RWx0d4OSRlsc75bmU1faFbVn3LuDLN3fnogl8zSCW1wAwOVJM1zuMV8v8tBKMS90lrYh
1bjJDdzANDSOqIXcj6Jg66ktC9rKAlyFku+4Kq5AEpsTAm12/1VlJmqholmn5nsR2SBQ3ANymclK
xmlxdMzp/6zMns2Awx94kxXxWXTaD81bGzrUSX4Xa3WahaMKTOxfQ9NVe7axpV6u1WTEENpXpAo/
xb9vL9P1dFEcIAwmgQHEFgDA5e8PeZhp99Cakzo8ucEXjaRkMP4203tXW4m6r6dMJT83UYzyLPEu
zW43dxAirRnL/jRamSMJjd1EvSO4n0mxFp1K7lNwdHEtxX19A2F0Qm6ZVAwBOEwfdTZ9Q6f4nebJ
/UnSPoIXw/t4NOIPqT6sOGsL00gsPNmigAf18WxwVSNWg+gb/amg+7IuEKkwU9r0geZLL1JQrDhU
75fIpYcDL+yERiPhSX16Tk9p9b4bUaoYTu2G2/SrWdi9yR3uFGjsqXakO/DS2Puvby/N53IvPMTf
QOHX+2Dn93b+u/+dP+cPqbMW+V1vVT6KjQQtCnm+q7RK7olN5XbhcKJB6diB6MiFYe+la3rWS1NN
7pJ+HpVKyVU815thKVCaHE5VRfd698H3we6ndl06+d9TB0zx/rmx2QvWmDRg6HDbnYzRZ3s6YlZu
LNF7VOLkT6p+L6tjK+THLL8LhJUdtTSbOB0Th8YE/5u3EYuCqLZuVA8nX78PDOE+jWwdBNJfn36w
FP8amZ3+Mc3oIRaL4UT2dm+ogR13w6E5ev52hH3ytq2FozgxTVvUtkHBARK5PIo9fY0WFFvjSQkB
vQZflUp2RPGHsUYAvuABw5uBFyACn5CInWYvcGlw7lK9GU9CSXuEsTe/iDX9bJsMH39Tx9s0XvHb
rgEj0qXF2VsXdXIERwgWjWbcmWr2sfkwFrbpkI/KpE2fIQ6U36W9La/xrL4HgbOLAFwCcr90GiJT
NQ8S6cVpAlHuxtOXL4+BvXt8PmT2t6fAfrLsxC7swH7sN7j4tu8Ujre9R3R++sH2dz9+FDbMrza9
UtsPHz8fX7Mvjmm326+u/ebbgy3b5Z4Aeu9vyWvbKFrZz3cct42xednaH/fH48Of54Nv//n15/Yu
ee9vvDWi2ctaWmZvVB0j0uzMftodDu1O3g5bAMSOtasexwMwlydr6x71jfWtOtZ7TXOCp/rZuevs
B6Dv9p1irzz2y+t7NsuzRziMyl7Xvembntw02UJZmpDK2pHb16Pv5TOwvGr8uOZiXAdRlILpBQVK
D4/Alf8WhUI3FFIsnsKQnHggbKM8WnmS54zVBBpIAdIxCyk0R4ae1sszSZupGLlaJp4kO3N+JLbF
v+EGaTr789t33xbtk/pxZX0XroELk9O9d/YiJ4Hajp2FSVX5qjvRXbwRnNpOnNcv04b9Bg+HXe2S
LwpTfHL+mCflHryerW8bW96IO/g59MzmbZF3X7vavv1tCx7KxafNLntpCKPAkPg0MVa2mpAT9mmh
HZR1hZ8SbKshOCkVvCmquHINL84JsGSFsI+2jzl6SqLqLw1KKZ6MtvnQZndpcl+ZPyK1+fq3A6TN
lt5yKLS4HuX3WvnZ3AO7LIcy9KST2G6q+mjlrZ3kJ0XYDHLrpJKyNapfty0uXMb0MisKapPckbRX
zY5zMqpxLUW6dIKdDUFtO6ygpQ3/dBBCG+lBbx6itrv3guTDit3rXOHUQ02PDllogvc5FFrRGpO4
WZNO6VEw70ZVIiE/bPvhZ2tbdMDW6UuBfLRkbG/bvXZOJrP4PwDGKM7NS3Nh3HBXN6Z0Cisij+gQ
Cd/qtraDp0BYyYBc5yYuLc08zjaXaynsDdayDu3mu+i9yuKntIg2/oMLrfPtYS0vI1g4vCFQS3Sw
XZ5asTXqQAsZVzVsxyfITm04Y1yts8tQsvPUhQrrl8cze9vs0hiZLwrUlI5VwupLq4EF95qmpvLJ
NOjptHZ+/cGQHHjumuC7IK5M6NIY2aLU3kUCZzhyZjdTKQbRGJqZfErowOy6TVDZKk2VhblNeEmL
R6GN7HhYo5q8PvtTv//EWkRiFD7Q2czmta8PYxjLp0J8BGfaRNU2HV69pltxvxbmEjvT8PCIqBrP
LrfCjZWg0Ev51OeVY2bffcmwwyAHfceFb2kPsbZi8D2te/mSTyP71+Js9eK0b0fNqFi9LLKj2PYz
KIfbLwBrBMUp+mLfChu1shwZbT8yfbbgW/SKbDJ+rPuflVYcXGtfowFUVE7ENqsCY596+j6WDUdT
aHJZg5Yu7gBQnlwXE7Eku+5yv2VhIjeoh8mnXNiFLtmDELWIHYB0qdh5Q2G7Bm3+a4pX1wglgqVJ
4Y0cCVcl0KhLq/4g5aBaWvadr/1yvdjprWArKpucGFn8RfBqW7RMNkb9QH/A3e0Tdu1k0O7KfgcZ
RUAJS8elbUkru7EpGxmn3NSgEKqy3ejG0e62leuHFSsgW3Q40OC7mculd2UxmonvshPC9MXtx1Mx
Kk4WNBtBT6FGEFlOhWx4tXIZL80sXEy0wU1NtyznbHS6X3boBEvKKWt/Qk3aYWEQNrFmK3jFph2k
tvK7EuTN7dEump34pt6PGYgh+XJS/baQ86oUqD/Qoz2Uu0oYNr2e2GZ/r0tf8ih/04UdctnQTa54
qkvLeW559tpmtFBERuRpp6wvSvr/OzyXelWAfmk5eQZgCpHwWcArX45PiQMlDV1fO4UuFfiIxv36
z1DcC5nqeG277Z6L0NivzOkUtM0uE+AuiBbQSEUD5Rx2II4aVWKO7MmrbHFbDy8yvLNFuO+yNzE2
dt0Y2dKKD3E9mQSPOHNTOn7im51N5gALgoAO6niK5VDZNk2g31eCUd7fHtmSFbAouEYT2ePVCURC
bVQyPx9P8oh/PwSSTASp6ysncNGKTMqE4gL9HXPPr3TFKI2KYjzpwpjszACyLrNXgpXb5PotmxqI
/rUy2/hZYumAXYiTWnSRjkbghdshcPHuZVO4t1y1W5m7BXu8m6ScQInQkjgHzPbWKMdoEEonN1T0
b5lmDTs40HEPNNcvbVBF4eb2Yk0uwOUuxI99Zzb9x6OdBfow81glYRlOF8Azmizc2qfhEh5HISvq
9q+9H4MLkwCNbnCO2bwc5Kc9SFGhNU5lItrGQNTeE5eHHzXv92gelHDliF1P5qW52anuC6FLLLDh
QBxDR4sHhwPnVNpb+fe1mktD0/VyFoXIVJ7U2hMN4GvZzziPj34QjnYj2/IkmW4cBEGbqKObJ9X9
2ilrTD6T13G5hFif6iFQWRBqzYl8DDPXrQg/95TQP/9r8O71r3n8O4I08vZWuT5xZNam5i/ar+nF
mu/NuAr8QnAj8zSW3o+E/hgeOjdZeeGu9yNGaPV850Wf0FiXUyllRt+bWWKerDiB371H2Qlqx4rW
oLr7L+M5MzXz5vQkNfUcIirKx2ZqG2qebpFR1Ff2/OKsnVmZbcLOGxHUHhiQ6Sa7uh7tEd3u2wuz
tAHO52y2/dLSrNLWY2ESY5MKeeokIAEa49XUY3iZwrfb1pZO1Zm1eTlwogPKdJdpk1DI2lmN22y8
sX4ZLO8YlcO4sh8WCgNsCGrW8FSQFryim1XHqgxapTBPw5AiKKVv3Lp6rCxpK4bmZmwfrLrZR215
r8qNIz5EQ2wHjbSXsuabFbpf8o9Ra/y2EHVVxr0iEfxQKvQj6SlRdHtwNwaUZ+yC/UAzTqbabdTi
kn68PWHXyzPtY5l0FI4FL6J8uaXHMoBvHjQdHJb9CHaWt13e1P1Gde9T1Vy7YxdSe+iY4seQEiFu
v6IWV/s4tzSaPnC+P4fWHR3oSfZSUZz0S8hxg2Zw3L7+owgf/ES2m0T4a0IIuooncmCcGlwNCjqX
w62ECXIu5MqphW12Q41csdVQXMOGLUQ2dFyY2MJ3mNjzZ76MVwhISZWBfiqU3E6rjSpsifmMT/Ku
Kl+7p9QvV6K/631PHQw2ORMWE+jU39vPzi55K6Pjy3NLIFKtJJKCKT7nCUknMfoqFFa74vbOjL0j
MpEuoOpE+9G08y8ncZSttGp7A02N8KUWN4ryLQwe1k7y9EvOHo6ZEcZ0aYQCo+7ncOhOCiRC+agM
PMb6Nux/oxR/JyiU8KFxvn0W3luEr2wCa+BAv9fVZpdu6LIw6D4gA9q/dtoHQaH6VJY2O3qnjLAq
aGLPRoXgQ8sUw/EBG6TFNjfT6iFP1lJbi5MMpHPqSqWEOwe9uUIoRTX0ZUe46u16DB6zd4UbGpnN
tUri7BX4Z6rPTE2fcrZ58qFroiZCSzAUSa2LuHKStL89tbNr5h8TePaUhJFEpEfg0gQcdX6n9yjv
KdWj7JsbnaabQocoPYAlR//0H4yBmZ7UO4iX5p3gltm0Qp1jrKz8T73+UKvlTvCavRDdm3nTreya
mVPwz9AsrhP8GwrS85I+yVgYvy2sCcmza0ROmQJxVVbO9+IS0e8AXyP1Zy7qy/kru7yKNCOIjnCK
f9NCY/hAc7K/on+xtOUYDvkR2JAmquFLI74fFLAQ5NFRpMAbJo9gC2q79XzySM2KqaVJm/Dm0PKR
q76iEK2s0c3DENU49UGiofpb9vnvt8D57587NlqSC2FXREdD2oijsk9jn9t+eMghYoeOfnfb2vJo
JqoF2AAY1Wx1rCJutbThrupFnQdthNffclqov26bmT8r71vNIGj9n53ZKUrFwaN0gehPHB+jrLKB
XjpG9bmgtUfCgZNMEMj57ypauxgXNwb4QnCxKDNoc+e6jeOExCl3Udo+VCQ5/OKzn/yKx7V4b2mX
01n6Pzvv4z+7iMpWyGoaorGTPJXBU+Wv+GuL66RYGtBYco60bVxucBM6ZrcK0H4sJJR9ABDFD74l
bG6v0tJVByDt/41Mf382iJZe2ADdhQgt040b/YJE8IWKTGU3wkNXiyvR3bvq3/zJOrc22+huknZd
M0x33bBL0az2NcIRz5G+5tVez+TjMJpPsfiix6Pjdc9+DQV7Vdzn1nb05U3gfUvK56S5N0zHkhCt
+kgLYSMatd0X2sfb07L0nkOFL4Ou0nko5+F1kEquXqnMfRo7lvBN1oWtVv8SOgOyxXuE97zo+bbB
xcU+MzibGbOr1ECn6/Molu6mtqCFR5ghHVZquourfWZl5gshsG7A0IiVuvmdeulWiO5E61ULN3H+
lyHhP6efbDnRJyVqgLKXG0vxh0DoB65n2qx/WtFdW/U//8uU/WthOp9nWzd0e6k2C9Qtuzzb5mVC
W42bO2GtBSsHcfFCAQkLsx9uOOjxS0N+UplBJaOJaoXfXJRxo+6hgz4vXDkd87amf6bszM7swItZ
0MHLxjODFnPfdk7aHvrgYHbFPi/b7RAjxfDDl99ApzpDf7A6OipC77nOq7t06NEAr1YmeHG3nH3P
7G4oCxoMa0gNj/3G8MO7TjNeMqGia6jZe3WwFnovngAdwQeYFhY4KQk8XV1oM46cRfN38VC2sFnn
KwdgOkZXFxDVFDL/MDXyNl0uZarkVjf2Y3TUjO5L4avPSlDtMjQms01T6DsEbuoVX2geRL6vqknO
iHiHwdHAe2lyjEycsRaTnqk4nQBJ24NbfBGMxqGIpWfZRlUbx6zwWhzd+Hr7iCztXNww8oSQlkLk
MRtu1llDIsQptoUPwtjeW1mNrGDjQKj4H6Ksfy1dBUC6KlRCKbJ60lg8+KmwM4G+WNoHIpcVv+L2
mGgguJxPpFBr0hxYsuL6oFjDEyJzj0CdHEq0/criLe3J81HNXBgripLAF2Lkl8fY7oRvpfmhT7//
hzUC8grvK42gJGcux0MvoZ8lCaeMAq+q+geveqS50YnHtZ7TdxDtfPOT2vx/S8qlJa2EUViUW87z
YDpIksIxaWyhrRFK5Aoq/ZfXDY9xX+6tJPkwhLKTGOmzEWcfph5KaRTvqu9VE79FYbvzPKhJJGMf
dV/9brwbxMqyY7W/9wWycpKJnukorrl1ywcJtDo85VRerorUkLHEANr4fIoIbyFF3ibYl8NPyfQd
ypOVEB0aTT1piXnwvdqmmrpyPy9uPODwdJzikMECdTl9TdbknawaHCYkzPdSaOr3bZYon5RRKk6l
kK/p0yxuPiieSBGDv74iGII1rA+BL7P54oqkDL1tO5itai7FQr67vQcXfXUTcQWKvRAzXBHBt/qg
KBDlRcfM/QBodT8aZuZkcf5C1e1BNIc30yu3utvulKT6u0raP/fjmenZrqz9us/BskXHWAL7bWit
4fStvKYmvDiZU/KQIvqkCjdbPHn0Q3w99Ki1vJhOMur260rfSzuEjAHNVRCrkqOc/v7MIxldEX8k
c3Fv0/p+NNJ7PyrvoqapbGBXK7CwpeiDSgXFLapJ5Pln3k8WKVVhpAKBvBy9GMgKy1n1l1Ig70tz
bmOa1LPxyLWQ6n43jcernKB/pGV9s+qTLk7a5FpNmG1ajmZGzCKREw3ik2Nf06PsfcuR0vaDZheG
ay/H4pSdWZotz2CxFJprYkn5Y6IPK7Z/bh+jpU028aD/byizTZYXqhv5HvMViHvScXZEw/eqC7M2
XzN/ovGN0AWtyXshgDQnSVQ+DsBgxXT3HwZDD8vEcjP5LzM7WpfVtZgzGKt8zhDbKIe3VXHsxRU5
szHzT1zPpMrgs4lT4a2tAofL4D94C/DkQX5IwQ1i/pmFtqrj0kyi+FhE2bas6n2tPBdRvfX0tShh
3tw1nRZiHfoByYIiITSP1wG4eEVqNVwxVdDZso9DJ8DYRMtza9HzIXvRofVc0fHjEmyTW39RIJpu
4rA8aG0UbDJRSLbGhJozBf3vN+bFp802piH0fThURPliWzpd/1DHut2ZKyHs8gQg6ASdGF0n3H+X
14WAVELTNxMTKqrH1IDuQu+tE+xC8ezM/VQOtt4jkNlC7pI7gU5+4QDriu3L48qaLxxDFWUhmC4A
ZoAAmHmIwHRb0cjIMhilsKspZsAZomRvf308LozM3LYh9cx3De3jQGorUIZtgPJCbYgrL/PCaQe6
PxWJkQUBmDtbudjv6WzXE6750Ng0KaWnfgPT5VZJ1mZtyRKkFRRKQOMSh81Wz020qtQFLPEd20Lw
N36T7yTjoHVrntz0zTM/lL4ViXiIRmCGNbtZPIDOtVATT5MRp3mgVh+MtM2guqu+kqfKnDbIve3f
r9a5ydk1YOV6UmsS2YghQ93THT7GarjxwjUmqMU5hGYB9DSFLeqGlycgKiUvHaWB1erkzm7Rcrsr
2ju/edK0WP372ISwjnILZYqppX36lrPH2R06s/AAIh7V4a2+i7XXtZrWwuUMihgHdGoBIk6bGZDS
Nm602ouPCDymdBvLGuDDci0+XjisF1ZmG5zG7EKU0iDGZ9pBD2ZHXJswG6yEp4tWWJV3wfYJMXw5
WVpRFpI0hvHRlUgrjh+L8tGsixVPdtq3s309wfr+38hsKHLsB4mJZsuxyIxuO3bRi9iVtLeGNXBC
NYu3NbpqG2RIVyLI5cGR66YdBMq+OfVF6DfN2Fpk2UWpDzZiUW1BeHQbo/n7AIjx/WtndkPEguUF
esskpnl4Z6WffPjKrax3jHbl0lu4IDAEAIerD+7NeWs9kFAVqpsyPgKeuHOTmktCPcmxfIdED0LA
0RpB7eIEwhkLdBCJVbIll7tDsZrSN8o0PtaJvCMw3gjNnyo2VrbHUn4PJBpYLdjApq692b0X5z6Q
tIphdb3HJQ50uI7jrRGJjz5wgqFx0fH40YXGFw/a3np88PV2F4WxHb2C0RCq/M1M10a+cGFdfNJs
5Bocli75k/jYl9uWkChK76Z3rG2ClXBlcUn/Hbs2K5BLWWsOAxr1x9Z96131Tqo60l2Zg4Zs0mQr
+2cpVTDR+sBdS6iOPz477r5c1Uwt6LFsEOpPDfps90UnIbcGOb4jJEn6bOZm8zFVED4ewyjcAIz8
rnZq+Fy0qfXlr9+eiXsHqRaoASfei8vdpUOtmoUju4vOgldBRBwmN8RNGnmb23bm1CaTA0owSEsL
6QKVN2G2mCZCAqMlMMfuGHc2ybCGi0dDxEzNn0vZ3UF/v3fVZt+qiuOKezX6k1AEjl6i+Ln3Vzb7
0pE6+5Y5tEkZ2yimPT0+hhVRHbAEeFW3WbLici7tqnMrM09vQuZmA7xRoKU/C/TAAztS94r2da1q
voS1OJ/aOTNp1ic+ufmCQqbdlE5d7n/TKIFumRLbwwt0dI27+eOuXOtLZ/N8cLPEiKpUSaWYXBdi
rmwTqgAJIhkFcjlxvOIwL54X4A4TKIBrl474yy1ah7rlCSKr1RbPRkU35XQhjdqDFN7L1cYXXgQD
lUUnbF9Wtux07OdP5rnhmcOUKx3vadAxr7DmCu1D12xHxc76HZRtU0EQ/BCsrPHKSVncnGfDnc1s
3iCD5psN10Ooo/Zd2S79HKvx0KIVBHbgB0fpCoLQy0n1JuW5dmTPxGO28SrTtro3oXu+PYOLJ4BC
90SlQthpzM58SytBqUec+Ub65ivlHrEV4pExF+w+Fta2yfTF89WCcQ+SBnqRJKp6lyOC4yARWiSQ
j6aKph+sIKBk7rxxV+svlnjvdi3MQVut+BbW/2HB4L6Z0NwQloDCuDQc4L97RlAlR/QZO6Srw85E
/3bFyNJUThYmObkJUDIzopVSolcGBOeI3v5qOvG1QnC9T+TXHPxWH6y5pNNrfzGZU+/h9CKAjxGB
AM/eKPhVNUkIvf5gxIiRbQVR2vn4v5V08BR171X9yvCW7DE0HhkQ4xM9wuUcmgnapH3Xw+TeWNnP
1AhKhyvP2/jU9nZtqn2nfGXeZWE1rgQq85YXsFqEQiZjnAjLNHQRLi2Lhe72pdh1h7rRww8JJFQf
+0j/HKijdZdG0ZOoFL+aWpSPdI60Rx+RwXtLSeWV3Xu1vHwFdxuERtNxIaa+/IourYamFvz+kDQK
+dhvSM7ZsVXsrfwgUui/fSyv7u6JV92cNI7Viepq3rZVtlqUe5HB4vaAHJGoVTU0e4e7INVXIpvr
V593n05WdhCNe8pVni5OPT8aDEzVX9SH7lFwDCd4896iR/VDeBIeyrfsR/VjjZN1YXwYJWNLjmXC
y8/cOUUY+6Q0zB41ucAeOijUTXiDhAg51TWEypIpNg3MyhM3+FWcO0Dk1UDKOBz6iPbc4iGmrSKX
HtPo0+0lm/b/7DxCHAgbK7oa5LDmTGxGkuk0eTfDQQ4/e8WXcA17sXQM3lkvydgDs726PS1KaxOX
OG1fZbATjE+hlDrg15wwS49mnEL1jZefG84of+l0c//3o6OPcHJAyfAQ1F/ufkVsxjgLrP5AsC87
qPkAB42LNcDywlpBiEICkGQnOYm5q1v36DdCS9IfKlHb6rX4XAbiY1aVaLaSuro9ooX7DPYw8mJs
Dei99elbzvIfsjymY1F5TKeet5u6RSq5zTt6MjM5+REYgXjMWI47nChxe9vy1cMO6yJJcQIL4HNQ
mU5fdmbZH41gGBKtP+TILvlSPW3HQl8JtheNoMvArUX2hXN9aURUhEyKZX84QMJgVwX9l9KjLH+/
PZLF9aKHiGibxwjenEsjg1TTE9gE0LrQ5RLVtLKGeCnOGu/ZwtVLUmwStHhHIcwzSZnsqWVTiMMh
1n8awk6jKhbHD6pFV0q7BiOZNvLsGHO0pjCLdnQ6Sqd5PVscTRFqN6iD8UBhYZ/k3ms7Jg+D8icU
ZUeWHal8a/R+xQlbWivoGSaiLLoBadS7tImGklDwKVzByGi66nNqxhtyJSsbfmkWuW5RbqNIhqrF
7AhbYI78LDCGA502KFls80r5Tcv5qcmNQxen29tbY+E6nMqKCNygODM94ZdjykS1LCHkGQ9p0JS/
zSRu0N+LR/PjbTNLOxDCH0jxuN1ZtcnlPFuuqo/1DA284RDQ+LWh/Yo7g9aVpzbitkdIWF5hx1q6
NSb2Sf6jQkCJ4NKeUqud5RrKeJDS5E7MD4ov/GyRIjGQdSnGXaWtdVcs7Ed8gSkrh9wKo5xdUxVi
2kak+uJh1Oqtj+BeGgGhUj7p1T6Rt6gtUJ1acbgW5hSTdI7AfUlL4rzxq0YMREhCTPqFT9N8sqUx
JS1+K2tMYwsb0oDpmhZEEb0l6GUv53IYDZJYeiMe3Ip2IHcI1W9ZZvi7XPfNvRCr8ZM4usX+9oZZ
WMCpDAJsGcJYUtOzfTnoWlClhjwegv7ZrJqdGx8iSbMtF0qgHl2z9O62vaXJPLc32zA5MbiqpWwY
LbCT7ehu63249pQtTeS5DXk2kUNslm6mjocWhcz4uau7rSXv9fgxr+OV6Vu4qkBBTPUdkNlTq+Wl
qRShl5QeuuEAjmovVKCKk3ZbrhJbL8waIdSkP0CJAmuzWav7ok4HNR8OQy/BkuOWz724DZv2UOdr
tc0lU4hawl0zKU2CC7oc0f+RdqU9buPK9hcJ0L58pWRJttruPd3JFyHpdCRR+778+nfUF2+uTQvm
y7zBYIAgGJdIFotkVZ1z8jRtoFtd4AwDGVWXvgoqELEaxKFMLeLc6rcm79zU+ilnwao0ZlkBVybO
Me1JSsGPhVY+nvbGhi+gXw9lOBCwrg2KjI2V1Q+kLdMM+puSSOq9+tEP6IcwSMXLF25E+FUQEEqt
yHriuGS8LscIYi1F6A0rhQjoMJWXz9t757qtCE9GXM4AX8OhtfY/Xk6Y0MWyNKkSBhNVj2XyEEa+
2b1U4r4Zk91QxyQxDiDuv211a5UAivoPVQcCLnNOwicXkHDLOFI0AbJhyeJDLiAhUB57/BeGVJQp
sF5QNmT3ElWgUjYaGB3cIQJ3MwVptWbR3W0r25MItpSvxyvsMFvW1Mdm1gWsU1VSZxb+pOHP0U3u
wdG4H4TTzOuS2QiwKLms+jxIPuJUZsyBSRxCyUK2BOhwcCIRzao5Ae+wR+VDM8+HWBE4A9zYwDC4
6qytbAponrl0klAslzhrqyVQJw3NuGX5msRomAjRY+FWi/zBmc71nc9cECGthH5Y0EPDMVm2IkuO
YugztEtQ1+p4UIwxJRNYEWwjHUe/AmSKzCoFp08Tm0GaTIqviElxr4OlH5IZUK0L0nzh0R9ubEWU
3nEJAppPRbqQ2YqytAizDERzUPQgPJEaC9KjddWQ20Pf2BiwAg+y8KxA4ZjZjUgfF1FU90swHsTH
+TePq2bjpgOJWiQh0fyGTi42SdeJZqSKIIwNpNDwmhC4oicz+8iMdD+GmQicR5fulank7PaNeAks
M24ggATjXcbW7oQeoUQ3ZkydPpGwLZxhfsoLHAXt4vTLr9szuPWGP7fGlrHGBtIaeTHAVw/Ge/1t
Skjhms78bvZ2uZd51jZnFDkd/Isgg0jK7Iyphg+3mFHo0wWVLPpAEPp1qL/M/UeW3WvhK1BNR6V1
vmijg1rcySO9qwGOtyI7155yMRb9BHr1t2dha8MidQmaTjy0kOZavfnsGIwXfQGiFn6kKE+qfKQj
Jepyojlv+OvwLncqOI8AuMD5BBpiEGZf2onMRkEDLCKRPr6q1rOBmj0UQMrmjyZ132gCWmDrPtQP
Qvj3b0gYXtH3GB+UqcTV584GGOVLnxpajVVufwGQTCJcb6EEp2ufzY9YI3HLw8pdL/RK44G7F1IZ
q/DdunPPDM6iPoHju8ElUyxOiJEowPZYweoOxBd1Pe5pJY2gJuIRE18HhNXs2kGyXgRQlb40O1rL
WBgdQqGevQmK11nPS8IJt9enydqeglgLCqm1SsFMZdNnwJfFMFEWu3lOoD0CDLv1zZoXtF+WbvjX
fb4G7OHCAdAhklxgW74cEsRUWkFTEQ7ETJb9UkXlFy+Y+IdUJZwEzXU5/8sUmBSQTIa03NUza17U
CUfJElQfRV14udA7vdreNZDh6erYGQc8KaMCAKs4mNrT2NWP+XKnqxAxhSYJyv2jrWY8RvAtR4LD
mtgvaMLDP5fDT5FMkuIcZ6mUfwfmhMwuKJ8H2W+juw6Jxr++D+Ndiy2KLvS17YVNmS5RbepUF5cg
LE+j8AcAxZ7XVHh9Ml6aYAaE8ksTptCpD6rxbVh+KX//HgIYCKgc1D6B9IMyxeWEdbmuF/X6VkYH
ugumMWy9uP8mGMnfAo/gLGiNRNBEyhIQeSaWdT0g2WmU4E2O7mbd69FnApGT0+RF+uPt6Hx9IF5a
Wu8/Z7FkAaWEptSwJMcyoVLvWlbiAHsUzFHshJZ929rW/j4fF3MWqMgeSvMAa1Q4fMqdHSm2BtZx
wbttZitSocFs5WoDSSFKgJeDamYt1zpzdQOoZ4UZtPNQ/ptmriDougzskYOuAdSIcOiuBdVLO1Ol
NbjDILsgIGTo0J1XekLjuSATmAnH+HdhNc/SVN2PaeQpAlgHeUKcX8Rht76AcXjs3SLEdQZHQUdd
IW7v1qhpRdZhTl28YjKx+5YllZuEjpztoCAxibyW0825Xml2VsGRVS/qcg7CvlXHocMciNXJRK9B
qd0J3d8i6tftoKLRc83V4oxd49iZk2rCkFXdgIyHPv4slidgnrgJ9K3IgXVENwP8BaQXzD4YxQKS
RaqFW4oz+M3rbX+8vgLh+89+nHH7XJXbaDHx451wSMunKj4uOvCau9tWNrfySkiF8xMZNracIkco
V1ZJiLtt44elrQnBWBLa2BCcuW1o69jA+xVrvuJ10ZJ7uRziDHXRroIh1HWOQrzcgzntE9j+b4rs
h+HwIuN1DxFkTi52y9GQ5sC2RgRZ60WXVqmQDekopmJQpa1Nm6Mg3xfoj/8XQzszwqyUJlL00WhU
DKbB+lZF/a6cBhfUBHZlyraZyrvGMNy8TDkBaysu4h2H9kVcIsHtwMT7ZG6RrB9rxPvmRTce9Lon
inqPmaXgWpqbt9uD3JpJwLZQXkFpD2VnJmjIWTXDWWHN6qb3VogCYWrvcoHub5vZ8vpzM8ygCivu
6jquxCApdhqUkWlAC+Szv922suWMaBT4QlHgrGRjcGSlkPVWGjGI/Ew6yTXRZ3fYhYJTeNFfqqWi
roG77/pcRWUUfe9sR8tcq3oNNQox0GTkjuNoJ9E3C8fL7RFtzht091YVFVRf2c4Sqy/qFtAIMTAT
fwZKa1DuDVTahpSjNbDlBqCrAQkP0kWgbGdOryZUItq0Ay4zCBKQjScSJkyiv/5+NOdWGGdrCiWv
+3gUg/Gxbz8l4x1KHhBP/BdG1mcvsodQLmBDX4L2zSErRTGY5cM8e51oh72X9JwJ2wqwcDDUZYDZ
QxF0ndCzY0jA6lfzrIhAjp4KjEHtW3uKbGuYd/zK5MaBBMYdtBfhvxIKNMxVs5hkJLgmYQiWBVfm
bkopoUUzPd+euGuODdRkoDSzHhvwhCvGYHy72NA5HII6D2rjfSzcsAyK6s6UvwvSt6Z2QnqYP9WH
kXp5EYDHus/mO/M5EQ6xXwKYlJLQVn8pvdNmnFNmI5N5+WnMdItz21oTUKRB+XPYZ87T4s3ud/FO
+357CrbuUBdTsO7Hs2WlKWRMQaiIagOYCpbjGFECDTjD2hUQDGiJ9X1MH1XFj1+58eTr4sJc3y5M
MydpiqVXxgGmm3KfiHsl9LQCqWciSwet9XP6pia29C6A1XoO3TC3k5dSeKhcUNU0QkaspwVUwALo
/8BKv5Otz072Gv2uWY4R/mdoG7jxK32qIlJ0td8Kh8IEeHshYcEJWKzQxhoXL4bB+KppjEOjDOBi
a4F7Tw4NfTVDicjjayfpJEWlxQBBOPJNfewuox3Pn+WxzUs3Ep4S6qXoIKfl3pzetSreq4EWvUv1
Q1E4oGsnXaUCEedkS2prPSnMVyr8aUeoc4JVgnLO/q8K5K3VWI+aM0fQ48mw6ikaA7V4QHFwqpwF
ZIV65K/kMwsZ7PI1/oAI6t4InQXxsi9Ieq+Vto5VqIMMPTKxnxgnwU6jt9l0BmvfDbGT0m+laNd6
0N0nj9M+Osg7FQxvVr/DpBEsS3OQ8ufSLR+EyZbne/XRtB5z+poKp0n0KjI+T99qiSTp/XDSU1LK
UGIFYPBODO+t3AHbjRVzJmIjb4n1RGeTstJMrUDvy4moZlNoJ6QcAjBmoeVvztudDuLtfV6X0Lee
CjmgJVQXIkW/z+Z8fMnbntrTNPOA5l+0L5crIoNKEahSVAVXeAezP6RsqPthTMZggbugB9OWtOEF
9IY2Mqv20nSB+VkbKmnQSFHW0i6z9J0i7q35R6pBfWRUdpNGZuRYOiJkkCIZ0x04xvw12ZvFKalF
UveQDPF6vfHNNbMPnKyZB12r+6LOub5yx8JMqtyXcg31TPQ1Coc5to13zRewLcp7JYjS3RSZ6MHd
TZNv9U6Sg2orRrYYpclyD9JMeq8YRBX8ZJcMXpnaoewM5e/SjQ9IMBrKYwlJE3Ui2l/f4DD96D7D
ZQfFFhxGl34QV+UwKno+Bj/U/YPy8Ndx9/LXmQlJlBiPygy/HnYL1qJxc9nrTPStQ3wM1QwBQh/D
suvm/Huv3LVVhEdTzMvdfgHfrzwM6BoD6EK4Gtt6CQUwKuY9HdFRMt8LovAAPjBSjvFDmWqHIllI
JTdoXkYYK1EwmCEcU9thmHmlbD315vIcD/MH8nfHuAGVbTa0x6EOfVRtnsIox6LaiaQ4EbCLgmtN
kl8s465TXMUMjP5pLNAObeh2xNP7ur5AYmLRCQbYJMhAr5pIKlEZ8swsxqCh0OGpqQMZcxQ7diFq
HrfX8OthcjV9Z6YYD6kaSa2bqBlxd9CfmqgAaBc9K6X+CFaQV0VLnKwQ0PdtOKIyH4cxex/Syime
uvgza0HmLWT+YIqkV36OzUHJVVvWJk/Ofc5XXt+lMCFrhwEuOSuL6Pr3Z4E9jAazbONlDKIsMdxZ
GNyikFonj3QdvL0dvSuF8ISeccT8VN31glY7nTpQR2hni9RZIdlLK6jYeH3v1mgocVXQUNzFUQHy
iakAe3FtEkTJHHmWRceTsdPdVla7p9vDYCWWcMxiGLhLo5se4RmcEZfDAPABjBxWOwYlSB8NGaSP
PXhChVLbq8vgtdreNL1p/qkKthUfa4u6pkUKaXRNad5XuMmM6U+5XjiH/2qU8QB016CIhyIIMIUG
4wFAyEnr1I7BaIZPBVQ2ykcpUt2+zX20pdZDEC8d52a4sZwwCRzoWprElVW+nIepBt4YxNswmTb2
Qg+gj/w3g1LW8ITnHh59yqWFqjNGocvQ/V7gAhDHXiefDDmz28ED83LZH8qZ05e9ztLVLJ4ZZDwU
EMlCK0sYHKedkhATEALNm7XdwNuxG2c7VFuQU15pGlCVY3uxG0uYxmzC5EmGT0vq44511E6ReGo/
mm9DFrqRxAkSaxy/Htt/LTIvQDBWh/kSwWJC/dYuP9BvvufKCm0awZUFDbYGettZ9bo+UlNTL6Ux
MKuQ5PMPKxTcJH9S4mHf5z8GXiFg0+vPzDEOUkBItYJExhhk+/Eo6rZ53+4FSopDy3GMjVgOysj/
jotxjFlW5zqdYWigr3KZ4zb62xDuQNLF2VMbry34xZkh5rXVt5meGyZipPKee/1n+D23lT8q8J2k
5RQ3tl3wzNQ65rNwnMlLBww5TNGH5kERibDr3dzR3eaAA8TgbGXeBDLxaUHetTImGJvt/Akw/vEe
LBKcwLyu9pWHnw2IuclQBbUFo1nn7j5+GDrS/RreeqhniW6/R0Nb/8axt+6YW/aYgyCNtaYtcZcI
OhfggPo19xRPvIPiwR4ic2iluG3uOk904Rls3a6oJ6tUjXlEjcEf+lM7wRd5TQJbZ9u5+7HNC8nQ
d1YiYv/2GakTO/eLmBSLswRyYcMvYhIHgme6InGMYRf/4OyyzSHC51DLQSM4QMCXHilMSVEIIcIv
0AiHrEWknyRS8ICEG5kGzOSZGcYXLQqpZ0HAZo6CRXHKz66EoicG5A6ja8WRDV0ok8Y78FvZnCsQ
b4CMhxqCLFG6HplqujOpF2ueucwcP9nAFq3DA9RhxfngQiBfzmKV9xHtBhnPhWKvevROCUpoLNr0
vumI3pNyn+3EgQiPKo8hfjuirJgxCLXics1ixjqwq6TgD4GLIhsyyIvfv1tauYMsoJmOYH0F6qj6
Ds40e1RDTnz56jlnN+NKYAOE44ouYd+o2dK1VQf9uiCp40c181r9zcgGTy3uFvFeg9Z2H/1qVFDx
gw1LPkpJ4qhR0Lfe2LzM68dZ30XLjVT/70lijbXfBt206Dlce0OZKBEm5QCK2AzAk+SpGv8Iy495
/HY7NFyT+FzYuGoSo3ISd+i7mQJ6p+k+uPXcLIhPOpl80E096s9k3CvebZtbrowOeaDXgPFCepQ5
EUWhMKJKwrDm6ScU4abSU43H2ya2LhPnJtZPODugDGWQ6x4IrCB8Ve3F74h1mg4QvL5tZesOcW6F
CToaSKXw+EgnhLxnw4ImMxW8JUPDi+414r7tfC4ZmLRtUsHTATl/HewjlwOTqzEvwCoxBSDL2JV+
tEN5wTjVR+1g2Y0/HKaD8ZD8Wlzdi+6V/e3hbh3EqJn8Y5uJDgZUX7RlKYAp8wZUT4DOO+ivt01c
A+9Xd0TVf+0ggiw8W0fLkQCS1BY2Ggf91r65T7zOTz3Drjz1SXAhV8UpCazOxm7+c4PMPTAXU3Xq
Khgcbeihcxxkc8bORsN4eqvko0G7HDOWj4C41/fS9CsWhhNWkLOnWIHF9Wl5MXGMx09NOIfTgHEI
z279VL20u+gnOJb2AzH3i58caic96Pt6P3mZL7/Tk/E9PM1B+8C5Gm7ubbTVgFYF9KZA6zH+SUO1
k1OMWAO79ykTNCJVBWdWN09h4GvQ8GXClMiWr030I1bKumaWm7x2z+rB3IFw2k/umlO77weX45Pr
oX7lImfmmKNXoXpalkUFlOOf1reeO+w8xU12UlD548P4Hp+yn8/I/3IO/E3fObPKBP+0WLJEt1bH
BF3/uEO7pJ3XL2nPSeJxzHy9Ks4iZS5ORV/qMDOYvtA8D8v9op5mXmZ+K82Etox/luzr/D8zA6J3
4HuMEmZqP88d06v2ek0IhLAc3ZEO7bNKFhAoPmi72lYeh4N0MP9/88nebeaoBLVaX2M+9Xdx8uJY
IpDyBo0t5zqxuQO+KFwBgEDDyTrhZyMFWlS0yrabgnrx0ESKOvbMA6RuxqwzE8wtNDdAwBsiwR9M
FkV36knCVHJ8fo3l1z6/EtH+ZxSMz5dJNdDZxCjyx7EmxXdNJllxLIYndM196iJQo+iY5xiV13r1
LaOMy+tGpEtZh3Ehex4R5ddyN/80vcYHC55rHMUPXHj1D+oflO94TggV4VE0XPOirEH0n4lFl/nl
2qldP6VW2+AD5vuW6IfW1n9D9rcdkcwhQL7/7HkE5be9BRmxS4tz2wxiUmGeQQlhCl4CZfGOc8Jt
hy+4omQY2GQWs5R5JOhqoyF8mUB06N/y6Ll+ANcw4dbwNy/x2MX/WGLWTwzrsQ1bbLH023gAG64r
7ys/9CsbPCX/Kijj8mUAH7uSGDMHTdgusaj3PQKK7NwrA7ThiPI+npY3KyL6nXEYf+u9HX6UDl66
RWRztsdWvgC0Of9YZzZ5FMaFKhjwVJrbEHEp/1hI+e2jz1QmyDKaz/XvtuAWczYfKudWmX2fNJVc
D2j5QZ86KptQjYMwsNLu6f2kiLaZNcScHwtrH2Vvsf7LimNipW447pPuI42Kt6h4pdNw6mbFn3kg
onVlr3bu2XwwPlaDfKtUq3U1mjdVFsCTtFsMIn8UySM0jNN/91I9nwrG1coEnNyLNMDVwp1SOxJO
5dreowyP4xKVHlL4d1XuJC/WnrPym4HxvyNlcylSqNJlCTFSWu+zhwZKnELzpjduNLw00u86+zFI
uHKZjx2312D7bnxmmokVvWABKEWx/OJjeNQfWxts7na1Gx2T1M50aIjMiRyb58yZwXUuzo6yDmJ4
STiKUxCZpeTUwgRUYigonNTN5g3kzApzA09kKZtlOmJY1G9kIuFtYaUHlfvSXafnho+yhUJtLtM0
6tdQC+aIvTx8z8X7XlIJhcJhpa9l+VK4V2aequDq+rfMMoEKdx5VnDMMD7xJqW2dQtf0547Ub7cd
c+sgASYb8igoqugAllyuVR42Mc26ZYLIdGLrkzdUuDXyaGA2jQCuAvAeGK5g6dLIJEhlQVsFL3f5
YFWSXXePssYDx/CMMFEuLkGnooUynrjKt6g3iajvu+Lp9mxtebZ2NhAmXtFKHaJWhg0zfA7pLwFC
b7cNbAXEcwPMcozNCJyEBAPorzJnu4f2TrXT6z2AIlMJsBrnQNocD3JXADiiCA7Q4uXC0KqVeqmE
uWov2DxqiM0FOftxZkGmWKNp2ePHUx8lwXeB8wLZTEGtYKH//XhmMdZs5DTV+H35mJPH6X6CPBGp
H+lP6TF66ew/+IN7e3U2Q+m5SXZ5IL09doaEF2TyCh4gNOaFh86o7T7XHLMFQ1T7CbqzYn6u6gYt
giLYVZuezNF3znesU8cEB8BQ1oEjyQfJUebC2YSR2lFDxYbKktywB02pfppmEh+oPGfRTs00fSbJ
KKKpTMrE/DmMKxXsFVSSpn3aGJY/AKecOYJaiylo2XLzoGnFdNdpVh+hTazi9fFvfe+KKcVqIdZc
YaBMamZCN65u3QImXEAD9aOs68yTI2u2i1CLA2NReGCQTaNrtIGqFEBObMFzkicxAeM7XlTDqzz+
tNp9Xal49/yu1Ofb67Hh6SuOHC+ANcsPQbnLbTRAmyUbM1hKJ0V11DrWfSo3pY2HgcXx+o1BgbsL
rOkgvMXbl135SKmEXhXRVQvtF7FOnbpa7iDKFQrHWc9fbg9r4whCsyuaSZAqWWEMjLfPVqOGrRqi
8X4Q35B5RauVdVoheUp5EunigEjj8bbFjTMdECtIAa6sE4rFEmMPqBQB3i6JQDJYkZsvqeWYELfb
96CAa6Fv4v0Lc+tEIqEM2Cz7to8LsyjHAt3DFigzFRRJhE71UtH8jIyGdzxtLBxwSSuWRQGE/Yp1
NTFzaKqNmRSoZQjy4MaOp8VOgWTX1eWl6Xglp621k0Ckh4YRNGkCp3/pknUVG3qHhnZwKS1uMvtd
21hOQoWdGRmH1ijea136/PvZXAleMJPoKwdB6KXJwYhEMcxNMUj/KLnyJ+9qyE18SLL251/YwZKh
6UQCFp7N9XZJY0DRtpeCIn0t1NQGUL2TSNvWnMNxY1cjdODlC2JgtP+zyCBJrrUi7QYQLZbxu2FV
7rhoDuhPOU64VYAHehjwWnA2KHiVMktVtmmroyFJCmShWh41Le+cHK8wV5qkaWdag7Gbp679NC0q
gCZ3iPaDZvJYHze8c5UIXsmwoC91Ra7Qy+kUJagVBibaU7t0cDOzcs0oOnaWDPXu37dXcOvFf2GO
iSySGpcq5CukwKCiXaEoWRm1o06/EEKtLPV0HEA6dOinQndjCJH+/SUL1sHzjxZH9DaqzINomqWw
LsDHGpRSSYwQR94SeqNlol36WFVeJqq/M6HigGA3NiTOa3DdrLgbCPIwRk3w9LaYfSnIi/gFirrF
WzEoe0F8KbXMVfSK03W6taBQ/Qa8dwX6gFj6cjOaUhGH1oCGXRA7OQVFc3lY3SV16uZtBEFVLeQk
8LeGh4srUL6ryJDIstjK6SKLpZ7LQRTbi4hKKNoBo/o4RGCObu4oGlhuu9Dm+CCjAlgYiNhRhb0c
XzfPvV6i5hyUS09W4mPrTssSP0dXdi7zyLnWyWKuW0Dk/GOMTXbryziZtdHKQT8A+zNINQBNeNTm
SRI/dANPT/HqYgtSWRRCAGjBXlw1+Zi1s8xEiSSzNk9C7etd4gs1NLWesvkJohSJ5Sm1XdA/oWI3
Lck+oQo485jBriol7Bess3/2gq+lacqUuTFPcfajNNy2BYdMIhFBcw2NDOPjop365bPKQORZ7qeE
kz+4KkrBPJbURJ8fOsCxM5j7FCiXIZo7dOZJTsCd3chuny/PahnvuuyZKvdyeJSjXUQ/uvyPprzQ
cT9/LFFLtMxp6XcxmW10R0pKSxpZI8gtEkn+3X3PnyeenPlV48PXh0or5lJGmxvuZJfz1KsQs4nq
1jyF1rtmECi+OQNU8syiOWpzbqM5gVg0AIlm/KBYhV2F/rw4TQexH96csS+5ry+RAetDbRcxRmey
IUMk5Uk1SuZpXBZiFIeMJz59FbP/YwG/DLqulReP8co4UspKbzXzhFbt3nAsX+geJe2Im1NaP1a6
Suo2SBpOkoc9g1mjjCOOfdLWYaGaJ6t40axfox4StFHfDiVb3g7eCTCaomgB4lh1ndszb4eXDJVZ
CiaaIWkNFXdrIWqu1q7elK9FF+J9FU/UndB0TQxjor7ZNs1RpCAx0A1BR6XS4l092Oj2NWz4P+A1
yMmA7Ojyi1q5LnKpw2pCvEuqvfBB0ILMspWck89go/ZqBy0sa9EV/AkoBjN2upqqdYrpTfOWiHHl
yFBHhE6sRaIlIvHIeVBsrea5OWZYs1TOYdso5slMjp38E1wbWsJrKOMNidmSlpBW/TJjSBQCMcBC
4R4jAW4j1zvjjg7ObddhD4av+cMde2VsWJmHGc8xoVyQ9mppnfJBIKn0ovQ6qYT3XuY5xFWJibXE
hER1rLQyLQrr1MrVG4jEkjkjRaN6begaYxuUFjFq6G6SxXA6gXPWboY5CbQzCMcrizN7YZJKpbX6
BI8/2VMXL00fMuOpgLSxIt+nkkWqeq/1T511qJQXIXIofVVSCCD4fz/Xa4BD9QTYJIvlAlBnFSK8
WmudhjG1O/DeLMhumE1ktybnLrO1+3DzX5+8EKVW2f4pMAMnHV0E5FxlgNGiuznvSUf3UvJo8rLL
Wzviv6auKocFBYefBbm3Uy4e2jAhqmobkAC4PXNXPZY4mFDnR84A/AYQj2Upt8owobNA4TxJ9lxr
DsTKtf5dahtSJsdo3GcmkZL9mP8wUBwNa2i9+kDRAm0EyBRPj/J6xwBBjSQwSDNwTkGn6zLiZKOR
gYMZOyarxO+lBIVjqvREMEY3U1puf+765Dy/uGHgCKFQMofOGzLcLI5JrKUETK4SVlLS7E4mVQPJ
Uh/clsRMKnvO0Faq/q0e65dN5FJXLdbVrHw5wjEFWd7U0fDUdTWJOreXY3vk8GJcvRlZI8xx33by
LCbArp7a7A+lTxZwLWT2Fn3fLB+CAtmY5W/rEavFFYUCbCA4kwDvvxwWaJtnMcQ79hQrT1QOv5eJ
fmoiFS1dv7PiruVBma43Bsx9qfOBxBUhh/GTQa1i1ZSodRKzQzcvh3oPRRzO5WJzFs+NMEG1VYwF
5GGxdVK1ficpd2XmQ9kBFW7ZK+jjZL3p4e9ZqL5xtiNbUfqaSpwXOjjWTQBamMUrcB636YI9MBan
UqaH0KodZUiAL+1B5tkY7hgPXhMlzmi+cExvTuuZaWZarbzsLFNorFODYueUvj5OqJz5E0T8SEg9
tNX8troMJGauUe4EjWd9e+DIOoGpDuNm45ChopMmi9f5lgqAesdP2rvtEeQhaFpC07ctibYSRa/t
whPB+yJoYAMBOF9NsLygARL9X5feq2tVB/pXHB5dQp5eYlsipf1h2Dr6iAQ08AHj6wu7iPxYCP5o
J7bXPDlzYDkjKezZt1OTc+e8vqVA9/LsexgXoHWuDNH6PfqrNgJ5FtmyvhvGHE+V7yqvJeyqi2p1
OOSmkQdEmwqCL+PnUdKiV8vssJnMcRcCyy8lmleL72NouU0DXezGDVUEK8m0m5CAVZZMyhEveDzv
NOgXQSyu/w2YpgGpmCH6KFvPSDhp7dXvrtYHWxEPKdQh8Za6XB9TUtJIjxfrVOj6QywA7tk00dNt
578+1jELCqIvahArZy7j++DJ79pxxmFggWayrQUM9KktB1LjbSvbt21tHblI5YE2D7kQxUQy6XJA
UAYokT7TsNFaxU5RE2pw0nao8JeklQtC+4oowr2YeglYtwV5sk3dK5H+i6d015rA/Jov0cxr1N84
fIFxAFcKyLFAfct2y6tZE6tGEuI4VFxdC8IhtCV5n7Q8sUaeHeas6OWmXWoRFyjUKo5tUvhWLB9U
PN0oJ1PAM8Q8KEC+qkm0gaF52gH43eXoz7NzzjGx6Ztns8a8KBKpzCurxVmrD+lPMwa7FtKxrxx/
2bqpnC0Nyxiq4smSQo7JOi2hHY62BWkf+M3rhwH90f5hNtzb9r5Ik642HDjeoGKCfnBoK1/6p4bE
aybNeXhKifAs2haJXyZHtlvysgcvIVGJ4ekkI+iIOg2n59+3rW/tRPSsYTei5wuBiYnGmTqpUa3B
uKEB7IO7H1CBSvEmtjKJBw7/4taJd26LibRdO0vCkBe4jo2eof6o88da45jYCua47kGpdg1g6EG/
nMukDbPQ6jCceHo2ZMeikHEGhEDZS8pB563c6m3swoFHEpbWJBkIei+N6XUhxdXSogs7F+9wObGN
zHCEWPgEqGDXmPKdPH40I+dFxDHKlnY6KGVU+lyFpx4cd1Id+7oVNCJefhZQpAuA87Nh2bEc8y6d
m3ZBRQHqLxDVXIH00atVlWnThKfKUQ9dhQ1OltkOJac9aLz35aajnNliDsleLaqcokH2FBV/qvTF
VH/XAieSbF44V3bC/x3PGs/OMk152EaCSjEeTW9JfpD3zU5VyDT/oOmRLrsy0sjtnbaRN8Cz78wi
E4oVpTOsEuSYJ4hr3UO6U6UGAQMzSaZjBEI65JRRr9Olu2nM3UaOOW/2jdTaat7EYQORMDBbMd5a
5nq1zDnMm5RSIum7Of9VST+V6NGqnqXctzqFiArJ0kM6K+AHuD36zTjzX+tfy3E23QuUfOcRGC2w
jkogmih32mT4xujkR7yTOSf+1ikBZBL+he4I7lnM7YI2agGpVjz7stiBBnfs3R7K5k6A7pSGoo6O
zhamuDojEGi9hjCW4DZng43XmRLNsMsh9IZhN7136DbQJI7RjcQPlm/9abD/YkrYC0M71pZZ5RK8
J+nsMveQ5U0FfwKLSgV79XtnulVsJ9GPBEA/d+XvqN96iYvy25zbs89gnFgUSyPVR3xG2kP1MSe9
/rxUu2g3u5o3OXVph9BAQPtojVkROD60FdyhPAMBBBS115vc5ZZtzSSa1rZRgBv8Lv2OihtRWlKh
a7aV7JLbxba5Y9DggQb69S4MVYRLezQ2CsjdY6FR07MnHTqe6r62bDXUbQiAdV1ii+AJaMR0V6EW
I6r7gqffvDniLwUmiAdh5zKuVlQzFYUFwR58xrZEXavyKj2AcIEs35l/28i+uhcSCqv23Zcx5uw0
5aEfNWk1tryOI4ma4/+hA3a9T7Bn5rmR9e/P4oCZLXOUCwjtuG6ETeOk8o9M6U+N9JaAW0saIz8H
XSHpx8WtANaceCirzUWF82CIaP1GqzsTBsNeabM4N8ITRe4SEu+gRHY0PK/KEQk38A4Nbp/9Mqtj
kVi+nLiG8O3vo8eZffb8pshDSFAmCE9Cs8taPDan7Km2ZwgnaMOziMd/wgVbbe1ZCF5g61grWQd7
wZxFSoVBtrBvRt3L05MmfyzNWxMGYplBXnhE6DKcNLOl7hf06dFzkB51i5u5Xt2HXXnccXF1MMH0
g4ff5crLndhV4pQLCJvTzpqf4//h7Lp23Fai5BcRYA6vzaAsTdIEvxAee4bNnJrx67c4d7ErtQgR
9xowDHiAOex8Qp2qZmOWIxlMsLWzwgbJJzHAXVYq0THPpef7s37TdYnNPcGVcIpRPQbrBvcmyGZX
1rjThWO0D3+PXu/lREC6BQtQAtEbr9Cm6AqpK3deZqO/6T94G+C8gbyTpWqgKeabPmnT1VUsq8K0
7fUkdmjopepT68YnNJ2CKlNeCOLn3JuJZAcvINIsQAJwd2XvG2kSJ7JwrCGUwUrBBaa9Af0Pikum
vzKKbxGqcYvc3DOVSUzzhdnpQrs43lIqqQVWTzjmyXMvPcgNKJAN0xYqgB91D+Rq8FtrpwKv1sL6
zgRtAI6hf3IicIFeI7e+Eg2pMhYQZE/kEDkVknYkBXGVSYaYsF2jykRPF9yMacNyGxomIRcMRqNJ
/Ie7ykIctd6sYHIQSmIpdkQTogTarsmXNN9nngFQ+0ByDcrvOvh9OEssbzo0JuPRbXNzYyJLYYa7
NDXXpg5qQuXNgLbuwnTO+DiwaAGIJ4I2WeGrnkXU1+WgyrimBZRBUFgaOpf6pNc3QM/Zo/8oS609
CIkr5QFpjMqeRFlUZHDgVTuR/J4Fz3JwVpY8gDkfGkgzdKXiCkGcZ3JvFA20UIbmrHBsE/qBXa1l
+LuPFFxciPmkjEAyFkq84K/q3DJf6qmbDg2/4pfWuXXQJCgSgSVYOBr+mALmlpFOO+oAN7daTrrc
ub8Is6sOgNLE6Q0ACl/lD5NK7syygLXei2iEbZ0260EJ4WbEKUkKCk3cxTz8zFsBljlgIycJQSTM
uNArY43QYD0F4D2GkMhy42Qni3m5D6JntOs1FjFr5M2ok9X5Ti5PWbrL+4UncnbgaBKHWwXeBGDg
ri8RJe6SRkBf/rHXV2bJPKMMHQMlY5zmSvkro2R0f6Jnws1JpGkCMAHmAwLWa3u1PgpJj4zPsYh1
0bEKFHBCQYIujZGrC6Zm72XI8IIRDg8yEhScT8l60Q/ioIYt5Cps7OW1QMV+09IYWJUkPwSWEJA4
ybVtl9MBqu760kM8O7uodSB0QQEXRbnr0QoDTQZoFglHHzvXSpA1oChZ7RprIBH7oMnb/cmdHTGs
TUhbMESj7Hltb7S6ofdTrGad7vwodupvVbc1pp2ykhgaKBcAd1iqNs4d1Eub3IrGIONoFAk204ro
Y0EKF1qYffK5pD4wN5cTlh7bBwVj9ABcj62r2pYJmiUcK93/yMrcKxLQG1UjSX7VETDnS3J2c/ZQ
DEflHbHnRBZwbS+PJblJY6xdY9gRC1fCqV5JoOEUy5d+ibFv7ia4tMXtkzgMRR/0WsKx60cSNiWS
TQuHYe4BvbTAnfMyY0bGikE4vlImu7pdh4IrLNIazT1lAEvgtUCCE5k67sTplc6k1ILrpUOwoDfX
Qf9i+puijIkklXhA3H+LnJ9cTdwlqKorqGyg5nC9SJoKRfYJtHDMRsuJBMtmfntMFHElUu/+2Zq7
uFBQB/M60hxoduC2X9lIhZylcPIK7bXT95nxTv3v+yZmX9xLG9xRKhPsxgqJ2yMINzvfrV9Hcw3M
LKZw4gkLlS/ry1wqyS2Mi2dF702W+GMLm5b8nTTfEI0q2o+Fcc05jBfj4q9BXRGQSNGxvRXcQWIC
Kj40UxxFf418cfUVvI3oFrpvcu5AgSnRmJTBQFzOCytZZcfCxhSDk5F0ImiNtYGMWdYseKUzkNXJ
/4X4FropFMgZcC94GvpyUBUFwDlOSaiNCiMJieEW7scZGmueuF6yOHeMLw1OP7/w+cvaL3xJAaSl
BPVkKrmt9dlWks0k6/H+BM4ODQoNIKFA1h2YIC6oMQvK0Fqlo1QLgt5Yj71w/F1uc+OYddBZKbZx
daCWN+KRGSRk4P29Hn2kS3KfNypS0/m+/Aru1Gk5tUbQgQOClX41wQFtZ++VdUb4AbmmnrSpK3qC
jh7BYx+CJHiPLxGa/RgvIV7nph2czOjggm8IgCJ3MBNIF+jo4/KPomKSIgYMNDqUowWNgiVm/7mc
CfJC/2eKf3Z0CKeAzHYExGUIXFMlIXAJ20yP1lGpnTqrRTrqKQZRcm9KB019qpoFjM3cydGn6hjW
Ht0XfDBbozlSA1ss7IuHQQAPXb9wG8z4CziYE8pswpjhgb3ewq1u5OBdzIJTDV5rOQxwIeDNi39R
NDwo9aITOLN0YDU1IHsGtQQ49py5pJDqoFESekq/1e3oCKdkY25TNz70T3lI/OdgYzoRWI+9++dn
2hFX4QtopDGNQA4B8wX3ntsxwZBEStka9JSgbqo4E+pArYnKiBbuC8Mru4U+iwV7P57h5cUwjFnH
IC99ksLsUFm/qJwQYThZ9SuUTJ0qA0n9QtrjZh0xQpBIg6YGeSbA1bmj2UgsyDtfDU5tnbhlpq6r
bpXEj6WlnsHicn82bxZxsgXckIZWkUkJfdq0F6NLy+J/bQGFBajMqgQBODOE1SJmZMkQd6Gb/cTp
F5vBqfEfSojx+QjAWAqZwfjlP4wI4RY25IRD5gk5TGSoKkQMwalvFZBu+ADNP0SjtckXZTInF4jf
iSjRmtChQz0D8eb13CWRGNCso/Skp8eqi6DhMjhIcjhqmm97JdwlCbBtEHbTBRt7RMx/LY51bm9e
fgE3qaAxlHNQxdAT8Be9H2+Edlvr4cZUUyeuY7tNUkcKvv79/IIgERQugD2hqMB574ZS1IlipfQk
Irhk2bvalbbubxZrm3MbBnEz2JkB2MNZmH5+sTPb2s8brS/oSU3WYvDFkPPL4xdqPd0fztxhuzTD
3WJRGbRUZzDTBtCPCxsCaWrwW9d2DZkJGLxv7TaOxHlD2DolsHWksvnzVpSFliIKgzk22BLusI8o
7IhPj4HZutp5EN7jSHIWjE5BDr9RoS0HuUTk324RpNkwlCwZcFPnrroS1t1jtKcQJDkqK32ptHYT
203jQ4cYEqho3UKG/HrVSqir9VTq6ElQ0aSyD3AQDn54FuQVXdqI1tz5m9IPUC/+geRySxcImtkO
EMY47d5/GaR2TyeJnCzy1/NOG89Lyck7kSf3aRMQ8vQUOd7XSwCUHtxJ5+XLfXj59XB8+2KkJfvj
QLZH++PoPoz2kbp/vx9frc0jeH7XBmnIdi/ZH+vnx79rY/NoPz/a7nZhgWb34MVAuAs/yQsER9NA
gqP6wEi1BgnZUsJkmvibPXBhg3s2Y2UMlRYN1qcgiOD76A3oVPNgySn4caJuzeBpht8OgLjBhY01
ZAQqsJvgtQSBsA69HTUkNAb6bvgjiNsRKjRyOpGCuMjLld2ajZWtB4Mtxi+V/pRB4KUTcjSEKQ4w
X6v7x2C6DO99Grc10QIDvJVQ4eLaSk72e6E4Mju/JgA7eLhxM/LpPl3okzCSRnqKs50eJ4QWCxfV
nAELzaWQWIWDhxf7+mQ1Xay2XW7hZCUarvYSVxUdIKt0f5Jmbl007kwFCB18r3hCr63oeQx4O0SM
TukTedBseSF6nNsfV7+fz8f4IfJ5bPr9RmSPNCVmJrkGunN1kxjrr8J4MSVHD1+FNDky6KioTjGQ
uNiI0jeFJqT/X6CiqJhdDlm+HnLLGq00B0xs26bqySw0CfJJ3UL77NzFjxoEKhEYH/TyLM4KbbM2
RJELT3VM0TyUEuhARXakPEImOyaIupZElm8hytO4LixyR7EzFCORfFgc/wCOTF5M5+Xz9BDbsV3b
7wKI7RDmEbZ923+4ve3+Ne0t+b1W+oVTd9t7yX0Gd+w6c2QxVXx6UiBeYkKYCC2YIxKZU72pTHRg
ww/qEDmJ0RCjMXeSQlc9A8J1J5h/mQT1yeGzkD9o8NL1aNRcQUyj0RKIo4Y2bgncQAvO98wDdjVr
3DGL0q5rA13ABi2hACA6EaCEjVghx/yWJyXxrdy9f+JmLv8rg5yfE6dBLaYq5gclvgdq+U4N+gif
OsKS7OWMswhDqga0PKA3gL9d73Olq8Gx3MThaRA/SnDLq5mjSAOOlJMqum1oH9r4fn9oN/Q2iCkm
jwOdOQh50frE3SaqXmVRlSfhSaneJRM3u8RaVBjllSzktuBbGwH4cehIbPTwrAqC3bCHEWK+edet
73/JzOWJNq+Ju2IqCgF4dD32OqzEOg8w9t6QqAOgqk+0tKgXbrfZpbywwu0dlolDxuogPLXRL9CW
a6uGvrLMravn+6OZW0kV5X90euCtuWFSDBvEJKwZohMb0eV1zIOt32YxqdvPLAVpGfpNbcQ9923O
nYtLm9zu8XU/FFIBNi34j2h6dVU3aA451exEXwBhz5kCwha9eZCsRCv0NM0Xnr9eDiEixDw6Scxu
By9hLpCapfrgs4OwmBaavSYhvYw6Ico6wBhwA2vbVrL8hsFaKrqCSkkbTbXB7kUoVn4gHcK2tMsW
ymCPAvVKYCwqdEZZ4UsfYcq77li2X52g/Ek/1X1d21X/WwYNXvjWoNDYw/mJ6g3YewxpH7JNJP+K
1O4/bDqABDFf8LoROnD3R6iPzShEZXQKR7ZCIQxANj3dp1Jps6UK/twpArPbRN6JPnogj64Xxmdh
nAhWEp3k8O/EPLiUpp/b1yD9/4FwTWky7vfXZThoVoylsOCYCu24icZDmexLahJgEjsGsTq2RPY6
nUnOK0SDiIFme9Sn4fBw73Jk1I2fj210ynS0DCktiaItEqMLp2d25i6scG+xiogINaEOM6dHFkmZ
+ReZ+njhJZmdvgsj3CWHSctAZ95EJzH/7tODZjlS9iqaawqxPzP/iJa6r+d8RQPAwgnOAdj/T3x2
cU6lThngzmHqJEj7xftEBAW8ClmGbEk3ZO5evTTEDYz1Wg3eFRiSjWdRq10Janf0FBq1ly2xJs+a
QhkKftOUQuWxiugS7kNhrHGaWOXI7ZPVoNALGazqNRK+7t+otzAjZNxQWMPEQQAYGdTpHryYPxFC
E7keI1aSA+0hHbK1WYmQzR3AcDK4sT86ika00TaFcxgu4bhn1g62QTOMdn0gJvksmZqoXSLIsN0q
T0WxzjSIBbjQC7g/xJnZvLLC3U160AsWMvn01JhgximAPNUh5tEnpB/1p1jd3Ld2W1mZyCowHNDi
oEwPXPP1hA5yqCbIrIenJpLFnR8npSMmxmDnRda4gZgkrtZ146qXyoJUheHvjDqMDlQ3oFUVaBnK
nHn+OnSIPJnRhM79r5s5nTIYmSZ0hjjFV9xFA0omyYcrDPfLClY1iC6QVv/L1JT0KVrBFd+RavZL
raXf983O3G+gq5taHZC0Q76JmxNdiIxC7fGYdn3xEsfpc2aIRFGWvNi5+AaC4+B2nmoCssKnyTUI
04NBME5OYLMbVkNqlaQZo4powVEAiEBmARw+8OGmSDCjM0JYuPtmhqmA6QrMWpg27abfr1VkqEOn
bXKqQE0U97b+MXZLNE+3VWQdUogXRqbtfnFg49EwBGY1yakbSDmQFEKaJDumJYl+5079BpXchVHN
nB8YROMyei1VFUWBa4ORmIU+NC0xqsqMXWwW8VCDdxOQuQwMYlJdPgRqusShzBtFehLoQ3TUKgCf
oLLDXUtUB+laCNqLUye3wPGujOCoAYRW6sYqWuLcvSnKTcbQvgIhQjTTT9DS6xEqAtVHpsBYIH6A
t9kDuJXIRQIPK4MUmmU4rfTRVE6XisQ3JDvWF4py/L6Z7IOIEBHBhDFF8ubaPlShrT6r/OSk+AlB
NrsHTCTW/ouRiX0Fywi+Ph68kaL4YcVAjJ8qDWzu2ltfQUZ2kep1digXVrhXMhhT+AZxmJ4G1G86
zF8+cXcMSxSvN0HdNGX4C+j5FHxg+bgpU7s6AkFecopjyavNHqz42RkNTqq/lraGtAJJ6EZKTU8V
GKFWfTQRai6prd60w/58BHiGgSucmPR4NLgkVULbmJhSIBhNh/kO1A5tZgP9ToTt89+/3+mpW1SA
mzsZoP+cJO4nygm+goyyapCaCTZLzuiTOG6R6MT+9D0pcXNxiXdm9mhYk4Mwscqj4Zc7GkYsU1Gp
piGOp7opnBbuFZJ+U5E8QVKijvtNaPWkREwylsm6oN/puFQ0nx0x5G9wQsFWhvzU9VprSeaXlU/T
k4g3xDY7PKsB3CN3MDpG/KL2SQI5i/X9J+umSwiLqxioV0xZfXQW80USMEGMfmfCqgY2FsH/lY9r
uc8/Etm2OnB76NukcyrpSbE+RS11yMAiNC3iUdMWknY3o5/K6AA/oc4FlwJVhuvRi03uJxRY1UdT
EURX9EVbb4LeHocxQIJKg6hGni5RiE6n9DIeAT8bXDKgV/FaI1Xz02d78cYIGhX6WLHCx5wN1Kmp
LAFXL48LD8vt5prMTGKrWFdwi/AwHrWaCLlUmAFxC+u+WAG5k0HyMhZ6egGagu6tZDsatkcrOobl
kSVLDL43meCfgV58AX/zAtGmdcwMH/UETDXgDh52bbzX1OID1bCmlQjKi0mf2rX8p0dTA/p6t00B
sjOdMPkg+OtJ7Hfhnr5pYjZ/0g54aeGfQV2Pb6spRqE10gYL3qVSvgnzqFvFiSRtFR8N2mVQKWSM
agmgVomRuNP0Q1zkzGF1KHsiJJIfVGpOvbqMdduRSSP44/3EFooa1V883k6RsleqqZ9CU0Dn3Qoj
l1Ikw+6fHt6znwhq8P2oL+LSAIMit2lplpXJoCfs0Eh+42bQdXNavECrqI8CJwX59ea+vZvT+mMQ
gDBcw2hFwr65PiXaSKkgsJIdKMpXWfpksicZ3lFbPbXQtTHaX1UnbYSsW/lv9aaju0b7xPU1UmMh
xv7JC10enelDwAMCMg7w4qJpkvuQAPSUZgfJm4Osi5tA2rLuTYHmo9OU1A6C0FVLUPr5OxCgklJg
9tg+BNT1H5LmM9BaD7Lgmaqv8+oDvYcU/xGgj6etT8OrLkirblgIB2722s/Xakg4wMcCc8uPs3lx
0PsQOTsoA0MzV9S3fU6sRt0kskGGpLFN9hLEjS3VXzqaTpAe3irZCEUWzVFlJ9U30HNLq8rW0iOt
NTsbj2jveNaGHl24S2Ddn4iXn1X0KvwAtODY83qaYlUxUTaS5pAYaTGSqtOKR2he16ItjxQam2Yg
hqqTVHpiQaDQoDswhoc+KXuzIWKISreJllnQFqqVHL6UBWDUkHBUzW1U+n3mNmklHaO4QY9n6UeQ
6qSCmf4ZowDw9SJooj9lqXUBkcyqOPQIKH7RuBKRvJWrqHfUjJmjlymxAoTAmC6RsU030M3Ike/C
a4+eHPRQXm9sVQ1BO6Uh61irKgQnQkdrvzPpF6MDyET25lKnBP/aTBsC9MPoOwK1OKDRnLMvjWAg
DQyYA1zLL7FTHY9gre+f1psxWZNDMTEdA9WLi4JzEnWpH5lIc+EQhP4hTXzsvmpraOMuFg5qzBA7
+dLbfZM3FxJMoqI4CcmDFgLB6PU00jFQKlR0hYMebVHr3XTs0CNEDNXzfTv8y4m3WsGC/FB9A+nA
0x5LTdC2MXbOMbaJuXC33I4B+SD0hMEfw6WKCP56DE1vlYY+IBISxookZrWuyq2Wmm5bDAvOD+/F
T8/ypSWuQJoWXVZBQTk4juZoy8IIUeOO/RWYuVDnutltnB3uskzqsg1QKYIdtdnD0XSKLNhpAcSl
quhPUi2VDyZH8eos4YKDEzmR/cG7M/ic/lCoMcQ2MYHFHs7MofcdcKtoZ8QGreTd3we3W/za1PTz
i4u1VXKloQ1M0cTfdk9K6frNIU5/wcOD97CwuZeMcQ4yhEhwphGIHMcs3JojvHTwXBaphqZqYMHq
kYDE9P7wZhbucib5DKUeNCPI2GBRTZ/DGBUS03dG0B+g+ZYG3/dtzWz7K1vcZmz1RlDjwgqOIoAZ
YWer7T5DpDHoC4/hzKa/ssNtxj6sjVZNYGfMP4AOsONc9qRiYV/cpG9wtK6scBcRfOkenAqw0glv
oW6+tX76mvnyTn5JHkvVEYLwSc7QA6eNjdPpC4wnt7fTtXHu4h3zwlIqyceuNM5W9zWk/zJW+Rnc
BPxFax8815+A+WLX67nvd+koBMfEAnVDL2nhc6PLnR1IVeG1ZZEfywbicff3x9y6gVQAqAbALaWb
pF+bCuPQhYweu0TsSARk+zY1hgxPsrhkau4CQfpkcu6QQUG16/pU63oVIiio6ZGpJVQHwE0Bbzav
U+B+EUw9JHUaVOCXLPN+VY5l4/pi0C5xCM4chylagtQbGt9AEj4dzYs5ThNcLcEQxseg68J3JYTY
WtL4nSv1TLCHoqoXCqE3SVUsqgJoKTB16PpB7YEbdG4k1thbLD5CUdWWZR/cj0htVr0dVJ0bj/Eq
8n270cOjDNK1+0s7bxsgWnR5wFMA6uh6sGU9qNqoSfER/MbJa2Tl4mpQymyH74ztHuhvcEVIglta
wjuTus4pyzxYeAtnLle48chGTrVAQNu54TOjiGShV+JjbrVl6vXjqD3XbQUckGnRvPSoroqJrWRl
Fjp+GNOlDp45+3gmdXGiYEE3FLfezPAzQc/G6CgOirrqIgjMaE3dnkU5QBMK4vOdSAW2MkBTv9Rm
M7PV0PyCmu7kcYNQi3M4ylEcpLhp0iOrpeCUg8FtZbHKd7Lc9NqqVFf3V3vOHKJeHC5wG0A4gpvp
IWrk2qjK7BiMGdjIEM7maQNZLdNGf5G0sLW4aQX2FcQVSO9MiRUg3LXp5xfHCNmMKrIyOTt7mROf
wdHon9CMvb4/Ij6/8I8VsKxIMhhGkSechnxhpROxReNCzc6vYEmITsilHEIwkaXE3kKslAzrYd2t
n+0OeYaF8fH6iDemuX1jCUYQJIaSnXeO13xRB10YbuaNgDptMlBT2vZ3csg/OzDOeAAaL7ylP3nB
C1frxjo3vXrTdXHGMPDqTw1EM2JZENy82Mqr6GwhxlF5jx15jJ3AWS9Z5t64fyyDWBrhhYJZ5zGQ
IbL5adiF6TlR/kBaoFdyRy8picaQhE+m+VrTVcHAFUw3nUwqMN6gVr2w6nN7y0CIAxUvGWRwPOLI
UJNuyMQqPYOIIzJX9UBYfQhcGTxRRLaHrzT2ADYDTeKobqxVfKhOFdQPVqqnm5tsL32NYM9Y12wX
haiJLrjc3CH7mZ4pOYNWW3BI4T7jdmQUtHIXi+nZktiE7zJlrxwymI4KG1VSaSHU4x7nf8zB4QF1
FBRn0Cl9bW6oJLXULS09p/2wHlNAQ9SqeoRu28Ld8ZNR4jcc2FBwpGEL3E6cIWWIc7XVWXbWQR73
2aLBXnhIA2JJtvgqfSCUFb/qorfrjhTobttU1BMqbwxt9qfvV2LhgJIw8d0xdRJ1G4RrSd7Gb/Je
fSrlB3QH+4AMfgepO4JvpHu8v134NOjPHF1+OrckfqfEDMFCdjZ1p0OysexsPSdJdxAru9kJ0Qbt
3fm6Oy0p/PKoyH8MT5sBGSsomPEp7jAeDD8wcAeChsnYWxJ5iX0nbJ0H0GDZGsmHFZJQNSn/hqv6
7EdkaF0Zro79J6lJvQ/VTaMtLONP3eZmGS8+iXvwkQehtO3xScxzBsC7hi9voz+sMqBE/xTf6hr6
uSn4remqseWn++ugzN0ckJ77v+ngthCVmEFLaYQy7EZ/jH+/q9+n8MnY6Zt0H9rVLohWzP22a8fe
IujxtM1RsoOTDbaSFfNkJ1y4RXhkxs/q4P76yf7/aHFcHx1RyAc2lGl+VukQl5vIaIQWDdBK+g60
mPjKwnpoHSUcygq9kWH23Iyp+DowM33PFStZUvmduzcgkAFPCN+CTBz/OFP8rDbH/NwwOnoAMmZ2
rKZ/aiZqz20l9uT+Ykx7ntsHoAGYKs6II1Dg40JaqzeiRquN/AwAsboxQ0n2CrGUHEOwNFspTbB2
VMmSA8IX9KYp19AFCtw5yHTBRsCFmjLcHaloWH6GjKCuIQnh4khW+Vp5QrHUX0nDk+qUh0rfKdLa
KCCZ7qnrpSwP3xT7z0cAAoiiIg4mICTX664MdJC1osnPwlqXDnJFOqiQ7CFyhC5nzHrjiJtadTPT
lRtvImT4Yyzc2XM7D5foVPVCMzJAVdxaqzSQDaqV+fnzM4YEfforh/Jk6YWf99eYT9r/jBRKfAgY
wd4B9Bt34IpMVkbwdOVnv0oIBlqPLyUtCcNuKmMZVHxIPRIGkvs4EEiDMtw4utprbMEp1JbUkHjc
zj8foyF8FEFlBtpTftC60SYAr2HtK4/l2/P2WXC26p4SOCl/XxfyJ3N3PkqLcHbRHof0O0+sWLUU
WXKo8J4Buw8JXIAdtPn0zNaOpY92HyPzCoEsuUaTv84fKkj6TA0iwJmCdfF6Z5noPJEa8A6eOxHq
ikIJ5Wu5kdR1ofkDEfJsQKFECdyEmi+dFfirsRWjJbd05mBPCEdU7n8UH/nKUCuVkY+Tj2/wffGt
DwPhb9YD6ulksq+ATLNCTziBA9W9WIhvQauSm7Vx9GPNoqvSb+PYiekInnW0ugSjXQ5NE+0taGjE
jjjE8ltWKOqb0WdA34i07tCTa4QS3gwjl/YBEgQWseSOvvqFrL1WWd3WXmoI6llps8J072/vubds
wlmoQFpB8wk5x+vpTpJerXyrKM45tSPdlQpML/QlAbEvMlsoP+UPfI6wlcH++NCVOWkkW//s3iHR
g35Rye4ijejiUjGdR05M+xxdy/ieKYWAwjJ3s8r9mFYNlYKzpRYrw5VIjDTXEbiantpsG2w6pzNQ
Ue/dUVnIJPw0Y1/vP6QrUEmCcz7R1v3cfBfRUNkEqhn3WXh23n8NbrY5jA7bCORXTn5hIsipBoNc
aec2dcwN3ntC7Gfn+/HR3vqkc/Z7XINOayfkw7bXj/izHsjzc2Y/FzbqsnZhb7db+3kpnrh993Bg
oKtnQcwQ386/ew0r0lKxfP9FKj8yFIFqtonpA13qULk9FtdmlOu9Qv1cM5tB8F8aUXOD5FhXAFoo
mp2OOwXMOws789Yrv7Y2eUIXCxHkJR6eGNaCzhnsYmOQFmRCxf5wOHgvub35+jNYpN/2NtmP3/GD
tpCGnDkZ1/a5i0hqWdWJk31HX0G74OB91naAZqCN+vDwBv5G0K7KjoxFbcgSxcbS0Lk3x5Rj04gn
08BbqsW3FJ9i7V+y5uKIXQ9vWuzL6Q2KIMW14r/Q5Fw2JQnZwkmaeTlhAYAJtGRaSEXyXd9C1/vd
qOTCS7r2H75W/bbdHjti/T0oZKc5Swz7t/HsZA2eMcyhl8bg5kws9aBVqkZ4AUwGiZlNqSIWAJla
+cn0t+5fAtX+mT3cTdMzBVEPPt/oy5U6CkMLawCqQR03NV6VIV84AjM+DnjGJ6FMKPLOYKyHsZMN
MxOEl9yN3XRl7k2y/Q4cpP0XLM1dIBN8SEO9Ca6lyrlzetmZRt37wksfIHtYbCEZD767Q8n+vcuM
EV0Y4hwYkGvkWljAkJV1iN0U0qoA2fYGCcU/CUg47t8hM27qtTnuxqrrRq39yhJedhqJnzpXfpza
+RBf/5FsN3Ptrb5bCJRv47PJIgjiAQIDGIB3jCulVJJRxQATq3XRHUc0xO33RzVzO8ABRG8kBD8n
UQlusYqkZo0cpsE50UHrGlb7UlDR4hqm7n07MycKdJDAKWM4P3if6xvCNKIuasc6OIP7bysH0snX
4ncrCz8VgFYAIfZQx1mIJ3+Q/Nzre2WTW7Be7SlVzDw4H7xTQKDAQPBPT76+NmS1IXhs7e0apJ+I
aZ8XvF311vEEnOxiuNx7I1VghmcdTL+/i/ar7r529rDK1xpxPG9jufiET7TFBwT5hiogSO87Omkc
m62QJazXu8Jxvtf3F2Dmvb36Iu4FMgTFijRWBuhqsNZA+rmtJu7LXnLSitl1LS9M/qy5qYqAqAql
MV5MIZIK05dTqADFFTFkN2w0WzfXMdsVixqyc48rimHojwJBG9KfMjc0uY1r1qtmcG62pWnXASZU
IZlJ+g169R6g/ebbgExCm1smQU4Qbqj+S07U310J6bQPf6kfka94Tvf51fdwrwerRqksBXCYOo0r
vR8i1Y485dB/RzUJQGJ7f10n75Xf5JeD557ePqi0uK2tAHJLq/Kp3YvS7reGRJJ2GJZIvmciRgxs
ktGesNvgEORsCT0T0zJO6HmXksNIJMkd/v7dvSbITf3t1soSecLPwt2M7cIeF09EPgBhYgh7XbRp
GWjWzvGOQtQK/X0iCf018gPhSJomcRKqOIq6a8OTJL6n1kZmu84FNWQhbI3MNTTB6bN9DA3Q+5P/
E0De+0IutgAf5uiLbUTPjmqDyNdD0QOVbAL38m+wtY/SLzlyGGHu18vp5D3thVVyBJeF837YrZ/V
z/AUOpm99t2/htORjqzLt/vfN380/n8GeQRNphjFqNKYnmVtF8mEvdWRY9UgorAjYxtpm3w70AiZ
iI3sJI+Dfihfaon0v9mTAMEs47GgC8n4mYTT1RbSuPcGuZEw7MCiftbMA/M/JEGC4s9a8QunY9ZZ
y728Jp2C3JNYOVW8rQtHcQzrqzIPZhuQxF+EtM+8sZD9RMJ+6kKEnhTnRIiD3peZmNKzaJtb1a1X
45v8AHb+d+hLOKjzJra4cGLnnsJLi9yzNGSylTKa07NRrXXQt9de4mTDL6Tm6VIOc366UYhQwJM0
lfG5EwRSK6PVwEFzLlVPScEC4qjP1RFd/Knldke0Xjqg2KpFFANW0C1hJBlt6+X+Hpy/DgFCAkAC
MrVwCa+f/mbQq9TKGyw5g7Rh5Qqiso2C3x3o02Xkd7Nok5rxSvYNkoi1rS2VJOccXwCeJ0kP+Dd4
irhbS2v1Nksy2B9W0JH+zokekRxN8TYYDRfe/dkbEpONXM+EIUCL4fVY25EG2E4DPadCCijrazy6
KVgFWvFRDneRruK1t0MFQMoPNMOB7lo0bM14XZjwOZ/u8iO4LT0Wlkj7dKTnxnhuTNsy11K0N8H8
nTvDY0wfh6F2pDx0VFTlNjJCfL1aZByZBspfjDJ0NsAgMsk/8kXJuBilZGT4BpRCvTRxAN3+UOzs
mB3P53PqxU7uUfKNK+/xvwx+yiRDbhICSz+e2UUo2kPamgWijhvPTl3DiyAM6K9Xrev+1v6HtOta
ct1Ykl+ECHjz2nD0HBoMOfOCGAvvPb5+E3N3r0gQS8TejSMpFDpHU2hXXV1Vmal+J5/CTOp48o5C
kPNve6MVRw8Vn7UC7FUrrd3k5/gFkLGNtEi2ouZ+5Atu168ocwe+71QNVy5B27MWqnNLPizpeLoh
Mg+OBbxXwfowOue5k1dsFBagfKpPIa15BykHvTphnRW4JqNg43xTKy6deRFNRrm3Vke3n+cKfpvX
sOpyqnF937pflQkKL2IM9+AVL/N42anordZFT38RiUhAPySoO2snL3KSE+vUXdZzLRxT3lWGyJSA
Vny8GcbYGSUNSgUSHa7lpaZbnvNqHbNvErd20ew9N+uDpx7P+uBUkNtD6xdczP1pD2In7UHOi/Re
o3vEWXVbj8ilqu6gMC6ozH9yd8KxQEWRBxkx+BjvzSl5lOVcQHlWUjm6wH850LBh9bQtiKIYlQiu
O9UrdCr5LbOfbBP5GtDvqsirUW6GgCw9P2iDsdHYMbvAyoCLfOgsHa09ymBZ5jmsbymlKYYLhj40
Nsg3ZgKswTc/WIGgO2CKoPqjx2rRLedzXNhxvlWXKwpQM04L9M59kfvv56MZvnZkB+0qQHuCLQWg
yHExneUrWS4FKrQCQL7aFgrOPuGrpbfNuYXHOoQDNfdzixPzx6GoyENVRAYOkx77DaYW3aBVQvip
fbnqjO74/OdPFFyQwb0xMLiMG0eYF35nxxUMJLt+HWvsT7pG7wfiPaJoyrn5pIznBqcHhEw3Iim0
gowPXhYjBCh52OOBQikuAph1+5Uffzy38tf9NV4pwKfQDA7AM7r2h3juZlhMFOVskfmR9VroSU5K
DawE53JTb0AyvsGbuifHGpztLzFJlnGsl68M0uSnxfOvGIw8+4jRwXfR4OTUFT6Crzid71uSOJ/P
LUzMJmqEwCPQiE3BVjAKWhq2kpimyNCo1eLi7pceeHOb7ODM7MKJgeDSANs4DGEvjl1KHtth2iUY
SF5HrxINITAmz+ektKcisDsro8HU6LVz+XLoUFJA97XiNrYXqn50DZltl1y53ixal8x1bI9bKYdn
+J3V0Z1Y5Xzu9qkbIbIPpJPQ/xb9wc92sXNmCryHln4zEwtMOBFEuP+C5w6g/yEpdLM188QDFgpg
f6sRgEYLiB8cu/YtL42WBYDUPcy9xx/2CBwi2q0U0PWAgwZYoXt7tcSGWSImseV1vsqgORRlYxNY
MU8NA3Zmozw44pGt0RLych61jB/EFlNIml9DaJQ2oqI2PbvVKvrr+eZ/2JUwNlDdIC2pSAOr8v3A
kljqCoBuY6uGs3Lqzzovvp9beCwKDiaGxgcWyH2EiaPNkTKhXzNMjT5FNFa4qAnV1ytjq75gOC/s
ej0rGfkQk4N+AscLLRbyoAo3Pmhcmvmg8eFTlL/hsJa1RhFkg8iPCIXWXm00BMPPR/j49B9ZHK3Y
wEvRBhSXWuu0XX9CKtKsoYj94xs1xDd19VCRbyhif2mznBQTqzck/XCp/elmjUP/xENTsO94mYXX
jfaurG2K2AZxWO2jNBVf+56rNzwcOwwUzRRgH8FFiubd0UXneBDFttsms3gTeD5Wdw3BVaHKlv60
M0nNh9hyZGn0cvcjBWlGCZYq7zsUtVNFk1M3B1GcG84wvTdeRPApNq4HIyC66FTwUIsKsYA2mXko
zZkZX2EiBcZmm8msTHci4vhIRCs6SBKZN+HsecbzzfgYjAwzJ6OpG53tcFjjnm7EiUKA45Fh+4vv
8rsRvYOioFp+1OapIWGt/wfmQKSBpgs8+sGpMRqcWLpFmaLv0kLfq0TW3gfkVQpeu4gxOTmaGJG5
Lo/HRAsGCEvwJ8D+gpZ9tDVom08Lz2lyC9W1QZsB0pIGLRJ3LyFrRXyDPwMxmmiSDXroU0kdw59+
LqJ8TLSMvmG0c2ov6vEELHNri/vH2VYVoM9Q6FHVFI0CraA9n+Qpj3Y74tEcp5JU25nS5lZuOItw
Hc6t4ZQbuf35o9uNLlyZS8QitzJviXNNtK0hZ4Qu3tpAW3Av0jmf26RDyH0X1Y3mb+QxhSII2MSp
citWtoJo1leKxe7xITVtr5QCbbNkLhU4u21G1xBYgoSg5LBtuGTLUBqUwdziwutpZPhfKUv4eg9E
AIlYdEujMZAwVKByb2iVEWaPzEPFCoNHMzGQAUjaILIe3bllE6ADkYoKi3GOUauFMiRamBVkzMtm
4TeHXp+rsT92zOMWhO4MyLAgdwO+ytEGQgzfVV5gF1abX0Hdy1rhRUBKMhra1P0diGm38Rpaov1K
Njgkip7v3ol4RgQ1pYgRDwqH4uis0HTN+aGiFFZaXf1KrTWxPkUpkfkZOxNXBoAsQysBULgo748W
GM1+EUi4otLy/WPPLSQL0qjYSA10KGZ6TLjhQIy2L4jmBm2nQaoTMiP3FwdyIllFIXdu0XqFHMwn
+owkw1l51nkLRiiZfKxYZF9Un9AkNp19rKr68ZT/rK8Z0cCpODPwqfgDn4NcFHTCAHEZ91D0WacI
diOWFpD1bmRQRpTp8cZbS+0vVnYRksrslXVQLgXwjLjgdNQiSuN38m94zec4+h6xIdhrtx8zOtpO
7/l1k8slLtX6O1h/NnqNNlfSGwrCMFQ8CASRV6yrS6RZO9p6LnUz4csg8og9gEATKDZ6tDRMkYo1
lXaVlYOxGmy20HuJgM2dcZljcgMZQlUDTyRexcCPAZc9cpl5E3F2RQ1mgJdmFhT7GuZLz1QgrRjp
PqNKC0i7SxJxep1vzAzN1KBmAGSk/pCbiyuvfX5dVWrivj0/a39Z7/udCWw9bn20MQDSJo8LtHjM
+5UUsa2VM0Q82pTemXWuc1+BJi1CivSO6fKkA9g12/Ss1iQ6w+1Dn0T0Qoq1JlijGbwyO0ZLi28Q
tgGGqBA/0e3+O2D7mYTTxBzef+toDqF8CqU0h26tgmyxK5FgeEfVYOgc6EFj7+nneJ3uBPUUqogk
vp9P1F+O5NlEjbYpsoyenGR9iyfre6huOx05S9Bxa59D8vS8Vcj7xSNvH4LJqJa6u3zM2H9scQH/
AWhwkNUbaIPBIHzvQiiFb2M5E1qEaeBxC/R+EaH9MMi1mDiGo0GiQbXxa8bso+O6tzo6HRGnlDL4
2FqrbHedgPgsLLREWUTM3EuBezyH95ZGURor9KCXKDA+IyLGXnvv1Nao9B5QsRLtF7q6QZb6k0UG
OzIVNSeslhOVXqvw1mQuT/2IRRnN9fCtN3G+EketmDF2awEOveEuPAGgfHEEhT1+oR1cLbHhnG/F
J9oBZQNNz2Yc9GN+ZPQBo/u3hzIty1T4ACf7Zso1WEBKfhNUPGHjt8BPh8bP0Jm79SfPF/Qc4QjB
fzQw594Pm/KchAXdHIZNmC/DPb28L6kvkPQaIkk/PjgJ3bD23t5xJDRph1DoT5s5Y483MvYACDiR
jsS1D490/wGC4ylsLzudBfNdSLZ7DyiglUOOP/y3eVyGJxNYQXDwf/K778WvCoaUy/MveERuDROP
/iAQZwBbgtar+y+gqNDn7SjqrNf1db/11p+cke32KFV55JiuTdPc6SdoY6w+iuXOWoW6S9D0e1i8
Pv+MYXnHvub2K0bLz4Qlm9hsiHlg1Tq/SAV0zMEQ9NzI1IHDcnIDBScqwPzoaKP1IJXyIu0sr9ft
QtJDRpm59KaW89bC6EjnEKwR3TzrrCJq1BYc9RyHgxuYDiNpQoDnZjdH/Sw8xo5D+f6fQY3Wj+n8
FnD1pLNS7XW7RbEgIevucL1u3111f862Z1zxWsyox5Yse7K0IYVy5tbLSDUJ0XUrYYjlrnDbEeVl
cfLJSo93AMdav7H6rT2f/inPCt4ZbsAyAx46zhDy1FCgjXDYGuj4NMLB799TXvcieWaZJ+2gBxhv
B7TLQmPvfkf7dt/70XCmUuTCh9SnjOCKFtFAUf4+H9HUrh0K64DQoNFLlkfPlNTm0roDraOFP9QQ
QQBgEHwLpEYG9P9lSBn5qaLB3IXDIVWiN7BVlLTFMdfnJiZn7Z+xjDmekOMp0or3O0sKauI6mwgP
Aya4OOlcrW5m0sYNxnUlOApu086qeLAARzHOYZyAJCX4P1KVIwBlsN3+vTpjbmqhTDqqk2DIbvCm
UlDnT8r/YF2g5IEQF65zQBTdb7UKnFEJHeadVQeVxoRoHgVR6pyU9Zh+628gt1ZGl0QjtQ2Ua2AF
qaJNNDxOrts9re+Nl3RRk2O7Ph5r9a3W3z54lnzQRAM+4/nmmIwFbz9h5DrRO1HbfI4NmGrXdUIk
BW5mC5GlI64qs9+9cIeYbD70RDst0EcRqjOuY8pz/wFnwO0GrbXxke5YIAf/9n/Vokk8iYkczHCn
TO3KWwuDZ78JgIrUFx2/xQCLAD0LriY6rykz16H3v6wk0Cz/PY6xwxAiVipCWPH8RURet8nQnbBf
HgVkxK1j8/LFkwaxB4jutR2ivWEugcGY8Y8zQ/0LxW6GKjW+AgEvfEQ5+EflR7BCx3i+X6ZMoIiH
tx8AlGCvGJ0Lpm4zsC91OBdAbxexYNiZvMyUuX7xiZc0ioXo6QGDIdIaAArdr1oY+DxXsXWPfpdS
G7od2yXA59oy2BJ9w2qOCmKzj1RdzIHLJrKbd4bH1TVX4WJRKGGYI7lrih9esC7e6ReIRNgAyvEL
5SX5fD6lU6EFgkR6QGsOon6jDUozuV9ySdFbEZqYuljn0RTgV0e8k98DfyZ7M0zbOBqDHWD5AUGl
8Ui+n9a4y+KsaNjekruYVOGpYlIt5Qh9pfyDwoF4MJvD7Ew+9m5NjlbSL+MERKpcj8ceRNcqvDVZ
1Vm8c9rZcCwCIpIYfQ9zPUOTrw5k3cDnS0MV9iEX0LBx4Mu13Ft9YCihkbWQfg0SiOFcPIo09Kaq
dKBVl89XcqL+wCBk+MfqcBXfHECnAt+0ktm9VVdqJ5K41tFELPFqXf0yqhK9eC/QPOKjq80unlue
XNcbw6PIKA/rjGZTGGaVF2/FsCQM3ujkzeXMfBXFM25mKjC9HeVoEyWSDUKfeDDmHBrKIcJPmphh
e5jrLfkjD3zYrejso+EFoGIwrnYEANY6ESf01nZbqGsDWaRFfc4sSjeBYlQ9g9YsRv3qDP3jEMFF
VIvU/PX1an2YuaQmBwyeZMhi8zioY2wtk9mc1yhKD6VDlZONcsG5aqzOVlYmF/HGzHhei6TilQ5m
4nRb77uMNHAEMVFUWXkt2bkjMvlEhiwKxE1R04RE7HA132zWooLmrZO6tMWQ5ZLSj45+3n++gyLt
ff+5XB6XIFcxHGq2L/nxxgfbEzLyyAAhjkP75L3ZrKriqiopEC31rEUJqSpwc17uTy7vfuMMNgAr
BasCAkV6ZCPJHTfLK7+xENHgJhZV5ZNZ4yYm8X75Ey++LlDSQf/cqijJaWHZxF18rBYgzpE05/L8
YE7kX+4/ZTTL6DBIpdAJGuuVI9we5B+EMfCAQwtRZKJTekkvzcsbMHK7Yn86ZHN9qo99TAO31s1M
DPf5zSLLlBTFXQDzsnXtfoH9V6GjaQzGEd+Jm68LvxfJ225Xqh1x339RrX8+/unV/mclRh6xD/hC
hOhPY6XdJSr3mTRTK5/YxfcDHHm+smlCyeExwFTLtdq4GrzaD+ir0iEveowyz2alLhbfsq7MuNwJ
Z39veXRc5YpuJOifNQgsC1BPgbK61BTw1imBGoLIRSoWSmi6DHQBXsJ4HaWzaONhFz/b5aObtS9l
um8CzC1HrsHuHcUYiJ9yi+WS8JoJifdVujrBI85FmROx2d3AxzGg5PZtwAx21zVCM/B8hcb55+hf
dJusVFdfUC8LgGWf76OJ5P690dFTKaIkP2LB2W01qlARrdXet5/16RwczslquTQF/RIieR0T2nhD
cEgqZijBN0Sbi0wnLqX7Dxk9mDqhiRPvz7dk+nCcG/39vTxD1H5I0GxF9exrRzNek2izeUsEfQcf
TtB9gLeT+T2zBedO998WvTndrFJlSRJj81OL1yv4LjLEVqJqLEHAuna144+kb3QJKH+WMNbqoGiH
mdM9+wHD8b/5gKqtuyhysSrsttTARIboDvcHJsEjy5aY6eKFktSLrq8wA+H24JozSIjHm/l+MUbu
retkIaop2HcBL7QbiDpaDKhN7Fj1s5l35CPn3L0r/cOO34zVlxUwBQ+uNNMjlPS2vL5f6uzyRWeg
L8ziItHmNv3s9I6cG1ekaVWlMImuBMFgtKV7ckg9xAV4Vx7R7rTZRBoc9wqI/sv3gfsWj3O4/ok0
8v0Uj9ycFNiU57HDaQepwXpoVEC3Ar3KN1joYA1fuw5USX25XCpNBoWEznVEB4ljTOx9StCijqVf
LGaW/Y9B64nr+yv636xFEEcg7K+Hj9o2+h65RtztSH8ezS8Cx+e9wOc72O3cTID/V0J8Yvdvj9zY
7RWXioLBbkD4bUS0crM1JGBtbe14bI8bQh2wFdBlh3fpzFGb2el/TvnGsg1mHTugYZnLsiXyVUaX
JmsPwkt+0BtJzerP/e1E28Tdso/b3fK8SNwohb1cu2YfW26DeJCYjYES3QuGeHIMbWZRJ95s9ybH
UZvislQQwmSq2VvbFAxvZS/4vb2eo+GeXcaR2wqj/7nBBqzWdltv+oTs97EWqQ6xN+YLUm6xSHac
fsI2WnP/5/fT/ThHTqtU2iJRhhMlRmZZmDYQ91Guhv2SCuZuq0dw+r3TGqfmA9lO01yBrc7UfI9c
cUVlxED5CQNdHl8k9Us+vSXwY5r1ewC9wXpm2/5pLD2cGAkkq2AeFQVQjt3fEHIXFr4fI0rit+tr
hdRmphrHYHuUz6CcNl1kdA5L1yjX3BFViwRHxzPU+DBcVgu5H3r2Zhs5J1pGMP83nzRa/czx5Lz0
8UndgQ9AhLKFKydLqUf/qG18kR1SdCcVb4GZqZg8wTdmR8sOaCBEzDgsBeipNFFN5bfIS1U7M6M5
Dta/Lqpnkz6KuhOIcIa1gntDIN2h/hoexzSCf1b9jIECxdLjb2Z9zrELljjVux2rofiboAIIlK6R
v24uHNp4aZAF1eQnL8mRXV4q483fCSsdJEHaATAB6LRsxG5ukoa5f/bloxuPDQcebz5qrMpmd1VA
WxTDzdXnp99k2IpDQzs91Ejv92Rmx5mnyEPYhIyUNEQsyEbZOP2SDrWNmADVoQPDsohRPFs7n4ts
Fj72uBfAvAzuZwmU08BZjetLfcYWtVSiYFnRoeaX5bKyqVyFNtsOYrYkpqVQm/Hnw5juJ/bO4rjQ
lMU10/hu3FkaxZLgx4c8uc6vD5SGzThjatjIz0yNprcDT1XQuxhco9KmsF+vZXW9BRcWYhZXy2ZO
1bCVH4yhSAoPM+S/xh12TJ2Ued1iXLarehCyS4mmzoxniHAeTUCwCY23CmgMRzlvrwDar+tRiAW9
xgC6f393FqAl6Mml20MHZace+th4bnPCR6FzHiRiNLhdGRB1j2wqqNm1fun0mMNKb9Aw9rk/9gtR
Kwz0+SZLolq+3pBfX52L9yZuYRk9xgBGgCYIsIUxjtkO8KKgKqGz/GrVNXoqiaAm2hUlWrrA+yqV
XyBsIHE6l1ScmuRbs6Mws2ZZl/UymEXmVMdPpxBkbnwohM2EcI9cCsL9+EavZj/LpdoFWt16RZIt
1vbIhwTrM3jygPlT1oX6WZh7Ty9UBtnGELzS++VGZ9crT7NAN2xaiSEuanO1qs1dZpxKFX+tEuNE
E5p0wN7ONbJMbW9QHCFdNqCMQT6CvXkT9oml34ep4PYW053idZZZimcEzRwf/MRDA5NyY2Zwyzdm
GL7IlLzBdmNXFeQSgOL4Comp67uhUPV7CnV1URqL0+Ij0ELz+VafcoXIB8IV81Doxn6/N81maZRG
UECyHNtRS2Vvc+hH89cUFwEOKc8Ym3g4QOiFVVhwNKOADAmte2uK7aMKmaAuEG+odQqSPGwBCo+H
o6R+okZ3kbGKUBncInuSm3O9UMPWGjuSW+OjxWTtIs8rsP5bTrgQX1MRwY6ELC/7W8Bt5RkCkHKW
eGLK79/aHK1srbhKDWFDbKBNCwhvupAk1aPAf5xzBBp04iWTDs8XdMqDAIAkstAEAtxPokeBDtPE
Yc2FTG1JF7h8UBonBhQ4eGVbW3a0xJ3+3N7ErN6ZGwU7VR5RmdPStcWvfA2YOHBuMpFKFRAAM+1y
hlVjYrfeGRt+/+ag8GEvlGGBsfGqRBldrGX5NduXzkydbnIOERkMnbwo2QKYfG9HqUvRl5OysVoo
G7+IQrCF+llGXLsT9CrLqWXjRwy0dkHlWrmKKfAdNXeNDztjtFtxUMDjD361oaN2dI2jQ1XkUZit
La/VaN8U0oHJklpFF/aYfGafXEOiz+crKU5EDncmR6OOPJFJaxsmedpM87fqk2I+eU9NvTUdEybT
vIB4zNJt32gsc6sJ6TaLDyl4bGOzVbah/Rp1+xLtlAI4b38CpQTf60pu1bbbJvaRx/+thLqIqASL
Jxy6d1AXiK3h9tAaUYtM9WQzjM0qJc2pX3GoSpbfPlhzVzENsYSLG36JwlfcHMVK5ZqlUBRqZG/E
VG+lpbfK/BocJ6UKYlex2zyflkdWQiheYxUE3MYKsH3CyG/UbYUaCTRRLT5d96eCUSmj4vfQEQek
KnFXVQsiZ52Twc3+EgOCfWnnetEmLue7Dxg5ESQeupCLPaQ9Go2HNvJv5/6iRB3VZjUnpTOBL8Bg
eSDxAQ7Bi/Fvj9ycMI5OS7bEZWSxmSGQdFNr6YbTDH9fG7kRm+FyLbuqa/TryLKNPkRakVNtI8IT
9iS9t2oeEvBgUDP3xgSC5v6rRk4mTFuqZjp8Fegtr4JNtmibHdpnKf1Kgaiv8NaVa6qpNeNLJ9wN
OHVoWQRdObSpx3muSExF0AmHrRX3IrYorULrPI2RUs4A2/Ovz/fZxIHnGAloWBTlBrKAUQiGAqwc
Jk3WWlJJea81XqfQjW/tmd08UT6QOUYGRx8IL8EiMsaqCErisraMNn0pTAh0DIzQ1pTW1UDVlNYk
l6we5VVU6W1EuJHmcWiKaNSwkVS+O4n5qijAXZdTkMTVGW4m7J46acDVKWjiwVkDwmXkgHzZYToo
gbeWDxRUa+TRhhdScsjcHxZcGChWglEYb+lCsyk1y0yHJs+XYOJpCqHNmw8YH/XI9wauxqFdGwxf
xnujXzXnMyCH3wUqKwvwumaOyr7VNIm6Nf7LXA5u4qSDBWBomEYvFpicRvcbm9XQ0c7xnMrRu45s
kd1o22Bh7HtC78V9s/FeiqW/WsyMeuIKv7M62nll04PPiUXj0ro0QnRMkGCXEc7YG+djZP6UZNMY
my9JRVtrs1y1W0ud+QBmIkq6+4DRowBzgfCUH17HuAcYA5Q+tdZ+sA5atE4z9+rUDKPwzYM0AHB6
kGLe3+xdQlMQSqQRgQJ/JqBQ0b7G/bmPFp2ylOS5wzZxo3LA2qGRGEoY2NMjzy0iVIiLluktN1K5
a/URoI0CybcXImpfl8uu1gGPBXXizykPMNK5aZ2zPvz+jS+XXCqTGwnWy2wLDk74TQ7AH6LYPek4
NUMoA2KXYCG5Knt2s52rP99XEyVaMDOhhxqSNRIoYsctDmEQiEFadmitkoxs6zLQM/1FI8DaxUs2
tDeOsO/rhVOSjp6xPLHId4bHA88bCXxNLd5T/oJlVo5IWHkj8TVJWNVN1OfDnHgjAkkDrRE0pQoC
3u33s6xkaUXJOZ4VJbepP3nlN2/PijQzool2dLyMhrSALAmgDBm/0zK8EJlSwe3AkddObXTh6n+L
v+2GMcB2rwpGRt57o9Zotd/IZvPBGNuzidaGXk0/cEtnm1rfvAHmsNLNzUb/6JaMzkO2aXnp1c3b
avV7mPFkUyvAQ9wVQdOgTSqNHKkU13TjJ2xnhekBdJVKpikBkDYlBGcQND9fgIl6gszfGhudshyg
VlryYGy93YsfoQa6dYtIx3LxZZo6UNEgkKTAuc5emlmHPeE670yPdlqtcBVaMJnOYs0MYZFHPo31
9+u2AIosfFXM1Qe1FGY82JS3vLM52nBNkcZ2KcAmhK5fJXL1l1tml776M+5j6rHOowNbEkE9ghTB
eGOHfFlQfY1pTZAAi7VEFfHmAKU0vcQDtkD8ZRulLl8jLdtTS+nlWziD9uI8J+czUQrD6t58xuhO
rG3f7twGnwHCeAY8vrsSk8uu+qvO7ymr/gTWEuKLEBrIlicGeEJhZnsNu2f0EEMLOn6JgFiAbmC0
xLxdJJgFnLwu+Sn8XSEfn2/fv2baRwN4XLBAZz92oPZ+j2JqW7QW2jne6yWn9Rv+VV6hd19EO0Go
oVxg5nqwzHJNMq0TSiOK9juIBIBcjXqpAWAsoR7UIXUyd4qnh/7Pl43uZTyBMzpqy9byJLpYB44g
7wQ5PD0f/zB/T4b/19t9c0uVjVJyTJrDiM2+saxTvWYxokugluLtc0uTwwHcDa3uoGF/yK06HYAL
VYaJdn33lMnA2nNzF/6cicEv3gyGEwqh9u2qtV6rTo0gAIEl3afGX0/QJloCfihy6tvqhBr187FN
nlbosv97cOO1Yluqhyo9LF/Z1dbggDNLzKNnInDXMk1/Y7E/Fr/KMkRVZS6zNrmE/9gep8vFmJPr
rKpbqxaFRUO/0sonLfb68xFO3bM3A5RGkRtdUi34ibAZneSntDWpvTCe4buR9h+YAeQE2XBM5oOS
XFuAwKfm2tZKUwdi8Z8OZ9TpqcDT+7mdqccO4oV/DI22StQH4FFhu9aSmUKPoEHPC3ZOsIMSEgO4
7aJxOPCQTPPZX86X1BTMe3WN8pQt8EYmtUuH5V+VNprZwYPVh9N481WjbcQJaIZXaCxljyLmmS3k
wHDDHI2SJfpPXDcLDl3Nf+aUzM20Ek68tTEdqHoAQwjcpjCcrJuTE0EaxBYooKKLtDw0rKdn2aHr
X4WYXdPKXMZ9oi0e1R1ADVi8gAEPHSei25jCqz9DXtYu0CzjaWJOYgUd46SAiF7/zZeA9q3CSwkm
F9B1tL9ipPYcmA9n8pmTd/lAjDHUz3DHjk+OINQKhGvQBZz9Rs7VZngt5PSk3vrch8QbfgsRHajq
9Mp1ZvMNaf3xMg8kZkNRTeZRv7ufbddla9quHRrNHrSaIE28pXYpiV7sizuTQ5nKpYLGEnkzERIH
6EEYhStx19ZOzEa9pTEXBqQmn2aFYndMiks14wMngjHcoBDiQZFQQJw8ssQFYp/bMWoZ/rKs1FYr
0AHXdiQ8zr1sQBz9OH/ongbiVQALA49E+/38VUHBl0GKoF+BYslWaXtb1IsSyWAD9MaMTMKsZF01
622+NUJWoj6zlrevXdLWlEnLcSsSZ3gYksDFkVATzhVAI1uLVPLTcm4ZnKsYwobASMi8Q2gHze9q
wrNBfJREp0DTUZ4hD+GFSRpu5FLyRF1MeSXRkwjZ2+8gDGzagJocJSPBKieeKvMC3Wk5X9PxvnUj
YZAcA2JZHyClUJSu0MlKWK4E6YICUQiOOEHXeVrbOL64bPpGOXBRHXL7REracM13Cetsc9fLKU10
KZsjEcOmtNknqKOsQazA+vsoLoX8KiVSnbzUvpcry7ZEt6SZFyGX4moXPfSI9k3IG0obcsw6Sbsu
X7GRaA81BNYWtyxDZwCnNDbHGHFYOGf4QLc9RZ0XFltXEFxJzUFCDjU7IQPhbJJ7Pl55Cg/Sc0Xk
vfIliJrUN3p0jFVmlChyrvF92gGa0UVQv/NsKgATDxvSlS7YLOcumFxuPdA6ZXRgJXxYx1+CEKGT
nbg9smSfEZuy0DIL7IRyd6gP8OlBjBqFX0gtiPkPUla5wJR1OUcRtmSzRA8LKeww9Xnr9arcREn0
HoOxStQ9JAyKr1JmnfyLL6rIAXtVX1Dxokp4pVk5FCX4r2C0cX3dBQo2PCeBzwYZyQsg6aBoEPni
rq4lwbMgv+AAxoYaEED0StCmqPfktYKkvONUkqfWhRgzRydpql4L8e9ZSTKhwj9TJY6tQIGGr96k
Tu2sixyJkd/QYbywWRV1KLg7qqpE4Q0/JkV7RCQ19XvJlWUJ+bpYOYd92HWkhZghq2dVFCaanYGQ
WWcx0/gixZfaXZlTrqtXnc+KppOEnr+pWEhL4xnI24GwQYKG8tZ2btPxlgqREDPhQGT8UCDM11zP
VxSJ6jpp9c5LYkenE7vIIrXIEyFQ5Qx4YNBfFXGXnx2oG3I+lFOUJj6laSr1m1jKIDgSsm1IqTwF
eNSCiwOW00UJk8SQFMmKRsO3lM6yhL5qDLbuOGb0isq5aJ0ldIzJc5tSgFoqohoG0LcykFsCsKRC
kbpoomwZRQ2TvYCBIJTQ3ttlXbewPaqgT4IMVW3SK2IuvzuNJPmffZKngul0lFig8CF6tV7bodJB
dNyrXYMRnYDDUnEtv+tFsCThbFTZinE7EaQVKVvRZljkYQzGloxRvqg4giAC7VSOoPXQe/tRkOJx
DahYOu7ezVOX2jF5zAR6GDlZqVOy1yYG47F0mpOapsJecwBGkX+bOKZ00LX0lxbUPg5Uj5r2Z+aS
mbjSQZeMii+40oAFGXM/8X0d4BZOessrPRSVlXXtWzS9lDwLNUqiCNs2fq/lcxZ8oh+HZK7327ap
ptg/XgSeV+V35nMm7rx/MV9xYHBDwXt0PeRRH0MPfSh1OwZVEojWMSbSyTJhBE3OzOfWhh82umBR
VUfyDzUjjH4Mko4VxqbAu0pbsShHBkfJr4LsGTFd+ZpPd5Hx3NrEswNXHmSsELWA0WMsuMDlQwBe
A8TY+UKmxaXn6OibeXtuhJm0AjQoRBTQrgDi4ftLjysr2addwBdDCgBzPMerdMdUmL4SyXnhLPQA
YpTkv0g7r924uWRtXxEB5nDKzs2WLMm27M8nhCNzzrz6/VDfxj9qNv8mPHsOBgN4oOq1WKviW2+R
eNW72INSwyq3mWlu9dX51NkPmaiowQOx7W/i2IScWr7+Ib4eyxEVPtlJcyPai5qb7T2/Hrf3z7ss
BfAHjVZ4c+fhhBhVbmNEpexUXd0f5ED/o6dBsqInb4/gnaL8exaNgyBBnTi2r8/SR+HY1GojO1lp
tuAQgJw8sWV7eFKrvNr5mRTt3YTleblZ2rlbRReBoRc77MNx5/dhxTqJQjnn4qjb4Nf6ldrmPEn5
31/Hokqqj5Bzz1dLYD3GspA72fH9keaQbMu0uyPdOnUSeN3YcbXkexM0OJBn0TykxUQ79VpSJZLZ
vmCs5O8ze/L2Y2CQYxZxelbAB6+vShDEMBFgfHEyjwLUdysJ7TI7uHgiPVoRtfTt2e8AC7tCjkac
dS3K90byMFmQnErQmmOErkG32+crOc+cqujtRAaRKou58HeEK9di4rTMk7bxULEklo/ZKKvHzvXb
o9ZzvYGZii+jWoe8Iu9L5vKdNb8TD53SnHChn0gomlNjdjTKBkPaSXVR7Ht5ZP6ma5WNyl+2w5LF
R1ZKpGbWsbwfOjfbVq4U70wzE7YwlIGm0nLNTlOWENed8KopUXLyW8nlWsWvVdOr+6hJ1uLn6fbm
Og+9N9Q80ypgtoVcH7swsqjtRlV2Cjf0j4SfrqPmefRT9at/uqQ1jzrR2LaPS2XFBywKpsEnTVTK
jF3ONMiPLAWnb8nOKOj70s0fU5+VtFX5wRCHo+IN5yyWVspbS5oEX7QIXR89Ln0OIROCpux9NWY3
ARyJthec+2pYTWdnDbQ3PaKhSyZHzUq6YcctNDWn2avITpMeWDVTHPzX6h9rZH2S3f3Sf0TVml1Q
Fr7ge4HTv7/L1utalBo228pOqPQ2G+SlH0Jkx9/1j1FgK9+9J0/ZNq6drbi5eUfp33NKMKQRC3Lc
+RiGmkeGVLaG7HTuU+tv4w/Rg35p1b2IF3rUDtZr81TWK25g7vb+FUrNEKtj6LAuzM5apWrf4w95
pPDmeeNDGGwzGjDiFzPc9XD6ZJatZK+hKNhxSKFgpfy8aIItvA8kt2TrlAqur7qHvykaO9hpBMEc
D0moll/cuDDGDcvQklOS5d2+naptI3Wkn6UnFPvCM7JzxlbarWYVH1NBYvmLVEe7LkjLS1X2H+/7
yVku/O/9ULpRDabvQUzNbGVgCVBiC6HikI+ML7ANNDuSSe2QKd0aWnHp/bL1439F6XMsMGlpaimx
pzgjwXzgs/fiZMlslo6zE0HBRV4FU0+WaG6p3gucFR27iL1GcsTZGjU/D0X7MCTivhOKR0nW9mGZ
bXLZkZR4L+gDGUOxKddWISyeGNQRUR1N65tZalPSWk1TAsVRKzOz66L6moviVjbgeGKy16Z3cEhB
Vt3/oks6B3CQi4a8daJwmPklXXR7wQtN0QmUc9SbB5eSgTrIj9b4q/7iPRes6FD6B8/IHdaNbkd+
SGF0h4HlXevPb0G9eO84YWIQQts5JsL1LDf1x1hyjCTZB9ontxKcgjQ/2MXt4wA7N8WHs5h/8PRj
mbzoqfvkmd9E11txHQvBB1HntLoVZDjgytmV+IZH7ULtJMfNHvnSmB93N4yAVT2gbsGazdFv9Q5p
gGAgCcHuzHOVtO+KLndlyTG90tbAwjBHfjDz6Euna7bcnaZdakEd72K5ofvlGIa3TRPvuS+rpyAl
7RvaNZVYcDEGKDRK0gTDIBpmcWo76H6SCYbklGLxCneAr7q2GycfrTbZsXzMLnuTIoTXn2rli5xK
K+KXbp8NMcR9xPysH5+87Dt/01Arh92DeKwV4JgdzlIV7VLYK4fuVbJe7mv/rIw42TPjP7LUt3bz
O1kKu9pNiheSI1Xn4bVO7U61rS/6Ra/PQXW4L2vJuUyreiUTiAvUsXOkacinN+M8kh1VaW2pHTYW
sBf/13NYfsoEOKl070Gvh80Aw3fZ7gr3eVDjzf3fsBChGMxusMkUvDDQ7Jl/s/QmjNTG4oF5Zr0V
Uva0W5AmrPjuOVXA27VSmQXCIBJQK/M+n6z2gWh6AUlb6x4k74dkaJ+UstroJf1lxT9nfem07rat
o5NYML/aO0Uz7ino/PEH6WBhgeIu2ATeryxtN6x7P0m5f4B45RR66srzuzW6UxBlAPgjhycNmFl9
NjgophlVEMKVTUfWtZs2qta7SjmJ7jbwjN/3P8CCOGJRdupo5DaUSeRr5Vb0UJBKuMgcanHWphss
in3asdRgom1NbVOXAw68U1Y++0Iw9cbxhN4BWzGVeWQqWX6KqZNkJ/asXar/SNycjYFbSwsfmuas
G6/h+DMufqneTkoYB4jqfuWa/z+/YFpaOLXX2Xl1fXDTdy2hEwbZ6YMu3FRjdgpz99KI7p/B/JFI
f1ht9dHrtJMhVL/dQMbPp5u2b1fe4O17n+4ByLxCUQi2wZlt6f049VQgsY7+OdGMna9uZAo0TShv
Gks7Th2vtfxn3vbhLVyLnDmTtMy8pE1IgDTKrOCqlWJvjKPyIsPVsTMHgw2OoZr+qtQm2ZexEm/q
JDBtocnF433Vu3Wu1z9k8kPvbF0WmnqAUZcdSwiFfR/7xRMUOPFeLVvx+b6oBQOALMDsYPl4/nzx
a1m6EFYtoHbZKX1aW4wZ2hTqX0Nrm7YaAwMfAutZo9/V97vcBWySPU6s0a81IAj3Q9Lvzf6n0diD
tAmzhoTfzsw1au2FsOf6F85uw/P8qC5rWXa8zP2l+gy113sg+LsBrIvbn/P4owxgNhC/uCYF4Avh
nyc9BuRZjbS7f1nzrtm/GvLusmbudizpAADLJKMzNsbHdthL4qZVTl17jAtoxbflGhviHGfzr0SL
SSe63lRr31h93qmCn8dWDSSVdqtSQZjRfQDuM3aXMjcBSkon2fxVhPlRyg49JEVpvS+lT0NQHGrf
ICzdD57TUJj3VnBk8wnqt1/Fz2HhxlSFgY3uWmkKOS8yISd9rpqWfvTA7ju2cjESMYwPpasIH0aN
wWrgUMZLSCMGA5aKO6+WniXXYEpW1f8xmppiv6ubmyLz4y2jp+3Rt6rv/J8ci7T5CTTyV1aoRufa
iNNn+lfJY1PHzbZngHSjjslwaptK+i+MzjQBNYWSzOrMG4iTy9fbVngrgXStTX1weM4kq6RXlwmb
zNSfFMsz2G8mSpZttJq5YnuXfI5FpZ/UYqo7zrc8q2ZSy8qIfL0FH1JufEW3TRjwfGb/4E4rLTCa
Kyq9IFLH9YOT5HNSjJjFGbohGG7hp4qT6E1Dr10sP/Yt60oblj//1FgHdVFUKF7toIrSo5aJ0SYf
lYsXSeVRjgP6l6Vnfe/yWtqwdyj+bTEoaadx4V8EGMJW3t9t/A01ukrVxmQIAtKxmWeKei8OC6lV
HNFj47YqQ91aNPK26aNmIwdu99flRjrjaLdJn4QKwxsu/d3bS/tWCpu6VR2h/iqrtDPX2hELPg6D
AX/atJeK5sfMnLSBV6pe3KmOm1bQ6hfbwjRtRX/WA3fjxc0xjujH3//e05+8Tp3ZwsvKD7oS05Y2
fWZMsyRrjbxm28DI0opjoojhQ9ww9qb4rDahDxLu8kbP9/eFLtlNXDlDsIRSjHbPtyPoGLFajQPN
Kcfsq+6pp0LxP7mBdRyb5kPROp7XH6oxOKtuvWKqFtSbPJVNmeSIFDzmZaLegntQa03VsUrZOtXq
6O/CTOt3Vtvr+yAS9MJuheB3mXrlii2ZbODspidPocElR1xKqnxtI11Db0yXjNWBdcCOMtbLFK/l
sOK+pyjoRghZigwlKO/iDX/2TkXNXKIQRR/DiUoh3HlDYNiWUKyRcyxdIp1CWi4aSkP77PoofSJk
YThomiPWrdOpysbwv/fuyff8XT64lGrHjysKM13O/FzklNTVyC0nNNa1xFaQ9KbOTc2BAdd7mZos
2B2RdRV2De1wsim//UnWyqcLT4MIaGK2hrZ7yjGuZeIVqibPEt2xgs9pshejQzC2h8FLNmm0ts5s
SRalS4MCEpUEZc5vKveF19BE0h2jkQ+BLuykAjJMUzgoaWJb/teV65w1WSd//Rbf0VSnGK3PU6dG
qgqhViXDqYUHdTzTGkyDQwbABbr257YxL5bKvF+0ksvcqg3kkG+r/gB2Ut6fXWhZmKwpHlzDSdxu
56VSu2k18gWa8LbYd1tdScKNBRJjxUvcvgnEagqvAtWZhgOvv2Nl+WNGvmo6chkN+1wKjyVL8U4r
V3r7vK+lzPzmIEDcnKmp6TSF/1XxABdIwQuPcOua2V6p3G0hFE/dF8XbxZbvVGzia/1foG52eb9i
aG51iV+CTaciJTLCPdclQyhCQWw808kLcZcED5S82XdjA+tY32p/64GvZU0e7Z29ca2qaHV8BSsr
wqcR9EUOxEqJP+TxuGZ0FpzGJIvyKgGRNtXdrmXFfacWWlmajjRdqdAG8A5X/UaM8mjbeGXEUrdS
PnuJ3m+xs8aDXkTdl/tfeUmVoMuk6oopN6x5dQR23MFtu8p0BL81bbGuO2h5VXXlAy6eVBGZ9Gd7
PbiE+VxG1XmqOAL4crzwY5/nNmAwG2RXUqSbXkwOoVtg+Uy4in7eP97S16ToQzGN1hvjV5Nmvfua
ssEUbe5xw1kBeGbs+v5Z88QHIF3ig6J34sqbWRIHmpQ1nCzlomQ4D9+EykrbaDTfPKIgfOjKb4FP
8iKtFVGWPtt7QTMLYPVKNoA1Mp02yTekzCHb6+7f3JqE2evXgmBougQJourI1uvgr6jEkumkraRS
f8QTyXP/1zddqQq1aDrgx233V/vcfGBXb53vtbWq2m0MquJjmYazUATc3uyjpEmkJT2zUo6V/eMC
bm42jbeN2VKasipNWxnhX7o2VJxIjGiMRvPMfMAxxaXFuukkkQtoLXPLTS4Va5vLF0yzxGgfcS6w
GFaLz3pz0AQ0PVxthpMKn7Ne3Awmcz/DylHWhMzuLY8scERBbTghG9QqZk9z6eH/LGSuyEqTQlbW
cJKYCdf8ESDvNlgDcCychFCLDBBtI6Ofwx0sidRdHnzRGQLv2MWuExTRplDL7f0ns6DS06QOhQxq
zUwRT7rxztiUctdpgZCIjh4EcMJmH3LvEqnbMla/jLFi61W/AppfMDeAopiTYi8fJseczv1O4JCO
yYjFFp3cOOjaJ9YbKaVtrVVolm5PBqyuUzwDwDZPbVLR65shGUWH2Lk9mkG8jYTU2Pv9Wq9nSRCw
F9a8QI1FxW7mDg1PEMVa5v5CLftW6qyl9K2ntuxWLM+iGFbZgX7B8N7UXWl46iwnQowSZbZvPPjh
x0b7/PeqgN95q2ehC3Pr5ueRCDK6Ep0E2OsAg0EL+jL/3aZfzBpK2PvCJid2nUqoGDbwcczvs4dw
zrySkhSZ9EFFhxk196Eusm2h6xTrzs1Kqrlg3BQmmGEkwOxQT5n08Z2+hbI3iqFRi46g/1DdP132
1+UIDvLu708Hfff3K0mOVPCvojMOj2b2/b/7+8RZAAamsP0tSnn39xWWjMd60YpOYxYVRjOM7Mgq
j/e/xpJ6Ud+aeM4N6h7ziKrQEuCwIWDiKPsdK8WmB70hpStxzeInfydkZpvhBRWA88icpA12ltt+
QI89sPyK+C3r1ipoS2bm/YlmNlquPC9qa1F06rY6KPL3tG9sRqy32hrfxpIBxURDucbisglTev39
lUFXw5ZP50DQCAlB9dqPLyoi9X2yVrtYVGWsDF6B4q443zQC5RKJa2Vhqys6gow8rvINLt2axmQN
qF8yNepr14dRtU4aSfFFJ02S73KtvohDcVZCG1r4/X2NW5SEhcb3AE7CBlxL8gVtNHwan46u7BPV
1grSUTtrq5WIcOnrTNaZdrwKS8a8ZWxGbecnRD6O1lh281hLO4EasdQaG1FkmaW6EksvvSM672A/
ya1lSlzXp8qDyM8USgiO4QofQjrV/H92WfTP/bubb36hcPAG6MXbEBqCL5g57SQERqQZwdThLx5S
r3eCCKB7mLLwQTvrTBUAaralsnmpM+8CLdMWFoP7P2HpXnXUnn0lIIso+l4f1JU9KygZJnAGUMxq
85qZT1aEqOFQ6tssfv6/SZspy6jneu5GCQjTxLdLNd9VntjBSAZJwn4Uhl3BIN7mvsglY0VJhh3F
U2UGKNv1AcU0ikup1ghT3IMahLbZtQfZ+h2W8aZV+x/3hS3d5rQKl9auQdXZmgXgYhFGrRoBIepy
PmNvOQ01GLbHbSF1AoNpa5CY3pe4eDwoRRn7gUWHPPP6eHroKVKfoagywGA5iewWqgElOVJ1Jshc
Q00sPQsgu1hIHCXR7Oz7mXo40iqsJCcPXnL9LLsPWviX04Fvb+K9DPn6RMkYZBarwyWnJ/IH78Xz
Uze1+amTpO2gsjk8PdIPa4Of9dqWgaW7nGI/4hlN50ZnbwGP2shVV0pTGW/0i23m/ex0ASqvA+Hm
itlcuklLomTPniAoFudYJ8lvlWbwkKUX7o7RoNe0yDd1laxo/7KYaRM425fYVT1Z73dBBy5IGyKp
oemXPSsNy5Kn9bf5ipAlF4Ay0KkE1UxBcLrXd0KoQxYCfRjJ6bxi07GgUhjs0nwa1/aAL7hNxkXB
FE/7lRRK8tdyUj2vBHXKBfo4ggqLdt1Rzqo1GvKF00xmYioWUTGCdOJayqhKQ5+lveiYTdLvPEWt
dsoo2a3Xbz0zF1Ys4sIHIrehuMi2oWlEZ6btWZdpCkQPRB3hx9B4GKuXfDzcNxHLIgyVVI2ok1Xt
1wdySZgat8FDx8DJmKLSH9Khajd+Uf19zs5Z/iNodpberKK84LCOnv9pAif3nwdtJUhfPAudmKlo
CBPgvIlQ0/OWg+ksw8jevuGM/7LTtQtb1DNz2ltH8KSB0bm+sEQIhMDvfMlRJLd+SAZLPdE1/XL/
qyyqGWk6HQPMwM3i9I75Fi2ScsmJ1a7e5i4TfgLD8Ee2I1a/Agto7X15C/AbCE0mqA9IximJmn2d
sbI6LWtSyRHHojl1gjBuVa0IN5R6RGpFAivig4T921GBorchYxWSnG9boVtDQC2dfKo3M7VMiErl
9/p6aysg5hFCQg4WtHvyQ2W5r2261YXmZeXIt30Zni+CADYq4Eq1mUGXO1Ef2D8nOeO+vIzVuVaO
Phyz0SdCxnpFMyezMMuDoeOZEGVTtQ+bfn2qntZBy95TyQH5ZWv50R0IMCLJNvJ8r6qf759sIc6Y
EAWgF6G1Y5x/drDc64ZerPiWWeIkqSOYQHL1b2OTb03ltTFXbNSyNJpbWHcZbOD07+/su0TLumAR
MShYPHCy6+lIbtRfMLNIun3/XEuqgZP6f5JmL6+uQ4x/gqRWgo35R55867Ruo69xoixZkXdi5kFv
3FlBKHQETZX5pdUhQfe/J9bKpU0/da4P72XMrK7Xd11UtZM+2OYhyw+NsXusx03zq4v/C80j5JzW
m8HYDJ3x9ecZLbNoo6wnlFByeWtWI/scjaBkY4fEMHmSex/G2l/zkjfHAyNJtAl2FiwN/cCZuldB
KBohGAhHHhmjd71T57Vf62bfW9apVXM7GH91kf96Xz1uvhtlpsksE2MAmbvhbRbLQG3LVhYcIck+
CMUpFJMXS6vWItAbszGJAQs7IUemhHOeMsR5IliqKzhxUmwl65P+S4XlnTkpRu+8fRMUpz5dKaYu
nAxXANiLgSXGaub5ehpNhEiq6F8iIEhhdWAbqG11Kyq5JmRmeAeMf1tEsn8JxJMf7Lxoq5hf//oL
XZ1jdnWu28pKoiHC1ytbp0rHC85Xwowb9zwlyu/uaqZ6QmGR1HWDf9HP6b78a5/BXwdUwmui5DxN
612/pjaI+fMGX6JLH6np29oXy/gn7vdef66zP14ybMz279V6qttP09k0milAXYssdDXP6mT0L0MH
+tmClSU3Nn27YiZubOt0MOpK01wJP1yc2dbO82kF1bp/IcbeCGIE5qOCtfo8tH/u68CNJ7wWNE+j
xNTUhQp2iQukUCS/X5Lg4uoHBg834hrC61ajqQQxYDgBmTnTjdN1BSXTSy25BDybgg5ezMbFv/YW
/OH3Qmafp61UCiQjQgTfPYsWEoRqnyR//TiRwjTsFNbC0jUHZEOyHbZtqCaX0fyu9tUmjc+pv/Jl
3spWV05pOso7IbOj1K0fUS5UkosBjbOfdLs2MbZlHn0dzPbBmui9O+iY5Ebd+QMoRKVkxDAvLuAU
N32ZM4y0Vr5Y+oBsXGbMT5lKrvNKqO/XsMOkQXCx/EuuGbSpDsXaSPuKjPl6ZXUc1NCX/ODSW99K
0dpMb7ho1urUa1Jm/l6NfCurSk5S6p+1Cloh6WMjr+1fXBMys+BdWg15MAmxvJdAzDfSUG+1YI0J
fr52DuziGysVCeNEQUht8NogVXIQZGUiJhdYUezI9I+D69mRagOYMJvoQWzyXdZAZJ4GFyn7Eui/
lbjct1UCXjvaRPFvlOcoVupJhs55LNdIxG4NGfk5bWdyZurnyvx7WqLf5eC4skuuVkCHDSHaNxJc
VUGdVLtBaYKV/PnW31zLm31ZI8phWzH87FIAP1JHiJib/6OE2WeN4sYf6y7KLn3kbXT9d7CWL9xG
a9dHmLllaK8GH/qg7EI/s21Ku2TLiS78lvTnMtO3lEV3er/iSNdubealqygipczj7KJk2lbSHlpD
XLm1hcdwpQfTv79LS6wuK7PGDbNLIx360XJG7axFwQpbwaIQqFzZZzvVBOdZ86AFvhf3eXYZ6Kls
aNx+bXNsiJuWv+97zaX7mvw/KToPjq769WmiQMwYcC2yS+KPGhvvgkB9ZDpsDQy18HhoBxHcUAnS
AEXNnrZUgeMWGB2+JC+Ka2zMr13FrGW3EqItSSHIgOZAooxmzlP8qo6tJiCquUTCLsnFZ+iF/qjV
Ccz6Ghhl4dr4MozNseWMHsZ8UDbtGERu9TS7WGOaOa7uy3srqF7vf5sFJZjanXA6T3x1AF+uvw1M
3WauJmp2CUWvOvVS6UHAykbMmvLdmolfurr3sma2oDMjmdIwsoLxs1iUJ037p8cnq+naxrZbWBxJ
IxXbqQxDVEj77vpUdTtQOWl1XihrRdhoDNtf1LADo9woSrxtxWSTFd6H2NdPVf10/0IX7NGV6NmF
UlRKJmYIXhVdcRgfRXkbE4r62a6Of1kh7OBCfGmCYa3btXi5MvvPZI1gkX0A10eWIreSojLLLjD5
ms+xaPv+0WhP9w+3qC3/ETJnrYYgAi6RlpcsdubWzT83oW/aKaxwKxW9JdWnVEJZn9Fg6vuzSwQn
ChdTM6CVta+elSzrt0Nc9Pb909xG81MJDfKQaTREpjtyfWWyWWqR6no50RN9QSFxeqN5pBL2M2Cs
1bZUeSX7Xrw9hkHQR4lOkzjTf4WF9KlioBomFGhQ043ZTohLc59BwrRytKULNOhb04TRoaGZ28Iq
ajS9VKL8YhXuoZIrxl5drQEjc/8Gl04ErAjjAQSVGYm50jVSwi/I8ktlPg16sfXJhKqk3d2XsnAY
igcT9AucFPZ99p3qIDZHpajzC3ts4BFEwn8Rd1EYISSEsxlKl7kr9OtQiP2yLS5RkD+ZWexk/vhb
lf3fWqr8tWuH7oIhGjIDSE/o3l4rXRMnUSpZQXIJw+9C9oWsQDWe79/X7Ve5FjFzhNBWdk2bhcmF
Zl/fBjZDFlL6+b6MWzOHDOYdKNQCNEUFro8x+oHbljoy4rY4ubpT+J+L7sH0XpT4IMJPs7bKY7qW
6/TuWt7s2nTXpW0mI8+iXiE+DJso/dyZJ9Ha3j/X0t0RDUH9R02dUsz07+8iLzniP1Twk0tewR/r
6U4cPKiQM/ytFMIhNtBQD4MJBkHXUsww83Qhhey379VdP7y0arpdLSbdfiKEmArNbIWoiCjiWkhR
YDwLneS+K6Ab7Q1b7Zg1aP8Efr9h2DI7VFm8cq5bJ3Qtcma360GujaYl0w81YSN1rwYoPRSiWyvb
334l5Figj9WpRHuzPQFgUaD3ooycTt1BxWlbMA2sYmgXTgPyYJLzRlOhzd7RkOOEIt1ILnIOp6cr
kZUlFA3Ej6ufavre19qNlX4naWZHhzER81pDktV8CfoHq1tjHboVACJLwbAxGypS9p19GNkU4C9U
BtcpkmMaVfshWIPn3V7WNI40gT+JvQB/zpxblPqwvrOJ2REayO2FVy9hK4mUnlM5X3E6t2PdExYL
8BLcLQwkkf5dK/YwSnmpKIULjOJXWm8t8ZWGx340XFsebGGUj61wZthZMIcfOZWEvL545UmBs1Jb
G6C51UPqWSyTArY1QdPnk3p5aDWj0o7QnQ1md8mNNt6NHW2C0hKT432TcQuoInNCEcHv0azS2bl8
fWq/DMG+RrVLL6Q+5ObvGkJZpc6OvSCf+4StdqlIJb+y2/hHkI+fM2h77/+ChcNy6VOPgo1OwIhn
JriDaq0iy2HRo9JuZeUSeJ9Tb63WdGvnOSYD4oRH+Hy6gNen7DNLUbqaCmuhuntLZxfE8OIN1n7w
vzXK978+EIpKI2TCD7ANYmYgTa0slLz1ggucjT9i41sqPUep9npfyMLLw4DgKvGRjHLOSQ6LKqmj
Qou8S9AXzXaE7AzOE3UNp7JwbRYRLFg7oIrwMcyOIsdNMQ4Up0HbPcDK8qhUj6H6LCXtWR1+3D/Q
ZPWubRVZLx1uY5qMxabMrKKc+JDXuAKFOrPdJn51ojjtKtWebaSbOP9T6CvF/Vu1Qx5D9dNX4oXN
qRsbn5B59K3gorrDUfXHi5YLjgWRxv1jzW9wqk5TnmBqeyLn4n9eK16g9qMRRA1FziBpnaISClpI
SboXM4HYGd7QTcht/OWTYvSOwgsTBuB++G9lVrxKQi9WyULDS5WeBenz1FKq/9w/11z/EMEsLDNa
0sTQeNNYrNzASOUoiC6+wXhO1nsfPS1ZG9O+vTyNZAOuIRRdpoE5fcN3UVPQmaEVDXV0cYGwmWAr
XEPeDW33M4OxMOzWtH2uEtOZ3jh/qZACfZx7s6BVUlGDx+1iVJRoQ5viZWD8c//e5tHTmwy4jll3
BO6H73N9JKMxg7C0+uiSpuwhZoUywHm9f4LLwO6bT5DltuW3v5fIZC++hLCT5G2mDGMiB0luRvEl
L6WfZROMT2Gmdh9MDPu2YJ3CyXf14dAXXXWIimqNkWv+rKfz4lVgdKJ8AWPI7LxiD0ltKYbxBdJy
iEZr85g32tfa7LZN1x+U8bwa9CzdMBhBiI553XBpzhxaX9ZqIEM1djFHudoy8cvmya7eq2Jh2LEQ
hRstVrJdUoquncAFsvLeb6IIDkweDjYZM0Ytb46eFRqhMXstTi9jYxKsBkV50KS43ag+VV2j6vKD
WOfFLpLz5ijlVggvZh9ap7TvG8VO9XTYyZrWvmS1GztBUmYvcSIGK8WkhcfLfD6bAwlxJ0zYzNa2
nuaGiSLFlz42oAAX1PJbrAnlSl3ihrfp7SoAt/EVoPGR55NI0IilplSY8cX9nOV/wg/gHbOD/gki
Rvchkjd5v8l/K8Lxvrov2IwJVg/okXCGJzbz9JbC1spR4vPn0p+y/e0/ymzD/Rh+vi9lQa2vpMzC
UrUxsoR+T3yJUscjOIpyWzI+wYdVaLEtrtH86DPf+O9F/udMsyesKbXh5aESX+pE6zedXHpw12ji
zo2VcedVtbe9f7oFQzitIoQNYBqLZOD52ki1XhRN/D/xZchga8TfnxN1xf0ufSaONe3foKDKX7sW
ocVRU/GC4kvW5P5GE0PrgaTIP6cw5T9lcjzaebkWaS59NEAqGEPCaqrfM5lUkII6StDHxn0adhbL
YaXxp1/8CX/fv74FCyRjA6aAiTIjyMHrsw2mX4hGSRpetQJDpZ6nvui6Xj3kblrshk7QTpRb/cch
E36Aml1rjS1Kn5hgp5wZhpGZsggR0+nQ4iSXop+W8nQsvC/+MQrw2eWuFcqPY+V/S6MVjVnSUIJr
6o8WpTJGQK6P3KldAY5Vp/LgRvbU++z9Z7f8aO7u3+ySYuKh6cUQzEOzOf37u4AgDbTa6ErExPW5
goxG8R7ytZb/kmYyOvnWyGXicA4r6BSt6QZxksGO0yPghV7aGKXdZSuG6m1U5X3EO71qtkcBBZvy
EtDT14cJWk/trCRPL0P+FAQBZSFxAwV3WD0roi2m8O1l+6QBU/CtdGtbyD9kFhttrV2pe3YXhqwZ
VwBZ1waD0cGHqvsq+Ue39c/5uJYZL936+x863di7W29yfn4bVulFgUSXhrU9KvsxSla+7a0KkczA
+8SiJYKUm5WrYlMM3RCBE5Pbz9GLQs49SvERavI1t3R7HIrzE4klGFfYTuZmoC4a0Iy5mF76JLMl
OJvYX140oS2O2WbiBNE68ES1/1mKPpqiQJ4fgU4d7bbR9r7w675CL4QLpgW6iFEiNjsxsDvLsNKO
YbBBd8HjlPsm3bmPsXWox19BciZA2Pt1d0xGGc5sxTH7X7kWPBdKuRn0P12wv/9LbiAMPNurXzKz
WqNe5IIs8Et0Y6sOOxBPH5pdu2/38cl/Ms9sHHzJWjti91W8z7PHMbKZv7j/G24abPPfMHOruQIe
BG5qSszbr93O30Q7u/laP649vfkuRbhJrs86s5FBWQtCUlvYyF2zk/btpT6pO+mTtc/O+Lpz9Byc
R6d16qOxe4I9di8cYA0+8LYO3oc/x+RjaTMWdWwP2TbdwTa8N1bM6a2n4veR7/AWpvxtvl696Muw
gAg1vRRRVO4jZeT9m0a5keKmOYhaqOwqX3d3aVqvfYKFV4jkqUbCZne8/8zCKmMc6nIYppdoFOw6
P7BdiWXtVX26/6WXxMDeBKh+mvui4HltUhKBsEDsi/QianFM5sPWCDV7KGN2iq+VY5bukhV5FGLY
LwZJ6yyYsbDlppVjvfoSsj4NsGjTXhTXgUkNPE7xjxatGZjpx18bdmaiiJ4mrlxmFebTEKMZD0Co
/PQSFydNLPZC95vlyUH4zWWI3ZUYKI9hifUumnTsVka+b2YWJs1+J3tesWEY0q1BxaaXcvxp+YdK
ooDt/cOesa0bsP30uel/Zu3ea1YyilW5M+vhjnkYhRly2euyNzprm1RPmX+SzhZ6lCmbsYH/cfiW
sRvkviYtWXOTmYipzK1y9FnkEcrZmLZDyVMRynDjR2lII56akVRlaz22JU2iPTvRoBBaWeZMk3x1
6BiYVNNLoEHza/m+cGhgybENlrvtM6sOd6FuNNARpsXKc3kLGecq9U60NXMTrJIaY3Ds6cXTtY0S
qZ8t/Vvd7SUr3LdqfZLq/yHtu3Ykx4Flf+gKkDevlCnT1dPV3rwIY3rkLeW//gT7YneqWDpF7Jx1
2MUClSKZTCaTkREmAQRxAc/mozN7uF+O0z5RX6c2vw3NdjN3RxTqt+rRbHDLvL4AFxVk5nKn38Yt
vaUnmgXeESy9s1ctjyrbKEabCuPyCqL56PgT7iw4vhzBafH1aHY5KayzDTQUEHThDI9m10DFDJNS
PKCQsrsDB3r4YlbuJxSAXVRWIHib+yqpyes71E7czEObiVu7SRAF7N8zCOSik1CQxjAnuPgo1I5Q
TWegaIOLbF3bmY6UjQig5aZPKrea75YiqPJyE5MmdUi7iGjiLncAOgXZIgCpipIf/1oOLZdJ7cHe
dkjzxSBWG92EDpTepFik33oZtE8NoWR/HrTTVqOqnnWA9Q32TZhZr1GMedVttxUps+sXk8gsMZgy
o0BGA9y5JUgUjaiiAKjh9PEPVJd6d8iLWHDIrjjuuRXOf2hv9nFnDkB2WQ6SwM5V60+naVzc6NwZ
usqx0fpKD3EDyYesAiW1oQtqc6tLh6o3Y8NDZ9fXF55k1oY+LtLEZtRynlGobZVbWX2+vj0vgxYG
id5jxCsNFQT+pE0am5ahPFaH8d7q9o1bG2SJ3fAtiwVx4PLedG6IrenJWGy1KVMLePxD56At3pPq
zWAGxpPcCrb9qp2v/c4q3BjRuZ050/Qm7WXMWQdZx+VVSR8d2rtJu7dBhHt98lY9/sQWW7+TMcVh
19h1BFsd2IE0f1ZiN2p8YTHkMmZg6k7MsM84MZP2raSH9gRwl+VGJkHrNPBPkT96UedPanB9TKL5
425zdmS3RTEr1cFMfttxisLkQ476n2QKiW5Ew+KO5rnPirLOVcC6+grdXOUt9B5boqoTVES38lAG
4azczVok6AwSDZB91sls0hF6WbmJAbaLfpuH0N5MB88Yt6hREEsT4DbXx4iga1msxs7T11JlioCf
NmBs+h0mvwy1I0ZB4IxKkbjWcVJGgUuuj+6PQW75ygWwj7nBpCrGjzQk1G5cugv1O/PhupusR0fQ
q/4zMm71zAGpVQziukOaHPoXQ7Kf5s4f04+5HTbLuHWQtztZv8M9HS1SAh/9akM5P0XZjvhjnFtD
8PPmCu7g9QHQ9ZIkNc2IZEAAM2wBuySROb9ZyozHCmAwLT/NmN6m1iSvoWmmnlmk5d7uJFB8SmDy
FkwLO3ouvswE8yJuSagi6NxeLSJnkMIRaLviW3LTuJJFpOfs2D+qBVmOf2OL9WwzSSkAErhQZ2gF
dZIZx0NsbxL9TauIFk6u+UhHt5PfVRs5Tr35K5sOynioTrH2yPPd4+Q4RaiBWNQFs2z4ofM2NI+q
vTG1B2l8jpbPqRGcUGwU/Ix+aSQD/Mw4+LhjuFYUGg4FguxSl8fYcW47Zfavj2ptl+L9C9gOVnO+
4I4Y5RwEhqUNX7a2HcLAWNzE/eiO8rEIcxJ3H40ueIJd3T6nJrl9qi2gA0+LEPPYv8nd5CptiJuC
AikkByImhQx+cOpB9hSy4g82fYjn8L/y24HSihE1/jtobgM7UQNBVV0C2l8PcPRnmRGDB4qSzCpu
UHv0FhEfFDsNLxYS70mo3oGaFCKq566jy3iTAKKuOuj5th9CNy62eIwRHP9sf/FGwGQBGlY0suD5
gMuvp6Us7WlAD8Nk/NImyCxBpRoy2YZoHzCvu7DDBoIyDDgt+LxJHqJ4wdszUtAo92z1zXFzpXIV
g4AWWd2oP4bqsYP0w3U/XSkH4haL0geSAdaCzxcr5FmvW2nRq0P0Ikl7POAXJH2SQahVlp62mZWJ
NL/CJGiaTTO7k+7RXhR5mV/y4wZ8ELL3uL4gxqnniygveg29BAv54v6uIQ5hf2uBQ94qEqgA8O/r
78lb83p93GtJKuT60CeAhl6mMnRuVOsnbVQshPsct8Yuv0t6neR15RbJRtVu62gWzPOaPZDNo/SE
ChuciXOiYqTGIEVafbCn7rlqn/UquS3zt7KOgaN3thPt7q8PcG1roPkKZ9rXmyQPY1Nqo64cSDMf
VMi3fhvVud/lo7XP21nZXrf0RVDDLyByfXYFxesuUOHnc6lkYPRtraQ5sHWLtt0u2kbbdjeizomX
ynBT7uqdvY9uul221d1w28a3UX6QvckfD7EumOiVii7e/E++hptppV2y0oZIApqa3ispdUP7LQ1v
09DaUFMK6sbYpyVElkVnyupGOrXLHZ1UtxfWINoACjsFeuENhe1KDuSinrHGCtMGh7Bp9BblgfIA
OS2zumujzu1F22llNwEmAyZl0OOAypYnqh/MNCzrEZ+ROaMHtpq0nYgCPj6NKeVVglz0CyPFLT3q
toA1gYcHb0o8yhhKIB10zNF+egPWfdK8dAckvqQNqq2B//74oeDJM/YiPw7+/5+Z+zm4izt7ih+S
yDVc2VNcSKmjOCITTZTNMMfjvg4MmxDGQ/PAFyfRuWNm81DMdMJc6Cj34sqGB9jkfTEAfrGWnZyC
JHy5lWwQrWSzPxv5tmsswQStrAawqgzhiXwK+BvugMr0vCzssaCHfnxgWx06hPMuVu5ScNxf34Ur
AQbYA8QXoFYZzye3CRM9lhdI1NLDaH/rpMnT8lsqd2657Ntp28W769ZWzkRGIoRHRNbcAsrc85lN
rVGth2GhBwotm83iLQUpRI+AlzuZsa+i/Q2JL+A1qG6fG4HQcZzRoo4PefSh5oOXbW3bdSCAk6sW
SRpvqOtvoSLIDS8SN2YUQrV4HTVUlLe4FUukrHSMbowPciZn/jKo5UGa0fRkDW12WxZq5aJvPnN7
jd7RbEkE1fQLf0F+z0qbIO1lhOQ8JjHOQ3OpJkYzkBfpYQRPgJvpReg7jdXuoxFX9WzuC8EN4yId
RmMNq9igywY1IWQD5/OcTrVu5yWgqpUqu02ovE90ELXMXbgns4HHF2A7mJPy522o034C6ztIJ2K/
NHw86VpOEAZ6/hHVgvNoZQ7PTLH/f3Ib1zLbXuwaJApwlcdEa4g5H4Fvkhr9qJQP1/eByBYb9omt
Su2LXjP0+FAOJKof1bfoVzjgKijY3GtbAThiFJ0VXChw8ef229DLs22UCvwifW17EyWUb1azyW/A
D5LfFN2ynerP6yO7xFKxFTsxyZ1nkTpIoAlhXlFPD2BEATqgc5PJ8My5A2UE6l9JF/ThdC9PUAG0
3EX/LLJsc/0rVuf35CM41xxo11qGhHFXllfRINsWt5Z0lARRmv3K2TnBhoo0mDUEQsyYB2AMNF3q
WYXH0HgmebG4iXW/gL7u+lguL2icGW4wc9aVJZ4N4Zh0o1YttFUq4mjSRknuE+9W6b2yemgXAtrN
64YvgjVnl4ujlVqMEnTGsPfUz9iGIPOku2NCilakNPS/jBB0PEAfg6HA4EboLHLUlQu4DzIb6oxJ
DcUo3CAS11mqRyVVEhc9Y+9KPf+suqRwtcoBIjUun8DiagrO/rUxo8DJmCpxOl0QEGRtPIFVDGMG
7HFvJL5tD74zLkQS2FmLnaADB3hHs1jaxc1t70Dxl1Z2fDCymm76Sn21Rr0RBOi14HlqhItoaVEp
qTYbGEybfZqjW/2s9QwSfyCGS2rPrPvU/e8egyMIl4cv3nA+o+9ppiWTilE58jGb3x2rdi3T7dTH
62Yu33DhmV+klGgKR5bEY3VtIzIBuB6TQzV4sbXBo6KbpvtBhpzi49KQWXWlo4rGv+tm16YT5R/W
ZoAGRtBonAftSE/K0oDoziGTt/EU4MnM+tGGrlwBcvVfVTJQsAPE6I8tzj/GPg6zpIAtpardEVoc
QvTxmgeeWuCcIwondZ5mWHDQpi2hLzvvBcjJdQug5wUmHvA+vrXeRrKn5tAmOyQk9CRBJrkWexkG
658fV88XI4ewnj0zF0AjvTuZH4ZRuyX9uL7iq+fnqRXu/EQTc1yaAxtCS5bXxB+2P+0g900iyD1E
o2FTeZIPyGprSLKExYijZ71HzURuCBp2/evDES0I58B56OTlrM/JYckMkvT3wuchkQHOa0PdrNDa
iekCdydEFu6pIiIVElngvFZruw5jwBB6C/vcQZknEYBi1k4AFak8jgCc6Uirz5dCUpQ4U20sRaNY
bqPOfpnavkM/mlqwGqvhhFXPZAapwzP8uaHBAPtUUzCeHVvfQfTzxdHuqPaAswm3e+V2yGaBk60e
s8Dk/2uRfdGJly2q3hh1BIvxUUJVRc9J/ZjfzB7ImRQwMRIhjcGqW58Y5OZylGcrNVGyOijWcwQc
ZtPejoA9XPfqS8gJYuUXBThrwGH6lufDytqStg2Vk4N6b5oEJKg50Z8j39z0fnZTfBj3epCT8Sn9
bu3TiOyaNDAFPnNBvsXCNa5BYOVn9Qxompx/AjTiikmlZnLI52C8X34WntncOOF+qe+NXD/M2guA
admd9DOKazzteddngHkKn4eeWucmgMY5SEMBbTnI9Ls22GBLksHHdmuPn8X8NwcTyua4awI8DZJI
zpYTV7FRhjrb4qZDqmwsPLAWmIIRrW1zZF+MNNGE+5vc244BwLBi1FpygKLy1nHS/TyLKqtr+xwN
weBtAKifVenPl6zsaG9AuBChXZaJXgXRmzm/QMbr+tIwD+eXxgAHGmBf4I5Ff+K5ldHWErWLQlix
PdAaI70MOr13AQiAeClZ5sHVYhGT++qpdWqUGxrUt41aN2G0mD/wbjOGMkFvz6upfJrRHABLsgtF
PIdr4wRjE8j0HAXvEHzZuAszxQxTNCki65JQzI385WAfmyL4q8Gx+qQJQDQoD3hkfWZA0q6icXqw
pglXoQ0k1K05IaBMAZDoHu/AJE0AOxfVR5W1cA2GD7A3oUaKSg8XritKG7PqsMk0nDqJjnfevlBd
C9rRqJA20bf5VVLumrABc/79DMn1H8VuaIL2MzWfgBwSpKKXGGj4PyOxBMkymBpAd3PuV5Lt5HSS
MN+zPz3qL+W9/WMJ+ofofnwwd3hF22JivOww3LeJG/3AA8V1t/5ieeL9+tQ+d5QktrU4kgb7OfRU
bg3P+DkdJy8h432HV/APZbPcOD4IokYyhN8id74pd/nWfL7+FatOdzIJ3PGiUkoTuYGfq+Nzw5RA
NRs4G7cFdzxkpPCGAEkUwcSvegEYWBCa0JxzgTquozRLgDpOD1Bt3Juq21v9LQium9gJomPx4/r4
1uI6o3v5xxiXTjnJ6MRRBmPzPtlCTErF1hKFwdW7FHr3GfkLm0o+DUmUvpeqPk8PgwYRi8J0DbP7
HYUDmXVtX2fNkaWlmpPdRuF7QkXt7uvbCg+IwKTgDRj/OHfkCiKKIYXK6GF2ER+z+yr1ysf0DTjy
cTMewcmb3Mmu8149Su/SO9C612d4ffSMSwN3fjzT8jVMS+2VBf3A6cG8n3ZJ5oUvGdoF3sJjCEbE
t18Ca+xScrFrUMVkjwvouDI4AEFM60yaIpoe2m7ayuM9CGN+JtAbrWwCyELXuob3LNLWWt0kcFTw
cOLdEu3x5xNsoexcl86QHvrv1rZ/ztzqLk9cevOfOwFYRDqxw40NPC9lPaRjejCMF2fBa53tlc5B
179Lu6GdBPFn9Yg7tcZm+iSVNVU4bVLCWuf9RlnqKfT6w/IND5bCEipLaC7XDLsDbxZ47OZfEyCE
50BmAfNXFbk7xUED3mC3ibeJ7Zu74WXSNmjvql6odavimRR0btd9Zi1NYQ2w/5jnAn0pLWNYZxho
MP3QNh2C+fXfX3ePP7/PBfLMcsLFSPD76q0+Q2AYVDLlrWU94cZTmwZpBOb+l4X7Y4+L2elkj0oG
WMShpNpnmlqbsi52nX0MK9MNjV04fYs0ouaiy5ZgFXnitkEBW45ZwKwWZIe96V+fxPXj8M8q2Zzz
V2WShrTBLA7B7Iff0cQNZPeOvkhvjmdvoj2kCcBIN/8M360PXSHgbwpyg6j/lTOZXUNOnIWHRKjD
UC8DxWdEWUJk6WMY7tpGVBNh2ePFhkDajCcnRjnNT6UEwt0lYltv8aL9u7WdXeOme03c8Ka9Tx4b
P91cn9zVI/fEHje3sl6B0COZ00NWbQr9fsEbkEMftPHWmO/QfyuKLOznrg2PiyzoLh/wvgZz3qKS
dCDFvb5Zaq85WJlr1Md2FFTJVh9MGH3cP/PJXRHq3kllPcJ8jm7hz/dIJPb08Gtx0c/pAzApGN/q
fj+xxt0NKs0ccEZ8WasPqqu7Exl+G+7v62u2GrVOrLDteBKetd6KZrud0kOxBTGep9+IGuMuYRPM
1U8scLkRxCpLMC7BQv99ukEufjvdFH7tpwAfZUG3QQPVZn4AV8X1cX0xa1zzDi4cL0WJa3EM79A3
aMDMPnRSetQDVA24hGzv+LQmzdPsxd6rtJG32nvsNptqCzlFP9saXkxCdw5E8iSiDcmF8GVszDK3
saShXsCOYbW4mvQioMCaFdYlzujz2UnIBW5ax0A+xVJ6SND7xngOhYzvq5MLVBUYIk28IKKj8Nxr
ALnC+0Ti4GoXDBLyP30/7pvN8AttaIfpMbpB4w4qOdRtt/RQb7rf1RvdFE+a3/n9rvfqb9HPeiMs
7bD9zq/46Udx49ZCNQFLMD5KumsD1a896nYk8ePvrENHD67712owOLHG95PMoNWmOW7SOEh0N3HR
CUd+lqRAk1C+AbeXd93cF6XKlcHxRDKLiudLs8Dgeh8EfNvp7ZcSxHDo+G78rt3JfvdjeW39Yg/t
oG14V+PYSm+R7qhk3Eab7tkm01baoGloK/iudWf71xP4h6QkhxBUKOO7PPlWupN2uqvttN4FR31b
keUp2Wb7+UXblt9x6dubN8DHWPcQOQJNh1kTimvoU/RTc+WjfEhJ+E0kMX4J+kbwOV0lLmTTpTCk
KsMqaUArvTTsL8t9B0uDu/8UERasVm1PjbG5OomldlTnjZ7CmLx3SEK0TfCmEJ2k/nfRXXAtSTq1
xEVtAwr2us72X65/9vlRq38XolLlatw+tcHF7V6SU6goMgdH1IzvAIdHh3IczEHkTWh8Q/Vm8/L7
ujet3jFPbXJBG+LV0LCjsBnZc1D3aKwrATUL800Xzds6XPZST7fJ2N1PWX9nO/G3YQyDOp88aZk3
mtL4kWI/L/2dJHrNEM4GF/GmuU8dOuPLnEfI3pLZ17a9X2xyUrmSO/iSN7+VexH55moOfjofXEjr
x7GJxwXrLG+Sh2ULSMa97hVB43WCXHEt2TgxxNP5g0wlNGXwuB9G3zgsNzpxNqk/kvj++gKv+q2j
aHhPh2LWhfwJzag8S0WUgb229VplU1iVm4qoDr9On4tY+cfK16ye7EN9CKkB3vvsoLS7JP2tTOCX
trcObk3TPBwn6CHEpuOqQ+2mJdoAtXEbK24Rzm4HiFu+FE8jWjDKvttoYRUsdYdHPn2bNZIfpa3f
WdqdI7e3YZM/OllIBtr41yeJbSzu84G8A4cc6ul4ceLrALUyAtVbdNCIqRdQRYB2XItdFRSGo2A1
1twL/JSo6aA6CWw9/0RQdJM+TVBVOMhds63s/I62QZL5DsiLs+de8+gQuWouqj+sOAFSB/C9gtEK
/IwX+cmct7jh0eQQAfzWDnGgmcieK1Gri8AMX6+aIz2jfdGh8Nnt4yH1WKddB/Xe64u1ZgUQRjwK
gi/eBmTyPOZjIXslBa/CgcJ//F7+FD7VrrgDEJJ/LLAvOPHmRnKqTqd4SM2X8gZKlfvCnoK2nV+W
Xg6uD4YFMc7zbOxL8JfgqRPoRPYpJ6bCdgE3o4pXYTX3syHx7FnR/HxavD71J5PmmyG2/zseEibx
JMeY61DT5IpeyQi5HcXB/I2TX6KNr81GP+3ROOiUW+AdBHeq1dU6scbdUBWLTpZSAYugj15nfs/C
H6EoI2JH1OUc/hkQdysFltOmvaQmh85apk0YWY4nFQ4oYIrpszdii6S6Liryr9rUgIJG4m1ALZNz
QiVuqSTleOpDw7Ec3wa9BQGfABrE191j5ZBgvJ3/muE8kdZ6rUYV3k6bVn0oxzhQotCVOmk7LYoP
qpeEYXukSRaYXd0AOgoY4A0FBx6PTsnVog0NagAMkY4/J2PZOGrsjVleuRnaWK4PcXUHoMINtBKi
r84fHSaUbMemwxATZde4GtCyGsgXSBOEoq44kSXOFSXdnDVa4l0GLVRK9NxG6GA9pP7c3ZSb62Na
9Y6TMXEeibaEruoVvJ+yZq3Sp8neLt0wex7Dv4mFJ4a4ZFsG5kq3M2YolTdpte+WzC8aAZRzLcsG
q9OfJeKcfWwGkCEsWKJY7zegZQyq7/GwMe2Don3kxaa08JxmxiSis0tbwVSy377Y3GBRBkkp2uuB
iT0PkKaeSqbR4BFCWz6X6P6/9y3iwRKa3v/+PucUlhbSbhjx+1Hy25A/hGfJ2vczhkY8jkJNBwSa
598/2NRy5g5acLRuvhcxuDIn1RGpaq/t11MjXKrcGUVeGXX6tYeA98rQAZTqR7v/fd2t12I5WgKZ
4jUKEBfPYfrcjYmpZKDBdW6z7LNVJUHcWds3KCBC/wDv5SD15cYxG6A5yHtMFmpXZjtv5EgiiA5M
rk9KhReM1aU5scal+nFm9aGdAYGTxhAtJUpYdd4cR2ijycF+kPXq4Bdy1j1VIHNbrHZg7Ubjt74v
DW9UCuqN5fhsZ0suCIiCz+J7d+2lrSz0S+NoSSLJHUHtGGSt3AqsrK4lClbQRwegC0Wlc79saTN3
g9kAsKlNLkKheDHXzi605/1rgdtZQ19OXdfDAjDLj1WeBdIUkkQdidlDKlUntarvO5Fo2YoHQcAe
LGy48UAXiS/aKF2ssKd5nFxQsO+G7IbS+tj3YBLqWK9QHG3/85Y4s8dFessupqZpYA9+RGK0eFjR
7dz8xXl8ZoUL8zEIIKtYgZXaudWn27z/DeWJ3hTcSFdcApR6eAt10H0GgWVu9+mgHcnkBjlNaYfb
3Eh3aCCzBW634tygxQT9kqXKkO/haPuuz/1aQfDsx7jJ7wF8MzMd5xJN+zQoo2RHpTg60q7y5zRR
SJKVVVBZ1e9syLJDajbAnWnR69xqy45OvahV+wtYwp1V+B5w/kMuBqw3PGWoGRmJXuQ4jSMnvynN
Zi9H3+ssfE2SLHBik5g1CvAaWjcXApYtgooLsfOgytSNlWVMEP1dTs0f1ydpdUMAEabihsH4KblF
1SKnK3INcyRJXrL4xk0zPKFyFYtKcSI7XDBNw6bu5BnJVVxX+yFXt/IykCY2dgr0ptu02lwflnmZ
FiAZ+HdY/I1dzs3CGHsgjuwJPAAeFD7CcN+ISJlEVrgQRi2rLuYYC1oQOTy+ZdZLqAkCyLoJJvSC
xjiGPj2Pw0pqdOHUYt7UFKXZaT96ufamDfd/M11/rLDVO7lmNrEVZ0MOK4lFILIKYHvmC6PU6t5G
dyFoB5GpgXKEM0J1Pe0XoM8a2+5JOhmWCypQEbyLOezFJjuxwjk0cDJ2qauQGGidvWWPrk61Tbgc
qZwSAzJ7XSLIftcd+8+oOMfWLJqiHpDgUd7oblKzfs7yjzo/yia0amMRLdLVwYFUljuVC6XVUYsF
qinVVHBRZyQBQYv81ld30K92heWo1YgP6ma8XIFrGPev8xVDschCaQhjAws/zkn6PoootnW2RS6W
Cz12yIBNdJBbnFMMOhiR2gYjcroo8dPCarzIjit3bjKJzEOZPvXg6wfXVJb7TQoOmshu3iaNjsSR
Eh2KOjSENCgWV++a3/MEkFUUgwx+SYbCxd5x3GUavxs57UmnlC9xPGeeVaThDcCtNqGxFkHBdQ6B
3liS+cXp69AdlCi+W8ZI8aoKXad1k0OmrhnAEuZMlatP5nRQoM8LQbHS8pVolEiptyaoGjQtuL4r
16f/z9xw0x/bTQbGxSg91PHo1fHgSZHAeVejCxrHAG5CJx7YwM8XGFHH7lGWRTXbuFeigzZvc3kg
hijrWitr4nz5Y4eN9CS+mH1upZUMO+a+cPw8BM+PG+rIlffJT2mnVYKJW400J+a4oFktKV4iLDhV
fCS9gHhKNGWcw0KupVNDBb9dATGq37X75f36qosMcKtuDl1rVjPmKkpDv9We2xF8YepxSl/+b3a4
wFXmmlZ3DeyE+b5rNzYQwVTMTCcYDc9p2Ve9rBQapit87r/Zx+RpEmBAVkPin7XmMsb/Z0lDlTdA
euIZVoFcnYw+2W38YwR1p2jCViP9iSUunQR2QVOXApaUPEAbaW/7uBeh3VIWdVOv7/t/d4vDpfNq
pM14OochC++yU0KG+Babh1xf/tXR4CnDQOYHmgQ+GdXp2GP12fK3Dw4AVpLZY1faxPo0RZQVq+Nh
13X8gToHn8NQKSqrcioB/JA3SH+JNhWkEeHIVsdjgTWe1fyh98OFshxsBlJiNOkBqiMaGv9KapHC
igma/xpTkC6t+hyKn6iRg80ct5XzcAZdzLCoKhSFaOGniQ8qPyDwqgKNtX4twjitxrITW2yDnYRO
lOPHVOphy26hCEtiwQkg+nkunKnLUIT6CAhz36MqRDPd8voofL7ua6sOcDIGLqRJjVa0lowxlNO3
zvg0qn2dxIKHhNX1dxg3MESYQBTMrX+E+j9urSgMoeIeL2g5zBUCqmlSyYcxF6z/6nkG9Qd4GYDB
0JrgFiWqIQCzIG0BjX2qQ6xo+WaNjbyJaKl40dwnLprTbnV71r25n2qI6iq1IHqvTSl7skXDMOA+
KMKfu0VqUEZaUGFKl19p9DT9RY8o9Ez//D53Oph2XJdZC7h1E3VemZnEKn80msAv1nq/wKeI1dJQ
2EfXLrdoWgOulhjqeod6vMllsLKiWn3ouuPU56RQG8gDg1+xAoIFC5oV92lvB6PRkck4WkkqCIhr
M4pMEa1XoCJhYeR8RvsqNcMpxrco0I30UBNq3CrP7wYqugqvGmIkK4DsG9Au4sI7dA5DFezh6PdZ
1M8lLB1fS6TeS7Dv/Ov7ji0Sn1ybNlN1cCDudkmsUnVTXFvQJQur7Hmo+0M935XyLl5Ul9K3Cq2M
SyHYhmuhETMIhRBWNkcz6PksGlOfTS2dcJPMoqDYtk5JQD86R6obzhEJRfQHa+nFqTnOTeOiq9RW
UVBfS6yd4hRPeV0AZKA0pJWT3V/M5p+h8YiMQa3ACDBgaHb1gnZ9Eo+QkHAWMkHH4l6LF08W9R+s
tViAfASXI7x+gZqG98mya5J0SdCeWU6BoWQ3FdiS8gdbmXzbKUieevGNmdw1iYh/dO1UALU1NAeB
C2EsAeerWCqqOZg6Chtxk0S/UY/vXAk6mX8Rw06tsLvhydEGOaAFpxtGB+GRba3hipMGSyfSl1tz
kVMrXNpW5BAH6HNYsdT5Q6UESdwetGRuootgLmsbG904IL5C/oEyH3eWUjhHrMu4LocoF2xpUfxA
o7LsQjP3L94AwG+Faxv6O5HY8OIDU2MXQ8juCOZid36xZLGX00ZE+r7qBX+s8EgAdY4sSdNRsJG0
TyibuaCFEcTc1ZIokCcgLgHexb6QNe9KND9qHV6mjMZ3gPbvgupZlr41EeQEbpzus5928y90wxvz
WxqVbr64RbVT6fH6zl7LHUCcjSAJzAi8nbnQiSNqi9R3VlOjCTjbJWMUxNWuSb4N5hxosag9d80d
0XaICAnyPpCXcBFLstq2q1sgOoaw2AzUfS/yyE0GUzCza3H4xAy/drFiF7UlM1zFc58RKNrav+T3
ML3LRE0+a2fMqSFuE0+DZjRDj9Ms+92+w1Q2kYdF8k1IUgiOlrXthWdmRCVobLND+nyV7ISyVAix
/q59BIHcf4e9MOXOf3+dO5VbYAzy0MCvF8C4LPLBMt6yFu81xnsbbq+729pAQN6HxnvoarLr1/lA
CqkAyxrr0C6n9sFsjIe46raG9PkXVvDSgJY5aA+Bb/PcyhzjVzsQAB2KDkINKKGNj9Y8CNxs9Y0F
b75AW31JQzvced+PmUynHOCaqfUbPFpoEKo1nKfMtN2idEg+b51iY8YbsJyQUttLshVcH+bafoLc
CPRd0e5pQ9b5fJiZ3KbqMGMyrTbt0STuBDWwWR5YyVsSSVH8n8s/TMsLuRvr4QeWn5vVpYd4Uu3g
KtNNjTt0IHpsxi0rnBi1IN24HBgs4eCCU9qqBQKy84EtvWNFTYu2K1wAEzDMgGZGTlp/QkNgqG+u
T+KlR57b4jxyoUpP6xS2ihczh3QADkmBhfXRIL1m7efgSOU2b2FLdUkNXM+yEWjPVNHSbVkVEFU0
E4fYVmb/H+1x23kBtbdBhx64EAkdLs5vrfyNHSZkPFmfOBTHQUaF6yAvide1TVQN+ozbuVR/B3b1
WNL8mxRBVe76Aq1gbCA2iFdrpBYIUhdN62FpF3YZYTxKXhI1il2rkImJu0kTpUjjoXLkpNucorWE
fu/rXVdb/vUvWFvA0w/gNrpUqKO5LLgQps6zYtxm0q3mC+XyVhJeDJOpOEEi3NQu1HfkkuoSxaUa
unx+19YET6DxmHpRUyCyoAVIj93BKIne+IYIe7u2lCem+Zy3ijQ7pKyXrEQvXr4BeEMRFVtW7rt4
1laRtTHSXgsknud72rCwavXUYRJ7yTfarf1eow8eLx0gBvHi+ec0e40xuODt1rCifQaysXCfFurr
9bVcQfWffwe3O8y8HpuW4juyl0/qmvvWMw4/wvc4qF+cPbSs9uaxeLSeIk9gl0XH8wvpuV3uvt80
szIbJZwoeolKv9RdhvOoibyr1b3c+eg5K0V1zpVaDWyiHgTSC0YKK3M2ZaeoxrDEzonKDl34uksh
DD9lPsPCmeG+Hxqi9Yd4EWQrK/0J53aZv50klWbbDUuhYI4rIlXkbjA3sacfm2egMZHtdQ+NTcyI
xBkZX0Uy66vRAo/FkFaAcDfILrgx10kGGg4J0VaXDCK3P6Gw48fxtFGdKejj6jbtymOeBKoyYOD5
h1HOorTQWltpSMwhuWdIYp5qpK2HsEljGfWjefwGdehAdegP5FivUEe/pYP+/jeehWIsYIgQZtZU
Lg3oF4hnOdkCegC58oB03yfSGJG5th+MZzt1qfzaTjsDnK4kk39ct70WGeFbJuNBwDnAs+G0VoNH
7V7FE+YdfLm800o/FzxyrM7miQnOlyzkMWFoKYj+sWcXGYH2CalNIiW924jAgsw3LvboiS0uFyjM
RYtmS0dxu7d/do5OEkV6uD5jbDEuTEB8gimiYr34Wv1ctgOKXXCOBVmh1kk+Hp+qAbxqymci3dpS
TyoRCHwtumtYIRNahCBH4iu2mrnMcryYyKYMbH/zAxxPitp718e1ukwnRtj/P9nyaVvVYNa3cGEu
nMpPHTPyB0cmC81SUltdTNpGKHC16n3oFPnixUDRjTuX29TG+VEY6WFSX0o5Jvb/kHZdzZHjOvcX
qYpU1qukjm57HCe9qCZ4lLNEhV//Hc69d7ab5tes8dbW7otrGwIJgiBwcJB/dOavNUCIf68bCJrx
xDIw0xHPpEvdUhDHNXqHAzZDkxAoTXZaIouF5srSQJ/yn2B7oAqZUt/NC9PgQeOxx5sYOErYUnq4
kyf7pv00L/d2goaENA6Mygvm4ui2D6WjOGuyBTWBAQSpPswE1nmpKGYLMma4OM4J6Ji0IMqQgtbu
zZoqLgiZsZzLEYxlzW1MkMcYzhObu++kfurzZOd9AnnldtEiTxE/yg41SHaBtuTpYAQgl0q1a1Pn
2pDmJ+cTBb2CijecG5l4oM9/XjAOo8G8p2oq81O7fp3iyG/AgN9oT6N21IckWObX67YoO8zn4oQt
ahA9AfxaoZ1ssvx6enBB1aYk+ZQ5qXMhwv703pC0RceBgcwDT9V9NBUhnR+sOfTcTR4D8qUE0vO0
6rVlFM5ypQ3z3FUQGde7qttn8UeQ6voMOWat+zT0O2p9zlbz4fpiSu39zDSEm7MBteVcDkWOxAf4
uOgjOnJ8Sj+syOVcFySNiJC4cRw+xhOvZyGrPPZ6Hg1rnYM2btfZ4B0bCj+ePAwfGZMPi5buUsve
zFMddPmBkWhLy3VTP1mgCltJfUOiUXECZWYESkgXj1I0WKGWe3koZloMlmZ1+Wkht475gieisn1A
tri/U4oopenITgkqm5pnpnNh5SfkJHzKfnGm67i3fZ2qVldmriilIQGGaTZ4WwgnnOiVp7WrnZ9q
UDgmh5jRm6GKbwre910djTV/Zp0CECxzKqgPIDeBBC7YvIVXBHOMhfSGmZ86Y/YzvEmVADRJtzin
v+WhApItcMeCY+k6L5rSFkVBN/6Abvsg0255l+gUTuXX9YY26K4yUJrAi5Rs+mk72n9dHod8xA2/
pwPwpr9LE2kTbW5K/ijMR7faJo32UnnR3yc2L4UIJ9BM0iUGPx5ehVG1Nbrc75w5UPO/ysz9TJff
l+1ZdBL3rTe4Bh5CRa8f4vkBucm92g6lUgCy5ITk6GgRY7um8SaXI35O2YpGjYoCgNtW9JvmjSp6
J9mlg1QSmmVBkswb7S73pvFGFD5dRD6NVgQTRqonHmrtJmiHfXih3djHBAMCEsXML+mJBtM6aDxh
jpjneSk1Ti2UqAgPD7rDojk3LZo/RmxX+y71+PAG0FESMNzol4IMbFdXcfUAut9nhrMHh5aV4XGT
GtuyXjCPQBVuSbfuTKJwngnaZpPaQozc5svBaHfjgpEtliK8ku6ag/cSms0xdENs2LK61ogGBvvI
7c/onem3VnSg08e2weXTKeo6UgfFK0uYHQwXL85tHJKiK1H2QUrHmYb7uNS1D3XZjpvr95pUIxfQ
eTw7YYxiStiyawcoLcRWI7KMvP6xTP7d2IND57oc6facyREMgvROni4umuj1zRfiK+5CqVmjiYTT
kOKaEmF0zMJs4TZxkdfW0WWpr8EwmxiTdV+XinDDkF1U4Po1ULbn7T+2aGU4tauOR8vJ7Sf3y6Dl
VrhEmBsN7ExyjHizarbGSBvE6ylrMz0AsUbim+Zo3zRM2yD3boekKM19O9OXRKMYglTpxbbxsuJA
FwO98lGzhn2X9Z/SYba24KkgvpsiQ1qvxSMru8l38hGpmERvPrAM3xHPI8XAkibdz8WUBrUNyB2p
7WUD9E++Y3WZ3MT4Zd/IAI7ywLqrWHruMcSoj8+OQroIFHmIiy4POkieW7e21vw0a/nTMphPSGXY
D0VuFGHbxMmXROsshUjpvQqEM2AaeFxhdJFw5XSx3dipMSMuWfwupCBFCbxP9Nn5lL+SH+VP6oRZ
FwBBd92C5Zr+kSoWJdOS5sTIILUJa68/zs6XuHvVjPgwWS/XJclOPkjePbRUoogCQoXLNc0t9Hv3
NdbUbAE47Ej+3EWtahFl4TrKxr+pAEAMIcaPyHF1dNSWHA1R+n4ePuVed08AT/LmXevty2rySdH6
Y/p8XTdJzQ332plcYfNS/KrGPMRdSa01/kTyl5Wm7YfGishNOcfVQ1zFGdpepiWcXEs7RDr9XMXU
COelbA6ADKimnUjf6WdfJPLauUDBtRrawzBDyW9OzveYbvUf7BvxxzrETO3r+stcFepvmHqJGjDe
6IL6Wt/TYUwgLM7QstcdihLNv+VmxFq/RxAQP0gCoBQh1qzSxFxyD173hFE7BNUHOgy+8y15vS5F
eiiAWQTdB8ZfYRzkpan2Sw/2zw5+yPG/g1AuOBa76wLkh/1MgnBxLGM3sgrALFT3DMygeRj2YDHZ
G5ufib+EWuiCP+hfShR8fGE5ecYmBhJl50e3QZKvMMcvWjXsabIHdBqpy8W9tRhG3WI+gFP4rFJN
/pFdyhwJ+r9VFZxqEY/WMvNVBXlFCDrVQ75LnxOVhfxOK7/x3Wdi+J19FlMvWltGWQ8xM7yob2Hy
ImZf7VI//ooUv7/tT2jYSsNPyANuUAYI20P8gW1eXteNCuon0xdJNxSkEdCgbUPQlxkMhCV6hFu1
XYMMrDkd2MSb9uNibsrexsusVhwOWTSCEBhJMjDB49XJT+mZ5kgTpiYtswJtyJiI4ZH0Jxos78pc
lSaTyrEQJwDbjfZ48XZcOsAIADCBnP5hbo6mewC96nVzlYjgtMJYNZunA8Qso9OvRdHWE+ZjbqxP
xU2iYtyVnHCKCN7CRFs0xeM2ulwqlLzGJq3nguc9TKAG9i3DjMhAj/5+Sy7kCFvSm8ypbI8Vp7L5
BYw16BCUaHSJ7wWcBB34UASdwOLA3DjNc1ezl+LUFM52Ybe8bbUnr0qEtXRLbIwHB7sJwHRik3sS
exopRrs4TXRn9bdTtgEQ5x27fiZC8LuxW7hzl0EEkCt9dYQIcOBfFyGrw3GMF8VzmNNHiU0WyPEO
WjECgxPtrJtom21xXftDsOx/vqjyP7Ko4EKW4OWRRmdG0kNWlr0409GYwAoOkKiHgeIkCSs7BHV1
V2+m4tEofqhSGIbUMM40FTx+Go+V1nJNtcT3friFv9zEd+xEXtYtUrRBcfOd7odwvhk26XYMx6cs
KPZtWL+MO8w8vlm25r7boJCQcuLWJzDNKT21JFi7WB7BQVZ212DSOj7wIw3JZvbXgw5pTmD7XRCF
n+p7ApqXj56fbK7bgNSSzxZGOPwYurNmDeKzUzFFu87aTETfuev2uhCphzkTIpz8ecT8aruBEKt5
Rnhdao9k/kSDxVMY9G80lXDfXawi/5Azrz+nbm1aXBsajn57Nx7p1j3YgYH3Qx0kQXag+/yu2a6h
c2OHbUDvvvbH7pCAkW9nhKBOD0lobkHhFoxPmP2lb4sHitm0yX7xbay84edhulVzYvK9Fb+alxp5
6hn3o5hFbLxoaXUOZMUc8W6/rOH11ZehVgDlw6WLNKMFCmDh6CURGZ1CwzCFBg39hr+W2yhH5/Hw
sS82ces3he/Y5YfSUdxbsjN3LlY4c7qt9YWVQi0nc7bDjGaXfNZP1B6/2SxRTSyVBBjQEdO0efae
M6pf7rwNM44NCzrmun3I+h2ybLSKt8Xes7a9owhZZfaMtymSeogwMCxC8M1mGkVWw/tS+64LMlLd
ILe96euHlMzgsf77jBTvV/gjTNi9ssDkhogBtm0ky53l9Lfx+MV2WJh2rU9ovp1M1TAx6cZhUjQo
Mzg2whV8ghsj59dUaLrKekD7lqYF6bKNfqWqM6mfoTdkf91A5fKQkLUwrAKAfuHUehmoyDyGdqWY
Hr4esgzx2tyoXsPc2sRDhhQGiimo0yKRJPggks6x3vOOpIZ+JE2zZUjb6OmT3n5OzMM0HmI98Qu0
/jr5a2vuy+7TdR1lfvZcvKDjUqXLWkQNZihENmC7NbJX0foUt93jdTn8dflWTVTAedoZ2R7h0DXg
PoqBrEXrl/HFJNaNkQ37rnzS3W8tvS+ycsMGFc2EXLV/RApHLwZaGAAQoKbQL9GHoFh7NQdg/Eq7
VegmO3YoRfzRTbDL2Ci1lZbYwiXrdoPthc3CHga3SQLDbn0NMwaur6XML5/LE0xmTbUITWHcLsFk
lJqPo/vzugDVyglGQabRoxEX0DxbYxI09ZNpKZywyh643zy7EdsMLRqshd1VI8aTFaCDHXHLkXsQ
7xl5gblKvwxgvK6rJd0nihYTHGVigl7wUuaC7KamGwAhN/czopg4yKd9bvhD8+26HOnyIUGIdDBe
Rm9YDKOW5NHKIWxZ73xfIpYHEY1u51lF2Sm1AwPvCU7ixnuSL/Wx2sJyq4HD1eYXe9xr1tM79AC9
BDFdzFzA2O3L30+TsUZKDHijCVRTpQXkCnClhKloB2QFbnRG/SOH28qZLURkyTV7Qm1DoxAVbcsc
TJNo3v+FNNxucnTAZlozKDr3C7qrBr/q760cqG59PpXYzBjdsdf1lvl9Hc4YWWWdo64FvQ1tbpd8
4hUy5AqtA9L5a+67qkFAcimIPjHADDR84hwgDTOFNWuF1kAG9833AU9Cc7o3c0XsKTVGUMv9T4zg
LMrYngbQKqFwBMZEDDjOZ/QDFSrc4tvjjLIUZztB4Q1gQktYsjIqZoJSdnEy6ztUQfCA0r5l2oY3
dz+bqnz4W5UuhQn2spBubVwa4zWdkUejBRB+aG91+PjrZqDQSeRyKzu3ds0aOkV4iq3+imkqk48q
NpLEXR0AJnldnEIrWwjeWoYWCUKgFWg//KK/beiD7Sgc+1ubw90KMBNuW8zMe5N6H1GgnZK1RMom
25Nv/VdvRMfY8npdEZUQYXuGfjJZYUBIaTC0UD3SMg9sTIFeVCdItkE2OsmBlaUOmnWEmKKFOg0r
amQ70BFh54fZ9S32OlHr6GjWtgEApihV8bxMOTh1PFgwgh3/EY4T7WxnXllT4PFA/CI6NC7mhYGU
ubcV4bXMHM4FCXewYU/6pJd9gXpfAX7YY53+RFFQYeJSIbaJbmq0VGGutX7peT1rRRWYC9GTBIv1
Oug7T0WWI5FBCdDMFirK4OcW67y94Y4Z6Ul5AjgWVL7Hxcv9clXxV0n2hYKInUICQTVWhG53U1os
eBGVp2rSHuyZ109cdF5+UZKyv710UT+BuXEWJxMMT4LRRcxFysbxytMwzlyd1lER6r4NU3iFhoJE
2gNCAxyql5viRkOXTQ1FQ3b/kINCyo27AMSErRdve1UYJtucP7L40l3Kmhc7ZxnB5lSFt0EubzDN
UJn9lAvBYhF006Niy/9+dr/HRUJZhDTSqbed4VQZdbHFyCMCcBeLt9d9j1QUbiEAlkH9BhDIpais
IpWms6LiOeNhKMPRO6RoR/x7IchKcwYT9PABQ3wpJEVKwxiqrAK57cMAAMvvAhc1gndIQQMGKnaY
ZI7CwKUUMy7tBBdbdQq1fv+d5od3/DympvKJ0+iqEft2mDd1Y1PX1alLNmhMcqqd+fcENsjsnIkQ
brTByVAJzKDBtG7M9XMF4PHfc+dCBLqCOaDJBSpG8JJ5phHSGBCRYsSABraf0rQDJfhG5lwsZKIJ
qjZoQBbB4llFEeAwSOmpHU6p4Wv6g2V9cYBxfsemIBOGDL6OMThUOPp20TVOH9PqtNQbz+SbwirF
40TmXXiy7b8iRIpHB2MezCLXMdgofrTMl96wdmtq+4Rg1o+mmoEnWzi+anjww8wwI+HShgvH7agD
MovTnFaHzMwCnEdao2dr/fv2C0Q0Z5KEgz9SrVnj0a5O1P+ionVQacH/fua/UrtcTRCCVCcr3Wjm
bZ9s+vIW5Y/rey/ZGABqYcIO8KiglhKkZLQC+xoweSd0Fi3zeKDVfiXpHnk29H0qurYlGl3IEo4N
WWxXS8C0f5qO5pKGGN7dnwqqsmaZFNxjwPvhXgawUdCo03ut1lhVYipHFfutFqf+0P5YdaqHoDVS
lXJ/W+5ligm+8kycoNS6ZOCetmuI+9onvd/3j33ZbU3g6sHTZrbP1vzT6nxj8cts68YYp2ZrYT+d
wF0LfCwJybIH8f/1PZVcRxefJD6L4jorMw8rkLCbsTqt04fE3l8XIYlHIIIP7DUwuAM37KVxrkVn
eKsL+hZ9Kf08fqTdy3UBch3+ESDcQ3XBrCnhAhyn9zPjUHX3k7f9dzIEP9E6nbH0WleeRveJxS+T
G/k4YtdlSPAc3D7+UYQrenaM6WiyLF4RhuDRPwY6TYcnt/fc0LbmOJjrdvhgNHG9zW2abNYiR51F
I3SbmkN+GGav8LNEt4KxYvnj9Q9T7aBwTOIy5o3cWGDXfaqWnxr7/u9+XzgXKRkWM4qxuHaxbjyr
vxkBhrwuQmojQBMDYIV0yRsYxar1uT0SRETzsGNPGj0qkhjSJUIOA1E33iroa7rcOobZPrGW4/dp
Qnw9Oc696qSqJAibwIy0cqIlrU712AVlSgLn72luYH6I5gGs488gMQo2cD3FNpijTlr2LZ2PpPra
VwpfwD/yjQc8EyEosRizXS0dRIxN5pdNMOpb8rQokWSytTII7/UCKSH4ooUoxSQ9y1C0Lk/p+I0M
X3u0Mfy9OZ0JENs/lmicKAHp98kzm502jbelTW6zOP/178QI8Wlv53E22RADBIg/OLeYNRmoZkQp
1soU3PMymUgnrjpUiUefus+6Klcv23POyG7ilfB7ps3l0ajYaBHG16qa9D3qda+2dtc48eoPGCF7
fb2kuiDNzLPaIHoTE2K0Mp0kIdClbz7OaMauLVWGnt+HogED0PtHgrAjWmN5s5NAmWhtf1Wgb/en
6VC3/bNjfp7z2xV82wpTU+kk7E9XsnUE4wB0wpBJUrwUo+ra4d/8VifeDINSOnrphUMJDkraGpNT
nlhcMMyKS149vQvXvAc02kYJwgd/WZit1ueaLAcSqUYDyMJKtJID94qMFZLafAHObr1qadZlNt0S
YWWD9GWSHFtmHp3q4zqZu44gG/weI/lHnuCq47XB+8nGLcusl6x5ZUxxFUjt/UwfYTl7fVxrW8Pv
b/Vf5ucvil+XXWTwzmDCNFGtd03hrrTGwTSQsSoBKt9agEAv5KaoVTYn3RKenQB6DsAHS7A5I8aD
q3bi6lQu2fe2QGo5njd2vy90M1RlfCWcFYAwgUQWvCCQiBvocv9pPsbTkCIjMhUs2UUm6AQZmgT2
q7uwgFpaFJDcsp/cwcJQTKPOtlnfPjRZ9oW52hB06MwOWBzHIfUyb49GxMINQPmVBt4I/tbrpiNd
fBsRGmBfPJAXFr+0gedthxzvLGb5/WtGRqzM36c9wFKJtha+KrgqhYh8LmrTATYSkQRGftHVC3gD
/TtIovHzZ1KERfeG0Sh1E1KaOBymXWrerd2L++M9y/UfVWyk7oQ0VEY9uhR4TZ+c4Th423R6GjKF
COlh+68eXITgj4mdTWjZhR4oHgFFWpm3TRMoUxLyff9HEfE8IA+KQj2ktOP3pXlh3d2omnelEiE8
YqxMM5xp4oroD6jlePS4rpt3bAeQPuBARX0ZoxouD5pZ1XXmJl0FGsPozlgsoOQ0EAsg/6W4hqWb
AhgMOnD5oEExgxNHRrtqFZ6Tk9ltKbpuqgSNOHa0qWdFWM/NVLy6+NMd5V8baS8xu0ayAbRDA3yH
M1SBFm/BEe1GP7Xlx+Rm+6T8tjiqyWuy6/hconA8C3eZ1qYvq5NLND/3PkatCoCt0kk4mi5rpg5U
ctVJm+Z9x+7bhviDfWxd3e+7kwk2nezLdcOQufvf3gYsJ3yEvODWihhIrNzDOZ0J3i/+AlgnkPVf
zej5uhyZXSDJjgw7mGswKEQwQGOqV6dpYYCru2+yD8XNuG7zXCFEtkGgxdPRiY6BRvjn0soXVNzL
cTXh2ZxXA9xqLHvHMUICDLM0ccmDClewgH6kduY0uBznpCq/OEXbBbZTJqATGFXNDpL+G1MHSNpA
WyqKYJ4jKOMYQzRoK7yCtXqgvH7oK7KNwUxO9FND6MOKMnlnvZau6rEp80ZQDpzJyL0bCKcvF7HN
aqfpMYzs5LTLpsmSwEtfs1XRgy0RwqEhqLyhlws0f8L14CTZNOsJYK0O+DKeuiaet8ZszMdmYJEq
xpXE7QhwAdPneWs03QrutUm7ccLcJXTRp9G2TdIPRjJvmT6Ea7ubnWNUzwg1CDDcxos+24HjsQeb
jX5164LGYMhp6eteilJ0NP512zH29ezDuDmfRb/2xAaSe+ioAZTxS+IxPwVE2k6zfeYofKUESH4p
StjUYamcxBrR05KPy7YimNJ0TNeX0fV8w/hAjX3UnGxAgGwQ3+cZrp80/OvjD1U9zO/FTBh0eAlu
pgZnbhEhU4K7uveX+JeeE7zQDnrx+bocqV2dyREOKOqFi9fbFuDS0xJ9GKayPFjp8tyzSgUqkUri
TJ86wQlFi8nl5rnWqllTg25EI65Cy/qaJJ1fz7Yi6pTAj7BxZ2IEL8BaOyrAxIJ+tTXA7NY0QLbB
X6tou1L2PWcmfEC7yYfulsXmHamnreMNO1NH03xJ1o0bjwGZnMM7FhlHF24cE2BskZ6zs+21dSYc
qJQNvn6IotzPFAg8ybXEiXvRjM/51BG3XK7uWmj1gko3zixx031XdWFhAUfWgRuIjB9ndyYKA5UK
dPmgSz5wFIxflwLnCDPg8XJDA6L2CQ3zIVn9GtS3U5jPv66vntQdnUkSjqJhITa2W95XuTzr9FnL
MIZSy3yMVvWMZatNz9fFyTLLmKJK8C+SIrzB51KzLPeypM00dM1lZEXPY5ltrGYCubRBYnSEA707
t/kQ0iSaMQCzYIeKxe0eWGYK0tD8e9QMc5h0javIbUjPD7rbUBoFIBwzHi4/y530mVkEn4U+HdSZ
/XbtfH18uq68Soi41gsmYNAVHXQ9kMOhic6j4LoASVhjItB1UBhDTADqiEstKrdgTYahXads6bzQ
XB5GnkmLm4cENcvNdVl8RYSAF7JMimoKqsroaRNkRRA/N/BtVmV8BeP0Phn7++siJNzdePgDVoN2
AKSDIeZSRlYzRhwQeJ+GtT2An9SPGB7dtu/1eYCW/CBvP9b5x7WsMeyl+KJPWRDPc+igADHROqgW
lK0G1TdJNvHim4QXWKtbKNS5bo4BdsbnNV33BUATZomBHIY/zU+lbvkVZSEb7rquhzGTb5lefzXh
K3MzVQQTEjdx8S2CXxqiTF9IDBwc4ITmwWaF45N8aY4Opoz5xaqV27lcp931XZFuPAZqIBsDh4vR
rZebUqVJMw0TNqW1sj5okh6vD0rWv/fqJmAjf6QIy0ziuXHH2ENIBs6y7IPdH6ro43VFZDHthQxh
+aa09wq3wfKV00uKmEpH7EW6X278KyJu0C19kDjGXmuj9xxTHSQFoHMENkYkKcBc364agcLi04rs
8piwb8MLUUH6ZZ4W2v0jRdinpk7adTXX4oShRTpgGPOwKYo033fNQIswZXS9cWyv+5RNWXdoxlm7
Q3Yr32haGwdUi7LARduxX2dRpAj/5Ab0z4cJW1v0dYJmYfT19ht2rynuM+nxPNNa2FN77IEib/Dj
hFR+b7UhqOFS5+G65Uj97JkQ4baYzNzoOxeGM8bxJo4df1x+9Ql6XpS8BypJwpVBqsFLKg3A2nXe
xvrtumfrvjP+/vlzYSn8I84i/6HPpzGLYY/zeGzjJrSjg1vkCqOX+io84DgjJ0qTrhA65iNmctoc
sztkUWCNW7jLrP/uFceq/nZ9d6T29Y8kEa6ll8OKzcddTtGkuo6PWWq/xzmdSRCOlh0jb7/ocE5h
Re4ou6/tl+sq8MV4c7meCRCOSFyyLBsyLBYF/WBOjyW4IUrnPiPPPDCJzc5/B50uT7Jj/CvoS4EK
FTPtdk2jLFmAb8W8rn639lH80JfRLvYiv4SzQhQ/qkZzSs+qhVcwSiDoXxZ7lzFXp4JB4DXRml9y
76a3MUBVUyEQfwfnb9byTIqwlqvtLnM5g7bOmRK0fwR1hrnphT+bBAPA58pfzd7X1v5pRAA6uWBD
nPLezyu8WRjyuF7ZbwzL8icrDsxuxuC3KhyssBoxFNQZnxxaqbJukogcpQ5evgdBqG2JuSk2M44G
wvemmBduY9DAlPwwjGNBPg+3tqN6Ckv3ABR7nP+UI4IFV5YOoJSPRh6Pu90twbW0G0Y9aM3JU+Co
VIL438+cDHNmMpQ14iZABwLLeXAGvDTixb9+cKRn/0wdwZUlOoKzwoY6OdkDSj8qYh9JHy5OCTYF
D20XpVdxLp/WA3mWddCirY60rQIK2o9qDIYSJZjnKrXDeNg8OZXqPShXi/dyAkcLsDN3rmeLVxdl
0yPuBDGX/mBiwLvDPMWlLLU6PqP1vxKEBEIBgjH0IuAOGL3anw0HjZXkaxrfaJhO67vJaTZVgTR3
km/O5ZlE4UJYqihtFt6aUiTavrGT0mds44wVIvsYc3O9vT0dMkrCNSk+9a0qA3x9Ra03FSFTL0ju
QN/Org76UO5rFdeq9Or+o58lFoRAD4bQb4Z+7WT44xrfu6n5YTDRupSpehNUyggubkzG2cv5Uqao
19yqnq2qXxdCqlEbyFrMWKr2OO/218+r/EChnYJzIaOpQlwllmr1tOb49Lodgy5jYEOzMadgPVQr
/ZzWxhSgkPrUeeNT0iWnZFSh+qXKYbwVcqogCnfEvLY7aY5GeWNMvxS9D+bP4rFqu/n7dTVlgEvk
r/k8Bkxbg5aC9/P0pDSKrCrAE5gEK6rlc0nD1cKrEXPr6uYGELphwYjpozk9p8O6yRnZRkWyH9B0
CUDXdqHtocvodm7T05TY74iYzr9O8JrNUJVZOuPrSA++3N71m/zj9QWQBTQUfIzg46NgEBcLO8bo
GHnToheoLA5x12OmabtlE1ok94gO8J5n+8rMwusyZRHnuUzBpWFAUFVrDl/z+FvGzCDOx6BsniMs
Z97/ui5LascUvS4ARPBGfzGtz8yiyxyK8MkxPpYAEJatd6jj+UvOrGCt7FuTbWgXb+bE+prmtSr9
+xvtLjrTc/HczM8uCLfOktKNl+KEPjLTcfMdSvdoV2t3rCW3w/AYa0k4g9Zw6W5AEA8AVML8DsmD
EDyFydhtAeLceoi91mgNzEpTXC6yux9NlZy/jQJXIRZxMMx8SkoLi0OXbQ0Kp+e8V0QX0rc82P5B
duCALg+X5OUC5LltdLWH127dFkERYYhL/0itOihj8ti7NOiiaOP2QaS9Yz4V8PpnkoXHAC36SGc6
gfOdVj8FCXMy3VXD69y8tvOrYaw+AfXY0N5oCCtpZKKzVOFc/h/d0d1HMFwO1UZBd6LHbs2cDnc3
aQKnfahdDPDRSMCWNVh1YNa98hgPN13KFN5besKQAcKkGU4sKebFh9KaGIsnLHqkn0oLfTG9EYw1
yBHcftemqiZGqRmdiROMHACOouOjDk9F/JhP7Q5sSp6yr0Slk+Cp17SzaW2CDUwzOr9tvduOfqMl
hso3B5qXm+tuQyoMPVhoKUTeGQNkLq3WracWXXKwHb3zgnTadFYGMpKvoL7y11RhJipZwurVrHXB
/oETklYbsKuYev990fwRrx/bbFV0/bLgB33afxQTVrHJZ9wpXFhSsq3mHMEctwXcNyiUNHxyz3sm
Sri8jJSRmGg6Egv297Krb3L9JrK0TZzVweJ8R+jKMHrabU9Nw96RN0GrP6hUgPIE6YkgedXszvYq
OF3qJsEw/erSNnjHkAC4F7zOdJSlQWYrYiLdwqvpMGIlaeLu3PjYZ2WYMzjzaDuwZ6QS/YESRa5G
untnMrkpnd0mDtBldj5BptcdSv1rZaLL2ih3ruU8Xrd/qSAsHTAFYKnBHMFLQWh6cys2tLiii3nZ
1QtjCIM4uS6JPX8Ya8WbQ+pAXCTu/lN+doXjlgxx1w4T7qECwxWo/sLSzrdVycHfsdybuxjgVcS0
mISBPOelUjbJWD008IqTV4SD24+HyEE51mpoUI6u39vFS5eBm2r9kfXFrgGcgtFtUub7NQ7rxVWV
tqRr7OGC0n+PavxdZDnbzG4Azd3owUq78a7ty9V36xFsx+vGyBAEXN9P2QJzdh44aQxJAmrjUvXY
iuox0k1EQUCcQhRjL2riTe6oxPU9FyJYJ+YmDn2KySYnO2lCTB4ogem6robMVZ5LECJHOmUTpopw
bsC6CPTxJ2UYMAn2E9R5dTT/XRcm2x8d49o8B0kwDqW9XLPFw0sbPLNoGkK40lbZsZmXQ5/cGSNO
w3VR0u2xQBNpYNqzgdfIpagGEBIEAW4BZvQs6PSw6oGuUrUAqoQIh6x0hqVMbCye5b1UrPfTdMNH
RPw7TYTLzIzoBJZ6B7wW7OhqNLCrW61TnRypoZ0tl7AzVY5moKbDcpEpcPcYEHhdB25Fb+yYj6fC
tiNuswQd1hE0Wd6KzkJmt89Irwbdmr+Mo3mcdbLr6+ZHnHgKkVLDBlYbBJtAOgFhd2kATGdabuAt
ekrT9mTZgNYYhxSEzQxIZyQ5r+snXT6MJuHzQtDpZAmG0Bhm1PZDjuZ8MuAuJs60czNDxQomNTdO
U4RmUPQ7iTbNSqPCCI0SfYO5VwWZDvob0x4p7uOp2l1XSHpSQZ8OB/e7W1tw7LOWeVZH0KLoTea2
MT92SbwF6bHvZApWHblOfwSJdfwBiFUnqtHm1oweaHbnjTe95KOt2B+FOiLbRDv0eDOtbXmynAhc
3u73zr1PinZTYqjY9YWTWYJBOOcN8ovWmwb6fKmL3rTj8hQPKxBXtjnmP9CZoDI4mXWDMBZUEOBr
QWuMEE0UzDDH0cbtMy3sZtFwxTZx85qM9NHsUBkvo6fraskWEB7b8HirO1DGgoG7UxnHLUEXbQsO
wcp9zXRkT7R++54hNSYfFPVHkuAqSgdtCBPpy1MGop1AXxIgpr3eeuhN197GxM2DZumGgxnnDH0Y
3utoR3EwGkQD9453yrTWDvrSiN9xHs6/SvAmWpqlbJ5xHhrjo+P+pOQbynlJ+fdDlKC8hWACETZa
M0xBeX2qygTgRPiRvNnYw5HfJtOg4hSSeWNQVACnC5wXx3Bfuka7cF1j1tEQqNd97LtjiHEVX52h
Pfa6tsHwxRizAxXHQmY/OBPoFuCDbBCiXYrsrHioUEcs0Ui5Gn7C7nXDDehYEH8eVW5SJUu/lAVA
2eBavF0MaJvPVQoue8y8RUIgilRcpbJTyMduoHYFJi3M87uUhMipJtpigTIfrGOZRU8R2K1oP+yK
wt42Ra7AwMgyi8CSucDugi8RKMBLcSbtzKYcAILGGL8SE23tu37+bIzeTQLmRECA8H8dvdlWeGgJ
7zLankDYD94zQLzfvNzNpLBnLUGbrZUgq5QMD1Haf6iQJChdY2dYyNiuVQCiw1vSTjf2Gvnp1L/D
/XgeENlIqVHiie5OX7J00R304XpLe5xa51OZGUGTs73TqqpDUutB5hqgZWwtIF+XiwybzGtqobuh
WpfT7E13GMy1ZYt1+3+kndly3Eayhp8IEdiXW6AXstmUSG0e6wYhjyXs+46nPx8453i6qxGNEI+t
8I0cnciqrMqsXP7f3oy9V0RRjQEvCMIScCJlYT/zFoBxZ6LR3M6/2fXs1d24q3KLfoGvv317k5/g
hbZ0tCtMsV3rpCqlkVcWO1gpz+CavuTZr3w6Sab1+49OQ2bSACAR4G1J/l/LMRo7IS3GFIUuyY8B
bY2Z3BzfMzJ9JUU4dZU+ho3dMzlRkraKrdfICNy4eEfIeiVFuEW0uQ3LcJkC6HvpY09Ppil9VqV2
KRDmbbTzrda7v0lr5wyJC6yP8+YDhF0qp2EwonKZ4LHMzk3N1HOSV9P4Npl49HJf1IVbBL1byX8E
wMwxoPN4/wMWHyYE6QbGQUqfvDXnXbD8wsmlfihkzrkO4WT2i4fGe8B/rmQIz83GpDKidsjI9NKl
NA4Jg2tkP96hCDV+nSwAPkfs74jSlFpkCZhNrP6yclIR9WvsbDVbrB1eIHJVLmQVlcSm0G6u5L4q
0uI8R3oBu5dZun6m/Szl6iOIWvXuvkqr0hRZAeWACiLirk9WF+uj4SQ2syHB/FirrRtU1edOA4o+
7zZi5RWnBkPfctXSHcOEqGD4sgFoY6QHxTl0vtY++NuPsflkDQ9avCFozd6gWFxoZ0ghQV18rVMl
q2Vp+lJ+Nqtin/vtifzwc9Jrn+4v3ZYY4boYYxOqMS0pzg08XMPRAsV/2JgnWU6meHIuNRGWTLWb
MTe0uDgPfepCTNlVW4j760qAXmbTKcMLcLGPi8xW14RyYXUoYVbfEGA6X+X+1/11Wokullnwf0QI
x98aW3uGXrM4Kwwgu9HU167TzrQn7JNofLJGfSdV5ZOUmd/uy13r3iTny4yQQmkFZFzBDZY5wWFr
GYBsFLV2dMqsPJaR1rmR3+Z4EJurl0DrOI6q8W3QLEaQS8uDWVjb27GlP1L6jD25nACtvP9ha2eO
UWyLrm8mHWk2v17zsh7CwSFre1ar6Wg4Fo+R+TBpz8W8lRdb6/42AOrRjCWsw0Uv23+xvaPSNzwI
OApKbDxOdnWYEzgD7b01OJ4NLSel1CFyHkD68YIXpzUOvjXspiJ6GezRU+vPpr7VLLVm0gATWEyA
AA+gWMKpqSfQI4KoKM55ZVSuXeuBF+p+v+Hz1sz6UopwcOphUItew+bGsam5P+FmU0OQIG1/Kg/3
d3PVveJfGSLUwBonU3O9xlpRqJEy5wXJoF9WpUByKf+rjJYi5QBLnvZUKg+j+jTlNHo71qNZje+4
wunNsxfIMwZN3kbyL/a4DLLYzPK6oHR5mtRT9r2B4H7jDK+tJ+86i6cIw0sgQF/rOA15lbVdxa41
0i5Kj3Pt78Jx4xmyJUTYNGPMgI6wUKSgvY34ayGMVreYLVeFkGzAFQHbSZfBtSaO7Ddaao0ICWEl
n7yqfs774R1bQj8MTaBUm1gv4eZxhmwuCHlKBvKbArzx57KPf6oGE4npe8IFOqRMnRlWDdjs5bK5
2P0mBoaubavyHNfNMc6lvyb130oWPXF479v5ivvGQ+gax4oqmmVp14KmWI7AXWoLUHJa33VK6SC1
wcm2eFrEw87I/rgvbmWfrsQt98iFXlbrZ+TBmuJsd5PrFz+UhDpTscUOuCbFoN2EQhNEhHiKayn+
mFUyxCDYNT3BOeTdwUNkJBtefG1W04TjDAx4HktMTC5fcaGLL4dY9FiW50ayj4Ojv4TB17KLnk3G
V+cGmsXiB620Xh7XbuNnR5pHvCRtN07XysWLlqDIvqGI0uBx/REMUuRp1DXl2S7Kx6KuT/kW9O6K
hTDgR06c1s7lNhIWk6pFl3ZxWp7rxnAr/0OoH4Mgd7UsdP1xy7WtqEOymrCCOplm2eIAiGUGuW2l
U0lqRNFmiDCb6rsRhjzZ7tvhmlJU1aHfZD6LpjPhUhr0zp/nSeW+cNr0kFVq/mgOeXzoc1hA/JI5
P3sO9Q33taIcsTgVJrQDONsWDnVG3Q9ePrs8G2m5T+ZO95pYfcfoO0sHsQnMxVQXxGdZC+OJ5IxO
yQSGYx/bUkpOUehIJ70Ym40TsLKIyy5BGsAbA1oa4QDktdyR1KVeEvE/HEaj10561cEtP5vaIc8j
ByqQVnu5v3Nri4hAsmgWxSHwVK8NfmydTsr8vDqnfv1DCpcWdcc/3pexcn/QdM/AO5k6Jh9FOMTI
N+R6DPXqHDbPNtAbtVOCXLGFhLUmhRyZ/dZgSX+WcHQTw4/zworrswZ6rjV/pSRcS/vf1+RShnB4
42BUGy1O6nNaaB7MqLw3ko1ej7UNoXOAVy3RkmOKGbC2n9TGHqIarxg/2HP9M4vfM8QN9BQzYbTJ
sSfiI1NrFaPutLJmktk8Bpa0U6pg33X+w/3VWmzn+mGGErDnUAfkaQGg8bVt5UXdzCB58kg3g3Ot
fzeV2q2z1u2jLcDNLUnL0brwHW1cpnj3sGD04rMV/5n5zNiZHxPpz/sK3e4NCnEPsDU81m72pokt
s520Hu/+lzK57daTfOvnhTRDCa5T0BERnaXE2hnWLk/M3f9PASHk0iszCsIOBYZ943WP93/89gDy
VAHvnvAKpwNa7vUm0LAwtaXJ59f+0XJyt22/2eHGHbkqg1wtWQMNwxK7uOUqJzEcWOxA/WpH34Au
ltWv99VY2wXukH9ECL7MUOsmqEYTq4VZJe+/AUB3X8CtsYLexIW7HAscpngs9FwOp1RXinPSjLUb
mnJ3rpWSqnxZxt4oDfOGn3wLKa7P4bVA4XSU48BYElA057r37OlYlrvma1/t6+AgnaL8Wek3DGFL
QcGOgzzXR5l65dksfM2z9cp/HDPpz1ymMVWrs3rjxlyM9lY9UCCYmLEI8ZcNvTj8mS+FeafNqCdp
ww7yndzViQOUod6r/d+VBlejUkiuPw0b99utw17WlQYXmfDKYHz8WnDvz5Gl+bySaNvJykOWBxBT
PvtN6EXJ632bWdNxqR8smOoMUIlo54yOxV2uEmA5Vn3OQL+zipMPd4OdHVQ/dgvbcs2toO72IDBd
CKQQXgKnbYp0tUVSaAQ5cnPWtJ/tArG90Uq9snxXvy8sX67G1pBo/P4ABY4afvDdOPhYRG5ibyze
ij3i6Fg2IhB6xUQoiAWi09FmtSGo/3tIP2ALkMvBd7EVba8qtIgBXJs4R+Q+ybLGsObRb86haTyU
FrgoXzqp8OaqP6XGRl1wWRzB6HHhCCJQ4K0ktqEXE69nVY5afGvkFsDaQFFX+X/et7pVIQvLL5Hb
gvUihFR1Ic2BrSMkYL2K+FvfHdLm230ZK5Zt2xcyhJBKUsCU6oK0BVBG9uw0PlU0t47QREyRvA/L
n9qQuGOrRhsvllXjti1CXmItTpZgfHWv++Y0ZS3oI5/y/HUYtnLGq0bHa1bj58nkiexLqV0wTFc0
7VmuXtLRJ0cz7riRRlXd31/AFU2oD1uUZZdMISjG17dQnVeyNg1jd46AcNhrQ9U/Nm3kbDmRxXsL
BkdfDW9WKt90QIleq5Xa0Hc6vTtP+eylTvqtCO3nXlEOQ9K6ZjZ8mrrskz7nJyM6mslJsb+Z/ff7
mt6aCm1XtPcsaLS8+8SLHv9IZdPUerBT/Hwf0llwgDyOrLA6+G6tJukesuXMhdrk0Rin7PG+9NsN
RTqJQwNSC3JJ4uluS8LCtrL7MwN3Xu/Mbiofce9uaW48yW6vkWtBgj9Tejv3A9/qz0n8kKeHoTwM
jPYEz5K5tafL+b3eUyrtOC6qjWAVE6Rfm04T+bXdmP1wboe4SgDxTquTrOX2Pgc414tmECwdJ/M9
us9rtxwD5SDJTXG8v66LkJuPYJqGBy+vEeqG1x8RKZkZt1jwOZv9HcSbrhSPrlTrGwd+ZfvIy9Ld
w0GhaCgmoEffzydjAI7RHvbxSxMso5LnsMw3xNza6PJ2BzcT1ggeP8byGRfBSEPtJLWSGlRBo5Kf
Sq2bn0OJWSetT3+0Fqjc5iQ3D3o6faYRXdsISN4ycddrCUwr0zlAzNEUbolKlnM/22NhKZAn2+6k
Q4Y1fynT5/TvId4lT878aVJjV+49vzsYyan9xA8dJ/9L/yvXPyf+o2xG3hYG2+26Q1K8IGZBBEUO
UczyZmpuMFEcqudobMr9VMu19erkcV95RmgUDOaVVHQ2rsSVQSXA9QDyWQYm2GqxPNx3atq36Qyd
kdW7GqNnmdMx3mi7gJq6euXsitTaT3O8r83fv44p2sIZwughiTCm9K4NIFDitGhSRTnDQAoLXmIa
5yZqqy/3D83KqtIMRCcXzwewTcVcUZXWPf3vAauaR8qj3Ju15BaM47mdxkN7AIpg41K6PaX4MOJB
msgW7FExD1bF82hb5aSema5UgewzwdL6K62NOnuOxyKyNyx55c1C9ct5wwujwn9T/itq6hpx0Shn
2dxlladbsLm5pbYDPh+CN+dDxhjO+Ns3/LVMIRSRY9+oB7tQ3sAwyuGl2xVG5YFBfn/vVq4IUGKx
SnrxQCmx1WsLSSoeFWT6lLOV6X3tzUarZF5a1DnvljSpCo9+XXhD7LKdd0E4M4KWSUA33v+IWydD
7A0JNtluMCBucJ0hLrOlUer5CElRj+SY7N0I5tlBiWvr0Zijw9Dp0caxXJO5xOCAspE/oRp3rTjc
ffMIvJ5yHif7PJnh80QF0C00p4bqQz4HTryh5NpK061BwW+hDQXi7lpgKmmN3oJleM7z4d9hyLAi
aJNqRoslsJMPeZx4UtG4VVJvWO/KYcELcPzxrrTBiP26Sh2qdTRy59ElKO3tcWh/FGrmeG3c9NOG
E1+5CQDwwIkz/0OPrIiO7mQZgSZsBmA8BZ/anjH2pNp3JlhExCb3beY20sSrUT9dutkWV7rs74Vv
SwaprHsA4WAC0MMflVn3B1Wq5Y3FW5dCopimTs692JcXGFExK9xAZ/qqIzebyu4hKYetTvG1LeL1
zg9hFhQGl2W90GUY2mJIrVg722k2n2Wt+6WHQetVdFJu3CrrkpZRYVpvKY0Iq1Zy0pI4SbWznxp/
jYPxeTLaD1Lv/7y/Oati8PoEH4ToYKZdK0Q5mvJpmmk02qgA+IyBc1yyJQ9lJc8bSbjFhQlRBrqY
uFfCcBz78lS4WLs5lA2pCUwVTPj0RGOUp1V/VLXsZf2LJklH/vy2alTkuDVgmbcsXVStsiw17GjE
P3fjn/mcug7DbeoWbMyt2VGFxuLowCR3CUP0tVKynkYGAOEmIMo6I+rl9GdsjsnGhbQqhI4rCi0L
lYEtXEhFVGPPY4AQvenkXVUVlP0Gu7Sj9wgCHJxDblBNEkdinC4pi9yozAVcs/LUPCPuCea8/ft3
d4btp14K1QnXOnN/wqLNtR5D8mlCiNpk8r5xrL566CdCILfLKyX+9PvisDt4wknPLg/ra3Fd69dg
uoXWObXqzu2t/rMe2g/m70N10Hfzn+BjmRbVBDFzVw2AUEfWOZSq8yIFELbfTt849HqSWYOth6YE
Ed7HSTOzSKXAOvdt9JVHi0+Vz/q7Su2tSbxb97AIArX2LUnJpX29ZHpM+de3E4ui4vcmkb4UUBxl
+iFSthIEa4IM6tl4BoYobJEhtR462S9DIJzNwvGCAYTegLF2GWTnre25L+mG6hPycVvuZLYH2Ky9
2n7X7HI3dKBh2lu+9TZgIVD5RyfYGa8XL2wrhwcpkjT/WSnqD2AxlVLzQQkqHqkb2dB1rbgUoNoD
rlt8iw8Vx3iuWD81jkIvD9TwUJfRS5EV+VNuNxsHd+UiorlsIWOli5bctaBZB3B7l8kDUUNIZd6V
lOCbRafzv++f11UpS6WMOJMITJy6jhLV8HO1UkEmisvKzTW1PioEf7/t+oCJf2vbZvmILQUbr0ql
DcoMgPjWStNd7DC2k0qy5lWmMu7foREjIECvMAdCr/21RRSRquRD0xLZ6VHvgRHcg/9h2RsVjdV1
eyN/5nrgAl/+/sLBArs723bYA3URZ84nJizjg5mH9u6+LjfWDXIvlzYDbJZMAlHssJQGgPgCQI/O
XRa4ta9/gjBu12i4c0v/rBXNxtItDvQ6asCyCVD4Dy9zRQxUaWGd8rDQ4rOW9tMukszXLsp7BqB+
3VfrNuhHDmtC8zSkbqrIWENrHr0oWgiGduY7TwCj256WjcauSsDOLbqhPtZOYz8WarWTlHoLIOd2
6xbpcPvgOaxlJPV665IpS/yAaY9zT5FY23o63kZeTIuThSReBeDyZq4atsPE17I5PqfptK+t9jEy
Wm9o+gNwQ2pzLMyNjOvanl3KEyI9bj+7siTkWRp5EykBQapwzfKP+zt2Y4i0lF1KEcy9KBsllxQl
PqsmqImd8zw3zkf69U69Uz7EyUYmY22HGKOk9wo/RQS76HxxuHgOOlPMHzoSZtkrsmD0tFHZGk5b
SUGh1AI1JtNLRneSIAYa56xNZTkGvbg46PKDVOxq1avt4Tib+W7ioiLbsmti6XB/MW/9yLVc4TIs
y1CTNJMtM7MPTn9ss4Zg9qUD6+K+nNVlvNBv2dSLZTTSRFGLCv2G0Z0+b5VWVw3v4teXg3Dx65Iz
5G2/rJ4KUFgs/QB5ZW8nW/ALq1Io1RFMMvpDV8e1lKE04mo0JA6rUx4HlYHhTHc3gVVWzftCiniI
HCO05DkAwFz5Zvql16pQ6KXyvph+NluzZquyYLTj6llYOU3BP5Ge55qt5QSuHvDBNSPxXS2JQJOo
g/ioZIXhTmXSHO+bwtoykhZYLlzGFGltuF7GIPcVzCwCB1f/2Xahl/aFp29VwFeFMBZI3wQ4Bjf4
oT7qZqWdJwBEKh+A0P8QtMaHcXI2nhhrCwg+Eq8z6qpkVYTN6rOMBqykAsR1OiT1D0sH1G2HH90l
W7jZ6wr9V5Jw6w09GHaSWgK12biPIdXbrezXqgCau5ZKNANloisKBo3p3hYBlZyRhDrKk7VzttpZ
164bqg3/CBGOkEmg1cldkZzLZu8n+yKAxvA49xttuauq4FKX4Tj668XWIq3XtTmRBza/3svVhzjL
vRBvft+M11QhEiY2kR3bIRFwbcbJXPjElhAN0D+oj8+O7zn6a7JVH1hBaCQ9cyFGOKLy1OiNpUWA
fdRUn9J+HsDjUP5UpkJugMUz/Z2UZemuMpn9Gf3O9rrWKr1ClzpXbv1TVkwlEdqUH2N9kPYttTk3
iMZg12tz7xljr++nSZu/3F+btQ24+GhxWoz+pJJ3H2sz9GelOmrzXtkqe67FNozyLbizBG8UtK+X
vwWJOujrNj4H5lPXfa306KPa9K4DD2ze/Ry0LW73VZV4EFOSAo0WD30tr5KDouhA4DlnThtDo2DI
T1qdJ65Tx8bGBbnmK4F3+UeUoFpNlmSM4y4GiJ6yk/uOrWGoZcmJAO4jvvDndOgUaDGICWXgbDPL
C8vZc4bX+1JWD8eFlOXevHDIcIEHc6ojpVHznZ2UJ2NiQrb7MZtbKLCr+4IZUMDDqdy0OjW8uspJ
AkutjX4wozoHr0P6HmUg2gEffsECM28ura6aUmBQz0b8FTZg15pz13ReN8PnZV/FJw80Pv/IEZyJ
Dn0I/QnEYlmnwT4TebpUeZU0ec1oe+Eke44SemP4+f5WrYaeVD7pVeA9jE8WPMsUBUYzDQRPk1F6
YfpxqJVjUHpjPzyYeeSF/r/VwPLAC9syxVU7512yTOXyIjcFwWWhxqM2EAikcexV/i+nCN9j7BcS
FuO5MEMKoXodNjzuRv/rMJ58ZXSH7tv99Vu9iHh4L9O+hglcxrWMMDLNAb67GGCAoxyB5Olqyt5p
DvHkjfHGzbAWbhgXsoQVaxhgmCIJWUlpH+ZiAC3+ox8cLVgkVWMLy2p1exZAcWYcF/I54W0amnM0
BRMhlB3IMjA1+Qulow0E1rcMiGjz/PQyyEO0dkOlY41mPbR1DKOU8epAc+4zrhOdDqP9Q1L3bfFN
/xzrnpz+4df7eHKNhXEZ0xx3JX1eiZof7u/l2vpCi/3W5gUs7E3GWGphWk6z5NzL+T7PXtW+2E3L
iGP2OoxbKdC1m4u62NLytfS7i1ObNLuSFZKJHdPHQs5cID0zZatHfO1KWQ423FA0QtH9d22ck+KU
dJxOyblrpVMcZwwOpfuylt2kp7veJnDQ6LAvDGncOHlrxrNQ2DEGzzoCMnEtuDWTVqHTLAajLP+c
s2fDmDy+Y7MuRAgHL+nA05J8ExE2nAf6Z8V4jrX6kAPYPVqa9/8TJpy8jLEiRTKMJR11SAbGsQJX
q6NDoI/nXrc3hK1dKZeLJ+ya1I1KQ3fBcsynj0Y6wzhIc86Q7S3/Q5Pm+3SzK/DNEG7OIXTKtLJS
zKJX5Hq/ssKhCl02UAI25DncfMqKzmukjFhSDlXpj9zM69hNbZiEXblT4HyMwc4BF7JQ/9Kz1qrc
KKyyEmKIsPt3VlvNSzYlESRqwxQdyjmdvcKvh5+BU2dgRDW+/CUcrYg6Rpf4L12q2D6Hu6+jZylJ
x40UzupB42JeRs7ILoshj2KPSdKVyx2Tkh9S3KB9GJStTN6qEPBAmMfiH/p5rxfQD+aAiQauDgmi
P3U+gmvryvqP+1a4eqpoGdYAE+N1Iza/ZVKa8+JIeAQOfvQUWbRCFaOxRae4FrwtM4e8aRziEbE2
E9tzV9sKj7Sqdrth52f72Ti1ysbxXdXFBLaOSTLaUMU263Bs8sayuP7myHW87sv9lVrdDotixQL5
iRpCkiG2nSRqbH4dtMck/rAAnbbhhudf1eBChuAgZV0q9DzixdwMmfHoF7nkVpHd7O5rsgK5AMwA
u71UmnXK9cJtMLc0BBrz8mamdzV1/2U/T24feCqMS5GbJp+MBzkDVKE7Gl/vS17zhktz2gJ0QPpT
7OgfpymczBTGlzTKpn0TdI2XWvn8KPVz8SQN8lk1cmd/X+bavl3KFJRVgJuJm1ZfiEyGwyyXzxmp
6waCm/ti1lWjLcQgLU4+eTkCF4GhEjUNeAYwEoa6tvPtmHlrHQzV/MXpaPWvN4p1K+1ptBUygIQ7
xNjBhLwWl8tDr5dBj607rtJ/CLVddarzvSmdOvPY/uvBeYf1k0lmfMGCGZQe1mt51pjDvteSNKiK
l9RUSYkaeykuNvZqbRFtxabmxFw+BOOCFHpXcyMDuZOc9bRLAndqMjd3nnoZ5L1iq1N2+THRQdkA
bii099GIfxMtzRFPyRlCUD/uGUA8tgP0ZuZ7NLoQIkQtEhTsZFtgfuqg3IsBVUmjw6yNnu/bO63b
eFaua7SA64J7xMEWbLCYlrbWEBvsZTgRhtcR1Od+3KgNbgkRLC8unGSQc4RAWurGs3+MemNnyFsI
JFtihOyIAyxIW0kc27Zzx/CYSM/5Rky0JUEIUHrmb5qgXlJKYNGXvUHw2hwjayNzuHal2yCO/O+e
iImrKTDGQKtYLtuga79r3Hp+R41sCbBIWlFF4Pa5PprG4BuFby2HBsJQy/krjhMmN7fi/tXVWmCa
mNUGylET9kPJq9bRJPQw5F95/RxEMBxn7zqSF0KELSmjtPPtFNKphV2C6DsDW2SzHLIWjNAy9H+a
6IIjT8oIzuHlpraVU/Uj9Z+UdB9seINVGczCwOdOnf6mRST2ddx25hP8hn/Q2pdrRyjZKn1j57ek
COGCMtlRGA4hl7LyzFR7rBBOv/T9xq2yLoURn2VOictfkFL3vGDVOIY4yMgf1PCUMJWhpUdni81w
2dyb+5jS/P/JEew4sKPMqsoEXr7CdVQHUKeGJ8rk2hZ4VNpfaS97mwHXlm5CjF10VLoBbiYX/j12
vnYfrMBN9K05xhXsIWIessrMfyxxj9jo0GY67pK1AL/kZbbVB5qQXal5TFtPY3SJ+KDRf5bzG+Nh
pen7+4HJ2sFlRhS/vXQDUw++vh6YiOKV7oy0I5RHijAg6VjRt/siVhN+5NxoKIP4iJay5Rsugh8z
kZXGian6lTqENFDEHPVo+mD1zT5LP2nTxw7AjzyF9LDJNw7aysMW9AgcLGkllSK34I0ALNRSetmJ
g4o/pcJlis5ITy30G+nu130lV0yF5ky6qhfIoAV/+1rHOVTCaRxhcIgH44HUn95VhzShifv4Hjlo
srCE3sLQVLNUxpUCx42tS19HvfnRQySfT8GJPvWthuoV2/hPw+n/ylp0vti3QC6qLMlbWAxaxub2
aBVuzcythHRXIoQNUqvEmIqFsqevcIBZ1NIAr8UvdZq8JmP64FTZhltfcbggOgEoR0fo4hAFnTJN
q5pCxxbl8I/Z6lx7q6y5ck9dCRA0Su200caWuHGWCBj3lTodg+zRfgmK8GAC76SXGxaxrhGpZQZg
F6xYQWBZt4aSqkugEpg/JdV4kTX9yzuMjn4Per6on+Mbrw1hdGZLYhxsiba8/O+yfQqch02AlFU9
aGtVmBfCjYgcQIxy+5Ukc8HnY/bQ28ZhE5tsS8Ly9xf2PEOm4lcAgJ7t0FzwRVt/i+5n9cRc6CDc
dOTmtWyakWCqrxXtO2n9N8VU9/5urAmhKrQgLlOCwoyv1TDgVyuChaovs57Kv8CY8Pf3Bayt06UA
QQtzKCc9yRGgFa4Pm/sWBfLaEaGuRWs2FS4ZiJdrBeRa7nXKxCgg96Wrwyg7T85DqlquNUWuPrwq
k/zZUMOH+2qtXdGXYoWDMk5tOuQlPHih/yw3PyWd/DdMb8FWmWnN3/Fu/K9+gk9lEs2KTRX94tSO
zrSYSl7bDumuN6KX1PiYTsrHKXK+54NuUkz3s43X/5rTuxQvhMmB0nc66KkQ3fgf5/RLPwzuDDM3
040QqzT+hrT1VaWgQMaGso3IfRb1TZiWGtL0xA1nqCOBAoXMGlzId+weLelIMBkoEquGvJSVUHfY
PXos5u5kFKc8PTnJhumvni16TmnheUvUCFsnWXpcBzNuHBH+8Iomm6XqLRHC9qSh1VjBEinosDQw
gWn9weDiRzvf8gurG/NfVTTh0k4sR4IRAdea5EvrSzaA9HBw3nUZMXVFxMM79obpSC5pIqzqnnFH
+6sd2Duuo6HcQvhbvZCWjCB9s3BBixMPyiTVvrTQYzG/kzNvSTFEio1yY++X8y+8MAgUl9crE7nU
pZeNu3APU5urhQLN77lRzB2b78svlXKqs36nbjEerCnEa4kaDr3NjEQLNpBJQ25lrQKxWFnUO8dK
ZY/899Z8wJql0W35Nl7ImJ/YliTNqtFHPoxXDMGMrub/uZAgpo68VfVeszReLxxLah0UCoRnUtm3
dmGkGhZNv88xGVxb8yJr4525qgyp4bdqxBJmX+8OpId1G6jQ282EIf23Rt7ZW+SZawZAc/T/iRAh
2iYtNcNWZVcy5VTW8cPUP5vBkXl2sNa3cplrFkCjOkEV9sajT1RHi5JqNvrs3FTBgYfXkna+f2Gu
SiBP+kYJAciZcP5TVeLNHBKLaFLiSiVgUe9orlsG7P6RIDz9s7IfDe3tedz8aJLslHe/QKMKrHTD
ca861EtBwuMqDKxI1XNUodnRD05TvNNeja/kmaf+oE+7etjwNWu2dilPMOi405yhXsK4ZemWPo4a
mNnfz87Q1bVQg5Cq5yYQtsdOuqlLTB5Xqq8dpdp0kyY8zO13H9rQ+4awdjwXYge6/TmfjHNdnxxm
RmurU7iiNflbUb04ZBUijRpYZm0IWls24KkXggfqhWRqrgWFTuszgDW+vRebSHvEGJJNt7Zm1pdC
hIPDLZCUcculFpjMVKWnpt3ig1pVA3Thpa7Ki0fEzYpBC+27HglD1kBYS4OI8VP+fQhjxqguhCyb
duFstECRTDVjrfQo2zndr+WAOsMWhvGWKkLIC5N9kMARCD1cHhS7tLctb7QriFrieKu7ZFl30Xvq
C4Km4TAvSNLlWqFq0vOws7mf+3+Zv9LP+Zy4DwCrNvUfW8WmtWsapB+mo2l/4k26KH2xdKnsO1I+
x9CP1bO5m/N6+LsJABQJQ1l6hTHlR2926oZpr54hbBocGPrWYXG7lqkEA1xbKRxuceRT+hy9egGL
y/udOfz8/dMKigXDqnSZEk8JWxZJTHUWeQrLE8gcZb4rIfc1DBBnNqak10yD1i5S9Q5wM8BfXms0
DnXZOwGkVd3er7y/6q3xra3fF1aszHvJrjP0kK2nDuTL/Bj0L/eXas3kLlUQzhBzWmNeGlDekcsZ
h6fkRzE80aPrddpPSgPeZmlg7eoBlZSGSQiyGDEX/J1CSSjXbIjiSF+6s6m73Tt6+4gGl1QpnTFE
IoJTUJu6GYMajZLKdzuQEnLzX9GfdX2wLSi8E2UjGbbqWGn8WVpw6PTnxrs2gmwm8iwzmNsSv3lp
svC1oEQQyO1THJuSO6Z/BfmvIToo/ryxdWvn6VKwsJR176tK1iC4CeujBNTdFPUHP3tNtxqD18wQ
hJb/QF3QzCCYeRsBmT05mLnUHRdQwu74npInXTj/FSFYeiaX89gwT3V+W6zIm7pTH/y6b+pbagim
blYa4L4yhqE0r0O8B8fxHcxJMPtcqCFcPGYKgFptI4KVYk6ClXoHwc8iYumOIVO+4NBfm5tmxKHN
TCPcclowH3iGwUevWb+MSdnCz1i7Gngnki7AU1D6FKKEOMhLBUbl7GyP7cBMhtLzkDPoKHbqUfYs
KWifO9+sHuaqVb7PvbpV2F/dr//KF9uByjQyY8PiqjDl7+yXn3x9334tGD0c3wVVSzi7bSClSx2T
I2SXnl14dTF74GXdt7vVc3ohRDinkj3ggi0botRgAAgejMD+NbLVl3LYKISvLtiFIPXaNFLfkc0p
gy2PbMUygUbmxWo2Qu61wAF4Bvq/gaUiGBZlJIauVIYPI18ou3X93NjwBciSu9/dX7QlzhVDIXzE
Ug4FbPg2JZbPjtVI2psukgqglxt+tr/04fOmR1rT6FKScLsZrdnkdg+boawGuzD/6le/9LQ/tI3v
lv3WK2zZ6xu14J6kdYTxM3oOr7dooOMbjDyEJb+K1J0ZtXjSdi92502+m343tzjW3nht7skTlOuz
qI+gvGG75u5s9eboVjXoU7npmm24nxgfoKN4hIvhZ9Ikh3BQT21n/MtRR69KzNP9LV1daDIcIMQB
NEqG4Fp32e+HTo3DfOFnGULt0DW+Z+VPrfHZH/TH35bFw2CZVyKldtt0GQEOaTO5Gp2l0jE/VpNs
ulqQZa40MJBlNVmx0+ci3d8X+oa9J6y2trTEL2GAwgYLh8OA+SHSgjo6M9zi+d8K45CZ7ui4lfpx
Kqu9o0UvSvycSr0rp9/HgYyy8odSdPs2/KXl3eH+16xcO3zMkugFtnghnbtebnNwpM7oy+isOu0h
PxhNCMPeMaqK3w/rkbNkk3AR+D7hDs0NI5RztYuY14irA1M3javr0bjn5T48MOZWbdwMi8neLDLe
j38J8JmJutZLkpqBu6FlkTsm1efEz3fdaKgbUlbu0gVy6x8pwuqplg7wc4wUjcnnvD6E0SE30w0r
XRWywGbQvcTUo1jEGUqrCfV6iM5tnR8t9SUrpUd/CwZ31Q4uhCzH8uKpV2Y5z3u7p4jCbGj8xdd+
hgCybbiFVSGcMxoEGEpiqvtaSCJlc6lYaNKr2imR9z/nybPrZKNO8vY6uNn7CzHCFRJNxqTO/hid
gyT0EuWUmB8jXTqWxuQNrf4ZgDhXDV6V/OskPzqN6TnNuIM4fKerH1oe0/XeGc9W/GOaXMt+qLUH
zjJI/M1jMcT0xn+EGiyc9l0p7X1oLIrfv/84jxA+AGACeqg4/dirQ1WEihbBLOHW0lP1P6R9WW/c
ONP1LxIgiVpvqaUXd9uWHTuxbwRn077v+vXfUebBpJvh28Tku3GAGaBLRRaLxao6pw7Z2/ij/osu
skspbMqyqNRo7DVIQQiK2A5ccXhj9aLBLBxfTpB0xVWF39jYRa73ey4UVJk3KSVxQhR41hVz08L+
s2Z+uu3FuILAhoJYA0htBDDXgpTZlIZ+QAlQRzv1Y25F39s+Ud01LKSdHi3IYNe4Rm7L5B1LOLR/
ZTInZo2lKe8GKIcrwzGKj1k5JoPgruAdGKDpAaFC3lIH1OdaL72fJyTik/SE4g/ti3Nnfq3MXeTf
1uTX4Fn2wACvhBsAeTgkShlVFEwhUqMCYhpP240naQ+uhdIFveZj5Uy7MqURNalCKyenhR/7mff2
8rl1yPFl9PR99Ng6nUqng7krHZweJztk7mtJSyfd5Yfxh+BbofGtT2Uyn+MyxGFixin4ThELdV9j
srstgNckhhmAvxeDedBI89jlaojFIEa2Qz3ON2ZMKpE/5WrjzQVBH8ux1QNtdE2zwlgIQXT+qz/9
hoLs8N5wyqJSG6CgGphfzATkxLR7R/tl9mI9jB/hl/5jvm9iGgdI+d3WnHdlIiXyC/WO0i+bvY60
dpRB2AaOlwZzqPK8rN0YlPCCY/NrwN4fCqI738JVBiAKy8VpYMYQLuw2xZB4X0/fwynxTCPd1+Dl
pVqXUMU0KQqC5eL2c/6kTXvUII1s9IHwjOLYXYRFD57zwHP83w9iDpldgKk/ioBoNkEM2gL3MCvO
rJqOFiL3JKKW5au/UVfgpCkbOJc50nFcyPFQwry6xanDzF3VmGbhl9ii2XAm5/LrrFaUgFFzTP35
rDzJix8poP8K8lHUosXV/OJbmHPfpIsUVQZ23DBcc/02SQldqn0Fft1MVL3mYV2AegQBNCq+ZAsD
r/XOMVXc1ieg7EM5KFMLmJ2eZspZao7hYvphlNCwd037U514c71fMMVAnUZBJpYbel9+BBOvGXWC
aoACSDle8NPdCK/lrN05oklFo0/9T3t2lfeULgA8fOo+ibB/vAvjUjhjZyDwXbSCAPy/RIU7G+8o
WTldK3Bfm3f643RtA9MB6sEis8GinbRLM6/QsD3kCHxV9diVx6n4KhNM0P5Aa8df3FDAoaDXdKMP
wzPqelv1tS7tUse2onOxSVCZRNdnUiHvI+pM4GVQQZeJWdJb0hbPAiaqi9I6BO0sjmmZjU4ZPzWK
6WzVvDCpHXsEiANeGo/Ep9tOkQfwAW3dNqQHZRAw4zN2W5AsNYsYcNe5tv1mzZ0198P2+9RSBbz8
9tleX5RyPaaCUJkzBRE+GJEMGp8RDaIacr2wihzXJJ/U9GSr31J1RiGx8nQ9oVN1V8aR22KK3ooI
tY8Mmq8rNZJujzeWIBPBiz8uP4JxVnNYJmmng0BANj+j486ZQFMAyOchNQVmxDNbmBDa1NApqmCP
r7Ulc6Fbgxpl0Na1en/96HMajU7yzcJZFLwPePccSgqAgqAvzjbYuo8yG4W0YlrKKUz0H1XdTk4s
pabgmts+mD2H5jZSBLwVBGwmjKfpsmktcKfAbHRPnYO48chHFZ9AWDuIisE8L34pivEraIBDnbaG
qMmpXpVT/lyja5T+xTG4FMKcPq2K1yybIMRU3fdhwmB6OjrpStXUASo2Dm6L464euNFBjg6eZBS5
r83BTCsrtSJIC035sGhb+ZnOQTQrYOgYadgJzJznmTHTEUMOQF8LhC9zxk0rSbceITjNiSRO2YRn
O89/hm0oeMlz7x8LlKgA7m13Pxv7LEYU2ZkMvpGetHtdGd2iuFv73dA4SnyXL6eoKcGof6/ar6lO
28nPZWPfjU68fooUUc8S7xhYmJ6GZmP8g1FF12s8V5Pcgv0KnGekzg6W2adeEnWK4LDxDjYO2TYr
Eb5bY7vAy2olIDrW0tM6hrs4l7wyQbt+3Ln2nNC+PHbNGKRmLbjoeRsKsI8KxgfEFfhzrRuocAD+
QBHkFI+WA7YHs85c4VXLW8BLIczVpyiVpkzooT+tbVCvr1q8Cg7dL0Zw1olcSmC2KFyRsNErLF5s
P1TG4IYA6utFdZRBKlGaKy2i7VldDNIxLh7S7CwhYs10ihEuu7roJ0DcNIpXvjflCdo4zft08qJ8
9TWy6xRaKu2+V30zEeHlef7o8quZSyNbWgng6W3Ls9NSedFs0TB/T3Knz0Suj7/PJvgVt6sDp+p6
n0ESoWeVjUsSTADoV0qohJRirvi3vRF3o9EsD0Q7ogAAGq6lrOBPGLMQUuLWQqN54kjZ420JXD0u
JDAbLXXKOs89lqxS0Kg6GY4Vn6pS1J7El2Ju0/Hk7aHH6DFEWl4MHU6FOZvuiNLPlsOaF0EEyvPd
tvJbCqNLkYRNDPIBcB2tZzXUXXv6gaLf2OYIRt1SjgQE2rwQBczWRAEjG0EWn7G2asIU9MIGV0hS
3iOfV8zZeQDLJhhgIsFx5C4f2qq2mRVAFOqMYkkbZmUXzv9QUS6IGOzpRVVEzK5cfS6kMPpA1bUy
N2bXeKi9fFgCa9yqqMe1E733ea55SzHKMhp+0VS+neOLlK9pZG1vhtioHJPjSrQ9NLqj518A1ai1
zFNGDxnS22bO9QwXEjfTuZCYlGYkxQkOUleNbqiq/mI3EbXGaF/18ec2FJVauKaob/zJIIMG+ond
sSormmyFhlnZ2kAvt/p+NrpDWWY1bfIocSfY0y6fU9FjhWsqF4KZTYzBhDknJe55Y4OYD2dV+wGg
1d/Yo7HBAUAassEamdVE01y4hmDLDW2yQ0dohixKZwgiMe6WgTkMNdxt7g8LgYnCuANWDD4DBVDM
FEoP82d7XHGrVDs7GwRBM68QqckYhU42QowN33ytklaGY9dL8INWndBYWffgq8TEMYzVBOsBjSsn
PsvHgnpDnu9MwzObp9sGyjl86BTFcEhoihc0m3yLIyIpep5nyE0h/U6i+ksTN05dTaYTRpUgSOEK
Q7IVCCwkrTES61pZc2jnPJNA+TLJS+nObT46VV8QF0OfMw8BqYi4iSsPjPxApW37yQZ8SWbpkz71
oECYCRj5R+VYLJ0jr6WnJvG32wvJOQDotDZAqocCAMj1GN9SNJZayzh8KJcDPRDlM9JKAMe7Wh2m
AqMRiWKcSrdUaSyBOuekhNtE6YEqc0pbRYRX4SVmYZnwJRulLphnmTM9RUm9oLwAbK3xlFAwiLvZ
p+wg0/ChOtXO6OtHyakO0uH2QnLO35VUZiERFqRSIW+RlBM7Jv1h7jL3toTtTDFBJqYMoGiy0dyh
wshIkPJlLAYTOM12GkE/I1s+UPlvt2VwrhpcaUAHY9oJ2JrY13A8RaVZ60BOak08U7CA3MlR5q2V
RzrFq5LiDdRRvfTztlCeYaAzRAPlAxDzqDtfn69lytOqIhbiUOCysvY9Rx5fEu0P54pBcQsINGRp
AJhgm3ELozXTHg+oUx91TmarPoYv6cfYdGTpRch+yzMGdPzCWYD5iKB14VqjYsEUKXmFsKp8LWzd
T95JGtIpLRw09P3F4gEFhI75jYf1D5a3um5l0ItAr7QiNAolzLhUSeHU7bIIDJCr1YUo5rEmrTne
ODUOcIKmALl/nzBC1HpokSdpatHFzDN2AE/gbJFaQ/GCeekPYz3kxQS17OhpNNDpWYnGS/LylLi6
NrZPC+kf4JyuNynNpticCO4QoIhpZDeIeRf00yxOlks06dZdUnzXkfy25b/AxG5ci9vUYUwUQlh3
LZlIRjZFKcDDNaHdGwYr4kl/2yp4VwgmAMOhw/gU8kdS0pziFBk18GIt+ad8mGlVVccktb1EVAbn
Hd5LSYy3HeNkGVIDtDNR39aOgjGDNA1n1bH0XBbYn0gU4wDJamFwYQUekib+WRc/x/bd0gRFff66
wZHj6CI5bzAHtzUKO68wTuoka6lTSYWDBtmyivxkEFwXfF3QNLa9iIH4Ze27qfO1raHLNHtjtc8R
vAgS03xVfktgVLFIHXUaLO2EITtf0TMU3v0NugUdSb9FMIFtiLlLQ7TRJ4XqW1zTdvxYRZeeaJ0Y
nwMqlTIGlyG4A+qD5uu2Z+9vnxSeUwNB3UZSvk2OYh2NUS+xvSRg+8BUiXaoadicMVd1soLvt+Xw
HNqlHGY7WpINaVZCzohBAuBXldJi998lgBQbCRYb2VG4tWuvYoW6XZkzmLNaxUU/zEJeb//+L9wy
G4BcCmACOLueJDXMNlqFnHak81SvqhwU6KK9uT5Pyc+1PKQovxerN421U3/uwdG8Ok3+vhQ2TY9p
dKhd8AtLIgIQno2AeBqwUcR7aPNiFF8WqW87C9+1jVPNpB9zFAibcXnbh2oWCmggGcFdy7i5qSGz
OZo27r5yQdVVQV+x4LzyCs6IvH6LYNQIIwycrKQIuOEi3UfqeUknx5hddOo/YOzPMSShTBU0Pc7N
p761aPOcVa6+mLtKyVwSP+nJXVuL+lp4UdPW0wKzQhcAHlvXNrWQesxGDHs/RWZ1Vo3nePmupM2d
WpL7lmgHDGwRtalvWv5hZGhv2d49G9aMWehcXtURhI7gi6geFaXxa/P7sGWkizujeLlt0Lz+M21r
hsdpQQkPXfjX2tXhWlW1CvYs62wcy5O8t87E7X39btyrrh5kTuEZz8m5f1i/gqbQ1WjtLK6Etp7e
0dzCN3cyNUQYdV79/fKj2Pr7LBWKEWX4qFDFIdLSPcJuTC/X9ols7bKlc3uQUGrDeV40x0qSoOzm
R6u3PqPT17+9PsJPYXwWKiN92Gm4QqSHYi/ts/viGPrK53AP3slTuhsOyfNtidvmspuPXd/m64HS
EMOSrzdEC7Nanbc7awCaNZ6oOn8ea9CGC7IHPKu+FMPcWwUsXZViLPE8PquNk1QeLuFsD//UCyTx
qtIaihuglkbeDnHS5rsuMmlKq40kNVHDHBrt2dbb73bU32m53tM1+WRpbpZ5JdoawtZ0ldYQ3G08
x4inPR4ieNEpuBWuhXeDVKgNOH5PGdmFq+k0fezPlagrnXdi0ZqNVgY0QiJFyaxmRBaiNyl6+uAq
qJE2EroxS4BpAZGoR+1b3EmCUhVXIOq1IO6GpQB5dq0WWg76fjawpvHBOuiJXzhtUIrSCNy1uxDC
rJ2iThGImjV0DaJWM4KGsLHfVUtwwni3CqCG/2rCWMcaj2jANvTk5FPB1vPYpEGF/PunGT861J2Z
1dtPL17uFjS7I7u0Roea5vYn+UcXlI/rnfKF+OlBc/BafAQbAib9vfTJ0RK1npBtQ9hjffktzM1m
yy0eOza+xY7d6C7+Hjv6F91H1xQq4bkXHslJ8XGxlf50ivu7eYeeouxRuyveZq96CL8VD/195md0
frHRbODedjncqOby4zZncXFCx3iVwziCNcG9eWCFhT/wIrDaeUviYMyedazf7J5aMGhnOSSHWbqf
vvde0jvy3hQ8CkSGzdxHprqoyboZdoEUVf6auOkhFrQt8jzsb21xz15rK8l1H2MKFczaHc6G354F
y3nbolGDu/79RM8rzBrGVsueFzm3t+r28gAvcP3bpRZOlb7tFKLKb5W7OrJbC95/t0+9zvYu2VIW
IsDD5xvGnVwcJ2OvWIISomiFtv9/YW+SsQ5TvrUjS+MRZ5R2imhqhGid/vAqYYwKzrZOOR0JeEEx
PeF7BvYe5Ddu7wiv8H3hZeCrrpVRcO1FowVRbljdq85PNNq+pW52r3qforvpJWnoj7Wlqp89qncL
XtO77Mv4ku9FqF3RmjIOJpVDTcvQEnJarXM1I0qLRcH5Zrf/twtD8HCt6KrIUdsMuA409FsTmrnK
a79DBfNBmqj5UO5ur6vIDBlHMGGaGmlzXNzlyZ8/D4J6Brd6c+EE2OQDMeKujTZl+u/LveTMz9ku
RyZqoapTP+Nxl+zb+n6qzosoVODm5i8lM+5BjdtqURooVtHatfHnlI402qtv3aE5TDv7HlC2CQPj
BHa6rdeN3fvVSn5x5rQxBjQ0hJmu4Ea2aJX4nU5Ht1x+Eus5HgTGIpLGxCeNOUsSCJ+TU+sCtfll
3GeHyFGc2Pv/MhK222GOJW1O1M2RSG4T135Gcq8xBPcFVxdMDwEGCIU+wCiu7T43B7tG4g264OqO
j+gmI148O8Xn5U5Em8Y3ywtZjHG0cRkbUYp1kyV0oswqtVeVzrO5G220y7QLhqR8USoa50WQDCYa
ofOdYek7yyhG2meiBnCuT7n4Gua2sWY17hcLV4GZjKmzzuaTVhNht/X2K39Y5oUUxlZMbZlCebPM
8Jy7q2/uZZ+crBPCjcQf/VngV7g3w4U05u6xFjIbyBbj9k9oAczHwZzc2vyboPZCCHP9VFOm2LO8
nfFS8ZbmZSkkgeWLtoa5dQZN75vChgS7fC+mu0oWdVzwn20XOjAXClBIsT4NkCCR13TQvDA9LOng
F5mHXpJkOirx6FYY+WAhY3j7VIsOHHPRVLmRyt1mEMXP5Fjsak+5k140ZH4Ot+X8H6ftV4/j1l7L
+sQ2mdvZjgZ0o6oZ+H/LQTdUJxmyIXHquSgV15KrRceDLlsmiuHPU5AqFgYKN6u5YtRMRer9gNna
yS4sCwNo2D7BdWiXRESltin85wn5/Z3MCYlHVHmRMIEHCn1tRjze1tSL1Md5EqwINzTGa3KbWAK4
0B+ZYGVVDbLhidosdICwoeHih1PjjtIPwdJzD/2FJMbRyWNCrGiJ0K3d5U5qADZjn1Pp0/zUA8n4
omFAhQGPhmFbRHm+LZqrI4Zs6xqe6iBLZexa7+xcKkmBkY1qQZOUKHS0bM8IyRH7LIrXuTt3IYwx
ZbLK1TjMQK3Eyfq+TBE5mOW8lddi2WlGQKUWzDfzraUVJYS5ZwjzcjHbFmVsIPCvLy1MP231uECb
cB9+tZEdTaaHRT1Fk99GDym6idCUcntZuZpeCNw+6CK+yHVFCuMRApdu2oHtGP1K9zPYcGIFVSRd
d+P1b94pFmAWaPYBzordx7XB5A+09uDw/kxJeVyU7tVQgAe6rRb3usBcVaKB43gj5btWq0owWM+a
u/Tkm5ipN+8w8yrVaCTiMeRWYtGssW0YkPYY8n0tZ0K/4GJW0KYEo8EK5KL6rUp2i5RTpX0EMJVW
DVppRT2pv3ByrGfB6BnYB4CvKMEx6iVDXI0YmLIh+ObTsjeO8W46R+/TkznRISgC44Bb+Ksq0fWu
3pfB4ldI/w7PzUDbF6Ted6LXFNclX34Qsw79lFpZtH3Q4pi+7WWe6VS79i71sxfNzx7IWxqswqtu
85+3VoG5TON8IVMYQqgM/dPHr6HbetJudZTTt+JR9LDhWdSlhoz/McF0Y7bSryUv/R8Al9FSEBv8
GhB4Sx/m8K+dpifJBBEoNt3bmNJ8b3fOCZnWO/WxfWr2tTPs4YR85Ri+RYf2OBzkz7ePDd+eLwyL
dQcFJscaAz4hP+iutsuOPW1piFev6AnAc+cXy8k+5MJWDYvMhiDQ+LR9UNdH8GBjYNjrbYU2u7ux
pL+ipQv3hsbCFdPO4N6QKJcpcUTtpkRgFmwsMkZraxkl9CAPzX7wZhRhQqd+047UvK/utUPkrcd5
R551Z/IXN9nlJdW88mvqr/eLO9/Hp+kz/j2qNPsa70tHF0QGPIwXmgz/9RQszCVd0xg5THzfUr62
aPw7a04d0yTHyCUnuS9d2fwa2ncGnim3F54bh14KZlzU3EVGAR4tuChncmSaOuadRi23OKjUEhwc
3h12KYpxPms5NkVRb7bk6Yf2EWkBb8t4ChQSmRLjbSKtJ5i1BCnn+ftjdphpR0dvhE39wJiNg/1Q
CHIdIq0YhzMq/dIkMeT1ruHZ/uBueommQoiOIeNyNLm2EnuEkFWh0v16zCDj9rr9ami9dQQZl6KD
9wdqAI0M+Cay0jXo0p3qqHqGq7/WD/JhGJ3xXN7PrxXc9/D9AyNgbn8BV0eAOreyLNqWCGMe9prI
qbnijrbbAJhYe37vyIs5CNINXEcA+hTACwGLBZPKdSSwAOgUhUWPxnOdNuXgYDxbartr5AgnSvMv
WwAEMPoVEQdaKq9FVWCSLAsClAB5NsF+b/kTkC9W8jorij9aqoMSLB2AvTAHDTxDAM+d9eKjAAPJ
7XXlFlkB2AN6EwA6jGrdHgsXzjWVC2NOQ6is9M5Uf48Mv6m9EVMlviTyewsqJWOdqZ0WXqGfVnIU
9UXyaBQwyBI93IjxlI3L6lo+nHtu6fPWnV5rzpB905aZauCKLKf99LNI/QmjSKeDMh9n+7tAde5u
g3tsAw6i15RlfJatWNfqGF3kqjVS+NW5ektAmQAskqTtq0H2+2KHIvQG7kfY6PRaIPcNXZeabtNR
RLO0tiP0xxFDxwHmgoG/GRQb1wtRYoKaXucbFi0rLZq30vNQ2c9Jj3l6NiCVXpqnMZ3Q/Q2KrexN
sBS8/DIA0/8KZ56EWV+3rVQDcYFBZG7cKp808jZGJ2BcDmuq3XcDGNOKyKt+xn8xRUBDry8quOg3
10Gyea02shxR1Q/A5WD0S2+dE+s01Q+ziK2Rt7gbgMXauHBx4hgrL6ukNXrDxu3SjndRUh7VeoBm
zacmVvFa6j/WVvkCgrhvt9eVZ2GXYpnkQditwBetEKvuegATorrwpLCkodmc+2UQHGXe3YamfViy
DbpadNNfr+RiEKnuV6xkVv/EMMEKeFvh5CjefQbeI1CtbmdWZZ+2nZbHsYSEFywjciryhqhPq0o3
S71lADtQpQjcPjdjD0J21NqR/wVSgHGTstpU/0Bzah2V0e4jakD+33S0bAN7P+SSX8eoMgE1Lduo
ICT7RkXitl89q7Y+6lgWFM+4SwwkDXhfMPUAnSLXSzxIcq5JMfaTaC2VlJeMAJFrivB33LALbD46
EkEgRsT7+lrMtKS1mlkSzgR4Xchh6DMqZyZwkaM7ph5IV7TaSUoHtZ/b5spVD3wrG5su+tR/1aov
7oJwXfUi7lNMwRutbd6CPhvuFArMlKsdGCd0jBSCHaHj/lo7VenVnNQDutOTpLqzSpk4Gelizw7l
9NCvau8j/0nulhr/qbLeyNQYdwOy7YJcFA9kje4rdNpurXvok2diwb4dU1tCxvE0Lo9R5rbJRDE1
kRJ9b5petXq6RM4YFNWsnRuV8Zuq7UPtLCEJUW2zrPto/98X//JzGEvHbGy9BeAGraZmuh9A+rLO
L6Uksi2eIwQPJiDsoIwAZp5x9BglXE5Tg1um6EzPtN+Xub2rTICDDZA4dtG9qTa0qUQsyoxhAdVt
yIQAfQngPIbQs33NK+nzwa5KErRa78Tpg5mBUmV+vb2AjG/6JQSwfIQwmEWD/nbG2ZJ0JmaotSSw
pg/TDtapoxHaKsID+GbHStQNzrj2/0kDFgaNVRj4zSKX5K5tRlOdSZCtiQRsReKpQ955IPpza30C
Wn/8bwDWfwRurIjocQL0jN05e55bKZ0UEqBlOx0C9IpvZPuRnTi3l3HzYRdxyP/k4BoBSRr8rcZc
IySKlLzCcQnQNTM4GJNgAeCmDLvbUph4/g8pjBOoEwxxTUDvF8SonundLsY49jlqaL78t1Tl/wRt
pLyY/w6qeMbg865oQK1PSKBJMmAcA0oHOg0NgRS+Or+lMPEFpgc1etFDHYQ4/pShOxW9aArQc6KC
KO8kIW/+rzqMkUuYVq1WQBoFsD46lE9x82qJBmHwLMBQUdRAnKRvbYPXDnpd1kQH8QQJujnT7lKw
vj5kWi6aOcY7rqAlAGkO2h1xxzEbU9noQ1FXBNWD/WxFDzqy9U+4Ana1Oj5HEkGNR51FRVXeoTXR
aQvuuo2ihyXVIk09pCMaP4OybT2r/RFKTysgZfa4gKVN9f+7iV8KYxy6Fc5dntYSbEI918mbVh/i
1glFYyt4KgFmA1rabaAnwETXmyWNPWK+KtECdUpf9dlDtOmoJ8WIQdogKnzyZNkYyLQl/REgsFtG
8iYZ4IO0IP6UjO8GWjkj8r3oRy+tBWvHMUGYno5RoQifVRSMrrVSNXBgWXNqBFG4tocpn02a5lnr
3d4hjj6blwMZJEBe2+PnWkrbgvt8iDIziErMp7BGPRiV1qkM9NhLYfpVT6IvtwVy3ASu3O2dvZFR
W+xQZn3VMiNLCzOocfpcSS10x2z0uzzMMkdf5P1fSANfL0onmJcOiN61en02gQS/g7SlRz3KGaMu
VdxZz+cBvHWr9RWTbGMiuD04p1qFbeCFAI53HDTGrw9DQhZtxS0lNWcSEWcFSzJwGaV1X4XpQxu1
AkPh+EMVXgScGBgLDyAdoyPGoep20ekkCJXJNaqPAt0hIP8XaMXdtwspzCErSb82TQW/oa57MoIT
ZYhAsDUiFyC4R0TqMMuXynOmp2BhDhRtRb1fqT6MKa+pCa4MgUps+LtdjHC7IFgH1Aw0VzK7cmSK
qyGNtKDs0fK6BtKSPDbReFeSnOb9vU0cdalok5X71hrvFv2BTK4UOXG8X4vc0ZtG1IzChKb/fJCl
w3DAAwRIxOYTLl4fpVq0cliHJFjtc2+HP5ccDQH3sbFbw6DuCmBzJ1HMzdtXG9TaCHSAVtQtZl/n
plIzo6j1ICcqNeXSH7PnYvkRd6LkDmdfwSQGvCeCEECoWfhvVy6m3IOFLlike0sKtMQbjdN/Pu1X
IrZPuFi+FHmptCO9EcTrmuxAyn7IZDwYwzTXKbyNiKib46HJ5sJQzd6Qxmy2IRoB8VStEPdOlUR3
9rK1ZpWhaCgbb90wCwe+C0h6+BPmPFiLMmMCcaYH4EhDNJ/SsU1oAwu9vXaciwCoZETVePeizEIY
MZ2BIH4ZSz2INQ/DXL28jOmK8dSD9iLP/5F6cbNzCEN8jQc+Ih/W6IpyHHItb/UgtEfM9UDadXT7
9mu5vHR57MsqJdnrbfU4JwuPLxi6ueElTTYGru0pwnxXSFwi9YXEcXYcCvLSgdbF6WYLd1CexIdx
QSMfOGVEsG3OjbBB3pFjxT1rgDbj2i7LJYvQ1VLpgQEAZfhBUAKRh/00HNNecBdwTjMk2RbG9OAq
sNnwpEGYFMpSj9MsEVqo7/MQ0zzc4PbB7fXkmguYlgGexgPwD/JMw57QXbGGeiD1udfLP3ryYbZP
/TD5k6j2yRMFnwHuNYw/RZqUcYp2h345uCgjUGh2XiM6O4bt3taGrRf/MshLGcwO9ZaZ5kpWGqAQ
Wvx0al4icLjY7Y+qBDKjj51OmnddFD6micjl83YMaGcAxZGSAN07k/MeynmKKns1gsIodboS00Wh
19F7+8FSkp8CNXke61IY8+Doo6Rdy3QxAkMN0d8hJ4Yso6qR1xhlodjflBXt9hjDZzza2XgcQUF/
lrohe18wNsuPFQu9uyFsPHK6TLU/3/427jqAWwmZVfxFeH19RtJ4UqbZyo0gbKpvS/+uRgOGQxbv
RZh4tyWx2bdfm42bH1QylqIZIPhiRIVN8881US1ASq2upLhhae77XnJQPoyRABuq7kc/F76qfNyW
zdsAjH1SQDmrIrnIZoE0QBvArBsawZR5u3wSaMZbw8tfZ4J5PdQlxUCXdQD0zLLsMidfd/nLbQ22
k8DkRvBYVTCTA4BNMEMwr+/eWrvFAuQ8sKr7KMZpVI9/8/rG0uCw43kKb8kWBnM97/NSrswAY6gr
6DL0giInb6FAJ4RuJ1Q5kVVngp5kmSNTaRozaGNPH50l2tfKORkE6SreUuGmQe5+I3MGQeS1nS1G
WGXdMhtIVO0w7qJ5Bqb99mZw/dalCMaUF6UsrHmECFmKdqbVHHI78UJLclCOUJvIwWCpQwLa1rRW
BGE6bwlNzCQGZh/E/mCkvlZuykMkLja/VYVeiwqx0pmgujqqwyjwzbzL80IQ22Fj56OUjYMKnxWj
5jE6GEEoKUjIIS8sFwq1yd/sGthcdFQetjcqo9hA2sVSattAL49OZbvyIytE73speHxwjeO3GHbq
itKvZEpXiIlb03ooOmXaz9P8rUuy3W0b4bkcFFLQh4lXIkgJGMcqgVGoQfLZDHozoijsOyig+rdF
8GzBwlxIvEAxoxxzIq9tYVnJvLQruhItqXbUqXNWNSjUFKSlkiBK5UiCueHIgsgSm2MzBxf8qLGE
V4QRmPLrhHh7be9Cha7gvL2tESfmuJLDGEHYzyu6x6BR3h5M68lC3XkwC9dUg8UUUblxLOG3LOAB
mQjAnoZwKjeDk3tC1XkvWehq1/a3FeIuHII1ELbJG4UCo9C6xKMtp7ga4Cg0tyIlSGLitXWUdulo
q5qimjbH6sBqhqYCBdSyuHGZjbJ7xQotFYmXpv9WKYZTivqouat2IYBRKI1WoEY1CEiUtyy/79D1
XkaHv1g0G5RYSFchbme7YrMCTFX1UpqB3h8U/We9npI66DJR9Ll9KnOlYq1+i9n27uLZCny6IrUD
VAG7ZOjpbZXt7AI1gbJSEqfrlo+hGvRDY6AXIs5rgbvjRUOgBLUwhhkzJjCDjjE/YmNMyFrOVqCn
naOOy74cqba+4MWJkentPo6f1eJj0J9GbRAcMrbxZQvErkQzrkltpGZNTIjG0FqqkP7YtutOiTPX
hJf6Vmq5E4WzFxFtX9r5QxfmgjCArzumxMuKivm5f5BMT1mK6vqYWUFfVP4wY4p3Hh+RBPH65TRp
4Z1qxHdpjZFCqVU9VdmX2+bFOyO4ZBCFIhWP3AvjNptcy8YKt02gjhjmkedq5iSyLAp3t5PGWhfZ
Bl8jmtoyFZuru7CuFWPZqqJprQCRIZ3bt7TK/Ul7SlMMrEn8afh5Wym2m+qfTUUXy9ZIjuEDbCJB
T41MmkPZCpTInQFstNyq8kJpX8vh3o4ktzdad7U+SeP8Uje0BSB9tEWFFZ77xnMOLJzg49zW9lrn
uhtgrX1hB+cIfazyHvN3LQmgA0FowhMDJrut2WSr3rAD+DJ0SJjRghS9NBneZI/7CM+pIfJqwzhE
ogFqPA+uo5hig5QDg/gMxuGZQ2Nk3aQZQT7Xk2+VqEcC56AfCrU2fNUqRFcgz8Eih2Ai2gf/McqG
12sITp9IyhKChykmZVBZrwlFTh/Em6n6fttkuJpZiMeRvwb4h237ssa80u0Rmi1jv+87s3TaCW00
TQTYioiQg23j/GWeoJv9Vxjjc/QeWIQOEW0wK4me0mnJjX2tV2g1lNoQkHYZrPljo3UuicBKosyF
p6spCE579VMVVujEW6vFn0iMduDQVB6tDnMI57whR7yKyr20gImfJJ0g2OZ5im1pUNnEPBhgTq73
IkbBFi27hhE01fIiE/WA1RLcA3wRCKxswEAQ+DIisrgpF7QJGkGSGz9qpXn/f6R9aY+bytb1L0Ji
Hr4Ctttu92CS7nTyBXWGhoKiKMYCfv276HPfe+wyMsp9okxSpGxq3sPaa43quIa8WDovMwoC8iBg
DUE+53IYEK1ohra1MPcWaCdibed23f3gxkGi1btWT1dYSpb2FXLac5AyKxs60pBGSKOTEvJxp6kQ
2oNlUBTrRk/sTD0df9Jh6FeisUV7GuTm0bCDp1RmRfG6sbF7D85pati+NU5b0pR+Uz40HtvePjFL
i4UtDBkgDAwunbSJCwU8MKKc3eDeIaCGxrG07Wryb1tZHA+cesCD5kyf/HLwxhpLm88uFhO7XC/3
ba8HE0cURr0VT2txQGemJHcRTb4EYiMoQyotUsEkBtO+W6AF7/aAlq40OKPQcAbKFiUPydXRZ7hF
khLn5MVc9xW7bfzUmfqt68VrIdGaKWmFhKA9qqqzU1/aO1HYEDMhU+nTYfpye0xLKQATXXYgO0VS
CXiV+UvO3veYt0NumxmCL/ac9R+KA5w9BVP3loDawirRL0uekzUE2+LWmCFjNgjGUJyWZnLUvCrz
Mhi1eHkoOvO5dstnMzXvLbuJbg9wcWvAm4AvAWJylMUux5dWsRh7ilyNatJHI0VJUC3vbptYGg2i
Yzi/kLmHvpn0tLY0sWtomzmnvmr3wqu3WZy8Ajp5BITs521TS1fgmSnZ26bCzavJhancbA6W/YcY
3/Su2nrj5GfFiq2lYbnzHeFBYx48INIiwU/okaRxnZOAtIR63xUQf9pQZXd7RGtWpJ0OXg6RIaXr
nDTd51PEIceNzqFy+/dWoFwNjjjEyshxzl9xtssxRo1rBW48vYPuNznoieGPQxUowGb9tSUUpXDj
IUieoz7JUuJOrqLN8RDnEwsQdL1pEFpzW9AjuV61Fvwv7Ad4kMgPIouHHShnm2JvJu+qU+80NGQH
jW54IFjNYFTKYMi7P4UR05XNvnCe0HuMjB2cCRtwcOkRZkDzVegJ9k6WTf9AhwwcS4PirWS3FkLa
WY0be25ua0Bjw+VyNUVtFUK03qnuAp369R47I242aFvnP0q+ub1iC3ethR+gWQOXrw7f5dJYocGr
cEnnnbRs4r6aQc6isclXvio8v7RYSKRBYcyey+Xy+xF7aTWlRu2hD/8PtOK8WtnaMEZLPXCMb//D
oDyoCMxBDH6XtiFccj569eidki4CyI1pD/lafnr+L6TIcI7T/mtiHu7ZmcqzlHgePJYTWo8DFEq2
CVQd1YShW3uNQmBp5hAMzfEL8qpwsS9N6QMpKlFhNL3zs8+MQ/lS09qf+DucxJXzu7T1gFNBfRl9
zFC4ld4LWpe216OaderRO+wEkBN7zA5u64svqCjdXqOl/MGM4f6vLenhGHO3TsZaxQzSoDhMP4Hg
9CKyJ72/UfKN+5eyBHPscmYO9NWXsyiSsSwVNPGcQItRN/d6dRy+2erv24Nanj+0IuFOnUWC9Usj
oFNXGnc0vZMQPxryqpkvhReKpvO95Ek383DIVyKPxb1h/WtQupB6SC24CVpEgAgD2ZtNN6r2lk/P
pYoOo7+UL/tnBtE/N19/eEjkNtKyV7URZTIPlfhTI7725bOo2pW7b+lYwTWfDy1aUVBBuJzAyR7Q
0t7T+ASB6kBjJ6uE4JL5oevvtxdq6dqDXIsJb9ZDWkAuLzFwwLdag40ep20eAkzKI69Wiwemr/WM
L44IigcINVAuQ73sckRJi/LHZMbYd8YrNEnA3hQht5L+D5WX+YJADQHxNwqM0qPBzbYUYCqMT3Uc
5lbQeX6xpn79SSkv33kO6pbI6KL8ev1WFK2pUVWNT7plZVvMbrN3tbYJapNlQVul7Ahxu2+67tYb
5NIgfeoIBfzjDtt1haY8ZSOU6MwpnXYQulQ3Rp8Dm2Wo4wN4tQa/tTR75W2bbyv5e2cgB5JZLlD9
MlyyMp1xaB0vPrWT+hDXyTNTjiz+Qvt+Z6E0NXrfb2+qpcN4bk+60eIsTcq+VOITIPZes4lRpm6S
94SHt80sRS2fAJX/jEv2TVUF86VZcXxKLf23F2uO72QFGlCaA6AtPsk1hC7xNmugkm2u5QWWDg4A
aHNxD9nXq4PjTjQfc8P1TkS8Q/7FV9qfLl/LdSydGXTVzBKdCJIAarg8M46grkHaLD4Vswxzr4h8
p+XG97YyW+h3gKP/9oQurBsa3iB0AUAaellldmyo63lxm+LSsaxIJx9V18+n1E6hqbCmbLDwQCAa
mzEa2I4aQLyXI/P4BFQwp8opV7oQDChghh4DrT+Ofe3XWWCCu2eCEMbt8S2sGXKe0KGAOhWw/bKP
FzOXjpQ78zkAKQ9kNBW0YK9syiUb+tw3iII9/Ab5Qq1qBQoyo6mcMqHvejSXxEzfen9Ja4snaIYK
ImmM93vWHpCmL9Eqaxg4NoaO85Wkpm94va+bKznVeXtd3huXVq7u0ljzgOSJTzZD57RZhmm/cjNd
b/DZAsq+aFjFBSXHSbE6wxIFi0+0vRPGWyzSUGkfiv75bxf+0sy88c+c1E6oRWyQEucInWD3xDOn
gxazu5J5zsryXx+hS0uS40iGxiTdhAE5DO04YQp+GW83rHWbL1lBghUoPdWACLTs1xekgQPS697c
olXEbqCqWweIqgyadbmxEuot+KdwgNFgaEEmGPTXssBKbQxtoXGOXdBui+5JHfvAMo+jKAKFbu38
mepfE6FsqbemSbLwzs6WwR8AfPWM8JSWDZELb7iFySybn1r2UhufKpy82HJ7pxvRlG4btLB6xH2K
n1m9VZWN4vje8KSm+ZsZu1/rYq1b7frawhdhMtB2CZACykKXGymNe8sgyPGjqesH66ESbQc9+Bt+
e8OL3qXBGqvxwgFEURecSOBSgDKCXBtCcrFu4WHHp4TiUqx7JQ2zEv39f306Zjcd9NXAMqmuLNsn
FDWZhGgwzWAKxWMNl9Cv1roKF2YObSh4W+DbWfDLpJkrHZILRcGFP1XDFlQ+tH9NgdLFy8nHcBx/
Fc7v26Na8A4gZoz8NsC6Gnri5ZymZqAfnbW1cnLKZqg3laKBoldBqwx4dKd2+Gn3dab76Pcovioo
THWQuCDQCWqa1vt7IMO8gT0HT/jcFSz3O1tNXykus5STVlgozlfV+2D2aw2HMr3N/CigpxoPAkJj
1E2vIruxH7yxNDBgdxb/LPamw0JI1/jG6AaQjqFs07QPrpE/oWVh2yno1/p78CA+YUbyzn3t1lVo
ZIGvOEHHmHIS+iGrv8Xdzm0Ca43/8vqNvbQi7SVej7kVe45yUvhb4z4bI0PScHd7+1z7zLAxZ4Lg
oKBiJR+KDmIkWp3kSYTUCaG7nSNesjIcv5R/3/KI5Az6ECHXDJQfKiSXV8okOk1MWpFEWbIDeDjM
OTTuM1B4fL89oKVJO7czP8Vnb6DT2F3T2jSJ0gzAt7E6VHPvHl95LRZepovRSFc2maomsWxMW5ZN
KI4cyv4utmyfQaGtX1uixQ0P+gQcbhOgZ1tmfquGinea2yTRVH6nxoaaIbgt76Ap+WyZ+5TTMKuf
LVpByrzRq303VGv4O5lW4fPInX+BtHh2kSbQZ2qT6JXYPpAIhm+LsDh198Tx0zzgBKmjoI6DY1BU
K+XcpZnGqzznB0B8B1/wcj0rnbp4jvokMnNQXG6yZgf6Txy4VYHhpY0DFh+EOkiLInskBe6TAnkC
xTaSiNZPnG/cbreqV7jgBlrnJqTsjVAsvYwnM4nmJKJi1L5tPDo03a22/S69Qq4GeCHecMCVZF/G
K5jrpKROo/Z5JIeG/EHbfsvBiJG8d/VTrJI1cNDsiEsuNG6R/xqU4xw2WbVZq20aMRAD9NOfSsk2
bB5gnAaTCv3p1NdJxGnWrMQ6S/fX3J8LcTokqRBAXm6Pue7qdBMM5zU4pV0LbtI3cIE3o4ma3oPb
/SWx1OdJOLcn7RIoqeLddJo08jrNb8bTlMd+rITjWiPHQr+dg9o4nN/5VcdfpIFV4IIaGibSSM/v
rPEbb+5T+5dwS792joCcwRUukwcd4rks0qYfA/vSKNuq6HekWnkhls7F+YdII3ZIqqKBRU8jUOHQ
5Eejv6bDyvZZNmHOrFJoN4Ko1OUiUi8bplSHKhTHPmljPVDz0m/7tWrV0l5BTQwEvP9QWkgjGTrd
gMxgQqI2DbXyx8CrV624y6LWad9z9+vtd2jprJ8bk866m5p1Llo3hfsO9avBvM+157T29abd/N8M
SV5CVWhAHjVOGhGSh3z8o1EWmI2GxIm+YkmeP3Sg4f2euwyQ8PGwXJfL5LQ4zUaciVPFNl6mbhst
5NUWsEUwxoKOZeWJ/Ty653eKbE56YzvNzNBml4uTiRcPdT6dhVr6c3J+JXak22B8Hn+PZAshsdvz
KT84wAxBNRlhwmevoifL2evcIpYVG+ppqqsthWq0b7oiqqF0FZRNvm+J+vH3BhFtIUc0V2vR73k5
rYVW172dFxqQsx5o5Ow7qr464PCJLRL0ZE1ufml4CLaQZEO9Ci0d0iLqonQqYXDtNOTgBLIacEEy
dRvX7lvXjyeSmGtBgfwWOTjWcyOrjngAUBsZMOAWHOR1aIE4TWoeOL11ZMb0qirlAXntIKHds1HF
m7b6S+ESKMBdmJXBAyNxEnvMYRaOxYcHJ8VTm9fbCzefrPMNKpuQrugMnBcIM1Pkf3P9UNB2i4Ln
ypGbb75LE2CbU5HMBhMO8l+fjtmZN1vzJOUgdk8iLym2k+Pt8Fzckfrb7YFcL9GlFemkmbZH+pjC
N1cH6qOZKGCGFxTaF0iW71PkJFrvAYXIL7eNrg1tvm3OhkZJEet9C6NGh57WBEjQcuNV2sppnrfz
1QQCA+oBBgpom5xBHHNz4oMFKyZrfKOuAqcRAbpJabYGy1qzJO2G2BuZko8siVrlgOzCoG6Gcpdb
u/9h1jR4IDM3EpLXUkZUWKwbwAUJNejJCJkHXpcqXH2Pr3IKQN0gUTmje3BskfmXrFQKB5nZAF9Y
QI8taBLFbxw0H9PnZsvy9LPnOUf3XAjOiNPt8V2fKVjGJobbimwYiK4vdwWjzGxYBxllMwXne8ey
NBwyc030YWHvIUsBrxG+Btgn5Oy1zcwEqgUxvDid7cGh4Ldass/tFTbXhR1xYWX+97MdniipnqcA
QkSa625S9sLB2d3yrVKttPJfBYjzciF+R4CI1BPSTvNwzwwNBs8Ms4BjY8TveVds3dQNLXbiw0dV
PxbNj07V/NHaiwFtGf0OgJPN7UWT35RP+0gIA8WCSUWb26V9gOkBhE0YwSuphalFQja8jF+A0F/z
vpfWbe4AmLH54LSypDOmJ4XbeCkiiSyedqx3HtReuXPM59vDWVo3NCK6KG4A+4PY83I4A7CDLk0H
EmkWAbOLE+jxUwOFBbGm37VoyIV4KJx5QHJkmabWZrXTuSOJLHfXUHuPOyNVeeAM8Urqc+lUufAv
wGcFlDrwMNKIkirJWa+SKDbSH3FS5D4UotbEj68cNqToVYDnsBUxe9iF0uqApIApjPE8KrqXYjx1
Dg8nrd1Tc+vm5Rbwj2CqMh8hzFpT0FUfxWwZ4Seqh+Dmm0/05fj0blTdxDCySHFG3wLj4eTuVBtN
6U+DMt1BwWnngEid3JtOs1XbKqzpW52Z4e1tcz3JABCiOwWUHbg3AY68/IiaxDFXSJxH5YlFa8Q1
VykYDBGN78hOoBb/uS0v/3dmCq5kTkKjpEAvw94r93kcDV13JNAC9dRNDvwdeYSK4s5Ndx4bnrz0
DnKxJ9w4K5vp+hCiFRPVYETdWGTzUxn47LapTQJynX4sopH+Mvhv4CQrsXKjLZnATgLMDyhTC/XT
y8ESfdJ6ENwWUf1WdU/aw1+j0zCb4P/518D8AWdjSFNqlXpdFlFsWb5S3XNfG+FwP2RI1N/eFYtD
8XBnAXkC8K8jxYEjyJKLTlRFJLphL+I7u2SPYAXd37ZyfZO481TBnQfuBOBm6dmsp7ZuOlMronS0
DybqGzr9qcbVczH+vm1owTWAJZyxOTOBmoOccHEIV5Mx1rE0tAlIRf3urWUgWskPZdcE2pgFtgkn
Ml5DxS0dgAvDUvQ+JbY7KhkM2zxKReX35QsxD3wwd7TgQd4rIccfedBMoYGHpxs/4LraSBd60e0p
kMPgee+AOg3Fb1ATWFCMudw7IKUCiHuyi6jqOz/JEj8RX0uxt3H1mM7DiFr4/2Dv0/8HOBmQXmng
TkpdB0kRnDdtfDF5Cy5ZylmNVOtg74UB0ZZJY3SblWa/EoJfv+tzOycudJSX4GLIcHJa9soAJh3Q
BprdwaaIBBzoLIXENb8NyrBibOkSBxeYh4dwTnmBbepyXitq1VWdTAwnpYCzAtjJk5lxEnY8DjNF
8KBoCeSuC7MN0Qmn7ErXoce4EvVeK4v0LmnHPHQHRlcgd0vLjeIszhVuDFAxSVeFQOMjGyuOK91j
RzO2Xgqb7g0a70ceP1bsqc4AX7y94ot7HfzagDLNBS5UpC+nwtKadOiIzSJHexzeUrHrDVzvQ7VD
4bdKdj1ox8v+2XYOutb4M0gmf6UHvsZIuPCgoYyH5qOZwQ+YKmmjlxVwOUnMyqhO0NA2GZW70fps
XHlOlq4uD1hN5KqRWYIA9OVYW80sdMROZeTuUA56pU6orqzg0hV8bkE6QIY11vqkwkIKF4Tov9Pp
ZK6YkKVFkW7Acs19P2j0AFr8iulatLpAeodFE5ilUZ0xlbd4o4tf5s4dIRvDQzO+01PVF2xT2wdK
38GRJu5j0NsWH2P5xh5BzzANG9HuBCIuS992kC5ZuUgW5gFTrOGAIcUFoJU0D63SZWzQ0J1rZ+Nu
bJvf3ATnaFqv5VmvepUxGahGo58V7GwuGOOkIzMVVqcxs2cI7c3Cd7gbkkwNgAjfdNZB/cnJK0d1
nFtBHofKKnhhYUNdWJf8MI9Nk2Ap8uIq+Krcx0k8KtohJ++3z+jiZM7RjoecKMoCUtaO2F4+AuCI
ayFWEOjkflvlYZauRTyfSdXLBAbmco7DESHMjcnS8VCZFytKiqsgme4ayLgoyVOP3H/j+RPgViJ7
qPkumwQi2DLw3IhBLDR5Bw1aoOfQTHMP2QshT8mwbYdA451PvWHH3KMW1wdFrJTqFu4LREbIDoPu
Bh6izC1KWgHuKd1hES1BA2VBKs3veL4GClpaXmDBQEjk4cQ5MsiAe8M09LbJokq8J4O6I2BsLic/
dT9uL/B1Ugw18ZnmE11O4EKT+6JVjUJTo6VlVDlfPABeSfPhxnkwAojm/YTAh4j/UsBsvkMuLEq3
fja00GxA6SNywSdXsbDKWMjzD70qoOpHVi6DxUMKWieguwG8BhBS2sBaahTGZIoyGscgK6Ehxl9L
59lrmrCu2yAh9mve7eveRM7CPFVkJTeyFCzCo5hJkfC+ADwv3xEUiDukYeDLlRySHYOvkvQhdvtt
5SjPgo8/GLShzK7/WgyNH0/NtPLsLG1WnCpkwWf1lisi3HQkcZ8CJhkxNVa2TVuxb2OjqCuphAUr
MyMtQNqIl/CYSqfXs1Oa0Srn0VCBQF240AYpslpbcZ0WtiqyInCeENnPTWzSXDaKXXlOb/KoM99o
8kiYsotV7U4j2tbjTuAIICH6vwRNYrMCJgdUIwCmePJkprm6Ku2608oqKvLWDSDnZwR9b67Rji54
oDCA3QGmHCTrPmVxzuI0OqUsUZSmikCQ8lWlG5L0d04iAmL/WUUaLNzoF7akd4ObmVuVyA5E1ojy
42Tep814sDyxsvOvFwubXkXKDAgiJApkUKPFCpU0Fasj1dx23WDcmXplbushO2QZf9RJ/aNtVX3r
uOla6+a1JwvLIL2dXS3g+mUIDsVBGDUN1INjcSgzhEjeIzJBSpaHhhep8VrHz/V8zuaAQJgbbpF7
n8/G2drVvQ7kmWPXUWGHTX+vlI8AzazcYguTiS8GeA0JCVSz5LbrGrY1j7I20kR1DwDck9v8yMk9
CCS3KPH9KMnGWHVvrs805GcR/MExRyCIrsDLcYla6JXTZC2mjFvbUWR6oHQAaN5+fhZmD134xtx8
iCwLUhWXVnq7ZlSjdhfVzi/FOjGr9Ivs7baNpdlD643ugAgcwCJdvp1EXhGHW10EadVQJQoc1Tw9
9JB5PUDK8yPnCcBGze620YVsNXDpnjmzuSCBgF+XIysFs5s8b9vIKoynsvWAVjT2Xp/4KP5UKWSj
CPHzPHvr8jS0YwINk8eMNisX80IeY/4KwA2ARUPRVXZWiomSLO7KNoIyQmgPGzyUfkc3zfjdNB41
RfXLsg8q9ASsjH5hXS/szmtydiqU3K2EGKo26j6EG7qmnysRB2nPFFqP6auzGdPNgOqU4XsscNbC
lIVX92LUrpQnKpLJwqML6ypR3+v+txC7JDH9QWs2uMXH5g5kWuDACU08urcHfn2Tz3UkDWyIABlC
BFbaawPSm07W17DMflvWXhf7nKOi2flT02xum/rMQF76zJe29Ms5BhloniMCwA6bOZl2PH5qzVcm
QGMAEQwwQ4+V4vOfkIp5Yk2CjMax8H6hCFmLzbCyzdZGLYXQ5oi6fpP0baSn/d7ywAYx7Kj1Xuju
cTTJirGFWGEeN1LhuJYwn3IQChEGBySHRRtxm+q/XUOoB+SLoPM4lWr90U2dqAMyxtA7ykHu0Plu
nKnaPq9rVm7NXnSbKc4K/ly1KFElhWX+bFjGqU8G6nwpC6ZzEDPkwtpMtk5OZlbrTQiK+lzZaSrl
xS4trU7dD42dGfeuwtInYgi2xhj/eSldLS40WyA5AR8EgcDl4jadlw+6NWJxfXVT7oa77Mm4c+7i
g7rhewUyEL7odvb9l/InpKqtfeis5KYX7y/kgv77AdJOJrUx1Bab2qh949kWCsMnfVPk98Pwa1Lv
sqrznX1dhbm24rBexz1YXIi8zyhQIDdk5T2XiyzvUoy7Ix0NuB3HEPxjxd3gxP03p4iTaOUUzRN5
NdFnBuW9m7Oy9kAzFGVD5RekutOBw3H0fe6UYYusYzG8FuYUKGvtWQvvK0ocaDrA78iwyuRNOKfU
5ZreRqTQofWU5MK3+inZ3h7e0j0MxDweAHC5z1zXl9tIsdq6VR3aRVVx35Lvsf5HN1Y8vYU0HgKM
MxuSp+DEiaMm0DKKbOtN7aOKHvp6IzZldRSgLGjuAYRpXmy/u9ebh7p6TwDAvj3Ixfv+/Auk14bp
Yko6kXfw0g9p0j3UUPvO6z9pjp7oTXvvGu19Lbqvbb7G1bC0iMj/YLvOPfPgSbqcXp42uqfUVRcp
k6t+KTO4L+gMiF9uj2/RClIKyMSjSIR86aUVcNQkFdfrLrKsUt1Tva72FjqJV+CJC6EysnpwYEEA
AUQmyiuXZmJIf8U8N7oIvXtb893d2UEZ6Hv+agTtIzNXXspP3TT54J2bk+YuNfq240TvIkHQcmuR
IQdr7ND9MIWdhhPPuiOvlekJrYRo2Tc0dm/YMfJAmtsFIOwhm2lK2hA5DfUR7dsZKtiFu6cD67dq
Oolto6AP19Tj6rXKPfpYqhPo1ROy1kJ07WAB6D/j1VE9ADLgiot/ROhjNsTto0Lh6W+joilEOmvt
uRSJdpwaHqMP26BgNoBWAwh4+NQeNLDJ/rq9Q66OOb4CYdZnq7QBdmQpqOsMp2/GjArAx409AS9J
nSb7tl1jS7raiLMZbEPk6IxZmFR6E5R0BFBL7wROukXfEre1B/C6CPQ63B7O1SPwaQfpZfA9z8kp
6U42FJYnYqxFVKEKHVKj+GA9GAFNOkKlipThbWuLkwdSu/9vbR71ma+qZ67FEjhMke2xOPBsqmwm
Cpb3GomSv72OPweGMtPcZYyWWWkCWV7VQ1w1IkLJwa/0+ECLPnTItPJ4L6/Tv2Ykz7AC6CczwJsV
pa71Fa3t8UHvvXTl3l+cNhAAgEhYR9eEzFND1E5wkvaYtqzeMW3Y2FV9EK62ub06i3vhXzMySKvz
zNzt0VYatfqftj8Ibwz67Eulr6k5rwzHkJbGySduKRaWxkWnsoNqRtZ0vt3qK9fefKtd3HrII+EM
IR0JdA+aD6VLlnu5TvJ4EJGaVen30onBaJrWce8L1e43JjDiYUz0MYS02FoWYWGEoMtCdQ9UFIAv
yRE95VAxcAo6RJ3SBC5FIGjXGw1d07cXbGmEIFDFTQF1CzCrzZ9xdpxSjWDWtHJAMmvDzUhvRoiy
D1pQpxha5wImXqx17izskZk6H52cgGvAZ5UmVecNOAT1aQBqxCj8qu5K31GzPyQt0ZsxtOPd7RGu
mZNeLrc2jD6zxRAJIbaeMzV+C/4An8fFEFqxu/IuLxxmNLhjwyA7gp7dK/hUq9fMSNUhYrS4M9V+
h+LW38JHsSnPTUgOhtnpAnxx+hDZ9JvZiLBRHnLzPY7X5HEWd+C/Q/l8TM+2Bqs7oLJ1Y4hy+g2i
JBstr6BDMq5cTNIGdJAl+0/rA8QCsBmk249SmwJPDzVP7nwUeo+t3gfTqzNA/qSYAtDK/F3I8h97
QAjBd5qPtRSqjVCLaRPdgQp7/oIuxG0GciEoU3Vr1P7S7P1jB3ERWMhmvJDsnyWkiRN3hM6uYn6k
iht20JNfl7NbtAL5zk+5KZSqpdcwMdHP0bcMQrQNfbC6P0kGFqjpz+0TNB/Is1vwn6GcGZk/4mwj
jFVRVd3E8yOgasFYfQCM3ZjPUxHCdwpvm5KOz5Wp+TCfmVIUAEiaAeMBqjR0j5265j7Mh+PWWKTL
hzU56dSszI+2ML5pKH4XdrcZanPvUB6kqrmH5uGGZM5f0olcDUy6hWIQtg0Jw8AA8v3dzsyOZPg9
2cr9pEKA+fYkyjHeP8bmwgtal1DBk/d4jaK/k7gw1rcbMz2pQ6DazwwY3P6JJe+uBsDj9OA4qc/t
h0R9S8BVXioiGGi2u/0li9vz7EOkZ9rini5MgQ/hJAs0/UW38/V24cU9A0I3uJ6A5V0jfXM4tUmP
7aklSegUqZ9Se2VbSm/IPxN6ZkJavXHqR1vpsWuSJn2sbSt06mabOubvorFXFm9xys5MSbc71HNM
0c+jQW1X5dzn6R/ubP6HZUF3Ispzs3ik7KVZwFgIVbQIuFUGYu0/IP/00XjzfzMirT312oJ3OG9H
F8J8EHJX+4ceweFtI4tX09lIpNdDFCNSlh6M6IUXlHzHla9aWQZTXwZl8v22reWVQaceagQq1H+k
u0lX+zFpQe5/RHc63JYX7ph+vQZYXjQCHCjKU6iZIq6/vAB7Uoge7TX50Wli4TNL9HfuACallq/K
FqyZmv/97K4VJdW0GO1jx5i9sq4IRXVCc/+Kf7l4OAGBBge5jYYr2b8ca8K62BD5samdFzG5f5Rm
DUj+WXC9utMR0oB+AaBABJmXAymc1DaLZoTmu4MEcp72j8Bv3bOChknbbUnRPrc4pnqfPSg8D6p+
Y7OEbBqShrmRHIUdr/iAixN79j3SGupa3sepPcxjHv1SnBrrD1/Tw1u4kdDZMLNFmYBNoYnocsw1
6zHODvuEdd3doLrZztY5WIIoEJ+g3FlxOeX88nwBXpiTLkCue2WfDFjGAtz1rMZ1IX5qk/riquIb
qzNcuUjB7pUGhBdFsWEcHJRrueYFRxExypzrwoBRJZNWGZoEJlRte7g6Gejsm8K3lC6o1WmDjpbn
bDila1QXC1v3wqC0jLmdqmDwnPJji7jJHypn3JjgsVp5IhdusAsr0ilsjIKawKXlx7H8cLOQbzVr
J1Al4KsAzvkulI7JhSXp/oKf0WVg6IOlLkrtE/TLw854mO5y6znHWTFLP64fWhYO3VomSk5W/rN9
gLnTAAYHsbqM2jRV6qp5Y+BRs7/keJ0TvnWIr+a7XAM1rzUGIIt7cMdosPVHeIArd9DCecTA0bqL
WsUsEii5/GzI1JHlen6c+iLM20PeDb5Co9uvw4JjOTNCWajcojwAqqLLA+ly8MUh25kdyUdh+/Up
Nu+pBfHG6ajD2yvsP7fNfTb8XK3mv/bkprSqKZNa7fvsmBZbwfbpMb9LTx0NO/Gk1rlPU98Z0Bj/
dYS2kgb+aPNP3fzWrCekMJgVJsLnw0Z7Qplsrbtx9cukhx9JXq3NLcyETf0JUqDf4x2eMnKXHr0v
/GtCfDDTnLR0o3i+WgWQBrbSjao+s7gI7piffF9rglw8x7NA9sx+hE4+6XsGJ2u93hkRYZofg/2j
dFeWYvEEg+kBMNaZokNGjSlZh82XqtnRHLT7VLyCPVZPw8T6AAZlJViWq8j/HCQwhqIPGa3LeFEv
dxnXE63VoXtx1CCmqXwTRaiZr3o7+WONVtLiK4BRITWdo1smQW9v0XKTWlukWEIF7r9t/1irJS9/
EKJbYLwAPAUm6vKDCD40HTx8UKceoAVr8zB/LHm9TfQfQLtSel85nt+7IeM7Yr7oIe9+TOYdEGi+
t6p4srjQM+UHVgIwdRl444B7bBrJlB0Huwws67tHXm8fusUzfmZAegWnGoUNb8BOiptX9MjtRDXs
DfdgVb9q0/0+GK/UW4sbF++uM5PStaJl2Ae8h0lGX0xySLIe+TkjvD0uuS7yz7aauRk/VXCuIG24
M0stK1xY4Vm5oe1kb3KkQ7e6CnoI1WshwkPY5CfQ9g6JqcS7XiP9ykO4OLnoGAUMHAApsHNf7qTC
FpVIUwUXKH83vmEXbRC3MjX3G2MKQIJ/e8iL3gTO0dwUBwiIzKzTqwZaDmOMeDStJ9xW4TCOfiPu
rJ4d8udBbdeQZ4ub88ygdFBitUxRpEc+qG8fkgkBBBjRbg9pcQJdpFbRhgqhQBk8mxOuWblL8qOh
5H5G34su0JqA/bTzTcx4oFhrvv2yQdCbz8k0Gyf9csUyniFQMnD2HSvFPW4eQZmyMTO6SQolyKzQ
ROsoqBFvj1IuH/+zVxEemXj8oN0t5+SrNkuh+Y5qcdoKGoJqhATOwO2w02m8K7rB8yHNCFFY6uxq
y8vudGcEutBLyMp+XTqZc1sQGNhR6r2CEhrMawnAD3CJfY5nK9C/3R6ojJz5HOi5gfkDzuKzxFCE
NpRYT3tnhMV7shE77a24c7bpr1b1d1/LIJs249HapZEVGIZfbfLHDAgmv3miKyj6xQvi/Fsk39FR
aQMcOL4FLo2900p1oxkfYP7eFjUkAn5o8TGlK5ftotN4bnN+d8/GP0y9wmKoyR0fRurzt4epDsdp
w0goEM/hWkjnn7fnfOmQgphhDr2RSwI7yKVJEXutOagUOYscJGLVh25/v21Abij7z6L+a2E+U2eD
KmvFsPN5IlEX3w77DnQFwf8j7bp64+iR7S9qoHN47TCxJUuy5aCXhpPYkZ3jr7+HWtz1DEUMYS92
ge/BgGrIJotk1QkaHKd22Sk7eJFx6BM/W6XA+tsDA2LgOuywqmPnAuEYN5Ofm/S7DljZWR2nb7Se
jsvwAR4PZPlM6DMpe3+DC1pvSxKu+HMyOaU3qjAe6tc/wWx7HDEoY8T20PwuJhhYOqu2K2FjpwzL
h9Ip91CpttIsUMihJ/pJp/pBMvnsCOHvzCDqM5oovgAshK5/wprDUoX0qP0rWvqZ5pVv58iNmxJU
tn7QOzVQ9cW3QGMcc2W3mP+SLy/Dc6urnFRMgIsjANSawEyaoLVaX/+lpWagGoHahYaTS052YZK6
GDG33LQ8t9oFJO04G7/TzAlrFOKIukq2jegg0JjmMtNsBP2Wy1QZHWp11ZI8JlvpD+oU4XbfzV8N
8qLWcWW1O8PsJDUWYUYyVOxT1C/t94LSReEVVtqryEhOjyvC12HxQgB0oeASbnQL8JRN5u2xmmbJ
+SPaSWjAmTDahBkvMv/1GnLSSW9Xx0EpuLB9d8GtVvZcZbmUX6Vou6HeAnVm9Ki4jTLN2toXCpJQ
490ZSg6Y22foJ/oLeb29HdhqvxWHv3Cl+gAVbhTnqbmE5ZBkgVEauDjrI44VnLB4TwDmdjum6Np1
OTb9evaGrelUt0ENdSt2bvt5+eXWL2Ood7NfTv0/fClcDwwH3GjgT/mcB0q0oc55h1RbvypJ69uW
hG4i2lx49+B/0MuATBw3GG9ZOsXZUEbfPub9HWjJYQZHstsT9gYdffeVII3lurhnAUXLJY1cpYR4
sBaNQTTWD1niQrI3qwfo7ExK0CuQXlpnokQLzbzAmMoxdOYB7XurtXyYIDQv5VQ8Fh5MPEmSBKkz
s9vS2kEHqHODpIeAmFcSGR5WNDG4FDHrPtQmUXe5/srFaKR5piq4GoHhV8ChwfXtScZMEwaBMjYa
P9gjADldB1GgkjZlRVsCm+9Dl5ouL+bwcHvyRXsdBxb2IJAYkADidkg2JuCJpVkZl6j4a9MrrQvJ
5xXtB7zima03PjHUpq8HsfR9Y6YqBoFaUaDg7VH1JOhteNl/HyGW3Mhgg8JJu4jHrSaT4v3qoiQU
E/2xq8zdVM+BtDYtGhRu/rjroMFkovh/PajUmiyqO30Z57rtg7cUWNoWWSoMKdRuN9b5wexlNCLR
l7oMyX0pa1L6Gkj+Mm5gdrHMoerWkmwivL9chuAWtaeWgOcmcxmP7eTs7W7W4fabzmevBfud4mUX
dPWw7RvVqU9KBk9XamC5VGmpwUMb3t2S3yMbsXE9yeVWKqNjYcQpXntghfqzDMEgOtVhswO4Mwj/
jAZ6HcFyZ7N16qGMh/oRx08SavmdHdexYgWJhKouWpZo3IJ6yQQAwW69DjXYLqTepqaMrems64/a
CGlW5fn2ZhYdq3ATdtA7gKXwOxX0IrW6LtHY96u9YKKznxvHUfNC6R4TzhsOHUb9QrOCz35jZzTr
BPPrGFsk2JZtb6ovufWSUuuUpHXYrU6UFrLHv3B54phQWZ8G1G+Du5eA86YojQb1Cb0vfXW2HmsY
R2SleaqNT/O0Rcb6pXIgdpijT5rOYeJBr+H2BIvuEyDwMQo0FBU13qIex9CUaFvCxp1uPmsX+fbG
XHkW97Q6NFJ6Gt6OKEg00JxTwXqDhBTYX1w2Y0zhWl8qdGSVDRLyZ4g7TeaHdSsCu3zJZMe9YHxA
yuK0gQwXeH08bi2hY5vOJb5rqsd68YUuP7vvTX2/yVp7ojgOWGjMJVFj/pzXm6GghYM2sF3GMz2b
SVzY1oe175+tcfNBl/t+ewpF5RRcLKCMYECBE07b3C4vYOHgTCxa71S6v01aEzb92kRFl3tob3uf
Sq8CkLN0hqAGbTlQUxNmsmX3lzaU7GHMzL4hxQ4NH1xzuFG3jdap2lhVMRD6wdT83MbQxW10lCnX
CHYnoIfoBEC6Elr9PJMDkgQFhX9LFXcmipwzTAfcY3uEtqS2+ab5mxay67zwc/4JyL9757qnbaqx
gG0IR2p02LcvKnDlZST5kqLdgFWDFKeB3/qOOYm9nkxdghns8wPNfP21eUjMEKoHru5Dogulhi/b
fnm1M98KDmUeynoBggQLZYI/8bkDssmzasksxM9tvB3Ujwp0cjR44wyQo789VNFIATLGroerIXI5
t1YMos0OnawyrpNIUfNdkeuwfLHT3Vx7B5q3FWrWMrc2UQscbigoxZtMX8NwuASrUyUlLoSzYkeb
8/ulV79piQ3whJeknj+XdRO4TVHtktK17keyNXsdwj/PC0h/oZfPW9QYGh7ftydCcG6Czczce0D5
fe8jbc5wOIIARBVTMkGLtSrHIEuRkJxJl8F5RMsYl9S35AcoBy//0xVNByURr4yd7bfdradJPc0h
HnP7SZFK54lWEq7vkGkB9hp+ndxtrtGMTJsyWsWQIZ7vp9RJogRq5MAepgR27loG+6DajTIgAoJV
m4H5wCkRLfPYROUMEpE20wlQCHU+LxtddmrfyrCxwtmAc6TJJIuhI8z+/aKMNxhgzK9rV6H7WkNR
tW6MvUVTb1fU8D/cLNAozSShx9tfWzgt0PNhaNI3y8rroP2QGdsANGYMiuo9cYyHdf3a2Wrtq1Ls
r+B2aeMsd2yLsd7Qsr0OpZVZRmaKxd50cDl+LCFm8tdjYYwHaCsBtIqjm431YgKpAT7KBh5H3FhP
U/akJP6saUFrHm6HEXwnJtgHfXBUHsEa4Z4iQ0ZQSNFWfKcU56l7X7qbby2Kv+rDsV1+3g4mmDTw
inCrQxMY9B5eHh80V4/YqYbdSD/ksNKiqmTSRAEM5DsgpSG6CLbn9aRBe78otRyj6evGjQpDU/yh
H5z97WEIlhkI+ADV6ezN+44SUNg5taYEUV6ApPMqyMn5IFnejiH6LpcxuJHYtMlIu7CRAC2EElcR
gWbQAwdQSuqEggx5NRhuo65Yxms5ItCIloGxbIG2PKOAKfkwsuFwB5LaQ3oygYVTrMAEpDl1UIlx
j1sdZDJfLlkgdru52DaJbrfKDC3FeF73mxoYr83LvIa2bHcKFxqgLFB5gF8skBPXYaa1hZ4odavY
M9Gp7/BIjNBFk7FrRAsNIuKo3zJ/TLQFrqP01TLWaNfXsdon373kIUmd3Vy4B1I2+9vLTbAKAMtB
NRXPBCYax6UzkNAzo91MfJ+mdc6d2fe+k5rVITOJTB1dMCggEBCCof5Rl+Le5W3nLilVvCp2lTJc
2+emejXgDTd1kuKj6MGHZi/015mG53vRfKuiDZRV9Spmdccnxfw82j+6LaYWBN2UsxtsRjAPD8og
2bmiwjskaQzGisMTBVfo66+WLgm7XRhVrNbDYU2LyJyePDqfZ42AvkPuaqtDBevs2Ioksmhmge8G
eB3pTzV1/TowGb0ELSwsSvbCHUzDJ/W3BRpN+vPtxSKMA/0WpoXDmDbcZm6UDqqGGr4ggTIwRKDq
/jR2d1SGxxOtSSjRQTUdmfz90UR6QLObMaNxqb+28523vGippG0rDgGMAzPGgO4dt+zHDfdV1alo
vCgv1HlJgQuDSNjt2RKkCvjN4gHJ7M/QBmezeZGR0mpx0xwCsmwYFtqIffUvn+MiAJfB60ZdOjtv
adx5d0B4b1vht92dtBsi+uqsg4U9BRAKxHGvx9EQraG50dC41e6A2TWcEC+0RJaIRFFQQ4BcAmSW
bIDRrqNQODh2tpbDpXg6N27mm8WPiXzN6q+3P4owDMq8qMGjqgys2HUYZdVV8NxHGgM9vK+inmDO
9CGQmuu93fq57gQ0hP8b6C1ZXHz91SmKTqknrLDR8w13iBBwVxbZIy6N0Fdi754Muril9Skvw2wH
wdwYaumnbRn86bfqffrrYQPO83Y9Bt8ZF7HrYVub1qww0UVHi76Y07fEflLsh+wv7Q5YpeIqCpcf
SDPOtQZJ8bj05pMXWSATbs3fUtX/E8UBRwMnI1alzZ0jYJbpmQO/Hoa4qFfHn/eYy1aFz1h5sqz9
BtMz3aASKrIgYUBX1YUPJcowKPpy6wZCK1qb6wAjZ+o+hadarjxog+TgEqxNaOx5qFJokCtGyYf7
SE7vOHRcQfEy13CaSbDW9a4A4SqBttLt9cB+Lrc6r0Jxu83rAE9vXYRa1Ts7n85ZOeAyc0TNK1Do
77SnByIjQAsuaFch2egvNkRiULVfBmD/3eUZ3s31GVoffm9tobbKNElko+NWe9ptqq44CNVYUfJ5
beuH3D7T8aWzH9riW+I1ktkUlQrhvA6eBZ5UUAH2uAMYmyLpVg2A+K1/zFXd75TUX5s22uC2tKap
b2Y+NER0Bw+GqnX/vkVwFZzbD3ijVpre4Fvq9HXWNV8zHu3x1+31IrpTXQXh1qYzpFbqumyEqJ/l
of1d0QKHoJjlu6nvqf6qQC1p31qO5P3A/i6/UC9nlluoeCSTdaYYnDbV4dSMIbFbyfyxrHQrBLcw
12FLiJoAL9GnwbwHANEO+rA/yhr8spFwixJuQcCJEa2I59NukVxnxH8b9yWmxY0SJ5edwKDsa1ja
FDFqtHosOzxEZxk+/n//vMfVCurenrSEddrLIzTN99Xv6uQF5UcgWD500alWgjXyjkMgK6xJRsWL
6ebV2DeziUoibE/7+54kfZRoinOULG32699//z+j4zZv5fVlV1YYHXDi/hAufunXgemXURncjiRK
Swy/Cx9ckPvRPbzOgApVYVxTWKiM3qHho5xTBRCAEO1/VF/+x1DcSYw2jQGWOkLNeg0b9hniDG6o
dSg761/74QiJIbrKKn+y4XGLUFHXrutbxKzRy+7mHUBtfpfv+nU8UO88qr89mY+CcIH8mVC+hkX0
VEFSNjFKbV8MexB1b38wEV0YMGhcNPAQYU423DSmMENLaAJ2jmMEXvzUnIuTEjk/6n3v/zRaH/J4
BzhXhrejiq4al0G5eXTprIyTg6BdSKKnQTIm0TEMJV2ULk0Yk4AHfb0I9QwvZ8X0ADbUv2n1naqq
B7t6xuOnzB9uj0N0nbmMxE1e4qSalkJuP3basM4W/0eL3GpWu9tRhKvuYjzcbOGBNeFoSNjBtAQz
fAcW67z1Z1I861QDb4vhLGRFrffrDrVMNP6hGAOsJJqe13NIdZK5igX0Sw/Aw07T5se5U2XLQHCp
YFFQm4WNAcPZcO8uey3bBZJLJdpji+2Xyi6HxKVh7fUJXqbk5zqCBbtk5+lzYh1vz+n7L4fIQA6+
FVMBYefmFPdre3QpsDeT5vk7HR0TIw9TSf1REoRXBrR7iGZNBZANpn43lyV7uvbGc2JKwgg4sFeD
4bWKyiVTy00HsKds1UNNvuZjg8dlERWAlXbDF7191lA18ZZ4/ZRX+4k6wD9ozWFVGglVVLhqUNFj
JhHgWr3jwSmdYXcVBmxX9waTXN+eb382SQCe+GZUXte0ZQ0ch9P6CX3JZbxPQYULc8nEQRjEk7XF
rxd+4Rpj1TmYSz01D0Vv7Zr+gap3E33I19Hv6KlcVJ+sMll9tp+uT2iEZbhzlN1xcvJpGOJk7Aay
IGwZ4QnW/dKVhyqrokF1Qyl2UTiL8G9kkBG2/bhtt+QaLaaFBUsdH+rmeExL7rTvEzyGw5ovIKrh
SfmmKHfxEsoTS0+3FBGK1MYNevVH8CDrWmblKQvDBnoRBgU0wDxZmAoQKyaY0NO71Rr/aTAMuQqf
KVaCvI4CeXTdGpMNPaSqZ5Ru0CkVIrneCjrMsMvDkrNYdRPQD4MLUqLtaaoFhnIPiwqQHrwez8b7
fIQ03ovVGwFh3hxrAX0SAqi6ZF8JU8hleG4mCwCPs6TCxnLXAG/0+8r+qGdZ4Kp3Sqn5kD6DA6Nf
jS9ubkWD3h6cOvUrBXwTu5HZy78/vjETENFmwFobGEvu+Hb72k0qEzvQ3LfdT5J1oJP/zsEsl0/6
+3vxdSjulFtIaSl5i1HnHd0n7S4l92tW7Op5DaosrN3K1+aA/vz7HHY5Pi7DNIk9TOtalaww65jP
9SQ7u9kf4HMJcBFgOeD2gzOcG1XbqbWqbkAHqiq+oBO12RMhz8Q82PvlWVEku0OUuQyolXkoBcK2
gMfUlJvaUHNFNEjhpzutgfpGsiorAsOc2B6d0p9GEPQdpwxvz6MkMI+tcTqDWi5B4Ir1Ow5kDkvt
52LtreJjChTo7WBs/b+b0z+j5FOm2+lNbhcINme/3OouWSV/X3RVuJhFHk4OT4aW9BW7j9Sub5nP
xCL+SqmvUcllUpxooH7J8NnoP/DoBQfqNY66TGW8ooo4D68VGe6b9K7/WSsn3fipGHvdSCI1a4LJ
ONkyrK7wo8GJBzoOqISjanSd5hhqr4LJQBkb4LKSI4op2lMfDkE7/779wYRZ5CIQl0WmXDGbwgLi
s1t+T2ZgxzmNetjNgIL+vwXidltercu4DRhR/i3dpau/hhlIKJInjeigAxgDZVM0MuENwpbnxUEH
ff+8MWBaHS/VC2jsWX9H09fb4xCuQDQtGaQeBxAv0+DW6dJ4lY4bf6T4VaAFsiuO8ItcBODGMAEs
A6FsBGiOWjiBNJkFquT++UaPebdNL2JwR7UCAeWlNhCjPtn+M7TsTwBqnx68qDn8hktdAIlqv4+6
4BfF6zYI3OCrsWujV/OgSH6J8INd/BBunatbDsn8FT/EsI75cK/OO7X9ePuDvb1Rbg2WW+KQvury
vkaMLtbBXz635+J7+tN47Rd/ibqo2U2B1fnNk/LRPbThKJEjeFPWuRWeW/hj4aaVtiH8GDk7rPtg
86sTRAlgfridTV/xnaDeATFH/PxzE3V+ho3RhdqHbKft6ffts/6j+qFF2lHHv9yeGWGSAQSHyQAA
wsBrAYxVYeSjYiBZfzdCWOZasXawj052+N/CcBNg5yrRSYswRXmq0jtjfu0gFUMPRvsLqNp/yQAX
Y+JuDdvSuVvCgOXWQvwh8acMpVxD0p4Rrlr4JkOYGIa50DK5TjNm4pWKOyKIkz6Dtufbyue+m3a3
p01QaMet6yIKt261CrTtXAda3cG3ycZwTA6GGc/Wt8l5Qeu1hfEDZPEKwFZTWVNImOTgWgbCIgDW
78zLjDqhmZLgk2XauOzJZpj+6nZaqFVdS/3WNWQAYAHnF4NFCx6v4bfzlst6pkuGOaMu3ubmFo4t
mER+GRZjaBl3czP6uH0GHS771mNB0LwpgKIwJStHuBsufgGXEzWIpBFlxC9Qg9n60kGsNqf78gTw
hpPLLoPi+f0zWm4BwV5qxksiQUraoFGS/l6Kj0oCDZD88+01JLriQugDJjtg8+LFxO8GxwK2b8ir
2PqatsfaCXvnC83WB4t80Ich0ltldzuggJAPG1uciqxMZTHVreutAYcH6CSVKQAoXmee+hnqtYMx
5FE2TTPkxIoK+lD2tsMTPzuOaw1PepUqB2/oxw9z0RiBVk/NaR4S5VPtJd+pU41olzNb9HaFTgN4
pT6FsEM0VSP4RXR0T0XamcAoLd4d7EO8M2Cs5Hh7TKKPBaciyBUB1Azjea7nUZJa6QEhLWPF7Xeo
xvrNkAWDCnF39++VTDB7TEaZcXzwytWvZ2+ysrmwofYaWzic9C4itPWlkt3C2g1DRjKWjwFFSG5V
MFJg0qdILMvP8QXc+nqPBuWCGyY0ZXtJqhRO3p9YvK5UPeRmVujYVSjM0/Zk1SdLO6qWrLQneqEC
Ios7Gd5zIElwQ1Lh6+sQhqvfiJ4E27ySsHGnbybdssCr5++w4Ch3WlcGpllBkHJao9trRFiivfgB
78bZTAN4IUCZNyHKOOC/fNID78v0g0y+MofTv1R0IG3kmmhG4CvytRbdbc2aqBhvVR6AQF13licb
kXBKgaGGHgtotWj6Xa/FzLSbvp0V5KguhKLbdh6qXWnepcaj+6Wg/vTt9gyKrr0Msv3/4bjTLl9g
LIgXFd5bbf2rK5+1ZNoTvYnsKg+HQXIpY8uBv5OB5QZODxRZ4APKBVuGoek8B1/LUIKN7pSfZb/c
5+7RcvMPQKl+WWpLkhiFwwNNFv02YJtw472ezTVx2qlPpyouqiEk7dkeQS8DBQTdv7SQnGSi64kJ
wBGoRkDhwNzgOlY3FvoKIeoqrttu1ypNpNbeqW5kZ7Z4SH/CcAvE2VCVqvKRhQFDqE73E3ROgCwK
9WQ7ZZs7SF6Qwj3GEEuMNAjrM966UE0TaH06YAnp9edlOOQQsOxodzAJ8OpqADOkPZpXaft16GXW
HqK7wWVkbkb1MkUL1a6reCJhb5WhWoUWWfZDr5yw7AJvfry9GURf0EKBE91hXIhgxnL9BbUShumt
CeqE1j9SOwtodpfVMglk0fe7DMJduewFZt5OgmVSOoe01vw8r8N5DLxiP1YyTJ9wQDg+TXD1wDTg
2Sqa3dXmmFpA/NqVGUzaSoNNgfylY6myYQlDwRuIcTwxAl7+DeL1mjNOM5alMdnnXNvWsFbdow7A
vmRPswXOZxHQGBgDES8BNGqvv1JtrPYGM3GgfN3GV8YlHNPPKiTIiib6++WARY+xYC0ga3HLoaFl
OoLZVMVrcaohqKses38ZykUEbi0MIx3c1QBQOu3v6iKa4FKfHKmsei/aRpfjYJ/uojyTF+oEaUiM
I7N2ylaE8/Skmn777CY0cmEZe3vWhJ/nYkzs3y+ipVCEHx0GaMdTcIm2zABRcnSCpXHSnengQXU7
nGBwWAcwzoHLF0pPPPHEzmeL5ibOFHjA++t2mu0fELnUhxNtYdcpSRCCsaHoD/wmgHQoXfMiTF49
1s08soTUHtY+Bh88tZNgcv9+4aGTg9Mf+Mq3bHQ9hQXoD4QCVRarYENbbtCOJ0uRbVhBHroKwn0n
NBcWy2BsgIJGYxes0x2ktmkLyRXJASIKhD4bPNiwjSxkh+vRGKu1rV6B/YrOYUrMSFlebKWEacgL
0MaS1SD6QADZAvCN5h4A09xS1/W1UvJEAQlF2ydFlNcnCDxuk+TeK4vCTR08QAut3xCl0k4WhayQ
r7ePueyyKQC/sD4Jc4VC+gGplC39i500Ki20UrqCxpWOpq7xyXVRsRpNnPpOHXu9GRv9qwLAmYpe
NjFhQKqa+3SfoKWRameDypoAosoItGSAt4C4EBNd4J5JA10HaoLAiH5UlC6p77qAkSrdnQbr6ZQ8
mGVgeOE4fSUe9ZNS+317o7/JyXB5H+GBywUOGHxsi0uWpjKsC+kB6KZFBpPK0zwfW+XcpQpaftMj
Tp0d6VfUZ/qgW0Y1sOjzrLZwD7hbbIgqnC3ld+LsxmI/j/cUmN5ZO03Gb4qihqKfM31fDUdXpvMj
kMiBnAMDG4AZqQJTzE1ZV6nKmG49oPtOWGbondjkUHpmAIJPGji/KstvyBop2hY4yuTjV01wUs3u
i/lOW3K/35w9nqsf5l724mVz9W4uddgywlXMglQUt7TUxZ7w5gVIW9FrEi24JO8bsx0kbWPBzmcm
QVi9IKIik7F/v1jAZDG71GsyANLKkwphY+M73kue8yBrgQukXoHzR+GMvWOY/jYXaNSS3rQ6qC14
H9P5NKU/HfqNQhinNvKgVMNu3s5LTz543/Pu91D9TrPp46h3Ps4+Ry0OoKZLngKCBMEaIaAkAzwE
Whf3e2YsBXjwQL+q04oAjoYwE9X3W+48zY0sjYtCQeERfFi0zAxMwvUcT0m2JS3zMqiyInTTow4L
u3rJA4/KUBPiSHjYgLCDT/pOtMrcMtdsAPv/Onj7ub1v7K+rDPgk6howa6L/BuEud2jhKnQeW8D8
dTcsEy9Qyh+KSwOLWPfO8qvf5xaqCeu0gxfjxzTpwzQ5DMa0I6gH43MCCabEw98D6QxgKxgXCrxv
nP3c58wV1+6aDYDArfuqJbtsPtnNt0VGXxPsyaso3J6kamMN4AiCErBvDpIFyX4ht99d0MGZtyAk
UCATcL1KLG3qtyEBxHboTyCCVjBqP3fu+fV2imanKx8F6hWgnuOMQLud+3gr5JXQ24cAHfqA7tb4
wHL5ydM/xMBx6BmocwJpzV3K7Q5If/jVoEauf7K2uCJgAcvoBKKVztil/x+DO2lWtayStkMMFHcB
mDSDvNhhr0P90gtvj0b0zZmzFMT6cDjAvuP6uyBRTI2dAgya1fcmjLxHIlPfEdyP3csI3KpKPOD3
qwoR1u2gLgBUeTuoQIE2AGKEZUmGI5w40LIh1wJSK3g018OB0y8mbgJMKHuysmg1UUw9pZLLsWgp
Q2UAf59VuyHwex0DqJ5OXxPE0L467o/2yRmfWwLGp+TWKpy3izBcadOheHo6I0PavShAe/p2AjV4
9ZPqPPWyW4KgLIY7AoyPGO4GmE9uudU6Je5GgdumZf8BLqAfPaLelzb6L25uf4K5+h7cfRBYqkWy
XwWf6yowd1tWoAxSZg0yjk6WsDd11Pd7Hxq0vql2kgQkGiOusTrzIACUm68UE3NziDJB33TDnXHT
jt78q/kAUwnt2VD7oLT13e2NJboSoGvw34D8qwO1lLEoB1wJkrrVHixnILvcoMU9WYYqqrox33Wl
PvhjoYE9kcADygDqJPCWbg0yCIH585RNuxUF+0/VXGY2CIoWbL91iETuYDq2SBryoiLb1c/ldw7E
Vw2XQIDVrYw49Z7TNnvIE6juJufM83v0bvKKhOOy+q71eHuqRKuApR4saICy3tlDFGAmFnqKmbLw
Ehy01Z+0H66K9qqtSHK3zpIzd0Aw9yBciVyosYL9e713E0pbp9FxWTF6SAy3kZsP/mK5IcRSDwYM
nqszgRcdeoJB79J9nvqas6PtT5odhsQL1WbvwUp4QfkYIuXMWdNrvhrwaLw9H6J3zsWvfKfOOaw9
KZN6BB+liqb+Gypm/rp+mIxxp0AkF0DwL+m8faXdsZ/ujbF4uB1ekHiAaYfzIOBH0PDmgWP61iht
WuCaVTLlsEc7ofAMD7Rp9UlihIC1/o/xuJVXNnOhbDO+yZDF4Bj5xmweiXdshsqf0PxT/ikc0HhQ
SEcP/+3Re/EmyJTUXQoHkwuJUl9xnxWj921n9hWYfij6p5H0kjPpDV/+btG9CZ8wej7O9etF1yCZ
UWuFuYw1o+s7FaAk5pmfGsOpU+ywgdyeQQ8rfe7y7lDO6i5LnMBtt+dqTY6J9lRtcWMYEEXOPwz1
rvZ2xHA/3/7koh0I83Z2TKNJAW+t61/o2i1xugw0Gn2agM9QQOzXnWHX6Gtkb8YqoduJUjGmnk0/
rtrAoFxHSxtn1GvYJcRFXUdmacDKC5sdnDKDPLS95fe9/nuj9uH2GAV3Q/bNAVBmgo34DtdRh4FC
jQkIYQgnfVIc6m/Lwdm+3o4hnEfQdhm/C9h4vmBSqy34+C3un07+fRhsxmhgUqWZzKFBFAcPAUjC
MZwIwILXY0kq0v1HRFbPT423+qpBAjrubCIrZ7E/xC/dy0BcvlT03qDExkW0T8dd1ZJPi/sIB5PJ
HPZLl0RGLzPMFlyuoGkFIB+46gyAz60NgFvqaXhD/ybPCzHvqHmnTkHjOqdKl8ndCWNBhRUdcQgt
QbzsehZrdZ7IoIGO4WYmNN7nMaohV9p490ORHeDcJdMrFp6xKEL8NyC3BLtkKNfKBp46q35tyq5M
zWdN/QHHhrAeg4U8brkZJtjmUCO+vS6FI7XRgmRyFBb6qdcjpaU39csIipRJw9I3jWBNw0r2lBBB
Z2FSD4ikC84d9Eq5bwcpZqvPTUA9O8cjh0lhsPi+3UJnG020l1xlT+2kPMM7nJxtu12i3J0eU414
H7NWt+40aCNIUq9oz1sq+FnQ34DWNV8w7J0p9dpyBlYe3s2j9+p2jwuR3SyFnxXtOlbMwn9AeLue
3XZw7Gk0NCCIzPl+hiFhvTihNVUnjdj477DXMw9OxObJGh+LYdvd/rbiaYeaDuNfIJvypFK6GdRZ
ZgcPBVLC+S3Rp7BdszJSmxSPx7mdAqS+ITALmoT5uLjgPC00GGw8XKexUWJ1g7Xw7d8knHdg2FBj
slED51+VarXUZWYxHNlY+kXu+Nv6UowylWvRqsaXdTUIDjKzP27/uh7tx3pmoqN9G24Af0Rq3nh+
ko35vh2r+756vD0sUUAUubCOmIwrTvLrD+3ZECueJvDx+ty+q+Zvmgrq8525dSc7K463Y7Efz2fe
y1jcoto8O1k2RrTqU2YMqydKRFbTkRyKwrX75qIOZWG4zxnspLm4DdWmW87Ew57NvbbZQbAmj9LU
TXbQhIOT6zovB0sd18hYNBrZ5eZpPqVJF69uZe9vD1h01DBKFPwD0HXC97z+JUbdrfYEHnZsbg10
eCcADgmEsXcTKZagNNIBFgbepzkbJkmSEB2muAZCAAtcWAevkOvAlLSpmSeY6cl47VCw98y7fsxD
9x8wz6h/eQiD2gRzlb+O0+hFv5gJBgjIEC45rlkc0Cdow2Elsge9cEiotNmAGqpQieTy/TrhEOgb
nGyWAXhvN9wVBqx/i1c8/yXZR7TTUSwFFInZUyHrXw/KbMxk7hlhoeqeQNL3M7h86dX6D/kExk0G
lH+xMlBrvo4CSjmEYif0WGvc0u/wXHgejNQ5bB5JJG8v0czhjohatv4GyeO2uF6nHrFcNFhzls5b
36nvl/KnlUqe28JpuwjD7e51o1NWupB4RAdXz17JbPmerOsuHArrAqD5A6MBnnkEoH8xvOEXve4x
TZoQsnsOfOXS6vvtjSscy584/HsRzTrauRTHX9Z3zMg6hflHU0iygygd4smONi6DSFq8Sh0SU1Pg
IEE61AxIJVVhgsV2exzi+foTgv37RSqcV4UqAwUIs0n2NHFDU38AkVD9BxA5HgZ/wnBr2cX9r9M7
jKQE0kJ7Hr1jl/y+PRLZZHGpdOm6sSZglMVa6vpK2wZEdSRJU/zR/4yC2/cJkCmK2TJpbM2BlmOX
hi7IZtCN/5cE4+FygyPXBuWR9/gA+twjToJAo1nsDP27UYAf477enjDRp0d7EPpmUHRE2YNN6MWn
r+2UkmIGJArb0XNeekvxQfcJl3yQLGM2LfypzlTH8Pj1gJTm02VmN2uyeRAItHEzLB+z6Tv49TWc
RlLlS7eQSFv++soCHDgQUQDO4f/v8AhtAZSHM2NzFgsoHuvD5va+SoDl14vj3H3722kEcQ2q/m+S
lSgeceuuWFoIjlDgBXoKo8vXtY6b+YVAK+t2mPc3BUg6o1TB9IU1fC0ueSqlvm16hwKVvs8iLO6o
ibSglOyh918KQXCdBw0CHjYmj/5Wa6fyvA6IkRn6HrYaumq166YGB9wK2SM7wAkCl+X1cHtogvsY
k6uGkiM0Zh1Uj7l9ZRnzOlcpSvGQrs2zvWW8GnOS+wC3BQokcAqz8JesDoptjdXkr/c0YqPwiF2N
qQVr+3oXZKWKKlCJTg0O12NjQCZ6XkAdle2B95vtOgyXZ806G0y3YY/Rtvfzajeg5m9rT7a7uz2X
LJFe77XrOFyita1WoxtI2LE7V1HRAn47383GECzrp1mV2YS+z4csGHM7xILB3YG7cWntlufKnOLG
RT+U5QetH6CC8HcKdC5oOaCkon2BdYlWKs+B10y9T/Uqz57wrnzI3Swixf+Rdl1LjutI9osYQW9e
AZISZcpIKtP9wqju6qL3nl+/hzW70xKkFWLmxn24D9XBFIDMRCLNOR8AOfu8v22LrzvbtkUK/C2+
D/w5HQgPTASUaVllJSgEHECK+Sb47YM5YBL2vgxGBf4lw8SD9btND3IuNc1XpD5QRyE+1FlM+3Cb
DRvTGu36P2wF/JcctGUAVHKpM7F5MkHxW4ARpsmhBcTiGISuGYE2osKsGyeeu7lpZ4IYsx3HIJf8
Mk4OYvvLz1/m+uX+hnG+zwJ79ODMQc9pkRzQvf7LEgVi6R1nYoMdxWI3i+3VLbWpwDRRlhwSYu7r
nob4D6TNrj5Q0QP+jLZAkPMmd9mhlCupjDP3Ky0VFAErAwGzO/3xn1QPrGQ7/23mXE6MhV4JYiw0
0IVeb1TowohxHpCuz6SNOne00Bd0/6yYm+N/BeERC9bnBd2DMSAA1qkt2CaSQ5xSmZoxkQdSZ0Td
5ejA4cj6fjReWSvGef5PGLN9fYjm0xlEbofSfMw+hgchIEiGpJYN0ocNfN0+X03E7jjX1O29/CuV
3ctIneRBqJJDp5ao61frMsOEVtL53v2tZG76761E75YlAzUa1sXOa/gVehNK3zCfU19+mpFJ90uN
dIq+mdrnNvsRSTzSiFt2JiNcAvQwnrOo8F86piiOcj/tAutZGY4SqHmAz3p/RTcFYCFwSBi/RdPY
pQBZ7BtdDnrrubF2qvk4Aw/yvoBbW4Ys78L4g3Svxo7+dRpm7WvD95+LVqY+WOzniURN5nbIBIwv
aiVyWlFZaMDvM0JvIfrhMYS1hA6XKwI08KzIVSg8I9WXTUQHHn4XvdbDK6i5vawjI2aru6NVuOb0
KkakAHyLb7laVdK44HjJa7VcLmC0MeD8MHPz7WvOw/iiT4qqHIVnzOJQpR6dDGyxVswpX7EJV6wY
ySLwWizczjqSvssRnIlJhcqo/DwODttf0yF+1/TNvNJGp/Ci36pPmxIWd/9Mrz3K90CPio4gUHqK
7ByAoU65GmppdNBb1U7gS6p5lT+lX2EkuUHuRjwuhRtOGYkWJEGQUF6GHNgYwBDEccwTRBqFooF6
IFup1puFLIitSbST0s1shHuQrHGWeUssuMGQhUTpeYFSZcKC2FCKQu9AedGgJm7r5py5mdUbjq/U
wyHOqtwzLICOW+UQeklUSS9WkvOixmsdMvAbMB+JZD5a1djipNBnGMtp5uhQRhMGrQUD5tMWgldq
fmXfP1YmQIUeofl1CbOAxYdKF9vPaPTT0EtinB+MY9AQQILGh4YTMl5rzqUI5i5SOs1P834RIRET
fcodMVBgzc3neU63abDGdIlzf1G3JMJ1fqN1gauKfQP2QZSZwFvLD7VsmwGZLQzu7gJrqXD1qopK
O0dpePKWv58ZI6gYJCXRIE817UycSVg6subMyQZ3g5me5MP95d24cJFQ+7s+FrTOT8s5SiLIA/yt
2X7oNdG6bTijcaVcZwXtMY0ReS3G1pVapeEzRoYz3lgQ29S9KA5yYDLuKATomAJZdPhszVmTin1i
+PkBBQmgN9TTQy98+MFe6k5Zse3K3035C+Qk5tcoPbcgA8oLiTZRCo6PaIuaO1Bess2MPiLO1tzQ
Z/wsHD38I8ZTReZndTUKeLgf8LMyWwh2urnLfkgfCphVifgrODYAA11p+8FrXHk385zHDT1YuocW
w8X2oMPrck/iNpUqQ4+LgwS09RZYAnD+4BtByJDsqnRvcAzr+gWDI/hGdEIaB21zjGHlXRfrtSLk
h1DNT8lBNhEGZS8BN+9543rFUwzwoypatvH+Y4vUTVO3UyynxWFoP1R1IJa/HWzYVeb8+Koc6yvy
96l5arSdERWgEwPKyf1TZbtXgE4HR4gmDdAXLP3tLCb51ClipDeieqicclc8pJ76rD/Lm9gLNuBx
ebZ+hofhpK18V7Vrank6x5+wGZEr+YxWaeY4VhmGVA653pC+Qa04IkFvg88R/3syIhlM5Y/WlING
1+fI/n6HXkTXzNqZC6kug3yEB1cPMs290k022ard5mvMoLrjdlxHq8DT3XgdPGqe/Kw8ARrNBVn6
Kl3xGoKvr8bllyxtCksNH60ljL4NlTiDkBq7oEt7tfxQ5Q0eTYAO9DRhpRSHVnOHkQfdxPahfW89
YJ9RPMcQBRJSTLBa6WU5VlGlHcCX/FViOMvO9sEO5B9PPike09V9Tbs+aQQaiCMR4CDKWfIolyYs
TqbedLKgH97Tx+CnmoNqnuiP5R5PtTm2RU4Yd+Wtlr4Z5PUAkIE2NzQuXEpLkH5LgjSxDrLldL2X
CttKpRNmRHh4c9cmvEgCbSMmcZbwjbWgpq8aJORT69Cv+23/lh+rvfzDd4eduU4e41XjhLv8j8rr
Nrm5vjOpjN0kU4qUug+pU/jlPwvDFzofSLsywprn95cvXVgJsz7GSrKuDpqxwU6Wte0Xb2Dc1taV
TrpDLe4A12JNr3L4M9RUqOsanJUJUHnva87Vmwev36Wiiil7DdwP7IvbL8XYmJTRP3QaidbKNqFB
sHrQX+5LubHMCynypcJIqV9mwzz4h4y4b/T+t6/tm1kC8/A0u0IQxQkf7x4mjRiPp+HJ70hJZBwZ
R9TyKea40GEFVw7WG1AxsSNhVRrLozAo/kF8RpOt8Nty86P/Q/Sg+HFE/Tfraea0XLKDhKB8wjsC
+CyA0ETDH0BpLrfOn8RA7TQpOArrYBv19ri1LGfcZO6xW4u/6r35ULxpNm8Y4NamYuYcWUx0F+NV
zzbmaEOlzaEahkeweeO10tAhJgoYmBRSO5XbcG7KG1qITiNUJeAwMRvyHTmeRWVgt7KqIY/CY77r
VkZGBoU0jz74NjmJuqvQAyeHMGsZPDfQLK0xEa8OktZoFpIEjwYUAz6L/jgJLQG5C8eqrt+5wBdB
4QjdNcu1D8d8eWp14aMvtAnTI2ZCzJX+pxZJ+Ba+CbgNdpEb/tE+Rw4+x9UWMhIZExtlPwB3cpAe
pd85pnfeZqCtYtqS9DwqhivnyAhiFFIdxioQAywtCshItIPRgDFmfd/QrvwFI2NJBZ3pwyT3Rirh
ijn2C8AeL1PFPZ1F/NnnRxRRqljB58NT8dDQ2DYeEn3dvdvAqAD3IbrYecDx1xliZkWMo+99xQ+a
GSIH59fwksoURcxnx2w3Pv189hWOo7qK6BlpyxmeLdAS+xkgppBWQf1S4j/FnYtob95bTyqvynxL
FgrAiHNRIkVNkdlMSe6sSmpknFVBMEwsIMUCeHVqroWBoFf4vmJc5QDhjRALfPeRIbHDoj2Fo5LM
A+rNR1MI48cuHhobCJY8lqRrFYdrQGkFiDCQhYHpy+0LxVaohjBXj0lm95qj4VG4bYunWX2+v5pr
NYccPPdwmyBqA7DIpRxVm9I0Fjr1iLZnqcUEmUAj88d9GdehoXophDmfLJvVqhpG9fiefEAdokPo
pm/5q/67/0je7su6fvB8ywLK0oIWgNiQkZWLMjiOpVk9tu6Y/FR/5j3Bw9pSfmf+U5J4GgB10mQ7
ZFRHzlt6luWA1MAB9CyN6IDP3KU89uqbJwk65//7QYzZDeDuiqdUUo/VazY5RRmTGHiAqeyKisdZ
+6IUF7HBsna0CC9TCksP7+Kgz2xOKecOozCaetwO9N0iwfqn6swgQwntiI70R3P6+PiayLEjCscm
rj3/peDFQM8EB5WeJ22oqEfzBe1Dph1/BF7IccjX75mL1QHc/VKICFgww5hlCNmXx9L75XvJytoI
nrUCUJ17fyuvE0WMMOb2RAUA6VlEvce+XotIDD0aByUgK9Juop1Ogqf+QfdtgbePty3l3yd4ZfZg
I7ZmMcZGJq8KsMhUGjnSs7EX9kioOveXeBWIMCtkLlELVANSDK9wtKtnr38VOCmW66iR+T7jWQxp
7JLWh97Lz1lFY9kOn6bM7mYaEMNpYJWZDQjm3/PkgF3r/tJubSMuA1AdIgmOVgiW56BUhAE13VA7
1jsgtW79Xev4j9CTVbOdVv9M1ncYe6b7sVVkla756lFcjbvYJr+fNFo7xY5HQs+OJKKNBSmyv4v6
XvSZoCaMZlWIDLjqY31ylZa0W/GH+pRvG7uzTaLQ+iV0LGAaPWHelLPIq1cHI3vxPGeyezCZTGpm
qcc6dIKt//RE5pXwE2R9X8DuD5cB1/sCbziUi7UyylmhjxP8i9hUjcyu6PRra1WTxL4v5EZEdLmj
jIpmJYiNq1FQjwONvfyp2gfg3bBrbKhC+5dw0701HCd24zK4WBdzO2Gwqc79CopprgqyGx2OTS8/
+OIC0JbsLWIgEV3KYOJctvXsmNSkHZUxVvVjCEYKqXwLUp5VLwd9JQGN3gtNHmAc2JmMyEqz5YVo
HMt38ctw4xjGLDRkclOE4k5ih7xI+UoTNAVFFvSALL1paCJmllRHhZZFihScGiB6neoCqcIaxk3z
0Ihds0anA1iE1UNvhTxnfOUgF8mI9TD7B9wIcG1fbmaoAPN/zsbgZBSeiZduhdB14BLzLbfW5YYu
UpAaBkYpnrlsOOn7QVjGMdanVaGrRIAnjUB9jsaDldrMnm4kdrqSWt6g1q1dRbskKpLIJaiAmr1c
m4LGmlZH7HNCwxCd9T2qZhQssQR4gFL8W0lnjj1f6T2K5cjvLPlPuGNwOl/KaxUlrIEYHp6mjegE
m8CTnIHzgL/OFywyoP1IQC60VWztLxPGyIp6NTyFnroZd+NW95qd6sYOt83vhmZcSGJ2z1cq0MOq
WniqXWEtrDF1van29TqhpeOvpefIkzbxpub1BlwHQMwCmU1MxDjqhhlih034FK1Vmj9Jzz/ih8oz
XR41G3c3Ge3Pw24WBLTWnpKHE0h21eNMsZf7as0jTeAui/GJlSwGfuJjWcLaXBlusPE/8eDZSI64
Dvc8qOObinimJMvRnnnIITOVMM2xrOjhUXrLPzCSu75/q1w9Rr9PCbBNsCwUf1ioglzBIF0iKuEJ
iNSOvgnW41pZ+Y/Ig9yXcx0PQBAqZWiv+abAZvUdSf9CT/Q6OhXO7Mp0tlNb2/Zb3U68mSpgOCjA
SzyQbv3KEXztslRgNKKApi9ItnBel3vYFaDf8Es5/lb/4KChkpJ+GSt1G9N/KIk5LXWUAKPSQ1Jr
995MfLd03hSn2Race/M6EsAE6fmSFrU5U4twKCJ/Xpak4Nn08LN/+u0CvXo/ueEh+IHCGO8a5W0h
c6uVUzwLZQt5EzyVQA2nczsbGVWJ8yS8YcZYGEA1ASWFGTFMUF8uLEoztcIofXxCWhPldVt6MB8l
JyTVUT3cP6zvBuPLm+xSFPMILKLZSNFyE58qp96lbkVT+2fvZiRbR864HkoyPcmP5mPlaVRcG950
GH9/YkyMNy3L+x06806MM9y3VYvfMWxST4JltDuMPRdEBM1p7gZOsIq8we3eEy99jR+slUJbCoAe
j6tU19fExYbozBsyNCsTESZ+SGm3doMucCoc2rffP2JS7+tV5PqO78T/cUMXNFnBbP7SBQy+d50x
mSSTwbk0QLN6F90NAAMBX8XsU9MWH6td+7Gh8XO5r94kHmfztWO9lMtYUJbmSzILcoMPdSNtZQn1
ZJGjYteu9VIGo8xjGUYmZgsWqxHITH7ptn/MXN4VsbgvVo9BGAr+Hg1N2YhmL01GkCNAeLQqTEbD
qOjTpH36E895s1AmYEvAUs6EMNdr6Utl3U0QIq7Ujb8SN8N3Tb5xIzRYdCt/1azqtbSZHQDmu4Vd
uMOaly66fiyoC0QIcn6AmQMrH6Mpk9UGSpQ26UnPJzIqPUl4kNbLebA7eS6B0Ym0i2OQrtfpqTcT
8Gk/ZEBiA4i7kBClPygtF3nlljz09QGJRjZEUWcrRqDdiLtGU5NTozyPHW0FtNo5wXAQFIzOS46G
FgQ/E72ik1e15saYKs/Vzi4wVl7u9LAgZeHe94m3VAkviAVLAhOWusioUi1nHUxRxhb7oL5GfnW2
szQFd2Vff9yXdJ3ygEKhDL48zAAYCeW61NphBrynPpTZqftqHqRtRneBV/2WXuI9D/Hl5mWJ7leA
cKA0CLRpJvwtk7gFmUKVneZ0nmSw3AflH3XoIoF2oVD8MdoWnBWh0c47jJg375M8TjpNA3/Y61Jb
yGhls2I8dBoh/d1oeletOFuxLJVVu/Pfx2xFpMdTEFRtdkqK7ZhPO8vHQNgMWBpwvMrpZ4E7QQXu
6hRUtvISjmjEGDhZ9VumZelAwECLMCAs2T5hTYyEIZvT7FSa2sYa+6PQqLwC3w0ZFqIvdPUoKEZc
EVyUWdYFyANnJxPckCt0GQXgTOgtjgbfOmwLk7tLCxGcFubmL/VqGVBVtTnLT7Xd27MtIZw1Pd1W
0aJubVDwXuuczo7r0hhcL0AAVZCho7sDAzOXEnMpUwVZyvNTQyrkPwPHok/OR7laG0+8APPWHgIj
CXhiaJDChbn8/Szs04y+Klu/QA8YfeLlV2/v3NnHmXVY/mjkU13mJ7/phkdLqOV3bYrrZ6HsOhou
J0ukBVqbyKNRQifLRgqJjMZYhY46cgKr1syklDZluvSChxYwr+4bynWtBFhBaIpAugZtYujRZ35h
6xtTAHCW/iSWdJn/DOtooNX8XAV/2tgd0A5lHYbei+XoKIQWqbrQnppT0IWAe14Fvq0IjqWgz6EC
Dx3HiL8beC6NGL8NWSxUy9GLiIm2y6MRZ7FKdaEeTkK1rgLJLf1fHVD6yhjESQP1Z0AuNU6iVSQz
3EiIPL9H3xbwDTJwrxQ0ex+t91bYoW2lSF1dc8JsnYZfHWDwzEeQQDn41129jwHK2KPJHGCT4Uh1
YIIVpSMgoyWiqFe+C6rbaPuqbGzR/52LhRM+RH+yflUnv/T43RpIg3b4+2dyfYUBRk3FaWCOEGMA
rG+FE21jzP8PpwzdCCTXe90Ru1R01Tj6alSgrvSy+dl3QuLcl/t92zP7jWSogsEDpIOQ12PuahCk
6hH4eNEMOL752uiNogtOniI/TMVBjJ4Ug0T+qzW+RgLi5ZCUluSUj8ov3ZOFDZDGj7Fhx6ZJ44dx
omVANekxbNDJ6alb1XQ13Zb2U2TYmJA1Jkx8Rk8ygCQB31bWZNwX+qqPwI39Yv2Rebg21+22C9Ii
lgXcZ+D9m2xLc641g+HXwnASkxANvqA5Vh8tdd3o1ADe9bzvKvC8RrbxrFF9qwVH3dhX9UiMeGU+
ZAvuAq/XVVlcJrvV57+IUe2xVsdkCv3h1EfgwHSHyk2qp8SiTdBSsBSuJn0HJhxURYqd7unhBxjC
Q1ILT6DLyNp3obcxs+2bayjjfgqd2bDlDEhLuFZtCY3L/jpJwbek06ndBnYbPt1XlOtAA+31koyU
ISCZAbzB1jsSED6NszwmJ43Y/uRMI16uznEi2lPIecss7udinxhJzPspkY1IBb5acgIku+aNmiTR
egYCzgCQfY7ZXb0sFlHoq/pmccJFx1wElW/2aTXPySkhwE0BtyDaZOqJ8N7IV/fNIgYkyMgsozYF
9K9Lp9aYXZyiAxtiwAVAESF1VDZb3q32nTNmNw6uA8dkoC5rsC8YyZLLzJCb4tTUo7DOA7WQaSlG
frKSKr3QaDEZmOVJW7VezWkH9P5UBbo4HZIpAYR4JaL3SQBac0lz2dQmmvsT0MT90BjQ+1VGTbyK
u64PHiJBCEMyYmRHIoriy8eqVCyopoYGd5rpE2jZy24GaYgYJgO8bO1bSEiF+vCRWoDZd7s5DxUw
+Qj9z6iIK4GK9WQIHMd2fQ1jz5WFsx1jTugtZ7EnRLXOh8yS0tPotl71oNjNKnQjlOjihw91nY4g
zeRYyFX8yUhkThlwUv3cB4j6gcG320fKJhto5MHBzW5LBds/cPuLb0jEIsFagHw+2P/YbpFuqsHC
hoYovDMeWndoXHQXD0j9uU3vtPmrum0+Q4wyIA7mLPUqj4U7GqPMmGYAOwxwZJgIQipNf5KiLDs1
jkHUzT6kutc608m+L2e5fBiFvhDD7GhqhFPWdoinO5q9/Dh+8RrKrtNkzDqY26+xyjANSgjwV8a2
JbsHxYkJ/c9bGhkxTAJDNPq5LJtlHU5FYrgZkzyEaMig97frOoRm5DA3jAZQ98bKcCxognGxJNcN
iOqZoKU1NjHhDbjduhKATwEwbbwGl053xnv2tWjWkbKIswen9eQ/jU36V6BCvn3eX9hVdLSs60wQ
o27hOMfTUEbZ6b0i8xZcj07mclTtuhyxyFh4B9AEipQVW2ZHjITizlRAhvuIbfN2ye74zM3L3rLY
cyny5U0Qm1WFmTJIQdpBIq60xnwnWkteXkr6xXmM3tq0BRMCY2rARkJN4lLUKJlJKkVBfhJC8l6M
FNAUAVmv75/MjQsU2T2MuIgomAJrmFlPUVtKpSodXlLE/6k85l5PxHZFGw4lxE1DPZez7OvZi61D
6CsIOeS8zz6x9iQ4tSnZHE3eGPitTTuXw6h0kSqjYkWQ4z/LtKH6IwoqDkfVruJAaNq5DEab1Srs
ulJv89PW1wjmuj7HnPOKummZ5yIYvyaA6qW3ugbblXrySqSCI/xU6JFXel12g/XP52KW3Tw7FXFu
FS2SsJLY0zduvVuGFD2jPqg5OYYvvOTprdvgXBqj0JLUS9bUYFGYRvhIIkK/OAezbPyd5bCkGCmS
hXqt4+Xeeqodbzhfv+mdz34/Ow1U5qqJxBo+r28WVHhHJw81XX9OVCHV232z5CkAmxI1aj3o67DK
TxNFwAkOa4FWNhjqMCvDzQveCgbO18XYpjWKfV/09XIuCARcOSaJG7mCzdE2jmmySZt40EehnqFs
rT0ee7izmkZ2wDskng4wxlmk4zRMCTau+opd1ftjbT0MZWpOcpzW8lbG0+r1/lHxlsXEOEMsaEE5
QaAdHf5ku82atySO2ViMLyj8VPQVEQLeVSqt1d/gW/LuL4EngXEDQ1kJ3SzCMM39dnZHgsc2z/Y5
9wx7mYWgjUwTDYc/AJ2jWtXOBk90wrkxb8YAfzUZE3SX/mzqUkE2wBUFTZ5ov6vI9Dm4m7VJBe/z
/pZxnMEVYE8dgOuuVmA0dkhj63nnvIgiGYj61oQkp7wpF879ef1SAOazJAqLa3NtzURvcPmR2emm
pLwtvBXgnG8h4wxAHi/5QfntDDTS2yat3dnW1vVWxYAvpSnl7OOSDPj/fTameC6PLGhMtaiVxXwS
8lPZxrZu716SR54R3b+zMdZ7Kab1q3hoJ+wf0oaq13giWXMWct+LqiyDrziIoxzV0D08VNuj+RRu
qUNN4795uZ2fD+MN8rJpBwHwHyfxi5DGnSkN8TDgedH7HgEQdpfb1eeKlE86wqiBosxpUnQAP4Y0
oirpP3K8T42vbgdgaYf3oLstd+mGRKYKQwCMM00CwPEhOwHv7dT2viFZRDju+rYj+iuB2b8MpN+i
WKT5SToWB4G2GwWF2nh1Xxl4y2C2T6q0oRaBAYGo+idS8e5aefpnAphQStTHCFkTCMhmkpKcmL/j
l/sS/h+P8++NYtsxrA7jMtMEEfvBtHU6PzhK7mzo9B+3DH9H03/lLA7iLAb1wx5xFeALkSMQXwEA
/PiSOhzb5Jw5C10IXTPVqoVWDdQiAibcRmdT7jlC/p+Q7e9CGM8Zl7021UYMF+Oaqwz9zwJJVo0d
P6Rrnnkur7Jrp/lXFOM006HOlKzF0zDebTtHAysa6emPeZ/TNS8rdttx/hXFOE6pavsh1iJU9Tbv
EdGPnKVcd/0wx89YfG41kVR3OBup2RhEkm1JI9KD8IDaDQH2I3GAnWsfDsmfiBojkRFdcRzCbUUH
5eY3phI6eRmPIGu9VobdUkwkMh09iRhrNBsBPYzy7rpFA66O7UwS4xYw7dmlpYaarPynCmiNlE5I
LHs77ku65gTbt9KnSzn236tiPISR5WkW9VjVhLGXgA67D+qk683Xq4IoRebo/qIEdxbGQhYgNzYg
HQxhoRceaeXed0U3venfpaiMhzArq/DhIPLT6885JIfs9/H+92+6B6RCF8iFJfnOHEuFrmAgQCD8
tUfbztbTS5wRRFb3hSwfudqiMyHMeZRlVZfSiDjHXOEiXb1g5uOfSWBJ72sBI0hhgBA7fJ+JCtVq
V+KaEx7ePOi/q1CYo1DK7n+j3sPqmaOxN0/57NNMJkqeIvRxNtgg+XVYaRuZqGvOOfMkKDiis5um
bEsrwXArXBl661rn6B/+4RIYt+yjyw09MhCQPvV0sB3uE/q2rzrbJMYbAyFtmEIDqgqgncOvgj4N
trirKWcdHF1ly12pVQOKSYWU6fn9l/WBCPPzHxkD63JDS2ilToaA8DSvk9WucOvVfQk3r62zjWJs
eprarNBQQjqlXvAikoibbl40/Y49K4w9mwX4utLlnaSuXmtb2Zrh4jMim1cU5CyEda2GOsxxUsEs
qoeAJKec8l7mNw4b7UaapqBpA4gzbJ0tq3w8KFqlQNiCl3lBJ5fkAU+jbgVHF1KWZZ7bHkbKrbKG
lMZR3F8S8RIPTDR4ubzeP/cbNn4hZ/n7mRypqPJRXFaD97+3bNjE090bBwICMzS5oD8QTxS2iz5R
lTxEi12Bl7grp2hnHXncvtdDrJi5ORfBbNY8lUBbESDC/9k5w+tj6TYvpSPa0itNPkPCsfYb19+F
NGbLrLKQ5rbUi9O7v3fFiqpA0OgR/dR/7h8NTw5jkrVsDm3aLHLQYz4S5YH6D7yHF08GY5W4QwRN
77FzE9VX/jMyjTZ650EbeLq/lhv34PmesZnmpDUGI1nkAD2ZFD03mXDDu4CmDQ9gNIainY6lZbHa
QZKEGXsVvQ5OQ0wv8oiCeJFv/rcSWReimC3zhQH4bTJEaZiCNfBocUOaUWhA6IDi7I2X8Ll5Qn9X
9n3DnRloE4M6MV5WBu4NV6A9fUjcL871ctvbnAlhwhRZDcauGyEkIbG3nZz5AXmSl+f7OsCVwkQs
k9ZaRihCSuWoq32yBSj+i/T1Mr1xBPG2jIlbxnJO0CbxvWXdh7TWj07+8+v+Wq67rRaOD/1fFJ3A
N2RLwcUgDfVgqMsT2d8nD6U3bbIHf3Xy7Wgf7dEKsfsxvk67wkYfhHNf9ve3mav0QjYT1ID5xQQz
PWRnIU0/azuym9Lp7TpcZU6grrt6W1SY5K9B8W6jFbwZ7V6hojNRYIaMP4pswQqJthjTUL+yjeFU
G8VNC2LWJNube3mTqCT4UyWkjkn2q1aIOpH4fdjlgR346y7IqLJPM4tIa/HDN1cCmNrezISG4we6
DqP61M6rPnfi1AOzYM9ji7lx+QLVQsNsJcYW0PPDJKz7PAcAeC3h9SvZ5RYERS+Rbd/fXp4IxhZ6
A09bxRqWnLhMXX33ceQNXtyKSi9WwRiCIsj6JLdifipq8l45MlUCsEtiH595s723vNWFKMYWulYt
wMqO1TRO7JUpfQcaYk2rlC51F8PLOHfjDT9/IU69DCesUAZmfgZxW/EPWqGkH/fP5pYLufg+o/pg
rUrbGR2jp/kRVX4DHV0hzcn6tVjLh/uibgRGF5KYmKJC54ISSJA0rWS6b1bm7/U/E8CEEWqi1bGi
z0sRSaS/9Keas4AbXvBiAUz4MEpNkecxTAWpYU916pR8rL84x82zleU3nF1O1RDJQ5dAkSPM3LlT
50zKmpdvun8Q6Bq8lFEnfq0XBmR0X/tipdrlq8/pxL+/UwDnvpSQKHNr+iJOwn8pSH8aLEILm3Lu
WN4yGJv3K72XzArL2PZI1L8M/ykm2YKa8W/HeDWBk0rNqFQiqikF2Ucktg+Wk/AmMXhLYIwbKPp5
MDYT8j4iipKpXdk9pxP2xlvhYhWMeftCroMFaHEf0QZ9wq7MazvnOBCdrTqNSdTIvg8Jwlbc7Jeq
CaC0RvclsHmzr/dtQxcZ+xaRo59B7Qn7q4hJaIBOhGrN9e83qmgXO8ZYeVkABjppcSbveFvJuOUN
Wu2M1w0npLrv13UWaAYjaIWSq1jMyQOf+Oq+J+TsFBviQqtVK07xcbG33Zlkf6J9W3GTyZyd+taM
M19VZJnaDCH84UAV9+cyV6kTkMfznrscZ/Jdcj8T46tGqPkFFEwjrise6WfhcJzuTQkywLVBZgCK
hqu3jm4CH6FXYCQGuqmKmWjPZPjkREG3eqsxl/FXCuPam1yZo8CSYShrg9hNuq6QfXBboOsCMLsg
Porb/UpEU3GBwCJ50FfrFqP43duX8yE+bnh51Juu5++vYVUEsXikCCLWnJDiZ2X/QH81Z1dvKuGZ
BOYSKOSiCCofEtqWWKBz3w4w1/t6ftO7nYlgrgAMQ5a5nEPEK45Nh5SCxwvJWwQT7cUoDglqCx1P
a9uNiLkLQXJIOarB0b/vSsqZhqddWMnDACEaCXvS4OVhPboYiylO97eLJ4e5DNTObKKqxXZN9Gc9
uxaGIqijvdwXwtsxJsyrRzNqdJzKaVvvXPQm2vUrj3mZp7vMRRD1w5gUA0QYj26/jdc8z8ZTq2WJ
Z+fR6EZhVQ3OA4PGo90CXPh4f494AhhXYOUz6trw/6f5+K4dOpfbV33TNf81jO/H9tkK1HgMk2yB
qAf2vmeR9+RhJChrppvAvb8SzlF8DwqeCepGBQO9AgTlvwvyCEuPPjk2LnG0VmaMvBG6Tu8knHbl
tLbkilRDXSmnAgrNEWZK+5oaz05Njp+8ZniOJrPs6ZoadssM5LKJkt3E5G0zEO3z/v7xFqdeqho4
lMqprCAj9gbHfP0trYzV/Oef+ZfvCvjZIY1mZ5W5ASED1QrAbtkS/VE//EMhjN0rfjWlgF2B3Vev
cGAPmYehK8prz7lVVT6/RdlpQ1yw7dQvCmeP1grjsD312lP1nrjqr6265om7RltYXgFnhsS4grjx
+6FvoHzv/U7SnWi3P2EK8SkZMV08bpRXSsfRxjqlxPnC9Oh/mdk4+wGMq4i7INUABLAo4T5YBxv1
aJKjYZv/zYvtrxi2dKv245CHy2X9Lq6203eTCiYJi1/3tf12nuZMDBMTzKGRl5WP0xtxNaAP7vPD
p/mKY1O3qhfnh/YdiZ3puwhnMRkh9gy9pIMD+iKw+iKNiMJSKO9jUsJ78LBjuCtjAoXIjwwMx2ED
7TYnRUw+kEeL3DXIT/7hFjIeIxzialIjbCFepdlLtHr7yKnxxMuocXwfW5NLRcE3Mkn7bvkdSeD1
jnj4hwthHIYBBr5MGyFin61dN/7MG5em7/eF3FwGBhmXzhoThNiM+ZqRVY11YSJSAKjzjwLgcfo6
+m8c3/+Q9qXNrdtM1n9oWMV9+QouErValuxr+wvLvra5b+LOX/8eet55TMMcoSapVJJKJVETQKO7
0cs5MxnUDS3iUOUEkHpfwHwUAy1X2MhPw5aVRF10FN9Sfnn0UlFQsFan2C16lk7ow5+afTXGWpZf
8zMx1AVVwZk6aojfLtZgBncGkc2aCJv6sL59Ll8dLVTGHUPj/zkY2qmDuUH36xxy4mKl2dqLRybU
MWLawNB0N4fqso1cztE3FdHwIioA1IuJasYTfDmVO/sI6s5OnO9qEU6LFfOtfwKBkHqGD/kTEG6V
WixfsmwiZuKomzuCjL3nBijKdi9iWtYS2qlJRlyxlrUY/M3kUGF+mOZdmlfa9LRDZYI8tZa/GT8/
b58g42bRVK7XtE1C0IujgSIn5eNW7AheRhhGuS1lsgG31ISO9Hsj8ADejJYcAA2RDlQ0/yjWn20W
ZSGGLA2Gsp0UUSWyheHm93+3Aso6hGKN8aYOv99jFuSQMdsapuj3xg7RjhtD4MMQK9ihrzKt8+bb
oWu+RjYLDWFpsmF+Y+nGq6ATkRXjsJCpr0E0jyNB1y/o3pj9/wzNor1326te7vlYUUoA/Gw2JDg9
NhgS5o7BXeFe+VWLqjDGdrTL7ZNiWFh69p3Tu2wqQ0+vcOPMHdsL8AIcNbAYKr24PIB0TL1+aDKn
9xHzZ1fYVwNGp3mst7H7EFtMK75oAWYyJqWZBUBDF8Zc10HGVl1lO34jWD0ZJPP1n70zdczvAq8S
0FE0+gFgs+LQD8McZ/WYXAC4/OiTEJgpcE23D2fxnTkTRNk0tU2bquSjSZAGPhdMB7LajJcVfCaC
ikfA5DwKyRhPbUgCotPBrsyP3oQvtwLCyjIv6tpMFmXX+rofwLGFfWtj8wBUP7wgQstgxQzLHmcm
hjJuxqiPhRZBzNNojbs79djsTjkjzbe8b2DtxBQ/tBl0BT+VrWrHAUQQ2dTq0Dr5a/eKuNSsrCEn
siNaTJWbIpBfBu9bnDbp/ky3qwh0YRxf5HjMjs7wCJRCcjea3pNgMzzc8u7NJFGxUGlkRhspkMSD
EfsYWDJ4mVIsiKUMi7o9k0PdVlCuNpwE6siLBeoFDn6O+wezz4aGDg0Qgkwj6nSRv+nkNu7SK9QN
aJKqOcUdU7qZ3cm+5K/ngqgtyzyvV1Ovnq5pfAjBmNVerXr31pPSEv9CI6pdeanNf3JQc6nUBvJc
7cnjgA2UyPiU4l1ZA2S+RU6IJWj6IVr35oKogLEXWq4f0ia/aMgLJs+yWZH7jIz29VBsGCnCxWs1
l0VFi0nE+1ld4sxqBxHcYAvTrXIqq4C1YJFWLJmjuSzKuipDAyVUcWzthJa7xiRHbgGu37ptwwWW
dkz/fnZ1tUoyQOwNMQXqnRPqMHBNj2CqgMq3Zm2DhcyHGWTCwrHEUsYWPbKCVhvVZKBG5+oC5NCS
X2Ubvcu1nRz6F+FRZfPbL13q+ZZSpjdO0L4cA88QN2HMSfM42JqjOcZT9xqYPgplmm7yip3eMUeN
mIpD2eOwlXpduWK5V+wyBtjMYgsIGWDHFismGMWkhP/7hfjFrCKliSom8qQ4jjghp+8cYaeaqWKT
4czSnqWg5ntHgZL9U3vwzI64GmMyUNLkXbR98rezGtfbnhhaOv3OrTVR1qTriq5WE8gBCtFbagfO
R21nBxEkEsyYmrUkyp4YY1z4XQ5RoyOj/A+CIRS2M3Q9MoOb6ZduLYqyJgoni3xQ4qA0PSJK1zqS
9DHIJwPFx4y3roirr5barrt6ZTSvZdH+n2GrkUcFYar8haMGcGNKKRMtDK9BNUxNlxpqQhKcqV3g
xZ+Zt09v+dr9R86XT5+ZGETcCuc3X3Kql84R7Gz1D/pHAZsJhCwAqOsYcKKWwukyVydaP+khZh+n
M+P2yiubxXBJD8H5qqFWz4uGSFel/c7gKh9Yt0Ar4E0ng3bcKauH2Hm/vWOL9mIuh1qPIlRD0GqQ
Axz9v6DaJaE7OMZKQPHZt1i9/l8HQCviTBp9QH0oy6knQhpIhclbv/07Pm5YaEniklmaC6FMxeh1
1zKYzFIHirqUSH/xnLPUgQDLyDrej5aD1+ud78qy3X9G643hsthaFssU8y+gjEgS8mLa8viCsd0o
+fZhe/IPDeHJoXMRdukMrV/ycHNplB3xxibWuBHSFKAOIJHRPNWvt7Vk6V7NJVD2o5eHHkoKp+K/
oreuDUzNvS3gN+cyLMRcAhWDaOLA10qFNVwtcQK1Ga0MfeAaUdyUPO39U2gmpHPuZN/qH2zrdZOZ
nywrufQ0n38CFZ80nGaMvjKFXMAbiJHIFcknC9udJYMKRrQwBZfLFGo1j25h1/arb7GWsZjXnK+D
ij3KKqsHXflSBw3spxd0Edue1aLb5IHfGne3D461IMp8BAkv5OlkPqSjM4npzQGFj9sypt+4YTTo
5Hft51411PCTSASJrzJJQd0GbgXrthSGjtO1bHEYxbAPIaWD2gHceQzMw+dtEayFUGYhk/tK5zhs
lhUi2CWxOZoxOqZYfYWL9gB4kboK6EJZoZ/kRlQIed7y+eVFckY3vpPXt5fxm9p6uqzfAuhHeMGB
zDksR6wjC2xH3ahmDxCIiIg5ucKrH7KryaRLWzTqM5mUUY+kxI+0En4XiPBmTlQMa0/RrWq1Ju+Y
5fHfrpE6K7HMi2ucYhMRv8smB1JE8SFxYlO9tOZrYHMuPw24tiuGFi57SIDriyLusCTRyt52hQSw
TQFph1VrRc+VGfAkv2yinln/WAo/AW37H0nUjnIyjNEgQZIiQuNrRyH7PrfGVSMyx4lYoqjN7DQ1
74VAnDyUE1nxfrcBhD67Cjv9zC9DMVsR5QgB5xvqqYQzq+I10sXgfpaJ/FewzW50WPrBkkW5RAS0
WRElWNLotEAcjwJAyklmdTyFGFFh5YgWa9rzs6LcY9UpWQokTYz6AIFJstOdcUUioF5NrxK0DG7z
NcplZrC6fdEX7dVsPymPCFTWPudbSJX0VVU9Fs2dXq+UBz554Bsn5cltaYvVR6QrwfcFzGUkx6kt
jQuN5/hYwivl6Dpot+v2ux7dY/+kYjsXQ+0lKPAKQBvK09vcII1MhG3xor6x7vF0e37r4vdiqL2L
a0DHCz4Wg56+kgRP0zDoziPaI9ANb+/b8il9S6JiigaUv2Nl4NHD26n9kZDd9IRkxZjMw5kCgdnT
6moUjV9Oh2Mlu31mAWEfnl6yWddq2Xd9L2Za7ExM4GkypwYQk91ZTm81dvVQuvy5f+1IZF6thpG+
nr76xinR9TMuAeVE7uEWP40ZKQ4FujszJsbUl83+JUUGhzlASCea6ck8zhYlcAAfDUpo3ASlJzhP
oWU+NqEZr6V14IgXdOa77X1ieywlXNSMmVzKwqP9QVaLBHKvqGi8lA935d3ptu4t7t9MAmXYC3Qx
RkoFCVtvj+FDE3adcUKsNVA2fQDpPcplkADWlXTtH3oP8HDHrlr73T+Z3kWK/PucKAOkZFd/KHnI
wgCfJdzzJFudWNOGk3X5qQsA8cZ4NQDQFdBj0Ml4WfbrJDfk5mK5LDc7fd6tn/553LcP9nc0/PMz
qYNVxmYI/FFqgKhSOem+c0xWwZW1EdTBdoCA7nwZG/F2f8fqS2X9NnWQal+naqPht1OTyRO28L76
uTW0//ANrgGYdnORrPvKAlyPvfPhfM/v58fbZ7AwM/BTEuVDClhCrp22KCYuUIs7soXBOKsWcczz
fbbavli4b7ZlY/TQZnQEfhWibykT5VU8TFTG1xYKsHdeuofwQbdT8wPg03urPd4HFujeXXMdnm2z
sc7rQ2p5pu8Y7vvtHWCdI+V0wBob8e0VH+HcIzfK8Ju/Xc3P3aVcTdPqAz/o+PGefLBu+UJabf7j
v6bs9EZRKt9XmstjbHOHdFW8JQQY7tGDxbEY1G5fe3rc7t9sOPguf3oqUfDGqyJOG37HOErWV1LX
veQqzwtL6PK//uVJ8sy7tmMjGd5kqoAdzWrsvK2AKg3bOHB8GnYDvlohhDCy4gt5yp86Ql3vLE7r
0Jh0BOj395Vhi/nDKbmvHaSUrd37rgFu6LDdSY+1Ymr74C3oSbSLWFD8X712//tF/zVX1wneoOnT
HQOZtSmRGKyLzm7Ka1ckW5fO08NAVmv781+qA3WzB03LWo7HxvbEZPy0xFI16mL3BRo/YxW/jUdZ
XJL4lK829nE3kHvTOjVkt34138/N1lxZE7bbRoqskhXHMj6BynPfvpO/6Zb0H3ryFZrPFDwMBIxz
jFjP9qUhqHBHlrP33CsRif0BFoDb0sCzdzOMUL9M20xcJxqj1iVQy5K4lkHc3uLeYvIeo2RarTni
Xh2MFaYkL4ksW/FhjwYZxeVsN3C27oD0tugT6e2oHJ7qzGzE7aUHqD/YclN7rxDeJ6XtF/Z6XDer
p2p11Hlb+queBLC7rWRQ+K6MnQQ+PRLoJAT5ZL8pgWxB9L1wD1QQ4gdoS03cJiH1nfopoIvSBfwC
/oPRCrc9mDpB/bVKdn8+pQglev1wtYRzlVnRXeuBwuM+2xW1nT9qTm7W+Fzur/6qRF8dEVFGupXk
gFu0MvOdh+RSuhLA97G/yye8tI8979bOqnA+DKJgwtVFxczkN6W97yA0jNe9FTWoaSOlobzx9rjt
jyVpz0fdDkwkssFEppqBVTiRTp7ckoBgGt4sN/sjengdriauo6ygqUZq4jlqAjZYIq+71RpYEPfa
KrRtzUZGem+c/G2RoYxx0jepDWjPzilQOk/eFDDojWSwesE0PrSt6Mo1UVJUfA93gZX3xFXDqW9K
3SJBd6pBr9l51ruC6QydlJ25e+Xf0tXmT7k9lJbyeBRbuyVn0KdlVgq8J8nlrJO3KR60i1IQIK4C
0hikQTaH0HgFwGEBdQ310HbWsOZtt9k85G9pZSqrwDL1BrgxoaMd4Pvs2tQKIHlhrg0tGtARkAnE
I7J3nmsX63NHJGDiZp/vnSUe1+8P3R9FIiTYWOpmcPV7DFxs0C27JtcPtSOrjQrlHzlS702SIfIw
ZZiuv6BoumgSca6grog+NNNwowNaXY7EPl9JYpdWbAHpqwXH8Z/WbMHjtImtz0YADNT6StyNtDfH
0yF0eCLcXx8CWMALAl+cR3s4uPifnY4UPTYNmasW32L5JnZ/rb4fFHQGmTp+FDvBmU+Blb2NKwfo
7Bn+UbC3KXHAtfSHQ7H/3bPztw4Q1wmac2XSWWFhG4l9WP8xkw95dcy3h8bESgEooaEkvArBj3Ip
VsadIGwT0ljxwwe83ADN33k7gMcW+3cMihK5IO/8WiTVetSczSrZ5OTeePczEnyG1vDkOQ/aHSir
i4cGNddNjpFjCxeNJ72NfP2aSKuNy2WW50MrA7sxsz0K3itTeX+NTaDHSvcT7M+msarKJOuEYGv/
IhPKuYekJsOx2ib2NSZk7dolQOINCzPTvi3ecYh34mNB1oPpYW8+YauAR0rq7cP7U3p8TJ3+FOyj
VyvrnXHN4zI0yX6jYv23DdqSm1UAZCRrsiRjyJc2n2oQaRwXei16cCUHV78nL+FhashIrDol+lF1
Jhh4w8VRbUL0fTPcEVM+FVMJYyVdE9loAR8ppKawDS8XJwSefuOgd+gudwtEztKdATOa7RkviK+1
Uc79x9qpqEtNg4jPdMguB/JyMYBiEJoeQZZyfXuTF5p7MIEw2+TJIc6cBs/7GsbBufbyZIX2Hqg3
0qF8wmVRQOersWtcv7NrP8VRbzBfr5NRveJMi4L8eRYeI7IVHFwA1rIW4j8sSwKliiRKKiDqfi5L
LNpAbD2/uxgE1f6Md2AhMUqf36HXPQIeVnnHRJBbqABMa/uWSW1lXEZN6uuQCWT3LIAbBLdL6Hx2
jLWxQpSfS7t9/Kzfoj65l3IxagtEKNY94yt/p39+xj7UQQd+JVxB5zYF4AaJbeWgALi/IzlDjMiS
Q8XigCDLuSqBnCcHgGqE7I+c+bK/+DZcHVmDbOlxa/Pk/Lhm4SsuaNgsH6R+1dpmF8ePq1JIp9cL
ilms1wsrEqYHoDS9Lzpuer48blvHCaxLhD6SjPy5IABx7snadpXV5jEgJqDi3wdz41usdpmvHnDK
Av1YHxWMe7KYlHWP9T1Z1v7+/Xhcl+QZoaWzzUlqo4nScaDnubltt54Fqingv/nEGlEcNT9Xp960
z/ZG3p7hGshdaN1/wlm7m4/1x4GHh/ojkf0+QAi21u3bGv01SXrju+k6HGe0FQAbEAULztGz9u7e
6vCpL46yrvBswLBa6khkBwbD/Miq4DNu09d7YKYS0SiAjHpK+6SmzVI3+Xcp7seFokev1C7I+nJ6
TFgXn+zdaadXpv12QUtMQBCmZVZjWe8h3oIDcjpTtKZYJkIrleDpxMjtfsH439rknzbov6RCTbhY
xMeAd8Fyn+7/+CfZfVrtLbc09bua2OuVSc74OyZn0Fag2jY+0FytzyDZBEzGmqWtjMtIV6C4QNPV
djp0ICqyXPG0FnqtBtL/EshSMTLxy5UEg5/WKUhz8WC5CgiDuid9jTFRzqq2rFNesmZzWZQ9VgL0
lQHSroXVDO12/dcj5+ksb1+RpeACVNXfK6Js8+CFadyrChCezH18/5aaySumGZgI8AsQAPCGMzmU
bTYSvcoNBXI0PPg6+0V6u4ISBGi3GYDLObTkg+WU2A+fV+f2Alm7SKVAmypChTf52kXe9l80+J6z
1hFWUxxLjP4zxggiYxjDAsuzEo9IKfH+plCKBDfw9nIWMz0Y1AGHqGh8kS/+FKQEWpx7vY4YbS9g
eAv+4Lrm8OIM0Bx0xSsitXynW2tu8jEhLJSMy75UUZhLp+66UEjFEJaT9Ob+vnIz+/328hZTrnMB
lNIPSXUVKgkChNRJByvXbNEzn32Xr2zjcfAsHB2LuOh/kQl8SE3UBHCdU2fHj17MDQYu9d4APJG6
iZAYr+3RNrOHf7S6b0mUH+XA1tpIEVZneY/RaFUWHq+x1ax5HBjHyEwupoCm6dz/vyza+QFCPLu2
IZZVWArpwDkpEM/lMakECH8NqESEsbglpzSX97Ny9V+x3I9+KmBxyfO4Vg4rU0QhNtj459tylp5i
sCTf66KfYl5QeXKI5xASKflatqTW4exii1YKcZuCoCvZe4gr8K7fRKihq4dSIyyjshTe//gG6h4E
YH+pgukgBySMYrte6zvBPpdv/3pTqfvgRRyH6XQc4gAOHcyPgErHedAP/2CSfzLP35tKuYFIFEuj
Hb4WNKHYpQBa6Bywa62YK5pu028X+i2JcgShqstD0mNFE1+oAeisFuPpmJ47TNNzHmKlCHmKEAOV
TMksBaVcQcZzV8MQpnvuALryTrW4lQ+Jwt1tBV12Bd8LpMxJJAcZF/h4+qWYGYlXCTCXX0NmN5E4
qditfaRsSSPpBiiXcGLyqUNGFZy/JgCEUWAsENgapueEgBpdtbCem2TPuf6xWrP6+RhHSTdeJFyV
ip4M3zqY1UPTADNG9QtLDezW+/w/7ynwbVVZFBF4AeSWOrq0G4przmGxrfNUASTsismDM8u3Luc/
ZlKok1MbYxx9sIFfHg0SmHFPeiC2+qSyRDTJJHbo+OfhjSl14SB/rI06SDlNJDmVoZat8xVT4q0q
2MhFOhsm88bCgc1E/Zr1qTwx9Mvp7qWEx2ysYovWmdWCK7GEUH5AUNXS9wHyiOEKY5s9Z8iT1WvZ
Lk/G/XhK9GmEGf1uZoFAJV9/Xk/iegfrnZHNA3KkloURVAvoNRa/NphN9ktR6I8NoH1Hng5ZNp0w
9prXzdI00Mvz5u3uPortnwIdgERdD4RzBw9VtNsqvOQzFAHNoIaM4RnQv1OyM4X34yiCXRhMzAJ6
u91rwQwPvybcKavwQwjlmNIu6tAPCiGlnR6Mg3xsHvyN6pYrxQ5PMWZ6J594yOz1tkcq/LNBQ9Zn
duKQQicDBi1YyYul58WP76H8lxErfVlp+J6rsxdtXiar3m4PNRq0WOPlzP2lXFjKaUWjVhBleVMd
JgYG8sPZeGa9mBbM+48VUf6LR79togQQs3/zN3c6VKYjqn1bVxav0ExVKHMnNiVfygNkFHfe7mrL
zglveEYoz1oHZexiVYh8vkb2dR/dhfZfbnXFE+yf+Nwfu0UZN4zxiNGVx0pKu7Jzu7HRhA33nrIJ
lZfC+LkouqE98YVegePtLphRJtpW2voouR1yp34o9qx1LSU9fgijjJwxohda5rB7wlF44mFI9q6G
6qdgORg2fJE3w97fJJYKe2I9N66ZvSrr3OTMnS3JBKbNI2bpboK9hDoUimC25xw26/b5thYtpb9+
fCRtcYJWLJJpR/Qewwp/QgnFL8w6a52Tt+tAXTUSySUrvK6AGR8Jx3Ago2IGo3nlzSS1vQjFIzTO
D4UdBVY0bq7FqSpXfHFmfOb0GTdslkbZrAg7qdY1yg686W2UP/62/6p8rmx+C4DgdURMbNDbewlA
lNB5ZAhfvmqqJmHIQgZ7DXWQvaoOSh7gIAeze31CrbIjNQrmmRVuun2io743msVI7PAiH+G5Gvzb
mHRbwyosxpdMkn5tAzhgVYQ5uviLLpMXOcnnwCyJwDhqkSgXUAZH9fajdO/6dYhRpmfU3s4RkbeY
grNYQ03Llvq7+MNTljqTrp4RtHhWSY0Zf4B4NHVxSc+MVS5anZkUykj7caEKmY/t5s3rO2fGz8jK
s3Bxlz3BTAhlohNAQol6BCGIJB5VDOmEeA12F56cbh/ZQjZkXi+j0awbvuSvcgE5wBy+F88SXoDr
2xKWjdpsKZSVHq+pntaTesKptceP52SdW4zYmrldlI2WFIz2XjPIGMCcIayLbbup3s1oxeJBWLxq
32v5+o5ZStwPWtTMvjQM2t273L3qtMhR3d6xZaOnaJKsIkEmI0eLazaTEsp8mDVF3CFtCmwR79GI
TWmLXhGE1bqTrM3n6T0mojtLRpZAebyu3hkqvhxkzr6A0nE5SPx6lILu8tRnBFCC/qbdGuhcmMbq
IsJvs71+AA4lmJezFfM1sWhMZ8Ip3R8MSeb6GML7BkPabka8nU1a22YY7aW2VvQ/a6oig/jUMGRq
kWEUNFKgXDvcMRmdCm2IMwWYhtln4GLbh2t5UxJltOo/TUSqC1gEt0UJs8VHAItU/8Rn/HVdsLrG
Fq3L7KOoxaPUo41q0iJuAmdTEpvy5QGA/9Wf2yq2fGF0QcKAiyBLwhcXzUzFwDWThQkIRC7DZkQl
6dl8YBYapu375Qx0uAGeVzFtQFOdeyBF6AOvn1aSPakvW/mUHFW3v+9TkoGr9+XEaqRdyicoGImX
cJzIA8kadaA55tcVzku6S/gZP068s1NmOTR3zp+/B1RxfKLthdOIvptzsCoiwtjSycfT6wWoKOoQ
uqgqkkRFvEPO533Epx1M6YD5iusltoFZueNB3tqvzqxJZWEyArfEUWY1zIUi1OOyA9wMuCHKg9MD
wt9D95XJrRQWHNpXre+XNBG8Coqm4brQ4wJ+du3KTIe+XK3eiS51avqaqUJasrbN3fPziGAwf+Yx
Ef3O2NYlNRJnkqnopvZGLw/bqvtvWHx0VO2mzAYocN9FRyQlMnwMl7h0A+cCqZDTHyQv5xosNfDI
XtolREkI79QsI79k5aCqhqRpk9aolLq08TgmVwCIo5tNJxLoAMvMrORTWoDDmH/tdUflDBOjdqYB
rKf84CXPKbcetNcoEElbbHIB7Y1Z2xI1XwsBhvl5xgcuzPopaLH+/kBKwSoxD6Viuk24SpoTb3zi
7z88QGY8+ya/Tko27OdSMDKXSHlxNcpaSfex8xKQ78pNUsEqV9LUhch5T6rqHsa9gYJQYLaI8YFH
wUS1XYpfRdhE3lBVQ1E16gOCkJO0IcIHKMCr3N0bGCrozQPHzOMuW6pvQfqU552ZX727DmM96dgj
kN0xFPUUE9k2nOwsALt8I0MTrMOruC3MJiPRxrir96wc11IVDsf7n7XSrwapFduYL/EJ2wnPvHW7
j3Jf/Mm24yp1XzFFCnr7tR3Z62jlHViJpKUwSpRVFdOVgib+AsQdE09MkmLAk7qcsmbo9WP2sywM
h0N9ZzKos5T1BD14OWTs67ssNqdcygaBy+oBeUmCFhrOYqU8lm/Mt0i6XOUJZdEN3dihEK1sU7zC
pmZZ+w6A7cGeswS3fGMW/hadzkwkZR09Ly4GL4KTtSZas+oExm5gjmHUGFrDBoNZlKZIIElVVNmQ
dWpP+TFpwVIiw6W7TsibmQX4I/XY7eqXaDMwkjuLrznkyv9HGO1yvCYFfkoFYY8aci2oDQugbxIB
TJSwIsHFrPlcFLWLapjEwKoVu4u3qt8BIBUcRM2tcgd/lHaAclz/oKxGpB27hlFpWSpxgp73e5WU
tzGaZFC7FKJrRyPHSLTrmqBPIjnV6MlAVzgrSFqM/OYCpzOemZ40K9MYfCVTjikSkGKEgQPMGuHQ
uvhPPLeiToR+kq6JKhXKxniTDamhTAEgoEzQTjW9IXrzr2itA5vdV7D40ESgIIt4g+FPhdJOKVY5
Dgg0sCq9hEZgveHakfDXeDyqKTiQSdvkRm0VqQYQ0tYrw5LUyVW4gghRb1Tba8T6U+I04e/tbfhi
QP4VOmHkVp9omA3xq+VvtuH8GHO50MX9JcGTTTaF5mkQN4lE+qYjRpA7OjBlkhceAKwCJmv0+2j8
28SklE4JSkTJk/JqJOhpV8q3RDiJGRGHP0jd2dV1n0ufqViaCdoyxbe4IDGPxnASZ6Z6XQ2VC6gG
TWVU5BcNNwByEGUDE8qg15IrEa91UtRfQDkYqR/tOcsBS/oan6WH27u2fJjfkujCXKkJ/lUUISly
DcB/YxLDfxv6TQwuLJzeSxisImS1OpchdqHAqqA69z8L/BpHnB3WFK35ACfrMeoooMcOdTrJ3NTM
TP9SpDPRJqNVwwA/q0bFVlEvjTyHGvIlBJHpeKjuWLmwr9cGrXVzCdRl0CUujzE+01+0HP2qnEfU
wR7sa4ZxkHAz7nqDtG52LGRTeRIDNwlWXoG5FpCzhKTp14Bnq0xRsngJ1KLdnkc+LYK2juZQuLq/
4jYggWzVQ6JbTbE2mE+ppdgYNlHiJVlAR5VCG0Wp4+O0gCO9WunnvuVM1S3At2KbxUe7Z4d9S1o9
F0eZxDGTuysnd5MNnl5u+0sGSDDN/jPVRXT784ykKTPJsaQBc5lUjmfwlL5Cp3oH3nTkEY9AA8vB
76K6KcA7drGVW4j91goLkmcx8JyLpZ7IWdGk4ThCbA4sa+BBHAGhAFNE5A7RvWxNkRG/7tDQWG7z
7dWK9rmNKicjvTTpHq2bU9IFPWCqBvpwSjdzpfFSveKn9oK3xNLs0XxNVqx5i8Uc1kwKnavLIjzi
/FLqcJVL8nbkCEooJqj6alKf41201UrWiMViADgXScUReS0mgIjCwgZb/hgvlvNitTvZ8u/albyO
/wY2w1otxWNzedQ96bmMRycn5O0L8CuFhfkxHmIQfaMgM73P3lnpz6W3uAIkJ0HAxeRBzP0zdqi5
uEiHFiGZ3HqJFWh4ofZhnZjcCPjG22tb1pFvUdTzuBs8XhQaHSnvlfRUKaTULA1DWhzAfEVnlBnS
Ft2NAohDWQN4tI4Wmp8r82s19AIZK7MQ2lb3+caz4F7u1W3E7A9c3sRvUZTtb9qBE7oIYdEAts3e
HUriWeguQAkts63qzLloGmApytLDdr486sbx5diHaHCeHra82Rx8+29jjWidyJjle3nSgd+X+z/L
ox9B17KrJE6CqCSFXtSmIAdWopoC+rDGTdxYRZbYyXuf7vM8NJvGqu1ufIr0kXTAIMs2krw3Oqvz
kCHchJWr+D5U2bw2jteYxktjXJJ866l2m/ytg6eq2BvB+wgAk2w9xE4AjDHfzvHyunrKrpOPfHWI
+rWXMOhMF9+W6LTUBM1QZAkoQT+1BYljXU+Awnx52r7wqpmjo9M2T4b1WWB8zmI2KX1FHfSezuVR
x+fxUl61ktcDm3tAF6QB7JFHlPYs996918w7+8+zNhBTMZP1pl4BnwTUyf4Rswjvt+/kV9D16zvQ
+4E2O1FSNJn6jjwG3W2md8Pl6Qk5ixEAqsD1G9doVegxNkJ2xH6N0E3Qrs6FWaw+wSyOWuT2dPsr
KMuArmFRAYAN4gIMdCBEoIyeHFRBdc2v9S5JHKVcvwzxyltXktnJdshqxKeU+UsWwFUVXgL0qYZI
5OdBK/kIjHyvbnYxz5FEMEygsWPiQvYH8/ai5J+3ZhIEcAaNx1MJoCzIHv8U5PWVqEaC2Ozqpn30
9SF1DIOTGEK+Uu6z8/tvKYg3RdRmYcFpupRGHIrcb6pxd1VyrjVVaUh8M8la+S3xkgKPNCDoS4ce
XWrJNoqi5t6QAt1Yxa2aaPvcy2UFdPIS7qpsKAHmMOVefZfqQilsT9HCF12JhEvu8QJUtDdqwNJW
jXyQug7XvuSE8j69ZtCVusiNx7wPpM98yMu/Si2OxyTS40sWi9dTAn4PO/G9NDJhrItzK/atRBop
TxATjU13Hw1NeuzSaMT4qAYMFLuVuvKvmOXxW4pZgEvkBUlGlKzIT148yglq34q6lwq+DOyhvQaS
WV7D4CmIRR6mt+14lD6DbnDEsWqNFZQ/UZy0zePwIucZmhKlxBj2VxkRohOEIrfp8bp+U72Ir0mQ
1xK/F8owObUpnOAhCznMVo784Nd2AIoxniRpx118PoyfRq3NXzqt0tyIL4cniRdjJJajJstNKbvq
rxma/NFikuatYHFenoR20jbN2S/Flnd6XYoEK1WEMjLrOstDkgR1lZISbEwP1Sj1QKgCcYhHwI9g
vAZhrsTrph8idFE2I3dq+ahELyd4N3PLqAKhtjHeBzMytkr3HGZ+ProN9k4lSttJtTv0aINmKJ9M
RbyT8mnqBJ2NvB8qNF8uePa0CsUoQIql73YILzIQVA1tXhE5xySQw49Gl1hepPH3zTUHXEKaGOG5
zmstxIaAoXh6u+MoBHT4VqY0COmrVyR4w2hxJO7E/0fady3JjSvbfhEjQAOAfKWpasO2kloavTDU
MiRB70Dz9Xex74k9VSieYmgfRYwepkOdBJBIpFm5shHYdKqXrcCuUIv5Rs1sGeTEpplXs7QAQi7j
/YOdcQQP6QzPwotMLhvPIgZ5QDmnCNp6aX4OoB1B57C+9L+1Oi4zv5R2im7kkTtmoGdGcj/WTvQJ
9KnIxetDXgwH3sl2OvZOO4CGLM9RLuXM4OjfHwnxtZnGeSCnZa5iF0QsS+0OjclTr2xbe96hytmw
VWgLMtYKmA5DwhQTImZZJyWbx3BktdePR2YmB9n81vJyz1laf5NiRmxiAOeB4BWGxFacJVsr5TSQ
eAptEeuvi8Ym13E6dphFTYKyaGo3HaYeXaklqhJcg6UYIq4dKg5fh1AnDkarEb371xbU1m0KHklO
OXOY8jZN5pSx3iqm0Jyb2TO5lns5Y3+uC7nUYdNaAxeHrn0WhK5ncKLD0zB01ZBaS8g4Pdiy8hLe
3w0dAw3F/NuJkp07syWOEoJ0BOoR3FBToMvCpFUtMQkrUKw+DZElDryG8hbtLJ8rzEjzzHQiO87i
pR7hCVqzaDaz8MirjwS6nPjYTdoSprVwAjoMxQ3e2+Fu5VfzK+Tedg5O8YdhF1Z5ODILiRBLV7FT
spsqHGpCwkSk6NiPLTh1UpM+xYTNnREkSqD//0XpNiEw0eBNVwFCSF2ZTmsIEhIazbeUlT+M3h6P
U+rgsYmW5bFkeu/lutYcruuNmub9kOzYNjBa8BgpU71iopVpXBkmEi8TELsNcKQ2eO4H52UQlTdb
wjemz7IHE695m1bd5KaLk7h1JHZ8J5Xfev0OCsY3Si2CDL6japRDzM6RfamHFrIvnqzgXrl8ZNIV
U4lUt67zYKhb5sFUAuuBfjDPERLMa+mQ4Z9MMdo35O8m5ZY36H15XwxEeyBkWb70YzcejKQAb7bh
5LdlOzk3ZZPUn8q5ATtDOUeHshDNox1X/afrm3vpO2FNeFxweGu+iCneOKlTo+6MgYTmND/WRvO1
r03r75UUbffUwbYZuJAf7awnFx8tY+0Aj2YKl7jvHwxjinzoc/rOjcG5ub6cy/tgIe9FLR1jfcGK
85HXOBFVmDKtErM2wiprLNeh/Yz5nQsoWTCvaec+bIkCVs/B5DkUetkHDv5EFClZJSZ4D6FDAzZ6
XXQc92qql946tgzvvemAxQsNf4pZRgyRYFsdM2xJ2twbfTcHRFL2WhYm+k2TjrlsYL1HJxZ7zjLL
vYyXGtlD49cPoBTeO2gObbXO3jp5S83INEN9OtBsnN3IEf6YvWuW5TsYr2XXR2vp3JqMBxlXXjnf
Xj/O7Q9wqA0cF9Bc6Hg8fzPsAnPLCrbugFX4wxQH2TB5OWnuuLW86eRLoze3mIsMSi37iYwYfQCy
leufsHHMcL3A4gz5yLfR9QKdHHMzQP4sdZi9qpBfWt2q7gTPbctLokhvd27KxoEb8A50iMF1MdVW
xNHkohdWT8KCmC1qTHxZXFta1oFn3fg2ggEl6FB6PpRcFJ65OHuZ78vnC9hT04QfYaC8zZhaWk8m
DblVRkLZ6c49nVMZQMs7+LQs/16WWrVjfS7fFMhDHl/XMUsPrPmrs3SyuZGukaVxKAnTUrAbrpfl
HRpw8oMdG/I5z6LiUYuQirAr3uwYc7WUt6q2ue6zYaGUDVI4RbOQbLRHW2KpuZF4UeW8zGJ+q7TW
FQMq0MJ5Sarkcyeot1jNzilvrBqibZsRVPdWd+F81WlsJZOtYdVAea1OgRfJfyoRWixza/Arpd3x
ugr/L2v9V+Cq4yfbbKYRKlIDBDrN6GrNP5mdHTqzeLJrzbVEd5cm6V3ZNODP4vqO7I3rg15lEKVi
nXAdVDLCJcvNhGmNETIgWX0ji3UvKyQoeyTNdkRdPmWYjGYxG3pLoVAftcSTVc5pCkxiUxrhYUHn
6fUt/PAxzt32s1+uvmEpeksmRPxGOFUVgnC3nIY7u2QPS5T/Imn32M+lr2XNbd2kr+OSBMb7OMqv
wumCmGhBhPJiQhZ3EX+MZg7ike2UwjcuLiB7HF7Z6nTiCTw/YXtmvBZTb4TUBMKHVV7afBfl6GXt
nom6dKuxESeSFF0a0OQblSMk8SSoQYaJqZ7PSX7/5fp+761HuZ2kShlp6GiEWSZ9Ih961h8iels7
e+08m4IcHZAMU4d7qToMrG6cbopaIyw753Fsv4u+Ptgjdam+U9HfEoQHVMdLiuIc+xinfKKdVEyT
DkZzI8xF7pfsR1WzG9McA1Tdd3R16x4gtEQsx2yk+NR0mBNxLqkVmyEVfXkT8+IL/Ai542htvMwo
yWM9yPkTLOcDInWyHj3TmB7nmR6aXRR7oz2Mt12ux4vbMgNs9ildAsam7qa1eX0718MQzHBDH0bb
6b+g4C93tvdy0WtnKCy5STHVAlMzzi9An2iWTNqMhF1nLC54X7qj0cjMv66Wl9ZsbZM2LER3xLAv
qAKyjOP1xEGGhRS3C4se+n64jdmOZ3n5PsCBhalEBxhHVoKuV/Bka/u50DKSLHqYGV3QF9WhqSmy
eMv9TKYfUWO8mNOO6bxUTtSJMfrTJqDtByJKudSF5YyOtHRENmW5vOh1J/2sjNidzYYl1EY2/bWK
IoqC60aBogZoUcUKakj42NXSwq3rjfI+qVgXSpZUe7bqUimAaMEoAiTFUHW7CNhEyysrJZMVVoVF
/d7KuuNYAXt7XSkupSCjDzcdOX0MUIJenB9XrrWZTDpISayC+mBTmdxqKPawR5eqBykOZMBGIbOg
lvUXXpTR1JtWaE9REyJ01N9x952XpuvM4PqCLk081BjSkOJjFE6geb6grtCXVOSChlrdiyNF2RKP
WEluitwwj7OQGNmqDXuv99b6gKjEwBR4ggA3rrt8ovRTxKOirHoapq0lCz8ZhMCQaGSYMf6jqwCu
uL7GrUND2sSBzYeRRHBzLq4q5wEYiYaGS9FQzwYB8WHoeu1wXcrWopDedBCKIl9gqjGiU2dyaQDi
DDkgodXy5GTxjS4M/7qUrfNC9G6D3M7ghkHWAubJ1hVW3VMDbOlhaqedJ6WV37LcHG/sqEpunB7F
AFC2xDtKsrE0DLxdfXdUlFbYz7nQymKTdAaLhhmrpW8nyXSPCLEGr6XT74ja8F85ZDk6AjCEJ0w9
LHOmWWtFDg0bm+dHNHFr93mZsRumt0M48Da+LfNkuMFsc9Oz0HF6X0yzvtfzufHiAbRFQGJkIemm
Q1PPV5xOMiYyKlnokBJRwXTXo2Bqlf+wPGSl7laAH8cMlQvw/3ziu0HD1n7jPUdzBiaOI++w/vzk
kOvWIXG0EBomGU9d0SWTbyVz4sL3rnf2e1MUYm3UCtHbgxjlXFQ8aVwbBpuFNktsck/NbhqfxZwC
g+docjJ3cHGXV9GGw0owJJGBfIF/pP9OVlbkOeZqdCYLtSqKPrc5737XU0R2nrjLRa1S4B1Q1Arh
s6xP4ImUbkFLAOWEhUZrtz8M6WA+hIlyl5tm3bBzITdXBD8Pvf5AwiOrey6r4hrNcy3nodMnY+si
bzhWh7FymPXXTw8WhYYnFHN1RFkqFE5vbFp2EieFx7p8yyNe3GD8Tr1TslcbWBArr68b6gI2shK4
gsp6OoGCTwWQR0hjp/rm1IXj2qLTntqxlXfDSNGoOy36XTlpcyDQa3vI0Mtz7IpieG30/NYSIvdI
FuUBF010tDEP4Tvps/6rqOf6iScjBoC1ffaLo7S4Y+Y3Th3DiCzbwlEQDM9eTefJqfOxReifdlHI
izjyqhjpVOBZP9F83jnyDRuFywntwtsF/x7IhnNJA59QgaVGFPZ4vnRXJ0nyjeGtzgPkTdKfTcWa
z1YyNNI3mUzKg52N1ZvMqL63ZBVItZ4WHFS4w9AIlMTVYk6Vo8OKiMQOI1sIvxZk+txqCdC7dpwd
GsGjG6lrkZ8VcOvaUWuDfo4e08Jpn8ZkzB7yzH6zWmHe5zD8O2HqxnHAfYE/xpgJhbWVTSL6IJ1+
iO0QoOH5M4tRlqyKuH5ZkGzZuRqXjyKiORsvPDQX6XiuWOt+WLNcZZ09jGDkZsVPs4/dFtjgqnbc
qP5r44KZM0g6MPQjEQN/nx8+GDe6gVYcuBy0dmKsl764jH+//spf7t1ackB2EFl02Ck1GYyloLqW
GdnDUqIyW0z6L0uXi8di5KyuS7qIBkykapBBcbAoRFRqEcvMnNJM4gpEWnhMn/IsXVOvCbisIyru
cHXkjpd0kfVcgSgUjUPYQXhLfDWnJ5c0IbyoBlTXH8qCWJ9mpFl8aQ0c0xvH30uEyQmj1S++npjO
q0Gmckf6RbS1ImXXiiymbmB/PzBZJ9KHJurNtpfVg8xi60GUyxLUxjQdu6T/nWlJ+lQlpPUSJ9M/
Xd/mCw1dBcPRNeFN4K1Qa3fmUJjxUjjVw9RIZ3FNM64tgBeiWHdnA/WiQ7H07W9RT/Pf3kIIhoFC
phmxHuo+yi1MNdHJUk9Ai7GUwJnAowygTqlr5xgefX2Nl2ZxlUWJTjFo2ULtTJElaCmM3CzqB9qA
sL5sayfsJ7hpeqXrz0tCkj+2FNZd1E8id3mcGs+6gx7ina/YOmM87kiIcGQj0VZ7rmGjHSeAMtT1
w6K37JOlAbZC6LSiF8A1PxnD8iDGuTyA1m34VNCBji66WuaXuepzd8Ecirteo/zQR867ES/lYXHm
w8RazYuyvv5x/Vsvrvm6YRwVBxRekGhTrXedSurUaVs/ZJGwgtywH0t42ce6tM3365IuvBRIgh1G
NZOYBDV3NdlPaaYzjVYPi6OnfsNk7iLBUOzY4Utjst4u0yYWejjWMuD51qd2h24R1piogEZ95jey
NJD9bVnx0ndEjB4rezrtlI0u99BEPs9Y6cJQ2zQ/PPmTK41YfM5xq1nYWEu8fCqbDLNNS+CLmqd6
qsQcXN/IS3EA9ALmBtcVjGuOOmCGDuaIhsTcDrNxANCKo2prPxB0D4K5lYD9+q/RGiv8DDdq7T/E
K6bmumqr7RpttnkYG5mZuhGxhTyUzEniHc98a2EovKEVAu8n3D/l8kJlljYrUzucAPHzMPIxSV1A
xbJPY5TQdEdRLtXRwv79K0x5BZDBS2gp4RsMwPe4iKgwIHYS9l9be4RuAPEhJQT0DVddc7DQJksh
NR6mjTSO5tJiEgO0CCPTrQQtCyPa5RjtLQzBNVm2AzK6NPhwQ5HxQiEGzgJc6vOr0EVibkeaOOEC
Qp5aRveYVQx0QIcJ4/qx0T5f18qN/QSpDUOTAEDZ5CJXGfdzNQp4iOHQ5DPa6inJwWtqs8zZcRcu
tMSy1hgHLY0AYa4po/NlWXajIwapq5AwDB7ieK+NQdcCx9irm+0JWk3NybVmjW1GJa2qEHy+vlH+
qcYXXqc7b8XFtmE1iBAJ2C0slAU+OitPhETR3CVpNFWADfXiAEr5zyUZip0M76aQD7gVEufgPFh/
fiKkTbRci2xehYNMAWSk8ZA+krgs99hQNuU4wHPBLiGGu7BMTo6UkWNX4RSn0e1YOKmHunK3c3NV
vcarDp2GGwNQF0EhV3G1k76w2wGh0T2bvVrPAEwXbiSCls/HKf5L0w5ZgOlx4CGQiMHFVHZuZDOn
NY3ofU4wyHbCrBLe9/71m/NRZj8t9n0IYWvBz0ECBDCS8+OZ0VaKTIXD7olgGjCsiXhbLF6+SYRE
d83sxN96xKp3CzB6x9hcMOTI7KyvZGDxC5tatONodum2VtzdlXXeelNh/awqx+xcJqyY7TgMqm+z
fiz6NRGcAxuK50fxbRDfRegAKNl9/MbrAEOI9EA+yH+ub8mHbVK2BEluuCUc1QH4UcqW1OYyt3aR
2/cA92HIgVVWt3riaB5qPu0RFcHJL+e2CfqpsX1hp9kj67rpqPWsjJESHKK7yrCbIOJV8si7Lnrg
WoqRpqTqX/PCrn20fmvHZUki4bddTPy+1x3w1c8D7QKLA9/tJjoQvTuWS/VNsHWYgQ66Ew7MJ/Km
ikEBuLpYpoXZ91Y+IzA86kZ3qw3fM+Q3rm/fniD1jMgMXEfH7Xu53APa4Jmj6RbpUybf/gs5eEaR
IURWG0XNc8VdjLLvU3TT3nMKGsuFYf5T+r22mmDCTKHrojYu/Tpn9T+iFKs/s6EiRWLb970zPEcF
e+PNoZ8fekpcwxh37OWeMOWgNJ4Ng1FhXRmWFfsPWvt60+8RK2wdErhEUAyGu4N3U/F2jHxITQnU
930uF/BTmkWJNvbWvrHn4dHis75zVqptXpUP8A+Q+OOo4F0p4og0k0ivIG5sHXQes3LwWyMtdzRP
pctGBKGbK3AcXBGroqv4pQw5L+HwJglHI60x8ZnGUR3IpJdfu1hy9DDx0fjRjd1qS+c8mbypm4fB
I5PRz15WOcPnwSYlyIDiEe1EyKubMVhFqswyXTOel3fJivyFlUQ3gzKzwNbOaGzqP0ndmkDoz+Dp
sH0UfRDOpkbc7FXFLowfA2M7HrfVJK3IUOViFSZYx6mg2j0g/M0XycHfSnRPA+9Gt7ORF5EsNhIe
Lnrj1/4PjnTF+d2qO1Cs2PYQh3br9ofmEewb73Pr3xVPe1SAKj3RemYchUtQ2wC9DDT6mjA5cQ/0
eUgjNLTHobPOtJP2CxD9N1aLjlZSYmCa/l02YADEfDyrK74u+F8C190aZDBre9jNi5t3/ilcWXWB
dI1epWMc9tpdAfYucJMec+PIR9vlWnn8S5vyIQykYhQgcTTIK8LGvppp0s9xmOZgq9QCOf+RCZrW
8ns5fbsuSvUlP7Z4LVyBkslcm3rOt1jrMxNw9CUOddH4RnQ3oc9hTp6uC7mwKAzuA8qZnCP+XV3K
cyEOraRBKp6GoPF7GKK3SM+OY4KhccNOZHEBT8JyPiaTI34C7AOuwLkk6ThRlBQTQGS6dk95NQYm
4oy+MatPY2POx2yqpiDXaXxgsZ49T4ndHebEBpVlYssj+nGMFzICtl7pcK0beC7PEdz6p6E0Xyvp
8FcAlMd470ZtbI+D6j/K2aujDUf4/KOtCL0j6ZiKEGRRunWrx+FEb1HvLZ6dOz3z6Y/uVxT5h+il
/I1vvn406+8+82dAq/bB4AP7i8NRs6msxBgBHYWJcMCgjsjrqnB5qXTXEcdpdPfGZlyUDrG8E2k6
URR7TgFhb0xIa8SvJG5u03r2jcU6wswcuINOpPleZrZffoUtzfmys9ZN8SgOoxMA1UBUihXxDdp/
2plQEeqFdK2mAigtQvmSShetSm5DJjwL9JnSf+L269BZfiKA0Lu+3xt2xDn9BOUqVHqW0Ywy7Pf8
IxZvfAbfmubLnnjmHtJq401ASLUCp1HnW8P8c7VKJm7ViLNFGM03Y/NnihY3lt8LdDka8Rea7fXK
X2oxuvCxs2sFAJ7DR+vWibEeSxNMKMaQhHoaSpt5rZ36JTDhtHi/voUbLxAkGQh/AO0CVF8NS+wo
jQ0BDzqUBwrCouYhdxsvYW6N6UPXRV1aR2TNAFtALh4gENRPzrdw1GpiV5aZIKNlrB0XbqF9KfaE
qCRFeOYghcNNxSEhSaeWZIXeLaggxmk4BhPmtTLvlVlBjLk54E7YeVm2DulU1KqeJ4ck8hK9oTlE
NdVvTfPil9K579udSOyiUWVdEADF6O814HOZas2JiblLq7JLQ+PYvJrfCIiTXbflhxfwz0zASe4N
lNk6plN5yjFlzUwNMUBepXegsvHzBKWneS+9eWkqz1el3KeMzp3QOkhJlwBzpYFx0oP2xflt7WQb
N9we4OsBgYRFBj8+GlTPD0njsckjRlP0onzlZvFM4upY8eTVbrNDvTheWnZea31zYjD12D14P2bt
D5jSXW24ua7+GwYTERQCQ4TWgCVg+edf0sCNrnlRiJA/6U/szf7F/J8VeLtbjKmNvevCtlTzVJYS
SC3TXDsr3CrsyrvaQEMTf2+bwR2nvRlVW9qC+wwPAQEHgt3Vbp7cgTxtkia3RxEyDSysIKEZKDg2
xY7Pc1F+Xi8BWiWQ8Of4g8jjXMwKB4jLbhEhCs4v4pndARNavBav4EoPGy/yq6x055thx2Jt7SLA
khztBEj7I+V5LjWxKi1ZLEuEMRlcDb4K2p1d5GikteNqbVqtFe8HplTAxkzVSeWI43WoaRp+owcG
yvT78RndkkF3iwBox2pt6uGpLOXVrBeQo+caZI2eA4Ld7537FV4CJqXtsyqtG3TuEKFIc7IsxSHu
WmL0yA6nYRfQYG84w+YvB3AKFWUgcPB6nZ8O0aWRxBF6HDrRP1c6SCbWjLX/9xcJmNz/CFFWgOhQ
Z8vUwp2kscvq/qk2Qd+EgdutvaMDm8tBFp87CNOQeVt/fnKTDKuZHCcbRCh4gYFamngi2rhX5dl8
7gG+glPBUDkD6vhcytRUddvmuK+zIadjm+h4Jp0Fw3gBEEZ5wv45ayZBzZTmQV9OThCNu2RSl14b
fGRA/EAVgauMGOb8ExDOT2CAJrCDKU18zbHvW7ShBwkx/8xdTf3JQmxx/RS3rBQoMlAxRk0enodi
DqPFaqcoWy+ycI5I1iw3CH4zT4hU7rikGyYD3g1gDsDzoRdbLYOzmgzNWMZZqNM/FfYPLoGZtd7a
SPvXSzoTpBxknAxDbQlNhNRYp2yTu2ikIQgxgutiNt7pNdZE+wsonNcWyPPDitGlL4s0y8J0dJqg
jsp4dOfFeWcCs9xRjExAkBdhaCVISGJ0+Y+7EKiNozv7AOXoFi1tEdxUWdjp5JuhkeNA6FM+azcR
YaM72dajYObXJm5u5qGLXZQ4gZ8UGJNeiCHxp7wgbgpksn99W7a+Cjk2mB2UudG7q3xVWQGLB3aH
LExa6vJJBPnyymu6k6HcUiaU21B1RloPSSIllm2EmQzAsK1r7x6a5kdiPulGeuMgUfP3yzGRIsFB
A5uJXp/zU06Rh0qJk2M5ZhvoFtqD+XvX/HVJh6E97kSKarAHk49RV2ThEDBgIJLyi979rtBj/eX6
aladVF6dtd1ghdWieQN9eOerGU3piLFd8lAzwE7cyrpCSDoG14VsacCpEGUxM+1rK65IHia5Zwag
gfwv7jdHug6pMPSAw/05X0QRt2bX0RrPQffNyN+EcdOKP9eXsKVeqEQhxgSLOGgUlPhFb4oIhBIN
RMSPRfQ6ZbdD5LPi9rqUrdMACBaPDUAFBnWUjWqGiLYThUU0q6X+jeY1zAij6HPeMbxbcRKAsf/K
UV7qtqsrbdSTLKy/5fAGtcSNMMw0kpFL4t5rG3KMivwurxt3mcOcJ4+lbu3c163X9ewblEOrunyo
OcE3IAlW/kLViv22/6nvW9tPqiB5ub6xG+8ompeRfwdyA9gD1fVGVJh2dBRZWGnhnBZPU957rLsZ
syRI6r3WrA11RwIVqQKUA/GIqsj8oU2tmAs9C4tpcXv2J+5KN+d051JtaCRaeICeRc0fGTSV9E1q
TTJG7YwztN9J3qMscwAPDQ5xD8+6uRwkg9EdBsQaUwkPRWwPTTcZeKaH1jWq2FuWu7ncwzxuqP5a
RF27n9buRlO5YCDoTzvBOcyqzaCNYGnv2v9ix3D0qFkDu4PxJIrW52Mn4r5jWdi0P9PlRWJmxrxg
UFn76bqybZ0MGvPQNg1Vg+OmPEVMYCYj0utYCvxgc0zAExR7Zn4EVdfORd46GhiKFbuJgA/0GOeG
D4WedgKcNw9pUbmD9dUBUw8Xfx/ZraZixfGuRCcqxj2TjYwK2UEIS93YDpz4SU8eGnA0Xt+2DfcJ
paQVybUWk4CwVRaDrpKpKyCnyyI3TbOgbdPbjDV+j+a0Kr4Db90dGiF23N2tEA/y0NkCtcCLftE9
Vgygsx91PE6h8YKOgcElx/LJBruKP/ySGSB5O+u8TI+u+Il/BSrqUROBBqtsFfjZCHJf+7JyJ+5x
q28JWdFpQMMhSEJb4flmZnQhRSHnPFz0ZwzS5J5RA+93+GXVX6+f2pYdp3gVkT8Ezh/5XuVWCWFX
gC6aOZpV3CKwy9fskGcuf1t+x5k379Ustu7WqTRF40tSNxryplBGGQNV/m7FgytJ5+0nR9ffpHhG
Z+taDdZJjLlUsZ5QzcIODvcLz2+m73gayzHoQZmYeTK7T8Whq/2hucsO17d047E6k7ze+hPJNTPN
YnIMdDU91Ek4Bd2vbnDt9/+bEOW2yXhZ0pjj2Kbu+F38yP5ZKi96vS5jyzyhERqhM5z/dV7C+UIk
aZPBmfMi7Hrxq0LzTbegm4l1/v9NjPJ0aB2ZklkrirDu6E1ZJrdLPn/nlthzm7aWs07IWcHqiDJU
QwioW2SWS1aEI7qg3QHtNYdsjNdCA93Lpm29hng/AHJaeRXhmp/vHFAjAEDpZRE6pgD9aIRGXcb3
SkIbdwmQe0RkwJEiMaR6EFOMcczjAhuB3LKXUBAJdIaH0igwce71E9rKLKMTGEZPR/EeRRrl2nK7
sfPBnvJQDHdDl7i0fzTyr011HMD8zn4SeTen70X8A6XnRqfe3O+5F5trXUl8kMxZeXQUz1pEbWVO
I9S9wqx3BG11ehij1Iv3nKUPnVbMBsORYToJAXANPZPnJ5d04HbEf0UI7sWDhenk78Xd5P52TeSt
y4B6Gcor/83mnohUlGXJ4jmzxrRA1UMeyN0YkCB1k9591u+a2wkT3uiOxI2LgDWie9xBMATMx6q9
JwZK1yvqSALTGOXFsQIfGKpTWvJ8fVkbVhD8LNZKHreel8o8NLAafR99lIeZaaF197jkuteaL330
pnU7KfONxxJuLZg7wKGM6oeKC+4b4HNohtuGyYi2K4tYgBJQFMditqbbekA8WaAH8yFFB+Z/sZPo
xQKzGtKySCgozzSSNYZR4E/IrVDK30Mo5N8DSNBuBrw6avzQSxCnnR+WKaOqTuIkCYf+vQYMn1C0
Qg53BVpXHRSirx/ahmYgIwvgCPBva3uZcs/BYdYxbZnTcElqr2zuuthy23knmNu4y/AO4UIDwItw
XM3LguSzMDJqoR6GiVPL4BP6hzmoafw9emTt8/pXzrrYEzVPeQLH0EI5jNNXFnF/0H6I6hWg7h3r
uKHpsPFI/q+mETqoOIS2TqcWtLVpCMrTwEbA4KdUR2leh/NZZN8XWes7x7S5g/+RCMzw+cqsTjdr
tAKkYc1zz0L4b4hXjFZxGcl31rapECeSVHOY16LUywglxS4ClGokWCD7MQ18J0jZk6PYQGdoppUy
MA2LBhU8U/i0QBi5Rwyy3hXFuMORQXrGAnQQCTrlLqF/LcowfBAgipZOR0fPbqQ57oWp20KATESz
DlCJ6uFkY0fJKJDNQhV2YfEfns2/rt/SDXuHZfwrQTkUGcfZkOuQkJEuyK0fYPD1WsJvNP0BvAU+
QjvvusCtJSESRlX+I8RXCRIGR6AFmEEgSr1PJZgRyNy+XRdxqQAYWujoADKtEA1s3rlKg/MnmvQC
Nlyrba9KMrfv36e92sjlxq1CQA23sgEDm64IkR3PlgF58rCqo0Pu0EdhfkmZdZ9M01NS9KBr4TfX
l3V5UwHtxwOBWi6MEWzq+bLaSLMcYLiLEE3arsRDND3H9mcp/tognItRro81OHmvDVURooMA/Mp8
eFzqR7aHkttbjPI6pHXUJ21Z451lQZ7T1E07ZBiLJndb5/f1fbu0qVjQWlhC9Y6jTKwsyHC03BZk
LIAIeorS+q0Ht009dVgWMLQJ869L29ILUA0ggQ5HGgVQRS8iMmgoFMCTTgQq+ymSY9r01li917T9
H/Q77SdlLtR9vb0omcGbXZsUVfY8Leb9RJZ6CK1ctH4HiKYPpq7qxhymPa6gDVHwHcDcANwCHHg1
TODAVlVzosswSyProZjyb5OIMcaC0+F4fRsvzASedMAiVoqPtZVJzTS2ETO0ppEyREnV13jtJ/nt
dQkXOaZzCSo2oohy1rU11oLbqrnDQIYAEtvDUmb9DcB7wtNIaxws2jn+lE36l+viL5NNq3w88aib
AvhKVWaPxK70Ek6oDOVPy3ixvFuduyBPAcYTzJle63U7671QzA95SJgg5kJxR+1zsouKZY2N9U6d
V/1OgIYCDz2mZ2g7z/zFdVPkrDp04irJBvNH5tyAnOkQU0xvMT7Hfms+GrtF+U1t5P+uSLlq5mAJ
I3KwImh88wZi2dv0txP0bhuk3pc/xM8OO2e2t7T15ydLi+M0aSQAFOHD8vMZ42nu/hp/tO4d2L+R
+UTVGE/YuQB47HE3Nti75SeGiixeZfjBdbW7sLuKBMUYVjUyjsWqBR27z0FrGmEkjeBgSP55Xc5l
mK8IUgw8urcHo6Emrlf6Kjo/bZ8tC4Mkw0i6de5iNsTXyTxm9NcezdOu4NWynBxSTZt4yWMIpk+G
U2NMzHhIGu/reDDJDb37p/1Ruzt7uqmHJ6e2/vxE4tI3mZ7oOLWevGXmgxW/5eYO7cueCEXVqygl
cyos7Kb5LKf30cbQvO87J7Z6+mcerXJiinYDt7gUxap8WVL4oP1yEs/6Vndu5vevTnmMjB1DsWXi
wYiIhnT4z4hJlTWBJV2Y4F6VIUknl0R4jM16R8TWtp2KUJbUJWinFnE6hsbkjrfsPt157PeWsNrc
k5PHMIYSMrCEXnw3+ichX3fOZE+AEg8mpq51jZWMYYTsQ32LxoEmeTR/jJ8lBteT+y/pk/Dyl+tC
dzZNpXjP+xjQWR6PYV42fqU3GAuEVnO2g9valAK+DRAdrtkWe/35ydbVKbgH8hJHE02e4QII0O4E
GlvvHUim/iNAUS+Q6Ix512djWP4CdsMT9HNXHKUM2vRo7ZUiNo0OQjTMBbFR7AM5zPlqkhKTgMEk
NIaz/p2sNOQHZKjcxP2Te7Znfcch7axuy3v5j8C1R1oRKLOpb/kq0KtNj6Qef+/B0jJitAwyZDtq
vr2V/7M6CLt4loZstEU1IpE5/3Fcd/rz4++1AURIiHHRjwH3WPXR7YGPaGaDztXtSyk+58nDLD5f
V+uNRfw/0q6rOW5c6f4iVjGHV6ZJikMFyy8sy5JJMII5/PrvULv3agbDO6jd72FtV6lWTQCN7kaH
c85EMA6pLCk1UoCd3sjSW5l94LpW5X2D+f8HqeRc2xUneyZqudUnui13FFPHoHi5ybMGiY5fivk2
gkFE4r1B1+Wg2ItS7BfHxbmcxbgNvYI7BBWwBtMpTCTywAyjWjwNWIl8sKJvSYyhWxAwpMnAZWrL
xEnB16MWgpcqjhCOts7ZvRWbB9BoEykVDFBb6OU5X1UkTvJk0mxAj3tnFyoI1ZD9uq4LqxsH7p6v
ZzTwDBnjo0nK3KYUCj2I+7yKfEAm2qq+Vcd8e13Q2r4hYY2KMqZgUJdnNMGsRm1Qsw5UzChOknGX
0VezeFvya1L3z+N7pMdRnl/4I5Y+kPNty8pkIEQpR/TJ90+NYBeSRysH/SbpP25NApDeqSRmUXJS
RoOoNuMNGA+ARKUksdPVBe8hfVlNXsSg1QD/oXKIwPh8QYB7igyN9ONNqzj0RvTCciMK21G352xT
7UredO6afTgVx6jdYOZGKYw4qlhJD/qHIEcumV7lyJOkDbqMOQMWK+7vbHHMaU3IS1pjisVpfeLm
pWjn4WPPwz5khKCPFn0g6KoFphVc7MWUgdUlptG0xngMUa9W2g+peQ5nzm3lyWA8H+3icSiwcWCK
mpy4AuJEvbBSv/yje/TXSlBEw3PZWPoYmECuEGiahXU8HcN2FoO4FQRXK8VkW1Ep94SayHd6OA2c
iJjRiL+FoqdmwV3D5BVjJSrA43WYJB2Pca3qg2uBtNO0MbgxTf5M1Po3qOLU17IcqT/EQsh7r7P6
/yUeUJwLxAOQPADwfa7/lTDPQi5gZ5EBvjPnrQAU8Uy0y37Xgw8c0KrHTttaAyewYCzW31KBD4Ws
0pJ+YSy9rtXFnAzJdFS7oypkHrqBAcMw6Pshfrp+powR/kvSMhu4TAksjQHn6yMpmvljKx6PhpXF
jhnWflimum2UOQYRQ8y0Xxe3dppo3AfIGrp7UKhkVMjI02koBGU6TpHSHK1mGImtJbXe+xaKO3iS
1qYy2lM0FWDT08to/hcbu0xSgLMJKCbwcOfLVbM5lYpeno8zrW+Girhmbm3HNv/MhPFNUXpei8LF
QaJ/SkXvKO6MhMQBu70oylY5+rW6Y4zHzwQYtSHrnbp/F+LfRfHr+t5eHOUiC9PbKCsuCCgscj/c
aZ01gtkddTL4BZV9ZMGduY92sszZxctbAVEA6kMRGFPWC2Ta+TaW6dAbjVL3R11HP/RwC3XdqOHo
d+FHZlA7QhdBF5OnDmAx19fIRNxwQQABWNCGlS8CHDY3YwBYR0EYPBwzGoEt+N2MwdUhOlleOG99
qG26f1iZWwSiuRjsxGhigvdjEb8yYEXMZUHEYy3d0AKcwTF9lMfEL7OeU19fOT5IwnwdcLEX6ilG
Nc2Y1HVaJuJRJq9UxgT0Blldmwq8Z9LKFqroFkC75YLlgx7q87OLJDKO8WyJx7Q2QHDVejrG+iKM
XBuYosJENh2T9zLnpE7WFncqlPHrUgR4tA5J5mOE1pYm3onRB+7/xEPwWxUDXCegQmO6SWTL90nR
AlB2wtriDxFjb3LyossVyo//LMqDUqAUKAInXVvmcuCZzreQtkgQSmkjHWkcv8kTUmqlm6vSnRoj
byM7Xax719X+6/BP0kKLRF1FQ4K4dPQhjmAcQtRLkaiMqnrEbfRnAJEopbYxM8sp5MxOBPkwmqMj
djSoxPQwkt8c8Zf7ikYh8AZiV9FjArd0vuAeZa9S02fz2DbdpkX7eZluitpCrcgrxcAif+j4lsyP
xaZStgk6RXX9p/Bg8siYFqtyvgloeEa/MCIPdKEA5Pn8K6ypUAoUDMIjGAYAX6gXwmEA+y32QlI4
HSiXdhtFHJQW8Q6Gq1Jk5oSJOWVSpstxAABWG6kE4b5q4JYoAC6fOXu7fDWzKkxIIL4AvQD6ar6w
pk/eqUMkxLkBgJNAaTJtH0XVj2Eg0l06FbKvFUL+amWy5E6ikgFbSpx3laTfNyhK79OiPSi6IHMC
rotdRhcHZqYU0G0taCBsSUSjCjGohO9Bpa7pnwa0WKZAsOas+iIQgBQg/yEixvVZ/jg/y1TCfYm/
Vh25+R+8ltz3cZv8Ic4A5idvpI5pAx3bxQDf+AC8Ao50JsuKabBF+hcK0ALCcAFdI0uhrIw9CUYM
O3Tzk5EHcffYmsRL5T+YMvRkGTCIPBoJ5k39l1QwEoGaUsesLKu/ohwZ5QKqFKRV5GmT6rQal011
2bczbVpWdiKDfRYqY9FP8XJ6PxBaIePmWh4p7f4PtemzwXk/XcYBjLRFl050VyBZIfdiS4LOGwYv
ERzd7dzIkTrXSLi887ztY+6kqglpKXQQJoyA01M+SMxDJWNHtf8+IWD3IVWgY3CJSegpoZV30QC9
AIXfLj1Ej5YHPHdwkHuiW98OW+EJtNa8/PiFrVk2EWMJmBtFrw08y/kmEhAT66mMdSXwxI6EcmBs
ZPDHrXlsSPozl3kophfWnBHInBroBSxdBsJiEAGLLreifSK/1/oP0FZw9GPNlCwTPhYeaCiysvgF
DakzQMCPJCBAlnF7PQTtOSJGkCOJPMpznihmE404k4W8hKgpCybBtEXwUeO1wTMcq9cLT4clbQAX
xAZpeh6l4yyHuF7iZ1RKGz1uH8EpfUvGfZbRHYoCcrUDluVdanDxti4cxXJsJ7KZGCoLlVpuDVBZ
q4YzZw4xXepLnVOH75VwW4F5Nd1FvT1qNp411+3lisKgkQIMH3iLArea7SKMao3oEsZzAtEodwDZ
OFoq6LKzQnpUOjAzXxe2cpIYWgB6I8wyShKssKxshXQAEGwAvDTwaBXCEeQRxabnzsGu3LtlkFtF
4V/EIBWL4FgMZoYPwVlK91oXVKpHFJvUXs5L264uCDR8MCgLVuTFQItmxAqglkmAiHwrWM9pdpeY
EidguYjq8ThBQwFibDDQIC/I6H8Xdejtr7MkUFOQ6t2QtnYF6ZhImxIebqStqwicIJgttyzG8kzk
su4T458qsYx3epwE5Z+BOmAu+FG45tun/CEZjm7LFqDnkKO+rhxsw8bfQpE4ADY+CEhZ1iepmBEi
xnkSzIqT/ynv8p+qN2zmne7QdJf3jsnpY1zf1295TMwJvssKUOGQ13d765VmjzFmsgsHCJKythE+
rq+OJ4w5xKKehDZRaBIksYV5dbz+ItMxRtcQgtzaDaOJpwWv2+HyafF1jN8rZI6x1+qkyxKsMAoH
zKw9VaI9pi5VBiSVRy8NP6PBr5Gr0QaOd+CeJePQM/Q2iuMEnZV+l12y6yVzKzxX0RQk7U0/RnAY
BoioYpBG33VNz1HfZS+ZQAna+73sxTqcaK+a9ZWY19jrSRUKL6M9sHzKqvCun+hahIQHG4wnOknQ
+8ZGmnVOp7JPiiQobiQVt8LYZOWOyHYTe7VgDwBL4dyQVR06EcgE1jlGSxqUn5JAd+Yt4JZK3MUF
YOaVo6ssB85fN/FEEOOOqvCrAQ+CyMv0hwbGwfzMf3WRPXjZvZTbvzNb2b/dyKU9j05xlJx/2rt1
8QHs1RTVMZlaqE852dFxGm3ldvBFf3Crp3Zj7FzOSa6a8ZP1spdz0Oa5HyFudGPV+Sl/Pqj3FKiC
zri5sR7c5JM31cE7SeZi0rjV8lSA6tThba/GjhYMSDVISOoN8bF8AgCIf32Ja24ezXBAH/xqZWQL
coLUl5mg4kQHejcOvlT8yX7WJUfI+jZ+C2EufaVEyRSVTRKAtzH3u1l/j+Vacsg08uZX2an6vxVk
AUFCuhLd4cwGFmlSNBXMW9BqiS0Z+8kPd8pN1zxrwGBKflf1dnqq0wRs9aJzfSf/x+X4Fs2sEgDN
WqGALDAwx/sw+0Sfl9I6TeWgzokB1kMju3X1W3/qfiWdozYvIEC2w98ZneymetSsV9X0E8qrra0f
7/c3MRYvz4eqtQi2I0rAdqRVaefnIOoDio0aCDMPY4K7BUzKCjninJRGCWfWxH6tDohLst7OrPdI
6x+AygzHttczh9L9+CdOpN1gbkfJT9ItmAcpGu/AWkqKR0XZdVnMucvrN+t7J5afn9j+RgXjmbac
jpgfZMDsjfmut63n6EHkzRYvRuHCywD1628VZIEmNdT9NL1cNkGrwWIz1cRt1IJHKbLuSU/EMEa/
BJ+tSQcsyLKeZcNLb/raToGo7ZqvyT7+vK7cLBr8X/cKbQhLHh79Iuw8vRB3Qhu1PVxM7onWXTiB
grB/KpUazBF+ZT1nu6R+HhrnQD/M5jB1fibsGjCAvV3/jnUN+/4O1rfqVjp2KIHDt+rbcnY0vys2
6nybAYRMMu5z/U5P3Ba9czJwmdrWHoHzj3II4NNv0uZRCLeYH9LRRHHkfNZKaktCdeQ/28O+K5J+
pgoIGRAy9vGbYPpFs53ibVbd47GGxvBHtaucWaf7mm5T67ecvAGDlEhHJPxRj/ZAbmPH4ZZOPhq/
0JO/y+TbKC/duTYOymBn5uTlhFdWWTeVJ9/MOPMhU4E7grpGoD6XP7Mgfaxu883oDU/qa/yYBgKv
DrjqBU7kMb47UyYwgphyElRhNPtTY46AYQ1rpzUGHkHCV92LvYOw/kv/OvwAUEDOb3uWg1NXMnA5
CiWykzJ3SB7txP6oWC4Vt208I3H+pMy+3jqz2dth/oQpeQn40bnTLABMrZ1HHNVdDQtPv4mxxZTI
GrhkK+y3KWya+U0V8FkJcUth9pX2d5qZNu1/oobhX1fO1YM+FcxY5UEBym7V4s7E0aEsAqVMbIXc
G8Dunu9L4qM6Ge4H6lLwwYQcp7j23j4VzVhdOlSKgVncJKCi8IqjEJLoJqeSHf8wZR4v9ZrdPZH1
tf8nFl6ntQWCAZx5DQxjVST2yLsya970VAJjcoGsKDUoNiVBLk/bbJJ3edVs51J2RCPmQfOsZJ0w
L4pRJ0DsgX+YzTpFRJ+oLGI1TeHBK3rCL8OhG+qMt/3txHk/rKvmiTDGFMyz0dZVP0CY6KHmMHRu
b9AD9UIZPqXbCvOPSSceRy1Xz+tEKGMPwFM7140CmykDaHmijtZua9mpn6x7c9qXEfhdpY3ZOVX5
aAgvTc65FWvW6HR/l6870ZZibDJDbmD9wsosNxFyQq41qvBbA8J7zkqX7buwRicrXb7lRFZMi7oo
4yUKKw/67OTirSSiSTW/NQHTOd70A4bg6/vSN3mhyHK9rglmzKA0GuOcThAcG9tR+VMhhWE54Flo
ww0xPoyn6+tcc4KnW8oYuBTcsjXFyzcgxV0tFl7SDU6k/Ax7ZIqiGdGwe13e+uoWmmxU6lFhYbS2
HwVZAMMTjPxOq3bz4PeqQ4dNDszVQKm5udj1G/ktjtHXSEH75QCivsDKbij1olvpaDjgHEA8Yaku
stC8t9nqBUEGESXCL0hPZj/ruujyGvylgRULlq0MZLZnDUmE67u4VgBZMJL+K4ZxD6DbQJcpgV9O
svtYAW2nb1T3XbfHBbVVtO9rn2rog4hAB3s3BtYV2TF0Xlpo1bKefAPjJ0ZqZaCwwDdgODnfKAdJ
ssXPsnBo81p/KA/UBQ9ZJj2ZdN8IBUrvvBwjyxDyFd9+b8LFNHYU90TIOgnOWUSRdR8994Wtmc9d
im6hTUV9Nd226RF9uOZj+ZrSjSXsSZbY5pQ4vZxscoPYjfxAqrfBPCY5r9+Yc0YAtTq3IEXWgaLT
wufl4iZL/L67i9sNwATm1C8Avmr6c/gopJiD6XeiMLvJ3NugLuDYsdX7/d9DAjLK+UfM4aj2g6wj
fbaxYjfPnP4xyDhNI6upSYwm6KiPf3E/MkqfyXJXiZFMAuuQgjGZyJOnko/cuCnan0nd2R2V3Nr0
NB650+p76lQwcw3mIQUg9zCRIExfuvhP/nQn6PZeBJ/59CEkdvf+eP3eram8sjCboFomY1qCWSht
pzivgJMeTFqymdp7MX9uIs2hCS/uXjMjp4KYhZFsboFdV6HWCFYHSgZHM1+uL2VNMU4lMLc37CvN
aAFgE6QadWSQC8zDTZrdD8l7Vfhaz8OsXRUH3EJQGGKKCUOc53qYS0QVtOWkWszIVLRwQ9DH5c3k
hoaWOGWnSq6S1P71NX41+LC+FMimwDoGw9tSrTqXmkgYhhUklOJat/0tBOXoaqH7kBO731Zu+qF4
DjittlzaipW2BRSs/itWYcrT6Uhnca4gtkNu3q7vo5/KUfTnn+Kr8G/C21NRjJGRSF4MOhB54AjA
YNQfFMNtQeZmccKE1WhTxWQ40N7QbIJH3/lOovNF7SdlSVennYgXiDC6RCblc03qG1kv6kcgKk52
XlXWjSJl7YOaasnu+mkuKnJ5mN+fsFzOk4jMakxFyLskCQDArdatHXe7vpjswjxwyYPWrt+Ci7q0
vYBUkc1IdmI7FmKFdFAEAKZ9TgHAi9QXF4Bo7VKA1xfFYnSZLBTs5ysymr6EI8fbxJiCPtoP1Qvu
nTL/qT4LtGyqjxJov8nHrPnJeyi6g7UFA9Zwz0M0W1vs6Vcwl6QEyx1YEvDeiyJR3+glRVeqmPHa
GVdtNfpQ0aqFxkkVcPfni507vQ+bBMF7FnuKIThjL3vgvxJKMPaM8NvOwj1707cfIze793XPWdU5
lc2oTjuPg1FbCAP18b4gBKzNwh6oDbt8fJbFfS8uVckEBGJvMv1N+syZJD/tbyYBdeZd37xPmtsn
W00CrZoP/Xej8JdAk10qJVuV5E6UC7tkTD3Sb65r/P/YM7xC0L27gMExe6brWQHQdETLQ+5F7Xsp
3s6zthVs1Qjt+SVOd8AWt2rqGxznsPzey/0C/ZNqocEVnXXnZ9XOltWIiJGCJlbRYpNZysFU4moD
4HadY6NXtQ+gR/8RxQQoejYg3TzMKNdggsCLWzpvqSRxzNeiwtfWwzwDehOcpVYr4tlKpW26j+sJ
9POpDWj/IIx+hYPpGQDo5BzesknXhC4rP7FXmO1H41KOwzOlaBeFmgNKccdQ8FztiBsppRujO1Kf
ATFgiwkP03ztBBdcSfQpoR8aYE/nwjOA4PUD5hADdRw7Ty61whfSWHDTRC/+hV0GwIWJ2eSFk11k
1imAQa+0WmtJVeV2i/o76V0gKnhir3tRwYnAVte1QHjAggC6jTWZyLBW+pTEaaCAB8tGW8/kkKEh
blfMvMcjTxRjF9ViQkNLnqdB1Wb6JsVz2EvTiPhibvKSOasGCs0g/1kWCycudqkQyomeBaAfzBSv
NWuAl0dWY3R+Tfq5ug1nacinvaAhl+WIg6JSeyBDeN8Ms6R5KUqFxKO6TJStkoSptMtnI+pAcSmP
siuTBP+OlEKpnG4whPzRiEpS/5FEIDQ40NJxM4UaYB+1otangznIjWVH+thU21qkTe30vQgu8HmK
S9PBNcIkos25KytWQEEb+NK6hKzAxUiwNeVgeZGVFBFT5b3PduV+Ng6xf0dObWOG0uWIW3G8CM8W
nGEMC8H2MPatmtMMF77Ngtr8kPR6b8AnhWoYo6NCDITys6GJHQtIPWczeL+K24F4avpUDKE/KJ+j
EITah0Waj+tftfpRGvrG0dFsajC851e2wAh2O9IoD1SwIYGFwC7EwtezybOoLyqKTYe36wLX3m0K
RqWWeYml7srC7yBwpM0kkDxo/VayC7cXHPtT+TU/d0HOBXhcMYdorEBQvBAhYwKGscFJh5HBwYIw
uNQg33QVcC2yvZPfJ3sebd3KzT0TxVikMoYsuV/WlcE9x6bxGdP4lwaYK47pWyuxnUlavuTExmtD
GALfF5Km/ZBuu3KDSkQ4PStl6YbCthRuC0/AY1jzwtwmL6b4qg3bpHcT+sw5yjXlgTW0FkIycQFT
Ov+Q3CyoQfMqD8b6dpS9dHQycfSsgfjP8o/6WFVe8RgVblLZuTjZGTkWsh2PG403zb0SpGNDvr+D
8Tu1Uc1JJZR5kOetbU2uVB1QIEZrSVRury95zWScSmL0SaeFPgwWJBU+eeQOuK5Vo84WwuiQEZFp
KkJsKJkco3STepOkT0lmT4fis3ovY7v/nNGS4Iiv07Z4Nu8GHDwvZl6rnC4TBwuwE7BsL0bF2kyN
lV5voV7hQ73TzTvaOaMrNjbQtuu3unek4Xf7Eo17IGc1ild2D1VvSxsDwEw/C27P+uq1QkMfUCJg
pgDbxehYMYNHvMLXdPsxo84cvvXCITdRiJrothUO6AmItTdVvx+71gfyuZ0JZK/FHPSDtdIYQD8X
Dmc0UZrAkDj/jHZOR0FS+jx4kdRfc1HaJohtjd7LNDtPXLnfhlKgCm+p+mtQeI5q9UR0PIDRI4oR
lwvMybEKq9o0R+j3ESOf3k7dze/VhmzynfHYe8/WpnXEd8sV78ptc/iH6MZLwhO28z/CLxKeYtwD
BU6d84CaKToVmkMuclvrl0NkolZEjOAkRnAFHF6FeSpp2dQYJBWhcvNep06m+kCRH25i3dFe6mcr
tlvDqzVOlvIrI3JNKpMe0jCkWNfisjK3dwevcElqZ357rzrhZI9256YPwl7x3nbtvXYzPm2KY383
3sVbECC5qAAfyTvHuKzp+uk2LPb2xLDHuqo3ZokPAmHlvvlF/ffYaZzk47bCxEHvdp4WWNvBCT+r
7WN5sPCN9UE4/m5cw4s21rPpoldg124jUF2+IZ7bSPj/ZtvYdE+JzYM3+Rp3uLZ7TKTallUbyT0+
NsMoCdJqj0R3sqB1BFd+9aSj5nXb8E587XatwzHCl24HncwI/pfObBQ92Ry33FRGoqpTHWRCayti
aluxj5JxB/OELFuIpO/1c1lWcr5SjDxBO9FRvDSLWYyeUCUt+qqmbWA+Y6H97jdaNOuX3OXlX1fy
XYD/X3hP8ILCQDtrZABEYeaYkIMgsovRYNAdLflmGFTbGKkrpDsQHU4apzd8uVrs4gxriX8RmWL2
mfFojdUD17gs20BNtIOUYGLXij/qXvF7mf65vo+XzhOgyaIOKkBIw1QXo97hmKvERGtVEDUi2L1U
vKQIJ3lxGQmci2CU0kyGgupT1QbGMPpZQ1Hj21aVS0wJPTIcn8BZDjsPVEyp3mkEssZWPUZZ6ish
rwuaJ4LxOiLVk1LqluVMta1FAIKLXq+fyeVdwuHjqb6gvYoAsGUkxE1YVr2W4UzoFIJkrHOb2HRn
UrpaVnpJNfyxxJpTuuHJZFw6+m1UMQzzNsjDxFH0ajeZkV3kD7Andtej10bdXl/k2jYCLAFABoqs
AhCWcS+JkhiFWmAbtXnSvclINLvWxR/XhazkzZat/JbCmIkhqtWskqDeld08z3bspjevYWfPe0cj
7vhwXdr6Hn4LW35+4ipIW5SzZhVtMDnTZJNf1s92sjXn5bqUS4d0viTmOuVWrVlGCCmjHz/FLzwP
vHZbv3cMGBrni5AGnELUwvZojeoJcwCgegR4ASY1OpXj7NfM3KkoRs+HlKLhbF5sePObyrndZP6z
0NJ/JQUMDUBVx5gg+9yU1CpuCIGUeRTcnG6IpPi1kry3nWlfP5n19XxLWlT+5PwtK07GUm7boCyA
ph7K0ZFIxQF9Ry9CVXLGXFa1AEPmCH6BYovp33NZWtuOaaJN0DXw8xUxuvGk9xlB2fUVrd+fhRhJ
BHgEGiSZWzqgh55KM8TE9W3UoClbrj3BKnbUJLYRe7IR3cWh4pSR8kOjszdG49v1L1hd5xJeY9ga
EDYmc4FJlAOkoxDbIEvfSgvLzG4Axe/+/4QwF1fvSr3OYwmrtAQ/HuJDJgwPuUA4NnblKQlUXsTT
wCGAHqLWc35oYWQJnaGGUJD8M0RmCdODoLVyRAx11ondprmdzZ/yACxbBVBXowcSe68DdNhYJvda
WjoynqAVeaJzvL2+ASuB4/mXMTuAbpWKdLUBl4NHpCvUbnis0ej+J5y9/M7YDhK6gl3j2bjTel//
MAMzbGxNDXjvmkvjg89ATR1vXBko4exAQ9eqhRmOPYb7UsuJ5YdRlg5ZvgdbrKZzi26LSzuPspZM
NV7TaIpeCprMmgVBAC+4SrulG3kGk1m+q9NfpeVpP6PqV17MNjo9hfwTaEKcu3vp+tD1BEwdQL4g
7gKU8bkamHQESAjAn9HY9VPTD3X6fv00V2JWCFjwCQBPApBkFguu7tS5zNSkD9pm6HXboqko3fbg
IdNu8s60yAb/tt4lwewUF7i2s2ED5NjYygL6tP7x1cJwO2p9y5sA06FsBVxM5yg1w3gMkKSWiAsU
DnGbTLpIXWBl8/AmLg0whIHMTV4eBQvqzPnGdkIuRXJVjIGQZTs1nxqHSrAZYzLi7VjwQudL07QQ
si4EygtpKpj3zqWF41x2ZkPHAG0u4n7SQ/1uBM3XDjD0CSeyWBUFVCLA+yE/C3w/RhTRxbRQeyxs
AnQVZlOzrayVykEJMWx4XXlW9xBIGiBBxyvO+GpmOnFitUn6Kg7lMUjA+GhH8jZOqYZBiNHrtGn2
rgtbGUldcKWQpUQryDJ0wewhKu8Domk6BeIoWA9WpDe9XWoRkK0AKGTNTmRMNH3APc6cNIpq38hb
o96TysjeKViWMENdhtloF4bUP7VDnuUv1z/w8qri+5DfwVtTBlUPCz9Vd105FxgJDEI0Dx9yQy2W
yS6Zsw2Xe475fRWsWHg8oxPSZJy5MUeGUCnCFFQY6DpgCn/a64IQ79qyIU+iOvBg9FZWhdMFJg56
cDBGzbySru/QpWri209+FxPEIUEkh3qkToH+qLynO/31+q9fKU2c//7Fip/oIyBdolAg+P1y7KQ/
00Mc7CygKydAx8iz5W+OvEsXdC6POQstT5QOhEkT+jZvsvaQNRvpNdF/jvVmRK+oqR5HwZNaW9xR
ADiiSGcP42Mdf1Qqb4Z/Jb15/iWMNZuprkV0VDBdG3lKd9B/6fRWRjqu+pX4VeGIhWZnG6u7/8XZ
gSXCP/eL53KXEz/ZccBOCzNqN1PQWT9o5dbptpn9PPRRq36Nfmeb6+LWdB+s1kubrLQkIBjTpvSS
JedNMQcklVF9L8mE3urw3iJVCLqOkodvvKpPCpzu15AvUC6Y8yVNm01wj3PQKbKrk8+U2NVTuHub
pW3Xm07mEdO/vsK12wbmABTF0d4DR8HEGZMlNUQZxBnPAr3xEzGh/mS0vETV8lvYUzuVwuxjlVlx
OA79HJh16dRSuCnpprvFzL8dHkwr4YSya7dEBxWcCDZyC/6duZVZC0JyiVpzYJlRfifinWBnrVHt
ALytbBq1DPokKXf/Yh9PZDIn10v1MMBIQ6bYJ2gSouMGXEXm9t9IQQkeCTF0sl7MqCHWbo2WoPor
q+1tZs4/BvQqcYSsKf0CLmgh94H4jzX4Y2qZRieixCy3Y3QbSYYvh8oxM8zCnYimcjZuzUTDQqPf
Ci84DVOH5xca6UuhDGkuBjNcnD2YXfsb21zcaUVXcTzZSugJQDNkEhc4QyAomoxiRL06q01ozgHa
HpXdOBYZSulN6aiWOTlFKkYvfYu6ozHQ8q6qs2lvDJbOiZZWdxe1c7CZa/iLjZaWwRTJGJC7mJE3
3Sep2dpE6SY3RebEiWfz419oDJCD8T4Fs7lhMXo5p3I+GiFg1Yx+bPw5l0TbrKng/HMpBqJ6dCks
uKYKY0W0XAAxxBCLQWkMj0WaVnZndcf/nwzWhlidYJAMup/mgmSTvo2c3uLVMldK5ehhQ5SjwSIi
w81SiRuA/zfBzwopyODvMW3bHAxzsnbhOLXHTkRiLjUby6sjA5A1ao3+0mjSbSmMJq9Co7enEcHy
h2aobamaZrcTdPIUUTVz4mwinEmutasDDBjUNDCOaKLudn51UEqvCiuXRfR/hqGbwj0FfQvApy7J
0uD65q+LsgC2KoPoFdR856KERC6iJrXEoBG6yZGzuH8uG1O1tQmdINdFrXkkVC0BTohxYFT4mJht
1DRCskaBLolddDcnyeypciv+G206kcKYgrbOFYPAYgey2al+3NFyp2edyokfVrcNdInA/MWTGpmi
820z5WzsUz2SAilPgMDZo3eQznJyh5SUzrmCK4Mc0NxvWRqTG6UqmnASwRSDHBkFVIDMuuhvpHEq
h22kzGJ3009EmcACO/e1q1hVPm0VYomNLRlzg5J9pnVIkWWAFRGJ1kR2W2sYfS7VBIMK1094fVcA
oA5yUWTt2LdpByIZoZVCEQNyKd1LraH9mMSheQy70uKUXJYNZgMPoLSjkQ/vF3RIM3qLljiDtlYq
obtRfh5n7b2u5GOsBZGEARBEz0tvScsJqdaWB7CpxceAodtgQYXqWJ2rsYHMoaaxLWhV51Ahjn00
T0QcUWuRDsDAwfKCswecpXKuXxPCgV4qqRTESWGTQ6u7Y+j1jV8PnJhg7VKeClp+fhJ2h2GYyqAC
XxS5eMhj4mRRzkk8rThGuCc0biDfBThZFtx4UJen9qIVURPti7bZJED3sLUhR2PL83UFXIuzUaGF
yQSSjgLGAGY5U1/H1thjOSKwzh056l29jVWfgKnzzlRrwWkJmATaWkVlXzNv9c6cXnNBoZxdXZn8
QLoEGFuIVaErIC8431aaYXY6GhMJbRK6HZXZ7ahiNl9+qc3MxpCDU+3VFgA/kewOFC/8Sb9rss7r
sv4+L8udUEQj52qu3JezD2IcOa1LSxjk5b7Ejq4SX87KQ4hd6KbBTocJOMI3Kq8JeEW3IBOAcKBJ
BTA7G66bI1XFmDSQGeWumjyIBW9WfH1V3xKYazLiyWW1NSSodQxmR1T0rDHoBvJc9zWSGeSRjuFN
ZQ2cd8haAulsZYyazUjr0qxupWAqPvT0VbiLLGSQ5ukpEdVNmRC7bF06EcdSKg8TtXdpaROLA8C6
UiXB5i68puh5XniQGR0r5gIxtQAbga4sBX0qVBj+j7TvapIbZ7L9Q8sIevMK0JRhdbWpNuoXRkst
gd6AJGh+/Z7S7L1Tza4txhcbUsSMRjGdBJDITKQ5h2aWAbJ7Bc2aZYHkY7RLzc6PlNEkZaqBmXQN
9/qsNgsz/OUbFmpltfAozgQ/yIes/5AlGS+/Uoj+dRSIlGaAfYdDJlR3Lsp2xUReNSsXy1+4YHOw
SyU5L9/CNIJkg5hPo7r1c87XksnXjcq/kpYOuOFNytCyDBv5lEckTYl0h+R1+tKchqP+cw035YqX
wZYCFQvlJw3B0iKA4VGSxCLlypPZhbr2JLW+Pq3Mzl7xLl9ELK6NEGqeT0MD62T+woqAMqgWHwyk
NPUa+t/1Q/p3MYuL0hWDMZgmLkoxU3QIbQy7IJVZHfMxWLH81zXxX0mLgAAx51QzGaagR362yba8
8M1Wp5r+W0WdUooHV1GolGr3c1b4ox3UAoeXuFyf/EmYr3qh/TYS+fP2V121Txdned6eC++q4G2m
FAY22lZ+xIkrRzXR592QvLfSsVSOWvx0W961hzDq9Eixgl8U+a0l5HjZg6gNOQrEDYJw6KoGlIQP
87NQiY1OpfqxXWuDvW6FLiQurFBRzfI0nve9jSOQ2IBDcnaCOntIJhbo0keVhUOvBnUlV6QVL0a3
Yoqv+pgL8QsD1BfNFJtRf265dHgQ20pKWtas8exei8Gxr+hZAhr+uR92ocdWNQIwr4QY06bq81bH
7Z8B0RWqBNkagGvQtWfM1St6IXChzp0EcG/JxsXRwR8y5Zz0tupJyo+ijt1ufrutNldNzoWwhZqy
vquT2cEZ1lX93vZ5Se1UUUiR5xm9LenqhbiQtNCWwZqsYRohaTY6rzAeMtvj2qY1QwfcaPVMkYxa
kXjVAl1IXCiIUwxFOliQaIkysKPNJN7aAkNzwr+9suXVs8AK+4UlaKEifBwHZ9K6MVT5nUIak1oO
FXdyccCgkCS8tXLu37L9hev9Jm+hIUOkoAHdAAdS5QkfvaHHCoXyxo1IRxRvAJ/dZ+HGB2dze5mL
A/wfqQg2UOjEK36ZyOaKIVjb8TGcmn0ScTh7BtiAH7whWvRp577er3WDLG7CWSJyTyqIhNCM4aDf
86sNnRue5X05gFrKbQ41+dit9a8uTMg3AQsNaTVTSBLYLsJBO1RGDLv5n+/ZlxUsIhWtsnNZ77EC
MwNWFiY9+xrN+pia0kiuIpAAfmvt3j6mxY1erumvsl44nnHAjFEvQaTSgG7OOMTgty7MlTfFslb0
TcoiozOxPHJqFIhD7iq+9qb53c/Q2E1vnReRiFavt9f096G40HjsI5DP8aBSQS212Ee82rpCH6Dx
A43vh0BswdxIkKoKWt8IAKfisX0bcK8K7zDwUYfS3tgWbuV/3v6Maxf94jMAWv5VIVMMQ9k1+LrD
DGC0wACbkfJpeOuJHhCqqSuDPc6aKQDGXm4LPuvh/7581D++yp1ymWdMYPn5tj4NXvSjD+tHeUVX
l0+b/znT/7fJGJf+KgWtbOlcOCCMs9swb10F9CgDcqOZeG/6Ny2pPBnQ4ZXzExP2ZBL2Oa5AS513
e6nX1fffj1gEqJFp2o3RY6mne9qvaO2KGiHC/rrCqCo5wKHxwxkajyXQ8+oZanLxoTszwUi05TaZ
LTcqHhtMio+nufRbsCI0wKSkMsir+0A0fiWirZ5hCGUO7NnvnLtWWXuxX7d76AJHKgPFjSW3iGFY
YuocXOFeDtrRrdgOY5Fd6UVrb7g1QQsDy80UhQN45ZD7g0S2u35jbG8f5/+iVP+uZWFipVEVQwae
KdhwcE3g1iq+RRQ3/hA5iR9cdDOveP3rl/Tc6IRuJ8z8LcufmHnu9SiVxxDNkATjQoR3nOTid18Y
QBQlIrpLO79P1uZXFtHGP7fnQuzCRM0mm4wixl6i0OCwiuSvTMfrlK3d0qsX5P/L+dYvGyMHJuPp
Moaa82HnQX4viWB6zgBiCQ2Ofwj23rq10Mjcqfgn6FJWLtF5Hd9s0Zk6CakdpA8XvRz/pdYGS3MT
22sncqglkjfUf1CJ9mepRb+g8KXxWYrWtOh8628JXRjAvB+6eMBcYQg64gdbqqiBHF9a7bScGMae
AdVdfdGtfCvjvsalF89r7a/LhsV/jhfmXcMTAIy+zsJ0KLPdDOqswPQbRRlo3anXMq+L2nel8XVZ
eL01bZuhIUxz46yjJa/3SLmJWKJqDEoEtufzu+Uc+jzaFWzFPSzTFN8+7qwzFz5/4CnDYBo+jpmG
b0SF2zn3UR9ooxuBlARb8qhM2xqc7rcv91W3ZIGqBkYZkZq1cIdlURXRPJzFRozOLAADaF6wA5ec
j3k0PNuWVlL/1xd6IXGhB9oUq3zuIdF4kjan6F7ZjTv1vnGdbbISclw3XBeilt6wSPK4GSGqLTzF
P0Wu6RrBnQde0yC/C6MVt3fdal2IW/g9tMOiwUGGOAlUTjNVZtcMpT9S4dYPJY2D2we3TFL/ozAX
0hbaHNtOlmCedwRjnbGd537DGqoZKjFCMw3i+NDqZzK7F02uaAlaXyYRnm3FDHfENff2t1y1Z+hh
hxYh3keF8KvumrMlVTVT8Sl9oIqDoZ5qbUVtvuspWAgNVCJsFf2QeEp8FVGhZ1JDEm8K3zDZ58Ei
rgUW320iBJj46eBtAhGgttCVeWq1ZKohwGLlSeK0HX1WAIdT95qmAjky0F3E5+1tu7omFBmAI4xa
ETITX9cUTbLoZqZNofY2nDtOKcqA9/0xXSO0Ub+bXizpQtDifIAqqsvgwZ3O/L4q7X6iPqFtphfN
RcF+Z3mjl2xb/zf3LJM0oId3nfvh59MaDf311drGXwYktDUtNvhMnTkCHxtZF5MCmYHqe8ldqyh8
d+BYKPpw0IaKSXYQdX/dUSdq2tIENHRY2DQCya+NBH7qtuPajl5dy4Wcxd3LtGGeuW5MYXqSkZzn
6Pkm/JXLD71a0dtK8ndy66vf/LqmhWOQlByDKLI1haOfEdsD2oKrBxkZdjad7ggQsT3n/ItyryQW
zYIa9m1Xkh2nKUEgvBqBf7/sX7/nfAYXjgpd9hWI3Wx8D55KgCaMzBYdtSurvi4EDeB/MTaQEV0I
GUWuIaU9habudzXqWzNOcQ1O9IrBPi/lXymL2Bmkn01tSpCip6+l9TgEZeHriIFy7X1gnmMVVBv/
w1kpmG3AWJlwA5hCNc4MCV9Xpsf2JFQGmVbmp86vIQ2s7q52qFP8h919Z0kodoNuDO+h8yzOwmRO
YN/T6rYZwygj/BRhdHgfHfnOub+toFeOCihnAHVDOR8sS8vmt05BH07WZnNYpzL2rD/WTjgnq01i
5335eg2QtMLE/tnHQMjSAfQ1ppeA9DSHVnWsHnlYY1VFvdFA9i4fR5t0ksC5rXmFK3k6iAWRH3iT
QSX8rdncQsBoZSVWZx8kciy3nS97lTfjESR5v3sf0MFTqHhrSa3v9uWr1PPfX9wxE3n5oTYgtdUN
qlZ7QH7qIzW0E0tTFME3t0/wSiboq7iFpgAICn2HHcQBXTSKDzrPycBPYthFj1ke9Jbk6Zon6RMg
7tE3L37+38QvNYhlpjSUXTGH3S/7eTDxKNhIlr/pKA+Y340kQQC+xg55vtrf1Onfc12OaHfNHNdV
Wc5hmdRUl98a83V6k5ELGoY/t5d3XRJ6ClHmNYB0tTBlOjLy8BYS1KR/SqVnOXqP+R8t+g0m+tuC
rh8jkN7OQwdQ1uUoi+2IPqmneA7T3nKbFDyXTQKM+xCI00or/KaidZQDpyecFOmhfhddu1KZVM5r
+barMDxQFxXp9OWA7pzPag22njmMt5XXxW4VA48Nnil6ih+dXUSfMDj1EP/OXm+v/HvsBv09d6mA
Nha9aUtvoRZyJzsM+oueP9MkqFgB01gHY2+X08baqY+3xV3xG1/lLfyGWvRdwW3Yokk+oGW0/ago
8qcyWsOB6D9vkS9ZcYfXNxYbeuZrRfPScu6strSisupqDoWPYTrvwI8ZTc6/UMyKyCeQZAhbCeqv
2qALkQujgDmvsWVDPYcyVfa6a+2MrUXWMhHqOer7pjH/SlnOenGLZSKeIaX3yqNKT5i3BqXV8fGn
ID+Yq1C80ymYR9zE1ehK+H1VWS9ELzyxNcl5l8kwAd3c0ETHtPfMiaod42m7oi/fXST05ULSeRMu
zDl4EDvFqCBJlwNdZa4J+kFj9jP5VOVvZXSqY8PjIlBlhjKassVLgU7ttut/3v6Oc1R6a68X0TFv
S7sdHSiRE/1InJ/ZuHIvrlq6i2UuomJ71tIujpvzWRb1ox295NpRBVSuvvb2vZLJsZAYxFVAmA/4
EHOxoSU3ojbn0BrMs1P9Zd6MBCBCm9y1/GMJSjKFwhD45Q6UUO3rqvTzPi338VL6Yh8H1rdCSiHd
3Bk+qgcUMGF+cuAby0soeNCIRiPKXf2QHqStvkeKnaw05S2ngmFisQEYXEAciUfrt17NooyUirXY
6s5vPek4+rbHfMNtvXqrghjHNQewrBCknNXcH0hZ0dVkxzXzoKloLQeLLiJZY7EJKH9NrYjFHFYv
XU+zR34q79UPS7jl3fCq7juqUYEXSbkfjh29rcd/B9W/HcCF7IWiWUZul7rcz2HjNWQK1IBv+f24
jf6IsH1A2kV3a6IFjH78qOmLgVdQTz8nknrPwd3zs03Q2UUfc/LB6I/g1JItkNyJRFrqfYSMjl54
x+/Ayk274Ol52JuPazHlNbtzuXNna3FhDfoZPBRVgZ3DhHLY7Ysw18ntDVq2dfyjHjYmRTBYoeEd
sIgf67bMp7ydYbtZfjAqYNB0WgviRVnOvVqdpUMx9C3RylbQyqy93KqabcH7FOUhtsYCfs3qAGwA
LxDMTwF3cxH/dLJQpiZR5zBpflnxscxXrOt3q4NFoolQR68mHgbLmCPHsGKkx4Yddjq9z8I+LHer
GPVXZKB5BJO0UHdkn5YBRqK2em4NaRTaz82L7MV+BTyn3B+p7KvbyTWJF4PJfHi9fYxXzBx6VtBE
rKrYOgy5LzyUEcuibFUehX4de/Nr0ZCt+KmfEFLlLQ1qMm311wlzhZELNDnpfg2b5IpzPuP8ILLC
BYeZ0RdHJxVMG/qii8K9k1Nzp76A8vi9/ByJunXencPgVqfmvgvSTbsBKMG9fFeu3PTvRgZzTiBh
1tEsbmHbz+dycVXsWImiWjWjkBXgZZCQB7g3pHskyJDQHNYmav+mKb+ala/SFrdG6TD5XRlWhAp1
RaRj8iGR0XeOajB4hp88ApLOzwL0chOkBcnp0XQZub97NcnrnUKL+2E7gkBc9UUgoylg9jBn7N7W
h+83CZy/qMMA5+AvrN8iX+jEM4ZJMhaFcdkQvdv204oDXzZKwW58lbBQuESu86jDVHWoB5JvvLVB
9Vx77bN4dZ75XfVUBsp9vJZLuxJNfxW6cOZRUURVMmJZ7WO3nwNoulfSjIALZGX/rtxipENA6P0P
zsFywMFGs3Yx2nj/jGpC+uau8LTsQVcyWPrbB3Xt4joyqGAhDLUm9W84f6G3UdUNnRUrUlhMJDrE
92Kr7fOn6lDLRN/K22gT302h8azv2TG6k8I1CNPlQlFRRMe+jHH8vyw5S4RapTDF2NSaFEpI0bHk
s6zByQgCVa61tGpWFntN2Bkj5+9akcpe6EwkT6pZzSk7dO22vId32RQMOBggtovnlcmqpTk4r+tS
1EJTuolztc4zdtCiaJuMZzKlRvKbFok6BvjoFFkCma09UZaPy6XQRaAzTqzmZYH18dPRTt3kYG4x
QS5BRX/e1ppvQd0/kgCNCcg4YBuYC3OLVKRW1rEEfQA6XajS2s/d1OV7pHRzBC0mGT1OKr84Ovft
ZkX22XZc2r6l7PMpX2is2fZ62veQ7WhATGQncw4GTCgdku1Y/2EzetKTz9sir+4rwnfMfaKeA1y+
rxKnSo2sFvRwB6ULQN7YjDKR39KKESt6nLZW8p+GzH9XCOQNVLxhQ+FWvsoDVamaz8DgPsxJ/pSP
lduA8UdpGdJqW+05Lp7U5JlFZLT3TXVM84fcqmkrAlHGJJ6IqH+rAHy5vQXfsouLb9IXFj1XRg4w
N+wBUJiQYDxGO4xfP2OoQ99mYRWmd/ldv60PiUxWGxCv3SWMpaFcd0ZzQE7163bE3VD2gOlgB4Mo
/JD+ql+jH/WxDyzKwnE3a36LIalQe5588BOsmIwlECq8FyRfCF+cvTI0/WTXEN54eCt64747Fh8m
rWh2SEIjpgjOp73w5Kc76V6AQXuN/WkZgkM+Bgo0DOCi6/OcJ/+6+EqHeewHHWPUZVD0xzZ+GKN7
FXSQt893TcziQmvlMClNDzHtH7Gb6Yo1XIYDfxdh6pZqYSYWNOcLw4T+8aREgATDa4sfEcgmWJ+t
JPSW0Krng0KNAvQKKCFYwHNdGPcY4At4Z4v4kG7RdO/bu9ktdu3B2BxAD/bZHqqE5DvHnQ/1Q0qi
Y4QszWaDcgOKVPnBQU3/9oZeuzBfvmfhAfLSbnpT6VHd5i/CfkcdkFS9202/+A+7eZ5aF8rDB0/i
n22Y9UQ0JCmeDeR2bn/Hlcvz5TMWWw84JEtKVGxLHkXEiWbiaA86+BH6nZYFQCW8Le1b/RanYKDA
4qBUhSlfPPu/qitwxqyGVWNyiCuCKSGqvHYge5/IHKM+TWYQJ5Da048A/zpIf6a97MYNwYBYuwbY
+q13458PQXoXfMBIv/yNey68xGDlkxabQ3LAoJZqkFK7A1oitZKRxJvsiOTnwVh7AixHv88qaCCE
MvAAwxMPOZ+vi1dGRzNHZ0oORRtafjNWxPK5tUsxF/gwlhvN8fXGNaNTnnwyvyCxHeI9VNkrZ/At
ub78jPNtvFi6lBfZwMw5OWjsY1CAEoV+0ag9FvdRger9vq9PKhhVS8/UeyoZr7c14IqvNJHXRw+1
CgwSDJV/FT7ymMFUW+khM1/t2CJnPhAlItl7ZaWgFY68sl4b//vrAL5EBOhLgGkBFhgmgvHEXjgI
xVCbOsub8YCZHyRIWmpScGZQ1RP3Jp3f8J/ff97/AEICFHImr+ANdYHvjPxJjT6GGdHKb4kK8jrT
maKheNMTxx3wMKKujOB+z9waibIUqbG198Qy2Yqnso2nOuqeSEydwRW+7tVcO1nfowX2IOpTIjFS
c3SabW6fxzfTe5aBCB/kKLaK0fvFeeRxLFhUifHQW6DSaEt0Dq9liTCJjg9dHgByezJgDC0N61gI
wXTgAICWeDpM9P2wF+6GvnF3/tV7bIOsp0p/juQ1Ie8FdvBN98jRL93A3KKvlx5PR4cohGzfT9tf
Agimr5gn8p4eHjTi7kJBf/wpyG7wAdxL7pEawgM2p5tzU82dEuBfuftH0I8/vZcRQLTQgf4xjzpR
fQ1//BS+gf+Xcv/JJiO1SbbNyR2SbMYRKfog1ILXwf1RkucwJ15Pb2/7t2uAbb/ckUUIZ3MZnagT
w44Ec3syJFf+NZZQTZnk1tYpvdvS/sJj3DiAZV1SEtXQ6xbE7Q/vB5m6GXmpyPbw+b4NHg/u4bjl
Hn6H3m73EYS/efC2cW9/gX4+4ltfsHC/RTKmxaDgC8z3zuWhSbfvR/+37997rgebT548QQKTBMTb
eHchfdmEHiH3ZEeCD9emayp5vjm3vmbhfM1J1xlwx6ZDRhrvzaLtynK/P4C+nu9ybl7EZpI6AwR0
fBujXwFO7k//W/pl9h4IQEso/Xb22r1+zJMHqSayW77pbM3Qr63yfC0vDH1r24lSNPiIqr6X0ZyL
Xmc1IykIKUC4NJ3iTynaVwZyxtKeofcHpeOsBEnlWnC39hmLELUUUcRKHZ/hv4DtlhzejhWR6T4j
Bwc3/ERw+Sh04M33Hzv4/zDw7ndB+PSqUbp/fsAN/Fw7/u+eWEE7CfAyAC+NxMI3BIVICGeqwXB2
KFT0x2zb9rmtSrd5T8pXBU6iTd1CDlniltNhiKjcotu+JR3SZq3rgPzi9t3Qzn5/oY0O4GVRVUfn
IQDPF3fDkqx0MKQ5P7xJRLhut2X70pXu8uPoljYxNik8U+MqAd/YW2xQF9gMtO/wUhyl0sb/kx66
53Kt7f/KHql/YX2Q6QZOmP43pXqhPchHlK1Sxu0hKSs0MVcNO8AZZW5UR3LgqFHnqQZrAmUaO6/j
c/dLL1VnW4KK5C6z8tzNpzL2S1tNvBK8RsHQggZGtkzmzYm8Ni3y3VPiW3WA6ZzTq8hWLTR9VPXZ
qtS0PdTVj15rXbBipGO7YrO/m7CzEJyUjLgFsMOL8K2xHPBEORBinrO2Jwd8LhVFndysVqwHiCa+
qwTqC9AJ4Deh/wHa+vXqAki5ajQujSdENbFOcrTozaSPEvVB75nywXSR/prjMZepKeviEElS93ua
bDMPMJoEAqdhKsqQD0ARcRNeKO9AuFXuJpAc/anyzDRIDQ4iPI21ETRsNcJxMMhExxmpvhdeDjUD
FIORqURwgS5KwSXBNhqKKsEgqWwMlH4uT3GvpQZNzXjUSBPlaLQx5KwPphm6RKKxkpRtboj8Fdzs
wPXKNT7GJB307rMZU/uFV02sbetS0nqqdCIBYYmVzy9yAwbGjFpNUU11aNTt2ACHPVHk9E+sWRHD
jJ8dOZZAiykYv/xKN0qgV/ROMflJBsIu0FX1ffpz6iUDwZym8c5NDTEjkkgmqQPZXTcDtn7KtIQj
D5LpwKYxY7Nx8zZJjTu9skGG2DolBuKUOqkzEml9P7imkc8RnWaQG5JMADnIE0AYkanWZGBYVmez
Tzb4FLTfSKzqPjsG7UGXsl7lFNVdBW32MlrigBUCzEIBIITXCjC/uNRGl5h7HVBdh7JolXgbK+X4
2OQZL0hfGXUY52YnXFEr7cNYyOx1TovuJ9cByESrgRsHNc2cDl1Ms/3UWKrTBKksVxIBwl+HKfNJ
GK5RZSKjrG7TNhjBlsJo2g/896gYjuIaVsVz17blBg5Km9LUB35PBpwnoFBt665QfzeGE0kBgOol
1J9LCdSOlT3Ofmmdj3vUessgdl50oAQB3g4LAL1SnCJLxjySmhiAztfSmEtul1jtjIxtNui0c0q5
8ECjIR/yFuh56M7K6mNZxvmT0eUVyN70REv8gtfRmWkt5w9VlCjpfo51jjXVoI5OhjpSaCXJ6rSx
GqfbD6M8KXTEqM3vzAQl61arogJZVd6prV9h8iQlUyUbn2nFrYp0Q5U7nippZ0raUdYeuDYA9D8W
RjRuet5b4OxoWllxHT2Lf1WF3f9yNIGBpFRqO8COGSPGaarS7l6kVhEpGc0Z58VY18uUmSpPkHeb
gVyd13GPtnldOMhU6xl/zjJA45IGpb/JlQqAIrrcMZkgg0CGUAWV1Bk3XyQdSWM5/mNgTJJRmU9G
AKhNQAZoklVBpIxGKDvBafiVgokHtwd/BTZ6VnpQbyW8lw4WZmPtQythbs1TyqRCBsOYdZWiEiM+
xoE7pzGSzYcB2/jQy50TgFwTsstUjJ+CTYA5VxOkyKkiz6jFJVWnvcx6kj4XUoy0omHGIGUYHeSy
esGw/iqCioEOpDdf5WKwcKKK1fzGbESJNxLX5h1LE1z9Dt4vI1qHXgB073dtDlh9cHwQpK+cnFht
XmFmaByyF5C9dhlFrpr/HMtxBKZiMSWEFUa8L63YabzaFsyh51m1zQhMdJBAmawa8AVTBgUBICtG
1GvrDZCyJd+APiQXyMOm0ezOURF7csPPHr4ypMOUKkg+ZFnRPNe1UQC/CnBa2K0skWDSgMv5mXdD
k9AeMLjA0JvN3KadAQpnKtWJyqheyc6Ebk07OqGzo0FBJMLwAEhfDLzVLL0wPg0eDa1bDrGDRZsm
EFuHiCvPFsYXJxcpCPMnQMcR981tlc00lhOQ6yXF+FEPTRZjOje16k0Rnw81dxLUJK20bkkx8Fg7
KxkMgqN2fCdFmEIhWWnCYHVqbpTebM2ytkkxp/mzBz+9hcGvSDY8TWlYEqIBtt3J2RShdoP34EAG
WcsUCvoaHIQYnMH0FCUF1ytaSQe8k/UZpARyVGhvptJVOuVaD4h2h0+y45UjUzlJktZ+6FOw5YIc
jPXb0ozTFzCEW1Jg9WXx6pSaxLe201bBLI89KFCMplIIzkTK/LwqHPsQx06SPugyrIYrtYXaA8Um
HfZjz4A7NU0Y5SI8N/NDOzeVGYDLoHsCrrd0h5Rwlj8NqtSmoST3lYJOQV0LMDnFMGYHq/+GgjRg
hTRl7n62PdhPPaQIko8RbalPQLdqNaIK23joe6trqF1a/DR3OaoiWg2cOIqpYg3zS1Yhi8BG0Dh7
udMjo5ywsS+2uh61Bk6C1WUgJbkpQIbSVCeeofC+UUxA8wWtMUXHUYGnoWYGPCgi6YX1c2zLJjvO
RiM6WuQY4XiSDY5qha5FTX0Y29o+1GadohO/sarY1apczehgN13vqoPBpr3UDaABiGUF+ObtpJWl
V7LOQTE9wtdTBfpZUwBOxdjGFIzY9/0YWSdEGkDkyWEw5n0RNxPkcR0cnrnasZoqKrLINNZ4+wON
0NZjlQzxD7zZhhQOWtESYjhArwrbIWr6DRASx4cMTZrA4k1kxEC54VSo6syT5Mly32V+fRbm8thW
cccz29iqrKsHqqmp7ACyQpslYjNVMBdkm70A2Hw3vzNDxiZE2GiLyNKgf2iiljRaYvr/EIu6UP24
RB6XRIocjVujAZUxRXkwSRCh9xN7Qhreydyib+OBihiwJDAKlZnv2JQx0JIlDrQIQKBWR0UtC8B7
n7uzXdhzA01OshWXmNaDctPIaesXm5lyTbN2lNAinbMuDfSu1ktPZpz9GQ2Qm3tFalhHNBSdMyea
NWRuPkh5R1pzaHBBE3SLuRGSodyVhkrtc1JbktxRpkFK0LMG/Q6qhJBm5DzudjgL+SiZ6RTtW6Uv
wOnV42+DMXKEGQCDrTtZiQ3mXBHVrew3ZpE1e5YkYI6OWP1Zpkb+OBliGt0uztFWYLK6TzyHdYON
rGKlt1tn1vUirKTpjI7ASqBCAAYAqc9KU4Xis1ERD7neCfZUaVnDj3bdxuwEpg31uegq2wGcyay0
e7NTJyCB8AkMjJiya+TkpexGgKoMeoQyEyIPmJtubKbB1SVEqXTq5g6NHYCNfK0GRf4D8ry6pBMm
X4YNumATRhC4O4ofdQ3ItkvEoOjkKTQB/Ka4MoXfZ0qy6wy5dLzKAqQMRo+7wdgwVW3Y41w6auza
gKnEWy3rlfwpGiOFufIUpc8YNakGl8lRroeWsObUndu+ZsEc8wodoDp+JMC0wTi7V8ZMlB8Scyz2
FOEOFUSS0BbmDr09AJywzBA/IVqwgRnyVGWVUO9KfFXlCmvUXjtoxztQwJXaBztt7Q9xx4qHKsET
kzho533TFGmMqYaBmsdWYvMvA9SxsadEdvEA9HBrVwkbbxWRAFMT9Mhps+V9IT9qo40i8NnpIqzM
VfsTCYX4HYWuaXososxmflkw0BwOPTdiX47LuaZxrwA5z6grltIEDGExqRAxHBwmj7/0XNg2yHLb
xnGzLonQbGdynCGHE9PIIMEUoBGFFZ9xpGCwvKh6/qfIq+i5sYTSeg1MY061xACcrGZjXg/VJs4S
EHpagNoCpBLKvFMpCh+GTAZnbQpulBTdRghc5Ea9hw8xgVduT+WPakKYQ8DyhUfFlAy4R2M2zxMp
wLDSEntIYgfvj1xMvwHcmD4oWTRj2K8rfjmwapHXtAKGEehCgDNBqOG8qqVhIuqQzLLHaIE2HUBJ
G+PtImtz4akpvEHdxc5DP1rFSz0CGjorVVR0JMcIslm2X5mUFaGQSvEgc5BAgeovUnRPE1x5d2IZ
mRtQDac4js7WXTk19GwDDnALB1r1ZhxYTG46L276sdypvVwLLwEbqkxGeQYCCer8uu62eseHO2wR
4u/E5kir5w6XUG1qamnHDDyMPWPMmpdI7ZEEj22E+WTOFccAXNSIebq2U+3RA+WNY3kZr2I875pC
YPzNiIAcZfTANHLxmJlLhO4zCkVIqGOKK7fA9gqkKctpfk+DhT3XWhb3lKdJkQYiddoOZgvu54Dn
V8UDnhrF1mA8yTaaJHTwJcu8bh8s9GYWuJjwWXmgM0mkLua9gfRi5SBvKeUegC9CRypFZudIQ9Vy
xGjyCIoFanE8pEml2P9N0Xls140DQfSLeA7BzC35kpIlS3Lc8DgNIwASTAC/fq5Ws/BYfnoEG91V
1VW2Lbg7k++rUvG3cOkYOMZoDybs0roJfcyy7Z+81eSy2JO+j+EAkNqh99+sKZ2u8SrUNfk6MZVa
lIGBcCeoLVbA7/uEkSjOdOQ6x2xcy1jyW+XRrh+DtZU5nZXI7gl3sSglE4S2xZF5BBD2fm4hG9v0
e01WNKSAcivCW+ukKONI5c821NFYDFOdQEytcZ8U0Sz7vsyGNrD0RKv7U9Xp4Bfhlg/dqVmSTbPt
MarPuu+9v362pmBs+SbdaVsMRkZrkqmcQzmgYM1xVntjgzD6PA/7kp2j2aRzMXm1rckLDNInr8nj
tnQRREnB0jb8yLS0dKI7Mvb/DNQNPhDRFj1M/NlR+qSlPbNjxtguw17+24K9/yQI6lbnbDS8kmSd
Zxhq0jXV5dD2YXqqgzRmh6JTfKY42tyL7zeduRA0EVAF1il95+Q1b9veZGB1flN7J5EPpL0OKjDP
1uranIeDjeST1XwB/AxNZFAd+d25nvqWEWrLuvvwCHryfYio3ctkX9WnNYFcqEUX7/xQGljGWLvF
RbPtflPQgS/flnDoXkk3ScCZWtphX/e+vkrIRHJ6R39yRcDbQKRiJPiyZDD2/zpphH+JyKJrLs2W
5QRFJ0fzx63z8bq0O26SYQXEwV/puge+WVPTDSb6k4wZWvnWU+/NBUP0S+hQ+2ffdAl7lqIPk1OA
5qAuxFYfX6nWVp76uuuXW5U2LjllTHY/sqGK/PPeJfJZtodNzrk3ND8c0yqw0BovcTGNtEPF0AzZ
M4u5CkeCwVF1A+O1+eser6G+Rm3fDCdWYfz1vK8xGdsBJfgmYVJR1hs9iCKIsvoHlu2bumeY0IKW
cAW3bDOPcRVh5REwhw2TPqdO1OKM+W9/G/fOped9H5o/07DJFw0e3dyCqQ+n2yTnaXwb83rgsl59
HMr3TSEiGSYp63ctlGkvWXMs0SnTvdzuFiHNd9trXPO8Oc6/1lJikvVxhaYYyfmEOVl/ZGSpZTSK
2zHYqb/qKl7Ci2jod7PWYoerMY05uDxCEZezJ8RzUndUbqv8+dkEQtNc917Aey+5Y4tKe0HzqI0w
60NsVgZGVgThRxDI5vT6APg31o6bA58UsX5UyoAt2bGJFE3sIsOxSDiCQO22q/i6gmjcyBG0UVaa
ljngBDb8lR9nryzbgDg1dbx+OzKtbblMRjOMeVCVz9LzZxCYBTiqyC3bHfdhLGxLR7WY7CSIx2Gn
i5MQlMJEtShmvLttkabdrIua8XmiQs2Beki6oPJP2t+HT2Eu87FgOKLaHb6KwnIP64jUwbRG797P
tU7PlT56PFakmtBnVm4VlL42PO+i6483tWt6SfWx1FK4sPKmch4SOAQQdoj7jPHkn39o78cxxYu4
JHTXC5dmH4VFxVlnATxZl/x5bOq8Auzv0+fR1HsOTGiForvs+TV02OBIok0dZLchjOXPXEzH18AL
HBsfm2f/C+RhmWXCVfSnKLJZmVWues0njxOPuyv3XxrWXOMrioJvXpdtzBdxD/yVA1lNvMnKXcaM
Es3wvn5UvYM9ywvz9Ig4bIjm5GnF4Ku6rm5Ih8ILWmrs2vNEz0PndXD0Ll3nkmgCPyu7Cv+PsrHJ
8iOcldXnpqtNVDBeg/Y0+3r8yvY1/KtcmADfqDh42yY3Y0w20xuVxDDyMuu00VgUJrrnDs1D+QdT
7VyVyUeHDzhoJAV8rsMPOYZeVbksJNtBaQ7Usb1leKqk8zzmri1lwyfo9XO1u+w4Zz5B9qehk2H4
LGxll7KnHPwbRozOiy3y9ZM2KgQabPX8LRDxEF6VfyxPWTbp9uQ0OE3RNrOvnvK+T5pbkm6zuARu
D4NL523wwU0vFS+ZqMLtAtez40USf3i/9YHx65O3ibC7bdT2lzzuBnJw2wSACSgpbcvpiHX7HDuv
ax/2sFN1MQuMTM9m12NQ9C5ro9JNpCWEzSLGUwy0kp3zAEFoOQrZZudtioLfGYuuPJujn7aypdsJ
zkdYz6bcTLB/y7Z0+ySd3rgFglGvGCFP5qe3evhUq3mN19OmhpgGoOkGbjcxJt/3+AOCtCgh73AK
1vsdjo3NVGLcHOqzp9b4Rvxj506StQBRqFqKW7oygJzzfJDtVTkpswLqJ6eW1l72aVo8QsKnhq5K
F5ulNJxSFlLYD3Vc2J4Dn1lrM7xOssdksN91kl67JWzysqOxyorNZRar/V6HLOiw+qQBNaOsKoWs
fcBlCbN6yScDMjwxlzWnoc7ZaJtirz8h5pRgeth1P8zRlJpbXX+MFlNvecUqrgjE7gCa6OVSaZZS
TDadTqsK7M+OU6bLDdtDml7CBsG18mY87VvQ3XtrIj3EMl4ICMOX2N/PPTcgbVY0PuitB8qxgKWf
IpKTTJkztd0MWavzqdfW38G+pX5cmtXnI8QrggJMJLDnOXT7J2syamDt/K+AOj2Z9dqFNEyKpU9a
mUl3BNkLUPSgomsDKVqy/0SbJ6bw9Db712BMuVo7h9T/hImHr240IlKXgjP6Z+Nx0RW4qEmvqQMX
/r6GpvpFR+aasuls28hinMZgvmkr2hZg15fefSfUtF+Ojf8UMElwcFm4TgHuPmBTH343GbCQW116
Qt2fmUus5uStn0R/v9dDwprxGE3xUK7syH6tN9uPn71hq4Vf7IePO2vW5T0yyR4B9WStc1BWa/XQ
HaAqJfhKGBf+oLeDDKCKtOMUiPi7ay0dktbd/lonsvoeN0f8Z6q6Q33vFW3my8wVEr8HXNru7qh6
0bzwKW1zOvw55mrDpy548OMqqH7u2hw8MDWNj2LcSRhV+VDrkvdrw9wsTKf+VOMU8sOwOMVhIBvw
fdoz1gUqf5M0J76t1Bv5YDtlTcoZjDWYXZ3t5bBoiXlCNifLwP9M0NzzHtlZ39XBogVGVzqZ1Nvg
PMGzGLekfe67rvNOMW0uT9ro9nUYdIsKi2lp+0vWzZIBkEMWMOYj8pDJowlVbFmwPnx5qarGy0vu
vR13kXWL6/V+6bw0oGCrxjt5dKv7PfYg4gvo+PI0pQxw154uojnXZuviJ3fs5nc9ZMaxEK6i5VM4
+LgkhI2TINhMi4zeuc5g6flJ8k722zbdlsTa4bTOqd3uN9gqyvSHvwSdm1if5Gzc+HV2CUHg/qIT
1ndB4Nn8nMfoNtjVl7dl0+iTizizS3VF2NuL89RVGT5+mCU092N/8LjWzfN/0OsmXdFlvY/TRyZj
+CARHh+fKeJx7aOPxYrUOx9vlUn6AGA3z2c603g7ZWpNZrJJDeouLwDyKPtlS8ZXw4z0EbVEHT2F
dV9Nl7gTdXVlPyT8EqV0KXxtWeudWuKafjYk6dBDrmNVbecDDRkx6vs2dHdLPkfqwYpsTU5Nl3bd
KekX2X7bD0riXVfR3lRgfE40eKiqcIn/heRzoqo7RHK31NFCOKIOsx9s+Yrv0ptH97dd6rT6A1Jn
089cryFDiFMfykQjaZIaMd0fkdYp3FU70MUqkBpa+8a7zVGkAbpMox9FVwFtwQogVnQWcMxE+XGj
Uhm/PHKl3X9mI1L+wYsbuV+aMVXPcysmZHHeEdKlmfnAUbAxpN6106iO154+5CsJIdtauiQZ3iHR
oXLK3tPOu8/bfMu+jUOAE9J00EscGGMNd+7g8ZRj5svxRLi3Tq+J3HX8nJPDiJfI2M+/RRsmKHLd
PvTFKCI/uWXrsDyn+9wlhZsXcU666HiqglYF57Gi5TuHWh4PVvsGM/0qRx4ZKdP9DZreT582Pa0+
WBRAGE1qYpOSgjM392G4GfMa68DCc2jps2DZ9TS7dS8jIGmbSRDOJWsYRQK2KjYlj7tgyrr3Bt4M
vbyXIP9ct2F5nVbtXje66/YOSQPwguJuTIpx1ExETeUHX/kysxcmDPvUL3vyc8t5WCRsNNs1bY8q
K9JEzj9IaV7CQsYDLVczJWQg5CBriPTHdgEg3U3yWYBjSvCCJGXrY5oyWwACOF2IPfHeeyB3jzAB
W1HuVcVdsIP6W4I2XYrVq99Ghk+j2UZJuaN5i6bAnVOq9fvuRvXLAN+9dNtCH+b5pHVFxxHftQPY
03l0THql6Bc+UxsNZjrJaPP/U1KESxGNk/g+NJ7+VQe9txbjZuVrRIMVnVaGbnueA2M+77iPVAVW
qsc3/INp1cZMxeejcZMt9UeDCX+R9F+b5GAol0kD1UPIXvW1H+YYpcMHUL8weJ8tooeWXnbq9lNj
t3Y/bf2Q5LwPkXnL4aDBqJbWoSQESFHl3Iz5d9egrLwbaP4/HSwRvtXtBodXickzRbVv7nnwDBC0
cM32q65S2v2mHRBuCJCz+1l1fXLZheruqnl3UGpwQnhUAGXyHBnkOaNelN+ggGIamk4mLw4M4CuX
Q/gHnQ/MUAYbDsdWHdG713G7MzGt49eQL3Io4MVMX3hGeg7IvQ1+JeucEfYwjTAYYpr6EpfnjSIW
BubrkvvVZxHhv5AtR/7usqr3oXY25xWiNQD9wzqA2NlWmM+stcXdmepIVyLrOv62BnvTXqfUNteG
kNu2MPBQj3ZXB/9+T0ZRaPMFdobgl82UCR3gnc0jqTG7zJe/dQoHUgB+yi/E2iiAMEDDV6wg1H5G
+j/nZa+dj62daOawjAeaaGaIreJJNy68T7F864rJttufxlfsUXIpA9SKeJ/2Gz3kFgHSQ2WTH3hI
SLMxst1lnCv/ZaomPy12C85VZtryfNfI35erGTUQxdKyE2T3QMIlb4P90m9V998+5iQR1mpJYZG6
JXlXntIhFm2h/grbf6gi35mBSzUPmb7yWwef6iZqj2Le2/zahXQMcBAVi8+ybV/NdATz3dQvHKqo
dYzAcsL1jZfc6ds4Ebl0kq7q35ppPuRJkC+izvGKSVTphy77c3Qhi2errPZXBAL9i+RjPq91vHMi
5g9Wg6F4+a69RT8CDNR/3dbMjI50bb+WKTyeZB8A4WQuuZfiY3dlW/L4LWyamI0NNST/KXsE+Xnr
1kS92RCqjTPoxrt14VgZPwq+MVt8QOZbisZsq5V+mNZmmAHcgpl+yA/uCKiq0vMcxg4lWtI3v/LB
Lp/7EVyhWJiW3QV80lal3UP7y4uUUhe3mvE7Kgm6nqyO2+REW+nFyAPW+X4PHJaa+15vEzBkO013
vXT7eOloed/SJjymH0hOV49lsVjP8hp6aGhLSdboxbO1mR7WOYdpTkL3ccq6aTtuyR400Q2+grRN
9m+kvFvHzamLTWwYXpvFO4JbN+TyW8erFoHUmjj8DRa7iC8s1YbmB71ljbpix8UH/jtsLoFHwGtJ
4RY/AOBVcl3s3PrnQe8LX6CxiccYxT8NmJ8iLltXgXMDEuglfvHRBdAOttU43ccHnewpgBH+kSio
8VNFjfLPaugjJBPQ+0jJmT7aG3NZtZeZ3av8chwLzkxRDzx1zTsxTOyXuQmQIt31vyyHgAJ565av
KUNZxmlP+CI3hIt9yQux/BmyDH/ycT1YZ8rX3RP3WNz75hLKFRC8kN2kvqgakuZPxh+nD2Pre21p
xjDn4kRBsEJH1DI8HaYdPQKmoT7Skzn4gY/UtCh/GKu5+zKs4OfUkyp9iV0S/bdOzq/OSyZGUdSu
TX+SrsHyP1FdPmwwTPwliTtvv3UNeyLIoRlIETP5WCC7OdrIEDeLBjLImt6bz/FuKbLWA568sJ6c
zGeOHagAXHWEju5wioX6zeNFVc6TL6Hu2/Z5jjXYaAJ6ghIiQl1zT98aYRDW6grDVsJYqeZcubIc
4qhVZWgCR+c6ZfGbL/JjgzR2jJLxPPXw9jKddoa9vAFKC/1+uCCDYUveRUiOYD1TBVW3ZuJLH4gP
nmPAY+fOur1KC51tiaBu5/FSDk3O8LPS0WeFlwKR7jkcbwkcn/3mPbaIRsZ1gZG0y1yfMPDI3Jeg
N9z4mdwX74x0auzuTet3HMyjgRbbkFEk5y1hai0pqOnKllTtCMRem5YvyHVSn3oZhPa53mcBw2vg
546zF8zEpa2jdM2LNXWCq9EMA/UShwj/Gurplq4vO2jaflKxPpp7PW6yfzaJ3/jXLRqC/S43O3C9
nDvfe0FSZZtbmwx5yrhp1VM263qhCffyrfsCgNdvDDqEBr2GxrUkJ+5Mue27qOI+v8t0CumyDl4c
8w0DM3+rm1FMVyUkGH1++Pt7yHiWFI0w7sN8t5mHkyVC2l3zSqfgd53H9rn2RvsXrRhwmB926XZB
5td6V9DKUF/6/sjmS+UgW3Xk9t9b6K3rRXiV0ielM2dL7zBVUxIuhUDP8bkgWJjuiLDa1vq2YeDK
/aT2yj4gvFtkiUYPvKiJN+AIHwgK5FLuKi/XMCXSgf5jZw9JBuzJyeUAkc0WM46vtWxA6rlo9+Ms
+pi9ianNP4RF/p64az9lyw+mnPpzasm2KoK0nYOSqFdiEqcG+63z0qvtycDzE2XrTXWNiQKNxfdu
Sxc29Noxqy48ZIRwaoD9LSQrGgQHkVKZo6oIjhzoQ1XTY941bV9EGbHV55ao0IwPGVpEZWbS9vuA
VJHYDRPM29eD31J/niuUeSRny7B53VbY8+915vURIrQKA+9Y6IGe2w5yezasDTxNnmyXbyI4thG/
pWTibdu4fMtqajGPrcWMle1Y402aF5Ubu/ZNShiasopYLwAGhtwF1GqO6skpHUEXpWnfFPAYibpD
K2mjezUjsz0DWLf2Mq45u6DbmFtxoUPNkjMgjmLFgEde3bm2Ns8eJJa+OdZZOtKAAbO++tnYBPeK
q6f5u6o0Wx6EI9K66FI/tje398mj0OnSXOvKkjSjGidwKSU3r32q7MCONqpKvKrW4wCda7zsYN6G
VGi/eH4aziQ2pATULTnR9D+iMew4XVG9B/cHfQ6Gr1VkTGn4ZeXpWPYOOhLByIov1CC4tfoqzR5x
V0rz62rhF2/DQDAdWClJiFW5zLw/V5jgeS1CGUTigo1lR6ZkGFc5p2xJEWTEc9Tcq2znVO6IrOx1
0n6i/onJP1r0WiFCt2XMcwknNmvrfcmiXsbnbvWq7opKw/YnL97E+ExVHl5GKbgGtUjH/WXg18tv
ytih+qpWz26vPv7ufHSuq+qp3yvaWyu3+o/w2Mt+FIRkAtGDUXsPsIfEFAzgvZg0jI3o/u42CQh9
mHVozrXVEewpOHx117UAAyg2DgsjReG2w/mw+yAuPrV5efegdJYP2ga+j34zQ5MISF01d2sd1H9A
InblFYhuQndSxlVJscHhDXcrTABsci5NcPEU4WWX2I+xYHfE1dX3iaeX4Bof4nhPVdUeN891QXPd
NvjvYjZR9Yd0RuQ5K1vnAywJ17YuwGIAdpG8MGwwH6+sWaUesZow46jxvW1JuD5yLmvEaSb4kJLM
6XLzCDU0D7zmCBmyQ0b9bzUwjxUumER83vMtSE7RtsbARCIYE2zTrOoeEp1uD/nUMQK6xcOWaSGi
1t5tZMIBXsvIay+e6xGMhLEmhi2YYxS/3JJcq/7oGAvIgdr+TD0s7FWjPbaFpOkxhb9li3eSSmF6
vVbElEP5o2Mvabs0GzY51Oe5U1PS/ej14v9U0bRNYA4GHR66i9wUZk/THzDEUXqNP3L/mI/wOHJT
F1H6unlqP0GayP1qFVTPXafCj3d58S3vfifJEVvWxHJNmyiZyqk3Jn7wDt9fGNzYAL/3ai/gEBwx
4HYQ991RjNHHfGXWIHToVpTI7hQLAO7mHbqDkpU1DZlH8PdHBzEzi7J+HecnVSGbYAwcMuyI1qOO
inac5/+kDo7/6qTrkrOEW/l86AS0Jl+VzxpwlR5fqRxsGk3MoZ/DHDL0OlWz/bJ7DQv+uVbzK4D+
+JxnU1sxAs3urcXQY7+2kzLHZWC4P1ATTuE/xWmKC2AeOptWhC6CMj0SyMVkF6iL8mz5L/ZmF93q
ZBX88nh+9KBDrsW3I429X5AoS4vqbkxeZwfTVq55Z2RZqQVFman97QmPjA33FToUcROOGLvSLM5N
RW+X5pvf5sEPprPx0ybReBfrnvt9uaE2FjcD7faXmOhuRDieSFP6Lu7rE7zrzE5h2k1PmBzXLFY1
HSIfB3HwJUUIqG+pQyP02wB3r0gDU44t+nHZ3gNTRBPOl3Lzi9XqDFVZzZk/oxnbFzrAgAPXm8kH
XZgT+y/dhmNiJ24evctC8vIK7j2L44qSzH/ceHv6k8rjnRaWZwHzFIc0r2ZugysGoDnSAJXJ4KxC
sLXTimSXeyYKXXurfG2IyYv6RV2VbvH+43VlszpNlg5IJ2v8uyPMPO7NNBw27Bqy+MH3c3SKZiSI
hLuASwuFgW3qS7J2WVBuAU0HL9isxvPiB8gRbQKBy4j1oR9MgtWymqbRLcEq7MKR3FFxwCviVJMT
vZFvb7Pstk8NSnEFFEcHgRlWhxOGAVrez7TG3c0jj3p8gkLP33P4/+GcRquHTn6WSVyu3nCEdx1y
VHsPc8Db4B3Iqs+y3ekF9nBS6Fg7YKEyaetJ0sSn9kuWMB+VoJyivu7JAIffz7lpzyaRkSj9Y/Nh
+eQ6vZrOp9GI00z92JN4RFLrtiq5BWvGZzZ2/hQuffYv1p33hiQnfdkqg9ZgnFH73fNhwL9sRxBc
OSb7htp8yvByYgxwf4hUj9V3a0Z/LFLlgrnok66OXyArwgYjPenJAJqljkRwN8DRcewgl0lXQ7rX
n40/x8eXJgO+LUCgWiyplxCX0z4iivYyJ0f8SfB08lLHpp0eP7Q0v4DE5VDKY2rnMlS6fq06Q0cv
OVn3ECWc/TBmpryodp7fGkJ6PgKKIROvy1J7oJ2zX32n3h/ZhRb0qE6yGoHmzMwbXqYHAeBPKg2J
xT3mGq2tWxStdrsAL/Ob9973ND0Mk2ffsjSz7WFU/Vxggm4fIRIxQg2OsLvGvpzR+JvevnletLhy
y4A8fqolNMwr44QBHz62nsB9n0oMlNG7z7JyCo1XYsifSEf2Si6hCIy9l5S4d3iY7I+JUTfeDdm8
/pzQUDSnKSZktgjQF++31qSSFel0dttnTUwR0VKNm5tvabQ3+4XvVlEGl9D7us1Tmpy7mjpcTsMS
2/td15VJ0XZE4ePONseGGMuErDi2MfnWoAjHdkn7Kk8uW9vrD1imz3+mo8h+qzWwIypgFb570szf
o8nzWdGCmOrOiqQ1V67tkX2ex77jvqXSGHI3O+GxwF7jMYWAY4SeVVkfVp8QZLbzadkyrMpoO+Lp
DTYlwWNP04iW6Z5gKe+PI4j24qT/c4225qWbm5D4rNABNQ4D49qnID9Gcxrr1qKG2b0Jd3G1ZMHp
Y9NjAsGw5muwq2Aq0YdU7zvBWCMC2LatuRIoZGcmY/kg0yXjUotqUGj6KhYwgJOHb8ofl7/0z719
0r0Bs0n3bc3Ongl0c9fyFP4t8dj3PyOfdRAwKSrPaVt30IrQGK7QfPQOe5rjulnOSTPX/S8eYIM0
mwl1PVlW4HG/5TaWpySM+l8j1+Ozv/v2JxrcPi6zI0a/NIktnstj9pNfqw2n+EJwctIyGCaT90X0
H1tyUM/c0kpXufsdssPw3I9ozX4b01nvbkYV7Z/Q67XTQ4evIBH0NVRm2SYdqAIsL3jwmSUaOdyB
JlfzX9qgyL8sWWKD+95aNT57whjqmj32sNjCHX4kNiYUKB1E1YcPi4vn6oRAcCVEul626DUebYSt
R0cRuB3cC4Rv1HuLFm8MtuZqjnnvL000T8MtnmuZ3m9c0d4dGDEEqNATPHwiokWcuB0b/1IHMfx4
zTAG5pHVy2s750zrfhxNX/dmJK56TDIYX4Fm6i3Jl1acuAwHTFMD1tqRVjTQoYvMJor7kYyfRueh
JU/gnrYLEmzBp64csnhSOCwCuyOkaECGkwg3GU9HjxzHtD7bhTm+rAVAeDGxaRFdqYPHWkr2Z71b
7gtUfAuqML7enszV2t+9n5g4TG9EwZr1cz4PYXTWu1/9TmYUJ+0QD9VpV1Xzt7ZRFRb1Erbtk02d
ByDDSlbzGGCJ/BtkI/+96ZQRuLd+nL0OTPs+UhMUbf21hy5DYgxTuL5V7D8hxWjkTPsZx5Z38Ugr
/zK3i2vu9hj5L3XKJ+vSN+HkLsM+Z9Wj71cBN9eeBeML8SjkUK5m/tDvdUk6Zz8jj1mBQzq4b7te
enEVwiB4z6oxF49bcsD+WHW48KmKEMAQdh0cNBpCBFs6nhVLFtOKwmdA4AYKpuzYXOPWxSOCBi1G
8IAoTnF37A7Hv+QhMlYyj7wnIYBlySKvRcwaMkT0+C6hHNVFAggc5TRXAbUhl/3flvOGnhLuNGX8
ESStS0/1HvfcRwhT53d7+Cvtw5lloDzc2V6LwVbwr5ibA/yZXmzfN/N7hAf7l7tIsUQYYGz46lmn
6obQ3GwAxhidee+7xc9pwr3A0w+L3/eUqKEevxmW3iCPNl//OEa7vRvfreFrbmuioPS4qu+BkWtU
bnLZ/SJWSiTfSRYYUY62qHkL4kclB/DYJ6DEjmYqKHcbu+wSZhhhsKuTHvpi3Wwfgsgw/iBTO5rn
HaRKMDK3IDQrLsT6TzQeAMdLppeBLCoIQHme9+z46po8e5EsKxn65aBLn3zgSnlfRdVSP25B02Vn
VFxt/xT5RtWfbaiO0NA+5a1EyUB75RBQapt9dkicty8Q4+LH7MMQnfHw8IZzs6B1oUw3KRct+MJe
1GrFN0SJuHnHba7fbptAZQ3NY618DqvgY9+GnbudAZCsjHM1eNwa1dB0fyDWfeA9RANr/pIYzOLe
hgzDyJKTyP2CvDr7QXK2fO9TOB42aaQElmV+FZe5zxNOU9UsQYkQdnmE+mV6nXUkP6F//littnOw
F4Fw8Q+T+od8gf+ke7IYLdenVMzyJ7hVyC0GF4n2Z401mxMC4H1Lurwr4qNN2JlQHwJnvxV79oge
AaptWEk5LhOGsKGs+7bPuZdHuP8q5k//A/6t67sEFElf2gSpEl0HQnuq2CKmE4ufQj5VYmjEuaXj
RQSTDRuiyMEP5f5c0zG2d3vaHevV95X52cFeY716hG5j7hdbW6RdM/2zsU1+Nv40UiaU6Mpuy/oX
Xe3Zd8EqyM/U6wxCxFqwXCjSbI5PatWshxqh+59mXz3x0MaCPQmk7O12Dup8vuv3Jc6KCq1c/Bgu
e7t+70y8VgWvcEqmB2SqOaVJi8J5jTzUv2Me4sjfqSGEC59s9o22WpsiYSnhf9LObLltJtnWT4QI
zEDdEiBFUuKkwbJ8g7BlG/M84+nPB5+IsyVIR4zufdPx96RkoaqyclhrJSpPng8vDcQ/eEjhjQM7
ZLXeMHM2xmDFpyfe6uLGKB3o341MkG5Uo1vUqdK/tLVGeTBJ88Hf2nqhwxkVM/OOZhIBvSPRQgrg
P47wy1RA3Bej6rQD1YqmpcaaNK/ZYFvwbQwqoZSboNFMf4iXhm8DzbZ24xcF4ejGt8DPZityqd5V
zSBB5Y38juRbj4fWsUOP8RN1mWeq6wUVNItMD9KHXJhBAXQkNSun6aIS2X6lk3LwGl52gbfJYRNq
J+8J1D3blaUyeGDCgS7dTmqqVG40tN54rM0gJfatCqG7giK/Twhm4qu4FIA7qkppnhmlVZtOy9zc
Rw+pGgaJ6/bw7IVt0D9Pw0QxulLNsAXaNR/T3o/1P5Rr2IcI/qW3ldu2JPbmWrNLw6SpDs1Dg53U
O6aK6CCzXKvUJbQ2+rnA4U1zqFT6GkzdWtDVBFAfyrdjKKC2q2moP5Z+WTK/0VYB4pi+X1NP8yWp
ZSBR2z7S+M3A5CRwEKj/h57nWmrV3zIeJqIsypc8kZ3HJ7PxoBRRicpTx8jbvl3bUyR3q7aeWdKG
JNPSDaF76ivamuottZH2RxcrXb8aumg8pCR9IQ+g5w03WTdDNulCy5dB5qMcu4aOxY62WlcgElhn
r4DnC9J0w8iOfMBooEoHtpU2SKhVG0XEOX2GTlcgGAFrhCORT9W5ltoicf0kJ+NncnBurg29sn9q
WgvdgFIoKPRUV1tCcR/xWSZ3TnC+uQ5pCTphhnb2Ukr6KNuZDH0XkKBDWVM8m5Ywf2VylPPvqWo/
N4ks35HGhpOT03X65nuEzI7eTznUgdaLLzUkNmVlg1qkyktxbgWcnPoKjxKY34Iy8yvet/Q3IOmh
DLIlg7YZQm9QVoaWjNx3XyAFTrTUWodwkpuzH0rjOVCVTHZpUafljZmK4W9awkhZRUZD/9AmRX2i
j1E8QUHimbK1JDa2Sg0K/7aic/maxh6shSnWOmMdmEF8j6xqR8pfau3RKGjTz3AAnuGhLtMHfagS
dY1KGshJfxqivcecNhh5mYyui1kYFsm/onlZhgsOC3HAB0uAvzxDtcESKFJY/NDBI6GAA8unjn6G
ICIBLHIi0r2iS2XvVoYhII74zFu4yDJ5+FkvM7va47u6v6gO6OUdiVYb3JSpkT0PTEEzwHdFef0Y
FXoubcIssY8h9Une1lBmY1kIoLpOpjSClIAGFKGIdBp6pKmNfqvAiSyhOyWD3q/TjErmtyk1/HM/
0Ni7o9Qp38eynVS3kTCpajdaoYVHJgwb1a2XaTMwuxVKsE4GoneISPH0Co2Y/hF5DoENaSCNZxrF
/otdEzvxv/CMv5pFXZfdDXLGImKG1m4D6HBbTb0tnCxRvRMaV2G77gZRX3ppULSdQbdY+e5Vnvao
N1H9c9KVvgSn1BbBSk8KUlYAC6KxAFCksRSs2lgwh9CyPHPcVXIiT7ewYXL7Ar96fNCyGEDEEJXQ
7ufArNnXhRUMbGMCzQ+2B920IYlsyY2KqgRAGfaat1bllMcCIJW3pVXQPTVqpj1TeomYG9Q2EcLq
tWnbjh/41Y/JtjVA3p08yitIH+HPahLNiyCS4wIOOnSUAfDpb5UIiTZiTR3HAR49dM+9FLe08lq8
4obOj6bf1cpAXgynqLlLIL9CkRM+7ogkPnbFmA/6yrdTINMdhYicN2GiRdhqugxrAnVMc6PLxPkX
0fdCnC1YQ6D8rN6/l6gadqfB7AXiDBqpTUbVXQJwC6HTQ5ZKygDVpJBUG0cuc8ZW61oAEi0mp7Dc
kcaecErdrx+z2Ojgz7XQhOj8Wt660zVZ35V1XtCyCazqpaikur7p0gQua9C2iatUoWnivb2sBJ3P
PEHCLfml6CaZfnRW5BRcIy3dKtR7Zxpbla6pTBg192eYUqeLVPK4VleDbZ/gLPbw4T3w7WEs9d+J
dlJkl2h2hccYAE3zhzQuQ0Qj8RAHWlEjTSze9WA8FrAIvvVqA3g2a4glVpqq9uXDqAsdPN8EppSf
axvJN2LSNtyh7dX9jgMISisASyX+obC0FyOTxmMsjxzCPMyLeNOVbfE0REP6YIXJREmiL8cfLY/1
7w6YijkTpdpzFoRS4aLRPaqg+2VQvZY9GA+GN4IhNCpbe06CYnYFo+WlDqS7LGE/CPXAAYKtXIVl
g5JOowMLcwW/01qN+KJvBloTIK6q0P/WeEEcPmjguej/41eTh1Idgqc4tYcRrGLTnqkOVwVHcYJM
0/qy3W1pCFGIN/wmNTayAl13VVCA/GONxJlurU3RsRk9GLowzmoQL1DjHhM06DwwuirSLYwaHSHZ
jGHyo5kKG8JlLwFX5Wn8KXO9KxcQafbDov6O+hRcxM6FzIGOQdbLlkOLun9GIW7U4SJG0Qm9fsHw
PVuW5JuGEPMANiJ4Bo0Eot4opgh5VaQ7nqF4ddUGiWK/vPFAPfkAxeu4/DnxjhODybH2QJ5pB06q
ZWD75bCuLmBPhnAPbsnnPzb7IduZiMvkd1OStttyqipOCS2lkLOrmwChaQw8o9zPFlh10x3jKdd/
VCqg05XF7GNEdKueUrckIPQAKDJBTVEarh91kvRXmB5pc5N6lfIX3Y5SXQ/MfmIqED16pmZ2/rwb
rRqCsEfUbGrp8MmTAVmkKGjwloWaa44VFyPy6SxAOlrVlH+jQEbrx/f67Bmnmx0HYgLZoU5rEy3V
YVutLD0IX/EArbKCFDaIuxHVChrGaiT21Is1YwsUNo3vdVQBOpaZUw2s2sYmTBRxf7B00Fm4vAIV
0bAkpFqFcYLD6RKjNp86dNmCn9BW/OAmM7voDviUJqgvomzEoQWbUVCwHLYUV8pyWwctsgpGBIjS
MdWImVqjLluqMxVWDzfAyMTvGWF16OgiyDdTbfcGAXs5VrdzLflniGBFDETB0p5iQxXUzoc+sE+5
0tflPd0qOGapPUsbSGGsVMdEy5p43VqZ8b2J/BHRYaKzk0fniVge4NP3QhkhtXRqNtE0l8IxY8Tx
SIosurijA5D7SUblaMZuUIXnIHAVSiiOclcR71vlqByzevJPKPdEd61iwsNe4eCq+CGFtieOptVn
ClFaE8H8dmRdlhT5iAgLacQmj0rDs4H2tkb9a0qZx1e5VG+By65SW7f6YcO8105qL8DxlVI522ML
v+pGCdQwhdMDHzD178WIwkJ5a2sgg8kUybc0f23CqDcsCCqww8Md0/xsibnNhpJIxKlVUP40C3OS
yQBBPblx2BUQ0zPT8jahx/iczM0rVUWWNLKJvlGA6uTsb1H7JchMutZ9f5ByoYsHMOqTvVbzvify
kkNkFLS8sbxVqynjHw3tlnw/eQQctBj0InvsQy8t9gGe0HBbpk/8EIg3yeeafv7M1sbJ27+lLu39
s2qNgs6NrcYChcohTNpdLKXWdJNpPfOfZz0RCi+9n/o/p9Gs0t1Y9IG2bah5+gfRI/65R/UPn6nW
U5C6vRxZw0PDnWYQcWaZJtwMFBG+la0aTbe1HRveAYYRfCuVBBUWFz1RwBAKt79RVwDyoGWtMm6X
QdwKhWRN5aOS7imeQN0ZYhq4ewmJzWElowHD7ZnQKEDHKAGc4zdi5M/SSu9WZN79XOgrmYfZpxmQ
OKEoZ0R8Y5D17aBMUIkFbQJwF9GT0VXmTxUSDe9F0Yt7pZgyBhqrlDxHGoyQhZI0IrLh3clIxIVn
rGLLG8+6Z+jdiQYVbxg3Un+qNZsRnD53/NhJXYfgAdst9pJRidchKP1fMR9gWgcAw2UKDVR21m1l
1q9p0BM+9npIIdRK6SJ5Ws/fDL2phzmnq9NLMfmSt1XjQqq2NPGGb11m9ZvMNNX6pqm9oTtmQ4X0
ig2q4KETFPoAT8AE3g5eAesU9Z+es2LFqJ92nMDjlPPC3gYWACDAk3gHBIMib027u9pO6dSU67wp
8/tx/PfeacrwVGq04txKDehlQqDJTCfAruUEvVAGKuVGDNekbPVh6+Vx8IzoSEjW0KbiDjoriie9
nuTrRFcMawXeAqxqaABGX1HAbfMt7r3AZ+kd6j9TEFwodinVirSdcl0tk4HNhStFW9cwMR9o5NOg
1spEOo1BQOG28lOo614n2r99bzakp1ygYh2BqiBVp16cUySEl3b0oYh6CD/kSrsbqKHc2lMDdHpg
RjsDVNHwUW9brbABW/s1CAqZBm3JhUqHaB1oRc3SfK+Z7lSLYijk9MrrnL6mNo26iDKRkNTID5+T
ShvCG7u2g5mmVZbyndrBLqCBIFG3K6qhG1w5JeNyyH9lEBRjBCLLymsIJX6H0AJ9uWjl16qWu2rs
938A0JP7ecBOEckMrFa/yWvLh0jCe32TIy06rVEHM+6DEs0EF+WO7iL3No3u1vNInEDpcc4SUG9P
jVfqtIxFXbuWTsUZAJ1cXRCACalnQVyo7iyExr6NeT94x5yps8+2PFZurKpt9zJqNL6ppo8iIu6l
a8/9plsLXRZBUFCOVSdWNHfkzEEUE4EXJaIUuQZ5AtJVQ2IA2AWpmQJjszKeizntcT0DnWB+sVmk
O6FP3lMlW7Cead8aD1Yhjy7U8u5UdlWymYC7+qDpzeY3JH4QPPBDqMKj00eyMVH8lddk8fIJuRkx
85Xplq6oQMYw1qFwK2sJlhPSHaCRQRKCnIBcWky029W0Sp7jtE+8WztJpAGkdyK7aWQiFyAUm38W
hYHKWW/006EkaX/NIRtAVZf66D6YKkOFSgc5ZgUOudXoVoIw3kQKfX7Omahvc1nxVCafiCq7L3Sf
OkomZ/XfTOmKXzmlYX5Bldkk6VQMxl+dkVbW2hblcEopbfWrMPM08ceUJRpJGh36G1+JBeObRqV5
QETCLGCO2ylZUVNkKXiBUtsPekUnpc6MwN/lZm1PrqARVaztVmWujg32/laZhYbWYx50JxxrF69p
N4FFU3AH0s08uU07Fmk79rfwAaBN9CiQKLsyhCEmSKpBA8p1/cu0LDHcwRsR5pn6tdBhx0LssAaB
oFQnJVw5uIaBFG3NtIUKFupW8BPeQAQuuBZ9cwr8wawPWjvM6LROCQ86HIrgFLdpqh/kzhtom0Bo
CeMNaAabg9vHEAMVOMCvITXgnwLmxRn0EJhvAorOQiZIwHjkn9X8YEFwkHZkLZ0KO7jJk3VJLypH
EQIiDUWJEKTayiOWkhzBjLF4UyUkTtyskN6gE1aapLpm4tneHi+HkqehSTOUCHE91Gi6qW/PwPIR
MufgFzaSJv4E7q9xjFBvtZNf0zMIVvCJw55HLYChUTkKzjq9pwY0wdBk9Jix6Rvh51thxNATabm1
2mZCm1O/HXtab3MlWOXw8vy6pKZT4ISJ0vzu21I7pzq61okjWqo8h5FBg0hRZabs4TL9sSlvgdqk
+ncFQQlawYYk9RdKVEH1DcxkAKHaAkuguxGgFzAxKk1CaoPoqmTfQqszXxMcDRgQjR6FNXU6XZ/e
RPwRYJuVuH0FGB1MOO3XTVrEjbdLerOzbtDqqeob0ROw8CCC5BCOHFVxAeLZFChqDlXU7vMshZMc
dJV2GAZf9gVV6kDRfk2ZXt2pGdX97xawLuXcAECUnWoaG/s+KprSuxNQJaleFJKETvqEmZsS2q30
XdHrLmeeL3/tIbGo929FWdHShwOjAsKDJB7rqat6fnlppCZTdy21BRsJJlV9iNTQRwpeVgmuy7gH
3yPNhMiMZoS8J+b1o93gc2O3Abty31QKWaaoGqQGUssOfpBgDvUNspntuVOtsl6Hvdl2gJUbyd/B
LPZlp+jyEU4XVARFurUp3iPa5YnAu3hxob5GheSXu8IuCxt8uiALgeBr/sClNOgLNbTsUHPy7S6m
2GBpNi20GmBM+T2feAALWHRpEO+DIJKbH7ZMvE1tAB78Og/HUjsaqNMF2zwCj4AwGupRK4NCHgOC
k8iPnxFq6f0ZqWvI93lZF/mJGcCMmKg0va7PtSgBvU1smbyDLeQTs6uSoZWPeluYNKrbmqJH16P4
5qZ1oKdnyubDsNdMwD9Sp5nwASw99yCztZ1OpDgY/QHR6em3bndGCDi3iX59La6qzNKf78VVVSQM
wZIYssrzqy7EVeMuVWzwT80B9HAbPqhJuk5B4mEQiJO8miT/0Z+STZsrO3vbOA47dUV9WflMndRW
ARnJDAdhSsjiJ5RmZhWD4Ccw1W5E7tpfIyTigg45pDsGVjj+5up0gVnA+MOqNdWYJb01KIsLQVSJ
ZXWJ5beHPinHdVcxAaUCiEVXuGe8IGwCoBUCrxYPZbuRTOslg7i2k7tAPfkQFbwrErcfxkcoqgBT
yrx7S0ZCdalkbrSo6QR53h5of6y7cRulf4T/HZmuK5v9UWp4toPYOx8b7R978aWnXmlVGErtwb4M
zWPujMPOOhjSunEs5THMDpWr+TcpcgxOzjTHU3ptMssnO/3O/rwtbzRzKYAEKhoLMFB/klEXDRNN
jTWkvvG3ceg3AMy3dE4CZROIKx9Y+XTlFDEF07FV1r5cuRUyik9uWuavFM7UHidUM0h2fPkGBQLB
Q2kU8Ar+knZSdl4XM/C42Y3aX7WXNkUeXznyH78DBThZnrd7njT9bxL8m+9QNdA8O5TLDnR3Tn65
oYV2iMr7r3f7UyMKwxs435apLA8VPVptSKAxHBQ9vYDou9Xa+0h/+C+MkKrSBiAyU5ejx+PM1xpT
97oDYrbfhKn8gbt+sQPtikj2ci1cC0IQSIGWoK5o2Iv7akqilm2jQEspfK6Ue9V6sssrJpYnBBOK
DMQENWGDmFFZTOhRik4wWVyNTqBRi2ZdQSo1t1WyBWPx9SdbXvalocVRJIQ2Gpuo7BQVlya+j72/
qvhVtaevrXzyxd4tZ3HVQmYWTEmlRKe6+qWGv21xmq4N6br2xRaCz0YQJ/Qq+WKJ7tTtSePxGtfA
wM3qit+4tpbF7hfS4AVDqEUnK3zyjKOn/9bz7def69qmzD/hzY1Eim3QRcfn6r2z4R/ZFDm6H+v/
8LYst34x3iXoNKhWMlZQEnQSBbEM+7tuXr5eyrWvNW/bm6WEsAV0YKDRSYOAEkt/EBGEfnnleM2f
/O0D+n9XQmCpKbLKzVmsBHxAIRWyGZ1mLbIVjbO93EDH/Xoln26KTTPe4FE0wbq9XwmJHKhmBqKc
guJkoygbITmqhL+rvrhi6MPzMC9HNXAwmkUhRdMWt8XqMkUOxjg5hc0d1Y2wvrNb5JxBEU7Fy2hQ
taPPhUrmZlJPnvU9RuBbS21noDMTgMAUiIF9vfSlmPryBy3u1tBM+ih5/KBgUtcJImihodLq9d1K
KiDWMUzl+WuDn33rt19gcccYgeGZNUWhUydu1J8Z+pKpTV/z6pdejp9bLmxx0SarpGha+skpRsU0
BbkM3w50EKJv4gZRPQEBMx42FgyIr9f370QuT6ytWbx6mgLYe3liWztWZNghyUlk0gn6JLi6MxJ7
8AGQ75Me4nvrF5lid5fuzbsU0SbK4NfmjHz2jW3dpic3B3u6ufjGkRYY7QiC71S4QbsOJGapwO83
smtLnV+QD0s1FFOFZ2Aw2WfxjUfF9oAeNsmpbO4p+a7QTEtI0pQXb2Vd9A2yWgD6EufKB17ObLFU
JjcRzpgyAZapmguXEAPxqigwjWcVOQ+ZPLZGG4IBzVF3b/aPSn5LYTCiYNNaN7b6ayiT87wXAGBG
RMKKLVWPjdGlV37Vhzdq8aMWzrAJw3FA+G08t9Avx+ExRA5BIDDWUr1Q8s3Xn+CDU5yNEVtryOsI
ldkZ7/1VgQaokXp8Acu/p/Kzqqo//7kBk78/j4ZChmmZKVGyBGJkFOO5p4unaQh1Sy9fW/gX5rw7
O6zhrYnFGqRuMGxS8/FMPLQy7btA/82aj3q87hHvpi2+QwikK8WVffr/2CUTsyyDAEws7gY1XxQQ
s248x9mxK14QRXSlmbwnTpKNGNKvoUV08tp0tw8XksXyGS0mBDLohBD2/YbVEFpKevrTWUJSukkh
SHAnQa4c9ODKnfzMEqOxFbJNRmQwOOS9Jbv0vKr3S/ms+wiwIyzlRTvUwwFKHb7ewGuGlt9RZEOs
+4l8btEYOKL2K1GuRD+Xi5vsmlHY7n9hz1Kpz/9LZuzFGz1SXCAjHuSzWserpHkQxE9o5Jfp7ms7
Hx5E1ZxrBLqqUh61VHWxVYYPNgnciwwN3jo1RnzTlI9+WSGspNOeUc9dLj98bVH96DswaRHbUJUg
6Vg6tBSGe633o3y2ctRVE136VXum/ZROtHpSVL9uDV3L9zVtu71eT8pvqn3lVqcK6qIYWx/TiJbW
pMASXnl+lN4ODVh3NNyMPXoiq7YpfjTwXiBoG822Q55i1dD6cKReOqa2Ee1Q9gxeIJoHV27aZx9S
gwuDLBYnXjUWJxEwTQ4NRZXPSv+QvUQxftCZOrepjsWVo/jJnSa3RSmSOgvuUFkOYqUdI+V1Ibhe
aIfHhbIpTHMdTnvNHpwCjZ0Bpk4/oe40jeuv9+7j1s1uhJnmNk7SIrB7f93yOlYZ2zFMZ8uUNmgg
oAEibbp0H4Bfq7UfXxv7Nwzxvc98b23xSSH7K7x83XSuXgGmNy/Tb+VB3otNtPFcfafuOh8dxJX4
md75j+1jsa+uvDv/xt18+AEq6Td5q2GY/wbMvQn5dQkBH8Co07nf+/e0E24ZFikdjXvTnW6Kb8fw
nDLbVezqbXQAkfX16pUP0YbK6nXNZqS4wb+os0d6YzxGHAmEsDWd/RoJJxhWt4FpbPUo/a6k9H5R
e0YhrvnFLIobmGNuo03f/5tfICi0cq5VjSLB+18wqAZoeNRHznUtcbmqb9Rtd97g9pGxg67+A7I0
WHzTjlctce3Xxj87aUQ8qqUYyqzNuvBLbehPUU3X/6xl9aO9ry1HZNlDOv21i5v/laV/p/DNdw7o
ukNfMf+d6Xylw5ynH79Pp2Qn9fCc7Ozb1/Y+viRz2YicgEKnwfO42NdMA/YkYl8+s8J9a3obpKBR
hiju7e6KpU8dBeVfWL88xjz+C1MUnYNJl1N80qk0c4gfr1H9yFy4CMqb5BWrMpHXZW5d80+frvCN
2cW5QWFQS+MKs5JVb6ruJmwqCCzFIYm8R89TwZSvA78++EWFUrSL1lcr9ftQxOuC6nx1bfz4HJUv
LzGvDRVKy0CizVycpEHNuxyVVvmc9Ul4I7rhL+OG+u0QIxPw9c5+dmbJgAxZKAwyMpYnKVUzAzQr
69bpv8UTMs1bgJNF/2TAYf7a1L9S5nJVb20tql1TNRSlnsTyuTdaWF9MlnFoP291KXsCVHHsVU1y
In24m8rqQlPrNp30hzSZ7iI0rRx0pqN1nQKGNhDZX1kCza5M0aB0yScfsehgai5+qKBiKFWTm1NB
ROGCxoyn/A5s40YF3uiUqrc2ux5QtlpfcfwfmidMZLZ4RE1byCrVT7FYnFVGIfDTiqBENdA11ppj
G7fPsjFFTppkhQN+8heCyLu81H/QGzyEdrBPqlyFR6xtwWVPV972jwkIv0fjBaBYyhBhsQjGCD2p
gHutfG6IJVa9oUYO2Fr9ipVPrqtNgGAw/UYj3aNW+d7fFq1g3lYsKed8ha7rvr/J+3V0Ag8clRuk
774+QR8v6Xtji2S2gskvaZqvnu0K/kSh3qXWcWLEGshtefu1qc8XxuAAk76QJqti4RA0pCC1AkLP
GV5Ib24i1/oRHJHjgjD/NPxXCzM0oaoywbOQFwsDED2FLRVpbgb5KJqKAfqpAA2g4ny9rI+OhS9I
CIsnF3S8lhEf0kLJZI4Ymtoa1Ra1nG4aplvd+LnmX4nSPzVlyhxCgWyKqc7B55s3SlLGtGhJgM4V
/e+/UMZCxw/77NUMzdevF/XRh7GoOR0A6qcK2V5uFbLUhvCxlAHIALLhJN0eOEWKklaeXGkNKHMA
996JYUyg1SxMWyERWbjmONHjmrElKqCJAklgUHfWE8Oltrr12Fg/UkAEYfgNFiSCq9sYnqcWXBnP
/vFi0zY3yUJw1zYtwsVZyQIYhGXPoBB7BMpOiJPSbU/N/+KgkMVZOqGMAnZzYQWJM4XWdK+eCepl
kDE6eEI1c9T7r7fusxv91szitdcrCPmMblbPeYIT3EvhBVVXsGBfW/kkLuWbzSEMK+LcL3u8RT0V
kock3TnS/oxgI6X4sUFQNUu3cfIHwNJKT5muDsb78rXhz+7AW7uLrzgW1N81a1TPPg1cPdVvrX6r
FM3mayuK+smZfGtm8RU1s9D6KVXUc5ajbGB7mpszi2xdV1T/Z1QoEz2abkcWVB0R8w73CFCmh9iK
w7sRiYIrv2Y2trggjKwXus7bw7OwHCGuNxm0/963ziPIHWoNZL6o7Kz8ytLWSBC3668XP9+3hTlh
kZsLnh92dmnOo41ixjoigF30Q0NVnFqZ4w8XteDENjB7/PY2KOsrd/CjUSFDuDd026S8R5rBj3rj
26DSdNDYYusclspWylbTQ6Kd+1G5i6N729wL84q9T3YYxQpdEApqJLK86+8Nal40gKnsxVlV2nWJ
AkgdXsp4h5A7knTVquyAnbRPuqY4FpxfnMeVr/xJXgtI2YaSOXs+4tL5CL5ZsYBCY0f6GFzS9qch
TlBWV3p0owCJiwenBd4zoMLIJ2fKgZRewC9O48GCNYUgVIl4WGumDKb8LYzySs3psy9j2WQlQmOQ
KDnv4uznMKeB8ijeOYZyA5RKrokf9wDTO4DxAZNVKQxBNv5ubsJr45o/oFXmhwBRcGXOtImnlsPa
u0lrQN76/qVv1W9FtStip2k3FBhRwT9Y7bAWCLRWEiJUYrrJ04MRnhVp64f1lSv3yaMEgIMgnuSM
kIVI9P3uwL6BJKXE/gXOpKsZ3+SJqkr1kL+qYDcOAHjl3HfQ2nH74sXyrzy/H6tI740vHvoiM5oO
7Qz/Emf2phyROUd0Qeg/EH13ClB/indt6u982t/feT42Yvsa75OM4vjiNoQMM4FOpvkXJJwgHoag
2pCTFFtEU671aT656XNwwbUDWahbyz4N87um0Rot/2IeEJfUw102HK1erBIzXufli2RfuWjX7C2W
pkfMUmFUm38p2rkZhbpMdtcyqA82v4uU6Ne+82NZUwN4AtaIYg35NlHu+3MDlk810UGJLtN49LeJ
vhv9gx797djAOHpsdbrs6OIXm9H0j0lPCdlRhtfIRZtJclTpRki3NaLIHjqqZSE5ZX8DUzBA0TyJ
wmuJxoc9f/9TtUU+w0hF9PnjNrrk34IXNtw+l3/Kp2Hd7pI9aLQnD6j6lc/zIdJamFx4+Z7hsUwv
7KNL3b9ojPRu/3z9+T+8lIu/v/CpiMtZtenx9/UO0RG7dCAKl+HPrn35z+3YqkmV1+R91JYhq91V
TTZOY3Rp+me9qo92gUtKzfES+r10ZZ8+xOKsyda5LwSOvMvyYpuy0ugbKfZYk5VmN/KQJ0iQluTA
U5Fv67HtdvA+r0RZH3M1DTgQ0QbuAG9Mif79MZZHElME5KZD6zDLZN3fcDp3cB/Cq7C1D9cTSxRX
tTmhpkCzDItTA6Ji2PnygYq1O+ykY+jYG3kbXnnVPp6M92YWj9oorCCNJKZdt/vBjbeAV9Vr+e3H
wz2bEDQ1QFXM8dP7byZCK5UlPZQPzY7qtAt5aVW7r/7Z2SM5dff7Pz2B74wtO0PUK5mbN/HZ4m3g
Cke9U3ZfG/h47N4bWFzVZI6PRvnfvvTrwLHvgA9c2RP1owd6b2NxXUtZIJHUB/LBeoAXkkJqgX9z
P9zx+Z69U+h4rKx3wzNF72P/Ki7eqt/BQdlYd+2VS/bhxf13Cv/f3tna+71rGP1bpn0kH+q1oK8g
HLEPXevKej8mTQsr8wl6E/L1sGtqhEY5IW6/RrVuY7v660pdUcu6sp7Pb9X/rGfx6CF8lrZdxHrg
n91GruRYF3UrudfMfOon3px5e3GtkDCGbZyxg/UaNI9LQRA/kf3sbq4dR+XaDi08EroYaAl3WPIu
Ytuu50sMv+QSPxW34qjuNKfcqM/M/hKuduXRunYTFtEYA+zRUVOxrDqBU9xqa//6d7y2uoXvmMou
LuFzyYdpIzbpsNV+EX472a2+UhzkSh3zKM4ItorW9a+u7/NjSUWTgAwwK1HL+2NZZpEeGkEyH8t2
7e0TV92VLjiSDbOfrniVj8nFfAXe2Fq4FVX1GETIwIbDvInjOt5aW8/NtsFWW+dusv7ah33qX94Y
W/iXzLC1aSZOHXb322sv5Pz/fRcxLxay8BgVRatSAwpw6DiJ4Trl3PfusHbIy93w+et1fH7NTNMC
PUIRgE7Y+x1CDyeVpKyUwZDHWxRb1sVtfC4OnhNd8RtXLS1clC6hSB9oWJovWL3yXPS/9tnec67d
qquWFi5KQexYLuc19etuV6/CNfGgq99VN/kVgOunvvDNx1v4qILZNIk/FrOPGlzdmZ9La9/87z/d
0kNl7ZjbBgtCHXE37CK3WSl/HQS97v+Xp2HhkNADEUqksaBqg47Dql6JY+woDtOlrpyGa19u4ZVa
ht5nXsyKWl7FBNIIMaDTXOQrC/rU+f3PBi0bK14htZopWM/gzo+vuqOJ71zzPJ94cVCBBOwKTo5e
9mJ3gOrTHoXgjJHAiTAy3qX/xTV9Z2OxMVOkM4DM/nek0RlyV81qle+k3bVX95Pv9c7MYlsKwQAs
iCbztjC515F5/JhJcWXvP7bfANq9+WDm4lXw0UAIp5AJ3uUK+r7T3DFn1I3w1SHy45BJEse+ZlL7
6FPfmVw8Dgzp0pGbYmHaybzMflVyMpTkV60ru/u/1/zCZ+8e7WBBdkPNA9TY4jsqaANGeWfN796w
K16K24FbZP0MXab2XVnax2rf/DX/x9YSbd0ze9Qqmn+20mOHcvN9jzeqKUcwS+xOffBOipP/VlfJ
Xr717q8629ltL16rd+YXX5YRfRXcyH/mZ7eeuMBH/93mcsNsBicgz7vipOa/+MEiYEeQmnxfoMH8
929iXVUxlQSJPj5uuIJfflus9dXgMPLdQeP4iof/9KySrYILpYBo6MbioW9qyu9NHSuHNIVkHdDW
Ny8GKdj3qb8Y/r5OLyoIJe2REbmr/v+Qdl27cSPB9osIMIfXZprIGUXLfiEkWWbOmV9/D3Uvdmd6
iOm7uxAMwxDgYndXV1VXOAcj3xqnsta78sBcHsx/fcKi2xfrFcIqSoA1K8CdiWZqGV7+gQHr4ae/
QV3V1D3u4JvFB88z5H6PENL7fCmXctjzqHCAxIDcxuZOQBavrcjSzfkwePCrB/E1MjNAaIO8zvJP
7TswqayGVcBbcRMonBkq3r0ohd5kQ4D9gr1Hryfe1gq4fa3wOXqMHhcrC8YlJzuAuw3MY+Fj7tUk
sViGavVqXYin3QfXpEi4gXr0GB6UU2sd64O8aw/RxnEEzwU57ztY3f7MUL3cZej42q1SDFXGiCeG
G/A3debKUIj81ODMHzpb2TTHED7f3yxmRCTinv1O+M7J3Zz2hUTKZPFqPwVS1ApHYOuBp9geTO1p
cJeQJt805mTjYYmEDVCr9uN2cJeHrL+ZTQOA7p9gVkxJ5bDfR+JKKIxWl7+2QaE8RcxFGC6esQ3G
RjnpD6juP3S72QELDIIt0NTnH80nqOjd0gSvBR70FR4WjJNYifSvPoGyb4MfxcBGwyeMVmqBm8Aq
jv5Z3M5mvMmPIKY2uWdWQLH2lLmSSRkdPNcalQM/No6hLEmykb4f2piZt9CuMjwZG8Yal228c/Z0
p4FWS8og6bVw/CXtQ8TlI5SsNA2LKYh1npRJacEVn6U8FibhOhVeY3ImMGFNgKMMFri0t4x1MW6R
Qj0EaoCx+POyrsFe3vU+goxs12N52dmHvQj+1SP06uSoFwHeWVqdxcvJ4bIsz9Dx0JjaY76ZLPSm
s6JopqJQoefCDyNzPpQzPPRW5oHQ6Pv0BgtYRLuS5RBY20kZpbFdUOM1mIgOjqjfYkwNbGxWawGr
yha3/saHEeAeFITYpalBecARjlwX81RXncKFUaAslR4AxqBWcapg5P3OCwFlyuxPi7GSLUBfm815
sQOGxTGTedLia+/cFDp0VcFcCO4nnK/+4O8qD6bQBtOmF/xoLbRJY9dPSPOd0PK2McArS/pd+qrW
1myCq74n2q6zUi/1QOD6L3OAl7qnUpYKNOm6ofRQhsJ+bewGOc6zqzzwhOUWV6NbdA0bgop5D4TV
lJJjyj6Ju2QQjupx/tS+LQbYim1whGyYidy1YO9SFqXhNdcNagP0k+80oPA0OoPbb8GmC/ufb4Jz
SzQ39Ra3GONCAzKG3Dchi0rfnvffS6VUHtjhHZgOIL7bAQfTROIYTi9mNbSyFklpdKxKfgSod9gp
E5G7mZ+ih8Usgsbg9K9eQhcbSrtU2HoBePOQhao78qr9s2/1i/fE8YlE/nePPbRZYmQBLbJoLqO0
MpVSJJgm4X9va3zQj4CNh73A4W173AfdCe37R7YatSFkVIHHIAPTUqXOLBu0IMtB7HgEeeKf0RJf
pXb7XFmCWx24yQbc0qY8Fk54LPDQ5FyFFbOuHSasE6AhNBHAfPQGdxNgkDLwqR0N3AwdGoq+VxNY
WRaidNbrZM1xX8qiNrfqdD5tgT11nFy82I+GOT62JN/9P95Byz2jL8KlJCokASjg2MgxVqWdABb/
3j9rmxgOVT+0f+r33KscGUUA35we7x/mbdvGMpR3sZvU4wd2BqC5PVYIctCHwusRkyp736r/aLvA
lL540gJphCFz9QTRR7d0RYHWkzbyvu8LSa10IvwcR/pTsQtsnKKLOWl+/28MjHEhizpBARAyUTW3
0JbNUgyNvpotGtoZQeyax7wUQh1eryi1kACQ8PvOL6YTYb2rIMC7v3EsMdRZKXUzLIwwy74lyL33
O6DBE3RxMy74qv+5XM4Sp1w8iOupFFGw7kUUdvtT8yDtA7tApqp35R8RY16etSQqgmzFQdRmkHh/
15BBrd1Y4EuGtrNOiLkmyqdG8HE6yvEifOoS7wf2YpZH0yfCsfpx/5jW8uOYsfpbvymfmoArsxAC
LKq2MGzjRXaI8kK4QfD2HxWCssRFPgNpaVFuwPUflpzUYvexKJYZXE7hxjhdLIjyn0UhNOrCKAkv
vfi0ZCO/T97ySAWYogVkfWsuXOP3f9tFjXqbSr0vtE0IoUvJlUdiJjPnHRD8TJ9hj77HwKjlAaqF
l5Cq1kELQPdMaxkQkFN5ElEmHLxkg2aGg2R9tugCGCzMhr+/4KLZ1dNTYD08sLZ2JQC6kk0dYQNg
zQyDEeJx/1aeRTvZzwSY3GZvQrBiAr3WzpzUZe3tYinurZg60FarpFIcseL5gLIv8HKRvAcNziE7
j56KIFN6ZhzmSo7tcpl0pqcBsJ2opFimRo6CFexL57Q926XXnF82vxl7umJTrmRRJj+e0f8sx1hc
Z4MzFg+25BCTbqMwLt9aHHQlh7L6xjhGwOPFmt4AHv6TNzm0Bczb7RcafcnPn6IDtE2Q+0FdWa1q
8srpCd9NPqqGTn+6zbOJklY0xgqbKXdeVtUvSZq4jANb8dGigO4lGdMKmHaTl2+48AER+n4EaWqW
K/+/ZZfkWO5bb6nSM5sr1tfztyzKCQDhWwLM8iLL/E7BhgTQ10tkt6SeUJO1DI75yFpTSPSqLo3S
Bvr9eGp9XTTVXSfU4jFWG4xA2hz/U8v+qBoTdGJNkMijNRZdk9ICq3a9kV3WJZkQy+JRdnu85FHF
RHJt+4juWFt0kGu0eLhwxuGtGZVLmdTilEQGA0wKmcLJf8geu9d8y9uS9QzCJLO289fUy55bT7KH
zX3Bawd5KZc6SDxFCg5MQ+IRKKMgbHAa5eu+gLVwFXNBf+8m5cbBGBNocgIJHLAYFzxkzfLLPe+D
mqWw895rercuP7qc25bKD72yalAAs/rP1+zL5TdQ7h0AmkLeYsLgyJv+Ltl/JHZg88fFPwG8E2Z0
sFDGAO0muk1YN3+tl+Zq/ZS76MUOpHK9JB5BGGsnXr+VDgJGmnvSk5QAQ3iyVEeyaxPm7pmx9Syl
onyGLJQihggWT/Vx/AAwLXl+dN0zCgOj+zQQVhVqrTpyudJv63thgLICigRuGTy9TNWdrY+KnH6l
1haYKHCOKjxzvbyn9wP5/V83+fvTLkSHLZCphQmbDDIn1Gk5Mm9Pz+55yYK8gz8JydsHVtqAoVPf
ifoLkXItaiPKp4u5HSAydgAsimw76wVxC+gEHFKgbSwYABg1kmikQ63mIvBEKYv+gEkiPvTOyTlF
5OurtmsbVE3vgfmHoTeLG6RjjUuRlJuUWuCgRwF2E7VatFcUuwppnnZXP6qb0mRWtFZN0MUCKXML
QrS2CyssMAyRkXaOz8H31RDf+E9lx1mldX91LHHL7y/OTZQ5LcoiiFOSgsy8JxcxQ8K3N7+3f5RR
NfoYrBP+/2mjbMp2ZBcmzmu5AemmNv+Ah4ghc/WqY4rVAN2ajOECysJxSLEAN0AVj/lbAF7C3ip/
oO22kmxQCN/fv1W9v5BE2bOkKwZDqiBJAjfNbKoKch4RfOJn9ztiueJVT3whizJgvFrXNUCB4Z2A
/n54HADXzHjNMvaNfrI0TTDLGOkUj6DXxLDPlBCgBBkkAKYny0gxNo4G7lSiIFW0UFves1FGmiMI
IcqJSIE5bcBLef+Q1h60MBu6ahgA5hRuBpulFMDEhRJLxyz2nT48YKLI6HPHnwuQwv02Ik/nW0sq
M4chd+2ZcimXUn21GXIj0yG3qVAXV4HeHZgVptodHT9IWZ/AMcNQ/bWSj4i+WB7jZZigA5Lf9Y1W
wK1TCkkoHYfJzjYDPI2MqKn5BL+1DOiDo/GTJXL1KIFu+z04hZElSi+buKrlLk6kIwDs9ZQASTtX
SPR7eo5BPMQ6yrW4Hrgz6BVVEMFjSvh6eUXU6GmXl9Kx+xM8Zpt+w3mSN74mz4kjawxhqwv7SxaG
Ia5lgYp4VsCkia1UAPNPhGcVJLLPwe/C0j/ua8pikG5s5IUk6snHBTJwnAZIAl2X0jvN5/inBMuo
yFLIReHuyRGvV5TINVDAFzkgdz1Gv/BMAUkQyPt6MzlPm/ql+dDAh0nUl/vLY20kpZNNzfv6LGWg
1cnMOMrBgfAF1rxW31bhgYv3VfHjv8mjvFooynzpp1gmKDKBAc+Xjob+j3P8WO+4838TRV1xPjLS
aoyhjwvUYIJMsA+u+meMThX2fxO0eIcLT+1zPS8EbfG9Jv1V+IFeIkDRcQ9CYAr/POmMhzl6FYFX
grwSZhGvZYXDnKQLDsVxbHUzTsCPlZa2WJ7SCLzNFSiBK5Zi3lpK5K5k9NhhRB1dcd/pz4vVJVVc
6gKwKo8KyES5GuVQX9/mgkaGqbNy3Dst34HrhnBxQoQaIGgcyF3liHHhb6/H9VdQ1wOjVF1QzJl/
1MSvKXGL/FRp7v1jZImgrgInamB2mlL/CL44J063xrAbZNbjY1UI2k0BsMoDIIJGOMOY8wRsit4/
NkFD+vLcVofO+MdZKk2AUxWVZXZaAFbstY7IysQJ6TyHnp7slDfhVEo2H/9ujFOaq6SpGY/W5cZe
G65raZSBnIp6Rm1bCL1ACgyzy0DayTXgkLh/OCvP02UGGOUk5FKxJDrNFw4Y1Sq1CMxyc77Niifg
baUoy6VkqiZQL75mdUDAyGmDv6+et4NUgW6rXOjITmDYsmMVVdKJ9bRaLvb10q+/iVp6JZZcmwxB
7MWysavyJ2kwtkH60Ocs7b+dPMY8+gJbwssacj2Yybg+0rTDcJk8JLGnR61VaT/KvDBDBJkBykHo
Ewg9MSLjl6EwTOhKa5kuoFFzGc/APLWhUCuU0Ovbglg09dAQ405mZhN0xFixE7iBLVic3Vi6hSYg
Ursgh7FCErmqk1it8yL81r37GiCt7PbVt1AmYDbiNtb7Hm0YIphkzjMaCNG8pkoAle/2vfAhJLmZ
/5YUN9bBEoh0DSZkuXQDSnaRe0PDafILnFV6t+c4e8CcVfwjBWpYCO4fTI+dajCQVyewEqa/pBoQ
ZqbO/zDAhnx/Dbd3BVC0C/CMxAO+EbOi18cYAxZCrGo19aq0+K0DDVUGAdl9EbcG5loEdWJhiUnu
NtXQqgLM2QIzB6o11axC+a1PuBZCHYWs9QGYMyCEd5XPzp1bAmpIYNBKx9kG9R54RMTSnlhBH2tp
lIGW+kiZxAlSFc5K+H0T2aLIeGatFPNgZCTU//E6xQuVtp38EASK3zSFx9WV02iAJXqSMfwOxlBw
6FmpsgW/DxmaxA1Z8PG3gea1ZOrg/GHspLloC2BRPv2SCgCgoccB6juIDCVceXNdS6JOrwGgYF4G
XeGBhFRDyUS3q5hEAIbU3fY4kSFkhBCrK0M7PSpgQCmGKbnW+lLKstgAeZmXyT+5tia9xkE/flbg
CItEVoC0YiVkhEh/CaMsJT/KGZjlSywOBDegdJS6d61wQTfyz19z2EU0iQBYGk+6G/BlLQYBaNLh
vMKhAmzaVg13CNq1FtDW8VHwn0b1XCfAKsclZFjC9QMEDgYaLJCPApvM9YYac94JBSrBnj9v65Cz
shc01NYF2PVeNP5c+4cxZjiClewe3qsLVQNwCVHMpPECtSYpBz1USy96n538/MGZw1kGUY+tw+6L
e2SF0xfNYkXWa17/SuyiWhfBJ99EOgBZtdKbunf5K+sxbemniC/shjvMxUYdbP9TjF1ZPw6nKTFe
eiDEjz+13lbVwL5vWFdquddbQO16OwKeqVSl0uM2vCkBajR5EbeRO+4NO0nNNkbucUbVP7RrAv4v
8OwSNPbrdvFDblg3+PbVdv0p1FN7nspg4kucRrydncoD1BJyXOj27k3+zThWh3jzZ5Ob3Fm3WS2c
t3koSBZVgH6KiC0x1X59ILEIListz0uvKEFmo+B1OgUm4ONjEcmhkgTSxFjrqkAVqUJ0QAJcSqEE
DlMbhEAGQj1XeQOti8kPx9gPrFj1mmIAnD1D3Ir5APsB3joAVwC4Kp2gr7SZA2O6WHqAmAUnRe5y
wJYp8Dbu/jn+NkB+AKMAQGyALBs3ExKzxGcY2Ioq79cyUpm4SM6Ql+AkMloU12K4Szl05ByoIC6b
Y8jpnfS5fZ5RUxZIfOLsyur3aLu1EcwdQ4yd+85ovk8keAptfZM5udt9BE/GloWduxIE4XuAVidj
LASsqvSdVnOAjFZZ5YHP1CyK2BwaxmNhTQIePkCsgYkEntPy+wurIZYduGSlvPKaKBP2IxjQbHBp
s9zad+WECv8VlDskYIIBgQMTRtdijKLshbpqK6/cAgWTSE6y4W3ZVvYjOQSmugFg4mNpvgwYm35J
TVZub32Rf0unHF1hcEWZix2k601tZ3kpnEF4yoJ1XimLAo7qYpHUacnKkNVdjUWKu/yZe4swYM+h
MdlyMVt6wDR4TIqfjPfr6sqA77tcd1wLiTo+ADtn6TI7BALt0qqzvZEwkepYIqijUwKl0ltQjXnG
RtzFnxNYKX6qVm03B8H29+pHYGUf993HqgcFFuRfq6LOC6MwclQ0WFW4VT6lN2zoa2zVH/k+2oL3
2tgB0gwNtZjceGYIXh4VN2oqA7cL+V908fLUCUZBHDWhgfuv5KC/AeL+KfUtvnUNNw+OAl4Jelwx
LuBahAKsrgU/XoGPAKTx9dVQ8ibUE6SfvRbD1aLtnFNUc3cdw1iv7ylYanD5JAzZ8ZQfTMfO56Rp
qDx08rsYgnc4G5FQ6JvNQUJbebeXfg8kJH9iFpLo2oMcLaZ/Sf7egAsTU2f5lAkzJCun0apRO1Ye
0718ms13w+r2GuMMl+26OkKZx5QyMPZgLheqBuoIlRL4a00OkwmatcKstbDbqMqU2jVeYtZ9dRFv
3naULMrhhr5gxHmQVF42Pmfx76/pV9ibmBRp95MB+Br51KBUUj74uZW1RGlP8S/8PX3U465/CbbN
5KSByFIn1vqpcx7qLhAqHd+kSm8jZn+0bSg8ceHPClSjfEgScFi6YL0OMpOb3Bnzb4Jzf1du34VX
u4Lk3bVCS4Y0gtMCX9AOfzAu4/8B53VenWZpsJrZUbTXYn4VKsO+L3Y516tzX7IuCm4S8kwiIiDq
3DHO30a92nWePmR2ifFnYSdquZmOBehkft+XdbPHQD7U4JYBOw4QRBTxr1cYaVJXVapae1WWvpVJ
4OQlhvW67vW+mMXMUUsC8903wjnKYMhgX4vJQbCJbj2IaSb0/kpPkVK6Q4GSWMFQmrX1XAqi7G3S
YGuzDoIAyvwcFxi3zYzjLBeMbVtZD/zjkhwDwSNy1NSzXZMBzZbVEdZTeuWI/rLwRSudAqwE9/dt
RRWgCIgzEOQifUxbcSGSkxjUGLU3vcoper3qcyXbneHcl7KyaVdSqMtfqkOvF/JcexqwJZv4HNkz
csb3ZdzeJQU6jdgX6URMlwDK/1oF2jgtJUUAX4eAUclj0VcSoD2FGv2/U2kVsaKaSeMnZgn4G9MQ
g2phrQDvc5uwqsBrewp4Q9RLANVsoAh9/SF8BhrSEmSxHq+hyUmRXT76RIOb6WuRJRusJO6tZcW6
4TLkhYISpRT6bRHn8SCmegB02PLnHHwWFdCzQksSUWhDDVoaig1XntMifBlLx/g1tIHbZtYkeCG/
UcTeRC1C1ToCTqC0PxmjxqLmue06/f4+pCcX+hUAbVKqnNRJn/MAyPO62ti0eW6qn6GUgvXol7CL
GzN5LjUSShuO36VJ5OjSthyPTQhMIN+e5GNtkDB9va8q8q2xAG8qUqUykLQBrEdpSteBqXrUNcS4
U/UDNGYmKJIZweaKxoNLB9ygKkII4ARQOgDqsnDMh6r1SmG2xGg3BipJVIaRWFG0hasL1CgSBuJv
Li9YiLVqTprWK5KdMP+pDMOKYwC0haDplljY2SsW6UoYdYfTIhDUXK1bT6l1U+xA5ffZl1+R+uv+
2Sz/DWXIcSZwSxL4+wx4qOvLgwrLCAr0ovPU9oOTEqKDQE4IRIKOJZF/AVWlfV/e7XMLjwGwEiKz
J6EiAYW4FigNQSnJ6tB5oe5KbYz6Q5BZSvPWtiKRDK/Z5gCK0+zps3jm98m2eDb6FyPZQVM9dd/I
m/ufc6s3CyAtAk/wvQK5W1lU9yIATLN04lI5Qpd0fm7VLz07xFrBsJRrMpBeRLM0iDpQy6PUP5SL
lMukvPPqGMWO4JQXyDP1jJT3rW5i4A35DhwiynRInV4vpMx5tYm7EgS9DvD2YIoD9IFhopD1XL7V
l2s5y2IvNkzQBaWRW8gBIZ3k8LYeu3Hm9jPRWeSlt1ZjkYQ7jWcr2lC+FelCUigNcoliUecBQSg0
W2E8iXnBsuYry0EqG4SvgInBo4omomiqIJjBBdh7ueUsQxUg8GakeRd9vr5g8pUE6vQ7tTLiUIEE
tLg4lVmY0VZ3Hlj58m+yIFoMUsk6/LABvAraAEaaUdSdFPdeKmfH4VkdEMEDrLKuzDB6ycKHuSvf
+DHbTg1Q4GZ78o/+KDuY2gHXhh08h6U9SBFJj0VuStVTERUHFezlRkE4FsbVyrmKGmCCEaOChgCU
btcapGN4G4+Tqvd8veG2bdpHdt9MX/fv9W1TJPzNpRTKC5Z1Pdbl1PReBlzQwMxlMw3hn+X38Cxn
o6mcgiGviFGcRz5/Lf+ooRPPdiCmDPuyslgQhuHeLwVvcElTn9EXql8C/HzyYlElRt8RVsP7d7hB
HTwkwKYiouRBVELZ0x4IMXyZ9RMSEjks6FvyCCzi1/HQnhszc1UrJcE5OusYOQTG/VYkv1nTgCvm
TeERNPMg/gCJIm3euDAZEq4RJ6/JUbvPQhOMlWnTWvcP9NYdynDueNxgoBiu9zsqu7AGalpkxTz6
kyfk40aNUbMYNDPPf4ishNxtsWIBGcJalrYONPrRgy1Dm6t829SzN5kzwKOkffm0oCuMQDfJ7Wk/
keiMHujYnZ/ur3BtHy/lUpYVXcJdznPV7L1ZZ8YjaiVWv17TsrsXuyeLMeima/zfBpHdj34P0GkM
jz0kDqvrdCU6vpa0+KkLSVOtceA7gKTJ/MjcGGAt+lbe5pvZbd4a673ZTC7nqB6y0mQwMVJsswip
Vy4EwnJw1aPaAOo8GJjrL5j1WcsroPd44zQAZ1OLiM/9iHlAVX0pvJ11JoqXpuYPJH0sxNe6cYo6
dJJ8OEU+YCOQpCzVedMXB3DriSwCqVt3swwxLXxdMugRQe90/W11mKH5NxBkb+bS2SxmQbZmUQ03
6Vj2pJYz1eFUHvDlsaS697VrXTJiZIy2YS6fzkFoeoEMLZKXXo0ekwG9F7meEX50g23RvEW6wNC4
W7uHBhcJONro9UHsT1slXeNjbo5j2YtqYMFzpdNyrMnglUgSkJlA8QcxMKIERaJUTZi0DDVFQ/ba
0C7PMTh62+2sE93NvjC/dCg9kSOJSIYDSF8k2QGOFAFB0YJ8avbMTOKtfbr+GErrYt/Is8TXZW96
4CuzUveCbGJWDDw+0bhtuo3uZNXz/Aqiv6ndiI7Rbe+f720SdQEQhR8AhxWoohFcX6tWoVfDBL4D
2atkDg2fpiQ8RHtfy1/KWCRqt0vDo9jtEn2nCESbdVNPnVj5iLvH4eP+l9xWqr6/BA5e5MFuiJt4
/SWcUmmVOseKp33qKbq+idw+JsGJM6OzApBxxe44N6uO1V7chTvZix/UU71LH+cv0MaJRPwhaBu0
Xhlg5gOMTTEzHMltPAbkOlBwLYC4goQJl+uvS+pGLMoYXze1n10J1knjIZP+/JF7q644PMt/3N+N
W/y6hRb4Qh7lnzkZxkjNIG/sXW03HDxj55OXd+/pN2Nh3yzJ15EAJC1sgDpcJMoElHEJQK0q5kmi
eNIJYNvgHGnP4+wEj5GdKI6KWRB3wMDy+Ij+vrogwb56NQRHPPY/519af+ScWbbF1pm1B0Xd5Bw4
MYLZxki6G8kscrtbV3f9pVRM3CZ122tqpqBJpidqNZB53inymbHzy3pv9gO1JxQwYCZAe3J90mIo
jIHWDIrnT2ZSz8SQ8Yp4jESFjGFNgAYlyy0xksRhRUS3IwLLmSP61DHOKaPCTkk2lKaYMq5XvKj6
VPYcUJAFK2+sPiPStGmj04Sm8I5/nCPGklf39UIuZQOUyRc6pWkVWL7XOnrOceLlvzo7HTNiWN4S
dFLhe90O3JQUs+J1UevNWrLp9daVlJGR0FmM983hXYihlBnFwlDFALXiKaniKkOqmtpUftZIyqZG
n9lR2rHQtVY85OKokDPH2YmyRJktIav8FD1CipeWP5N6H7VOkyiPNfzKwEWg7OHs+/q5tkKA5IBT
QEU+BACT1+pZqIkmzYGqeMOYg3nphyIObuw/5UVCxppF576cPL2dS8MtUnAInm8pmaN6jIB0qHiY
6VIJNxuaXeSgd72/pJXoD02tSDriKQ0LixfY9ZrCjlO6HNQwnppGiDAGU0kes/RVVjCTI9sqFAU0
PzwZ7aG3c21GwSnJncrYtp2pR44h/YzRbNXyCukym5lQWA0Yvlm28CBfpmmoHVe6aO7ERJW9PE53
baUTH5iiHM4XAxqhKhItxMPQ50zgzxTm/J6CjKtr3EwwJek5MDYYGDZk4j8ZMem7QxqxUmO3RXqY
DZBvaKhCaPDhdCdCPc2tBAgx2RPAUqVIpggqyroBkEtXkndA7gSkUx6j88Dp1sS/NKwprlWFvBBP
bc8oI2EHdUdwOmYVacNpsKO4qqwmwAAZdhO9EcYkMW7BmmKi81wDviiaZ9AXfa0xPIBzB22C0/LF
pnGR4IoteTJS575iasu30/qPIX74Ybwi0VZPmROtBElgMkiIFZ8R4dsArH00zMNjQJxfBnE+3Yhg
WHuLf2oeZ5m2fdj9sL/I++H95anbmxP5HZLd5sl2Dz83m4fN5u35z8PTa0GsvRV4b3tgqO8fWC1T
a8dx+cmUkwSBWd82E7S1nVtzjF+0aT9owPQVTgLaNe7vz2qUcimM8lh+FsyNPsmyJ6HFvqx3aHgU
tRc5d4QPDtBSsp29SDv9EJd7X2fV/9e81qVsymuhsiM1cY6zkdKfMpKXQ211rKjvm0DzngJQ1j3w
+bJsR0329m8FGR00wQP6GtS3RHTTrQaodUCr2CPRgdl8DojY7poDnseapTBH9NcCUF0Ds96Cp8uD
+uda4xO5kyTw+ipeMP0qxk2/+OmAtPMpava84tR5xjjctSuGmgiG+mD9F+qqa4FVq1dcHaHVrgKH
hoIRqpBRQ/h+W9CbiyQtbJeAFwbeINcS0FGQo40rVT1nu+XM7fNMvlRLJp+arZlfvvV1jszKUokd
o4vjaaNt07fXjGB2/vE3axBu7Z5ffgllw/RplMW5X9aq7CfPlwa8wH6hEYLh6L4P6d6KKUfXgAhs
yjWsOCPTLiNvbwb5OH0Arp/Uh7cP53mrW1+ZGaAj0DDPn8NbTnxSEiSYgezqvIekNRPnYV/Y3f4V
1MyMr1u7UMDfA+GSARSYGwLyuQr1PCo71et9iXTTrpc2RdYztGp1py+EUDvAKW1thGKjeiNshY4O
S0EnXUS04v2+aVrV3gs5lINoNGSL2xaL6YIxNzutwaBIlUyMfMX6lmnLYI6yTAwsX3GRtuJrPTfm
flQ9SRHxUDj000aQWEmCtQgTSJaoNCBGUjGLdy1kyIo+CPNc9SYdLZOvmEkoXzTQI/NIThQf97dt
9XguZFEGXQRPuVzHGZBRjf38yYOGDtSOQsMKmteMGYiEv0vO8N40wK/Qd0OthpXqlQBEj6Vt0/Dg
Ya6scXxAMDWimGgYj/dXtuIXcU543sKNg1qYBj/VyzwOylQCbY4yTXsd6Ox2GwnuXKrHBlkiEJlH
DIkrKggkSeBZyjzmttBPfH1uxgR6toCDUZFq4YcQI8PTN8/3F7VyXFciqCyBFhVizoOUwxMSmUho
65WRNpmdLPvHbJAKSi+oRfJYEP7QTbXpHAVtIkBQVf1GZwig7ck0MmYJVy7TlQzKHcwtrwVaDRlt
8gtr6bSNMDLaoVf3C8lMGejwOFS6+9hQpz5tJ6j3mKo56efpWVXxxJeBGE8SjHHcP501lcOwFxr3
FFXj8XS4VgAxyLOimQfV48QitPuwAGfprCfEb0KMTmVR6HZFyLjA37QRlItBmljTQMCMWUkc17XQ
rgQzqJDxWKKTEcCiaeQ1dl+BwG4vzDBA2zBPAfnSbPfxfP551q1HMjk5OQCf3jIHIpLNnwEs8/9i
Iy6+idqIjENTIbAeoD1G+9xGo24mepeDdjP/IRsT6ZWSRSu5pkuXuyBe70Jcg/UF03Cqp2Mws36M
xW0aMSq0qyJgTkDDiHuBM74WMeRjpnKoqXvyfBqCpxljVIPOuN9rJgQNZn/JWPT5wr8YQQNgnVaG
nZyHz1FoP7mise+fjbpsxY3CXMigPHIr8XWHTD5GKnbTDgDUeFObLXQHr2n8JKR+2+tmt3uTSO0g
CH7+KoBIB8VKoFoYXijMx6/tI67PVsVAUGTKAFLSTD8EDrJMajvZxq8qYpgfvdk4hCeAy3v4N+ql
AnYISREFzSj0re4beRqnQsNhK4HsiEGqukFWvJWTuhU7MTupmJmyGLu2smnImepLtxTKszK1aYjT
wT6npZqnaC9TusULqIhjUyySfx5gYNwfjKL6Mtev0QURQJZPQy1EGsIYjDDwuQRKtB7V96HRh39x
Sf8WhWLpta6luVJXisJBn5v6KZb7V3kUf2iR0BI1mBQz7Mbeub+J33kdWvVQ3haWDq/vnOe1yCDV
ITPKNO9twXCq8aB6RToHZDvgMiULt14KSHZA+TqtpYPY4k20BYKU9AbFgPtfsnaXEVyBdxtZ39vB
plxRqjGVa80zuB2nPvD8l4HY576MNW8A3BdUEJBpV9Fse71YTkuUqQ8KzavCOTZRAzs3BW6YoiCn
LJ3n2L0vbnVJIPBDzRvcVsi4XotDc8EsRn6reXIWEwXzaIX+3s4v94WIaw4VVVPkyTEIgwZHyrJr
Uyhz0dRpXu1PJBz2Q4sBz40A/O72zKek1x1Dx3Akf65UZOhkt+rM1N8DX5aANYp7HPuEoM5BRi4g
kz8cgxDgSaAi6s48q/X4dioBIQxadBHcimj4u+GTH8a2bup20jw/zNAqLjlhux/w0Au2Ymspgqli
PMNsRONfnIOGQ5CXWS/UGykTXoOgA6gdkuYJQ493jtY+gLcvc30kGxm9XN+VCfo6XYqijFI9YE6A
iyGqM3tnxI+CYvlkFgTpCowooYvsMd+OVobnJlDvEAaMJDGDQ2/PmF1MyTlwvwKbHCLsAgnBg7B7
eADJ+L+I8gD9BQwHzDIAaH3R2wuXhgR6rqRAEPGiWX1GEPSs1lpl+qPIM+7bd3h1sx0I9lU0aqGy
RXcah3NaplNmwEbDU6XbhPTgeliA904oY20Ea8Gn68lnSg7FtgQo7wKlP2AECLaOYOH3b8r3++Le
19D3scrLsAzwNak6EbmzjLep+M0BFb11/XyvZl4cNqakImdnYD7ngwMdRleQutlOhS0P4O2YRwcg
S0So0JbN7Q1pi75lq1T3U7OR4r0e4zkN8M82IRJgP8JdNkaAyjw1ndNwZjng9WuqOuG9SEUFK/sf
0r5ruXUk2faLEAFvXguGAK1IURSlF4S01QIIS3jz9XdB597ZZAnDujOnO7qjo3cEE1mVrtKsrKxO
9QHr5SlX4CC2LGZxh494ncKamzvmor7ux16DVWgxbHgBrhCrUWDO7qBUjHr19KZDfvaeQhXHV+h4
oG+1/qkesSTtctSlzMwbhouay9hgaEtCuQU6jAYMSqdQtAguYYZrK6E3OTkDk8nSEBuhJkfglQCL
YWD2TzUhTAd/Hdj//NHJnz8yUUkBxaptk/8zhT8D0e19bCETQbDuilVAmckQaOhagetC+VCV6M0J
bSHWmhRG+lYKPvjhI+srIJp9FNmHoRS2rKf2Y1n+DcYBU3pLj3JlUdEXUn0FPU3/5IONj5XqiQtU
ta0WwmtfC8IXZtoRGUvPVpeoM43e8TMvRFCIhei1GAOHpjcTwZYGCQK4wtvc9JE1TZ+rwkqEt0Ew
Rz8wU45ci0PSnvT2OQZq9Ygl3RxrsmLWLUznNg1xoCeEbuXsmy4PCiXVt4mn928+MPVCFJs82W2B
mS1ve0atdS5lrt3So14moRarRliAXlvX5pinr4rxyjfY3bVTcjMw9lcdlhrgCOPFVuM94At9hQVE
8hNq0Pp5+w20LQoBVDBNI2x7f8eHpp89ayIa1EoCQAjDWGD6Q5T3iGBMSXPG1Ay73tb4D/5SHsrQ
vYYAt2dO7U4i8+uTpnkQFN4BNfBTibkxGTUf8uUlhkh1uP+tVCADlP+5Yj+YukwCF8vtH4vwTGvb
VGdHCRXRO5bMi5QIF9U14/Lgqm9TBWORtvKkoPdsG/RvhVmnFRmB/5F7j2nOFRJvadI1cGTZr74a
5Dh2dEADwscJzd7lbID3kCedvGawE9M6vIH4WwxiW8ydiNO1/j7jf/FM5yMGtajCaqKv9E5dqav2
2qPzsjUxxqZWi3CozLraSUCGx5Zp0apy1mDoZCsf0adEv+mDqMaCPB1pgOtS4s66ZGq8x0uYn8TO
pceHPStPiHxlgBXoGAKnRDySQ2XQ/RJqPQgE6FGmUWHxXEIibcWpT6JUmDGrWDRvSm5oUm4vka5S
KaFxdytJtrzotNTUcLgoBKPzgaj16/VF8L8fszkX5aP2juchEIUwF0GxqStRIXF6p28vCm/V2ZlH
N04eHx8Tmb035GpFxM54iooUX0A0F+S81LVtFKXmRXT9LrE0366xfpwLGOhCPy/nX0ICGUX7MzJ0
ePVCiG4Mgcq16FevYAgw/W1FXuTxJiYRyUgCIqNKFJCjAT8cAgUKVbjR4sgnqmCuun7K1z9bFV4+
fJJ66xcAOCdmhlAO4CiooojOy9fjU5mVMLzlkHjAwfx6L4fAsa2yDoZcCbOt7kOCh3gVYzOSBhSs
oX+Py4IE2fkx0TlPr+MK0EAzNU7T4Qgv5A3q4SCqVxLJYkQj63TRGIBeyxGTCIzn3ax03VCj7qKo
S2zxUSDQKkziVfyUxa8Br7XHLM2+IRFPYLzRQNMTRorub3ww0jgTuRCmnzulDVbRqp9t5TXdMQjO
Se0mNWnQ2Mdf4I02UbZNBbdXNIB/AJhd+4yMzTABBTSAoRqudildX+ugXpSXxVVfXFlA9DOagAgB
qD8KokEsL6ByJLEsjWE34PiDaiBq/yb7B0wOkrh7KiMW4NXMLALa8dBOjuY8lJYM+qUUG9qQG8lk
whDoIy4p3DBcjJo7lDKJ+hA9ymSsYytGkq4l/Yj/iU3z0VHpGOo/a9em3kBglglIsvGTmNyoZCCM
dXHlWn0rBHao2Hm+APZ/aSpILIRojRYOFcs9z4n5LUXq0aylchBF4WTWLnirByP3FmSxnfs1Zrz+
lHF37hCSPBZDFkkq0G/8vImSASSHOLZHGXF9feyTXY4p5SDpbJljLRxjEaSUKwV7Y9X2E8Glv0yr
yzr2v4rgoF1UK7u07mP25qwVKm54LqF3YIL0vL9DpRGlqkQGZ5uqSH6UK0F3O46o6GIEgK5+bjjz
Mb3Z3B4msCcUtWlo7ycOvhGaruwydE+gT23aZ6Bj2YeGR/f1SXKAHEjeZbsgKiDpQZwcY4AnteRY
maOGp6+dJYyrnXks6khRGWAb860AbLnnXQjawRAF5IchyLYWfIrXyq01neQdC5tpzj7cUqLuNOGu
CbA2QCnx32u+JNNbSNCxPTJGdoxjXOksW7KAaXrg7gN0mbrSoA2DImpDbYviEyKoyJHFgFRqbgo8
Kzf80+hEeWV9Ms5Im03IogZlAuJrOwZFcdGm7pNL5GEQYNQ8Nf+DRYTcW9zbcXi14peGI/XnIKwv
1WACBwLtMI0n9cdBXYgxqyI5Z5XwSWh9Qy4JRpnuzSpio8y4FMnjtEtR9HwphYOs26H6fuVST8uf
pCA/SdLrY7GeveAbolQIG6O2oPYZiLawuVz/DzoXrTr/p8GcCOqXDM84XeCvQ4dDRMEVHh+Z43u5
5TlJzS4NiPGXFBvEE3QQcknBwvyYFaMbKpR2NOMl4dvxioScsBxSVOJQDWoxBd/F5DKwGibm3l3A
hYFfA84WYDDptHQnAQwQrhtpsHPNW59jQCQfoDtYMHkITgmjw2iWNRwddAQvfO2n9f3GBo1CESVZ
VCGtH73pNYy4/FlVryLHamqZuygVERkaZ6ZZ6F8BsnZJpDYdtG2vHy/jVq+//nOpmzpsf+JhXaYn
4Uut9WtMR2hbYDETpXjrAQJhZKdCDkinfDymNZkoWugwZzMdF0Zxfo3EF9gcH0UYc8NEqD2KJcnF
52REDWZfIX3Nssxz6TW0jv6LGo2JinpIIqJ/Wttmle5J+YbPgSwVvZWcJ2QfIUC1fLNUYNnCZBUl
oXUtBWD8jMs+KW1DRPwTv/ZVZ/KVp4cnrU+Jb+z8bh/mduubHNDueyS5L6u4WAq8N40Bj9USuBMe
sM71Fop7wIgw0EFIxmFyJFsDxLoZCJcetOBCxMF6fLIzLviOVypnCehn/wLwC21bieGhqxe6yplo
icck1QojP51XC6yS05xc6tC0CaEErRV0Sa9D9CjFqJpuUy0yo4zf6NzVe8zUnIphcQMG5qDVSKRM
TN+omOE3DZbEKto2zmWZtIlomJoEIAA+RUbpGgQaw+n93uSMKopuoPCKTQMA+qS7oTQ+jNOm9rXt
5qwQC70uaMU8TRn+8/vmM7I+cyRnz/h3QFCSNqe8voy/F2piti+PWZ8Z+cSXYGYKjzEUnoHrfc97
CFhqqRPxKXJvSw1JNStVV3Hoqo3Hj17bx2a3rSsgfS95NLuN2N6EPk306QykZsJ3TI+kG7XFmWCp
hIC2D3S1KBNE4/23YNgtLpNWEI8xsTab1ivIp3f0sDcKSaW3rWKaWPO6Zwg07YJ/EaVebpwkXA0x
B9HQqy3rsiy/l+6KYfsoAftFY5LxGwHrMb6GkhZoWO+vDFmiB25+/TYV1Qi1dolhfcSjs+m9XeBF
ZGm6vs0gQwdPv8hQctJyol+hMU08nrD5KSe7nniLP09rYm7dZ9dinBedZfxFjfLntT+WpTZdyso6
C877pjvsvMOfhc0ttiguLVyTJQY/k3mPZG9yKTdXNOixGhfTMVobwSm90XoPTc/zyNW1CbqsbMl8
icjzt+ExWKWDiV+sUsZnlPkh5suJcGu1ryOEvHOZ3E1m+d9zhzrQPXe++v+4WyXrlFjOkfSuF1mH
pz+vg2Oa3BtrIm/+BhHYo9kbfTeoX95T1Ku+GUuVE49oi9g4qFceQuuw+EPsKxGAMbvcWyfOeWzL
5mX0hialymgzyXw/8sUjVvqNi+2wftPJ1s6tardEW9jzM48O7NNjmvTs6f9c3w1NSrUvSddLRgOa
Vuhtrq2JRrwvYZl/QVjcaScqa2Jg3l7dEKT03e8aHPpoiMfODGRAF1uub36xchfTj/ySlxsilLZH
AYZxUJUWj7LJP/mH/+2hUeqt5UBQRbepeLyiIGnFo90e+88hWrvJwn0xy5d9YrJITvr7iCNKv6Uu
RRMa8JOO6CVISDOe/5hmttG8vbs0y6uzZ0oj9cr6JRiUXsdGU4YidrsdLfXL/T6x+jLpiSn69+l9
WtqIFBp/geCtsHCnArhKbi7eRGsZEhfV2cdSTo+Q/CJGhX1lHPBKO0KbY3RjbNCTudvtjt5B9f55
eiKm/fEBssuOWF+stjiWTmuUHQm5sJI4AZRX597ahCbGLJ7IWidvgWmaXwwpoQHEfvFJWRChaqpe
4XFp4Xplvb9XSNWjrqUeF/VATHf/FXwyj3bWNP9VNRq9qCylPG+RsTyuVg78avuM1qFFaIkREb4B
Zb9y4+epkBYtmE6BoeR0brbUcylBv754rJ3TZhM+Yfm34wTEO8jWYq0t1ljpKGKltPu1fyxNDM2g
y6RBHKt5nEIVP48XhLg1oz+aeYmUdZEvdYk9MRCZDRryHGckh8UT5t7s5fM3M1KZD79uro+yK5qe
XoKsg8Ss3qu9YeZPVmC5jBjh3ygBokSkiNCJ/2MLboKT8RIJkSTEEjh6dxJrhFB6T/ClSyzYMvfu
fs/CVKIr/P9XEf5SpByAUNW9MEwUV4n33nqAFETg1WK3gsvsKvo3ocJfWtR9lReMtwg1aKXkZL0L
1tE5wLL8WRAzsV+e9/svxnFK8wL4lyB1Z74sZEEBIJ2jZX02h91I0sYK0FRe9CjReUT0yBpzuh+X
M+YeA4DvhiTZT08Pd3yKCXwUY9573jX9/RzKUxjdVRZi7Hk+Ynn8AER4L322kvNjnfs3cvovIj9K
cyNCdZH5aVuD5zx2r69K6RD3ZemeGvK/Y+ZHlG/o6GKj1WMOZpTP+Ij93oB9shisTEb4tyv/ywrl
Eq5yGaRBGkrHk7VTI+z6XC6tjrgtqqUMSvO2+S8lyh2kSRaOmLmRjsBcmp7knY03ltBZFsPvMG9H
vo+W2yyro/AKQivuOXz2G3TxucHz/sKTFYPUv3Hlf3mi4sdrn4jxJZqEf3PmTY0MJtjKyTtvv2ML
xyo47q8Ilk0z2b6ZzxHLNk+MPLo7yq50jZ762Ikxqd7ZeXemecnpJUmIjWfrC/wd/mbJy7yf+8sx
ZV9aLahGbaLZmCd1WcnWdolwhXtafbnMcGV6SD3ijzIt+dAUUXyFbK5Wg7lxOOI43qIlCxsPyCUe
yo8FlGE56AagruiKITJAzZr6mfb1yf1mccQSTbrhR0HpRwz4iSN04i432MBsHq+rpCSZzLIdTFpU
mKnk/Nj3wqTZG7QjlpEJ++twR9YbiuVP6Zz6UPsqdo9MPJ2nDdqb909yJE+vb2+d9YEHOOOWmGxR
ZsQYsjRU40noBYR4Ot6G5gUDAhYjrqLLlbTTpnGQGiNMMv7HkZw3V+/9kyN44yOgI5iUQg7xIyIv
IQKGgSBkYJj9WZc6DaQhD84jh0qxqEiwx5KcS3ggVPa4t1aM35984C+9uvn9ya7cuBVV6qW0GhIE
5gZeIArJsLDra/BYNzWrvjdkKOMowwZjeBRsnBAMa5utPT2uH+vs/MPthgZlAlsdYGuxAVZSUmMY
f7NxLqRd6RcrPkabcHG1mO2aswbwhiJlAPs48DHGl02XIy5qCwPbBoBWTLxoXJZ7mQ8cb2hRBvDS
1FoUG6l0LB3M6+Gm+nWZWC/P7v6blVUVppN6JBRU4KSPQdrJMk4Sc+RIaoWWurahvnsWUwzh+0nJ
3AgfNr7Ko6yCp+hqVcfnbwxcfDKEgiF4NDqecs00QLGAxGkjm8ULwLwHs9AdpjWf9OTBkf2YqltW
4qLTowB0hsXqrC7e0yXXk2zrugXr0OYTm38lgW6JMvQyzX0Ft7PZRFjAbSOq6ND/ExNm3o91eJRx
SHws42l0UCrss7VznJ4cshVmImxEuObq9J/CLP6Pnb3hjLISY+WPQnvFIUpooT8jvekdDsDOqMkT
MFISjB4yr20KaR9dG2Uz4mLsaz8BxctJ5Ra9aQOKxTimr6j1kceSOO8bb5ijjEWeBEFUSTjMeIp4
NQLuvMVBnqowtrmExWB4LboC9es0KYtR5P5l4FQQ5Bfq+2qzc7yajNvqj+l+75ljljO+GE3jaH5D
UxqG6DG8c+9IWt/wlVKu4frT2B0djch7zOy34hJI9frr47Oke9TB2j0xKp7pylZuhbiAVq/OSF8h
seMtFsYeNRP8xfCQM5noe2LUs8jg2iIt84nYNC41rsuQhJZH7G3VTCUhFrnfxveeHOXxC2zIbccO
5LCPt7YGU1wWmKMtLG2D4SvxqPR4w5gM/8yiSSl6IGdDHF1K6WgI6zSzc1kgHf9cGAwyzKOkFDzM
LmnSC+DNwrDwe2eYFxtrYZaZ/ey66CNgHeVv+3V/lJR2CxFGsLsGbK3OG14l2Qe/hqI9lsXfPuye
BqXWWdleAPvcwEZ2lnMOTRnTiWZtmo+pzLj/ezKUMg9lnwMrA6x05oo3Y9xRgL1+ww6rHxoBAQfr
6CYpuzeM9/SoEEDTo1rlKtCzpN2mPMYcGTfIhzGtFEPy6FfQMCoKX4o/V5T+U76wBG46lgds0FMN
V4QYo1rgdtBjd4YQQIEROf05txbgp8IDa9ZquuxH5ChTwQFyfrxOp7Y5XT5Cp3vKWEadcS8/HRA3
cUYbAIni2oChYX9eRUcZ0xmck5yAA2SuGJI9E1DfyQD97OGUi5aOOmidNmjL3BDfm8DszeeOsFLm
M8W3e1KUYcBoWK1iIkM6cgaJ0NP9FIIOKxs0k5+8p0LZgzDNgQWmg8ppc25O74ONSarrsrFKdXo4
PtumSt4SQrbc22qz4nablWUWO9SNUfn5LyKP+2+h7IZ6yTvt0k+Cf1FJs/gn9iQEVi67D4MlMZTl
iPlEb8YBjrnD3LzVRZ5mGoA5V4llWgx1Y9hCiTIajRAFVR20yFGSlXVtib4e/sTPLNPEUDK6z35a
lyd13SSWCtlgytIg7++7I1ksIhVYYCeG4f39xru7J5kKNbLSD2Oexz1hvZitAIrLMkhwNTlb2bfh
hl33mFztAxNCtzABSbgUwxxnuLF2YbFco5qqmZbwhOVxrATeTIHgnrdJdG6MCV+IFZ9MJwmn4r8j
5M6Js/NQ1gm8i7dGbxDTW7L8GN1qrjV+HRQd2LNgjncbgsUSHoAOGZfGEhHKnARVofv1CCrYz71M
B+BCYHCPEO5FWcBSotDAIsiINH4GvG9OshqAL9lKkJJxd9L3BUpVDTMVNPPwu78uymRgpU7td101
BfRnNLcBc9DyF5s4tB+fHuvwKIMxZmJQd8ZkJVMyrjLGr7NMvUwZifQalnzbgov0lKtEX16uJto7
5QvJHePNYPkwxsUo1LMkq6rBUMqfM2st/mQ44lcjEtGtXFbBmSXaNCZipCeAI5VAytoguBUsh99U
TvEGT8ZKCv70DD8wEvR+jGYoL1ijBlIqegbOwOFG5onsUOWqiBcs+ecys/tFAfX9Zj6HWEaDnios
MrWShiv8iYQyx8YRbfRzXfAiSjeabSyalpgieTEbbLXNNgxjzPAv9GYlIJE3cTq5sqS25dE8cmai
W8rIeg0xb5IyH4KPkLQpQWeYFC208PxKHOQsEWIxOJpJtd3pNI0AIlTjkEr9VULHzmljpKQ5KNvx
Hcm2AKU3ZsLtJzf0SHAoEyK2PV6z0wMMTRGb66dOpmBuxaxyT4HUIzKUCUHbcZryCsh05ums7RxL
tLvGRjFqtG23VszHBmsm03F/iJRJKcV8iNXpyXzCIgLEHuOV8IvOtHrBjkvXxNJ119UsnUV2cv0P
uKT70wOsRWoHcTrMsCVX3zR5DGh/Bw4rOp43yAqMB8Bp0GNI2bA476OyiwcExwDI4Qm3x2wtK6ia
5+UvjenPbxxYawjNENbdZLxW/auNFAf5ZtVR/k3a5i8R6nlU6GnZjz6InKcu0Mr0UhNNR1t0HC2z
hftfvl/+kqPCmwmcma8GRAGrzXmTbszKMp+RRmQc3WQMfkvBXypTQHdzcqqaSepYgKnTlSd+wAxA
p0N59PuUMWprUY8FIAUhb3jaSJaw3eIN5jI7tOZV9i8b05/fsFHkbe/3/Y8AVB+GM642Dv5Ck2n9
ZZjZFpiO3docXHgz3cGqoheGCs/76b/kKcOEvSu+XDYg7+wc1K3txmJml1kXRRmlS1aooaxMHJ7h
oNGIvDse0fQWLGw0waOtdPltWN8M4Zg3uKqoAwgf6otxtPtj5WK5q2ttxJMoJNE63iZv/D/yrvEy
G2P//nPkMvsXZ04SuBUTuMEEeyfQM/K9khqB3478cfAr7JlPpeAtiOsryF951PjGi7jOdWNwL1ig
auWqIG4RI5X/Gf7hlKCVBXnaFgr8HYw/UJqOPjFB4TiRP16rfQQoagkzNfnrY5mZeSlh2E7WtAkv
CsB+tHpf/IHPq0I89vER8xfk0sgMC/+zn4HSPZDAJksRS0BFdObe356uYMJALEoRYX1MzhOo9+Y9
KM1dghpjsN15wurAmYvMXb+qpLOwfhUw306zrtZb+6VdPDOEaZZhwGNhikyCw/vpQLlR0TgXL0rW
XNE8HCJlIBVYccmCxpyLRxSMAQNgAbikAOGllCRJgRYX1AGiu9o8j1YUEkPDMgNMsQMKdLlED30f
WerWZ5z0jG4qAI7FngwMI00rd+8POtDFQG5KEWRlieSt2/aV2TAj9EkiqOvEYmFAVciiMi0opSSm
7tskKLC06mjtivf21V9zy+W3BAS8J+uxaM6p/R0lyinESheM1xCUSmelkeho2LFgxZa7aohuls5j
anPPAUyI/CBzY/EkBhrvTy9PChkBAixbDODNTZHZLUZwAyRGJHTJHLAfGJMW1bjlNr1K2sULSlwW
QzTnMvvoWMEwt4INxsBpoz5hCPq+lH0OIfNS3H722EhDLi4CdI1fpJ55cTLTAhIq63U34xtBdRow
g6URAYZ6z3ik8PU48Kl8lEovMtymU01+HVdmdLguDHXdDGajEZEFfj/3EAfayTQ2DqQrHvj092T5
Lk45DQsnj0iM2+1K9AovxJKpPcuW//QZUQKLhW7AhQQMERBP6A1rKQCiM8BpgZCFaVur+OCn/oLy
lJCd6gVoquRI+tHiv6SNEJqv0YSJLy15IIq5uobNZCwfOhdp330QZR4iwcjqhBONY2UH203iXJaV
+R64HMFIKBAdt5GdAx+P1Zk4/eqjY6DO2+9CXwkww3/EBhjjEK+hSM8MUZqJsW8Ywxb1+ysVGrnn
E1kxjkNrZaF1SVb9SvYuyumxqs7Z1zs6lMTqjVFVQgA6q8hr7MEw284xtjKpjqadZBYWpZJlxFp4
P53Pvz+/X2vVo1pOA8D0GEfQHG2jIS1v5f5H3aOPVDkyOHx8WVjheX+SWRArcnFVJ5kVl92HZAFI
IXJSU1HJdimZtnrOLWaalkWUsrdhl3DRmOJYARTL2b25zUzWfoYZZTSmHT8qAH0xaw3sqHvGuKri
krzzjaNkAV5nka3T3hoXoxm8cLvaa1+VRfUS4eWJeVNlE8SmmjkxIDRRoPPGw/U9IWVN4uQYKAv/
n8dn/pt7IFcAZhrgP4CUB2zZ/ZfxdQ9I4zD0jyNWYlTrWku9XDaIgDnnJkkcTWW4t9/yBHqSDDxc
GfDWQFm4p9dnvFjnRewfz7x9PIYmKhdnlrNWpyu7F9p7ItSLQEXLp3EtQeR03v3jOMCZXiHXBYQQ
jLmnbr7YONZqgzGEnYeZ1sANd09vy6Udbj+22620TJ/wGt9H6M5bYs+3uVw+mx+s5A29HQ9B7v0n
TvdyE5AFF+za8hV8ooUO+89PbP3ZTcBT525TkONiu0TT1LhcArDQdtEqEABv6vG9zzRd4AMw82wA
NgEtgrTXBfC+Ipal76MaODotxv/d0e3ergNJ3HzHvbF6WGav5C85+jGTYo9UPJaGf5T1qxmpZ6Vg
PBtmzOMdQzRkcFBIdd61oFA6mXepyHtBeLtYFiYQZ7fB25X0p9IU3cfHKE7ySosa1mNNIMXyBBhC
afaluOp9lmfyNBU7AeHLE2KncyAL9B2tIU4v6JhhCc/MNA1iCMSiGD5BbyfieUp4qsSPqksnH/Go
ECw0lKI9p7D83fajI1jiYk8g6s8fjzn9KdlSnN4RpTRXzUJfkGsQLS1oTUUwlnTBNh3P2ZxXX4b1
9ZW7Vte6RQ61WWamuVcBCHwl+//cDd4zTym3zgktVxf4DhmJICdfJtZlH+z9J48M58xWX+VP7viY
9Rkbecc5pasirytDVDTyEXBh71eJqF4ZOKwo+Hc8es8WFagEkVgluQIilrF7V/85jAnpFyii7R/z
8jtYuSND91qFVab1pdjKR30R7g5P0pL7ekyAJZz0tMlwuWo+b4DCuOPfaySCJAsTBZgnkK11v+zO
CTEBoscgOntFKuB0RWx45TV6Yi8e0pwbkwGnh1FxzDAE9rHaHMmE69evDgvNXJiK+cxP67Iz8r2X
PAb92WO9oU9pJAdM+zBV+kk5UjQgTlUcpzCPCF42Xmw+vU4z1tuX53AZ2siaM+50JjmKS72hTqkm
IrTsEsXgvj1fPtQlNLN30XAJo24/vQKFegughpDVhjBn+u6oUoqItz7+eDrzaQDVcnaKe/RUDrMj
B8220VSy/B4+pxMPLItZxZrVlhuOKZWUhkpFOgO00Y4RoBR4Sp49Mu5tO336kNfAjyOm8d/0Q9yf
M6WjsqS12qjhlivbyawjjN9CRgvmm8aS55k3MSghBScjUkLWnh6xVY0LtoRhm+uxhfp8CitvAThx
ABFgZ5l7AZIrq/voJ3/xy7rfEKRC7/wSaLWABeDwYxts3/AgQwcscVGtBVpMsZ57kZlIQDCrPbN6
e0N2ChtuwqAc7Qpo7gdZ9Jdsro4ge8lWXH9px9U+eZ+GnlgFkbnA6+5kKU3VxjTXjB4UG3NlObFb
LFq3f81N4/APuocWNSpNHy8v5WbCyzW8vbLTPN1ObGzqY5iMmcjh7kMopRXrUBHCFB8So+Nl47Re
7xMMhiwu6/VaWl7JMrfQWcT/f9Rh50KlO9KU5haRmgpKDNKFfUI/G+Yq8kUJKHHCY5sky07MRPx3
xChVlX2p7duKn/iMntrs2OSmopGSt2N1p7L2msxkz+4Vh1JRkZO4/HqdqI1mm8EO8s9vywptjvup
Kmo9vkPWQerU018JFS7w/RFas8HzAlD/qLBhomea5wFiCMPMz7SB3/GmC/fKopd6OUoljJ6+KZZA
eSFkgWkiDLNh7NjM7IulMdzaTMPFPUUqus3DOL7ENSgqKCC9O4vYcxknOOs4/xoAnbI71VinetKB
wtVyFDcgwta2t0s8dxD5sJKd837yhhhlbS6SUmJNBK6rtfRlheUV1vEnPsC6qgW3SNzU4SzOujKk
ZGa88/4UKZMTGmkkCjHIpmS12WCYBPGQg5WMhPwhABfGU2/pBs6XyxrGmffQN/xSJgbbQfRkyEH4
dF4hJHEcARYmf+FssviztvGqXD5z2B0w7cVhyep0bw/8iU6ZmKhOqk7uQBqYyk+qKRBMLMCZrNEm
aX/Y5jNSfXv9v3gC3poanTI1KRYZIpcNovw0UoW7PabmwVv4zmIroquKIbosFilTE4VxYsgNTM1q
pXZmiQLxVIn+b8Yj7sTHoIxMrZR6HAKy8hi+hc/il4oaKvfWkdWeJag/7Y8PLu3XzgJD4FQ+liAv
4VrZxVvMVm+aU7kWrE+vMPuaHA7wj+utiFH8rUoQzq9tbfHmk/IyIX/En/+7E6bTZlHQCWMz6eu0
oAnXibUyizWmdkNbPjwmNdOadH/IlB2qM8Bk9g0OGRqKFZgfjtcTgpVjENeXfoEZzf03S0V+V1vv
SVLWqEW/V8JnCt4s2CK/U+ot76GfwTU5y7C61TNwdwLLeOPWFasI8dMp+eieKYMURYFSJjWYjUti
adg8XHPWwUFyslkUPkF/L/qWp3oQumShRytr9ew+m29vrwhNRvNtixajx6c/0y5+fxSUoQrlosRW
PXgBdVPYnxxeLp6waG0T2ZOGfD0mxooA6cqIzl8r7CTAucffOWlsJNwcYGF5l4UAzL8/b9O4orZG
MsNyzQ/kg2EoH3/AdLqPTp+yUmoYN9kQyXCqn39i5t6RKQh49OuUVaqkXOqwhEM+RlBbAnw2e/th
P2aA8Vj4hf/Yj9i1yI+wfEqwcgoSjyR5Ck2MlXAoG3KkaxZ4hNWHiNiF4fIke2GoznRCv3g0eFTv
UWDXsYUJf37zauD9JrhEQKU+rrK18in/AWoUg8JsWHJDgQp8ykGq0RMACnG4F9N121gDZyocOT0+
yfkA8oYOZXa41tdCaYQs8ibqj/bi6fVVMKfmS8SqrEB8pvYILbshRhmctM5zcXpuHWvshb7u9O82
fRFGBMmZXR2HVYOGWhbU8KS4j26KsjSGPrRZBXDb4+X7XCWnnFs2OuOq5t/KN2xRxqMMo8oXUh2V
3GmN0mY34VccXl4mkCTGdbHkjgpq+L4OsM0NB7i6ZNa4kq1RtyxmlMqSPco+ZGIMSFpBm8LFM2aN
ep4kn70NeIyL9d25BsCMTsx+xHmaGjIqwBsGEDBlNfjIgCvCbhPMbFnJDoYQjugba/fwHvxiFvwn
5fktFP8iRg9ulUrL5V0cKXhVWBsrAZKqpRMT2BVMSrMu1vhLiTIUhT4IYhBcFLwuMIiEBR9nJo7j
/IvzhgZlKoYSm0MV0f9JYby3IUHzxEIkS4ATJQuG/M0VbaDBf/mhzEU+1oI++KBluBtLQl+WI3q9
nb5tsbj9sWWSJq15dEmUsUBLSFbwIgcLiEuaSlPvu01jXz2rMp3j4XBYGObVXi/Wb816CxSL5fc3
EAKZcybzL9AbjikD0ht+GPglBNNwsmmK3PecxhNXrCbCGazRyTb+PdnpOG5cSnyRmybyAyjAqrUK
ODLkkIHSka2QD0LtaGk+Z+Z+b7HW981HPjd0KZMidG3iSwP4O503Z81pNuN++zKJj8l8Hc1ZL/hK
+EzUeUVsjrxnsW3aQsKKHeVYLVEOxeagAekR7nTx5DMCLQSbXyvrsRBNv0jLkKhhrBsLWCRN/hHn
m0MN+OJalqmkHGUVqyIVLKRitfFMdommMAGYqyLqbxJvUOKhYBdErvETT+QqYCGP+SH8w/Jhs+HO
LRFKNtomTDi9zRXMpxPrvfqIt7x5XqXfm/MFfVJI9VjD+v8D/nbOTN6SpURDlnPVv44T2U1thZdp
8L/C1LN/rEllLQAGZdfmEkL59fjSZrMkt3Qp/yPnzchhGc1kNDXw+wOWBEzJtf0CXDtWUDInlLfE
aMeT63VdplflOGI/dLFN/eX4ESYLw2IhUsxq2l9Kv4LWulJaXxSn4zyjF1p6jdfL9gXogyyOZtN0
t4Qop9OmsRI2E6EYlSAgCDvIpwPdd/GEKQbRUdhYRtMP/nslwFqHe8WOZL2Wm+nCYgIkQnR5m99f
bBQK5gFSzqc0rm1S4cEKMqV11hcayt0a2riuq/CANUKWxTrJn6HPR4xRFmuMgkaRRFBErv68UZCq
PnMuX5DRsNQ/puWeJqzaYYl/FntM2r68LLFy9jVL0JRtAt6G9T2zrv72ZilrI0lF3w4SvgdVJye1
80V/aG1X6pjPgrkblTFgrkwVIAP7q+5v9P9w9l1NrhtJs78IEfDmFQ1LOxyC414QM+fMwHuPX/8l
ZiNWJIhL3JWkVUirCBbaVVdXZWWW4INr+qSDIQhT7pU3FnSyhof6wHntsC8FfteWZovKt5SshA0s
jWeEz1RMJFUxWngawEDhTqdEtorNtOJilk79tdXZwirskEh90QtOqEDdTEtMukbqbHxCvWdiw2KR
/f27Vm+ZfnO+mXgRkE+gysHrPkc6tQ36R8tBEJy3NwZ0SxkAjyok/AxB0XKrKDVXhUIv2ZxIYyUu
+EIHc2XQax8wW9SWdxEmQgzHAR7T/Uxyg3VaCzKZXvLJ0wT42gydBENhcsGK5cUL7Hros0UOy56i
+hhDTyuteEGFln5XyG7XIPWMUEOVzFdCAxfpn8ZwbaWXwshr07OVRkLWE2MfpvM/rN6XDs/aIqDu
jQscXKex7/K7ohDahbyBqsSbDD1lK7O+tMGlCVWMRWeg2DIbO62kGPjoS0hEg9TruH/Jnr2TH6uX
S/fqo67597G9BcI3BW+zf+zNBpwk6OdoJNjbhjnicx8C4FqrumgEzF8BZ0b+ezB24GVWdgKYSzPd
Nwe0flncv+hsUwA5hJgcKwrQLJmnubyOjibyPsmJ0bdE86ovnTpD2NRTbWWwuq/TiR9VAHfWztnC
2b6xOwsfklLyXXS3SXiOg5capBlvBVpana8RZ+2Zt3nnTwrm3834san3FmX/SKu9YmtfMIspipoF
vR+LL/As4RVtyF/oaT29vPGbt221+esZg7Wy6EtpnKkzQBKAxkJaat5eMeTg1YAiuOR00VPgsBoK
OsM2MaY0zqna+qbw/niX/XJ1zJzZjcHZEIc4Dby4pbDLgO1mIKVLjr0WWHSrU5fE/tyc3cN5o6v+
y299CaABQAZqEFZH6CFY+ZTp0pt9Cg+VM/QMoTcTMiGzT6kySe6VrqIc2TMiSOXwkiN/lRSkEp8E
9Ckx+abj3rMR4tbdT5IZUXMKOy1QejWgc4g/fhb5XghLNYQLjMEEakXhrgvUJD22Mml7m4obwspO
SR38US9A+/sN0dXHQ1h6Vl8P4bcucvVOGfJsqHOxpBzmXP1wtc0qPih/G2XvMnp+ouzCJW3jPDa6
FCbeGJ2FicMoMp2cFJRD0VqJ2MkI/1IQid+OCGcMospHwuxp50IDy3JaQ2MuPatvjM/uothPJD9W
MOK0Adj4HMW05j2J3POQa1lRqjn1zKYrae+FBgAckX82ylw6t+Dkgu/lnHIElhSV4cqEYVWl+W63
X6AM5r6L0m7+uOofSVAhOhlpRcisXQYre5WfOecxptD5xmLOOZaELPl+Pk6lyVzvKR1tpNCjsFYW
eZrHm8OBU4G+JJlBxxC6r+ZwO7mRaYoue9fxZGLss0N+5vXQkCQ1Rr3woJNWB6KHJMeVHf27Yx/Z
nW2uMpdDwWdht2Ls+rXcehO05LkinIVEiubsaRTUYkM1K8N0Us0wPTNE+Bz69jnWFRHgzdSMCff0
eDbuE9C/s4FuG0wEyJnmblKgs14UXdZ1ihclUOUqUtsvFJ++ikQrlTNFN6qYr8Q+9zt9ZnPmnuS2
dlOf5wC0lv5wW+UkkM1ljfLqvqR0a+Quowk9VQ6dd66DJFli4dKDbNQ211pfF58iE8028hOEjYVB
pUELZOAGRpHvBzQS7KoE+90On74E0HpIqgocg3+5fTkoxQCtrFTEcDkXBf/j13EilA4rLXXRYbPx
+5Wddp99nxmczS9dCKWftILr9KUF5Xl0pfxt9tJ+1MvDIXHgso0A2UHWWrF7H2fd2p1rbaRtnrqY
cdfZRj/bt+iQqYkONazowzVeo2ACywFlML1elKfTOT6dTyt7efFk/zPR0uyEyXEWM1wluw4EkulK
hUhjrVOn5AlRDRz2Y2P3/SPTYNGvyjMQf2AkeZaBarxGqWnep5wtb7qn8CndufqghjowTYTfgCYc
OFOIYnjmiH6g9wSyvQDRQFrn5/F33Mc5s++Ygu2rixJ6oXKWMZQLOgEzKtRM0tkdibRAC4yfUK8L
9Wcr6o9t3jfSzmzOdrTsUwzDyh7laHEGRtl+Z8R/HCOIVMfeq90Hz6mfomGx283werKsWJc+Pwft
84Iody2ynbby3KlKEIcD3J+Z3hOz20PxCq9yB0Q66B158ZAEHJ326L8lB55EG9ns9h2jbmK9wlOS
t5RN/RFuSrIpGFVb62pb9GrXnzK5gauFGLi+pNwGn1LFllC/9jQRuG139hgoOKPbnrIfLwIzDW02
dAXUnHi7TGNHo8OtvVzuasgP4ZQjTmkO8KN6D6EL1KR8FIj+PjZ292JTIDOE21KCJjyMzgPKhJaS
TBGxyYSaDOCnS7eUjF6og+I8tnOf6Pw1hA5JSNtBam/e+1oHYVMWUoiARNWgPP3RQjBYF4/Czyer
xXp7sZDyl1bJBO6zSLdm56DBNpIypDwjCvlVLcJc8qG6KwzRQNC+JrG05DgUVoAsFIe/sQhAbtct
6jslCzPYaidsx6m1DM7qLtGHM/kLFWAeSH/pZ/41O6JeBVjNF45Nt23IGr546eq/+RDu9kMyuZCa
LMWHFKLKH0JlI7o6S3r51Eh/apI0at6t6BrcZw+neb4a++y4RvlA92MEky/bfa/lfw3j42O/3W6t
HGx21THFKRbJcfh2qkJtLnriMFNWoHjH9ZyuJ2kXTxDqS7wA9VMGrVe3E8AwWYQCjEA5sac3Ofir
trR3zGvVV4xGMeWYiP0heFd60rVmpRgrW/3uSTzNBa4QpEsBmkD/8cx6rvB+03RwopLq7lP0KAXE
C7XOYMHp+zebNEHWKM4XBwyzIrqQWeZORjoNqSjKGolyMubYYmrpLF2LAe7Ku/h5QUGSA09P6NiL
8znNXa8fmsa/sNCQV3iShDYXnXLqTYTOOpsaFEl0EXQArveScu/ylhsJJnjINwK7FUJ9VNyVaHPx
vKGfXOLQWQ5Kgl+Xc+WXWYUpswCYjstInfza7osT3136/rVCdi8nckbY4oUdapWr3lpWC0dJb0d1
fAm7T0kiLXqUJS/TuFHN42+qI4ESkDEzOnEvcVoLjGFQqysb4y4/N62QIggcQPYSC/KG243hSbnL
x0HrXThDcqGFEL/xEgLGGrqijcpnROb0tDQLjwx4oiVPsbcSUvwGpPObBYQKgggVcBBEzDGHUt0l
VVwI/iVJUcN7ksHAryGOS+3us+a17nME87RWvYz5nine6xxEGSKY5aWvLCOAroRFqAlGApYCQ65J
w025TV7PqM/xubgkCmE8lRafeUUN9HbQaUFPJIPmCGO6O0UmitFHtviaj2Q8BHbjquhAZxQt2/ii
4aJD/a+LRIRT710CyaEwUTkKItaa/9lB+8v9+3glFt2VwkHnGZCmaVfPYiu/alyBdkX/QoXEPxZq
+MZC394nsWaAEZ7gAGk68Iip+nTktdiKND1/3kTGp/RpSTbUwg3F6rzV9M7CJSmhVgYWk+nNBi6T
meNOWJ+XvIHHGRv3TK4GI8mfGgnC8KVnFcW+3QcJoWI1O8uZllKW4J7LXm2fa5E0/Nrpuncp+Ba4
MchhK8jiz8PgAVWudBzC4FKjMzm3B0aLP7HCxTeknIeoV/PIKT3CMholbKY4qFOrsFUHlBS8QGdj
g7IVgaSRzrSvHbUWHd47IySY8QfOEuIWVKNvT1KSh0WUdUlw8W3qzTcy96kKLfqnwtP74BZqjqbq
TI2oP+N3En2E9H5SXT/RFvs/g6AVfAePLYT2asiScbN4Oet7say7MrjEw5NyxvERdskFZYZmOFFN
ABYfo/wWkYEfNVo2i7PUrty7Cy8zEM2gwsJM19wkEn07EQGVjCXjU+GlAMCgJdVIMolk35X7munU
sO0KMIrsWrVsDghXqfK5z4zC0ztZzb68YyTsXQphn1GFx/C5LomwkoS4D+Jvv27aY1ceuuz9auSm
r6vRrguV7gAXE1zwuFeyZ5dW21p7fK4XHsgSbgRUBDgoKU/MLrcGi3Jshnr0k0vI7nLoYXzSrt6E
WkFvs73rGnAxgUOXFsOp/iULyVio3hqC4T7BqYBshAM2XqBRAWPmYaCbliHdclF6acwUajdP7jsg
XvCuWvfa2PGF9laulYWDemNvtgUSMa97N4S9lP5RcN0BOfl4Vu/jmWlAPGJ3RFKiMG8b6ZOUkTwl
TS9gr/QgCPzTff1/dKdNUdHt3XRrZbZXGBddlaJXppdWtptTv+WMeqtskKz2SivT+C3VrJydaS/M
DXKKLEEEAYgWdp5UAN6jpjjOzy5u+VP7Rl+/tNnu8cwtPB3BJXplYxr01QHIgkkbt4CN3H6rIage
bkWHMultOaAq9djW0irxeFzBXUu8ICmz+XOVxGPrts4uiCWaQUe2KwXveKUzL9RqJ+HSWl3bmh2z
vC3CWBir7CL96Ur4HZXe+v4uCl+o+ii+VQ2pWiPO9McDXMizIvBEfCui8x+30i8TxdVkhk3BpUog
5Re/Je2IAEJ6i1K7pQzIDvvcrq20JNLpJ+6niEcV+ew6crzGok6esqOEj4AJVZZRC8+SAcfqVCHU
2ITEqSVJbzX10lT2WOlyZbcBsi2bAZEJWvQGxIkhyZqzu5Yrvd99yFHi8pqOFcLp+Xs4T7nWD7qu
uPiBJggfWbrnm5WHyL33hQnkEJBBEFm8uKdw9Gq+4rRyKVcZiwvYvtW+P5eAGQTPdCdYg52exOfH
y3NfclBkAJ45EexSiBuQubg1BzQcN9B0VVyQDG0bVWJIa/ul6TcH0a608pl5FtCYrUQR4s2/YmFS
a4dtcnS3BxofgNOsIHuHeGVOexGGSZcwQY/x9gDbgRLNQ/ofyOFObfduRZSnxsr5lRvnntNrGvWV
0VlML/UdDfQmjO57h718GV/hOR61eMuAcWZTo7HD0IlkguTkLNgkbK3Hk760xMr0msC5h+7Y/NDn
VetyTFcXF2HUclftetmMeqCKFUVLP4OaCBVNHlv8ZWK+m2WRxaDBaMKAN/B2mWOFq92iGaDRpHG9
kaGumKaMyrC6/FO8NKAqKlRFTyni0lqc6kxgNJna8WR8Bs5GDbaDSFJU3j6LEDlcdtAQmcVoNSoh
GuSTMiajR6qn/jvNSQ/ISGPnYL8NSDPue98qE0v8YivSUlaR6zneJqvMWffaA3hITqRzGJgEkrb5
JmJ6NpDHVigvPqfSdUzi8jVMiFcYZTQQrvsIMpN2XxTfiN4H4bnnNb47c98oMgkCSPtJqoDBzeBk
XUmsEOWdCoDr0m4Bo2I1Gk9RlMIkS+k1X9o2jJYpBv5PAfnsx4v023w3W6SbUcx2JVPEuUgLYnlB
S3ugaBIAR9KeAyvXuKt+xi+gJVACcs30G1rg3vso22FoMJLpDkSSrSok0bhhaXPQBlELa6tLTWV8
iukdT+lZbpQu8Z8F7pg9SR/BM5frAffqdVCURGF50L0j/6d2dSnbQSPRfe2pbWly4kZUThIedd9F
aJaJRgUvkWJW0TFijJGy3MhgBVIeMry588MQ5nrUFoT31dFEo4SPX/E3lKCGIuFgflcVOl0aTEuG
7sn/anytUFikcvDXUwfsqy+sTOd9b+dsU0z34ZUnDeqKE0uZLy/sJrT31NuxMZNCjZFLM2kN5J2+
KiK0VcfvHJK9eL3qqVmagbFW/hemZZsvq4imAUSXIEJhfl8DV99RtJQPYjK5vHDH7kf6kx2KQ237
BgMSCM9JdkYKrZnjQEYjOniqtBfM8AAFVaTnL7H6SsB2CUkiGhpk6DWkyQu0fC+WYLJGcAxXXo8L
KUiZuf7S2cNoKDMuqiipvNBSRdLqZ2rXFs/ps2BiVSPDX7N3H/3c2pvlzIu857jSw8wwx9KoUK+Z
FGtH0ILImm+4tmswB/4YQ7u4WfHAC2WaG8vzciSX0mICn4G9cYpevG0rPI/v/L6TSVWpYvM+Djbi
jkwLo00mYGuw58dHnV249a5nmpsd9S4SXWx/zLRisSTwSI+kM9BAbx5OghoYqMlpnJ1tUyK8u6Ta
ZHq25ewJnPL4O/4fe1MEmSyawUDMN1sBAZXQLkmm79gWn+KpIv021crRYEW8Prc4LvSk9xjbeao2
P/Rr/tQXWoFEy6H+S4dE+SNZSZKowqYws1YPI9VVqUpVCkKB2agxpl0THTuHYsxu3Lmk1hKtPXis
2nyFpxZOZBNprrQypoXwHWsrccAUAE3BSr+l6KvzxnRDrCRSUF2GTvN7BI8/YqYQOY2tht3RdEHC
gjqU0v/8aoZVxFDIKcgKki+zFZXpNhECwcVe5nU3VpuXvvdV6cPfeu1ZXGN0Xag2TdYkpKllPJql
X993NcaCZwHJocLq4iO7U337NWuI9b7MXgEM4nNrDP8IbaDWnBlAsaAhacyuRBSLR/fqA2a5uNBv
/I7OourCR3YMkCjCbruObLna9iteYiHtdzvWmVcSx7T0ORljpTd76hg6o0F/HkEdJJLEqqdWNmT8
6qltn7w2oPJJbLzV1JikpNY/c7UwfmLbgnICririGWuvqoUXwc1CzA4QOga5IeGnj4tsJreSkFfF
/vnxKf3FwMxvEAnpRTwI0Jtyd0rFVETas/Z+d3RYvReCEwuWcEwi8K9KF3HYFo1J5YYEJiEKiIl9
USNPq9f9ew9exMGkg+PjD1rI2CCIBIwPlMIyEp6/j77r7Sd78dCKWH0JV3jjH3qjQ9yHqKmGBii1
GyHhI9BEVgDiUSn3KSbC33iTrgE4l/YgnpZgZQTrJiLp2eMZaGUxL4QaexCc/U1huP7LmP1xKwAM
3H7lnbJkC320kiRNcsH8PHdZ5FHUdaJfX4DHrv8gkKGQ4UayEPUHZL5XppddiBjkCZkKkIqEoHb2
BvSlqu2zsagvXLeVmTf5hwLnsCSB/EeNPJMTKiJ7elFFGzZaSa8svQeZa9Ozc82IeZIHaV5fyj/M
V8RxhBs0XiBZLYM8KiCV2vBadhYFsz9UfEBSoAyyciuvPbQXSsBAhF1NwezQZ2mXQdS4qi9QFrad
8CzAzb1L5llGsvgoaezKEVt0qNf2Zue45XMvpxnYc+kNxAYjdl9AYzYPUXE51Z0tN4SJVJohUmtJ
jtKueNPFyEthuAl3/3uBzFZc4UY3o+qmvjQJCir5Nud1viBuv89rQS+VkFQM2gAK1RWdlb02/fLc
t1xbni34kDYiU6HF6BJWndqkCIqlhCSj7tGoBH5HlTbWn2nxJxnOVbNlFdsbXpOa9O+PP+OeAWYq
BSJC5uBTaJr7DZiuPErE+L0QS5iAAUHwE1jQeY1NSbEfQlW55B8/8uEkoIYTGAy5CHaylfVQb9TK
Emx27QhMI76bEZTZeGSCJ9bK6XRefYofBQ1XZHDpbfQx7NtCR5pRnjIjQwcxzfGTyrYRb0s+Cd6Y
o9xpWW49nozf6O/uC8A6igSBjNtdmq0JO8mus1VSXZi3TBeeOiQEazZWeVqngy3eKYA4VSbwwlVv
DFtwi5hujJJ8+F3jtbUpS9TBgjcI7u59jwg9kQIT8MG2Oz3+yiWPiJzefz9ydkJzt2CVUMA0lZk6
FCTA7ZpsixxlWo8ganxs7L61atofKNCjOYXGdp3nfQUmgb5pVeIKJCDIElV7RL8AHpra8BY5g+3r
SP2t1KsWT8aVydk+aKQ0AntVVV3qCNlEPFx995CGWiitPAYWCoi3Y5seC1cbrmzCDNrjv2NTQDWS
7xq0xXEasvY6+iJsMJfuOBCdxXoKSunH87q4iBOi97elHcSQt6bjNG6lvGmri7xhjp0Xk3KElbA5
xtLKBTpdxnd7+srSLD5mxi5XYh+W6hRE8l1KCYZXFa+Ph7NQxpmm8p/xzNbM40Km5UGmdkFK7UJ9
iT9hYaXAcHA7MVXpzPb3lbuSTFyIAMFVzzOMyCgCC12O2ylsusDjpVYAPXXt6yF8Y5S/C9zKHvl9
kM6m78bKzCU0bi8HIMmqLt1mILzefBcTF3auNVah11r85G25rx5JOYbQRksC/J0jnd3qtN2jD7Y/
ROc1hPzC1sGuAaHvVC2T0YN3O26lFJC5DanqEnevgQSp7fbUoi01MDi8obu2/zfTfGVutn+6wI+L
kXKrS5F+NxnEVeSvPApWjsPiWvJoCJqWUwQF9e2YEIGHYw1p3kujkMj9STh0U0RrgOAlI4ws42ah
GST4hdlS5kzfUEMYNhfP1T0eirk1yM7X2soWNwxgP2jnQvmFled3CFWKPIVIsbmUWmz3GqPx3z44
SEe0pZZok9RlOyCJLR8jG09G/xks46A3JNwR0Aqdt1itVH8en80F5A8g/sjz00g1oMo7z4MpnSsr
RZY1FyZVC7O4MF90o3m6QiqjRo5LIkhKo+GYp0HjoQm7LRqvJIMn2xaNYb1abOO1i35pB19/0Gy1
pWhUmpRPm4vEPAciyeIt1W2CKNDkUPV4TwUcDekMI5FVlus24xtrihDbeBGHFde4dAFAwEhBWxwK
IOLdQ6Zn+lJu27K5bBMU2sEdZrfH0ZKeh+OAbmgk12M9Ududlm+YfblyjS/45Rvb0269unxcrpDb
iMaq9Ciqj8y+7rOVu3vaz3PXBcmkCUYF9RJJmvnkYeSrPBmb5sIlAJr1+zrfuo0VV0+8a6xssckJ
XJtSJhwOehhR4wCKD/9wO5igZWSp4b3u4nVa/QY4EyBZJoAVKcgf92jkHHYe2Ghk0mkWCouPjd/l
nVB/4NG3AWTSJGckzVGrY5/xYx4XrZOF9tuII1Z/uUeQfXe7bOU2mG/cX0siqoQQZUEOaK7y2caN
m8Uh2zhNrLJdssk7eu+HUBLz61M42EDOrkzsfJP8xyB4EifYDJr3Zi5LDGg2rEu5cSgW+WD0DbZ8
teLfF01MuHGU3oHJmYNyICUep5EStE6coNLL+mh++R+d++8g0HwI+JGgoBA+e+KJik+lSVC2DjOK
BqU8FVykel6xMo67ssNkBhASLM3U50gr3O0ebMSGacfJTKmJZrmTTXkjb7oXeeNZjJZqlC7pATRt
CpshipnZ+aGxfYtVO/i7lQ05v2imLwFajqd5lMXA+j0bMDPK1YhgqXVQaAksvKhk0BGoCQW5pK1P
W/SOzezmK9tWqH7876Yh34CSrsgjMYPvmE0CHYdyqUS9I6KSEOjDPoM6fHhoniP+LFQO39gtuxfZ
JyHVwwOY9lbsz10ORi4DW4X0KIdLHNpFM/NK7hdhVvROEPikoIB7lC+oRlW8XUkrL1duWs9bnzPZ
4tDYARwH8KGz9ZY7nuo8r4EtiVZxtSrhiW/3PIp1FHqa4c9R/ZLaRAvxghMlM+F90tZ/3UoXuVId
yle/2kT5S1dtY/S6c9uIMbNUd0M1r4nIbADDPTP1Rsx0JgLaseDX7p57l3n7+bOVEkq3o0oJU1VL
NoseWEZFxc97jpSfOFIVTo0VEn/8m93BAFTLA0yBDTrbmIHPu5Hvt70TyVpdWZXONdt8225YXs9f
M+Y8gCdJsdvoILw3QAf+G+tQmcHjGpGIMg9c0etfS/RY905TPvN9Q0r0Hw+uiuOsuoA9cozK5lYq
l8jD2FSoMxnJuhdG7le+Y5rY232joBcaVyK8BKJNfrZHRSBm8LDsaYfOI4rkLJ8g1hzSFScwvT5u
rADBAaA1GP9p9ImgCnl7EoqMpYYeLdlOLEcqF++HwejoJybUH0/qXa8uThvsoAb/awde/NYOtpEb
BfjPTn9UzlmpVpvergjKwY67kym19NR2k+x27509bP1NwKz49rsb8de8hIsXQKopZXprvpVaKOtl
MC/svH4fdHoevLcMyonMBMgdV0Z7Vz78HS2PKBb+VeCB4Lw1NzRij9cIzDG5UzCWVFhVqiccdJhC
NagkUo+55UNEuUryfdg0n0FRfUL/ioSDWay5+cUVBm5SFLGR8JCfzTw3RmnGTN/SlyAv7mNzDPcl
9RRxq6OeJnG+lwCP5EQWfXZw77NJHoWCR+E0YByh0vnhlDp8SmTqOXlmp/q+jzdMOWhec+wpRgWI
SYuiZCVkX1pmNCIBO8MiVwE6gdt5F2U3l7o8Zpy4+xkVs45PbAOTNNjnY0co6JWw5y4rOa0z5lVG
Uwh0BsS7aywb0qh3JRpEg+BDUV+2ULD5OB5tx25BTb17bTSAvdWzjyZK6/Ty+Egtreu17dlsJ1zF
Kp4/ndz+0FQv5bYA6L8ezcdW7vB5v0OUBcDaENxNNabbKW3CJOhqKWWcPcYGdkjexDsH8naqkRET
ZP+mGYEh2nYYNdJHFWx2F07HX59T1/2g/qxSCN09XP/zQYihwOqDpZ6jo1rJDeNCdGlHa0GpnBHn
Y//x9raPyEgaozMLLT6U5tY6nw+HE9i2Xh/Px13hYTIPHwZVUkWG9OFd12wHMHIfVYwjVXp1SUDX
EIsl4ZB/D9MCcoecyiKCPLXjeyKlG2WlinyX5/yP+d/IDWRtdxxcydB6CC1LxuGQ0owB7y6t0o+B
Vzop7UffJWhUvvSsoNcCxAojjeucIpmU0B7PwuQz5id94o5l4d04HsCA200hoS0p8vmecVjRyGK9
6FDV/sxf2Mhou0uAYOaxud+S/NweoPhwYmihRDVv5sPKRpCrPGIYR8wOEQMVVHPsFdzGB+jD1x06
AEbB4mKtdw3F1ar8Er7wULwTI7MXHS5RRW8nCqSH+FA46nRLoA+XlF/AdsV21u/HKlWHRM/XhP/u
akbTWiG4xGLBI+H9zt7O0tDXYPYocXQQK/hv4zZAUYy3GDBsnX/AhPh4jhacr4RKIHDJk/rvHYEK
cG9RTEGT1uHegEwHB/X3499fWPKb358twSh6RcoFNTjU/yL9IaBX1263smBaj83cReZTDfWfYczj
EQWllbAdMIwPvEG0QWtWzu/KNM2BNYk0eEVB4fcZzdWUPfP++PPvCnVY85vvn615LQwtLbb4/Ykf
UsL/ugO/aW3VD0i2YmvhArgxNXtYKFyXS7kCU+7+K9CFfXh6PJa1qZoC1KvMTx64AjdMv8/++AZq
9at9NmsGpv9+ZSAYoqYRpi0VqehHU8edjHYjrdmh7/5n4h1YZ4Vb2cS/lK1XFkfXTztg13jID1VQ
eVPUI6PiBQZwyB9g6fTB6A/WzxqIaiEouVmnactfGUWLIlcmCYYJ8QqRUJ+W/Pz38UotXUrwMUgv
IT2IF9P8jRlRYhX1k3jWnt6nZ4Zkm1ZtnkKIyG27larXwgG9MTXbFWEQ9BKfDpBye4+2ks4HKrtd
I1pdszHbGEqLbIXPwQZdkIqo/qFZm7DpgppdKDJeV3gQoPMFb/LZ2fFjia6pmJm2HhB1BKABExS1
g7pm5+71PLWQXdmZzRaUIFiewjXqeChb85+2Z3Nm9AQI7WGN5WH6pUcjms0ZFeVumQYYEdj43ZWn
6OJ6XI1iFgPigSRkUYjfTioV2Nhut5oPWpun2RnhM6HMq0lPyYGu6zOg47zBoa8gfV47jAse4GZB
psN6dRhFwNrL0YehrfdsfEWE0zttJThaOO83JqZPuDLhCehWCClw+4ubvbd1tVbvbHrlmlzw/dc2
5gCrEOyoYggqRCd4bsz4RdHWZDkXDSDEBtUQYmxpHuZKoce6AFYhnFAZzQPw+bHHWvv52QMZmkV5
xif4+eonfMrMcYA0+mMLS9EXsGf/jGB2E8suw9YuHMDUsJ+p2FXPvfq9UcyzFa8s+NpgZs5EGrK0
7ZHpdDQB2ZOGZM7KUBZPBwRmUXlEP8hdkiaOEr9tGPDZg8M1UwP1u9LYVV23hdt4Sn7/18hsSep0
KNq4gxFfy3Xlf04jTo7w6tdnq0FLhVAMDX49w0uZJQbodgSIVK1FwXcFfsRfN3Zma+GFQRtVKfjd
NagCn15SWzAYi+lWyZAX/cjVeGaOvRu5Dk4L45lilwSK8E5uaivLvuh2r2zMXDrWg86CEGN5eUFa
HsgPxCvQ8q49ld2dTqc1qOodtm8+d9M+v3JcihjUbo/b3Qksey89k8sZGknbt4O2u/w8Htqii7wa
2czdZ2NedkGkILQ8xQZv70ZwuK0NZ232Zp6e96MslGuMJrQrNdhtfk6Px7AU6t9stZmfH9CWDBld
LM9+6x1S23Gea/A9qCtmljeaAvIzUEOywOHfLsoYyWlZC8KkTJqiO/IbjTGXbI1lb8kII6Cshkse
rHJzdF0LlpFQznwQ6xLZHHQGLyOwAKjlShyx5CivzcwPTY4Os6GBIoJsBhbe6qa3Ajxe2lfXBmYn
xq08iapHGAAK5qe4sG9/ws2wdiyXvPG1kdkxcbOuHnoaRugYeoyVyp0yWzwyG0+rrOxf3PPXtmYH
JSzAdST2sMWazM61MnstnF9eEtQAJdTCgLyYeX3wHoHVuYe+x6igj1Tl7XBETLRyUpa2F4gvBGQQ
kcFRftvzrhxLLbZhVLochxfQG6eVr+kW2RiSE+RE4cW2kEV9+TcWkXORgT1H+n2e7x9pb6gzyCo4
gZrtVW+T9Wa/aQ/EAvLwJGh/KaMh/XFtte40MCYPCqae/5qdbY0hc0OXCmUOWhSaQKvhOUXrG9jt
tJ8T+N1+ftB5iD8rSwY2VQCn2Vp0+5uNnb8Crj9gtl9oaKK2UoYPwEyPBq7Al5dai/aSrj49PT8z
h/OPr/v6j/X38Xyz0/V9Z3eCqKBrduo6mZ3stHW7hM7D6TqEZfRWJhcRnLk5qJk3/8fZd/VYqjNd
/yIksuEW2LFn03F6wg2aSDLYYDDh17+LPp++09uNNjrPzQS11IXtcrnCqlVxuDNw3MlLgXodMMTB
5qrXork3kMr/k65ce0eaedGZkP76Cul3e6MMk5N7Sg/fzmiTewbnbR7Vhy2A26qv8V6sctqYamF0
roDYBLRg3u/6jIGlywSX23u7enneba1ypGPObT1tIUV3o/uFhXQMEEYa2YYTu5pDeL8a5b0kous1
KiFHnMGJyILL8NRfHBoBW/X4e8OG2muP83thyqtWdmWnORTC7MuSKBtoYB2TB//pJxjGvg+74ksS
wV1fOr5HrFjeVe4DMxYOZh7mHEOcukB7qP+AAjSNnv+eP//4jFLDxsPrLK7iB51G/RVlYBR4HFcx
jV0yuE7pDf+4eF+/0hNBkooE3mHhAx2Py1G8nE72w2QAgq6HZbULfv0qQVaOMcDtke86wC1FVOw8
qP/5+PvvktBK93X4lx/+/v29afPWjQ+S/4A0OEB0qCAcy0wpmyokgcTOfOSfRgzDeWGHbJ99aU97
cRBBekp+1QcrPOf34FeMWISW7dNtZV2rT6Dn7N+PULSoGCtWzhQfYd3TTxaaWelzdSk/+5cG0tJ9
dtc8bFErLrblwzkBpICaI7rdECJde0jNQFqLNzNSulzycCGGCuFI8Y1ruOruWYalwwfDOCrQAV6L
4YPH0MTXYHLUVzS/nubTYAOeEQFctdvQvFVH/L0oxbCYg2a5FWH2CyBq88n5Up+y0GgO/ve/pAAI
0wxAs/PX26eRu0F9tOY/vRes2BrpgZDVmrn90n7Kd7h9oYuGgS2D9hEIhzlReKRMgNN8HVgoJUZr
RZEDe0TmFy6awJm+FN3zVBwa2zl8GSmgyUYb2PVWyWplaWgXQv0bADz8rUJ369GeCtlJ/eXOd3bi
kPwCbRC732LoXnmJrqQodo3aHZcm4raXwvmb/tD6UGLKy7yn4+/pdwe6CpJtVpk+Pr247UsvCliL
Hcckyo0rK0mJhXD0hWPcSEKtvT+/igy1drTbpXXIZfsMsLWww8T5nJn7jfv+ccHX0pUF867px0Ya
w4suoxndD01n7ROWB9w+8c4OXXJsS/MOlEwbcj8+IJDrOaAys8DGqNuKwzHQqfcmjwGWNO2pPGtE
BDObgdrkO7uMs+lv6++LFPRh453jYGaHT54A5T10LEzk767feM9WXAF8DkgAl45i4Fjf3pJ3Hq6d
piYp/XZ8Ib+E/Ti3j818ZNp3+deVoF14xhvaH7foIVfMxLVQZQ9yG36vYQOapendzjPEru0DOX5q
CIZTFsdp+qp1oAk6eWz4yaKpuB8M0BJqeTDXPyb70tWfN85keRCvDfH19ygWUm/kkEP7x5e5iab6
jpR4GNnOrdHs+ZgaD1NgFizaxEm9+ZYfxYKkBvQJSDGprZczHVhjyGF80c9mGhL7iYjxkJrOQfDv
hffNIvvGreKCgpP/2Uc/4sguXJzK+WTJi0XDqnkYjSHoshdrOrj2vZc3G67Vsu5bH6ick8zQ0iZ0
IACLwfrKfS075H12p9XmvHEbPzQCAxkLNfx3K5QTIOWUaaDzHF/S9rVMngn4npEFRR9+yfea+0LQ
PDhFFmBP2ILq3DahmVw08VQYjy19Nsy9nn7b0Ik160QA40PDBIrhaFi7fjWdfOaelRrji09zb9zV
FS/D1C7tH/7kzfvaaf50wIbft06T7HRjvNMKoCRRxv4xUK/aSkIuG/3uIMiCoF8mBeIFR3sB8RVT
WUvda4dsZrHZeRFJe/id7inJ8yPaOat0Bu7yMmhe0BtoHTe0e7sf70Rl3fWEbxyU8hgtH+JZMBew
14gYgRC43pVSZF1muw2PYSZMDp8yydjBL70zbwE4RO/Hk6nlu42jUK7nm1AwQgPxC5NJAEW9ForO
FWMWZt/ELfOOEq9T89hUX0hy7xshenXBndUd8+k5NbeeXkX//xEMSrYFveGZRB1a4E0sB1t13cSG
Xf/tCAicnKEN3IJu7OqaHDQbofsaqgbgneK9DGVSSvSQ8LgEUDywaQUIyGtCHXdDjvL2vK0HrqYN
ylxgGkHOq2wk1YuxsVgTTyLfVS2g6GjBcIZ8D5CZ5TzcPrYVnQWiw7JdsOE6LrT3Wlia94mWawY4
YdKKPRpaXR9Sr9sCCa4tCckL0FIsLyoAGNdSWFeJhPh5G3N0dDvmEWNfD02RXtApN4Av7faS1NIM
NhAaCMgpGpzAqQ1w67U03A7NH/yijn2wAopA8wPvPPUYPdDdOwcQDvPvyfypzoGwJd8Lf0sdP67V
AhkrLgFAtfjTUcyxrg9scq2CxxQMTiT9rlsputhPwNREfr6Vhf54fNfCFPvXl0ybSl7yuEbzbd46
wcC3fM6Pag9sHgjh0BwECj1kca93UwOncUWkV8YT6HjZ2bizT+BzPQpg42BrAyYDIzs3WzQqyxld
29JF6kKUitmhy3SWa6ml5w5Wa0KqAXTlKIywXPj5RPKpInwjHlpf4L+ilHihXwroYNsrYx4hdIg8
8lTSLaLFLRmKUmhtobU2yWlcD7UrAslzenHyyotc1nWvt/V/RQGvtk45sMqjQ8V1v4yrFBRi7NRQ
KKB3p1voWPY2ELFbspSr1iJXUOcEx6Q/MnfvjK/dz5R5Ia3I7vaiVBd4udRXq1q+5J0L7Iyzy4sK
ktziyOZwxIQ4n6JZbLKy5yxrI3hfFQZTUbQRJzwYDG9/+wNWV4pXdeEIXCjilRP0u6TPgOaHQg5o
50rB8CaGvQ7qYpomERg0b0tb4hpV/S28ZtA7UK7pajtSRzB9agTkLqbNpagvPT/YZdQ5R60EK+Gj
rf++LW51d9/LU+IsQk3kdhzIKwMt0Hd1dP/0iwfzrkJCaUPURz8B3Ej/Lk3FFpizwFyrklK8ODud
3VXZ37E79P6Etu992vLAAvGkD1o4Dmri26LXjtBCpwx8FBzgh7acsp08RLIVALyjFuXosYw9bwra
+leZbSiLmqd609b3opR7kZUNsVsGUeP8ZQZnsJEEpikRut7lUN9yOlgkSuch0EyOoh7oC5K9K8ZA
oOZze81qZ8SHL1HuDUb9zb3jMlieUxMPOxkBHd9Fw65/qu+ze/Nbehkeut0MUq08KDmmvI9hs0Wf
sKrN7zZe8Wg8u2xSy8Nu2OlXvB/zV5LE2hj2L9Uvvd54r7ZkKZqcUHhng8dpTNJDnfEgmwJb2zdN
UP12yd6RW7SJajPGPxuMAY6AbKNDEQPUrg3TMlwhMUhP41nbz3v0C43az6qegwrpgvlJ639bZzlf
cve16qtobndTv98m5FLyJG8fYYO/dyFvRf/4W3bxnXUUeptPhYsdrhB0WYfxrvpamUGVBM3vGSlu
Ft3WKjXH9o+8hVEXXAfAIKsAt1bTyop0tIopb9GxBNKMMQV3sAH60LSQRh8NLgENFJE9+1sVKSYH
UF2naLxGr9fr7W9Zu9VojoDbiAgdCVTlqoliHDu9gYI7ttjr1dHEnZ7oXcXuR7rVNLX2jL+XpVym
Ri/clMCQxw5/BB8W1R60LSjLx9gNbwuSfKCHXYBRav9BabkYVSlgif1yiFDpakA2kHleMIEOd/yG
qXEbBmJNHppFsX+AAKC+pjhabqfbcy0bGifzJSWxnv9xUdqS4Fz9PvjH20e1+swskxMwRcECe5sa
mOZZ7rFJ1yBMvIJaB9x90vCDQo6BBT5YXQvqFBDWxgET9a/J3bAMaysFz6AFMmjoL2ou1xeVWQAw
ZrKsYg1k+1WVXbR0X5E0GPoy1LzdxDdcljV5S7C4NLcs4hTD0KaWlaO3vorbXD872p3RguA2eUrt
iNR+2PX9VtZyzfQR11juwUKqrKZqbSr1pq/sCo84R3m0Sx7/TBn+/ZqKl9TaanJdWx56TlGQxvxE
21WHbY2knz099SvYPRA6lIGBmQWUgzISEyhk/cyyZCNUVdNPi9FBz5u1tJyDIR2tftcHSGhqGK3Q
6nie80c3wRvGrBikwmjf7KwX6Q+P1Esug4WauLXTpzo0P6XyIa30C58x5qBxojn/peXnLdC/SqDw
z4dh+gZuENKz5C0gfWd9/ZTPSZpQFnt1ccqlc9d2zU/L57+d+uiBwHOAwjmJtbeFfmg0M2wRiIJp
OoP7athsn7RuqLfzg1YsCeSNK7diHm2wUboLcM3GeAPFPIKDdrAA8WAxcf+MyXQ/m6jxaIFkc5Rq
T3VRRu2jO5dRL7NgTI42qMa0CvVPeZqTMZj1rUhokad4tmCeRp4MkTHa2t4gBu/2qqhaO0HHchUn
XhI6ds9Dm9RomSzMiKfPtxe/uvZ3shRz3UrwrCazvfgCEQbiAfIaYpBNIGhUEXdjo7fWtVyXd+uq
0px6wiN4GtA6BX7jycS8zG5fb/FerT29UH8kYj340XiAFQcHOGnLYz7MWDuYh7pEp7cOyoLcL6Op
1MO+1KMMVRr0IkSkKl9ub+jK+wfZKIbayzg2UDBeLxK8WFNRybyK074NWU5O5QTuVhCv3hajggXe
LtRCkQ6sGDotYV+u5RglJieLRFSxlaObVIwgHhs+9elzT37S1I86N5jBJzAk+TEVww/b/kxB+nr7
G5Z4TtVTEH/qGOmIpCZyVtef0PStNc9JDfPm2jQ0PdZEqMz8uS1k7UFEWRmTomG20eempjk6OoLk
q8VC8/qvR9NTlVU7Z3R/T/V4dvwa5GkkdNL6kzM4F0+PRL/Fa7SmtngQ8SiCSgmtdsqJmlw6dkOb
KmYo5pHOPlEQt2IifCDSacN+rykPdBbDZd+qsvqy4+9uiFlbOKyhq+JM6Ebg9b62o8I3d0YybfVj
r4p6eyVQK0P6SHl6hYWu9zzrF1H1bkwteIRCfMqRNNjQknVBywmCHBWj7JQ1IZJtupwMOD/LDtLu
cz6QqCs3yuZrQtDuDPYpzPAGYkR59yzNzjBwEY6EZg7eThLz99AyPXA7d4pu6+Oa0vtImiLNDY5R
IOqujyipGNcxbwy2BcPNZu+R5VvsUys+yoIARaUcV8tAf8q1BEdKzx8bVsftLFlyrsauM8IENacD
16YuOWWahVhZSya/iDALWj/godKr3e1lrmwoMtGoFznIstvggrr+iMYqpjbrZB0X5RM6zfesB8l9
drwtZM0rwGAVdEstvbzo5lUMdcVo5rlNw+K8ir74Oxn8kWCZeog/oxMMILXXPigCd8tyrpzge6Fq
dsXnHuiAKwgtRYuydNhkx3GC+jOUb4tT54ejxPiEXWIfefna5mcNNKO3173iF2JQHBrWgdMB8YO6
uZJRlLExyiguW93dkzxLdi23x6Aa3B0S5ujVd1uyBy3JVuJ97dVw0AmLROHSOWyqHmmVj8zM8EeM
l4v/aHQQp7pstENdZ8Mp77xFo4ziwKd8DJyqAQ2gb2KGn1FUj7VrYIKbVYv9f98M9BMTaBksHz7s
WtNGrbAoJz5I97XSu2uZb+wE/KKzyRv9nDZ+umsHPkWOnelPtyWv6TjACwtmkrg4j+Xn76ytnk2y
qryax5oz7xMuj3URTo1+uC1leR6UVxJVIx/jaLDhiB4V06T72Tx2M2Nxn+ya5ocpj18G5+9mOnRN
DMHIGwT5uPMwTspiWDUKprfYRl7iFGkB13HUT2iTuGdydiIkIcSGGq8YKtSQ4OUs4Q1MhXJ75yrD
DKuS8bgbrLNR3xtwsjpKLswyIoce5UH36w2Ra4Wr9zJVCq+aWx3vJOq23QCm4Uuuf5feU0/1U4Ws
HLXuQfQdCvNhzu2oqjFJjx34Vp59xX4spTMXZCqYyYMn4HqnfSPRWjZLDNRo5lAbvwv2eFtj1lye
hXFGhw/rwN9Q3xid6kNZNwOK0yXwNDvdjwaOoHEn5etAX42pD1L6QsvdsAHeX/F0XMAWMYsaLxwK
uMpVlJM7JomF6LGnpthVdvfDKnsrLEmug2rH49Htda7pDwEOYGHlBF7xw/3TQGJQTRODY9UDnwQO
Mx6kCcseDYn6j/RPTemap1YWTVAamr7ha60YYTit8OuA3AJCXaU4YkhskyLXUIT0BfAOWVheipLu
W8x50DDwY3A3NndFbcjCdwXnDk/qB94IK5lKafEWdcj+i9F3QTH89+TNwv/musD4A4mmUusVFAMz
5IzrWFh2e0wnngXMGacHYdEy9pmZRpVmpgevSclGiWvFkC6ZqoWOE5VI0Hld34jBGgdMT5l5DHQM
8lV+90n207GY/4dSLmwNmBUwCAvTeNUuBt3we8yOKFH2n8cwS90g3WyUWD5VsdaASQBqjJLSUp1W
r0BdVgwdGU2c1trZg5GRcxc2JPISTMyT7CkjAsOniIyGxgsSzPDsqnajv3tNUdCiAbwOlognWvmE
ybVTv88B1gBfE8poL6L/c/vebQlQAhopvBkUfLSJRX036l9GttWtrCJ1l+AUPIELxAf7CCdHCU4d
rmVWleCgarqv5aE9gRQEcGdxNPdOFRlNgBG5t9e08vyRZbqrbSIBBh4tRWKdNVWRg1kirsBJQjP9
Qqq7BFN0rQijOW+LWts+DMKE4QfaE+2tiv2vZq57nIkmZqQ1dkzMepjSfOMyr60HvgnGuhMb4b2q
BK5emkxwu4lt3mJMF6ZcsTRAq0NgJcMjIuKNIG3RKVXtl5G0HhibQKrzNp3snSvUDsXoTZK1saAo
fqXjGSSdB0vXyiDbWNiarcDeIXBa0swfyjBIKuuIaso2Lguv2dl+cz+UPTvW+YaSr20g3s9l9gXu
ElIk1zZpBjx1FL3dwrmj+0HLYgOtMGRAmZ8/6VvFzBWVwLgNhDBAWKEE/zaN4932ubzNysKlInYT
9jpjPnddNBvQuTUR8LIWeOUSLDmKs1VWwzSgRgjsmJA0qMHBtJM93Sp1rOjB0m6BVSCxBM9DsT1+
AvtHDQCrzNa7k8C6a/N4cl2Q0+eH27doRRKcVaBlMP/nrdhxfT4a6q3U4qyLKyAB7fx3x151jGZp
tmYaf9w3YNHwvluAiiFNpULFTK3itS05i91Z9+5BtDd8TxukN2+v5qMrAykobwKPg6Qc7ML1avTc
LAYjhStTZ/KTPdR1ZMrEiKy0809J0WF81OjxoBiFtvO6yd/dlv5xL2Fq4ZNiHhUMBuY3X0sf244z
vJgsFgPGQAlaOI92QmiUYJDy2RlJtrHaFfu+2HakV4H0QEZTdRRHszP8zOY8toaUg8BF64xPQi+8
gBoa+TSKurifBVwBr62SJHRF4n51JTdkUA/OFpLz40XH4cLi44ugSDiG68XnbjVkboIoLjemV9Cz
fLL0b9Td96IJCdkyyysBNKS5HjIzaHfBdGjFrHSizIbWhGtewkBXkRC8+QYL4wyBLan5ODKG3LZW
Nw4mRWq5/dVD+cv8NHiDmYVD2bJAWlIDado4k63+mDUtWOjXAWuFCUf6+XojhC8xU6vReeyWwZQ+
dsVjm4ftsOHrrW032K2ABQPNH6JZZbuLNnUKWSXw9YRwj1PKkoOT5MaOloUTaUn+rBXN1sCP1ZWh
SwVXGGwSnhr0yUmvC7uAO9G12V7XtCpkTnUmTcHDxhU/bl+mj3HBknxFxR7+Fxx1Szlho+ocVpsQ
Jhj41lEP8QuM/pvCKSmDvvR3yHhvPL5rxgPuOqaFIfKC4VUOjsF9hg8AoyvKZ1P/zo1dRs5WGnRn
Yf8u3C0b//EFxgLfiVNOcOiFr4OeGlCXonsgrXYc3W9AFeX/2SNbWmKQx1oGNYPhZzHM795Eu0h5
Q2rEO/jxYaDpXozTZZSID0wa6yht3z62Nb0EX62O8Ap2/kNOrR+1vOcTtN8DP2+eAUsO7vg/s+X9
1KdfGd8CDa2aQIRbsALgVEWuXHE4DWLqrW0bPG4/leXfPjL3rReVv0QfeEZofP58e3VrZ4ai7lJm
QVEXAOvrzSzLXhPgNOPAeo4BEUDHg/3en+yNTVy7aAQhObp6lhkAqu5nKWYeElAExAm1w1roPJqc
9Ns428+a7b7eXtIKKsjGivBwLSkkmO7lIr5TEEOQJNNKE8KQhzVJfcwGth/NcMZ4ASucMRcn43tz
eiX+s17aweDAeRvudXKZ8v3tT1nTHVgV5w30ABC2cuVrMOpbtPGauMGAbzcW+Z1oX0h6dLboSlef
j/eSFK0pHZqwJCMNMr+gmg77HQvoLycPMNXpxIYg6UFOG83zxrGuFESx1aAYQK4TcRlYg663Ou/m
ksN9aOJZd0MDSd9cq060BStS4oA/GnMek/FzwennmW9lJVZwfigfgCsZgeyCNVeTWW1l1y4t5iaW
APghuKjzqG0uXQt2TjtgxYVigLX5Q+cz0Bh3YAyJ+kp7mPqtuGPljOEYQdPQGo/suvpumTltUCPC
zlcYvmuAxMUccFOtaMM1WrmoMOJAErh4IxcMxvVOE0ZmmiVaE/cmiTsABnPzjmbVy22FXbmnV1IU
czCxZjbzKm3RU0XPrhuChilA7mXX1Rs3Y3U5SENgw5b+XpU0ekhZ7jh508ae7He6R889N0+dNf6+
vZ5VMQudKSiUPA9w9utd0/q0GZMZ66Ga5UctkqNh2dDukCG3sHEXVh7bJQ74/6IWPXlndTSdOzIt
0WeRSShAeXGKNMwK7TnvNBY0fhGUTR2yZKuot75CVCcxXcNEjkwJ33KQ5raWU7SxDyeVHvNfyVYM
uqoTwBuigrK0P6qAACdhcLubbAl4iwAdFjsG79cu/F3JNkL4NUmo4xqQAjcJUeL1FvaNENNUtG2c
AlmRUzeyyvNc5/um+3NbLdbsFsaEIL5AYwwgMapL6wvD1MZ0aGODGf1jySaMp+bT/LN2zO7QcgYO
fsO+kzkafGfdPHc5Mzbu85rZWOCbbwAHwIMUzSzcuW+NAV9AShq5FcgK0dqn7XPN3jf9/vZy13Tk
vSxFNV2tSvqqk7hsB+n+8e6J/HlbwNrBLVOuESeicgFX8/rgNMYJSODnNq7Lzyk92Ow7sJmJ8fm2
lMX4XOeSUMlbHhkbjWbAUynLSKnDB2EZbTx3B8YPlvXt9u9fcdAxzAGIraWH3EKa9noVri80tyvh
pFhaVt1nWOe3SmNnvcD/Gi/3drSjmMbNGndDF9bOB8kROOqongIBsCz8nelIpdBGd0AjGO133P/m
ZI+e2ChKrFmn9yKWT3gnosXgmDpzdPgHFFWPmgBzjmpsPT3ZfrfTdQyL35nN4fZ+rqn4kopDLAc2
AJjga5m9QMYdP2ti3CDpyEja3xtQEck+tNt0I7e9eqMx6gROLMIdwEGU+6TLNDek57Zxy80fWq4b
e1CNpmFrO02EjiZjb1hlF7IqrSORAvDW08HfCPDW1uug/XMpkyCEVfv5/EqmY5EiM9iJM8/9Twhg
ntM8Pxipcd+5G2m7NZ3BtINlZtQi0lWuXIFiSSvzvIszg+7w2lTohkmMjTdt7V6/F6I4HakApaZm
Zl3c5XUwgJrbf9CGgM//g90H6ztKn7jaHznKNHR2ZknP4bD7o34xDXAMTeQsCt+OMmYVG7dtbVEg
qQCaBygY2yKKWiZdja6PEWl2qEGDdnrZBZ3RDhF1miNmLXcb4lYOClXPpS73hndRs/p6QVDLpomI
266D7rleAz4ZVgJBl2kbotaiABTpMYRKh1JgJI0a+VhJ6Wdt38Uk4xyNF3/rAsBuTCm0ommc/bhD
Z9PeA4vakfa6tRdmVd8PGan3WZV5wMFyuXGyK4tHoUHHxVy69zFN4doENLk3CTIWAq8cYGepF1iy
j1zrcNvQrF1+FGjQ/b1kVhCJKIkO3xybPmuzPnYPfnNOvF3e3HXgjUjliTG2NwkouqvTbaErarSM
/AKaFnZ1qddfL00QUqBRmPYxWBc81Jhjyn5snOfK7iGvqCOMdQFwxg25FlEn1QgzI+SbS9k7T9yw
gqLXw/++kPdSlPsgaNpY7dzKeJgDPr32XcSMhwGV8tti1hYD/3GBliIqxyldL8Yci4R2dT7ELvs9
ZOfMCK3u120RK0eCtDHKdIu2IVJSbGJrJExHbWGIq/lS5J85YNVJae78ut/dFqROB0EdEkEn8L+w
I3AjEd5fL0ZM+jhkmhjivgD8fsr4p7b5gsT4lGEuAyaGUDTdIE1t+UdWGU8tubP9bzINe/Op7n8O
7vfZvWd1ETQ40NZGnuKB1veu/OxiFmE+ACXWlUe3aB5vf/Xa9gD2hzKSD6IczBO4/ui8cog/J8YQ
k7yIaj9q0K0jnM+5m2/o7bogKC2BMcILrzhS00Q5dUk/xJj+d0jMO9lYT2nOHqaUlhuiFq1RfELA
EpC/BZUXzLlqXcdZH8eytIZ4OqTFCbReB2RRC3cI2s1+74/uoePouIeOi/QbZhIrCpxLOo56AQ4C
VwIng/eiuyuiPPvVGH+59vf2UdkflgUCCcyoWo4KlWfV1bXA9Dej9oM43AFXE2z4uEU+8PE6gtIG
+CrMtEeyDK7ItTK0c+Omolqy0bQ1IyTRgsHOMUTWHjYcleUXXZ8QBC3spuAKAbxCfW4LMbtw/grk
R6jbBXomAD8G0VruohezCmeqx8O9LOmGP7iygcgKOUvRAr2B8Auvl5eMhIp5QtAKFp0Lbd3vhl9v
GIGVTC3gHAgf0WOEXQSi4lrGqAsP47rhcvbjPEd0NkjISHXvdpja4jddEUo7byPQYyahmXkiGucq
TECZsXEF1pb6BqgF7weeQF85yZ5T7jEdqRRWGrtSq3d28vO2Nq4cIardSG8hp2oDB61sJgonicwE
Ulyc86DKMXalLyUSXW1y4bbRRaln/01MYDr1rU6Aj9cbrjwKY8vCkNxwl7W/C1s0iYE4lU3aOE/p
0UFixc0u6QJeK9NPlv18e5kfzRawd+BssZBfQ2ZK1VSMYRs7tMrKeAK48cStGoPovayIsq6bTsRi
+sbBrSwO2wmIIzCOcF0cxVsz+4wZlWSQx7ojMGNfeGL2GDsLdgx7kmdQ6exvL/CjBcMC3wlUNKUt
pyrl4DCLa58cTfRsZU1EgK6aoaFlYh7QTXa4LVHZUjz2wMAhoF1mMaIXQH2RDTu1htET7NIUBgkA
AwRrN+h/Qtso5jvaOVsFa8WqvclbyOcAHcXzj76Oa33JjMFzEp3xC0GHn43iaY4Ef0O+316ViqN8
E2PDmwUH1wKoVoNNYgsPDJcFxGDUZERwc85GgomsXcF5OJPB+tVNtHySQwrykWkid4lhj5FZDyAv
zpMt8iNFj5avWeYJ+qAJWfLDamrY56hX5qYpLpo9ib0x559rUry4DshX/LSyT1rSDhu2b2WfF/p9
1BURb8P4KPtcVyKdc8sSFwsajOZjLTt3QzbAzZmzDRVSsfxvy8MLiCyxg15HRDfXZ2qzyur5bHYX
LTNKsp8cPwH2tkcDq1/mGpz83C1BNihaDNRkpfR2msHrPmCWlv5KnNL52gupPZb9BNq8qp8xp9P1
5toKQAnC2l3bUrQqp3WtZwE6jPlG3kUtRr19PabHWZiFauO9VW8AOgDxPDWeuLQG5UNQphhLn5K5
ihgjXRkIOWioT6T1XvQuO5TaqP8A5LEzg6xvtL3WFPW+1rX+XOS+eLUTPkcS40A2jlMNoN6+cqmj
AK2OOsaHDFRZztmU1URcCHg9QHxRtI9CSwEOG+kcph5t9proaei4mY8yj6sFqVcbGwf9dmveeQr4
iCVIRj7jrYsWodX1QbMJI/5SJMMuc1J6RlSZiZNG5jgvDcIJGRFnsVy84n4n/T4D2LDft8CGdkE9
jenPQSYWAGZD18AzM2Rz71WTE7aOU5xBylKnqJd4E0cMOtZ14GWZW//Mp1F2YU3rBHGCTK0XB6Pu
QcFhJRgbScc+EeALG/WX28bj49UBXRqoAkAs4iyIUCVubPN5csth6i7MNNiuboWBtmSEDtLxN9Pc
i6Ot7ijeFfjHsMCofig72jdLkKrrkKVJEiUpNa2wE0WGZozEi1iaJJ9HwgCh1LLp2Fo9LoI5f6MW
ulRuL3oRpH4IrAUIXDC5GoG68iEpa3OuOdAvRkZ/B0Ktl8Sl5bEeMIkeFfvcLcR/e1zflAkJafS6
ghAKb7liNTAJymlLe+4u7swxmAKTPKJutouQ9G66g54NB0DhutPtZSqO0j9CgXNEcIB5pCBEuNbg
HBP80DxldJda5u0jyoY5aI1qFpGmn3bwBsWhNzL7kE1TFiazW/8v4gHtxz1e+lNVZIQOCqWq73Hc
LsfgQtuphm910hhB5tu/y0pUJ9fWRFjK1gyRm91Cm6gF2WX1KKfAV8OLuKDRlbDP0VHu9hJNXlxd
5M/UFRzBrT4HjTe6h7yp85015tNu7FkfpvDe96JrtBBuzpMF4E/YNWYTsXpIvxDZbVXnFNfn7dsQ
qQOFCsieifzs9cmAohGtWcbAL2mKzIPXoYtD2iREdGIEDRJ3jx4KaQ+c+lZ4WyVWrjtqj0ssBxIW
OAKK5qOWxCVKg+1FFhgoimm4As2evub2+iGxcfE3VOCjw4V+IJDUIxGGpDaO4nqdM+mzAUT17YUB
APFIbfR82a7A7AeHo7uj5E7+5fb6ll+o3Gy0WcAyok0XHUJqHJmnRVbMud9eNLOY99qieMh9b1XL
Vpe1JI+Qa0HeVm1+RtFmAAwtFZd+TFzMSTGk1WLCE8y/9pAndIanpyXWMG9EkStiUXLHKNaFeAps
MspuuvkMDOCyOHP6bmCopAbwd6WBxyftNkKsFf2EG4VRjkjdmkvK9PrcCDf8FtGkuDRdG3XUCYnb
7dwJoAXgtThhB1FvsQGseLFwSpBhQBEGTWpInlzL5ENbl7Lv5QWWyf+SOvTL6FK247Ryoswpp50/
gkRVwm0NykJjIfJhKIzmtsODUSZb1IsriuQA0QW7hb8WrND114wF44moZ3lBO6/9lI0puJWl2MrG
r1hopAbBzWmA4xGDfZUUIUeBoclzU15Ku7rv/WRfEj2aNLATzSfWglKMWC+DnW3kQFb0CFkjdCoD
4YndVg3zaMx1TYZWXtq0l0EGQI7RVd91kR0b+3j7Pq64y2iNWHjLiLPUwVQOxIohCheJIy+60eXP
VqL17rHSCokR1F1S3LtFj9Fricf9ILNgpyOdi/8j7bp2I0eW5RcRoDevJNtK3Wy5mdG8ENIYeles
ovv6G6WHc7qLRBNz7u5iBlgBSpbLysqMjABulJKm+K2BvnXby5XlZrjGgqhOhguS3+8NRHH3iHHb
A8kk5dJpsbHiJZcmCKJBSKlanHNALL1GwIexoY76E0VXTG84HVAn3Yc2NLVXk3x3f4oWzhoynehK
4AJoPJ13u9Nqs9cKUvJ7aiCdB7Efy83z/DeN1J9xR/22BihTp2tx35JVUEShHRUJagMv/lurKTOZ
xeqkPxHTeGmLx6n51eW7LEQcQjeGHK90hS1sdPgsnnL76vgTH4V2n9YSVGr7U9uZ+yGyQC36rQQv
a51tHK3clb/DfnTvz6tYfuKXLAoVeBNCCwYpeLGVwB7R8ZPJeX+yJkjO18VoH7rc7LYRbo4d1eVu
BzLaah9BHtQvDPsH4ky6UZDrdAsn3hmjvdYHvrCt+CUIN8f/m6HnlcgKo7Ro+1OPPM4D+FHpbkRm
eqfCMRykfFrr4FmyB0JXgDpw/nAn8j1wla6a2KBIDNf8SdEnvwJK3sXJ+4i06gdiUfrvZwboRkQz
SMlx4JmwoQrqUHNKyXBiUfreIIXjTH9rY3yLzGYFmj3TgMHCIvcGTCqKUHjxiwSMKS6hVHYSdhpN
dXwFn+Yba9N3sILXvpxO00Ok5o4fE816RZ9K5eV9S4JImrKNJSdJ7DqJkRbuWJd/TGaODXoWnPql
xcC2ITK4bgy5QzetsmEH9hR12yPrsHLixXoNdibuOBTpeGcBhiLGD20lQa65zfpTqlspGAcklh/w
dLBfokjbZl2X7qOCkicQWUf72AJBs6ICdd6bJV66SWFt61gbQHdpaj5F1WRHmtTZMseg+6oroVyS
KXQLMdDQlXP7OS5SyY8dhncOOtm8Al7Iz+r8mHQd0KcdXePBWFgdFWED7xJCexpYmAV/NqCfyyEF
7U9NxmofwKLkJe3a6DVBzW3T9x0p3LjV3tBaPHoUcgLb0hqHjTqS1O9YP23YCHjo0Hb0CArt8GjD
QXkEBa6dY0TmrhwNSE7LSY6et0bepKzSVzby/ObH93Pibk6yAZ/FQ+irU0NkNWOhYfSncKpDtK9K
NViawBV+3zvNzyasIIDEpQ+36Hw5rysrNnrK5ayEL9CpRP0yU6bHSK36LfRiO98amLoyqrm/Rzoe
ABeeI0Q4I/YHKWartdMUDyez6FQvs63+EQRWk6vHWreBzDrkzaldnfvcWKNhXLIMtilkUQAjB75M
iKSyDhzJYQ0v1A51uEvU6C2dQNnadwYYoGV1fKRU29XtsJbPnl85KLhAo9hCH5mlouH7dh3NgpmS
3ZPp1NEdIjAfDEHDk2G2R0XajbXXrrGg8afT7dOD2wM/yVcicqaKY6GoNJZpMp36ut+pSeJqCsSG
oqdG0b2pXKP3WBwdKiDQbEOIglvudnQj4xNusOkEdgfmE6cBjsORNJx0w3GV0TpLAFD6UMHD4THN
aWU3LexeJNLRiMRf10gj8rm42r0DcjMAI2Jue3U7Doc0PnXkp/0/GcErC63eIJgSYXy01vKqHMGY
SRT6s1UKP8l/9uYf6I6tnMWFlcNoIOmFBQSjnMijhcY1S+nldjqh3ScmgQz5MPYmZ6MHhrD7p37h
kcNxnhgMZp/jc9XbiYuHUDLl3BlPENoC/B94400S+2nmtUhC6B79TmnuEhXASMNfMc3PmbA/TdRu
AQnHruF9gremw7DqqBpN0wmV1s5Dmo72Hu4ge4vdYjw4Q9y4EkTST5URF/5ogSApbrpk5ekhVin5
1Qd+JKTCTMwBYmvt9itynZGhtfAVpepr38NXZD5801V92/WAUL4/5KV1vbYl3ERRy2K70WGLJZOv
5+6ErI5yNPLYwx2zsrILXg7PZKSJkNvEeRApHidlUIeh0uUT8i6PKADYPeI6A39rIP2jP9SarETU
80wO8irwbRzijSkVwVXIvQ9V1ozKKTHyg4RXw2tRMcjhlNIaWHM+jbBk4xmHWiSHvAobx6zjum37
UDm1oLJVn+zmd2ceZYpq1hitzOLSoOCskTNEVIdSjhCxqkQjFvQ71FNp9/ShJHbsGrakbVlNpff7
m2N+zWtoY/66ClFmUEReDNooxIqMUTulXQkZYsuATuNkrw1o7iiBM0NuHQEfP/RiV8hglWUh97J6
Yp3+okJ7QyaOmxiTR3J9d39A8xsBpuBS0KeFVxbgwLcnCy8L0xwTSz2BRe2iyb4iPzaTvI1GeQei
hR1B1gbd7ispqS+YybVX4Xw/QDWA3ATdzTJQIrdWdZZNSpWY5hktTpumhKZnrpY7QHtrFx73E0c9
RWnLpq7Z5YcijEzEGdnOqMFAmRw0FSoQOcnJUVe68TgS4/P+nMzqXfzzkOrkiVZcVTP6N5sp4CVF
J9I5spWHXjIfCQ1fMrNxK+ebmgD8Z0++2bJ92Oac+6vQHw3t2CpQ0usCddX78yUQJwsxMWrBEOJB
UlRwSL009A6Q6dZZ/TbIrmUnrvnueFPsqZVrsM/kl9J7zsVi+/uzIB5gNOpw1A7mGy11KKgJB5iZ
mdqSNHPOU1duxvgHSpieVF2s6XVYa86dle4EW2LNoZlAxcgm2NIan30L/5JgqPzWj9UdJxJZcfCi
0/0yhiAdW56XNEWlvAGYiKJMKYxp5qatXugguRKKaxCIiKof+vP9aRTPsmiN//wq6NGULqp1lTnn
0vxLR8jxGmDes995tve+IdELckNIZKFhFAgyQBaEbaIQc5RyYJDPuTkC4A8V7vinw9ainqXhgNyD
iwJh5mDmdjhmH6WOpiTh2VL9zAEM3Svih1Xyo8UNAXoKjunCixdEcLdmwPym97kFMxD9bZ6mPQXB
TOGl+8ztcm+N5nVp5sALjLSPg5YpiCfeGpNTBhiElIbnMCWgH/eV8lMrVnyKeHFgdQxkhDV0qAJX
D1bnWxvqhMSNXEfS2TCL1u+NSnK1Xl3D84oMYPaXGfCUgIAAlpCEvzVD01zPWJxL5/CNXJRXXdna
hodO38gdx+3RfDa6DRjsprXU59J6gaYOiXjehc7x/Ld20QZFpBKUKGeZPKZxDICD4bbZT5Q5Olq6
euirta8Xa9D+uYvirKNw1Hh5IywUHxR4v0iJUWtRAK4Ot5t+OxTUWOzTUn4gJF05XnOvgXw7Iibe
2a9yLPPtCJsUItFSOcVBX/4ZEuXVZic5Y36JFyGwM36/lgOfZUTQDwq5NLSdcCZ3wPz54K8cByNx
SyYEZ4EO/1S0H8zL5ACxtZv00AqYHqnxq69yl7Hn1jKQfCRuItEHRtVd0oGQ7Eennay6wA9wYAhy
0foKq+jC5CuIhBxAoniwIgK7JyiMhE7SJ4EdPmZ1tFUTAwCLP3X4A4kp/75vE1UosK9VUGpgX6E1
H8dHFLvtDDC/hrWWBGX3kpbvYf82jY+j0bmh2W56BTv6d4Mmgcmdcq8qf5UkQFuErn/vas2lBpqm
gfFxaaa5TbRWlZ2fbNREsO+BoufvMzHzIwOLMI6FlgZKkoHzAn0Sbj6Ezsql9YX6uokCvjhP4URA
BI8ngymETNMYTug7b7LAUHGY0eGRy9khLxKvhh5pJF1o1RxYLfvW9xC04Gbqq6BuN7XKL6LCtfLv
clF4kumHoKkf0y0lOWIuyD4mhl8ka+dSDCqxWuhhMHARcSQXxNNuty4gA6EVj3IWsNhryxe9ItsG
cVJvfjK134eF42qH+xtkYTNCEACvDC6vgzMj+J+4VJV8go5QQJxjTF4VdkmiI20fh1UtktljHIMz
+T/QgEGyEiILt4OLo6IpGjmE+knVbYFqAzwPIjAYaa8abh2RAMAfbMPQz8ZvSliemqH758FibpGU
4+xhoM8XnS1LMqvuw8Y4S5LjJeO4Aa1jjleVouY7+59POUDBSMRpOs44WuSFpYzMMSOqneDeKg26
TQopdsfBUB/DSgGoVG91yBBq7cpmn68mN8orybxSjhDgdorRJD4ViZ1J5wTdIt6ox73tlU6kQGam
GyGa1LYexSvt2/09NPfw4CzjrBU2P86zE6ZUZqfU6iCdJwK+Pq+sE8NECdu0CTx81YZuO4aO4taJ
3MobWZKLtWzrwtYCOh+ITPT/gJZrhhRGRqvQlX7CF4RRXLlDrqKvXOnix1Iteogi4KB2eVGCScZ2
3LLIvhWFSfYIZdWdQWt75cabh0WgEkQ4ieoTEvPAm9yuAkADKPjach7E8qBsSkkFc1eRFW5as7X4
YcEU8kuo9n5VtAFEvzVV9nYykNjJgnbQNLQ6AlIzEOCIm2G0VvaWqAKBqwQEYagBoXsHZGEwemsL
gne9lrC0CGrkCWiu+XbTumFMvO7BRKwCv6EObzjHj3Ai3eiXxNpDqAa55q1lVC4hw3Ysms+2hFDO
ylmb1R7xadh63IGBEQJEc8KMK1qXxzEtikAOHRQ9cNUru24s/LB+UrOfCmGeZWy1yUUJkFoPeSH9
84qjGYiT+8C5Ib0h5h04Ax5VOfw/lI96CZIThysd7O4fs9nhRmUcvc8OloFXs0TERqQz3swhlYhr
9GOsqx5rn5wh9ZgRlEO3vW9sHpgK1gT/ZegSYxGImILJ7g5207tyeKgH/y09JfmI1OVZ1dYixXkQ
zm2i6McfSFhEkWsU4VjbOQOpgpZjNmOlqzapWj6xrv4gHN2Myyp5SLuEoUu+gODt2KZHoMHpJpSd
yq/DVPqIS4ii3J+KpXkHYRMKVDKevfAwt/s+6rSRjt1YBcD8YRclVnyYKLLifZb+jPu82Uz6mK8l
blX80puoBVOB5wiy/WjoRJAuGCV2arZ9a1ZB2VvUg3CuegBerHabvgDnEWmjvR1FuL0kSfLNrAgf
UK18rxSrOfQNtf/en4F5Xod/DdIouFwQT8+YXmS77622VqvAeLH22kNaI63kdu7wV/OGzE0OFbpo
t8oqppDvsdkkYPDAEyAhChq825mv5SHTrEaHoNRU7RsFzKxPZIRYJNoTHQWqaeaROds89htjpea9
uOT8fQTcLJrKxU4CJxnBhTtFdSAz+tayEbzt4K73VGPSd2kpW67ZT+Xn/UmeuXLMsYMLgwcNKLWL
PswAQlaTpqkKEpLoW0lLJTAVMQlN7NYaIHcWeXNTwMBwYD1e1mLQZ05jy0HWdWCFPzX1zXTe7g9l
FhAIv1/wHYoUGya41epABe74W0o9tH9AlLrMd9go903xcyBsEbBmcwQbXpko8PChXj32clTF0Fpq
1UH2tz7Ulyxzbb9hULiL9f+nJeGq7RVixECI1oHhBJZ9qDroTXhD+zy+SIYPCMD9cS3swJtxmbfj
StTJ7HM+Lj1/AUe3YjzFH1HxupqAWFgqsOOjhsJvdP73rZ0mndLMADY+UFG+BI1a/7dBxCRHL2pe
e9nQrLxHF3bejTnhRNuONCIIhLnJ/tDSV6Zc7k/b0nZAKQNENWh0RRCm3Q7HkWy7TBosUq4SNFO9
muMxC/+GzUFpPBN1ABBFrGyLeeyBtAae88AZIb2HNgrBZFZFHY2gBhS0ozvVJ6jMg/RueESy+Xf4
CnxIZR9S00VP8P2RLs0kWEOAuOKgSUc0qyJpKaMNvQ7s8iGWoo2uraEl1yzwn18drTaW66y0YaGj
k7QpsqgCMhBJ/PvjWNqAuOrR9oH2UERvgq9AtCTnQDrhWEUb5TXXDxq6p7N9Ou7YGhMO38uirwB+
mKuQIn5CSup2QBAmH9E0VDVBZG5j+6TkT6BAcAdr5e5emrdrM8KG6EKVVG3LzWAj0PIYq/v7U7Zk
ADAoYJmANgPmh0/p1cIM1BxrPHjQ5WK3nlKcyvVYn0+FMFU4QSpKaXhFomdDcAt5Cdg38lQksNjR
sl2mu+ah9zOE+Jq1lZOLou6BJxo2w95p35JY3wDDlbm9R5hvKFuUVQq2st8XFu/mi0TPARaqoh0s
FDgkupczme9FENz97eR/rgcgT8Z52jmlFk6WWDaKJPTm4FPaYNim9lveP4Ir+/4CLjj3GwvCVZIW
jAKhCQtaP3py99e0HxLEs0oKKc812bKFsAJtiniWAyKm8O4UYbPIZt7URU0DplHJQ64R5fg2zfdo
YVwDACyZwqYEzA5seCA+FHJJvdkhcoxbGky94umojKZIPIy7+3O3sA/Ao8ojcQ17f1azht0RRPOU
BkWIDVmAzS3LPqxqPDbo77hvap5W4BlTB6BHtCEDKC/6prRv4WJVRoOYxg9KC6ZvbH79RbNerIyT
ZabbTDG9EIwqII8CfjHc3v+A+VgBK0J2HtA1lJhBBXK7djqEocvSaNoAH+LZ4Z9cfQ0lf9DalTmd
LxzezdCrAdsAcjjIlN7aYSxO0hxYrUCRcg8tS24FTIxUrbHpz129gkcyonmcKSg7iM1vFCS/agnl
g6DUU7dXXqv0AKjUqDluBc3IRj/cn70Fc8iAcaEplGFBkCc8odDOrdE+0ygCavObBI1rcJu3nsxe
iTeB0HjFP83PNLrG/2ttVokdwmGK0f0VNH+jp1YHCc/2rctXCWL5kt865lszwnWp0LEikTLSwCx/
jWkH5NADad4V69SFfpIg1Ah1NCL/vj+TC/sQSLuvSxr5NVS1b/dHX7WDI0G4JQB7v289s8f07b6B
ediGUV0ZEJyUAcQ+y1IYUHejBy5RF+x/u8pfY2Rd2Oc3ZoQdEWY5KUgEM0lUeXr3wHNRYb1ymBY2
AmDZcEx4MqO2Ib7jlLyo67EKaZDXBzVp0RqNBGgIBq3mKbTqp/sTt7AyAP/idQwPbyH9I0wc7ZDn
tZOeBWNa/gb2F6iu1iUTlJKgW3jf1EKgC8SyjTQg+usdnp243QV0lM1ej1QWxIfoXB+6X/KRvEY7
eswe6d/wR7cyjwsZqFt7gleSi1AaUllhAd3SAyKPV/1Qb7SNcQAW6v7QFvbFzcj4LF8FVEAjpjXV
ZFjS35yo+Zyc7OcQ/TseBdkjTrAKAQmONxD5SJmBBiuEMSzo0xOacQwteiHGRpKOJvlr9iAPiFBy
dBRI3BSeo1XPZbS/P85ZkybiFqRukVzTcH8Cei4MdJJDSBOhAzNw7NxF50Uva24cPaiQwjUuoDGZ
8tIjoGqIobR1ocjB1c7jGmJ9wS3ffIPgTFS1CiG00zHcAkjV0kem5Y82bfctaVzZmt4neS2ZtrS8
QCkgmQZUDi4CwWdWTG0B5schUcd9PP4pIWFUrzV/LO7WayM8or7aQ11pGbGdDSzIe0hc5B5RvMGY
XFt+1oYdBEaJ+T15ub+cS4cfr06+pwAImwXplQoMWqHAJNUTT2sCvdwO5ffQWCuvLNrhTB5f2UgQ
2N8ObTKdGPQ9GguS1PnooYdux9JnkX4f9TUppkUfgzai/5gSfAybrLyPW50F9RZhAfWp7dZkCxY3
1rsg1gE5CqH+8N6uHQy+OsK1CuZZLjoBLBDQQMIWmbpUmeQaQ3TS6jHJTpSVm6ZKXJRyfOBpNuCE
cSm+QenCbd0Pb3LZrgBM5486HM2rLxD2j9QOBMqp+IK8I5dUpW9GvLaOi+fgyoSwjiy1nb4EpCpA
68OmVdCaA1WRNUGyWbfNl4+5siIsYcGaMckkWNH2yc+2cevfn7HiJqBA9/TGBddt99Dtc6SPkUX9
gZJ8u6//VJ/Q2QNBVJG6LWrAg5f+WcWhrE2wcJ1oYZxAEQ5ba1RLv1M2Vr82v8u7F4SHoLJANyNa
P24PijJNjlVpMJGqrp65jjvEPjn8UoctGj/Tj+ygPv8PHuDKoODPE40pZWLyMR3zw7CVvX6tg31e
9eNXxpUJwV2zPpGHFOEZrgz9NW9OSeQy20tir6bgCNcORm4ey8TTx+ZQAgmW2cZjBEF6Y2gP6Hx3
a71zdWl0DQ1u4x/Zxbha2823CdFP3iCe620Mv9nUFEyv0ZP5pGRvbWK5g3kZibryolh4EKKDCA9p
pKoAWIEA0O0Cx23GWjDLdAGjz/IIYIyTnMKEI7TU0zQ8l0jcT8gBFnK7I4a8H+Ja8/99xRE/8C5/
YN9lkdrMzGsZbXhTH0g9QbvLrlV7VyO/9DVN1yVf8SW4hiZSDRVNYaRlCxrmzFF6RClIsyC1/jk1
ay2jS5EAWr65vA5cHxbzdja1DCLmqpUOQTM1m1R+tNTNQC/DEPr1sFlryFh4YqDdF86dP9JQUhP8
a+EwCSxlxRBIWef1cbozwH8Fj97Q8qFLLbfJsp28Juu89Ba4Nip4XCKhDJ8X2YDX2p8421oWMFU/
zOqAh9v9bfFV5xAuMASV4E3naEJAP4X16rvGqSoTlqwKvMdJ65U22YMN5LVWqR9mn3r5XlK3Sdog
aattqts7U3mvkw9ww/w0E3s3jZJrEmh2K7lXa+G26X877IU2BcBzxVpkvxBQACOOZACQOJysS/hY
xYjjDNXyISjkPat88weaqKJh44y5V+SfdFP8Spxt/Ke0N0P4C40y3cpThv9+cbKu7Qt+GlS0QwvQ
GfZCqh4aS3qxh2otouCbd2YDVJHoOYQ+xCw4s0iigFO4GYIJl0AYsp+2djYNeiqqIAZlLOQzvYr9
BVx+Y03G2gQvhDN4MwNljF5H5HBnVTFmMB2SfmOQM6f3wH20lweANQxJC1+lpPuUtfHcR1QCMYva
bGIZRIXMSsFRqPQr87BwxiH7xuHiXL8MmJjbM95JePXQIsWX6PJ7U/2RHXZB87jXS57DfsrOWoPE
gt8C2hFVetRGkPYRX9+tHRp6T7sRpcfaU6Jhr9cQbu89KNC7U7wpgFIBtG+sPwr9O2mcgHywKDyC
Fn2NJW5pjwPuDTYPXpXEatwO3C7BEheBhTKgZZAO54nFrqo9WN3OtjYjBT+5s6v78QFEBVBTzlw5
2crmmSp/SiNa2e1Ltxa6iYAbQQ3dhG8QXF+HruGIyeMYtNUDqxFb1T44FiYAL88qulFPk/3Dila4
nxeNcv0dB6AYlNBF2G8oTVAWpMUU1Fa9GSBDHrN907gyVCfR7u0XNhKMKhjRQDusgQ3HctYScgug
BTRgABKGyhLn3hHz+GZSDQSsclPQpN8r1j+2H5iiBzRvN17TN24c1p4kezXkuKgLvaqIta4S/e7K
8necfd53z3OHo4J2BITjSOOieUd8d9vayCamylPABsBpzWY6OOCDcu8bme+4WyPCjlOy0ogtY5qC
nB6hkFDUqHBt+tD/dyvAqvNWOM4ZJ3YUQt/E0AglcsAlTipLdfPC/Zt3r/etLE2YDdYGQLgBd0LC
Xzg9aW/1htTIgTmODz0ovF2tsJ/u21h4soMdDLcm3ptQ30Mb160RiQBCWVAqBzE7hsPeVI6JdKLp
GXztqORqvuZAxEUnK8dxaWggkEaFGkA6ng+/tarWqZpYIaxGJhndfhpBlACguHd/cEubAVytMjY4
MgMI1m6txJll5PBMclDh9xMQjQC+9yI75kcdJ5v7phYHdGVKGNDklLkM0iI5AO/FphtPWbVGBLtm
gf/8Krdih3GkNY0OC/IIaGEDSjctX4nt5xcHVwzncB9UrrDnhFpLnCaqRYxC5piYDDI6cnOqlLVG
7lk/LqSXYQWFFigPgIJGrKsmVVew2sLpKcEE5Dl4EzFXO6p+eQRt3M96ZRPM5w0NpCCeBGU1+iFA
aXE7b1bcdgoGpQaRPvqU7PLO9u+v/XzW8KsRZyCjCbTFTFMeoilSm7a5FsgTsHo52fTo8CuAz7pv
Zr6bEUlxDhIUvHGDiQWIgSBFW4HBLxhr6GTLB4rupsk4JtkannbBEHwBZ6BCopsLGgozJkHsvM8U
PShps03N5FKH9l+tRS8JLb7fH9PC4uARhyZV8OV90SvfmsL7rSymMrMC3JRuDIFGONL7FhZ2GwBs
wESjfMhJCUUBBjrqRjnRCpo/wOkVj7QZn9pQgdfuHbcFFRSaQKQPI+mBuBhOToFCxf0PmM8m0Cnw
QGh34b5IrMAlaIOEyl/iBDG42yBd0JCTSZDCS1bwvyt2xNrbMIIcLu5iJ5Di1AuTFHKok6s64B/6
vD+geTTLBwR2I8wmyulidDmMskrGLnOC2jmN6hGJAjdUjGdWfkDm5ZB02vN9e/N+X749+AMcTRro
ERNFsSrTKDMi6VJgxFR3M3XfKke56i/Ell1WdF4Vyx5xfD08OdMT4P9uK/2uew2BTOvKgNCuKtWq
2JW3z5rbD+JLceWKHZuqVi7bUqA+Nbkr/TCoewipF72WRxCcnaTt/QlYmHCguUBqiCq8AbCTEAdo
UQieK1uNL1Yl+ZP0kTFtT6Rmk4Qj2rkAwVuFcs/2EgyhoxEhAUJHCEkKNULb6KNQjRoTnWIvzlhQ
0P0h5dxZ0t++j/71fHzZ4j4NTyNsKD7ZV5NJCSOQXunNM7ON8Zi07ZsNol1AJYm1TQ0tX5lM7rxu
1g7mAGlFnR8+G70a3JlfmSO1hhouMawzOG9qZp9rc9eR7kU3w28mSPhXrM0SLnBqYI7iNVAOZxVZ
l6K61mmrdPaZWT9M63vXRA8GcakFAaoUqSsdPOBsbULnI4RNxFY4oaivYR1vR5iTsEI6JrPPpJtM
v2roBbHljnQhEs85uFkMB01m93fo/IjyceJQ8AYz1JZmqJesVGqWUfvckBIafw1ooSyz3VWRrOyB
7XjQWJg+xplEd1lVvldIOXiJAxZFI57Ml8ppfoIf+gI0UhiE5pT7TZe2KwHa7JIG0wpoB5HO49nL
GWTG6iUnAbG/fU4lim7gSfMiVnyvi+JlZSp4pHe7wWCIc78iyYb4RpyKQlI6Pcoj52yeMN5vUGqb
Shc0YQZ9Q0uMm7xof0GJ3uMyXct4zC5TDFFDKyWnF4b6lnhvt8TR447VzllK836rEDQuouvPXokR
5w0KMIOnNMJDvBswnULG0nAi0G/nunO2ZKhKjBHDXQNOX+eHpU7tZ0MLOOmxj5wfE7iZGpeFSRa5
EnxNvR3GPrV9lsRWvo+nqtsVxO7X1HyWpsGw8ewFDxjQ3WLex45aGSTnfXgmUwSGKwuQzVgd+93K
Oi+YAUcQ70sAaBiFDmEazAo8FK0aosncovXDhOAfJEgkA66GhbVrTpzL3BrtjZ71xlnRAJUuzTry
aF+wjWSn1qZmar5xiqxfCXhnPofTF6FTg2cXoVkhBjxtM9SZnGZFUKhq/qQnsbKLIDz0FEZK68UJ
eh3RGRS6EOUd0ZcFZoz7EzM7aF/moXoDDmawIc+mP2aJzGoIBspWAaX2Tk422RSC5Tpv/hkOCZlM
Ttaug+oLf1p8ia58+dgkeQqkVXxxprb/nRcI8LtEIfuxzWW0z8Ts4/7Q5o9lGOSTy9sG+LNVuIkz
szRYnkTJxWx/6cNrr+T+gNYuCC2pEwADzTaUPEn/R7k2iEagRx0kK6Df1UApKdZlo7gjSZPZyaXU
dLJXGzXakonqm8xsIRI6lsrKBprFG4I94UbuK2xUPNsxSuuh6Z8b6TlDE4iBHC2o/NZ6F76e+jf+
EtYQ1QD0jN4OsBvw6+xqEVsKsZgWmegLNKi33d7ZgAjeV3x01vm5r7jSJvMkb9ujKPqu/iouTPGM
0uvXYNGzSxPRB493EM6iK9c2hDFLStpShgbpC1g5d1KZQUIJfLGTbnw2Yf6ZxZG9EhnwW1gYNkI6
Cx3HwC7w3Xs7bJXputSwPL9oyaMygTdxuryN7bB2Mc+gchjXtRkh3FGaVu+gSJ1f4jjaoSvMKqMH
JUp2VbYB+b2Xo/rNNHtfK2tMajMvJBgWohAQpOeDlUnZRS4z3xge0jxohrOsXFCDcsv8bKb1yg2/
tITXQxU2Ui9lVMfhzC9kPEsOOKT3yCJL9ZbEazW7hbVDRhtEoEjpW3i8CpNqSXXaqYlaXHSChHqX
7Irkm1b050ld4/Bf8DiciA5ajSASQowlklTYJHXopGZQDqssr6CGh3lMBs+Jt2mR7hXFK9FNZKRo
iltxdXzD3+5PoJiB0/oiHkHcJKxfT6pE7a0JlD0t/dkM3ji5LdL2zlaNN7Q4KDmEI+WdkuR7U9L9
+8bn83trW1hJJ6cDZM0U2B5eYguynuW+YJE3fr9vZnFy8YDlJwSaG7IsuPMyraidZk11AaVzC2rI
qo12Q/iYOg/IGCMnCqaEiyH9um/16yE+n9n/WuUn58rhjWMCii6IMl46OLjsjbwYn9lTGnQPOhjp
INO4A6r6sdrKD2jdDcbH+pxu8t10kZ/V53FHt8Zh7ajO/T2f7v980Nc0XX1QwVMHlLXVRaGSL4GX
xxh0ryAHRS5dOhEv7Nn7/TmYO4dbi0LsRGKoxMoTJr5rnyIZbh7cfO22SfykP0eAibI1orJZUIIo
DVgUHCKesAcNyO2c06IuO0Qs1QXcQF6nSBDsUvdFuVLvWrKCywP/4k5DJpA/Da4m0mkb22mqqb5o
oYsoS/q5it+ZZ7N4uIn9CmZVpLMAYbw1EUK8Bc/1uLlIIdiTUITo/N6BwoSmtdqGNvh/7ZDJfjXk
ICHWhuI7+n0Kr42s+nB/CRfOKCqaXPYN3Ir8UXX7IeUYJohajPqS6D3ea9G2bI7oJeFqsiuWFmYV
2QHUj0EnjTq5LaxdVaNQi7RcfanYCBre4UKAQ0vROHJ/QPyDhWOJtxOQwriPkfIQe0QcvciMqSua
i13m3baJZdkD12mzvW9lYeej4RRFWfDWIScoWmnjqclIMjYXlK23RtgfQVXxlD5IyfiuSPbHmE+7
Jnq/b3NehkSQcW2Uf9TVvowhwsUqu20uo1QdsvRbQ5AVI0foOLglGVwLPIR6dxhqr5Skt4gkl/v2
lxaQiyrJeJmCdVjsR+xUa4iLTmkuITW2bKBe17ENlaqVW2PRDM+xIDWOopV4Y4UTclpOrTeXWEJB
twHOTqL2dqzN3/eHs+AugVz+rx3hdrLjxOiBd2guhnVQG4Jm+FelJC57rPIAffkrjXT8t4nb0uZU
c7w5Ff1uwtpFjBVZbBByGdqSPulVan5jVQYNKlVvH7tKrTepkq6R3C25GYAm8ODgnYJz+igrR6q1
0QtyMdJ4L1McbuiLKb+QW820Z7Bz4X3FpnIn5ck/vz3Agm2irAqAEiqfImJAAUTBrsGKdJmMSt2U
9mvX2JU/lNmTgYbWhNoWpGNQCb2/pPOzz4sDKoziHYIcCt9aVwckAwihyKW2vYwWAWJCyeNvrWmm
T/etLMQbyJrgXYxWKoC9gAm4NVM2hSwlhY7BFWO2b+PRPBqNk/iaZESg4pHb56rph2+pxNC/bTJp
m+H9u1/5CH633m4ofATyQyCp5hoMIgORmdk0yxWnvWikUV1w9iLnRpwPZdCjwzQC2Wh1nD8kNAqv
ylm1ySPQh4Lu/Z8bOHkKCdlJvKZRmwFk63YyqpbKPGnSXhgyERuAR+h+Sotmd3+4Syt7bUWINDqb
oGj1f5x9aa+kOrLtL7LEPHwFctxDJXuo6QuqU3UKAwZsA2b49W9Revf2TpKbqFrdUktd0o60CYfD
EbHWylBchEJWv8ObBaRrY9Pu7lu5PaTzWnDxQoIQzaYlRi4BmrvJSuyp3okHEyIjoHJyfuYGPaRp
aofU6TZGfG5jHQyCEAMmMS+N83K9eYbISpP4MGhro3/Qqf7TgPQzIOvS3Yiq819auAvI8dAMNDC4
NE8jXFtChdMFhFG2l0b+UsNns/shyneZbMTUlQ28sjK/Rj4cwAqV38EUdXtB6Q6SwmAoDKhwE7Ac
lkZQWQVgIZW7RViz9A2kI2gKo7WE+xhidMsK3iiB+PM7W14wN9OHnAuJAjnd4va/iaVLM4u1GS2v
pkF4GGj3GnBBgQypjFj/b6LApdHELv13HJsTkC71X/rI0u4iG516PjCUiuXFdz73+aEd34f8832/
X2Yzf0zMe4hMFK2GZUBLLXSGWZM2F7f4bjRlIDFOqipzBzgLpAqBrrHsYMIw+32rf9ifP/rkbBaR
A8MqM8cBSt7X3iKmUnKejAjX1j7/lL0b35y37Emdk8fqtxum5xoVIytww+bE0nM+bISUpa+C93rm
iECHHMWiua1zbX2snC5JErRVIBZt/6x6eso9JxK6HTmWv5E63UyeL40trn/OqEHLVG8vPkMRaa+B
KUAETTUCdqYsAAgmUoznYUB0OlrV4Do7YlQNDdtOgiPUdu0kOyS6r2b0OjfYMRGN64WsyICOczIG
FXSuGm06Gg7DnI/JnYaFYlLT7/tfbBlEsAoMgOJLYaoRXZElaxbelanTskldzFHlB4L2z6EY6QNA
SPkxGWW1dcetfKL5YOOqRTEPEwyLI5fxGgJHjPUXIAONp6xsyXszlu7JyXq6gz5fg/DCJxQWNdDS
mwUnEecmeHydXIV43hlhPRlHKNmi1kiIccphDKlXuYm4WVbnsC8zIaMDlD2yLITya1dKyWgNoC7u
L3mX+IFj1A+2L5tvENKWj8zMzWBAmXAnnDo7AbSjn6VXTBuTWLdHeJ7+mtvrGP/CLbuI71Vfmbyu
jf6S9VZ/RtnnmYBK4aslebvLyFB/6rLk3U3NZ50rtXGQ/7Qirw/y3EJC5Ec1Ha/a5fA7M0aGPro5
XPLUEJ8kS4a9bZgj2kd0CpGjaPvCBCSw04l69KeyfoaSCD1izJvvoOPc/8hZXj0XrWmE0EwBPSez
exQwtCoyQfgfFH1V7hgViLNcumeobAuwNqniGfSHfdj6VhLgQQSS2TqxQ0cbX6B25++VptIjUc6r
rIUKAfjcEeSHQV+2ZmBXVb3x7Fy5HtCNBX0vqJvnHH85gFelhWRUg84Y9f/paiNKR1KF9LNXF0ev
MC5DgmksY49E8BW/8P6xXDkmV6YXNwSaxNTCzHt/qQz72S6SV+noXwe/eG7UuSAoud83d5P/zu6O
1vuMe0dH3FqmfA0H992gseGi53no1VYEQUp86yKEKmtQkzY02/pEOMZW0i3h75uu5dL2ws+tSnWu
dKvhotxRDxoBYM5kRNAf68iPMnFDw08iaKkUgdUUhz7bQxopxMi0ybZGH9c2/c/rBmy0EK9apm5+
rk1KDBLfGzJMQKFqyAOglRqMzW9MXGw8p25THPBgIuKC6WUGRliLJNsd/cZs1IQDlhP0HhNbP9rS
l3/vR6B5nGs0kD4FdfTCj6A3Ufpe7g0Xp7RjRffOZAEg+MvyQf3yvuFDK9uHJhyUklCiQUtsSWxc
u2mLJpIzXrJWHDNqB9L7LMaTBWDOCCFp3Z/OduN/gpJzSNF3xlpHnwa1e2zcnxUGv6tNMb1lLo7Y
jYcqig6zzhoUXRZ7PA4ysbnIpkuaQE/V74YGrLkYP85GXMT3V3/7Oed5yVnMBeECd+m8OR/SZF/m
qVlN5XQpEhtaGEj+d0ltVtF9KytJB64ihCNw32BQHkWAazO1siuSZlK/FKlqd4xl7YlrVh1wz+oP
/UiMeETjHqTQabpPhelGwMS7Edh1vchWkzroLHEfC7+u9iktxVNbM/3gar0bUtlVCTgNOzP2QeS7
kfCu5IUolCC0QJoIU0twk+vfrTgbPeXl5mVMywgVC2tHo87/bXWBw/c26NfGMA/aMgANRhaBYLH6
Os3nTgZ8q5i4Euquf8oiRUVf3CV2iZ/inJ2w2tPoIn9AfWcvtlIdA2u6vkJ9NIct1JvRPkXXf+F9
pt8XvW5W5gXXX1DuxFmP8v1P85w8VGHxet8xVjwdtvDiQxgH1e0SzjB1tZY6Omy1yO8r/ll3d9Lf
Gl+6zRWxIDS7MJ4F98Nw0PVHBEWqok1emhdZvIO/b5+PzY71LKBb0og3SFUc3FkKDY/aeV4Kk4XX
ljLTFF7r1OaFfXPI0d2Jw5gfKrlHTY2cpzrsj7YelFtk0ytnGHVQUFyjQYC6+ZLUMu8zOGk22Rdp
O2eIZVmhbRf+7q+/FOLwrGs7T+lAB/l6aabRZ9ZQSO8CnWAZuQUUnkYpH6c2yzfqkys+Ab9DMQLD
wqAiWs7YW4ZixpAa3iW3SRbZbtZGVmeVkV9vKoCt7BwQpxoG9kH1BjjZwtU1s2lLmrvehQjLgZSJ
AR2pdMgP/8XWzbEcFJSYoFtacUljtnwg3qVsTHlSyEIz3CJd/qWFpEn8l7aQ987aLJg3QBkF7Y3r
z+SSlDOeMf/SGFodF0lam3tieANCFcB5m1SiN98KTgcYEKaCZmgYpnOuzWWAv3ncdSEYjfPkQy7H
T767Zh8k9qHvysAspsso9hZw2o4UQSqTA/6vnSJoS6Yb08o33xI/BecO9yUQQZgiXnxLvfftrFEs
jccatBdTI38XU7olMrBiBKzjICXGCxB4g2VZzhM5wdifR+NPu42wu/WX56j84SLWiK/j2sdfRsYR
bl1jNxFwHoP58LMX15jbdnUJXCONx+wLIsnJtj6RrwX4sxtwyrFpb1onu3jj9LlKx9CQT6mhPQxO
KD1/f989134IoAZwF7xMMH28cE9NL5smRzCOWys/0owBRCNb6BGbbhUU2RbKfsUa6nD4Lx6CaMcv
QVUk0QkDM0MeCzUFOJgYKlSRRkHbvhEcVw1BqgVZOC4QzKhdfzzEXF50MsljzyMP09Qf/XL6J/eK
0E032RDmLbq6ns0/YjfoK5hgMMNL99qWXTLLA8g2j7OcXgb+rZwOmnrt2EEN/9hIFDUnyHXIPgHK
MaFmhmlRtAgCWR+r/F+HsMv9D3p75c0/B5QBqOei6I5E8vrnVGWnj42minhE8nfImrwyA9/vecB7
evZzv3oZBheISB9V61yvgT22C3rqld0/YCtpmNrNJhB6dufFFjk65pVneOLM/TtHrQ9nCaBHOqL7
UMRJz95qEMsWXrcbNRUYb7WEXmd9gJKlRPaoPI2Ca30K2NYz6TZdm1n0UKDS0HNC63cpVQpRAkZb
qILFtfOAJ+xzXsSiOFDrVLunxoAbEsy5aMXGg3glHuMNiAoV8MmoZf7p235YOZi4Ug9VlSJG/hxk
s1IA/93RrbmolViFGxrpBvogSAaWa1M01aSNUck4070hFJWGZ6fySLThWiue7s6U5aC21TAXsHyY
8dy1EtvrWZwYZWjQvYRorknbU2UfTFKBbGgMmQJjBiShIcseSe9BsV+YtowkBsIs8lQmxcY5v+l7
425FrRG5yXzFgGFh8Y5xqM3tpMUQLKPs1U+gxV3Ln3a/tyv/p+AQPk+SgIzH0fxXViAyHvf3t2Rt
45HGzkTWc0t6iTwjpK8cVdMyrgbMAesDRJTsFBy8962sRDMXjA7ImCECiyLi4kjnuVX1etmWcQlx
K1Nkp3F6m8r8lZT/1XowewIQOwZgUbm7PqgKvUtFLQfbWdX7hpzadNhworUDgRok6DbQTJt1O68t
ZPrUm5CxLWMJ5EDY9M7PZOjAO06qLcze2onH8CUwbtg83ATLvLVgGD/qBK/i8aCByKV39sV4HJw4
yV4640LGN6H9/WkHHR6GWLA8TCMtyYox/DqVJcbj40IZdpB1ikCF2zxpxvt9h7ip6OKUa6BuRZ1g
ZrReOgT363SsrbyKLfOtBZNwqKGg6L+3YCyUL9IQG8taOfdX5hZJZSJzd2JjVcWaXYPdYzRV1PH2
32wEKT5TvjybXkr+3udhE0UQ9GAAIrUWNh3V6Ik+wWau/zt1bG9bPLSnOPvrUeg5O4cyHs4VkgVI
SC0yIJ4kJbFYU8VpFrZQPNfH3fAOuFmFKoKGR/D9L/eHG2lxFcIc/gvlGrznvUW3J6m8HHI1ZR3n
bEofzczKdklbqIvRVEOkTV5z6FNtiNoUXUTJoR4vpGGELnGgNJIWw95C8TqsbcilSWI2e0hXmQDa
W3445Nw5iWHQZpUIGhm9Ywc5zesHrWz0o5/0oLxLofdVOW23l4hX+8wfxh3nY3GSOc8fG5HZgQJ6
4J3pkxsm2BTMf/YI4imtXgqhs4MshzRQHZqNRLRRSgx6Rmmbnw2Utz81k4Qgi9t1h/tbNofw5Y6Z
aLp7LvgmNdSWryOGNHDb4B/reLTK8mAmerVHzj+EtosS81Ayfa+kK9991m35/W3hHr5haWhpIUGe
wbIL36CTbzalhXdbB9oGSw+Vbhy86dRn8WAfCkjLC22+7vgecOfT/VWvxHzcKAC3gPYST7mbu5Z4
kyfavI57zwN86rPKeOzOMXnjnK2Fko92FheoYXdGbSe0jhOxN4v36pNmkcBNvnozZbj6p91iDV+L
JR/tLfy/Bb49xfBNHcvsu6deehDV++eCofII77m/hStXDUo/GKacRRPmkc1rx6ndIsU0kV/Fwsis
k/IydF4873nsWfvvfUurmwjGWNSYQKV9oz6XqLJmVYlFWeqxHuzQQ6PcgXx52/1EmfsLpsaarUqo
sbY6lOOBgELOB5r0xYcjvkLiqQgCJI10fkozGnjyR2a99UYX2CzfpeXRs4u9V4d1QqMeCXce2Ee8
SoOCnNMuRJZtZFHrP44aOzsKWm82xku8t/tbc8PFOcdXlFmQ/uNboBO4COQt9Xya+wh4PJrBuiEG
SGsZItFOd9qp+Qp8C5TfqAwA9H29b3rtq3y0bFx/f7ebvCyxizquWi/kk7NveBFN6P0Qr9/zROw0
QT8DBrdxotY8HJC0mTkWTQzgXa/NeqLUqZnzOvYAi2hUGdLqd+b/dNhb7r/cX+FaaPxgapl+dryu
pDSwt7Y0Ja4G8NPprH/yHAx6mpMhd2DHUGeflVtMshtrXJZdBvScoAheIyYP1evkdMGoP3LBoyH7
yopf9xe5+hlNBP751QbCgsV+FmbVTY6SdUwTCJGLTzUQ4MUnzct3hp899+xJk1vlmTWTGFLERMM8
4AztyutPiJeWwZ2u4PGkuw2o08Sxsssy0E1hhYwO44Ov7DRAp54c6DANx5bSei98qGD05gR2Uif7
NfV+FzXCao+ertixSrg6GrjiE52W0f0NWrsqQMGENg6GFHBPmte/VvlagoIibqlk8BVAeGV58hhw
wWlNUlAzyq0B57XIMz+3wPEDACZgsAt73sTZREoeD/vTEP4todIcLz7+9cWpnRgbzCzBXze9Zq/3
r0X5jdmnJAERD/gmD139Q3lpxD0gVeL7+/gHkLXMNCBwAjk7TN5DSnvxzup45Y84RDxuJ75LigfU
LV5b0w+tzNsJo3vtil+gy3GG8yBfBOsC/zKxh9FmIZ7KyPb7B6odSAE1uP4MSnRQbp/TPCjJFufN
zalHRxnjWHPRHxMhNxgEbcqdmuaEx447gq5fhEPy5KnHRtOOos7fUFyvNm7StWc21oByO/ooaKYs
+QmoNTS+rw3YGZWqA5UDHv0M0CTIlk1hLg12prj3gsEYxLG17fHZyMfykJmdH6EdaGz5yOxhNx8K
wQCYqbm6vhyqsTqhdwXhPLZ4uhP6sRFBkp4q91yRcHox3REKiM/Fzw33mD//jVXAMgx0IEFoYi48
ExWysZ28isdapu8xWF+DpCL9xSgPvNT+V/KhDMXgfS+qfVENAfHSp77vw55PuP3J1xS0bJZIj5z8
bkzIN22Sx6wFLYDRMXOB164OzMb1seRQ1nK0oeNxz/vvyFT9kDSgj7C8sj0ZHFQoZuFhPEwRa0e6
utmohPzJN5a7gy+B3g2Iv2bu72vzrddVxKsEBzPpBMpQMZSoOeZe2n3z8d557IWTzGiWCeqUOE9H
pQTI0nxlNqc2zw0ejG7KHzSrSb/wqkObHw6lHgfD4v3cPQN/eGkW3+5/0dX8/s8QOoIn4BpLHgUn
11LBLQ1+ZIzn2h5OjkiCvELa26e78tV0HmgSTtIKQV+1kSWsVSfwuAArFzJA0M0vqb90sObVxWBg
v74WDyzw8B8TveutksT/scb/2Flcn20xFG7uw45T/naTJ+rNSh4vjH+bpBdifmHnO4HuNc/+VqZ/
e03glMwU6DM1DrZ3EU0Fa0TlljguGcYRwbnj0l/lJophy8jiLvIG5qN+jdvCiNOpDtRbkzylvRco
yaM8P5bs3fzm2o8F8k0MkkU1klCykS3MycC14+N1iDEfzMcA/3LzIYUtEqsde1yHFtubpXpT2hZp
14qz4CUI3QPUADEDgMN9fbhAJK6pQZYi1kcaFsC9sNoKACU5ZeUjTUHw546h0D7XycbabvO8a7vz
v38oX2u06DFfCbuO8zDJ86AfLP+Qu6G5NTi29h1RFZyHSE0AUpcjcmVteqRKKxE3to+3E+2SkNim
AB423ZzWvo3jWBSueYRDlHwgp3e9KDmQDhS5UsQVRFyz1nrikIV3ZzRfiutK8CPPyYORgL7Wry4b
EWfOxZbOAsrOWVoCb1JUCa9ti2QaxQBwWOxjXBbMAkg0XI06mD3MAx+YzEGMddQ4IOrNm4btqiGT
oTf2zaluJNiJIeK9cbXfJBO4y6B261hoj2CqZlniSBDt7LHXRGxWxiumY18cVWH/3Z+1PZ4qqzq6
w1bkmy+i5R7MFT0YBY8vDs/1HtiGAldFX4tYNfnOpRCBcPhp7GOU0Q0xRj1SazRiwgKMvtUIKdBk
2ljzmrMBQjaXaWfMmrX4AWYHvAi6T3A2p0NmyRxw7jvIHCAMuLXW29wcNBIfTM0/5cMBytuyngod
miiqnr4PQ45U4Xfas98p18+TK0Np9o+Z44eaNQZDUT40ygpT6iJ/0Q6jfRz41uTX2trRKNLRC0Pn
5YaWsSuELwqXiRjUKYHGtACdWMW3Esa1ZYMTdq7eYjoRb5LrZRcWg0QEaj2xk6hDw42g0fx/ucWP
YCvYbRypleOMGh1G2OYPagGUe23LEpqZDZ0vYy8hO6HxUFNezFoZDCWqc5Mib3VNQBQtiieH7u8b
X4n9mD33NRwfYHQwMXVtG12H2gUxpMSs21vt/BzdjQxlZR9R4wGQy8AwIK7Q+d8/uA83tGrQpk7G
QFATAxMd05PBntKtgaUVp7gys4iI1Oo6buswI7+akXXp3u7v0uqfxww8JhlQikN/+noVshnNbuom
GTOAcDS2G0FNDoGv/8IIUk9U89FhxqjStZFGczPGMXUbT5YMBYVEEFrw/d9C2mYQDMZr/tfKwtlE
l3r62MGKjKxgIyytfuz//O1lV0fLVAuNA3yFvFR7l5FQM38L44dH/xun+mBnmTOlWiZYDztTe/IS
EDelMvDzAy+24uzKLMK8W5jyg3wBYv2ydE+qLu/z2sDRZJh+AHmOqdA/KIOMYAQp8MHUDF7d6oDs
k74r5R3ue8T6fv7H+sLtWFYVvYBAagwdntA0UWJ0QIKswAwAIur7pubPvrjSALHAvQ7IEEpGy8dP
NVhZUjesgfM52t4UhB2IocDKjXET1uscXJCGNuvWl08OBtp2962vnS8TXEyYQMF1ClGua9fHvFet
1wAFxaN8AdZmz1QeTGO9YWWlCDDDLDHS9UdWCROB12aIXjWd4fAmFpkO+KNQ+9o09tDterCNbu+n
5JGXR1AknXyni/LJ3Ns2Od5f6Z+X/c1Gg+sTCo8ASqN/dv0bDBd0Vronmxj84d+492Rjrl8j2m70
WQB5yQ4FF16RyO6NwHCbKhC6eCSTeaQy3Sv7TadbxZjVvccDBykriMIweHP9g2jiePUATu0YULHJ
zgIFADWdNgoe86puVv3ByGLn03oEFlRXTUzIdBgdEXjjsyl/eOmLroGnZeNDby1pzmE/XDoezQ3C
MLMXk5YDntkVwejEpVFvHZq18zm/Df9n65ZpGNNIjly8idsksKo335uC1vhabYah+fa63T1AWyGN
BZbYZb6vNG7RDtDrGK8kqBsZu5SeQPkUNLq1G+2NzVtf1H+MLRw0K2u7tFMYq5zfvv8t9d7RtTZR
PL5/ENYCztysBj8HZmWdpdsNokbSMIxtLPA+0qqfyv6qMCrYDweteDPSh6L+et/g7emfByzxzsSs
DQrN3vI5n5lqMmyIxiJrF2HWV1Fji0AAeIEBe187Fo95Jw52kQU2Jm3+FgwN5uB5IGVG+2F6zFhC
lL0xTbOiRm2L+e9I6HLZBo0y/nZPUVcFcT1gdkgnQXS5+HRpO9ra5DgoWHQvwyk9dc7eTQ46eTCZ
iujW5OrNKVtYW2QSrCBdMWo2x5xerCdd2FtZIIxNJu5VM3iBzJgJfD1/EZ/cyk/yxPd4LAjqMG7v
iJC54jykGgnwBrMuvZkDRIGH5rH0qvpgEIPsPNaZezm2D7gtRYASTx/Rudt+36VWfxqmyeZXP+bx
lhmbD0LQgqqExzS0il9yenO2mOduTv68xx8sLPZ4ZDlU3nJYaDK8J3m1NxEvmR1AZ/bJTDeWc1tp
u7a2zN86Yaeya2CNcUBQQd9t5W0IMbKwqL0nrVaBRHWxzWmA6CBc/Xh/N2+eIgvriw9N2n5i7eTy
2CYJ6DCdKQkzl2+NC8xn4CqWwgpGt9D8QeixwSi1uBuQ5HgqwRq98jDxY24fFQFy8lSi9edunMfV
DcU1DwyHg7TjBgRu8jHv/KEQsQ0aDQDPf7nyVfT6jhfQ/4ykq++asW/nntsO5BXx/f28rbnNS4XM
EG4NMN9iDON6qdUIRq1SYkOpBU2T+jcwD1FttW/UruMhJ0/Ktc7g3Xlxpi16z5s75I/lGecEzDAK
i4t8bqrrUreLVMSt0A4taLPID9n4BxDSne6vce0EYqhGh8IWpNxA+Xq9xJxKsBFJFEI0BkXzVHhm
SD2JMQl0EzdOx6174mwBDAOmu1msZNmdUN2oLK/WRcwmNoWDKxxkFe2WFvKWlUXqUlfEVm3miHgw
ooQEQkT3N2zFJVGe/ENBiCcg+pQL/yeMObjfXBHTt6bLg3rwgp4dQP0+UjN0kv0g9l75zMjn+3Zv
1AbRc4L8JXLumRUMXB2LSDa0lpvrTYa3jDQwK0OR9toDEqZM4+QAshcD3WgnB+y/6KMe9CXA2kIN
CcAIZAeKvWNwF5SMqeQvpkWHnay0twn01McRKqlhr/XlviRiLxINWZGlvdRWSp+K0TVBssR6MMVY
ap9JD1SdLpEbjjH/8uuIMq8MBxwNV3CqLXFM0ySUZzKKEoopd7mkO4Bb9jWoyC+o/3VQtg6MTu3u
b+dtFPto01mCLCEZBQ2uKZUx+VK+F9/9z11Q4s2wEb/WnBENed8BoSsap8u3ig2QQ+GVHGUP6CWG
SgMbQTtpYuNtcMOuOrsGWNyBMMK8Cd5F88/4kK6TStYgNqplbNgPKWVfhrEJMY09U+OjeHRoeR45
xAedWh9p0INO0+mZTgBJQprKy36aTglfAQiuDjmqvQX7xHswEaCRzcXX+7t+G9bmHwp4KxQnkIsv
78fCLDla+6WMy+J1Gh7S9wS4PH0DbH975cMIMpKZaRZkmksAOsYVhsn3UJEzkotop8c8U2FHrTMq
zpFPN5gVbuMnjM0sgKDO0R0Id1xvfZX44H0pJMpzLgabCnHU8gSp1Za+xKoZtAkBv56bP8vmCG1x
QI1Gk3ELmqNoqr0MDR9TO4JbYYvaeXX78I5Fbx2zlijYXa9ImiCKGixdxo1xznwNtFxHCiQZS7+k
7cbmrR18dHzAGgLwOhoxi1CaZUKkOdi44i4jv8pZxwEv5z7QJEY7dFTKNf5FE1vDpKtG0fwBCAmT
00CMXa+vnuoUEAfUhNzukCTgrFVZAHK3OjSRw5Tuoeh+3Xf6W8Qyjidu1v9v0Vm+m7RJqw1SOXDI
g35iJPpihtZ+3BeRCpKoDocQYgE7eTBfvTDZCHNrH/Oj6YV7Jr3T8nIi+JgkIa+2L35QvY24FGXg
ln0Fgg3T22hwrZqEjAWqRAhFSBWv91e6Iq3yuT4jipO1YwjhrQ5MxiEtN6GON3V/bCw4RkHpDOqb
2VmvTUFvRUfbEEWRcfieIdkOc2tvFE6k2yfq2XuhvfhySzfnlmNiNopWGXI/xBekNNdGedqg4pnR
Jrb1qP4u3uv38T3/lJxI6O7AoPvVIJG7xY65do9geBKvXyTe0GRZ2PSo0Zp6LZoYUxcYtmkj/W/J
WucrBMRooJGYS+cASF2vqpRpXVn60CDVfcmr70NzZMBG+HQHJPiOplVo0a0i09oVDApHTDHBKjKb
2ZE+3FoeKXJrlCbqZql9dr/mdXfQXxg4nUFE8xlPxo0sY8vc/O8fzDUp69wksZpYa8YggXKMEqBa
Kqof0nzSjQeOOsb9c79qEK1VtP8A0riZmGJp7ZKO6w26Uva0T70CCt8QTj8UVVUe/X5od3WLvlgC
ZcCNuLp2WyBDnAs16K3icX29VE+aOZgNHexs080JKW32qZuXUZ22LLq/yDXPnEFXM+0IWrlLNlxF
xTDKJGtjNtZi1/ZGFbgpbo37Vtbyho9W5l/x4duZ+qQXmp+3scOSIMvtnUVf0vTdEnLjm60awiU7
z3aBhnbZbXNaZftt0rWx1ERoEBqZ6j3Tv7T+lqGVfYOErT8DxjALD4ax6xVl3JdF61IVG2U+7bSi
q57dJC02hjdWHAFJFl7rEAqdp5EXAVKxpKepgiwE4vw7ZoDiiUJ906aH+59nxQyKcjMIDgQ8wNMv
3lwlq3xpcreNVVYFaKsH2DVT3yKSWrlYMAMMaCtE2OAMSwip0qxk9LOyi6kDwXjSVXnI++a3wnjl
vgQI8ZH3TrMRNFZXhsIZsre5PLXE7hd5aeiCUNjM/mnpJ7N8JtnGw27F5XCJoLcLWkmwmXiLMAjq
2mbwMPAWNxoaYay3jYhwzI92EDaMGoykbbj4iueZGPLAcx/dWFDcLnwC40P+aFC7i6vGF/uxdSaw
JIGG9b5LrH0snCHQH6Nfir71wiXsZHITp+g7VIlA8pXIx3qyQ/NFF3zvserlvrG1NzlAYghpOEgo
DS+vkoYrjaaZ3cd+qQ/PtC3tyCfSiIHGtI8E79mQCh/MoIIYe6ZlxlkZjtrLAkxc93/J2rLRkwLC
GcnPzP10fayFlaPP7eZ9rLdOdbAI5uKlPkROW70ZTvFphHtveOhKVR4jdqjFAeoNTBlIda9N+g1v
Gt8iKnamDHcnJlQjqWfZ3udFi14nr5+7ttIi5BbkGfcNfyhTHyULDaARzSVbauor2fXVr1lcPQTF
pEH1joqHVuORWSftTjk+CUEeVUVDYWbnjpvA8XVNd9ZVujVZtHLnYqoIyQRmlWfCz4V5X7RZXZZl
H1e4aF3pfXebp7Z0wqn9PYnpSBNtS6Z+dcEfLC4COYCYPkS2YZFRSGGpb+K9SORxRlKB2M99HOmX
+x62Ei5QdgX6GlVBdHqXF24NxEGVOPUQT6DzreLeH4JkRO1nS9B9JfJZqNEB1gzQ/i3mznSVbUOX
Yohz0KN3UMBDV+5c6V/vr2bFClq5FrBLNmBH4Pq8dl4Pc3eSGf0YS9t9NAmwxqnFdqRttrhyVqIe
blvI62KGEoDgZUFV69t0AjvcFOfKIWfobDSR4IbYSLxurcyDDj68D7cu/ndxFoXTjwJksyomWY0B
TRlYW+NktxsGC5inxeMV0BTUMq43TNCUpGkCd2tGsfMFkBGum4fQD94KK/PL8LooNxtCDoSxAuR2
2sJQgbRU6UPbx9r4REz6KGoQM075y9zoMwI+favov0n/s+u3aLpvHRxdqvkd4kF3DBfi4q1jZcyw
EtYM8fAz83cKU09dpJsbl+DaNs5oIgelb3wwe3FqzVRRHbDaIZajgEJ3CxBzHbbe7/veveIOGMRH
kwSSTuBvXkpXNYpAjxzS6LGWfuI8D7rpn/sGbsMdXAFIFfx1SNTgmXHtDbpSuXSqVIulW/c7nmsW
aijOcMF0X1SVs/ghhMB2Q2+XGzfummEPVU283jB1h4vn2rDb2DorpkzDqL8XyHHvDBBDI+GghZnC
bALb4t5e+V7o/+JLAQ+LSucSAZZ5SdFbik6xGLpA649OoYJhPNzfzfl0LlweaCbUDBEoZqzZ4vQW
KFEhJpRTXI/HsvmHmlZYQJcbLyi73jC14uSz/hTSPnCv4929qMuMvBp605cTkBrefmDqZeqdqIdY
oEum0/1VrTihBSFMlJ+xgeDCXqQkqAdLL9OUFquS+aHbaTSSUmwJMK98IPTnAJPGmcWjflnDT1wG
YRZ/0OK07MOKxVMqQneLtWt258UHwgQ8GH/h8yAhWypXF5kkbUJMLRblbpw+kcILIQUF5fKDaYLF
tUx2hvbj/u6tfCgQDYK/HqRk4CtafijMgidFYRMt7gYbckxNCT7hvJ+CwhGntvC1jY+14oJoqYLP
Ddxk0ENZElYkurAs4Qg9Lp8lFNCE6+4T/cHDPNNQbTF9rNkCGY9hIwSiVrAciqk7w+dN4ugxKvFZ
NkTNkIVZQT9x46F/vb+Lf/7W8suB7ABiBJaPZu6SD88c9S6XrDFiTqxDMjxRkoLvTwYOiDq59s/Y
BODQB0GMvreq+ompZKfRajf1/NRR/Zmnaq8l/pf7P2olhgEi9b+/aUnp2dkAz9YDN+KCZ7spi4Zk
T5xzax1K772z2q0L9bZYOZfXUF1D0RBfd4nRHKg3oa1baDFxjiwtg8R8yySLwMXmls8FeUeTF0jN
/f01rhx+XA8QFZuVW291sbNaWn3rVnrcliMNelcNgMwm5kY0W/GkKyvzIfpQnnFLS7lTk+vxvK7a
BnJLbyE6M4WpMQZmvsEqt2YNBXXso4GXD7Ci/4+079ptHOm6fSICzOG2mJQsWxIdb4h2t80ci/np
z6IH+EYq6RfRc+Cb6e6BNyvvsPZal9YypLzCpOqEAxVARl+aov+AtuChsTK6sENuHP45roKSPRKv
8ILmS+9sXKKSlLwfyMIhqjVbibsEegVxB5Z1QFjzdCmdfWM/InUi4rYxZrA3W0qqlD7vldEXDkZP
LV8N9uDriBVP6D4EDhp3/eH+1rgROMJ/RE8RaAlRc4XHdTm6vtaSNE+BmhCRUKs6byq+pbwxc2Fc
K4o9FJyj+yCrTnZGYuw6f4lh/0ZZZPZfkcjFYwuPmX0yYq1JVT2ocP6yP2McvI6geoR4yppr1E2p
SWQEDCmpJReekxML/C86jGagduuqOIDe8Dlywl15RMf5/Wm55sXFtYs5mdm0oCWE9b+cljaFPFSl
IXlQNLUlpbApP9X6QeidVH+P49BG6l9HoSr5ag0SoHWiBkw7fe7AaE35LxCs72L0mPnG0ofdQKPM
HwaQL6CFBgiamPVKgWwIABnDfCF4GaHuFAejFUcl0bTWDlqdjDIIXtLRpYvKajeuEQ2uCvK8KNID
lMK4K0LVp3Kj9+KhbSGA23FdBWQ6t1TluHXc0JAFUiiQvcxNpJcz3/eKkAO+JB7k6mXoY0uhE1IZ
kuPnS2xpN66Q+fcDGA5s2PVdTONICnUpEw/5JFlJFlhAu4DqJyARyHdK3b6/pW5bg5esi3CZEexe
jisLBgl8J1i4LNY1p1IQ1gRohXUGEJCSASmLb64P87/3JKAmCyIvFKp+kPeXRiNVTUJNG0WAKl6U
XLMAj7Zb7qFvWlfNl7I+1xQfODRYstl9nuMdlopErsO2gYK9eBC4yS4gI9mCQ0YNJHviRwtECqav
lis12gfRL6OMN23/pxRWvQQKkrFfOMC3dhESI6AmQPyN5lNmtge1F6pJnMSDPq4N+tp3XqydxiX1
iZtWZKQsNDTh48VhbgmhGw1taECSzcfpk9AND1KdFa6iN5++oS6BVa4x75jeubMJlHuoS1y1bI1q
nBUJbqxDRpH5rl0jcYAIdxSabAaenoLomHe/S8NuWplMBm+LaWOlmYb/1iytWurUvDF2nFCwUaNx
GakBVt5uyvshj/NUPhSZaww9SIIyogweeKzun5vr5hHgxM4NMZMc+IqUp0MCQ/KW64FQCRJrbCHt
bgw7KU9Oo34Er0ktrHMRYlZT+pJR7m+Zj2eoGnLYMt5lRDds4Blr3VSCTkE+TLkf2FFTdCs/rnmz
kNFOcH+4Ny7Zc1MsOAay4hFfxYN8yAp+xw2pl4BF8b6JWys396YA7wf4JuJO5lIAgX6ZRbJ84PNG
OVIRJd6sL7j1AM12R16uAtyyhyVEJglRIfpLGXs59NaUHqfn0I25XSuNpWrPpSJbQbNQ6Lo1d+eG
5g8589SElk9i3AeYuwoMMXlEev1wf+rmT2UiGCTnQRWA5BSOIdsxqrd12g0iVQ4oBlUQI9cAm14A
Lt065hc2mOmCRFSp8VmtwMBgj6UZ0rXBJVvBp87Ir0sRWOKp3Bup1Q5PhtJt2vqxbJ973qnR9HJ/
uLdW7ny4zITyM315BvQEXsjULkRqzpMaQZLFWHr1b04sHik48lBXAE7uculGhY6IGTGxaQousBxE
UM9ivJCXveXrIpENrw6V6pmbgjFiqFUFAgBNOfhZk6YkESj8zFJBalOrO6vwpWAnCt2xkzMtBdo9
Wks+WlKKVit3uhwutRncnFw8zOiMBUPxFUGvYuRSkXe+chhaN2+3Hd0pz4sbdskI8w6Cuc4fK9Ad
HgoRMlnT1g+fUj82/9v6nQ2GSQVGLTB2fGcohzopSRZ/yGBM7LgFb+bmJjkzwiSxkEnLogQSHKCw
cMUBkiBHKPzc3/G3rhCUYP+3KPO/n10hRRvkQVhjHJgrKv/u9b/uiMZTghWHmpkBohGBfUp8AxAb
3qjVQ2j8roUJcND3SWoRtX7fH8iNhUch5ed6B3HmFaWJD7KsLpJz2AlBXUWhZmRD/7G2iySqHtA6
tjSuW8mdOVuKWhRaPYHkY3aAVtKmjvlIPfT8u0ghrqPttX6b03yfhoGpggw3GdWnSHVjlWSKttKb
dfcsJ+BLsvMlkuebg0d+afZOoL7LpghbuZjiHJxvBx/RW1Ycudq3tHpvjEu9Hje2C9R7/zXEHK+2
bvUSAA9sFzUgqLyCzvvvXQ9sFCRtgCFCpp0toSco4POTP6+jOJAyRlodmDP/+B82y5kRZtcrM540
DCr1UIu7Udtp2RbUKf1fd5eDTBiYGmRsURUHIoWxAobkRvfLVp2PL8r0BOcX3OULT9YNFACszFEI
j4oLIN1zHHZ2gruyCZURuY5Dlcbjrlf8Zw78ZVZXAeylpTkPDn0DNIOIlsq10Om6m0wJyMaByUqc
+7N647pCXCkCroKnZgaaXn6JBLTuWHSpdhCMZ02BcLfqVIuFsptGZvk70M4AsMc6V2PUD32lNRpS
7mvwPUni1qdP98dx6zSh4eB/JthxtEGZCAVMGBIybKHwqy3f2hS9L8IChH3JELN0oRAOaKaptINU
vyehbk3dc9AeunapDLxkh/UDOF/l9baFHbqeeuWUBeO+jKKvjl9wSJcWhwldlFxPu9ovNOx4tLYO
hIY6xG2+7y/PghE2Yoj6PvWFotQOMY9SM9qPu2iT+dZ9I/OUXDq+yH2iAIwACCUcbOfLvay1ja+m
o4G0JPRVbdx7oqkmo2TXxWSYEbo2wigIV6He/G0+FOEWtHNQuJq5SgD5YqZQrlG7REAtnOQ6I+EJ
6qZ8I5MAyVc8ZJaQ/S1ZLGOPfTr8QY6TRqHCaVDXVMOE+jmZ/nZfsEaYZyMTisgfIwxK7A27RYHR
mIjPP99fsit3l7XCvMgALo5xX8MKf6C/cqtyj/6fevU73leJ+bcvCGwBM4wQGfA4tFv8sNSe3boZ
4rvWByf6qahrZWf4vnD0C4X/DAewIweQgPnLO+kfe4CaIhk5a1wzMwiEld6EFex1GvhxtkOBniQx
d0ZuUUSbrdiwlphZ7A2+qHtuEk5BYavpujIEkucPsSVX7xQq8GgiBcfA/ZWb9/T5YfsxOZdRgbqB
b86WoOe2jKFAtewEOeF+zddleuzqPHeAYFCR3eGno4I62kgyWR5WwSAvPdRXb+jPB8wlVsztzGbD
nHYxCOOGRwrzlL3EfypKBk/Z92/ZE79r9qA0vD9a9v5ijTHPCwdkqoouduFEI8DS+NpOm8QcxyXw
wFV2krXDvC6ZoRWlVMBO36mWEgaPUCMHEfS0qaRN2QhmgrQZevaRsUxzND8Za3gEGzCfuUkgWsLY
ufeHfXORz+aYeYSyUBKCEMnuEw0mL5A3QjE9RElljoK0jVLZpDnkSOMlliT26WMngblO4yTKVcBJ
MQlp6zRq4Ph+ZCW56DTdaN8f4MK6su0KA1fEhtZjEzUCMjHy9KbR/SRrS8RlV/lBZkhsYh3ol14H
PS2uuew70966Ot20gk4mobCjQoRSLLcK8WTw6uQUnIy4RMbTtVRLWFjNn7v47P5TaNEVQYfNBT5c
EvXKRh/qvRxDYqbpLKVq12la2420NMe37nhgpOBWz4AVOJrMSQ2qROa0iMNV8T40BAXXjkzmpnPz
Q5mQnnTv99f0/7gZ/rXHHFYUPtUK/CdY1FBfleNIykiyi6wzB4j34hCbKG/P4Z05SFD1MCJnwf7N
TQW0AtRUgQJHSujSDzGMRGnQKCqcwA1KtDF+6McYVahuP1HV7IzeVcbJbEd1S6cd5F1PY4xceLRS
ORQjljJ1N9f87FuYdEQ9CM0gxNh4UuoASWtSUDFa2mjHpJ/gKCf/5cmDIgtmF4QfQNlfDp0POFBp
qljqcXivJFCROoJM8nYhSfbT2Xf1+JyZYUZFwQGa91ohnvKU1s6URZnVlXUTEpmPoWPSlkD+QIOZ
GgSKYb6ZKUNJaFP2tqQXhkX1KdmIdPDdsOUGuxPH90gbKlAoU3+TtZlsoyrTEC0pJiuicrcPsjJe
398kbFA+XwjoMUdZGbIyc3Pf5UT1gdEBARWIp8SvHpu6OKEsyv2HR+sHEYSs/4zeYvyPSI/bThNi
zJI6jqtICrS1TtE+qPmFvmDq5gUH7AG8HOiyIcJjXoqiH2UqRKV40hLpI4lVR50JzfYiyDcV45RA
ziDlf4VVhK5vaitDEZh5sRQyzY/jxa6YhWY0jBTDRf8pC2LUwFDpRxqlHq+UBJ3kJoiuLF/6LtXA
CsTj/QVkgw00gYoQfYQHBIIAVGeZRAEXQSwdOuDU65LyxAEbEA2FE5RNS0p+WnNTiX3P9/zCg3zt
IMxmZ61EIP+Ax2Mxp0HF9VMGOXGPTqOjN51bprs6OeCgcXRymvGtTncl7wUAswudCy7OqXdllDPu
D/5H/I6ZamSnJYh4QdIHLaOzQ3r2lCTQ4etH3aDeFD1Pj7lkDhGAqa7WQrwROrejG3C2lu/a7yIg
Y7mNVCcT7PZQlnaobJpxxfek2oUCWLdJm+zAASJkKBVswWvaco/0tMTe9MOrePW96O+YoTFYLJbR
IdQqiSaVT71yrX1mX5HdmeBrtaeVbzVb/qm2JbxHdFU7jdOv2l0NQuV+21jTI78fV/GC03GFJ5n3
DnIu//sa5vriCjnh9AizB4p4u7KpCVQE4Uz463gYffL7C2gJ8h1Yq/urduN8zCAy5EhQvgCebv73
s0XL2qkKjJxvPAEQMrUwW/FVUzD1BW5M3J33jV3fCCD3nzWbwTKMJBd4Di+tVaA78ZsGOzXuypWW
116evBt16SZh4zZBsCsSwZoEJSRq/91wX63+2qfCwj69dj3mjwBhD+I9NFsAXnb5ETHk1joOfUte
ArWBQq3XUhUfgoNSWDHaNtGAMssOVEZn+1WvkYRf6hq4YhrHUqOpbe4ZgL4GuLOZOfejPOL1PGo8
OX71Z/6X4isOxLUExZpW46Gw91hC0XB4ofW6Lx/KNFjVYWNSyVKCt0hITKgqLdXu5jEzZ2HmNpj5
FxCbAjh/OSdcDx2dKpMaT6ICqaUdFE64wAU5yIRG9sJQrKH9jgZXjZ8qfiAghbATZOzu745b3wCM
AFI1P71ALIJM7fM69/E+eUFRCSQ2RokAtLPUY3PtCWL20YMAsUvYAv6cmf2uDkckJLvWk0OTBmaW
2In+Ekl7rXLS3vMLiy+sdrGLXryaYPSHAKuGZZ85sFnGjs6I2wRNS8pJn1ZT5oz7cTDloSOKsjVG
Ao+AqGQYVtNiNHN95gykV8GQjHAc+FUgw5iljQcUFitRP1ncyll/RnZiw+E2TXW7cJVcPwCMJeZg
paLSKEINS6Nb7uo1OqbIV06QDiWyKZuNNZqOQEKnWXVmuOrsyNUt1RpMwY6scJM5/DZwpifFur+r
fuhDLrY281VMpFEoUotKi6CfWnM0Byv+o2/ydb7rHBCDEWkrrFInBY/BF2lIbVML9DMWb6kO54qO
5opkJKmbOKWbLuSMr5xw5rOYgGRKJZ6iEKafehOd+Oi+h/4kQfP9wvCvLxvGDrPdBVoYRRH/2Cle
eNPAoHPLC8jv11818Qnd+aDs/3N/zq9QiEAKw/EDABw1JAR5bMXE4Lk+U3JFP01OjzmXVspqWkWm
sIn3o5VZtRmbjxzprA3m1b1vex4Ps9xIgiP9M7cMX3Nj52LViEPUGaew8HTxAUymJK7fo/IhjZd6
fW4sIVK8IDAU8XbOaa/Lk9VLnRpCeY47RSMpoGLCk0AlUIIAsFfJLDQQ3h+ZfD2yc3MsM8wkhCi4
KhV30sSQVPFnRv966vAmogAqorFobseZP+DMF1AqIP3quos8aebNVCjR0e5qGCYcCFOA4Nb94Vwv
FFrMsD3QpAVQD5zGS2syF9A5AQJrOiRzgV4s3sVXmW6hvfEfDM2XvTaT9IHt5tJQKo9dkTdS5Il6
RabMzrwS+bNqVUULr+j1fpiJyHhIhyDhj+uWeURb5D4VjYugYHNKVXCyoxcQHaSk4kzIw0W8aA9L
wqrXQS+gtOgKRNyINkTAJZklQ6avKOMkiL3GGe324VPejOY3R+LHzExJ4CZmZ7/zVuOW+IFSxsKO
vAL1In6cWS3xtiDfO5fxLqdWlxu+GaQ09tTnypws3ylX1DHb1/sL+JOEvzzTl2aYJwyQyLiOwyz2
0HfgKkQho12R0PyEANy6tgNXJuG+tWorsiAvS96fSzOwlt6RHxLiex/BTDU6hKClFeEjyrdgxRGO
iCbA9Li6QWJGZGuwnyaSmb0FoWpXJ7hcU1N55MlSXenWsTmfcuY5A5ZSCFQeU65Bs+xR0kw5JmG5
TerT/Um/imWxtNrsEQI5iMiE3VlUHlUgbZvYU5AY1POQUBPoMshMHPp1uhSL/cSG7OSeW2NGVbVt
VPQ+jT36K7FTs3MMgu1k6rZoQjzUyWxMtVPaAhmsyfo8NqvJVUlnRm6xU8zapBb4VN9V0q55Uru8
ixjK/K5JvOKs2EyIYUGQ1OLWS0p5P/o6V5+NZjswV6MTAXiJy/0fxnFXJ6Ice50jWd12PZFgpZH2
MDmiLdoFGU1+A8KideXGTnA4tk7vQD1wDYbtFG/vr8zKN8NATpHFPS2xWtxcP7xOuB0ACbgSDx76
Bq9FNH8agP6xvmrayWogNaXCz4glkvHH+/tlvq7ZqQC+EPxQ6DZRgTi9nApRT4wMyPrEK6i6BuwO
oo1rldN23FKi79qBx848t8TcBnVbIagbYIlHe44TgPavdXxtm1aubHHILbzxxfr/b2zM0QeuqoQ+
eImxtRM0aZ/aYd9FA1kiFLtCUIL+QUZdEDyCQNsjMmQciihLcqFIuNgTNatut1nqBXBGp3UoJSAl
iQBLhz86bTtu1bvJaeYw/6JLd/r1Os5i7wCG4x2DH6UyW5qf+lARuCjx1HFVa49+tPWrB1H4vD+j
N4eKXvYZ1IhoDP0gl9tlEAdE3nySeINjPErvlZ19l0+xJa4TW3ObFYppBE0N1UIqesHsVQKiB4MJ
oOcw2+xaF8jsA7XA/G5Pm9bhnXKjWbh5HsWFwV5f2XAQcQp/UjzQWGU2bJpCMCURh8QLOcd/kPc0
WY2QLaiEBQzgDzPS5RnE2cNtJIFLBOQ8KrNP+QhxbxnwqTft6OFNIxWBox/ZsTORgRzdp93u1f16
+vry3/rH5JErCXj276/rjaGi9vrTcobnA4nfy2XNMiMGjUGVe/4HVI5/CXay+BBfZ8qQHFclwLKB
Q9TQ5c/YGEuh8rt6yL1xI7+0H+Fj8AF8hQuqlOP4p7H7k/+Ki/Uh4Qk6mRaxuPNisXOMyAaxDb4A
3i/j5NW91GRVKOUexEJ3qApsA/dVMHWS46VPH8almHrOiN0zx1yrAqRG0kRRYW6drbLDIJiZya+N
fb1V16mVrCSrelb21Glsw23c6JQ/Gx7aT1ftqwatnj33nj4veUI3Mgoz3em/U8DsZ96IIN5ozN9k
8XbpqGblho5i95ZoFY6/z937e2pez3tTwOzqsuyiOiq03OPQOzHpByl9UMZHuTWN+hl6LGls3bc3
33D37DE3YMl12gBUXO7x/l4Eg4NUbSN5icJh/mjGCACnEMcG0eAM92PWNVKDUdJqHiy89ScvvJZL
aa4bg0DPN9w2FXkntN4wg+hyo+jQFRJ6ivZnaJ643I38JcjRjcMOr39mUMBJB7vB7IKcxYuDkoFq
U4Vi5yNEd+wjRJIWAqortkI8iBcWmKOOtGTO+SUsCMGxGCAyGD8J0Msd3UL5o4tO4cnBVt4pvwwI
X6GGe38f3EidnFu/eixQkcpEcYR1+QN8AP1L8qU40zb97K3ggUirMbbldVSuy2co2C9xy994hjGr
AJsCBjxDyJhMuZznUivVFUKejPQIdlb1YZFdnt2DcDGQi4cREc004FdgzjGd+oiqRVB4wciRRNmj
V2BpCtmzy5pgzm7e+loTZDCR7/pv7jeG81K9iL+yTXiKECspm8Qn03e6z556j1+4O68S/f8Yn6kW
NBAFoDJ2uT+7uq8LfYxh3JO25Wtohid1B36eJxyGkCy9DOyJY63Np+XsNKDdqSqH2VoxpdbQ7NIQ
aY3u5f6eZL362Qh8X2j/AV9loAX00kjcGVPVynyBq1cHKvc5ycxhIuO2X8jFX0X2rCFm7qq+ybKy
mgpPAkGTGWyL53QrbMq9vlp64hZNMROnTnypi2CZ9bit/1Cu08fADXbhMSbpAkTg1gqdTx5zX1VG
gmtXhSENOjey/6dS1/ES//DNTYfSjowq8MyrzKZEBJWTEl8QCq/fQJYiJN1n+Wo8xytwmD8pUFNe
WqjZ3zh/SLBQSHaCQQeJSCTuZGahapARlbNL4kmP0Ffrj2jvfoSnuZW+o8elS+nG7ruwxaxUM3Ft
EHJp5SXbaNMQH0Rh7WuxcGzZV4UdELNKoaoPoOSDkXCdPkkr/hHQ/gUTN8cBdCAaPhBLouh1eYoi
v0vEpKwqb/rd/5L24adUE/HV/3X/rP706jJLgyf+B0gPOAA2xaUZEDCkgmQUlZe+heawPbqOM2wJ
PMW9T17NwwqUSgsDuzF3sAgQCW67uZ7LXA+Z0SdtwNPKy45BRcTHxsW2+8vGDqwP8vpowoRoIJAV
bJkuyLmkKjiu9njhIU4NwmegZF/qT7lxVOeMLdDTQG/M3dCXU5dIaSZ0ZUi9SFjHQIclIeTSl/yX
6/cP4dKcvZ+1DxEtMTtNAVtvVVY5sCFaiYLjLKFZtOkSUfCSFWYofMvlfcHDihyeOGgfFMO4EHRd
AUAwTRgIWAdA1AuaVIN5yBUQqsfUh4kWopzyL54zHBU4dxXpqKdyJKPTmCAIM4INJ5EKxa98YUvc
HCIomLHh0N0N/bjL1RISNVGkIKPe0DUGybQqM9t6FJaGedsMMPWAFqOWyuJcFIjqjmMAeE0tWLwC
0kCzmMy8M0VKAJEU3/jko5s+WmqFnSUsMVXO9+jlYQZCBBsSFzuE0gAkvBzjxGWA9vnAZ5RjvVL4
V1+N7VF8ofHSrrze+peG2MkEhA3wd416TY7qtCxA3fRJWXqmrqqi85Y5Hw5zU3CKUKhhARCEQjTy
6dCH4TP4yqmJ3N0KKCXUBCOrdFca+uOd2jqIZBOSlijWnH0PkGg/tfjj/fvy1vKK4HMSkW0GtRFb
qA4nKI9lQtl4VEOHFfpODWuaQrpwRV6VTH5GDkQ/HhGQdYDo/XIhtWmcQl3nGhQT9I2wzY6Ww5u5
I2w1ZJ6AQU1X6hY1X9EyjfXCY/0DALvaRGe2meRBW3VQlzFguyDc6wOK0WZp1Wt10z1SBxlhp1j/
KpzMeuEt3Unt05/7E3xVR2GHzgSdaVdKQhsErQcIpqO75aOCFBHvlmuIySHH7ijusNLM3kER4yju
hn2+Wap6X2EE2E9gj1GfDT3IVxov0M2i+dReB7rxtbcmdLTXWDaFEEEedZKKUMHNIRaYNYYtWXz+
Z5QqAGV2EPNTtWIXJZxV0NisC1PlrMzA307HNnCL4UsZO9KLZlusDN65P4E3XFVkPoB9x6OEvjXU
PS/3jtLHahi1wI5AsjwqdzSwVW7Lrehr/mDslh7zW+cBLx/Klkh3zYf10ljZCnxdcXzr8e2vDg2n
Qh9Z98dz606DW4LCBXA3MwPxpYUojmRtiJPWC2mcboamyNd1rtcm3xoGAQT+r9WH5tVHahtkdAJ6
baCMdWmQjlBu5tKsRfiikIf4pDysToC0fd8f1k+tgT1m52bYTaalkNmMYWZ04524UU7Kb2HrOA+C
pT7VK3/nKh/EJeTYkePasONfNrc+HHgSfhxa4D1OpTmS74Wpluah3fumebXPwkO+ppNitPgmaLgm
+jbWAC078qFjoIqBaiIyiYfsGVWt0psUp4WKJIFMEhDZmlVBk9SSqd08S/FW+IYeBRU/DUtUSL3z
Rytcyn9dVTrZVWLehjqjTd7QtPXEZEu7BxAerzAhgZObhmVCLG2LP40EEbQdQ/jDFI/WIRUWjtoP
muHefDF7Uxw6noOGfev1mTsmLoDpBf8JvFZQm8aKMw5U2RjZIesfK1BXSf02LdcR/1mqKeQBCeol
WWZK3Nukm8mDVluGCgqhYwe8e2LLCJjlTS864Hrk+u9yXfdEgN4Q59bJY5HYg24aiS20+7DcD/5T
TElfUtMfVYL/MaWk+0oyt93ppT2pjrSOfsdBtNUDYJpJMCxK51xnUCA5DSQLkoQgsEKR/XLfUIOC
OFRtqff28fgJ0AxHmnVF8ieOfEaEovQ8l5+R3efsgQR2bM0/UGUhAf6SA6hov9/YG55sfqWrZ8nm
CXRpyAk0YABdjUhZ//PTr3ITZ+D+Mbwq1GEfaXjMkVuCWwriU+a2bOs6ywZthFuorVOe/x2p7YP8
Gv/SuJVqOHndeHr7EsdLrIHzzmB2DsoCUOoG3tuAO8psX6mIUh9Zu8brlQ6sZlP1IcfGGx8HD0Y0
LWk73HoSoNQETnqUjpDOZUvAUlxHeavOuF0p3WajRxVqlbxsachMq2+x9Jh1hFZLuclbnsSFWeZ4
VFLF1+IMFzYeXwxSPskVSU/JJngGEStwa5ItmCLh1rwlIM3Grek2d6vVknzUVSVgXmFkmJFgnqM1
bNDLzdlrUQnudkA2RX4TEUN3ROgaNs/jqQrJAA48wUaA+CiX7v2dNf9adoXRUQARV+CHZqLnS7PZ
GGdyzcOP4ZSHQgwIFZcwQ7dHdmaCmV8urJCTGvzGqwS3xFKGOenE0O0CJ+E2pVmUcH/7z84N+pf7
Y7uRNcCcnllmkhNqGYtGFmJwCGKces3baGMkXx35/Rv4BiynYNZ4pALLwM8SDuOqPvqzoGfGGZ9D
lIN8asMQ4NgHedOhjxN3SrAJcacADy++oTdrcCG7sKSUeQUYZO0yQXKv+XWgc5huateAaoSmagqA
DCY7BSh4KUNAAj4bJz8klgHgi7hQOL2qMzDm2ZjAyPygK0CagxRkueP22t44Dq/gAXkY3PbTeAof
ltJ2/8cqz4wPyE+j8ZhZ5ToQOzUYcHL8gWQvybE8hc60Mszid4jBhySLCPcueSdq8wG0/fz9Eq3f
jUTlvM/+/QJmqSFXCo4kCEt7JVQSU9N3KdLwq4TfZjHxIezzyFc23/+5v7uvirf/zDQ4QWa1cTDt
Ma6ZzvF+LlG4QcLvYa2inxW8uR+8LUtOFKzR3s0/CeNOR3B5klOvpUDEimazRJYz3w/X98e/H8Fe
W1RJ+VDF5EMnuLdDAXd1H0mF2anl6/3x3rypZh54xApQ3LoCwgaDIRalgvaK6UssHvh6iZh3XqWr
oZwZYK5CQypbLdb4xht23JuyUhAIbadndemAzF7GPTPMdShM0AyVeqHxkm/pN/eWfBnP+k4+VY/5
ks7q7X15NiLmZExjXk6RBFNTS8SPCUfhIQ3NCnDhLb8bHoyeNO/3F+mKAmjelJAYQhkMYn7I1DK3
j8ZPQlZlOP5lROp34Jbes42ibHpreEliQreal72C20ulCxmPm6/MmWGWAkOmPAe3wkAnCILweqe6
xpuxrR4EhATfmRM9Jdb9kd66duYUFh5N+EXYlMw6xjm6UHMREV9TPSCoDtXaVeLnWn6uoS/SDHaB
ylJFjBSg1ZEM/EqWzTqXSIjGoGJTZ76ZJ/mqyJ1iSaro1lRcfBmz7G1fS4I/IuiQ45VYbRV0n3RP
ofieJ5Y87X3Oqd6bh2mTxp/3p+TKvwYxyAxCnmk64Kuyjci1HoJUFO7UAf1oIKYsVROP4LEdnyqQ
Tgm9j47+Jdz4db4WmErQP88rAAqfKyb4KKAyCucl5Oq4x2A8+AYI0uXHvAFip96Mr6FqSuquaB0J
apKGFY8u337dH/V1FgyfAFgAOt9UkJoD7HXpQhWlHoaR0dBDq6HtmHCNOfIfqdjYYcE7gsKZqoZY
ax+N67Raa6FVZU8i9z2NI1q3qkfDzes/AUck3Wy5hQW5utHmL0MHkgG6ejxCbFV6Upq2Rt8oBclN
aHXyruK+G+r141ujGisJz+X9mbh6C2ZzqjwLgIFvC+HK5UQ0RcaBHaSnBzVIIBO4NcAjr9Kn+0au
dzdjRby0Uih6lo4qBAr77FtrOtI0mmV0lUV5ZJD4IyicYnGV+5lZtat8eh6iyLz/BbcX/GyczMPL
t6GiBGh/PrSVGYc5pBoaO65yU+PGNZ0KS4ggYl8SCOtmyfv7UO3k5KNpnkEpY/uh5RcbWaPEiJ/Q
eyYES3y0NxcByVhsSHCG8az/VYg5CNjiiR4mQBDaYDX41Ez/lqpRxxog2YWmL4DlebAOXK5Bq+tR
3Wg+PXQ690mhRb1KtCl1UVNfona4znLCFOiLEa7PhwsQ6ktTVGrDpi2F5tDxzYca+XYwPEwRUMqy
KwbUBJvE3HkkrfLMotKxa4/SsFHaVfRUbWMf3VNZs5vSUyg6IdoIPiIzhoQ16An8x65aF51baKQH
70dlVtUSYuPmPplds38EwMBCd/npxZCoOoh3m0PCCdukV2yu78gYjscIzS1yIZuZ/sTRbx8LFVK4
pton4nBCo6ce6nllBnbK1BHfWsQnTWmlMm9x2NX39/K1i4DpBWffzLrOoxLzk8A6y6XJ4xhXmdI3
h6q3QgEouCLfoYvct7uaVCftDyCc48LLeeOZuDDJ3JeNEAeKWsNkaHbZQwu8ETccpfHQIVDJf/WL
/YJXDtc8xBmJi1oIGiLZWleECxIZJ7CItd9Ng+Z4lRjHzD+OT/1QE/ipq0hZaEi7cQbBnjBLW4Pl
e669Xi78IAGlmiv9cEA2Z7Kyske/SCAmJuW1cMHU7GVceJN4cnG7I4eO1mN0GTD+N18YdSiM03AA
5goiPyMRjMAsqlUbfNzfKTfHdGaI2cxCJ0IyvuGHQ9e4WlqSBuTdkBu7b+TKx2dGw/hUOqV4YylG
0yevQfxZ+i/3f/91Ho0xwOw9iCqoURzAgCIQQVt1M++4g7YIlD1Vq5r23Uu34O9fLxB4DOYbjBdR
Gb/SjZHFNk00PxwO/4+069pxHFmyX0SA3rxm0sirVKWyL0R1Vxe99/z6PSzs3pZSXBEztx8aDcxA
wXSRkREnzsmyIHN8JY+2dQcudH0cMiDTRW/hdN3e+ShvoIEGCbuJaJ5t0RrdSZ5CLPuTF2ir+hjL
HnHdykqGxhwjbHgvXOoCv100ABiAzZjkRZC+Y3uwWxk0VSjG9adYN5A2DdDyHaXakpXblwWYEH4e
FhoeGNjwzEUwxErj64GCiWwLbV3GiW4DxyDSjs8jsymTfNVzXLSKS7wtqiH9bvVmsIJea4mX9B5k
ZCKIdZRRawOi51l61MeO5JVLSeZpA12fR3ylgXB0yuTpaM6/PvpBC1L/QvKHk5F3xDACygN1KHS6
qXd2uKgsPDf1l9aY7VwZRqWIA+LetshMr1JWcpUuAEfnBgRxBBDWQsQbjd7stCMt2XRyNJwkgL3c
50DBNtqr0gsvPN4/m+IUNrFTJ+OgyOjmR+zCyrlEsRsoctIMJz/PbD/+4EtbB7A+rGl/LB80D+0N
+quvd2YB6LY/fAThY+I5obEF0wFEBOL2t/KeBhrRJ06O/tf9r7t1f+Dh+Kmmg4J1KiNcr2unaYkx
FN0AMXNvFyiAghjFQAo/jRdu5LklBRpex8MSKVkc4WtDKqimxY6rh9Oo1wdPLldi4j/fH8usCfRP
YppRT4ChaxMaJzeV3GEsYNvEkyUVFAyGHxcGMhNaYMqAhcWlNDXCstCwIQPhb6kqwylzU3Abwi84
ngbR+VLJauo3+vCqBFW7Sjm/pAkozy0VMOhNXZYVTepQNO8Pem4B8T7ToJqA6UXl+XrQcdxleRkK
w0mptKOCjRM3yRH0Rs59MzPuHi9ffRKGB/My/DBrRsPeUPnhFHT+YwpWjGgE4X35OSyxjc2dSxXS
krhcpiI6G+ePSqWKhRSNp6oN/5SRYab4i6BOZIqjcS7qaqk8cxu24U1/YZAZWV2LnqR3Hgw2tdMJ
IRXy33J6jnkAt4mo/5YWxS6mJWEdgorqEzhVgLqH07+eyxEEj0kCoBLkUjZCI5misAEDKRjNauLh
We3JX0Mj28PoHTU+XFept7q/lnPnBM2IoFScMkcIIq/td6FQSOCyHKEyFI+0lLzc4UTJt+5buU3Y
42IDyTFqewjg8KJijuNQ+hzECjQkL7RoJeRmO5hlQMTadBOVhE+S5qBpGSxcTs4ZTt4UpjSKWzD7
VCjNBtFHp67CpNiUtfR0/8Nu63HTh6EvZ9JGA9fGDaGnCDrvVMGH9dxRBYxFlKjPWWJxFJ6l3A6U
j24pxzt3SDERABQBmg0OH+ZdKcoolUeyNOL0eBbnSjYwFes0XnqBzB3SqSMXJJoT/Tpb9BLF1Ohj
fhxPfd/GaC4PwV6hFxCh80Gg1Plf9+dxJiJD8A0uJ2SosJHV6d67eGLVfh4Zfe1BIjOreScLomcd
ahiU96R6l6Rh4iSloFmt3C81rsycWBgGg6gMWgCIGzGxCNCnujxUPgw/iZvy3DliR8d0U38Lzfv9
Ic6s25UlJg5J+EQS8hBDNJJ0XSig/AC1pD9oC7mfuQGh2DERoU39lKxDkJN4NOo0G076PqY4I8XL
YwYxcZ9mPLk/oLk1u7TE3BZDCuIbN4OlMrIN9Q9ghLTkTxH6t3n9XLX2fWtz4wJqaNLYlSat3ckR
XewQz8/5LjTK4aTxsaVNVPmcYEq6OegJ4fnHNEeB1D3ftzk3QjxKJuwiKHFuuqbEcgQlbyJihOhI
kE8DWrrBHJeCoNJuwwWw3pIt5gTEnq67sYG7l6f8IQOOHzQV4jZbsDLnSNEqACy1yINKARxB19Mo
15mW6IU8nCDJZGlNdsy61FT60HZDdR3Fu5CzSiBQugcl6Jx0rF84ZBzcL0M98AoNkJ4/DfpXM/6+
P9Ezzubqq5hT2HNCx3EBwqDeQ8ez3q7FEMQ44AeLQBx839TsPF9MAHMMXR2HkG+QSvFEOYbgA6o+
oveFmhwxsHPDDktcLpicCUNQcoV0N9rj4WTYeGdIvSiMxwAeu+ZPrufkLm8Z/rqNfymqdX90c05m
IloU4bThu1nEmyuMUVtK2XgCuK5Zda4+2ByY4tehNBbr+6ZmygqAz2JMArCzk/tkdmw2qPCbYz6e
ovipFF+S6E+s/a6PemgG46EuX2LuNc23dWICUwkmuyV927mhIvAAUhHNocBlMPcgr3NV58cDZlXu
IydJq996MHrWWEXxwvrNuR4kV3E7TM9VFG6uz4wI6j5jEHDjdj1NHqWnbDhK21EMQHBge/7SBp0d
14U1ZoOW/Zh7XKaOJ6VA7bEFSFgPrKLxFt6st7C7KRuBix0tFXhRooPjelT1gADdk7nxJLdmMlIe
6fb8ZBjvaQllmgpAr9wKlVXLlbQLv0qIbCI7Ej24EgmjTVGtCzEk4c6LISk6HiBoFuQ6iTptr6bm
/X02d2CRfQUiDa2r6ABh1tntC7nXFXc8AbHNE6mUHhpQz9M2KgVq+EFrViDDpple/4ssEXoMkLFB
XhR6jmzat4DAVKWBO++kvUUguBcrU/cAEV8nRW8mr/cHObPoiLIg/IVYElh0tncQSpXegMcff/JB
JGgJfiKQvM4Cq2zifHXf1E82gnkyoMylyPASKEGD/OF64cPQ6DpV64STrnlnNeYTSDohco57QaTj
UPKWAq5xsy85NPKPKhgqlVGwm5JPVh4c2WMZ9OkuUiHiMjZqBLllRbO1tu1sKQg8UsZGsw9FOTX1
WCh3eZTpVlo2eYzkoSu8SW3fWMg2SxawEMlDPPD+Y+97OuGhKW/G6Pda8FIzNwu4LaYHLVJOKLwx
uzxv6iL0m1Q6Zc0uqct9MjzoFUoGur6wTefc4aUl1h8lfpAVYxtLp0SzgV8AgHREJFRafpqthOCg
QUkrbAMa+SSTPTv8GNxtkw5E67n3+ws8RULM+k4stHgT8tB/Rz3oen0b1P5Kw8CH8EJqVjIS7EuA
uFvcFo7FpYlpO18EYzWXjL2RRtIpUrZqdtBKNBggluga0dH6XV8dNCABkVSNh12tDlQEO1FoSUD9
hI//Zqx4DuFGx6XH9lQJURVVtVpIJ4XndhBZpVoUPN038RMx387nXxvMFgrLhhfqOpdOA00lM1ad
hGYx1ZxyE5VW4Zrx232D8+v3H3vsRhJbtFfFCcYUIPWuAJkFCPZ9CzOvVgmdvQaOBOh60IrGDEnq
y3yETrp8qvp1r35X8mtN5OFP49rJ70K0OPu+vVvvBnNoGUP5ZfI6PHOBVrU4lj4I+k7YmXaQHvtk
xcfVgpHbaZNQRgK9iwoXicKreL0nDZGv1AgsnqfOR+v6kNZg5UZVybw/lGlmrjcDqAfgPKdaEv5i
dZi5KtG8jFOVU22rBWjkxx1HueBUKm/PQriEj5yZN7RVogcEHdjIdrIaTXHUelUUeMpJLZJdAegY
Z6ZSu9CmPAMWQEsqkkeTqCBuOXa/lb3Gd5IGTcHazUu7EuoSuhk1WGD5IdqlvR9YqjxCbTrqoEKb
a6B6azT/oEl15hSil606JQoX1vI2YsYn/SSUcOnjSmSuqBKyZELW5sqpsnTtjeNJAY05wM045/5q
ThvvejXRX4edoYKPGFR6NyxS9aiCkrwSTqNvKrxEst9qbyvDUovD7TpOyt14c036A+itYYbjT/RH
Q6IKeEEWsQM6tYyIpWRYyKeVq/sjmnngTbamcy2hDgioDXMMcIXySqUIJ2F8DSrjVepDS0RpPeLN
rrJaLaCNVhG0LNb6CNiVE6jiKpJJlq0DDgCtcymbEfA37df977pht0DhC2282MjTTCOMZnxAoYL2
PUDt6tSBRAtykVXTPeTFW1WMv9paoAVylnELslqPp1J4DLMAhb9jWbxmfHcugBRRU/FLGvWFh+ft
cQYeSsZEwRsi0886DaHtuhJEhyKkmDdakpFuyAjaEvXSt7PxpedIPix495k4YTIJa9Omm67R6wXq
IdsphPgvp+RxgBZwhRskzOKQeHxEuRpxAx/qpD0UBlEj6eh3Fq+E1G21tVc2C8ds5moDrRH4gaem
L3ATs/tfL7Ko7QZfPnWla1iiFiV24Qr9qh2KCjrCOU/yjHOBFpNb4uqZuuKA2EYfatd+L2yPyTtf
n0R8iYGigIJQDcBV5jEZlVWielwgnzShJ4pvadx7jQ7sSg+JAAbh+FBTfluEdq5Z9y3f7oBrw9O1
chHK8DWkoisZUxAZOTglhwwdLwlesjQxNlz0UPkL766Zkg94mVH1EBVQceNATM7iwqCrcwJAUCWU
CneZf24g6Z1xDgdVMuzBjqR1SpSOVIZk8/kCDmLGN8A03B0EH6aOZhYNHUmJy3ktlAUlDfq0iUQM
+aNzAWKBc+D9gAYxaCbtMrekini/4Say0srjleHmq0HeB+Ha82LL0PuF77r19tNnoXoA5hQdHbnM
Eoh6UKeh3KknThFX0JrLPVBij4KZZort/nMQrAA9UchRoBVfxlZjeW1bX5A7SRm0U4MW2GJXgid1
yiaGgx2GTwPwv8ey22fy2g+HrSYsBZO3N44iAWbDI3OC9b9JzzZdihKJ0WqnWrI60Fyq7lMb7sLm
KW6/4uJRe+lBl532oTNOfWCvQG4N/UL7/HTbMEft6hOYQIlHH3bZB512UnMqcLYYvQB7iuTpXq+3
ITjC75+v27vvesDMwZZ0YUw5btROeP6qtMsh2aTlA7Akerb0YJ+JZGALfAT4M/GlsR1gXVqPfp3I
2qn30VSZv/govalbYQSWW87qNbITIYAXmhm7+6h5uD/O2YW9sM3MKrR9QrDTSlB/1Jwgf8jcRy/e
dQvO4+eEMmsHZIeEYwLSRHR2M84DEAYlrWIpfJQ5HjukiF05MD3NbcGDkFZhYRqhgEJyXUjAdAQ1
+Hr3RSX0r0Hu5QUJ0Qntrnq+Cj4LCNa8coYBVRkUWdJDmPRgc2izAVpFBv5nz0z5GH0ZbeCn7qqO
Ql6n+RiPOsQygOU1W6/T/qA1Ocgp2HqzhAa9UD7rSpe8yf7AfWbjlA3AKRg1J5QS3O5KN2rqBoQh
XGPLco40oRAAJku5VJ5+tOZi2kV1/FmPFbSJwPgBslLJhUxSXAKIpPpR/9rxjduZaaC2aNOUhISm
oYRunawutJRGapK9hVrf4EWmZNxDAjovcIShQKrQATqC+kNfInb/A4pyCZug65HBAAJ8+FUmXZWS
PnGV9AAd6Py1qZoYJPJo29hFQhwXNC/dxATzWAd6wUaPe1Bk1dxu5CUP4lHIsFWmirmJzE4Zu1+q
6lcJrZIWxZdGFDPD4UZF9j4TI4fH4RslK+wgk8GvOSRZKz0PlRzvBhcItYVc/+1x0MESC3eKqF7X
IUrD1IaVqoHUUOh25y1PC4+gw9Ru4d896lvlqXcWrvBbjgfGHHMCan7kU7WAuY5mRO3JXo1JUlII
m1Dhhd9Z4vsBMg8PJaE7jVrPgf3dkcSOzI1L7x/F21iT+RLG52RZBmThwHXnva6ZH/qf6GTYaJV9
1PItff6uP4cdnegl/kurzDVmxE3dJjmsmt6jjcBuBeJoKiL/Q9pvIoVUbEnq+PslgpxbTBAzWtYn
xEpZ8DrmfXiWfFJzIHjgAjR9U/hylX/LHsADHrzXL/V3AWFnFTe/bZxHdMYe0L2c0vIftzgw3zN5
yosAxw81P6oqzENCpJQ4vA0FNJrThd0tT9N55QoZM1NUcWEGagZq1ZYw05oReFnW/Abxond4Ccln
a5EnsIccOzQuPoq0B1GyRrWPwEn24tuBt5134xMa1I5LKG2/eRBQHN5BkkxPi9yVUzB/+5HoegOJ
KNpf2Lq2GydRlPJef44gPwAIM/Um2Z+1R7X1wu5bssTsvsDtkiwfYGm0zf4cmkBGP9Q0shem/fbJ
8DPtf0fE7DYNyfjADYP+3JTko13n2wmNTTaRuVrKftxmqRhTzEaShqrJlRhDUvfRoTk0+/EAcEcF
tpSls3sbGTOmmM1UqiqoZJHZBlMEp1guZHFaryW9uBY0kn4/9f4qLUi+QZc/4KGFTiYut4CWGy+0
tcy+v5Q/OLnbTYN+QbRNASP1g/K82NlGirBR1LCz891ex1VIqkfBJ9H+QYPwg/2tr+hoVetwW+67
lXnf9v9zZ/y1zaQq1LHhNbnARPSlqX/2zbZ8KGValLS21HN2UmxQp8hi+6/MToUPwGlAwiUx848u
AKmtIr07R9Gq8k5a/RR+JZ7kSImV4pHM7xT/N/LHkxh5d7o/5JtweFr6C9PMiPU8DUp5mK4t48A1
FA/OfjANZTvkprCUCJq3hdT8hN0B6oR5+yseenP7Fitb281mNGOoNawT8+vfDOivEebalw237ocS
AxI3rmNsY/IuvCRLCzbrblBf/r+RMJd91GQoUU7eV+zOuNv6iNZHeXDqZDMMOy17BkHF/VFNh/3m
UFwYZO70ERh+KUP4dy6s/EvaCFSy7huYdzcXFuTrC6UeDbGMa1hQiFk8VmTyob3VQ45nwdDkIu8N
hXGhbo6EQyzBkO4oIgizhxQAU/oO0quwMZvXjuiWvhQSTR9/a9PADYQMCyCzzHolwCVEqQubHdUa
6n6DktJ/j6yH+BM1+sQE+9P9Qd686X9O1V97zHINPh+5rQ97tfKFYuNz/pGOtH026mLB0LzHUv9a
YpbNR3dJlLZ+f3775fUkow+y+R6vulW16h/+uzEx62akQejrqJ6eTeU1yIj76NJqIRXy/2zCv6Nh
7zwePU/1FDDw39Gzj1QA4c1m65nc1/2xzN/jF9PGeNwkLMV6HDBtwfcbnKy9LqAfYYpkay4YmvUU
UBICfmLaeBozIqifAdvsZtPVGh281VGjr8k5JKv7ZuYvzQszzHhayZPrUIeZBlR9PlVimyOZo55f
I5C0J28V9Kp3uy4grcNtvtFkUGzdhS6Wm0zitOUvvoC5SNqxRPuPgi8I8fwBJU5lC5Myy2KWY/Lf
N0f5ws70HRfhQRhC4lMH+S8m1KcAbj3oprx+j0/dSljY8AsjYq8rQY9Cya1gKbO8g08f3VW0xqN5
wTctWWHuqxHJ77ApYUV68s8qJCgLk7fH7+/7G+SWdON6eVgPyPtumI8RzLh/pGNGGif5Y1g6RIS4
U2zl+023cGHNO6a/68RmW7Mkrzw1gcHW1sgx29crz5E2B+RX1tuliu7SHDJOkI/4DlR7sGWsok+w
vxLF2slvS4jPJSuMA1QCHYrL01EW91xDwD9F+Cdtr5NswWfMXZCAsEI/ayIYRUH3eoeD+KGS5CEa
zjXfSlbEu6XZBugMa/POWFqluZBMlZUpH4vaHLp4rm2lCjAbvJ/0Z4142/YhPxpQcTBlojkC5LTA
A6PaPtnqLvU//tUD58I223WJSogsyzFs2/HRP7r+Q2s1r2jB1y03s/7F9r+0xZwyRR1QDcxhq8m2
8vgRuyQGJRcE1y3dNSP+QUULdLSuTBGnT3b+S+NM9FG7WhobVQxH8u3utybywA5ScNAMQ7bb6S3j
tGBvulNYF3k5WDb64MO4BRK6P5cm2treAouDioVySrexi3zUu0e/M5cuMUnfVvbgYQASnqQIgXfA
G+p6KxW6GzRhPF1Bj3s7mGQoH1USgDDWfHr65hbOyGykcGmNuVcDKYmEqoa12BwOORpnHQ8Jjc04
LIUk02TdTObFsJibtcy8MII4V39GU4UJWiYiktXq27XUw9Iz/LY2xswgc/BzPiyFoMKY3tIdCAsP
8qeUmKiGWksbZGlMzKkHfM2Hl4GhrY0O61dtG6zrjxUkwBqyFHrPOc2LdZKn+Ojiuk49TxjyAaa8
Fw88ozvONBfnbckGc7jRwBAHaN7qzy8dfdtGhw/JtH0zeFYsYJrpE5JhL/dP2C2I8Hql2Mrx6Olq
3LRwJ9tjRSPr16+CrPf2Bzp/zjIoRKxmh3rtRLZJ+z0F3d9JWX8t8cMvHTi2aOz6SSS5wrSK+9yO
QCCyBtk1Xa08+2vVLinhzUbMlwvJ3LFlUUplM2LIA4XYUXxUTZUINEQ9yVg420vLyTgSxY1rvihg
KSJmcJBNb62TryVJmBv5Jmj04rqeqBcmzBT6G643po5aXFyUAs61/IkmaNFq3ttfUBTd4QH6CI0R
a2U+Vccn2m2RfLIH0hHM61I6cfaqv/gIxrnUfSlkmo+PeDH35c5/EGy7+SxIu358RbLNCxZmdjYo
uxw042GirC0rLYS93Hx5a01wWvw+UHpaGtdsVDHJbqOnCbASdm6nVk0pTwCLRi5Ws7q1T6i2NJTZ
qbuwwUxdHoXBkMWTjeQzQXPUyrBUcyc8bxqy3WfIySy8BmYz7uqFQWbujNooex7d5Wf+4wOseJvI
sz3y+PgIHBH1NolzXJ+BHPLMfFM8fa9O2a/TyrfoM7X679by6POKPp3g+5Y28jTOm/vp4rMYXx5H
eqHGAImf31Sn3w7r+55u/k76+/M/9/CF/479TNGSHD8PFCu0P582m9XpdFpYzNkTf2GEceBJq6EP
WIcRMymobJYxKhN04dKTZ+YJ/cwgskePKtCyzDzxpSA1SNph6/uP0tQPHokLL7m5sEsDv5EAqflJ
1ZfxKF4W5XLYg5U07YDUaTqKFgbqqSsAwBfC9p/QmF10MEqBuwFRO8TBmFu1FYumUlHkO+9/SaoT
EK0myZ/HhILh2JIfHIdaT/zrd/kR/aalE1rf3bYjY2t9LaybOLf5Lr+DWbim9tumaPvh/GbuISBI
jhGYSQOZ4FM4nhKHlqC/BYEmOIzjPdjtW2u7sKzC7ayrE94B3IqYeaAMmWB3IglvZbfuzpxPYvBP
t7vEgkprvg12k0zbFGKLYFT+53HNtdlpu12cC1ct27FTYFaBSm5A9PVOJ0AHLU3w7a6FGZwMOG0k
6W8YD4SuKiUXKKmz6ig8cTfAnxkkfRpNlAMMYvwKHwpQttF8lxqm6pH60/udog2hInKxb1/CJazS
jDu4/h7mFHH1WPPxGOIpExlKa2boDVoLjQJiZz6Xc/DIa31GSgFqL8bQ6ocJWgtIX9eIAXFlyMqR
Tk5AcbfgpG634fRVwO6iYAS4sMY8sBItFF0eON4zMKyEM0i0KdErcxCPlXn4Tulzu38K99nrfau3
l9y1UWbjTZSeqqsJqAE4xXNlu8cnhEKr+zZuHaMKcVcAWqGbA6oW9pyjX7jj1EKbdtlgRRZguo4H
vvSlbTYT3F3bYc5xnNRBVeSw09DaDl5Gu3wVDskaHD50KTH00zp97buubTGLJUSDFhoZbHWbdHc2
EnIsgJjQTD+ypPUb3MdmC3pvCDo3W53WproRE3Owsse144Ea93O0ZHukVrADl7xraqduN0ApQzND
0u6XKXrnzt/lAjCL3PSRHA/Y39hZ8bqw9mfd1CxxrZJN7rh04bTP7ahLY9PHXPiUkh+VGJC9abXf
cML3n4D1LB2VaXbvzT4TXLthMxqcjNmf1rmzKpTka8hQcPuJaPmf5zavl5q5EQttKPyu+5m9jBzr
rWtbnlktBNFzF8DlrE3O4WLW3ELNICIBI6DydIAsWEIxzJ9BAIhAIDlRrDMzBj3ZuhsApwKg4+j9
sT6/q+3Lvznlfy0w09RUPTdEPSwA7ghS+Xylg4TYMxfd5LRZb9f+rx1mpoZG1Upugsoo9vEtpm8Z
sfX39iWxF4PzyV/cs8TEyp7rK2Uf/4zoGDihCawawTO4Wy0+gucP6N8xMRdSxfOhZBSwVFnhuQA/
P9pG5SeVAHITOp5ZbPOFQzqTeZo29X8ssmnLoUhyJTQwiy/VqaB/RnpIjp5J72+J2Yv20grjkUNf
jloDpNXwBaP9yzf5d3cnUMDGNDNauMgWR8R45EBNfd6dVishjWWjIvt14Mxm9e9mDq9tXNCgKQTO
4fqkqjwHAirxB2by4Z1wP0PrHpzT0A5eQoXN5EawSBemGFfapb1WRMKPKWQr7Iz6r2g0sLmDt6ap
k1S0WLip56/QC4uMm6hUT/TyFBXFcN2bv6J9vxkBs/NsqJzc3xqz/ujCEOMtwKmZVnKE7G5hvfUa
IZEZU2l938bkCW7O74UN1lNwgG+GRtSjXv4W4zTFm4XpWhoE4yCUTCw1N0dWdRuvx1VLojUqQ0us
69L0K/eGwTgHNK0rDddgqtK30h4olKv3FQVgDtEGUDUbngrrhJQmtF+AkRO/5HeNgnbT1m3rXW3w
j8ocHqL1Rll3S3iOhS9jn9WNAD0w8In2ZzD/QzjOGaDytcQT9vOkvTP8ny17cTOCUqYBHhxGXtqU
7D9cGiNmUczS3OsPrmz2FCo81mHzSAwrcPizmf6JncVDv7DSP47u4iNKLXDjyPhxZJAv3O9RN4tI
vnpP1odnirYrW31cisxnTCLrBJJplNuhR8v2zxlxX4UQrOjOb6ONBHe9qszsaSHqmPMwU80Mf9BQ
ASw64zS13osDd4KxgLzPRjrBbre4CyjnxJZPvl36df9E3nL5g6QHvHJTdxAg5aAqvXaeRZTK3JBi
L28rlSZ4cu5t8KSYCEg9YKltSJWbqaM/JjXhH++b/mHoYPbRlWlmqJyYBkoqw5kW363JId3V7yaa
C3zBm7/PzQ8AbAl3KAj+4ZuTpJn4ID/19DN66g/yltJstzHW087z7NjRHhaipxm88/XMMNeKqLQl
tOwwM8B5UwFPhwhfA4V0KH7aT/rBOrgHZb1Ucp5BXExWwcCBvrFJn4y5YVKlKos0gAeTYLGxpnqN
HZueBTiYRlFA3TyhnWnDmQqZFK6WdsP067dL8tc6c9soCR7agOVjzI7o7EVLWCGKt/pNTrSP1Mle
l5hz5uIRXNwTjAVRMJgamIxT5OZt48oYLoSw1oLZOHg3EGXDQanQs5feDT/kEuzwVJC4gHsQcruY
5+vNXsZN30YaSht4cmkQE5NscaOR8FhuQc984JzcslYnwMmJRd8hjvW8GCpP83fnA9jhIqjM/Hqq
rdR4ewqIHMCtto32WUcOG2BhpY6g/vcvYj4ZfNzoe1UgRY7Gy+tR96Cb8HNJRxpU3AyWZNtI7B0e
UNX0ft8/0TPFD/XKEnOiKxAKhAHo3c/RqgcWJMYVONoFgYqXRwLqnVPAp0f6EFgW9xFSz4TsT0JC
utLOwsNibX7aOuxcXw6bOb/KwA+p3JbD2XD7fpPmUvQhR4VM8qL1t2WInl1XT9C8wSelI+e5vHI7
QN4XZmTpI5jjDL7WoPUKzL30FBrrOKXgjW9l2tqNgoYa233XBopGnZjmQJNCsiGyFd3k4dSWiNNn
Hf3ldDBHuwFVVNw0Gionhcnt5J5mkqNlKzmiqsn3m33oQyXhoHnroN7GVHR4OvzSJPP+fNxy6eK6
ufwKJsosa+hWoMEaAQp2oqmaaCrYuSbmhKpbRBCnpfLK3J19aY+JONOklEM9xahrM0NE9PreOgNZ
GtRM1HU1KCbqhB5Hh1cBBiWJJJaIKOSka61gXWl0QLdOEhF5fBCM18b4CltbDR6D+gzS7KI+JUqz
0Mw2kzu/nmHGx0XoSlbidDrt6PLaJ+CToR/BIVzv03W4huCDpVm5ZgZrzWnMlLwrEEm19ISaS/mN
GfQ/PgTMFAIIJCYmTcYZQAiKd5XAG84v/duHvv9A7dz4jJ2DSRANTxFxYC4lAee314VN5sznbqi1
EIkbzvxJgWMRnvbBSrbQzfbgm/Wqw/KgW8qlS+mCuZD4aqzMMee64X+3tQZ5eK2CtuFKe9LSj9oA
IbDZlDaQky1AknYSoSkf9D62pJNSfJaEDRdCG+sVDUR+ZUMXhx+3Wl6Rot7X0Tovqfd0/wTOPMFA
AgGSY7SwGTp6pq8vg4pXUVkpguEs2TLlqLE5LGVpliwwp2HMq5brO384J6vQNGh8oMbX/TFMTuLG
s1+MgdniAt8MBl9OYyDSL9o7S9to1mn85/eBOrqeIzfkM7GGXAKOECYpP9bknbq/7o/hJ5BjBgGG
gKl0CIoAUGIx/jguUJvBQwBigxvRkS0Flh6jnUH/qIDHtafF0GNmWa7sMZ53lGsQrXKwZzxN2Xhk
xyugQtW153S24WjoKOMBhzjfH+WMZ4QADEQQAPFAoYFtuokEaVDKAYW8RjylHJqMjINcCqSpV6mH
/Hr+cd/czMJdmWO2XlF5mVGHMCfhGHK6RuT0BMkQGgoZiAhfXaOhebD0Tpj8GLuQl2NkdqMnFKoP
yMcA8EP20jjNPsHT8He1k54DYA7vD3DyI3ds/fjci1fvwNWJEUco0PpeeY4y3ywHf/XfmWCiRRna
CoMYw0TSBDQtf4Xx+l8YEAQwtgDHAfph5l4wtKzymmlP6BECUS0j1T9HuoJH6MICcwvoXKAF6E0e
zh7A6r7ZLRzdmSD+6ucZZx9LeiP1EgYQiB+cCDVDXLSBtnRg587r5SAY/1BxTe5p0zoocWjqTUpE
F+1AqUGN+LdSLUQNM23G11PGeIdYiLVgTIThvN3uf0ruyHmf49/njJI1+b1rrV20I+9o6aSptXkq
95Cc3X8hZ0zu742lqWVuJ5cT+ywM8Bn8CMVV6XfXKmi7X3oHzp6ii/3BuIkqVtBSHfPDGWhpVAS9
zu5VcWGT3GpFo3B8uX6MWwiNoBkyvEEAo9vb3WNA8IonxqEHsfbjowTRX7pLyYY8QXEnOT5964/f
W+P8tR2c+zM6l4W/+A5QL19fZpCIito+wW4FDeJDv04e26OwSr48JMmzhdWbnVcQtU/YN2jb/EzJ
hXeSg6SZxLmGs1umRJe+/GYx0Jq9UC5MMEdbCfVATQaYQEiFovz+OK7PqX3ut8j9OY61g+o9kLQ1
nvBPxvr7a8HXz27PC+vMyfejrlAg1Ig7tHxTitc0tZJqYb1mB4jZQwIQiJ8bHsl+CJU+aIPxLIrD
bzEMzMboqddXX03B15YwSRm63UDvb5LZcUG2Bcxr4G9BVHK9R+QCQK8xiMZzWezd6FDWDwK3xNe7
ZIM5dE1WC0FWxeM51H9lTUsMccN54cIOXDLCHDrZiN2YN0K4rrKlkrRuc8EqEP7fn67Z2E1QDU2D
WgiI1NiNPmr52AhjNv5U0ba6wxGBcNS1U8I5GSS5l2ozc4krKCAhJ6jyPF5S6jTui5OFxMTwP6R9
WXOjytLtL1IEYua1GISEBsuSbdkvRHfbRswgJsGv/1bp7NPG1bTq3n26ox927AhSWZWVc67U9Gsx
wOPdtEjjGKRdX47i889dvndIaa21C3m9PKYPWCu8PGSmu7/P8VRm59sPYOyDrFzrMk2q4eidriEJ
4Mk99PbmZ+E4qfkYmqVlN1ZRmtkPeyVaF1Sowh2Ksryczq0o/of/MzoHRlAreQhUCehmx+fnTbF+
q8jPPjcDspiZCwz1BQ9bYKssYuuMttoIYQHn+U++zRF1RoT1YTa7NsJlOLbFXg4OXVauheLJVwpb
bOHU+nObc+r0VO+xy4jzVTD8XqjBrofWjd5+2xnOz2pzJcuP0FzYEXLQwOg9HPYza8+zxNLkU/pi
lkUIVpq4SUWD0vZO+uIten+Tnwb4U0uysFu7s15XPw6rzv3EXnrztbXtp4jwiiGT9kQHwCU2smPP
KQthVctdcE77DOctfuSzx4t8vH++vO8zryoIO3lWtHjGUfoW60/qjFPMmfo+dnApVFNgdIWtrVwi
EShBtTocNTU/SefLych5mxambkkCxhtoUKzWP9oU43YYSgCGH/0yJEa/bJTnvLfuH9NUVgXn/0WE
8jnSPoNsVFGkDHh1iqOaQoJBzMvh+JKKVvBQ252DbswmJdqRQ1ackH7ggsIWajKWZrDBo6BFqZg3
sPVddJ1FZmeg/9sMAqPOidzJpU8GIGr7ZipBGXtqbxgAU5trCamv6NwkAFFKnDLJhzlH+4sTvwtI
Z1hNAqxSoFizvytUu0uGFoo5tP9MNM9o4XLKTbo5AmR/N3tCyTUiK2MFKJSV6zbus/v/fyxoAqYA
8cA+EVR20bGkh2kaRMP8aJ02shmuSgsu+eeeo+umGg/GZNhNm6UeX3RlAJelnRL09KRvFzt45Xfa
UB3G6LhvdJh401eSc592oDNz4c9tdj+vgBQyh4UN5UYOe5dnQ6aMN1pF0MZBDZqh3fZ+jqRZCoKy
b0tlfkTbaE7Ou+UCynQtOPaK41X9aS40SAdmINEXDmw6gXk2eoI9SWGDgUvLqUj/ujaxl5UjC3+W
F76TYDQYNhFk1+6SwLlfDR6x16vtoefRoBfw/YK+02BMf1CGw6zU6NwoKsOluSTr3rI5RzVRB/xO
hDHsYgj34lyDEW9G5NctWghMCy0uPKs2EQ19p8OY8JmAJkV4oUhKbyTMqWSPvMl83qUzJtvv67xo
LvTSq31/OqiPHGXM+f6NwZH0GlcVGj/H9yuEkhkx68WBI1PS/ftm2ztCqUVHQAsKCqGT8KF5dl33
nXcTPD6okh3xERRDWrYKLiL+YfwAahlv9mOikeLbTd9mlkYEztEsrQd0BSP+Vtx8gaNaQap6sueh
+9zckDsP5KZwRpSUKEc+GosKj8Nuc2rM0+ntbLq73Py52zgFhnmumLbcwUvj+OS8N8NmkIUiuFQK
ffzz09tDS8jatiPyxHmZf6pneoyYggB0OqoFt16oEXNZpNahf8kxEoJmDChmBBhkeL0vchNga9+J
MI9mMEpxVs2zm6Z8etwBaOvqPj4Gm6a2Htf7eLCMggRoXUVWl0OZw57MZEfOLZ2DF0H5vG4e0fOy
rkpydsJF7eo40vnjmrzY+RLjuU/oM9VeP4MBs1a6KXHfw0S57NsZ3LplRgddzIDjdBFw0M/60/MG
FsNZkgfNXF/sF3tr8oT2L4rw972yo6aVXhkBlij0x7JEdQOlOG9v/StV9UWCKpoRR1cZiKgCTYxb
JYlz8wWweJHMucCJsvb3Y2OMrFFjXVdX4wI3luM4H+LD4mFt0zGvyHxOOf48944Yc3vVzprWFzg0
5PQGZ+fMcUmLi5u5a9RsCnSA8jGG/nTwv/PHWN9WSC5dgRrKcfAaxzSO9+X/L1ry644Yu6u0mZT1
aQWOTvF2g6njI0qz5OwWW4vbh/JnNPudFcb2xuiti0SsNjtamyvQICIHQw8msQ8hOswMi2cAJgrh
38kxSiWP5MoXZEiG56XE2uC6lsuH1lx81O4jvMsVBowNDHjwDNuE4/yNLjtc0wsVZpFmYDMNTOVt
BVHU0ShWuRxhnDagv2+O7erJdQSeGNNGJjQnwlLdWW7Ha2wQp12/LxqMke7TPrwYZyrv1smpTHSz
IteiWsS2zUOxwMQmL+jgMcWoDKU/d3Fflv1RfVIQZTrL1PyQrQWG4F4x8so7Qu5VMcpDUue1Buxf
jFbmACYLNtVphen6/Z5zVROthN9FgtEb87NUBAGlAzGEzkAdAJ2xC9u0XWNpwKBwjpFnTxVGaURa
ORhCUsCWpGjQvdmS4wf5hfw4YirTDSzrnaNHpgORL0lh9IhxluVQDUAxJhur21QObMrO4hDhGGuF
USCRj1RsU0A6ThZ62I5kiZw/RnoxO+zpNu8dT+Rcv18aoz+wA0fs5jpY8kDuDfTOziP58J2FnaE/
EO/6c//+LnDgribVPVaIKQBTxz5B1pfEEFUF/x6SojUkPwFK9f4RTr/o0fcZSSy6PvMVAFIfJfKM
CYa3t90SCT2ZoBlIx1G6LkcUJ6ABcIojgowoXoFSMEfiH08M5S+glNHA3nR0u329zxl9qn844SM6
jAAm2EegtFj9dMQqcqt7uf/xiQzYdy4YySvUS6rNktuxAcATo9Dr+UoyV67x0BGuKzipBEesMILX
aH2ltjMMfAcJ0gYoEvISE9P66IsC20YQAC481yKwUyCHtINa/6DqCMkDQIrwdN+kZhjRYvI7rdSj
CdLHxRhOtCtcVDvPZP/Ocy447+aWsxv5mnXy3+uXDuFCWdy//onqx7frv+nb0deDSmibhDrLz95/
OlrfYtc5lovlAon49WB2lr3dplbquIjyeKxN5Bu/U2eslKb3dS0aOEEPTcvDMsEWO++C4XenNs3q
J+AS3Xf38CR43JEg+mbuvCl2RBF7peqkocFR1JiJ/1qTS79rRecscZQeR+Bvmnh0vEY2y+IAOMtH
bacvFWRNOTI47bePZJBRDpf5MIuxu/Pmx+gLeLk7xFY1ChmdZa56l1e34KmLmzyNGLq0QKcGRDVN
mWkYZ3D+o2QtWzFX1r/KAox4Y7SFYmSylukUHgJTApo5X7yaq/2+5qjX6Xjxiww7nnhRZA1rB8FS
eCUCRKEDYiFm4EWNF9BRF++O0LH4+p1R/iN0noWlia6/2pWnp/YNY0xcCz/p3o54YtzbazjP52lJ
xSIlzyWp146yhlehIR0MgCc7Pq24YTf95D3uGAe3BxQu4ENxW8hKEasiV+9yMDYCml14o2DTkfGI
O0ZtVKXYpEqEV4XohwY/H0Azg/Nim+6nt+chCkwnwUbUGMdC0KNBVHwwZqFWsHFSG61Dy8fKWryu
7FVPDi7CE++do5enZQW1IeyOw/IrtsAmtle1LuaIXrF0h+yKw3GJ+ERcEhvX52Is+POzu2X8OGSn
jc0XWUZuirM0K3TxRvZ02qlmji0ENpx6U9lSp978RB9vgT5zwUVZhldUnKhfUHPwRZ0RoRBN/Il4
qVEWM+t1dHzbLMnVBP3jdstD5/qLu/hFi5GhSIrrQBlAy3v2aot2hoXEeVzUKDVAd9pwvO8f7V+E
9osgI0ZlIJfChQbPNOKE2gQMq2otkP/aq1sOrekoaXSQjGsqpUalqhq16sLihJm+DXWGfedlYW9/
2PCGbcvlcEe/+Ofr/+KOsUOt3kbYBUS522gkhcigdWPx47Lgovz/xWf4osQ4rGUqVEUxg2p7rn9p
RMLrWC4yd4Cn/4I9IYMpO4CN4rD3FzP7RZQxRdq5+ieZWtm15Z3RoaKvyQKzro1pvivLfWC9P/M6
wjjPAXV2nPnI1tb1WW4N6steLOskmBvN3aGPurKui4bD31/M+n/509hNSFhZnaYpjWXejJ1vLYmM
nLt5i6h5jWYSPaq/S4omMCqmDjtAHZxp8Gk51o666I/pwgm9NyQ5kYEBf+u17c5N8+BawFlzQ2uf
PPFSaNPZwd8vRGMn66HStfSiUQOJt+8cQ4J8DBlWyB9wz3baFn+dLaNp2pk2k7QLFVggE2DQMnMR
YOtbjsW4bRK9d66MftGlQOouHcjoMTGwlgxtNab0KyW1lYT4Lzr6ioG1iiwzHT9j+WuxWL+uVoiL
DrZNlmfHt379esEAywn9sMY+X5vvPoLm1cpG+NzkvHB9OkE1ugBGRc1Uv4p8mt22AKtXLDHlPIPb
wHMhp0O0r7Nn1FKIKcyrT5MOOUZuzdmb4Jh7lwfqRTXOvZNnNJI2z3I9oCH0sCwtn1Cs0/vadTph
MzosRv20gViL1RVsxATJw/0JvSoUO+8RU2akxlPd2mb4AGjJw97jotTe90QwzvpdC0WF4hsCjRA3
oFqZhi38MldBTTgsTruPv2/qJi8jZRfrVRxdaU4KwI7Ux4K3umjJGgnZi3kAKASvhMNR6Vib+52v
vL8i8o2QcvPeSjqKDQfr8UEFgpNIPlfYrXCIFvdZ5Ik8W7dtiivamW61QHXld2S+hx7A7kZucptL
iNE49Vko+pqG1fnCf4W5x3YD98AVjPu+osYWaSPhGuvSFYLx7BXAQDG2wmt4SMz9zTe8f3S3ePzO
E7th2o2ko52JQajMqHQ8bzZzmHws1iGL2Mxc1IYPpiu9ajwB4dipm8kckYwVvZsbGQ7RO6Ol16ys
4Ljnqaf7XhOWvHyXwQBI9nWcgq2NFbpIfezS02f5guUaCCm48Le3pTj3DpHRIuda6rJ5Bom/Otab
h7nJze64fAw3H8dk94jepF4iHx+EmBVazIEkZqy9Q3zoXZd3shxXGAu+v7MdYbXvPKNP72J5p7ed
c3zAzh4Y/cNeWyYmxxnmvYZbJDC6yF4Kh6SkbM9cpzgT35Vsk2LTci6TYwXYPJ0SRoGC3RU0YlNb
S97oBRkSS7Duv4S/JDh/60k2YRc1/j8FF8dRXBTSDfORmD9WqOHj7fFcUM4buIXGo6PDcuV/FIm3
QaXbfwBgHIcdaoDvyCSbiGtrZHkqFa+sX1hIKO2WkVN7v6D16aADr9ebo7HYbNw1KZRBv0ISwtUH
RsU5Hhj3ahhnQylSKShpDd1C+zY1J2gfX9j0ZlB5e/4fD45RHedr0sFaghcgEbwdkTf11+tbmcNL
f/LSSX8pdXwJHaM5+sIIpYLKdpNagkIy1Y0UN7muE+MglZD1Ul5k9SN2YVeVeZ9Pzqtik3NZG8+F
dg42ve5TfL1sPzmvdmK+eZxz+GPpZdOESZRRtzn9sUH3eWwuls5GXjgQxcdggfIz2doYZOrIJxqs
ONLPJc74IMUMvc+XCtzl9gnliuObY3nyZl5anTkUtt/s9Z3Zv1h79/OQbKIcasv7H7Uj2zNaN5E6
6OiUgNqyAMoMLxntHgn+cnj9S5r1twzd5vRGuuSSSfNrJdObDH+gjUwzxRO61jhUeOLCBEGI6qL8
SuPYMjcLVyX5sef1jHN0osQELv1Z00MhRtsKovJwpS1cnpbixf3scrt5ZkRKUIHCaZNuBfONFMhJ
ARB8MVvef1y8KJhtgWskuW5UCiTSmdh8sQ5IvHhcPGwvj6jcc0jN7yv6W1pgdP1B3MRdB3NytKxO
JQN6yMkPZDLPHCebIwAy41oks7KpwwEcIZjMAWuLYEXm1HQ42TWAKH93X6SZUOhJjyRpZwLYxtph
Y2tAPhBPE0yRbqNbG0KFtWw8kPjpkEXCRjZDwRCdfhOc0RmKwdzXAqqGDffZie2jan0gUWOjak+z
Jfye4kn3dESPeU3+dXauogx3phDv6hpP8c/7QjGdyxsRYN5SjdGIBBPmkHRMATlvPxH0oeqYEPK6
Ra1s7/07KRwRZEx0Jmmx3vj0BMlyufAddE0R3+4f7/M16WeMqDC2WS/S7JqH1K0fLODE8VT2ZFJj
9HnGGp+DJDkbJX1K6j5cJORWEuAoUp6ssT46Nkr8EyycPKB00eb4D4Tja/Niugdkhng8TWYZvnhi
nfRukPRzR7Pj5/VPXI2GPdCeCiwXw5q/VrxK3KQKHxFjzK4iGJko/oeYtUkc4Zdr8fiZVHcjEkwp
I1FjwwhvWU7ZnD++IMuPAJXnnt/C3j+85xEV+bsmapK2SkMJp5ZYb1jn83EF/BUBPA9aeILCvi/U
XGKMNiiDru8lHcSs0+myTonXmTI6Qx35VdB35dKtGodDkf78e+yx6qHMRMDogWIMpPx8QZAdJiiY
uMqSJ+2862L0AvZ9wZWmDb0YCMSgDlqiFgpKzmsUSxCWGssOg6/P97njCSGjJGZoHsnymr5i+UJm
MWZPuCUn3vkxikIKjaI1qBBmy3Bz9Qzziv7hT+rcRfjHEfnpHM2XMLKuejNc1dIwQO15g7w+jhAY
stYjALDwF5UnirCAtQINEVCSvn+U0yXaEWnGIsdiPIt6A4JyAUwpBSrVkCftTONQ7ALSP/zqnHY1
rKRNEMOFdt371KenFUbUWXUSl3mb0n5V7y39qBwFErrX7WcebMZ0ImNEh9Ep8tAHYj7ggCXiA9J+
m3ZYvrNyDyEvGTudoBlRYvRKKNZGF8lUNje0PRBI8jHewgp1NZeH+zIdNY9oMWpFTqVUEc7wAS7W
qbFR5oJhrglWUWBMDiUgzl1xXt0f3nseYAEsVf0WWh9/BnDclo8ohKB1ABvnufqZY6lZTx7b3/xZ
3YNaY25KEtjzBRbccN7dtBM/OkBGkWhgqClp5rxZJWusPfiUPCUlARb2bbFD55PrQ/GYYrTKtfEF
IdRA7zY9nVjG2+zh/i3x/ELWix9iiTIFEs4utZHkaskvtPjqZItU796VjvfJcWSC9ed1Xc10yacM
bRJrvs2I+sjNoHBcQnYopQm7XqzpoaHLjjx+0FEEG93K9v7CMZo8QoySyFWj0rQChDbYYLsMOWg6
vK8ziqGIJFHSacLaU4FnWi3vXwRPk942YYwCnEQ0iqwS8fnG7FbWlS48/zWsyqXp8Vx0+ij+dC1U
RFKyQRdcMzo7VNAhVUaI4fSPxjJzC7sceBsXqc9wjwRzE/5MFXM9Awln7okPCRG56oXHBHMb1YB5
39SH14KW582meYssCYANLz3JFtjEhm4o5Is4NzTtKH2dG6OtdT3uLlIPkuJbgjXC6wf7dWVyDOp0
7CFjKRTgbAGcy86ZzAf9PG+Lhvp9KenNDfwx9MvUBPNPmAOEGeL4D5MKYESPcR/mnZTWdNTxOPxK
MLgjraA3OefGI8HIm3Rpw7I1WnpVwBNAG9kOsxJLZBuRb4NhjXnViGlvDPt9JEMyALbMYpEpVS/n
A4UHbcyUhBUZXAonQr2yt7Olh57/a3XAjEboZBsp8va8BrZJ0RyRZ4S/V/2sbc4gvwv2cFE+A44h
n07CjAgwsj87q3o79ykyKTmvN2dz50RW87Qkj8I7OgGviwOGr5InXgpmOos5IsvIPw5bC/pBvR6v
1kDSp3CBPtuqhlfL4W9SXkZ01O+RXWZcZ0KqY3fe87OGW9Otfle+cGRy0pCPaDBBD20xrLUSvHiW
D8QitL+g7K28vnPI0Jv4Qw+OyFBRGSl17Ge9nGW6d7B8DLGs5fHWw4iS1aHnMUQf0T1K9FBHlFCu
6hItBUNRC0yyujKJE38Ei0BZ8kKrW6no76REtjdLVPRzqQ4QPw9NoepHLALvWg4XlwDZ8/xMsLmF
onyfHWH7bu21CLPZnsIRkWnH7/fBimzTVhbWVdXPcbCWlRSEoMEvI9nj4cBdt8ORepHt2SqAxRIb
PtYNekXroXKWQne42nLPkZRJ72LEEKM0uijpZjFQwY5R4gRZQKo2IRFgfNulLJD5fBVakur59elp
NjzUktPpS84PuC+qf+JaSPV5yCJ6qxvBLF6rcJsAf6TXkCP0ba3gxa3TbXcjhhltMqBgeJkbOFc5
XOpCRuax2SzEX5fnRjIFmYQluS5W4vvVG2zlfFJ5cd6khzIizygZo9N8tZMBqJx+hjEJH1YBz5RP
R5IjEoyOCbAnWqsiyCjmigHzFHsw5QRLbLTVD8k+WNyhLB5LjLKJlSwQtITeoNX9wI5hmh7vrKt9
Ia7JUWwijxajbtoAS3P0ELSeLbrnIbex+8XKt5u3ZjD1A8mX63VhN466Uy4AL4gtXuKBQ5/tzAov
KkC2K0hPZtU/tzbM0P3nwGPwlpAY6dMmLYvOiKkROp381TK0ob8dcYnCHU1xWLnruSvVcU2Lm+qg
kndHvbLNWVeAXYc5fRjWpnhfXsmx+QiIU7i+bAJa21WO9zmdDjy+xJRtzdLjCB1G1xu9nHT2GXsx
4rXqZEiTcSjdN+wiW8MpQgV7W6mOo35Zb2IF7bpwfyWEdtxuf+RYgG1xvNvpvNGIOUbL5LmaF3KI
Z57bz/JnvSoSsuLOct13+MRb9ngkK4kRVo08wOHDBPzsl2xeV2mLvdD3T49jIG76dETk2upDEdHX
7Tx+3v/ydIvD6JAYxVE0XVIWdJ3BxWo0qw/N+FGTFxffbktSPBsbNEU1bs7DweMKHqND9HKWZ22N
Yzuf4eSRBdQVer+Q2OMNzXBeFFvPaaTL9RrT+4l/RIfhh3v/+DiqiC3fSJkaSkKPi9n4C0dzUo6q
5QgX21ula3EZyvSU0PcXo7D/ClC2+wxwJIttq1L62TwocjDgLzH9Ua3uf50TjQEA9btnOm+bttc6
+jpOm25Fu7HrdRY6VWICUBKtpvuDadqv28dFofAUzmTE/iXYbIcV1hCJhlJThbM66XtESkVnvfNm
YadD9hEVKn6jlykXLca/UjAIlOW580YBDhYAVUb5BPtuTG4HIT2vO/bhZrlG5AAdEnZhTM8zsS41
MUWCc0S2GIVJrpvNO0BGM8xnAeawZtAMzYWcTnl6KNzoefAPZ17Mx1PUt3ahEVfxTK0vDVVvF6fa
+Eh2XBZ8IIr7UR+2e3+/KXGe+4FEt6X0WLT0Um7Klph7PhnOk2WHHbNrJeqNiFisW21UU3+IzRb1
O8xz9RZOzpMeuP2tvHiIxa4VYklIUhkkNRcZY5tgmsE1A+ed17bFsxVsz5ShCNG8ok+qU6wca3S3
h3flHQU1Wif8H2Mitm1K6SRhKGtIX4yCVvjcYitfa7VYJdYD4+1C9HplC859bXXzQe68rhuA6lgO
wzgP/AQ0pQbgIY8J+VUDqgnQQxyrwVG6bDEmbyRRnkVYqmTUJPRJxVPqf4mv0EWCTS26IbNTPmXY
tploYGkK0EKszJk9xptXE3vfVofQsbj4i9NlC4B6/pcco+UbLdcbbHinhQQ6UbiPvaO+lH+FWFVo
WO4qIu7B3XNM418u64so4901hTA3UrqUZNh5ztKZmcMjltl/cjU8Db7/FIovOoyGr/q0ldoZPUsP
4Jy7pW+hZZwiUl2wrQ04elyC09mcL4LU5xhJYQ0oy+Lsg+AF7ZB0/g0DmhRAk3rKsCswKxintzii
P+3IfBFllL2AmaRG0iGSzx5IOpuuw67NB/8gWgLg9M196fE2h/5F63+RZFzAUijrcyfgAgEwUxH9
YU2h7gDyxeFs2mT+JsNGi2cg6g0XGng8J+tNbw4O8kX5pg/pmmHuOChHWG48j+7OqGaSIkYzuhzM
cd6yo/wjjonv/Mgbm8MX79GxoWIQC3Um0xVVmBsKPMVxMHruLskKvQaHp22zlOAZ8Np7pp3pr7Ok
7I/YmxVzX9ZzSEmqWT7WT59DDlc8zcWGiZqP1dNaS1UJdq2K5CQvUNl97vSF6iCdbnGsDE82GB2S
G3HQofgGRexh1C98uS96N1t/R3WwsWHrS0EWKzcVZZ3EFbZoY8noTwq5dcXESWjWGC9fp0v09iSA
37KSBeY+7/8E7nkyyqSo5SKMr+CwWKfbn5kFHVKt1y9rmAOX11Y7GeJrmo4tlzoWnbLOfok1q2JR
ROgPrYBfhk0KDiBNkAG+z9KkgzWiwtxZcu3ktBOBkTmrzUSxy9xWsAQsWkaFl9YccZxsVFdUSaPb
jrBljUXpBxJBeVZ7Oi1vQUe1P3MT8GXQ/8b2Q7Ue0J4cOI0XOOr2PQDgqW5zrm/qvY3JM7YnU0od
dS6Qxw7VHJ1Z54/7ZzlZTRoTYMRj7oc9wMZRAfQ2zk/nQ13WLm3oRWkzgzC+P8+c+wQnM+pjgoyd
mWtppnYp6oHAKfJku3DDB9d7vk9kSkLGNBjDcr3WsiGEoHE6OdYV+FRRyYmaJ9MXIxIslH5cX7pI
ohfjbYpD9FL+Qn9GUJnv3KXIU3Z5TIgGaSON2zbzVg8pXAPGFPyVbz2gQSgha+qTuqrNOTgqTqy+
GhOjnsmImH5trlJ4BbHKxri2zbMek4GKJikKgP/nqG+z2ZJ50MwBOy3QNgcNE9nzmugAXruAl/2s
IBi94PAzJQhjegw/rYg27i4EPSkk0UtCzvsMuKj3hW3yCY2JMDYxmF+6ayuCyMU5efDWGvstew1t
8bUySLisFST9O/D26fqCGS1KLjDEzYqwtzb+AdTIjW6tC+pQVWYDlESM/MrmZ7kgCAPnCzLYrjvn
tChx75BRv1U3U1DYALsgZm8sYLurR5q868ElR/tNuviaLKK2PFc1SdSZkF0S57Oh7Oj9gbHT/B8l
GG1J/8LTGbfw/49THNFiHlqPAYPUr0Dr2dOI81Y8aG60u6IWZ10A12YdfBtNgAdTdYATCKPGzSNP
H+zoBzDCGseYoOvm+AHW6c0HDiIiDBfesMbzeaYe+fhQGXlVgzSX0gJ0PGC/FC/B4f57mHxzIzYY
aczj2dW/XvD5BHGSsGws271wMZ6ncjljHhghbM55DjCNOc4K3V5vSxIuWlO21i8ZpmnNhsyXHcdR
nEx9jCnSUx09siHI89LPQZGmI06OM7MrhxwO3BkoHmeMQb6GcidiQwyFeMK8twEq5kp+vH9Fk9Zr
zAxjhGWtv84T5K2pV4ORTSykl4n4wlGMk67nmApjhrtiPgRoIACVAt3JA8QhNTNvYT+t3MDhqQr6
Ov54vvDR0DSl6xgTYoipeYY5K0UCsZou0bDnKHy6UIick6OCdYcMm0Q0fCOShbkMMrSf6XS1tK1M
0F2O2ty/Or4vjthEYnVNFF8fNMqRs8ks1MIv5oNJznCp36//D33509p2RJBRQMFZjEUlEOl4F0bI
Tj8lS7YSdJ5+8libbFvXRpQYFZQmQmTEMU4RTwnZhvNDBVSDAS0k3oOAyjX0a3gQPNB9V23eQ+YI
CptXzPWi0v1SBcS+5T8Mi/Vh5X4qS93kXR+1F/ckhVFRQKA34qEFHa9bGQ5GAl6G/dzcK2hZvC+T
0w7I6DQZ1RSGYlyVBk7zOUaeHg12zhXzjIa5WCy2eGufe1c375PkigqjpQq1zq9lDFGxLpZya+y7
OpIlLrNn0VrxTnJSJY74Y7SVdBYD/VzjIVgtxTGQtvlppkDLcxu8eY+b0SHyoJZZpEPHC0g6tMvZ
NvGqX9vPDrnLkrslh3dtMuPctLN5EaVXnGH5Jr1g7kuWSG2TJ3tRwMGvAYXh6vJij0Q7VE3JzRBP
mumvQ2V7v4trJIfzC6g/VzZWigdbZ9MspJRg59SwfxVe9s+8zuNpqzMiyegXH5CgmYD1wbR1DErz
8RVa8xNrIJ65F8l54zKjX5IUs6JlpeBobQrvWtRkZssv7vv9VzAVmo20mCx/dwnQEjnL/Q7vrpQW
Yb2YYZ5yKbwY9eY+mUl/Df3aWDiGTY6KwDxvOMa6Pog6Oo8Xw9blj4ZOH9bX95m3HNeCqLYqvl/a
FvCj6bKMxuktzKHe52PawR0xwrzjECAUrW+AEJrcTSt+DFbBZhBMtSGXzR6V/61yvHLa9v+iqL6Y
Y5601l6SaC6BpgLwbSLYWOSMIvQvnazOJXl/56IKTMqEKkGMhTnOTWcOU8Yi59ankneBZ/oz26VP
CuYqaqRi66fCDABjzR+5pDz8YWlUQ9fR0Y/c2w0gbeSaihhLqA0f+0UBpgD87xlR3PPcFJfXCxbk
9CR23H1iisK/sgEjssxzPl+G1gjFaICnijc2j8yXJ9NtPFfiKmaFvtd7HDLvWaqxi0eMQMpS33Ii
OZmF5SPOI4YkXj5QYH2wX157Z2765Gm1WqHj9ERDG7gwqH69vwPLzdy+IpbaQ9FwbO+0fI0OgdEB
ARL+sZ7jl20kV4FG22KBIuAy5kvO26HfuXcCjDfRCIBZE+gdg7VNvhElEizNwvyUHnJPtTnEJu3g
iClG43Ryq5ZiAqbgeZ6w9QjJhO0cB5iYvPT0JCgiVrb9ll3mvfjDudXVnpICCo6+OEnYSRHEtr92
KbKP65oAt62J2mHQH6P+1C/EYimMdzQe4nFufmpS1Y5+DauhtHOgJAKW5p6st8GTGscwb+b//CQH
hDuxdHM1710qo5zqmVbPRQnkaJV2sM7O8nF53umZiaxYGFkulKJv6qJbAJUCYnxY0Y1T+2eeRzzp
CnxxzeYyhU46z+MQsoUr6Oy3ChvC/LW0wHQ96pt0j9f7vwujRiSp8zxSWUMV6X3Sg3M/Jk65EiIy
gw+ysENs63CV14bbTcC5WY1RVoF/xrjNDAQ9eQHnY56i5rISvBAbqIBX8c7LJk2nC0YMMhpLjrAp
dGgpPbTJR4d+57oA8+RoH47i1xjlExfhNVc0EEEBNQWEKMq03PwzR/VqjOJBql6Mmjqga4o9x3AU
wbRhyID7ysPE4KlSjdE6zQy2c1aBm2f4o9ipciUBcPjp0Dvn2G5p5jvvjt2NnXZai+5en3YOdGa0
1jCXBK2DjO18KwC6u1p+7lHK8U3V5nqmHD2uMRpG8ZtKmF1wnDGWdVjhXnqkc5cYPzGzGfnf1LjG
qJdIVgM8bErrQrzTRsxM4b1AiR0rTIli/buY8Evk2WRtkWW1lsXUSL9Vi/gp2ACA8QD4po7M1rxs
z7Sb9dts6Iz+CLNzWnQ5VNYGOsv5mSHizTxgnIYH1/uXHvKIM0Z5YCa3j2dA16FNjOfdgJAaJ8gb
HOPJv86ojOvVEPU8oGrYivdXDXURNEhayBfwtk9wKTF6o+lEXWwukH+MWN3SjMA/WqNY4HH1PD2Z
Oy9NZ7SHFgexFMnnAQUl9M4AmoqCcMNv4fXM8PStzigPMSuSWSRB1r1TtWlJ5hYEeEQid555suti
5LCwDr4v51mWtji7fnHOCZyx0J7ZmmH666wmRW8VF6KSag1v6d07h1ujNe+/6lsz370jZTTITDNy
P+ohJkj2YERUNSUPm5QTK7QBo7b0S9MH2LHToTFUDO3A1F1Y1AC+BI13+EhJXFlilEwzF9NYLfHq
+5XjlKbRY1U8sJVnS1RIsFXxPvPTKeWvl8huMI6H+ZBLAuQJCcoNFkYtgfC8eXzRCXaXGct3DjUq
NOxR6zLWYKiSjj3ct4B25KWUjai0g5bAHZSsfCNhUHDhhrvMfI827whzONSm3sqYGiPCA5J4eWuA
GqZqSGaF5ksP74QboU7lJcdkGI97SPIWXSnpzWmYkRh4kG7/k1djmhSLMRVGSrNzFmadcvN/0OAf
AsMN4PSoZnEL5JMN2GNKjAD2ZTSPWx/8XFAerAesfMNcu0kbHRE/fCJmMbBulHdXUxHSiOjtR40k
I1Eyvz8r9K5OViuAv/WZ4iQiQHrnCSGPFGPqFH3IALECUjS5e7IMpC86Up3kFNSe35PT/yaF7MSB
Nkf24kIvzl+cD9JA1BR1XVptiHj4HZPdUeNDZAzeBSjogV6Bs35RYoTMczBZrGPzBXodA6IYVoku
elPwKHltqaHF2L8lfbn4MpP+4PiHMPYwPovtuaYvz9pYdU1AHWvK8ecTOQMkYN+fOQ7oZBOMLusG
ojtFRTcd8zrO6UwJZ0UFpxoT1JDW/yItce6S/u4/9dcXGeZpBEbdzPQ2g/7CbBcG7gGX90TLOTxv
jEOHfQ3yfJjXOn2CiEOCfYB1RSHADgkO7j5Dk8Z3dG63ixw9O+2MhoBAAkOwuw5FWrq6V+DAI5tH
bQ7SAh4vxzs5xzkmSbX2iGShYI+VnoAkGpsBZfO2kZx0pWyapYBKXAi7at3ncbIrdkyQeRVS2870
rqM8JrsSMMruvl9wSPDui/7/EU9dLw9J0xTg6TSs45IY+wjeEu0btd55W4Tm00b0txCyYziJrMaC
0ELWn09QWZaKjgDAG7lAXuBwRaX5jrTfJtdHXCm6EKhiWNL40RLM3dnMS3Jx5aO2+jxo/8fadS3H
rSTZL0IEvHktuDZsNtndtC8IURThvcfX70HPzhVYwnRtaPbekPTACCayKit9nnyb98L+HzbDsrij
rCmniCpwnEB0Oj5jn8OcYo6sYh/fxRfgqrBaH1cxo5bCQSkOv8nDLBFmaXx1unPkWXDzsLILNeGX
z68vJnD/ukvy++4oBcLXPirQMsjNeCSvFnzNjWb2F6YCWfVJdEkEIroBf4unBHKs00GtZB2pZKCX
9Y+KrezMSHQSlxl/r3K0oEQFJK0Yy74OpnCAykuEASoMT3Fb4BQwVNVasUtBB6wgY9GLoGNV5fc3
JgZp1niNjGcsu5fiwzj1b1WJtqG9/3Fb7tfqiN8oUQ7CUKkcl+kKKO1fj87HpXk5GfavnwSRPkDs
E7MnCtMzXnlrmHkTeEE31Lm4Ql2Yxwd5mfvGdFGRq3nmSG6WvakDTNcuradzcSjc/53l/GQprzV/
DzUwgAOImiTzaCT8frDhOKZCLOc8FLLj7S7zemvyNlr3P7AFhIntd51oopTKN2qU+veLrErGoeWv
KdocK8nwwn8YTk0+fBI5J+DYJNedg28/qnvdwchfYQJ/ZbNHqHX7mtdCH1UE4yJQKARNvYrBQr2F
nVK0WR/wqJ7tD6JdyiiEw6vmQXHzZWznRUwMirMyoXj/RpG65IYfw2HA6o5L8oDCsKYBbxXpYPQ8
jS+P8Kuf2YmWFV/3G0XqdY4dF/mTF/FzKfIgWd5lRj5DuoW53HjNk/hGadbri9PMknQCyG8MKeqQ
nz1OkyV+vmzMdmNcPmEHxRlg0ES3KMtKySsGQxUF0UB1GBBPEOHvhKtclBDmJRAohQxOByGe7gCn
Y2PVvUZgISNzro4iK4NJgdLV33R0BXwkL4ZrRoPZ7zdYdgNIbDN4Lk5mejxbHSttuNby/u0LqUvo
grSvsBILX9juUJjAqooD5G2q3MYGViCOxiSmfpfKRJl3beofQGTsWH3va+rz20dQ91PGcpwGPI4J
cNYKwfAuahKOTiKmuzWf9x9CvrgPyoBHkW/klZGBW0Td3Vl8Sy/201f5wQrv1ypd3ziiTHc/TXDt
AnDU7ixrYzQAHke11ns87BUikQCDjYUTHwxMFcCjdbHC+YA9JRAI7lmLNyazarwW9Hz7Hsq2izEs
sdrN12xZH/Lb9KFawGEB2mVDOow8zjmjvWcwEjhrMd+SKt30wtWeWCfCTHV/GO/DR7EELGBgPchb
178bkCbAZq7AHgkWR6B9r95/+ta4bz9Yqm1V0fy+dbr7JdL8YDB0fMaIIiKyIG618ZwBW1YNrF5j
qNHZYb8hYTTiXu/niaEmJQ/7jOfuRVZ32iAxwRx0W9dpC6aoyEFsA7ni2ishB2nxRCKCj7T4YHIY
58BAhwnm/Iy5a+x6WLcYpFRaDDAmPu8KMJiT0Y53uTltfPJxdIKCKGi9uU8SkltwUgv3vBtc8x6Y
TWYbAg5r1rBzUI+SvW7GL39TvPombZQqK+p8MgIVbw769BXVK8x4Ybce224xlMhV6S+siRbFPlAm
cPLe4ygUJPV8ontfqeVHTpD/6D3iTxYXEazTMHaj/M4QsBWf9huXlArLC0PueA/nj2QUb3KhI3/K
IbpEp9xhvRuG9ZIpJYaBwyQTtPmqrXlxqO1jWv9uDufaTeCyVOb83X/IlSSpvKELoqLRjU9cy7V1
r+FUk9ExSNLfq94Pfq9p9t+c34IOdX7aIHg4PdB5diwvIsiS8OgdnuWSQWhVEywIUafXS0NvBHU1
n95s4ONd67wFsAa3yax118I9/H1ulGZHxrBRPA9kWrOxnPFe2nsAd7wjP7ewLBnZNIdr5iI5MJMl
q5L4mzI9ahvJut91LSgPWIv28stz/M+ITIOZQAEx17CtProFMSoQaFVgYQjGrO5EuzZD2C0PagbL
k87Mav5KfLo80au3snjfSdEFWK8CviRy2AtoZFfst8plJTBYp0fpb0XzFEUuQIU7wrt6wzQ0+l3Q
fmHelo+1lNY3bmh9bVRAgJ3lXdVMS/zlWcDTlgtMKbdbztp8zq0u4fHxkUF11eQurovSxbqYlUkf
zmfYmclRv2sd8bW5t4qnL876DFzm+uq1EsQ3NikXMtVToSo0EAQogWDVh7Yl56/2A7qKuXZcWNWL
C+YoFVLXGa+nykwLS6neS+JsfZIA6+3MzA+uATB+Y4tSIvwUYQghBanCapx5y2lYmhgsNohqxjZ3
SsP9ZFaPX9PT5py5X9rcOsSwAjOFG3r5Kl+L14AtQ4FhzPIzx6G5qf58ZnWgrQX5SyavP1+Q0IHC
kZYNSLTmdQMwom1uwmj71wb4meYnC+pm3XVC3klHZM0Lgk49iTRWuLrHrMpF3VUF6Q/5r/iQPv0M
Nrsmts7tETHvfi5oMk5yrSVWFRd0qUcxaG0kFA3oBnf71+qChJS0QyLDPKOJkPEAV1I230hRz4H3
hyqsOZCKSXIR7lHuP38ynviqRl5wQ72C2POrQtdBorAOx+5FszEqd94kLitfuB6iLghRb0Av+URp
5RGeQbVBYjIl8ReqQpjbm3sIRbvSiXCq7NaKL7ZdYAbd4R57hPnkidXTvPYUJEHlsT4NBSSkZvBU
FnIaagHvKeo0J6OK2JRKYrGcoNW8jySKiMYE/CPTUPp1HPs13+jza3NOXmd7aOqtXPPrsUcTCkaA
GXe45nQtyVFHKyl5NI45yMXEen+fyNEF+nRC7p82zI6h1RB0SYtyVLiRgxGvZ9YQAx9ejxcHcNeu
t5GBcILkOdP/Wr2t30dJB58JEr+6kvzrKFVzSOEMIdK++O5gA2L18zFg5VKusR2tKhcc0nFmInkT
YgMN7zsk0kc87TjBDrGrfafvd7aL8b5f5M4j9zsyowyp6u7RQirvUz0BFu2HD3QSi3G7a0pg+T2z
C7KQV1GvuFKYT5xP7areu+4pAH7vzzdzRCvkl9mIzl8N8apLmpRbw41SpCQ1zmD/+hogSUxe7nfi
xrtnuE8s1igVrktcWpUJyOD1twJWW4XDYyP+8DmTr1xDu7t9kizZpRH7NUn1fXTY4eVffDIvQrON
yNy6LkELOEK9zIx+QYeXTJyeNU9DEtGQIghzMlilTrNDLRJ7QzwEKxyQlckrQOcw7ZgPZChNlGZY
ArPmky7JUaeadrBOdQ1ycKK6uyEyo4356GGMbXv7PNef5m+2KEPoaXne1bNgaqczGhQxMXr7969a
2iUjlPkTvSQE4BYHRqxBNIOz4KqvO/kDe+83/pE53LXqYy/JUabQb0Q10mdVg6W4iWUV8mZ0fNMe
nbdyu2veN8zx8TWkRTyz3ydIKe406nWMSIBBFKozC+t/sINohox0H+bdAeZcHe+JbrdEtVlnuxYe
LUlTenwUY1/Uk0C4PI8uzDGWN8Y9UVmizxARuk29yvVaygscaXPuLYBToMGAoUJWI+cFI9rM6EI9
lnVfjBPWvMCBmaEqAXBuzsOUJ/0O4BHYzffjjFXNn8y7W6v5L++O7k6XunAcct3HAVqtzeHmkLVz
WW77WvH4GxVKdWSTqFRdBgl5tt6TiGBPs//AkyeeoHfCt+btWCz3dv6Nf5q/f2SSLhMO+lBIlYHz
bCsiEG87pXOvBioIqLl+MS5vtWQgYW8G6ioyOmtoqJ5oqtRyUFLh0o6mxT8Jc73qPn8wdYcF37fW
baouSVHKpGsasVONRJhNmsX72xBDk3Z73I2CzWw1W9XAC7YoTaKLSYP9GRlk49WK7WojmRZwyxjB
warXtyBCKQ+1H3qxbkHE0kvC/1Q35/SFoYBnS/GHLCxIUEqik4spiStcTw9Z2Pj2pSalqW+1d8Hc
NSoT+mVd2n/To9VFWfBi1eu4I9TTpL2wKR6K1CzKwuYMK0j3w2R3PakcI7YArC8WmNyUIjtvH26z
fXXPb7BNq5Qsw84MCUnTy762MepedNAq88R065Nnz8WMA8k+TicUk63IUQAvpV7CV8yQbXd2uVVz
0m7h5TN7clYV9uJsKDdQTbOiVcZIuBQ6ifvNNJlINY3kS00ZZp31UjRK5xilgqfC4RYy0QoMjJVu
gsfN7mlXFoSJvTdL0K2jpnwVJWm1NBxx1HNe5HDYRgA764h7d/e22zFRGtd6+JY6gB6MCbkpRSoX
1A5DSLDrMjLlV++FBSG3mpmQFE1CbgLYFqpIv8zWb6Q2yvFsTP9eskrX20qnbDOc5HnpboWgFvUy
1E+kz5ioT7eFd90eLohTbzaMOtWTs1KAFwN448NRNY/wdk8NcluVPZhzdX5jyae/Mhu/ydIgG0Ui
lA22YQkXpdhkm3tz8E15j7aKebnIXxWAFwd8rVgubP7gCY3kCThgNLIcOicnWL9ldBby/3sm+Nmq
hKoykkzAx0PTDnWeigTwCW+sZrvhiLZqIuA9/SRYJ7Y7fwEo9fbtrRvE39ToYwxFr2jTsRaQXJqL
cv5u+JhHVOPCQh8Bg9aqAVnQojwnIzWKSZHA2eEQ+Zba27KIJtrSeWrezzHWwrgsi7WeF1lQpHRY
VHmZMlXgTiKdk4nm3Q7wtvZgiwaKN9bndL7NIePqJEqRRVXh5ZPUCxend7ON7Jx5xnZt5nVR6itM
44lLelCoOGt8aIAvG2ODznbPmhpc18mLk6NirSyIZKnNcHIW0nShjSIxxiDRLc8GR5+V0x8aeUGJ
8pOaGtgFSj0ISCa9WnOkehHIpXzKza1+5/4wzfi4OSf2Gd4nq89mXW8uSNNuU6v0sdg3YHL/fnh3
LmNJsEmRmMkmIPzcq/+4Yakt1hugVPUUp4UnN+AW56oIJl+S8Cnbz9P/57Eh52jXfuQft6VytfAA
VIh/axR6u3wgaIFUGKDJu4jQ0Z7W2+HBqEzONetil5jsJNqqP/qbIp1Ea6U+0wIFYvoM8J7ARL/8
5Jbb+kNnhZXXJ3VDeujkWVT9+zyVHKgUqHA4s3Z+7t7QlXTIHOOknH6dLtgq2T4NGy5Ag1C+VXtU
r1jx7Symtz6EUjVi3sjVIMyyBFSH6pg4GSD9Xq+XOkOcopeDcauMd0Pjl2h+VeVJhBfaoHPfeW+2
BqmRtt/38DScnfqBKh2D4mqktrhVSvkkVRsa0tDOL1U4YsH1eG1Bky9TxYyyJdZxUvpHrAOD1yfQ
Ku3KmZdCvGZ3o6kDmzknGKITXIC4vQ22/eLKgBTCbA0W4qL0Y1jWnnXQLGGmFJQiyqoa+Hg+2d0s
Yx+1qR4rPFhmxDjzdEuEKHUkoAU+9QzwDCB72QVsIlDXopcCNjKzzf9WXilF1HiCkEkaiEWJedg7
H6ViFoWr31voSo3M8G8QttWFEpIptyafsRtVHuK6h3eIuC4khgkLufGQbbotp1d398Y50hsyi3qU
lTycLcqzle+CYx1h6mu7PWZWaXIKaVwTTuI+MYMDEDeTwyezK/a6YePWF1Cejp96kaq2I8y0c9hj
68vhWJsfIYl32xkU3k42u4KIztvTmTl1xnBBFEoN+emgZ50PNXSw0I9bv7AM2BrMyvIerz9fuMJe
J2B1q9DhHjvngF41ySmc/Kk3bMNG5xSitnP/kZlm5+7QAur+7MyH00PqtuhIfQqA4QOEDndy+eN9
Z2PjeWJunofeHRgB9WpmFWtY1TkaQiM/3RUU1o3GlSM/aypugwHmZDtYdWwpocMlpN8az7sK69b3
j6z80mpNekmYesJDFxiN4F8J848KyUKCgY/XAz8CfGHXvvHlAaP1rJTkqle4pEq95dJPDKEE2NAF
mcHX4yE9xb4ppOimkxlPa9UtXFKiXnEaNiqQkmZKBvrcZTNrzA5nuZNs4aC93X7Hq32gC2J0pxBw
tVs5j0FsjxEkv3Ti9+CoXtLAardmrsHmlPYGK8FS696+l8xdZm/wsFWNsOzeXKClX/PyO6jXzAcI
vPNqZroKLO6UjMQsdjOK0W1+VyPpJR3q7Qp+Vg6pMYFfjJEdj6V5wtYrVzNtsoNtm+ezI5NVOl7T
F0uaVMjSNnkXlBN4G1rzw4lQDEDD9o6Jkc4S0WsjzkJtlHL8vyK6b86S+wbIwUfdZFnq2QG5dVGU
05BGk6/isnCAxvFwiDGLjY7dwJjbWj/ZNcv5Om5Ro/yCqMtLNfBAzasIput3u879UeweGdK35uYt
L4jSKEbYNVnjC8JFjLfcCfXoKTA9jjXxvTYgpC7JUCpEaQ2xy/RZ9p7RmnREa9L2RB5ebEArAVFo
zwakZt0VpUmmQYjqKJnvat9YlgLghyf0Vx9LJ1DQf8vMqqz5rgv+6CaMoU8STICDHFCUDCfbY0QC
+2bQHHH7Da+WEFUVU0+qIouCQvsewqQEggQEw0s+bbQ5jRuZ00cfWE87lPAj+B7MDM6ap7ykSGmn
Rsi5IBckeI37Ck3EHBoWEEwiE/b4yDEK2quyuGCOVlBFMLVtPwsJTlHOTAWH+Hz7AFf10YIEpY8q
teOwbUAULlxLyoPyAsSd1gyx8PavLNmC0CyfC4WUTXwShR146U0recjNqiLzHO2eicq25tUv74dS
So0faJ0X4n72nUfgZe/usd05Pj6eZ/QgZiVoVc4XbFFKiZO4Jho4GbZK+1m8CVgIkQpWzFtInjBx
E1mSR6mmIOgaWbuKw955P06khDigggx4A2b0wGKLUk8lnxsAOMAhFhZQiiYrd7Unbgc1wSoQzq/l
D6W+OD9KLfEAiM71RpkzhofuIpx2ovU0W97bUr6aeVoIhUr1hOVFWOlhBjJIKMvu6+H9/bjFGAZW
nd7ZqEg+mfvAvU2SpZloBMgu5rKOjyEZQIA8VAhlRTuonOh+X0QEwdB/eZAqpSt6vWolgwe551eO
yFt0F6Bj4zZLDHVEt7kEWjk0QgQSQUT6Xzy6JsxOZEnEumVExVibZ6o1xaA0kj9ikUwMxF9EVJ4L
27h1tr8eQtOFYQT4komFpOz82arHuaBJKSdscJSbwFfxijH+9d7djfccIP5Zvt/V6fpT2H+zRqmm
oRnEoKxnMhjdBKzfRAoHy7WRq/JMVnPNrAxu0aIUU1r1nZ4iergAjF84eWTHDPrWxeE3N5Q6CsVK
EYJSm1UfYpPXQ2kfhgCgvtJBfk2Phfu1YXsx68r9N01KL2HHUQX8enCFdONrJZImIJqd/PALcka+
mmEb1/Xtb2KUbprERg2aBAzOxA7h9vZrWk0Tq/8IncpTOmlo+yiKJfCiOR9opT6dttlmzoaj7y/H
fjeTQW7VfV6Qo/yWQpd7b1JAjoM38drbxTnZV8/AcrEYhNZUuobi6AyOLKN5k5ILvg+yZEQ3BsZ4
Le/tIbWQ2MfcIoPKmoVaUqEkYcAUQZy2oIJSgoGkvkxsycY+PAY3qz2FSzqUEERJ2UtjCTrXPTIA
G7ls0Q+Led8fP7BIndUMutqcuiBHG6pYnADDn4IcsHcsx4c/cXGOGmnRw3IYH9GsoJHjPMpATvXb
+FAo5MEe7yosTcVI8CY7PJYvwDu6fdSrSZblN1GSk2IldBnU84UO1uGCCXuCdbBoGoJGBhjpp3HH
eHfymu5aEqRsmTJosYQauwjvQ3Tjkcjv8A7SL1QYevtwJOHhlJuJc9meToDTH8zoGTk+xQRCe2qg
kdUWbDsj9yZqZyyUvjWNsPwwyjYVysCJVY4Pe67QBmKw8QbX9NuSAGWIxqzN26GYj9o51GbCE8n9
F7Kh8MayRqvpjyUtyhp1xpDV/PxO0bSKwUFkQDJrewHgLf/2M3pRSb4tMG7/XHqsFjTWKc4/X4QC
ctMPSjfLuISd88Z9Yt+W19Vs5JIxSgGJaRLU4/WW9q/vAZY/nzT7DtIaYdM8My2xZgU1zTBEA9vo
gB5AnaLWCPw4wGW5VO0OeE6i08yXpsd3usZwYlc9yiUp6tw6vm3GDCMxlz0wBt/fMwuoNrbhphYm
lxnqlcUVdYSAHg4GJQMp3n0+fMiX2GHo1dVWnSUzlP6elAZj5wkoFOfOxmTBDCjBkIN1E/H7aijV
bcwA/ZoPEtasN7CwdYsGHXYP7GpwsWCF7mobpkKWIqOb5dlxxsMlOP4iP+cOJ8ysfo2bTeSyruc/
qOR/WKM72CZgAA381MIqvR4cYC5CF7oPcJHnwT1WxmO1vrPkj1LHnqh36iCAPwBjXPJHn/i7JEBz
PUEt0MW6RfNclOQLwOfcw9zN/MmQxdVc5pI+pXXnKZ9oEkF/dNGxAKWIZlVEASzbO4sD7TEvyVC6
V1MazZsaiAvmXmriH5q5XsKQyf+gdH9fHKUuEh1oE1EJXpAGwdZsErcAlYxI6liF25i7L4zRPX6F
2A7AeAtr3t+SOUp3FPDVqzYHXYgLdLz+1m34j/qDRYZ1hpTeGId/q969pT++GuTQ/mg2coOutAi3
BuRhd+6eYfC2Fr0teaNUSSoMQSKG4A1LDw5Y9peT4AeLMdb5UbpEVb24KGZjmZPkQUYF5Dq4xpKO
dcfnH+mg4ZqVqopbXYIIQs4VZ/sR7zA1MN3B3TNMPO/gdL8z2728F/eYkWCcIoNDGr5ZzRQOGh8q
Ze8Ie39nmKUTOntALTLorFv/3zxS2gSlYrEVJpzkHpXMoSE9NzdRWMhlAULzI21QDWfvY1ydxFjI
CA3kPBkDzxstuJtR09B7dAUqxO4zjGP8fHDv3uzAvg5j1MxAhfEk6DFWvlBGlKbncx0my9mitRCo
G2fuYe7vB2I1sxrPukdKw8T9NGq5hPNFawb2x0ob7GGvTXT5v827GnwHnV3YQX37Uln2iIZ6TkSt
QHYDTGI2GDCQsLWXXy4gc+5sjOSzjnSVmi7wuiLJAiJaVaYcSCNKOS+eWTxMDlJE6DYgpfWiuDtw
iLZbwuBu7UiX9P440kaXkzkAAhLeDsnDmlzQGm6NElHMe97ZmRhUNNAIw8rhrHlhmH7WREWanUtF
+M6nmBRBN2KnM4TWad81NKgXrGe/Jp1LEtRrVKIyFKRagHRa1vGjd84M5bzqHC0J0MZ7MnxRSUAA
Oa85yEBbBuJnzD/ZmDnBPiMGvTUNuiRHiQaXd2XDhTgyvSKdj17zXwwCqz2uSwqUMLRKMGD8AxRQ
NUbl7oOkswcEEMHbQsekQ1lswJF1XtuBDiL7VyBnBubF1R7h+gC/gEFq/mTa81myRFntIBwTpLmu
LFlQjIkjuEDNw1NiZdRWQ7MlJcpUt1UZYK/sNCsndAsKNSDa5WbW/AHZAdnXYqPdrzkHS4qU4da1
Lq+QVMF1lUS+wKFjWzTGM6VzNnlTBLHSg0Q7N+jBd4Q3joz1C3okHr+eb98VQ77pqkJWlFKkhQMO
cLSD0NEF9kLodW33j9ahKwk5l9Z56uGOlMbmq+c4crWBBJxZhWYpAE1SSyzRKobLbcYYioguLuTV
aGT9fIhA64gAS7XbmKxtDqu5vIUs0HYjyTCNjHc1ZzxeX1VTBkwlVNGdHV7usZWZKe2rpYwlPUpV
yG0c692sjKxX4ZX/ykm1PaJTNXXl3pwwXrTZ5QJ5KgPyeP5kPjXWNVL6Q6kneerHmbjVY3fTjNjI
0htrrtySP1pvDOWYiDwkBaMT9ak257Vq6cP9Bqtk0eXMkHyWQlQp3dGN3igmwSwhr4cB0IzORbdO
Lhncp0+GO7OanFgyRimNusiwtVbCKwO6u7Spfypvn7elfdUfXVCgcwZTh5UJ2C0NZg6wu9ImJBgO
Pp/myRO0LaBzzz33WLa6Z1V2GaqeThxkyjBNQoRDDN1HZjMkS73TM7OC1MUl3+K3P1vKz32wRb4a
1cjuIitmkgDuDmkeZlXtP3iD/+grepwtSDxd4fyrTUFeDCtNAAT74dtvwGz5YZv1lmWZGSqYHqCV
AD0+aNHs0VQP4cOZhSfN0lL0EFssaFWCRp1ZznP4F7GdbmpyIKFPJJ/IHfDi2xhOAOs1M8+RUhhF
HA8SICFmkcSW62kTWPPi7h9YNrx5ROfOf/mc6YVPfDek6lTgBcC/OTiCdSmxb1jBpvAtVNUnS1Ux
bDS948lTeqWMxOt7U5zDe/DpP8YP8SXfQlf9PzwESoEUquin5TCTs+Akvh6eeffVcCLB9HPinVAQ
C7F18rZKYT0+OnmgVd4EiNirNkbmxTmeXPni2rvddUCPifTGMC90uqDUQ2nMNHDYo6nm9XDwUGbO
7Y0R2Y+s/RcM10CnYpQybZpJlq535z3kd0gPsOo6q5X5hTqm0wOdnqPlYA6DgBaPYBmI6m+obZ1R
LmDZltVs6pIUFaHEaVmMcoZnhp4uAJMhNkf61scS1Af9jpC7N+xJwbYe7OqZFwOxoIRYyoVe/oRu
4sAXBTAKQAgnsaqN65o2OqQQwcydFYwg5oqcfCOyoPMCnRJ1SjyCXGsiUY3UODZEDwQjlg8uebnL
fsDvOo8v5+SxmJH5mRNnqyAOy8OmPJQk1dRB00A/Jhk6cGTLC8kXggAGnyyHQad8E6DOhBwnzboT
tfXUDtBrz0pPM2WU0imjymnYsjTLKEKMaSO5T+gcsZhGnOWa0PucBKQ6Q6EEncp5RfMI4s5Lgkq0
Z522DZEtguKqaZubmDNZyQiWuBhUwqMD5ugUSyD9OvfhOB9bLEGDVRg282ZZd3j0HFclA3am3Jn3
GHwg9Z67+0x6wsr4zG9wKbaGgAVTsqqhg0FTNIwAf0+8RAY3ZFE9DZckzoKLpGTyVveBGXNbY9M2
iaZCXWgWB0koJcJwUV6j3u28fS8QXjrF8g+uf71N6o/aIUWLnhBUo0pKuRq0Yu6OS9/09Nfkvavv
YnYXSqbfdCSIN9F9PpzF8X7CtmIGq38MMlzpY7oaO5hlQxV4Kg0UhHopTfA+4TSJRJistLOJUWEL
QnRAfV9ngeL+kXai6VFaNlMzLcQlDxfZTZqzMlndZhwdNCVlbmZmbo/9WvgD6PwRf3PbxLVYqvaP
pXD0J1DRXydrilor4nDR+bdEPzZ8SfKss/Nog7nBPtpr6kh6ITy2cWNV+Zva/BhzO5iyLXqdTT3f
x8GvvLTV1JGHfYN16fl0mjI3rpV7nfM2NTY7FNxD3ZRbdHnteoSUI0ur0cHCvzjQeCyxNpCE5CkO
vAZDVW2gDRcxMHnTc+f/q63kzP8G5lA5g+gCK/e2qNLu9ZUoFr9i7QhyTgDx+/72itFQYkXkhstg
yKpsFcBFtXV/BHpyXzSR5WnjdGinsWKQXZeYBV3KyxhKv1HlWB0utQgfrbOwK81RCsmUvQctMYF9
7/Tci1C4fndojW3vAzYHfUci9iArVqC+pnFOfKU3Q+/AZfuc8XV/GLLrqWiyqMq6qsq4i++nkmBk
W546XEUlR0QNP5PiXkmsRCditAVeu4YqSrXzktK8fRl/+AtXugbauHgNa2Bk2ktPOLlXIh+3oQSd
E6k1UVV9r3ojKfTM8gwUFPzEkhKb8/YA6eSFQ1FcotoSAKs9AU48naS9hjl29WHMd0VfkNuft3Ys
85IwAWs4gYwv0zjundpnqlfo7aUa7tM+JUV4gqwOcmjGXWZK4wWdgf14x0JGW5FRXZElRdQFFdZB
p90KrcwSvea6y8Q/10LuTqpb56UzZKkt9YwroL1f3ABoobNEFiRDlOhw0zBSvfdlHUH0cCzkgHT9
c8w5qnjX6XsjIvKJcaR0wvRKT4XZMwxdFKU/XGGZA4YDIvnLGLf5eRh80S5A19EMGah9XGRLiVY+
hrjMs+j32i7JspzB8oph1BVDQFs4PkLgZUp5F3KSiFVodJeTHoikbWXC527OfSZTZSashUp/OB0z
wwCYxfIPDZOLkkFRSyaj5bJU7S+xOmb3k6xg5ExrgBdYxr4KnKIm3w0tJF4qKix/bDwgZ4zzH6O1
59GJO27Sy1+cKo3m6LXpLi5ydPVqkW62Tdnu21B/isVAsjRxVM1Ji9VN5xWZWRpQZqhYNrZU6T8q
oS5crg0Eh+uT0JbHRiatrouOzI8Kdoe2EvSNIpUTQ8WvCTJ0ngRTBDBT8dqJt2jFwiKZ0gfIRX/p
kuxFEZtHmfvQ+seuvK+lJ4ZgzQqUcqp0VRQV/IeJ1j8EK9GbfkyCvL/Inm2gQz33thgyMDNsJCj6
ry7JrTpNX8Yam1Y0joxTwlIWdLryetGiApECwzK8/u86tOhaf8Kcan8pZccbdLctA0eEVS5yS+qn
fTVts3CXcgFR5Z98e87bzNFL+Jvjaxb5D7dPY03EVQDIipoiAEP26q8tDl7JJqWTlaK/cN572f4c
jWOMwXOVaPl9zpq9WdMgAJnTAY2kK4LCUxZ11JQUPbltfxGb6AO7U0msqfDBwqP6s+MKM/HNVjze
Zu+Pnp3rWS9oUmeN1QtikYtdf5E87qeku5Hn5gVMqL/Lk9rlptEa28EJhYF4Gfb8NCHrsld8FzCM
I4ZcG7x27b5eHPCEZo02EZr+ksp7OdqW7Z2SHOL2yB+Exg4HMy+Qji/2QgQVOlnZYWLFEKs3vPgA
ykZUbVrK4yxtUsDZSpISNNQ53oNcem4bxvdaJjN8fBbH8wctOIYJV6NIxTVHo3A/CPW2TI07pVVZ
mDizuPzxjheMUWEL12dcbkQ4WWyG3wgx9iGWMLzqNuSw8FuTTGHEytAucCJAqinuX8nVP9d6TWIu
mPQGUcOqRDDZJM5BVTE+awC/9tWens41K+Jev0FDk2DqRR0cfz9Qzqt0rqtBS0vfSn7TxOdMI9x4
krxn4y/8O11VeF6WZmqIO7/TCgF4IYZ81V/67FcfHtRAMz3JLDIrje+SmuSe85U3X39zmGii0Azw
J2KA8jvRLm8yvunwSIHOOOq9LTkKwqWCdK3JGaRTNnrbbNtmE/y6TfgPvIardlgQpqLBojT0JFd6
PM5pKwSn0BueJj4mTQEdCD0YqIXZ5BHhw+ec8/dJtu37Q9HoGwPOXd9gxDMstpF8CcqHkj+LXksQ
iAgxGbyBtGJHYnmjd4x89arxWHwy5SXUZY/+lhxnpXZWsgVUCvH7TcPVDNdn7WiMOfgBcDluRdLm
71gIeDD0eTtJ9XCJDLSABXbWmlKN9TXPnuKqWGAQWImP15Y+Jh/1k1FduCyzpQlbNgzvQeQOiODV
/MAL0q66V9uHYXJ7aTMgvr99gytPwwCyujxbE+yBoQEfDF0LhIKbT8NNp93gPSrStgwTa5SPpcJq
aVonBlQqLJ2BteQpxeaF0xBzqYJ3mJEs2/hSTwSeqPFPHksyso5VIlu5afD2mxyl31QhE9K8lfuL
Qao7z3W08a8O7x8C12Ti4oqjQVGKqeT7S5HUZsmr9pj98He+q0wZNup0zu2rmgWTUtdLdq4h1IJa
yRW9DISW/gJkatbi+z9qsnjI3345pUHkQmrirMMvF6Ozx9e2qNXIt8jbzC+tSm6sujlyWN7cbHW8
FG/gBVLKmH2rjpVX7cSwOcQjcyR3JYDBN2nwdwxFNwBy8/0FKVkn+oqAb1L5/MHQvOI+GJNMJl0j
aoA6H+P/Ie27diPnmW2fSIByuKVSR7dDy2FuBHs8I4lUztLTnyUD5/u61dqt/f/7xmNgAJdIFosV
Vq36aAXlD5x7bafQqkyJ0qThinu34FcjVsP10A1eVfmbvLecN0YoQWXz4ikUn3mz80MT7OSmLG7v
H++Sp3UlauZn0KLPjFJScTsK7VSkm/q9aBtriKoDz+2i36Vi0aPfM/hZK2/WomIhcvjJDqB9bWYR
JYZ5RqXAQXCT6YQzOpkYPa1XDOJS5nIKe/8RM7k9F/pb9WlOB93vzvyw0aPBaat9ZvZ5SZqPoHHL
5tTs9ZHEPYmHxirTz7WG8puCzY+OX3zAzCLXuUDLGKivM1htnPbcMOANmd24lVk/nhRHcn5xZLSO
lCeYeNrGm9rsAeVGFJGtArUW1UqWQYClT6mHeWo+8IekGTSGhFz80NdmXCkEVDdcacXlO6Uu/D9S
yc/Fe11haMlo+uOD0TzXZuN/3Fe6Gxj7z55cfMgspChYlk3FRqSFTm1G3rH/wnOVbGrtOApukpM0
xok8a9RsEbeK3WFkz0Lp1KNZAfBeF86oWOwUCoGZpt79T1vwgg24Mhh/q02J5nk/TgUX2NCjqMdI
o+w9Morvod6Hyed9IYvnoOgi8pO45co8uNClelAEinNIewGDdtPI1H0+stQytTO/PhgYC3pf4OJd
g3+oi6qGB3d+19KetV3S0P5cdCndSdXIPoeQprv7Uhb37kLK7Kr1huQDB1hg71gjH/xODva5FIZO
ptTGy31RP3R5N88SSitwdgwJyZeZLL3h0zKqsYXwp1qndoad6Iou7/oe54Ru/g5tcfrfFt3yu8oe
hlOGWZRvbIupc78aJ9jmdgOUYuekf8NPRTOrZoufrf0SAXm05hAsZRkNBOr/fOvMAkhyD+LxHBaA
iiHJBtILyAr4xyB/YqJI9GLjB8/18b/JxF2JnVl2v6BSpNZQZS4/RvyvzH9ppa2enpSYtMljLsDK
3D+UxfO/WOfM0cqYLrAQ6JazBvL7Xdb3Jci323Kr6pGy4gPddD//WBANKSxVUVXc09niSjGtkyAq
e9AjdLvaEd30UbC43+rLdLrp3+ygOqlbbe4vcPHeXgidLbDlelWTpRT2k+v8PfWlyMzLTD6UVaiQ
MAO+hrFWW1vq5ATdqvq/S505lEmWVnoaYqlil9n9RqlHwvWnctNlTpkeldgWfWR1bS5ZsxrL5/mP
4HlQKTTwNH0JVppX6pOIuAEFJp3rVozh/3A9/hUzfwxiDjTfNRChuoE0/yMzdLPld5FPRO07+GhT
9OgLL9ya77lUmkDaXxRVmHteAvvctWOQ+CITmgBiI34TJIapIWdaR65YRBaM8RZIN7PG/DweTkIa
WJqqWbLwWKUfRvVZaFsOU2j+iv1ezjhTlddClmWv5eLjZuotlFybMglXKfHtgLpV81TTsy5bQ7dN
bK0xdeZklsL2tNFJ3ZHB+M8Tu1ebM9N0LgKatuZw9HkaYA5jkh2YZtd5aWr5Wnpx2ucb9dYNQZKn
MhGyF9fnwElp28olXg1ffheHjdp8qGD9W+NT+R+O+18xM3fTVwNwCMlTYMw5svxmoBQi6y91cqoU
3i6opcDlEUnU61YMXVOgELqM/nn4H4m24bNTz+UkjvYCa00xElbu+NoezF6ziJMLXWzr/twiQyGz
0Ex9R+GypwaO930Ttmw4L7Z7pva9n2mtwDd4FVjm0OjAjIeioB+58WjQTRrk+5H/kMbnhN/ReuM3
jUW5asfph8JYm6S1tGgZySpFmvi3tDn3ZaSHda9kA8wLmGE+5aid5Mi91eeqcGiTRFnb5Ulp55p2
KXCmaVVtyDQsACIIHir1UeJrtE9iaLETZbtEXCsXLL0VKC1OA52Qn0cl5lqt9aGWxD7zcYM/g+yr
Crd8hyFWheZ2X/dPdEkQauxI9qCHnAfs5FqQzymYEpR3w7kvCgu9xKTmGi8vMQIii066vGatl8Jj
TUdSk0fJRxLn44IHhvjcb1EaHTPNZY3X9YmTjK2pNzvJ2Bu5sJOiv0Za2fdXufQWXYqdbWcARn+m
hNpwjsQnrdpFxTtjzn0RS+pxIWJeIx+VfshSTh3ObfXetaey7C0hdKJYJjo7l2ztdV06N2RNBaAQ
gMgA99z1uXGRX0hcxg3nOkQahyHsQ3tOs9E7zF1GpfD+2m6FqbwIThXYPxS7wd17LSzQy56GIQ88
CwArpdOKn9KvTCQaW3k3bu/0tZz5FdMZjaMAcjhjV2u/Ru09z8zh+f5ibqOZayEzU163sRIPFMgY
IB0KU5R9fsdlA7+iDguBO8QoiJZQ/ZkmDM72zGDCwLdUQpDaC2avf8H76UXS9fbIWUGF4aXtNnsX
o29ueE2UvTZ8D8gg5CFnKUANFDLdhPXvMPojA9ow7FI934jyVsysAC9N13RmsbYtt/p7/b2zvc+6
KFLA7waLkz0O41O9qawWNByipQYrNZw1SbMDSABUqboCkkptG+pbphQ2C954wzB5ygOtscJjuICt
wcrwQCAdpkGD5wheLIoLWW9gZSw+Sm24qXK7bF96qSdF17ykvJvqTlfxpGMjAaiEyrwZBEi0+G7N
b5vWFNJPmn6GyPwmylYMV6qVt7ZJhZlH/YMHlgPl4ZmigClLV/tKHFAHEXxbL4uBsBwUoy2jf+5r
vrhwv6YnBTB6QQZH0vxVkTJBrwDzEc9yiSe6N4XeCTJbG14M5XlU7bw4tWpIGPdSBooJOmMle8o5
zEwE5ucvVfY0pL8T/VsTn+T0Q23eVcnkmsDJ6hUFWfnMOZY8EHKYMF8Wz63MREdQRxscQNEOCVf2
GA51tGLdbsYKGALePwBceLTZTsW2WQhR4lVKmCYrP7OaObC+Y6zN19eXbH49Ht7e3j4+Ph4AUvaQ
YiNo016nOLpdL+Qjj4OxsVBSUZn+/yLJmIeq2hkgE8VYFuAsiOr2jgJkdnIM3Mit95LrO9Jz4o4b
dSvY2Um1eVejJN5Rr9nc15AbKPG0FSjJ6ZM7gLhmTgsWGYGuxkasotkYJWqnLmw/sFOb+6jWB8ve
+gIoa+I9QXexqGsyP706F8sWQvQSlo2mnvld+GE446Ym+UNqq5vSXFnV9Lxfu25TARXwck3QMNF5
npYbeIlKQ2Oo4E84DWZDMKcC4xD/yOjbfgRTSog5iK/3Rf5gV25ESthAXOipiXoygheL0xqty3Mx
UzFt5Fg+nk/OL+eIiXqgHIrIl7NFoyuA9w6BWXmuHtH+Z252tu2iK69Ek+h+5V1dCAixARdfM/N/
whFlcz7L1bNGIjtrrcoDkC86Y3SnWRz6XYxs0m4N2rQmdD5tCBotGH2PLUDA+Wr+Gr6K2JbepMP4
kAakfa0ZyV6Cl5V9n56pO/s+B3DyEUUIHhbYd+to/TqenIlYykEHM0fQq4/+77PjJKYugWCqfLCw
7y8gq/wUSXbaPCmPoAheUYSbxqbpRgHXpcO2wOUV5jDWMo3VYOgr9ewfm+ejUx7iyDm8iY5hu2Nn
mcKfJ+A7/w47bQ2euKj0F4JnViWsB6SHRQgeBUs0s6PxUrZuwRD/O7X0fn/bF+pAWKU6oauh75jD
PRPWG02RRXyNGwbO6kNreN1IfPWxD47+mwaOmedwz4aVrb31SgENBu+yMLm/gvJTzL68Yj3luqgP
9HOOE1VsL3dX+4xu3+ZrEbNbnEagKet8XwMTlbwD4NamTmRzZkve3lBN28ibVSjGmsTZTQUQoZHi
gNPOPQgMMeFtwz2Ue+YJz6KVOVBQ0Oz5K+bxx/zN7oxsKAB6gqIVLsh8crEqFIMYYCDzmTcBvNiH
pmEX5ldogf/ejDEzM3EyJyXPhVvsCrc6Ag3hTHuQuAHhnefYijbU6smj4mL4nE2fQtDtMDJ9fYPf
cjeyYsKZb4Avmt1e2cZHblubgeOb4bawO7CROPrKihY142JBM21UkzKJOK3UzlbuBE9edlrjs/wp
EMy2DIh03YA3OV3un46DS91Dmb5OWk0715ZsSnv/kXvOHepgx+xxg9EF1rgJdpUrvFVOSfR95oT7
EHzgtctwiP6ziH3g3QYzr7v1d3XBBKJWg+gF2EoADX/K5hffRtH1nepxpIMRbLAb+1e51ZzxINok
OMeR6b/dv/oLqTFgIy7Eze4IxCXxmFL93NjtoQI039Fs5IEwyvwzsyKHuqENn5poK17bTUcSDOuV
3NlNCfwqlEsJy1RdfVdvs4eI9KTFGMK3Ytu67YNv31/ogj39QVsbAmIJJDBmlf2xjHRw2Pf62Xep
JW3qPQ7W4TfF5v8mZuaMSnohIGsKMXADN/02eDJcusnNtXkbC+AJMNgAPP7/lzMLO2IdcULRdfr5
Pd2iAcdhT0DEPgdH9TC6jZUSDU8kkpofwsf99S09FShmoe4igT3HQC7x2jNS4cpnsTLo5/pQ7NRP
dYdGQFu2NHd4Yb+VFSjEpHzzeyrDC0OhFJhfNNtdC+OpXwgd5rScpcKOZAILhSIa+OXHjqwsa8Gb
Rfb5X0mz/QxqKczGgBpnI7Q7UwmBaz1UksWaF9XuBFNccekmE3a7MFU3cIh4d/WZ9mOOnlCPSWpg
ThV9UV9Ea/yvdu4fAfNqf50NwuBPAtQjtwEy/Dk48I68ouxL8YYiI9CQBNRQYEQmW3ZhqwBKMbRW
LYyzfOQ/i534Xf6lz6ktPosrMeWiJHgJEzhHR5A3b9RvEl9utLozziBPLZ7pb60myJJjQFBIxk9t
ZfMWjdOltFmOo2ZqGyl+YyA9N8HF0CQD6sIn4VjutQeemeUvCZR0CVmL8BcevskV+meRk3dxsZ20
4XRfFCDWONUn+iJ/C38afkXTl+zgpYzZ42pkuSZErDXg0IYt6T7REXYq/2ZOfVy5UUsqrky9P4hG
0Xg0hx0Ika9LfJL6Z4tV4L3rvK34OFimYlYHwd5Fp9i7L3AhUaQryHEiqSrymK3705t6sXvgPEo5
vYZAfqeRwg0Rkir7Bu9niKpwaIeY4pUAAyCZIBg3m333tTq4ZHFvL75gtrdpXQf9kOMLSnRnB0+g
Fw8d6aty1e3bg2gllvERe9Qt/mNbAhzEVDwDpgRtb/Jk2i7WPegYwj1qin/W+NHxxW1RCrvxL1d3
zv0Nvj1Q4NEwoEvHiWrAksy0E9PYq6rJK+7MG/kOfujvYgy0TZKiHTMXe37FQZj+2pWFlJFcEJDF
QIQgQIumu3K5KompEZ8z8RxzMMKsK1Mr85XSFiWw3t9f2M88u5ksGTNgUI4SJy96XowSQ8BjhlFS
ztz4IBQ7Pt/rdJsbREMnms+9+f53FIGd4MgDZhK8jP0jBlgqogcvzdQkt//mg89mo/kveWyOnoAK
Nv79U35m2cbQX7rS5NHzFOwHzJVufMcHdV9l1WheUCkpKxvo/uaNxaRubbWAY56gBub1bC8FKwid
m8cUxYapX13lJWNq55i9OXJT1kk6RZRpqPt2UQ2tVWhII9K84ew4osUmFPPALprBX9GcJcm6rAKA
qyOhfoP4lZVeUnyuVM9qzwmu2DPMvpEwor3qscmRYiSuVrH0STGGtUL/0tFOHUpIzMJVQrFl9kJ1
XFkEFFkxwG+AkxAI5/uEZzsl9SSB5MckdJpsFzBTpccx2FH9lBoMVFVHvjN5YQPmqjEkypcx7MfR
qUoSqI9CAzRm/ksMNky3pTYilcNlr/HfqDgmtY8eTreJP4LEbBUCrhV9L76nO0V+woRMJ6LE75xS
P0j47b4O3/rxPxosTJnyqRtr3nqnypEClwLpOBD0PCJ+KoE9jiWrKfJgk1f1YJVtLFqslNptoVRP
dazyFhuKl0BNGksUfN1UDN/qkvRvMq1QDrLMrKVEi4goJRIpDAUo2FTrt/e/+xYAMmHtMP0P4QCA
ULDf1/dcCsVOHUGL40mVHm8NUUgeRE7dhnEMbkYA2NvetzLJ7x0jx12DS5w7SkKrle279S/QUY2h
A1MwOGWS58YNlEpVTsvRP+c0yQgGNT1RXFm57EiGxoICJ8nU+jHUXiNhxfrcetQQjXklugwYrArz
Or+XvioVfMkHXpK5fmdKm05wWt7taivyunoHOKbi/5FXu6wmzb82ehCLNQuCgThYmVNiqQwsUqxK
A482hm7zHMpFnc/79oApc24VCQkp2qrajKEv78SQax30lZCGjrmlSyG68LqiXnMnJyd79kmIew1F
MFQMaoXXf60LMsanRSqtAq9kMjJtFNNbeaaYaDdVnFLKBqcBpNBidaG7RsCPJqVV6tQRpVt9ENcQ
CrdJAllTDegk3h4Nvu089RdQPsobwH884UUPzYQdh798RdhooqGUIs6Sra6z08iW/JMg21XgAJqT
yQXhk1Oc/RYPIvq/801C7TgmFNWx76F1FbrLFFsT9opkGcar5gWyqXFr+zi5p/N9RLISvTl4pyXk
Oa73MVGUNsiSDhr16qskDBDvSofkqdEeChmThzGEuPsz7OnogkVp5SL9ZGhvZCP6RIUKPwGnvZY9
gIG4DcY88ET9AcbDt4LngQM0joT5rtFNsd0w+bFWHN4HE2D5GT/xz92rbA+9pdC9YGq2LBLpUTkn
utX5VsvZhmquwbJv6I6M6WgvPnLmqMlNoWhhkQVeD7ty4iq3l2xJ2wVHBXXD+iTY8j55G9+lYKM9
cbD6pYXx38rKMf0UhmZbBWYE3MIJxDrhN663SkJnaNcoeuBVHbOzp6F4TQu7D1w/M1X/T80d2twt
mo90pESSD+Hwu+QtVXA14IJ6hQipixxDa3f0AF5Hwud23Foy544DWhMe4timIDxiplzaHNtg3oQQ
28qT9I0Kqf9iPNd0W4JKokZyl/sjq08hKAga4djsxvpDM0gfmEG0jV7Y0BA+3dXKGobzhy/x3uJn
dl/mklZOIjnw1GOlOmh2JFX/HAVHozXZLqJvRUHSTcLe0NKERxvN+R/pI802TLHG8BDUjqq8ib01
fKvBNuCeZSDDs502WA0stlGdVD8mUvkMa0PS3kMb+jB1j5hR96ipjiQT7Zcvb7XWi9m2SE9AGYYw
d8NB1Rx5PKb5PgauNCIttw10M0fhOHtNSyvX7KLfl26kPeXvaFK5/xIuvOAoNKkA6MNFQ25FmXu8
WlUHPKcGXs0ctTCBjS+CLSVGawGsFRMxcvXaHI5ZjXY1G+1vlZmin2un6qY6HOVq5XOWnqWrz5mc
ugsHPE6NLOgqP/CGYyKj7dfBUN4ORfSQJ1n4Wg+mLNsyzyxdXKPTmMzTjWpcbMTMfDWx2I+JzAUe
B0rIJDabMjeNSiOK6lQpKdOEoON8bbkLNnPy/mHsBWAVtHnCBO3dklyWQejV/AOHl4eO/TEMdFLl
wFOkpJdym1UDQYv4ToDT3Oq4juGwNfRgxYLegvTgpUs/EGdxyq/NW64TmouF3Eihl+lKR0RUMR6U
RuzdotUEsxuq9FBpsX7OhO4xqPl6nxpBb2XJ0BM1FMT3TG0Mc+BjZomFkH3nnL8G9V78QgUZHx7R
IA/03kw10I+kRUkVRl7jS5syopahlSag7JXm5pUTNq1dcduUtlaYPVPuNS4PRukwDXDlr/t35rZI
iWK3JIEQHt0UgG+pM0OuYnrGoCYZ81SXAdIkvGkYogFjxWRT9LeisimJ+MFOoApayzZMa5wpqQ5v
UcIk9AnCqMx8lRZYDLEywthTi4fUcMoAnDybjD1qviepv6l2TCrio92Cf6hVu9IrK/X591w892AM
CFNw4UoZgKbvHQ9kdeybeh7tIColXG1KyneogysmXAkAb9JL02ZdfPJ0BS5utCDHMge/i3mimkhe
DzPk0K6qgOKJRTspaWrKfRZu7x/RTdYAQmXcJzxzgMfDyb0WyqXA+EZ8GXslIBGHao3cZukYLv/8
7BmJxK4ETh1/XhgetOG1+9akXf7Q6iD6u7+On5rQ9YEjC4F+HYCRkPtGjul6IVqZ+JkUstgb4nEX
0KM87IRSO/rNofCKUba77CMfNq0J38LiZP+8In768zPxiA3Qt6WCcUTQ5uR7icjJjR/6oVcKEw0W
7QiGW8Wd08bHtMQQkNLl13pXbvUF4fqFyNnligdwRQmtEXpjmJtMbEgsCWjA+hhH5Q+HJNP9Fd4m
fAB51zTUvEAWhMlvswvVJ1mP6rQWeVLYxVbYjBXhM97kOo2Z9yXdFvWRKoNtBbLPkGA15p59VlRB
L2iUelm6H9SnoB1B+4NeM/EPMjrKZ9vacWoXjoBRlQdVPxm1Mx7Bz0OaiqTinq1VcBfcUeRIeSR+
Ye4FTTBmPrNW55SKXEy9mjt2E72EaCbcswLKOg5jHtNtctJRkhxI9Sh5hvpY9psgR5qvJ1q6sjW3
dSVsjSQjfQC4KA5jHo7nfJ+UGbiyvFL+zvNzWz5V3KOUKOYQ2kFEVB9N/dRTektCrVje+Qa8M7YR
G5GImX3/mJbUbzIYwF+i9oPH5vrCsazoO4HvAJOSJLhDRpO6pURr4HIxr5lqRWzBSViLX5aEgpwJ
nD4TTF6aTxBVWBUKSRgxLw51fSO3Fb/tmg+hbvdAIY0I8aix9t5PJmp+s4EfxMnzmMcAIMb1OofC
jyp/wK6O8m952A4aCHQTxBtyRZKXHs54FdlCY+trsOClC6eAtwct+PyUHZu5WWLX5BRBOPU0tR2P
AhhOWIJel7ocV2zXrWuFhDEIqAQkWEDiN2+2kZqOHzQ9ZEhwhCApjGC8Vh6ZJeN8JWI61ounzYdt
Rpc/ZV5YCUTQGWlG+O3fEqALr3z6MUgkQHsrO1AQQq6UppY05nJ1M2dIDSQD7lDBPD1XNFCz9JxJ
MbMCeSMN4a6W6aCdShL3P78bGiJ89C6pQDzOPbAxDIWRNyrm1QNFw+zZlworlAKT9jnuY7Kmorev
LE4QLToo/AInhJd8tr1Zy8IxwxrRrio4WadjemraF7tRGJ+5qOTAs6UxK4CvuhGaHMgwilZdOWwi
q+ZKUCHoY2ozYOydplK/NTpIoLbion0yiqst7Uu3Ceka4LZFtHeBwef6U2sQY+TJKOA4kn2jIO2K
Vj2iSw9Vhq7mHVpT+cpla3w9i/qHLQJLq4HkIdJp11L5TBkkeVCYZySVFQzVxiheuNFM0jNy3VKJ
Sb2U9Pq+4i30/PLBmhc0XdW5CUEP3VQbNUCqMWebqXlfzEcxjz0+a6Mjl+loodbj+JHKocf8iD+l
Yza6iu4n5pB3H/+xLiJ/gbobEJoKHKTZ2hUpYDnmTsYeqInQbbuXFKsrbBmj7fNf9yXdto5DBS9F
zUwlmFUNn0lV7IlH9Fxu37XYqX37rXmPTBAI2BPVLNvlzNTM1E5OlJFhE5zU1Wr0rU8LxK8OYybh
AsooT12fdusn0siiOPGQnq6sTBTAOMZIrP3nD+CVmJmBLvQsTmjHEi8ZKbqUd+CaCsU92GP6tVzn
Qhx1taK5cysWQcg3OkRJL6I7ZkR70z+UgOgWp5m1jRRY5PQdQe3rZeVExVvNBVYZIEB4YiAm+EmK
XBjuUOJoW0Z54gFuZiPh/jl41ZE6f+ipIg61dIBLOqt6VPcBch97vB9rztfC43T1AdMHXnwABmxF
gCmmiVfyqUEG1YjtgA2pc3+dC9kUbPDFOmfOTCBnQO7nWeLlluo/Np0F6jjR1lNwYTqcuKnOYrlT
07WYZeFtupI6M4aqXpWKbGBx2um7/J0Q1KaYJb/3JjLB29KUdqY9fD3dX+rCWwGZOg9MiIiA7wdb
cbGhfCAG4DCoE49jiChBjfqFRyN1MY+ImVEbcW7Tib0pp9kaoHQh9TyF48DUAFiGnKoxu5ao4AQo
FDWxF4Od70TrPhfwFAdyYwY5JwCMpRSj/jLl3l4Dng016eOsVA55ltWZGQ0seQ0D2n4zzqjab8R7
1YBUdNtwoOQw9DJE+0gBJtlSkPPS4qmqjcdAGcEjEpVVrqIY0Rm/OQm+stOzTMYgwcRQbCHuwy+p
j4LIanpasmNbxX1qZqmKF0FW6rSz7m//4lWeSMDwSuMBRFHpWqHFrFWUIi9iD5mEmmstvSJCAHoE
/0kzzO6goGCtmwyTmsLORH8vOlvvf4C48BhJlx8wC8mBF0ppDNoTb6CbRuEBIW0ilSRsV2EKhWQy
MM7+Bjtl7+iAl6I04oQVUfZcA4bl+m/JvYev2OW4fq4D7HhEjOSlUI+otvwXnwmoM+hRFTj6N8xQ
HRpfh5yOMdjD/kSf/IYeuFAGKW/pRI3Vdo6KIWA6QZBkFkFjlso75z8kQGK3plHGZg/nnG1930aZ
kolmybZtv8WUoyQlhUZ4el752qWbLKN8Dowv0JqIzK5PtUGCnBt7IfayYVOo+6ZghIUO8oMSepmp
9KfpIrtGbr+lAmnZ+5AS5u8iscfHERUFzGKrS6/GYKodutneBvo8AN6QWGXBkW6t6L5kARBDIZBH
PD+FbtffyoVl1A3UiD1U9VsraNTcKpLBJwa23EY5VSVxnGSbsuTW2LGmXZj5QRNSEDiVqSHH+PEf
LmxPXGZ+wVQZu6TywabCTBIADYbxQcHghJXHeckHQOFRQ71Y08FZNnOJc60IlHKMYNAlQQafdTPY
1MheUebZ8axYK5csvh9wakUg+pACAjnNbE/hX0YNeFw8PsGQKwHzQBpSgxarPquDg3pA9MZGawjX
nq2FrJN0KXb2Ovp6GPm0aBKvUIlaPGrKseH3uoMLyrF93rtD6a4o+pJDAPJeZJbhxQMEPnuyeqWo
hDAcE29okYMAsoj41ZcIsHpFGvENxRD9MYQ3RG1usNrK1JyJhBWgfgNc1uNfYdj58sonLdkz4GVA
c6sBOqPNJ3/xhcBFDcfBNwqNdgceWkBHauVF5CrlKPFGuBeyIjB5LonMBojdlfByASCBlABK4gi8
UBoHV9b1yTPNx4Q4kaUeVxVEpe/agOqevOG0nSS5aV+7cfBU6pUd1WuGfNrq+W2CUFGWgUpEInD2
nspCAhRRC8mdQvriqeJTyxgBEqA2axOz5DOzUt/a+oBefhIkjqJWMI2IBXMbbfajgEJe6MQGeMUe
+uhVjy3eN8HCd19fFq6hDHWZsjWIvpBguN4dbqgVKiRC6tV+bHLSNqhacGIcjTV8zS0kVAaCCRG3
MaUnVYBErgUVRaPqOZNSLz6UmLCSYNRLAMT687Pw/Lsk4hqX41JO8Ere7B50Y9rWZQh5GHwZOvLf
qWnj+c/48MgOKnnLiWR6Ff1fvN4LN/5K7uyhSVOh0kcqpl77G3EAk/dp+JlqrpLloMyIXLnUia8c
wdHF9y8Vt/fxObkVM7tH61Czz3I7i1eQpAv37+qLJhW4MOrcKKs+ws7UQ5F86hLIrZZPoPU9EcI/
Vb9KFrIoD1A1HvyUaOqcswsNQxxpVQ55Q4/2yQ2SrWSbueFLjzMHsh6D2c38OHXJ2G1hmph8Y30n
e78ir/c1+2aWCrLgk2/yz3fMrl/SouU4NKABmAuTEINIKAgT0LlC7/40H25lHVJAWnOy8166r6en
tfTrUir4Sv7sGa/SViowywX7Pg0bAgdheUDUklG332U+lh8iKIysp+Dr/roXoFhX654zD0VDA5aJ
COtuzEEhaLJHkG3GPsZbuJa0vS9sMg8zE3e5xnmDASYURBirjjXq2r4FCyytH/3htQ/+rAJjllJE
V6Kmh+9CjROdydkgYVnSKUF7DTIx6Axu91WH0JaU8gP91QGiePTXMtrLlutfPZoXVpQggFMR4kYP
wiYrSJOZ/JF/5ccd+wNkzsgsDrQrmV28iOpKvmbROF9IntkwqE/XxSN2l5eeVAFQOur0vSmuOseL
NmtKZYPkFcCJOZtG2amcrAbAdCrcfsI8Kk4ioNkBDPhbLiuJNtV2mFN+im+80pi87hj0AfnJBEVC
o1zhA1h6r3HO/37MzFyljRCHvYBzpvmxDe0ecQ1nYuoC2uBj4Hb2icWt5cWWtfhfkbNHcAp6QS6D
fZaUg0CdGryo8jtwxcIqlchP1+/VhQFmEGwHgBAjXwEDNXsG4yJCna72R085IRGF+Eff4ZmIX+JD
uxnfOTQYvupb1RL2CWApR6RyZLfvLU0hfuDq1Q5dw3puv4ZOohD6tNb/fhN4TB+H4Ghq2YVjrsws
ZpD1vBZHLe/5hVqaXVvkZiYwleQg5iBi7+dA76GhIuq5YiUa+PGF5vuCdAegxlO9CiQM17fbGAuW
dkLHeyE6Q55G/RmcEORz+NJ2JXMNwYkQI/zt3S43pdCsH6JzGK04ijexDxaPeEuDTwZMBj8vI4EN
pWQs0ngPBCmdNbYJwCqFoJm5367V9G9NCmQBJYtKwP8j7bt2XEeWZb+IAL15raKRbUmtptq8EG1W
03vPr7/BdbH3SBSPiDNnBgMMZmGULJeVlRkZIaH9H7JMt6Nlpbz2ujJlbVwM6Mv+eEOfYvmGqyiz
Hvvnex6WiaVJOFLWKiJjNmZtgH504DqgAz7+W210uruSLY1AWITmRNBNvyGbZGxjhXRM/dLrv4+/
ZHaFr8c8Odd+pCRyJeFLoKw5fgR0LiEATEBLqu82AU3oQlvHfQQ4GfrkVGeVm1eJ8P8NVrpC9KYh
ek7H8TWGSylt9cU2uLlNdD3IyQkC9pYX3BoLC1nNry/tydq4OgKe85LU+v1tOBncJLjwW6Wuu3w0
1Jj6sM3gqmmsN3t9IRs5u1VRI9Mgz4LkCdRDbreqFMSZ2iBVgTja9emHVxjF6/AMtKPsENoTr9Z/
ltq45twQXggs3IDMQ4VmsnBR4KR8UXasDRo3yj2jDrQ58UvX+pKRyUrJfINTGMEIQPOk22k4FZRN
yGJH+/ixU8d2PZjJQkUKU3Y8B58K4ZP0NXqHmt0l0E7eIUeiy4i2KYoFPkqcRqUaAIiLS6dgXJ87
+8izoDkH1Ud2WllrR4LquG85W49J5eBBAhwnEFOm+vZk03ApHrx78mJbqvKYOQUeAxCIiWOT81xV
W0fsbSbl1mm55eJFZqm5I3ZtYuLRckWOpYERens4OyG5hJ8fJkfMdbFtyPBckYhoe1BKJmSUFT8B
Hfbz2I/dt8lNhjjxY2nIIEkRYIiqjXYqCIl+vIBUxFJ13wrbjQzLcC5QW26JY0g/S+SWSxM8ORss
17UxBMl6O4u6JxU01zVTLrHvjSOYbpnrGZ4cjTLDsWwLpbd5F7llCNGzazXLzdLJXx7P5awhFZA5
AN0VVAInZ0MqPEkcAAuxOc8OBKJVv+kAfsmFN8pffrbpeKCfhqQY4OIc8kC3LsyPfICjVKe3LwLB
PcC99fSteNPfDhx56UhMOZc8t+8+NYyMgDu8357t8kiXXPbcvr3+isnK5aESB0XA9LaSnTxpz8jb
dglwNjef1yYmCxeh6SSPIQxsiyxSD0pPhbYnRb0b0ErxeOXuo3ScArQsyTyawkYW4cnSVb7Ap13i
D3awlt7iFbctKhJ8xWvwj4Pzz194086GzVfmpm9aKW+BfwkxeQ1EbOl233k6ZOgTfZ1SS6E71DgN
+905vH4jYDOMzzMEfLWFzXr/rr4d8vSt28a+G4uDN9h8v88VkAZkQEfoboqUXs0Rqfz0a7QK+Esz
PbOoMjtev3CnAOpOuxxQI3DDkFMHO36SL25OObPeKAU4NYJh7RAPivVMS7VdWJB+CUp9jxcYsZIi
0jgiLwCzOeUwUqIokpG+Zu3G/ez4cxq9+iD61SBFO3zGfmUN7dErw40XiufKb9YB41g5arLKWy2R
Mq6o6q9yR4+rz9wD4677Kw0DYRceyXMOGWHCmFvm0HcG9Pnt8R4GOeJDsRtscb9/4xBQI6lGuu/O
xHslQqySFnry5FKe0LOrny4LB+Hu7YwpurL+d9dcpSV6F6nOMukHuys39XOrgPH2lWXMTjj5pY7T
twg1GF9CE28m43LFE5kdX5FTkZokVZumASucDcGdHiz/nasZjo++s/CJZUgjenuoWG7Yl5g30HlI
FoY748XGdDEazEamf2zH28kG4M2vvYoZ7BrU8G+dqae9FTEGBY3UGVU/spRFm13da4MTtzn0ydCp
ksvaHYpCmeAiO40aYgpaUb37qkFZqEa0SFAJbb5d18qyJ4Y7MIIu430jW61oFb4BjKXYadT1Fo7m
TGgH7Dq6RQGWAqR4SqMvg/C0YuIKn8aRD0CG5E8g5B7P96wJ5MyxyVA5QWrmdrqLygm0osEBjCHy
AeFpze4ui43/M6Ew6jP/GJmsaRh5dSXzMCKRYuTKolDis+BYZaqbg5ntkrW0M1uZuryODQUaH8SQ
Z2/DbpO9by7lIO4rdeNYNfSQoDsCF/bUzQpcBg0ZJWNtVxG/g9o3+HJdoMGLiX6BCpdbEw1X4B1W
kA9L/vdSyTAOfwf8BY8mYDQD3863kiZdIEAfyG6BEeqAiyJszVJWJmG0qbuBIDVA0H1gph545LNL
FBwfr/d90nj8ACDQwFOJzPldPaaOhhh89VgLJzjX8luWnWSrvqguhRSE+CKehQ6SzSVL+9IqQd2R
6FV9EJglxz+6zKmPkUAGCSUPuFVIR99OA6gmM9lHhzM6HYjAHvNLoen+uvR0sdDBx/p4zHMuBUcI
LFLiiJy+4wpUy0FsI5ezR9ypj3OE/rK6XHgHzd2i10Yml0Sf53wXNDCioVlRvgQF+vlI3Lw9Hspc
jAANj/+OZXphhk1e8iLDYP/0ClW096q5xMHW806qtI86o2lRe14/tjk7fTx6wEFwiBn8Cye5uoDS
TuGYaPA4W+AN7alxF37+L/3Z3V745/enQ6rCvOlqNuVtAYlwYOhZ0T+xrJLxpsvKUUJ8d0h6kgTJ
8Mm1RXxmRrZX4jZukusBnoodEbUGN5Po+r5mtn2GzkrJ6UA9o+H9DY21UNt1QlriBgs4VB+dqsaL
ZuAQyxNWzROBZE41eEbcMuFPF0f1h4fyfku6YsCNgJTSAJxdF6ufVd8PCkncPgS5Y9miv5OTmrai
GR4ZKRkYPIRpksXSgW0QmxixEImXlEtGYQBopgOPIvlVamX9APlEeQA3jiPlzFvRFmhyfbxk89vk
ak4naISySWMthuKsrVcl0g9gAbFiZKUGdAmQxHps7L4OBpeC3PZ/Nsjf59HVBmFboc8Z4FrsYsfp
IFYdNfTApbBS/5g8rQ7DM8DIT/0ObF66t61fQK26UIC87xeZfMGYo7j6gpoVe1nKxy3KHlXGYFjS
lAdJ2IERMxuOLmt02UpNIB5QAI3wJsoauJcTXXROAGSE4PVI1KMWLZH5z91619MyvrSvPspLJT5P
ZXiEqDTgeNAOHzmvPFnqe5q7wa/NTG6UvqyGrM9gxgUNnLBTPKPRLAGZprhcOKmz0TqYK8AAgIAU
Eu6TadYGuUkiDgstEamhPrK6W//SrGsL/ac1JJV37E5cgcZnBe7cU/sF9dl8zDgvJkHH3XvvMf75
jsnMhpmXpKwTc3bc6NWxyvRuq+6SgRhULV4fb25u1vsh8McOR+gPpOntKrJe1NVgnudstjdky41W
gE2knK6d3LeN810eMoDIz6sFo3MhuHRldLKmzgA4Vi+nnO2tEZWhqQlKjCIpXNS31QNgN5mJgv5j
m7P3lwBoPNqbVPwzidF413MkFXJoyHrxmzQBBY7BewvB/eyJuLIxbuWrE+G6WRlnHGwwAmVPcmKw
QE/o0Jfr+4WwdnbVFMi3A9ILiuCpWgDWLJFKheVAAWQ50Zckb9l0IaoYL/S7TagCYI5eOLQzTCes
SodW6PBctFOUZiGJEpDA3QE6xx6lbu0vidIvWZtMXe+5dSSksFY4VqcQ/uCMaRDoEpyzf/HokK7G
NS7i1SKxQxW6fANLAARVCIG9I0CBTfMV5P9iN8iIvxEOoy0CXcq3hviid70KYZPt/4YuMSGGRbjg
PWUBG5H/zX14bWsyqBSZsTapC94eDiyCCZBEM9y30CpUS2l6KDbZUlZlbgNeGxzX82oW5Rps/70G
g6HYkCBZCdJb9OfxiZ3bElcmpikrFQAu8O7ARE3F2Bh2H802uaic7i3kP2YfTNeGJsFE1nZNL7kw
BHj2mgHhgjdcHL4lxeeANcvdp0481+fcQ9+DL68fD3I2krk2PnkpqF3qQj0+4W1P2wyOjsUDxQCH
LPgpoX62cKYXhzq54RytK8uGx1DLwowqmkZrNztCYifb+enzAFqBqAL6eFQ4WBjm/H5BXMmP/F9o
+bvdL2Ip5lC5KXk79ugwZnd0VdFdcVVkB2hTmlKy7irXUIHkQgnABLP1gv3xGpt6M7RFgdJHxjsJ
MI1b+3yZMg7OKBJxFS2qc5LRXu/A+iykGy6wWHlXiutO1LWj5i88nOay5/K16clRYfi+qCo8WG3p
2wxXkjmscTyL3ai7GZkA1TkJzWmYUWetnMQVOkyiDb/lQfqIvxmLscTdQOuR/ffxlMxdiP98FjeF
dQZSGbdITrM26gYE6dfTEsPu3PlFSw2oboDfHGEBt1PuMnnWOW3B2S0yq1bm6W1GOo+6L0i6LgTI
c9VcGS3DijZmYdDCPVneHiKP6LPoEIvq3JejP1V0gwrSyaFL3Tpzg8Llgeoc0HEy2i5vB9X1RRS6
LcfZQJ60YbNytFTv+NJom1AvCjCGVccokxaurLkasqxiFkfCXTQGT5OGmaOwTZ+peHyvwI/uPWm9
UR6li0PioxGet+l2KbafK0/IY5s/MsLoQYbI4e04G0Fohj7UOGDvtsVu31oRKC1N6uqLQpFzngHF
MpB54C3L3mGn8q4IPS93ONvvP1rmD6OsW/dHLteJkVlFQHlPZ1mjKKj/HrTbfEmVa3Y9r6xPxsmI
Za856WgdPQ2pJX7m7muorgv3ICErvMR9OvfCUDjwASJ0wyMe5JK309r5Jf6o93m7t8DjxffglSE5
eJ4Sg4MQfBkiT2QU+yRcxd9lbpzFCGjWkQFuJa05Ru/cXzTMJHR4f+wKZpwjIDuggYJ/BPGvOLkA
ywG6TanK9baGV/yQ+6YWLZVd507ojY3JPVf3cSPzCWwwpWi2TGyKjLiTSxuCU12xD9x9x+heAbKj
tDXT/MAV/+cvmBzdpOj5eghR9057wy8bqwCtVVSKRofojGO2leNumxys1U5FyrYzRS1e5+UCRmp2
psGRiBYvRcRbZLLd0KxWdnXH9nYvNB+do1AmCBYW8y9J3eSqU5GB/a+NSdypKmj8zgfMdG/1VrDz
1t66ND4gWIK/LfScPSO5tBYPMnnfnGuylAGeqzfAPHgER9Hr8WTdbvGglrgu6lBgf9t/fLlACzM0
tqpVSC0U9m3cu6Ql5cqzTkus/TMX2rXhaZ2vr4DTgIRGb9eDVcpPSv3ZJm/RkhzUkpXJWVHTIW2b
Aruoiv2Yanl9LGN1NQRIubH1EqHv/zCZGjLa4GSGI56cmsz7z2TWtNL3+0NilpZvDOSZYDbfIem3
zs3z6SfT//cOAQ+/kQkF1ze06Cdr2LFS30ioyXHyJnSfR1qgBQMzVT+8if5rYRrccwJ6EZHVQlGW
tD1V97LVAMp3eMHmREfeRdtr+45W5DumHfatTxKdN7q1R19QVvnzSphNZUmUo8iuo+mCtEv5+/se
QjBHX3/fZJmZqJLcxMf3AWyH/CKyfhH0GVIr3TtHZx1Ty3iy0YZiFlZsRhAoSGhLGDOhCDoez9Tc
TXzzJZMtEKutBtjDMNjAG0IrwicfICLeD099YD62NLvZrsc8cZCyUnBlrqEOPIL9y3HSMWR17ekN
ASjnHeQO5Iwosd0m1qIgxpxjvLY9/vnVezKEN4k1+a/tj5cBtnMgHD10uSDsIFh06IN8A8hsoLlm
9WeH9pOCnJHqpZAe0svtIkpo9rpCAYcDl7eAEuUUYCqKpSA43tBjLoqXNFylJ9BBFk+icI45DrIU
CaRvw54q68drMPccBAfcP3Yn76RElmq1imCXtwCffiv/OBqhsblaOOCLdiYXUeODSc8NYQcUjCa7
0aWBULslPwvDmfOWisyp4MIAzyv6o26XtYFINZ/LLQsz0vfh8JJba4i+BPpwSRPcAxAwWXhtzR6X
a4uTgQ0u0vhA/QMumB0TiB2CdLGNkE5cS3qz8/aa9OQsoYZmJxMRHeDoaFXT7hp2GNDq5mIHKOS+
0ZH6+/BDy11r8l/6ZWNhRucc57WtyUvHR15Y5cMez7aa7N9aVU8p+sB1Q2oWLN13s8MFgmkdFUWc
gpFO9XbtVK93tBwESLbOqrS2cmWn4RRym3htkWeXDMQsTfqb7FWXRNZpK7xcxKeLpqclXOHSqs65
B1COjbVlVQFx6iRuDsphSDgRo94Hb+5JodyGVtaou/aLw7+waYUxQJoGUNfGJr6/VSKndYtxObeD
+fVhftRWa6kbE1v3+VmjDYm2x5c/xqvxmdPXwursiK4iQ9Pd8/J7cw6ErWLgLEi5wOoiTTESbaeG
kcagFlA1IsjCQrRMa5GKNYfgYglk/Ubiaw9tkV16YBkXl5XTK9swkdOLLyfsWkJpzgrYQXlqUj/C
/5a1ljCIyqHEX8SvXW3Bg83eIqCCAaRDkCTELZMjzwy+lw2MM+YVdMdSWCK21GH1YKXjbtTWp/Tr
l9FXEDCqiUqX0C5zS6dqgD2gggO0xxRsnSeZ6rUpMvDlYAzcl8C99IzpkUzqF57kS4bGDXt1X6lB
DA5qJPvtRrE/xDoDs8Qpw4SC8eHxgZ8N56+HNJnPQBZSDAlpFLSu6m9bxCM1Sr9G8e6pRDKQUxnZ
Jo/qNqMMQ35Wl8fm51IPaGdH2/dYN7lfzrhoNDeKYT4rXBqBQlP4I4LXpvbBeMP8glQfjcdUbPJR
7bXMNpxrhOLw8vgjZvcU8gMQs0bVGuDZiVOvksyJ1LDi7MS1wlEb6hPCWBb4GY6WYbjvT5vNSXmH
1+GWuCS4mQsMhEYaSmPoSgC/5yQSVmNGUAbQRwGuFZI90i6tAR688FggwXQSjjVZCPfmlhvKVKMS
9Djp6lRMrQvVSPTH+d4KHkk78lr8Qm6IZuSJoBSSUE3PtwkV1pfV6vEkjyOZeD0NSTo8NABv09BU
c7uj8w7+Ryh41k5aU0s+cve7ancRi3Y9ogiB3vBL9ZFx4z4yODlCEp9IaodEmx18c+le4QpdVpfA
fjPHFA9tSCdCthNt2lP4V8yDzzjNYSNu9n1jDNQf9KRa6rhbsjLZnqKclpnnw8qAnuzNwT+FK9YQ
CPfNay4RddCylnQVtxdQZC9sl7njOWYSkKJTRprCKVevL3uirzXwtir0dl31rHG7NDbiEASSJO9q
vQCvdfdHkUkPLb7STr8eb5oZuBWcA8QTx/4WRK3SZBH9DE36zVDxwI7yJ+V7hGKEhsVBpejN8ckK
KITScIzh+NjsDCDi1uzEKQ6ixyRqCrNJcZJ7V+cTgOr2mqm2q6Ihqg/ZQcXUdHxC7H1KzyzyHJIu
7pqLFup5sRCd3PsIfAyYo0B8hl5T5KFvT04DluoQb1ke4d/aJ952qWgz/v+3B+X29ydzjBS60Eb1
gMEyFZGVtehDYhEi09KwTYqzKDOULUE4oOf9Oh32VbO0x+4P6q39yWQjCdE18Tg+vifpa3cspRcn
1J34OXQ+h89QPigtVX5SyBsDv/p4oWdC61vbk6OVKT2awCWMPYooalZNCXrB9Ni95uWqAE7aEMul
UsIYQN/NNvQsRyVLYBinzVM1j+5VKUeuXQgrtLBWbBMrRKkjNFAqrSyeQ4dnz3XpQ7ymGQaJtokn
CSQqQlkmYs4CWtjEktCbXa762yEOs4z0Xtt9hUPbf6ZsPPykipvHxuOJundBmKerr548C4bej8D8
AoRQAToetpRXAnDbobeVOjCJq9GCtZkdgaaFEbc7Yj3BXXS74zmuytQUzVK2L72KYPYJXuLafDyg
++sILBcqJPGA5ZRw7042fR2prZD0zYiBGXlvIX2cl2sIsetKdhEivY1imqKd+7HR8Ucnaw/FS2Aq
wOGFtoxplVDRaq2uRREgkbCA8GQcfXYNJHgeG5mJKZBUA8U+iDPH3vS/74+r2DFpxdh1fI+35RLw
/mhTgt1O3NceD5CsYzZNDqbQYtDV2vTjtyKy6vgUJzmRgu8lbNUM+gefIghQvhnbBNFFdLuQbhnW
MrhUeNvZZy85zXXJWPubbFvqhkoGIxGJ8LIw+jFfdTfH2Dm4j0GQhLLDrUnGU/ualVCq608pOEwA
3KOizj119CnUpX8RvyELjYZsVCBZcKdMKWTwaFIUv40AIohwEwHGmP2wn2A3pj5VOXBKEMjQ4z8+
t6+L+tVzOxiPNoCAOTDcok34dqB+LzMOg+DD9lKCOlZP/JWzriDgVyF5u62MzZ98Ddi9jafj+vEc
z7gwuIL/Wp6SKaItM45cPhNsDpR3TGaxEJAA11pmDJHueAu+YOaFiqrrlbXJc5nhhzZlGIyT/QXP
1pOgr91NTNEN6hwgzIn2MKiooHodeiRfqqfNHqVr25PkaKUOYuyEsJ0du4rUVqK7WwE9d5T1DDB3
gxAG80vj13+R8rkd9OTOrxDB16ECw0qmh58ijQ5St5Mo+4IAIwoWAoy5WxB5JQHs70glgQZqspWS
Csk1VeuAUOm2XQMqavLjSmam6cBGt97nUC5BYuYc/JVBdeLgeUivD17T4NoFgL8nHbAIiGN3aHGX
Nu3u03ndRHiDLL3el6xOdhIS3V2Vd7DaxTs2oWVt1UuMILMeDw9ZQR4pGsGfNrkomZavqzAQgLfh
LxUjrgVu0CsQrUu8nQtEBbESq35wyW/pmBFv8sGKcVbtErnSjGsAt88INcUtyoH7+tY1RBC7yVg/
EWyQ4a2jr3rtmpjPpdhpxtNeW5kuYpZ2EfoPYUXcx0T86PTa4j7yt3SNMv5SAn/m3Yr7Hg/Xsc0d
HCjTJ3pf4ZqJ5L9D0uOVWCEkp92z+vLdfqvfNk80jshbfj8c0PALUUqQOT0nS6+9Gb938w1jkHR1
sXblIIWphG8I0X6jUd8/ChsnJe2Xly7d4TORwo2pyTbyIzZQ6nG4h4HIP5ZrkVcibH5TQ1uBZfKx
O585FuggAWhqnNoxHXs7LKbonaAbbe0l42dxl8z/Ot5wMjjnx3zv7a/XvOymmpAKdmEmLzw149Wz
D24n1jTSd2wT/fFYuJnHDAbzj7nxc67WqAgVFUDccY1IYZa/rQVgNa5D9lDvzvWqWaRNmz0E4ojn
Bn4GKinjn1/Zk1Quz8KkFmwnhprCphEMXt0HX/4JFC5EPDbFMzvsymSJEHuGrQPnYeTihqMBtEKc
7MU6QDKtDVve1t/4DfR70Gj45JHObs9IHJ2W8DozILMxR4VbAHyrYNMXJ6tYqWHde1UGYElsZBBW
1KgD8vOIjdDDGBpupEL+JcIc7LLMJ20GcljhxCkIwLzWaHqbi7besIlSnpbpqgIIJNuFvK54Z0hP
iwWVPyB7l/c62/xEqKNE1sKmmDu4HKoM0ABAEgOagLeL5GVATbfQGLIv+gAOqtU6pM0KCpgQmDBy
dJ9C8F4vFeSLQajz2PQMvwsm7sr05CAHbS5BdQB3Tn/iTyj26ZXunBpdI2B+FV7ZwjDekXujIJx8
f7eemv0qWWxsn0Fl4huAvUGFDH1zeBrcDr9z0dSl8bjeBRIgi5NShyMVRT/oqf0Xb/kbU5OZlh0f
OOEBpi66/iZucvCVMwRqowjQVitxAe0izK4rsooaQJ/ohJu+pZF9U9wC5JG29FZ+shdl2+nNi/AU
Gi8KtXYcKGQgfHYq7PNZsO2CEOM1We0I8rnnk2sueJ5xEifvDpBY/vMtk4VWul5IBEYFHBuNpqBk
MiWwchXiUsZibsig/UdnP7BzkCueRE6NlCthrw6CXUnPkOqIE8s1OoSGiQFNj8d7dy7ylq5tTS6G
nul4p09ZuG5Q/hPtLNLhy7cZozd3yadKNptVRn/pgtW53NuN1YlHbVDtKIOWF+yxBNATbuds5E3z
QmT9aOx2BSgBP4eBeisIbf88HvDcVQU+G2QF0OCKdPRkbn2nSoY6lPHSgMRx45L2HCxpCcztEtCG
I6HJA/oi/Q0fr64LEOpyPl9icFEPUK5WEKHeBfHGW4joZ3rKxmcLyDSQlx6zTJPdyFeuqsQMhtKi
nay/uK9oHT6WIGRoVoTEu29sUDyJvxvyhzG+hJJ4vcUtzKY8N53X3zCJQktJ9FzOVwU7lVIGbU1h
GUlWIgzaq5Z7OVQA0/7FhabKH9nR5FpPawfd4iLjKfvOHdALqOVNFRtV2yccOkRyaJxIIUIM0D2H
LBhzRQBz0gaxOMifmVKigst4OO6BA7XDgQsi5KlAmfcdyWIcmbITK0bB1F8QEueeeq/OoA1fDPU7
8Pj1euC6OtdjjZFsZRSQTrMkOvJpAf7LvOKznCY9uJyoAFJz1yiBaHLx717/HqRKgVwpl2UrRowR
mFWKBsC5F6j7UBKiVRYpw8rLZPeHl1DzpbUopTRKqmRUwGmqjZrwzDrKEuiIRlymNDTjozpBu3zE
Qnm1QBsmAZUAoNOJV3yyUVuwRG7b2qFo1A2/YkxVSZCXYJuFiHD2xvhn6e44eVu/QWMnZMLs4CVX
AXKWzloPurWUMGtvC21c13QXqZjHEGLqQK9tTr2NKpd9gpKr7e1k6p0Pge6eOIsDL0RkRJb0/vis
z9T8cEJQQUYDNU77XceA2kIAMkgc7E7D2+mNud+HqxzApJS8SQcwoH2mGRVzXY4oZVJLX7gtZgor
MC8jt4maykjfMTkckug7vdzFoi02EIE9DekpvIhoFCoIu8aeghS0qpf7unsC0/njkY+/fDfP/1ie
3iBuysfZIPmirb3xkD2DeovFp7u0scrmuBAOzHoAxBYCoAV4ik4hHugJjQu3S0Q8uN+0fl83AA0s
VC/mPd2VjXFbXXnUOOt5X2JhozD3YA7/AGeQpz//cUx311BibFbn35WyvqiL79/ZwQEyKXLAVOPt
NP75lWFGGJiecwfR3vow83iNxjDpbo2ufnsSsdVIHSvC+Nu9bWxsDwDAx78/f8CvDEziNEXqAlnL
YEANVo7lAVj4ljYo6Yko5ykZGYRTWstES3dttRC0/Y02H41tcjXlSowNCEFBHLz9/uMAERQQ9OTA
+4BtcLfL109PG57oZyUgrr50Lc5FTyPM9T9rNjl1nRtkAZRgxLHtAHLXH3iPENFAg9D6Odpa2e/r
e/zytLGBIDmtkEP4V4f+H/NTVCrDZazQBhh688btDuMDwNGfFdofzhXQj1awsItmnQwebIj78TwF
yH4y1d2Qlhznw6WGQDvuexpLemX0Lxvw7Pw4S3yOc3N7bWwyt1rXBu7QS0gjiEa4UWj0vOLeF7bt
eAdM9w7WDh4FejrI7U/ORdKEbuXUkYhUhZltWZOuTj+reunNNpdDwJMe+QqJQ6jGTiNQnAvoN8JD
+gV1fs0vKDU7uBe+tO1h/d4Y3rNa6E9UCInd2KF+fjzGuQgRQD90NLEa5AmlyTUYKXUs5A0v2oH8
lfefffoSM589bzy28rc76m4mr8xMxggdlySSSwHe6230mh5tjlBcUHPy9eISD+dBJGTHnFQoRNKK
yiHIK32zJ4yu6eDuqlFxePxBs7sH2BCgUzkgKqb3YebxOcv3imizH8whai25Xqe8jg4K+fhvDMnQ
X9DwbMTy3rpthc85LVU9ya50FVLZX6yzShKjCVeZ9vvYkjC7j1D3kqBngWTNFFXIuC6TxTFMpUZp
KIQ5D+Yg0Gj9sTd9kp3RtPvHHZNTEeFO0a8BSZMXUGnGR3Ql+zqo/ezH3zNXzRhFLwVcxEj0gVf2
duhOzGic62Fr6fuW7osdmPe1gBav0TbeSRtPpjVdOrH83E12bXNyPauS4zFVBJsINJD9AP3WSKjb
nU1sM2J9k51R5dRYjRSsJ/2yMOC5BUDTEeArQDsBPjtxF2UljkwH8LfMOYs0U4jeVO9ZAE1QB/lT
R4eYIFSdLYRfDHb3UhJ+9o69tj65Y0W/GVJR7ceh7/XiqL0qLFp/iRrQX7DfrRbGOj5OpwcaUQHU
C0cqEWQjbxd3UJ0OOh6yaEOLsarWueUWNPEUPQwa9IWrehfolff92OjsXX5tdBID1X6flBnCW8Ts
lzdnDygX2UPYbP2nPR6Pr+luJ9AnulrRy5K7mNlW4AwAPgDxO3jW5MkpDvPACeQylmz+FyQlLdK8
OrhqOsZ6PMDx+yeTemNmcmJS0Y1CyGzBWUhDZg2Bijll/ID2DioQj03NZVsA7UYkCxpBkOtOn+yu
HGbS0OSSjVwkGRlTn62jRQvikTPwrAtHY9wNNwPD5QZrOBfsiK/6C3O/Cl7Dgc3bSHJbO1EjF2LE
GFjdevXCLXOfpR7NKCwA5aj+w7FPDmCLTLxUuGpjd4fwidOFVbxHWvwP6LosCBHvXytD1Etda04L
w9PuTsPE8OTsSb4UJGC0aW1XfnKKLXOu1kK89j0TqNam+lT4n7inHpV3aLpJTei4fGmfkWjEeJ5r
73xZkkqPn3Pd3+d2X69D/xX8FBFPo51nFQ4pIZwVlnqJsNlwX9JDGtFmp9lc8KrG1NNjlxTRocss
KaelDzqwVXaGuFDBQQcBDWoMCVbJZw4OlFIzXR7vXHEF0fRu4wMEGuxiTm95PaYhapQkAcJPUo1W
AByFr0j41I3d+/tcgmSGGaHYXjGvYDNBXkA0vL34FZSLre3jUbrbKldrOAkiNcdHMVpVGltCQ/+l
zKlQgQ55B821DB+jnCTGKD1DfX58HO7igb8LiJoUh0K4BpnkW3emhl7fKOMCcqZ3UJCrclyyRGW3
ZGPivZoUxf0ig42taKH7LdvyS2d6fhv+M4rJ/u+6rFdzF8cMZPV6cqgAVbiE2CIk3zqfjyfsvvI8
mbHJlm/7PJEabrRF0CwopSshMqTTk0MywtHcbLccPWvxAlHM7BQCAoM3MII3cObfLlPcy3lZsSGM
VmVt1k4UkZ4LOyNt10UMxFFXdZfEY5cYq+5xoeNgUcxArzPcGLBUE7tpECtJg6ULgg92QL8aj26Y
J4j3jnjikiUCGCc7S/7x+V32hz0Uqg5ZASLWx8eTfpdLmXzGZM6Bm+wTqAG2Y7U/MRmUwQsM2TF8
1HPyQ6wI5mN7f6uld4fxatyTwxhI6SB2FeZbzM3KI5IGxQA/WBeiXn2nElEg0wrCct+l8lH1jXgd
Kqv0m/vTtLqHJ7bB/nBAEaavj79qcTUmT7/S8+tU8aNx66XRKqyfJY56X272otE4JeK6fmv9HSQZ
84SUsh4yW79fcBf3dTashAJ2BoR6EO5AcfV2QyR8XNZxJrV2KW+hxiijO+uoCbRK4XLfJSch3UpK
SLTOJWgroGUkINoz5792gtmr8OxGh+YXCblcCA4GltDuZXEtLeJs5lzpeA+OBJYIwqfZ/x7VMZFP
ZHxkQeRN0P0/5r5sSXIby/JXZHqnmhu4jHWV2XDx3T329YXmGRFJgiQIggBIgu/zZfNjczxLVZ0Z
Uiun3trKTKVQRDgZXIB7zz0LbmBw0/nbQK3Led3SXUNeZXxNvLuf3KA/2+4hlb44ZXihjc7nx6vj
oauUVqBmpHccHHorlzldZthPC3pde69zYMPSZze4KwfZZ8i7ToL4ddA/Yb5+bgUgckQ+QQSt3rfw
O4TB/3gSjVWEkmiIrJ799TOekKhOohc0lmu+ZmuqUzDVzKZZQQZyLG7BrMqCYwcqCfn2v7++IJfl
4bvX6A+n8ul6WKCUgc2/2A82aO1eMyWNfQKZu2A/+Zs/9wCfD+R8Wh89WDCMjYUDDXA4pM77XFxH
ok/gbZeTgawUS9ne0wpmOa9G/yyU99Pq9IeDf4ISSrqMPpe2/aD4PT8X7G6xd3TcUCdz1CqwfgKu
fdoK/nC0y8P/XUnp2FakLIPb22CYE9zTaUJsjs7YcMUQifrX9++n1/XT6160sT1zAhlmt7XzUq6E
vel0OsNwp4as2+s2JJ9/aq/x7W59fmzAt4CxghPAK+Vbw//9n0gHEy4u7ibGoWO0RjzLqoadNtIi
wL50vvzM4eZP/8qLpRGWCgTvgOb54yXVtQ1TVFDxH2o/J21K1Kbext5GmGsUkVX7VcbrATuuU7z9
5PL+2b3E9oo8TgSSI+r00+VdGhHWhYH8zNNV8RhoM61nFxM13pWIDGaVeTV0ZI9W5NVbxw7NhlkG
MryWv7Bl+No4bFrL0Oc3LbhwVwt3wVuyybk3Nd/89Zn+2YuMQTiUTB6ygJGx/eMVmpld8bbAiVK5
0tgNK2fNMy/q0r8+zGe47NvDfak0wCAJLlypT+XoOBZywjgDhqBDhjlRWl/DpfOa3QR5/T6tFWzu
rZzkh3BFt2Q9ZWxrrwRGZTA3vWmyeIvQAtTrdGX9rMD8BIj+4bw+PyHccQvPw3mF7kfA2s24UpLm
M2CdsnwNJ7QxXpeSfxz1P97m/1V+8Ot/PPHy7/+Jr994bwYKI7lPX/79f2uphnNLz90viR4+zvoX
/vWXO3VWVCr6Jv/z8mH/+uW///glPuv3Y2Vndf7hi7xTVJkb/TGY2w+JILxvZ4Gzuvzk/+83f/n4
9in3pv/4269vXHfq8mkl5d2vv39r+/63X3EnL/3qf3x/hN+/fToz/OaJD6r65Xh++3hHgjfK8X98
7He/+3GW6m+/ut5vMPbF7gYkBFUw0mt//WX6+PYd+zdsuKC9wwkeOz4McH79pbt86t9+9d3fEPgS
ARy84DXwDcMTJbn+9i37NyRdYYp8ccsBvZv8+s9T/OHW/Net+qXT7JrTTsm//YoC6Ie9Dm/whWkA
12Zs/pD8wQv/x1fERonuVmpGemjIx2hjm8o51Mb9oP2pKs1zXSLpsJYmXQiIqbJ/riprGwRTcF4s
y6wxeX4nJVIjxkhfg4KDxlMGl+YCqhVD0Avr+AWTd3fFGmcdFc6NY2TmEXGN+OTnnvT+FZ9U9ZV0
CHSGgdW2qaBGIP3KnuWJt189DwEffQtz4daO6Z1SIb9aYF3ebCW0yHdNRZo+YTXC1BaGOWyZwICl
ueViyCvpZk2E4iGor8pZZbEDhrYzcxcFnbUcK0PjI2Vd3Cb+OKSV3aGnR7gpHx4Fg4qpaY7OVJXr
xQQJ7Sw4Cncpo6FB/9B5uQkl7Os5D64IqdxjWJq13TVbFo8pU8VWI/xblV68lr4LGqj/5ilcwGIY
HOTElvWV5OIjjkuAnXJJx2JILShaDkroAwv5e4U6QETWpiftktQ2ewpHO2cRde6FWLyVLqM+mTpY
iTtWl2htJYYN1qqdp6dBeKkpl3vR9B9eZY0Hq+3uGx6+LCzcETaXK69237uZpbUDRt1srJuOFnve
xSPsmLFpdX1bpwVr41NJPfQMRVevdE9hnfZRDHYm+6/cRj64CuUHcyw7E0U1J4sUxwW/7LSsukcK
BUxR4HCeh5rAmHiApmN2u/eQDQ3ICXV4W7ntfTXcti7+Q9GCH6uomO/oHGEkFMv70PXOqoXI3UdY
IgeHvh5wqsxRC1ILYXnj8QWa48hAiEWHkxxcdRX6SEcfjRrXlI1OXjhIZJV9GaSuLjfV0AZ5VTew
2lMh4FwIEvuQgZ1rt856nhDBPYMig4o2FDkIY1FidfCGsIX2knmqsI/hifasEYq+KbwmFthU5Rjt
rciKgEx3iNcGsuK46C8hJVV4C5ifMV6XKe/ZF1rx7eQsctP0wwY4ySk0y5WOLD9x3HFtBPgbpQa/
uy5pEsxhWlNECKMvhsa6h6Oxy7/wELbKvhphOLJ0YB2xocCfNRbBixvJl7CyOE3CuKwRulcOel3M
NxUPb2opn6YWXv+FAwWN1HtTeGs85tlgCzf1w/oeWSEG70crvtQT2qGQL0FWEst/sSqrxpewpRLW
nVN7o0piS4OAH8PIOetd3AFEQV8TftVWxQtvZVLEPYgqSDN50uBsxlWVxwXbOrV2M2mF1YlUy41s
fbMpIqe4qocNfBChI9bL1nQ0t+MBNDjGP6zBb0mC+5GHEiGBXvxaAg+38eY6BI0zpS9khIMAPAZM
gpsCUqjd+DlIFFmjXGy4/mw2QWhgVUbC6dpjJFzzuS8zJkW79kbnru2CXMc2PACrTYeWJreH8Cvi
i46xy8tTUy9nYorwVPUE5FV+ipoS4pEWHx2UQ+ZP5Qql1q4YDxQRcRu7tru8Zsy51Qsi5Ofa6pOO
+81BNlORDASvWDzHWVNCpeCPPpSJ+k2gFNO+1az6gayDGIShzsX94cyJ8G/9m3Er2FJiX01a+2Mc
6E5X1XWF09g0hvPUnc+xqsDjYy2SHEb7CiVP5sM5rKimVFGY5iAng/ABr0zZoca1nLUVz6+OgFF+
5C5oJr1IbUQPeRc07pjQtV6T+nJ6iurlAB4qZG4LEEV4sO/mQjx7CBa2F6tMl9rcjo3BbW0sCGpr
cJOsku477q6jYJ6QRQZyVdtYh6iFcxkRU2bF4fJqNzBJ8sJXw9h+tkt6GlhX5yFhE5K6zYtDw4yo
+VC21pgaf36LSxvhZnxVgqkf+csRZC2WkbYP04GTTankNdUTmjGJhb7X471dgKEloEwPXkuEFSPN
R5BjGKzDxXqeq9BLq3nZCGtOKlueIxGtlRjvZ0TcRmZ+sng85raYX4wejzUVWWTahNNSZEtlxccy
nDQyxjtrh54lW2g9J/PYIatBTDQnXde98dGxkmIaS7yu05kuyCaJ4uUmlNJkoTPmuOpfndFT+0J0
bsZD903Os5cE5eNUmhqx6c38SkXDVkEdPMF1x4HWvrgOxnuLlP5Ou3D2LoShu6IPwmRphbqOpurO
Z1WwsmlcZiYuYVkah7iLFSKRLWTIdD62wiAQVz686/j8pSVKZ3XJXsJ4FkkYvnRdP659qoNVhCxW
CEvj1JVhZtn0RJ3+2rHknvLga9kLg8SM0QG47O9ojec5FjG9DIogQUVMS08RS0z7WKWWXSHlQzlr
EQRvcEofVjEx/p1tz+Km9LGjasegNHBUVG4bJfzMK3rroUWNmOvOsXLe9ySrMUrPh8uTFvtV/wiu
tDrKotHXxLYQCUeZOAVFM9yCNmedSgbrZz5K+6ZEotTXwlXtQQWmuxYteH37yirlOo5V+Fw5c8WS
QC/+wZFyWaEnqZ56jNW3sYCnuFgW70ssi+LQYhtBSdFYqTQznlbYHjjD1OKCdfqpjEp+HoQFprIX
F7lwAsTmVDMM70nT3EYjV1nZ2WpG8mDLNtKt29tmKdyryLLorh2jDEHiJiXtQDaaqn4VU3tAdHnF
5dcYCtbU1nWX+lHRnAO/njPhSrLzGZNXig3ufvHM2YoL9d7E8AicaybuYy11hoUCy+487OrATJkA
voicPCQsTDYr3vQ8IUJZYr67FVDFZLUSCNEjruyO9lT1e68ZZO4TYV/ZS1vtSrzVWNeHQV0TRsUR
2t057VpY4uoz/BEAq8fYnDqm2lzw6oq5lb6a64g0+SACQTMyDMPNNMfWTvYKg1PtkrWzVBNcmQN/
OsV1LxKrKWQaL7TcWaVfxiCZg9jK62JGqjYlPIe4OXhWczlfVY04qzhG72TU9GUirpWgduSw2jBk
RB0GdkwGlU9wG9T9snPDQtwCWnRXamrISyNcoIlYFQFvU2tZlxWn+7Cyg7TjpyJs9kUkV16RBdjD
Ynkendlea8XeWmOnlgmyqQn2oRnSuHPbbadGBar2fGpxiUk0vdas3VsG/mdBO23dYaqvtAZfJlSl
j5Ksx6JEvl1YBZTIXhdu62ZqsA+8CmcsKu6uVxMsp4bmEMk6C2fFb0LOgWK1S+638lZjauKNxMkj
iee2xS6xVHpaT3X7HsyOm+o5bB9MMT7KYtHglnggky4VyzWrNl7XlRhTxXteOt1K9C6/smJ+5DAG
jDB7FU2jY9RW4m6eprwZg5u42k8uXsKlsND9ER+ez5198mUVJCzuVyyar4VQqT0cHXiPATUtMuQe
97iqLU+lZ3EETdtpySHOcM1WU530drjq256uC4veTqX0kyko51U52TtGi8dlURzKaYXRlgnYLpxB
Hhs1j2/mUrM8cIu139h5RKpHLxjEIZywVvaV09aJ7swzmopnbNL7OughIlNk40ZfBUaKV6HblNuZ
Y7w04WfP8GQIMLrHLkEnmQ2zyYZAvZXCWXY6vofP5oFP1op5gcxhRD1tFIIsPEryCpaYSLSN4W3r
1RjcPc1xV6UUtWAr4wx93bU7I6nHRkvD4A1aRNMuVGieiSjoRzz5MWqg+ijUZXNRj04lrIMXNceO
0CXXE1LMYC9K5IMnI/gj0fFoq+Zg/GXnLSDzLhwaR7dt7mJiAV9WOyPQZSDIKOuceNc6BvujrYwz
frR6Spxpnl+bQdC1by97p7USVGN9OkV4jLSKOzjVVs2qYSO0PqTb+SNqb+xdVhkAXEdoSh/AJEgO
MzYGfISFFJd5CJy064KTbHF4f7mSSwTbuw6nGatVCSLqU0MRfDEYUf8uj/63gIKr/qO7U8PHhzqe
+x9xgB8Rhr8f6dvAJf+qPv/UD1jC/wzwACN62Aeg0f/v4YM9/paRf48a/OuXfscNnN9CSBmhybmI
9DHxBwTwL9wAGivYrXgQLIHDf/H2/ydu4P0GVABz+4t5D+bqF+bDP3EDB7gBSNkwoEMqACzVnH8H
OIBM9AIe/RfcGQJ3hETBRuA3WFIXz55PKDlyfmu2BE2XurYYbsllSba0LLdiqIukWNAi8zarOi2T
EjKR1YiF+TEk/XvJ29fReDtIYc+oo+OcGLbkSFlReO5HsPZJgJJ6Cb2beUTpor9tCK48l3SeVibE
3uEYk0UzZt+WmK7KGr2h1xWPUzgiNO4yFZfsxnI8uoHY30on9DxIcMFuWzpXrp6vmW0oBBwcsxzL
OUYDde+GaQcH4h1cQcvdYFUPM1Uf7re9i6IU7FyDuLBuLLJCQwcWOKS5dJ86CariixNPmyoQp24m
hzlsnuFEiPeOlfvSF16mmN46PSvzMW4OhUt0qoP+FpxCtu7qVmehntvNtLQndNHutrDafRjyQ2Sw
cwFSOlJKbjRKqm4pIiihA56aGIQEAdgUUaRtPnq6yPHWXMMoytr52LD1YDb1aJE1CJ/dOq4ZwnHk
OuQhmPJCjklforF1g0eFKegyxOmA/jCpwz6twdBMZs+7K8v5JPoRiwG/tWH1LXS/QYuOGm3Y0hnV
Qe9tIxv0advLI6oPEzY/uI1g35NlymqW4km4b5sCPylC5HUxJAkU3qMJEQYB0KBN3MBZx2x4gORs
hZ7L2qjF7Y7Gh910bSNeSCLzr/BwMlP51gxzWoULYp1QyzRd5W4r0aOuksu2q4o7OFWhOIF7pN+A
OlfCn6OTHtogf8jrCu0GC1lq4L0A+66tBTTA7cRGkOBI22hFm3rdhYKDX9GAT9fIfS/K/dQX8HSt
vTix0ImjDOTPDrQXadMplVhQfAyIz0Dd/EGjAuTgHu5CY4OCW6Dd1jRcF7V+G31AaJeazZEGG4qL
EHrWrH0R4eecdm27qsEottrUYqxTG1Vea5vXeCrXYAPIFQY9h6UFei6baxboK1SdWSPH+wIZNYXf
Zg3YaY6LYstVKpe1s6Z9DcvSGpvj5Edf4L6whmufvwqgHkltp+tS9Pg0qTXfTaG9KRx1C5H71vaC
g8fnbWBhvjUa9DONtrHt+l69wvPzWHRwUULrgZY0uHUiDMybiR8sKkpIT8SmmT1kBqALNktTpvRb
navhCKAIOkYXKlC/vOs7jOt6noemeJoMcr4aV30R1CT9Ur35rvVouk7svBIJXqP/toTheZBqX7rV
W2jLKrVmcu8OYfumA3oHLHGLqLSDR8zBQ9hWY8TGLTXY0UZkE6HrOnCuhq5fh818A6WOQqMXH3iL
maaob0rh5pR7d8Itb3rHukUpmZaoQl1hmjQOoDyuPfhxNM4qas06sJc69dv4yeMi05WH0ghWQwKP
9+KJmyHiGSLNjgqynqXmPgxF4xQF0capkVDfxWRT9Pw9VO22jt7dFluvLTmUrCiRiwZKR9TA8OrX
4yrqsEg0WmFwE6gN5DtdGjD/LQqHcQvTLbbq50fPLvdFyTPJQEgiA54pt3Pv8UWTNjrMjdTptLgv
eEQLNOHuiYUIK6mFIImDBUdY1g49y6rw3PZK1E63DTBVDLi+F4t8cCd2BUZInw6zXDfcEamyFcsK
x8aMIkaFufTVQ2RNqJhpKpr4CXVAFrn8OCJAL4tGumH7CeOL4DHuHqroAXUjEtA8vuqdymTW5N2M
VGHxX1BLoFtns/vYDMNaxUUmI/PGUWsrv5RJbJCtTmVcb6Sa3dxpg1SVVkJmerLrecBDj9mdB4d8
uJAdGdA5jviX1MOrm9TTkkG9+kDC7jokeNn0UuMtcXtMVAoVJK70tkTrFxqSW79dgLMg69gLrl1f
P2mCXqrwACUV5QCp5IBljfmnymBG2C/ju+Rev/ZK5iUer2/0PL4yfskklei/hyF6QOTNTdxPSJco
OEkDws4TXNgSnw03XNgrtgATcgmWXJhIPU0aX0kfDpl2xylKzxjtTQdAaPZ2k91dYymYYf8wPQWN
s9yNc/Uo/e5LUAaHuBNvxnevS9Y+YznfDoW9bcd4SVrdJLWjH+1Bb1wN46dCD1sUjnibKS43MPxV
2xtEqS8FalW4cSbCG3lqm3mHzu2LFUB0F1To85dwyvpWHY0bvbXjDBHgpAH3DN5jF7Awq4JW5UUN
4drkY2dqBwRux18nTN1WxmUaq7yDaJqOlnkdBuOBi/J1nuznqG53sEdZD5zCzlm4TVLG4dsyj3uu
+yvq2T7iL61+1Y9zD3QR7LWw7J46pxaroKTX1DOPzLY+Rgc0oXhSW984t8oEyC4JQuRehDdT2Bx9
rq5ZK84AhW/hGgKNdjSefIekyqMa4XxILovQD0QXnssEbouFziBnc7xRIVBh3at0AvaBYDf3Pazd
a9zOByxcw6Fp+k3joSAfi6hP+17fhhMkgZFlIwC5xpJhAsTY6vljLp07hLzyVFnjXsWIr61B/G97
hdStAsERdY2JgET17fIVtcxNOwBMmmQkVj5vrqGn37E+uqG8IXh0EUMdj0AJF1/QlE7lFzkjTnOM
rSvo+d6kG+2qGDw3ROrWR1Q0DRYbB/cwDp8mn2CwvUiWiMnkvBpAIEekDu3Zs+OhlatjzP7Grk6t
uIEPTzDkkTOe2KXsUvrgti0mH/KrheExXy5pW533lfE5t4ZoP0bVsmU97Av0ZK99fxwzr0RMs3a1
c6T9S4D0Ur2gXwpEZppxq4h9alS8rtQEDqNaIKJ3FiwPcjUxs2pNGKZVrLakBPzoNMsrDaIvxkHY
dFjC1FoT+wqpyGuIj154gfsUODU+Gk6U/VTjljRn6frV3jPzHlOpKnXj8dZz+yVRNVt7feTiuQfH
se+8A5XMh0loj4AZDYfUmbNx3YmKpjEjZ8+DGZGi07HtFjsfA8ALjSfXDCpD2InC0F0s9QOJ2Ba0
uTcxokcaYrA9y9lJMb2+hPjQTeDBq9JRlQ8Mq7m3qH2AjLNeYyHTeTGCT1bOVOQl5xTzpQEoS9nW
q8HHyClqwZNUxD8IxnRiJFaN2tmZcSjSqiifplno1WKEt/aIcgELwZcCOcWg/BN0fKDlugmvoA/2
fQ9/d5TCP+LUhe7Z6TsMCrAXrKRRJ6xz+9ED8dTDcKZw6TGMunPY4nZRy7eTKZJWSg3qLVVn2i6L
xFIK7XFDITSoQZUQsr0KjOfnLYkelGtukbr1Mi3m6DJ6kLI+hzoEYzVUOBvSjMizwwyPKOkBnaSA
zQWCaJaiBZjYhXXulOFH7+kgx7pIs7oxVxN2XF/UG+2Lo+gLG7TZ6cpyYfY5Ce9GzViYHcAS0zAn
ygeUGs0qzLVl3bFpXptZ7Znr7TAOAIqkvfceqpF9OE93Sx89SD+Cmjf6Oi1+nAYzAUDdrxQvVhXE
wdlCGF9B/oBXywrzlmEL9yLuwUqvmdORh7DqQl4qtqXpxUB4pf0QkUHxdDCDXSRYTIdE9WNGA1Ns
67a4ncwIcEzXQBWG+tzM+uA4APEht5pgJzGdAvDSUlnXcM+vLkhk2W3g14j9W+gbPH3o1Av3XQmO
TJ9uWxuAtszLe4DHkLcv91EUFUB5xX0nyz5vjLeXrnm2oDFOLA9JqYA57t1iOCD3+J4VwVXULLey
03s8wwy3dbpHng/GIw75IuPxqOx6Sktr3nl1uzFk2vuVty2hPwXruUbFFZLc1CiofK6vxzasMJqx
PlwujqxDMbz0LYgtdXxVEgVrwnbcTx1vUjhwuXiI28zWC8ksAM9p0xQbYgE46eOtkuXXwqv0GpS3
vMWuUlvA6wvJyU6wCXE3Zb1uS/aqrQakp3hr+V10sCMFazbVgPJcBSc/rtscVy/BWrQqm/oIsB8z
mDj3+uqZhzNWHbvXW7tlagM/thHsJVtj1hEHsHuvyLYiWK5jjmgxozEF7LGs7uBXYueqQOCXN3S7
hcwPhfD3xgN2JWh8HjUKV9kqFLixzMKQ7HqNOVTXSgsRZVaLMgXOVIRiVKliPKpSxbsZuP4KFik0
syfzLNveRWtMrisfiigjawy7XHShAJg8xQ4up49QUe9pEXl5wb0Q4Exz9nq8jT4PYbF9GTkN8XQZ
kaEMHKHQ97oB6dmYblo1S4wY2utxgS6FVsjwciZBb4aq/uK41bL3NdnBBrJMR4ElcfYQ48XLYW3X
EIcXAdrRsLRPXsWuq4qcFRm8hIb1SVl+m4iBrywioJ3HESeIy0ORNEt08lHFJrXCh8DiEb6uuR3x
Z2gHLrS4EkP4CthZTeIO1bN5DUYvZYw+4HV9A/XgCjNt9BcDc1GVD+9xT2EXvVR3QfdmvPYp8Aa2
QnzKykdtjQ5WLImZmwnk9ZatmmZxXiuHd2lU9VUOPpTBgwife9P07QFmimen6lHDOfgtRgMbuEt1
py4TGRAtFgxPoixoWjsLjIUGIgaIXzsp82nWBwdQAZ7r6gbc0Ey1zp50Dkkk7e4XEO/QhgDsHcLE
w6DecUtQ9cf3iMN/GSPyESWIt4XK4xr8PazNGHIUGNRVY3MbeFdxV8MZAPhN4oZDxozc9r3Z+Vzs
AtDSEisiK1rIJQPguo9tDOwcd3juEBGKZRqjIF8HCEO1XIod3b9R9vM8iWLr9v6qQ5O7MG8bdFol
fiSe5pHQtBDLowgDVDHmWGD1LiZz4tIbVkXoXbmMpDwO13HHAJVON11TkNRV9LRwvqfSPtrEO0LD
klRB9yD5cA+W7F3c8EdncjayqlRCHLnBHCWvKnMPGMFP+lhehz241GPsogpyJwjw3ZeCK7Cr5TKg
2dXPdX3C5PVhYMTOyko2Gzcw78OCQYpEa+qjAisQHoAdnCVNr3Vik8pJiyVwU9IjBnCYKBrjbjfG
9QSCQYxBO97jxCvoTrmIOinePPdpwoI4LuKGjqZaj2X7vEcAzxGD9yNcEXb2DC6DPRZX1TC2WxIV
uw7HGZjxUhJUHzIUhx5GHoHN1tZldGETAM8abpAhGBUBfV7YWWAI1Z/BKk7Bqe6y0AJ9qkdNgulv
CgtWbKQOwlgUWAg6TEjBb2etl6SjDJPLubozXmjt7UmrTBHTrMQ4otYP7RNkjMj0iAAIA5xl+IHE
gBqyaZZLSZkjh/QdjrMlMNjlNNAwXVwMAvTQb+BQfuplnDrFuAkGeQ96AUyzzJnU5ByKMNw289e6
nbc1kATW2Vei18uJIFNbc+vdwRk9+Xad2Hb03ImFb7Rq3nmBvyIazXgyyKBMoKZK3aCaslCQCMSM
2s3BpISBfVw4qxDm/yXmwGizwJIIAiRbcG2tHeB8HlB3+KHiRYk76n4dKphZzOrCrXFVsXZ9Xh9H
Elk7IsN6HyjPyWcHMMDkNg1ioq0FXnvk7huY+m9hy/8tYvwD+ewvEej/gdhyCFPayAObDMgvvMw8
/69x5v/7f9pz9/7LVl7+T36PN//pB/0Le4bGLHKiKMAKSmzvX5w1J/4NbFNwxOGDb0ewhQTl8Hfs
ObB/IyBwX+SscBUEixt0tt+xZxL/Bm8+x4lj24O1LVhv/w72/COrEwR12Kb5l+ODIQfK5Wfeqz80
wqEjvNRdPseJ0noCchDsRA3z7cIPfhb3/meHA86NK40sKofEn5jLCukqIM9XS1aj3cp7jh11VCA7
DJi3AoBzw5+wly+4+Xe4+rc/LwJN0EPuxsWC5NPxGgl1uyDYskIL/5gmRx2JafW13WKkZaSELXTB
jdrGVVuuYrS9PyHNYq7wh+PHyPqANS+5UBZxG79najdMUyfqGbZMeNNshS2stKvJz1zXPk0PLn8l
iLKQWEMACGLgH44ygLbhjrC/dPupw6Bc8pXugj5lNjX5d4OV30mP35Mc/+SCos6Cd+HFYwQF86dB
xQDDqMjrzZI1PigwKraWnBERoxaBHMWh2HmguSSwErIWUBQmvv7rw3+Sbn57Xl3MaWw89lB640R+
vKA+Uts6QQBViUUsY1oHrYMJNvjjgFzxsiUVYcNaDBo0Llv09ZH51YJagBsNawFLVHdzMHkaRbXf
PECaUIG9O46oMpm2yuvF9c07LXT4ZvdgKP7kWfymOfn0MLqgrrkuZjyYHpFPCoUaRqyaDTYeftbH
eVCxIRUaWblxHVnXbLajZLatY9EVSEauakhDxpogfCjuNpJbsKWNK4p5LSB4qyis7V9f2MuD+Pnc
YO4Gtj3Aarg9fDq3mUaXaI5iySwHvcEkwn5dgj8F0GZM/x9157HktpK26SvCH/BmS4JkkWXlzQah
I+kg4ZHwwNXPg1LPTBGFKYR6Nx3dWvQxSaT9zGuwuqzoWjuBX0l92FDOWLkRsMNDngsBabp27oyp
fQH0L8wox+fGmPygdNqj04zTWXb96Ofd8Evt6j9P2RWc+uX2fXVS+DbVcHV8QDxe4CWJrs6K3lMS
7IGnqLeOuV55T2R6AL50ynlvz+iroz8PZSJ5blk2Pq/LQ6kFdi21GjhlURanPHCBK3Yy2/ieGVF8
tWwMgkcOjUOYv0grLXgnU1CadiUC0x+aJoAP2MhDbJIVWFUEwKia9tPkbFGNX63YPKZJD5WLQEXj
YP7rL1ZM0do67lDM8rsi6J/6PJX3nRngXJRUoe/mWv3x7Yl8Zki/+kiL6w2BB0Ql7cWZz5J2MKXN
gFGWjBQE8wSoWBj5mulGfjMm3+ouHG5bWzYfMg7VTUbj6qBYeK/+Nz+EzeOAJ8d8eqlDROabjQOY
UzzWlOmGMoW8D1My8T6d7SnoTdK0Vej01ykUJGuQ5yrp80Pb8ai+/UteLzs9cZun252F5zmz10tg
l2UpZJZYfinBkthYiZ0Kszm4ZmoCi1DLXdLo4dbV++qKsBkUScsZQq9ja7NYd2Rr6fDQx/Z1hUZL
4gb7IQVBqtLS3dtpLA5Gb6KRqMy/wQ0PagbyJME692gI3FTsAG/5rpeqD6LwwZCyuqWkYPiOZzUb
G2ZldqAxY7NsGywTHKLr2WmlmdsKEH2/bdP3tp1O70IDj4u0tL8VTUQ9V6au2Bjz1bsI9QBJHryP
mRxAn4uDaNpRGKA/pvpFIuUtqDqFLMiO/IJb9aMqhp+FwkbxXIlalllkG3fNgv3PszgPP9807AkY
mUsZalsvBPoQLpOr1g7T7MpPVlaaO2TPoP2nBgYEqaIdIjfBSkUvMr+JzeI0ql4NztG0DphL6MDT
M9uv+plXWpTtAc1/EMtln/lvb97VqXJghHCAbLh/8/K9uD/GsSgp9UwYicHkQM5eqUigqc1qXYcC
exGdZejuszr9TaiY/BVz7j/zBHGV2FPHg86a34cXYzuRF2l9zTI1Td0+JAH6b0SC1aWsqeWGWkiT
lYfw42CVxsZXv355WKEXIy9OT037SG+kzaYEuXZwDcKzNu/ggJJ1vj2/a9ufRw4YCaassx7c9TfK
wsoo4LSqDxSrQXS3JJwYHPcQapo4IZcJFFafzI0duLaoLwddfJ7X216TOwyKCmV20szSucmD/Oek
mk829WTaRpRCwfs7t5Mo/zaEYPPPGqKz24cFC2dx9trWqeMk4LwXpWH4kqvlDiGT/JzkZnfM1cja
2ERrS4nYO3IoZDAoG85z8WIT0RSxU6k7qm9mubN3kiA5BYn9j0PIuhUyzj/9+unj0+bsUEM8hOO9
yF8UxZyKiuffz7Os8aMk7Pw8x6JtrGkHeiP4RWkXDiCFLvcHxRKH2KOVnaugJN/eVAuBsz8nB5F9
fSZlIkGwFPixTJV2sdBVv3KhVBsdHYkuoraa50l6cIrSfVTartwD0jEPU051n1Y0aJWxFo9GAmSJ
8sVwKciUzxs/bJ6C5RTZ+NvDvjKJ7J7NL1+shhhbM4oBavmdRQNcAGup3PIdMCN9VwUTaI4x689C
jwCYWkGwHysYTV7FFZhrRn94+8esHT3bQYCRW5jN+MwyffFbkBTFuGfqkBUBuX4k2A6pRJfRTTwq
zjuReeFjkGf1xiZZO3rcxRijUW8ykNm83o522wnH6fCyzWKbjMKEeWZn473SeMXOUtPokFuAsNuq
VcDSN8np7U/W5pO9nH8s7miQ4RjA+7c4fW40kZK4nIawyO2zTnZ4p+HVdjR7wI9KkFLlohO+z+cc
DTZABZUhGB7426Z9mnn0F42yPHZlap/t2sQXj6xt425aO69wevlxaJra/NLrCcoSuxpE2Gp+nOfa
vnXi6Gg28XCsrcbbMJBbmww0WqAhMhh3xOLuRenOrtPE4LxqifW781IVp8W02Usgcsexcu2NDfc6
JgPfZhGYORxKy31mJL7YcD23/5igX+1DxQG1QusGqHE+nAN4QCBytHsAObjFaeHnt1d9nrLrRWfc
OTJgRj3ytvl3vRjXDHSbuieJqoUm6PvQU4t95xruxt56vbMZBdSmacCsJBBcPCq6VErLDCzNb7n3
n1wIHHvPaJO9SM3mHCTwCQHSZ6Cqg1/u4Lob1/zrtZxHJ9YnsCOmWq5l28VZX+B+5HuK8IhaLd0X
dNg+paD2/FDGW54Xry8PHRQq7k1kV8/aYtdzCu7a8koB1xLSmzhIKVCun3K67WkW+3DnwsNUR+ZG
JrG2kLPRMYEjBTmMI64HNQK9yuJ5UHRd+/uQqM2vk3RL5/H1CeRq0FSSRs4Gr+YyIqd95tJJhdNG
inDQrAK4lUTtKU7dyX97Z64P5eCtgXYlwJnFi2kA0AtAZ7JWZTz6WgZRZ5jUxm+Lvy9m8jBTgrI0
g4OOLfa8oC8OQR12rTBTyH+dOk3HPk3+EV0Q0s1uKICNEJr+iy/DykelTEu9eektMNnB1HQWHCgZ
1/G+lqSgugc9Uk/44+2hVlJuZHbn5UImjRjyWRznxafpk0wqw+p0f8jb5NgHBVqcIHb8QXPhDPYZ
RAwI109JXpQ+tJYOFZhR3zdCUbON123zpyyvVKWUXtagUFn3aut3bunuQ57vo9Go495V8sFvQoCB
PI/RV/xQNb/MBtCxVWVtTMra+cQKmWI8FRfqR4tN3PGUAftINCgnmAm5MQQJHboTrUlL66ZdFwKt
e3sZ1m4gHnYNm1zE2dlp1xtMCbWmhMPDJwEePySxrR9qw419tRQfgkSJDm8Pt/aBtM2RsOclQYxv
sZ/dMaGVFHCpt2MUnQ11CA5ZGrT7rM3fWTO3aVAjsbG8aw8YMTTFULiq+FksJjWyNZDIgTk/JGN4
UAqlvOi66E6FYVbvaE50OxoF6smWrrsx8urkosvH64LbEQ2g68mVwmhNq4xRPi2BEhSAvQ9Zr+WA
VAtxYDG3ztTaxTTzD5AkMpH6WFZ/+2aIzV5hdo0A/IKRtXSurVwc8W7ZEkN71uJYPM8kDEQEANsp
SLiLbzMCVQcSGXFmamW4LxsJqEOB8VlFwIqlqHYKwCYEtc5eqnng31TvrtLdT6pbKkRFMHjIcdx3
dtibO8ETiNYH1qQTWgLGNMQ3vZ4GJzUtbL8zok9qEELipef8SQeHcBuVTXK0GsRLctXtTwEEbkTS
PHoFNcUiVGv6cxQL55zpU3Vr9S4wVweEX2hoW76TKxOO1zN2Jcg74NK4TNPA6OnJNLC1RJ8lvl3q
9TuqHGjQy3DaODnaytF5OdbyGU2iTC3ReyUJgdN1l3lju59A5FGxtOV5AHmLr3vdHEtDMY8BQNlj
V4fpMY4TkM21lLtYGu0pbQBfdFWX30psE/idnX18+4Sv7Hl+pj2rVDuETOoicw1mpYCyJFfq2acX
mE4fq6RKPjc0z7jfpyn6+zNG61Pl0Sc1gyezGM9xQhDxcwDntV3wjv58c1MHnnWsUF4+mrJPNtZh
dcmpTFqUPfjKV46UYe56ja1ofl1p4X08pmBjKCofOgipG3HG8+W7PGPcW95cEiX9subI6sUTqZhx
r8RzmSWrsubzJAIodmIylPeDBWBsj2Vr9JQMjvPkNer7Phk6H6JrdGMEivcQpbL8WmowqqX+O25r
7b4aPLiWWW2CBRBlmrFNGlEbl7IcvL0SFILKWNlAHFcrXxm8pt+TYg4t5hYDXZogKHtrP9hBh06E
kk/5XsrS+QydVoegKwLrEigSVQRNyVzIDlPdPw1eVF28NM9wPeuM9oN0qJbsqJg6DyEx+QyQScVj
muooXmJBaf+wUmOIESIxtA6SQJHKk+bkuXUUDtoQMOY1IKfWGGYAF52k+eYFaQJvu2jpTUDqPEnc
rb8ownC/uH3TQ3HS2wcnt8evmZ6B9ecaq46l1eJb5SqN/iUj60mPXm9VLRdmWRuQCOPmew8e/4M6
WtoRKhL/WK2l5gOuHuU3b4wANbfEert+Cg7UgwCj5tow5vvGNuAVZ2Bn8Fpso3RHvT5Q9wjeckxr
ko8TTB5gnG+ftbUrgdwIVU2ycud1a4YYwmllTamRjsxNkttfZdpGB6OVAP6heu06utMbY67tf+TU
OW4ODzgDXO/JEGdrN7MY08im/gyOFQGRWuB1P6Ch+vbnrQ5lUOkAc0mt8dkd7sX2t6QMXL1rKLq1
XCV5qdZ4G7TFV4yUtY1ba6XEMAvnQtyj6EZO5iyeMx1JGWDHHaopXuL4htdYtyqSlzcw0e7qwmnh
eMOMAoIkj94YaofKGL092EHrAioNYTv0ErG1MaZzP1kNhOLWO709GWtrbRGUzygDqiDefO++mIzJ
rQcdMoDqB2FWAN2uUjxpbXtfNE21i4Okv+tiZyM4XKnI6TNsROUiJ66gJXM9aN+a+uB0tebngFfj
HTR85YA4SAVPsCt/Zmk82+EacfLJcsNWQKYYwk9d7A6fxzELPvQScOkuStriCTkfbUvGa+EiOdcL
6dNTKiSyI7ais3z96zIYVbLUAgzspqgF8deB+4KyVQ0dhnWDe9v2mvY1IZs394CPwUXAoI0fhGGA
mafMF33NgSL+C9ciuwsjGxIKTGj1YRqQuiETq78JrJjeQX6Kyl1AoPIPxkTOp6GMzF+tMVb2xmSv
PJyomlPc4p6fTVYWlz2Qt7LOs4Eam+I4Rycav9dla+4HV42OXm3pf7+fcK3CBtyk34lw1aKmxjOk
BRA5WdpaBTTuDBJIv4rUaCDspyRxoDljivT3jyfVUxq6sxLwTEK9XrFqcjuciBqyDRmF1GuLej8B
Njk3oMo3hlrI7f3ZHWSVgA14P7lFFmE/QNgCvC0fCCQmBQoH/DBweTqcHuSjoeiB7xQoVXn9RKaZ
ubewYBB9lWP83amLYWNxV8pMzxkdSR2IZojA1x+OkLNXBVZKoJh7kjsGMk+XYaJYRvmIalSfQ9wA
hQqYD6SrFTcbw7/GhXBUTNVRZ5HwGSykX4/fO7GlN4ICrgEf51emtdGHyZys2zroE9idlvEuaVxK
21j8fHKxh/xQTiUtq6ZkqoTd78omH4BP22QxtTpuXL5rO5/j+wy3Ac6w3IrT4KVwcqh9KZnUTqUa
35vVcNIVV1zSMN50y3nd8AAhQ4bEo0mq7S0vNbishuqO1FSGOsCDGoVAQK2TPEVqVu8TMWONqSPt
nMaARaz7EKZMYI96uPG6zed5EdwB1JkBY9RbgDsslkS34BlDGdD9cD7hs+04QgidfvP2s7Gy8Qwy
FF41PEgcYDDXC287aafVKRLkVmpr74pRHyG2QDNLu2Y4gvnK/UTtqnNuRuG5RUV+4yPXhtdoGKDl
6MHsWzaN6RSJtIMx408dVblgGiY/Vwt0ToIsOZod/qCe0yGlBWOiFI7y9PbHr237ubJEaobqJRT7
xRyLNHHUqKVSFwFW3qUytW9btfP80dWyY9O5483cFaAcObgHNx3QUXHidN8GpJZxbwskb1LgspH1
3i37cmNqVh50Ugg8UubqNoHU4gKOvG4C5W/o/ujATxGTrj1VhCdnNJPYkAZMhXGatioEa4PSRQEA
yfanBLy4FBF8AQplCzbdeGirKnkw2nw6Rg7s+7SdnNux2Wrqzf/G5TYnzOXOIz/TKHNfb8DY9ASU
QUb0egPiLWD7ow6s3u8zpEOEI4y5vdiixyay04R8xsxYGT5ipvgjndHkilVWGxO/ct0YlgZqg/8S
PSzBAWmW222B7go46Kj6oDh2e1K68lNdVvZJz9Lq7wNm0mGP5468mJLxovyd4JoYGGlu+JFmQfYt
LXKklljS9lp365qf/13LyQavS1nGA24LXut6si3OWxp6qeHTPm5uUWakZyKaeN8PWgxrG4JF0aP/
FVcK1epsas4lPIKN23xtixGRgdtkgoFeLN74KLTqOlf5DRNcWM59ke7UyfmUQ4yB7RYr+zIu/nn7
nK8OCVJpxqU8mw5df3asRcUwmAOX3CSah1zrU8KYCmRJCPkbUMsodk0PL+jtUVdvF26WGSiqzfbw
i61dVGZUJVrARkqM4CxTuJrwyexbGYzTyZVQLpKucA9oDiK2G0D9O04A6XZhk1fwW1DSUGPTxg3C
kVC5WKC3f97aNue15+Lj5QeEbl5PSpNOrlnD8/Gh4oIG8ZC8cspg2KG8aB3Qr/K2Tvr8L1xuPkBr
qKAghEfBYnGhsRVqc0r051Vwz1pCXcCOteQYuEV5Cozyd2QnwyVBU/OxTIr6HGRcCGXn5veIcfS7
mStLdNif356Gebu9+lUU6BBpp89A5+t6Gqyyb3OSYuCYgBZR+wI+Vqej3zhGvjHha7uQ+A6QqQMu
Bjz49UihV0dRBFbPl0ro3DlmmlDjnZxTYw6ZLyHa3oZGtIX5WRsUJA+9mhmbZS7f9xiIchSajenD
w+sP44AGalMlRzxpdGAUxUcgSh//fkLBvSFoQoWPvb/YV4PWpTFupiZxhJPue2nS765na+g6mjau
zhXMGRELbT28mGmJ0PW+ntLIEKGFvptBXUs1vtshIgaW6t22cdjuvbLlYsu86CBIOU8oT+j7geLx
XZ6P6tG12ubWjNFkBRBfnksC20M+aSmgX2rTYyE2rt61QIeAEgS+B1CO5/z6l8ZhHSZJ3aC4oIwO
bfHwR95q1UVUlYR/liSX1pqwbioEiqc6Fai312Seh+UmByzrmZhn8NYu69BoWeZtWKDMEbpjh/w8
dy4SAx0Mp7o8UV2EN5YhI+oO439xujxyK7YgjRWahtefLXqKXVaQMrBADa1S3RBWLxoUJA7NfzMU
QnjP/l/M82LfmYUB5U6y0+sgr/au2iG8JvTx4EqUst6ezoUxx3PuCGWH4i5fBO9hebMLN4XtMFBX
LIy4ftCgvAFOr6eDp2j/CDeX94Pw4osc5E86ajoRjIXcx+Th+jDp4Arbg1oo6smra+i2uQGHgHtX
S2fDX9J58EFpf4sXFfh3O1Mhhwc9Mq3S3PiKtasBsWjyTdgAKjYa12szVko6hXFnzn334SjQxzkY
uSkv0pH4Q4V1R1iAIM/bU7dQ1X+eOkCqM0iKCuGMmLse1VDGNsnrnqmTbXSbcHPtsgDMyOAUkV/R
UPWN1PzcZnZ4Koomve0KhOne/g3zRbs4DVxOFkryYHRxFVvcGoJuV5A47JRSQT9CA7/8WLrOt2iA
Cf/2SOtfO9vwqTTC5jbf9ddS2fWGONBNXws7sLcNTfrSGv5N8t492knRnFCMavdqNpJ524qyHzB7
2zgXa4UOUnuKKdTDTK6exTpbJuhvFFtMHzIHSttaaOydoMAZy+r7G3afiySTjI62iepr0VC+R5XT
A+3nBaj9hVumNus/Z95zuAQDG1o+uEU2CiVKyJlF0SMN3GCEHWmFAn2wsXwsmtGD7jokwIjYDj01
13NqGLBQ0Vbbj7ytGyu0EgWBMVB5kHlD+D2LRznSUE1sVNVEENVtbyeNC2oaC+XeUjpEpwptA5y1
tvUAocytKKgBzyJwL6u0hUgtKwxRlVbonCLkqyTnWHiklNQANuLs1aFos83dNp1DvviyOnTGvNfx
CkLngEvEEly9FtLTSEFvbbH5al0eqJki+L+Hmif5Re05xxiJ/hAHKi48jNihSh/0Gr2QjcM0b9RX
w8wVmWfQi6ouDpPjYimD/gv6UvnY/LApBO1B/CS7Gkjgue4SbkkNUSQ1RCrNRVMErWtKzVEL2rJu
UnFyWxQWNn7TSrForp3AeqPb7dJUv/50MVS1HOYHzqZbBPAX5KAwSkoGeiWPup1VP7H+NlH3zKf7
HhrOWVS1OMV9s+XxuraRqedDxuCa4Xgtfog1wveqivlYxSUk60zG92TU6Q6NZ5snJLG2wvn5on61
GqTtFgG9RmS5GLA0rMCSA+SiUn0yjRRRonz4Hiq9dWqhFNN3yCbkB6zEPURhLO/7SnjHaKiTz6Lq
xcaxWv14mDkARp7bEYsbHXEc1PWLmg04tSjCBPZ0qlMpfVk7xdESTpturPvK20kbiMbHTCCYM+nr
ZS/jxkobiSIgGZu6y3uEjOpySjAtKL5RHZzdN7stG5y1A/0MwNaoCLKdFgdaGbuiRITS8FUjDC9Z
mvc+xNJq70Ry65V+fpeWiwvNiRua00opdDEWGvxhr2gVIEOqwAcV1hEt4Xo4cH9Vuy4Pa98uqFEj
I+/5aLbgldhm2h4IvHKsFFUiBdCHBz3RMCpoyvKMMFx255oQIF3aQ8dE5opPUx7JFhyybnphjSje
94hAmGlxwu5Q7PPBcI9CceRjCpXyKKJcB6vibBXZVgJjlDdn9vXcJX2Vk2H9nMctsvEAHrPIR1fd
83Uh7BP6aNWsokWZGW/Cc9VOWw6ga1uWWBwqqksTgvv5egdBW/LcykRtqHWd+oQ8Sf0U2sosxBQH
ZCeq+l8cEZNiNuYl1twMXoyHULAT6Saq3aJ2xr0eDcipFcg3W2WgIZZu2Ddv34xrM/tyvMWRNEp1
sgRwauhHLZI/XWWg4SPuAOM059rsk4e2Qpwb7c9qw3J+zqSWW3eupfE/5FEBV11PrLBi2mQqAAzw
wcm/rpW7FzRwyAimETkwFLLvM3bTPpJOeOxjbwvTtdYpnp1RTNA+MyZ6iUtWqkrJEjIHf4pbb6cG
RfQtIAy/FKk3nEXuIu9f681NNpjBsTcb/UbCpviBdFN5cfLqzmtDbVY8dvZ9X6UPXZTkGyuz+gtn
li25EkV/pul6hmItZs+PUqfkAYrQ7vJfxiBJlByrPskZAF86br8LRsQ/EUXTjy6WzqTEqXpX63a1
61H0uu9laTyoIeLLHYH2h7f3zhrg0nSIx2hJGPzQJc5RqxWpIbk4N1cUJFCGCbfWItN/RYioH/uq
nNCile6XNEww9VYoA+MamT6qgagOb/+Stc0E4dOj869yGS7vQStptGaYVbtMjbQd+TIc7JTEPLtT
EF7s1rZPbWd+m4ggj9E40D18e/i1K//l8IvACjfxagw9QHTDUJufAqoUEFsoYqIWo356e6hnsOHy
3MAPer4bcDBakiiiLsaiXhQAs5JQx5R2RI68VyFcm1ZxbmGvvA9dvb5DnS0nzonHU6jm4ly6vHpD
HljvyWZ+ZXr8wSOdvIDVxMlPG5yvxIXAdXPFeqAFhAJ+agOZj+0A0R6j3ul90tyJdtK+obmvHbQc
3am4mNW4raQ4DV4HakcP87uA7ugRsQT3iPC1cWfRir5YrS6Pbaq3B11DEOrt6Xhury2nw6VKDdEf
3Mcr4CtzYeZaC1aSx6p9JwRkX4h7DhDgMNgjCmDcdWXrXPRslPdxN5VH9Iz62ylq7D1mO9Nj4cTd
gfZSsTOk4/gt6i2fZW/rj2Fb5ifDjnOOeTz+nhIgtVbnbDVW1rYOJBBtjol4yZdwQGpRvaZnKHs2
AT99zER1Am+dnGh5VBtPy3xfvJoqeseQsoE5QpK+vk8QFe/ctqOLNmZJcqTHE+2UuM0eSir5O9Th
c3+Er7thtrj6fdwQGhVAR3eWxAykCjLNbOnSWE7aHo3Oyj73vfNDAy62kSKujQTsYl5TcyWH1zKH
BEphpKpCuBLM+iXwOv0pcYytmGB1JPrcdEIBmwHcup5IyC4Sni4Xc9+k5VnPcvSpOi046E6vbOzv
1aFsDMcAyFCPWVZpJ0m5DiAda2YWwO9smR6dmhAoEq7cyBRWtgccHXqssCGghs3y5i+zwwyn1aoK
aINUddiccdIKT5ZWVHsgqnCvExqqo7LZ6lr5PoveEmUeDj+0ncVUemYdunnp6b7du96hDM0UNJY1
7NAB3irtrlUDae7QwZtN5jTaTNcfWCMy4gUjnZTOq/LTaAOqjMCOHFTcKu6VyKgOA3zwo6JUGE+I
XO6EO2sVuOhbQ1WpT/gwUAT2QuCMSIX4vNrWER8i987pQvV9occ60Gij+F3qDdUJrFFO9I3CU1SX
39++9NYiA/AwtOZof5q4H86z+iKR13CE+oO0gHVU3ERwLnalUod3VYqSeheURMd4nOycGulLmYxo
Kw9qcmciurgPyjhDKC9ufDx0jPu6y9Fn9ezi89s/caXUYFPHIscF1EXmuYjuqGRpM9EWWDnWaAfT
mX1ThBr8/ZF/Mcqrg4gYctyrBaejLYRyEQLtMRN9gZtEIBr49getRBjsGxrOs5IFO3aRRqc91baG
fB7IA5JdoZN0pxqNdjBAqNtFmGng/5XH773cKM/gcbONw7lyTqim0HcG/DDjDBZ7V21H9vWICMJQ
VRGfG8XI/DY/lb6qT29/6OpIhOVoRkHpQVNqsbcaAwzJjOIRRVh8QCGxP1WtoHBuGP2fOf0rtbD/
33TA4I2/mM/ZAPPKnvLpR/UjbH+MLxW/nv+RPwpfimX+jw4Ik0QC6Bwv8Xy0/9hLKLb+P/Co4Ndx
O/GHN4c6/9H4UtD/IrilKsy9/Ocv/h+RL0V3/odDAHCS//AnOerfqHxdLz80TR7PGbY4M1LtWVXs
evnHBKEtXGRw7gvTD7mmY7dgZMa+DMItI931kWwabcRuFHYX743ZJbYGND4h+hrHh7JFs7OfcJcr
BiQvX6zB058Y5/+t5fPnowBnzWIbc5d/+cqALGobLuWEq157EmkdUYG03ssq2IiwrosF/xlnbpbw
uADRW77WdK1lXSReDH4A2419PeCRmetCuy3dxtpZcZh8efvD5jn6vyHdfwZEnYKjSvcCYub1anVx
aEZmHCHhmlfpo1e43+M+ru6xADaPifCQLRZ1vRGSzJHHclheHWC7WKvCh/rjrfry/cFzQipebYgD
NVfnSenG9HdejsGBJBhjJCHcD2CF+ocxGZ0DLpw4WWhovw5l52AJ1ZJxVEbqW6RJXzwNj+A4rPpL
R+T6NAkEPdByt+4g61dnZDrLGy20nQ+E7oBetIH6HVJsAXqcRPkYA5XNbdml7sUeiuRbqoPMcfS5
UE82ACgVCkvjg4sLEG5NB+1rMHWISBuJ861Tg+wkDKXBhqmvlUe3M92fgRqY38Gf1Ng7TliG4Z45
4PjUNuOdE2TND6dIf4nk2T3CeehmVcUIJey9LBOId5PRxMyH4+yGCB91mRnIoFdVeuMirY/KTqR8
IWxwHyxH9gct6zD7tlsUx4faGT7nc04fYfr7mPQI3aE/E53NCiqUpWY/1ELqN4Hsc/SxIQN9Vu1C
+1G1ifahbEILbfshadpdNo4/qYPOMB2MiY6T1YOHMgMUi1NYE75itxaFwKhkglM9bh+tWJXNzpZD
+k/DY7BHuB8gV2oVEEZbNfGTTKm+dmmdvNfMtP/oiFI7uyPSSnC38DOqcv0fGxw59pl4v9Q51qX+
FETK3aCHro8s96xj67Y/QxRgd4EItI+KgZbvzi0CxFPHJovv7KJKbjp4g+cqmlsRkwz9oPLqi0Cl
/DEmlnlqUjRYKTHMPXf+z5t2rhjtcQVL/aoYrSMmSaa9C9wh2Eep3l3Krm4+jMjM4amV5b22Q+rU
uTSxJb6FoI5Q3XeDYj91mB3gPjdAUlONC8Tu/Ice1lW4K5pY/9kFGpqlCf3fmz5wm2gnmgrUoV65
yNZF4OdlDQOwpQCErEfRndQiekT4DOUitFR+NVwBF8TuKaJSj60xnjMq6CYqbkytqta3cRCiX6Ay
uRPVehwYJimQJ+4FLhayr/clfnZ+TNX6q7S78EwzEJlgvRPYaCoCSkPbTX6KLyLAY7QYjbHrb7xB
sz43fVeg/GzLgwiRvQqKMvjiNlhqaHpsf1XMTL24mUg+W2o3uTsp0++j4jr4y6HfFk/u7wbPkmOT
R85XrYAaa9nN+DHysvB93ln2nd2Z3ifAnsjAhrZ7qoGYX2ZjzHuV0zfsR+wrPhmTUB9bowweNC1y
47mZMnyAUQSwv+iDXxGO1o/4Y8X7acQXzouG5J0CyOwrAg9O885sSpkeFH5G/VMRJqLD+uhl8U0D
DKQ49vlMIHEmD2LzbhQVsq8VpBh5Cjtdyht3sIfsXafqsfBlq0j1Fx7DfUq+2bXBKZ+km58Cy0V2
FaOmorhH+yhA1x7R+E9JYiCJHo6p+qvuAN4dRxW3yEMYaXS7pVsk4T1PCvM9hUPi7oOxMb8T9duN
D2MKhH+OcmODzl5i9hc7Kh1kkkL3CUuPGycmWz2luhmiWumVJsLk3qjEN7nFj/3hOmP7MeqwL/Ut
b0qcA6VK8951J+wE0tHM+ovAAq645N7YfaFSanYnzTaGH1lHB2snTUw/UTuuh5+tGuO716Jk9rlv
sWi4JI5o/s3KevyAEaQwPhKI4w+TZ7bS7h3IlOJcKRTHfGx6ylnQ39AwajaM9H0VhmjMRsGnCOvH
k1qamAebprIP6gaZnAq8LbL6u6pG3q9tquCIATtWnB7Vfln0l9AVRxkA5tHyMfhsdFg1YUwU/2uK
Eb/lUqSIZ3tlumc7DfyNtPJ3pkJrPbSMS5WjEZa0nnqrtNhQBczHWemU39hUdncSO4GnBunjvZq2
OC4QnN7gUTzu2PwfErZX0aj7PtSSG9Ax8YlqFntPeB/rtn6sbPsGIRXMm03FxR5E1jC47IsOTwIB
uhbXKhjFj4g5fm7nOZrEiRcILEp16zT9rY3rdlY6t0CKqVrIr1aBB9wQjD8tqf0w6BzFjXnSqu5O
s8tPriq6T7xDJznaqAaH6dmGWQ5aGae+tke6PdBxOAjD9lzkxWnSLWXX2dPnZOTY7IIw9Etnwtu9
uiuwweaVPDVe9W9daDPB+dE0Sz9Lyw+FTN/lBsrMwIJPvW2cIke031vuBrTAg9oHWXR24EvsAG+Y
D10e/CvM/mNUNY/4QZxaL39XwqYrHb3Cr8L7Uil6SR8ONf+xCTLk6Op3bsk+6qYbR5W3AupeMMoO
cyHxc1CB+bUjhiK/29nhRII+EFP6GT9RzHOtjiszjZtdAmsO3upek/mdZQ3fIoxD6HXsu3rARpp7
N9EOKUrqZtP8qDp+8aTdCYwJMrO6VKLGuHLUiDcxlzAbeayr/uDEzmNT9xkSNfZDWOi8+0Z7D0FD
/2A61QGS+gkfl49Z2CcYwlTFvXSDG6iW7COMZ6xWO46lZ+ycdPwWWAqeW3Z66fvmYEb4fOhIiHNZ
Kvq+7zzgzIVintph9qcaFJuCaG8j8l6d4sKd7VznBphX7QsXRwjqKKdCCoH3RfWkiFh+0VxAGiV0
9Ec8qZ6MjroXjqFGcZdOsKp0aabHro0u1OE8P5aIfDtJ+pG00tqpSX5vV0p4StL82E7RWZ3cW6sW
P9Ii+ZUbqnwvzBADdDHu4AFhQYrGPBYb0J2iDx6kl1GGBt5k+Jq6veLdMAAfH+cHJ4AnAE/i6DRK
dVQG98sYjL/NEqyOtGxs0YoQzx7Rpv+LsvNaklvJsuyvtPVzoQYaDrPufgBCq1TMpHiBUSShtXB3
fP2sqFtjU2TN1O1+oRlVZAQCcD9+zt57xesoiWaYrODJDorulpu0CaoKAohpDnQI6ylSoTE/mURx
H8PW+zQaBZds1OcwYBDmV+axX0Fwpt00PS/DnIDG7OWuNpJDCI7hq22o7NoHYI5nLR/JSz9ok7wA
d7DXKz3oI+h1GhlyPQ7pqDYqML447PUHCwBQRHf0uqz+U6NkeRjsFMGAWxSfS3LEM6O7VVk4fqKF
A0piwIE6j/ZeJ/KZ9KRyM835pyn0xx2xPp+0z0+U/ADMWOppXPK31pLPtXDPoRzxpZKMx82d7Dtp
2zcrMK4yCPs48ydJXUAcrDaheyxHp+6eQkef5ny8LLjUVNT4sB3DrJH7vhVXawULKcz6SwXYzMfQ
2Sr50PZeA2PMvrie+tBp62eZy0Pg9M9Ybt+qyn9G/3tLy+ESVNljiQd6t6zz1tJ4VCtzxtKq1Xef
8FkNOsQtxTGchsMoi/3auxeDx5VJg961Y3lts/RWFWWxEyK/AUz+5qBaZdq+BzUhSLhiCbIM8cVy
++cUAEzsucED3vJtIJwdg+CHgVCi2AzqjZWtxsU3mw/Tan5rmP5AYcDfYCiSCit0QPeS5TQ6GpA4
HzwVYQk+QGlIrc0QZZLsHc11YV9aL72yLmvBsz4O4PvIRS8gi3vOc9DDS+EvQU/P1mEqjSlWgwgj
fOfwHWjbkylovxqjdWxa0W3NgVT12lz0kWwYOzYG+4cp+BLLLkdC4irANsb3rnLNnZfO/qlwpMmi
OALZAeWXzQYTeJAutmzqaGQqCE+BlIMnD/BBjGMzjFIbqXPZFnk0i+X7krZJjD3yOvvSOOXS2K48
2twqIYyJ5osaiKYfi/VlVZXAPIkosAzYnMZp7XedDC18KdVHb1o0LwnSpLaudcV+w5yPa9vBBzDs
0Tq469huJjUWP+wl+AZYea9H46yH9mvSCL1VdvLAMrVlkgnfKK3IBfDLMOp9a90VmZ/uCDDzoj5d
XoY2YHMhOZrPz0fxm1uRd++VGs+CeRs7jQIJ0zsQjrDVM8Uvs7MKXeq3IiRFvx6NaLKr8Zwso7tr
J2Uc14rwVlj2bXPwi7LZA6svCKsyu4KaNe03FjkEkdPq93qlDVZWwE8bZ85ZMrtma6Pq2E/J7DX3
TiSchtFUb2sFBGtMDe87OTDl3RtyA2ij40kP9cuKz/9OmGg2MkvsS11OHETMyZ/fANlYcVlTH2Ps
kt+awRYk2dQocGunFS85YrMNE/KKIBeluOvSFPcjHc13YNTrxehy721JvfBnkBIWMkkHOrlfF91G
52UH3QJpBPjfcCXducqeM/J5v5Zkfh8G17muTpLtpClKgMR2jv1+DSZMxaP/xfBDI4Yr77E9UFaD
TktKQOx9eGxEpuwow153zGfrTktTttivwF6Bslm1fckSVZwm08pjV6J9afJpfUyEDz5Feuo2MJ97
IXLSe3CI/r8OZfi5XR3m4JPpvieVZRFRzfAqQnjpx2nJPdqGU0vnNwv37tSWl24o/ZdBg303ndm7
TY2Bmdau1C7phx4pJZzxxPSWhyZ3/Te9jGsSu9nMIUp349WXxC6OuTVCpxRj8tSF8GxKZH8xEAge
p6WfP+Y6s88NEq4nmgNdEYWZU17ttc4/GGlJ+ZuYpgST5CXljjs2+O5aRrtlxCTgZvjqZxDMw3Yp
pP1NAQO6mOVKvKWvuzN5vHkZDR4wnigkaCrjvkYXHnk8+6dSglewUwggvQsF0EtAY1e5+Y5kPdil
QHOx9mXiQ6GU89CHVv8Cn88g+1BSntUWKBqivctF/FgG5jQpC8lpXEO+aGVjgja7Vp+9dJ2fBw8U
Oe3qQvV7MuZ7ohLv39Qpd1FMpTxgJL6E9mNlct/qi4kd2RU/m1FDMtqiozS8xwAts56vJjAxC0y4
v5aAp2sGz0TXa19IZ0s0bjHElSRMequIfGvpeBnWdRy8xH30S2F9nNwaLZoHXMhFedOmz7WrL2i7
WFxrOR7NLEUfaIMv20824/WGARGHrTyN3UTWYIT9duvz7ilEM2fXJIO9s6wK8IawIbnkYtwItZjb
Vvfz1oO8eJfWJnukvN6OyYk80LynPFmXLeb4PuY1NihAG/jGTUALBqISXrhpQ59QXLCrCMgpyWMv
qZYskikiTm1q37Lxr3FR2MgQAr6ukmwtPiq2EVd0e478L3oBfMoXLI6JzuFS3+OoJ0kSx6g+u2J9
9/N7hIRx1x45k7FdyIM4ZR3I6mF9Bix3KjH0nNKuvhOG0uWiUj1tqtXydkoNhPIg9T5NZT6QaEO0
zFyt1TlDtXTKC0RYEMWdT0nofwd3y/kDU+eGYWizayt/3hLqDsutcT8QfXoItDfuZkIjOVHY6QTD
iLFUMCX+ebIbAcXbWK5DHXS7pGuG4wRDN0MmbbNXrsq43SnbUlg7NbXGJug0eRfe+i1EYfe1dJUZ
18jxd9rqebC0DQSlzvwnJnPnAZUgua/rhffjxZ5mPDZwH/VRC4Z20wnzuOZtcOFRVmyYAeTU0uLC
43l9GLrupvI2PGa+Sbw0yJdTH0pLRzSxio8jNDYHBVwqj/NQfUPM5G9wmJVbUiqX7Sjus3ywkFum
cl6cmk69yeWI5mVtdsjl27jNhbGDlZYfs1X0D307Pxckam2CIX1bTIj3gSaoZej1FzX1IGsAwWxr
uw0PPO/BIVUQduw+ZLdezF1b04ZYSNb8pOum3yX4OaDFySSSwrnR6tS3nk4tToisJq21m89eCejS
GUv44ahz9Q6ndIRfTMe1xY2ZmmUSDbDBI5JkkjMHta+mXf4c/OacCZZmudbVrVBaXPMweRAeOAdv
sJfPTmgUx1BnqoK95PzEEZX0UW/Nzau3sApWdfrUTWZ+IR2CRW11wt1iFtlBoMj7bLEwY0khZ2UC
untliUfp2ovxwDGm2rIRzFCHMNeoIre3egi8ozl6sGZsS31aaa9uR1/oC33w+qFQEASDomi+kdgv
nwjT8AA7hV7x2ZuactsJmDcJH347dmrd9vbkor1w+UNQ9PXJNnWwM1HlP4e4zhnUQoqK09owX0VP
ooJtOP42r5v5pWkM58xZvNuSFdt/TI1UkvTSI42QDQywJLSKyF0LGptFhxjTLogZjLpaJDfDVxZJ
cv0bvoD1qJPSiRfS5mPPGboNMdd1lMrqq51b7MOtwf1W92+r69wgnZoPKW5z1qWQqizoG1iMqSOr
fFPqMHizC6Pa5KB3kJEMxokUAFCMIKhoQrSvZUebnVFrS6xNEDPzdCkW0d/L+2hRoz2MLG/9xO0A
xRTO0XaShZ1GyJutyF7u8Y88HujUuVNcCuXR+lK7bXtwJoums2P0Ec/To68WHPOiFjt0xx5wzwzS
JAmSjwtQ35s7OLehA0AWrYE20ZaY/tFo81fIVa+WyEdanxkH+daj/tO9F91NLZ3ilhBDCOh+KZHO
+2+9gYimcTtKmHW3ckqUJYlac7N1Vfc5KMShSJxHR4svtVq+UUoBc5DFsu+lmB4yV/1wu9XdFfgA
t4kbcOwYx29Zij2n7PSxh3BJEIM5HbFYeY88c8N1bdHrDGzxh7qwxg0p2vpAmJXa+p1DcHUeGOZj
abflScv86uX6I4HtX40CAGJNYwXwtTk+u5IGR09inoYMVftbe7IfurmmzHSVFKRxWzJyc3kGSSl3
jdeEHxOykz56Tsc5yhHGFeLoda5yNwo6NUWp8PO4ctWLv4g3MmnOrVVWu4q8rar02OEGkvkG1X8m
6Kff2Incd4s6BUF2oGjY0NC9aBwiX3rNPlpm5obz1GEJ5hcJtnpSYlND4PM7UpzowO+8glZIbrZX
seKTWPxm49zDGJohz5+YmG5ogG8G/lPrcS8Wc3+UTX4MlHcj9ftTOJjngoykzrX3GG9Oae8exFp/
UMiMd1Vex1jRDzMxh2OYP43G/GHJuteBRL+hFQd6qrtMIcmiHRLWyykd802V+eQiWu8TA4IRaZL2
x8fGWL0vpAduBmltKoKAOV2MG2JMtxDjtuSfrR+LoD6sS8MIB5DiorcdhXpVGeeh5+ltwjMhOLs6
WWRM12GnDBVzZzxipdmFaGy6et1k+fBZpzIa6cbI+9FmTU9pk8U16WylRc6yoafPS+3vhtJ+8fsx
6gZi3B0ULycd+sjYZnzesKjcmbtoBdrQ76C/UdBifg3o/PsAp3FsxpL2e5TWP2qn62+qDkdi39oN
u8ZJ2rL7JB0HKt6wzxZ5dDN29TxRx5RRdgYC0nZLSoRmuUxts+dgyr2aOJdmkkcaBrHKxnjhnZYp
cu1i2KSAXdk/NnXTPTIN/RQYLINE1mx5Ki+11zw3Iw2k0AQaHjQs3sm0C1qLqQCIV5i5kHKBxZM+
5C8xPY9Hx+kAUkNgrDLmRpPYwWltLlzKa+glHwjkocr47kj7giN0p/Ly0ZXuuS/mkpz88YOfVI9a
ZHSXFS9C95nDTmgvuzlNL2nYMmjK65fE7K+VpvvFju6gT1z7mnBE3+wQoztPaTb38Rp+0bURVzx8
KZsH/VHjQGzkFliqHfu+upTDeB1Fx3ohrsbcncGYbiqPZ9loj8QA7AAzw1FQDP6iTs5DxC7/1FXp
xVmKL3KcH3Xa5IwQppNdrHGGgOqZxrqmDKg2bTJPWx80+zy7KjKMewNzAH/TLurJKUnySLySDWEq
Htnwnyp/ug6UlKtZ0kCwaa3x6UsSm0svnM5Lkz33eQftLVjOXTVus5lGbAW+NsdS0AEKVcRDxkSo
NDFtp8fGqy+uU+PxTuXz4umXrCLLpbDP+WwuceOMcjs7QwXokdU0MbqGgEHoBFNuHmAvcvbkvuJs
u/UL94sjEkFHYv7cuvPb4LJ0GhUZFeUYnF1bB5u0Gn6YcmZ3mX+qTB0HWRzdNiSzNP+8ZMETE6NX
Gwkynff5S+Us57UUxNlYzQdwDawE4jszzusUZt/0ok/ZEu6Swn/UwLNTkbBcMuyx8jDbDElIlvfw
LD2aCrYM89jK1bl3raNX1nvy7F7FajwgwBqj1gDNPqbuy5w3Y4zNPXbT6iqX+r1oHdw/9r5TxkPo
Z1/DcblnHuV38iFqcI5yLR9dGu0DZ5ONY5Znr8rOSaieS79/nlGPxJk3ErQ13tj/vkCCdmNsn69V
mql9bU/UT/eMf6aCcb02D8FQoluaSaY31o9MsCMyW891OD9UWQPhd03Mi1jN/AWWrBUbc6Fu68pU
Too2pdJY7PllzesPZSEVGF3aJKVpgL4Fq8uxy02sYxAST4z/R1+kZS5RFa63bsingxh5Lng+quOo
+2CfKlfcKtaQw9QH1qu+zwXNNKNDbwmkqYE9hcdKuX1szw0NHzE02V5Szn4yCl2s3HThes5Nx7ra
3h2FOmEs2bW9kW2tYbiXQICzGSQzRMbgfyjxGb3Ua1J8Kx27eKx0T9enJIc+ciRBVHOe28+Lzr1H
J8gAjuo8TA81HPn3ZQnpxBiWJE4/THKYUAmaUuSA36pMJcMhyTGVRSRZzp8N2Wt2SNnKRwulkMQ0
KEh1m+zSPvDa3+YqseOkboYnPKmQsks7eHHycP3oG5546OpF3Iywt9qYvhE59HkKunJxzW02VOqR
1qHzOTEy855zlx1aiWo98qqk2/m9mcQFY7gKQw8hRXUw1TApc/nc881sNeXNlogqiiqbPQy+bf41
7ANwWOM6b3w1EX8HHIF6nJRev5jU2ZuVs2OcYFPYJeEzNmFg2SbmeyC+RDaQImg7O4suCQv7Iq/u
AvRYaA+rjWhs+VY1iYL1vgQnjIziK9H27M82XdC0nIE9oEjdSLdSr+Y8FZF00ve0ZBdotc77aJJs
AKTmdQegjfNJzJyJZD7+KLLsSzB500NO92BrybL/MNeuOUduOy6XUJXtEeBB+TJ4NFY7mdOUoa+K
Cciy4qD1mrhklGLWdH4SFkqGkjRQvWD91jAblFEWhvKojLHad/jRoonYi10g+u7ct+gGa9pk2z4F
6dBat5ae+07RdnsOzbU855O3R5jwxGjIec5gLusIXiwKQ1Q9GyWaZrtQbX9Uo1qxS5b0ycapGTfU
sMvWSzG+y1wv24kW6oYYqonQVJoNPazaa9IGxg27e+tHwaJazJc5SaFZu1QPtpaMzBo3PRO3JNk7
ZHLfTVBcRLJL51s+Ok48e1ZxTjK3eCK250s/IMmm/zOC9fWrPbUTyZGBV+cRajr6Wuk03cwFpy93
wB0DWobe3flehi/hVIZkKc7t+GMlsm2I0xmKbB/I+UF0JqhK4TfZZl7teb/IcKXop3zjiB+4+9Ud
B8AUumCYPhAIwLNG++SaDMo9jSKdTi5o2Zznc/VpdGRduexqRYbszACUUNS0wAAjMEp+sLrU7jYe
IQExE0M6AFO6hg8wvRH9ddogDIjZ9U2RVwfmKp0+WaNVH8olR8vpyYyOzuRdcwZ1vKbh37pkDDae
UdCl9AhSi0QBhfova4Nip5shDy6hrWHSitS0E9brhKNEWyXWp9Av/OwT2QrgYFTGZGsToLJ0jn8h
n6u3ekaR23RBYMV4Q6REiDDRN29+H4zT/i9lXRaj79Co6ApSOKKMiJcZ2ywWnLjodPaWJg5n4r9p
hf5Harv/JptzeR+meXj/t+vXbvw3AIA/vk552/zHL1jO//r1t+Mfv0/f27sm7pffbJspn/TT/D7o
5/dxrqb/+o8/KGz3f/nf/cu/q+w+6O79P//9ezs30/3VUt7WL1I7H0nW//rH1/9FnXd9V/n39p/+
w9+1ecL/K7RMEioFtnebGE60b3/X5qEW/iunWewa9+RpAjoQYv1dm+fYf8Wkg3Ob6R/JFqHJOxjb
ecr+898t96/Ey9KbpwVN8vs99v3/vLW/i9a4av9fIN2vTi1UpzwOSNdMDFPM+PBP/qr1GpzFypsm
668ZdUXAyN3W1kPp9tSoxgBlIaoM/GTnKWCyvEuqoVjf/uFa/T9UdL/Zfe66V6IAMPugO+Mcgbnx
13eQy7yiXd4tl5ZGgL2xl8EPX9zUseajZp7SnZR2bO8xGQbFPKEoFBp8dvQJiFVqDemK/2esgZL/
ibrvbwGi/1cFx/vCDINP3SSmGH7nP70vdLPeRFiQdbER5NPdbEFsUX0LucRlAQgnyop18G+jctyR
NiY9vI1wap1HFUPA4pGGLJ5k18XGePLacba2f3LdflU6kmRCVB/BcEj1MdKjc//tmyMEzLXx4XYX
xrVssmZrOvrsdIZ4NJRZdz8VuXXT2Sodmo2LPeQyUm7QiG+6zGYOPaE3PIelLZZzauPW3TFrD3No
egv1yZ+807vc/h+upMXZDjMNNy3BMiDRfk8ntVptuYayrfMKyFkdl2bq7olIYqVl0yvM0JlfN+9t
m81PJXHQelPIfvToyasp/x8xNTw86ojqUTQK3AEo6X+XNjbU+IqsO3m2kwDVXm/B+bpKuTpetJbM
lBAW9FOW/sl39avM+28/FYsAwlx8ZJi07d/8CM3aGjix9XRuTctb2MgGiKWeX5p0a6fV6z+s3lCY
BAq6OV1uu+bPkfSI5flffxG/Cizvb4PvgbwcJOdkQYS/s1Md3VVZ1nf12R5Qg+gY36lL9ncfNpTw
//pH/XZz3n8UkRdISFlc0GH8fnPWjdssYyP7s6kK2zj1zuLPR7cu1Br1XZu3fyLZ/1WxykdiPeQZ
IFyKL/a+NP66hvSo30TqwgYtCyJGNt0fl9DKfOdcB6NR00mpXRqM9NL/DGDyTz/6nqmDZYcPad9l
zvcr8Q+uCYP8LifUIzx4wyrUXjBM2dhlZ/sPbb5yXTlIJAOl3Wz8mT3x92tM0x6yDp/cZjcH0fDb
XWWYOh0Hp+mYfvaWGfcTycu7P5YjUjm5k/71VwpS5G5H+McHmT0MiwuGf9tHqmv97h0d804hamHq
Ag9Wt9vUGPXPyVn1cnBS8jW2PNdtExdhvSLgKvxtUS3uua6CxKMk7jXDR+KIl9INj7rT1SbokVnW
eSvOyUAvW9qQx4cJb3I3TMupcmvnY38fHfWm4T/LkDMz83Fr68zTTXlJ9rIkgexczn5JHxq7PqeZ
4p5MY1WT8b5U1RiPQz//DKdk+NbN47JLDas6Zs7q3bgdvtVzZ+w9s5yuloLp0aFFi0M7sQ5ko9Ue
whpbnElwm/ZiDcUHQ3F8YgTSkONNh0l1Lb3xrKsvg2r7TW6Y+DKLhlSv1LAb2kv5K8LQ4TkLbBQM
C3mWLSKzk99g3WmS+lV25fq0SJt+C4C1zYLZEGXW6B/Ssc2+dvP0E3kq6gjpln0cynKNOASvm9qH
nxWGykVoMyzhnsvgRA26xtskuBKWQZ8ZoQOyB4fBjvTM7i2xZL21fVSGER3n4etQzjbyKw+NIZj7
D2k/iu1qJs2G7dn6JrB+ot3pkaLqNtWIFMvHkVi3J0+gBp6Q8jyJJiufl9ZcfoIHVrEoiG28q10F
rWpPNk8IH2nO8k7u6lptjrHX+HDnZ+Z7X7zEStsYz29/sVHaIt6ekElkybRnOBXuZ797KerGObWZ
r7YsTjIK2j6Js4x/1swj4zzfCB3jjK52vRRFPX9IRJl9LpaGLg/LQ/FQTtp/sUTiPBhM5t9q1+Jw
Tmtl28+lce5910BJLYjn1qFrDVGPDGi/wDraMhyYkCGWnKo24aKL76XyzjbxqEyzUKynBT0Yoy+8
+qUHMVqNNzIFvfnU3nV7FjA65Y9WVBV6PBoNNNgFa8KnRRo5GfsQjg6ZYZBSP+XBdGjN4c1OzeoH
HjwLDy3j5MLpyyjzq+XWB3AyOlnszKDM45lG36zVlPKles2rdtf8LvdEeeFyfKzsnEApFO+7Yg6I
pbZJbRqkXq9uAl6OLWDZWraNTL3zspdgsC6F7dFcCdofft8yEuvSo9Xp+sXyso/EAI5RKQp6mwOW
HG0pJlG52GOtdDgKzd1FpzOZ9fn8gDFM7u12VVunKouDStWyze2yZOaDrI9bVsgdJ9Ixlkux3uQU
hHvbLrqDXXftY+Po8cVfk/qWk/L8mCepvhSp0zPfU/PZ6O5y0jFYPCde5UADbAotnsvOXpZ06wV1
MjANrLolTrJMvTtdbntxOyNeyS1VXS3iLMuzyGRVfcrKpDI+5wtZ47yIkMx8GQwV2bULu6b4YSWF
9bPnm7Pf1sYZnhuNgHYjm55DqigIMPwYBkOevA3Mt5ky5Wte5KfFv0//RLssM0IbPfovwPjMH4Oo
atRJxTysj4srUnIjmIcTgp+CB9j9UZg1SOUbAlnEtLhHlbm8q1EXzpZg6dLEOaKkm8diXIZ8R87p
nFFjZlR14zwTPBtyesyOEosC0Sq65hUWx7hTVFCbXDMrdYMYa8QsLmljQtYcaUCWJ4Ity4SmaKna
4aLgFCy3gJXYdVFnQ96QEYOdcn2bUayX9/FywHzZnJGsOIwnx63LOkqAfNBK9+J1lVde+5BT9KNr
As5Crg/k4H3VPB/Xuivdr/ZA4Xjq9Li+oi0O2jQuaJH5N99P2ZWImEq8T6q3uDajYO2IR6OaTqtN
UyiFr+CbrLjd6ix0mSOl0bolOwTEwfJc131KlyDzu/WRmGnhf6h90VZb+IcyZJRQY/6NmGh1yKXC
LrERobPTN+93egTBigQjtmesF0N2NPGTp0VcGyKXPt1mvqFsGzR5OAxk3PpIJSdJz6kZ6bI4HIaK
/NKbjXb92EB3VNRXq0LFltK5IpoyiHupFtYuVnkzFhpVGF/u3PTNDo9W2JAX3aJNjTKodGAghFmo
zdKXZedHKzRikpWt0gx+IEVnEn0PwgjA1KhlQogXFOMS7L0UU26bZ2lQbNzFLee95zsMyAwnE+2F
sPASqbwKXPctVEIO7/gS+FpQI2NWYDaUFeyWkl/UnuNnIfptCnq4uNjgMucvk2Q0xeLXmpW4b09J
674j5Z8Qfzpr4hFUiETaTH9SfQzd00ptuh5ZJN3xOU1YMGFuUrYf2qxL89duskcf34peuVI0KZzk
c4NQiCUrmes8ee5ty0R3MmIydgNacd7kNjTEs774SXQNsMAoq8jAMOI6cfsWBciobYpS3ai5+GD0
YfYxSAtri4BcRZUIe3BqY9kf06FKxnjuE/c2OZ764jVj8mrpJTx1TebT8rK6jags/42y/GNPP/LI
x2tQ/HMGikJHEotUlQgpE/T8/WzqhIF0Oz2Gs/raL1MWVeS37hNRMByZ6iSWruY+s7vx6KvEeDFb
fLgraQhoBdwhxv/c8iOV+QRxoNiE2Dcf8mBx4jAP/Y01Z94m65GIDIHwGebC5diihGl3aFSZimGP
ZwyXrk7M0HiORatKknHNqXoGnFCRGbkSOE5zuFKbPiyqUyZE5USz17fXgP5eeQxX1zza65IcAJRb
B8fC1wE7MNnlmXxDrZ8HkR8iUA0bv2dW7HrnRQ365BZef7Zrycx/csnaa7irvYlrnXWtL6Km6bxv
dtpVewd3alSpeY1GZi3HqRH9U7tidBYo9Y7Dmo90fIt3d62H5z71MO5YwbxpV4Sxlmqz57bg5Yie
C169arZAtrqiuwxm0ziohDuUonIg/LlxvJQNb7XicJisJfbgub6ushvqbT61ij1vcTIdO+gtze0w
SetnmGCTLrTrvNmEcGFwalrscYjRTKZ1QDbR0uLr4Gw1YF/BMvJWWjb2ngD5mfiMESotbovUxRgJ
Fl9Ond6IhCocs2zTeHSZo64RA8WQPYPsXikPUOZXc/eSs1mf0jS3vzmoOc8ls7yjDYp8iZcwXfYO
soowEp6tGQik2sBTFBYo39Avn1Q6yY/tNLSPk0ezLOLTi+epb2l4o0koPzR10SoMEYv9Mbcd8Zqj
GSMmdGyfJ3Kij9n9YL9xtUKu1StaDcMw5tuVYVkZo311d6bfdf4W986UoCMskx8TFt83z8p7Efsz
kpNohoDFUMLl0BcNhuqbqBdZG1VzMR14YYxd/WLm1Wac3DlWKpis3TzMJE6ByUSQ6rBvLYVGr2QD
MkdqPXfzRefD8GURefliVSqBvNvP60fHYfSOsBOzeNAiyruJyTBHRjZ1Lxn9twX6LR77kxB6fJ04
8D+xoBOFbJlV8TCQqnaYZtmRfWJWejfKReZbksScIjKqBTu/Nv15x8BRXVPHT8dDEWZScn017Vpa
9dggiLCpzrZOoc5m693hEgRbNeTWyzKPITITIEUEo6WYAZS3H5K03Y0JcsOyqb5abeke+IDeAtFg
cD5yaXtvo/82TG/vOSDmGvo7w87IQclGcFmcm0j1mFP8zMxQIoVwcrmF1If02U356ueBbFiOE/mq
nGY6QXMoL+WMErNr6iuKq+m77KfkCtZZPODKmnam0t7BbVHzMTsKhr3O0xOZ2hiRRIlKOUTsd1nN
gltstEfOVOZkHDoC5x68djW+Cg4qKq6Mdf3Ow2pjzXf85nOV6+4rwSZy787ih91QYG7sdhbz1lgd
F8xRKjlc5YwfXSZV23oQBoLcPH3vReGfDMlzgfjD2hdjte41InXOV814RV48bC2v+zZP2Ax3Snjl
xvAW68XnFLxZ6jo7cCbvtggK3z1lZBtrrM9pMKe7Xibhk4mw7cPEGeBkUsXG9hDKG5I9N14FLXPC
3KYtAuvgkzcm480oFlYdY8r2OJygMLhdcPRMcmJqnEv4H3NzU4mJxGy3v+Cmtal+RgxNSo4xBEf+
K4OJE3IwnpG+sT67sjCZIafmsWpcM57yKo8XlFZJ4qNpFgsGj53jUVGtvKGdyOtkw5T6+8D8DiqB
EW6XxagpdCZ9aBjco8H43+ydx3LdSJq2b2VuAB0wiQSwmcVxOIak6ERJ3CBEiYIHEt5c/TxQdc8v
HrLJ6Z7Nv5ioqu6KYhUTQLrPvIbmU6al4Rar5bbyR8MafkyD+KxEnR7TRoZHOynDFVHWrcws5xc5
VnnXk0deJWQezXaSE/2bwdWG20AQIG/cplOfzAa08iVg74xuOkRIQK04IYJJq10bMBhUD8woykle
x4Wt3SOHAXfF7ekj7pMCIZoVPOHgkdgH36fWoz88yfwWDSDzK17UjV/GSrZ0IlKSMsNIH9wReXYU
7upNuij76Cny23PqZYe4NL91Q69uB/AW67wK+utCVcNxmr2QM9sxToGc8AIjTgCh4CJsW+bFJh4N
Qjob361K1u66sTLtU5yYD0lrmHsJiwsyCFiWDdS6S9jafOa6dU5VJHiIXuU/OMqAOEfa+AXkD8An
MTjZYS44ryfQUum6kBLbIbcfr0BlTRfsbfx74BVejFUEXD9In0iNExxMHG89apV5U4iWtc4NtR8L
k/atTqNtxTqJKEBU6SEvx2Q7mVl8B0ytv4IPRKOw1+lbYkyePwoEo7+qqqquAO7AR1J5tc/iSvtO
4ZRDfIZpw4p20r0Lo3VHyXqe1qEVGL/qQbRrqH3ZVglYNxl1LLA+NShVI60txJ8XlLNSnIxbURY9
izHK101afoEnml6baVbf4tgA+Az01yrSJvixgLAvgY7NB70Ymr1S/c8Y4Eu77qtGln5TxNZKOal6
nJ1ErHQ7JkEtuLdZf2NXgWYNv9v82hwaCKxnaIXXRlOWx2C5a/XKbE6WqNzLEZzbFbU+C26LifzH
nDt0mqPglBchffNyzpw1WU0EuiAxLB9G8jBubQLAuyhxC5ibBq3grGUDxrP+K6KgQWQfkK4Oowo3
FOqCO6G3+lUpexONbmLCi0KY7a6OVa+vkfSURxXozhZkNYQQoR16Hd+ZMNP0XagaG9ZFa8y0fB29
fe6olS/ZJCb1Y1/6UDTm1SwS+dikuvl9phbTrJyOc4x4nw/mNs6uJmTd8gGeM+F9UWGqQQoQ3i38
saUFjNHRFOTZ3hgqA+5Z2vhDVSeHUCDcHYYLMaVujOlCA3xpEEfb9hfdrNqbsXd6SiI2PM3SOZHS
2p+1ehq/S8wPdlSAc7EdrXomi3LUNxhm07VbTXYPVCZHpcZr8DDbUG7s4M+l2SMw46H5Ni14bKIj
r98ZRcqLFXUpfkClHZ+5LJHRZWIvwHQkG6tE/2llDxMoEBFDenFcHbaY5gycmGbXo7vrAvOLyz6N
T5SMgvAikG6A0QmVoyd9CBXcOg67DitSaX8xbW4wPMUR7oTpDP2/8IAzyra66FjYXftllEY/wI2O
adJbcM9boBUqR1QkbqJxJDQch0sAAsaXpDfRxFPiS81Ne6nXaf5MrYSQQ4VaL67TFtpOGWxM6LGl
WkuLZzv2v3OYGkqWvCrSilwy6ttM+FRggK1INBu5GhzCpFNlxvzUVEoVl1XqAjiap4B/MjVRUEA1
cOx5QaPpTt1nq7rUvau5cyA7F1Uv+vvQa8VlhnehvFRDrcvHrrDM9HIeBhQIAonB/MaJ9bbwi8zV
2IGQf/mvpiqjiBjFKEZegHew7dvJtEY6UwWdWuaEByNHiJUV4fH3O33m4A5GqMiIZ7YwGu0q+Ay1
ogHrQCOg2blD6ObPsQfh59aZ9YyinprRr1ynUk21D5+ljk7uHM7JCXHO3rlGbMBETcmKYgr6OPhA
elwLo5pIofTQrTgMx1x3Qkj2cZfsHRojV5ltkcfPiR3Ej3OZQwPJg5nksZusxkGV0WwcF3a7Zo6f
TKsh8UfIzDJPlTLGlLM1QwYHRcCmpDyhqtAk/fUCK0dmQ1MAsB3RUAVJiaUPVZdN+cnVQkrfujc4
Yt9x0tDbgOELpDNMClesjb5oyi1diUD4rtGarU9oSrEgTEfdOEwx4jVrukKtB0KUVvpRp7zQwUj1
RHo5FGOZ/NLiWpEE9UToB2UUlbGbO11CB6PG3E6/kHWuZ6TIwtmVv5DgSaAAjUjfSwjl0dIyK0s+
vKXV/C/aXrK/tXVo+QXVTsAFOxmIJr7IIr1KTrlhMXbhENp+5TBOzGtioaQmQjaqG7PMjO9pZEkw
CDnZWk0Ob9UjeBlSY3aOoiGDmAVKewDWq7jtl8JubXcB7HFN/qoazejvh9SzmLqsd3X+D+GzZbHY
k4Cc3aKbRfCUO6DRZ5RT8lUEOsu+b+CaUh4GhK4QmBiSo9lEjtjVQcIhZdTtbN104VyWCzvaBHLP
ikZSYjQLe6WFci6ukwQM8C5CY4TC4gzZvThmcYiuReK06Cg34WBHxHF0ydaSpbHnChy8i5lQV9si
RgzaopgbUa24+GfzJhIN2rBDXNMgDXJJMji53i5Nu7wF0TTz1hQ7vJNRdyMkj6xfKmdpyGRK1zRw
gWqJCHaxhegszbGkCDZDY6TRGslJYisOvrE6Fj1iHivh9ADOFoE2+4hb8Owe7aBDlJCIBwlx1JOW
rqj4Pa21hZb9nZl1Xr6uekdWh6C2dVgomEpD5moy2a/KXLU9ZMrcNbfe3A/F1dBUiyDh2GknFheu
qV0tysPMiPWtwLtEgaEzNPhAjkx9CtmJOpJqmtOJxhiM/6QGtbJHoTDXb6O0nIoNB6EN4lXT++QK
PIrtUVYwmuJyFIW3sZtcBbuZYJ8YtvCkd0FiVAER0VOQv4r6cXK0W1BQIhBe/aX38iJYofzOqqVM
03priAxl8wPpG5FtDNFXT1Nn99dhzhTtJ9Oom58o/YiUoLRkuruwzlHbt2zzi5Pl7DfYECRT5hyq
nxZT/Z0aUWrtW28sp50EZFZu4AYF1mbiYAi2yw7jiHZJ6vdoEbM02iSbnv7anC10qOXBa6/a6+3s
RBCwkASf90Vv4K4SSZPCYN6VcwN4NLeHXUagKHdtTSWRppAqTLzGm+RkLJbmq9iy2gI6VThORzmZ
dfjJQle1OiVaATGXULRrqaVGZUJe2SIJ0+NaOOCNlcjSibcJCxegVeul3TqEI3rqJ68KD45uqF9O
ow/RL6u0jZnKsxnIhA8nqOwgkm45R5oief5V1B17PjYrunhpDahpWIVlRmtuPVu83LVp9kyBWhxd
fPhqoT+YsInB8vYtVrd5mFaZb7dOOR3J2GkPr0xO3ORXQm0nPXINyPTSxt6vnDa2zjLd0f6lsq7Z
Cu8lcDzTQ4Xg+YUJvWtAXIAqvr72LIPTa0wL4u6kHqpwnXqOzI/2jPrKrhVA9weYrhgdPEDktyvf
A/uHwknZEWlzTufB8CmDjRN/8sY4KndugmLezmzb2PLHrKefFdlj1zVrdFo03kGheppDwS+z7Njk
ruZswOUl+9n0YntvRFmbHEg3vM9ClGLxMqK5t/jWoYJTJGUdbfK5qZ70PibtbqEBQgijJPa1hlA/
bAQSgIvl7nJH/NUqHXMU17ZokRl3dizL8JKPZJc3pZgCShY0U9sHwEytvPrrxHQqCMaf+1ovwcwZ
eK4iA2OY1rzShNVHvtZ0TBzuPzR+EVyGp0f5CD0h1J7n5GAylQfVg2BbT53VNj9lbQYg5LjxOH1k
VksU/czucypqd7HKyJpvynD0fttP7gw43ymhdbcQQjpJpMwkgxacwirR9hhZsiwMJEwsXzO6Ul0P
gvYFlU9osL5exKP3SaPyGaziMuzcx8yGPXQpxlT+oMxQTRcNKkJImnMt9vdERHZ/GxL5Quo0e6u/
d8KuYvuOZX8QiSb7i6wI9fm2RuG1v5dAizrKIKwk4L1aHYkfCQQI3djFOpfkyZrnqXrmPslSLhQ9
zhFXoH49a1cN8AHlD0mm63tbNEtBWOtMpHE3pNDBOKyjPqzkjyCvwxR+NcTFCxd2I9QMjilj3mi6
W87RphxNDcCr4dFQGE5FVU6qX9luiboGCkZ5v5U9N/1jnQPe3AQIg7GpaA54tAhiDxzKyqBsTjxc
O1jJ3jV11qsbkokp9unH2kgjZt0gFiJgnu9VkMParycD9Ye0c+ulhj3S5dgXeeUaV9Sf8mpLptda
cC7smmJ7ndD2+HuMZEODJ+qaQin2DUJTXF2gMuDvDfzu+SrU0/6nEcO9ROrIiKCSIyQdqMcaw0xM
o/Shzy7DRFPjnatUHG7isGOdFS5W1vdwoNHOpXSh1F7TtBB2pg188A7Us2vsdRjV7b6fHe2BRhPk
hkGf1Fq0SZFcBL3dT+U6lP00At3RwmcHgF/1nZxVK76GKOE/OZqZVD/0CRhrQSYVSQcyWhWNxAD0
LCN8EdrcDJ+8vhmir4M3VsF3ewpYGwHlTe8XDZax2k9tFPSHekrijTVr6UwNGwlgIqIihXyLXqfh
boNeNvrdRD1Lwa/iw+6tJtbaiwLp2+IqAIuhdnMO/PiLTZ+fgx7ONupRBjrqDUo5CA8K2ocEXT+j
KIaks4J05cp1AU1UXWRJQ0bVGFHId82vrQrIE/3J2ev9iUce4MxjLTzfqIC29KmEodw8QTirJ4BV
4RCD2aEL1Z1qZapyX4OxM5YmSzxfzHWL2oKiUl6sNFwupwlvO9KzABJY2U5fcQyoYqojhT1c5lVb
iNsemUZ4TbXB2VyRoaeXiTfI+dj3WQEeSOnINI5QIqcmPkB2L73rJEBn/cqd28Ck1ULEAk8vV8ay
61uMbk7kDB1ePwY1kS+OrcXeljJw3jXolJQ6uOduQLCMUC/MgwrlG0ovNZXTEomXbQ6mQlOfLK1v
De9SK604guCSEeh225lhUcV+H9txhgJc0ncbbzwHwy4T0TxxhiWDZjXVsq9Hvy9zad21YvKaL0Ui
VPp9jGyadp5Bx/16zpihr17mcf38foB/CUZ6X+b8+RIA+hvJ+KMkt0HHqf3P/xnS1H8ur77nz835
r3qBNP3/A1pqLsDOfw4tvfseF+1/XMfPNbjZ78XP/7iMq+45ewlP/f07/qEEKf8GhhMPEGCdniMo
9f032tSWfxO6dCW4RYPiAWiiv2NNhfM3AysiRxf4FOqcssB+/o41FYBXAcqh7wNGFTiqNP8VrCmN
zpcAImza2ME6ApXegh4CrsXP/wBLCa0jUcVkzY9mq9k7Q/yFMXdVk184Me0VgXLaKpknymNGCyU6
um3T8TQXgbtz+8SPMn7C7o/2dpLj2mgAKBkooIGS2IrCxSc0zk8in49BHS5t97uuzB6Rb/kllFiD
eDl1UjuGY6FvekqkK7jgP7vEPAyeeKAHAlwlGNutiYe8F80PnqG89fI3SUhBu0kiTucxfMobN97H
ztzT9HNHaOTO02w0z3nqaZQJtHFb9e7CVqFxZwjjhhe+skTxGOuoS+FTh9BrQHBILQ4X8npNsuSt
M/CBG4AF8+WMqes+ydJL0OvI6tGFpoOY/IJYD4F2qRKCb/+aqfzRK/NtYQTHlttrRV/hOPXOjvtp
3OZt+qTbtecDiQ0hBhQYWy+PFTcmVY+KilRfqDVUks+e9mlU1vU8u1gRuuXjMMmrKBx1Cmrxzyhw
75FNpgCiA2kvJN0itCIe0MtQ16KCFqUJDQrygC20Sa8PTtbPYKS7XqZPdR5COq/g0A2qu4LP8AUd
EKSeh8deTg8NrpO4vkusJvPoaZidw+wmah2YtdpOWazWTQCmdsYLNarbbV5k1xrklXngO5k2c+S6
SF523U3XqutUr5p1gjQI8S9cgwEIKiE4YAjXAJbVtcfMXU/VUO1yx/3aUuAvMyRwsh5ig4l8Fswk
fT2Kb8RzKzS2aT1x1CM+Ej8FzThRt8jUNuxMbetNglC9JCFHjDykrCRuUM1ZJZJubWxoCI01I+Xx
IGrJC612h32JuabSMB6zYLpsKeIi6oIXU7qgmia6pKti5BG0fHHx5SYgkJ/WmgdpjnCkuceDF/Wf
ymq2dVsjfAbpZZ3pNOkKERyTWtdXsJoQDENIJRZElxnse5m3V5NDScmOWJrZoNkrlHaOoaRB4Chj
O1jG2kq8w9KYFUbxOKt+oMspd1FlHA2R3lLGuHZ0Zj+q2uvcuJpCrHir9AON6QXL/QeAEG1zD6w5
UrDCBrJoG2dYb4m9swg7J/Tx0KO8Udr+lMi9HafEmSL7ABR65r+2KKkzmkVLnUsNrPw57rjvDNJz
hAV8xy0RpQw9v3aQryyLrxAh5yC9GmxSxrYvWZDN1z/O6f8BrP2vwTlUJbA5mxD57KgrqBVRWIKA
DtT2CT3rciM1rFcoqCTzwFnzeyJymvJBduEW+YUGoOv9RzhDpv5+ApxtONIXAgF9irPD1rJFDsIJ
+a++vxRmfhFG8lBV+WK0sy2D9IPP7ZyhQ5fxHNPkvsB2gFLnuRMAgmJNDSQzhJEoML2qgYNMD3X6
iWIwqkgDRCyAEfcAGj2YhMNDIuRlq57Mqt5ndP7TlvZcEO9QJjgRvj94qFvkHcTY/sEtYdGb6d6C
CZx7lT//1NqsWFdZu3EmyvQz51HRWTfF5LqEhM4BhPH3BE0TLUR7CGwfp9FWd6NndEldIFXZ45hp
i7yScTHBvlrz4AKkTrtFxmMTuACromj4Xlke6m+cmriL1kCmZ23dD+KnU9Vfk4a4UnCF+ZB5qHiJ
BhBqHftZiHINLOsHs+L4dE1k+Nz7aNYfpipmkdXuFYQDyrR41xdxtyvV0rTV7b+kdP8vlvqAprMs
uH8eSq2es3h+/pOls/z7/yDpOH8D0MxR4QHPh2yzREd/J+m4iGQjro1YLceWdJ3/FzfB3sERgr1F
OcH+HVT9d9xk2H8jmobqgA0QUu3YAJ1Rct6j6DDCn4cmwTm/QEe5Gx1udK3PfW47k2IsDoGN32rR
wY3cTVzU5LLzv3Zc/DWMQcSI1wXMiN98mD9is2muUA+fJ+yoNO2E+OWOel5g/bTG6DoT6Qc8jIX1
9PqlbHSzGcryyD9eHk4Yn0vMsefGd2vnKjRICeNq+BprDpZmee6ta6G2Ixf8CoPqTe1G10mvPRpB
flc48aVCbXSkCCsjDKTD5gmuzH3baA9/rI+3jvDXWREf3hWc3wSudITPsiJjsAJz9MaGAw2J6Mmw
15YC5qzI6dDS1e5oHd5XdLHtULtVqUnDSeNW05LxWiTehW6Oh1SLaDnZeBlFyNqstDH/YNJ+H+J/
3Ki/Z401hi0EYTX6Lcsl8MesReAbMZGhjW85gpCmmlZGV+/6hISR2PaoifIrNJqVS6cGvU3QMpFA
jQFm9Gjl+zpCCUjXum9RXT0ORXE3h8W+BNm7wvXkI4/Ct2YckBAreDEB0M8dwDVcNJzM4WuGpsh9
lU/NNgb+u7LARael5+yFRG8orQsgW4O+eX8ul6l69ZkwvdIlSZFDjvvyM+kd0ispBGU/45gGq8E+
0r69P8T5NrUJMXRo4DasFwkt42wIuBOxiHAE9nPdPXVTs4/t1DdK+cE1ex7VkD8xDkxCS2fnwKs6
W5VA8PMpKaLGr736OSxcddmkcbwtLfi9du5kPihuKlFTFm5Q70rxW6pv339TKc++5vIICLjrHH84
3vDHy69po9mVZalW+1A5ADLhl7Gldt/DHpimXZuXNZFnO0xfYhWjYqMFxrcwtcGAZkCUdWS7orXM
s/i5V9gcU5st0bxC2PwwT5A9DGp08M1trUENMbiE2nGlKie/tAtw5EbaH+ZkVhsquSs9rhPk15Th
G5381Cmt8/FG1DdD6Hzq03I3JnPwGRthY9Um4YWnm9aex7jQ9Lrf0vmxd4Exhvei1QXSneh1DAJx
IqDzcI5NBx1XGFl2ijbIUINWACx8MaRath2c8tBSS8WyFsdm6YTrCI3JL9qgpTvdC4ttKMYnkSsU
MSX4nQB2vIQfYw7m1upb7wJK4/b96bBe2pCy4pgOGwFGiJQQ7DgSXk5HmXcufbSm9tE1R+A6QWqo
S4ZozdFw63BqFUN8i3Rx7BP+jMVGqajzcZsTh6iyELtDyrDrrOHT0AHxK1nZa5Ccjt/k5bT0kDX6
tSGWLvYqrEMOZF5Z+zIilL5SdVitakDdj7RyJwytuj2XiL0Bzj8jneX+ev8939pgi0cKPRjeGCW2
l685hfpozw191dBsNHQn4vYynJt7uszP7w90fu7//p5c3UCg+EtYZ2fqAJGkhotb+0pH1aGoZjgJ
oKIW/SmdU4vic7vtm+xbwjr4oBD31jtKCOoGGxuooHv2jrpV1oZqVe03CPE9w825JGc0vgUAnj4Y
6Sw7WBYNSPSFEsi5ar0aKZgbu830QCEi6VzbXQVvKBN3IWGGmAW8DPXzX/6ocuHM4tmlA4BdIqw/
LypD64NiQNXM19sY5BP9NQMyYGwjeR4o41KkxrpFPu39Qd/4nAxKs8bBUWKZzZeDamWTZGOM0nKO
zv8Gcv2FGFA7NsX4UQX1rWNZIg63HIs2VETr7Fi2Bw1welphtOao53BKv+NxM/ue3YEKrsONPYyH
AVpXpTeo1eTpj3/jRWEfEkktVlvnS1ZWbu+gBl/7NQWh3LYvJSBSzIk/+J5vLBoJ1REvEhevGcZ7
+T29DrGeADEydFvRJDLn4iGu0fuBWIpCr3EP+sL7K5n5p/x0Y/mVf97crFNJUsmdTSZNO/t83RhV
PY8oz/lm69lfqI6vFxR+FKODJqfsdprGaIMSnTrIITS3SDkk39xGbYdWYv4r0X6Opn9Uq//5Qy3b
8NVDeSaZgm2CNDlfV7LTlFuEi6teoO9aB6vPyp2+K+9HPULycZBp3CIcco3QFeW51m0+iPrenAYP
Yq35O7mnKvtiLzmBldj1QCZsD8ltCy4uyGkRo8470fOhDx9u3l9db82BBTaIiIMzCTb8y/EmqYXc
QDSSs9k7mlX5haz8g3l+65XQHeHyItWiNnR2h4UyQblmHrBeoF25E21frE0wc7vBmL4C0TwhtPz+
O73KQJaF9ceIztlRGyKtDZ10YkRMLbZJoPWfVK0SZMD6742toGbWTpH4onTtjQO+0iaU62T6Da/D
q0yqvQf70ceU/Hufm5dhpeX8+9a4T5z4+f0nfesQEwZWqAvPnyTwzDtraoxCL/qu8lMteXCy8XKw
qis7iW7+d8OcLaq0A+0nu77yZVPpG61N12EGEyUAI/HBKfJG+Cj/fKGz5VRmtRfPQFD9GIA6AMVt
3mufsk4+tPn40Sy/tVN/33NUpDz0B85meXB0MxJom0GxxMSmEMDuPZRiUuOqce1L3c0OWprt9ViU
PmSa2/c/6Vv7Bi89eP/Yx0KDP3vRYYyRN1YssdwsYIFJt39q8lF9UGr8aJTl53+kgPC6RjMiMvMn
MNfUCrZT+FEp9Y2IyNUtw6YKgUYH3+zlECMM6wBenPJBbV32KI9743xrNAnCxMGdXuX4LnnhRxHK
m1cqnlB8OUZFvuDsTChkZ46zwkkmmEfD14ox3M7TbUFYexgdDr9FKUuX6J1DvLYOgSHu35++c2mS
JUai4sPRhtAK5P7zcjXCrsFojjnzp4xHJL6+aEDV1hJdDyPMP49V+k2o+BcS58W2TYG54yO+ef8R
vDc2P7myJ2gf8xhISLz88mjjCngUhfJLuw78uc6eAfre9sXoIGqtOas+mqa17WQ31VBbxzxPB7/t
UdSIBWwX8tQNxZT0ppmCyMc7A+VIutTIWWU7IF0bS6GCWY1pir77tEb7TCE3OV8BwQgRmtdAXkTN
yQiHh0kDzldAiB5HD33oFnn5CitG30HAe21Yvb5pB+2QVcX8FZUzcrowRuZea4pVzoxJbZ6ofhv0
kMxFSleldH+s9G6IcFySpbhWtXNIEMEGDwUgxHaEsY6G/LIIVXshdECn5hxvuza8H3uQziq1jmM9
XoQueKUUYt3aCl167zMoPpBKaGhRWwB7NDc0kWLcMbTqTsaTCbEWk6Rgtj5FI3ofTRkX2ygdChR3
PXMFpe9U5fXgNzMUosZ1L5BfzXYT2gNrqUBpmgbIeTAxxjGFGbMUKn7ltvMUN+mVVSDLruGwFDYe
vNqytk9L7+FQwhp5fz28cU26OkGmgaaQzoV8ttdx37C8HKSI3w6L5RE4t1UURjd6E1+HXnLLf/XB
Wf3WgCRcdFIINpZc4eX6c0A9aElUKb9AMWutMlTyu0jfBkZ6RAYV4ENbfPCKr0pa7DpUvk2wh5hC
g2w9G1LU9HnhypQEmegBVfa0KEnbyV0Jpgpt5/h7V/FD2acetEn7Js/zZ1W2FzxacYmGl1gF2AId
DC/BHjgep090FIonsejJdQZy+YmboYXz/rS8dVLQcueY4JQy2KpnB+Tk5sgOe6HyGyQhXEcdu1GD
35xHn1xLYRnnOot1ygw3tDJ/9Zp7J+qh++CseOOocG2dCMEhBVn66y+nSgwgctvOKbltcOBAGYzQ
015Hs/ORy/2yyM6iX2AEy3mIBhUVh7MzyWoQzh5KPInMNH+Uib0j4fgLD/JPI+zlaH81xAJTEK5Y
tE3OvifViqpLajgc6WA+NEPdrKOieMjKCG4aoopL9CND68Zp7OaDqXzrqpPLlaPbkJKsV5cOeETP
GvUSmlt8TF37OVPBPeDc6ykqru3SntZF0n9gZ72s6Fdva7OIl3SCmtHZzEFWQAuzNXjb1K6xPZvv
Khvt2Dj1dhCUPxjsrU9LI4F68NLteFXd6KYMho/rKT+z5TVW3VCqUIlPLXlSTnnShHNnVfIuQQTy
/T3y1oelewGMW6KWTL3q5fK0BxlhgwS8sDdWVHq3AG4Rci3jhUVgwBha8AnpR1aWvzPSs09LkRJl
MeTXKJHpy6b5IzhK+yZvbC42v5+99CC0Bo4b6Zpo7Cdr8WEEnS9X7pg/xRJfxLnZFGl6MibZrzVQ
COsUs54tRVVcrAYMx8Last1Vi0nnVis57uvkhxCKWqDWIPwCy7CQlr02mvrOSe0nOB7fHFQNNmo2
PltpZ686A9aJk2p+o3lgJhepFwuRc6rGIbVG90Sdpl9B3I02iZdG27qp3JXjYLWw4Es2fVzdvT8n
5rKPXn0eSmkQzz3LdMTZPrMzIZWHqA+k+pxgCunjlbkkYKrRV7Am7KOYgLJDwDpOS3QQaWb1mE3Y
NsABvdMjsWm7qNk6ZX6w5zLZGg7aOINWAc6MxTfpYveUhLG3K2X0UaXsjYsJfSlAa2jhgXcSZxOL
R2UcpbXilpBjuB55nhWuQAZ0gTG8cBWz2kHL/WDvvJE0GvRZ6AkhGyDp7p/lYlk22nSC7dJf6Hy7
DoL0GuncaKO4lymBQICJ5zxfe7YW7NCdNODikFmgwA8lPbA+A/J9Gof2oesD4DH6fJMo1OzGKqu2
eomG0fuz+8attAQJloUKiYP42vmWQ2g0rJxOFD6CO6u6Te6tImgBHNPzrsDTL/+Yx0TtwEBShUZM
le8R1zY+uJdeHzgGhh10MPlotKrOT9QxgTkUuEPha1N6yvC70nXkTZppi6blppg8xFcJYV2sWT54
/eVEebG4ced1Qa9R5BQed8hyIv2x9+16jO2gjyECdmj7aobnq2hG76J113r4VKMgxSqFm9pB/Prg
nV/dxWdDn6UuFTD3KNczrki4wSnS5KisXgyq/2CGPxjmvCTu9mYWORUGG6XXXxZZR3G1QZrno3rT
qwt/eRv0IR3O0UULcfn5Hx8y1HPZWQkfchhFfQhQDzplhsi3/858mS5IHYduN/fEy2HM2QVGbyR4
HY4pdARxF0lxJePoCXnk6y4ERUJT61TV1d7s3H9r8AU36UCXccDDvhxcwdcgGQgZXGnHBU3SBcnP
afHAhTVftSiOJFG2duv7YioPH7z4qwbO8n3/GPvsxRNNi6MoZOwQVIjtZdtaLp1akr4JYnTf31ci
+Tq62v3YqAvk2T7YKK+O0mV4YTj0Lamw0vV4+eph4YwzxLPC792naDJXIPhOQ/XJxPPeEd4Hgy3v
8mpT/jHYWU1khulBAu0geYynRY8tMSi6zWCbVK2z/+VQZ8sW4+XKIzUsfPjz4L/RC+X0M/pbk6L8
+zP49kvZhse1YAi0Xl9+QdQTVCUNNkjXOmKrJLQ3WkU4TDjzdGVKqAz/xnhL448daUJeObuGcjqS
QAV5s8mrux3iW+EKViuGQXVubrrRyj5YoW++3x/jna0QZ0j7zsyZtDhU144x4CtV4a7YrnWz3f87
r0Z7wbKJiF/1UdAWMY0sgYSFLu0iXSCuvKZc11k+EB5+1Ex/FZMuK/83Qg8oinDP561Bqy/wvOW9
JjBcEu+sGGpa57XbppoPCf4sqWZ9fv8FX9/KdO6pB8rfLXQw0mc7QNS6prfBMnldvFB2tU0TRE9t
lW+xtTngqXxRRRD/QrTQi9a5y/r6g+RqOcrOtuCLBzjbFx1w6EEf2e9VDOwmk3tBhyJzh9v3X/SN
W4MlQwZHyZrmwTn+MMOmDP0pPm4D0fZIbF6tUGf/aGkCuHr9OhQJAajrRIIGSePLzQdVmmM7JYaV
pvYYx3oAChf/ESICCGzFthn06GZS47CdrOnHpBKat5T8NqmJuXg16nepVv1yS1WtYtfswYomeG51
1NeySt2hGyB32LbDoGxQarcuk9G8AXGMX0mMBHlvRP0OIooGfBCxwq7Hf4sYH3NjU32mPtVcTJgI
IooApzWsC3FCmR9lLIta+1q2KWKZXcA6p1nuYbNhpbHf9Ln7q+z1cI+GjH1R9vG+L7TrvrPyU8pI
m1ICdfYG/Wh0lotOlHUKhrTd9Y3XXc+Fth16D//z2jD9wuHt03z+qdpUXKGU9TWkvrUZ6flChMJW
K2973xXaZyvJMmyMjEc7k+NdS3aM/R+cYtNSM/J+NTybKXD2UpXFCgVBjG16DUKU1pZrE1Z0N4/7
UiHf7+WgKuFmVTdRIlxMOh18JkVu+KDkgFFKMBbCJmuSWEOHkY19SKB/U013P2iBtrIK85ODs0OK
JqGit2fauxqWNngD0/kWLcqFsW02F7ljtRT8tOlySvVhE6VzcIO2E94ecVIfaZa764odhmqSLlfI
e0Jti9L0GYkbJFrNSV3pNaHnwhmd4MDCyWntrQzN5MK1kabUc3Go9cjeCtnqGPiE/8Xeme3GraRb
+lUO+p4bnIeLPhdMJnNQppSaJd8Qsmxznocg+fT90VW7ykrrSNj7AAfdQNdFoWCXFSIZDMb/x1rr
O6Dv5uwnz8QuXgIVC0251abwJcgFKC1xGyua2BMJlLtD1ZSrzk5fCz2rLoe5+UqZPXPZDnBH8F8O
xJONpuFtFHK5FWgLyNgbc76BKdBp9ABbR9FIcUyU7UAeqYPBA+LkpBF7lBgex8balhRhLJszz05A
NtvEY2e5c18aT1Olc6qBAB+gWc6xFslcgQ83mYyjRC0FWT7RHqZRe68gckF0Xg9I2XN1o+QLZ23W
y73et+M2p5eIpbRu1klYPpU2Di6sWynKeiGuSS4kpl7V+p3UBscKP+GjkEJjH4L9PDVBpUEZ6hPL
bR1SaiY9OJi2pHuBrgvC2ZpkU3DjgRagAtD8gUjQejuMinQ0yRoHdSYacsOUYMK1CNQYqqZPQlN7
3RekleK2gBlumukKb9m4op8Lv2iuqouco4qdJJM3AvITmjIcA3i7DxbOOiUX5YvRm+UuSIwb6miC
bSy2Pi4Zjs6uJsz/JdIqbAYqPWy3mFrx3YgikF6ZLoZ676i1sD2JFGaCGCGqT8rWomGBeRcqZzCu
K0kQuuB0foYTdT+qxrMVjcpFLYM666uMoDvLmq8QBTYwxCUCAngms9ZTIdct6dtKT8WGUjjIoIPj
dsuUWmJJkYQ4qGH40snCxAnP9zUHMaV5mJ5nZNTIy0DiTsgLKXsurbwltE5r+tStlKkNV1o+q748
l7Q9bWCUhGa2SJTCEOiLZPUiWVXNaMnkC5bVlSQVw9HKnWHfKrwzvpKADYPl3t7Gk6TsdKJTSGjJ
9fiVRI4rK4IgNA+tuS4HYioHOZCvpYHjVVeUrGQTNv9DkIjdINpLDYQYGUDFN6MnM3dVRTHuudqZ
m5UUG/Qkgywwd0prhCQPpY24NArjJtWIuumooB26MBdpGglMx4Hu1fCn5FS/Ipn7hFTxWig6oMDq
sWqSb81USa7lSGBqsks4CltgJHt9roC64Br2YHxFq75RHgnBoi0jI8Ho7YROMh7mCZnNBkTuhW1m
17NM6oEdN8V6JpPSo/54Qo/QemZhdn4qK4/wdzvyGsIKCKx2shf/CjF9ymaMuhM9u28EBgTu2E7C
GwSBqpEuVnxyHtSMP3Y66wcD9QSeBceuHi6CKr4vet0T2uPQzSgxm/6xNfPHSKYmxzlEkSxXZB13
t6mtHaW8SF2YtQc7ttZC0hE91TdDp38lxDB2hSnWBHdwKB1vQ+6MMjnXUhfwij04fdO6kimvsZL5
0FCOBdFTlk3kgwK3kcShnjizhU5jNtEhKCDmdBCCBm6g8xCVzqqunPuiiH163Ts83T+CJNwkeXsM
QQJFwAZHu/8uZ8U9gngvEorYz6m6NEvZxYPZkBPt1lKkC77+K4WidIqNDc3zSy18VkbYJ0oQPQ6V
edRSa7FBJvUCrjvh2d46JmvBGGbFjaTwpqdz/qANkysme6MY5RVnxStz6IzFP/MaDcHA6hpe6rCP
9Vh5lvT2WiftdMc64xI3/IV36ksKKtmy0nU3KsVXh4ZfGOUXctPYm9C5MQNS3JTRfsnL9Njl5pHg
wWyVDExH0UjbKdP3XWCQqMgfjFpQnpIwyrxaN0bPIpU2NQi+ZUNCdlVHSudkQluy541etzdpMX4X
Uzvsa87uMSK1IjTHTWRign8CCzlAiM51EnyuQbCM4EAkfpMQ7syeDuaPj7dhvx+jauxxUYsgZsbm
buhnxUIwBviGJzplgFMP1hChB0TnZz+r4mpS5SvUuA+hLra9HX9WU79TWHLmTrtXNpDKcGr1dmdW
k8IkMY3IomoJVozsLQE7q1S6LTNx6QTmCVrBLpA5UW2JP07N7woRslNjXXeKdTG3L3ImQbH+pFT7
ffOLStdkutEUWsqLs1JN6KUUhnZfbMJgWAkylua8WEmoQT++679vShUumph0tHxkqZ0rpdJUDZwA
7zATn0i0mABPiVVivhkEmKMBizwhlR+P+PuFyahnQIaotLrQiix//0uTRpejGm0w3RNhmDubAE02
28dZMryPh3mnFFzOxbHwcAKpaecd0CiJZQJ7eKaATPdQJDZ5BEi3bXy5Vj+5ovdmLmPR3ZWV5RjI
Ouui6aUpks5iLCsv2QAEvjm9qMWD3lakFEPlIwxN9yZay0RufjL28qN/q5H+PfS5ELPMmwCGNndz
yqaLMOb8gHBKPv0ViDLSn2Y+iH0EfUq3/3qp/es1n78zrTRKTY4Pf6MFzh2pLb5RVH6P114du/3H
j/K9GUMLweYNpXxClP92xowz8NuqoO0kFZSamnJNiYI5qb/6eJh3VgHDUBQVy5/Gczw/ggnVUjFn
jvc3vehd03lUM+z7vQbPNl2nkvWX9fEsd/ggFhsPXWeKz7dXRS6opVZZx3swtXtTHvZ5OUjbxk6/
zg3cWaQMOdmg2n1YR3uTMOCPL/ade8qgnFzbWKr5LdS3o6dRluKhL3l8M5Rxs5sIZ7cwcDa9on/y
Jv6+xMh4j5Z+nYokAI/L26GmCs7M2NQlDMzZuKgMIC55rg4cPoh4mxqIuOaWKBkSCszbjy/yncr+
l5HxGL4duZIK1gaLi7Rae7ecHga2vvl4iHeWmaUHxGN0WKexZr0dIpzJiyZzvQQM0F0U5hZ8s0Y5
QQj2JwO9MzsX2zt9OxStYIiWa/1l2cxNpwEwyBpjp82TWt80U/qtlOx13YYXVmt+8na/Nz0wpdJF
xyXCmeTZF3GW7LEhoIk7R0hc00FJJeR0sfN+fPfeeUBLfaiiIYdOwsHy24tq4mwmCo5XDknCl2aR
Jhr69d8YgiMBmvW4s+hovR1ixLUuV7iSN2M8HU1i2l21s+/+e2Msk+SXZxOqY2FGDgsUKVErjh3d
Lv3s0OGdBwIMhwXQQMzAN+3sfUX1IiraGcWmc2SMpvG3odK3kTz9ja8zP3/xA1Koohk+u13DaJPZ
ajJOYc0PQ558HTTM5qjG1x/fsvev59/jnN0ySw+H2qjo7SHVkchthYNo23c1Hf2Px3l3hv1yPctr
9cujgeesocHjerD4XUMZu5ZygJx/YwzYQT/9VI5xbhnoJ7MxHYKZKV+DdR+oWwiDf2sITiZpIFos
Nme92Mqe7BFZAg3gTtonXXEYhs8AQe+sZLQaEXVgIzS4lrPFUh4c1IkO7V6iUn/oQU+Qb/S1JvJi
dj47zn/3oVicz7Gt1WDOLX//y0NRmoAkOxjWm5H9yc8AgATr98cP5b3LQR2jQR1CD2adu7wVp4TV
mJrFBh3SpSOVtTvYg6+T+wlm4JNG9XvXs2z+sNQRamRZ5y8n4DXDKWXG6uTreaEPfLbCvPe66NhD
SL5Z1K2/bfOUhsAdY+DhTPlhqSoXX3xuxZ9oX94bBgmKg/5FJWvl/CA+Q0BihwEfGQ14sV6OtCip
eggA+fjZqO/sWvlcWuzOOT1R0NK/nQAzvXA7yJgANKGvyoluYuSrikWucO1ZleEDpPQ47/C6xtgZ
tHOUUCV/6TkFq1qYihvXQExfcxIkHGN29TonDtLZpGXlsR/eF0K/JT94LZFu3Gi9q2iXRCp98oF8
53P85grOvvtt1KIEcLRik3Ua3eWvHbz0BOa6qjdrXW0++U6+O5qBlA1DJc/nvGYKnV6OLZL2NnET
E+p+RTi+K0UEuJc/YugiHz+d9yYBO41/DXa2NOcj9j07ZjA5oldrk9/ZW65lPn48yvuXtNDm2Bii
ojzbYQBn6lqblPnNaEwuL8xqlCNykw+IiFelaX2yfr5/Tf8e7ewNHQZ6zlXJaDM8LEubNob0EKmf
bDffHwQdB+kSfD2XyKRfl7VgsOosr5Cx2NK0lopr2Sm9tKk/uZT3FjZ27P8aZbmxvyye2TDLrWWq
HMslBGs6F/PPQIpxrej/zcs5m+IV4uhh0hho0ErPzl8z9dmo1U8m27vTAKWSZuMRovl/VhzwrbOH
vFeWfUC7kcQPzaw3JcmNtLtWUFU+KbrevXf/Hu3cS4N2Ie5bwWih3q7H0PFm/KCTrTLF/7L4FEmm
s3xNkYlwrng+GcxarjTZnJgMsrrCiuDntvXJvXt3vv0yxNlMaHvCKwdpZCZYqkdX2S57LyKq7eMX
9d17hmGXzScfNzT+b+cb5zlxwOlGQZ16NCIZ50a5rmSq4s9MkO8PBL6NTw/ZDudlfqhPVmFafEU7
jtxGC/aB0q06lQST/O6vXhK9NUi2bA447/2tBVWo1cJdYauzJAtpWr1rW05I6v4qofD+eKjfv3QM
hV0Mqbj206n79u4NahUpPZY3+PKWT3r6A/KHTaREl1IabXLtwHFtkXSfDPr7xGBQemykCSHURSvz
dlCA1hmk0pndQjqvZevRKbPLvBWfTL/fX11GIY6POpF9I0XJ21EcwlFnK+d5iWReYynhADAnUewx
HlS6CuYnz+zda6JspiOKI/g35XqNqQzWFO9TJ6UecWGbTOK8kAz/j5/XO8MotNN4Yekd0qA5uyhO
IQkbTaacjZa6Ysd94Mrdui8+WYiWH/O2bUe/nbMzIkkX98B5yQD9TCLG0843YSungPvIbbyDXpJ8
phJ/73Lwk1mOhdjeRG3/9hmFxZDFnUOORV7qt7pReYowTphb/vIGeJHXa3ghqOPRp5ytEcqcZlpm
aTkK0rRZ2QYayVgyPvkevTPfiMYkwAZZK3rwc5lkZydDNXZzvlGdaW2o5SGXncMw1WuVDBZArl8/
ngmfDXd2TZTWIuDcNt/UYvI5kriyVTgvnAI48E6asn3+G8OROEJ+D81qRCJvn1QRlbJKqDvDVSQ9
2c4mMOZNBHoqi22iuNpPXt531iUkL6yAJs4I6uOziUFuZgQ+IM83xCy7owJiY66BlxFmaFySI0sC
vrVdsmA/vsjfl/ifGWP/GlV9e5G9CU50Kot8gxphVcUzKjeS5lrycnPzHy/y/0+X+iRdymCp+a/T
pfDMdS//cRO/vvyaMLX8mz8TptQ/6GRgbCZsAYcz5pl/J0xZf+CrJA0PnTbxASw1/wzmVJQ/+Aeo
EvDysNJwfPqvgCmD6Cn2dpj9F7+RxSnWXwiY+ulO+nXVpLqmN2HguCIrgUL4bMMj5cS5Z5OT+qLk
A0GWM1loApvuXsKRW67AbOH3izL1skG2u5YkM/IQCCDZAVf2NUWl88k7+5tEjl4JcUsGh0wkL5FL
uiy/v+zF55CTtXSwrfU02spd1NrarjFbx4uUSpyKfog3gxk7h3JRBdWTHDwW4CuvYRrOd788xdM/
7sF/FH1+wuzXtf/7f6HeZKg394Zj0+XzSH8IjPlvfiAT22dLJqK67shycEEDS64BXGZXTKECH9b5
FjXZCJi4wYVgmxO6gLFsYZAO1hqVv3yYjUI5GQgiVtOsaU9qIBmbuiEIaga6M8EE9fuo6zIvxqh5
7Kxw9FukNZgv5Jva6F4DtQ3XZTb0B5LS7SMCz+gSRKK8p5TpoClpOZHKTdycWhxnN1ZUclCUW8aF
01fwRZBS4bHBBvRDG3Vzk6d9cAHKszgiT7TIg88uSoFiHCdCuYqlvN8ITX/NO2QpQ5l+4RdBc2RE
0ze0CgUeCwlRSatrq9AKb/QsuxidUH/IOrMG2JCPL6miR/4YXWYwuDAYaK+WlD6biXwpoupeDJ3l
k8hNVV/Ex7SMsieCPwnFrpToGmFu5Foo8YkIVAzYgCGsGygma9E27XGuwSZoIhj9NDLa+0IUKcyR
ot2RrImPM1O0nQM1gkBXfQKHrFYpCgftyhEAclAtxWujGk1kT8krkeBjRWEiyVdBLwkEJQmStVIL
ItRu8gQ1NERblctR5kLHUeEJGC0p75HZ6C+ZqONsT77JQVKiONg2jrJKxcxGptzC3ZFX0vBQGfKT
afH4qhDCex61JiqM/Ks0NXutjX5wbouNOOrWfNbJd006eRsSwoJ0rGwuErk1txOiXm80s1fHXkCS
CiwRpxQ70AyTaw9Gdyx0rdv0Rly5w6QnrmGIC4LGo3uIs+kq1TvJS2bcDAMYxajUviZO4LejIu8Q
0OUeTU5MgZqa3VkobVy8s4coi4gnr6ZvCVKwNa1wDBGCZCcAr/KqMaPvCuRe4BVPaTsriNOCDtBU
Ktw2BRgYpMZtOBJspmf11pJkhIKWnRM/al1p6JAyV7LtegfdSV5z0ngT9I0qXE7LV8TcyKcqI7zD
7+3AQWVm6qcwCKftNPfOPR87HmkN3XGuZHjIdRvE+yCWlavSTMdTDBAiB7pqVWBEWvNUABA9FEjI
lpmMMWcN9Yog8V6tEPT0kjmnUB1FdFGymkBysEk+LaoQV3E/vcSynF5LtbmRjGUOzqkuWUSflxqZ
qVZqBhcm2Njoqhw4il7FKKRolbUQKhYg94TSbcR9YsNxrEflWi6Ncd42ZTOVvmWM/Dq6IH8eLUp6
BY1zNML0iazfHenFd3JcGV43hOCSgj6AWZAFLmwJZFbGLPN/jaq9pgvjZkrmbgW+pfDVmsRYV6ob
gohL9SWzHOWFBQ/tnRFlpRsAQoGNZekRB/+T8SXXA+m7HFn9NTQS+U6CpXHUghw/QxBY9TepDOZV
qaa1L5HZBu50Im5frqJjpwjIsOOoEs/ckosBO2oXBHHkWVk3bzSR5VB3xyjeQtueH5F+9a4Y5fZ+
igF4286wVZVWbFURWz/Sjs+HJyt0GCGa1bdRQbTwqhly80I0VZyAsVEQgiRIGQe22qlL4PjgxQa9
A4Ji6WDV6H2MiYnWqI2QXRuK+U3BDGNNY7qe8tHoHqIU2ZY7D+RK+70hJTvZIIf+AVqYad8lmpLb
EE9gys2uHRlN9X2263ER/CVKcBnreuI7TkujNOng1dMmlMmXAXwKmFF2VjlqXfPBKmXlLrAKIBwB
WjSq9pNtiKZxmzABYZPqytOkApypS6RfTdH0ryJTQGMqlrZLtEJ4UAYJFlNQ25aVU2l8sRIBV8YQ
66RvlZVN+sROqyx2a0Wf5Mz2EViPE4z7PoBSuWjslDtMm9Ajaji7CLuskN6e3IzjKTTCL9oYgKVv
IFKwThTBoU6t7J72D9b8Pu5VbVWUSfI6WcZt3NBZIV3PHk8F7qgTU2Y8WZhtD0VZRZVbFxEYjrat
lLvl7PKOwPnx5NiZsRMBCp56YMGQQ8pqHW3JbWQ3YktTPb8Npzy7VU3pxPsudhH3/9jrPed1cyA3
x9CwQvKnJYU0ZWST0CUyQLUAKrKkYH9c9vFmbAYm+DDnN6Y5DJ5Wk5kNbNWyD06i7SqhEbesEfV2
18y19jwhNOhX+ego3W28mA07ZQr9sBySFNNfh040Ku1GRlynV0cr0s3HinVodM0e6ujALV5JYRYm
bmEZxId1eTh4dQ+qmP9Vb0QDdy8uAHqJskqvwXUiMyxktV9oTeY1B5JK76JjahSQFYW9DutqvgKs
ayEBJ41ZMSUtW5uplt3ANlurdpXeG2VuhFtjKlkGhrG7yyfrMOqD5jMJ5QVxVfLqD/nayUgg9+RB
gJKVRN/fTaAqTmHSzNfFUGquA3FmA5VkPuRKJT1gNc/AkMsbKSDTEYWhsVfELAigS+vnDECZNwWl
9qx2pVjJfeJsy0ACW5dGxV3bJPVzWMvmEZdadZrIj7tMpMbxzVBHrzeNkFoU3rvQtk1/4rMRo8nV
BnVFtIJFEiaCwiDRWLXi5IkzuvSG7Bg0TbJo1uHcBBdzane3MtDCZGX2srxki0nga8teQ3qd9AIx
mNXWLhVp9ey0o30IRH0nF0n1Eus983C0HJeXwX5JJ5VPnZSUEUwxNqnoidvaB6KWbScRhfemUgxo
rAvVvNaauodUCXLsMSEvBIF9lht7A3CSNwRagH7VKvn2m53deCbe3oAPatTsjZadoae1WvutG8PQ
SztzXVtN6uuQ8U7NrNu+qIx2pShace1AZDvKBHB9izDkyt7Pd1CdMyZLVJikBOqomMFqkOLO5+oi
CfrEs8NJ3qpZna20WgHuGw3ZHsxJ9fxzgQjjuD8kjhM8Q/mzvaxzgstKgZLCDk7mTQvSIt5NihTp
K2ZWuQ7I6DaBCetyuJ+F1utHuczUu6bLSTYeYvUu61vwrcBZqtHxnMTWutuApORv8QCdb2WagmXG
7sYTATxtfB9hlG3ZiUTA2QbJ5F3T8Nl5ud0w4UeUzsQABuzqzEIdTz8/y7XaEtM2tLXzAzAG2Dtk
4t+KVnb60tVCXblLE5l7qwgo767TNErpaZYyLFTgDhw9AX7J6OdhOJ2atrM9lFviiT4OlswhDE5R
biKbQdFKUKLWVc8akKhj4CgD0spaH08//5CdBhMyMTT+20R4rvG2iOqZ8JBm8MresOMVTS0uAGYQ
65tTs1uIxsp8jYw8/QFEU98hX+Cf6SZyfxuEYrgWozKeyPqonpHjV08tju4l7j3BUax0Jn9lDtXz
NA/yaWDnv6nGmsHjzK5XXV87itsmfIduc2hTF005ED2iyyxM4dTzp7behycnIcTg5+0PncG50o36
H6XK/1hhvgz0L9LG/x10jEXS9F/X3Jv+pfuev2RvSu7ln/xZctuUz5TJJPiQIoTohtLun6HOjrqE
OnNgsXSpaX0tf/Vn0W39gSAO7eaiWENAtrTD/knDULQ/iD9DJUDGK4IrE8/5X6i6ibB7W1oSn8F5
koqs0UQfSsf8rMpNRZ4uGOoUxfAYrwtee7c0utRj13ECEpSvO8UggiAJf9iJUtxBrpSWWJ5rBL3b
JJkaT42q1ifLMCT+XJ12gZGGOzW1hOWCNl0HdMIFHAGAvyHmR5I9v6oz+Z+TXlVuP4kvZRKnbrjs
egujR2OuE6whWcaKRtp1ag9P4M/IbA/EC1U3RoJ0CH9Yoz2s62mC/y3qH4DTMrrTJiwODR4awT4b
Ml2JaEZOS1YhNU7bT+So2W3p9hFnHW6rdQHdqaXoKDhn8Tsh34VKorhabGleBrDnsXNqufOyUC8I
VG/QqLN8pK9TRxbQpEyaz1+bR3UYp+sqqXApaWQ8boNYa0Fj52DZRFASBRDHl1alXI7cy6MtwK7q
cbUfajZZmk2qTBI0rKd1hBdLVO0FG8fYcgtCmjdgOYwvddBrXkPhckyU5rJKlHs5wNmRp6lJXqYU
/sDg3+BOdJzLMsQy02PACVltVVaPrPUUcifdNE8rAA2FtBVpXblpKPBfge9rm9nXc924n/Lp3iAp
c1sLOTwWUZ/vWmjdL2VTkN0LFFwHnmxEXzKB0apQZpXaLR3avTFmzxhEpm+GVbeHWM/MHSYOoEa1
1H5Vy/pFnqdCd1P8Ip1rabUhk+kwDhtahP3I3XTETI0rrFUCDn0nDMm5QtuqubVR1nuLTQI0iaK+
61QpXlVmK7kx28u2UrOnWQ/ynZ0qvTcAdruwW2F+CxvAK0Vjpt/ipmdPj8uhhwJpFpp07ETNJqIb
VeBUkFxyPvOdlKwNI0r382AkxmoYg6Ghe0IQFEfnQOvHsC62Qynh8gjsLE1omKrFTRRm1FEoYCkf
hUXhQvPjMIeGdsAgdMN3CQvQsCjbC4syZo74mjT2oymySwdIyyRpE2im7FHtROnlU/XQBk7rac10
y+5Rv6UaTy+sMioqF8ZvLns9eVn9iuJpmh4rXIf10yBl5dGoNXvbNTTHjKJvH0dJxH6sxNarPSZJ
5bEjmG/NNg32ANVCLwzN6VEOROuPIu9uE5KSDnluBHdymTubRLIKcoFGwwYtADCrT1DRWJwD36Rl
k12NbZw/aROvbNaX8sGS50Rbx/2UlFfqJCTmQ67FfiFs6RFi03jqC1VicwN8mHcfI0fEM5SSDW2J
csvu5Zr21A85AKg8iVJZWZ1juabdZ96sKAox0Vq/jylD4B7kV1kQPKXy6EmDJW8lcVWXoCoAf6U7
5FgxGqz8ez+KEW+aVvj1IPt5gkkcUgtUbYjULkJiZ6UX+ngH7NFln7hqSTBZF3no9wlJ6UEcXqpJ
+y2Qte57FzWom2MHiqALdIsQxgsddph0n7amHcWHJpQg/V5Wehob0zoU7ZxM65bWIaEiphGoKAFa
UfUPHIRfzIGpvWpkyHyjgWU+GWVhnsCd6fu6JgK66UDdSHQFws7GlwNiRbLnbFvXOgy5uaFZseRo
XCex8dp1FFnJ6JgrFa9kEQ3OOtMVKv4wGh6gCWuXhXRD5vpkrgLTqjxCbcSxh13sZkWSHBw7jZ4T
pwuuyEEejkGch8eeRh8HKuRv+FEjLfTLtqvXraT5pNkdRhEfusC6sPumdMex+KpO9D9kImKGtsBK
XvUrNR5h+QXNLe4YxWsd+dqYR+xEBTDGqkMOb9Tpqk3G0ZfSOt2X9XM9Rqt4oeiFqKEvCLq0T00W
kKMWVcOVk+SpK+Va8kAN2LM9R9Tv4pdnp64ksuR2KIR8kH6pW8qjNbqBZXG4oJRlvMb56M3N/Joh
KR2rll2vrIlhV+WV6hVxpP0YLNJxsp7WVz9M18uayeGHeQTMM5Cwo1zwvGgCmvQVYjCIrlHX9CRQ
4d2ZdCMwbylXdiYV22KUx28qhHJftDR5nHBS9mMX37Y6QWQWPZY7zaRRWZLGvKoIxPJwjghShZpw
S55kuGb+VislRqnsFp18mzVSeTO0I5zqsX6SJTu76OrEWlth+I11yh/rUqJpyRtXjuSKW7BiIfNE
9XwLg+0Bb6jlF0XksztIcd1mj2FFilipG6GnofJGZTM1JwSrzMdx7FYZDaKmCQ4G+UJfOFsjCRzX
iasFmeybs9gQKVR45dhtAkjB6yh3xBW57qtGTe9h4oabGpw80dr16Nt6avst38o7qwvvA71ueMyt
7cGLvx3E/DQPIr0d2qSmNBJwIAcj3+pDG63KsY/8Hr+lxx6EgBUdhyA2TOzG5WU49pctfEjsiKp9
4SQViUhEpe1QBUwXEUKCLSHXzYpiK2FW2Fwoek+3YD+8sNLdllPeFb+ijGJMurblHmhDNxUQhoKr
NFAuQdlbmEHbwU91xDS2NQBQAWVMzc7C1MysVF0a3PXj7Ce9/jQTtKTF2DrrG0ia4AVds1WNRN8D
8NQHkEyRAdhFnZQqWtNckK0HKQvTjURYkuqpaWR3L/QsiqvJKa8KRfVVthhpVjywdBuuboLn64ZO
WY+xRE5jEyWEaqnbDorwo9KpBgK4aDs6zlG16uuySAh3HKajVuocF4YRX0DziOTRJ0HQK3ARUt24
kRTv8Eo0LvGMBbSpwk8EJu74kc/qyzCEuEpHih/gru7EtLABZzZT3bDXQnwhd/CtgoqVMaK5OO2K
KF6POFfboXntqzA6hoMz3koiOrEVvYmxmPuRpZhbKS1lT21TcvQ1vnaml2FDBJGJoUizg/S1LiPl
Fqu3b2XLPi1K4KGJwLg3RBV5HEDAZC1751aonBiowvluOH1x7IFFusOov45UxH45Ws211PQDH5Gg
q/CvJgeU7DJNw14fhBp5zjTFybqHd0+Xtcdt1rllGcXzsWlCtfc6eyzTS51jCeOY9pSOiasZY2Lt
JAeesEvbfJJ2+hQlw2PqiNh5naZ2wif5swz4H6uEfi2E/vP/IZggGecf1UuXnE42L2H/pl76+W/+
LJhU6hsN9QTSqp+0G2qpPyk41h9kw6jgHpC+2AhuqIr+LJiMPwjjJ9IdxwFSWntxaf1ZMMl/WESU
YIT5WwXT23KJLAlzMfXgY2R8yqazU0orI+Cdg4bWb4q5dtvaMG4tPPW+FhSfsqx+HwqjJdlciM8p
Ec/lHaWpVUYSO42/0B7qvCOnK92wLt7pNLc6S9r+8hzeOWX8TRKx3HJFBVNGRB0hm+eFYCXbE9kO
jW/22p0e2GuNwsqNlYTE4ik7zkkW+h+PuPzEX081jWVEeEZLtjoHyOel59C0RgMfvPEjEhlWogWR
O9TrAPD4P97F/zLI8fc0T0ZSkUqZOILI8jzHChkcbSWFPTV+HQbtdtme4ZntKEqHKpz2pRKlF4bV
dnf0+Su+sAN57eKWn/Rl0KunfDI3RcnXAECfM9O8a65kPajWphrsCnY8N0af1584G353HS4ODRl6
5jLHuEPM518PnxMVjVvmhJmfSN2R89/DlLcnK3QmhOEQHyN58AYCJN0cuuKaIxux/vjZ/IwVfvNw
ll+ABCxetkW5eZ7HNIaUymVm4xxTaACvCtbUi5Jvlu+MnRdbUuFiitk5irSyiUWH1XHAbLofQ+NF
lsVFGY7SqpPnV3x3n+WcLpd+9ptZjs1ZOsfzJMqdCwViO0oiAz6TH6gpNnB23CWOas1oSUwp5JVZ
VijWtKoJoKMYeMNR7Wqnj+8OxNKzX4KFCFUAawr8Gzg455adZCZkMI6d2M9FH/6QEg675mkyInQK
SxwE7djSjZaDsSLO8mcpaO4CMc9eQD++4HRYQO+ugLnNqs3x2nLQJi9HbkT+6b5mDXf9ch7XLydz
Nm+I51TlXcmh3bSc3o0BpxSafaeT2COtQ1PofLvx3AlUc4mlrhNYytWaJL+5P1CJ85EE3y1/NavO
Gm5CLVO+2kWWXBbw67HBT5Lz3NRx99jyn0dO5OSv01yKiv1BM1teoVkz5cBUj6ekiHOVdkMw+W2V
OJuhb3LKIbNdeg0ywDxOqi4tMYGWjEh3JiNa6yMCAvqgXoGeTF+giQew+MgpZhlKtTUHfPOm6LLJ
T4saHnlsleMjzRol2UyBPJl7wxyczagn6c4yG024i0r+kvCDcj2kUvU9Z7A7jbwY0y1sOzuAkQR0
lcrdDwiHSe2mih1cZm1XPk5h2/wf9s5kt25l27K/8pB9XrAugHzZ2JvcpbRVy7I7hFyRDFbBOsiv
z0Hd+17astPG7WUjcYDTMSRSJKNaa84xrwBh6PbGBoXukIDeMJ6zcYHuyuG2uLJar/+emtN8cLU6
+FAFtBsRA2jlS+W58QVAxnRteKBsR6Mwj0Wf5YRsSXsMK0kOwrannJ1vWwSBpzTtUc+Odj0fqiJm
J9hR9UavUQ7ABApgh/qmcYlLSNmeDftuIp068hM5bvFIuFfB0kGLIY6++yyzVLtJBkfOxxT49gwP
xeNlUlXT7ahV7rJsyWAgYoNnuZYUbEr1p7LR2yPibskf6fg5OzSOJs18bFrHyI+S5SSMsz51tmyY
vF3qOPl2bCRHLtzvpX9jZtmcHEws+XE4WjnnWegly5bSitFu6Po/2Ykj9DC2OvVq2g3bO1rzoEry
luTLaFz6ObleukQToS4EXfw8F3dxbpNiO8yl9pjUviKeu+lVWDWVYUVDPmrZZ2fx6cmiOHBxj4I4
qWGIec6d0iCGH/1kmFCbZMX31pvtb34fTwl3a+ASib3ssOgoSRrH70mgKsT3dhwlHFf/Np4pD1hF
8oQj5jpPS+/rElQP0nKdJ68q87NWBMMhs/BR0x6UxZZug30TS1Vu6OSTI7Q0nPlGi4bSELt3czCm
RwM/Y+TkQRLaUFAOyALUFjyDOKeeOW6KwXb2vjW25ELRhhCm4Ey1BPVT1yT1K9DsDxqtna1pzcWh
kLhxS3hGIdvcz+QbJTtTZSos3JkekVH7m67tNRQpfkdUpz/JDc1unjWhr/WoTuCcvfNkN8ZBS9Mh
LLK2PYratSlJYU5DNnCBL2BFmjnc0Ca7MsxansoAhYMo1VHorREtab8cFsN/wEfDTryjNjpq7L2r
QrvRa4sIVyNJI9X1BoExXnnsayK+SLGpdhZ1TCw9wfBiukB0q8a8NSfxnSaieTQyEocdxEWPmm7I
o1iC7KxE/rlJlular6zluxJG9lQyb760XpkeoQGV4dhXdyAtXKqCJTN52QYlR2bONB3PJJRej26l
FC5K5IFIomTUGLg2Q4w4ioUy9NzKUKIpzsKpLD7Yjm7RQMxuTJXKsJN1EGwcN/WzjZ6X7NpoRIat
NO6njGS0DZ3i4JEjlx2i5zlVOYHPGydJCr6qsr1wWk/vc5C0hJ1/tHPTZmtUV2fXyb0Ko9nifGgo
Tlxi8MXnzC3HCFFbcxrTfgjrDKKuNtXe0ZqnKzmhqKrqIrtUZXY3ZYYSG3dhBxlJu20Z0XK6jMU8
fE81H6x8n3V73Zxg/AolPwwt5KaNmSxi70qjCNukOJb9lGwdwC67RHZfUSwQN2y2zQ3x7bIK7VrX
9pzEhu89xd4A7ZWgJLbMbYGcgm3FRlJzpS/1rNZUed1Xy5Wt3OCuKoP5ZLh9A0vEFidPeNZzymSx
hwoJvoeE+yujBzbrNdWXHPXpzWQgciaqb+G0tdwHMC0OvsZxcKgRZJiWWqztEtjZVVOxU0k8y/5U
wsZ5KZDOnIpKBZ/dtlefUGotBLA5qA4yYuaveoQ1LJ4Z64qPPIeUPsu5bWp2hUJk/SOOsmVnDPFE
haZA4uVZIhqprtFyTubjRANum5k69jYzrsdDggt216uujgyxWJvYSj+2aQKyvxsW6g3t3F1Ykjl6
ZkEN/bhFW1AWXeRnJm09FfP703TZZ1kJodpqPo/Vchrr5TWXHgCYWBTwjHpqbn78uWN6ivyyug86
a9nrhXVrDea2SNP2tYQvsweBpG/xKXVHIssiY8za2yV1b2Q6PVSdMs+NNL8kFn3h0UStm1YrbyvO
QbYZxrYDAoXyQXpAx4t8W2rN57mY2ps2VgHwEkqoQJRsisCZMcf7Kh+myM1Ytwt3qrY8zk/lnKa3
VOQR5spe+2Z64j4BxJMECHuknxaRNFjbgEdn39xGGse+zdJdFqTB3YCykLqMr+AHDcQ1JHVvowIA
m7TRJRNVYbvDTsxAFeiQfqb4O7ymZtoVZJ136rLkMtil0MKoTJit/cJuw70sjK50O5oMmYMaRPGU
aX1D7d0fH+VEtgWtGutxLPyhQWE33Ma9O0hCEuwWwacb3LQJ2uKBm34A3D1+Cloto+LS5oRcURrM
zoi+jKtpToOPS764NqQfG3lbj0jhmZGQHWkzoJuhutd8yx2fTyhInf5lmZEAGtqk9pmMEw+zIYSR
jRxygxAJy6ZrnI0WjD1j6ekYI+Jq2EtkFnu6TKKjwuToewbkpgCNPChMEo7l3Jo3TurUtxp9bgqA
ZVs/x66m9FA6ymwOC/jDZkMsb/ZYZ2Ihj7mbRE2XwxXPVlkBg0Td0n3vhgG94KQpdIZW7hPi2zqd
fCyahb0ewk/UfNUQOkvBLCQ146q0GvuSNUttn3Ir8eJTXQoSL92yda7JhxRf3cIvkojsIevYub11
BZjNP8jE7u+DucQSmLE+fxDMAdvO7qsHNdSRVdrqLAkZbjeu3ldMWXr8cc5hBpRlPJ3pfk2HSSby
OqNj9JlqGDvMjdNVwadZTv73omzUnq98uZu8JD5UAN2MUHaNtTcVlk+qbbWxA6U0B5s2Lzy0LdWS
USYvliTy53y+FWbijvdZ4M9pOGR6yRLokvHn9Ra/tiMISg1eIGkHlMSzsMuR28Fkkql7QTQkNEUw
07JSL8aEvlVvBicNwrjvdWvTipRNbYoPvnzCIau+eBytvlFVmh/IeUTt2xeyhWSzRgo6KsklHDRd
/5xRYBW0OvT6oUmqAmFIu04GdTDMzpZ5g1V4rgPeZTzX903BB7En5Vm79I2iRNmUqqA8N1WRaaTd
i5aawUvH704jQ3fL0O2L8c7gjHDK6rS/r7JF2xdz0V95U9N96NCRZWyol4ayqD6qZzmjumJTNYCi
0pIF3lmDObE+2hbRH+w7F2vZlrEa3ecic9iIgQ6/Nt9EZrBl3Mh/k57xasWOTE8EaWOdzvHGexOq
McOvqrXsTcJmSVrVj3pXpMVzv6rc5jfBW6ACxG9Ayfvn/E0R9yaO81adXPMmmbNX9dy06ujKVVFH
ERKDa4LEahF9nG9UZqK9Q+t5GdtVkGcVgXNO3mR6HMWbh2XV7ok3GZ+xKvrMIJ8O+TwcGn3mFLLq
/tSqAPRWLWBP3CfCv1Ug6K5aQdOv0nBMgppoNpSEctUUptrSbtg8pNf5qjiMV+1hUrXNLl71iMGq
TDT/KVJc9Yq+j3JxWTWMb2fI/18g/IuHAfW6S+3p/y6peEDr9B/Xr69t/6360cjwrx/8V53Qtf6h
EziK1BnLAJ/r6if4V52Qf3rzN5CJvZJB8K/9nzqh/w+KdySU4LBds1IsHBD/VSfkn1BccAbE1Uno
x7+lqzDe17awcRO5jQ3etlBYACf5uX7TU5AWKDUtNqWIfFuDWKDAaZ4xP9q1fO4TNmRxXT0OFcg+
KRJ7mxcZm4mB71ZzBZ8x+jSipefwhyf5myLfm8/yx+IJ94WyxIPJokNmwQny831NRaP0yhmJg8ip
hffdWB2cVj8P5GwTsKNFehF/0nriatNiuZWyvc0rpmNgMc8zkMIjyb5e4Whsof0nw0DeCLgE8Xty
Daq1uPISFlpriNkalT6dzrgL0YEUnJnGZtu2ltiFCeCZbeDTffFym/lRpXuzm+kD5+yX5TJHtq2f
idYu/vmH/1uj7Tr7gnWr/t7/z59kRm/ymf8WHf2vm/Fb2w/tNz5B2f3Hbqi+vvZZXb3/mZ9+xf8b
SiVkGj98DeErZqBvVZ/18+W1/Paf/+P2tXotf667rz/wr/Hkef9AC2z6cDuorqE4YmT8V92doQbG
AbwO3AA8zz8IlYJ/uLbnUHGHK0ORGhfxf48nfh9jD9zEOgJgG+G2/DeESiaX/6nqR2rDWu3jfzBy
WNy58x8LohXDjaarsqOmT9MdMcTGg+nN02EB0hSavjIvWjn2x5EzurWNKzO4D9aumaMX4srS9Dw0
h45EkF4fMc1yUu+JpSClVGFWCNhR7N2U35MweiA1qur4w4P+3bBb7fQ/Djvu3mc2QmFFLMt6/z/f
vVFoGDnjwIoKzfVvyzTOzgG9XQLDkjkL+8r5WAvSTuZZoOjz8io9zYL+giVhBtHghV0p/LTajXq2
I0DdjpQNcbXpy/zUVYxAimyfurS+d0y3eaE8xHY3Y+8VF54eGsJC6W0qAVFTzWrfWOl4TgN9DmO2
smEZgODocShe9LHMCF7XOmBhGl3TwTd36AnEuS1L9Zdmwy/mKliQCNyYZSnHIz7T1wf2g7mKGksJ
ALEzomHifwvi06ceXlRY+5naSQk42CPU1RvWYuI4PmtUkk70Xr/8+b38+lpgU7Ae6TaTNQvCu9fC
zFfiP6IU6beleixk1uGuGprkHAdpu5kzK39p9MVUm6EdP//50u/bLawKHjo+hH82lyb8+OcHUKd0
SQEy4XEbLWOjrfIbfSq+a57/bJvlcuQG/pZl+H5N4pI+dEa6apAZ1+r5z5fEQhIPfeP1kT/pyEpc
/6Vs2vvO/2us86+PlQvR1GGxcQywQu+aF5Vk3+Qsbh/Z5MDiiyCWZx+jKtxRLbJD+ruIlFvfPIlR
OP9u42T9I+kJMMYc/k72DD//kTEfVSLlgL0pBr9XykZGvlvlod8lXlTo7aOsYiCYCOQ6Y3lej/Cb
P7/Y3/3x64O26E9CH3j/lDvy/XL0ZH1UO/GLHtevqnFfhMXK2CASmXqDBpP7+OdrohR9N73w/bKj
AcQHPc55P5oypMd6NWQ93qnOOWZZgso39+XTn6/y6/fD8ZXJ3KApAQb8PahmUHbXVV7QRl6OFWcO
sEfMc99tqhwe858v9Uv/i44+FWMWexSuOB7f/v2H+cFzJwSL9Ad5jfZ5aLynxnC+aVRFtpil5GYR
bcT2n0IdFTGz7z785fK/jk4M3zinWQ7BJ/rOu+mpsxefgGsu31vm1zavr3TVfvL0/pOVDAcjplIq
kxgRjxuiWn/QteDTJFAEOYuJ3FJhrkwCjC9+nhHe9fHP9/abt/DTrb37wGkuAB1OuDXPIQe5Cm4D
u//Mqzn8+TK/maF5BLRN6aszPTFV/zyQXK1EUWguYNht9eBh0PRr67lYSyf+MKAaE7tUT5G1IrDl
eAsfWaGP+fM9/PpZcwusDaydbEvYzP98CxmHPlEPio/Ab+rIo42Azsxq/vKXrpP8z2vzehW2FWv7
GzLEu0VArwW5HvrIVYT3lMzeY1/0zxWrbau66M9/0O8+KwYQzfX1gIHO4ec/SNhFoDfO0EbWItvD
kngvWY3MzxxSe4+x0lnTH+a/PMTf/XnWurPjoETi8ftGbtBCd1Cig1wlh8cEPdDGTVuQVnBjU+vr
n/++3w1bE2u5Z3hE5UKyfAc6aPA5mlTk26iYSSKlTqkI1YIymcwUZFMppr3ssxEhrv9Sg2jXKXr+
5W3+9rt947XBn4PMYr0bH8MUazpRSS35RfZ1wO7inDWj2CH5DtU8fJt5LcTviSxUoNDYt6JuarW/
PPPf3gTIYOZ/oA8sQu9eND2iujHTqo0cVb8AML6fDfMa5M2jNOQzW7tb1q5l0zjfbYCFlqrZtv/3
gfk3+01jnZ/ef9OwOpik2NyQevLuPYylKIekI1pi7EYah6N2FeTESeaxSKPeqXYdiKQxz/Kd2wTa
RqETJT3EctJQM7Wo7ynXVzPOYhtSXNxo+YHTpA4Xo9LDP9/orx8nyi0UcOxIuEnDejfJ6H7lpQvS
FxYu+ykjTOQkAn/voUTBTYlP789X+3XqZClBT0FBx+YbfU/A6ybTHXpRGFHgdOPXPM8eHKtGK6r9
bXv7hiv5+fkzyFenvuuBjDTep4gJQTatym191TYetUK+LBh+tnPV3SryT8gcQTCXtGQYNmWFaMIM
yK7WpwNmunCgUYUr0KKFmGIVrnLvU09o96Gf7GQjqxLVoMNmAoHyXTuuJD+wfhvE520o+5mm7WBv
PV19SSh//vnpvX9X6CnBufK3MLT5qt7PxtNQpa5EixoNHKDQz5f+nUqoSfso8iFUVX+bl9/P/v+8
HmZ8Tp4cJN/HDKdlL0ZdtkvUcjA410J37rokdv/yBb6fkter2IaxRgPyFbJn/XlKLoD2lxSUlwjB
Jn0UmX5eVPapt+VVV+pRgGz2Lxd8PzS5oMU5EKSGocNKea8gU3JKfXrxc2RCMHiRTU5Q9tC8mq3x
xSjoqpQjzjlR29VfrvuLome9MHtiEnO5fsDs+PNf6gi/F73vq4iIbIJ+WIXM2nqMew/s/dRZJ5PO
uXDEk798T13/odKzG9cnU4Md0FKXL6Zhis0YpPVf5sr3g5Lb4qDAHAX1DjSp+26RxzjUdxVjIQoa
FMWxSuwjDRjihUjgOf75C/6Fo8G1qP29HYBIorTeszzzWRv6QssUc2BSbNulSraJhXbeQymdcEqI
FlgnobsYrw5eeWSh3ZZDp4bX3d7xedDtmrLPf76n33wOMFXQv7FcsM96m8l/2OgOjZ1yrVxFgl7M
jkYKMuSmQ8PgLa9oBV7EgAgoyYp09+fr/rJUo71b65z8xxS8Hhp+/hyo2TCfK0EiVZd/R3lBfBtx
PHkZBqrK8AyL5WqqhvrsFlgscDW33qYpm/7rn2/Dtd+tVOttgGuzDbgvTJjvX8lQ0BdIBm2M7GKy
vjoy/piP2c2km8M+9vpv+TS4jyN7GzQfRpDct0LOh6JYwtIM0jvNb4/0i/yrYczrg2o9wtHR0qOw
0rAG4dVscdAu9Z2ntekNeivnmNuLcQwqHMo12SEfnbJxDrW16J96uZj72K6DPSYxpMZt1ewa4m0o
Ueob7DplWBCLdaknEsvoZ2/NmRYf7VXziEDpc6V53gm4t/WKZEJh4q65SSJWcGPVu8o0n5vJUvdz
gZPexz91MN3OuTS1I9AgFfVNCTN1nyIdi9AwoZ0ZMUmEyTSp6yKnmQcdi3KEi53orCYjf8q9Wjh7
lBHW8pfB+JuvgjfB9okzDyW/XyYJbYYL4AwBBu7KenQS+4mH+rn25Kehy/NNtsoOlu5A0z1KZu3L
X76FXz4FVmXEhkjrmB+JS/35i6Shhc+gaMdoQiv11S+a+Mk04upQLvqz0wZ/o8G9cdh+XKQphFEJ
JxPEQBa6Blb8fL0yWyo/dYsRVEcSPw+GJDkm85wQBV/8BdCdmyFvbzTCdTV1707x9AEDuXhMi9Y7
J17tfh/FyIcolHbuS7T/G63AxLSFhk+DOl5ns5z8xXu6VOaWTi8OAI9fpDudvpdWbSCagDrw50f4
62xiM3CRSIOqQKb8HjRWODNhjBPqQrtNqq0n2+y2DTL/xpeKb8dN46MPLTXqTa/4G8WajcD6gt49
UIoerF7cQWCxaP/8QFMj7hN0c30Up4gFd7lAKQRXuTyatY+yRkqczXWGq2ozJso70u1zyg0esfIm
JjHsq/Kz7ENC5BFnySw7Vp2DQzx2YipI+WCf0U7ML75L19qU4/diUMZFkAl1NnOD8KXJ4OTUECNk
o471g0M/lGrcadlc36rG+VgZxkX3CuNgmrV9ln6NTGsqn5agfLUqGAnQleqj1XXmB4RJ3ieat3Ir
67q4rpSljgV6NCxsZnPbF6a3XZsr96Bv5GWyzc4naWooy0iWtoXHoGgPqS/Mx3oNJwhHzYoW1tsD
7lbc4b1u7EXsVtuChjVpc5IQtIxl5iUt6+mJuk0Q5SiN2oi+McbHRiRiC3xaCyJp6TyIEg3BVdYV
3c0qjivoIY31mdQrxANeNy6vWj5or+yzjcduspxXRzWIKDRivGvEBVhtRG/IjwoZRLg0k7ojVqzY
EdO2wMdBRVHE/nyHTb7ejpKkGK0zPerkgl59anoeuo4BMa9mjXqQbHxncSJZ9bUVdk3VXEgH68mq
aqp4m85CXTtSq0OQokmzA7xZZNtY00wXYWfPs6AX+1hi7xKbKdHlR6xMctc1ZZ1tDEsLLkZmyGtY
UtBo2qz65FtNeiYYDYxnjTIjSKA2rmSRzeh6vYjaGpUh7rGq/MhehvgnKqfYPBAUHQr6tlGFgpDY
RXylcy7Ewcya/KuejMMtfXN3O+cBhGljghhVKnGabTPbeyIjPqxaBFgUCBOdXvKpzeiMUmlcp7GO
xkmryUfvx8AFOND52gk3sfNN9eRhsJHQE+zMnHgRL/SUufbYBn3QCSi09uTXNdZxbjkU72p3pSHg
YiFvSiJVFOg9/Oag01CPRJ5q20QAGYP/Y8EHaLK97WfDBV1sdkpFQo5Ri+hK18y0RZoSYNVKpmI+
Ld6c3Hkum5bFkcFVbtH1XkT2YIjcuILKD2NTtvpzi3ES0Zp0IlxV4Jla3SgjPauGE9kQTdhUbkA3
Pxh3qvW9T9ngIlfBTtls7SVPtyoHcJERdc7yWs3XOCaRW5kapka9DMzThNNnmy1eZMz+EC7K1Rhk
RnaPI0me7NoLnucRPyOwEHXfauwvNkvtN9ftXMS7eqQNOs4eT6Q3Ln2VNIikTfs6dudINd10qnPD
u5AeDlQ68Y3QDXoCK0G59BuC2H0Xlaqjnfp5ai6OK9oHhsnHwWut0EVMFmqcKfZ9a3rHoM+Dk+5n
2mFx+ixcMJ0/ZnnvQQ6OgxdlCHWvUnP5Igte5phM/k4yad7n1JevB132YVXk/gXmjHvtefF43Q6L
99lkFfgSVBqvLi7Fi3RyE8cG73TqcjcqVGdf4kwhcuSoVp8NGaTq4PV5HnZly9Fvzsb+Ggcd3aqM
SKdHFChsGiqfJEG0+ltiRZuzj2PhRiOCIkCDezuUprqvlZWdYyXq3Uhhf2d6MYRq09eiYsI+qvDS
nBtOwyekjK+Tq4Jh08dC2+pabx0K17lzy47FSLZBZGauuM04ot5WSR53G2qNADTMRSP5r16s66n3
BD5/o2azKHKw+BvXyLNy4wzWtZs5I/G1xfRUaU2Eanh5yCZhXDzB98slWuqmI5maItextdMNtrZv
qyByP9pdI5w6DiTZGhQZs9Z+LDx+tup8+dEcWnHurNT9OqkKOVsz1WfLk9m+RL0ZlVVpAMFoc+Cd
Ew/ipdZt7tFQY3UB63No+5gAtALVXeonN2PgtzvQSs2Jzr28ZHnh32kC+VQ1D8394PvLp6Xtsg/u
bM93VZA+VFOtfXMXz2buQZFEDc24WLMOX0yM5FpCCrv18PcaRy0xhhliEwKWQXbABBQkGe9GCtEa
h2Ws/HuKKfK0lLlJgpTPD7M98Z5GbwS7oPRgwrg6JKM6VBj87rLCVsEOi/QQ8oQnhyOiURkhVVqh
QuS/2mZqZnfcD26CijtHmLRpaO+SVteMEJgWgxhmWVV3MieLYes3LunFon0qlD5t07Z1b2oIBd+E
oakPRRpoXLobp91oqPgDCTfA51OtTvG8jvWLoDrubV3ALHWUwnPfdUGbo+tP+wAXkv6V7M+VMtjv
+hxev4UUEwZc7FzjAxYfAr0q9lnsCXdTAJ/YsspMtxTHx09eruWvuV6ifZMq2ZWVhRQ9UJPZI4U2
O2zgrbYQpzdWTWjnvS9JulvKg5MszDd6cZwCq7ijP1p/Xyor3yK9rTBYB8P05CprvpXaSFUkQQNe
2aCPgMZJ62SkogHRVA3n0aUnk8s9vpUpAs1lv06B2RMlYKmnOA7ksiMWNL3EtW190/Xss/RG7ybp
nfarJgv2iQMW1ycF3UvSnYXvIg3FriaXvve0LCaNy9rRL1LiXAjEYFJ47HGiw+wB25bj+RWi+Dgs
wL3GsYVbUXVE+yU4b+vkQc/HM+edbmspzQAZl5zhT9yR3l1tghFmuqYYrGOiW0eqjr4VuTEHnL0B
0uDKkhhANUdV97NemHuYZ32Y0oH8pATm32ckYx/nzE71HYs0uI4BdNg2sEdeUFczOtM0OM3KPIHz
sg8loU4cOTjz7NGL3RaTVqEJc0AwblKzYZWzOosp2LZalnavoo/AMwHpNU0xDK+3XVAwJOi6Uukc
67HLF3ReZXMwVHbyucdrtivdLRNpsfF677l01n1MWwRnclgIpxPj3WQk2Y6lW5zhAp/1oUxCII/g
1NhNO6Xe7b2BLbVWjCgH0+KAzaFkAiXBlGMe0Yum96GKy2hK6U0NmmewIJvfY76pg+NUy0bqpRP5
0otKbXB3Mi2hFcUVpvx6enHFoB0K1IpQCCUXdPL0mSeUfy6btILzpHu73PeSSxM07K794EgGIxFX
pdnd9PCTj8NaNGqbVH1w3TI7IY9hBmrj+VnXMcHXHkOFdK5oKpCNGuTwgnpQ6GNVjbRa+flRt6x9
MyBqtLoJHHt9yKSaQzsRjwzmYpsny4UgBdJ5dZlH3Wzd9i6cxBynz50fGxCXHIWvXc3ZsOuztLrJ
Jznfmovsyl3byvQyw0U6OzQM71A/EkKKa+6yzOKGtQ02B0+GHSyq1H3Zsh2d3KCLMs8ttwET3Z2j
BnqpQK2uRJc195MFfck3yi8xRKJzUVDACt3B9a/U+g9624tkawPK2hh1YkSpZtursNuPOpW3B85A
qPbGRp3SSTnUw5Lhid9zHhldJ8AP/Vq1N/rXpHydvQwUQJ9PYc1XexrymR0ZxMx9Yxc2++RYXJkD
vPepk7zDJG6iLC4vyqmMi4YUbAMCDxKAWR3iDoJn2gXVBm6DzY9PXywSkSIYJ/MFqsKCkNaYjvqU
W08aDqmrokrm+xHCxtHqc/02wc20H02dQ0495JobGvqkypCGqWL6NOYrbzHBPLf2/OTCRNiIoBZE
gbvIOprS7rbeaNboNuvKubaSKrc2OFNsQJ8aX/3CwQ0Vo9ec6ZFk7Qafs+Vt2sxm8AyLIeatUen5
LkjHNEosBKPbCZtqKDRr+eYKV04hQWK4hxZSJdmnN717i4HG4tPx2/qTwJL9MGq5PGIrAO6XxJMP
Lsa2xrtOcs7dCn2ZLvCx0GHWptpBeoRhmuDECrZ1u5SPQyG0q8KyMRYNi8sGoDY0akbUMNHXhAOx
t5sY9ywCelvd4xBzXtVYYo1rHHtHJcvipevggjLdQy7qQ7xBlTLLYj8RGHBFKUo7JQsSMSOvxD2B
8NhdGiP4CIyr+gBLAYrMig2r1zXfSCu2L0XGQ11Q8Lub3qt9dPPsBN94ZlonkxvdrXq22Et26Gqz
opLryEgVWgOOJ9hWoxPg/9fh8XWODwgFXNdIL2jukaCVcyN3BKj78bYDERBNmeUdxjTpI3cu5JeZ
zyvUE8/ZxT7cf4ddI739fsYM1WAtv3VKYoU5I8irNzFNb+O3IUQWpakR1/prjc8+dFvfOMWil3TG
AMVI6txwT3ogC0sliXVHqdQUXthNDps6S6XYqUAg6XnS7gqTl1NP7qkJ5suam/y8SO2rV4nkeZys
7PPY6/puGZLyy6CVyDv0vMa70Ff3UzEkp86p06tZG5nbscqEoNesjWNPJsTZKjAeAjshL1cuDrya
9ZY6l0LPWFz5fWvIjWORzTgEY7xttbG5Gn2Ceyz2dH0vtUMj8yYCgTycdKrXe+UE8clYrGKfaD1o
+irWw8SXDNaWjpOZVNOZ2HnYpbLl/KJ16LLJ+wHLv7ToRCi6Hpw+AGDAjoFc86rGBbDJm6R/NOcF
1pOLr3QCb5Q2UT4V+5aSyDVgPH/TWhAI3anfL1bL9jaxBp4iIIXjpAbgB9bsAkywxg+2mYO0lRqh
J3FX8P1WrRNRYavOWhmw3rVmOKaPi2OnJ8xMtb5RKRvGuPBp30jWUxKnWnZ3lcVBQDwmUxYfY0NP
woqSBBWI+SHpMvc0j0kbZj7ckLWGPBxjyxh3lVXi/iL8mmhnpqSgqEu4J/oitzw0suwGD9w1e/dI
iCnHLuh7MYnSaEPpC3SGd9Xm/WUg82bDsrMdA2v8ktCpxy4afwxMTBdz4VKMQrB3m6y+BSoj9qZ2
C3c7xvFV4CE4c/tu2i2xCCJLq48LmZQbzdZeYI7gCEi/VQZQx8leD3ETSd69WNxILSujz8aQ2faS
vEUit6e4WR7Hih+2UrFs+xXxmxhZJIi23nBW2XYj0W/1lDSUQeaFERuISKaetqv1ZUd9P6HnuK4I
+FX3jcqnK19QYDTtmizoFT1cxDP4SasKdQ/HNmA875p0emcLefjKqvIsyjM+BSc1MN7MOq2TTF0T
uJEwAxb3MZbMjZNB8lOyZ7+r9uBenngJr30innlQz7OTHya73c8KFiwe7uuGFdmOxjYhqSrDexej
mLMCtijLHDibwUO679uaurUK0Z0Mk03QskBpYaacNgQyQ3HOrGK+9ZdW3dlZg2tDjlB6bAezaJMI
k4hwgS82cJ2tblQfFnqU9cbOCe/oEoonAbmr0Wz3CVm98bAH/mN/YTzhe1qn/ZmPBe8ZUb4bSbEI
hub/Zu88dhxXtnT9Khc9Z4HeDO7gSpQoKX1Vlp0Q5Ta9Z9A9/f2YdfbpFKUjdZ4eNdCFDexBIjPI
YMSKFWv9RvVyTJ/B7SExlJoVKONO+9wp2rM9qfq6z7Ly3gDUtwLl9RnqbuRazpiA91KmG9DucH74
mrsItsw6cjRuZk7XkAkh3p8qAff5SHO+qc30MYXPiYc3apggCSm0jPEvihPJunKij+ogCcCYYbdG
mfeX8JE1qWFm9jqXa8qb6qOhduomih35DnVH+0mzhX0fhegxKqWId2DjsvsAr3cYIzbw/9QPV3kv
Us6HNPrkj2PB8Z0Y923Yqncpcsn3coVJVlsFW7nXvtiBgp5MTu4Az9a4M4c6Y3P15s5EuOWLpQzD
ThHNuqNRft+RGgAsbIcfTi+V74sYwU+4rSjUTcp0oMxM/8DUqJYZg1VC9KuaHazv7F6qYlzTw9T5
YRW1ogKsLBwZ1WqJaloKoKBeB1UucVKEshl9bCnymJRxYID8NCaLAypVzDKYL8gYlck6CXGAvmcp
i/C7RU3kpmJPPFl8g5ugr/KbXNZG27Unq/ntmGPIcGFMW2Js210ej8GDZUEVNDiTf6H2JX0oay35
yy+z8XZIg/Jrk2nJe2gt8DItmYqWhfG3O/aG4iHsJGj4N6o7y1tt0JRh8RSBgf5YZbMV1fpLAA77
WUG+3hucpPvYTHoBA1e0MuKSUbjzfRKfIJbjWwsG4oZWfXmDpq+fbrjvDCtSH/MGPm7A/bzV13Cd
ke7RwmJyVYa+a/MhooNWi31cDSl1R+TypgZZ07E2Y2CBXXuPUI22CroxfBS+lH3I6q7e1ZFBVmMn
iElvKjhAtCC4Hw3vIyWHBY/kJYX2RKmN78EUUagAUelsumzgMwlShvhGbQkvqm2lP5yac2qy+jJe
DYbhPFcmHOhKy8r1lGb6p3zUgs8SqY1VjM7GTqpCXVGck1y7qmbB1oFjIpskZ122kCKjBrOx1hqC
D8T491T01rLOlZiWP6nJh4TqI4masa3MyhuQOwJwbO+DiAPMtuuVpeCzBHbeXAkn/dZmFB8aNG9o
Qkh/aQmoMjksqXBnGgbPQt9Q1t6FNBvWkG9zV7JhE4BxRIAwaT9FCJuzdcXPWlCsqdO+cYvQnEXj
ivdlUVER9OEZVGFkHBBkBHI/GujaKxICg5ZTbKYBkfa0S9p9SBXbNThkf8s+R3RrZOpWnwzj9zig
o2aIQXMFiZ6JFNI67p3uBv2m8nYGgO6p10tIGauGW0Omb1Z6lyF0it3kOuT3Dij/aQVTR6WPEmzz
QaA3saJ81d2VAYECnrnynAjhbGShoUvUGXlIlhtwMWps1MjNBh0wQKsmi2mwnyrKWrcvF+4xzPuP
QZgrt5qGdDIaUe1KHotwZ8cp/u1db99EjXlQdTtFu0ndjvDzg1UFtt1TC1V8UHQl8zp97LYUq1MJ
2cUi9rQudXZ6LwZE0trya1wX1vccfcovtdI2n6iroTPWQ5CP3VgNi5usG1CQo0twk9NU2yMWoNzj
r5DeVpNZohWWxB4yrQgb5zGqdGP46XKv50TVZMZFwH3hSmmZ9PaXIKOeZlQSymq1UfRYX6MVO9O2
nY95Qk06LR9ynBc+GDzVR3ouvzmeSFrUTLaA6mmp8f1FBrYPbNOzKq76qZx+VKAfHppiClZJlONg
xa3myjOf6cAbxHmAJJpJw5eG93GLSKfC5PdaAnqziHX02hF5DgcNjVC9TNapDlCrmSOOKopfocZG
amga3MRZo9+VNupwkwrok+SovoIMOO2bGXBi+EoIbPBUyqL1qMk5HHUrQB2PkncD0oR+1BOCzRxH
Vai7up+ge47G+zVA0twRO+6YQcdBTAhNI2B4wCCOp8MyJlZ0G1WbqVDSg1P48EHNoYtdP7Sey1j7
DjL+4wieeG3XcccVgUTdoGGwais7f0ynMgW1aHyn9JDc0Yi07/tIL/ZWNWruJNFtyya1AD4rz02q
WqGZgMKwS7Pjrxrw7YqKtkWmhjQf9xn1p19X97jBZSulVDZ52DteNgHbM2jPo0uRZz+lEdaAlSbq
AaJlwrkwFVy7TfOZcky4l7up+1onyuTWPi4eUtxoLniilGwm+2pDPUBuJ1bMnxN7B30MCuD6FIy/
L2+KE+SdhTLU7KLsgG3AAW6J3HXGAsRoD1y0lIzR7evRQ8PQuacSn3jQh6kGVaYVPgtbigg3CIYq
JlYQsdEnV1rpJ8AGgBUqCjqAfGjhYHV4/Gk7flJGQi427aiZT6Yf2PQqtP6PEs2beE3PRcZ/S4LS
kYDYf4369D9JZuzVsjhhOv2/WvwAMfmH/LT/9X//A0zR37RB5x2shBf8LWwchX33T5qTJc/cQLTD
dJx2IBHMP/pbXkx9ZxKyDLAJMtBWayZH/U0bVN/pCiACsCuw/SwDvOlbaE5z/HsdEMA/AXaGmogM
F0DFJcZesuN2xLEG4Z1eyZ4M6lAmeUCw6/FOCvcZBOY9ZRCKMbYUHJSxEpNnZMhRlNKUPEdN2R3k
iE5SUMsbSmOQsBGaVB6g1ZbCVdBCONQFBnEmQkHv1d7OP3R2Yxdb1UQt6WXG37Qw/2ur7n8w4Q4s
2z9huaerMA9ElB4rg8880b9XovoOSXlyTRz8UJF6kf/+TwIraBQDvpiJYeYfbuvfKxE9cQdcB67X
IHTmU/8/V6L9TuGvEURmjyhoN28i3J0EUhueLH+DNaFApuPfcfyaso6mEFYMboEfiWvIQDNouWzG
svhZOO0PO7KfRDUqu1BNykPTCRS+de47r2bs8c/Cf219dYJHYrPO+1E3saDkgF4CytEhZTeikeQK
TYamancHO89+N3H8PEjNTRRLXMmpbK6KvLhFPbK/gqd5Yeu83o/z+BazPMOEZr9XYsJrnpqDuozS
ANJDXokTw+VKSNsSb4uHMjNCJGnlqc1WmoRJIge3JZcUeyoJC6Im6bd9miNimyGqtwroeZVcZOLQ
NSuB6w8GPSDEyrL4g/L83233OppzlP7rbbf6Xv/4/qtojuI/v/GPbWc473RVhugBlhkKBqzMfx4A
/Ai8vq06Gs5vtmHoYIX/3nbaO8L/LJYPVw9I95xr/30AwI4lrZ4F+YnBNpj7Nx0ADH90APBQeL2B
oAI/BcZ6thJ4veDy2GkwD9OldWwot5REg9aNKcpupsTwxYa8Cw9yyVelifZANEXrhgxZWoe6Uber
jOrDIWzH5i9jQgAdHZK0/91JWKlPdaEDckKfiCappvS/FN82VjVSIx8LI4/vagxdtD9753+X4qul
OOv+/eul+Bz+/j+r7yGs66PVOP/S36xr9R3Qdq5wpBYKGOBX6Ygtv2OFslA19Cph76gcHf9Yjar1
DgoxyQgXh/l35h/9YzWq8jv+DOeAZZFz0lHW3rIalznsjMwFrU46MrtGsviPF6NR97QXFaP06DkV
a0PrYfbXZrl9NSlngjzb6mjJ/xkF9jgplMHemn/+CgIdGELo2qCVHuDBddf6DmEVDbBE0vvVgO0b
/GgMxS6PefbNaAbJMzsdzOIC/TwV4TSNull6ma4Wm7HGWUqSy+ZPNP7XwqN8iJNXo4QtAzynmEv3
6/jVBGpJDbWZ0iuUrEI3Lsp105VDFOML2aFhHdBZKFd6GwW3CLxII5VrKT2ASKTdWSuVsa/kaphb
69mPCL1kzBdy/Is+xMj2CE8tESZbhWMj3VIOkdRHAUxaRckeGvmNTqKJAZatP5RU83dN00p3l6dw
jpSLl1MBrVsO93kSFRh6xy/XF5ND5QYFxWaS9EdJVWEB6nlIpcwO1Y8C4cfV2JeIPOAntI1rudvp
ehlvRyUXdGMrq78y2yfJAmbc5PTETMcGD4UF8/EDmQ6ihraFf8Yk2eZBV9ThazTQCp3kYvyE9FSK
EpOW0JDqzNVg07qR5EG/QkA+XVicKgo0C64D5ozBPX4GA43Ursut3LP8tP8cmU1211nRNVLfybqC
xcFdRZH5nw2DfvGmUiTnctAHQDfAyq1tfFIPskn/gZ5ofWVWT3bnLAoBWYVgw0D6LBnxenfqRqsq
jUw5SMeQ4wbBhOEzpFgFIHuRf5SHQfqlBHUXv3V/Mqqlo2BL7gk2W1vszxGa58i6CbxgxpACCBlS
uv5Ntru8hk/mEa0LKi8a0zknA85iHgMV+IHSKpUXQek+IHaXbFKb3dOmlf3WN3oZSoccSZJuOy/K
LK+inF86iT40feVJbQOIHFpzI1n1w+X3mVfX63RVZhC+EzULYODGqWxwrsKiiMsSzJWD7Ew7JDu1
HboHRBXru1QY1ltDNzBzggBD2fgDU448XhwRhxd9iqGa+/KPqhbdTnrcuDOdIxukn0CRytXlFzzZ
XgwIV1Dng82XnDlFe70afaLglAO7ojhpBkhoxj4StZTy/51RIG7CmMX6fMkhtXAyyUwwhp6CkAhF
R9FsFFjf/84ovA+8EKoNhrq4YVlRy4ymeondX+Vv8GP8MSjWNS/wk3scS4JMAY0NGEbcQJZVYh8v
nIpVybvoCIH1CoqAKiJ2ONQonzK6Nrd0WpNdpU7YKaUiAvcBHL4ASHoljpz7chalVWNeKPAt5p+/
Wv8qbvWG6vPlQH6U6yZ1tC2WT/6VBXkivDS/LsIa7GgZlh0i7cfDAO427UbhdZFb4cbV0i6Nw26j
Zv2HMeueETkCLappKw06bBBVe79Uvg30z6FjIkJeKBBhHVAWb19PFoGM+ae8I8/52ut315Ft9mGJ
lt6oiec5e9/q1XgtjTo3wchiE6RZtRyFc2x4NcEIYEdQhBiELmfuSdIMMdUx3Lj8KmciJlUB8oa5
IKZy7zkepWnspKCHV3p+ncs7kZTRMw3s6jA0VnwlOM9/ahHM5oNcRlaI29rLTe31C418DDSmRel1
Bf6XoPOyjS0buVsC5lyLIZlFlbFnruWxvPKSp5sGVrJC/KT8MZOElrxk3wx8VFWL0jPBwH6NhYE6
LG1wrxRNSS8nMm6E1Re/QesYdziopYdUx93R9I3oysqZP9rRHFBw1Cxo3DIJFsn+4vSVqFgWLUqC
nhpUf8kyxlXl2KUbv/W1VQLr7comPTns5ysD91xen7hE9XrxdX07aDKkMb1Yz1B9hwQX0Ahl+d5j
uozqXlaALc8o3n+8vKpO1i7jOuQys0wUW3cpp94aZl/HMIy9ntvSnWmxa1G/N66cjvocURezyfUC
yhH3GfSqTrimqOJYA0rUXiqk9mNl2yOm3anY4Wgu3YyQcdY2zIF9mIWh10pWem/h+r7JcOxemyKb
vjJx4163M6Ncp0Zvwhzt4wEmXOE8W0L/kunp+JRIHIPcXTrPVBs+UlJVgICB4g7gSg4aHXWMhQfh
SpIhnjRL7zagunCsSjv5JkeU8AY96tYFZxJttFYL12hpRh5qVfU2AXzoZemQ3JfZZLrjRFx782eA
si47lLp0/i2TV8lp0h5VrdwL0bJ36RX2bhV3Xy8PckJElrlTch0i3aJRo3DFPF5kvSpJKdqhuVf7
6U8sjB4GE0ZUFEXS2kEX1026/DHUJBjI04aGkbHqfdMLMepTtSSntQ6wDqt7YD3OteziJOLMT8a1
2bG4cxNEF9mF8KMOIsrE8lcHsZ+UuoYRrjkrVY0VlN8DdoBKFIAzbl/ZeCdhdTHyYk6MyoltgYiP
l2HfA5TL6JHVgQWTRaivXp7/M3uNLsds6mCYbPGTnLeb1F4W8FhtnN82uAaHtMRC462J2vxCqJ5R
i5CpIy8v9YlWapBM5h3dCMXTYLW72uR/evur0KPUEPp4SXoX4UqWjCqS6XB7tWJX7gToG5OoXrny
bc6tCuoSlOSpt3NZWHwbU6sDEHgx34bkAtCnnnwJ/d5wR+DZd2D0zEMftB1cNQlFpLe/IIXnuWHF
vkRZ5XirINERCZSyMy/M9egTOsZAQOre2F0e5cwhMzevZqUu8L5IlhyPMqFSC0koyjw1q8wbtNl6
MIQC6fsAIGod6OH3y+OdmVA+GMUXBjTm6sHxeCrOfZVqxpkndY3kGZrAZqxDlDsusHHExEO4aoeY
dpaP9ZX5nAtWiwNAJ90m9MD55R62GNlB+Xh2tk69CZsK18Ajaj2JqXZBJMQfTD7qJrDy2gW7Wa2K
slRuL7/4ma13NPwcBV6laIJFVEqiST0sHzEiK6DKDGY9XMleznzOucRNK5GvhlzHYpQE8FnpNwaj
OLqxG8g8dzGFJiRDVLEFw9teCSink0qwJKAAoyNf0pzFXX2SBrLqIky9gp+5eVx86YkKX207NteO
ANWVFKH+IIFiwnuts/eX5/R0MVGrZ2/SnSXYIOJ3PKcwEOSuMOXSi6vkgRjtuLqwpIdKgCtO0UtZ
s8jke8DvV6LCizjg8VpC1pWSHpkLJxlSO8cDK1rVB1HgF+gBRG1zl2Q1xFlQLZZ0M6Bq8BvvFeSi
7Vqqmids8Jo7rgF4eEO3BBSA37PzeUgney2sgbBhAoT7WjdKZ7nUuKTvGNSj7aLggl5jA2DXxkoW
LVVQaxrb93IiWbCDYWvgRxr4gCCHvkNYDtGG5lNutGIPkKz4JgILHmtpl1jtBn1jP3DPcVU0muyv
GqbqISTWPvyWgGj+ffmTnC5z9FRInCkWcdkDxHk8MzBxhtjv4tKz8Cf/2nBiA5usi6+XRznNVVGj
07hMaSRyszzo8Sh4rmsITCHyJ1Hg8IPhVukdGzXn/BmnJwTZG9u5Ej1OC4xIdMxXEsbDoox4eTxk
JUdNaENJ9lAyEZAae/8wYjXgsj+Cg6PiNOcnqHoPWQk3u67V+KGxIOO/9b3nh+D4JkmZ7yiLBZ9h
ZpCojQ98zZmz8xRa2EFUk71XhmAaV5kVKDf4JU6/Lg977uU5AFnoM4CL1GFRrjBNPwzAw2deG1nY
QpWFDLzYllBPqWN36NsWYG9sf0NQpgFGidtxXMWTd/khTkONilCMI9Pi5iSmy3H8ARwprDM5nDg5
cg0JfM3CAzFq2w3K6DGuqiFEcGr58Q22OD2+OIl1Zfzzk/DqARYroGjIZCofio9Ateupaqf4aQDf
vYm6XnJjwyhvoH9b+J9qKbjjYvYtVs0ry/B0ex1PwmJ7+e0oQ/HVoBlF4js6T/Z7Q5+aK2f0uUFo
/NN3p7rH/xdBvW0ob8NzmleZFj42nY7klJppu8vf8/woNNdfvigL6/h7hkHSi7Imv7F8XXZbJVMf
IcrZV3bMaVEIhT8YIDRVKcAADVssG61zmlq3K9KoOCtXmd6HH4ZmbF26CBhEGxGS/GLoHqFFGnd5
jrrMCEHtt62niDcMOOXCGE52wQj1DSpq/Oak4PjhFnMgTKCnjtLwOe0CwXrch54kMNPu5Zk2mMnj
04pRXrAM9JVnYc3FTIe9VgmFKcj1Mv2oaVV+O1VQKGI9vHLLPk0/GAn2EKgWhTrcsnTvl3WAXEea
eeMUKeAWc0hulhNuyqj+1lr5tTvAteEWYUlSOdU4XBgO7fI1em4zuyrw98Bb4r2D6sSViTw7Hh0e
COIg/IBJHk9k0wLUjwA5ezIynB8zSIye1ISmG1ZWS1W68N+czTGdgFNJWzlG6Ikcj9f7mWkHI+MB
zYR/1yNjmyA9snbsZvRUv+/ePp4GoIHByKpmJd3j8fK8kcN+pLUURvm0Nk0Rbmyj+A5LormxpqzY
Xl6XL1XuxcLkOgoaEsleQJvGPN+vcmIpKNTEL6TE46zrZnmAv9rSXgfwYYogf5DkCNgoVjZKlNzG
UnWAl+PiE+XWSrKViuC2oNfnJiLeRmaOP0y51VJkf2vfDVM5vPLp5zCxfFQgQOCiFIQl6U0dP2qH
hV/elXQQdYS1VzblB017oFNf4tLXOm5WA5a/PDvz3j8Z0eS8RcsHQMgycKFlpcCzNxNPk+ve0yxp
rlBFyVpu4jsEy8xDYE0ypRPzmlLpvIpPBgZhRnlFBoS2vKJ1QTGhoTUk3tjjPyiVWDs3mJFcOcle
4N6LYUB3kUnNmwlp9EUuI+Ep3xd+mHhtAqE5paG1tfIQdRvM4Xd9PUUH6CPTd/z2NNdRhAzZaXD2
RloneH51UIlSWHuXp/xMoARmRvCaC5JUGxfrEXUDeONTnHgzh3+v5QjEw2BWXC21rzU5zw5FJJkh
/BptrcVQVdrZFHd5+6TVIy+XYy6+QYvbWuJ8vvxSZz4n8Yp2KsnrXPpZHICZWsk6SM+Yu4qfgeir
auQa7PjK1M3Pu/iaIJfoQHCpB0i/rFY08qiPWQmRAmZE4tmd4nyAxg630vcxeqzgU15+qzPz5+gc
NEicUiilbrnYjxYiXezT2HMC5E1ogAxYt9fjwRb5P3B1/xLJcXYo3oy+Bwhgeo/HQwmpyPCpaWMv
zDqM7gv02KZRU/emiPUr5+fLCltMo2NqaC4jg4a7wsnHapRCiM6JKMIr/bMDAWHtoG/nGSXmgjU2
drtarmX0eMYQ/VZUboH65xjNxf2NZof+Uxjp+makIvZLswIDn8rB+F2PsGTyAfIcjMAEdXD6Bxp+
oTdmAjF0zP3uIUG6F/c+GBkNVnFvhUUAq7NAVXNlptt+4vUrZDOpGvwAvYFmh2t2Ja7khkiuhMvT
AE3NcRaLVuiUIKq4WOZK5uMT2SENU1RTty2MEk9Kwxazh2jhmaYEZ4xC2/atq5Be46ztx1vRGFvq
ompj2HZZGkYe1ZZkGwGohdwCXseyuivr/cztg1sPadyf/r69TMoHKUZz24IuI+pC8nph61tFa9WD
KCoNqQtM5quiah+Mng5Cj6LJ2sQh3r38uqehhP4MgDCaMBpn2xJ60nG1A8GaRV4N5GhrFGm7MQaj
uPIlT4hCbGl4yRR3iShQm5bAXyFQLcM5IfTQjVFIAWCJbuoYW1Jp8geatT7kbhAit3Bh833o18HD
6OTfAr80bicsFVaId9Y32jhV3uXXP0U98WB8ZkoPxou+9CLfVOi9wPjAskrUkr9Hz2ZYV0PQ7DDa
Uldjng/3udq1myzukIxUJwufUERypzqaNn4DQury45zGJZ4G0AeHJ7Gdu81xXDLModerwsSjsTGN
rzBm5S20fNUNB2izl4c6zUVmrhnACwq3c8FrfpRXiZoBS97UWiPxZJY3FdMGoQJB52pE63pl5rq2
agN0TCiAXCu1nVv33F0g9aAjQ6FNXsy5KhDEGLUq8dTYkTZ4eOGfybxQd+n6XTuVt/oo3aEUmK3G
clQ9O9TqD5df/sw8c6exZUqcBqF5WVO1egHjHQIqWTjcIo0eHfIlI2KPSJNe2WBnghiWVTbQRJD+
lM8WR40WxaE5vpxqqtocJLR4D2DxoTfaNnIvRldBiERS/fL7ndnVSBJDVKL/K5NtLtaRZWIwHCcc
pSOsV+QdlNqlSXk13zs3jdbcXqZOjNHWUm1Zy6GtTZUeexx899MQ2w9jZsuYndjBulSSFtHrsu0x
vkTASpOlaG826JcI/F5x2wwqGp+2dEvrAO00pfx0eQrOPhsAN+pKtP6IbMfrO9SC1MQLNfamdLxP
bL26jW1Iw4A19StK2ucmm7NibkHDaZCt+eevdpKOz2xpphmE08qMp5WZoeBt6aIJrwSH03wMFB0d
FqgiLyDXxY4lGZNQAstJxTTU3H0d0RY9an7HqvxA3LpmfHJu3c6dPgXMHifDsreCqp4cGmCJcGSU
/S3sbnLmqMIjRM+qbYg3mIuwj35l3Z77aC+a5OAGIPstL0hx6jhVPziknHkRwe83g63pkN1qnXat
b3oiqs+RNN8J4AjTZ2C4RQlFdiIl7GWfBSIpH0Lo3FHd3pOA3vqGuulCaxcb1R6Z3C3q7wihWe/l
qgLA3NzbUePmAVX3vr7X/eGjVXa7y2v33KmEXhHFLY4eB+zrImhYyKmNJHuxl1L6XCeRjmTbUKID
oES9a2aJse3juryfDLXY84rBRvhT51mIXwGnCa7VEM7c65gqrlGgnUiWaQQcr/CqISdKavZS3I3l
JoJcczNk9fdUlMlj0PTv+xjxGdDgNAaAra4Tsx0OUH0wxqjaBkE7GmOXJ2ge8Din5oGw/eNGC/iM
2uXxA2EfNshqT+BBlE/fA/dwVnkpV6h84lsN2Z7uceiYnws17HbjhIny5eHP7XiHRgUeI+x6Duzj
4Tt4tqHc8XmcvuQyr1R4dQPkupKbnH3JmaQEAhoXN1U7HgVDQbJfaWQU2iZwQuzqk2yPiks1Gst7
tv0a4UF5Ffd6dt8gbXdljl/e4mSSuWbSWYWSTrZ/PP6A+6fkFB23zBSZWz18Eh3KVZW5R7QajSN7
U6EFYPCBTeE8aDkRyKniB2qCz3WPFp/ib0vZcttGWUF03GFPcVDt9NDqyU0DJkXP459tUuIy2N0C
XMTlNHmSy/4vYyxvc5VGlxptDCPAZH54HOXgXkGlG4zMGtSMg5Jd7KFrgR+1+jgMyeesKn7OWauF
7SeX4wOQ3S1XuTvNZn+M7T6RfA9lr1UFIKfP5xuSvU+QhUJVdxeb3bqM/JshcA4I26OKKbYIce4z
SXkszWwvj8FPKelvwl7fSCJ8UJNRRXWiIAhi79AW694svrSStutsw/Mxm/MV3NzsvtrD4f9weeGd
jY8WC34uH0JTWqx7SxNB1fdsRMxI0FnSBnmbtWHEYzjO8+Whzq7x2a4BqClMqOUWw0F7Ek4yn5+S
YqNmPqI/IdJrIP/zo+iMQ4mBTGKRClaJE4NCk5FWCJzq0LOSVqakFv/GCT27IOLhQQ8AKNzxSkb2
J1Uxz449XcBnD3w5diVMe/eXZ+zMx2EjIjuEnQY55UuH+VUeUA5GkuY0cb2Z0A7SCJUnO8n9bVJe
68ieyQQYiQ49LR2Mwpb4OqOr9TDGh9cbTXu6RQVOX6MLZu+1IkHMIimLK3eFM1+J/A4WMzdiLsba
IvPIKPW1As9BL6UKfyN6Ed+Ppn8N23x+FOIk1eq5M7uIdxQRRCaTRXqZqLMVooQmYmWcuZe/0tlR
sAjE/HJO/JdrwSJL7dN57nJzrG7MyOlc7nvZlarP2bUwM/5InSi5LhUoOLEnVQtF7IlYCbZ6myFe
EOSzD0QZbC6/0EuxahGngbnNSglMG0i/5bxhI9lLeD56+LYHcIoqlDnXthU1/Q6Zt/AB4bhi2kSq
ldSI2IQ4w08UiftDrWd2vKpDf7qxJFlH1GrQCoyUZDX5XCML+pxMzi/Dn6aNNLTGpyEyUZlKMF+o
V/nopHfKCMBhVZVWpx+EUar4XZlV+yGQe4H9kNJ3vTeMZkyubykjwpHc7H5aoFG3SeRAPZMD3ckP
7PhKefLV2kGqq8u6L2YdxZjT1xmib5XRoauOpUvVr3OlM5F8AF+M9kWhfpW5tyPOW+gZPPpOpZ2p
GT8BpBjDSsvoKORWkT3U1bhVczig+D4I1IUKPFUeexs4BsBDNf1WtiiH8XzjsDODiUdtHaNL1o2d
mV/SUpbftyZ2nSsbcfPPeDk0PyDvt/k6FCHmZZzZyRe2zJ7fzMXKSA19A7naECunNGKM6NXO/Kol
sTbbXLQGKKg+SdAqNPtwVSVWMqxGyyyeatCfO5EpZew2k1BumTMxHWpshD9WCZJAI+XexwyXr40Y
kdqwikm9q3pFbGVjzHZOZEUyjiLqgNl6qVDNtMxq+oyatE1zwZfCa4Y3Z+4Fc/MKLy6a9pR0FrmP
VCt+VcgGeqIGpeHSsX8LxCtXCJo8ynUpDkVj61cSoXNblsR7Nl8G4Uib7jh81/i5c6+kpm61meQO
jTRtQqTirtQ0zwVVdhGKERT9OJAWQU4ELfNJ99jrueuRy6hG502lMWxVxR/vpl6ptpc37rkYQQnV
AekEyc1YdlZluZf7xuC1tJZqGGxy5JYKCjJ9Zn+8PNK5b4aRA8T32awILPjxBOZdhnkzfVUPQfB2
KwWa/R6hd8rr2dijbqrKP3CM8a/EpXPzCRkGWA01YNLX+aFeHYepUBH1R0Hby3tkiFmf3V7LhsJD
q+0n/TX5yiI5M5sUiQ0wLZxRoJAX2WrtC0vJzYZbOPK/aycxCrcso18T9KMrL3budsZQNHmoTAN2
WPaMbXWqm6Tgwm/adfbsY47nyXatuBVQmnWkV9ZKAQaw0Rr0AXo/MG9qtWw2wUTyGXTyNTbKmY97
9DTzxLyaZzuLKxxO6GUMQ7/uiqJFT1nP3C5A2b9KpGzv4Nt65RA9O9kYrlM0BhRMgng8ZtsSJ62a
/d+I1NnoRli6ohyN7WRhIHF57Z5ZRrN9DGJKUIBo1KrHQxH2A5vTjZR3StIdMHR5G8TxLByP6Z3c
UKO/PN4ZssiLX80/B1wcp70di0EFIOxZEzi9IB6AHgU6VcIaoVgjb7o1PU5pX8R5vlXLXlu3qeWg
JTtcSbrmTbk41md/aRIvDndIzYtN22MhZ+KFwtpiQ7tY0JYUpfNvyPPJmxhvp03b6JUn14m0U0tx
bTudyJFRHtGp1BtUXilCwOI4nndgT0jeW9hnQE5NaDoVm8Kx19i43ram+D1Z5kYfo62Z1J/8Pt6D
R7klgVuzHHBlwJREKb5Yqr9PzezBkrv1kIpnVTjjlU1/5mTQoQ/SXJurkOCBjh+ygxoVVHOHqDcb
HMDiHMMVUfRXVvuZUZBNYR4occ7+pYupSIC8y7kU0CMZ7X4lhIr1op0oV97lzMKbecaEZ3tmGrOv
jl9GThFeLiOuzbUEhLqvnGxjJm2CYdLg7+kHW7eOFKN1mac+0rYhEttmLXtZE/11eQec7ri5Ucml
zyI20hlZbO7eF81o+RVFv1AtbhOjKXaVpKkeV8Lie1WhnvzfG29+nlcBTBYq+kZgPLbWGKNuHYPk
GqYk2FThaFAGqKsrTPcX4vjxztLpO+APO6vAUNpYhBTVYdHQUNG3sKLC96UWIpDsywkkaN9u0eie
ANqKe9SXymdwGohglugsP0d+o7UrrfCFtq0UFJoR9x5rJL6LXLtpw8Ye3QlMZeOWgdnbm7BDw3s9
jY2VrRsNiftVl/jKe79ku6zSJhpQ60+LWL2167GqKLAKfC5CUctYWaPQ+F04RtFi2ZFjKSCDRf7l
5En/HYJz9iWyipaEFzxFsar1uO7cdmqmfR3qKvY8zUTJPZd7O13jPZSaK0WSpu04pPJ7uJYy0sdp
1doI7/hJtvONosKKhKm67aI2FW6AUzC3FMmYVkqqG6WLwwiKI0YVFCm66FoJZS0bzMTFVi59GhJL
ILw2Rp8TA5nujez7Q7q28Gz9Mvqd/oQHVIVsbj4M6Q0ts9kAs3B7q2uUbaqZcoaG2oTnjoLK5x1P
H992dVbr62TME3+dCFm7hrY9gx0kZZ0xpyYVRJv9drzYVCmNweVZDgoG6j7RhCahlVw78Qrro3it
jyPGwcU4Ygmg+yulSawVz1Wy6aPowa4wH4kcaUIXGhUhRB+uodFeCtyLpQnYgr6YNQvHUH05frx4
qJE9r2xn21gNBliBvAbdiABkbqAFailr8uD38Bt1Gma9BBovWRkl9kXook7je3MEsew3N6WVf2Bl
bt68TSE1001CXmO+bs5R8tU2tUrkoXzOoq3Vhrf9pKE8WUvyUx4V+mdFYvteHu7k+CNXpciFOSnC
exSHFsdf0FZxGFYTGvCIi2M3JdvrKYy7O1unEDjECHHXPlYGifJ1KKf2StIxT/PRZ5gH5xXps9C3
PkHNTUOmiS5sIg9Of7jKtODR7PNPSoKXaynKvwy9e7z8tmcHpO1LqoxQGB3Z48mNpMmu+hJ/qL4r
fS9N8vaDOUJdcUbqrHplIC9rt28uuADqpznIKc8kk6Ev4iDGPlMedrylLEwymD5FSR/J+ytzeXKc
zKOQw3CWIMkJA//41ZxkgDcQ8GpVoJT7wJAp20ppuAmbUWzwyrym1DhP1eLbUdyhSUEDlGN7SXrN
B5zH0xDDi96wMGWE9UtRycZxKh9XNH6t/8/ZeSzJbWxp+IUuIuDNFkChq7u62WTTSdwgeCkJLuE9
nn4+MGbBQmEKQ20YWpDKykSaY37jDWplrG2Lo67NTZiwTvSXgTdXS404PGLvJDwpFrRuvkRDEA7t
EfJ3Zzl5mQm7we4D/tpi7CZTbwc1mQEs4HzzgE6gFXQLpkMm5oQvmXHI/LsNSyArEwmuFecVl7CF
gUlRJKlpWMcPYaWqZ7MX2lsVTdpTFbFTWzvBgWLuxQNiv+FFwUjRDxNM5FMnlT7dPyM762vQ/iTu
hbFBX3sThlVTWktxEcUExPOPwtCid4mBRv39QW68nrG+vhplcygQLTIayYYxHGI858KGST1Vav+m
SgM7h+fDpQ/z6NRTkEY0JCjx+XM5p55FR9N1wtTD9gFzduAA/pjJmF+tFKo5Ps0JHYeEF32S5Q9j
m77vcpomAB7dpLYaF/jDhaKKeWq7rj0IX/d2DNCDtZcI0oMzeH0A674aQkvN4gfExXR3JIU5Zab8
GVja4KsojR0Md5seryuIWDSsNcobyrYfPlm5lC6dFT3EQ/2XlQjVT2dde59BOffz0HgztDk7gRmL
n7mAOypHoQhQ25Muw2pZfv9z7tyrqwAbAGh5vca3triFZnclTP/owakw/JO0MUIlqF28UB0pfwhT
D2yxHBUIdm6gtQOA5sAKXoNdc73gZIxRrnRs1KTtPhQ4BXxyoj7/qIAR+KTEeu0VPcVhV1RWeLR7
d+bL0JRcOKd0iIzN7qX4syhzkqDAbJWXSFliN0PpHRSPoI9tUULssgRy+vTHZGFJkIcfhGU9amb9
g3rGX7VB0DXWA7X34R8zzmjnCsI9afhO1+Mcoarot03/AoUiRfCp/m4ZZXvq86I7RRgU3v9wO4fd
JKHjZWIqa//zeg37vjSN2WENpwIPMcfqrAB9eOOg5rc7CsnjKtIKMnNbpqfImSSwC6IHXC0Gnx2t
wi+c7YMTsftRwLzREoJAwbHYzCXLcEcbUT8CDLN4yBHg1JIJ5RGBP8yjljWToIJ2sBV2pwZvY1WZ
AP+y7axlCMc6g6VFD63u/Kg7RTkZUZIfxIS3VQICaU45yswUhdde4fXUyibUUxvIAUoPafWq16bi
tsoi4zcc90ERacKnmpKdgP9Jn6Wq7ry6EfIJ7GbyEXDa6I3DpFPx1o3XYelWg+VMIYZtrAV/2EK4
U9bzp4QDSvAvthdoBgQLqGLf6DKmaZKEnSTzSXBHdk0ViSPk8P/5N4MgBkhAvt68m8NYZWXY2DWD
yGbbPWgpHmVmU1QHV9zehyZKhnFByYZS3GYUDcfJkZ4WH3pBoKKYrcbr16jg/lxuEye+9AqVWcV+
oExuI9S8zxw9tDpu0khOv9Tjoj8Kme4SlkxI8FCj8cGHQZ0YQTUv1fQBHRcLhABQygwk/HmccEwq
swY0S1HUBxWEvRiFor3MKCu3hv7q9TZUIxr1EezzgLek/w6aDO8JiF+enC/1ExbNKYk0bwskAx1h
VwHVEJu4NK3ao1VaB9oEn/QPIAGuKv5o8m3i+GUpMV3NOimY89J5xX3puY4k+7zIuR4YqZa/FtW4
GiqE/9CUyv8J9YgAYBmmD5VRKh/uf7KdjYGcH5E9HZNVcNK8XpTIaccGOWgpqMRc+whsKW4cQq35
3VHWNirRNhCqVfRx89i1pQLDYkH5yRTq5OLy1jzGeKkebPLbK5RRWM/1BuU8bZmFujybWaEsYQDg
T/Wbap7PCcp8nqom01kFX+LJhTodDEqJ7+ZzMiytC95U+gro2VwvYZvMWmNMXRiIHjGpRHmu8Bj5
QS/Ilk+YhIwPFbhkx62cstG8Pm/FmxFa2Fw1uTEp7igvPMKVJb8BtJs/gBOTeITlVzN1nI/RoGff
phJU8skBZEsXaFHzT3GsqT9qzcRfqbL62fSWIZG/9ULJJ7/W7VmiitTl+uPUTKgzOzRsEeQPM7X3
hbakn9LVdBdWY+LMbpLHYeRaGphBv1VSZ/ITo4xCPxwMnE9sSW1SsC8iehnmLnlu8j78cxolFI0n
p/qeRP0s3CyFyOiqYGU/DH2l4ygx5f8UnVr8N60iDEmWSDZG2pLGwHZ2EvICKflvpnfOuwSBI9Nv
C7yuQSqq1sQuNyciMGusgKyYEN6XIYt/pHbNCSizNvkujY6Cd7M0IU2tlv0Xc5lhvkP++KKUS7W4
DWZf2UMaqwWOfV0PQghc649JV/pXMykcgJeG2Zxn8NUfcoU+L6gjVXpWGj0JTxrgnXPca/SoVUkW
32LJHr8Wld5+ELqyYPQmtx9suke4nOTPWZ/jT9fYvVwAGKoouBRjuJo1GhduF+uToDb6oU7TEGs5
6Ml+UzjzpaTt7Zzx7Ux0N0MOTfIbu63k/1ZWho+yPjpJ4pETGQ1ymhmpAnptUuvmUuiMATzv6JtS
LEPt94rSv0uHOJsfGqOSdO8/oksR16lVcCSJFcPFrnTng5SZBQZEhfFZoFKSu6hvhhijO91bBP4K
T187Az2t5JJNgQifuc+2MKUPKM3nX+6f/vV0X9931Kggj9MOQxzmhj4QNY41hVkaBlGLNGgYI9DQ
l4r6YLXm598fCeTOykBFA4PM/vooElnUahPlVMcRG7lUbfxP12f1O9lpk4PQc29OAMRU2SCIB52+
jWnSKIqHKWYkUoOgjvLmslSh4bW99Mf9Od0i4YHXokyG4g13J93ZzVCZXdm2xAYNqqhFpknDl1Gy
6PRzN2hnHpLZj/WWTj8AYz+OBniSWX50tf6cz+Yb8iP4ATIxMK2ezSU3VhpQujF0gjwyl0BMJg7Q
EwaYpV58Vuf+AlEaf8HQHj0jbHHQsSlu9E55aaTu78j5lkrjpevCPxPbvJixZv7TVzgctKlWHbzy
O9+FQhLcQjJZmSt5s1hTbS26jEdV0Emrj21s/yXavD/Bj/5ft4P/kx6289ro9HWBacEMofW2yZjt
KAS4pWFfjgNm6Q+5QbuvtzAxLyYZJQihTa4OEuT39x3Nn1WtatXTAq92vcOjEINthqE0bUXyH0On
zG6kpuOZv2v+i6WE5UT9iIOL5PPmMFlKpztxwVAOlkNun2B3BWCoRk+yWw5mtbvHiUrZ3zYcG8in
19NyjKwf0fJwgqEZgcmUYW6dHEx9T+2iOicBzOJx5PE9SYYy+LVdFY81kcTBU76u3XaPI6FDjof2
rUrp7PpHmFESzVQqnGBJFYEbqEqDPJ7sIFloWKOJ23yqJ7ITYRRHX3V3ZNoqyD1xobB3r0c25DxO
JUHZHCvW4YQdeO3iyG0/SQPSqpiLRZ/nMsUrPTPUg498G/8BpMMQGs4hNWVlG//ZEXIqTQQHtwfl
jtNDpdDfcI7UpvZOpULwzce12E1blPBY06ZJCuzNsc1L/DY1w++wvZ5B11kHDfHd+ZCFgJihqHIj
UK0TBNW4FTmBnpj1O7qGJTs3OQIbrd/jZqeAvTd4ZBRKjeuv+KXNYYCYcAg4GKVAymlotDbQlEm8
yFXavBRUXt37b8B6a23HU1fdcpA51OZuWOiYNk+gjJxAKuL61ZkRvYmqrjqVJV6P+jJgXNppmFK0
WvxaNONRn3/vquM2JU9gr6jGFmWQGIuI5ZzhQ80aH614ct6rqYVLm4osC/0uyGByMn29P+e9M/HL
oFuJqbFSQpBuDNrSlfzRmmF60aw8CeDh5R9mR2/gNDe6L1nmp/sD786WSii4TKhBZOXXH7czp6UB
l8THpX+GaEhT+rYmxFnu6sabu7j8iATXj/tj7lSUKcGoQHXXXhKZxOYG6LGvDJFy4oQo8fdSkL+Q
nsd/DTpWe72GZx1CKUvjDoWuBlYaFU8Nmr1uJGHwHXYGd/SMoSziSDPNE+urITX1+9bozHfqgkBB
zhYJIOua51p3wP/QHw5o36uPguIasEy0VZGDK/inq7FgkUdv92e3u32RE0fvlt0L9Pl6RfV0KuNy
ZEWNQsrwvQVvdelbh0Aep4QfiUBHNVOi+CJbkeYqTtgcya3s3D9Ud3lcdAqulKE2N3vcLBbZFs9L
Vzbdi4w7+Usy2f1LY+m5t2hF+SIbQ47lMY6nLdL1GCjW43uJPM4vlEz2zcwSj3k/2ecRaTF3xnf3
JHJY1NlcG96ADZrXLfZ4UaVFdkckt0LEO8+obKEjueTmS4K96gl9C/mzYQ+T21at5TuI/J3kqMXo
WQWNMvFbPHPBFRSJQVTTFI3W8pQsdLhPvUYTRUfhiwaqHnf1g50vxYuO6v8fihJlj/e/1s4VivIh
cr/AHih8bYNouRe1JDfsKaNbPRttDDblJNYOrrSd471KvdOhQvGafuZmT8S5kYSqXRNQGpJ1ivIJ
sdNKSf2oaSkVzZnw1bzLg5LHJLg/v71YdsWtIFbJ7U1isrm9y0QZxsHgtQWTmz9if1sPF4jqau/Z
5iSHqHBW8zdhpMpjFXEg1DhDl03g1wkTbJoxSO71PzFN7T92FS4IuDxL8rONAWeBynTbIsG8WsfH
OI/+NqNpZVmsTCbuJaLwbaMimzNbws6cNSsU7SxFovMsFcvhJq5LHwPg3scsGLk5EopAcvojEOHe
KdJA9PLerVW+LRY1AusxzU1JkJYDsZ3VUHe7qhVnQwkPruC9LQhgi1IRFxBgXu36wkha20IGj4kq
yRAFiY2GXiRH8sEWvKWssZ4E72sAZAAd/tmk+uUZn5I8ydulIcJrxjEJlDbBrBW8LQJ8E6Ga8JIh
HT62TRN9aHEqfxpDkYhzIomE9gfYTnKgcu5wZpyc5OP9TfoT+bp58teCGdgqKkoUltZX6pffVjqW
lIaWcIKxM/1acr5NKUhDuc9PRWScqzK7DKV454TUSCL9LR/l/2bD8lLN+VPUVNh0jaexSjxDxu+N
wnjVaV5mTWdJKU8qUsaSA60+YsP02uDD4WlcFWmZg/XdeUgp+q2wARQpqcdtEohEmH0GxcEOSJBA
uvbgU/Kq171WN54Vp+t8awWGHqzbujW260Z/HbwCufJqp3e9bmKWs35ZTGyGrb79FCap8eoAmygo
ek8Z0607xy1BhvwX4rr6B4jrsXHb3vkuNZSk3HpI5tcZsvmPEGxj4+vT9JJSnc/d2EjSP1VJQeBy
Rin1q8iMLnabEg1Vbw5D9Y8sTJUjNu/Ow8kK0jpBVRGo0zYvmHo07ONitoPO+S5EvlyQvs0fiwpE
mT2g1NzIeAXGdZNh7wzz4f5S7vRoV20mA7gOiFoIxZtXU4RKaFXwSYKUfrBrpfVFCVtMPptPcmTT
+laKQOrFx8JR3mJT+keHKqMm7ZEU7+4usmgdkR/9fL6vP6iCHHKUAUYLlsh5h4/pWr9feC+LJDo5
Yd25Vvj3/Ynv3T6g7UmH1igQONP1iKsZOcAC9m2ljGgQ5bbllTFX0P1RfiJntjuVGw4PBujFMJm3
JzyRUXLped66aP4GadcOiryBmAJA3FezPHGrjGZ4RUPlccqK5gziuPccJTY+2+EEeTWx9AdTieqH
ZVkbt0kxnmllx88zio0XxAi1QFSUbyczFu9Qdf/9huUqqr5iglaQCd5C16vULppUtJVmB/WgZhda
fGogq2PrxpHaPDhLKr1EkjQdXCm7n4YYGcYzDDMQLteDUg9fUGZZ7IDKTEoFszYBW9bGQYSwd+wo
VMKWol1Jlqdej2IuTdVo4WgHQsEpE9aSSVl0dIJ6KdPPhpG0z9iwOZe8GOyPjajFwfB71RCKIKvA
DMoEK3n4evywGWpHSIyfzSlSK4RjxJJZ8liCjPC6MHY+WiIZiQLGxZWtjOq52asHP2J3pVfYF0g+
XscttE6qEqBXA9UPO9YVdw4t/dwhueHfPwT3R3HkzVEzwCtOVM7tQNKa9rlvCxQDHKn7N3MBL6cA
MIMngEvm1VtK1WamwNKyVZUeq4FesfzIRsTlX8wFLAt6R4S0QNmuRxFGpuV6P7A3kzjiQjY/Fqgh
HlzKe1sTEB58QXhOqwb69SCqXXRIBnMbTnGhvgp7Sd4tDoGYNNvpWRMWmiFTi/ADbvYnB7TZwRz3
8lR6XfwC/Jnglm5Z/qGlZaWO2jJHI7bQmUqbBZ43du6+VNv2t8500j90LZtKF1MleXET2ZAy2rlR
rT+RcWaOi3VPFeGyU4T/9AM1N9eRysH2ARpZ9DoKA+VRZWYeUV0qqO01DkxfM8UV1Mtqq3pd8ImL
PK3nT0zl67WTYjn5G9dn9KY5ov12/6PupSnE2vSNicFA9m/eQFAZcTXUghimhB4OxN0geuBVgKI5
nlNy6lOn9YY3ydb88f7Ie+/eShKmo8gdBMPi+ktnqlqbNNR5hZYoft9gB+HXZvaH0jQf7d5+iy38
R++PaPJ/3D5Iv4642cC6sAG4yLxDaCn7tFF+CEtdzjC/vGVcpIMzuRd8470BBmz13iQV2+zkuumT
Put5ZcUoFX/kTTnVboWu96lu0aqIiTyelxb12WKWvsRm5zyNqFP6k2ZnXm/3f4Gu/22DQMjlPOsr
uw+kBHji6xVvHMnuJZogQYTq27ko9OHp/5F17HzXq1E2816GuImi9WKdESV4QE1cD1AFNOkqtu37
LJqTV0n+F/kUGmw2CCaKWqTd2vXM2Luj5KzXrFYuI4nAMnvmWty4v39uBbxYQHR0Vo2bnzifzQYy
8SVUSqCKFJfU4YPROzHxSl77U6zEpzZS7C8NXtfB3IaN3+qz9lRqhf6d/uPwqhiheIozSfKWHtjF
/R+2c2muvtqgQsmeZYqK19NHLVbvhhKFmngxG5dLsl09J8mUetnw8iyneYafbzAY2ldbbobP90e/
FZFxkHRa1wSJBBj58mZZchKRhWZGGJAyDo3npNH4EofGUHkJ/A0k+vA39DO7jd6UetVOWUn9sZtI
knVZutrA6RHMsGsXJCi+RNf4hBmTiIO0TMR6FjhdbmYL/eBn79x8kGnJjVdSKMDIzf1jTaohpeNa
cXLU8WXu+/yplur+iyNi5EUG9FIsCl+B3IbmAfdmJyigHUGvGKo6kJFtbzWTFQpnPaII1I76v5R0
6r10WOwD9v3OKD8hkJx0fLqAp1xvCicV6WAuthUoM16trmNXWusaepUf3Kq35x26KUDLlafHLbct
J8vCarSyHawgbB3hy1IWv8Vpk3qGPlkPE2mPmzth9nZ/z+0MujZbQBcBhVlBMdeTYztWVaZgXaKH
alu7i+3M70tH+RqaavNcVkvxo7Em8yA42LnSKRvCiVwLFuiKbds8eBol1J9iK0A8O3qi4Nq+zQa1
BTtSNLRVqZfWShW+axwwJ9NkOu+QD6mC0qSJ2dp0r3Wr+v2EgTIZR59a5gp13WKC4t4OI7vVzEA4
oThrWd0/4HBbn+4v9+3LySjwXNHjA9cFze56uSuhxwneZWaA4504N8QTPkoiPop6E0lKeSQiezTc
Zuu2mtN27CozgAVkeq1cNSdnAMErW33oq8nw+1E6x59kj47a6oj987v/UotKhNRIizSbwaRVzcPU
0YMVlTQebJ/bC4dR1gCdOxqzx22XqWlNDUuH1gzMUM18LWynD4MWaUDwJMbDEvnZAnHgLcl0RC5c
1+s68KHQCBabV5+iMA3v688nosrJxVyZ2LdnkjeLFjk8XdSPSWYNR62I26GYHnAOFhTi0LayWQnk
cQggjSApR/URRl74KE9ZnR5cOjszWgWAsMmge09MtwllqBnkEaQrIxCxFF2yJFXPAzCioKyt8uC2
3hkKVi2NmhXJCAtr87jqfYzYRBHD606kEum8pfZwHnH8qlyOSkG7Q63CdqtXGfCszXeK2zhpm9HR
g8JIykAakcCNRnV8UOARHmzGnQsUTzBTxvViBQRs4dg00pouXnQ9wAUbnm0WIv4YR8Y7eUmyr0qj
yA+U7JaDr7bTmWAZOQU6jGpIUFvKvKyQNOFOraFjSxJcj0jbTZXth8LSnwaRNehgDvrbGKk/UkdL
PmYaMEK8YJJgWhznIc4M5WlBS8Q3hd4FkZ2JoGob2e0QM3q2wvHL/VtvZ41+FsmIl3GPQ+js+tiQ
kYQkgQu9hly3uey4GwJPB4l2bvIwPt8fbOfOI++k/czarDjpdW/8cgfRo3Ns5J/0AFd07ULoYTxI
szSgc4gByizl42+j/gmzgPeQ7SLNCcLyerxRVCNHGERuuADbbBRYzrmdJwez2tnRP9lKGDqvshTb
w2OlQ1pXImEUc9bfTEfMp0gsHXL/XOf3F3D9wZtLjkQWgjrNIyDgW5gqjuSi0FKLquDcKK+h00aI
EiRHofYO2B/xLG5xRLhpZtPSvl63OrcmA8lWNcCsWHqSHDt8a7OooiuFjknmJrpUnuy6mh5xH5v+
zstmDopJnx4b9CFeadEYF8ekHWokdbkguiME+hRKhvdKEru9FS+tByjSfG+IeA5+d4FoDlPOXGu+
HD5rc5F1Wl12ZmWrQWZQZBdV+MO2m+jfDLJKuSAGqq0R4fXyKPWS94goqwF+3gMQubL9ZkZ18en+
VG4PCzbJpHloS1Ekou9+PYqeR1mKGAGlZRT2XPowsbd0HWkCMApUopMj57+dFOd6QPV6QGmE5J1O
poXYhdQ9zaIpqV3G+d9jmSVP8XMM10/pB4/0zELqpScTS6Y4QBZq/DPH6Qo2uOW8tW1Zn6yEGic5
ZPHQVgjs3V+X2+PGz6SttpaPaahsG35astSA9iwrmJOs9uqeQLAa5d4FC6AdfOgdugFjoR1AEZf7
iqfkeknwLXLAcGG/nURIIUI9a3ylLBVPqtMpCIuKSjny3Y9yVbY+Sk2zP2S65JlFXRzcMbcHnx+C
ucFaySWh21L7dIcMDcaHFeBINpzHEG15bXaOikc7RWuGgUlAOwDCzA1GKSoW0Ya0r+k6RND9ISud
ozDu3dquya6MCvWXGclGgQvZpQINjUKkohx8372priaUa78RHN0Wl1WmMWkPPf8gjiwdz9W49DS5
13/7JiXQX0HGwBdILbYtRrmylXI1ZAqSbrT8cB7nc1pYxen+Xl1DtOv7mlEg8SIhtAp+bPeP3DcT
LBp1pbRZgABtZTori/X3GFsk3aoC42nM8ieVGOAg9Nk7JKvM+VriXbV71h/2y0uLpGwXilpnEZfK
unStEZ7aUGAVrhRHQ+3dU9xOhN5ATBEn0a6HwlNBk6qZ7zX2U+EPKR0tRUlSXJU7HnVD//1E5meK
RosIBO1KwLkeT0HpupWm0QpMdS4f1T4Rrhhi+yB02J0V9/t66tcLeDOrQZlX4P5EZaGwbI+uSUUa
nhTnJB8/a1Mt3t/fKD8pYjc7ZW3EUaohfNwe8IS6Xww+kJMHqOlUFvXkhU6vgkGew0CNtOhx0QZa
SFQiAK8m05OKNySkj0qc8wk9XgLFzlfkTn+UUw3ViHwQficlf8FEVF/o5ClAfo3yrHRK9dRlw5+L
gF7hKGAThjDvX4vC0k6QHiIXLZDIV5Bi9zsFHEqUhgVI/yV+uD/hvfWlikZwtlJ95G1fWqt7rZoX
KipSI9RAiCwMKDswHpwA2o+acoQpXT/YdoG51lZvTfoASP1fb5uMBqAcxrYZzF1ZoLPfO57FOvox
nhpeFGmV20KPOaO5a55H4q8A5gnGAGMTvyb6aJ/rftBcKVrmwFgw1BG9PnqzDJNkaHPFRUt/eOkx
/XmOeB/pm9jtkxPa09k2h9HvlxXsOUbzo7U4jQcETC5dBzXhc9WE+CPj7KG1qNaape0yim2WE7Zb
qfGgzlp6KSe0Bf5TKU0XJU1jBVkOgbKSlvZJpLx7C03Gr/c/zt619etabTZ/pdQxe4wGUeuotdt0
ufbF6AzltQ5Tzas11XxAXs7wHEBT3v2Rdy5/8FwIyTmkvBQR1m3zy701RaWjt1bCtTwY9XM/oa2u
iLY93x9l53YEHceTjp7pekduQitQslNmwm4OBtFh+yiM6pxo5fNkTO3BNXKbXmHH9ctIm12X5xpS
5yLiGokiw9PUYsQSA5C2tAA5siQscxtZav7NIsKdIAZeg9Sts4kEn6Or25RXxyimh8KpJHoG6RGe
eW8RqcbTHlsbQMa2UBjXcVTpFYXCrOlRqJGlAr20UX3qJOMIM7c7FLfFCqABy7s1Oo6lJokMRVgE
m1nt1476EbZvem5LUAr3d8ZO+4OU55eh1g36ywYsc9GD2TXNQDIN68Wx4ipowzJ71uFgBZMTVt+k
UvyT2lPnmkMdPyU2sV5fNJZbC7m59IX5QwD4P4iJ/o+fRf8Dnbgd6k43FE7S5TnnQitk+cFSMM30
Z7tU1VNSyqZrw/1CliIZ59cqX/TGDY26vdijXrV+jQPG2ZxLoGfoHNV/ZJ08HRVPd1JGqu9rkxN4
MF5SW9EgBK74+AOfSI9NpCfioCqny+JY3xRneY0lUFWyQgKjw3yL0/daP50HNX4ZV8RznyXv50p6
NJXiS2l03qzJ71pL8sYFAdr7n/f2eiHao3DHw7PawfzsjP/ydVvaj51aGkuAoH74iMpb78noAB5s
otu3bR2FDH31GSZJXFtZv4xih7LRI0a2BEYb12QD4iXMwnfK0JqeJUP1/N058RpRsgaEBK/lpoJT
9WFiQFRSg17V6gAyoYDE2kqf74/yM+zevJ9r+gHDnYiIysNmUhSJrKUVlMdtSQpBBvTjfHGMaDh1
SYfyF35UQa621TnC+cStlnI8Y29X+8TF4jRP2niSsAw4ZfmcniUh9HdOny7P5miCfed5PaXmonz9
D3QMBRS8gV17hem1XFjjCVyL7sKYOkI27kDj2LJU+9EHWxHEWxm+eannyMp0M1g19n7MVVu66OsM
firraLuHU+dJ2qA+SGq+vI+dAtClk1D8yHPjTGP/kHd/uzf5ORSpVmY7TK+tDwf+u9Ocpo4ZxCu2
pW1yVIzUSH8wQj13U7Eg+GtLiZev+oSyMP9uhmKAeC4yl8h+cMdG7oMGGuvB9lq/6813p5gClJy8
kwfzejM7EqgeQbAQtHH4TEhUfDSzqP7YDYgZV7L8t5lY1TmH8htoCwqV93fd3pqQpdHeQ6cLps7m
oVbHIUvNNDQDUsXZV5JpwawoOfKHvj2v8NWQHqVeRDSKKuP1FHslHFuK3zTaStx5jbAfn4tZfNbh
aZzSzvl9JBPD4RIHHtMiP9tCFFaqRp80lhn0cWidwklL/FpFSfv+0u008hgGzwqdWjSZ51b0K29j
TZFGGkxFlvUuMkrCo+T+dVFrx5/572/jjORG0xhPWlSiO22/2JLhx/305f4PuV1dLOaRmUQKCYYa
wq7Xq9uorWJGYlSDaRZ/kqyqniFBgI4cYQNJK7qD/XobKzAcnLHVBNWkALgp2dTGgDOyWaiBvkhS
71JA6t1B5PFFNUv9txtB12NttydvKqqPGYXAUJ6eTXP4y1KR0/wX64fhEGrVnD7M267XT5RhZjQm
yMx5hqNq94580uaqPFlNR05qzUeVkb0FNCBfr4sIcF9fQ9pfXi8seecVMKwEk1V1bole3SthZHFq
DWU63Z/a3lAU8GQKJNS06T5cD1XIOYoSaHsBTyjkU58AIZM7G+s1K8wOhtrbheY6LS4RqJLb9ie6
vhDIcYUg1dT1V62sqidkfqtTBAzwElZFfbANb1Mo3mKKIjBUVnLmFuPHdT1ncVIytUWmJDhS1jsl
WL+S8XX5KZTr3JdgJfqTcI5OwO2lydAqPQKYuMQfWx9KAOeJ2kZCCTC6bx5KHEzcAoObgwXdH4Xz
jMwR6nvbss/SSXOt2ImCm6+ie11PhQntgyN/s70dQg+UVBDZIchtmx1S9U2FfCmfbXUFgOU1L1h3
VpjI6HVzMKG9HQIoh5eXxAnEyuYwI6WtwCyrlUBOW+Gm0WT6TdyrfkTm73aQiA9Sw534A3iwgq0a
Ml4GklPr3H85aCtKbxklZK6F0iXvJRvBIF2ODDfDk+GUs4FiV0NP3DedUD3Ltbw86mpde01htV44
VsXBjr2dPz+H3AcZmVXUbds6CVvSVJrackAlyTzNpd2D4sswdYM2eoJu9f13z/71cJtnoZBLZeAK
wvewtaFAyXUSjLyXASzjT/dHut2pxPsc/FUxhrhse6G1KCnkecFIq97Hg1OH40koRX1gPXO7U2kl
8vJQbyWDhJl2/TXttkBit3QWxOba4pGQPAoK4J+PlN6OWsw/EfLXMRlINOSH0I8FFkQL6nosp6jz
iGxTDvq+DTVvlKfw21KohubXI8o/7iC1YeaPIlyIynBVv6QATasgasq4f+KvjNGpbNVYepDCrBoQ
JpSaD/Nka38OeqrV3lJaix/j2feujse+wEBlAQvcmV2DSm2R2O2bKvU/jHSoPuMVlipuWPXL13QJ
m9Htmh5KZDxIKh2KdBTiNbZH8oBcSWsF/V+JZckaoK+TVX6WxajAd9NG/ZvR9tzB09pv8X/385vk
80BRqBuszPXNFYKrEz1Tc5CDqc27h2ZKZHLUOP7z/ig7slncuWs9k44FRZGt+kFMcAoVDQ35cJLo
+yZj/K4olgYBPVQR0mejmqUUnkNhpD5WZjUUU3vo3jtpr1FzDbX5OZGM8ZL1YffaLVkIMxCc1VFi
ut5h1xuHfUPJa22sYPe0BV8skJ5EUykdFeUJbXmzij36Hzaaw6O9TP5U6tLiGpJqyw/1ILDrDEMH
SG8rTGOkDjLqne+AC71QEgm/G22T5Ks5ViceKzPU8rPldMQIaVdrYBuS9mS0FjKhWl0l32kUD85D
lBgMECMiu7ithnMklCwbYmYJ9qpwSWYKxQWCUNWe3pbhWeuoAsJ8VtV30HyW58RqrTdZn3Agk+uu
aP3QwjHMRa0sLjzUJvuToiJW4imh4UxuWsoD7K5BbZ/ntBJeCl8VpnCeFd9bo8DctZUl5c+EAOUl
KXFcOc/5TPUGhXn1ZKP9XgIZAanuhSl6xG4bN/rkC9voh2fNyVsyLi1GLyWmHUklmLL8/Q11G0CA
xCEAA7UAoknfQhtHOUvUqcjmQJvM4rJyWn1tjPN3TScBaMmdGDJ4W7ya2XQkPHt7XzIy+AwqiCQO
N0wL3FJpAzu05htDHs4qsFRfs4vhYC/ujELWqOGuwstnoVpxfYcRZOrSmFIk6fp0REp2wfpAn8zf
BohiWrGe/ZV9SeC3uZUVo7YQ5uuWICq75GKCEfMSM7f/xVx+HWUTOmQ1VHGtaRbIRXXv5/VcBo4G
n+v+jrh9YZgLoA9iBRYMBYnrFRvtbJRQvmLFsqJ2yybRXD0rFi/ihjtIHn9aDm4uCoB0YAW5MzXy
tk3SUYtGG+pZBdeh9xQX4ikXXxuyquZJSOrCjSCJ+rmd5Ki4SFkDazrWRnxmInkuJTfVJNs8dYve
fa+qeHh2bD0OH/Rwrj871L1jr6kkuG8VpEC0vOr/Ye88luRGsnT9KmW1Rw+0MJvuBUIgBUUmZZEb
GIsCDq3l08/n2dV3MhBhgZt1t3dXrCTT4fr4Ob/wFN9rlh7TvrLQ33QhnNn9UGvJVhb5wo5itclM
gjReAO92On5pikHUTHb0OLupezePXUQZp5XEWlUvdoXbKgcln8nIC+G8+A6SqDoaBmNFELMmYmXF
mOCIkzB1kanuswR6PClk9e+0IhGDEuzm8lQ87WAErteJZ3c+8hAiz2rl414xwq3nxXmcKIkBvNf+
g0w5baVRmxwSowkFYDbEp8UaugCcYhaUCADtcg/huevL/gLHkgwfhRqZxQAvuA5Mx8XOmp5a7DEH
+XyfdfpQ7rR4+RwZIcLbbG5/qoiGvVmzPsGW8h5wka8CB6ykb7hD8a4plvZWLaMBKzC8G5RBRf4t
LsE0jXp9YzY1EXiV/DA7VXyEPlRsHEHn4yVPH05TMiDAFtaVZLutnF6tzenYmNp4HJsifSXm2H4f
WpOOsW9vbwTWF0ArsrIF5xBhSpQfzNU5QXAzhCi7TGg+eSC4kzi6i0Ub3k26+tGejOSISAkEEjQP
b3hz5DutNPvXcWV8vD5vl76Dgo0MumWlnqzm6UKp5zCx1akbAawW1R/AtjLIQVT/Hsoqan4pCkkZ
QAJjXhyMepwfC81pHPzgnG+FOeZbUhXnhydvO6n1RhgouZCrkHnKYoul8aTmTU3RaJz+lYXQ3D6f
M/3FtwFwIVIa3NoSUW6t7hwnEZhGZTQ1DGP0dZiVft8C39l4b1waXrLX5IOIDSS3fDW8+GB59mBn
45EE9wdEdcJdNlCtnRcEY6bs1dJZd5MzmjtFH26tLvmTdMMWEO7CE5anIo8qnlXE1oCiT6dYny1n
yGbBsk7RULJYSXgs6tHbzDRqn9xeSRHAM45T0ee7bpzbuzDBy6GMo26Xx4O5cVLIhX16afE1ZKyo
7lB94Vl9+jVpRepjUKzhmMe28a5qq2U/9mW0wSa8sJLQeEdNTdY8ydavrhGtdqFHtLSi1HqNEH/U
vu8Wu098VTHajR6dVV0kZVEm26QkKU/XdS5nHKGEE0/X0NnyGq9RL48/Z5Ux/7L1WBAxR81S+jYS
yj0ha9Wjlo//jJ7nvXmA+5zwlqvL1AS4Fy2530fG+KkpBk25w00waVBKyAoiWJgsj6Wrlu8cFH5+
ZEOJvVOBIW4yqCwZnL/srcfS+iqW3SIHx/Ekyx2Ac09nSq0KxUQ3DBMbwGYHXp3ulwlp5u99YWDD
1wn3MQut7KurpNGtWY7Oa7NSKh8ZZ4pHMTLXlTk0903u6LOfpKpHpzTnBvgtCGkBp/z6QbZeVvJj
SYOSoQFuJAEDpx/bVJVih1NfH0ezcHZiWRyilnHZiO7W1wStsJYQMSFpjXzUumgfOo0UCEjqI6Ax
WKI9b5xMVKUfxvPXAiDJ9T6dgT1lc+R3IZaBwZcouNNOEYy5nZCoJuSLv1uR3R2XmtBE05Tqzmim
7MZdrBZMZW08mpMwb1QVU1MvT5Sb1qr/TJqR21SP2oNXwvNop9y5zyf11uuVeeucuzD8OlVlielF
x5v6/+mXZgDsxEA0eiyFLd44cx2/MjLhPeqd3dxqSklxqDPCBiOKpnwHHXN+lzilTPrPQFQSM6n0
3dKWxuPimVuq6Jc+jQOYfBmvC9IwqwOnmLFDt6q8Pk64tMPiM8QxLaMtW4cLm4Xwh1bgFZBfWicw
nFrFESas8KGem+wN6uzta2ymhl0fF9brKizs18jQpgeBru7GG/QMD8oqwUkAFyXw5oDB18yrMNcR
38Pq5JhZ+afcLj0/MlR0WJpU7d9POIS9CVv4r2YbfqlSG3HmdBo35n993KIjSc5edUmkQykiw3I6
/Xg4W/roGMNxWHAhjxu7vasbUlcoaWypi19sShaqpGKRBF6fNoUEqhJ3LjJrS+r+bNPZuJ3L+LOd
V1s8iLNxlZ2yeQzwuOJFgDTsaUtIhZd55eTDsQ7xIVUFrjxOmhrv7bmJDnWKUsuEat4+HLPmQ6oW
y8E0Xswl4Bt4FMvIzCOUN9ZXix0x2trg9cfFBXRhxHnHZdFtHZ4XxlQ+vV2T7KuKT/JqTBNr8eBN
hj1M1yIFR9mGO15I/X3O439//Uy71BScLJyegSOB71gNqmhB4zml3QM9yTjJzCi7K8u5vpvGLS28
9Y6UQwcklH1BshwzhNWaXCxjGkVEvV04arGLFMosvWulNw2u2b6xGO07zHu7IyChLZPMM98w2TR6
UmSauSoom606iV+b0YxV0x+jeO7xDDM036p6OPVe1PiaWAoStaKo37dCPr7VJbB7gGe91lT3s/Cq
m1Dncct2s46GkafYG5rLhzosko1Hz6W5kAbsEmgjoTby589rG5QwQgGe9KiOIBJsFOqDJqqGA1hh
a2Pa14cwiAmJsSaW4IigjL969RLKzz3e8vXR6yp1N5sERP0Ybl2YT8ofz4NLmrHIi5E3lXA3eLmn
PSLhCT4iKmUWfUrFoWy86msIsHyBt51od9TX62KXppYXfSlmvdF8ctlJjKamMYbI4NrGXtTpnKOS
Z6QHNRN6MI6R1vlW3cMkqQYo7H5eZgNENXLsE/BQXFd8JXcKBe5tG3/urJBXUYLQ/0OZkGgmvd5Z
YK2SJm53mV24P/gd6k/L7LuPlWlE0T4Z2qGgrAoHzmc1cdC0ivqpt7qOsCKxBGBTc1KSg543Vn70
QgvxDrfQ+kdr0LDW1dVp0HxFi8v7WlmaY1vk1q5mFl7lfYthILWCKNnF0OoqP2c7vO3MAVOP65t6
HRYx7AimyrtfMjvPj38vMUczsapjVg7TXjXSKhg9Hx+mSoudjbbkWbSaYsIv0vc81gFS2aspRiNk
BpqdV0cgrs0+9/Rwj4xvCrSGEnXlKOEezc+t2/1J/+u0VShqNt6rMkNE3LcKIvoKiifQ7pgetgrw
0NjM0n1uN9J4fFi8t1adeT1FwTEB6xvyYxQOG/W75Qi8pJcZXkpsz+FXRHiW8TDb8fym7tPSCsyy
a8XR1FG4DZvQTilMZUt1mNDMn29tr4nfzRB1B18RsLgPcd2Ful/g7XAIPYFWmsH7fNopiTHhI8Tj
T99TpoVj7+RdBCuaiLE/OmMUpwhFaCrq86z/1MccbFoOoxsb822TTvN31cwHakt2eWtKW8tZxQqL
Zsz+g8Kmxkl+GbySe8GCZXJ95TzVT08G1iMwY5cgwMcVSwR5umOLulNzpWpT8h1MZ6Ik1E3zvl8e
4qVKc0glZerramMU7KFUdDddVxkdGbNO+bpkyFLdqstQ/jT6JQbfRqrU7/McnaZZJI7jh/XQv+uB
Dr9VtaE+eO3SdgdTC20tQPGKccoHIx1hc0v7hrGYy/zhevfO3t4cQywWaQVjAABkAk67J0RvdGnf
xMcOP2zISYPZL3vTUOqHcPYUB6/I2Kt2qSK4JzJYc81+mCov21UT5LFD6Zoameqw/HfI+F8nkurt
v/6bP38vqxngrehWf/zX6/h7U7blr+6/5T/7P3/t9B/96+3ws+n65udvr79V7W/HvvjxrYvLYv1v
Tn4FLf31Jftv3beTPxwKgIbzY/+zmd/95E3aPTUX/Szl3/y//eFvP59+y4e5+vnP37+XPUJM/LaI
z/r9rx/d/vjn77KC/F/Pf/1fP3vzLeef7b7N+bfit9s2+1b8aNf/7ue3tvvn74rj/YNnL9KVBNZk
8nnc//7b+PPpR672Dyo+JN85EphjTqTffyuQtBX//F3jX5HbJXLkpOAWkpcUVNm/fgThkcUAu5Z3
NS4Nv//nCx/+vSn+PUsMyF9//o2kywMuNV37z9/P8g4SJAN2CqEt+RW8SU8XVzENY1FUAj2VOO2C
hFfAWz0X/rTA89HaKTp2hhZ/QUbmhzvq0YOjTvhYLO1erTUMTdIh5IQoPeSW59KPmjkx/Cp29YP0
p39ozWHaaUNy29vDlww73u8Um7RbewLn+GzgL3VjXe98wvpQYSJti5zkmUGbQEY8bgwK5YvBMo3S
j041V75ej+jg25Po38zzHIh67vSdLipip6SajF0ZlcMNtb34bamTSc60yX5VK5Nxp6okriq3mEBS
Z0P/vnHT6t20VJ/VbEse4omAdnJ6wdqSkAXWgSGrFausg+6mcR0BXj22qNyLg2Y2H1CXmb6UZo3o
jAd7fWdPVfmtnM3iXVWPH3HCVF8XEbYicV7kxs40iuRhUPPqU1Iv2ezrrRcCWrd71Y+8fPwpkMe+
LUT3BRSbcZurYvgG1FMnBJjz4rFz+3KnqDNFVnSxbhve+Y7vCWI6v+zA/5pZUR1nEX9W7SyM9uBp
Qq6S2RKIg8VkG58m8v+fKs9OFbnPr5wq/Z/UAf59PMkzSP7t/5wl5j+kZ7mMkCCzgDd7dpaY/wCb
pVP1cpGvAWtEcPHXWaIb/yDbRFaBBD3/n/z887OEOBqkBI9CqbtivOQoWYfnvAAgL6NBBIiLZqzV
LVzWXZfidTkELcbZx8bQon0s9GXjEbB+b8hWpPualIxF3WsNFK6U0qlGOxsCpYJANZH0hOookn2s
GFvqtFtNMdrPnzZAtEdKzfkQ8EXfrQ7Zp9ANzR3COepG6kNGfs+PADqF7o9UbqKKQP5l1ZLrjpmZ
6XoflKUCJw89iVf5MLa4PHaiCgbPqzCFV1tqzVr7ZfQaY6OSdGHqSL8iI44Ir9QgWk0dWIpQSlj2
vCF1m/Q25tlOaJQvnzoOaIn/JB3CGl7Fv20lWi2Umj5apSj3S1LHd1GuK9DOXk6VYEDJ4rIOKZlI
l47TqdPG3EXcHTfddhpc4jQJvxbeVqnpwrBReGMxov/hWWdUzsLoq8h1wi7Q1dCjFNI570nBbMH1
LrUixd1Z9pKvtHbC650xjrPK7ILK7cz7uZxCDBXaLXLvOtPBEmReIJ5zPoCgW5u+YT/vSlJXF0R6
0dzWmtn5FfnIWzA/zh1Goc4OPQdvjw/ylkrlpf65eNlh//MUhqweY2qi8NIoui7oewJYOG3VYeSh
c3h2iF6IEM43M0UrchQkF/lY6kanK8JZVLTucr0KilArd8gXYiQ2xfYOjYfmhSkR3nYctWiIMWfs
6LUaTQiDQW2rqQpqLXfuFr13bvPSbt7UjlXcvrxXDik97gMTit4aO9QVgzCXPKYITg4LC/sm35V4
Ox+VRX+xfSu9et7UKlA0ajw9uzyjqa41bkozte6nKN/q0PliOG1ldRINg9JXuMCVQc4GJzViakC2
ovTmbwybxNfQJwkUXZ1EcZ7MeR1F9GWJ5htL6CO6plYMISiP99ebutih/21qfRINoehC7IrLIJwd
9xa6Pom6WP95vZFLixvR0//0Z30p2j3IOxhVZVAlQJ4AhjrIVSga1eih8683Jaf59KqSzHUpHMGT
lCfNKlpFLCucQ9Utg6S1miDq4EjFKtYPsZt/5zTMNmbq4vDhZi+fJ8hhrBW4RKQsCUSBMsicWDkq
Ev6XKk764kmSNXzqvARQSP+tBfjqQXEKOJdFQHbgUz8N6aHyzPF4feTOJonkKMEbCUzymBRv5BPm
Waa07BIdh1o1CzoXm0sbCvkPA3sQCHAN/mzX2zobtqe2nmquUkdkjdnntgpLIsUsqAZ7+hZGhOw8
QuJyo5mzJDW3OUJI0B6kJ8g5haSkop2LossC1U3FG8X2YghVLW4GKa6LS1P0bzVbTK9x6a5fSaen
tykZk899XyzJTlPcEmyoWF47vSIIOKbknhugfV/AetmA4J+tWvmdDLpkSiB9tuYVh4hHWHEXZ0Ef
9d7XpgutN5pd1oESmc5eRVpyo552YfzJSQEekIoHEmt/Otcmsn5FGzlZoGvKp1lFgjgjQfTSVQtT
AqoQwmfQrlCKWUWN6QIQPVXrLEjDrDk6eT0c0CntN4bunPArCRkA0FFRkaStNVM/Q8BBVXolDXBL
FN+qTBjz3laMgiSi6ZIwa5Nq2FWwEnfFkk9/GIbwghpZsA+c5Lov9LZ672qR/mqca+dVbjAQfq0M
Y0rirF0OZCXK41iVWokW9lA9vnQfgFgBviFhFdIyW+7JZ3tOh0aCkKZJ+SPDAzzvwak0iG9v7Oyz
2AnlLFkcBkcL6IiX2WkrSuSpvUsuNiBBHn6ZKzQ4ynGOjvNgx/fN0DSvwnH+6aAm8f56986x6LJl
zG/Y6ZQZwdietmxUFA1cu0sCR4hkQqYzMd5by2x9K6tmjndj7ziYT9jG9Dgnalru62quUQBH42t5
VbmoHvlh13pfU8r/XyNhz9MutRB03nLGON9+vC2I78DLk6k902oGoKiNExnkAISfAV0h+WqJAmfr
Lp9382JsJYQvzQclHFWKC/HaWOPiMpmRatQlCQDZGztUypHll0+Pnd3FYWCnlfm1T1M7qGa7+Hh9
Rs43PhgXT4ZixOoAk4zTCRFY8M6t6JNgCu3y0InO3mFJmQbXWzlLCav4pQD7gykI2k7K/p42g1ik
PcZNlgR10jSFn6mIstpDPqHKNZl3Dqmwu3nWxMeFPM6uxHPmdqyH0NwPRTfdIgflvfSalt8j33SW
PCuodZ9+T4x6pFZWdhy0uZqy+JEbbeJ+axldGFwQLKgbk6vgul4DspplnpYevZKgF8p0AChVHbQE
PNb1wd1qZTWFWhzOlGpoZZyd/JByn/t6kW4qqp+HA08QI3IlVHk5wFdHU0h6z+1nUwTzkL91C9V4
L+KowaRIUAfykevv211VzyYce8WOP2SlShW41EtxdEFb3sYI7xX8p6f/0NlUv6rJibd8ZC+NBKwE
8kocoGBCVqdLV8aKhnGqCBI0AG7yxV0ezMxIDtfH+9JA2KiRSrFI+WRftZLWixYlWHQEcZqPd5ZX
Y1Tg9eJA5D5sTK3cFifBK8uU4psGUIFEKyvpdJmKMWthOXQiILvya0qct21sYhbWOR+rKjwmrv7n
9a6dQzfJDpBSQcqcXD2UQznCz+4f4WrD0kyFCJSuToMcD7jIj8Oo29c84d9q2jIGSmN391OCTtBi
RQWQBkM8MJXW5+ufcj7KkhJL+QEqBogCVx7Rz74ERUwVGblYEBFmywebSvZeSG0TA5bExmFwftqf
NrU6nMrF6EQy0JROWH3E7yG9sZDMC6bYi17ZPWJI17u21Z68Dp53zWwHtQ5pjyR2erTLyvgRp+m0
oxiD0hJIv+P19mTwdrqKmFUZ29kuBRPwQ6ftJcQ6naeWIjBEqN3UqWpmfuxQP8OXcdBeK1SSd6OD
5HoYdu6XLAm1X9c/4NKyYohB+XPXIEa6Ni8RRqrUrcY6jmq9fmzAvn5yqHft+jA07kdm+VA7eRZk
s5neeVEdHnpXeKlfDS9NP3AcQxpB/vkpP7Um7YqpdLwoa0QwjRp5PLbdrh/6xo9scDnX+3xp/ZL/
AiAmE6Uk3E4HPZyGRovKSAToGKS7BUlIP51nd5fp1Zbe0aX1BLMCshmuzdTEVqdEVyYoTGZOFNSq
EHeGmMYDuInwkMyx4s8iSzbW0/kxS8pVVgGp9kly0aq9dGgUr46NKEgXUd4XzaD9Up1ii51wfvbR
CjEDWWadrq1R5PWUVF2LOVqgluHwuYLdI2HC2lF3BrGbeJft8Z/aSvle7BorlODAAja5hp5F5BoJ
NYsooC5dvV/KfnwUmjFuHAAXwiHEkqCMAN2VMi9P++XZCaAo7jRlShIFS2bmj+mSzt8jzWzvKEeG
b/Sxdu4wUBUHs9Ar8mNJsRsKZ3oA2Z/7Tlks/vWlei7Iwa4AXQJ0XKahycydrlVRLxwgSc5QG175
NiWC+1SIReEGbWsMJVLjneoWVuNbs1H/LBPNOKj5bN7gSZe8rvQoujWKVGzdfZemwgYGzA0L5Y98
6+lH5ao2KrFSRwF4E+MnKN9hl9sD4OONzsvHzvp05EhC05NgkOTAqp15NObW7kQU9KyHP0u9whG8
AZTm5Yt1X/XgQ2avEbdeBAuryqvqcZnmaStSPMNdSqgzj30p8oLqBPmW096yFrw+dBT00OZk+aMY
G3MHLrHfdyJrkZLtXFLAXrrvYDW/wZut8PPYK/+4PhQXRpyUwxP4nXw6PIXTbxgcjizgJMoxx/br
Ef6/dXC9tNlY/PK3rMabAp6EXnJ0SOe/01bkthN2MSr4o3aflG5qX8ciPxa1NXF+eRsPzkuNsb2A
zfICcSG/nDZmQB5a0qFTjlOSAvnjsXcgnrAQeC7ce079LWeMS0MoQWEIBZowbIzVVQuwDhpu1tM5
w4PjoaXjTomddEMU/2IrVE5h80sG6dpwuC8QQ7D7Rjk6fZmhcJUQC4bTVrrmwgEMupvnLyAw9sda
r4Yih1iamlaGxkoeotnNARPJvY+tMMKb9XgP1ibe6Jqc/fXqeN7oah9EyIf3sMyVYwJL83VXjd19
3c1eMLSl+acDYvGmdd0hCKtwS+bqwqBKw3UibThY8ORXKbC0UMjnxJFy9CJhBurAqb8M1RJc32MX
wgIWo2SwoqnFdpc/f3byxxKLbqG9e9RyO9tNzRLtrNLTfWyDt4AaFzrEPUYGF14n6gLr19AQNlo2
isY7QrtzP7pjvdw3iK5uhFRPKMDVjBFWQicg2cbTcF3S0btSbRaEuI52A0UGPJ3ID1qYIO0ST+p3
QxuL45Ko8Q87cbNlN0F2+w6tT8M7XE0Dx06HPaaq0UPbG0rko0EMQBVEo7Jrh6V6LQrL3eMONG7o
Iz05nq+/2uahiK7t00tuFcOoPGpCJ4yxoU6z6o2ZjW0YLJrRuLHv5sDpbhKlF+icOer8Ls4Wc/A9
VcTfU6VM3+mpFT6I2dFjv8MuEs8nprzybUS6it08Rn308OJFI0NnmY0i3U8t43TR1KnX24rW42M4
FNrBq7wY+VclOzgNGND/p6bWZUd1BD/ZdNKYsY2nt1wT7a2uT+PrelrCjTm4sBWe92pdxJiHMQyd
ErNBgTvVB7Q31BuH2smrWvTj3+kV9yuEDfAKiOyeDmBfplHiUR0+9mrT9HujSkS/S3H/exe6uX24
PoQX9p2UsmCmOJ6lJuZpY5jWWgNO1sjjW92yU4S7HLwRWYm/0wpkewBMCAmsdbQzmp+ThjVB5r73
vaJV/EoUWypHl+ISOvO/zayWXupaizplNd5uQ11/wuuSsneomK+0Sv2VdJH2zQitnpxAbO3UHkdB
37bBtf6NrhIDwhuX5/I6LhmdTAtNFYNNpckVX0VOw0cW3dr9jVYQ1Aarj7w87qyn07YsXqrFacXK
1/DV5E+CUc2jjejn4uIgNpDe2086FqetuHOCm0xe4Pioer/EVEfIeGMQf70rF3cWD21ZAeGhtibx
9CRxeG+y3OO6N98IoWSfkHOygrYKt1JuW02t7uuywWABxDXmp2mX3yNo7wWdOS67ZKry/ct7BU5B
Xp5PbPtVU7o9iH/71g5qhCRKl7R301zEe2/snL+xhalOEAeAjOCZtiqQtBTdyG2yhUvYUkRwZXMg
6tA3tvCFAAv9AOxcoVtRr1rzQ8KiRS9jSJimcbDu6jmO7zLQajcQ9g0/1t3mfihE9fn6KF5slNIn
sCbIT0B2TxfggF5BMaR4aSTDWB1kBQyfa3O8L7tueUvauKPUYMQbR/2FMBzWAr5wbCsk59Yxf9V4
zuDOrPoqSe03+TgaR91VqoOV9c5rRxhbHscXdpk0vSaUI7svQeirTqbWUqkdexndtGLfx125t8px
y/PmwlCSB8cAEfQg4IK1WDcuY+qsDrQCy2A4jJHq7gveFHutgnDTpF39sfb6rQv6Uu6Aeg2ZZzQ0
JVNvtTYT+HnNwEgfCRiSnNKk3j7qUVyUR7sv3C99xhlpVkbxELV4jlWxrKiNSEDcF2mk3wK63yKn
XDgCAJNBhQSVSey8PjilBcaM9QGi3mUYI1vQNztVDesjcr1/Z16RSQRNDuoP6ufqajUBaTYpXg/H
Cgz044Cas29Gg7sR0l5aPRZCqAS1kuOzpmfYSjmqLUlp+Aus0V5N8n3cty/2g6UHXDMAUNG8AkK5
mseoX9okTGilAjd/TJz+24JwbnB9t1/qCgR9kycNVX0qXqcbIcXJqspyoPFxmyyoc6Js2mB88fKr
k/sM4BhIFPmGlhvl2aPG9RY9zjKMLwyvwYFUxyxgdEW/MS2X1hloFJh00gmGuvVpK2jGZo0tWrT/
29m9GZVIuwsVkT/Czm3214ftUlO8AQEHyeodW/y0qQXVGFSDUJBvnMLe25EdHxReIcdCqObGDF1q
Cs6EtAcE8MFCOG0qFdrgLBM6/CAWqv2SdflNpTn5Hu7mZjAnb8jVo4cyEtEcVU+YgutEsaYlcDaA
eRy1xrqNUwWWUakcSFL/4SgdhteR87HwUB6vC5Uzo9W/jl3958tHlqcM4rbgG2TF+bS74RiHaUot
kNOrLzCic8nqpWZxaGpv3JhEGZqe9ZbomNSFJDM/0duerUprcrs0V/GVbCtduY9KS99XkS52Zahp
r61Yh8o8FvUBfsvw6NbtlgTJpa3H/YoPAc9vqY512tPI61KIasiSZ7jn+g7OB7uBs3IjhjgvrUhV
Ec5eea2aMM5XAXqJ8/IcDzW2ABhUwOeKw8KHhOT8UBCRubcWDUcONF4OTZmUH/vRHI5x0bcPZrLo
L3dDBbJCKkBG0NJzW47IswFfak2fEH2zj52r5vemHWd3qBt+vr6AzshzoDJQEEJwDLNQ0g3rwuBY
TYifg2s/mnbZz4el7rUaImQO/FId+ukIT3T+ERop0VSNjN5ENgHFw9lbKsd3DJE10Fhjbdp3Y5lP
wdCp3hAMVlv8Qs0jxUtqcrhVm7Aa7tU+q+FYQmQc3k8NGkVOS9nuMGhjif2TpQ0FDvVqunHMycPy
+bKFWUNJQF7xkuoJFOh0FKPZGyu3HoYAfbjydctrYVcUbmyyWhf1phoIK9REV35eH9b1MfTUKkki
PLbBu1CqO221sqI01zXIEHZTt4ckzWDOdIPqF03bHq43JX/VqoOcQlKBSBowc2mcNgXjIrRc7jqw
IDkmP6YuHpbFdHbo8ygPopJyqAiGfesWN92gLayHlqwoMZNDCMpxy60of/5sgXpCEZZeLAP4AHP+
RV72x6LiHJY3UX2T2m50My3t9O16b9cD+9QmmWdJ+KThtRKHcOai0Qem08wafb9EE3I8onR3wOvm
jWt4HWWTgUOfUvLvUcdA52l1FFhuokRGYddByDWKdq80RStV9j+IR1+xC29jONcHrGyPVD5LVepx
k9A/HU4dbcp8GPo6mAqjRc5ZX26HKKknv4/T6aCJMfEpodu3E/f2PSV2rOGuj+36iH36AJIs6MdS
IySZdPoBNS7bbmhndTB3rQPRlwvOz9UpjzcO2fN1w+1BYQLer4TNrXXx3R4ZHk7eKvDcOCp2VaEP
3yd7kJSDsohvXa039jk40uB6986XDs2Sd5dsKK7tNcsGc21ej5RkgnTIvmLclOyaqv4A0XGLo3Rh
HEkXQbgiRSYl4VYTaVTuqNTaXAaQK63bvLZLf46U+ebF3bEAREvrEZ5kUABOZ2uJRtWuhqYMUFQZ
P49GqNwSexd7tVDSrTfJeY+glSFSSn+gUYBuW7WlpdiAz0kRCAUfF9NpNR8wZLa/3qPzDQdmT3ol
EF2TYV8X7dRyVmOSCHlQRz3Mc61DWdg2gtHUol2rhFvCq5c6xcuHjB/vPmL51XKfkqZKC156gVIO
3g7QUHTM0k2f9Qud4uEqNdMMdhan9NnQJUsurDLo7RSJmcXYJal503Z54o8otm0M4YU+MckQjbGn
lRHwKvyFOY2YhKWXQTOpy6PRlfNx9NSXwmrlA8uQaFciQRbE2m7XDNFe02qtDLDDNV+N8GY/GaW6
pax/vl9phYyA1E4nOFFXN3c2F8ggdSZUg0UNjzCgSNMjJR5MubGpzcAkPL9DZYcoMgJA4yWEGoEc
1mc3WaJadZoqahkMKK74Kvg/6vT9lvLXpclhdQNg0QGy2OtQRCGRbWVTBk1jHLWdXi0dhANlq/B2
acHh4QLYljDZA6R02hdvgsBbVF4RjGnt/iHmVjv0s2cfUm9Id41ThxsB1qVePfHSuDXIz6+xqFmv
5WmtL0XQ44B2dB1F7HKMvF58N+FySfaAWFX6zj6Fsc9maOorHGnGrAhKsEWHos3A7duls9HKhSVH
QQjCBNgBLmNvteQMZPkbDYe4QIwDKtdmkR8Whg3AafdiyS3WHA9HqbgF+pFswupMrbIuzpWEW4IM
bee7iQtI2fhMrfbPRmS/8my4F33xvpy9+ypuNsrCF+ZMXh0gdmlcEjJP18jYhNlIcqEMvD6ad4k2
VCBOi60uXhpNMmGwkXkcI6C0OmB1jsU2NEtaKVsAwR0HLI4Lj7HbbB1756ETyX88nngvPdksrFrC
xt5WIEOUATB0cQzr3vLd1uiDMGuTN8YS6bsSfMcNsM/oXZ2ZWzaDl4aTmj7VDkiaULTlz58tTii9
TlX3cRk4pTfvGkW3jhRDX6rHKxcMCTSpkUuN6gyOS6CRq9YAS0l0VvuQLAog7xijNV4yqZH7RaoO
G9vhPFCTftQoN+IqxDG/zqinWl4oyH4WQdbO9T3vQ15/UWm+bjSU0n20MHUfgEG9Zd52ViWTPUUB
m5ibZcPjabU8rSlqCyUUHGETfvFhHysfI+R079xGN7+jXR/7fS+Mhy4umjudSPFTD8rnxUEqCZ0n
OAjBIvVHecw+m9PYzEetV7080DpPuUumJHttquS8W6uDP5row2sQAS/FGNBxMHrydkCujeN7dSZA
eO+aEb24oAE5doOxjId3ZNRtRI4XlqtFjC/JSXD1uY9WXeO0dq1czwMVY7THRVSI4ZBZOFyP5tbv
UtkXJhF5GSnqDDDgtBVs5Iq+yMY8COsOgY2l0t/CV0XArO3EHte30U9qofhl3Uf76y1fOHekbJqE
Xhu8i9dY0S7v9cRo6jzIK3RyVR5Kfmog1b7o6pZo4RnW76mXPJzY/fBNCIZOe8n/BTw0Vnmg2PZ3
rSpeWUr3uou9fZI1D3o33Nhj7hFRuLf1XO9TRLhqI7ppqvLz9T5fmFPS0sTMJCJJCK7T33pRR0XH
pRX0fcMJiDCI36XpsrFyLowsHGBe+/IlBfx5dc6mFjrSKMxmgTLazQ02Ee1NMQ6fFeTUN+bwQhTD
gPLqkDhnkuCrce3mTCnSAhDzVGix3zq9uwfF4s8x6uDFi0vizKIk0rFYCTCIY1ZBuhFOWt9VDgqX
TYVse100X8xhXDasiS8cp/IRBXGFS1f6IZyuldyJxtjQ0jSwvHT6Kia9PeCM3PjllHh3WT1od8kQ
aVtc0DNLUdk5eoaiGXoIBIark0wsXlIIeBsBkNRyxKYkzYIcxs6Nk9lI/iTReAjzWX9ctFxDF3ah
5IxX83FsTWq1lpvtomoxcMurnY0o5Kz2xpdxm1HzlS9vWeo4HZBZQfwXpGsalEY5+IkSOn4qCrwC
TO+VayZvwjCOj7oavXVE/iopxjd57ep+Yk0/Xrx5wHyQJyTAJHBeY66SpjDxH4Gfptiddte3Xo3m
fT9sHIgXtqh8Z9qU9lgDXKenvSXVOPVWoSSBWY8tiGi7uQs76/v1rlzYoRAa5VRLpUTQaqeNtEXm
VuZsJ0EI2m4/CbHsvBaOVO/1Gy1d2KGUdFjIVCnZPGvQtTEBv12SOQnsaUl3UcwR1zoRs0fwv3xe
onTrPfg/7J1Jc904lrb/SkWum9mch4iuWpB30GzJlu20NwxZlklwHgGSv74furM6fK9u+H7q9bfI
ishyyhAI4ODgnHd4VZtnu0CXwtR1Ne+CpfZqbipHNhHWm78gde9YEzpOZaKJDzg8OPsmmIqNNolu
0xd+EE7znF53c51FiyvKMzv31FKimrPyiZ21p3V0ktdkaTLiMtsbuuy2S11qkQa48o1CEut8Vy17
0K803sHqHK6l76VJkdZ6BvO2TnZjiZliAKJmgxCUfiY0vZ7QzwIulYPVj5szeTiUPqe28uKy3MPB
0i7tePrWK1u/PLM31+fT4TObUTxY9lzMNLePJ1S1sRWMVVrumwqFj0jNjWgfbHK5eQvPLO6jSqE5
tc3TyU9CJZu+DblSzXcroh6MbKyWb5R/Cxn1IMdNakI0xDapPXUPep/3E8Gjbr45tZd8z1HUhoWr
lfFwvbj9OG8C0lU3KoHbf0etVTyqspuQ/S3nrdTN7l2eqQ7bd8PqMd0puqrcK29eEvhRyKRfaETA
T/rQq3rfO3OHXpaLt2ZsWF9bC8AJigRWuW3cVn8SSPm+aLOtzxtvUGiM+V2gf0tbbTa2QzHGF7bm
LO3WbOpyCWXugd40URsNbZylxZmAcyKP5nvz9CIUrFDc40LrrLdZNpgWDPGsWT7LLnC/tJmDh7eB
D1hTpsatUdr+DoiieeVVGA8Zfv7WhiyZLL8DdUOge9RWjt8QPEELE/lsrhx3SXaTKVcXDxTHB9s7
91w5tYnXjUVDiwFxKjjcxKPCUq4PUD0wW4TU6hlrNB4ab3/sBRTq6ZsjbgAJ7Nh8JWgsp2qDrtin
eWxdOKWSdwXUujNn/9RcyCeh1a6KTDTpD+diJzmfdFGQuJr6EXurZB/HpXam4/D6skA45pdBjj5Y
as4izWcGyUVGmzPz830j3DSid36O5HRyKB6Sq0owT/Tjy69KlrH2OlnsZaL3EMRwT40BrIbjNA9n
ZvX6YmJWoHV+1nRpUhyFzQW0zoxYHQuEp+RV3wwmfNq61KMCk8k0LKrpHOnldWLHiNzpFHTWJ9Vx
+pjFnQi6jBGdtrduPar+kTMrb9Ph2x6t4iw7mVlvr1UxKPXXlfcE3OU4rcvzjFpmkBZ7Vwp1JWtL
0I8VDZfwfK5hc2IzQjBhw/OeW62Gj8pi/qTkUlVBvp9FqW6L0nSf8tbT3l6FpQu9NsFW+ytIY0eX
kNeX4AM7i2EcU92Zfd1/GaqkPHMLnVgsThRZBG8LqJPHcKS+LMn/oZLss7pIorRpjUsEFY0pglZt
3Cop3I3sPP8MZO/kqDiYrzARgP3HuT+syNGd2znfJ7DTdq2N+6IxTNmdG+f6rk7s7JO7BM7+9xfu
qXVjjjSAVsd4KIaHQQQxYnMtTOX7oTHkhQiGOGw98VaBMiK8QRuKoimwEC71oyjCp7SNvh7yvVra
5GZq4qIMa0fWZyLiemyPkoeDYdbJ/lKQmYfUtSfE9/bO4GeXLnmuF05D+YyuTL7DhNDdFxkm5tFc
pv6VNcTn7JJPrCAq/rSBAebx/j3GfvV4isVpG2f7pbKHO4nIVzTZCVaWEu9Y2dvdpVaWyaffr+CJ
JxJdRGqnVIRQEyOhP5y16Ocya9oWLQtHinbLRRPciabzdmncWz+U73fPstO9a9IqichxNl2kmmbu
XViOt3qZx2d21IkwThMQcAxugWSnx8j/kthpTlqT7aG2qwjOZbGtZkPftKmVnjmnJzYvmoSrsgmb
F4juUTQo/Xg2i4lHGVnFEGaIqm+rbDyXI52akLfWp2wS0hVAePh9baF3egzzch/nKYzuZWl2lZ75
GG+ot4oCcU5oLXFSVj3gtX5yOJRX67HROgyVtsHXxPWrK12k5whfp3YpwAgIxdyBYLWODuM4pZBe
fDPbW34sgI2307ap5uTGTmctShPXvQTyee5ldmqpVoMkkiLmRTPocGZZXNYjxt4Z4gKxCg3fVO8n
Wbcff38WTtzrtAO5ZH8WSYPjRxfSZrFtljw4PUeodzmWSPdVFqNvMlZYaw+x5ZyJOKemhbc8Ehjk
e9Qxj3ZgNrfNIJOOwolR+3tHs/udNuvnlAlPZem8JBE349OBxj2uPhSaXko7l9k+KKS60lM1XarS
wPymGfP7JIGyTSJTXIIoF099vzi7JC2Xv+W8D9S8fxWCPnEO+LRorKGQRRnkWGitz7Dl9ZeEOOMv
9qdAw9Gg1RGu6GJ5jk5x4rNy2BwaNkx6NTE83C2jGtXkl7PYV7VePQXCZnf2QbX5/W45NQrZGM0z
C847/l2Ho2SmAsM954jFaMbXtgSYaWEn8/ZwCFpnFW5m7yNTt/4Sv9xJVJapc1Sp2E95okWU9WRU
Ge4cliYC87+fz6kFAg0OEn1F4b/i05SLqrAK8NK9kWpf2mSKN0KZ9xoemtH/YSC2PUOshhuvKtqB
1cjZQ5im9twkqude32INkIZG/GZeCBER6s7P0hv98Fd6LLiBmQgrmGjg2C31Pxyld7aW+NvfT+hE
4oD4FOVWHOxWIfY1ZP66SJ0jSxPI354+ILIRsCdisfOwMeq3rOm0VbPrzVEMAGYJVQHJg8e45pzh
EL0KXrx9qHysnZ2VE3v8Nl0hpEPSc74Q0azfCZn1kQS8G5Ipehtcy+MzlfpX238dD7D9WlpdOVhH
IRl/5g7JqyrbS8/D8kNXY+jbQ3Jm/58YhX4AQ4FzWqvMR/vfdlHV5cEt9kagnlttlBvd6OLw9+v3
k+F3kPmRplLz411AnRH00dpp+mUB9amjhCxasdeoJTT0AHowIRpyd0XaW+99EeR3rsJL1rQ7be9l
xijCsjPLW89EZjDp8YWPAkPif9QnfVi0qL52lpq2E2BC/K40bdOJ1InSdly0yLPa+V7DtvPT7yfx
6viuc8BphBYN7zX6UodzKFGW7MyBL2Vjs9Bv2rZCBL/23UKEEwnt5vejma+ab5jFkzKx6XlPrfna
4XC2sPMs0RTKLKaJxkMyt9nWjymRXunUTuKr3ltBt0U3QS2Ip/Z7t8zJXVCrGuWa1dnXjw3/CtJ2
9T11LW1fz+ZUhn3i1Lei8uRdmtvJdhxjcVsvygPVOlahRDwwqqzFvhyGzN9XUu8uSmVbl22sPYGq
Psenf733mCLSDtApoV4R5Q+nKAy9MkBGIOZUF87dnPdZmNuNOHOOfrKODjcfSmvkHavfAt/zuNzj
4n1jFNmY7mNTBOG4mDu9Md+n7QDwPfjUj+a17cX3KPEVoV3aO17Fl4GNk3JcdVFazfdTJR9jSWdD
6UoPO9Xt2mK0whm5ntqazpQ+Xn+TtSK1clNIMAEeHp0U2N+BZtNs3NmVnGVY1XaJUeg4amf21+to
xjjrAwAACezO45QlyZHMQMDAx6l3sT5gMVl9qyn7l/Tqi/L9QhX3zICnJrbSOmhuggbjn8PFzntv
6kauhl0cSO0yyHh3WVNavDXhAze3oh1Wbt3aPT7aUk4gYCXS7IDi0KlL/JXEZlXa+7/MBawICfpa
DTjmhLtWPSxNyVyyYU5vE71VYVPm4szz6XXAIckCT7w+G8m4j4mJqW/WMlcwQ4a2aTdum4bSr18q
ACpnpnNiL6zZHAA9RM4oVx69OAYrGeq0991dlSTztWoLnuCWx9tDOupjO7vnzv3p8bhrVvwhCPCj
m03YzlC2ZFm7EnbPVzUitIlz3xwOCG9uVW04ZyL3ia23EvEApHJvw0E/OlNLXg0Gul7uzjcH8zpO
nWxLzWja/T5in1wuUiFwopDXkA4/3OCQ9wPky9ZZWaCHUjApF701T2gEuecI9ac+IHcRgXNFugFX
OhzKmn2kB60FigvV36tlaa13cqLfsdw4Xdac2Yavv94qH4gMEJ11guixuNUgnLq2YmHtOnN2w7Tr
WCilWWdSvNdfb23D0VKlGMpl9/M6/CVDqHEfnBjG3Plt8G1xcyPCZTzYdVBOztTxTs0HAIRNdsyj
EJT84ccbcNIlImDk1gVaAVDeGTdlUsRvDkTMB/ArPWmWievtcJTZSnSVJJZJGzrLQpGPxketN8bH
t+45YEC0Z0CtUQyFB3o4SoAEZVrHClO6GflDtGjELmsc/UNvOvGZoU58Nu7OlWQL/gD/26M9t9iI
Idf+ZJJ3t5e9tJ3rsfTOCQGeHITFAeSPqxF9jcP5TG2sI1HMIG5RzVT7Pf9KKO1cl+l1SW7NOtjR
pB4rrOK4qlrJAo3XsjTw06y6xy4dCoRWsG5NH3Diktm9Eau+D3O9wY/Zi6tGDxu41cllvfQLQlML
sp/bxXVwufv9cr6ePlnQT3gggM6Vf3A4fT0pByXgVuzsxM1fCkCX9P/19kyn+HX0oGyuU8le6a+0
/Y8yy6Ccy75wKp2PTH/N92dk5pPiRqZtEzll0Z052SeHg85JZxptK2CBR5PKMIkGt6LvODDLZdXY
5k64aDMlcnWpwvftTBx+9RFXDg4JwNp6X8VG1kjzSySRsbA7u7KdnS1dHI5wXNvqC37Jv1+qV7Ni
FGCi3Mo8zWAbHkUR7DoRoBvx5uxn8d2Wgxd1/WwjHzA8a5pTnnl7npoTRQqeAq61ll2ODt/UiKxv
O93ZTY1dRKjQN9sksIozkf7UnMCdkXQCnaZAsf4Wv3y5FqaiaDTb3gWpm+yngC6ALRd12TcesFE7
PSfD+Up8/ifxFpdUzuJPUYmjnShG2jYjeqm7rI3pJDaLHGL8Q/qiw9/WBg5g202TUpo20Xfvl8J0
wrZL1CfMOJxsg/Rc3USWNM0x8lM1GNuiNjSLi6OtB4xFB0DZhWrmc02uNXQfvCdoHfBwActONZjm
/NGGHjMyqcxo7V2XFNPnCtDFdq40d2M1UNnQTfJvJmADZ57Qr2PWz1FRGaYCspJJjy6UcfIX3Ut4
nyRLWtzVswyuA8Q+rv3CxwGtxT4izN1abZyk0Sq+gevvKATWd3adxd+k5Y4Xvz8AJ7YkhQ3waBCn
VzHno2OWoPOAGTxE/aBK7bsZFaFQL+b+rdcos0YwFJET6qqrTcrhlqRcNmAvM6COMdjzja0alyqW
Z779eAGx4D4wViXuVxZ6nWUKxD9yezdjwhE5EgXs0WaH/f6Lndo3qCgAUuRpDznq6IuZlZ57lvKt
HcYOdRyVfjFtjACiVNhhJn3Bk8i+pKL35tbvWvqGYEbnYrUjPCaYT7k3G4VF/qbRSAwBI0DYHYLu
zCc8MTnfpIdNhCcaEngPF0pV9qi3o27u7FXZOzAYZ4vYmoExNvd5KAiK+Aq6w6fff9M1zB6dRdQP
2CGgksioj4X/3Lmw0ducSRiMKQnHeSoeMzV5W6OZfUpa8Yh7Zqw/xP784/cDr4v1euC1WQL7Y1Xl
PJxva3jolhN7yIrHfjvIcrzL0aa/nEfXOHPSfhYojsdCG2B9wRBzUK84HCvvRtGM42zsKqHDs+7S
pohQYOuZ9dRo+Sam5PacYr27AbHtb2lSj1s38zI7wmF52CIp111xZXhRNlD06TPbuO6strsqkhTv
F29A7lejaxaMtbhuOSVhOpslnvVG05+pTJ8IGjReQekSOOjgH9POAhS6dNbH2AVO515oU55FMY2T
Mwft5CjIiJiMsJJJjr5XX9o6VZTB2Glu967rY+9+iDPjzM5b/5KjReGKXMM/I3AXHCUAdU9Bc9JH
Yye0hagr5LegKU0kx+Tl3PNW//12OzklckKPriDVgGNweCWsdIz7xtgNGKGE+mB5l/mCQdXvR/lp
E3c8KUrs3MjEQur5R5Oq8AbqiqnRd3rlVE4EQ7r7grEYZUGqIf43LS/TT3VqZiKaLLTcqCdOqt8V
kkJlmGSjDjXSN/ofrTXFTdgh+/lief3ypOJO5uGET6a9hRLRiUjrbKeIOnDWYo+YH5dXgSdug+B2
4D45ZRMEG9ua0TXjfyDf1paB23ZjxTgAi8yuvpYq9r8HdPZeDN7Aj9L21cdp0HBcdmbL/oJ1Qz6F
sLydz3bSQyGABjMYoQ5rD3Sr6QNhK+xEn6ISqdv3fi51P8LShPYI/M76QyFU/iXp2imJLLs0ZST1
eukio/GnaiXNFEPILz472//wa89L/b7CfTUuMjd0E0DCoV771bczS/Nqu4ElJcBSdOKyhV19GAMC
v2gWwE/6jqeZtzWnogmxK24wiJrOqTi9ZkTwkqRWCmp/VRvGfuNwLN0Zu7xf2mWX8hhqI959yyXP
9oq7tyxFdzl1mdRQC0yzcVOMifsJ85Hmm1mr8noUVTxGc6Goktp5VT+/+SusIk80YJA6YqMe7c9p
apushroEXrM1owBS5IYGohGaTXuuAP86wHNXr0Ygq+H3GuUPPwKxLwk6J112XWyoLWq59k7TfQVm
UJ774K/vToZaH/DcZCsg+SgNHvVBG/zamZHejHl3Gm3cPBiLjR+vbSfavcwdbHiS2ULH6vef83VU
oTKh07emIUkt7hjP4AxOkcb2NO9mFSxXeR3/CByln8kM2DWv9y6X1pqzrtQMABSHn7JZ8G6ejKDf
xbXKg4s2GGZtW9rGkm+teJ6+2k4LflivE6sO3SFwP0nhZzrfQbmgb9s+jjdpPRXGRjplZoYI32p2
KAarFaFhKCPdTkHjmFsu/8neps7UPk7BUqeRisWUgVFGl+EC60BqVm0ZTO0uKXr46A46xNuqiGfr
YlFpk0dTT7k1JOCjiIJnQJZEIqbwddeUJUYo81J4WVQ6ZvJXO0tfixpfpv4mqBr/BhhaYl+4SQua
1OvqIGxyZT7q49gmoVSlRhYSZ4ncSrcr822clOLBBUVc0nFJ/CH6Key+iUc9WSfdKRzCeUasfU4j
LjaWMbsYIcdm+ZeYh/gDWP3iQfqJ+72NR+0DqDQs3VutMT54rWF8Hq3R18Kp84sRO6eaN3bb144L
MNhUt3ZhmCCGnSl4V41dHYdB7mVONM+1N+16PJgRM/a0pb4pUQqir7rUkFmk0MaErpvPg6xt/EDc
8f4qMWqWxnBP7bqH87Gk+sdW+oWI8saSObIXS1mGi3DKOBQWUhv71m3SEhaXGWcb+oHGe1t1wtqq
wuybizLtxk+Wk1pPNEMHBDpW1LfoXHnnalpahH7CqfkYi6a/FuliLtvWDlS6EsNqaz/UTVVFvp67
m8yfSj+0ncT+EXSx6yCA48xgy+w0sXAJm413UhFiw1wo/RNeLHa3IwdJgi1bpXsoak3WaOob2CcZ
izlQF3HTYAi9OdMu+pYOZIiooxYT5Zf5S97nLR/N1zin6ajNuGk1Pe8xGTScYSFoJwWxNT77sWN/
00Z3QByj9MTVwk9/k0k7szKdT9Kmlry/oUKyWLuml9ajlEExkoPp6cCpT1QQueZkuhhtjemPyqrt
G9NR4p7eIUoOWuGL+4J09L2ftAV5YeBVcjO0PlV7PTOa525R+BiNXqGYmtbjIk+wU0iLj5a8qtPc
+ZYDC6C5RfGPmZXBYm+TLJl/NF3ufDCVdD2k1U2DLtTgzmqjPDL9CNNUqo5Y4KQEqdoflwtwNn0Z
xUOi30tXg6fu0rLn7lAJDvZQ2i9L359AvmSi+WHWTvwVtZ/2S+XDMAx7XkUPPQVvKzIDnpIA+o3u
tnffeTK5aUUTP6qm1X7wYOrzqJVjX0UIr3ovCuLAlywbTWPfBYU970xpleV14dp8bCWy7hl2klNh
VJf66c4c01yEnS+zuwqEbRZ59uw/NW0rXwQVlgc+TgxdgD00RTrapy91kI5eBMlcq0KFe+YT2vPj
4zwrvdnXCCbz/3qBHDZWaVh1NKLkHIdLk2ePlA9FEen0t4ywglj/rQ+odWyx3DadzTjHbJC8cOK/
+DEBrmtUbpgnKksj4bTeFuCfS0ruaN77QZtRjXOy3A8tox/uC6tBoAtnTY9d2aereLsIWIK+8tIm
tICjXgfKjNvLGDlyueNEBe/cxPZxCZtmeuO2UXdJ2LsmTUWB+J0XUhpTj6RCSxeygiojfzKsa792
5/dWmemRyiyIuUqf7at2CQz2rJH66qo3VQOzlSfQECGsmpQhE1SYxXluf605rniI3WGqNnlVOBiq
SN3+EKdx+eCmbe+yhLWBl5c7GBcORf/7OnBh/ng0SkivkK5pt72N14AWDBUAuFHcLIigPra2aSw7
12uc9qrCbq4FqaPBC+kUoTQSMk9vVvsW9oat3GlXc9rkbpmGutrLMWsqilmVX13kTSeBjYgSzOdU
938VVPH7KKWruPfjxCbgNhV67mWvnBt/7KBkF2Zr3OmgnNxIldl4a7Q9ml4lxod7rCyJohWOeuIK
T+RkwGgkVcbecSUxs4Up8tjlWfGcmppK9o7wp2Q3yKwS+wLxKt5B5LXWXjgqIEdtUkJTlojmKwNM
lC1T0hPop4HxAQeMnI50p5EJdGRiFchVbc4j9NjNz0uJX+i+G6WnX2DwaqahwyrmLIyAYzMF5eSE
1hj7dQi3cfir9IWOVEGmQ46pPHv5C4tqXM6WcjAffDMvLq2Rhn8oVFtPoWXBwN9mXiL6i5hgrG/M
ZPQ0FNVq70OCArgbBtxZtx2HzrvyvEbT0Qi3iyI0s6p4KcTYIdSFStAXOt7ddY1+awzWyugoYzYe
efi8NPN9HCyaxA6mKonhXexMoZdlUKczza7aqEeT+rKYYieseQ3sx9bToyUZbqAd9feS1ecuIpfL
QhPDr37nNI3kE6D4gO9XsnpU0hQe720xJVkI2iv50jtaOUZOJwHA05LKrvTRab7XlNh4wDmjk4WZ
rZNhkwdrzabIKrLgeJ5bI0watxabefa0m7FE3pOiipN+sezBvV3mVok9gdKaNo1mcp+lRqaFXpBh
kjiWdku8bLPp3hmz/ktZx0UdWbUnZmKpk0OWUkYTbxZwGnlYK+XIDQemCLZJKYenhfbDHknp2b9S
qcgv2o6rY5N5JKlPuZO7y1bkKjEu00pLv3q6tJtNo6QxRjSmxEXtZuN2mES960UD98q28taIqrkp
b/iWGe8wUfd1JBYtaSITrbq7pYBu+s2eJwqsYz64j03nWC9p4MJwdftC6dti8NGEr5jsGGYG13Wo
+x3hYajd/l3ede3L0HLR7RETBLFl9fHM446w278kavS5lXTqslWsz58Naypf5GKYZAdtN9uPudTU
89B9T4udkZXLd4yY/S9TsVRkdA3V3ykeQGeYwAj8UJOe225YN4f2J8aQD+3oD8/DWMjPNZrWRdjC
2f0kJk9+531Cete4RqPC2exJ72xUAosPa3rykI6zlu5lkSIBGeB+JUMQ/fAxOmcYVYQIxpRGy7TA
sdEDIR+7zvQ+N74z/JX7oh/voPhXzzB/czfye8PrwjLWujtv6sUPZ6jMv0zLbrooseP4B4GNq7k3
bcouuKiWScjfU70f7cr4mOul90G2sw4QptRQZKfzX7SbSZCCbTiNRXBJFuVO27w2pkt3YTuBol13
Tw5NALWRFMaonwzeA+5ZeRFOaZPCnkQk60GvCyvZKG2ovjRx7rzk8PFIojMZfNQcM7Vg8TvlSx8H
2ruqm6vbTBnTVkgjn7eV0ZWreYEYn8qybp/ndoCSVcZxszwqGGlsCTGlH2oVkLR7SW54GBZCFAxl
jKAgc8hnCMFVnX/kg+XySqKM8imtNVFAaKi15m5pO0PbSJ0C5cYj3jchdSsupCwXjrdvDIO6JboK
ibMpksEUPFT6MnunK3euP/aCoBH1nWUvm3zSgToSCYYHhMS7JqoCbx7Ckq16V3Wd/gAl3cVZQleE
NzKvag4bKqFlaKR4pIb+mAVzmAcI/4U04ZzkwgywdcPubepESEO3Gbf54CefMIwNvtf0mEDNeVO6
hAPYtw956+KCM7i69rXEgWQhky7S98rkFg2FoBI1dXa8hGYKSiac6qSuQy1mOTmOVVJdOYMxpfhE
SOuuRCDX3PfuKH5MQzXysjbzeBNkU+lB8ZrWt0dmGUOES0QzRh2amtqVwn9KIMrgp4+ZV0ib+Ddr
0yccfGd5EfjLMG9LXoHYIepuS0Maj1GumcDUHCqY7tjs3HgR1UULnv/G7IZh3uRWRrl4KYJ8Fwuz
7hGSs5wfq8syqaiqfOeyHuvpO0BLr7kqbSvpwl7zYkozZlJGOTSDvyyr5iTlg8dFUnfj1L8z8ewt
L5JuLIKoU47IN8a0TJ8qaxifYiCISZSPMu0jUw3NkwhEl0QgFL3nKluwPR2ranFDv2D9IoGNtRPa
2tB9HnSaY0ClSv+pqEfk9uCSUm8qSye5QXa91bb64BrZ1uqbFGM3bmYrnICFJ5vCzfRkoy2J5PMs
YtXnS/Kl3EuzhLFgejIT+JIg5bF3vQI5CuWOVF2TrLbUHboRlbqXved+1DykYyJDDURtXRfehRys
sQ/12KdqhXYsgnXwQ2bwotTBIieRrX7R9oVlfikwCxnvtL5v/AiZouo2nZO2vgzyOb0ryRPccMwr
uwp5hw5fkN0Z7jsDC/JwWmoniwKNZDTiZENXWxxzjKOKZ0ZNwkIjOfTbOSNrz4r8A4pLhRWOsgow
xezHXoUuQssVPYigV/uB5fb3IsDpIvKTVKbXZmUF8zWZEU4KXmP4l0Xb6KDRKjRVoyLzug+FkY8/
qpyIuFH53L5XdIgeyjEn588SnofXWdwXxA5YBVh0NfWQ3miN1k2hP3eNxB+yzFHFFhMnbkpV3YWo
79hPUMH7dJO7TnM/TXiMXGikAfs8p4O4raUef51zvvSmI7XLI39o9YdmbEkaLaXX2VaOUuvWT+ON
D9Sf62Az5OPQh/4StFaYVRYfbrDMpCGf1OuRHGZiI1HjoQ0O+M0xrnNB4LlKZTfUZCBJ89nT9EFc
5hB3vvg6KgObZUm6ZVMGFYbchZrROSSDGvbDSPUT4eAYc81h9qaXEq2Cq146PF7lgmdWCDcM8R29
acuYcOWXMoTantz2cDbv/bRxH0zNJ2QbbVLq29lvYzOULtkzZdQs9yiUiDRgrDFvoiD1AyoCi9Kf
fdkhr2Y20/C9zeg7XcAQi3f1tATxxq366nnsrU7f/IeVyrrBPkzt8vVBXOcmyWOrTboT/Ufj8mRv
SxrxlOc9UvZBWY9eQ+UpcRBVi1CSxV4LOYUgDSlCJzbrZhUf+J2Dc/qVr4tuCHaCCUX6H1UtSDCH
lSIXP2npmwUFqYQmLpGDu8Ct/R6QmHNO2+p18YveIlxjSntQlF41/UaQJsrImnknasndPNrBu1Sl
xfe3ltiod9FK90FXU0w97osZQs61NVfTrpP2LXqaLvlFT8X4zZU8zwNQh96xCyufEunhh8vmUZON
oaudDqcUBDDUp0qfz0ntv+55YFiMsSIcOvqlHKHDUbhF+jRBDB5HqDG7LbO0vO/KoLgyYsfatbVv
nRFpONH0XhH/AGJXAQVE1o4qo4torcVxErVTNk5/DpGp7CT3tTV90hBACf2qtaMWIefQWXiOlNlD
5vIu6N7qguhAHrJW/p61dq+A+B1OvBskOUpiDggQZepCNfg2VSgdvHkRGQXFHLDKzNg4FlfITYg1
iaWGHURNeNWd15Pw4CDz+x356oyhmEnTCiy+vqIYjsGrVPoKUScSrfFYyduswEaG+rKz54FQRL8f
6tURQ5MRRCm9oZ+yKcdDDdPQJIssyl07eH3UpZW47yehzhyxteh/2LSCUQNYCiU8asyIJBwuDr+8
XfasC4tT0NeRJK9u9jzFkgqi9gXGGfjuc6DyVx8RbS/dX9lysIYoCR+dt2LE73HQHZaqyvLIKDNt
44GHi9DpfzM1D64B+4LkiiNAinZ0Bsyld5bYGeadjVtNKHh87Rckus/sildL9XMUqB4QNGhoH3s0
FVlZqdFu6UE02rLlRbCEi1G/WddrHYV/VnN1Yu8xjikpPeUZQzXTSpnc0KEutxMDHo9Lr/2t/fyf
B3y4/l//xb8/183c4c47HP3rv27FM4579Y/hv9Yf+9//7PCH/vVOvnTD2L384/ap6f+xG6vvT4Oo
q+OfOfgrGOnv32TzNDwd/MsWn95hfhhfuvn9C6yg4edwyUu9/pf/r3/4j5eff8vj3Lz8849n+I/D
+rcl/Fp//P1Hl9//+cfKDf3PX//6v//s7qnkxzZ1KSrx/HT8Ey9P/fDPPzTX+JPi/IqSgyxIzFlh
Berl33+EyhSieat616rfRbyrap7q//zDcP6kLYw4B5gcIHBoQ/7xj74e//6jFQACl5yW4apLGfzx
79/t/n/O6/+sD5/i73//lc74s9f867GG6IWKNAUKWmIQDY9VSbnMsnQQRrsxh7XZkPmwtQvb1MJY
g1QclaNFA9prkEcNbRQOgxCtnX7jGLG7afPSa0I16P5LXmVXtpy1lsp4c29Uk7kfe9fFvY7yNIVo
DQMCJHmmJnQmj5qKGVCM5STTaHC1uY1SUDk3na/Gm8yX8+cG/3Zzm9qy/OSOhvmxastxj5vachW0
YrqOp6Zuw67paHG3OBPDUFruGmNox93Plfz/u/vX3U3QPb+7q3+8f2nGb4V4Ptjn/Oy/97n/J4B7
Nio7nOgDPeR/97ln/skBgK9LZ30VQl6PwL/3efDnygYFc4ZoBjiSNXH79z73/gT4Zq4wFnsFtUJl
ecM+59Qc3V9oOHCekCQgywFofwzQarTCzGar+G/2zmM5bqRr07fy3QAUSHgsB0A5elGO0gZBSWwA
Ce/N1c8DtmMV+alCEbOYmfijN+pmi3CZJ495zbhhHuvYl5Ke87wtO0S5tmmayY8aM7pxgwwOHeQl
bOWwbcHs1F7f1tllK9RSC3QljcqL1sxm/kdXHXa9oO/tJ32cPC69xvBryUr9J2M1TMhSkBa5V1VG
/6mQHAW+PQKP8bQuUiRtoKQpDsyESyvI2BCfkkKUzDJQbaJ+7fRu9pLCMVIE/WSNEYM900OFiOmk
10WWt5HXDKPLlurtUPpANeZo15bSVkBapPpNqnXmZ2HJrvJxb0SWXuQTasPN0trVJizt4cntTZse
rFJMHxsq6XyfOs7aUDUsY7ip4xypyXBoq9pX3BhVJtcNf67aeL0HK08zgoHGwQfQzJl1XYi2cv2U
Qu96dAe3v8BAVZu9uWodekLNlOccBYsGVWgk0iBDhlCDL2gwNdtOOEl+QzTuxqBFYPdDLuky74Wa
9WvHZwBWzPj0bjCRcA9GLIgfxYTWoWdb/G0f9PHUbtB6RL9Kt0JF80c1KcagnLo+/hZ3hXpL40et
vGRxSgYNpLbDDaWkMe7aZGy+tLk5MGp1Ya0MGyWBELGvqyr9SDcqNfwhcfMrPYmHyWO8nV+H9qA+
jrYjbzHrsL+jh260XkiRR7jErXvyRATgCwrZLG8zw+0+V7WbOr5eOWriFRP80yAOFf37Yk/R7LWT
XD5FoABGZlvhxDzaAn22raEZMJpQFiXx57IFEdNUqF9j6lub9ntp08bzsCcdzN2ilLV+YRhxrNEY
GMPBL2G54splivYesQm73qKrGF5X5tBpAV1R+2mFtmQ3dGu1+27ArP5KGoNm7ate19JgMRYHy+0p
TPPAyacMhfcQPuxliX7QeCgUOs3+oM3aSBcnbLug7aYq8rMuQkJHCnRLfTHUrrFFKDVWgj43szSo
Uj0Ld0rtGNeGlcvOj7oWeE+DI6C+mwRz1W2azCBB47Lt71sR2/QKQnv8IfJxGjxLQVrDY/YRD1dF
xxAThDvKoDHdhMl3GaZUnq01jukr6bAceqNtkRCyRhU1IUsfRNCJAmEHBjy1GzhNWn5AFS1ksFYo
kesj8CggyGagHb/2phI6jH2R7ed0SpUvXYuwtNeak/K5SYZxDJLcNj8746h+ccEZhB51fWHzxVfv
F5ryzUYkjHZ1Z6p/uGWNsp8hVQ68QiYz86Zm+G4X6XCnTNOEMvsw68y94UX8Qb8XPf05BeiF0NM6
furypzkE47ubrGWe/CVJQ+ENroN+XoKhDkG0yf0sm8zUT+Oo/dGBqOr8MVucqyoCp+OVsmbb2HEy
fYz71LwxQH7Qhy/cWgSg3vKtjaoPvepotpn+lVV0yDOeNhBdB2G4R3gxD8oqVeqAXLsqA81sXCCt
oqMfkhOoMWsyGvx+YG4y4XTxEps3NMztawZ4ovIV22Tu6E5MMPxiSKYJGFc+6pdaZCJ9kqvqj1wL
+8eiMZilmCO+ipCtM8PwZmvpxW6CIPnJkLKgM4nPzQeTRVhBWY4TpnSR2X9RLfrpXtQhrgOqbZ6Q
qkI2oQqSgaXrjUYMbsUxRnqkCZ9AgNKOou9RGBvXapeao6f2mq4QO1M396PJUmvPKRUkA40B87Ct
0+upPIP1e33q6KCd0eDA4h3lq1PZFAvS37KYHcqhSyU2oRa6Hn3+c0Yaz2SSl1kcsi8rvZTSxQZS
Zp1KfmiNGvft1ICgQgurY4LZKJavdmyGvl/kdSzVBniDDL+NaWxeigVAQGDArvwzXzoqBl5mk6f1
msVTQq2Bq4nqNv2RkyIqbvV6rC293lhlLi7o9A9fzUq2n+qkMEgs/klD3khcV0j68ROjdgvgGmoR
1CzQ68flaFGErmizpIKN0Ce5PxiT2W5SMfKV3a5yxFVTZ8Ab41wDJUoXSu39VpbJX+LN/5MhvsgQ
V3X/fz7NWl4d1T+75ql4/HlU/qx/4e+0ULxDVgSraxCOZHjAx/9JC6mMmMHQICEbs4FbroTRv9NC
7R3qXwYqEOtHJv+jMvo7LRTvwDXj57q6/3BaAYP7jbTwdMHS9ILtQKdt7X/B01p//oKLM+OJVVR2
LQNdKtJvjdraKGJo9+bU2cGLt/LGgn0lNbBei9vV/hSo4omPryUAiYkJnf2gNl3lOqOL7oWhYQVu
O3/T0nUak2bxZqXl4eVd3WV0f/H1ZKDrzByHoK2kj7fnbuwXJgeMK1YQbUsLV+l3Y15u86GUnLmN
y9iVcXrhpK2HvxXWMBmjWCuuODncciF/7PT3v36009YQT0Yzg1YlpJnVJvGEPmLjPuqmIZdfFJFt
OyoAX0xtueH0qD0dqpOX9a7lLeQFZwLOaXj988p0LdclRj28/vzF9yN5h2SBegdyzEW0Qb+E0YFq
zGe6Ns9Sdy+DDZeBB4s0O/UIfzqlITBzFUnvukkwmnJogsZUq03ax32guhCTOOL1JtCkE2a440Th
D3Dw0dcZJdF6lLPti1SxPoD3u7A563fgHJlJmxQKf8Sjk7wHRNkVngCn13OOlRFwjL6Xl5Mj5DfZ
THYA3Y/BDWBA/VIHGHfoR3P68vwB/yeKvYxilJa/iGL9488njorq6WV9uzYc/w1k2HKC3oWJpT5r
uRwHspVkT1uU9QGA7t9AZr1judBWpFMDsQSQ9L+BzHznoAKw8kPpcQqi2e8EMm7s6Dik8wsbCN4i
UtN0L08pBRaVmzvrQx9MufgSNtrilfgABeNEiQMq6syGeKNrBIiafjO7ApOZV4xoai9AB5SZQUME
A3xjOt2GuDB+i/DhvVjGFq0G0MW4IJqRHf/EMLEq9lWji4OaLp3qWSJRYy+xe+1ro2UgFIpQuUcJ
DQiDFLPxXivI1IJCp47wJY+8g2/Q7BjJqhQmtQPTqQbiOTPQzzJN+xjDZaj8Ce+ZxB3gI065epjn
ZWp9ywy7PphNCqLImuMIWvEMpA4z9PT9GMcOoBl3kGfi4bMK9FG84GtYNP5pOeDRhbrQcVhSQnTy
KXp5PW5WfyuavPpkjZyPG0uBvKHVHDqeNQ02fmeF8o0/GdFWMzLgPQqlDpW+jEEbL5JXYE8qFW9q
MQF22zL6JKucGTYuk62PSg4qAUuxCM9ihAjWUA49QGIQwxtRWuJnOwxSbntiL8AFOTNelmbtdYW1
n9QOXLRtSedSTUAGj7OuXJXQq7aLvfCb7FHLAAnmInqvR3H6AMjMW0I0AM8cis8asydvau1Vkypq
sA/RYj9+U8vSZBVsrBaw8uJ4w5AJzwRak2MKi/M5PlayukIsVtkJGoad6E1OkWjTxajUaonQLgsx
TR+6UTV3DOmBgbdgyNVU/QyHJtrl7ZRtXkSFN07xV9rqbDS4VdjXUPm6ZDQnZ10W2WOValkXkIGC
Y1iccD9M7kPShKDpDPSa8ecExjKpcVAkS7fNV7XSLG2GM0O7Vyffeh+kTsAm7XWWdbLEusykOjSj
Lli6Tt9QwurgNNtzScur0eDz4656//DiSOJO9WSkrGsnS2UXICO41sTNFDjAypmYGa3fdvq0d5lk
blbqtod/UHiBvJDmmyWKaCILy3Nv/3WY09GjgAqGS4OOyxTh9OV5D869sLUSwj4w5PpKK7PqAJ1B
G/147aWE8Zi/V/UQlkKRg2yR2nIxU7Jc9mlT3Npat9MHZym2kt8ee+NQhNdj39TnhA/WNXu8piGe
ol+FIAU1Ncnt8U1OHfCeJlTbYBktLcjc5HoRxUVHb+Kid267pdP+fC2/dXzfVk/Fh655euqYr5wO
VY7GMv/vDmLW9Py/H+FbCpEf8X8+rGOSp6b4z2Px8z//q+gemx9d8uM/V/xr+/JsX3/Zn2e7bb+D
msNQn/kzhfSL1rXuMoZBiniN4YgQPKuR/VWiKEK8W3mJ6D2biKJC0GYH/lWjKAZtbfYMm+Z5pP47
B/vxYkJYcHXc4zeR4eqMlE9LalpItJiXKPZBmbcfU91OWUHCegTrHW4zfWi8pUvPWRKRe7xcwlwV
pqWBVy562VyW9Pd4CStTG8LycaWfpX1Q9zfCvMrs7417tch7Qxb+0Lxvtfu6k5uc3DRys0DIj3Xx
wQBqNoy01EavtNVD3nxvtHo7CMVLh70WHjJ7OuRwN63+fdEOsPkgDhkwgOSVBvJcOBjWpZgb01pK
lw3SBP7cAysH31+p9UZWO/onfgfw88U6eSuoHxcwrx/3ZMfqTY3Ugcbj2h+c6+SGpr8HrSZQtqXf
3FYb/X32uQE05Guee/j1pc9def35iwIG3y5FDSeuHFp9z7Ex3obNQwSKri6SP+A6HIz2j19f8ZmX
+294ev2wJydYCTCWJiCXRAJ9s6032y6ovdTLtuYu3JcHy8u3H359yVdr+Hg1nSoUz2U5Wuq6muJD
ssluF9/Yjmfob29eghYYo1Yca59HTC/fo+iBNncaNfxk/1icZGOZd1Fd+2X5OZdff/00JzKLf73A
F9c6WS2Z2dj1sPYLopui8Kqfzq7+1Oyny3I3PhQ30VN0od1ivWZcFu/jXdR5+kcUK8Yvv76Lk0Tk
+S5gEJsAhdBhoeg+uQsja/tGgjrE3WOji8D5DBp/sT0glqg3kOgmzJqiMxvl+Ph9fc2T1ZqLxlI7
DbBaq6ebIel3RbfQj53K3Gc4uz3zhK+vBuBk1YLEhhhRrFP9WzhfSq5kME3sUjH8CJHr95HrhFtQ
m1ZQlLq+7+e22xZLlV8b0MECei/O41w3PTQyvb6s8ra/BZam3TLeSZ/m1DJ+b9WtphOMl4nPzwYX
hjh5H8JUBPEvUejOxAkdaZVujpuEl7oyS98JFaDCUWOeCRnHmd8qO4z88DPFc22cgTI6DhmqAAsG
jN/y+5h0M3eiZkuBeQ56s0aBF1ECwWGeyaRxDYaJE+7Uh4IRJ6hcp533FspFqa+VVo+4uFWYDAzV
6nYqZ/uyycWsemljoWKnLlZ4f2YBnJxCtPeYAmmw5EmcuQv1JFKJyh10DbzlXnMqqDQiY8DRjNXe
SBJKSCMvN0tUfYutpvATnEYuZZxUzJTEDGS3Cy8GnITPiDqdhBkAHBZFLw1D3gtf/vTdLyVcKdRp
K5pc1uIpyVJfrqrzB6NxnvTEHvdd7Mg/s7v/2lQ/ycFpb6MqwtJhoswsnH9OXgOeX7JTYPRsu3nK
P1R5r27pRqWfbE2m+1jXgdZr8bwEBt5AVmAy5Z6gnbVMkp1lqAxQ9mlx5j2cDBzWe8LRibXIaJ4k
91XdNmiYyY/1Um9jlF78hLHzJSNS3a/TJtyCyP6ZjtmFW6547WiGKenW1pki+/VrWScqgGcshAAB
2J0KBAHXqrHngRxqsUTA94+FYFVkiAjAjyvj+8JC23rrxMBWdqR46kMYN/WjrdJJQ01nBOIOfSH8
fmbNrrvvxb4xOX1WDOVqq7j+cyqibERjqwy1NiAaqI/TdrHc5Z7qOdkXZpvf22aX1J5qgCIN9Gie
fnR5YjpAAPRZeEvTyDsnRzHNGzVbKTd2vSyfEk2PknNl90loXY9JALmUsIjsApg9nZ5gK9KBEaMR
QAwIr6asyR/EmIY0TgCnKwMiKClMSM+x4UqbUiiYMo7lhpE+HZYZISgjNBx/6cw7dly6m6KuPyPQ
+urrrneIHrmt4rLFKOmUzZ7Oemv3qrD2RTivkrGFRVOjbhdfMBP3RjGNF6XAV6hMmoHP2+QbGTnC
j43Q8VR7Hs8cRqefdb2dddBE6KXqZ754HHSrWu9AWarWHkA/VDk9huIR0lfvhXDOHLJvXGodhxDc
XdDGaOgdX4rODAOtLrL37hI9qc3SBaPe2JscINmZK51IUDgsA/zjqVGReGD8wrD7+FKirSH4Ioew
nxv5Y3YTuetyEQeaXqRAIAvjI2jo+rHX21UxIG2CVDaNb9bS8ccpjUG01OWZXf2swvBy/6y3tMJ+
QEhS5IOZO76lUSeI2bEZ7kPUkX9OmW68B6xyUCPkUqWOczFBvrzM8JneAkvQPol57L1R0mmZxiQP
qlDpL1troL63B5qSzdgVF+nS5vDXpbyvOY43Yliaw6+3/etvxl2Dt1wnESyVU/Fj2LdstjYJ9/1g
L1dJ4hbe1EM/yaDendu76/c/eUPryAwLRgIgMNI1P3hRMsBDg8ebmO6+BFv00WlkJLex7Vb7NK+F
iYFhF30znbx9ikMdRS8p0n0J/bPYNoU0Hf/XD36aDK9LaA2eOpGYRhRx7/humEXw3wct3IP9rGGn
hen7dRT7voonPQ2y0IgHaFBzj/GEOSg/C7YWEjNGZWwWR1XaLbCe7lNpVqZzgGPa1jvMbqfKj/WV
ETWAVLnqh0Y+5qY0y72dM3nZ5ZBzGuB/8pzv6KtTbX0YsLkYCTJ1RI91DZsvXm0XF/UQpTxM2MX2
Nu8Z3mC+1e1lX/cbRBuLbV7ZctPai7XpmiULIs3ud79+o28sJQpuZgbQJlCgO90AVivtxWnZAC50
yi1M0mUXDpl1mWupfubjrdv7ZCWR3QFLILQBKH1WFHnxuFIdLCdaVGUf4y8aoFQQB7Qa4CHPkxNM
Bh36tDUjyKZ2debKa7h8dWUH8wRiEMiF07Zi5hTjLNNa2Rdz0e4VNXmER675er0Q5dOqCJS8UDd5
3VW3ZdWcYwC88YrX7A1dQaR+DERujj8z3rUZon0yOlRlZF6F/azeFaw9XA3dc/vjNGFkRR1d6iSc
TWun2qF3emDLOvtajc1Dj+faFrpKidBK2AelACv120uIFBVAL/1aMCGn/p+5PnB89Gl06CJn2HSt
8sVm69+otK7PXOnNxwNqvkI0IQc42vGbHGINInMpeDyqksA0Qg/9neSrvQzhhZ6HxgdTXb797sMR
+pACA1CNvN8rrUJDjtkc8UoPKVDjrZ25zbZV+2g7qrm7//WlXu+P9VLsQeDRz9yK46dT9LEZ9Y51
0kpZ5p5qlZT7yZLVyHjoxcZpUKvPob15JXzwX1/69YtF8xG5otXuhub5c3r0YmtOCx5dhPPooMdO
cVCcJPMybZhuGnvNHNHqWAcm+bmk6/XRwoYw4U+tn5MgeAKqkdLJhJgdJHjjCvAWo7WmIy1dZpCF
y5gf7DyiseFUUTMcHC0UFxg6ghUTsoi+loCwzyRdz3Oy4zBB0xXBJPJ8lThxOtUkRE/FkrogMx2r
DEajzfcxSoD+qm/hQ6OjEVE0ZqBlinlwWzlfgIqDY7tCIkIbdBfzpPB9ngLS7GJRwihq+4tajvND
bstm0xZqu8kn3bpMQgngwnD6A0i99IAq8hRkVF2Hbo7yOzGF+nUHdvhC1ROxkeNQX0wzfs+J09ln
EonX351wCERkLanM1+Kwo5GUDbRJdz/1cdBoN0ujeZ35UNQ3yaCdSf/euNaarJDUrvgNHLePl/ck
MZrMmyI6oKITX9e9+2CLSL0UlQWGqso+IgUbb369rN84YVfrK/NPxTOTg/b4mkmmdWhKuNEhkuHP
SmDxbnXx5K2B6nZR+3YPotn1QG4hmYz83lWIO+mZV/y69ln5RKB9YEyZiG2f3EKZ1CtEWSGAOJhp
M/l6VFCQCqx50TbWiFbirx/59WGDOQ4vFxwAY360uY6fGC51oVdRFB+cgtE4Onr19YK761U2z90Z
GdfXp+o6LbA0jFOQKrdPp2NzB/x4jIv4MMGKjcoQbr+d24FhtNmOWR2kU2zAPljqCHfDGM85l552
JEkF17YUYQuXg2c01fGTrgNxZQC7zLFaOghfJM6hjnQMZl0dVT/dXvZgv5XvLUPeDdKsy21RKl8S
a7Dd317YMGYI3CswEGS1sy78F8HTyaSZT7GbHAqtoSNQIwCbK8vXPhv16ybW0ZqRmH78+jOvOcNx
qFqvCccVYiiktVMJ3bCRY7vQCDtYepZsQiHja1LW8czafb2YAJKuCv4wUJ+FCo+frHedXilqJzmM
hWpuUMzR9nqz6F68qN2Z3uYbi2l9g/RXaDKqRIjjS7mNPhqjnclDVraoSYTmx0y10ssyDNW9oIxC
16PMrmSlWl5ZGPOZ8fbrTcqDkhsiekla8YooV4myT0OnkodineFPYV1u6xDwAu4Fh2WwzwkgnyC8
1kqY67FCkSE0uOZpXDK6DoOMqZQHqepxMFr2tBlgVWywsoz2snCUm7BP2gsVLcwtpxVkRHTs93HX
IVbWN8W2U/sQ4FaSfFd7QBldWtp7TA/CgJQ23ITgxkDdDobfV7Lnf5bRTgmL6TpcFAdHLdN8BKj/
Xrfa7tOvl+UbAZcHI84yp1wbU6djAnRCYhzrWnlg7Im7vWPlG0erZy8Oi2iHxMBlHbfqxQhpgsE+
P5yS+ZyI+5svF4AH5xqVommfUm9aZeyFMyfpYcLYcTPR3Q4qbdIdr2zFZwzP5K1Sz3zceCoNpP2U
7gr4t/MgxDDv1MGJ91pZf+3HfNm0sZUgrGWNvhWZ5t5RdPdKMaIqsMmvLwpBsTnUJgNIBUkjEpXx
Uef35rZe7FprUc94XLw+QFdSH1z6NdqskpLHW6TOEYyP40keRmHILd6xxWaBALFRMqhAWhsil4Gn
5OOvv+hbIQBkAVENIjo6tevPXwQ3A7WjwaQ3cqgt0DBqOZW0eUc9QEbznNfhG5uQ7jtsXxAv5Aen
Cr9J1PZCdg1rR4GXkoRqdNlHarbV9GnCKn38PSLz8ybUOJJZrGgasO1P0k+3bFbPAdaqaAWSowZ6
MLFZn8Mcvc7qQdzBdSReM+snwhy/QGWxq06JFnkIR2vY0xKJ/S5pR7/NqLc7tXBvFG0sA/ZNeCa/
fuOM4MoACFkyCCKc0pm7SA6V1DDlbYWDvplQys9j6TZ3v14gb321lW+AvsNzLDtJ6+aoj2luKISy
yRWIZajh9TwPyl6xlfS9hbzxmZPv7esBE6Ba4eme1Y5fLEhTWHkDKFkehkQiC9SWW83qI5/BmOEh
J3Tmam99PZKMFWUMVRvK4PHXS3VdjzB8lwe7FfllPPZp0JnFsp/SxW/EfG3V00OkROeQR28+JFMw
djl4DCCdx5d1mfc0YWHKQ1xhwyjliicU8OGicFau7UQ1z/RB37weLnjr5VZ/svXnL15qh+2dmw9x
ejArgcjbkhVXoeTTjS6tzAFA8pks9Y3THvMQOkErrJ7u00nKpBe4ziTIkBzocyr+KHq5n1rSxs5y
7YOiGuXGnUVJj9WN96OqxGeSjTeCGvm4SoW3tnyBTR4/rgwLi+PXSg8Vz4Y5mjndTLL5hlVGt//1
7nj7SiwdqNeQ/U97XlBUUjet4+wgBhluIvzo903CrBy2W3pmu7919mIuaYAWfKY/nJ4Psxwm0dJ3
PsRqF39P9aUGlVrb23qR9SFBDuoQTYVzPZZL6JMMtQ8wEs9WXGs4O0lMYd1CH3vu0EK1PX61FV7d
RShmeVAVM/RVq+VM1ZVwo6NBSt8YrGhm5yhEOkD24HiWfmRhUS3ssNq7uTLsfv36/wQmHt8PKsXM
dRGmh74Bj+P4fgxFR5OjXpR9IhHS9To7Lv/IO0Pc2qWN1COwptnYd3gC/cwasL47ywjHq6keza9t
V000ly3xwSqm5rqbmnnxRD9pX6RiDxfmOOifZ2NMVdinXXa3OFMSAQaNkYDVhoiORfp16Ip7mhr9
bY/Ot7NlwJk/hbBGpw3iPubXKdJbhzAiAwpH9Mqq5V7rRXZTdKgzIgOs3OeGUd0paHJLrxhzaLqp
qc7o3xkkpkEdWimo5mgUwIqRYw6QFgLahCyuMyEKp7f04BnPZh6iTe2ul3VFzmOmOTp0snW4qNll
P0p9cT4jAM6Jm0/9+N2p5uzaUbP4i6EsVuxXeczQ2Rp1tEt6m9F83JeIbEZFbV2pjaiup1rrVkLL
lD9oLdGwaaLJ2jFs5N7mKepTbzbidiOc0H2soZl+zhfExQJh5oPpJW2nfOi47dhr0ygXwZLk4muu
FtGHfioTpAA7K7W9Gr2mD4pZVsqOYZsDz6+PEJcX0rwaneoJUdjPkQ0bcDNlhXiAH1pMe21m5npD
g338XqtOhkRaaOkQH3B5CSJp6/v1fdu3+YSXuzfGUY/pioKsbN6Tg/nJZNj40DbJ/MVBduy7HWtD
t7E4ab4apT1GQd5Z81dXdJZ9wcAbgdF+SOybapnjRzNNQvfQKLY4wGRF3F7mQ3+zdGXrIlAwIp3V
wMcOd4VZOj8S1PT4fKgUS1+x+vDanazmQ5iOzFYaYA9iMykhWOWkL2yOOgW540BJ3OVDbiSMTPuw
dFIE7BDd9LN4KD7lejWVO910uz0yvuX92KTWYUE/G8VLS73G56O6t52GJnfY1wwc7GEY3lcFqoN+
07op5jpLLz6qIdFk32S9vFrURr2z+OiGl4YTfGj0QpHhn8GXxrsqUaN9b9U6Rr1A8Z1AtNZ1OVvT
D3iwCEl1mHAOXjTWXR2Umor3UGrm6s9VnAvE0rKoaDP0UfWgjdXwPWpTicq2CkHKaxu1+qqbSfkE
97P7oJtL/7ioCQj/sJ10yIQg/FFsHuWthBVs+u1smt/NbmxUH99UFcVL8DwjyzAG+jeZzYe+RtQR
/1RQiH7Rm9Zj28ZQw2dC0GMq01HCxLLdh5WWv0toPuoQbBNITFGy/p5MIry9AA4yDipeht9NmqXp
Lhwn547hUoRKdFoaEKYoaQLIwsbnBPuWiwKtttHPEoGGG1qSALUTDZsDF3nsASpoYvb0d2eklHUt
0y9ijg/UnEU96yyQVDc3iBHSJJvzOPZiF9dxDx+zbvB7NW4iaO79PGO1m+BaOqJjztxLWtldrhft
XYnUM/ppk40MHsiMH2U75V8UXRqHvHQ16akxmE6EOgdMUXE1+oyZ4vBzpAUMjiuJBsDUUIEBXKdQ
5v0lxM2aHZL1X5sRCWUf25n2WyT1okGbFSL3FpGG8Mco++7zOGfW7MO/q+FS65kW+tx3nAcxYFMI
xQkw6oPby+5zW8T5TTbWYY6iXTMB6sw78x71Wp2iu3LXOrdoprvYGKuPMAZGPmjP0t32Ta49xc1i
/lRDih+UmaP5rpFNrIAjkF0RtM2AoiR61KgSMUIfkNDTF/hssDceR9pti8/Sg7hSDl16Nch0+j6E
RfzdngVCx+oAxgQ6K0o8gZ4u7v3cjq4etDg/jJerYc1H3OtWVjX615k3Wq0qNuw8FCJh+kMdMezs
fa7W3Q9oqJfdknxRF9PotxX8/ZaCpscLKLWbSkVKdoTzDOp0DEJQbiMCR1PVBKyFMr6rYkPd5qK2
i32pLUN00SqxbSOfrinv+0W35CaRS3PfIgRx76JM/n3kZX6M8vYqN90vlI5SBlbPYeN3BHegsEV/
hdfOMm8kC/hr1Q8VGg0pa0vN8IihttVmw88LTGM3TtpryaaH8PFRoi36NRV1/Jlf39ggoFy+05LO
4QXSiq6N/Q+bBYVYp/yjNEINOc9OyT9hpJd86tusxtN5yCbsJeYJgqCrKDDVw4JcxItbE/KEvujm
vTP35Q5zEu0qq1ODtT2tCvpF3ynNxhldWN+1CW3RgxWCJXMNXUV6LsORsYvTdDM3RdV5pk1+teTt
YHtTHXcxXY+8R2cO4UnYGc7kHrq2FF8HtMx3YzQODnygKhd+icHJJYsZgrytI1scFP1YVYFVdpPt
ZXrZ3XS9C0B4Lqzya17X7W1Fgtj7mu5OCAbEDOd9DeaH6qFgCwhUqwfxoMSmc+1Ui/uXWtn/OdT9
+pv+UUP6v0PKiJHZi3ztFZf34jF/PJEyev4bf3HgbOsdZkIaxBdm+n8R3f7SMrKRf4HcC1zzucHD
uOxfDpwDmZcUGMaGDY4dUtQ/QHlhv4O6QqUPoZfmEGS434HK4210lOsyKKO/JCwN+TgiHBO7db71
omrSOqQM3UrI7SLUmhUxasmjkxh6izaAweSqKotqZbG44r4UasoGaZn4B0sK5MnLVCR3fUyNJt3P
87aaPFURxuT1HI6wZmP7qgP8lRMlVtlZ2lcdehOZsreTDFfvsR/mT4XrLqEXVnWv+TM+F1+qzo6K
DaX6RRzG+f2cSb3ykWmzZs5K+tT+aIKzh5RmYDiYoR5feFptJ9FmAa6DDFlk6p/zhkIGLpyhX2Wh
Vj7UGQQ2RMosblDTw1snKwtEQ9PBgARl9a7c1WYr7trngWis59Nny1GQwcZjgVhap2qf+3k9GmiP
t7NNJFacmzIS6YSsi5ieIuEi04SRx/RJoAa1n0Sa5cA7RXrgX2GIacUsvkRprX1HrrxktzPxfew1
qxm9WksjLGUjk5DV9dokN2Lp1c/IJhpf0jbJkz0uDO53O6nrS2McTXuDP7ZS+Sr6ywaioTKTQb84
ykfBZBzx2dJKH1zbMpAgIc1C9r8HVQL6ypEPld0qyJqv2u0eA7NWQzI/DGfP7tBT8ymHlG/ICg8C
+RacIbYRipcbaLr2Y6loDu6iStI9ID8b/1g52HQirSq8pe0jEi+ctUYP4sXtvomadgMaFhqZSkWh
t1zhXycfFPoEPiAjZwgSkcoeBZOOfC4ZlORbYygVFIbcbA18Blz9aah7dLQovqcSjw/ax21rJg8g
ZvRsw6RS8xUDuXVvCrWx2BoYgiA9r7hj6A/gFeNt2A/Ge6tFvXtHJB0vDCocmipKji/VmR7AcWm8
7p7VphU9BXYqbYBT2x9Ztqgqo8+7RZeu2CR8RI+NrW07FxHcF2Hl7s9y76VQxHG7YZ1oq3Q1mFJh
7kjcOO30ZX2SRaB45LYy6zuFdg4QyFHx0TdR6PFivd3VyXBV8cc7IdXxz+HCb0Xu/99F61Zg3X/n
SnlPTd4fizasf+FvrrPxjkEB0Ip1ULrC71kpf2vWGe9gQ63APIjLayznR38xonTtHUbMoDZxznJW
AbB/4zw/gqBAhg0nju/OEfI7cf4ZQ/tvCwFNVAjY6EnQbQSOzcmxtjxehPm6zxULLV5cZQhKFNC7
ygEDGIa+UVDq/2/yzms5bmRL16/SLwAFvImYmAuYMiyyWEVSFKUbhCiK8N7j6edDqTVNlrTJ0Ylz
MSZ2b3WLpgAkMleuXOs3gztqNwD33T6Z9iBFNkj7c0olvsw9or7SVWwkaxgFdjXd9zOdnAaLi9Fy
wgRdoBb/hcZ0oR5clEHqWsqT2n6xAKCOVbcxw+ATCgsfuy7HZEBfBWG8kTjg5INjxBTHytltdVzX
0D0P4nZZr58CFXNhvcZxgCwrzohGqS3oyjoelUsCqmJtSDZJueloWJw8bC0LIlvO4ztF1B58q7+Z
w3A9RIKXWO1O19ZKothtlrgsIFsa3iuNv646/jqwy/76YmBpj/V65jdIc1XFRYmw7aAf1A7J5+pP
hRvOX+FZFaisygSYH6/Qkg+C/LmX3ikonjBOr+cI9WgKTViskalAZnj9KJUh5Itaab0yg6tIxFLK
vJ2TVSL5js65WbwL5IKj0CLfnezLcKcUqFEh0hXH162JiGqbeQpxvE5Dkn3N1ftPoGBdUbofmTiY
gdtN62NTMdgxAnDLZ7XVdGkBltMJzoZyFCBGdEWMF2TOhlJ4WJ5iCUl5AGvIpQIxC8kGrX57QdoW
2kVVCO9E2JMp+S8DAEmYNXICup1VkMmTKOENfb2qdcz4img9fosD0bG6T13RbxJoNbCsVSyHqbLZ
OYPC4XDlc3sv4spvIv2vU4r38OI2zgrLGRrUOu5K9Sq28D2yoN4rSCCRdmiavHr7Uuf710IGeHmp
syIycNjeCoORsKDMLqIL6LPFdi++90RnEOVllSzXoUsJMonKqnhWUbVC8IM4LIA7Q3mg1GgZ+4iU
x+zJ5VoIP8GS1KWZSstFLXY3s7Avit5r5k8AX50ZhNxidF7QE/YfOe7bbw/B+b56fmtnCbCK1nrf
xF29EmFlhIiHoCtjJ51o51XgBaBrMY3yhD64efuyv3/J/4zIWUC2hBG3JWT3Vzh9uBqWC4WMmk7Z
I9bwp96m5094FqJyLYrKoONSEyaRTZ1Tp3gHerdEhl8Xzj8PcxY5QoQhE6vmCsP0pTbumu6d0PT7
wSLNohuPfoC2fP9FkMXoHFyDQZDtpOt2+tYZzA4k8y3/29sv5bfLAfVfmPukWOp5TyUyWmvMGq5T
paFt9euyuxfn27evQSvjd6NFP3Exs0RJ/lw/FnwwCLOMGZfVCRFuWJVo3oVAf+RZxBhARIjIxxpg
Ru11wJF+12gi7kAo3hnK/YihVVAaz7IWXUfA+E0w3binjR/7Fl8HPaoXhzd+1IwGJ/GxKUi1S44l
cSJuVLDYIcXvPAyvBQRp8UTw0lJbi+VT0KLP3qUA4ed9a3wTqydB5feN8kIoxQsp3GOgR7EP76J2
wALQHmZPUJ4a9aNUOBADWkh1sZq4+HBt+5z75xyWYm4hCJZTRDknCX81ZGgFzuXWx8MsRGQN2wi3
nu8rQbpQ+niTit2mHdZliVdBk+7l/Lt4EUnFY1Qbz5ra3+vafGv6401rrFt5P0TjsUuN57hDrkwY
nF6qPT8Wb0N8zsw43LUMXBMau7moXQQfKTxbtop7gVkarj4c6pTTwPClTjS0+ZS1NmjropztMkMj
MNjLleUxRQ44De6TRr5MqqeOFGLeGMe2+paALWdvXB5hyLWVL3GiEm664muufwvmL536qU4sNqev
WpQd/DG19QnduNFyk2F2Z+pjBWXa1rIwhdRXQxODbDN3NGTWQ/hxqKpVlRQXurWWM9MWu4pDZHwV
Q82RW6wPmS5C9FRF2WoU47Whhje8Htdkz+zYKbJJc4NCu5xC+cnsxpVq+rfDGIC5FA0Yp1JySWP/
qgBFgFLIsFf64basBtCDzXqsMEHDFXACMt+4ZUX1DIEICHY7uJKcdhOyrY2YaYB42R4i3jZVNKPQ
HOijlO9rdxQF5sajkMXuBDZA5SBaPY38UJTlNk4vrvnYWgKHt8GLLGmLT8/WCHYFq4zC1zaOvypK
THImrhhzpLHcvr1SxR8ZQao7sdBtDLS8aiQVZRpUWalAos/ctrfusv660QaXPMSaGrch7WvxpQk9
6qm2Je+LDpTzQVQh+lawYZrwpsiwn6OQOyI4Kyj9AzLK7H6qXaApOqPlWWCPVgc5LBBszTqLeCxf
WWHvVqm80ooUOLH6NRHjL5EKGk8v9sU83DSDeZmRyorqN8kPLgxNQ1AyXLfdt061sPit7xUhdX3j
Y1+Ru4SlExSP7fQd9UXO8dhejfGmxslCbyf8h5tbjPm8UKQZYtVueOgi/GviJ4kKooJq6CxJXsTt
G61D4rRWQSa2fbmWdDJpHDBHQUA9q7DlyUEQ04WIRn19vgS+v6nldpdVVDVkOl5B/qXk0zpZBlh4
XcgCd4CQUIyjZXtdJA3jgGIv/gVIUuMkHbpTfJ9qnB1wyemEjAmprZLyC+5ZB79TvFBXV8WA5R1G
XSBtrkzzdpALD5yWI4jGukdrckJjpMEGZUkmZWSGgvSIgcd2GDoIcso2CbB1AhaW6jifiP49WJaN
HutIuaGfjxlLHnrZFHlqNV5ak3Gd4nYZFlDtyqy0y5lpmdEIMGCYTtlmLnTch2ZnecLEbG/1Zlz3
8pd+CLw4RyPTTng55bBvivxAiQV3suyLWQvHqK0v0HG4lCcJs5hhPQqX+DI5FSq8zfwlRvVV4S1o
hOt2wgtSG2As37ZlsZIWOdeyXKnZsFX9dFU36kbxu+0YWSzhfqV2ltejQZwUlmeKBxLNBeXGWWGm
Ak3hK4s3geAi2nupmBWKyuraT4wdLZJPWE+uhaS9zORncaSIJR5Cq9tNfUinDQ+d4FKLgqMh93ul
+qLJwU3djdu+vypNuN2T5Qk4t0wyTVR878QcdGdpF2myVgh3QzzucbG5B6ThxFK4q/X+WjKyqzlJ
Np0mO75GOVhIt1FzWwf9O5iCE+jkVcqwFDP4RxeB2sEhOtvShWluaPsU9Yr+2EUM7V6nf6rJpVOY
FkW6dIUxth3IsTtOqi0AWUFEzMMvcocl9tVIroRd5kEI75PBeOfWftmez+7sLP02EhNzm4I70zPT
VWr/mkYinoGzrTX3Ke8SOMmqbVP37bTgl9Tj7KpnmbhCQ6memrJe4T3vWOo9vj1rVU7fS3aXXO+X
YaeGRGBGbBTS6utMKjTAUYlywsMZ6Gl1+kYTyLa79tCJtVcIBlrQlicNw/WSAMT0vCcZ6dq52/WV
+RDwKjDiLWWUjXHpMbqdjF62pmHiydk6HHC9Yl6pnfpRrRQOjS0udRMS4IZbiU9aiMfRpG8H/b69
aaO7VsLrysJWq5FsRfL6jcKRsDcHx4cvGSbA9BJPUh9KYBcq2Qkcqw5idmkOqynUgCZO+1ppD6ox
Ay79HiXBIRSaw7LmdKm/14LsQWgSFx3sQ9pYXmqhR42ziIVLXwgt1rSGY1PKX4ZscozwFj/AzB7r
cZVN822DlWTYd/Cs/Ptp0B+QbL6ZOZqIcr0WMJxPOY1BaXseKxIm2sVBVjltkbgNjsYRG4mCmtMU
vkc8OyOecoRaJsg/b+50xHqRAxMC/XoS02Va7kViYljfqsJqKeOYaBn3jPF83110TQG199a33smM
l0n/et4AZz4Vo8AaYT2+TN8XV28qLHJrFIxXRYEWOO3AbbiPMu0SF7gfU/SPKo13RcY/b0oy/deK
kevvxWI50Zx/1H/HPtPCKP/X5cerrzWQj6jqvr9UZDrR0H+WIMUPRFJiqnhif4PN/qcEiaOGvPi4
G/BgIHIsLkw/dWOpTtJnQuUfwDrSaBzdfsrGqhQnkfWC6KwiXYB+w59UIM0lgL2cQbhmYJVhIE0L
O33hhr+eQWiv4IRWhLkLY5RmM4hPfxPjP9WRIU8zeVyobpUuMQDMUYsAyzJ80udG/Z7pof+1FIxN
p0597solLX5bHeXqk6QI67wuC3zoR+FWbRsTraXauotipXKMIU7XZLGWO0KO/FJ1jXhXDFH3vSm1
YxAYlU5ZRezdMe/BBvVyeN1kmn+B2Vro6EVtKGRQjbo3Fy9yI0PDAmM+U3rSs0574OxYH6ZeoVCA
YOJtUMoN1c42IxDOkdLexkIuI+NYps9o+ls0kCapBSeUq+I9OC7laY4xAAaXqMXHesRGKVAAX9ny
qKqFA4pCweMTNrKdtr1WrJS+weWukCbPV4L5Qdf9iIZwWlwVldh/8bPKsDl6j+CaLQi48G8Ry0+w
w9oWViI/pUUfrKvEWsWdeCj9Qfqo5035pKCzR05aYCiJfaS4MeTcckaOJ4ivlWSi/QjcDhH1VMQq
eFYvcJTHwnsCXGWHeFW/E1zOywdUhmiCMmtRrkGb7xzfhlmfpOaBlbua3lhuBPF2K06C+WOH/aPA
8n9B8g0SyJuBpMjb5ntdf21fBxJ+6WcgkT9I4ORlA2cxosJJwu1nL4OuBGdfGC4L3nyplPwTSPQP
JkrmrGwYtAsB8Z9Aon9AZnVh9S6kafodf9TKOJVHXgYSGukwWdVFhmOh859ru5AiNPoo03vtdKX5
CD58/hwm47pTUxHkmzpIF4MwKMes0ovvWHjqh0iYx4scuWr6E0P3WYeujp9iQvaSqsF2iuT0BsBJ
Gv8/bGT/tV3qf668oMy7fGPTOuA11RZ/3UTfipeT7fRbPyebxtaE48CCQdD418tdy/iwcBo0QBAy
u9oJBfFz1wIgsZCdEHPgAEG3+cVsM2i3IX4Eqh4lFErlxp9sW2xyr7ctOmaLYA/Q2wWuD0ri9baV
R8Bg07jJvAKTcQ8I7ODCqTXoOBmAeTocXtwKpZCLSUYIT+wwbU5yr1TiEJndGaUnVY+AOyDqHbYm
aq2xYF7qafg44Tp7EYYVTfG82kkdaMRI6K3rgCL8RZVOrfdi3A8/lsfL7vF5/gb9xYSZDXGVzRd7
hbPjxVCqUuRLUYb2P/m1MHXU//zoAJCxcYQK58IuloZ3DhtEkFc7Pl1xkgbo4JAPoKSdc2ECjhY4
qiEy7pciJ2crfZYNkINiNvyI7P9S7un8HZ1f6OzE1lnjHKEkHnhAQr4g7pE5ZmbdvT2Av7sGT0MT
YJldhJ/X86DtlCjH9SvwMIs17Xpo8HVp6/Kd13RGCAVPwP9wMCPnYu7SKjl7FDTnxQJxNsGtTWqb
2AXtisz65Efa2urqh77uPtYNeL2klVbxLB0zczy8/ZxLGvYqui43AMQchAGkduO8U6MXvWSVMa7e
VlJcpjiTX82tjNhh30puP7xLojhh6X+5HoGc3QG9ULjrr8cVu2elmXPfx6WmmhxMnh5DnGbsJjBn
20+N69yiuFxr6lHr4uder96pxv9gL5zdgIVgHoV4UPTQRs5OxEpOe5IeU0RhsrwAW7FPBVjNqh4/
ByDej1j+HrGwz9dZX4JpNdJHVYmflSi9LMGM22GGiF4yRQgaiHO4UsJZPXSqua8i7ZgZ2aUp6Ps5
Tp5FcskcST23mPA7ngYB3+kOjLCUkHRmGK8eEgl7HUmWnvoUL6NaXAyNfOU4L+3rfI5uNan6kvj6
XWOqx6LWjqbIlVUDeWsFVpmuxY8GAB9EB2qarlxtaP3cXm4DDhLl39y4G4pCsctROqpd8OhLnL+t
TvxsTgCW++VbWiJrt0hrghGX09pOQ5MKXDPKWM1xqbTJSwQEqIHRqJ2Pal2YbtTw0WWfXUaxfASP
jxnv8mRyrF5NuMXv1GqJeWAsvVwYxgtQ0clVlDQPCX1cBR/jEW+FOUMZaTBdoUDkl9bPvlKGDMSr
/lkwmvxTC67HndqGToLEyAkZvvFa0is8UUOZHAsFGnXZo54aexL0vUZzeZM0mDYgw2qtJs280xfY
FzF8BtIIOpPCLDULBMJWeZT3LjsPUq35ku4vCkQC3d2ZZnSZZI8Iat3LkSy7ltE8+FmYepnBLUhR
Pn1c3qtv5Jdxa5h2OqbhNSV4DwNqCeQm3XCtyEQXJTnBU8NasdVmJr9eBvk0jKPaxHZsVqYbgvz+
aASK7IkFgzDhDb3KpdxaT6FoOSZwfCtMrbVWT9O6mkBdlWH0qEKRcJSkLVciBm5oyQ5LZRUtiaFR
5k1RaMci1TWcqJgKZEDabmAYQrwvVnXClWJqCVd+gPp2JSA4pIFLA/nOX6EUCV5Vpc/mAJw9NLan
e0e/O1+LubHNM9AgODh/HXr5Gfuwu2rEnh0fwsIWZx6yr8JnGteYwwWD7ATNZDmcCPvvHYhvSslT
tUl6sMV6RImiGGUPtTcZkEY0ryy/ecCwW0SJT08AiFkIaaRDAxKfcbLCKFgpcT6tObkwa/L2YdaY
AIIWPQuBmq+LqX4A7pp4cPhBFQpp6XBiy23A12yvVlRSSJeOllTKDt5UoMfiit/288tl0Yg9Hzx0
/BAYRAXDOO3YhUmN6RSQ2l5Q8XAMfT4aHrk9ZcmzBpMafkFGZ0rfh4N0JfvDdSXSiMCCwk7GJrmq
ML3zZuL2OvJl8AuDepx9bKuqBo0gUmskUKXBQ+DOQFje2ksTYrkxC0nWg0dgubI3FbAiUlRtNbm4
BBz3IAiM1GREn0Dw4aAx8MKkmceUrVC4iyN9ugqNcLLVBPsurV+WqDF/65FGdkbTvBPnOXH9TLgj
1x/t5StKgDVpkz7mAUsWENJdE9InWIJv2xr08Zr6Ic7kYx2VLFos1+18mfiiHxa2VPtYiQqj08qD
5gLCAKOvEjJmox4vyqgdL8asNN1MF2iZBWILcEEN90rbQdhSA16n0fBqtIabFMHkX4kz9zSk8GH6
Mn3UFjCQhtzx4kEXrISq6py6L7Jv2RxuExUkv1Wy4pu4fqiN8LFXugf0OB5wqWDs1QLHQL0mKBvM
EzPkvgszfE6jal6d1qlQGndZKs7wiEAnBviGO3VRF5vS7FkVgca49UwSsxfuxilhcgnWhZWk5cos
puSmV+P0vjd8Kp+iH0/r1PK/i4AzXXjZ9DpVfssX5WOawLtgy/S/NrFGFWBJ+3xrCY3VKF0qCLNG
dpJp0lpphsqTNWO4llre5Rx048FUCILxICUeJmLKdjkV20PN1ParFooPL0XYBBFuoGktfIWZFB4U
M5OdmPi96WQCfqIVDzqVBpYNZ7hLFe7qSgpm+UaaI6zcemGqd70xEWmVRMjsNhTga2BwxW9KnbDJ
VG5Zgli4DjDp9uqpJ9JnyrEOKWjMY9c72JolOvXeuPkE0ie8ToQ89bRa+4o7deKqUta4EC6hxCAa
8UBFQ9s1Y1WC/RLLz5JgjmsTdcIrAeUYzRXj8LEJhOQmEoWvUpV0EbLWy/uLF5aNX86CJw+S7PVD
pT5hNFhsIknp6dGyWPqUMkWOwr43TvQsfWkwV0bViw/UfR7Hke15CU5lwQymt/iMAn/MTlU/nLZF
8tbjNNRo3jdx6TTisi8mfr3LlmQjM7W9MjMPc4NlUBIwIF/wQJlW71ToAU7TDNda30ZfCnQl3FOM
SCJ9LzZlfivk8WOQlj5HzRCmXiFHK0L8sqekdynqD+jBQmhZ4vGI/aWTFEhWl/KhVLqrujC+qWH6
OTeSXTIJ1JJm9tIGVQ7UIjIqOL0oO3XEgqMrA4skotBTiCluxRFEJCXJph2soeRyGg0OKr5Jq1mk
Ec+i28pJfxs3PV07+uxuO2rjQYZw5jRDw8m4JKyTUT6Y+fKYAIO5KOsxTSr62ZGFFXD4GKHiYCd1
9Lz4ZjvwOli0S4JxShdyqX6Y9OSxihlNM2owVzD795j15/VD0tJTgRIqJKdCpANfJ4pKxlEvH+fQ
S01ilW4IdwNXImjGz0NUyzj/IamLzkvkvJMQLye8VwkiWDjY5+gGYEjDMfAsQQRg3nSNRHvOMPrr
MDLctg0vFLU/+kmKI6iEz0eQo64r1qlLPnKlt8K9ZFQPsRqujQS560xlP59VhZQNqRyxrry8q1Zx
Pd8GQKPtgIObEzbN1m/Fb7jCCLbiC58o0t5qJVoTklmuqlGjMhl8lJruKZZTxEQM2vJMa8Sanssa
o8gwiy70oCJNg4Wz14Q2uQAPMMKPInBDMqDNSu4+gB2nBxk9a7G6h8Bcog85CV6WEiGbNrmezFJP
7Tpi34TzTNaIE4MTodLiDCaCVlmZjI5QzorXCfI7zN9fDqioXUjIiCxnbCz5DOoKLxsMRWmUegNP
zdVlkhCs2UnSJFh/RvAcl0RPNtbnt1/sYpZ2/mLRncH+jwIEU+rcSEXulLyt/FRw82WkeDnqFnHt
+aiEVuA1Deo3prGtYnaVLFXXvW/ul3RSngnoGZ459Lk5AEh4vDhLziQOpEDLW65JBiYleRxDttKM
GNLnJlWm3kWmsN4WcvpclfWDUpLpdDPnmlg5jiZxHppO6QDVIgti25fDKPX6Vj3KKqnjkm5CZd3n
GUl4Ax/IjmQ2iSYlBoS92JK1cWg55XR9jbnsLJt3ZsMSEdifkqQWNtLA225yDXonP8lB6mGMpeYO
Kp2CPMiweOUE7Mmzzzb+Y2fkzBUMbAzDJAreOIZgW62mthx4jgTWjL0YsTPcYK1JWBI7vDt4aOxE
kbAk3VKi6iHR59YjefYvglj7W9Tuj8q5/xf7RJS1UBxA3I1CBNIRWFgRkP513+hjHrXfn/66bb+2
35u/riIKaH9dd206RXnw17ZJzz0+fvvxf9fqDA1XauRGYAkhBkKtlyLIj8Iwxh0fqPAuol3nGHfZ
/ICCB/B2MLXy4tlOmein6Yf4QaHQwcMgK4BgsQXl6U+KdWcAXvT3kNNYCoUIPS1SwOpZEJG7Jgv6
SA8+Vz3U2r4OtRupifdlM+9IJb8PJWW8eb71p3FaJ6YK2THzWrib0E7JyOtceXox1Icfm8S/rrr9
fT+Eb7D9RBkwsK+D2lCDhEJIJPicJWW1EgKC6+kPFIYiF+YhgaQTP719TWnB0v6zXzGExDIQjNAQ
ECpFqPqs0dYoci5MSGnfTbqw00DGZdlQ38MiBrWCS69XV6PqcGbOnCoP7/VGemfDXPbDl9e3IFHS
osEsGcGYRVvt9UNnYd4tdFjzZtYm24p6O4RavVLJUXRhi7aoZueRsp9kcd6+/eS/XphSMVIcKB+a
iwj0WSmpbki5ZNLmG3YQFB+NhB5bhP6k4ve3VgMiUNWpopSbqlA/v31liXn68qGZwbxgBS0OuiWw
q5ai86vtK4ZJlmd1mB0TfEE4RtpXV1+228wxnGANjuxS21uetm83pqtv9W201rf1Tt8ae8ELXdO1
HJA6zvL15efKTb3JN619qDct/2l58lY+tHZrg3FzvvXOtwNeDhvxc70DEeMafDt+HD5Ph3Q3r8fj
eKNdIdPqSft5H1xaH8fjAJfang7ytrcFp7UNp7cNr/a+HfjQb98QfPZGp3MZJydyj4jaOqYnrHzH
d4A3eZyUN7pXu+JaXBeeuO5X4FafkVLyENl2rI210dx4XWwAN5FbzE/iXtpON+P1eC3ssp3uGZfy
lbAR19PF4FRe5xR8mrStT5+PQcFWWFGG2swH8pHt8kmd7TvPmx0kctt0gIlyG5Zbbapds0md28zG
JMJRtuEa+Y8tB/C1dddsBjt/Zw6fTIb/mcR/v08AjvTF4ewwn16/z8jqWr/ShPS4cq/vYBrvMEZZ
B8f+MRodpbVDE7lHDzmBcTdvoB7akSfZEoYw8ybyijU/6lVOvPq+3l+wQdu1c4s+wyZwc2ey+YIX
e4kLpM0BnMnX+P8ViLPBPoY4+ZBY2/lH65CrNpAowR02ghuscmf53c3m7Yl7al+cPSdmY3RRcCYk
Bi/t/5dpVwlgrfV7JTuOKVgcRRvMi7Gv4q1V5HBoQmCAUzzZQQB+U2wr6JzLH1l4EXZZuD39rZmG
z3nQN+sqi1qAMUXnUSDjjDCWKkfpwgJnJFXilhOaU8tjcXH6A5Gsb+AQA0BErFARZhW1VUIDy0jd
tRKePnksXvi8qAsrQG3t9EcO5RBPvcAgV/n5tdPPUYh6T4X45IVwNjIapDsOHaDTTNDgr0fGn/Mx
niAfHlVVuhBU4RKm1E3chpdm9l1o21sJ/WcjSvaKQA0IdDLJ6wq1mj6wvBl6FD5qsfgUhMplrg53
Rpx/LQrrCFH1QkqsXZe1cEpGx2+G1M4fI3VAqiXbIAjralO9iupubxX6OpLuTWnGaV2xDhDM1lU5
UhWfw7Wu4JPSjZdjm2DNFnmD6ntFeK0lnYfoPomg6hWG7rSodaW+5QENcVW13cWgxhVAt1KV3ih5
jnt6cTEo74HMznag0+JB1nwBDDF0BNyznlkW07uQ5Sw8iglbTRsDdkCz0B7EZ7E1ml3UriXtMLX6
agys90Qlz5P65ZQIxgWQi0oq8otUmYluIPZfku9pWj46lTVETjwPpa3WCv7pTdvelGroKeTi74SM
17vPKW0C2UK3i9RMQiftbL5oQ20246DN13Ejf08yqyYxr7LVHMjXftBosJ4UaLcWsgVW3Ejrt9fx
mSkkMqEmRELcCFjG+KaSH76ercja+wGSICKOYIm8mdTgJs7MhMZiw8HUF1Igzwx1qwEbKYttNEfd
FaWiVb8IgtGZudLV/Ctk3dzFfJ3z7Fh+Kyn633F8id856L0ep593qssq1sD0uc45FrkpRkVK/nDX
SdFndCE1B5P7HOScscub6HMHKB+92dxN51R7pyGpvu5I0rczGBoI90R1BX9ia/n+CxSbNGS1Kbdd
cUzzzk2HwffKft6u3Mgo4QqjBmh3MvoWGe4H+ywKS2QQ849TnnY7tIIie6g669IoiPh12O56VXow
p3w4toNcr+s6aZzTX/UirDxNHSb0XI1o3YrTxy7I0j3SKNdmpcZHoy39j2q7n7NhuoyDC8sI+9tC
CmsnLCkVxSpykuEIgbgZ8v5izqmLz3nT3hiBv4duCMp/Uj6e5s//78PUm/CZ/4aYOpo3L9bRL9oN
t1+jvP2LeNM2J+vD/Xe4C6+BCvz+T6ACBuuAYljjuPthBPPP4QcI+AdTZ9EjUAggQWId/oOKMT6o
C6IWKU+Tvru44Jx/4utQcsAYBXlPwsVJG+JPzj4no4UX+xUMdNi9IB5kHM5g+ipnESBGhUeKzEB0
YwH8vV6oCSFewUsjMwL5EI9Jug6h8FxoRSQFnqIVPTSOBolWezAocdE3aUeKroP0rejCaCVCFL6P
pikvIP5o015uJZhjgzxX1IG0TNghePLFDPrxkYioY54eViCCRbX+johk5754Lb85Ry086BdnCtri
9MLZZ8nEcE7CwuvsTGPpmHwjOTa7gaZHXy0EMZ9HSRcuY/YVAioCaWSROVpVuqrcWnT/JdtS5uhh
rvothySt/RHs/2i9vLkYXuqY/Pv/YHzPQlb/18WFuxpI6tPXp9PquSsevwavcT7Lb/9cPuIH/L9Q
SKDHDgTsFc5H+gD6lJIu2puIQ6Co8M/ykT5QZQBrBnrkZA3KbvJz+Ygfln1OpepA9npKXf/9315B
RtCPefX3lyf1ZXd+uXpQoGaKLR/EAkdq4Wz3BjkbjFWgQWkfhm7d99Swh3Fs35nHpvL6MhAVofst
zs0a7i+cU8/OxvUQSYI+Jkhp+bF/FymIc3hp02u1bQ51+DkJVUGwp0iodFec4lHy5j5CnE9qx/F6
0vJoWs3QMvDsKsW+8XR4Ls1qijr4KYoOBaUJRXm8LBW1u87ov6cetcrxUc38FkwcXcl1MGbtPaha
kKK09UTNxXdroi6YSs3nmXLzoSZ1CHADmvFp8LWlMxl1wD+6tKtbhxLPVNuaJFA7aERqels/bc1u
i7Rnf4iVBo5J3ZcjbMHK0j0L2KmwHnXcBZ3KV/PLLEcCxY7zHKYh+o2hblsqj+eIgzU/DzgjBY5M
M5mWUhjdRyi1xiig6d19BU6PswNd7xouWj5dQv2Lle3U1OoWPzcMi6lrz7aeyf0MQkurBjur0h7S
WiSaGjaLYT+CGSgQiMKAUbZ70KZ3SDzNgluALduHSucDnBi08EjDfuAEP6f+ivy4QuxpxB3LUdsU
OApinxlkLSGR90KfyI9JYCqJk+mj+fRiEf0m3J1NxqXfgLYPlWkIGphLnLs4JtnYysZUCzSeGmvT
jDMmqkrYrd6+ynma/uMyi2vPgvWh+H52xp1yH3OyrhHQ3cmHbRIZN00vyW7Rqs3OVMrGiXzf30lx
0Tks2/hy9OPonXtY4vaLZXe6BfQuNbZBJP/5k++/SMiCuMTJNSsFx8Cq9yoda2UTNZFMHT0svS7C
C/rtZ14SvPPrEWQYX5YiQeXseq2qjIkqxgKSkGjBqLPWumnbwInNjfdS8nPk4PJsi2ixCNWGaaaf
+59VZehHSFT6ztTmkbCu5Kh5EKZel5Hg4QBpK0quYZhbxFqCGT2CdwCxvw9FFiUrBdGjy3FOQtMZ
86K/rnrue+2jrwOPVekjpx1a9jQA4VXkliwf05kwpvfGYS52oNGTY5hbxlUMkP2Hi+EfbXz/60Gt
y6t6Y9PrSOVPO56D8lfR/K6KDtviP3c+Q/qALdZiG7gcdxDS5lt/w6kN+QMmZ7hPILdGp/+k//I3
wlVmU+SQBGtD1UnmKI7/587Ht2RakTLbB6ZbSyH+TxLHXw/M2B2xKRl8FAo154f1iVqxH+IwspKH
pL2fMjWAiFsUrp6qCZId0TNeYuW9IhVfXwzab4Lc2VKktMJ1LZ3no1AA3pDne7n058nIh1IQgxUj
J7tsuPVNDFQAtnLevVcUOAuop2uhokPWDsyYzfds2TOUXd/3U7BKzSABHAqgqNHl+Z3gstzxi+By
ugq0FXqEbPCkMWcZeNOoRqZLXIVTAn2FBhK64WMlBw4kvxjCMbsUELGQ1XXdYAz09mgusfrs2qhq
4GtMHAVEee6AqA1dMJu4PK1GmGSeEaqXtTBfFWIXreQaB566hFvy9iV/8wLpxZOMU3KhxXFeclA0
H6wd6ourwa8ix89FheFFm1KrtPCPXFqWMhzNDAv6mbzkadJ5NdaywrIeBAGUTYMmpuyPomvNebT1
NbASQjN90RJxh3NruklR337nOc+6Sj+uTq62PCWO9tSVXs9UHSIh19YAVfSYtISlgeTyVCk2lCVz
kw1S7SoyNtImZjUrVC3BJLT/wd55LMeNpfn+VTpmjwp4s5gNgDRMZopOpMwGQTl47/FG8xzzYvd3
qFIXM8lituLGLO6djuiKrhKVBBI45zuf+ZtB8hV7RB4y/Uixwofk2DjzTF57/EL3mTszsYk4VXRa
FE5MAIUADPXMWZv1knkM7io3jAEXvP2mX3sCgOkFQp9kHODQyf5RMICKMz2O1nQ3y8sSZ5MvUWln
n+FOGfeAbgbfQY2pkpPiok/3Up3LHjkVGp94Za6XoQNGqwilhLdv60XJy7KglQPdRDDUhF738YsB
vF6FXasTuiaNOrZBldud5Nku/bhylNKt7cx+z4hcQexg0UK3GhEnyJG8o7mqjbtRHaUPvTnxqVnJ
Ip/50OKFRVHVe7VX13OhWYHf5SF6rLa+j0PpS56ipRdFEZMOaYqzLZrSxh2AWcrNt7/aC5ILHBuG
DpTxmDtCyjtNHlLceKlVeLsNKIK1McDAtZwkB5pTyhP6wGUk/5iC0nTtWZomX9O7YPKcGcOrfioq
y22Y1x9yhEg7rxoq5wPqjObs15gqRXSTUVd6+361l7GPwwtFMPYnMdaST1YIrsDGXE5GAO4xKH0M
MNCuKAuUmkBN5bhMl8ptm2EoRvAt+sOS6PZ1ovbj4CZzgLyEIkR04SN1Gvevogc1pi3CkmPGH3Qq
hmnepEqD7Np6eFehuHAd4wt40wB4iF2pnKzLOEqNa3Ar2W2cGV6I1ElI8t/RJO/0DX4t6g7cu3Eb
m4E9IV82AZ1SZrB1S7Hcp4hj3mNi43zt9K5fK5jEnwkhL88fND5lDmqL4lZE6eOFqg3GYIQaPfpA
i4f7rJrlTWHXxpnz5/WrMKpAIQcc++kpVy1REkjIGK+cEPb/qM7fy8o8Nxd5mS4IuVK+C8NlpEkF
1+z5sS0BEl2wiwkgiZsdeN3F+tggCc+IqMiQcwSX1Fdj46Fqq5454l65Mph0kgF63JwBp4oBSds5
cLUgcw+GlqQueBSK9RT5laZF0si6H+nKPkh2ca6xL5oWJ2eriDEsbzII4YB2EmaayET/At25lVbK
Wulqk406xdC0j2qbpLDjG0Pyc0WW8FEfkZCRgcczyckrw+sTtWpB3FrVPkrl+Rv9tn09ApFUA6KG
mxZZ8z5QE+lyiCzt/SKFVe6aBXMmKS3yryil6lda5STXE85Om7d37MsN+zNwAsiggcLiPH6PU6XV
M2o7zirCMn6tj7ZzB/nhtk07Arw19WvEDN+Bk2TCKhQJ3r74649UyDmBqdPwrBZ14bO6L0W8VdLl
xlmVadVvugYhlEAqGg9lU2uDy+mAvkdeutUM+F9KUPHB9zVdL5msXedqMK/qwn5IraB0pyjAxV1d
JhdidLGtSp3GA8BaL29G1a/k6nuoGZXb581jhgXku07VpHOxWrz/49yLSQZwC+I0spzWqZNxOE3K
EA2WtapD1bpdCCduoDvxZZR3SgcjAnAi6AHnIu4C3c+M2rmY8qa8DgAsPLz9XF/Qh8S8EqNAFQdI
mF4IUh4/16mAPRwLkZGhSRsO5L55HPoFcQ2tby/sRZGuMIyA06sjIwXKe3DT2dorWtPdnrkREdFO
n4no5DFjwYryxfJyeJsA+CNupG72Ra9eLIshXyiaGe/J0FDoR4EQJYVwP7cSUikVXA4aDZlfxapx
ZrG9stJpthGpRINcAWB4/EwiTQX7TmK3qttSu0eE2z6Y7NTLVilqHwaotbFC5dGJu/kSxkl9Rrrs
laCs8UaIltRwunlaXpV10FlJzdUnJwgOQevYay3Xm59r8N9l+T++Fx1P/uLbf/4HE5Rni/BvhjkP
cfGVjzyV5130/R+b5nvx+C0uvrdHcx3xq341pinPoZJapNEsVHQfiYS/2M7KHyxDSGkwl59KcF7u
LwKqBnQN0x/2mSYEI/nJr740cyKook/IEfwGqfp/pzo/7SJRW1Efg1IF6MfIiePnePUGjtTY0oKU
iTIUwN7HvMDOzXSGtvQqp0WCJGlT9V7H5OkhgcEkxFxb+3rAfeUerIYrjyqGCDAjgrVuNHUCY8pI
IHdY6BtOU7lnaoTYvCKp4XvbzE0/H7X+bu7KfF71jJu3DLPPOMCpx/g0ajkqKJykaWwyB+B/Ysc8
i/2xI9E3S4rUB7/dMsu082u9Gks3SbTIM+a2xR6jhZLidLovz2V20FBTuuntKt3AeUELS8M/AvDq
dUJbeJcJfG4fKfcp9narYGnnbVc07fbZUrr+GbiejwdOy2vuGSYy5hlQMoGYySelvd0osiHNKaAd
LUf9Z1ymVTjmD6SPgxejqeV2IDnOxK3T/qx4UEChMbNipq+JAcjxg+IlOVppI4HkDIl6nybzQzUi
QKr0KmQ4S79SzcZcJ0xHPNic8brqC+dM8Hqi6D4P4+IWkOwQhS9udnSvjm/BqimZrIFbqIrGWpla
hG+ErhQfJ0XrvcyIrIPcQjSIJnPZKFKC5u6sijqkA6FvztFlBGHDRRX2a5WPkptoknzmIT3BBU7u
ENc7Mghh+8XrOdkfC2LoObYyPCTtIR4OPbyDBtrE0CkunhFu3ZRellwBLfcWedqpubnPtG/g99xE
ylFINPxZ3UhhviHf8BbUfDSrgKr8abYRJ9U/VLgo1K20jp27ptfPJA7i/b24dRXTaJoKDG5Pb72O
GIXk8Bf8VngFLlOD+FxhRZ6w1ICpg1ji24v4RRkPNAaOPfNOxgtMzE6ZDLYx6E7vYNWkq9K8Hu3s
Up4rwHvDCC88T4MDkPgvPXgdV4b5i4/GUrlojMO3ghvk2phIbgCLZWdu6+Vj4K4sUUqghgl09CQT
hVjXwErhrpxmwupEj1SvROZ4S4wt/VmCqf70GH7rrPxfMbsVHbm/b2ND48CjMfrHQ9yEcfFqE1v8
gl+npP4HaxQXPw5CSiAQVn+dkigIsZaA3LKofh54/zwl7T9oCdCeAZ5E0KQ18NcxifuFzMQXLRG6
BZyjv3VMnq4haPN02Dms6QI9ASqO49S8NE01taZDD6dhrjNOrVe0pjtA9cvmH88e0ytnwWk5KK71
pOcOXt2gdjqJOHILMgnFYFpDhdHDcQyTlVnL1cqJ2oe3r/TUw3seIZ4uxYCObhBuu+YplHpacMcI
Yr7WMkZeoTmXg/1Q5NPoK7OeIh+L2+c0DBdmGkh+AGd3tiYYHEgExmH5Odd+oFqMH0eyMiTYyKjY
tQE9D01LVW/QtXwVJT+31t9O0U+PSXG/DPlFsUyvHdD/8WtI7CY3xlFx/H6GVQIMkj7gWIogQn+0
UoLZlzhjVm8/pafuydFTojHJCkMRRqDw4PEfXzXLYiPr59zxq4Rxr12XN2E9/MhUJ7sxMb0bg0iY
V4zlIYrhrU6Izemz6RwGvXQLIAZ+XSV+HNs3EVYSHmvZ09qhdMP6UA1ol6do8CoKaprA3d15QfnD
yIvag7HzeTZMWHJVeTc25g0q0tMKvD/sfkQAvN60o5UB/gu3uwj2LUw8pQpmr2kcpDfCatWWVfah
FUPeaYjP5Fiv4GVIGzVexE+1r9PUAT2ocIzTDnVclGD9xsqRap3Tb0WW499FLev3bfgx7zqTXliw
lwNnlzVd5FZVaG7efjsvdOtsMcVinzDf5ZYYaR+/nblMLR3tBMeXnRg7D9H9mCv6b+ATOXHrhFow
ow0RqwhvK7qrANH0Zr3B5qX+MA5mcyaleREpjm/HOsnkHL0vIQaUDmZOiNWHGjb2gwarSesfmnH5
3caf+PJCqYjMUVYdRsLHXz5Grpl5rWP7NUQz1xm7YRVW5nBmBxArjzMJcRmc24nM8Glgv5wcobmO
4aESD44vZQFKqFP3GbvhzLNAeeYSPk9hsvjzZGu7KqL9ESjGbraq2QczYUXGtjUzGT8WdIDNKb+t
4I94STZsmYl/04oeqq1z6DMlOCyjHHqS1q+DQh1WFfr4wKJNGnGthFg2nNl48OrIuW8M5QpEhX4J
mbD2qV0qt8b3AS4Iiv4Vqu+zmXfQ3n1biXv87vPch1ne+Llk0RaN8pU+tY1nZcGjJCff0mL8FIZy
vbfhBEtOuGC6LYNCcQgpaXw/xOXi2matuGYJT5HrRKu0QIHBGYpzXe5X1zKFGBQPGFAQjU5CfzRl
9WimmeNbWTaj4OxhUre4zPHLbWdI76MhKi8VOTLX5L6SC9EXUR5MC/HYGvjYmfRRBNOTsAeg1QLK
QPYL6+WkLWk5Vd/ZQWD7VmOD/2lH081lFHHlr87oVlB70YrozuXbr15UoIwZNAoU08lF5WXMCRJc
tAivh65z1qE5dICr68OCVLdrY+3Davt0JoacdpPE+sZSBeCUDlSdouh4GxUjkwdYCRzvRn/RMsNe
2XhzbgaeaTkgMi61/WdwuRI6JtbnWU7jS4w5txAgozPlhvLi8Bd3QgHInqa1RWfg+E6CzljKqg+R
5mlGHd1eecCLHqWIyEK0RK6RFlloMXg1ngq7oEkmtBQ6e6Va0ruKrGRnmwA+8HWboKOfKVGfpIFO
1wPrknGsKITkUwB6ij9QaNCr8J38k2bV2VU2v5tTzKZGcy3jzsDmkatNqWsXmuYtJix8vYd+PBhx
v0pykDBpyBmlyIOLm1PjlpXzqc01w8vaKIcnfBurTQtPOXE2k7Pw28Dhe1ZhehoSpMGQHGp7tFdI
F32a4tkPnQbeR/poyoODJDOrA0o+DpVb5FwCV8NJ0uvLOHE7qcah2cRwlLDmRsu8xuZu2VvhFdaB
kI1zvJ0wHryU5Lr3xxyD0YwHHYYT9oBzbfmoRGBHU2do9OhnBqyvnRQW0CQRVUnzTsHiRlRXRR9Y
to+pJFaKveSFdrdSu/geTZjmZwj/raLk/3tcjcG+/vuC5P7uzVqEz/5Vi+ADQStMhl4omszPahEY
qrRZLQfCEJ7cz72WFBskNiQJuCFk1IQutu6vlp2FQKGO+uTPdAms1u+07MSZfrQPRZwCzEa3lxiJ
4uFxiCDDVcewUAMUtIa1Gs+b2Q7OHPgvotDJJU7ybEIlbK6RS0yRflCraRNXNFwG5+7Z83+l0nmx
A54uQyeTuZcp4A/H36QD5Rh2shz4QTauSz3fl+Xsp4bzQAy7ePtSLzpNonQA54vAMQBh8EAngdUx
yqaWlznw7WG4jJTuEr9SNElkHKJRPipSL9aGy3JG8D5Kd3E+v+vwvJ5DbSuerjPi0C2ZZ77+i7NO
3JIQrqSiJPw4J3WFkuhKVi5T4JeRRFqUbSP045FJuQzFi23s+zCbfsLr/raAOnfJk3xRV8MZmA9D
r1wOPxQYSwgF+6nosfvFWjnB7GpyztQKry3X599SrLVn7djORvIISnDgV3grJjLUPj09czS9GEuJ
l0thDlyNHgCM4JOFlFgzyJmw4+UG5fUiF58LW99KXIuR+cHM9cNg9pdtl3hOV17Lun7u+i/yB67P
zFoARTiV6DYdf8dGN3oVFYTAN4fPld5cLV3uz222TQtnbwfxDs/aXWI4t6OTbevcvo/a7sxh8jQE
PI0KkDzgjggm+At9CyeY7VAbcrTMcgBiS/JJbfJ9xbhcke17JFj8EmMLGc8FLdR2uoJulK3GOxt5
yR4yW4EOUggjCCzuBUthn+EBkKKjNMjpdqhG1+jL67c3pNhvL++XdybSS7blySurmwqDK1y78F8w
D13LuSuhr6gCBR6dO6ltL2mOHAq5/fL2ZV+LbJQwGqhG6kXTPCnP8sBiw40Fq7EYvzhNfl3hBNWY
0e3bl3lKhk6/Hm1jClIUKjkWTlaEFtpK0HQ0cfA1YwYN2dZG+Qdlk6or13Ji7GB074DLrOVU2osQ
g3T1CqULrCGc/VhkN9iNb5hpulK8+HhU35jpuML+mYSmJxlHrU2e0TpK0LAqs61T1VcI5/jCkYMW
vi9P2k5WBvzc389GtHn7u0E5f+XdUZ7QVhMSqAAmjpf7Etl2KnWW4xeK8z6y8mt1Gi4hNxzMNvCz
wPTBeqWuqg3rJe4uJrMK3S59pCWwcvJkl2gYLpTxp2nC0hnMSgWGaJyuapYfUoleNQMXCAwPKSl0
/5NxZTX5trAwrgK8HY3mdlmS27lhXeLPjk0sYpW91yrzBsHU7UThKKzGwjbcFPjJoBO0Ek9SRowI
9+VL/pwOwPjFasfVVBvbhica8ueRM74z6voqyD/X1gRiv71IwFPOqrTup+h2HtFpoyL0gxI57XTA
xTzM9w42UUFreE6dfEJhZSUuqOflNbt8389Qj1FJDKcMA8LsUz3jjWLZ30ZNWre4hdSxiYh/slsm
dYdUHKRb3F00dSswfobcPEI72sVJcT3EYe5JUXNFS+xgh/NmMCMMhfJLXIyYKwd3i1M/ShUZd9VM
79SRbavbD7kS36K4dBXXmeFXS/p+wOwOn5zsOnH0rYOjnBRGqx4nFtuWgNTF3/CkcDmMNiVO61k1
YAKrfogT3qhpPyTiXDAAouD30VmeifugsTG0Q9rYcB2ClQgkpfkj4tmKuCuedTVXEBwwU/lM4EZ1
puCPNOPbFOrbQkCxOPa2llndKkm+b4LMzxfrThrHyyyW1k0h7cXvKumuhkt75aTRzoqCVdtl+wmn
bxjlpWsZ8wYL2/cx32MIcQSsR1eo0+XSch9oxsE0WHjScgEe6tCFPY6uKHY506ZQnX1SmNtacm5E
1JFieRMq2sHOog36eKs6MbZhykQT33DYkaBxKqfw6Hd9mXNpndiD+MetpIJjs4WZkjl3AAPuwZ6t
cL9kLoTxljsq+T6pZey9DBie7FulvWhrE1k3nWFRtJOwwyrSZGca4Wq0BpwOobO3s18F3UU2GKi/
Lj5mhisw1Rdx2N8GMFWQvLgCnbYqdRwv5swP69wvMMTBvn0VWGPnwYr62hY5/j/yiHpPc9G3+k68
6ijjvwHnpbb0IA3dxaiPK8TQtjLG71kdbtpSWuvhtAYjZLst0kTF0F90Y3hLcrxL5wUobPC0BtDO
20Hf+THjUVWrqFFGi2+p4Z0J5k/H8kocrKb63lZQYVCSnYHkSchjbcSrEVVUE39qQTYiCYAGmr4d
8nxrKMF9rk5nItRrQR5wO20LrAyZ/JwE36XB884G1udrdnNlYQodFuh3G+qZY//FpPmpHc1sHnAN
w31m6MdxMAn0rKoREEeRLv0RsYuFr2OYldeZMfutou9ivIJ6MVCfUS2opeIak/uP4kyVjeBDhFmx
29IRM+3ug0X5KsyMkmn23w7XL5tKJCdgah1SI9xCIYYd32WHVjS29TbNO2U26JLLOPY4y9fR0LeJ
qu0m/l9ylB2qfF8WTT3oxrRBToDeJb5fZ27ltTzJcSwxx+HUAFZ8fCuqkY2ZljFvmMfoNu7s93qx
fOnTedPRozMtql+tuyzG+hGnPK+2CBYInL59D6+ujWe3cPI0piGX8pYusm9o0zurDlEDLKvHBEDA
29d5bXHA1UUkAPoTsMLT6euQ1TgvdZqYrWSfKlk/ICmHKqKx7RbnaY8UQ7CyrJlWeeLVWvRxbq50
B7kSopATNBeSjBSK4+zLJt7lPds2Oud6+FrazPnNLEWg3/mXk2dhhjOQ5kaMU0oM6+ZhFTUEHmDw
STq6ZjashRhnLzn3UkgLKud4e/sZvVL/CTUljAohzdPrO9mnUmJpUT3JDujGz1MbrexA/RqTB8Ge
P1P+vVL3MAUE6YC5DGnZaWNVqnSrTLPa8dXkIsdOzExUP6HLWKnzRqt0IvIZx0r4GKzlkwyQSzrM
Lan7Edo+ebiZifVGF3NJRIFXKQdHbzA8auCIkOg2ihq5Vg3knx+KqlOokfa4UEKQxh2LFTFTlOk1
jXRtXM36sM4XdWvM2dY0s/3iGLsWX8S2Cz/S+EKFUt70+bCqx2GVmLk/8Zl8GlYWWVAThgeQN/s8
lh5ont1NKeowdXulzAluSM4+Tjn8ImPXNSBNQmOHJ/yuzUH9o0ySJ6Nr0eiszYSuZ/EZ5ccHOav3
DTctPt9Nw3qmH95V2hac/A4it0u3DrUQzrgp+iiysZ7rIXB4adTRqsq6i6EID1OSeErfXelzsBrI
AmccQBRkU23KbLFLeoeft82VTMR0Mn0rkqURG7c+DT+GukSLU2jEJjuwdj8G3KQ1amW9n25rZ7nu
C3z20mRYmxUpYtxeKOTBItOyOGy7YeB0y7ZBhC6SLN3aabgxlHDDabfT5+mrjoPdEk7vRPyeG30X
qJ/jOrhdqgywgnTZOilndIVoJqlIMNh7LQkvsulgRsVnpQ83AZradRk8yC0puGnvaUN48wBcnPcQ
LN2T/WrvxDch2WdN1muV6AB2zn628L1qIqRS4MDyDIeuvpLz8NZhAoDi1KbFtjVeSAw5UeXJ2A6T
dpAc/hmlu7GOf0w8vzLpMVN83wwzlZ7hAcRYdzLiihz4asooJkhvUvCP4M1uF8tZNR35U5b5ozxv
RCKjJ86DrdMMNQPt0EoTCjjWfUA9EjjdlVXM74Z4uNRTDvyEd8paE8oqcprvDRM5yPxqsZLbpCHp
bj/DK/AAIV+LnpEdkFYZ40aptN2YDxfVjLQlp1CnY8ETpzfLHONVOF4WFKelkd4UFKyJg/6s1PDY
+HA0JCTJVXQneiFijZhIq4WEqWEkPLEGxRGLvvnFbKFM2i4bXc5Zr+PK0bsLk+jaBaxPW3fVZtmg
1+aJd9NI/QowGlLd0p1V8oAkyk7oFsaUbpWGTG58z5a+fzvYvTIzBT0gxpRg55nVvZgMKnLS892Z
DIbSnagHVL2/XMgqxTIoEn2LydidBfkn1udNG5AGas6ZsvRFwH1yw6NFYRt4DcBqOT5/S7mWG1mb
mHNgZjAUHQqLOjTsbDvnfyoY/G2niUr3NACKZgxkAaFLB3jq9PsiMi4VhRTavm4kO0lYLEZzhxQe
HpmWvPjaQhrf6ukNjkirmjic1MpDHU2f6zq6xbEW3yZN3QWVtB+iEcNcSuFp/GLqsWdPIZC0kpKT
2KCA6kNMm0xdEnoNabwblqx3O1ukOeLhUqQxUdr0sbFVZooChsS2Om5Gs/dEs2sxycIQMd+YFTrd
6By5ZZ5ug6C/hDezKy3tgJT8ztDoH1nxLfXHbcvWAf39zgGT1gAgd6NudBe7Jvmf9UOZhYUfwz3H
xGMBOBh+SOwlck1zeVcoM6r5ogLNiFGa2iGWXRAFl3yvN+Zh7KKPhRbfSGl53TX4mtpTsGoMioqK
eNnnFjGWtcpEZFaD20YJ7uTUdIsRR9IJ5TW+fTdTURfSncRh66GPdIvaDGxgOdsizvRFaqLvmMIi
HmdrW7Oorm2zvxjYvhKtCGSSb9MkZXw0BHelaXiKxhsIa2mfp+GHTqMipHIshgLxp3pYEQl2YZwj
4ZXsAru47gyKOoh5u4hiTS2ogcthDUpi8towvK07GXXhtZZy1nX2XlKdu5Rr0jK7UYJuLS/Zvpa1
HVzVg009nUlIXPHqWuhJWqFvJ0a5LLPdTLGvmWxR6ozeGNZdFe0q7I3TJrwVYRZ/gntlRHC8672h
YcSkV5L/9MudZMt8KHUzFKAt2D9GnW07lUNxEQ4E/KCHo13b3Z1aGeIIxgJAc75Z+J/6vW1cKBET
6A6ZwS1IBNvFXIBRzQ9UAiq3hRXj6gFuLLjHp+30TrNn3+gM9AuKxzS174TUlpYJpEi6tTDZFYV3
QlBeKKQqufsSNZmN6wC+pam0zDsG7TdopD8YanTbqvZtTXBeOX1OwALHGrbBvSixoyRLvQk9YqmB
T0REUycm52aKLHO4MjNOSrxz+xGIXUVtXUorKFsXMnUyjgyfzZgynnw7UxyQvsRM1PWDy1LRdrT8
d5llvm9bspN6md6lFr5fpWUxsK+R8dLs5JNTDNhQJLnfMyK5FCd9U4RncudXIgc8B3JmJq1kT6e9
+o72Vj63OCBjo0h2xMPk4IVicNmi8pDSnXg7Mr+8nHCPIeeHYAF+/xRBIsdmNGldIdAN+FCSn0RU
zXZRPIqVXk3jmcu9chCg8wMuTTAdwac9oS2edcRnsG6AzUa8MAn6GQV2E1swJRYZOefOi5X0szxH
d6Od7uMoR6+g9yYnuXn6zv8D88D3/xdeieJ2vpbV3NCG6ZBL+fP2BLb+6D/I1gDh3+DmNN9+b/us
+6WsIv7mv/rDP6H8yIV//8//+Fr2RSd+W4gC5xE0X4gn/f2QEKnzx7j5/uITv0aD9h8YP0GcxKeH
f9HEu/0F5mf+J0Z8aNGi/YU8KAXBLzC/+gd/k6X8F6H+n6NB9Q+kmyB1Q96H4cOHf2c0qJ3WOfAI
0OsVHkwaBd2LpVXOagI/NVf8Cm7Qh8jMSm/qgLu4GBcCPkon3H8dY/GcJqsf4FrKd42uBxdtbNqX
hsOoHH3qj8Go44pQp3bvycC3kCiQlcjtI7AZqzFTcnc0tGjdDsIYnbR0tRRyR+qcmvd9H1a4t+OL
8SnNCvsAOsn8LsVhkrlBbdcX06Ti+DylNqfdbJrr2R7Qq0Tqcc2DQQZmLMfgk9Uqy92zd/jKoPG1
x0I3CDovwsIIZYla7dmOw499UYxAVfx2qAN6m1rpZ8VQoden1T5W1eVFizD1KpeMfPM/tc/+HxZx
ErXt328pDxLY18fyeEvxib+2FCxkOHoIJDELFcPxf24p5w/0FPhjkUP+Ce99tqXE+mQQD9EDdD6p
7K9pO8oWTAERfUb1gZ6j83vTdlGnP6/jQcUy08dUEEwSkiunqgtzLOtY36AUo6iq9A3Br+hd2oxd
dTlUjYwwOc7wpWkV66rSTa9Y5E8LlIpLwJoWoL+lDhY3NGsf0rgCCLEdtJsYhSZc1qtmdPWxLSJP
r9rmLlSGZq0XgRNh4lZaWyVyGCAWigfKdpDjC5gggbEq7ZKqJY9XQwKJ9dBF8WWKfQdGO/Hyydbr
pmZMMbbWSm4p1eyIjKVUAGfCZOH8Hoc+y/2Etk9EXUorYuqC/oz84mmJISIQNQ4Pw0KzgWd2vNV6
QRKWu0L1pT7bMWMfPUCWD3JcTdSiY3X49/Z6eWKxtv9+e909fnk83lv89V97S0MbHalS5M+cP7li
/9xb/Eig6YFd8JrYdcZfxxVwFQO+CIhw6GU/Ac+/9hY/wp6ZvSWggb9rfvjCpB1xGSHYhvcvhHJY
IyeDRCWpTGsJbNVfOqS85tTaanXhuHY//lCXBduA98wOW8Bh49c2VC4cJZYv4K1gLYF1erk0e6K4
egC8TVNN0w9G9+nfy+t0eaFb8/byEhqW7iPw7P/+r+x7Pj9fa0+f/bXW1D8YtdDxpL0Pl+vJMvNX
aoR+pcC4cYbjq6I/USB/xXE8OIXuiXDIE1xGsQz/Wms4R0PgQ3+Eo5tz4LdSI3bBURwnp0Y6U2XB
cRMgxU8m/23Tx5bUQ9qe5Uj3h2Tu3KmTYv7tnkW3kUN1U3fWdwfdPDPOM5fmLeoYuFVYfed4nRq/
D/Z2YztrfXYwAVItv3C0i2JOFDfpu4cOrRAvzcuDQ6fCkjAyiTup8IYh6P1kAUvcKNKwsSardotk
alazNuWX8pLu4FZ8+/1V+7+BgPSk0/P3gfH6e9M/X6xPf/3XYrUJcdRfwK6eVHsFzvjPxWojCSlU
jp6vyD8XqyQkIcW0jxkWGTukSYGE/3O5SgAAIaKTdQuVZnjyFAC/ypg/U9R/XTDSRBVexodDR9/a
4pcCUD4+RyMjCCU8kZhI4/voVqVB61OBQvdsL59NjP+8ChuQ0peyha90fJWmGtWyTsNwNTfVrZTY
m8qJH6PJOuhlhFN2OlxLWvnj7Wsel9s/r8k8hHxPyJ7Tvz6+ZmFXRdHQUfHHYDZWshRIt6HdY2HQ
Lo+wjbTDVKiq9/Y1eS3PNv/PazKu5m0zAxJ4nONrjl0aziUVi19J8QfFibpd1oKsp8LL1m9f6bjU
+HUlYg1SWUh9njJjlNKILXC8EnyIdnwoC1nycUDP3o3hoLhIIipbTR679ZwX53iOL74j14OmAdkT
Dp2AsR9/R2dJNCOliiI3tAfZL/VOuctL8Md+GqhRf+aJHodTvqfIGoAtIxIk0nNZ5IHPSiqjrZuQ
EXfDCNMyvIrMdp0rVrR9+2m+ehWuxCQN8xegicdX6WZrzvAubFZ9NgUHQCqRLyHrv/q9q8DOV3Eh
ZKehvyzYh8dX0YpKa/WYAjDDT/ga6yVpzRl3zvPh9P2Iq1CZU5XTJRRw8+OrVEqkt0UWtqu+Q8Or
zJXxrtQCc1fVyjnxldPHxqVovSOEzMSBNpwjFumzl5NqdCClvGhX8+yYnhOiKsP0xXJ/+7EB36MK
47mB4TsVaGvmKevtuGrh3CiWL8l9h5fTEv7+y7Hp/KKOIzgoL5Q+sqYtU7Wq29Uo2aKrniCM1tvn
qDenT0xAqTUxradHQCtGPgkQM4ZldQ6fYlXXNIsThnzKJoA8oJ8JD2Jb/FVNkjBDcAWGQXCgmAS/
c5Lx8hKaoXdqeWXJ0PlyeWq3qiSnn0IdnCj0Fr24fvslnQz5uSJ6gYbFsIcKVvhznx4keYne4WDL
FJ/0XrJak0F8Suma3D/Z6Wb1GOo4iS5dpDAmNVqmUlm8t8ZwPvPNFfSHT748CT7rhdMRiSqKi1N+
eKtby2ANDA/HkJ6YV7bl0LjSAMf+okrg/eAVWwE89/U40dX1mDZO/hBUWWjfUKeCfZOyMfw+y3qb
7dSMzvihnsZxES6menddcpbmOwdODlA3LW8I73TA6ZEno9rcojGUxL7amGPo5aVO3z9Lxuq6VVLm
iAhFNnu5HJA/m7RowntFrdL3NIv1fBuZraVu4rBjdDDNsR35Q26q3SrpetPy5SqK2lU9xA69pXGc
v7WQcpbV0AWL/jFU6naq3MjM40s5rBFMHw3EBC/bNJwu+8QYHVe2OiR/wyIaETmYq2V+p6RLyahZ
xX7X3lv6nCLHH0r9voSHJrmZg66X1xpyeY95V4yErtzCDC6MAI6NnsSX2Ng2CUybNMW+0EJkYAzC
eR90mlx9K+w8h0KFFy3SzsjxgrkdgkZGlkAp27WRRS3gsaxjCNxNpqSutLG3PrRWo1e4NnYNrj3m
JOsIm0Wa7Rp6a1ynembSkGgk/VLnpLMRJITy48tGp69LqY1CrwiRePJzpw7x/0F7p2fkJ5UGyFE0
lVYqXZJbGROEDiCU+C0YetjNSuJ7/5CWxol8WY8Lyx3aoP2adPW4oIYR9eHKkKfwc6S0DiC1Svss
RSPAMiVhDuhOesr8L9FHedzIqarg9Ir51nTTVhUmKGE1/Vj0gpO518OPfa03j7EsA0PO4zHQ0L0L
+9Zrg8n8qCcgqt06cNCOqvTW2pugcUC1SrZ0RVuq+poOlRZtE5lh5rozmzlDVsC0sFxNknaHVliI
HxYYx9INSpa1a6VRu0YZj+H8oOIEIYWW/A6kWvOAa55mbLTBDAc8heNKRn0kcDb/h7zzaG4ca9vz
X3F5ZS/wFnJYeAOApEglKlFhg2qFxkHO8df7QvfM90rs/poeV7nKLm8maVoHODjhCXfoS0GzTlbL
oAJ3qtEQLmHyJn7fimwjJbH10oYR3r3ZZD4OWjmm2d7uzdgubtBoa+ZLlBiKDr8WS80xCo4GxYuE
6tzyyVTdx4lHilYJYRHmRs7oHMykK0GNSE2PEPVAnfbclto+3dSWOee02JLOdEFsVbmnJkalIHzX
5LY3hIZ1jS2wjvF0rUeSq0+TOl+EIoyVy75WkjZ4Tuy5voZRNXR8m9B8n9W0vC8xCRVuM7d0Quny
jJKb61X/Ig0dOph5qVg3UxHPsRvUVkSLuh/yOzEUyNGIICivi0Jd2MStIoeuKkLQpYoi+nuri8Ha
1Xbs3CdiSI0tso3JlagzbLkDiLLVOk1zLMK1wdafpZla8KJ8rsjnjiRGsKA1RPBVgL2B6XUzFBxf
5MK4VLNM+bCicrb9TreC3WCqauo5wpomEBk1hq2Dgx+2JyW12YSXVawoEi6lcze7iFJaw1otbFTG
IhUTd8TX+pRWoiQaD8lO7dxKOK9WjW05FOaFhL5OLNkAJDI5nyqvy6X2+6CPeCFOHDLxSs4Np98J
w+ov+r6uJnqmTsGiHCTaxIVah++TY1dDvVJqEGdGibMqDrUKVlCtLUZ3Mkbjo9P77KDV+gIO6lQd
KRJdvMAijw6z0mrP6TxW1iYIS0PxpjBDPqQU4XiXOr0yuFUspVt5hkO3WXzdgbRitpKvjCmUIK+T
dz+ngza9DlNV3NoiiWNfk4O2cothpMUVitkAIdP0qY7WnRrco4kYqReFhLCkV4rECVxmWH4r9KbC
yyvM2Dwpu2Jwg9AwkK7DD/47CRoKjHnd08MN9En0SECGVrU1+k47w7WXMKfPRPWYNhay9Ra8ydGb
UKf9qKNOOp8T7F1dbXKUZ2O25qesTjAjjYkwShqwKm3VLowWsSB9YjdaWqKLrV32aOoq8My93qnG
b7M8YGqXqi2uFsbU9c15hw/GrZ0n9ncnr0qdo5gowEtFhAR82Kflq8EZ8C7FidS4GpzmG7VqjdAb
kFUS2Ks7SKBQG62BP6q0e6OiF3uU2/HDCEZrhiqZFDFakjiGv3ZtA8gIo2p6t0HdweeQYgcPvgIh
4LuANY+kfIyU5Sai6YEunVZ02Xmp6Mk1lerI2LSaicbsJNIuXQWirr7jFKj1vqGHxdpqrSjAYjyq
1D3QDuMGZbvhKs3l7A2EQbmPkYpKXIjd9uTOU11/G3IZhYihizECHefpaRQd5PoKoP3sZmqpvSMS
YE3bFMXC3I2DrAQ5TWfXWE96qSDGp8ko6AAE47xMwlmv6dyLeN+neSJ7WdwpNzLIH2ieJgKda+Sy
2gFD47i8xcaqws5cFoaOLvCYfneqBV6SNoWee8KWpoum03osCEj6bhDLhcarBg49LOgDk3EG76R8
tKOxGNyxVrLFpr6NDmmRq4nnWLS7PTFp03e9qTXc6vKuqPHmygL1TDIxMXNxAADVadZy1MMJtxKs
48hcbkGQs7Wn2rR2yihhJIZjeo71dtKiDjFl6Y2jdYbpZW2qmZdVqlkQ5WcZ+XbcpPrzrHMkdAmE
CG5GrriWs7aTL+vF08KtkqB54MxJgG6EiXMVD4Renmz15kclA2VBtKr5MLUZS6h0SnEOD4ugu6PW
T9VJpK1ILi1H0AMs6qBw3KkZpJdaz+anTrbmEi2ErrlFN1S/1qsxMVboBHGzQAzaTnPPPZWbiiqx
x5T6ZTIn7J3NETFYJrTVH021UN9mOcAcPNW73CsTVT0UE4hnb8ZJ+rosJjTFrEgTHzoh/DVhgPyq
ow9SIW5sFBBZVJYDmDpdflUaXdlj8F59ENvpLYKfRvsgBVWau10gN5dqSJsEKJeNIGOF5C8Cg4sb
rtIG0r2UKRnlYXUoL7raQqm4G0T/Omf2UPmdOrDJGuQptpic2zFsmpbAD3tO2MGt04IKqRRYT2Gv
Bty2QXJLgknx2YxL/U5KR7P2gmAu5tVQywnhkylNs7sokOV+WfYUChFwA+FuDk68bWohKyCcqG+A
3olZr1Zg2/vU4oTziLLMcjXrTnIfKwYPmSh6+pqpSkYlMmiUvRiqWfKSWQtsV8AB0F07juEwq9q0
WDQNTfPQwh67rPV0qjaVhOTDSs8apbrv5kClTJ7JQXcmETdEKz4Vfu44c/SmHySNqnGHSoDxo7DM
x5XeOwh1tMIWshuC+Mx8o2icGalnqTNWdWeWwjXyQoSu09Z6ReAhgaIfRTMeQs0qW2x5zaDKhJeo
WFa4hTMAfJ/RKXhu7Va+bufCgV+GU3pHd7dmAzD70qsslxXUn3HIHro6c27SVqGZPFZK3gCXVPu9
lYWLsRplpx5xraRY11M316s6iNJ4nYtRQJ1K8LF3tSoB2kPepMju4PTFpa2bowrcX6nfqlponBlq
lWFwZSw+5/FgzSq3uxORYZVO9l5ZiFZ6fanr77DiZhN/ZRDrbmETRq0ac7AshCskIGX6qCbKWm+1
TvanuQGwpmEpMa2TqrJuiec6lJKrHJEIsoOK5lyjbfUiC0ZXDbH1dvM5yd/qpq8vJNQ1Cj82rDp1
DQy8PsxhzK/7om6eZK0eH5i17KOKykr1wjiY6cNbonydG1Hfhug6ml4gBHFwlObOS1FQtHMbZGlx
Op0054rsR249PIxygeZdrPYe6gXW5Kr6iBhKoLWy4sdykz8gUZ/dyxZ1N9eRK+sQZHb6PgZqZrog
wKut09scwonWGuk2NCbcZNV04D2Q1GvR7qoX/0SRWHdlJTCfL6VK611DitIZ9GQABLbWIa6k3Vgh
kVTD+3MbJXVeU1lGzM1Je7CGoFTHB/aXnBDn5ON3kfaEvokzN99MLR2w3iR744jF7zlaV9UQX2iI
y3BSJiNssEmKp29lN4DYQ0qle54ru36yRJ0keNmr03s4yiVW5bmtXOYKiu2Spk73RlwOuisbiVqc
ty2YcxDAof1uJ1WGy/o8Y3Cjq91LZ0y5wakWBhfosafX4WRo97pTDtfCNDt0bFDZ3Iuw5YLTVERK
Vi156JnQjew7eE70oCQkEwPXqIvxURROoLlRPusDIM5cdG6J/8Bbx0ogG4kwX3DB5YffojCRruHv
9e+1IAhw2y4noO2zmA/WYH+zogeREbsN9XAPHty67+NlZ2axJL7bpKt3o9KlcJ+msBOE4pDUQErZ
beQvAos0OpQsr13MevObGFgsbAO7ACeGdA8At2wonC1crPw1sae+5FxbNE5io5jwp5GnekJOqFCA
JeVBPnlCsvI33B8TxUMV0CZiMlt59DKUKtAraurpW2AVMZJ2yBY9aVJUN1yc86SDX8yQP+de0PmI
qKbvpsEiiIijaD437byPcM8N7LchDeTarVI4Ql6spPIOr6BW9q1gKp4gjYjpPC6RsHK5JTt1lfSI
r7h1r7AQzLLNY7cEbfVQzql5ExfxhGglz5T4Ra1Jz6U1NB9OpUGbhAPQXXOjjOWagzq7FlU9Pc+N
kz2ACMF/Xs3G6HtQw01d9SAz37S2DT+6fkwapmHOW98OpQiXcnOovk9MKa363rQK7i+TK7NW9btB
Ia3x6rwIz9RMU4RnQ01+AXomHjtZT2M3rEOq7E3uCMVDP9xUOXWQ4FqbXYOcSxA72kWb61QtTMJt
xZOmakZWi477sGtLhSa6LUJoWiIyiBGc3KRkUbeFXq5MLvdplZiZIBUrCoWkIO2s2lebfLT8emr6
O+qcqKdUOERFEC4VkjitKhs0kyAxspFZDMlZbWchthIjImSHRApDXNfNTE69cEislgzDtj4sMpwb
2YrGD0kq4waZxnGI0KlS5oY1H8olI+v4iPYIV6Ze1Zuw1wzQRy9BJVvf9LipNFc3OwWlTdWOMaIi
8Nc8pKn7dFVACBFeRwbDY1ktaAUtrsKpvIicZmFyL8aGMfxd7b5F0t1UH6ywBUs8dL1Df8/tRlvY
93NrRPUNNQih+U4MUWBl8dNHq5rlLfjUMOTmqKvXOdFHxQf00YQXEAW4EO0srQwvSqP2TC6GckT+
QBmF1082pc2yLvRxp9Oyjlam2UqY6IYCnGRmjfGbqcZpygVs2pMXzTE97Ejk/NXprTFHmGiUL6Vi
qg7IjMhc6OVUHGRQ+3dxkyEp1prLRpXHIHqEnoFqNTo700Uf1+N3tOnV9zbOuejUKSUH0m3Ei5Df
IdV3RQwOlHjG6HI3VYa4x98KC0kso5Jh32pi36LORsydiXqfTkBn3bDrHLHJbEV/GjvJSKATWDD3
0oJqMTQFLCrJ4yeBu+uUONyzUZfm29BKzepJiTtbvsAWw8CBWM8mTsCG7tVqshS+FPj6NDexGSud
mbNDV+VIXlM1GThaUlOKNXLCwI4vsjgP+tqf7ay3t70s+rqDpJsF+sbGq2ycuLKHVHWDCYBtnnLr
eXhQFC2Jp7B3Qzk49f0Yia64inO0S30jHRFodWUpbNpdMNtGd1+LYcScfdRGQKpzQgXQLZF67W5y
ZGWCcxQ3RXshpqyvI19Orc64ctKZRYkgTW+iHeOUwIYPdWvNzY3WQhN/WYQp06uwHNo+WKOKoVmI
RMC3o5McqvKutIyyq4By49clsQPEYmJmpvkc3ZSI88gbJYUrve7okJNYtpPj0IeCljByQUp6KVfZ
hVLOfT152EUHY++rldMUk4vwkUNlQwUjj/FZ2U2WHXqGTF3hbexqJ5TXtJpqJksWQ6OtbR2aCgm0
NjqWaySgvddOaslQZeU0/ZBGu7kE29rk+Eh3g2Tgjhzr82bqCqLFEVMFnMYGjWKkEekWGTcvkFOh
iSoEfGWvL0gNHjgDYwug8axPbbJpk070mlejrZ0pzHdiZO/20EcWxc4pp0KIG2z2kfUoGDY+tbPc
OFdyy0EUVEWVLXObsKBfFKPPXb5FgP40L5f7CIMwgM1jdQGjuhrujb4wTPR/Cur+cHt02aJQpqZG
AMVUCTUF88hY6hJ3kLBvu+OyapIDWFNT9RJhzsLXc6OKHybJUYtNoIFBBC9lGAD5IVoyE+aoIViI
ua19PhbTjGxc2nUNIvu4RlS6jzVqoU4uJ3than5HDJcHblW1CkCVwpS0bUJrRfWMzMnUpyyog1ta
PIWmrsZGc9JoExp1nIzbSWlGZYZ9ZI6hvYk6BeWT0G2iUKNWnGg1YmYrnJs1K/U0uWnlClF3yBWI
L5ZlWl8MVq1xE/eSUQHxDln+zbwyrYwu9M+m3v8BVPD/u2jFBVJOV+Y/xw38dG29BPGCbOl/W9ff
UPz+75+BBH/9hr+hBCpwwx+cHppTPwAr/wElMLV/0R5d4HC0x2j8LOLCf+NeABLj9Ypsn0I/BA0o
Gk5/415sUAbAYSjggzM2qLT8ExzB167j4my6QKtU0A4obRggJY9agQQv1FhljfxFUc+KKtM9oc0y
xIpoPNEP/JXyyljAJhCjh3xtIV76dSzNmB1lJITx42YezqxmldUIi6u4TnoaZuThQFJC8B17temQ
PWNzTwtxbdc8CTxRfdN+j+QQgmwyO76tc0TIETu4zi+sRDZOtKP0rx2/HxODfhONeoNDY/GX+vqw
qt1aoDE1zW8K6xAmc+KOvZ1e2La4JJ9l62EHU5X2g5liv2FVZ7I85Zt4DLjxGwJ4Q9KoWRIQu5Vm
vyZRdW8B4/dKysGZVcnuaHSaT3xTgf6R/AQS0XqEjLcJhbWDjjC6ugSr0Bhy24+v1LbJaZWUq9Cu
K2+Y+UVGVkRrRY13thyf11RhtSh6F3Zwq1XIGASoAdpVsFvqij/7rf/oDPj/AT30Q9DwPz8F7os8
/PZ51//4///a84ql/Ys9L1vw2A2wx8uB8hd8CCXOf2EMDwafhjXwlsUO4m/4kGL8a/m/AQEAzmUz
Lo6Yf6OHVB2sM+rZ8ELwtQe4/I/QQ8dS3FiZWdhdAtKgEMXzHROerSSKDRGNxsNoF86F3hbNFnsn
yc9jM7wlaurP1ETO7/VIW5Q2Eqc403OVm6qWMFOVidAAKSihK5R6PtHPXw6cf3fAOYxgOYD4xNWA
LjtH5lGnHV9MOQwjqX0IZFH7QduTkpB67iuzT9b0AE8Bco72+c/xFkoEErEoMx3jt0WvD/1MMf+B
2KdbpQNF6CxuThpqfe1t/3wtsEygyeixL9ZaX48TEZRYkOWifyitJFnlEg5gbk0tehOgLXNrd1ho
ithuLzLQO/5y9HhSVXcnmv3L3H2ZWxsaE4c9/E4QXSzPrw8RJbHeBI5dHHCTm84aAOtPEza9vp3Z
3eNUyy01qqzbq1Uh39R6oPmf7sn9z4H+S95l+wJMaPM//usPoMzX8eHBoxELlB91Zoycvo4v6WC4
lEIZD3nrDDRT8fHt1NHea3KrXBV0rfzOiNVzjb74VTzqT11SxycuoV8+N5AUcJ7LoW5bIEqXn3+C
vuQtNDrYre2hVtXAIy5r/JYe5olRlhc5elGQKCBfVPYZ5nhHLzqO8VApYmwPlanVWzVCL0EWnbGp
Kc2cGEo5IiBwewOZwKeNXQxsFdHBr280l/2goPoyHQgjAQOMXby2uIRhf9rOjlayEKQuQnlyWunJ
RCl6AwW0PYuQqHmkmqVmKNul5gmU/1cM3xJROHhGsNoAflH/N5Zn/jTLupVVcdbVw8HUpJcOIVOK
tPlZPBo3YypRnSi1E3CzXyccJQXIVYZORAMs8mh7qfas92aZToeCsjoCAQh4hOpAfyOLrBOr+Jeh
wM4hvwuYDh1HoEdHK6it8Agx0qI/pF1WuhnpkD87PaxwvTkFS1xwWF+WEUMBI1lAiUhGys5RcIYT
YIyL79AdOinP1jBGpF3QLQ0HcpRbeifySrFQvZWKTFv9eav+7iURzaesvujqgxb7+gFBr4hST+rx
QP8BEnXbSb7ZFOlaNyZxYqhfDnxe0pAxNrEWr0FMWb8ONYYij5xZHQ+BHlxYTfKk9GHqkuRprmi0
1z+/1y8Lk8G4P5dYm6uWSf06mFWiArZgrg/JCJTVBSeXe0AlmjMaj+XFHEnZeZdj4PiPR13AkNz6
nN7A/I6+Yz3PyYSzhnyYkyx4TYb8TYvqaAPgRTrDYELzrUnSvv95zGXajtYOyQXzCjISvLJ+tCN4
Cr2nHS0f+hAhJ2RvE2/mF5z941FUlUMOUVNYiqQrX+cz7wdA1KCZDuZitgU+rHVtbQzWfx7lWJ0T
mP+imkj+tCQpTOHRGUeZV+tLozcPlHkvs46CbkiHkz4d9vAXPXAG7bm1DBdonkgPoxyuoDmejS1F
ErpB1Xj48+P8ZnMskQJUTuIx8N5HmwMxnlJKi8w82LVGmk53oRh9FRjMn4f57VsDBuSqRD0B5eOj
t4bvMsz91JoHIXw12g4wrM+jS/tuAB5xwySo2+qN8m/4jhJjcMp29ncv+Xnwo51SKFbqkJ+Zh9xB
qPnCsq5CcUIL/9chVJiwXBOLljWX19EQPRb3cirF7aM2yukmnetsnSXgQOLUOCUB+utuYJGy8Ykr
FaC8Cx3w84UkDZlOa6pzDtWA+EeiWnQoq6I8cQv9kB//uumAV6PXuqwMInj96N6jCVRHi+DPwbZ7
cDciLdqPcEjzwAtiKy7AaalUZ81irnZDmmabsm3F9ypPZfrZpMZgHitdf5a7zEkBB5mCHgWFq/fM
yMsIjI5CVzvQRUWTxk6idiOMFF+HuUrSwbM1DOToovd7+rP5RMOm9aOp1guq31Ihn4XRj1YBvXm0
JXrh0CGKslMH3W+mGf9BgkyVDjfX5NE0G0pShbM2WIe8SdHaz4DMUf87xZD/JYwFU8zZTZ4AkROL
v6N9AS5ErVW7cQ5TwNmZBEreu0FbWCpwp2jYior640U3yPM+DpKkWilNmp0QyjV/OV0RB8XKWiW2
ARZ8nKXMkm01YySFB2NQHXjLuASpcpKcYfORrxKR/OMsBUGYRUQO6VbkW5F2/rp+QaRWGViy5CDX
YeJbsy57ZoYf2J9PnF8nllH49RCq0FcAVP11FHVUgjFWKZECBNSQqtNKYx1PVXAGCtbYA4Goz/En
DrZaNaIbEobliQPht+MvaSkKXIvJ6tFb1pOhA0rJkwPirtFV2fbPUpWr51FBkGNmEkJ6I+V5Vyuk
p0oo4YndewSF5kRfJhnzPCR6Gf0XTs1Ig1kSwowPqdDdQZY2XK/1uRXKFaKhU3kfi3BRxAjii04j
blg8r8+qSdFPrK1fN5GJ/J2GzD9S3WhAHX+FoNSNkibzQbHseTNGLVimrmg2f/7Wvx0FX0qFGIfz
ylm+xacQfZhDp6osVlRRtdmqScdxh4H2Kbe9347CeetwayNed0ydQCzfyg07SQ50xBR3GETp4yvX
nPhy6u+GwVMMfWcZLgD75OvLdAGIamjQ8WGSEhuIQtFcSkat0ENAL6aLsv0soDKhUKo7j8VQicuU
kvyDmQ3ym+zgzVbgh0vJM/huWWP/3ZI7iYbNgMWFK8359F0B+rfREY5N6FrU0yqNEuOlCeh2B72C
KsKfv8xvdsEiEL/4tSAXTcj49WXQasFhIejiQzZX6aaz2OtjQLGlkRTF7SZV96SgeM1y9absp87/
8+CLQsVR3MjRqkP1InDkqx2nbkXWYFRL3n3AHNhYMXeLSUKpbGtZaddJqcQbqInW2VB18hojZuMK
O/bpdgzkaB0mgfjf2AsIMzjwFKAg4wL4dS4W0IGD52R8cFLZ2jbASdeD0PMTe2H5LV+vbd6Z2ODH
OJTYjmLl3rHGuu1nEK72kHiASQSOe2G2jbJs3s4Fipf/eJLxcYR5jZsTXA8qIUevZWk1y7VuDs7Q
g0AwwHAK1UAY1py286iZT0rbP/VAcP2+GOKt0slUjGWQpFpdJCfyr1+qMos3OBHY4pdF0RIO7teH
EVFmgQrM20Ooq0rlAshtdiRKGRpujdiw6ptHJi5fmzBBwN6I8CAiKtgnpuR4Cy9Psdj1UsAgV2Ir
f30KBHcxr9asdikZ2F6XVu0j4Wm4HWS0UQeZDmqWh9JGR/lqPRlJ+tqilnYfSOpH7lCRmtrbyaid
EwWzYylr7oKlloGHHP4DiDz8osFfDDZc8qB/srjtL8KujJ/MpmlBHIPJV93aolHtNjVevvTkJuMy
tNPqyawmAIpKPJtgkhA0vaow8oCO0MoAgkEnI/UpNHyNhr7R3cxMzRIbt165z/QR1jG61sV1a84p
rdnUkZ/U0OlGd26H/L5yChr9kmak+2ZolBv0xUGxRYAz79Wm1EZXMypZ8mrAWi9hlIo3xJH0+zQr
IEVVcwMQBhlNkLByOeN7pRpBddsPEnL4Wa0cJttBzQkld0w2dS0QgObNWHxT5RZlGMDaznkxmvll
XdThW59pgJs5w4pXbZ6K+4Xz8d5akqa5cZKpr1pvRzVQoFF/VZywutFnuQWVkBuh7JalTDA7s5Yu
IkAIb6VjZRkgJoJzzejm3q0cuvgSLe6RSix4Ac8QM046hSjjZxmg7c8U9h81NP4XrU/Kj/yurT8+
2stv5Q+xov8QL/opV/Qf//p/h5bR0tRjW9NLQECfmAphok+bctFO+ksT6epbhibSVVF/L9LkLyvG
z72N3/6in70OuPz/Yvfr1MEwpqKszNX7s9Xx4yf0Lp2lJkfhe/nJ350O1eYPLWJobGH0HrGK+9Tp
QNUF/X3aII6BWQF3+T+gSX892SkbLFnYsoE5b3/UfL+eKqkd2voQVMCrdqAuUrd5mk+UOo+Oz1+H
OAqkWkVra2VmCB9Hjm/9U3oNxQAxFT+fT5yRX/PlX0Y6blWkFgA16BvisVjVZ/v0RBD1+xdZanAa
PYqlXvV1rsK8y6EzDOJx8IDtd1fzY7CW78uraP1pVe1/3quf2wA/GNz/vm7/eo9PAy1XwafQU1dG
Oy7VUTzmNH7FKptda02w5ryK9bZ3UVPctbvyPNijjOB228mvrzS4h67p2+tki5zOOnPWinXqGvzt
7H56quXnn54qjZGNnNNJPNb2GWKsydm6+HBWyKSuBr/+Nh76l1F3TeXUrC+h6Z8m4+jeE3Wg6pXF
sPJO8UEvbeeLBSj52Dz058oucJs9vaAYKO9uZ93/+UMcuYn9/BBk0PQPfpRDj7uAUiXFoO9a8ai8
kUITOBcvhdc9Y+em39eI3F8n60ilCe0mr38eeQkpjl/688DLpHyaa4f8nXhyWWrTavEgqd358Fac
/XmQo1D219c72pkNZQ5L5y+PAM8WmNczyBkQ5Um0DIj7JpDPSPJ67cQ21dTfvh1VOws6q6n+eK5P
b4clYGxjfSEe9WxV5027DsMJfoBNOlES9iPrBD8DOvtNZsSpN41bjdDOzWqzPbcUCXZChApI2He1
J4uxuEzJMOEhJH4yWneQbF6k3D4kmR2vsiAL8NNcbAuk78UEXAp6iuMqvRStRw1Hy7x5nAGmr5S5
DP0Ts7vs0l+/4b/f8ui4yBVhTaOsikcMrK/bPbLNt5GnXAFQPkyvyjMU9hPVgaNO19/f898jHp0b
OcpUfa/O4lG7021PgSPp6ivCVNe+Jj6wn2z11Jc89Y5HZ0IwpTU0OkU8VqvsW3UWrCZC09W4Ti/w
noOi56z6/eyiobkaXTxatRRc9srBbjE5i4Q7hO5wJjbptjlLN/x7ci356vkpM67fHSA/hOs0uuYk
wUezMiPmICgNcm5dzOfOFQJeJ7TKf2hSHH9pGy9XuvE0akhYvu5W0OKVptdR9Ji5+NBu6t69TG6L
2/q9JXB1K09aveGqWT3Yz/O58Kfr9pFsVVpFL+351F229trcTnv1TuY4h0/0CI55NULdDF1rK62V
u3EPesZygw/8l57xEnqvdT9RVjd4b+2792QfuNCUzyeXZpvqhvtvg3vKeED73dn/+Q2P1nIqKkVe
WJePhtutxLb382vJndeVV6Quxiur4RZic7ITd/YWvtW0nj0YTn621l9Nt/bEi+wG/L26wzTFRS7/
1B3xtSLwc+F/fryjTzxN05zrSiAeUUG+mHay8JoDMvCb/qwtfOTd7HYz7pSdfIF69t65KI0TD/Cj
B/enFXC0D9BCHOQ+YAUkbnmh78Rz6s9nON2fD/vEu7fOYE2d237iPda7xne8ZVFUu8prd82lWNfn
403+uv/2Nt6kq2gNDtp7QoHX157tjNmCdxpfFo/qbXM+kB1cDufdiW38o5Hwy+NTTyEOBXVGz+br
AhZqgvOyKqLH1m/9fFurvrlx3oy14udruuUrzmQQ8nfzqruO3luvfQj97ydOy2UF/fIIhLU48hEp
8yhfHwEWsjTZZhw9Rgf1oH5It/o72WG7y7MVquk66sgaGhwnXvyoovnXwvk06lFwMTdhYiCGFj3G
6/LaOJPcfXNB22A3nJ/aQieHOqoi1KVVOoHEUMkVdP3skhMhWEfbfBVccXCe0uM4qvj9+mZHEUSl
wWu2CjAM+ibYjX7iB1eB1/rjBZannnQ1vkqr6VneYvbs1+6wbe6omvvR44mv+tuN+Wl+jyIMC97m
TPYaPbIpN8OmPJs36au4Fq/OVbgzVth5XfYxyzu4kjk7N38e/cjT7a85MKB4IuLC0v7x809xRp7m
o5IFzAEaq37qx9epH52nPho4XuSV34dn2I1+4JY79Tz069a/tD34Q39+iJ+ts19W9iIcr9LYoo1/
VMuaOicsAfxHj0/b18yN3Ke7y9fDOrpCyMxnxTUevonu6/by1XLPG5foxM+8lequdhu0L9z9Vvcy
71r1oPTuMvfJ3Lw0brzONvecIWJ9u0q8swvhrxOXGoG/3a903q93Xw/h+i5zr9Gm5U+uzz1MmHzI
0+4lnES3cV9uLq31ebF5uUnca9jGruGugb37+kZ2b7BEvhjXl9e9P6waL/C91PU2k7//WO+fb99W
0zW6GOpqXkfu5bXswfryCve8983d9aW+erkXnuZ+T3jTy8OLX7n3h4p/fqv9ybu+hPq5zdyzwr1P
XcZ3lbXmPq2DrbTKfkyAsjY94fNbqZ5wTH5cv1g83E3hZ+7d1eS+X77MvIJ/Lvmr22u3di9w0XaN
rb++2R0Q6XEveZ93RPLXD2fv4drm4VKvdM8eOi/w3p+C1eEl2EZu4e0Nrq/Uu0Oxwyu8a+ZyWR3j
+SvfAxsuN+OdC09yt4Z7c3nn9/7ltnXvN6P7Mm1ezr330df4Ty8jL4UACKcmd7nDkzeb6xcyNWIu
x1tn3gYNg3Vy2bq3Jl912pv8lszTffbdmt/fuivdbd1k+Ye3lbFabWzXG3ea592tdlemm2y2+/Xo
Pp898Kiat+m9bePuKT+xbi8er+7OU+/K3V+g6uFdnO3wWfYqf7W72K1uL2x35/hPlXt+1rl39Wpr
rC4YxCPScr2A5fX9m+03HhHpzPxsnnVXZ8XtsfjY2S7H+2XnXuXu6swglij4FJ13dae6Zyvhvs9r
gwnVdm/C3/xP6s5tSVIcy9qv0i9AGwcBYu4Gd/BDnDIyIzIj6wbLQ6QAgZBAQsDT/8tzenoiqIqJ
v7gbszZrs7IqhVxoS1vS2t+yuXMOzqmff0tvH2GR9cDSP8pde4gwcNlH/J9Mz+zy7er0c5IC+Zei
wBz/8Po53mVneSiusrO3u/Tsudvle5SD7sdddHd7jT+Efu7k7uau2me/sv358HxJdLLbnzdmdwbT
PX3Egoby1Q+ZyA7Py64+quzGnO/n3c24H/Nx7+V6f+Tp8SZA//3zZ0Q3ymMwZR/GfT7v5qzfP36+
uQvTp2OMiBj39OAesqPex+nnm6t79JzvkZFlcoe7y/TKZHef+T7t9r+C9NPTT8zkSxjF6a92nx0f
P++yD+cZE/D28BXD16a/Ph+fbIrRnaFP/naNyp709ivbfZ3zKTtn+n7e0xSgm8w5dHuU2F6hdhrj
gk8hUiRx+RGDLc+AG+zR6qU9VIDuw71z6dBj9oje6exc7D7dP3236dW0HzAgUHPtghwFbaeHzy6+
WHSgGML7eN88umlzlLf9WezOwzunyN9v9v/b+rZ6bQbQJaqIwvoWY3l5cq6elv33mwGz5jO+FAL2
VO5uyM7H0He77w8HnbWnH7g2UKcvNL2+5K4w3smD3adtWSGegnCQxtMXVA2vUwpZF17oOH2FmwNx
clH4sSsO8sRQsP6pzsHa2tu76EhRoZ+hdAYT7n9f+H9L6v40Li/+/GoHTsqkjIgYLjmhf/9Hdzud
UICcHqosuC2O0V2UyzO/U+98jUuj6z+KlwJoOAGuCsHyeP2bUQtYjTSw1ZcBIBzojYoPiQ/7QcdT
3wQgcSiplt0O5ufxe7d8f5W/JbiwxDPUpVJijclqW9pZz8Efttlycn/RX+SrfUJRj4+MNf4Atf1/
pdx/61b6P82g+29N9U38IzX98zfzj+7XPz7pb7oadPVj+D9wA33JEt/W0P9nz55B9hffXt41X/6T
f8now+CfgNRd9NJ4B4fi/X/ulh0I7FGiQWDGADAl5KyR/+Jy2fsnnvIJ5Cdggl/A4JhE/y2jD8N/
gnaG92hA6SBwwJvi37ldfn094OCsjaiDCGWV8hBlUBBXlA38C80XoEW+Q1D4YiA+/NeMfnlH+kbL
a68J8Flc1CKiZdyuowoa7z4w0dzW9Cpeq2XWIHgEPJuT+IMbOB8aL3A2tr0KS2kAkSp4gXpRGyw3
XehPO9ydRPttPV+dYgrPi/EoTXnmjbkL5xJW9dm2llensq52UedHPZ4tkxjPMCow+4bPyadtra+O
nX7RL1bEXZNJ28e7itRw4HXIl22NXxasF8k/boxjizohnpmWR0cm9DcLxffGcUF0vWx8oQO2PBSG
ZsGgcFGzXFc9e2clf2uGr7bTUEwTBY+iyZrkkAxY/TZGziom8dmkxOmfZ9B8+LdDKMyPoK4AIdg0
3OHqpFfQEbQ8lDtnZg5O0IA88DDe2PQqMGNlIUpsRJPV1ExXQGB4NwV1/paQ4t9L1drrNNQxMdBV
8az0fyggqCP2nkvjGx9yXTlYRBHoU7WPD1kLYBZog5I14G62DfcqMKtx4AMBPCkD8+Su8Ed2DOXk
5psaJ6upEsUoMC4r1P0PhuBF3pCfQTFu7Pgq5t2AdnLwULrXz3PzA5JWdhpqSAQ39XwtziEN4VM3
DigMfAKaKXhPefTWp1yFewE50lzVaNYOKI3vPVXvyOJtW0vW2m0R0EhBBIbK5KmG3SRkWO0I7OW2
AVl9ypF7WiqwzLIxZkPaTFWxs9SobcO99oUpQRhYGIyWMpo0WKyA2Yti0m/rOlmF/QJtkWXD0uAB
DIAlEkY4hsVab+z6akeOfGNaUKmw99SgnT108p2E+I2pshaiQswkULA64yLXH2/aAsiSXsi7TR+T
rIIeiLLSTRZSZxATnDrett/KLgzeec14q+OrwFQRHYbJBjUcUCP+Rx+5oJkmQ/+eaP+t5lfb8dK6
QCGQqIbje5UvtiPH2XPe04291fgqPptuNh5zMTB+00BEHgpYl0awWt827KsdufYIDFnqttj3vUxd
Ynf++HNTy2usuoByCFAxWsFnzt2jshMaKFjGbmt7FT5eEQLYEqg6QxE3SUEUOoIkJPfbGl9Fjwax
BABDdJzD+bUNwjptan6/re1VNjvSUrQ+qBNZjWbdQDwObfthW9OrABIT3M6pQNM9WI0nHcRnt5/i
bbvmunKSQxpB+gGNt2WdhuG+Jxt7vQqdaSBD32LPyWaUMZQ+FtgohmvGtiFZhQ6Y1v3sRiWmiXLI
bihdkkXJ/Lit8VXkNIUjBTdtDb/ohjSHwkvm8Gvc2U5uy95+E7NfJvlwn5WlbuqshCKFOl/KPtj2
NdcuCzO8TqYiQMudM581A4C4HZaHTcNywVq8PD3IsKzNGC8wsmztdwdw6iKUattitRardm5spqmE
amgMpuhj7U6PJGT+9baOr0KzEKqqgsRUGfPKG1TJ4twDluu2nXNdE5z42gGtuoXNtX3u2YmK47ZO
XzaNF3NkCMpGjQztFhY1cYmznwA13tb0KjKFbnCk9ODQbUUGWmOaQCK0reVVWPqMgMatmjJzK4q3
BiG+4kD73hXl5Zf/z2Xhv888/iosUWqPbmvYBleai4w6QwI7hX5bkuKvMk7h4J6q8tC4rL4mYDOX
pbstZbsYRL78kI4LH18WkBKzD4z5XnqgyDpet21ur4sW3doNpQXKOQO6+RoBBPBt955e5o0B/31V
/GIK6t4CQe8gKCf2DZsyTwvYum+bKeuaoIZWnjXtZaY0fpdRVO4PqI/YFju/BXIvOg4aVev7DI3H
Gi9B4cHvNp4D16ocEwILvsyYJrbWuzBxbWoi/t6j+1vjvYpLeIkSDbYWpJNUuWndgjHFEsdunIer
2KzrCRxNxy8zfx7B2LEA8kiwaQ6bIv+3juDFkIfjCGIiReudC3g0t8+A2r6HX3hrXFaxWYOwNfol
lsLeoSSFDgPaiqHYtvOsS/4IA7xMlVGZRcqv97Ct0zuvVeW28LzcWb8MfqDZDXNndJ06EoXaHyL5
tGm83VUq27d00YzFZRZUwIjXwOHej5bSja2vdkzH+rLmZYdVBdTjEnw5mHFs6/cql2WdFZYrtFyr
ej/DjwPM5W0tX2bPixnYz0ViUUmB6HGAmC6D70BmiI1tryITpXZz41z2NW57D5YdodiZqX3HleuN
6b0uz5SKBkB3Dggdk8BNfsE7MIgDG3u+2jTLoQEb1FFoXF9XcLAft6U9a4um2O8MSqtMmWkwK2XT
3Czv+XP/9XD8qYLR7eky0USjxyiWRnncpg0elQuvp4cg1gwlSN0ZMpNT5Okr1MLst8w88NteN50o
LWhZghUSLNG5tTfBXL2jkX1rLFZxCHqnayeC7UYB+vkR1UWPFzX/prUJmJXX3Z5glgOnd3zCriGf
enojVbFp+cCj3apluG3pnmAjI/MDM5koN006+qeyrYY4fT8gDD3i/Zi9BfznYFvqCtnV6z7rJALl
ucW0m2RhDgWHD0dgwf3fNkVWYdiyhg/udJnUndNniw/rGWqcTVsYBGSvux60MQxmlEDjTMhvMZXe
dRkuMJ3Y1Pe1f1OTRP1YJ2jeqIWmYzkdNHPeI/28McMv3LSXq7Zk2qWqQ/4a8l59WYrORHkAPOu0
LYIupVIv22euy52aSeQOTX3PPYhS6XzcNi6r4OzGGBzzAfEDpxgASmYBlyK+7QYcSKLX/e7ARYt7
ewnO9hCT+W6e/mWi/GP6D/bc/X+/RaM89HXLM/wCK5BJsFoJegTgWh1cQHPzbWOy2ih5y+sBbKwy
mzVwx3nMlhlOEMC/b52MqzDt3XbGKQ1/AMy45QqeTz9r5ZOP23q/ilIjFxn41sW65T2E8ZB607a3
bpTHvR50UzS+RaUdku8SerugGHZR0r5XbPtGDMWrE2asOuigYWEGzF13LKubxak2ZfXAnL7udgPz
FVxlYtnidPjQUAc6x3J+j7z1VrdXoRlf0KQF+PbZmOjxGrXQ4lrhvSfb9C3jVXRGMOblrV6ivKp7
yGRHIk6zVf/CZv7dIFoj97jwULHT6yhno2wPSa+XU6HhVbet76sQjeG1MXm6wkpY2BElRWzOwK+Y
No7MOkYduswgakc5TwZzhGOel4MKvnFBj1cB6hYAevRCRTk1sr1NQgYN8wx427aRWUUoHO+quShY
lJccoNYwGJqDU3rvTffL3PjzDROIPq+nO0jmowhRPJe38BP4ES8TUDNDsKSdUnXuySralPFD7fT6
70QcDEEJjmMeF713hd0bhSYVK/abxmhNzejm0p/s3OFXoLz/XhEFYHWT8G3ZQLSKWhc5o5oWGeXa
TOY+dNR0bMp4+rCt76uorZDzASUnotwaGu3qUdOnlhizcdxXm2rfLuXETRPlYvbro8PL4MOotL7f
1vd11LZton24yOVwLoU80+WolvBDZ1siE62i1hFOACMFjAwssqD+lMDU3Ljwe93Y+XXYDgVxZgfN
U9/rcuVQ6PlRZb1x0qzCNvZm8G8rTBpAWu6VM7XXcqR228kuWkVtA5ZtUjN8VV611TkYwulYuDCg
2vRV1wohUEfbRDCsZyGZ1EMIu7BfZVfFG1tfbbDVCH7XxDAwkzbtvnBjeGoh69s2Z9YqocQdgri7
rJYtnXU+2Q5lbdESbdul1kqhFu5ObWmLMIe9BIAiFPZ+I3X5putKGq5ilUCvV/cEO6yGTV8OZrfO
BtJunJBrOmVlcSFvSgd9D9W0164FIDIKt4nWgDRbr+9KDXXcYs6Eo39EOkZ3MCri23LsNexyWlQ0
UOMimKrB3JUhnE2WwHuvFOuNrGyt64FfJoUYyUZ5b8VH5YTkDP+FaNuRaV1UZDgX0rdjlLu6+8kH
mZwCXb9XIP5Gz9eyHgZbq9KFGUhumjDas4CbQ+k427Sw0Ci//qaBUdXCoynK4cpW/qFIExzqWFab
nuSgfX7dOid1HzRtEOWeBjwaxijx2ZkDVLJvWsTW8h5ROokEJBpbkzLzrqABHC/iqd0WqmuBTxHp
ufFEEuY+vOh2rZijHV3qv+du/t/PfvQ30f/Fve5YSFnDeyvMCW+dTzB+nPaepMl7RZVvzZpVrNLY
kGmEC28OB8ESRsrVtHPbadxtG3j/9Xf1m0S3E0c0qcqPUrflVe7QkrwTTpe18C/yVbLaVmntV10b
+lFuygEm1oMarng4jSfeKbrf9gNWmyu4fO1SSCxlxPPnJ+m5/X3SJnP1zsR84xespUQVSkHwMo9f
0MNk5bYvGrHDJRYmv4rl9M7feOMLX8oNXl4BlRKOY9MUhTnckqMT7HbZE7Zx+2PTAK1hG/AyEx7+
F+YRLLaP0qviw4Cy/W3DH6zy4TauARMeSZgvC60PEww88wR+Rdt2kt/18y9Cy2foOLa9MKesinEI
LOIDdAHNtvvltbIItFeDAyamTgnv2wwY7SqDmPs9mPZbX3UVt2HpOkqTBa6yUWkzIWa7C7h6D5f7
VuuruAWyuIyGBSdwZ2Dtsat68FhDuWxLtn/zZl+MO1ykAF2umhjEM6yVUBTSI3hl2x7CQPt+Pd9h
jWorViPrc3Urf05yiK4sE/PDpvm+VhjpkAOOKJH1aVBUM9+xyRGWOvG2jHWtMRpdhYXPQbZd6xEO
Bk4d98+Sdf42BSBqm1+PzRRHvQ1ntD/AsRxOq0sM0+uROBvXmjXYcHIkFwJw2xxyDJDu3KG6BvFt
fGe9v/TyL9b7tdYIStexii6zcgj4yHYNXuB2cAJP7tqgCi6Gr0tq8FT5HkH1jSD4Xaz/YpqOeKGo
/ZjHeYDn4P1AenmLarl621F/XeaOQ9tCRYELOtYolcKWrISdO972t03TVQBHk41gC4okeYYg4RG7
ep9CuUE+bWt9tfGGmDAzmZBPDa4dr/CqqPOl19vkgYADv56kFM7efGJhlEdQyHgwPe8GIEuqPii2
vaOtJUkeHt0bhqUnV62/fDa0IL/6hG68w1lLkrgI7DiGMc4n4zR9GoE4uQPy8u8h6v+dDq5FSS28
p3mM4t188D39YXRmbxe3TbdtR1zLkuD745SOGOI80bYrTgX1uk8aE9XZNi3XyiQH1V3S9QE6C3uT
pAUK4HIYtb5X1vpGwK7VSbUihhLZJfkw1MFt27Rwbhx4/LRp0nurHZfwkIqypElOBxTUOSZOHlkv
7ba7uTVda3BREumZIMljouqTnMs2ZXIaty02a3mSKLrFUCdK8gJeDakbBu2PEiZ+z9tGZhWwM+oC
ktH4GHfYhH+GIEy3aQ3x5sdNza8lSsCK8qSK5yR3YKGu9zARj2BZXyTztgu0tUgpdMUwlbQrcgCJ
vJuO6yR13f4975E3JuVaqRQGxmofePG8CYE0U64t9l1Y6/22sVklyF0VJh2AvEkecO2kpnWdo9RN
snHkL8eWFztgNQRVg2pl+H8a2lxZXQZniFP0tmXYvYzYi9bbBmVljPdFXkrkxiB0BbdaGLJRc+Cu
4rUqi6SlJcxL4fvkZk7g1N9a0erv2wZ+tcH2wcV/2hdOXlnICaOx9vNwxPvjttZXG2w8JV2BCwsn
L+Ey+hgFXbOXthx+bmt9Fa+L5IGL5NjJi3aeMkO94mABMt/0WeM1gr0VTl8PSVPkbIA7sNPP/EMc
8ODHlr6j8OP1pJmnjk+XR7YcBGL/pvQc9YAj+nvU0L8O1ngtZVrcstWRmZ18VOP0BGY5Pxexu2y6
KIJp5Ou+kxh8UG5kkQsYt+dW1rdV0XabrqNB/H/deNFaTw2dLfI4dGTmzVORTkv5nq3RWwOzitVi
jIR0+OjkZAxlBs1/fbB+v018FK+FTTAXNixcQifXomHLSTVSfQqKSG5bg2EG8XpsWKvxUsoCYPli
HkDwYa2Epbup3E0BBWzh6/ZrmMN5iqD/raujPa6Qiy8BqaqNAbUKVw6jawCusdSYuVdX5TzXJ8Lg
ZbgpoNbyJuzTfjzTEKvwbJqTj+Lhzzyy7Xsnwsvc/vOZDcf410MjJU5qc2ednMIpju0KM8EaughN
zhWoJzCNieJlt+2XrA63kLDRBrBxJ5+H2KYdgyNxuXTvuTK8EQFrknvVRW5TsQVLcjAFZ5cwkvY4
o29K/+DC9HqYKmipEqdl7DDY0JIzyPbRY4eLkX5TYg+2zuv2ywQo+Ym66qCNV+SgSttjLYeNqwNd
bbXagVV0G8PMo+Os2Zt55ALuUdXya9uHXYUvMTD19FCAfoiTqd9r+HHt25LX2bbW18Fbzk5U+S0g
/AbZZdk19qDqcFtl15+MOOGD6RRA2xeHcBZjiXO+Ez2TsWebLozitfbJRdFBOXDNjtx3XLgLCzyL
R3C42zjr1wqocVBdV1BgMmJJ3HT0R3OtJWfbZuXaPnSBrWZFXL8/DkYTZy8bJgETKeGFsOnTrkVQ
3Iig5Yaqo+Vhv5MUX1WAV7Jt4qxFUApYJbfgsG6WNagf0A/Iex5ou+n6OI5XEdtx+NVH1eQcKyW/
zDYUz01sh6/bBmYVsD0da9tWrTyNAWn+CL1a/pRavCfehBPZX6/6axUUN64/E9/IUznrgF2FuC0q
vEOsgfoV17NfGidBgc9Qu1eSdjG54dY69AAz27l4tn7gXh7oBFzHytQdOglTuNJZHH3jkFiMYufw
OYhhB+qU9Xcl7Nym8ESd5gAmE23kn8vOcNnugqVI3LyuxoB/d6ZAoi5sIZH1vsaX/wS04wDeYR+j
ae6bsyiSqr2Jy7gW55BRyb4aYZQBXbsbpv6Tq5Rp5I7PWpM6xY8o2HfHtx4rUu76Xf3TsY62y26C
pwV7LObSqjElxCkx6bq5L+46j9TTdaunBT6XgzdSvfdIy4uPcgRI4qbDuy38smtoRuuPsYK/9pja
iblTvJ8lDEA+N33flAfUHAh5SqihYcr02I7dfnRhuIbfX5pFnZaeXBzWXKdUT75sAnFLOy9R1c72
JNLXXTL6qt1ZO1H6syXSU7dxCWuNp1Y3o+/uRw+2n/BFBsom7ncCcFeGH6spn81pRJtK7QdFifd9
adywVKmlqq6APoYzIjig0Cz7cZcmPlLFHlc7xQhj78IW3e3FhSW871k4oAUKuBs8YRoQw8MZzt/Y
iu7qQfD6NvGXsTkmOJtI/KCCdHOuBw/nzoXSqrmvpxZmR3ts8N0Ci7g5HG4GEzSqAe0cOoNPC0xY
dLPTSRwxlYbTwuSxdMGS+9rCQ24QaQVVIWy2xqkVU4c7kCm0NtVU2sHsoWcMertDSd4cBFdz3Yy4
VnO9WS9pMYk4rA+gSjVs2MFvxAnxGCJoEYELDiiv/DYGg7WPpvJp+aiKUMG5kUrwbqodHOMnAA2c
gAXlKTJdGP1RDX5T/9Ju7CzA2TFn8UU6Rg7+s11UjvUEO1n8Ku8wt8UAU9kaBAPPTT0R4+9mIoFM
DjFhO0N/uQMrgzqtalWgNlFRI5wnZ9HwGt715RIsP+BQMTs/YRnctHtUUWiQR2E80maBtGoSV2Lm
lwCLlS5VhnryLpn2pejGZLoiVRd4fV67caRF5iSlBto9NEFZiH1Mq9Y++7hvMB9py+YKVsOdLqId
N+xrNPVdnNWDpip1exfTvFdxpX94A8bop6oHXzIMXuvNZwHTk/gaReyD/5HCswu12jg3NvdtFFVn
63EXDLykIT87C8/BHRBfyw9/GeAIT+YY2B+PLQ+Ee5b9ZFEUkAOLkzJeYO42laq4mWBRyK+t5jOx
ZjeRIuHsyZSYVPyGLGXiV2cQZ6aq2Vme9OWXAasDgf9EDYNWuFIWke3OzQXMDiP7rmbwsyfNHNkv
keMOy/Pk9KN8jIbEiWEjVeIS2U1NQPRyXwJnPfB9g53BE7vGxrxeUqwezqTSzsUzo8xHvOP3/jF2
RxCuDih1jIYCdjnFpH6hOEzONmWgpmgJCTngKTTVZKb+mMamrtXXSmioF3IY6kxNsgNBiI9dOojE
sCRdHKJgBeDOQFw9gRc9Jx97X9joazA7msEmbGx7gr7Z0ZJfje6D7r4qB6qepq7tvDYlE5HmtoBb
2vTNsrFugGqbYWpzaIpw7EGgUhKkqNQ1cB/2cssimIphSewD7l/z0XNHL22IUMG472kRQEfQ+M7g
PU3Gzm4WEx6RX8bBIQzg+I4lcN2NOS76c9imD/2tGmsjOpgYTCNIpXgIiT+VIDO43/FZjS1SOtGw
alNsDTb5YIT2Y6itOmhS8N/EYrLf6wAOPpjN9eTCBsFhYvLNgSupHQXqj4zYXVQGjtr7Olzck1sR
jf0ijkYKzKKyxc+ZN2N5z+PGmruuUKF/wNgw8qOhpPVQYUhDyh6x0ZsaJErKWzbCx7cV9kQVXAwn
6NmpBYYY70N4A99pMgrf7mLTGPZIEq/TR7f3B/s0NJYIAF/DquQ2a/SktN1JCxese6OwztwMddlc
4Dlu5e3glOfyPWuWBEjxoeu8+7gk2qSimSsf1Hlip+aLU5ho6e6R29cNqNCwbqjl1RzLJc6sN8jp
Ci99Tuimvi8GsNVl65E5LXA31tC0dbu5/R42E6lgxZGUFpeTpeqJhENJCWoPB52BlXd1bHos2XCT
I98AH2tEu1/GWns2Re1NL6NU+Gjjy0DjZLiDf2PdiUPp1iWnB+GNPYWhM/Oc6srvhDvMd5aO3Be7
ZJh9ttwEy4JvlSpPNz0EBHp2C3ff+U5bt3sR4eOKnZKXw3Wql8CR91LTAWGHyszZV9liccknUt2H
TNC7Rln2tXC6ECkBvM/86dnDb1+KFHbm9fiTWJtAlDbB18qmjTMJfSQ+tcGOOW5hVQqWoKUfXeNB
ugqXsGpM0rCZcaT/VRWwrFW5xMtR8ogV0PWrdCRV4uTwujMG7gGRHHmdClH68/dZLbK/Knw+u+da
xYt9EM0yjDfEnTvt7rTiVRggt1iwCAA9j3hcysfJDpggO3/QsdfvgjDQVQcXDb+dPmNVr2E4Hs+x
z9Lab6FTYHUSlM910oj+oacm6NiBdEFJvZ1qIpVch66iLNoZ0/Fx2FWe7KrjLKbKTfbJ6AkJPyoH
q9NH68QjlmRCFBEfgshG5lQkk47uF5e7IwOzpAphlOVrzcSw6zEmFFhSFkDlgZTU2B0vWYeyIvh7
Bs2nRHTYytMuLEP9hzPZkT2D50oGCTlwa82cjniNr78mXIIUkzq2qYMv3pjUQZmqvsMBJi2oWZwu
nUpwnrxsWITkiLcZCWGYjg2Z66swGvvoIx5ng+RTtYSq0fgSvqdwCRupSuD6i0ZoL1oYl2dKihDG
l4sJxY/Yr6Q/p0QEE/zgmqT3oh9VyLANpH4VNdUXNrMC/jCMOsh90knCSOzUDmVdXJzDoCr/PDSq
coHIhjWFgwGMtMbUKuYqZoewQh7r7ypgO2usg2PoeKjrAAPGIIOCux1Lq7aRxakszYAR5PPkXSPn
IPRz0GBtzOXiXVBfYgEi7gm+0Jznk/Jtz1MytEHxtV2SbrhHV0IscoVp2outQDf4H6KWUCdNoMzz
0rgVBvjrhGsPdgRg7xUfu4JM/cmbmsbPF4Lvg4R77JJHHZdTj5LHgc1fiyXuuUnn0glaGLyVbkdu
nAUxce/ONcRnqVTJwru0YlHYVFhiG53g588dg4EP1GOiFUhJSEV4FiQDi58HDoIZsMhumODfb2s8
sB7DFrvUl2Uu4vg81bQLnxhsWcmPpcOA3fNeh+NdCcf38XaCsKU8QwoVo9wOx2dLz1oMvf7lyUWM
mQtyaWjS0XhldyzGoDZPF//G+VMAUWJ5cX4LTJd2KFSeP/Nq4OqI99jSeik8u+Luc+/izfTn0lJP
eBn8CqfIpvCGje0DT5SPhH5kVoanWdW2io8tqxsUnlalY1pYF0sTPnuG1yH2V87azxaLCMYHN3JV
iDGYnAJfAfGs1NW0AKL/zYV4737GUSu8jo3To7xZG/fD1BkUnVzM0pPHqqrqsd3hhNSHNw5POP/q
gy5V33FcQvh5XyMOv7FBISZ3PCySEFVZXhKghtIjz2PROcn9DELAhMOTddzwKFyAek54hKb6oWt8
XX6fk57i52Op5/NdbEXTItqaWYsbmDfUJvVZacVTMCGNhItdFLunWjKprnvY9ASH0VScP4ShLFue
jnz222MjSaewCgzBZwM1lryDUenID0OtHRiMjq6gzkMpFfOfeaOtOWDnU1MqIKDzUmyLMWalBz/e
vavH2r3uiSmSz0KKhmDNpqHce5Wh8nESBPeRGOUFQTAssUZRgYmQkt07g9W4eja8EHU2hsrh+5GO
Ov7osGHyz/3ICLw7FlhRoxRhSprboFn4wtJ2werzMCXzFO460ZsOuw0rhnSJ6sFcua4to49g7bUj
zDJF3GiWUY8a8hHXcOGQ19PIsRJa2BzVOVngGHCQQ0vjzJXDyIY9SpSJzQBqKMU1ks94PMeUeVHW
DoaxvA4Qoed2EVGRhWSpcdiNK09dFyN3LzBS01X8qmqJbaAF8SzXJ3fWhu59nHeb2xHiq+FkygVv
rBHst2FYadDD6BgLVkW3UwibvOvWxZPIPoycWqKzKP8C2ZvRxb0q+oh3P1jU0uHJxJ7y7rwGWTQO
cChRiu6YHHif9YA2j9eR9SN5IoXSWPM9M7qnivTedI0KUhAo0qjWJPmDd5Wccloto3jgiGJgHerF
U4c+wKHmLoL9o0RqReu4HHFj5CftTcOFv9yOEQZawAjKgcFSfQpnRpxlDzlfJQD5duY4AXXTj5z3
nKveuLGNVxd7Yas8p6sJO03YEUFvaTsFFQzejf/YdomyupdXfoG4Gvvy1EyuusLzunvLRbetAABs
Z1ytvHgd9VttYuRJyynsyiGFL6Z6mKks7jf1fV0kFYdLr0TQ2ZOKKu/sl0395ZIxv/PQ9VuR9Re3
/usqKWa9ns1zxU9N15Syzgg86OrUI31xCqFFQukagItsryPfwbSfW+gYXTC1n6uE46xVdyy8rTCR
NC5MkXot047IpJ9Th/RzgI2IovxwT0xL8S8MkrDi4KsOPmQ1lz5cChtoXG+cJBbDmY2VV2JaD3gT
c5e5eY/kGuEr/NUPvPzzF18HYulZs3qypyTG8SEf+0RPx6Hw7K//R92ZbceN5Or6VfYLcC/Owy3J
HKWUrMG2rBsuV7mK8zzz6fdHVZ+znczs5FHfne5VVR4kISMCQCCAHz9ysZEYagaJylqB5t/o8XLI
zlDGitDVY31gtu4gHJMwtwTNVUJJzF0rn0jD2Jo3qZpLNkEwWydgDvJoA5GTBI2U2CSONjdGz7w0
rRGq7ZB4dbW3UkXW7vXOE2KnyOiYazdqEwtWS0KgSrL6IZQTnYCsaYrWbGBLruuiegQw2LcPUAQE
PB7qwCyPM74sF1zDi3lVb8JIaGNtkwx5ZLhyFYw9HhO/I+9i3ZeHXedXUv+a5jW1DTvRu5QxSV7i
QcjFa5b3+7grGbdNIqac/DpwRG8sc1fuYR3apL4w1N1RNQere0hN3YcPLO7rPgvdD5P4FEf9/+Pk
1O6vqoHC/r8YnFr/17bNfkFin2f/HzDYz8P9/j2DvV39nMLkd/r6+ev/RV/PkNOZmx7Yh8zUNE2d
HdM/o1Fn+nomJ4gyA4+ZcEp9m7/612xU7b9lJhtQrmcYsyUyCZVM8f9hr1eU/zZ40s+89rrFHDaq
7p+YjTpXyv7XIjUdVYY0hfFBhqxITIFceH2Fp38k+ziLUmsSxZmCpql2LU08+dGfAN6slBYuxanU
cyVEMe5VkpaI2kIwYAVrVAblxfWo/RqSWJoSO/NCQX3xVauaPoV7mJenMlEaRI8hMSlAW3pWMczi
akyIp0qeS8+NoeivZahHayCCD/DNb9toyBwv85dUReKYdWlZFuaPJEEKpKe7w+P2ce9utzaTf07b
retuTw6/P7n823UdJrW4jnu62x7sA19zOvHbo+vyd3v3yN9tjvySr94eDo/unr898c0HvtRxDvy0
7c7mR/Lj5y/Z5nz/4XX7eDjw02x+nL2Z/3p72DrvfAkfwXbmP+HX/GbDsJm9s0cuX8tP/LJ75Mff
uS4/6p0/OWzszYaf+Oae7MPh1T5sHL5ns9k4G8dx5i/b8P38vPmHOff84sRK+ETPs/jd3jl+Y+gL
X7o5HhjC8+C4/JpV7xn+wjfy6bab/b3jbA+n7fxB+Ww7vvPZ+clP3fOlx4eX/f5l3iY2av5u93RK
7Vnsi8Mf/2aiX/45mt9nK3zAkW+c2JIGJY2qWhV5S522j++H7SuL2jg/nf3ReVmR9IECvSVpYWJN
Xc0PC+lp6zLI5tG3H+3Njwem+qzI+UDq35KzqPvSz1MExiyHI3o7PD9zzg77zZHs707uneOsFFE/
YJC3BC7KYp7UlNGEwJP7/oq2cE63zwg/d+6dlma1pAYi/01hJETC0932blbo7enj//z38X2LbTyi
q6f30/b99FjaGM7p/Z2ztO93KNbheXfY7Xab3e7efkDDjs7dHnX+cX//oY73tvOw57yxPMzCdZ7u
HBv73ByfnLs7tO+4X4lIVhVhdo6/RUGq2HVexH65b+4rdsOOrWn1R5/rrSNZBFoTnjzTEHG3fX/0
N5gl5v44Gzzb9sz/DvaOX81W7dus8Pj3vnB6+293v9//3dtPL2sq8tE0fOsDLVAmaWMqUTor5ePh
9XHr/L1nMtl2t503/bTFx7kvp9lNcjAcxMbGBzrzb93H7av7eng+uW85vm1nv939seUHsJTHnb17
/dKxfS5e5PmwQ+82R/S8sDcPPyP7+MJRu65su08oxDsztDYPeJKta+/dzRN+6HiaHcxtVf1o0r21
zgVwJ86pmUpoKg77xLA3d9vZfO4fu639/I9nZnk40TvHvdvyITb43dufQPnA4d/6CIsn0GSM/djP
W/2Gez+xC6fZrzHY7dF17g4HvPX+HWvBWePxuSV2m02Je91u2XOunv18C7hvHM723T08PuKw0ZvH
Z9+2v6NFW86EW2JzxArf8NpH+8OXHXaHx8PzXwff/ut5/qF/vD6+h/brZP/h2wecHX7o8Znf/vUX
2ojP3zNjDR/Lf5/2L5uX/d8OLn//Yr9yiwy27ds7TPX7/cPD94fjfvP1cNz/ennipnCeuA6czebF
tX/ecxHtn+7cF0yUgW7He3z2cc/Wu+zqxzaz8r/Zbi5XJHK37E/cy6c7Z795wNQ/vvDbC388O4UX
9+7p7Q1FdH6tnMht7yUvWe9Mn3wTJNZ8sO0d/6C7u5PLlYfp2457/OeSc1b0QPpAjP57PZDFxX0T
d4bR5YhFJttxesT+MbVZ6nx7lzZWZP8x3/W4S+ziYPOFeIft83wrc9AcPL965hsO9gMBwZZfzd97
OOwe+O/+hU1zj87TR2DDtm7nWxOLesByDx/hwv54xCBnVd/OOvi4nd1pYO9RIbYfb71lnJxzNx+j
u387Eem4+0eX77l9AOrZ7aErsFVBfSgZjOvSIV1cYkI6qg++2Ga1bdIV6Y5N0TkGdccVPMv5Kf9L
ikL4pxL2yfKyCS336oIiY1rb5NesjdfyiqyyIXn3ab13w9j63BCXWR4sEiKZcVFSaSw3FrduIpFM
swZImNvKUreh2Q9bmMU+R5X+jxSFIVkGSTudSWsLfya1JkxIolfZdFrJ35lrkB6aYphWlPVy75jh
ZmkaiE+L8HwZNldlIgaNYVX2EKuB4QQWuV47rjQy1rk15nBqlX3welsrzp8gHyuTRE2TTdHkHSUv
CTStTCmLtBuZc19m8pG+UM2lihCdRDhkVpZ3RRQvP945lqbMscxiE+WCimHaxohKusLurGzaUhQu
nDpKkxW065Wd1FXIbKnkauY82+w8ttAKit9CllZ2F9bRoQ0jfa/zfLunzGU99sAMVoKZS9vSfpe3
JD9iHPiUk5Co0HXmyu9T8prCJur0cEXOtS3UZImx4zLLoyx8vi4P5toxzLXStpIy6JwomqLRbcJ2
elf8bi1ndG0TaTWDE5F3OSXq+e9/C9CsstLNGkpy2x/l2G27Sn4ImHDkaKo5uvpgqisO6urimN2o
y9iZBvDiXF5HLt9sQrm0paRVbc2KSAlRq7f9kPz7p7Ven3tCDKxZ0owlHTq5LS0mkVzaYyUmbkO2
6qGOJmAOqV+tGNg5iu3DwM5ELd4h3WQUVS2xKm3KH4OAch+YqPKbISnqfa/G5TcqsG+3V3dNG39f
3cVGQmnXx9QpKccxerai4Zjxif6KOV+VwqBlU+ehTzVuoYu1VQTVBErNLkKr/RLnReQIZqZ8qq/q
X9uHsmPMuqpdQmA1Ty0DyyjtvE5DWxmg5gq7fI2G55qq66aikpSSLLpOFtn4CihpFZY6hanKUmDg
sJL4CPmv93cKzvnVwl81/4Els3W4Q4ufqC4HbkVCAGJBV0ogOoa+S7r2B6M9/5BL2dh8XhkMESDs
fHPRtD1b3W9WrGti4PcaLiPwBIN8am0CR5KaFYNavH7ncyKpY6mmYukMvJaWre2BYILv0QDvlUql
gCpSekebmDFSFIW/y/qc8qCu7TwvjneK1vSCXXZZa08incufXa+O6ejMx9Sk+WPNavvbeoFi8rDs
uGUkZjXoT1mtBvUhUNp0bQruR8/m/0aW/yxZ0Yl1ZAWKJWkZegy1bwbSkFc2Jd74CBd/ty3LQnnN
u+rk68JwrECGbao4l0B9tqkzjHHgcAaN1FgH+oTKFf6bS09jcblikRZZVNowF2bfj8RHQgdYrBDB
pdi9b6W6LTe9r7igi+SCiUCd/gxaerU/49IVIFk2ud3hmLsMj0ZZGdJW4qYYlNx0qjyKnUlps5WT
vbq+36QsLvWxK6zJn1FqPOs6t/UTmVS/B+MPuNPR+pFHfflpF8e6OOB5qqrB1NWF7zYpeCtElKWt
jGYFNmJQnU5t1ojRL50PUnS65sCWSGTFF/dslsuwDxhNace+pT/n5lhulLiOdmKbRH80YTVtb1vI
tX1EZXWiZg07WXoEL85J4GvcSHrUq4XblaZwJ3ui75hmWp/kbrQad/CJAld8xJrcxTr11h9K6IqB
z6RZdRf1eX4ogB6fIsANd8CSVUeMo7URe9c2d442RXDfmqEuaVqGwkzLBE5N0IGS9tYw4qfdyFZH
B1pmiYVNZ1Tz/fb2XoYx1lyQUBSeQFyLy1iwVfw+02pgxJ1XZ65elpWrpFFnC9nw+bCTUJoIRlc0
UdS1Jb9erE4T/EhqYY89YzjFeGrhwtM+H0wzVloiICEQlOeizblHzUbQg6o8FrZgFP1OidXUjiPj
SSxjcH3V5yZQzl71XNqsRb/5796X9XrQ8VZimHiSo4RGrANWraZx5WKc45Nz9z1PPDbEWTtUykqL
+AU7DpMgmAoAV2J9DEwh3eVZKh5hhTI3BejO16EXhNhOSSP1nzcFS5yrVcTXPMiXxEdGPJhT3HD7
05hgvSQgRh+BsrZOwRS0Qw7PIADNwFsj3L2imRZ5F24I2dDRm8UFwZtEbxQJrKImea1dKOD9AT8F
dgis6fO+2vp4K0sE8tYFA6FZUHJWAQLZQpB3dzrtEAeQ9NoxVC1533gGtfekBN922/SuHCkpDvIO
BCIM6FySrlRBKU/UnPHXrS77dhKGptuHeX3UcoXKs5oDsjQtgPhht0bCdXEFzpeuriogp+g0kZd0
kZoH/Los8Sh+ZBa2LGbKllxMt9Lhd3GCSCH7YM1vMsKtpW+pvIFOgwmdncJGArzdMj+ZJ26yVwoj
+1TvEIY4yyI05QVokMuRFjFxDCYv1IqmsGMrYzhp2QrTeyfIydqMxatrUhXgiiaZAX3pxMIpKkA/
twVaGY9uXYzqnZi06aEc2nrl5rsmis4LVVT0+aJdNrw1vZfleZoiqgQvSdqDtrFp/BHk4ud47f/Z
PGIhTEDSRAus9bkXKyEPCAe5KOxKFUP41ol1g55Widv6fkXp5muGq5HNE40lSAm4ZECHTogL06bB
hrcVcF6emiu2fGXXCKjnfB4yTHlZFB8lv5Cj2svtXusILnFUm3wwoyev9Kcftxd0VRTuQuUOoIa8
JP80ZKYHCWBvbebJe9smbmonVroZTmat1GKubR350P8raf77366ZLB9LbwKhCvq1+2YambLJZK9Y
0beL4MMi6OBFif/D71LiPxcigdCnOwJIsqTn4n0ZDeVLqoCwtHxgfMBMh7VpqB9ML2eX2ixRAhen
qKqE1EWMPJVJlPQlElXfYgNLyPSGLAOTSPtWYgeaF+yzofM3I9wfu0ws5b9hLj4yGrygNbmPn28f
57VN5iB1DYSDCIh7sX4fuCgESWiOYXWTKxRCtCFF8NfnhRiaLquAs8meqotbTS/7KawLDdx3WMmh
A2pIb9xatAp9xQ6unaZhqaSNZAv/cUGSoMYZUHKUM4uywYkCBVLKHloArdtnjTCuSLu2dyZICcs0
VN3AzM91h6kP+kCTXmEzh827i+kgOBR4Uffzm0dnhaUSAxFHLhPbRmJUyujjEaM6re5z2nM2A+0F
K+nYK2th23hE4RE5qOXOAWwEnBwGc5xqBA9Jb6mOFGrBZ1NF4H9EMhC4Dd425pLv0Zw6gYYddD8O
lfQEO4nsFl5mrvjcy0zHLAZ8kGZQS+HlNi/2N8+R0jCjiTSs21HrhffCSEuVVCbHvNcsWxe7B7PX
ngt6Qpg7ZHh35LuPulUU+9vndvGW4kNI9GFRJiDbcsG2P5ViazV+QiCgd7K0aYagzr6ogyZ291rb
05Uy9MDnD1VnyWtp2itmwGsALJas6GCDl+TSDAjTxDa1cntMIyV2AlEf3b4I7xVYDZy29vj37bVe
054ZIcWR0tMtLW/tVoZtdxLxImoQhIBZlWprpNOaJVxePRJHSoYMDdJ0a/kcIOfsD5XBsepBCD2g
aeSHMZsM8MzWGtPB5Q4iylQIE3l/yOLyQYWv1EV6rWg0iLVQcMc8KU1bBDvy1aoV7VfQp7RS3d7D
2e+f3wvASWR1zjTivtQlN00Ql9rgl8BfiywF/WqV2rey7ac/ytZIXEnK5D9Igwx3RaDkezoM6xWU
86W6SgoJFJmXDpEkXm1hM1kp+l1Pa4WYMFAk0Y1fSWW8axkJqtLK6P9V16LKS6WZJfJopZpGlnVJ
oFr3IeyvUsksAXqtd0rZtntMJVtxBhcPDgtWRfK3GII83z2LME+OGlBweZPTfSpUk2NmYfhWTmOq
ulXhqV/KuJtCOzYDckZGktRrd8QVndVEnXCWGJDs0RI/WE2FEWeUt20h8cqt5tNjDreZFLzmdaWs
Tda84vgolfBUNnSJPApvgvNDhEc6VvtGxPD1+gt+MX6VaI11O7VKJFetA+0lViC1twevr5ut7Hme
YQt1XX4NKnWVHuDKzlOPBaNpEl7PoNHzDyMntBxMZY+zLwPMtWubP3qdeD4TB4ueLy8+1eY3qfQ/
Nz5tDuzZBMroZM7Aa1L1O5crplailQWaTNNNkjv0gCjTjq64cI0049rZ8vACg6rwnJSWxOBplkUe
yNPc9uvW+9oxesrYjJLl3TWh2hq72+7hmjCLtBUZSEvkn8VuNqosB0JDm9ZEZv1YSHn70GeGQH9F
3r/eFnXF+emzCJGCokGxbxGuSZ6qjfRlEhNGhvcraqTxq9kY3S7OkmRPQTP4flvelaWRowd1rJER
YATp4hnL2Lswbcccv54bpisEFDArJovaOd+zclFdEWVScuZKZGlkixe6Eepp4ddw8tsWDVn0RQ5t
61H2y5SDRP9s5t5e2BWfCqE7C8PLiXPC8VwToyHTE78VMltK08jxaPSgK7Kk8AdHfS3/asaqE3cl
d83Ky+maXNKNiFQ+wCQLXWmbXkpkxUBuT1OwPbSh+iCPFBqrLAy+QueY35tdIKwEd9f2lrYoysME
X/xi/vvfoq7O6NS0EXxcHX35Lkz2ll0wC9UxjHptVO4VDTXxcxrAbLLGgNLPRU1KT/NMn+a2V0+T
k7STvBvp9d63lRe5feYLK4mWa0vjWT2XT8gX81g8l1f2hl8ytTOjxKnqBxlWBzf1tfx5grliRUNn
DVyEAXRzKdQaYPthLxf3sMqcXiZtebQb+mHyoFakjyJGZG5va+ZVKdy7mkzDOKHUQoqYFnGqa3gT
usrLTemJ5l0gBGtkp1e3TScjYZLE1WRDPt+2OqD0po8FUhJtMByQ6Mm4VxnTXLqjZsJWdXtR17SC
DNX8jiGoUM3lokTYV9oQvyU0zUsHXQMdYb2tE0/ZRhmtMT5dk0aOb4ZQkSbmXXe+uCKrI10pMO5q
LP1jBn/xto594yAOQ3E39VO7srorR4ZHJhNtiTDckWM8lxcbMjwCcw913xUFddlAlDuX5mxvLYq4
cmqImBNj5GhVcYlhHgpVCpoQOx66zkjdFOyAa8S5Gdph6FUvnz4zNpHSJJV2y6I8fb4qb5Bo0/dp
8detQMtcPk75Z1apcLB4M0kymX91bVzQFe/IjU22lJiEkHt5bdORnA7BAC9L1IWeEwu+q8r0gNet
JmxUWm3tYZB69/Yyr+0pQTUj02V1zjPNyvSbbwxo8C9SQSXGrJOjTDVxwzgU344hUVpJsK9Jmlf/
myS9ABYGKiizi7YJuwOuukk2cMF0hRPGBUd5e2HXNtOYC6NzbMKdslhY2lSMpYFwwYb7qNkxO174
Mume5ZawAW0EmnGPRhl63/8DofrsVmbuF55M52usUquXQlPJ7LpnE0OgIF/TUf8awEy0FfVS2fZ1
oK7IvPI8w/ETVYNPBbawHGFTm1ANRkqV2WlWSrYfZEergJ5j9ILoT/ra03ctFStXE8TqIPdDunIr
XMbSc1UIF0pETd/V0vhFNTcGJQkzCPAH6QliWgi0gsr/KXhle4K/29vUXlmfhKJeufkuvc6srlgK
cTQJheV1lNEQHDbkJ21PBjhEScPfREokP90+0EtfyquTyXegXrn7CM/OD7QzsjYM5YCEjdcG7/7E
tGlYh+o826rekL9DeuT/vC3xckPndy4pNUPnDtSWfieAHjcQKyKItIHvyIZZQvtitRNEDhVlFRgU
M82m+1rsbK/w6Fn9vPSPKF7SVGOOsxfrFXL4X1TCULEogsQ1BAyT3H0e9I7VJ6Fkh4wO6N0Cjv94
T7JY+uu2/EsnoXCH0KdHWUKRyZSey4dIIyRMxknIQ6wc+OdnDNvMTg5Mc/tpSaRIyQxRyvlIsJ9L
4u0gW1PCLQkFm5G52WT2o23F1PS3eqeNa4NkLq1UQY9M/DpxGo5hsbF1JMTR0MAGpstJ+YsLxI37
KHal2CMD12T5zk/H8kfRG8UuGhX12+3FXhoL0kmlA3gWDYmE2GKxra7HbY10kGPRnVToNEJHmfxp
k5ylmBT6qfYAMV0EAliICUq7n0k5BOsYjepDZw7C4T9YiinPVg/a01riamqwfgKoNDayn4ovgNK9
kSK02K1hwa5YPsltmVQlbMwE14soivqplvZMfbd9kQ5nq6TV0ZJS/wDebziaZiN8ujwLfEGcix0G
naQXiLDal5klPh+RIETKJunM5EEj70X78aB+ub2F13QR5KX4T8ISXPq5NqRQKfHeGrnzIXY8iIwv
cEgmpK489smhqCvxWFJvf9KqqPhBH9zaDJgrHo4wji0l6wQgfokN1pK4A/pB8O0NvgABExnFL6qZ
GOQxB6N6lWFO6ujTD8tXNfTHamXxl3EBERYtrBR7yIDrS8RULkyFrJF+saUpF39wGOFMI4UxOm3g
JzVQxzh+puVb+w8cDoLBF3DIuJ1l7r8Jw7r0Ox4Bo1TWjsAnPHTmFLxJRhuvxK4Lc8fyLBA9ksED
AB9OZHd+wF4XZKmljqEr9rXmQmVY76S8W5s1vkzq/UuMiT+DMB+nvdAjeBNSMVSU0I2oUTRW0rod
PMWbXIwgGtNr8YF6YnaEROCLN3jDtqTa+eRBuLpyogt1vvgYC+emFiKDDlQ5dMOqgn5LM6odgWG/
y41UcWNr2uS60thYM4k3wIyb28a0uLE+pAPwA7EikUklg3O+11Ue5iE8ZaFr+n571Ep93Ih+221z
+D9XLudrx/q7qHkjfo+gJ8UYtbQL3daywk2jJNC0DPXaCJaF4/tYkDUnhgFTkR+15r//TYrQBTG0
x1HgemFl9EeGVKieU49FXB2UMbLEF6Zke5+M5mahIOmxRnrMRcLZ2Wp/E6qMallpueW7vRf4Jw14
kztnrlaC1StLg3CNywP4DP9bhsotzSKeQILJtYbRZPIodDTxvoFLjmGhQVPTA2QUePzbCrJwOB9L
o3Q5I7WQzWPkfGk5jKRBOKqhmw5i5FEALtpwcoyphqvEjgdjsJyGcRH9zm9Lqu23hV+oDPV8dB+0
AmB7fO3iSq5gJ1IFL1MdrYSrWay80dEBvq5IWXh0VSeLLsqEUZRpFWrBCyltEtLAksuS44ej3zmj
kuSPUTlYG0EfhE09clunEC1tFXnyV4z/wvwQbVJ8Bg8nU05ZTqm0ohwq5ChVHEhJAumLrBVd+S1s
GllQbTAudbNSjbomD7vgzieWA66+sMFgUhPZE5imN8ZqZyf9ZLrQPiSQlE7VirlfEUXu3iKFD8AJ
O5zP9jebKOjoqmIgNRCUdMHGK7PJHbiXcWlltXKAFy5UIqCCKIOQGxIzLqdzUVGslxJ8mayqFvM7
2FaLneBNqSMLhv8M4W9he30bOVE6KPc9HO4rh3hhl7N4SiMEdSB30NRz8bJgWcTAgeygpOYO1kHZ
VvWKxLQIJ1Op5uLTZ61CIcJiW1Ee4sXlHK7CH2IPekDPkZNY3ccJ7G5lGDQrm3q5qjMpy3FisaVY
AhQ6nkNF33B8U8+dZAB5JwXWU9cp2oqfuSaO7OwMzqaRgvWdb6IG02ERQk/j4sTELNoWcBaFgRNo
sHO1tpmpo5zB7ZqE6vbzuwlwiDQAoT+J76VJkGoEwy8LjmLm+g+GK7yVef1JOBCHBNsJoGgyOlSA
sPjz1SX5mAS6KarOyHJ+WGKeuVQxipX6xKW7pAFC1MnA8ZIhFl/sYQStgN9HVuTKMlUfzQzzjRCG
0uGzG4aUOUdESZTE1DI1VedKHxSmELmFKhOZ0fK6DcV6TR8u3YeOS+SJS4smFdclexOpem9USjNy
hW7M7SAQud5gid1Dmj2sbNvFFTcjmoipFB4vNAstr7gqn7tswzB2S1rF/pziNoW4zy+3MAkObm3m
wtEnibqi79fWBxJCoX4LLIDW13ONqJg4DeE2uxiFQUnJGCh7LWeGPQjwON0+sGuisCjuF94r5EUW
aqElQRfS+kUFZ1KaxwK6SCfvTOmHCsDw08Y0d++BQSKjPqf1FnouTmU4Fq0ZM3ZpyndWnfxdKfoa
9ODyvNAHyhHg/udrc+lva0WCOYjOVhTQGL+2+TS5kDgH9/S91icxKJJTNgnVWm3s0rjOpS78hKdD
2aUGXugqUjftuyJsdnnNnPbbZ3UZi1DUJIPGtUkLOvXNc7XQBtjfSoFHCYxk4RemMEz2aAyZA++8
fCdBqpraYe8pezVovJ+3RV9bIJcYL1uZGAig9bnoYaoLQRgG3kO6Prh6K8f3cSOuZZKuSiGpTXWf
bC8Na+dStKgFbutpoWvIXbdVihwq61Jay+teqjxvGhyhMjNnUYtbPKpyQ0wzqQkiV2wnr93lfVFD
5BpVcbpneGXTrLjEWa1/Ky6yDMTRkAKBFq8oXpPni+r8TC3LSY1cbyrhVI/L6SnTwsSNqjlXZbWd
taImV0yArB8QnDlvTni8OKugYUpCZ/SRa0LwCdmcRM3KEHJzz0Ol2Xbgyu87o67TzW0VubKt+GNA
N0jVuTMXh9cIc/AF57jrc/lstSyaDl7YktKFxFdea5q/sqkE/zolOQyPV9ViU61MhNrSLxkhC4ty
TvsZoZ8D+sDUnVC36mAfqznc5p9eIc840lhccNCELecuqUbf13XbwqFNMdQht+S96n2j7Ccl7/68
LeqKJVC4wsxJFNNDukRQNa1BFSDoUhccveF0Uqc5UJb/+k+EkIkmz0Er2PI5LEqFD56vSV0A0P0m
yETRzXprWrlBL/SC9AnXGHU/cjYz0PVc/wcebxQXo9ylt7x8Ski7u2Jd9btglPTvtxd04SDRd20u
iBEl0s6zRLdlVVbN4OqZ7VJTXj2QWd4hnEaaXN3cq+Dp5ubuzcBR+6KM36O+tdZ4USmhXhwd7yeg
kgTIMxKEZvrz9fKci2n6jMvNqIkxfeDCxFS95EsHXbkfO3BL1+lk6yED9iyb/sk6gv/fTEXmb0qU
7rxyY4WilEovUwpB9s8wBouhHvrELIRvgZGRofjujXGURXsDBkvhV5ZGgmc6Qih6ApMr4o65Hxux
90VPcQLmI5Wi23SUe6NdY0WV8toNhSXkDMYI+vnrg6lUfpQGM/r+lhqx6L9P8qQrDxUk9OmvMlab
1pHbMZQ2kZCHEIxHUhOlx7aIwqNoRDqk9kbUjW9DkEFqaWetX0XGVlbDrGUIedz1lk2FzaxOYjKz
JcBKnpjfSO/I6p1OL6X4C0p41foa8yBk7kZOWxQzHtiZ1HC7RGB+AR8+H7xjUUVp41C5zfoXieFS
tEvmTeR5bkqRPHaisbGqr4OqVNFjlWuCsk8syyNByFpy7QfUzK0yuUrZD4a2ryDCnJQNTMmD0DiJ
mFhwG1dBLfS7JgVqZdfE/EOwkcbQpJk2tUorhY+6mDn0A08Zn2eq6exXUmS6HO4amAK/lzXP2c5N
qrwQHsDL5t5DE1oTYOdWqkMeKl3NR9VBlrxJrS/S1KpMWTa9FHoBptXyoY7YDLVYNk5raEn0VM88
NKnLgM3W+q55o1G/Fy3jalqHJFPWvtR5RNIV5ucoqQKesp4l7QNFboZnxhs1Ma8If2pL6pWRKDBd
J5GrdvquD0bifw01sysZU4nJd8khabs2YARCW3TMwwiI2p763mBel90kfj9GzlyVJcYOR33Iv1cG
Hfu8u7LCar5No9J7A8zt2iQ8mbXiJ38yKDiWfScVBBP25qmvItmk4i9q7UuuB6L2lzxNqh+TlK7L
QHQCvzOiwAnNrpJqZ2zLvGpcxlj0PuIxZOs18sYUzHpb6Oa0G30ty36YWiwyLwK8RDBytySt0b/j
KztZtJtWjacvZWsCg9wJtTXWCsPBMuYYOLHfKG0Fy+0ke3/VFcMVUGVPr2lbEMZREt9MdZxqetbV
Yao6x4+EcvxRBNYkHXu5UKevKuTW/otieU32SnfrACu05Qm9Q1vEZMCD3jDGpcvDUTylUDrR8E8y
fvoGl7kgNm7e6giv+tK4h9dcV781EZz8W9PL8UAOsLs6EF1aiSRf2JdjQuXVzkp1HH9kaoqhMgJx
hKbBNmJxAiKSRUJWiXdKJaeF5cwlcEt0g0YIapjcA5M0oD3JMbWAu1agk9NypC5tp18ahOuB6TJM
BRSQLeUjnPQMbjAyk445SZhGyY7EKet/gLAUIt+mq9zL7mXZF0CpwvMDLNkec6bL/tTKaihCh4Ea
k/isBwXkCXTtjJ4V2VMDRKa1cbBa+2cajVEQ2ILsW1XrzHiIuj4aUlKqzUOci1pSHaoGLuN2Vw20
BtcO7P6JobuFonvafaZEetrCXRQGWXBo8NawGyeS1RS2AoeN5siqIBSxE7a9WciHSUlxX1+9RBvb
9jljJmVsbRjjYvTS18rLefsQ3TEaKZprkoJxGpppGO5MQEO1vCn8Se3t3hpbBiQwQ8MUXUjyo+pL
GpVjuS/h8wjhWk6bnIEUDEXqrV9mKlPz2DbRqP/dFGFv3EliXIvvRijX+Wtq0JEP6g+wEsBDGknz
X7KCT7bljmjB6Yew6+5EHebC15EHcvtNbPIq2SWJr8t3NXOHagf3xaiWBmJfO2zH4lB5U7LrNQ+W
37IvfcnW/d4/6Z4cPFp0HmzlxIofqasV1HtSpoZor2aopfGGdFPFMBCK3nnwqMOkT/NuAbG/8CYr
5L7/ZE2h8tbAI05aoBUEa8fHouQgBXE7OuAQEmUH3FpM7uox8zRX7wnTnTiy5PJNaWVTEG0hTcvi
XtBiK3mW4zApmcOQa96XUg2H8R5/V7xNqjQG3/zMKr0/jSk006coFkzjqSnFyXoDC1Tm2zoXQsMN
pKIbd8SqI1MohgzQ6KYUUu+v3Kql6guw1TDdDn44WH+gsjk650nAXZ4qnYnQvyxPjXQaCyv2YZNP
XaX8Faod2WlbyCsZrUZHxOFJU1LKU0I2NvpLNk7ldAyESKW1n5lqSfzN881GzPZq/z8cnVdz3LoS
hH8RqhjA9EpuULSCZQW/sCQdmQEkmEmAv/5+e99OlY8s7xIczHT3dE8hue1OMBbGvTIMCrnJ8Iau
x39rbDfnZ1WSrLS0nF25iGyahfS+vNGQNsUGvTbhfmBDY52aDCekojBpkpRVwK5GV15UqWPpD4QK
hlYP+idaWsdp0i4eJrZly8Kbk89B1k7/SpxfW9ExdBz0MkUZtodepjpL7Fu6uEs7awppbMZzHK8N
O+jwHsM9+V0bIQp5iWVQ3BnqOdKDaflo0YWOKTtUFSEFtavcjDQYeIHO7QREkukqZEWOqgjRMAXE
6Wu+ifa/Qvd1DFrZYOMfLL376goQs8znLPpZNBRj+z0te/yMwIsbO2lJOXgK9Wau8Mrf8jtV+iUJ
cwsRarEL8csFu6oPkn6G58aS9BZWwdxe9Z3xn/ptC59YPC3m/18LH0XsjoY9xym80dtQLr/pFGIg
6TJI2vOwY25xxtAkn48O6WYm87tkDK72yUHWgty3fe3ciIdld3E9jtZxD2CjpZOWRBgtGUI87AhI
O2nqUx0G+R3TDSE3/SVkohLc39f97A3y2JcTyZ71PLfHcXDVKYytK0/S0cWZ4QPXkN6q3kHUlg/l
oW9152QrovHDCHuxnDeutw8fLWaTDQTsTFmgVh5KZRucgVZUrXNmx21R1+TARESpkGPXHHGLSwoc
hIh7OVRWTOamwPbCEl2moyuyrmaDZc0WuwdHcA2l7uVXZUvnkRGq3SWX2eh2oTj4xjMuIruifKbc
eW+T3+k19Wwy/ZF1VPwJCpP/K2F2ntwR+xO+ESGcU1l18EhONJLLwm54sqVJPNGsYhzTh3d93hr1
1HW7ns6enOr+mvC40j0tPtlAfzDXnwn2GiJRpXUwbdBAHUeTXK9WHnMbO11W8zMPl+cAEm5Vt2Zz
nnteRo/SRQdCIMoFXaJtuUTqqF3TUC/eZ7IF7W3hd7s5oGyu+AyOmf1zJfaBrfK9qv92PJoqq0gP
IQRkaohewsjgBHzYa2R/rfIyhp32VMuG/wSGpQcvVKzL1K/d4nVUdZ1fYXq/eQRYlQg+wzpOuixx
m/5BNWFcniKvxtMmmZZwPvnd5EDpk+CSpN0+dTYrV5S9qQjcUvLqt05w3Je2f96iqQ1+t6qo3Wwj
RWJOWxP1U6rKwZj7ICp6Vq0LPykyXWyRe+h4nv2vYXe8K5Jg2uC68xtCp1sjJN1ltLh76rMZtKZz
NFPMpr2SzUm3q3jwkFZ1X26ncPSPqZlE6ZilOJTFwF/rqyhRxzVZ6fgu6UMFSnEd3SZNHckzPW4s
FsJ7tPpRu2+2nxDjlXeidbhP6rKq/IOekmQ8zXvh8FncSWd0SxJH7g25x01uxuDVC+wUE/nIHkBW
+mvxvEeFdtIe5f2tWckySdeN6Kxs3fvEO4QdYcsZxlMJtoulqR7t4Hl/J5mUdxVJHDKdHb+YKYZJ
XWU6J5Ax3XZX/hk9x/4VncqTVBAV5T57y4xlQYDEoX1X47CCjalpXvQvXktLzqA23HyEYTjikSCu
6GVfBNYuTudVt50bLEnW4fxNw69IEzoURRn7VzyqYD3tS7lNHFWdPK+sm9TH3FRznhZw1OVVtYkh
PJHStF3iW+IyOuVzDhy8i5wcmLIz7rvcxEUQxTZnfQKEnI6Jv6IGzU2Zn3dvdfAhCoqiPQv66f6t
rP0t7eNIVdlULNQumI1ItenGimR7NbLv+gj25jUH+KPVvR6i2WVDTDCz8H6FlVjPGJyb+krLeOxv
6VWY2hSPpcbeL+HvceqFfN/JSNbhWWAp36D12x/P3Yv/yr7b/sP+pSSfTjV3OkCbd/KZ0h/3elEv
OheNOTgcqPfFJ2ns7Chfv4yKsPJT3bq7f4pM2NAUOHkiDgENhX8OXeOqa588pRd49qDYM+Z9prd9
1v7zyI6dPbKB1B/KvA65CwS3VoaMF3+svJFxRTOoGVDXxg8fYeUxp9hZZkpOaPSd8SSiMTJ/ap3E
6nqWinZ4Xp3ouDcr91A6VdqfjwQyFsRgC1F+1AWb8ymiNad9qRe7TYe1JZTnTCnu7hFR5Kz4+nvI
2s2ShCkhMngFIKRI/hGwY/45s0j+TTJgsl3rfLDZ4iwBpGVMdHiGwI4kJum23jEPGM/RvVwMIw0p
FZ/btrHpQpYkAT9TsvvfkCXMQHPiKlpkMf6J86j7arUV/o3PdvrZdcL4km0ZjwNeHKDAJzZXVJ/V
QY72pCwH93Xt8pXXpduLvwTHb7/CXeafyWzF0+J7y1Mikk2dezoe5JNzwFZx1EI6ER9RD6dNtlN1
TFwT52m5VPZ+GwhYOTVyM18RlqQqDYSdv2sfnwScXrQfHnKiR8+NM64OwE2xf06OXFmV72NtrlY1
+V/bJpeInR7bffYUj/0YLXF979We889b2u3XKsDBT/4whZ9r0dQvZYBLBiuNzXRD5hAtUgCZsqYW
jc961SDCtYdhq9p/ZnDEl55M7VHfrP1dkYS5ENW3N6TmVYOENm1X/eM202izzZLudLRCNg3KzWa5
Fa3pRwYEO/wrQpn/tX5fPC1c4Y9hU84f5RyQ+7fyrX0T0jneGgJt6PU1zzzFg8W4WaMEfSB5J5e1
XUn0GiOebcgiIGbsVzIyhqe1UTNTlS0vYwIZio+u1xp96h1y3ZBA4Wh0IltkXdJ6qILoDHPpfoSz
CkL8SSbxIMeA191j7TICqGKGPxjW2sdURoYQvholQQzbJGxy3HzDCocyprvZ4XzlafMY7I/eMEN7
znKez1HNd50mc0uUVbd4CyFGU8Qhy1cpH/IhLl9RXjQvm7eAAzH4LVPq98ngXJJ7qCFtGJtn1RTB
DwFmzf02VVNxYwgtk8eE+Cd1Gg2BMMSQXhgVJ3eLa3cgxelkTJK8cKd31WENKn1bs+E9X49dE/7t
Vl/cm1oQP+PGZflW0LAuN1ExJs9lklvD7qNixwCMJcgzWw4DiVAmUleDS3xNVshe/hcPvkEEpPPm
Vu7j/ioJVZqzMZhCjeWRFVtqeTLnFiqSmJi13N/zwlhzR7UI2lPiKe9IghshkAOSCdrZvmC4y/nw
fDs2se8M3f5LoPzitxpZ9E2reQi8tBD0AIdLwOC/pqrbW9b9LiUc9Co8jWvVRxlbNPNjNNsV8168
HfgC9i3MdtayHvB1801W9ntI9CyxRcOxoG0PMtFI5zq4pJcdk0ssWybaLYpS3mf5DcOX/3F6Ob2R
etj8hSawtwVhmCabSa5/iwlp/Q8ksHkcyZT6qoPdv+74mGMGS874a2CJcMtA848Obkvya19PTczv
XSwnSuTzdswdf/VSl+wpvllqBjiIF0zPDeYeDPseqgiqZzQ8rkypW4qRb+3e9lYEf1c7BfdRWI+f
TaXkGyFUklQg2cxfasJ5KjUN+Gc2tV3YUvbqxktHMvg+YZhpkpcyKe72YDBjavkS7wnzcCpWq8xy
1y8FTYrjLu6B1LqmY61rEGFqmTs+BNKsj7gKSfzKvZ6VEIQb3ZnczFyldh0NIxBrpQz/e9UN57wV
230eX4JBQqjYOR1KLyqyqezi5UjXZHUmp71+R6afP3pLuK1py3y0Z21x6doGuXZXOsSTMF3JZ+uy
wmdh/yYe7fjprVa+hHsiqd1i10+dnuO3oPBde03krXrp57r7npFY32MfQaJyFVaJScnh9N8dA5Ca
etzALP9Xg/vcrJorgGgfTKUCEUZPRjvR2+L3jHKoiOVrua5cHVtn2foJR2Wam9mp/dtmYkim9/W7
5eBrV7yThYg1HTNDzkAaS8ycJrqWO9LP5intZTOsKa94+CVIgCyO5bBhflQzEWdNodSD9pknwIHg
lM/NkNd3445RwjkXiXsdk9T3U7RS36Bfp4tpVloMd47NC8hyNByQIedbZmIRlyRN9wjoCaujREn2
5u8ryKbvjfDC8DTPnXcKwpWOXs/1XmXeOE4fzkC4bIi4D629xpIkVUHbjFmC/+MtVGYXpBBv1e+i
VXOfkZfuNZiyrvReMcZRfkrSeft7IRR4y9qt9/dslkSnybiwCVfhXD3HOPFGadvPVXTy48U98Yz7
nc6NVefWm8QH4iLW3Vl6Jx0vaILprmE7brtSsEQvkdjG8gbnSC7Hkra6TKlF4iopHbOenaKPosMY
xGypkxC5v0vAspvcbfaHaW6G5LibUt1abclxdceA6NtE2Omh2kJuNR0V0JjNMuqrKoIoOu4oD9+D
vN8/h8Q4w4FnqO4WM3vuIdkmDnej8vZtFqr/IkZWFllIh/INyWDv62ibywMzs/41GyuaRwcrhrl4
TnpA4IPp/Jlknnypxg/Xt8TYUQHk8kvmXhEeYh0P9kvtZCynWs28BSKeeQoOrTqT4eQr4ggRALDi
XI3JdxhUoz4O47RvH1u+uL9jiMMrSzgnL86+Lu9duyXf7UIC2Ym0R/2Kebp8WzpRj9nmi/bDIdBS
pg4T959d1AnGS2HSndwx5JQm4bI1RzEtSXw0S95XVyNY95R6Wrr7XdEk9CzEifW/QzkBL7rGwxnA
B8BuDlWvYpNiV9qZYxzXnQLm8NvfymCcgH36rgU5h6X5IEqeNtSLyPY+tg3/mEO3DvxqEw8R4Yi7
Nfc0zwOzrG3skLUgetWR7Xzi3gc4oU9h1zAuvpv9AilYZxie4lrE8dHDrodmYxvslu3kUoJMRQux
s8Ia0pJB58Y+6+C0/3k2crD+5TlU3lWQbP3fgRxCl+z2ZfAzMGbGGhv5ZD53Iuz6m0mSTIlNp++D
DmGuB0o8EguZ6X0PHpd6U3erIzZ9MPPGKFTsyPay0owYyZfj3G8nz6PHQAFTIANu+5ZYx5rlvud6
XDyH/33tfrl+Td9m691pTzuor8xCXYVPbYNqIDV26UHcVBv9wpbOj9K5D5f/WIg3SwoY4vSHkMfc
H9pRlABWfVI8rhZjnBSgRDnnFdXudggMDp3g0Ek8cnQ8eU+q8fQMqdIy29tOu5fy3XxWRi6UafzV
+PGKbjoVubu+eESoPvStmc0ZuX79OOnC9Q4BHhFPc4KBI57eM67vOtyIZyZ4bqETcCbPFaclATJ6
bcu6QONRF8TLd52u9nslFaNawDXYpvG8BObY7wLzTtGQX3lbjbF7Nfb9vKY9/P9LyamaUdY0cQlW
IbuCYlzxQlVoZYrUIPdiEA2D4rwUfrwfMCfuoTLzei7SGOPxPAuX3HxK3czOuWRKvQZT9R+6aAv/
lUTZL9StYrbZxAGKiD5ududEcKbaDyNR4y9bIFqRum5lJ7wxJPngUVlFbda3PYJvElONiRFd+PsG
zIseVv0i+q0MMnjabaDb3+J7SKLxT45EzoHwBwrBz3bbQf3cGSKgIvVNZDaf0I+6FXdT48rmS5TV
DigpE/WSw9D3xzYSic0E88FjYmo6J7aLxjJ1nGkHZ7aNus59j73e2UDLpAHODITW07mO2QLH1/Ik
944BwMhgzIK6l79JAmaudlm6fIbycYEwBnehEVoWlc4qhpOy0dw/LhUtL8F+g7puVUmPsRaCfPh1
K9cvL7dOQ7+39Xe1ahv32ptz8TLu0n9C+7u3aTDnCQiro8fx2ML23e9dAABWFsH85/8kA/HsSf/j
LaN5EDqfX0XeDc0xGYf6JyBhHdO21exfmxXjg291+TN0WHgwHPj5Q291SAnKO++ViGQ8e1fQp6vI
67zvfKHk8VE5Y/Ci+3JYjB7/RloAzO/7iuPWEpcNK8lYueDXVgdH7jn5AIM2PTOq7n3mF4F9RyQt
/mqYCS6ypDRT2iyuqO9xLIVPKuZh/d3buLTo/XeiD8hgHH9GB88WuvXwR2Dk6GQMo/Evz9sucbmj
mf4IQxA5aPTi3Df1pdKYssyfNNfnnG2zu95CjrB9i5A5EmleTW54b4JdhlAzbfNkXEu/y6/UD54R
IdaGK/ddHK0UqzEKnech1vVwO+WRZyCY2pVwxKgBpsRGO/aulkFilRXgsBIcZlfbf3xDl2JFq0ka
InDqq7uVgKVqYdpKAwnsUWBNElxxCbrg2m0OEe7tbfekLk4Dp0R79o6y52vGD9r7NIxF9y8XrZSZ
NuXAKLz63XNtEhK+4cur6ZRIjemLZyr3aaQFcbIQlc/jRPs/Ug7iEvKJ9ZGFzXjjjDTZhcEBPm/7
NVXUOtaT1iqy15KNwJ84qGuZtu4i24xDYt/XpRYvhVuPFVTwOH5qlYPWroTJqXQxa/8YYk/6PXLz
PIA0u4949nbeI0HlUw5k1yriNy4Msam1O77lIH/Oufbt8tg67tTe5uG87+nA6xWeWEaE/6vFxfT4
4jd8bKeJXt6Pq6RCzTOJKkNiW35pBTbLEuXIQCtGpaCJelU+emzDLsdxXscjQbxQ/AYpH9+v9Wgq
xsYJn5SrFIm4e0Gv0KEG/XIUxPRRT5TizNaGExt3TvRv9h37LO2yTrd9HHLlWHZu3CxaA/MJDh7J
bEKEfA6xvi3JtEUef7nm8MTs+86n/esKcDtsaLw8A9bd30n7dT+samIiiz0lbll6737CaAN4xugZ
w9UaCvhtaaKVvFGnhcMPiugSFy74m9txHWhpZdQE2aDi4B+8RwDbgYrgQha37FxpOTFmYRzvfIOd
AItritpKmjry6zs7ts6fRsjBOwoyC6tsq5r4giPnkPFRCf57wEuue1abb78MSq4PPhApLQwbjT5G
bIeEmRyITz1v+KffAPg4W9pxhH7TLenmUPi5cLIu3oV/tu7sfziBrl5RqZZ/F7DZD+w83fIMT92+
DiRb/4x7R04nTQ9JohJu7qvvBnlvknjYxmOwJu43wvF+T728xgSANAqprh3VbG+a+K6AdFmdj4cZ
NQgHmcXOf7yPZgA9HOCJq7WxtHgob4ZjqETZH6exkrcTbhPQTYRA/+R+CxLgdnF+KMct3E5RtaMm
rJbAEUwMnZiK+yKoWz4zzIDIDOfVnrpl8Zus5dndaLdz4JJZyPxR/TY/9XqnqRX5lAeZBa72j4EO
TJ31BCg7t3vejHmKMVHwIYhFze90EXvzqWaAfY6UcPssCYSw19VYei/IYXEGcNyS3iDq8HDpZhd0
prj0AWmR5/1Do/2+obhv+rcYoce4pUn8SHe3j56cKVyL0ybm9m/U0x1llQasThtRBNxnXtO/zIMJ
/mPnAnxGq6WL0nHWLF+8y1wq99631tvv1CgrQdxrDtq0FkH0gFa3V4eYe3iHao8HipIIFtbrVtwh
TgUBLs05b4aovvUoHyDP5TC7R7Iqq5daFRa4J9hEdezQJUngPA9YuZ/DPfPsgnrYVbt6Za8rbEmA
VUXBj4/7ISTgeU65IuE4Fm6anwkTXXmA8XFvwq3NFR6WSXgTqlgYAP3N/C75Kl/7fWfJ2NRJRW69
ovZlK0HTWA7rbuhPQELF41Re/DmaLXRfhVMub+x78PrphYxqnl5vpkMp40lmheiRYsg89q6nmvfv
E50ABVJGGqLL8ym2ijaLl1N7Y5+6FRAD5iaII/FNnBhiq3CYyQZqXf/czPi+cRtE+VEahohUKpuc
9DqL+i6wWx6msXFMlRYrzkRZowFUr2IbBj99MJRvmpJS8iVEy3Xn0hIdYjRQ8nlXzXJnpdNVd3Rn
4d3WO5E+B6teqywIWkQ1dA6gNa67uuOhXT0BALMXHJ4yCLqP1S58kMGviqeWoevNMBOw4iM6DA52
cqH/qLjoCfrd9yjKAP6hAaB6x9u+p005tWDqKmt6Oy6sz/rjL3fZum/RiKC6NV5IbHyeLN/h2gRH
xyuX4RfQPZzXzFKkpSgN4b9kbav/LNzqTwP6+ir7EOlE3uPok/mqoHubB1rzQ7X28mFG7oFCDA4W
H6XVGiiHVarMetiQY7q5jZ9R3VEECTSnuA/zHI1ZraqJR7FFHP057rVMdTnJ1wTp0WfZuObVGaJ4
SVtPm0+NSbR7qMtVPNFP7ChUBv7xUdz+kXIZX5XpnCSlVrs1O1DoTlCOyZGmxRZ9heVRqHdmt32a
0woDGKAGHOSBufpojFN3MfIzcGf5x3ei5UkKBtR0itfp23MKTT/CENQfcmjN65YPSEuXL/5tRUsa
Zk21Th2aFXyrMfv0MaZde0QWvPptf+YuLL8iuQUz9tJ29/F5GqrwIEUQVYecL9DNkOVGvKs55yCr
PL9CtoxnGPx5j2ArvdRkllZ4wDIdiZW60zFwJ4yc6l8xmGr+U2YdO1T4e/OgGzrPo12LHloLerc9
JPUqzcnU0NqDCdshs5GSfLKcLdHjnnPBwI3H5m+vHPXJQMAed9WK/cVzrcPWChnXL7Kw9bNnVxfQ
yN1g4bg+uj5DrwEz3cRz97DO+fCrlZ7/Z9RM+k/ATr7MBpRXfy2bdR9FZ9vfU6hosVGA12jCqtx/
LQPbsYFvK/+XgOYurzpdDJ/l2l0UiMwgKt2wcZvPi6OVSNcl4b4QdqmhkyATX8IQUUtdYnOZboOe
f1YWLv6GjKAF/YbP++nTJNBNwHElxy7cqjkbpr34484uYqIeRueSqlFCVwTdxvdctdhPp8viuU/G
38xTSzhZD3Qp608UdQwhdl7/MyiL27ScLqd4mmTVXe290u8dhDAHOmlMlQmAASeFOyiTFNAJKGoP
VXlfzr2OslF6I/fwxg+dhlIuJfEeJeB44wjbXMk2Rzg0FWZ+KqYciUV9EdqnUm6lRY+2iHdm8+bB
D4C6+eZr8dCPc/HIOg3mubmr5bXnzmDA40WixAsXBBhEqm6JDxGg2iugYv/hFJsXHCOnAZddx8r9
hWZShxl7JQBXzGshrHTtRjajziLeoPXST3YhIuYgBp8HXs5QyQdeAbY8ChR776L0e3PwS+tcbQL6
nRpemM+4D/KXgC6G7ykUy5fr77D8OHhWxMy4gWVQF1v56uZVkN9gybo96AHHmBOvAoUNaR53ZReQ
hQwDuw4Fnbs/gje1fchVYbvxTkhqSxrNxawOcyOHPRWhzR/Yt1ifVy+ev1Y5y/HKxTPkVjdQ8XRu
XQ4tKYNPcLyN8heNxVXns2EPFlt1Z2cbUPYYKfpbPuqEtCHyyjKzrFz9VJwffgMe7qfJacN/vSyb
8CjGVX9eygNTGpwHXt50EtdRblpsDeFLP4Z4c9l3KP1Cc0OJGHgGjOJXM7JcgDwmzH/tUUOi3w4Q
hxah3Lv1kORd0dMSyepmDzQIdp+jUwfAQP1xGoQl/TzpuDzbod08js/o36gAzgnPG6drmKFC9ezM
pv7euj36W6IHR5BZ+s7btA8MRUGD6440JWqbwnPYMSwWJ6ctD1f/jVNY3yHF/zb51AyZr3u6vaii
P4/22MMRUjfOVe316JnMDslJwa6H8ljHtOzpKphE0xq6DrFRsnnXiHLK+IjTHdlMoRb+p0YMR7Xy
uYZrvTpX5TTwSgD8J4+T1/uPPQi0PuSbv30MHrcmh09uX54mbiitVR3erhPar1QnXfW6WegyMKkt
uGcHe+OEI64sjwvCvhFvqF4yzUcKFiMcXeeGBzei1VBGvKjEFAjZLgLELiBx6LwOa0XBzfXHyBLp
++ZP3S/tVMa/qpveOWlhZnmmuA4qi+ZuLiWqCSBB4oDAE5r1Rmn4T/fCJKKpi9OIjdL1yiRBC9/Q
VuFEBfIAewlKYdEBr3zo7dVXvE88hHxExzQHIcTHGt+rrSLRbPKBx+9ZKgM90EaFEdkyI/pcYAnQ
Cu6Ncj6ufdT4J5KCgLTrxR/fu9rbfjbNHYQjF4zzoZ7t8DtKXNHcIfStbmuqRZtF22WqgmPmH4Fc
pirSiN7rHR9SccvWIjR2tG/1pyzl9gPHx28d1aSSA7hVEz+MsgUQJuFwZx7A/xbWVcfB+MYeXB/c
lkFX/UF0MM80XGu/IJmpBJoRwyqLysYeBdZVAaQ23bFOO92vCM2XLAbu2q9ISOyr8gGu1XgvKCz2
LxqvFT28iWQ+vc6FYhXkOGLBFV0LqPxPXL63d1P4ZjnDycfdIWEqRmOxCNwhma8Bt4toFx8JlmjY
dsVh8qtcVFKiBitjmuuu+z1B4yOscirnSyCP0Ie9UkF+RBySII1iNG0PckIjBNN9eQHkYjEr9HS8
DlnMnRLSYUcozWD6kpe5G+KnffE3B7Jy52OyoTycUdpu9/s67cBvO5XhADGyPBeIphf4IVcNYJqx
eq2wR/APS9eNuP6gAqTJVK0FK54CSs7oKob+GGGIi2Rsnmd0KaJUUAyCYwN/i42j6vcovxrAlitM
imhws87xoAyh4HR4wnasx5sJK7X4BHKvuJt8D2pOIiPHM27cGZf1uHqQVr4oftM8buuxxEH1BjMZ
F4TF0UIwHE8c3804uCoMdWvzVFnKOzwigM81ruAM0whOIrRde+1+BspT7A9rbDRxW12VObT+Kv8r
d00NFBVpNKnwWzDapEYDnC4U6+exGZo/CBP9/shUb17XomzLa0HjDbdR9f5TVHg4bBm350TOoZ5d
WEPXvd9obj6Heo1/YxecID4irSg/NsnOSufue/OvMa68v2XnRcGhro1zvQdF1z+MSTc+bVYHDtqN
GAV7d2nt29xXYyadBVUYHblg81qH05suG+bcGltQijwizvwAMi6fKAdwSOyYIcn1dSME4jexPFKm
9jXza4XGsa9xNNqG/98Dck7WtHO6+Z7SCE+Mjih/ZxOjubI4q5oDggfoQWQ+w4dlP246DAjehhty
U5x/hdGxf3YEGF8GTOBylTghCZIUFxEf3c1n/MR4fP6vLbxpo6FWxSseu+uTLceVG6YPi89htvZf
ESGzO6kxUV8Jl/R4DHmxYCKGOh6woKkjdKGWljPjxEN2y1Lw3rDFQOPH6K2+wej1Z9dH1Za6WMO/
wuKC0WzTbO+7bks+8X5BzQNjHAywAHuNZNkX8X9N3e5fFbMVn8pt0LQtbbTKrK7qYL7QecGaOVXU
/K3wdiW4x91Zt5cgdbCe1WWnY1oTxKK621vEJ47Dwy+g7W6mzXpz6kTeFvAeSFGiMqqL8Rj3CbJr
7hYileJC7kUGITv8InnMsYfICZ27oNCEDVTu1nRn+kf1NnRUZZo4pEeL11P6ETy238hN60f2Wmd0
hpXXiiOK8Pxxpj6VGW2+y5hWdctvD634nx7u5iUI4REkt+Nd2zX+c934Uj8N9bZgtZNUq73y4tX8
nsppwgZ1H31sgPpmzs+28+vnpfcnkKfNsrRinR20kd4F09Tdi1V8ZEoS4bGSHeOimYZwPHgzb82x
mCtDfUy2UV9rabyFddxNxgnYakB9CPyZPy5Z5/nuq70XGV5rHY4GtWvrr7hDOHHGImPN71dmHARd
JNU/G3RzP5LRgEftXsxcdAHWnssSOZlFAYO8YXaar200+UtOp/8fplAXmNWaTVII6AGPrOL4H+yD
oPRoWQ/6GCrDRT7ObnIemk3BsrIh1F4Z9J3PzCo9wca1NyGfD1gO2tx9cLOpYRMxVZ7XNChMAEkO
ec6aDH1kFD2CTdNtBmwF3NYj8rtDRcRkDHmwcD0hrvFfPTtUXyZG2Zs1TUSXy/bfOGSDE+ePupbo
jOj8aXKhXUt16v7H2Zktx40k6fpVyuoePdiXY9NzASAX7qRESqJuYJREYd93PP35wOo5xURmJw7b
emzayqqlyAhEeHi4/4uS6p+FVAbI0yIacl8LUjM5pem1vQ39DTRTYYj5Y2yE43ez1aXPOg0tcSN5
kyi4gWXRnMAbyg+duEpJTRNByR4kszE/4d6YP4tCrQFYynNfdoiHlA9xh8uuoaQJGbzmSnlBTx7A
J3Dc9KKCeNVtJHTfG4ffIz56cJ4vp6nPwYhQQP1Vx6H/LFNNA1FbDmlIJ5YtZstKKowgBbsZdwnA
DXAAEPivXjYGqgsiaaINb5jFDoQ9f1IBW5dz79F9IzkGkm+3CjppG79qjNsm0oSBUJ1IGrW/KPpW
FXH4aHmxdU/bkIpL73mTMBe4htw2dQFqyxCqpPsjke2FpIGnhgzK0m5yyA42xCrvhx5QqtjWVhmp
7ggWwgLn1YyX6qSnaF2I8w0TiWUSbtQuoCybgOhQNlJqGnfzu1MjqLTTRZ3XfuV4bUdtD/0m+bru
JvXJj4liNgKXIQ5EPEu2ZlWQziDeXP3uIfxdh2XayG5XifTLQxNWASvNhnS0pvQTu5tG4RsERL7x
MCKJboaT9KgMBlItJbhLmdIYKZrdx7kM8SbOrIcm9ibN5rEekDR4ksSBEGXhqQ+V6ckLu1YCED7X
mRGDa1/UqFZKZ+qpwzgTDhTerCs40nCjZnSfjoUvAJ/lWW2PiiHdQBerbk3LB3BsSCmZva8aDWZR
VtEPRHra83I90uqdhrj3tgBFVX+fSLX1IGQBKhqWRcf+Sul6uhm0w2vXI+zXUCy46y/kSLUEu27w
Um6ySuAt2tB23/BYzSJoiFGeP8ijBCwAzFgNicYT6XfBkWs35RCMhVuJg6Q65gQF2hnEtn3plF7o
N31bSdHWCqyYMxVYOpkWANQJ+JzvR65ESTD8NfgUZjbtJEidk+YQ4EnMxhjIhVXK4SX6Y1Z603eh
ea+FcVK6Sjcl0LRyMHZ3UH5oarfwFFiMUkl/SXEm1dsxmLzBHQdKVls/IDF2JVaxcieCOLlFRJeK
hU0KQaIqJHufwtIglyixvhAAenYkISNn9TXJBgzVQ3gfn/JmROGlxAbgBkOE5huYWZUmZF7rN6VG
39lRprEAWmwWEVqMqieBvCVy2QKNlFvJk4C8DFRSQeL1wLLdBP7Qr9wrxqc8kaI7FVS6OAMGqR1T
jTV4iObFb9PrePxR16VWSPWQjCvSaNg0RiJ+J+PrG4cnSkYK2lXmnVQopbTzVHP67gu9eAPFtBOv
IJMpv3pNUubiTAI8Ey8h/4LCcDDRHxWzO8gFigSGX2kD2uwYHDiAgDhRxhCJDwGmB7GTqyIfrBNF
7bGtK9rKZavT3o3F2roYBb/pdz3f+/PEDT7sVaoZFxHVk4dG6aghoXHWXgOI4JbMQZ/ckh1wXSRi
nXf2VFPE2JlhWVHAkmETfKYmmZCC5J0MXiqLzQc9zQHDct34d2UCktjuWOWvINS7u/mhBxRHTOCD
CUJe38OT9H7GBRVkp1MGXhjqYCbARLBUebaCkcPsF8FogM9KKFekEcK6G9Tw1J8JxTaUYeUieAzU
rOHlK1rlMzpDekKRLUt++lJZgYLwYkpKsLmTAkx6VjxKOQgAgiz4C1VD89gOa0zJXU7x+N0a9akj
j1fAgvSUajVQOKSN4KTV5JMawmVw6ELpPzSzMh64g2plm3s+fW62brURG78ixa8KpXDm6Dxu5Yji
ziYaGsrYmjkBjAzM9G7GoI5uMJTDDZlLVut7n472uAlUySyRliuFm7rj1tzHea5cmNREZNtEYJ4n
fD4U0l0NGfBX5YnTnQ5btLF7gBXtvpmov93DPfPQNhWMnLUJVC3f4OLVGNdToyfFF94FwhfBojBK
G6gQwefrEVlu0xfSc5JNqkgOyPPop+VHnWDz/AKj6EmQpnZFCWr8q4FrqEXLxco0goRCaQycrU8R
HgBQOD6BLu3w27CgLm2VAi6PnbcjXrTnGdezlsB7cQPMA5D+RK5BROSMKuSC3J1Io2aVAH9oCKvy
d6HNPbuNy3ZnxP1wLwgJYq+C5/PpmtZN4lbanR9+Sfieh8erFTq+iYwtXbBDrjUc1qoBtpLaUK94
DiVAmdu9CEpQgd1Z3NGjsOxJU/2rakiABZ8ffOkqhsEco8uiSNdR0Wf9lMPR8QnTNVp3mR17XLmb
SvI4SCm2gJuYV0UIrIkqmg8zm/55yIsKjugmzkCbkMRQ8C715tvKL1pyz5e/aCGxAuDZK6uUz+Hn
KnGYFqYb+ZbskCp9KUmFCTz0wivYaJuk6TX0vcxxl2VUAOTeBxo+UnIAT2KtrNRSAuDtZ2FiOKve
SsqRslg5EKFblSdxlvqUW+HO+QA7EqqRcZ3ruXt+FZbaEPNos8KHMaubgolZyKQUvZph8w4SBDiw
+UMNDQV4HHQp0sJBG35g9CuviOic2oZI7km6Nu9BSVtIXwCQrPO4pg8PHVC+14GZkOZKYHEbcbgA
PWftigzudq7oH7N/mC0OdZDG+rwDGV9a7EAzh4EI/oV2H0J4UK4o/4bFU6pyF1xQCaK1fX5pjyd6
ON5if426ADGlKCAeZmLPi7Yfb0bGvQKPoYAVLxu3NMvyk6Ul/vb8yMc7m5ERn9EQNTbwo5p/2TvF
uHrUcilU2dk4JImXPthWLt4i/6BWy9t6YhLItoGRQRHncBSGDhWr5EQrvdRcajP0zUylS5ry/WcD
vPXKvjk+F6hvEz7oHtMQ5GseDmeqlmelAju1arjNGkrDDhXHr5BrpP355Ts+Eyo6GwZu5LR70Ped
l/fd8kHlqqoh5G7wSrm8IIOBiwV9OHQAeMJKrijnrtiunxxRQYgJBjzUhKV6ocQLu0xbznwRCP1P
b6TQZTXRXEmsgvgetUZzRWfk1A7BOsGECGEi/7RUF+9xhFDp3BKNq5b3ijUVdeEWRt1l/8FWxIII
TXhJVflqi7UMAZOTUbCWU2mUYJ0bC8zRUK6Mcmr9kCuXAE/hggIm/vCL9QY43ThglAaEgA610Jr2
USBXm4EaKx18amHnt8ipzWiJFugB0jKi2eKE6Xml+aM5bxGpsx76DGEQZ/B9Q9i0CUnNSiRZihTN
J81SDJFVVFGNWNqU5FabkAPDPK4kP30JaeiBD42BrkzFtVlnsyWx0HRfzk/xRPjiYkCETCJWYvwm
H67p5JmTogEStdEUgNEpGd6uHqm3Kmm0LRPPpAqhqDtVAfC4Mt0TXxMRWLrNaDIRXNRFotLJYR6Y
JSe99lrzWYZ4HXEXS90es7J268OP3pyf6onTMCdkWLMoElfSMrTUvdWAsUvoZQEPdTWULbetoKy5
kp/4ioaMopsuoVKE9PNiWsjV+FE2nzlPjqUB1HtcRzulriVxK2UiaOQwEsc7CfxvsBLQTo7MRQCF
DbNA9NIPP6UH7n9ocAOzI7PlHQ0ZxnO9mrNBkaSWfhDbAbv2UDm9lYFPHBPGE8kuELsG3zb/sHeR
tILybsAwZWHjYrisM7HboAQrPFhUUFYi2ok5Iv+nYGDCUZntwg+HKhNRnnothZ0P988VKqBlg1ZB
vA1pID0UwJS/xZK1pld8YoLWrA2Pf5BGBUVcfFMI02gwdxySUEJAR6yAI0Ft8Xa+CEvhw5vUAvNh
4bKB7Q0imIcTjCCdU09igh6CQK7VgGPqS21N7+34KMyOCyImqxqKb/pSElDsTFw8SnxgBAQE7uI+
Bs8XRN1KKnZilFkbj/8QPZHQX4TPFr5KmmkWzWgDjGghZRponUD/8LEmi+bIyWgoyiLqZ4crNohB
N5C+A7IANJLeVYjr5G5eCc3a+ToxHQKzhJq9yCXHTjgciI6S6mfUT+2pR5k0TOXKAbC4ojh8HBXf
LEXRy8IinvRnMRuZhKUfMoqcTDe+JHiG4yaswX8UA6z/DQzrYnz+6JZDjBezRiDq2mytsogbIbBu
6gdkzIpS8GQLzGJbjMPgnh/lxMQMk7ioilxuOu+8w9Xr0W/1q7jkKW6VtAyTwLjGTKbemkYbOMXg
r5nznB6PJwBGpuR3S1X8ThZbw6CuAwRBqOn/YSdKd9XzYdpEYpQ/tEOl/Dw/xRMbhCliY8Ytg+b/
0dMbfXxYKyzkGGQhzN2c7kLeTB/f72jyUBjTlDnqWgv5bavW4bhDOrDbRPTuzQHCUx3F44oR83Fe
QClK4yoxuCuhxC/OrqcHyE3N8pkK1nYgtVFlgTXTfwayb+2s3oSDG/sDLby6SXfnl/HElyPdQi9Q
w6tQopZyuFO6UAzLEsMSO9dV/xsUIO0b1Dy13iY5sh22HgMp2p4f8vhawZiCpZw7Odyey0s76OXM
6nHRtj0lm3YaqKzviUBH8lqQeZ7fezB4JTsvA+q55wc+sWVMZD1NDqDJ+VtqzeJ7SQKL3qDdoVZ1
G2lqatdF0X84j2V6FrqXMoQrJL8X91deDHD5TYBfVmJmO3iNHiJvQmZwFJIk1VY26Kmtw9VMNXBe
UUBzh9+vVbDEAqfKu9Qcwh3aXmDrklBAld4zohv0CMcbjaLdTiG5fvz4chosI24jJttHm7fWu0zE
CKld+7oG+h8w072E5tMmR1Nx5Y16aoMaMm9ickiNp+oiZ0bzqVBQnAeZrMeGXQNY+K4MqHqCvy33
8ETq/X8wK57SCN3y7CFUH85qQk4lhyLI7lTzInRhuRc6MC9EslZ248mJ8cqfkw/+v7l466NMBSwU
hQYUXDw4BDgD0zCpc2tI9nGqifWnCebPWiXsxKCzSQrvHhaTK3xxMUwyMOVigmcz4thGjwoK1wgO
PkfXxk9T9/xSHmdybA5eqBrvVG4FZRFb0j6GZYusDpSoBnKRE05DmXyD+2WUAwzxsZfXXnVvviiH
9eDZMoWXlcm6kj0svt6QWoGv05qwLY5dugm7RrzpBxTErLDJ9p5J60gKy3oXgIzEA1CgPWX7o0FD
MEUjb2Xrnog3FsInhHRFJ7Yv08ugB5mJO1QOtqbyNxjpAuHzUYo/v8qn5/xumPkzvDuHkd4knejh
fuNN06DbVTuLa2EVqWpOqljNnZYGwoXY018zExRri4RWNMLlJq48kbjiU3Vqf/HF/zJWIDIsTmuO
mJxnqEzZBzvuqKBVX5WqjIGEif5lV/NGOz/5U0tM8Zu7hJtzNnU7nLuqT3hTIMtoG5pSorsGg8gY
035lVqc2soGRuIQ4vsK3nGf9boVBBqvJ0PJOQEKvfPYinz5iKfsvGG+vpQInJ8Sba1YoB9srLhYQ
dWQAAhIJR4WJuOtVIAJp1AQrCcfJUSCVEHiofRC/DycEr8krZGxTsQn2Q3OLTJHaury0YECf/z6n
Vg77Hq5WCu8UHxZpfEVyb0JqZSChEbcCyHTXyDvjoYAx/Pk/GQrhZ2tOrPEAP5xTWg91Ywl8pGJo
ijvTawI6nCYwXtBEffT0HwyG2xUlOFJsafkKR84mQB2ahLejAbNt2wbjSxDibtck6fb8UKe+FSka
FyByzNzwi3mBYVL1OqV0oyha+oCUhXmrm525Eqvmv2UZOBFJNubyEDfEUos5Szp9DCf2XVaDm7Rb
sKIXBMf+S0CFalu0sH3OT+vUzqDYB0QRtBI9rMX1pzSQxlOd1hl6WpkTTdDjqgiTMPL6YOVjHc+N
aonKpuDio5KxnFuvSlZSg6me2dTVLvDKh9ysLoHK6XuxCruViZ0YzUR3GfsEPF9muNnhPuxbRcBt
nPa61gv6pZ9awiPWTlB3pHa6R6LPW8k3j/cHlXUJ4xzyCBmm6+Ish6IOYF/IIbXTY38upGmk5ib3
n85/rpOj4HLIMaaUQc/zcFaC0OnDhDoTiDYUWNXOr26BcK55Kp1YuzkXotHC44Ci8/zv3wVayvWw
o0xw9Vk3dveS5M2QCVi/l2ra61/l0kt+f3habEGKTDJq9XR4FtNS9KQK/YAnAQpjJOup/CvMjA96
VFNY4D2gEpYI6Fwey5RSFhCbyKaO512uoKJbox1DdVnNHKAYENREvtnKaT7+WsR1DftN3pSkmMuG
YNkVMHA6CzxfUrbXxhR5N2LbK/2HozuUCtHAudwgusvmIrqbKXgfACAxyhhNvknj9HWaoWaVHq3Z
YB1NSFckXuCGyBNZxr18cahQ+q2EVoSIKJVj+JzmQrGJm+DD9XlG4WlKOjGbJTChw+0HEBS0t4Hc
cAUNt7TjzEQKpx/7WLnp2gLYXlRbgOjgyXP4UbosV/tkp+Y5hw1e5EQQOo6HvyDhpTMTfkEvVQlY
mbBSgms11NKP3v9cJ7PHFhczNzOh8XAYEXn4Vp3LeNDCTNdS+tcMkPH+/Nmac+2DK4WK52wXMvfC
rfn/Dgepwqyumlr/3sIRLnLhQQ/3qWhsc0m2cbwhwYH0hV/Dyp48qi7Mo0I2oqyrzoJBi28IlhC1
3kH/PrSXVmBep91Gzj0n0SN3mr6dn+ByKGrHIt0HTHKouMKAXgSPEF2JCWgorGB98G9RO/Gctk+7
KwG99Y2ow1Ojshdszg+63CFvg9Ljp6cpk2IsS3sRqkNanw+BjX5H/AA/INlM5mi650dZ3s5/jWKS
8yrKbKy3OG80oX3kgJlaAM2pB1QizKVYVJQceOVrgIkTg81mIfDQ6HhjkbGI+lWeY1OmzWjEwGOs
vjA/caFxYw6N98GNz7wOhlpsfE33PGMqGQpuYg+JIfV2iKt8NGWbR6HygzcGdTUiySIutq0UgLxH
nZEgo+16usY02yZje/4bHe8EurOwIIhTVJuojxyeLxgHU6TpkBO9sCh4xdYBCovJRyMvnZ+DURan
mAcJmgADj0cEQT0b3axnMZaez8/keANQjkCaFXOOudtkLL7KkAiN7E9IqWFapP+SBvQcEgi6s66E
sWaV9LZ134clEgwGo0RAt4T+0tKhrkcjQR07ulh00VGRIWcUIGsb9XUlpOUt4Nt82+htu0f8VXaG
MJIvUMlNVmLj0bfjjYzniQR6y5w5nIsZpyUK62lgfLNCGAAlMovOoMdr2dTJQUB4sKZ0bHRxOQiy
L8gI+8/xWKbWRikV7TLDq87afejrzYgYlYcQLRQGwv9kESvaJBmsQB96GzO8AORyYT6hmwKFVI2C
lTfeYkZ/DUWWi1UrPWzsDA+3vOIZYZyR3Np6Cvm7ZoJumwjSx4LE2yi0ft4mgwXmEokw5TkyUlkA
0yaQUWCDEX2tiNNaw24J3/trGLoLs/kez1VtsW7o5nT0zwRg9J1W7aOhHK9RkWtvtdbXdgEPZphd
gwYRE/5WH2OiAlG69S80dFscPunaQV8cwrefo9MKmI8gCfFRPdLMZCT0kIrIxyGxazVOrgbkDLYh
3LYVQ+43XNi7M/g2FjA5mY1D857c+PA7qmqK9PPIdwyi6rGF3IN0lrKbvHiPZPFey6vvbdh/byXs
c1Tvc6a13wY60CNZX9nEF+jSr9Up5li5+EFc5CYXujV75S7RQlAsYOWaSOSLUmUpryn6r/FlVtPl
vEc7M4u3cTil8ic04cKfU4ga9Qpa6cTizza2IlAlABOI7x0uiFdNcov8Z2cDDUPDV89zF/xw4ZZB
lLjnj+uJM3Qw1PxT3r2xSmmUg3HedkGjCxcxG+KaZLT9+EllFIszCpJtvgsPR6mgtXpZwhlqJz/Y
ytYgbAsZran/YC48qyRagDQh9MU+snBZSJBeYx/lUfQdVnR9K3SC/un8KKc2B1APjgT1EXq3i6gD
4MIvuhRWdRxK0Q7L1sCAESL5G1/1m2uxQNVBboviUumi7unjQ3NHgSoD63F8UKBWZ1KfQi1UKM7d
DJLWv+CLIFxA9dbuU1TlkE7T9Xti/xo28HibAJznvQVciWSakHD4AYWe1o5QReh3mGp5E8VZvg+s
eq3bcry0Jh1APp1oijzwlvX6QCw7XSzS0YaW90nUtZdONR+9Sb/sUHBBs7XZG2r1MVgLwYeKpIxa
AGVWGYju4lqEf9Tz7M5GmKeIFXyzCoTB94WkhLqDxGwRoNlY+zRhkOiMvpz/nPNOOQwzpsS9BZ6B
9guQmsXQgGcgk8UMbeoAspXBizZ5EZQbvI4gOzTVWuVh/vuOx1NphYBJBry62LmjNHmqL6OHU/fI
HchDGn1NfN/bgrOOIDcaxR4t4jX/v+NYNrcDgSgBK2XnLKvlAV6DEKPRV0TQSHBiMRfcWK2tbYG+
1kosOzkUb3ZIoGgZcmMfblKE2ib8GhGZQTmwl7lAxFjceFaYpVspmiT9Y1kbLjMmdzWACrbs3Ktf
3NjCAHfa1GBgaAPaHUKFvlURY5z2wU0yI9UZgugJSpGX5eGkLA/A2YQGFUJ5qVlvxj6IMjfRA+0X
3DATLbQiWvMZPlrHxZDLdUwgAJo4GjhQPQtXUuPXyJAaNy2TbmVyR2HlDYYPxIHsir61vrgXgmkM
RCSR0BIdy/YCrZLUgRuUreyL41Goa9CFp9HJlYp2++ESoiraRUYJS9mKa21TBt2EYpM+7c5/qOXp
InfhVHGu2OWyiRLp4SgwsyQ8n0C6tJ4nfhqsDtMkv70YFaOzMSAaPnX5WnvoaEhWjIfLDNueUdvL
N18iGcqg1BApwrqS3AH9cs2x8ka4l1BWurPMZtarG5vN+YnOn/99GKEoJpOmzbBDBgVseTjRZOjb
Towxgmq2od06/SbfKTeyu1baWHYyCRqH4yzuHLLFVi8Txinc718yF+8N+9fl/cv5yby9R87NRjmc
zaDXAcw/RpF3AApsvDw20i0yLy7+J462ofVmX1X2JfL59vj1/NjLx+fRDOeN+y754vmcqNVsqSXs
Vad3AMHbP40b4/Kj9+pyJecD/26cIcnQg8gYR33wdiW0+i8Ami+9lX2xvL2XoyyuF+j4USLMs5m2
eIM4CAc6mVOsnOWjd9JylPlMvJuLElaSGs3f66bc/Iidx1dt9/Ll85pz5pu577ltsQi7AJmTUQoZ
ptwAO3XQH7C/ILZ5NznGE/qdFys7Yd7L54ZbhFwLx0rCB8P1zg9EX+2fmX352/m8knBIJwLG+6O7
fJyndVYbSIHOs0IBy6FY5OAZ5Jiu7r7snmv3Ca2gtQ+2Ei6WBKjGVAormMfsXB52HLBw83Wyfz7d
BvZ97b7wJrAR21y5WNa+3xJcryDSISfz9xudH9NW3OGItam3wW144dnJrrVXvt9815/5fvIiisQq
HErohfMkAyflP6qN4qeDONvKci7v5sX2X0J2VAErooDOpT0j2u3OgwqRV+1lFxtrc1rbK4ugYRpR
bWbzQTO1b623D9FKLmTMzrIYKZK1hvNbne3cAi6CR2QKsobg2F8LmNzh0+AaWzzgnKfQDd3fkO4J
xKL9e22Wb/nnuYEX8aT3U7wESgZWPsuX9Zf8trxUfnj3lBuR3S5exsfsMrxT7rXHlR2ztryLAOM3
Q6jn845R2DMoL7A/uz1ZnuPZhlNsso3vmo7prEG2j4otyw20iDSjnMVJPR8MGpDbcC+5j6kz2a+e
XbC8+Va2V+/xUwGAhiAg/pktB477MGLXsZlm4rxlMSHeSJwPxbXIHFTHukodLPwe6nsUrXfVTr22
LlZW+VRcfT/2YpXRkxkTGiTkKm6/0b8k22Dbb0c33tYX8n6tZnbqk9JPoGkBqI6m+OJBECFUHY1V
UdsV6u+iBPsWeSp1fG2zyo2mh/NTWwYC0n7qnhQ7FAWQP6CFw1XVm1D2gkSdHEFplC36SKgqS1WI
x9o4rcQcdRHcGApkJ41+OEimgS7W4VCJKeuD3OGc5cFSv8qtLAMPrCQrMXS5evMoKh0sXgMzW3ZZ
V1FxqcYPErmjBlbuHaKTxmXVJbUjjnJ6FxVp+gSVSbr/8CpSweFZRdJOE1Sf98+7bCJHKKGqC7wa
MZwsNuiyElPVJn1Arj5Z24tzCHsfaZggbzgKNwDxNehXi3OAG081WYYwOkbWZZaD9kX9hPgbGkqV
livxYyJ1DYKvqVH0NpXtWrDRRkzvk2j0vmhN1uQICHRdd1GmuvwAmqTEY6gKC9MuRHyTzq/LUfJN
z5XemC5RagIXRu/qcGFUTDSyxjAwsZS6Ds8RIfFHoiGatYE71Pi8IgOtdUO0xeG0e6noPP70a8s3
XYnu4LSNCkVfY7gv88v5JynsD9pbSL3iY3T4kwREmkJc4gcHi4UYoWFFtjGjSJ8p/CNG0BedeTkW
Mtdu2A0rqe3xYVP4aMDTqAdToVcWtxNKrkI/wg5xqsb8XgLeeGoQH7pDcXMNJXpipJlJo9OGp6oA
ludwkn49W95Z8oScXqQDpYDr5OZjhFoofarX8x/5+FxTwqTmhWwAXA1x2ZL3DXFIc6SsHAMpnE1T
DRg8lf5K++TokcNng1WpAMmkgcwVMM/43RHzaU4o0dR2jicEnj3gKGpHqa/YbKj0MmynfGMkXrKR
xUi9oZufvGrpKK1EsOOjx28AdzOzlYCZLStt49T1fl5yuky0nPWNn3vCZzUWwQRaDVo4F8gXI+Xy
4dWd4xgEH6A+EpX6w3mnWpAqeeJBtK9zFHBGNd6mqaHsPz4K4Oa5WQDmAKbs4Sh+39GbGqMOmRf8
PFFCQmUYM+0Pr58qKkxEorJGr/LtG7/7hvGoxEYDMMQJ+yK7SdRackMB9Zke9VA3bQdv+9FZzZgN
EJV0QNg56mLPyKNYJ3jRog8/hf5llAvThYcny8oj4TigmLIGZ5NJ0XI7Ah3C+qWlN5q1gz9s5ooi
+jcJIu170dSEjZlqPcqwQ91deEL9L0jWf/0c/o//mt//Ffbr//lv/vlnjtjTDBtb/OP/3IQ/K779
7+a/5z/2//5nh3/of+6616ppq9c/bl6K+o9tm/16acI8W/6Zg7+Ckf71S9yX5uXgHzZZEzbjQ/ta
jZ9e6zZp3objN8//y//ff/nH69vf8jgWr//882feZs38t/n8rD//9a8ufv3zT4M84b/e//X/+ne3
Lyl/bPuSxMlL9uuPi3r+r3r5J19f6uaffyKO/Q+yjjmlou301lL+84/+9e1f6dI/iF+ELWKzhEzP
nAJledUE8x+T/kGZe5YXoEMDa1ChSMUx++vfyf/AdRpk8KwDwD7jbfi/v/Lgw/39If/I2vQ+DzEv
++efiweEwO6Ens4Qi9SyCtvE69KY1sCg3Q3BRM2owTIVS21lOzSV8l2sY+HJwDL3W4gap5OHU79N
CygxozegjZnQehenItwA15e+xBVOM+/W81+/9OCXzXnZ3wnH379skWhgHi52NeKK+0QJ0itZHYtr
/FdLJzIt84b833PEyqIQygVgS92YfG6QMusEbJNl0S+xZ/LQaFQR5eJMJPKWux6RrryWdkZuDpsE
MNJatjFf3ad+6eJeFfMWshuemftZoMRRqlnSV0CZMDfi4KeYqMGVrg75ppuCGAFAT4WBU9b5Cp5/
cUP9vU6LKKOYtWd1QRXvxRJam07e5Qqhj98IBowOWPt0j/x34iDJinSD1HdXekkd/vxHOoxBf4+9
iNt5poQT2Ua8nzJI63ahd+GD7+c1Mqi15mi9JX4KIaBaqIOh0HV+zHlep1Z7UaToLNRiBYkAV6Az
te3huGBqnCU3uSf+Oj/CW+X51BCLS89UdSEVpz7ed5IfXE0FQkQDzcLHVA9xLZ88NKTVuHMsfxQd
A4ryHh+3ZosI+C1uIi6+G4OLb85wQ6X+R1bq6jYP5daRUJxe+ehvZadTv3BRvUYFKkdXq4/26NYO
TobC10Y3cxiOZC97ZRKzy15L4kvfslBRhov5SPIUbVAMg8/Wij6H16eoVCXGTomH4FLsJfm2mNrh
SimL8YI7BLNj7N2Q+RubD8EC/t4ri8Q3rZG0T0wt2yOClzqRpZXuMETdLiuMz+e/2xvb8nhVjtCZ
bRD7iRr1+R7yUHIZGOBdg8wU9lpSDFddWg62XKGcLtQWOpKYDF60VZledikKaOLQSg8mHpOboAq0
uzwGWi8EXfy1yXx1j0RbuzewKnU6WcIwdfJL2IeJsBmGvNtpgRQ4Uo2obpyMTqnKwybFf32Lo1Z2
pXZteTEUAyQljSlX8IWuVF9F/xwxPbf1uSYAG9zIfmtue79SVij0p08JXanDjCoatQnipI4hJ3qf
Dqw/w0X7jeJTMa5h9v5N5Dnq/JYA2WQLn1GchqMaTA12uJgopZjntLeFn37tvepZbdCq7hUDolaq
jCsfelFG/9+9REZ8OLtC8Fp66Gq+j0O9xdVUi3Dc6mlzfhH9oHtNOxDPthklBm6NBqxKpy2Qca2t
xkdrUB80cT81Ek/R8/vu3/6cRQguBrPIMUpjsYtUue6nGHdA/C/T/ThqBi6m6mVm+smmpH9uy23e
bwS0Tp2kLrF9xplk7WfMh//U9l9E4w6pBAup5XyPtG24z2RUVXHmqJzK955KpVdceshUr8RGsOHx
mZupssydaU5rr7/Dd8rfX2URmTWenkIXgSs0+85wJFEwXT9PyqtMNBOX8ou/Ob/e/25vL8IzMkec
rM5M9l00pKjN6Ljdehb+n1L5eH6Ew2rO3zNZhNcqsazJQ+BpHzdt5HqUQdwoFiy+II57PASlTYTs
6Nfzg1Hx+jcfbhkah6jNeLhke4D84y/wOhlylogPXOoaLovbWhuyGlk3HSvDtkqSq8QXzchtMEls
7ULFxAkxOh2FPL2o9Au8oG8iHa/aLmw83F46M74ZkopnuBSN4k8Ny7+XMvWk1hUDJQJIWbfPgdj5
bho0+RYDJnzciIFxYAM5jRDObYwMBZgMsdSd7oXGvWi2FQ5SliehLW8anYjXsHxTt914qyA60mIc
3/IGGWuT/CNE73iTpJ5h4o8a47yhk6LtZhsmHl+K0t4jCF5WiDhnxp2vmaBmFLABV+hWJpIz6Mh/
wN6Sha+jWsW/LRMY/KbBWjW9HsvBf9bIK65C7J3N287KpI2mD6qCwXvqI1aNu49l4/cZ6Y4VGKW+
waHJ3yK67Dc7Ocj1R6WNcrphiHT/FrxI+IkdqLWRsVrQ9uWYKQ+lieCwXViCel1FuvU41qDKN1g/
hwWDjqiq+10qI52ct9U3zfJ69IUDpmfXpYVcZmpiKX2NBYqjoCVi17hY7TH7ukxERE/xSgjhBDV6
aXSOBFDuJRKV4VEJ0/gurrviAovxZqf5stDYDZ6u2Ld1ClUybGBQ+wNW1Yf7eqxDwc1kq+pZ6E7b
TcjMftNFrOwoJCHW7/SSHt/pkWEJl7i016/gwpPfPfDnq6o0Chi1RU2J3rLyDRgQWv1CWDUITmeN
R6FDazFCkKrBfEzNia8sxX3yKUMfCBpYIWNKg0K3/k3AzS22K7CV+FQpVlzYBioq3/o0zDBznCAU
bLD5gv0RyL6Q7ukRKt+iUe/2ihlXT1EWRS8ojuo/U1WIahsv6zF7KhtR/2lp3SRskQIZGjfq5MGH
bKFkpSMVQh44MQ4R2L3Ecv5JRer0i4/xi+9MqI+Le4ggKIQoEuxML4mxmSm7Wr6IBV9otwi9Tps0
xfac3AaPq1rDKNZWhC6u8PpDVRx31p6VARbTPqhNRs6QQdLpHTOs5c+tKsi+GzYAeUHbY1HXF6hk
Q9DG0bOyrCutwlsaqydvA8+rbxB4ThFnjng92ag6Tc/WqJXIzFtYmiOUPTSfy2Im+mrqKERbscWR
HWA9mvCAE0qk7C2MdST2tdPC8n7Wksb/rQVZ0SDs2g+ag3WitqnQ30cYt53KPc7T6Rah9SK66xtJ
/0yLrf1WiULRbJD/Zx+ydXycWRRua1gL0UMdBCGwWEzff+ScNfDwKAF+9toi+y0otf7T9DsQMyAr
tddyVGbzzrKt0AMv2+4pEmrMYykdWT+arm4CR6uV7DUHIP1EXyaJYKiOCgKlKjxcG/mwUbKxK81e
StFvb1tKJl9H3Ba2slC1jzoFYKDPnq9cNCb6wxtPw8fW8QL51qyRfBwKPbALXIR+Dz7OqlFqanhM
aMWln6Bg30ipD740SssXg+1EuTFFNn0v43O3jftAQdc4N5Xnrm4hrmT/l70zW5ITybboD13KmIdX
IKacU0qlhhdMqQEcZ54c+Pq7Qt3VNytKkWFdz/elzVpWEgE4Ppyz915pfaVKPTu0Q9IZ0ZAbLVC0
GQKYDjdq3g/wYk1aBMb6IoOuGfZLDwZrY6a5dpP0q6KRCOTxXQLvkllzIDXcwJx9pTeJfitGaz20
I6SN0Gq8+tnuc148ICj/xmhXOWxk125tH0A24zwRd0bL58uLbPdOq3C5K5AkI/IeWEIGvKMY4HHB
RDEsYg8+HUNfNwfBD8APIoHErPRvZVpgH+NA6chDFczjS8uWtdr6DZMnyemkwEWurRW3C3IaaNjg
NNF7Dg1utsrLdkmTUsVUWmN/1oOh/DoVitm26E3yG4KyFQ1JKdSG436aEgAVJXNmJNrgyLDNMucm
mKF6Rm8vgWdW9FN1equs0Rmbjg3UsPRbMELpoUhcqC0rheO3L3HcBP1mc/Q3P8ZYHu2ydb135dLt
1LBYewBny/7tf/1XPu3v/vmTHalYEQKvnlntKUYXG6OC5GwTXxaOZJREhAf07wunUFsifWtMtIEd
zYnlXo0dexf4QNlWGk4S+85ohLkNwD1jFdzaay6em8kzdpo5lPFMx3NP1nYe8gpZZZVcr1qYgnd6
l9v/cA/pnWxl51xNiRjWYp+PKr/RVwfeWK6BSzbtaSvWxdj0aX382oL+0LJP2hUJHRyjmcwLm7vf
l33+Vgr2Mqcrpd+KPTpW/R4cXHI7qyb/BKRhBeVQ9rFIrXSvgRncAeRdthde4Jktn3eyeV28pZiy
0Rb7JM/b77mlBkC2FVQVkFTNzQhs4RiWDc4xnCBZfSAJsP86sJ+mYAauUYdRIKEHrEHvwfRb53Iz
G0qISLdBwYcgKtpnjqYdZk8aTstm7ov0iSjnlJNnVtTBxs0m97M2zNN1obyaNdi2EiYQ6LsX3uy5
53qyaa6AItRMrtk+GxH8kzB1rGQQX7wZZwV5Zm4Th4OUCdiXaLqk+p71OfFTbz/cc5/3yXZ67epq
cK013QeVW352IQ9vFq2b47zJmws2jDNnj9PoLIJYva71+5ydGw4n4FG7EipwlGkE+VtQwv/RjZxm
TABpghHVNnIvJsu+Sft5iruS7bdy2WS+fYmT3uV/zh6nUu6qWl2tsEjMsZw123YqsyE2WhRml9rw
Yo/lJ5qdfHmoqgCG9VgHB+Wv+U6HCfzjwk84jvnfTGb+yWTmgZYOJkoofGVDfWiSZdmZQZU9GHIQ
j20KMmuk4vihMgA/k6Xs3BJL6zyurYTXSLTCvkHQs3v7t5z5LE/zGgl7EgzMQe41ts2EvegyImcf
Q09RaxFas3zjAST+Z0WTU8cK5Rp0ZUNa70efLpHrpj750rW2sUCKv3v7fs58CqeOpGExCK2DokMV
LDe3LWwONjtyiqUy9AuD9MxKd9qya5ZgneBY1JS9ZhPkB7DPXg6XDGXnPrSTb9lPVLbiz6j2RKx1
kRcET3VXBtd9oRZwOqm68Bmcma5OZenVpPyqNYxqn83NCnlAV3cAEW4JL1xvyiNLjE52F7kjyZbu
lJgXHp11Zrgdmz+v27zVXELnICp3X5I7/wxgiRtytZyTiYZK5ZMgtgefrZ6nHHqJep7Crkhq8g9k
uQJ5aTV5MxQd2v0kEfJn5df1c21zEAYqOXXaLidbHN3qrwO1tjAXr1XBjG85bb1bmlI9NOU8ffJm
kQAT7Sr9YJoU00FC2/ScrYTt5k6XPWczT2sDThD+0j0asCXSkHjywYnmoZ8eRTLKZ+jztEXsqq0v
xTCcq/Z5J0UK4ll58S2TOMUIa7vgEXgspKdRHqc2Kg23j03fAoBmNz/H0e5iFy77+7c/ml9hBb+Z
kE49UZRCfDgLg7YTIquu+kazIh3P6+eFmIjbhmGycdBnoiJi98C+1kxnikHTMdyIjPAX8JJ0eQfK
Q2lsKRHcVbBXrbgD9LMXjiq35Fake6sUQLNndm0vUvfLT7bIml1AEO4QEeJHQ6nlMNjFQNnnlCJF
s9y3gxsM/2yeOw1UDQZFN6uAiZEAqA8LuZKh2Q/rjVXQ2c2FzD+1WXFJ1fD7to3rHkf/q0a4ayir
qf1G7KW5/rCs4XFdyS5vjqhPbTJ2va+KL3YK1OXt13duSTs1wx/BbznxNHJfjdmN4Y/jo16XOhcE
aeWZotmOfRZsi0B+TVZP+xQ4YGdGNkMPb1//zJzrHv/81e3C8YWGN+dyj2NnjfTCLWNya8TBLAtx
oSFz7hLHufjVJTpaLj64sGxPK248JMLUo6EU9TXXuqRjOzM1ucfF+tUlAJDLsgFZsh+s0gpT1U4b
pmB503RGc5hbKI2tYWvf/tkjM/96sepo41kCP91zNO8jH3bfAVNVEEFU9DZvX+LMQvI314xXzSuo
Ybkvqec9GIDeQr8id2UY5LpDynJp9NnnRvvJxBUMrTNrHROXkbjVdd4sVtS7WG+N2rbhpVra7ej3
8qrXx3uDefXBA++18Yy6eR4r0/hag59hk278qDjBQfQz4IcN+lOq8mo/ha6WNPsia3sCAeXHVQh3
uw5FeqxBVJHStDlcxlRuoanuYKJR8GuIy5xwYlFWmuT9YjjfciY3Cghi4HCnBXuA0ha5R9Dlx5r9
5exm5SNM2XGTyI7dDqTEazn2XdT3phuTePjFG0S79TjiX9itn/tcTx1oQ9HUKBlMDll+QzUlPybH
L0Pngrmu3bgt6BpknanvQSInWxD22ue0b8fIKsHtvj02zoz108CTenJLmNxGuu9LL/1iemv1fjXb
IjJH3YgmTVL16Gp7+vH21X7p23+zvJxqGr120iBpSbBkg6ffem5fb6ykWvdN33UHNZvZbnB7NMVW
b8a2h6hazJRcSxNsXiLInKS7/yEAPBmRadZFo9PpW1vN9qYv7fULZAP/2CKEiWwWZkyVg7DWpa4v
fEbnHtXJXj2Ygl7zxJjuvRlqomVWgO2marlbS+fjIKR4XAvqR28/qLMj4zj9vZqDliWVeQkad28C
uN/b1tLv9GJYXjyira7FJKaryZX9dVZk2XslyzpasxyAphCX7vbM3vaUuZHLQAgNDtXeGzQ3XkSn
RaVI9QubznN7nL9lTPVdMJkpm4HUSKmOm4bY16vqNvCk+yiYZ++60WZzY5ao7Tqn9UKi9NwLJ9jj
M/zdIDyZcnVjFc3UsEsEwoakYZwRc8lcxKoiJ/zt93dmyj01sFPTy23IgdneWxbzk5WYALr65Fvv
r9UUUZq6VM47cer85wx7KnL1lwo5ketle+kh/miDeXm01Fpeg5YaYrKLzJ3vFBBLi9SI13wWj0da
/Ea4gh212+R0iWidgITUls2UetbV4phV3Htu8s+e9WlWA8Zza1h8lmtSy/PHxKTabqzmEcnpGM9v
P+szr/PXavTqUxGLX+PYHMV+yGSwGzSkoxmSvHt7tJ0L+6ozC9vfLAmq0GfPElyiz/srTxnocEDc
bk2nDHZ2I8xIpsa4oSV3KVri3E2dTDZaabVr4w9iz+sbInc25RVDto9stykv7KTOiG/wJf91jrHm
ISXJJqAA6GnZExVumOdBZz4UXddES6pZsDjr6T3XbQ802bO9CSkpclJ/3XZeNcazbciN4812tJI7
HNsVGbjUaIa46+ZLp9MzH9JptMYYtIOi9yY4nZIVDdVdRpCIl23t0kTzxHrJ837uOid7vsRtNdNL
mb87Y3FoppfL9VoHxjajWhll5XIpR+Pcez2ZewKyQeqmdQTFcZClBYp4EHOBtukUXua3v4czM7d9
UjeoabYOxoo4YZpUslmHwL4d2mrZvP2vn7uBkz2e4U7kZ4OJ20NUdQkc8R2AiqwQPrzzf3aJ04h3
2daDNRbol/KKSFHM095d36z3OLbVheX1zE2cZkunwTL63VJwE1ng3zcAJ/FBd+vDNMGbffs5nRlQ
v+oer2YljaDqgJz3cp+2yfCMxbvZNLM0DuRLN/AAkuHw9nXO7EpOrQb89G4epZXv0Vm+d/vmLs3h
0Rs1BNepSUId48CFOzr30I5//uqOVpeFRS0cI+yKdotZAaHHJg8ZUM+CC5c4p8+wTk53AwHXg4/9
fp/n6PiUNidXwNe1KJ8qc6dUP0TtsSNmUr3ZCGkAIzRs86qDBLyBE3txX37u5Vl/vVU/cygLVByj
s7pt5lBhje8jYiuML0lbN00IDb07TACYAwQc49eyr40vzgj7I5pG2/o2LJq6Co4AaVty5kAaV3CM
8MGW+RcWpF8j9Td7mNNg+1oTDsd7NLsWEW4yX/X3iz0ijcjnrdnJbjPMVLORHiLqdWs/6q0liGjT
j9sgHVVoF44TI91a7kTBa1SFXdFM99qPY2r4u8ExSdMrk3mD9nKNy0SlhEnlNXDM7LpT/U07lT1p
aystVzsNdZqxN9OSuh/dzJ92eDXkdky7a95gu5sGLYhtkZp3s97HxCNdmCPOrMhHvfbrwVg0bW42
BgMFeYV5yA2Ayl2Qo7vVOw6Lq/lTW8Fopl0XXDirnbngrxPNq9GfJ7nbj6COdrmv46YVxjdbFf09
5jb9UKaJTS2H3zDJMbiwPJ/53E4dyYBX5yo7XtB0tOZRIiv6ybTuHrxCfHt76ji3CT+1WsPGOYJd
nWDnTWwCK5yKcU0s75Z4mf5lcD3K2cNUxE3Zd3uBeCEeinp+uXDxM8uUebKQ6GhOXI1N624y1FNK
iGS0TBnaTcJTIzPVp9gk6GOjpfB/TQt3XdEq/Vq1yt80tqxiciy0rdSnr2//nDOv99QeOa8A7ptJ
uTtdQYE108ndQmHv7wKR1TtkEEWU6ALWWWW4F654Zo45DeOgFzlI15ToArVcPpvIYmOrnNMrEMLm
gfLv/M/G0a+Tw6uBa9SKkBNTeTtnsKtNhs39VjfGKW5MIR/ffnikl/PZ/W46OnmZqJgz6WMp2qs1
0DEDjLV/DVhdr8OCA8oaQwRPd45fuEHUJFp5S1TCNNIzpLWwsRwhYkorqOGIUeAIJtiFAuaeyTaK
VL4SqQEG5oq+/xTxLWwnouap1FbMO5GWFupLWRCaEk61luwG6ePUBfiE6Ij2z/dsSjryvdjRPpDs
Ot1TTLfeF5YxP4yt63zP2ioz4l4/+kaHXri3CgWMwOTVk0UIpiy5x53o1PGkBepdiqpjitPGrcet
ln5DoFHVUbkk5l01GALZWSlpf5preQW/qcnjYB3aNHQsSuTeojPQBcoFOO1CgsZZfK/Yj+uMIEHz
tLWIg8WQsKl7jFshDvPyh0uRM549RwNLT2rL527SxVdQuIiMtbYLaIXqjr7w09bkKy90fq718t3g
ZurKgeq+7Y3gvkmnDhXNYqah3WVjE00wUGlq9p55U6tK1wFxZ/YUJkGPFIj7E9/JYzRuYBQkTuRa
YzLG6PO6rdvW2VfT60BjOAnmvMgRZZFtLCDBn5yhNa+KrGo3Web37U4vK8p4xzj6PJRKdUbkN0m7
t2DQx0KNtRf5bOuyh5KV0oiqZMytiDbd/KPWm2F6h6q4fZd7+YRKxw+K5KivC761SV9Y0eoExT4l
26aO+Q6TEaD3Umr0CNJO3RHfX3yvms75VCxUaEIN4ksSeeRJPfs5oKJQmZn8qETmeNGs/DmJx1X5
H4Z6mPNoIjn8JR8XpvAVBHmNkneZDsacW2OoI+SBJem05hZ14MiQXk0XhQQCoCJkQKpPi2HUfLjE
WX/AUCp+aqguxY6MzlLGXtkn+3mocifquwpFkL2gAAttBU4obHwnKUIXwIm9K+SinjiNV8gnR4zo
W07rzop6vrTnnVS2IMJ/ssxNk6c2gJ7ME7fKFatBFUPpjyrNVi+q3cEPhRlkH1IsbOLWNyqsQ3oz
69ZhWlfdCCUc9GpTlwHC0bbXqhcx2G4bzeMQfFFesE18Wm5AvqrlwQ+WRYayCLzdRPKuFaXCVhHL
4LRC1yv6G1U0i9xS8W0/L5NIv/b6KrbaVOTHCm+WR6bb68HVRCcf2Dl2/02jmPWulDDMKbKoAj6O
ZOP5e44+NN19VrxiM3YNL5Sdjf0S5Nn4QUv6ciarU/euctMg6VSy4BKC4On5vVsT7YjHfLpG7dAx
a/udk0c0soP3qeg1iRYdKQaqmqDL39GFqXdVrjnfYBU0MWMBHO+YlBCPBtmKD2OVeN/r0ZFsaPNy
5pGQV5duAL/AQ+5bmpTbgbC3lB1N0tymahZyy7LUP6ZOpS+RT03QiVYZJExXfjeOoNAV7cI6Wx1k
XKOST1o7o0Olsll+wC6g2eEsM//FN2qqMAQptis2nqM0sHds5371jwaXWk5uEefekOzQ6XbZRiPf
a922FNrvinKWUzgzg4hQBlA/0IpOGs6rokfJOhaLtlksrTHiAlh9valXf9jaetI8YSfDCjHp3o20
lPS3WVAO36eJfLRwNbx1u4hAp8NsKPqvtt0XOInNwg/NnNEQDBM9JGtQt5Pd+yLk3/Mjc07SfZf0
uXk1jmtjb7h1FMtN1hXfgTGqMS6VMW57CvKfA7vTmbrksPCE2mnyD5aNNDMse4c7YPhO1/MqUz9E
F+jc67rvp8QGD+pQWnMuQj8QziNfPflwVha0eVQykpd4SX0V1Ws1druUDteL40y3ftk+p7oruhin
cXA9m1r6o+TvMxLQEYauUYl7G4PttyRLsRERVdx0IWuvc0ixnnhbK2Oe2gTkdXbodByoI3MvxbbW
jx2BufDs0G3ZbIZZMxLdnXUDPbW+IpA3CHL2LEtpkOhA5VL/lMAqKvZDmdy3wvLuS2synkSN0GHF
UlyHrdm4DMW8IKhRb/suQfZZ2TcFjX4GeqOSh1kvHDuEJWV89nCh1hunR+WIjLO97xNzuJ3F8gGt
9FGxFeTVkyZXLUfSnfXfC8JAl6hHUwqmEEP8lyIo+HE1wcFGlCd2d0X1vVwjgyEbL+Ssq3AWvq7F
5iDHd4hh1bssD+YvENn7ZecPlmZuXOl0QMlaoRbOZUVA7Emi6XTG61TfVzyCcAqK6mUW3fS01lV5
11jFYKNSTdcmrCrVCvBNiTZFLgNnr9f9YoW1rMkw1L0Z0LgQo7B2DWbNbxnf7mc2Bp0JwGtme+/n
fYLYGYDEeuwSw/7QoVAPaL285GCPFYVwxCTjDZIaB/hjb+3oLBGMYOc3YuogrsyO2b/7n2BiYLBr
8HdTlZcfkQry0zKtaj6+vSE6s3c/DTFci6SRIHj83bouVF8C976YFxTEZFNeOCmfu8Lxz1/t6vq8
NCyAOP7O9bUPA0SBh7wwKjRCi36hsHBuf3pyFCfemkQrx6YBIFpzo/y+vK7n2tjiCq13xuhf8r+f
KWD8SmZ6dSdJZ9l9Q2DxLpXZJw6xB81QSLnL7Hsr6uUg3cG7IDr6Va79zS71V9Xh1aXcruh0PA/Z
PhlxbLZ1kT54QTfd02lywxXawN5yR8S/fV7d4kGzorpLjY2ZZXNs8YE8B0Xws1Qd87IY5M2UzMZz
XioLj48FT57d38ZPEYcQhrHE6QhBDMm5uyFXyn2whrnZCo9eq0tdGkFg5R2UlnfRsNjlRqMLuW2N
BXdAYBb36WqIneU18jbxXHqo46JuJq2ZN5mnl4eykLSHCaviC7DXTaXyciNxAsTeiBKF3faAXLNf
Lgy0c52oX3/+6qG1aZGjUCy0XetW/cFgLd3Uc5HFmBj72E7sPAYhiNFWSu2qF4P+LgMVGRd+ll2o
dZwZ6qdxMqM0tGAmiXTv4Ec44kgDNtXLsGXPe6nj/+tQ/ZuRccruGPG6Zla2yn0HmyPm/qAWpdSa
A9J7vyUdSuA6XxU203bd1KBJP48u2uZ81vPQNNflqjDZxyV+l+5WNWBK7IPkljRHseVsgj0xDR5q
uyge5VB/65xAbN+eZs51f06D4LM6SStQ5AKN2zpsFALBqJyk2v7LkbwO3kNnud9mv7VuisV29oGg
S2EK3eZM7wcPlhHMd4hxGYWJHby3M8cJzT4wLkTmnplBzOOfvxo5BGKv9hrwUBO/8R4Dd0R3QNkw
MkEPACfz7AvV3DMzyC+l+KvryFQvZUqUxy4LlgdAG/VOBv0YQiNNQl7ibk3xT7z9xM/d0smkWPrT
aHS1mez0bp5uFhRoEVtDtSX8EgsetpILj+4XkOM3A/JXyeb1PZlpa3YJgIlJ9YEV+8Za3NMZtzpi
xuxuBxq4NWN/KAIDAXPff53MqUQI5o47v24mTgaLNGKVO85dkNOTuXD7Z475p4HLVpb2g62pbN8V
rbGrBIUp5OFm/Ovh/n/YxauwC0OnYnk+7WI3Ll8rCkn/Cs44pmP8+gt/hly4f9ikUBNEAh2KRqnD
8HwVcuGbRGBQKXFcnzT+/4Rc+H9wcCBS6kgkJr8aps5/Mi6MP/gLRz6SYcJJ5T/y/5uIi38RAP9v
1DrwKklh8cg98iGZAMfmXl9/+dA6fFdWUxZlM57vUDCNVhE2bLuJutlNoB/h0foyrYb9AVGjgdgH
XoaInLXN8MnMw/ReiXlGiG1I60uf+eJB52sgES6rtKdFrtZ3tTaBGfdpddVyBnlHfxs7Egh2NYU1
B61rqyHwMEytKX1XJ8BDIq1a5SOoPecGW6HXxsHcOc+zFJwbm7WqFYrnRjmRZy/APQpp9PzgNdXf
q1QPKPhTEvnEqXa447glrLhXiTFskUdwR14i+08QPBNFC9TC92si3fra2WP62DbJRFT+aMkfaZ+t
YHeQHFFvn2U3bnI1OMRA8/F2ejYX0dIdTQqOSxTHTqsq77o1EwezKMbE9MjddOl22FxsY5i1b8Su
MtLPQ5+Ot9OQFpLVBwpZOKXl8phxtrF3lIL6q1L3Nc5f5aTdd1gEi23vDbiVTYpXU0gIpLGG5YgB
MK6wzpGFlealc2hW3dynKQkXd9QV7JVZdPY+G86QkDPOkV2Lk14GKFCxMXFy8aYc0AT/Jw0R6goK
HW3Xo+QhWWnfuJ50DpZy3tOpSt5puZ2OO/blIzFkxWC808osLeKW/K5bm9+Xxphg4QSllrd+SDv0
uCE6YP+gu2WiHdtNPsnjGjL5ULMzM494hmzqC7LsX9xutsCTu87wYswI2UNLGs20N/XSee8MAlyU
rxXTk5KFR8AyxxlW+LElYSrLOcKOzpWo5LpRSiS4ocaguZ1KRZekGBTjeNY846ePgg2yL9UliN6t
0RM+mRYIiHUVaHmII9Jusbl17hJ7ExbSqF40fDWjvXy3wAL/mFZX/znXq37vdguN66QyrQaxLKkw
UaNQtm0kxRaSE2xt4JWBKnvJXDUA92WHganM76cv05w0X7yqzgiWwPCExHmxV1o8bmmHq6NuV33W
xEbvK+Q6ys9xnZlr133Jle+7oav6yKzNSRD/Jwd7Q03GvXIGFhEKlJCNQmALpr3BvMWx1jXrpntZ
tKS4g1NV4ILKvP4witTjQU5FaW+QijjOzjOnYqXNOJorhHHn2sitMtmkTdM82Xpp+VElMjy5uem2
FUCcqaLOnyLi3tXgSx67YCnzg2frwRK5FYXZyNdW/wXgHbk3nU2lKAwmo3bvZs2kpiLYhN1zrq7h
3qVj8X0w/L677gIvu2lcrByhrc+zvjNc6GAbUmp0O2pW3gUnxrr5SWUy+yHNIvmEUn/9qsHBokil
ue7nqsB5Gg263XwuMg19ZJ3CVol1tehaqONyzsN2DURJmkc2P/l0JnJqGOZ0ByqP8gv79fGLQ7Hw
q5IYTGOOGIRrlaqS99W6al+9kUD/eAZC+93rU80L1zrpn2CCeMPBYvrLNlk/tO+rtjQeGWNWf7QH
NZSThlrm1ITzCf/3EmiUIfGGPvu0IipUrwzcsGuRD25HLythBNdmM14PdhMYV6PeqPmOUPbZoxLl
+eSEztM4XLl1wOOw2w6NX+kY5PqPJu4o4oXWzn2Cmy6tDOlkC+8ktvOcSa7MR0mBSmjqWul6Le+c
phfepstAfUIsRXd0m6sste8xh+ovWk6sZ5gUWeLvimJ1zWglhA9FnjvM833r+DXGIavR5U2Nhbci
KqNxHqDwLMMj/A19jey+EkmcLIQwvoNMmdHdzZZav9JaQTO4G0soXOEqXGM0Q3tqF3cOvZKdCFUi
Q/Sbfhn1D96q3C5eEGBpUWV7So8o8TC+s8wiMMP006V7JuBrKH7IglCWkKA0X20J15uayG99f9lJ
9nLMEkthf/Sz0n/oGYuEfZv8/bicTeMldWrtheZAjsUz4V2F0hJKp9RUDk+KZ7Pix22rYJu3vTcj
exfuHPdLlt05uiQcmqyQTyIvSXtz1yC/XUmfMnaJP0Hto2Gs0fdQdfMtHdL1m9PL7r5uZf6laZHF
ZZlrfEz4oL8ZlFPXSA3BDA7PXbwuxqfoffeUGj8AbK+RJ4qpHCLrWGPHR5RkOdGPud8RjZL4BJjD
rPloTXNQX7vUXumArCVnl3bo+o3pt2vJKsGUM6o1s8LErZltjiDMNcamWyMODfSZdGsgUTcCWeR7
04UOtVd94zzXShVUiudx+WA2BWNvkoAjqKKmNBsspaosFANNqa0s4RXHlDF4gC3C4fbKEOnMGRmY
T7Y1Jjo5ocxmT+HLbsdn/VfogAa9MgkdYxQ5pXjfQE5BMf2D8FTvR4sXYBQcrEAnNtDLuWoeJPJm
DUruh/nY3WgOsLAIUKL5xRzRboU1E8rE8i+LaZuXgfPFTZ3yp5dSyuW06TbdVhuJb6jqen52zNwh
CSLR3Rd0CsMTeXQmK6g9k6tccHRiFcca8s2rteAwDUH/3ReLfAjasWbCsMnewwvRB+UGwmbxuFQi
r+cdq21Q6ddV2STPYw76IurToUUUSev8p0SJ9HPS0+CnYTc6s1Np3+FRc+sQAWx/71Q4/bGN1beU
yYdPld9yMsePXz+J3mlluGLtRN4MHfggMF14e1+bOCRWHFVvisGiFAho0Ro2no4uMOaQMexh3Fnj
BpFeaUUZqp4qHDJL/+6qeV1ienJkwZC1knSxlafFQZ+PoFArN80n3xrtJxTMKbo4XAh5qPQ8oVmV
Nuy55tx/GvqkciMRyA4fT1NxmLcwiH/SK3f6FOjVYB1bUFIQQ2FZAie7s95RlCY+ox/H/oBm0bdJ
Dijyu9FOi+muLHMKRQ7hkB9YUXR5yANpPHtea6rImvtkm/Uu1esZFasdL5lvphvLGxdra84VgUJV
1bkfBotuwm5l5/Sp87KCOo+Vyac115sHkj1EGk26RrthTmVxw6SefUVNNX0vR5l+Zze7vBQEW3zx
V4kUgiI9r46YLnIqKPSYVcQ372FrbZqez9xNhgfhJdkHasd+EqUj27FQ0RjUCbqU8knlR0pyADT6
8zLm63WVCqfdOpYKgqvGI2Qg7FQyGAfISA0W+jw1nttyqh/QMtXlntyx+bth4qiKLdaOayMZVRZ3
dmVMtLJGqsyAi70DGSuTGQ5GblypdQUOZfW5e0WkGCVgiq7Yavus9+gQDr1k0TTp+2Cgb5Kdb03M
javJ9mAlsjPdpnCyYWPXs/GJPUKZIaFnkxj7bdB/zEBDTVGfILsPm7STcBKGgC4OAkot3wcJGVqR
ZifQ0SoSbt8t1brQoPQ99WTnbfaxtoKmiWBxJx2JPmb2sdIW9YN8cQLmKsnWCXaqg/JGIoK5lnaZ
PY50slqMGsp7Kpsc2wBrfHon6MMcLWTNkkcBkHLiX6nCYm1ssuBu9QxhbXI+s8oatU9WpXnWPtes
1YjqUVVXmpIg6CdncQ6SXLEPOf0BJthu4R+onT65pxXHb1BVQntgWoyURFmCf6gYjRm18P8/EJ+m
P0IleetA/KEb0/Hr8vpE/Otv/Hkitv7QwSJ5BP0COCG61fzPidjx/ziS6gNCIRmexNZSzPgz9tHS
/0AJjJ2G6pDLyfdYKf4z9tGy/+Dv+BhE/v2Puv/Vmfgvwgi0tb9oytbxaOxz/D51ndGYnWxb0T1Z
CTf/3BdOv4Vt1j4N+kz57dWTefjXOft1kONfNSz/vpZxRLxAmCGb7aQ3wJRCFGArrQ1RP30sE1c8
TOAzt5a0x91INst7mA708Lts/a/qQv++MtekjBBAOzoVFPmzxZxk8mHJtAUP7DAvkNN14SJ/rQP/
+yJkyqItJUfTPPW4lfY4WLLmIsLx36O6CqtkupWXSsEn9e6/X+b4lF9V4IyJxlQTcBnVTeJurOhJ
qrbTnhpbY41qkn7c1TPlAtQlaALIAPxIaMMjQTDphXbFiRfzz19iE05KPClifsb261+iClqxPhjp
jYp0wvD7qL7VIrGbImdn8L//y96ZNUWObNn6F6lNkmt8lRQREARDMMOLDBLQPM/69f2J7msNQRph
eZ6v1bGqylNV6cjlct++917fQp07rBVXdWo3dVvP2oPQcbPX2G22nLOnx9o/v+f+fv40yz//Mi+U
36MFdSJWCyPZq3R9Jy3gmd+X8OE7xs0XgydTx86VjBV7//dBNG0aBh9U14rDTF9LappelFFDpQWo
1JGs8eHzUEHBBRcDUpzd6DI7LAppogkytY2RPtNS6VSJyhttW9P7/YHEp37+/3JiXFewUjcFmTk2
KmWx5/r+SHJHRyLXhRk2zRj7jiZN4Qw6p5uw2QlDP99ofReGmzIS2qtQB3uGPeWL8rkNsNdLHICy
bX9qy7I/gjUZEEePVugjU/bpA9gnfUVw7WAYq11CS0wCNyIDFrm1HZLnoc9P0d0JR83mrE6jsYmd
hsiWSItmpj3B7VK0miYZC92YUB3Rc6pa59nEzJzGCRfRhErchRWae8LjXazOAZF3JUeRg0DMdOG4
j8p6yM1e8waLoN8c2oLrew8zBZGA1KYn0fLnDT5hjX0S1mMZ36CfKunVGCpKw1ZVFbYnlbl9T5jv
+5ed6AJ709kY0znhpPeSo0rEDn+yfMYNuRsohHNXISMUplwlV3Qr0QosZaV0b+FnUXh4DY5eHeRN
vGk1LardPLOCZj3Ti6G6clbTrSmZBdXgOKTbpFQyBVpZY4UkGH3xOIYARaj4Re3pmKVZdxLMknSe
zmaREHS01ptWjKVySSUdNQukw1ZFCOYXKT+NEnUrvZOlc2hcVoV5cwOCZDBS682W45F6s2mP1lmA
JN32bHMiSJWEVcmrZGzTFxELvVvVWT9P6zwa1dIF+V/NDvqLfJUNTS7RPBcoV2qtRr5jGJN1VVFv
v2oHYe5r2F6vOt9I4aZpm14jjwW2OUC20p0oESUJALCUvSekqfkIR9i5nq7TVALqCKoXcLtwuE1I
ICOjNIaZhozQtOhcVipa8XqMXP5wfhrYHit99RRpeZu5TaiGt1kgWQAgwTH/kfwgugi0TPIdPlhu
iyEULHNVmkGQojUN0ifNxrXI6cRIE9qA5PEjIRN2DiTX/xMEZXMVZjONQKR+g9pVza6/HKYyf5hS
mQ02KIPgkhAV6JuZJ9a+sQ1ylyJviEvNSOpvxr6t3rh+RuXp5A9jwXVTqkHGGVL4MFeYJXqZ3BRc
9ACThY6m1OlFixQ0AchitWBn+ih1e5qb9iroOCJPMQ0XIhBj5AKW6W5qFSSHF6hyc8dV0T6tO6Pm
hgz4MuCiI+ucCzLcHFz3tAS6Wy/vpzDraEIAReO7EXW60CEXRIYrYaFfQuOKaGFITelEllJE8xrx
dweqVBFvWCz0Mr4ZmXwuadb8rJaCagvLzLpEi5xDJWrboXU7M5WfDRuSBv1FuDESLJfate33fJd+
qRUfxSgZL+08+XQ01kUsO8x+fJn75XTHkkrfwoDckzcEEyx7mPBl5cRslBdcLZimWPOV64Y9RHFQ
spW5W3HRMNy5aIxzX8+01BWGaB+n3srOy3ZqdS9ixVxn+ViicEvq7D2ng4au7Fjg41hOlkb6bkJ8
S8tFpRonWhVnZ7qiQXOwMOjSUcjzcTs66pjEU1QS6XSf0723mug4z8hSdV1K1iCtQq6pU9K5algW
zySWTXYBRe+vwEloI3Vnq3qXZYlkoSHUKODOr4w7vUNSvIuSqm0cbGWjaW1G5oyrSxXYGnVTO5JX
leHTZJP3ulo4kLr0cQ8zh2aWqCum5iREjOkjqGt0a+s3Jb4fs17VtE4ao6xttJnsxU4hi3Jvz1lH
0otE+A2menJIG6CQQ9ePegFriEttusJutp7PS1KMVzMJLpU8k5LCK825zwddXK50haQRYAy/Jl4s
uciDsOsqQPOgGbjb1ukoTrTCXF6YDALWCwytbFxSIRar2Q7tm76K6QcgZ0dGOpdz2dgY9UCzAVde
ieRmpow9nJlgNmkqEj5m21NBpmUI1LBdjRaWyg4NyJxAjVnSJDrVBrWUtqNDem0lpjmskkjuKpCd
Fle2BPAq7vHpcG3UZUSqzQf4fYbGLxw8A2pcw0EQptZJrnUEaWIe9atRHVCYleYo9FUoJ9ngznlU
VejE+eHXmV6o0hn5Pb12MkAeM+UBdtRYqcs7AsxAW1lh31/IYE+xZkji1FrJyFxKD/acLa9SVA6t
kyiRHboAdGhEM2TaunZ6AhhhxS01Ja0DkDNd4X6gtrdGosgD5HJNPOgjGbYTmICjfS0ZPhNGHaYa
16FKudftw9IfHL4vvXD5crqZDrfQ78mJR0JadYUkZAesGABRxW7jc7bV2KarsTROtUktTuQymG8U
s6RT2O59/SaNE42Kjq/mBI1TVXtw2WzDQbihgwJT1LSOd5bVDx9lk5gp9KMY1CIAxFyhpTdv2o0Z
1VqzTRU71Lxl28GQiWdbAKKm+hDynHQ7q8Zj2+bltJNCqSnYyWgIdPxYE7tKwCR0tMhsk3XtJ9rz
Z7zz/2u4X0qysCe/BIGLIcI3x4L79/x97t7Tb2Xcz//m/11a7f/CssVYqqT0z9IQTWj6v2VcUyxe
BVRO8R7RiUu/XFoV/b+4AvD7LCZEWGouetf/vbPK/4Way+C/wSRYxw2Tuua/3FkPEHs6rvJcpyFL
q6oum+DSDho4ZMoimVRMvnd/SZLTeXuOnKvIuQwcvPgurt43d9uPx7ftzZdJ+svtVVu0Av8XKP8c
9SD2n9n39AzpovdcOff7wrkF0es88ovX913gjMuv3zerp4eXi7P7i93L3cfN3dnbfnCO/RxHfoyD
+5+cYc81Jzw8aCFFfq3D/e/P+YnO/u05Dy4E6qi1qr48Z+E83u8xMXCe7x/vz17fSUk7j/zvOXNm
5/b18vr08vn2NHBOr52r0+vr093F9fXOvVjtNtenm+vr7fJ3q+12dfZ8c7Fztzdb9+nmwr25Obvc
u9uPs5uL7d47O/s48vPry7Xzl5/fONB8QFAuTKnj5z9/Pn/cb0/Ony+fzx4fN5vbs/PHwFntrner
zXa3ur6+vL5cXy4/4nZ/sz+7WV1sj9zhPi9Pv/0sBw0HBWTcshGfc/m6LBvm8vX19v0qcG7JQzCN
1++3EXMZORF/Wyx/3rzfvjO9t+Oymh/4Nx9K5+opdD5eni4+3p5e9qGzfdmzup6uPlhd+5uP+483
4lD+uN9/3OPW5jzud7unl7ezj5vQ2b8dmd9Phehvz3Rw7adES6JL55m89bl3cu4tf107zup0vd64
juusXH7hnHgnx66qy2T9NrDgn3+54ZdkddPIRyDBE7IM928fZ6+XGc/7iqmLc33BXOXO7ml7/3L1
cnHkTS5f1W9jL7f1L2O3gxYk1sRDS8ZJZTxE8nOQXIGioibZOYV8//s3+CnrOhyO9J4BvUpTMOo6
mGPwR11KCOF7c1mdR8Oua8RJZg1Or31UZrYiofs8jy+RJFZ5f631D5oGUkTbSvPLlNwN423Q3QYi
OuLb8Nd993/SkeTRZEp/3ycBAUoum0O47Ay3r7R5OteR8/p69bK7enm6uni7kZ37t2Of84EI8H+2
3a+DHkzFHEJ1NHoGbWTJafUH05yIos7G6cayA6duffo8z5T2SHLre6KHUcmKcDnEuUlZjrRDmuRE
WZ+EZEURsAoaj6Q8zglWNgTe1Pbzn9/f9uFYJo5UGp3geHtrdE599tp9WVt1P7R10eI5h1SmP2+G
Sbz02qBe13GUXf0HQxkKTBIO9iXB/P0Nkp2MZLuPLS+t2vlGn4M2didSII6Rztnd72Mtn8TXNbw8
lk5KmRw3KVeChe9jmfgtdVptmp7WFvql3ej+Cql8emRR/m0U+GU6iSxBYCEfbAo9TIeQpKyJ6UoH
NWowzU1uzsfUtT9W4fIwhkXoQ6ZeMWRx8DClHgk6CigNqc1orENy3A8DzkLCzak5bqOsVrnn+m3s
VYmle+TZ7T9xrtN+8+9zipUHKWaNPjkW6cGcdmEFSngyvViaDdJJVM2GZm7dfxzFIudIsx0JPNkg
U38Q6TR6CEfD74QHZSraJNasOsVQhpt/HUWjf4aOO3KSmBEeJjjBZ/VDaJijN1YUG2s7J6cW2v9G
nKX0Qm5aUfmYyf6bOEAehEsGtdZY7+lyyAfF3oaVYrvk6bmsB1x4fn8gddmKvq34g7EOvi6bPvyM
PN/oTXWMDii5Rv/vVk170nX+aWw2K3zFHwqanyrcMVCdnLDOVlJlrJWxO1GM4cRMx5U+zi/C0DxS
0euYNgjkdcrdGP/jRmCzt9HJwPFCgpkY/2BXDRV76LiFdh48uYbuEpoI9rGGHAfhi9/0q99nZvk6
fkyMkA3dJnZfjFG/L1tZ8UU8qEyMyONijZX2o7BCibapOj8SJPzYDpZXoLGweLDFGe1g6XL1z1JR
iNHz4TWfkziUd5IuzCMfyHLBOHwePg2uHzwLhazlp/iyYxc+/ZljRVonsnpzZcTRsE6HXr0wcGhE
PBke81X/sbIoW3GjwtoP7ayp083yfcColWROqnrylB2K4cvuPj+vH+037WKMnPYBpsH9dDVfhC/z
R3Rlb/0VJeEjAdBnjezrMx/+CAfPPIxg3lIKzV5xL27ka/NSuyg+jE2wFfuBnoorq3OkO/kqnpzq
tDkRl+JWO7LVH8764U9wsAf3odDCTqrQsFQxBD4oKYG2VvVhW1THHI0OlxGfhxAG7FrFtohzDhvK
pVgv5bZpBw+GqOQo1lzfkLaXH3//LD4pQV/nlGE0XWZLEKxUzpWDOQ1K4dP8Qv+KFmanVoVx29Qr
j9aILiCkzyuvFVdKtmF5J5RhM1KR6Ow7M8M/ogR4K1mzY1pnul094sjX6bSmhGdpPZxkWuNl0rlK
WlRZkMm2RCPMi41ryAQ+YXhSlKcFWuSXpwpc51l+U3mBsvSAx5+DrGllYhCbRG9FW5LGTdd6nRyj
6/5leik44z5FdGWRrz/YlIsYyxrsdQYvK2b7dUwC7bnI0iObzl8GIYLTBGm9xZL5ECEYK0bXqupE
9/OUyajz+70JJuKILezfByE6sNhwltzG9w9zRG7TSFozeDgbT46dUHRIWyv+Dx6F+cId0ma18Dff
RwEwpPumGg8ehRex06nuUhfrrNPfl+OyNx6sRrr3DXYYSxV0iB2kVQSMTyWs+sEbk2TRCaf2jU0N
7nysZmrKQSTcZPH5+X3Q5VX/GJTKAfMnL/6TBx+1H+CWkNHi7mH1WGzNun6p6D+OMHKRJJlaCV1c
CraJHg60ypHz+m/vTjGJ8WnDIAL/3HS/7OK6yKQ8S3JmVReJ19aS702DoR7ZOP82CnuJRgmXsI1r
0/d3JxChyXMtAfjOAnMd62m3VTjjjwlyDjdHthKOPpJvJlIJzTpsrsAOsK+LJhu8WFMFFRWqo4Dw
g6t+mKxtgmOWEyZjtsb2RuVfEbg4YCf/BB/tROshm1DYNp04zW7LwVxRJDwC+fgM5g5fs2EY3Aa4
D6DBOFhbgdqNScdp6SnUtbFXaev8VR+V8hI7vmUvSvxrA7LEycxtmGu8EjT7Zszgi8sGjj6uNKv5
n98X3rKwDn4ixCa6TA8toZAhDmKSGsPv0lK6zjMHhI/ZBKqDQCFcp9heHPl8l9/q+1DsDKaC6IQ3
RNx+8PnqpRWU1M46r48sBc2GOjo0/mMuaVC/8ss82s1CPglH9ZqyxngkVvnxnApqdBMtjMFfloX+
ff21tV9bnRyjLKFKHdAYC8LVrc0+BVwFgEQ58qw/1uHSqiCrcBe4KDHo8jl8+ahkJTVESj3Nm+Lq
MpXax1JQxvPN6Zma8THA/Y/NA60RtXZ6p/gzrroH0Z5EM95YW2bi+bAIVvIk9ed5N3enBhj068aM
eg6YId0gkrHWv6+eH3vl58hLRML08ukdjJxKdtfXjZ14xkSFU5XKXd2V2E+V4XNtlyf54kX1+4g/
9hFGJIRGD4V0iUV0MLGRaEby6gYbVVVDzoaX4bRzcYz/d/D6jOW+vrRJ8VEI/jjslMooFIHAnSla
YS0ldpkVpc21gchdLKgRuL9FOCbHLDsOliiDmmS5cP5mREryh9FWrpdBbrU1SmF6Uv9EaZtsqPNR
XO/0ULz80zQuY+n01pGO4KxZ/Ja/r8+ea4GPAifz2jZS9n5c+ovgofy3l/U5ymKoLFSDEIQEyPdR
/JnCc9kMmSdqgdBTCeOXmhbeI2fnj3ljPdiyzXlP6w672MGnHY1VgKsX86aXXWatM9HkD6o8leka
W9PmSPR9eAEg6UHLoc1BxiqTeaSDBTjNapdWfZx5EQo769QsNTIheSDsyAVwkmp7eYp0GjfyapqN
yxL7gidQoVLvVHo3xSswAEXrqpFphs8ZivdXCeuL+N3Kpfoc8XQ+rMI8aoF7aBFOtd7oW0ZzBjGt
QcAK9Xf/j8uAsBsLeJOomxyVIh/EbRKt23WNGMSV2zBcWzMpDh97O+/3UQ52CcQojELiCDI6q0Ec
hqBYcFR03CM26ocqv1atLnquJKt/UiJNCx1apBc9k2bc/j7q8iK+HDefL8qiLsb6o0qmHIZU1WBH
9HTxosQc20gFZKBTceEfiWt+7BSCbZcbNvJMk03pR0w62VWPhw+EKJu+CbQGLbzigeuShWCpkp4V
Egv6v0XbPJlCZ73NxUxmRn88WcvctbOeZx7pxmo1xDA+9Ggsjny8n2iH7xNIGIwjnaryfOQTDvaI
RBk6v7eDzKvG2UIDGgYXiNYSV+6reasMVnlTwVqi2B4F62bxlGutZnSQa4wbs2qCE/r2lYd/fadL
ZM4VQzPUpcP0IIrMrFaLsjjMPDslZItifVjHUi2OPPnPlcMoxKgKtybO7kOY4DhOUZZVjBLXenQD
KiG8GmJa2P/9Wdgal9SJRj/lIXtZaiwpF7UGwC9SZ3w0pW6jRkr+H6wVoh1VVYg6VWLj71twEha6
lJZ2Skzfx2trHFSPnpzpP3kWnoS0FgPRp/l9lFnqp4qYNWW/UtKPQsgD9mio1Y4M82MjYeED3Nd4
M2SbuMx+H4aYAHjSMkzaFNIeMB/EGiDDntKG7YacY3JqRsmxm8vP44VBNUJjsqZARD+hel9CuTnC
CCkiHvAsC+CakozyiZYgXaN1LPvnLYsNhPiYWG7psD1MqCW0lqD+HkOPTDHXMCWv8l08p0np/b70
fj4Sa8HgkyaU13QOze/zODSTRrMdSeY8SIzHcuDKAdiqiVRjZeutKt5/H+7na1MpTaC1EqQ+BfHG
9+FSpTYaQhGGK3pzW7NL6OtpmOzcKXPQnJDVkhOZV7v512FZLhzUS52HRL68bN1fXlw85THtlKlE
h1FeDStDQYaygTNYXLZdPemOwp4Ve0GW1UeyygcXHfbnZZ2yGoUtOPo+S/NfBh5rpW9HOZTYKQf/
LCzM7DQxg3gzj9PkBvlUbaQ0kS5oN4s9VK/Dkef+eSSRT5IVQiISMjKByvfnpmOlHtNUgq5HD3Dv
wPMIs3WWKXEP9kqQfsa0tleOLKnlHX4/LBhU1WnrpBvGsg85llaPk41m+D52uZa0kjr8nYYYdNrv
r/TnwmUU5ldVBKkZltT3R7PjNkZSoPruWPfzsEMdRzawDWmD8ZKYhXXkIPgxHBGlKgNesBmL0uTB
thZ0o6Z31iy52jDLmy6L71Mhaydq1UZHdrYfI7FOOAU+r6asmsORqEja9Pyqlpv4Y77NaUl2ml5J
9kNdB+vf5/DgtrhEYyofA++IWxv9+wdfoxHxf830J7ohyMh701bHfm+g8Y0mJ06EHJxzozW1TYsB
XGY7op/z8V8Ddi4dS36GVC+/E4rj728xbbSaWlWqIzDkOJJK8JKOLWftfVFZ2r9edJaxFqn7co9b
oBvfx5qkLs4KK9PdMO7KbZdIxbmqRcfui395fSZrXrOYGp7rMI6Opz7PJDJ7blbISbWSNAkVaUCe
VaapNDCPpex+Drd8BTR9qezdS3T9/aFGraZmzQnixp3Rn8WJ2rh+PiqXZgat6vfV8tehlmQN1X8S
aubBFxckIg/TqeXJpGrhmeqV9jRVkl6uK6TpR4LpH5uIznN9GexgaSpRmfgayC03GPphXar54OA8
fcxC8W+PRCqcM53CPJ/d8s+/bM9sVJOKeFJzu8w0UzduaxOuqWntRG3p7X8wfyablsmhzs3+s83s
y2BzBDdQ7Zi/UPj6WmtTGSWLJu1U2v3/dd9HuLJUTwx9SfZTl/v+XLOPRbMaM5Rids0+nIXlwamU
tx0sPQ81f3bkM/7L2yJbIZN3UpHP6PLBPHZ2XwssrjUX3pp522cyvqZmVni/L8C/joKuiQ2L3N2P
lCmg3LIYaMYFPKjRHh+n4Je7OP7nizBzR/6dUjxZaq733+duDFvov2bKMjeL0UkaTHWVYT7myvDj
ZKZjXlhkedh8oXcdXhb5rWecbGG1wowx33iD5aozAhp5qoYKJh3m/ZHJ+8tSp7KGppH8C+G5frBR
oEepJdL79GdISFFceW5AtgxkIN9JdFOq/P1V/YjzeDwaJWSNmWSvOMzxR31q6lXAaPoobNeIwzam
Y3+w4bECXK4N+7If5OBIQoar7/IU32IPSze5fHOmqARb9mEWsu3jWZ3hfVC/r9rbUvGr4aQVUbuj
nUdgx1jiK+nkaiM9ibyAr21kA7n3qbRWmTTH5jqx89p0zKKNroMYFL/TaKgSugaTILerdeClnQiy
mwRQsnAMoADAGIxapGvCOODDCKnCG59PAWPkti3OrBLJiBtYAVTj0jB0EniYJd2pld48ZUjZsI8P
SmQYeMqqa6x0fTppWk37o/EfnyelNlteIkzQuKll2qGnBWVCRbIz234d+sV0m0GDPa3DpcOiACSx
lWPZfLcxvT/NM+G3m6Ty450eobrf8Gs7cMNGjy9pZclyN6iGdPErS4JVW4FJgHsHXaHrSBU7qMqL
HeIJCA1hVEnmeqpNFRFDHAdPYNRKJEkBVBGnkWNxNhnylG5RAVpkwvreQjAAVeAhAekNKDb2u1su
hMlTB483dTKOx8QJJEW57ooynrxk4rh3yEhFj7pqNSiFVEioa2Uem7dAkaAT6EOT3NpWKqbTHNOJ
h1qa8z0dTVriZAgnbntRRA+4R7fRWVfCwod1aoLTrlBYnaQBpF9HVUp086qPl7Qjl5V0pTdz/Bgo
pJvcNiysDk1JY1EKiBcckbQw3BCpSVB6Gji/G7MNfJzfUzEsRKgAUak2l8OJpJb16FihJgZ4CGH0
NClG+CSkSgIB0IyqfioBOe+9jv6H94berx2xMJM2NXVxLuvVWDu+PAc7KRggUIrYtF5iWUtVB6da
M3PbRTjsYnCObKjV0vbVBHsV8siJ9tDXU/0yTI1+jj+J8VxR2TbPChg3A/gQs7pK1G6AxGobveIg
R2yuA18C26pqPiReFbnsuJoBsSoOIh4Qf+bUZ9aqb0pxqkdzKHnAkZZauozllBskDOaKxBKnDcqS
10Qd0yt76Iu3LkztB0S18eiCNZzOgrLOnpVSax6opEl3EeaLf4KcBjTHnwsrdg2SftXKNHv5NIw0
AjEj6rVpBQ1Wo9wuOjG6edjLl60NFsZtdKHcWu3U6+il7Paq6aPSdAnwLAMCZ9FwZQyN9EywgD5C
9Jq+NwZSIwNP8gveViKCm54d/raf7OlRsuDaO8AGoRkjdRlKJ9WsdnBDIBQrIBh6tub2GMTrguoo
nJI+nB9h4AMMnGap2djqBHC3R+eUE6lCD3QHTZvvs7SvzgJuk9gfiFJ7m8wefIipjGZyYth9tarF
qPtuTewGVtf2J+zEgxrJSmjP3VYmnfRANmnW13mP5SKYU+NZyuOxPaV3IT+T/aiMvAnx1j6yrFRb
N34bnCZzFccepUCrdUcEdxgp0t3Tnw4qEcV6bub0vDF7/T01rPEalNNsOFbc14iOmQIUrFlbyx4o
zBTMtRXeS6jdL9WhQbgaTFkP0bvNWsNt08h6npWxusgAQhXOhC+7vaJmWejrrFaybS+wfnPLRprs
VQRaxfKEOZoo3gwfyRWmAXnsYUGU0+xIHMLc6b3+Crx9qHFPnMd7DiHD3HTN1HfOqEj5uFYkVUdK
i2NMvh6tJL5SQYHI3gCS6bZTekA9pZhCEB9t3V00cwanoodBlLglflCaC9W0SRyNj15xh3KmZjpk
lSIDumjrM1MOg7eo1a3MMdOwfeqaprmaRRnsizyXnlUu4h+zEVfsGmPakYFTMlx5JjtJVjKOMJMb
aX7+HkWVBsGnmNPwspLphqXeNE03MfR4WB3g3v+UQ5R9lCwtACwE5f2JMi2y3jE0bJ677e/Vtmu2
gY7s0ombMb7VqsZ4IYCvorXosuGC6r/y4Y9ZfinFtj6urGkqXoaKjxpPl0a82llRjicdt84SZn+S
PoeL2wbNLbDfg5FrN35tVZFtW9jMfwTMV8AeszS+0qs0ymub+T7X48L2mbqMVWvQTb0GSabIK3+s
+T0VzMRQXuKikGzULOr3YexLe6qy0sskz8PFUhx4xnij54zIhHKfoyrsKKRGHZUMA/7QeoxG8qOh
PlIFQW1HrTFNQm0r8qz7QzDV3g5jx2IzrLy/kTHf+wPriRNhHIaaDzRVqpfA6Ce2xhgYqasrmcrR
nKcomK0mzMG8dLricj/276v/wfGgSFvgPHikZnsht362QgYocq8c0zJ2E1gzV7XWAE4Hr3Q6LtCf
sE781O0ASqML/eQClTX6Mg4249UOkfayfSvjfdADEyo/uUKCkyh3zQU3JI218YwtMQyiICkRFgLT
KSMq5VL/rCQQf0DQLfCiXoNjRAdCuks+6UYhZnQthvVDzex8EpC6LEnukk8ukt1KMJKA6MFLkit2
PkSTWneffhKVSp+f1NE/SUv4l0NdKj8JTEM4VbojjzDYvIlgVl3PRlCEjoUYs8cdQYGpZEe9Gq41
vOgGl/1dv/etWZ9ODGSXN6pEM98qkMICss0nL0r6ZEf5gx8IRyxIKSTPPEVthUWxqfDPxtbuE0MF
oMJ6aD7hVG0Q2rXX5T0PoH0CrKZPmJX2CbbKK7u7GxfaVUNduPakAOcQpqWxR9eOYWOleDk+VAsv
S+un+JnMVH0pNdC0xoWrJYUKCmOKHOC26Hj3lQ3nfnxe5RJALlSfieTUC6vL/8R2qWqHYNRP+giw
UWTEMmKBMrlNqNDKXl9LsKtUZUgwcgP8/Nq1qfpatkoBtggb2YaJHy02HUhimCIQCjVt6k8bI+kH
1mET+LQ0fkLI6NNSfMuLCPiAipFMb6M/qp1opmOPVYLXTV8UxZPN/SvyJM6XwpPpuL2JMBgB3K8H
0L0mhLAJCCLmftPmffA+WHJNd+sMVG8tdRlW28qIookLQjpvmjbhi8FSSFV2pl9E2FSAKOSzq5b9
sCu6cFqNQisR36tW/SfudeyjqDGmuH+LEjVumMUTUpook+JtTwZW80YsOxDUG2yjJokJMCdbEokN
D53GcnzWNUGUQR1Ai7pw3iUEj9fYMijSShva3Hwcqyy4NZPF8pX0aZ0EHgxCIzilxiHN9xZGE8Zl
S81tPi3zak63Zp7SB5rAi59DuFKWmp5J2F0hxuyKNtyMvTwle7jO/TaIIcx5gYDmtO2JtdWtnulJ
+6aFBJmA3moJ7EFGCRMHiiLrJjfv2njaDJ0V0QFIkcz2V5IcyYEX9mUfbbUElcoTILHSH08otFRl
6WjCn+wt7TdZs8NFkMCP7UTrblLim+5s7MNJ24uWc1J2Ippt6hW/t4jXUxEM9t2cpTSbDXpv2ScD
W4R2LQh5fHegRhffFGCUsjtrgDEec/mWk+DBhMCOKNeE1v8Y5yAdFhP6Lo04PHWuDPybunXaaFUP
IzILW5krAR1DTlJm0BgF56ji4j6E7RNBWgY2nMNAB1DOcbmpM/bpW6Xixe26OQuNrRk1db+Ji9aX
8YSEbnWnKMk8X2khGcDyNEjHkoa8gZ78yHSC3Az7d8v3886Jo3LI1xXcTJnG8DaU7k21idLLiuZi
rJ9BU2FxAgLQlwFSTcJe913QRM8tFnA48YmBa4vimhBfQlefghqynJZNq6Cj+eDWCoTUuWnuCwmX
ZGMCutDbpVZB6+oldoOgKB6bToHv12MKjFuHP9dEeoa+XMiali1NlGPAwLy+6LQsO4lwyjb9CgcQ
oovmopTzns0VgUdarfsCLsNZ65ND+LDBVaYrDCmE+mLAEbPOCyNr++vSSnWxaesoXaLGpurv0VKY
y/GPs/X0MCltn7eOaXZ+fZnNOSl7p5LiAl12GkKSbu2oaN/kxEoI1VpK/WQk9PCiiOncc/NCpKcF
xr/zqYqLCXixXmmyyQulKk/XURgm8c5uwqhB2BKb/ZUij0VN3KR1T1Dni+lS1CTOHVHXcveGkEPP
V5be9w9jrIL0A76lVZ5m1Ri7BSlQLopESr4SU2QUbjjRELyq5HjIN10VKoudUGtyo7A1HQPmeaxH
EwuGCCDJKq79qiSkq+be/PALU/EvxkYivOunWdzBoIwG6HPEN+uuTaLgOlOx4PBadR6lM7oDkFgA
DZVx+pS0GN+XKu7V25aXmK/hFGSK5/sYP70qdqoZJ2YVDAIJdduaxWauxgKkXmMptTPpTZudJ7Hl
R+dz5dM9NMlq0q9g1M7lDbn8sXrqJKEnZ3pfxu3doBV5bEAa5P4GHwDkxcamRz86DbpkoQ4A9pLW
7VCXH74+wvo15//m7LyW40bStH0rE3uOCXgTsf8eFFCGVpAoiZJOEDIkvM2Evfr/Abt3R1WsZa1m
evpALYkJJNJ85jVLvYmUrneu7NmKS8RIdSs7DPEYf/C8RJQYTtC881vVGAvUPtq89tMmhsWGNWd8
TUvWkL5X9qRRVNIULRTY9Mxwvidy1sZF+mOjVmNkB71NdMR/4RWvClmzW4s5TrnpvQzLEFoKGdom
9TQPP6Y5r7wQ9QgR/UgXrUquMzJL9wb9ETd/nHKKGjdpps7VbYIDjXU/8ODLvWLq43hXompA9ukV
XV+hBJig7YAUvIGwoDqx/sXYmDbaHJaTdSimTIZDbLfE5WerRyv125K101M6jRaGnVXEOB9cBPci
3KKpim9LrVSvHbdDiJACpeXOn/rEqNvnOVYNbMBTNBK10FaL8rOGhIqznXo1Cs2mIldPseTZ9k0G
b4MJy55jtpS3RVjQNXYJMhPdxklkj5nInLs3BcKW8sbrVNL3wvDM62jKoN9jjtzf2laHlIAUlVtt
WwvViw1QDf1ZjhqwLgoM3Awib9qf1hC7JGLCmcLMAUnH7inmcVPbeYS+p6jjZMfPA2WHlYz1hRS3
XvZLPxWf0OJOlm2JxkXpo2UjUPexpHk7Z3FtbOuh1sVerHwnJHvyot+jPYM9ubE4erLthtx5Xrps
P6AR0Ox7uxlu615zi03jJf037uZyxJZnjMQWYepWwTQoy2+cKu3SoEdKcdymetNutXZQfxgirfRD
na37vFNbVE7czMFsgA7lHKRQtj7yRagiEDZEH2RSUK9LrBHDtaydh5/oSdu/JieuCl8ZpuVDI0s8
I3nq9s7pDIcFu+jWo+yyHpVsC/BfO5Xa4stUT78j4VKLXZsOE3Z2blE1952iNiijpOqkxsjBpvMv
xxHgXYlOIhv5P9vKv1s4p9/qXjQuOH73SDdYajY8UCFpta2J3MND4RqLiQD2kk7+qDX9Z/RTEMqo
RsC9wQiA7mvnesgV2qPZ6f6c5qJFNrJRn1v8q8ztpNGz8OdRlQvSfhplV6XLmic+XIFkxazgJwfV
LP6GxbJCYcDsEA+HdJ990TCQQ1VGl1yesddU32qBEPkOe6UZlyl7UL6O1ZIpCWpAuaYdpNXrGmZL
MVFIRpLY+0JUGrI506AxxZPAr6uu6uaHY2R1GURKlGy9fiqfhJ4Kcti6/4LCV+9gfGcoPLChEJgn
pAyfVsvbfOOi3mQGojJZud5kpx9VVMtR6ZWow/v6PDwnFQUef27ypdljPmT+6gwc1vyCtfPOiCYQ
jDaRMdVLF5cOzKKq/gY3CO2XYmX96m7q9B81PEDfT/lsEF+0lPsOKCJ7OFL1ZaNd68WYVIGH3tev
CsHfmmS1S79UkhoS+Q5Bf6Bk6lIRxWNutk2wdv8aubnW5mQKxBtYl0W5O8CqKHTnZjE6ZK+xjMLO
CZcyamccLJIEuPTqr5OOvYJvRgiwIEi5WhUphhxISsvSXoJuVDhstYmodsM+dnXO2dGimNnNIx4W
bpkiL4reza8JtRR7M2BqserHZkqz8SzXCAmGiGaR35wWFJtU8YSmMCObdRmXfupybwOK60AtSKnF
+VWOYJ+7sUscGbeI+ODrhrSL5VtuZn2Zci8VQVSuCuJm3o9K0NcaBeK2HbrkfhiiNN9GHGnjXeoW
yAlJLCRHP+8anbgrb5pbYkUEJpNycDFiUsXyaBotnVhn7vAvTzn0SDJl3yLuAqnLXatLzlPcR2OC
5RXZ68Gz6KXemF0HtS2Na/F9XsRErXFYZb+kKVEVRFFVoIRCc22EoIJ+q59QaaEiY5nFQ6MWc3mv
KImb43Djpd9YjAU+Zly5aMuTFO2NpMn6q6G1pbLFwg8rZsHtboFPRe0ycOqmjPejVzfLNorcqNv1
YtVIpqlYYaCN3Y3YZAb+ilxxzsBRVK2K8/3U1QkRbK3de12pq5s2log0QXVHe7WnlVZtFZSRZOB4
0l5tocykOyhRZXpXCKxYT30q0VAsEwpVgefG8YdR6tODV5bXlKHaJuDHg2lsUyR6NrXXoTZl9tas
Byr+ON220b1hDvS+7pDyac0hCtx8sdXtYM3pczm0KBVP02IkVwUEu9gOyFaG6QF1FARcB6BwlI2E
4dxHLhmMDyxQfXLLCPXzhnDxpinVSeyNReJL6JB9aYE09OGD7B3jE9sDy6yOLvFt3tUa6lpK0d9D
a6WOoZT5QINLUbe1lTVxgPYY24eq16cMsXadteCqXyP4SunWq1F0QQMPWBKia1lR7FMNEzh/yiqH
nsiSUQnXagcNry5JMfFyi4jSLtUS5aHLyjTmcq/Vn1qU2i6u41OXXC2jLKZ9SvcDg7ehat5NOCgu
dzR91Z6MoZ+RO9AH7wbPx3a5KUcCcp/kV60OjbRKROjR+yXacYX7yW08heuPeCoNFhB7Mv5AYyMp
w45s4z5FEy4JHFTv7izkin82qDjHfinb4hnB5uWjRZdq2fSIJeH91KYFYk2DBu5qMleqvYUz1NBD
bM577H2dyLVSLjQmmZrSLN5Nfb8YG858AiT0NPObDp0ob1u6NmEv1gXXnJzLF8THkazF6BGqNDHe
OOwpqSoHORlIc9WT11G4UtAG+wsf90dKOO+ap+pBdk9P8u5785/rX/1ZN3OXxon8r/88+tW74akD
HPT0D/6g+Meur359l2ldnf6dox8h/uvlt+OnetWgOfrFlkNYzu/7p27+QDOg+Gu4v//k//U3/1a1
+Tg3T//vP35CJ5frTzsVcDUAWfzvhiYPdVGXdfWPK1F8r36J33Vc17/4lyIOmes/MbiixUxYYdmr
LsJfejiaZf2Tzj0gUQNszl+GJ/+t4Woh4eqo8H24BDUNjcX/kcNRNP2fdKmxO9HQ+qKsDp3zZbp5
//Cv9h5Tx/T/69e/y6qewFXBggK/WAHgq+2KBvjqpNfZVThkzE6Zrtal+rVo1HJnk+gHWWbHAZrA
w7WG6HFA6hjhRr5YWxTjph1aqwbudX2/d2zbu0RHOu6I/vVM6HrR7gWeDr/xBOnilPEkTZQGQspG
zpfIrMlhS2sqPhp1ET2NcwFljlz6zjInlPOgccfvIQsmaMNbI7UTnGux2uMa/pjNRdVxkqV41s7o
ItYkpdX487dv/veU/j6FL/CpfzVS/3pc0KiAMAC9vtZFMCgz2ChspmGhSg+3aYpgH7uhboWfIoUX
unPSuJsW3dWrirP3A6Z5dewbMcqG+aDfk47on4bGnT7S/0WjkB5u91TggrVXcJV5P1Mue9bRv/tp
mcnyaSaof6Ct9EFNBuXz2y9yjBn47/dw1jWKSDDQi+NuvpZQxuFqSkMbTueVi78gMbGlXQBSHTfX
X0Zh0VIrpsTg8P8TzADQCDdt5cSCoz4VDKY2+s3UtjcIVlzi1B8DB/4eCm4g3EdATN4pb2zIU69x
MQAOlbR/LgZIrjLS74RC/td51qe3Z+/cewGchB4Cph0BhBPc99hapt4nZhomjWPcqoWUqLFn7p1W
ikuu12c+lAc0H/Y9KlagzE/2B5ojKaKSXRZmVZLuxrWpuiCidwEFcXYUTgYgteDZYWUdL4e5tNR0
QmYuLOIy2/EnOmT0qEG9PW2vR7HAIDAM8ESQ0Ih7HcGKdJQLiFy1LIRtR+WI4BC73uxv963//Zhb
p+R4jxLJOIBH+DGwy04lC+RkpmmV5CwFYqOg0svkoHCmbVLqjU5cMoGtrm+c2aXbO9UYsYJCuwD8
OUYQrqsROK22gslXqhX0iuM3zawqc+yBZt2Y6M+UALo9oZTcJ0kMy3hJicYG8l9JeenCjjszxS70
Nu4bphh27vr7v4GpCNUjCHtuFnZVHwd0ovtNXrfNhQ/5erNBi4JWAU6HFi2qwCejSFfnf2kWqq1H
3DZY3/W5elSKKmjj6QJ65dxUcmFCvQHLZ8CSOR4LDZpkFmaThZJomHKDtLaoCymbFhn8wJi89nYx
6etgL3UJV6W9vptwZ1jZ1A7H5IsY3dFkDknvUsUSRehO33Ix3FFS2+KpQFVCvUJY7mOGEqMeA7Wt
osBz1G25PCBD+p0+8Gaa6ZbnTpD3v/50D9mAsDyXYAJAD4Ytx9NhD22iW/WShB541M/4t3gfqIZ0
+7dHOREPXxew7XArAAyFD/8a0h8ZiLXSQMnWGy2neerl/jja8jB6ZGcILzoHZ1Kyr3aHmS9MFO9A
ZiV2iLZeYqW+/vzIW62MTZbbCpo6PWo1s3OjIcvChBL4oWnw+sjRnN8W5SpKqlbmDmhG+gGgbuK/
PQevFzkjr+Q/xA1BhrknM00bF0HmiYU3YctI8zRFpdKuh62HhvQ7mqvqhTk/xsS/TDnlEG4vVAs5
Pk7H0zVogFbMm6Z0zj4u1GwBEk1KsxoxGZayMTHvIaee2/JKKVIqiFG8XHjlc5+dWBSQNXBgDY2p
dU5+Oz5wnTJmU5ZZ6DSad2NI6pU2Mcum6YXOmZVXV5T+5UM2YaJV0zvx3SGdfYtM+0JcaBwj1tbZ
WPU0uMoNBONNkCDHT9I3GgJac4nnCJas8Sap8RBB3Ru98S1lZ5pPmVIWvU/+Ht+QcW9thHxbPHho
j/o1PRZ8LUtlCM2I/sq2jspcbKoeHBHOWIAKDzAsbMD+wkipscrIve1kpX+tqyQJ4jn23A1wC/nF
GczpA/5RLhUxvZufMAxKn1vXyz+OQAZAkADteW4Az9h/fMASE697kH/Y7KfEjBRRbnxBchHWyqD7
oiDUFBrUgcRavA0NLOPh7bX+OqDh6lepNepojBCwncy24QwuMI9JhEbXNgfItNgZzQ5gjFq1/viG
YigOLoDgkEP5vscfVuubdpaqJsKUq/hayY0ocDLV/ndGAcjPqQHH5EWZ9PeF3M5oCExIxobgc1kr
U/OomPnw7wziwHUl3zPWfO/4VWiGJzYoOxn21L53BTatmxm/9eDtb/P6SseHEgKltcJiOY9ORpmV
tqE5I2VoxnqxpST3I08oQP75IEQsGjE6vJFXGijuDD8M6fE+LPRebAEEPg1z310Y5PV96hrEfWSh
BM7kHiexrOR296Qz92FGZesqtmZKY55aXJF+xttlMUofgNulC+Tc9K3JNVpofCNoKscfyXZaKF6z
waCqrP3cGnrqKsUlvbUzG4iY33JIcwiJXq3qstI6C0fOLszTYfa9NlMChQkgS7UuKVedSeNXvTwT
eD6xusHyO34joxTugAx1F2YYNPqpWjhbsIbarukdTJt16d3qZjL5aBO11OV0+K9xazwUbZ1t7cGZ
PumjNP6IQ/lyWtsESuTFBpoDnFjHj2RbA5ohSSVD7AK9vRM7T5HiGtu316h2ZpLJH1axYS4o3dBO
bifZYJuldpYMc0y6Pitzl3cbEZvVWpce90lNswTkKARx5Oe1FoDsOJc+dXqLOjtmH1lgD0KK3exW
j5BJdc44ry6rC0957iGpxa9MED7QK8mitEQYp6maPpTeCj9eKHjHugdByhXzhZPh3EogUvjXWCcr
wXEavaR80IcaYOedRQfnnZko3a4GPHalTmayqwfNum0sT3nnqMCOS8oTfpFH2SHT4sl38MS88Pon
CmQvS2FVL9FddsN6i58cV5Wck2jWrDFsasQuspKWltE1Dv2uaBh/2hquYJsE/W96aFDc7Z1nVl1I
BahRfTFICRaMhrQIZjdBJiNxEhwYE/wO0S/0eukAKy9qD1xyL3YJeMFxY2EKkPtUSJrQrsGGXgiJ
jPU+Os4muRYtSCO4EpMKnDqru9UyQc/3+jBtDbHNky4DCoALQjVShHbQeqc2lj1lDsWnSIjhOpLX
gATlCjTOCrvbzlUR75YeI6OuQdHPmHXKRkWhf6xLffg1YuyxMk9gXwneNLWsZ3rCZuiaQ7yr00y/
raC7XY3Z6O1d4K7BmAhxpeg0G4GVwjbyuvHCrfZ6AXNcmiQZqLNwp50md43q9KTP6hiqilD8RHrd
o2139SZXjT/jlKxrBQo5c4pQCSkWAcHxsdFO/WDaizOGSjcb+0QUTy1V88Pbx8brC4BBHNWFMsi/
CHAdD6IYrew4mqaQGtsY1Eri+NT2LimVrWfP8TKh0kUBlKPJgkx36hg9yxyFMs2ewiETT6l0rzNn
3KkwCDaDbC/R7899IiScGAYlFZP68PErRaNp5WUdTcDyugJn12HelTk9xUZpL4mjvRyqpy/GbUPF
cx0NA4Ljsbx0zqLZyuewi63G92I3vWqhkO/0FgzAUCnttTfn4ruW2rr0+Xz2jTu6U7WxRC08UpfS
k7SAOsOj8IFR0V46+ficGbRAL+zUM98Z1A9MMtJF/vpp7jIKJDxULuEQ45PGV3vsE+yOvujbq+lM
ikRNgNwYveW1snNa02yxs3ZKjfnAfxBTGtxNQTtquYnl8Gh30F47R+0OICdAcJtCaN/B4MTxjn6x
eIj6eL5EKz6z8KjHIQZMqYnL97RAaMUx/ei0WcJxSbXvi4J0E5s6CyunE0ExQVu/MAHrBz9ZEEcD
nuQKqYrQQ9kyIAai0bsZb+V9Z+oprj12fD2D3dyMfRN9qdRZfZBFYeyGafozNunLwUGQRY3LXI3g
KUQdL8okdlBrLaclbOHf7Bc6wYAqFIkJePxnTl5/D8WCol5psnxO91q/0AlPy3EJI3uhCOK1rm/0
cC/NUYhLU7veja+mli2GoQL5P3WA49eCXEAbaLQWCk6usR9014DbZMY3ed65ByUZTIoPqAcm6Yyd
tYeF6WB0qZ9ZSvMx6rTswlJ/XZCAg4c+DIJk+ipvud6MvxUDlKZzK4xqlnDmdNgIbbA+AS3NABpU
4hr8KA68kZy3xKg/u25QLoSUZ8444kmompAAuYROgz2tzy2ZJeoSwsn4ImPbCaay/iyMrLsQRZ3p
6VBo+G2kk1mHlIWS4AiKrbTn4i5SM0/babqAkOdpUr5bTBtochEVPYR9A7TXEHc6VYimtPeLdCcY
4BTgPsYSfsNmVi19wB+lkwGFe6/eKZXe/XSxU+oR7YV4ccsORQUHl8XstmqxCvXbJonbC+/0+tRe
deQQACBhJC9BY+H421lOMmEyqhhh5+btDsaMsl9xfWFiAtkP3LGZ8e9S6fBujEmv33s0Ax/nvFZR
pW3dKN+BOlgwaPHAQOZAobjJRuUhVwbt89unyemhvQqIYSwHQ9ZG7xfV2uPnTFNa3EtWizDSFMvP
NGMBkiEuaQe8HsWhFICMDEBv22JBH48y2mW+Apf70LRleuiMucIsex6+vv0upycxZTMyTBMOM9sF
55OTUSqvGZpRdGM4jXK+jclnNw0wm09KWjlXc65mD2+P99JF+P24MBAnWOMn4g04Zxwax6/VFBoC
1aJQQ1iXzk+JF3i0aTUnVjY9DMjYLzKH0n+9Kkn5/AxdAo01rAw5ZS3+JYwcNn4n4g7Wy5Ckj07b
Cw1aUuUBGdSEVgDKB8JEzrCapTkysd9pZQoUqGlt0Db8bSijhgKD1a568aPrtPhO9A0O36OCnnmd
WCoeVgvez75dRRTWUq0TwLtBgZqwfKAdbRo9X5mNHe5XZQ9rMEhGEwFKdLJgyUgrsXDCs4zmLlXc
LodmOTU/357CF0Hp4yl0zVXmzaWnS1P89Izre03Nq0r0oZdqCTVNhIYOHqyDe7OFZWEon6x8mb8u
aEBeuVg8bVR0IOqAdkVW+6WZeddqvTS/KvCq6SZfeqUMyixFHrfD3PdxHhxNwIRw1Oukm0Vzi3Df
cpVGa/t6AeL0I8FgDB6lI70Dn5cvU45eEqqd3X3EcYruQly4tt8vXa5usl42xl2PxR4qiZDRrsse
8+eNYc8qhcgZoemNhLvQbntjMD/3fQx6OhaZsi9zK3ZBY2KthAK1Pt4lS4vJXgId6HOzZEAg644i
ib/Kd+W+qPq+2Yxub72nAQgSGkfY5HoGDtpy3EfLFsRNhU2cNwN1BkXdLTfKCOX8Wh9M+UnPqxgX
ul70rh93bZbcuHYZ3SnxMryvaxe/riJWv7HCejDHSQ/UuSoiRN1np03gYzjJiL4H5qj93tKh27DU
4vqq0gfswPO8Bd00gkDFRKrJp20ZVxaIVLPZl1U5Jwcs5ECMdrguf9ZNUhgYIFgvbsrF+BLZGog5
zubO3b+9gE5PFqJNE0lQin+kSwiJn5xfYi5TvW/0PlQhCG815Kq2SHMauz8ehYIZfVnSF3SCTiWq
mqLE1K2qiMFNHNIMDOm2RY6y19ujvKRbJ5uBYZBHoKhEqKOdpO5RLcs+Uvo5LIRAc96WeH1SffQz
Yxn3szN9t2oNTPtsAPXqybSRtRQXkrU1GTt9BLbh2rlc2finRPVExwteAdJM41TTggoARzeIBJs4
u/ILeGaHFvKD481PF159veNfjQtklADLgNNwGnnVcnAMxW1pGAjk7sG8KuKxZBrkZlQ877mC0PHs
EYTkfuYs9n1ja+UOAokX2opi+rAjPmvVWIEQJTbcztrcyY074qEHyBVSz9sPe/ZZaUhxbpEDgq84
PvZFNahL1ptDOA0DHe1KV69QtSi2COuph6nxJLmX82dClUSj2npI0lTmvoZhfSp1B90CX73CHsIe
3LI/qhlZHcXbPww5GYUqIuKleFcgvHPa96i0Wjqtqozh6CrpQR0WM/HddAF6WxJOfZUwgdDZm9vk
WUKaav2ojeZLFZ8z08seo+EIGAmdhtP6Rzb0RVfMCpn86C4HDcLmPp719L1VYV9bdNHHUjr6x7c/
6atK3vriBLqU+OlVIPxzUslDvNiOhlibw1T1DrDaN8Rv9ySOH3U6+HOr+tx934fCDHJXhg2neqHp
PqSC4MJznDnPeA767Gg6vfSYj9cWkrGSMzcm25nkdOUmunkDWci8RojT2WApirqrnoAhb7QGPD/O
zZU1O/SKFKjfPRj/stI1H5jOxdrvGsucbFByXBbeejaR755MUIHOoFbnPJg79BNKFMmzq1BtabO0
PgidU7G1JBSDIc6/F5nt7pYapK+sCF3fnqEzq4NdALpj/VCc5Ovv/5YUeXWEUueabsdjD8tlqvp3
MOPUQMV70Y+NGu0wZW6u3h70BeRw8vZrREmoTOV/3SLHo9pWkTVGM5MMgQbaR/YQ7ewmF/txUaIr
4GEVjK/4odWKfmuisoRpacFk0CfAMEC678mvIJVXlUbrPm9vzcyaNwoI1xuARcqu6xfnakDQ/+fs
peOVkcAYnAa3CPRBM68H1fwM9SnZciCTM/DlAdrWyo0u8d0clhECR1WVlDk7gOiqQ3NF5ltaiQXi
fLNxZ6ZDdUEj/DTOZq/QDVvbSMwISj4nuY0wnSgbCm0JBZr6W3eABO0hsRAkJezZTJ/NC3fSaSa6
jrcKKqLFZbm04Nbn+e2Tt5K2fN5HLD29H8Pchq8Ld1tus6Sr929/6DPbj0CUajOGuyz0l2Pit6GU
GOZAv+QqRCjNPoxLYu4HT7mUHZ4bhXo2bWX0lG2Ug45fCEk4LautQQ2FRTCrV4NzGFT20dvv8hIu
nC5am4tjBcPSZn2ppP32MtViELGLRAujgvsVlMwa7xnE0+8Hu8q/xtM0PFpekshrGDTJhxoT7tJv
C8tpd0puqq1f1J1yqQd57t1fysC0A1FMOhUnxg8jBT7qqaHnuQBIYF74KWftpUrO62Ni7TkSwlCX
Q4P2tEBVw7EwUq7mMAfVDoXKi3EjUcsUAhwk+c9GnSWPFG/nPojiuA2zwejJzvIUjfBxgUBK89BM
D7BXqh+2m4h7YyocsXHgOHm+aUIXv3CsvZ4WnhfFUHdNYk16V8dLIhs8ymmzRXFDnblWYWAF2jxc
8ot6vXMpxYPIQ1HsRQPxZOGR4rsQtGs9dGwOj96Aom62hrxdRJEcsnEZywvf4eyA1ITXmxwMyel+
4qqLl1ksemhHbhLAVxYbAEzadiSr9CeUx4ILa369ho7XPG/424DrPP+25qkOIEnaG3pYGfMmdtIs
gAJ2nZrOLcXidKeNtXsYFBltM2+MdmhNmHtKNXkA4bv9QCWkClCGma9r0X6fcuxBWjoVV5W9KLvJ
uhBrvT7WeFRkBcDqUa5AKe/4USvTykC28KhCgYTI9Qp1E7CkDy8hvzDU2c/w21DG8VAeEc8y0SAI
PbOUAa0CakuFqaFJMyc7pcwuhZHnVjO720ajmCiZwvjxeLE5wxbRSz00UjO+ilOVt0Ji4sJbndvj
7Gy+AFKNqm2frGZsyOtpzHUWl9XaONu3TljZeeabxCQ7OK3OFgSZ9/j2CnudIK3euNShDfYRHdaT
QStVG7zSzY1QLobtw355VhvL/UiP274VKgo8tFKX71GKONXbA5/7huvL4vL20rE7uXUNG0VAS8uM
cLKa9MCpPQe0npd7syyijTfr/b8xnsuBxN5dy9CnlcG+sWAlxpMR4jpI4dVS0jvH63CQTkyspagF
X8iqzmwHlgs5B7qHILtPIVBUu9N56sslJMkhiMtmfe/2xhOMpvzCSGdWJ/1I0MlQZhnvtE6Ik/o0
pla3hNDL1H2VOHdgXy8B6M68DgBgl+4Ig9CoOvlclTGZ7qrYFfaI8R+IyZJg0enNRHUXX3ifMyuD
Lgw4a9IGupKnHqQeXnaIiCgLX8rV38mpNu7y3C4xSJm1PVXA4sK+OzsekFCSXwIY59WrrRJvqwxF
mGWLuXNI2B7bov+mGE5+v+TT3/yn/zueHB1CghiWIIYQwHhPazwz5FlsHW01tBsV1ZHR694bSYk8
SBShHaRayS52W23TFO6ws/CruRZjrlzIAM58Tp4B4g7GF4hyvjqsNdnPJVd4iCRAs0uh3NJtzIy9
QYH1wvSeWZ5EvGjckBQg8X4q9AjPX9o2aNtwSPXoZp7ijFJep144x151KNZZpX1HLugBAwCddXxG
Y3jglsMaccyO2/xECYML2YAbacHBvxZqkdyoMh6vdVR7fMOUKSRpqeyMxtb3tV2XV4WRPiGMqx3G
ual2VT4mwdsH3ktJ4+Qup96x8q9WbMKrMNntMncWaqmGs9dnhxhD21sLL8pDKtKvk1hrlJqRXhdF
+ajHVXXrzI21byZKwFWTWY/KDFpcdi4QigFseDta+Vapui6QVU5V6UKgc2598NVMXFmoYNE0O55N
t2rRS8GGMHSk2+0VbD4+DI65pufRJerQmRvIoEdpuUCxVgHvk6H0xYzswoq1ENoL/W/aDndTV1T3
0s4EUGBPW/lauBQluvz19hc595LcCBjPWNDY0Zs/fskx1UWSDYsGsUNGdEGXb8IarUORaZd8KF91
+dfVyTW7tgZ0oOfqSQThRnJBIEfo4eI29zVNgL0Wl/IHV0P1UBiFvaFGJDYWLZhv2lTrnyxRzAfD
SS80Qc+EGJxzpLoqet4cridvPCVpim/LoIex3o0bjrv7anSR1aBSEiyZC+Qo1h7enuSX4/Nk2dNV
58pwgbJwFa7P9FsI2ziDkk+RZYQQsbuVZ5EUtzi40CqkcVnkyGnk1xDV4bm5dY6vrJt2lrPDPqlC
7sue87BqrWc6i10S6PRTtt6seo+2p9g/FAJNZZc4MRxuN20AQvVOXj1n2TiNfumKJvdRUEP1rFNQ
Gti6zupc6Lae/kXry/l+tqZxj2GOYt+ZlkiunZYixYZl3vq5W5Y3UT7aNGPR85D0J6xGBGkdIVDa
KONwAyVpoFO1iBkOmpoUZTBr8dJsLA2jSH9KNBulAbpmd5oza0AYSJRq4M8KKki21YvJL+ZoJduy
VPaWYyNDqFTVT422MnoUhFvvhG4DUlPbBikXaoa130q3fjSUUdUDBGNchFKTZnhslrTc4AOT/Yqs
rm6uZB9ba7UPM6hNGTerIIVXZ3sniuJLoPJzixqwkMZDUTmBTnpy5C70oJDfEkYIMuedszTaLSqa
yyfky/tnc1bHawlxMXBo932t1EiZAME34l7DPOrw9ho7c8WQCIEw4/rWYPac7K5xdYfQo9GgxFrF
V7QQYR86brz/41HWLayb1sqg1fX1KX5byJUj9ChTIiMs2tTdRbqdbxFR/v6Hg+hUarCA0VTsZrBe
PXmVydaRMJfSDlM5ttvWtL1gwVPgwp386uRjFAfVl5U+p8NGOen09lpiTmqkOeGEKs4G4Tz9fk1y
Dq1jXjr6Xh3v9LHY+SsnmbCbCPJ41sYxNw2Z5kpYO5mB4kXzIVdnuSnySrlGGk4GqpdMgYvmxIV3
PDPwCggkweDohZZ6ErFa2bJoNUJFoU03+r3TNaNftGW/xXXrl6smFtr7iwzSsb+0Gv8qAxwdeSDf
SYLJFVWE/zlvj9+5BXiKMkuav3eFQ5JKVSfZCfQs73qhpEtA/0uhN6x1wx1twOyAB0mzbdIF3HEJ
ydSMVQoXNmKT70zpeT/LOnM+pwgOvBvUHFluLxJ1/ZHCSorSQj5X0U6LR1vsCH/qLUqkZUTymLRi
2xk4GDpCTPV1a+t6u3EaADcBx6vzLtcc2W+83q5bXykEQrgdSsKHbmniBomDZQo9y4vTYMiL9L2t
eMP7omQD+jOSo6HWlt49vrTF96zWME5whSdiKHPg/XPFzh+zZNaGDXyM8cnuln7Z2FLoT5oTTRtr
HttyI0cPlw7TFHecopm2F1o7P0prxNfcA+eAuxH2JauqsZjQLrGMX2UXq881tF+y0kzozWYFk3pb
JLPgOidWol/NVppbASxT8ZSXxZXCycTxH0eweAzJYjgoeT4iQeSZD9JaUECJ08I+tONioyKDaOKy
7T00mp0SfMJGJNacBJ00+l9DMuEGmY5DvI0H3Rh2KnoxYkvNPD1oSqHHwVL3FFPclpa9U1FJj2q9
2qFb+q03ivyxNPUSM5Ch9pSXt8quqQGYIYXC7NF0W5H4yN9YmY8WrvgiTYF0r0e8ha3xku1Mr4mv
sCLNv6JFZYD9bHrjPrFgvCBzWiC1MuWVuGT49ypIWFcvVQi6Rnxj6gLHq3dEpdAhNEjfqyKJN5On
KlstFXWAAKfcima2ggbR2wsB5+vqLh0QrC/WKAlJeO+UzKsqrVnZvZtjMkQjzhrb5jOMwdlvFaU5
6POY7V2E3fYot1mrtK1+MGjmLshv3jjCTv80BYUHTcpCIYYOLgzw9fz87ajPbD6vl0fle54j2aLn
bATZNJobgRwfhK7Iu3C1vG6VE0tb9ClpQjAm3IfjAfuiQGcJSa33Wpb3G8NRlj3ec9anvC7Fu2Vw
5xs1R5hFNKW2T9HO+6ChfPL1T68e6hUmqT3fgSvdO7l6VBftG7fK9Pf/n7MzW44bSdb0qxzre/TB
vphNzwWA3LhnklSRuoFREoV93/H084GqM6VE0jJHY9bWXWoWFUAgwsPD/V8M30NTHR3Ia11OLxlX
zfH+ODbqs6IF2cJM3KY7cfymcouskN4EKrrA8UZQB4TjAllykxwiaCAHd+ZUDraJZNKqHxFzO/+K
p+ceg3PcUVKF84I9xPHgBDTZAKumPmhq5d8aKtLcSeYLroemwPmRTk8fnDJnli8wqo+PejySFqAd
KlYxr1nDEwnohozZGG0QpoLz2yHsVsqtQpzWrT+kis/CHqQdVIRmyjg3juOBszEAXRrW6kMlW5Wj
C0b95mMZv7Z6a7yK9b53s9HLV0j2XXJ/+mQLUwCfse4UguFrL/3/ahmJzbRMtQcvHb+McaM/Ga0e
ASrVgispDjZNXo47Yk7g6mpu3Q1StLP0ZNMIwbc/n3yKG1zsCF/GSUdPL3Q9sVpNe0CDpL3XJu7T
dtFV8lZMhFcmHwIqpJKUDCCens8P/dnypqw50xEp7wCxOZ5+zsyoSENFAxo4TQ7Gi+lNaAz+Lh2T
/j6vzOuoSGAbR0RWn1vK+cE/CSOUU2HK0Iuj6w548Hh0JchQRx3IHrswRx4kC4tt5yMIhDq8+dVA
PcoO1BoVeB6r3APYSVYojVf355/ipJ7GCvz9IRbB0/KMFgujQKdJ0onOYKn+Gul9D6sGxCag2Yer
8+N9HA3HIQXDKB2iIQxzkrEllmSASdCjYas/VGIqADmLkvhF0aP0TeOgOGgFkFWnEc3Ed5qiUV7I
JySkypoYCapQHmcFp8BDtt83EMBet32d4o4JXvWFhAK4HCpgemOXIFgL5FtrjNNGBO5gZuJRb6MQ
LrwgAyYLMMfidptIUl8jVNYL34eKnOf8m36yw8ii6RrDdmRogJrH37fMB1KxytQfxoH2OOr/ws6q
K+suSr12DV4YVtOIviuABYSfYv0aJlJrF2ifrWt0hy91JU8/NE9DZj/XaZExW6IIajnHNCgv9QeA
ctU+y6x3Nni/NYLUvO7R7rTPv/3JLU9mOFY2FXyOZu4vxy8fghEsQ23QHyQpxIw+RwgyCLtgd36U
Dyu+5WriejTLbcC4g7R+PIw247MJXsaDWgraN8Dw3OzHYC+FsnUv5wn7VmiEF2UU6qcOFbpbZG+v
m8gSfkAXI6WWU19b+TJ6f64op96DhR+IKyZKHDqZ1I0XsAvzXjp9WDjWNKYIOsusyUjEsGjNUX/o
DX8CDOnLqxqwog2STl6fn5jTE42KPMUyFEhmrMpyl8V60ethoRgPcY/Op29Z0qY3RuvaHzzFlrwY
3n7eW27VmeKFDX6akBoa6eick8GNPimYZ6jDYhoT+HtpnIbt2An+rk38etfWQe/4YpSuaHxnF2Lp
aSCnhkz6R2uZWA5G5ngZ+FOGJqepBXtEIZJrxPDKK258hRuWsmoPUz8hr47bAEh/awfCf3LPz/bp
3pqHx2WDI5xqHUpdRxlorjaaLOYM35WevqWZ1NJqQYy8FcA8g5S6RDP9dDySb6ApxBa6IcfjxWJq
+GNiBvuoLeuN0SfVFrkoyYkTIXjukUC7ML2nm3lG28Cs0jmeNTDni/Eww8buiYt5R5uFEgeohgwh
0Ash40RyZb7FUOuE3DODU2AgHg/TgmamHS2Fe9kbhscRU4baxmc2UW/9UUBz3cuS4gnOJHDeWG6Q
TvW7HCHnABwgFCDfj0xblbu+txU1HPbNpCvvadD7oquPdXofKWigXXjkT04zHpnkBcAg0hk0TY4f
2ZSQda6UItoHoyG4WRhwfMap/IIdhrARM8F3i8aUtoVU8bSmV+xipTQA3ivCI9doc+XFkbLVzdjc
hlJrrMYWnRPJK9q9UWfhVaOM4wrW9oPo11j2hJFSXxm1WW91LJKuEJ+W3ChDJBGtzPaPL1Wk/PQO
8R8EkaQvA6tueRoSyHG0TykONBWFpy4MVa7d6KHqhfz1/AY6jYyMBu4QxAHiI5xTx9NYacGkNaYf
7bXEGm2gVpEra7XoWNSUL9zePlnLDAXaF9G5+b68WGTJbIUuTWa49+U8/isXgxQ3n7q+MH2fjsLE
WTOfi82/uLt0cSn4Fbr2e2Uq/Q0EDvyDZjfv89P2SRwgb/xnlDks/nbzFZAFnbSIUQIFcfhWxBfB
s3AlEEtpDZPm/yPMcQ0EHT6jx+gOLqZOHPrOMDsx2hujpj6WbTE53TiiSh8I1lXbB5dqc6dHCVIR
um4oKEdQxl22fIJKNNUEw5G9DNhvDY+0wVJBDza9TBqozV4QY1jqfx7LKakZIkB4XpKKwvGcGmPq
43zgRfuZKLNFtBrxfoB0qyAIv+dKdOkW8MnJxdUPeDWQe1VhIRwPF+B7E6hNH+8j3FRsQ8mum0F4
TEv1p9wpe2uIbjCFuhvK7E9FPwi2tHe40mOmrAJGWFw9A6ojmpQQ070WOHvoG8qqSMdLDnufJGic
xrOwJRdrsgJ5sUSbzKu9QKQ+hYwJHA5IVM1fWFtZot3HhC17SgRth7Ar/haNTtWzhcmJ5naHqFAo
KzhMSL0qvqM3/RBMU587hjfV2srso2nddDhG2Ug+xJfqW5/sK3gd7Foo8LNm5yIcDUimT55ASdjo
07m335SbUI/DTTxFujNC0rywjz8JfySFM+mezqYCEvx4EcAQTEbTiyinVd1rSB18F9XdO1SYSxpP
n4QlUOZQ0Wf8EEPOL/5bwCgHz0qLzkj3vh9Ck84j1Wlk45IN8Sf71pwbxLPmCmUbbZEu6OkoqXmr
pntUfmiviYLu9tDVnFy34lWGaJNbIVK6Oh8LTzEFM+QFnAQXj1mVbjmJ6VCRbLZ+tu+lynQAU6Zr
K9XKaxNQwaYK8n6fDir4+hxltiixtLdCnjKXm78Gg4qabhcK/RpF7Oyuas3yTp0uFg4/+cwmSfHc
+aJaC1XwePb71kx9Xx+zfZS08bUpTtTVRRT5i8FsLkSxTz40X5nCIA0qCpRLHEfTIOBkwMTfy1E5
OFUmxLaY1On6/JyfsGcJItAqQR1wIHykC8dvJBq9hNJSnO/hL6mAxBXtyqu09GUqu48NTfuEPuvN
FPndhswnXxexXN6iPkqpQ9PKdTE1MHqE4r0q8nANYCpbVV4yrLspDnd6l7zKkQaxWy6m7z6sOicR
oJydf4fPZgpcAh1RpObIQRZXB6GfFSA7MyeXFiUCcK0jexFc4pV8IMiO734k65j4QK0iswUBdjxT
Pow/gH1WsceSO2Y5Rl24KdICaTesjZTEbZUi/BbEMIPdUm6UL9PoF4bdY371RjtC2neDPDx7sl88
4l6nf/Oysa7XllFF+1yTve8w6DBV0cmeK/D/jYTovInr159P1Vz5nkvOH7KIx+8wWaVShnlc7BU1
TxwJ6TT0uevUej0/zCkfhlVFN3DWS4YUydXjeBzf0gs8yaxwr3geYgo9xjm0UOKeDlhNVb/GHVFa
RSUGrZNWO+3Q7+pevM0nY3v+QT45myk/0wyls0KNVFzsVwVlAT5oFu31vIDnhcvcLtKUzlEiq95Y
U/9zzIx16zXVszJkyQX0xyezQHrKJd4Ej6gjObzIDKQYzxoYeNm+UnC6mxrc15QAixd4RPomwlMZ
zzNFjBxNzIPbHtXRVaF35gaOKq6SQaWtMlXJL+hxfnKcE75mmiAcKWBA1uJkhB7nz950JRt+8N+q
Okb3XAG59TpiLJHaAs5epi1iH4VSnRpeR2WlbDHAAs7Q+pLorUL+rW+JIXEvGsIISklTDj/xD4Wv
GmWeSHNPFMVLXYyPnO1481nczwHSoDGGfftSHzjy0iGBTMqdsFarg1IG+jMlCSqHOK/NWlEIS+Yu
tw7Lw+7UKHd8kWKD+nQoOH1YYHBbah6mkmXWqt9yT5RuG15uLWdDxT4bhG72umkjuH+ekAtOTSyc
y3qtDFx/lOOHTlBh5BiFUL9izsHPoAWaPdqsHZrw6hDdm2M4mm6hlH2xkqBBx25jReMtFjW+5lKc
HeDz+CZ0gdrKsE7yCkFfKyWQ3FVv1iFWXbjtFu4klgZVNhBKO8FvA/FKmIJ6EweGnOLAYGZ7XapU
MMLVVP0woQgXPB1SZdz9nCYy7hAxmh6KHmDGpE36dwwh9NL2VKF6ahu5jR1ZDPo3sTLU2AHxqUR2
UcfZd8/r8tcmmfR+RTKdbRsT8RUnrj1NhrCLR4CjCvhJ2NOABeBV2Md6S/EVZzRHIr4jzusZYE3K
NNP2TayVMoVdf/wRwzkqndGq6ZpiOYxmQpygOGm3dW3+HNWCRuyFrX5yDMxbbca0UajVKVstFrYi
qBqWidq018sY2BDxAHHIMi9ETAkwwYBwPBnkfu1kZRvBSnrxOQLcuu7kDM0/0CESvjbCNBR2nVfK
uzwM3pOGuW9LQyXynWrCY8vGxQ1jApI9+WvRTV7jwJzrr6HZi/Bb+QSHsOU+t2p9VX4NzSZI7XGq
IIarSqW70SgN1/LQTJBwg6pk6ERW7BGw3luYydOXXEzYOCUmIYrrJWLyICGoRSepGWNs4TxcvZw8
D7NiFQ8Y1qroqspuLpuN7PbseM1WrbGHlpGY3Orw4VBexSYed2qJbxHuyqXZbSwpV3q7UlUKFUPS
YL0DBAvTD6xzYydXOktbm23RSbYAS6KBpz5CrTGwd1lhiJS60FStxFFKKcM3Qwt+eIWfh4Ak/QDz
ugSb4Cv4fPjveZES/BSnxv8LJc/oUcL2w7wuKx29wGJmJ6iKMIo2TRlr1acTmLQ+ifGfEpR0uo7h
SGfY+OrqK/q1HsGy9f03r/Th3PcyhNmqNwLI4AKQckcQSu82iNM4v/NxE+yv8B4Suw32otqwnqo8
fzy/xk5qsnT7ZpAJ0WNG9IiLTCMIvSjBE7Te95GZOFpRYO0gV/ta9Cu701Ak1ZL+Wz0o1oWy88lt
Bo4ChDJ61XRbZmHo4+N0xKB6iqax2mOUrTh5i3Ry7suILnpquWm6iwyzT95zZqrPBWgRGtsSr1RH
GSY3qsd4iXfdJtSnWkxgAPim1xhgbFhb+aqWlT++0JKF8o5kmtTiaG0uplfWfcmc5K7eBzMLehaE
X2GneAlvcZLD09AwZvgpGCUqIMs8Do9dtqeYdnupNPZDG7wlWMvf9Fg4XVgtnwxE6jOrowCTZt3M
P//tquY1iOD4ctvucwSwXS4t8DJpZqzjsrqUxn8yFOB2ZJYJgDoFgUXs6yWQCuSPwz5DYNghJkwr
6JTmNby1+MJbnTY9qVb/PtbiqhspORildhj2fYyOUVPSAvQnxMOUWEbmgoNwg3eF8UXTOJGLIKps
av756vxGPI31uHCgI8kipQKCwNHx1BpxCmbENIa9jL6eq9e6dZWN0yVtrlPEJa/KPXZOlVkqFBSO
h9GrKC61Shj2gyzlGyHVu+tKGOl/qP14DfDBdLAAjA5mAmwomcWHwaFhRoXTy5+WF3iQDw1tSkzc
PpYPMowROrhl03MfVzHB60ttBagjd2MruPjSn62lGT0oshfn11/MLYIvAHWSatjXmEnGif+1N83w
tSxLG0/NDWY1Libkm3EodyAbrsFQPzWsPrswMPs2qlGEOKxfSOM/eSQ+ALhGOp+UPZbXibBVQnNq
rWGPJmeyQSayv8cMUriqZEpJF/KIz8ZiA3EdtsBlUfk9/uZWmXSjStVjX2kNQDRcHB+jHs+xVEEl
6vwqPu09UCrSaXriewEHDezK8VgY+6VC4KvSvgewy7UP7ypxrZJyZXZnWdD6wj4qBNzpUjLddNYv
fBYFSbgJ6wEx3Igpk+3J0PKHkvOyt8fWU6990uholk2FyYBttLIC8Kd/m+CE3ichZ65TDf3PYcrj
7xw27YipkjDtoPpyIhsDMLTbyeuzPy6P8aI83Xwp/BAXnSf9t1AI7KhT/FEf95qSKzBDiskOKGQd
6CSUF25dn30/Gsm/UFXULRd7VujaThhjYdxbI2ZbWdwluJylkPvH4KKA61xhPbqVzK8Fd2rulFIt
MxbfD8G3XJ50xtLwonPypizg7+vImmeolitCcAsZRnBjSPRbvsdNL1v5hcAwj7B4AmOWjkJegPsl
IKTjiU0sQRvIucd9nYDwR+BrtjTzUTUVJv4RQfjXRMwz2qYTblnnV+9pUgIABHK4hoLfrNG9OHNo
1k1agBvzXuM6Y6tpihyV3pdcilQGHqQLw33yXekPQ26Giw7MdykoV+pJ1RnGKO4tiDxGKJfPSqo0
u6GHdX7+xT4J+7C0ZloTSRe3TmWRh2CgXE9Fkmj7CezHs2cBQogsk61T4hZu2R1yvbtcADhhZ3qC
Hqk1WYPs+vgfAkutjS/nH+f0rJsB8BR9+b6UA5fMxgzJ2iqXZkTwYL0Cn1NRzjXLCxH29GNCCAJH
RoVrLtgsV3ImW2FZyqW2r9QgXvcdrvWRrEY7qTHLVdw10oUyxCcvZVIS0eYsDJHAJbqBAjxiG36l
7kWUe+w+o/RV5VazPj91n7wVpyXANItTfO61H++OtqgrKuS1vs8qLbuKob1sW18JNtweBoANovin
UCzCwVy4Bv4+f6iljrZXl8k0qqO+p5Ui4edtgnIWewrTfmJtm3K8RMw+3f3QfMBi0Z1B4ZL/PX6/
NPNRf5ACYy9ZwJA8+OcwXxph55eU2aQJT+cpM43NJAQ/zk/sx/c5jjucxh/YQ3RlVWLg8ch60CAY
UjGz+GD1P1WVVNoXkmqltcIzU1wfCvr9blib4OvFBPpNEekuLV11hRzCeCcFuEtbkfKtJjm00ZzO
9iaixWuvMVQ7NLDyvfC8p+uNw4erEwHrg1C7iJN1jJHX0CrGHjPCbIVHu+kYbR29ejnabGKPQiQ+
sKHLJWu8yeus4E7shyupKQS3NvTCDuDbO3EPquj8g50+F/AP4BhzvYKWzhIH4nVMh4az8MGTgb2P
fiM7EaKUl06J04MKsjkBCbkVxsDR5fhzgSfrtYju9UGgHrnH8VDg/o3nLcIzRdO/5YOn7o2SooEz
0U0x15GPgBD235KUo+9XYQLL9SW/Tzjt4FwFofkNw6lWvjKxRNpmkW9tgigC+4YPZzjaQxH6PfWu
upzcUbOa/VhqeIfpGddrW9SiSsUJTku/oCU+Xet6VuGSOgUWvAcg5+CTRXVaGUEUbyPL6tJXUE8T
ohZtWeKtbOjJilJN/pfVwtrH7DQ+cDqnPww/VJst2lPZc1mpFvCWIpQP3mQYay4z6ZtY5kGFOIeH
c6fOy7yDLRAnHGDz6VVWYsy56mZEVULpq+pqKNrKW/VSKe0Ar0Q/wkLC3z7Ok9h3zFStSnTq9OK6
bqvoZ0lKioy57E9/lbms30dlm8YIx8fKXSqjLrgxDBxuEP4eOt9uuxYuWuUVQbJJ+qxzkiDRWVcl
5VVwXkOzkpNCuxF8QNqgz9Ue55JIj6UL6+GkLE4tgfye1QDIi7KZcrwcmhExVCNpwgPGt/69pffY
QadG81KrAuItStdcVYaAdXRJk2tCNO5CinYathj+o1pHX4tO5iJzCCf8Z1QP258sVl7SIYCmEsS6
Y/T459aK0T7QLpnsvkPD9Pxum//io6iFmCo5EkBxrjCoLS/eWw9xpGlBDRxo5lS3Q250bhXo0lVE
MWyteZF/S84vXNjip+mERmbO6c3WA5PAbfV4toWEfcl+kg9Nm+Y3nkYttU+FwU3pue9K8rZrLY89
7J3jiCbBlK3MOM5uoOeWF46nj8Rl8f7gIhCWBdeJSMKy9NFUstTzLOphCnQQdUNrasIqkrX+fjBH
6U6KAqq9Xi4Wiq2rfgtoqdNelRrvA8iiZYdqfpXX1x23o37dZZl6V1k98k1ZOom9W5AooSxZYKPh
dJaXrfvIrwECo89jo67X+ivApLjjqjluujE3G9LSCYl9V5KyAk0yauKZE1Ug6sFL4+hNHbnhBDu/
Ak4yAj4CoZD/whMMoZzF7UBvoqqvyHMOFnVa0GdW6kCSnNZF1WcrfD9C9/x4J0t9rqB91NFor4LX
mJ/nt4uPj9Y2jpCRcqj1Kr7FzEiBduyZyXMp5k9xJcqvZd5rr7ge1heICScnyzzy7H1An5oTetl8
qhShrmVhVA59Nah40guJA+jm0vn1yeKmu0WJZE5N58r7YkJTKx16uSiVQzj6+VVoJZhjamm0TePE
4CibfPT+5OhO4uN+1cb4xcSOe4cy9SVht5PrAa8LTgE+BxgchQbt8UQnhdpGod8qB/gS45PYZ/nW
KmjyBY3gfzn/TT+b2d+HWmRd5HapiuOyckhNipNDge0wGVK/Oj/KSYwGVATkBuQvNg5UKuen+G3l
hIYkorDU6odgVKR1LIbpDsS7ghfnmG3bAlt0X1bw1BLb6XaMJelCqDwt8wFootYN/gCsP/O5SBlC
tefY1z31UKiDuYrMdBMGEQblTXkNGve1y8S7eup2uVrdd0Z4afR5Do8jFcgdUncu1ZpOW30xx11v
CGKTBdphmgb8oGNJ2aOiG9x2cYMPO57UNjTb6j1WxPRrlSTPWR7OwrVVdClxnI+ExYOQ584kMT4D
Rf/FkVFbrTEZVSocxIqLhC0ZPZ1sRFma+4qfPegpdrB2mQ2Fgne5avzs/XbbEGShkfb16ExNEUpu
OVnRt/PL42TjqXNlEmYXx4oM7mz5ferYBzwONGwv45K9GUTtxvRHZWuouZLjl5OOV0j31g9aDHam
jFKBekScvdW+El7aDsutB/0JLh1FAKpzZJlLgJhkVGGgU23eZ4VcBm49CsXs6U4Sb8VlnDmQZOhV
aOifTDdWIQAiL9IS4TZftZoXk9/13AE59hH0Wisp7qSYydwA69VwVU0oMtmiWuuETdDNyIlmU3bj
GUlv2FUeC9sqUbXvJSSCGzoLfQURNKxfTc7S1ob/UvQ2GuXdN7Wd1L8ssQhvylykt6BwcbKcPIPu
56TVXDuL/Hj4YipjA0Y5Sq9xCtQQ1Yoy2SZ7K2S34iojIF1STIPTTEkWUWeh3WtLQxpecqM6AULN
FypSBiiaoFtP1X9Ev8mkvijjR1+NK3k3TGBu7CbwUXYMO7OWbeJ9/N7FcvLkCXJN5W6Km0e5aZUt
+XfyLZQiFYQ1xWLKhpHlBw4CvFQxJNx2fl5Yh3Mc+H2D8KwYi4AkgOAOXml5tUgmLa/TiGeFlYuQ
ZWwmjdN1pbRJFbHdqHKQ7wIpTzdyVMWP4yxYCfiiw2Y+jh3qn5eUVKTlhsW7ha4L0JOZUcL5t8i2
UNYNx6oU5EcB8xBE0rcUp1eS/jUwKWnU+nrWcMn1t1SK7rSJmcu7rTrEf5hg8xBQKPBWRR0HrsiH
SMdvwRt5FQ27eFl8TPJWd3QcNx1xGvVNR+Z9ldZiaRdF0H/t0YRGufNCznGCVCLBpf5pzbw4TmUi
6PHR0bSN5hl6ajxO8kOY3NbSfU5X1lRaF31Kd/ZRU5HkjaKD3lgYt72MENUUtXB87TYlI63MlZpJ
tiX/FWXRRkyrCyfbydHy8XyAJf9+vqUD2mD2gxBLifEINHaTrsxdtzLtYRXY+/Nrc3mEzuOgTkEj
g9VJPW8xD2pfDPgFMQ+xLTtIoTid3btsoQvzfRKKl+MskrxQ8Yqu13kf0ZHs2glcVCDdVWSDDfm1
rv77SM3qlyn897xAZcXHt+/DI/7//vF/34bfybLzn83/mn/tn/9/dpL/50/3xXv22FTv783tW7H8
N49+kb//7/Hdt+bt6A+rrAmbcd++V+PhveZQ+x+7+vnf/H/94X+9f/wtT2Px/p9/fc/hrsx/mx/m
2b/+/tHux3/+pbFP//v3v/7vn929pfwawIb4v3Z18pb9qJe/9f5WN//5lwDH+N8fhhkycH1KHLNR
VP/+60e69u+Z/oL2NXGBYgcfKMurJuDXzH+DEp55BDOoEzj13O5C/OnjZ7L0bxLaGdJLMFHoNcr/
+p8nfPgVAn99G/89//vPv5vPH69GWrN0tWeKBNVcClEw7493pUGhvtUrj6uAIA92GPuVowa5sWk0
26vgVRkeXgNclabp8bep+mTg43z1Y2DA27M15Nwhlpb3z3QEC1ZTaz0omZe7uRFYNI2mS0S+Oa7+
cw4wyiyzBg0ZBghJOJWm49dDXjtq8TQQ90hx3ApG+Y4lSIDI+HAV9z8wqM+uyGgvRJJ5Y50bc5Ej
5zQ9iiESxX2NqHWKrdBGqtNxXYj+g1lcClvHxYNfL4hpFAkOFYSZWXD8grmQel2Dhts+yHrRteJW
XZXgVlxU4qfHlBri+vxnW4SVjwGhRcJIQ00fu8gl35NSkVJREJX3lR8fZE+tbyqPpmsc73yhf6rU
UdiFcntVqluvvdOa6RI3ZWHY+PEAc3WSzhbhk/brIq7lSFZXVpPLe4ZSblpVvgutvNiUQm9se1Ao
dqHXliN2uQzlPmseY8BULdTvIov+wsN9J+wapFku3GtPvjn8IgxOYeWCwiHzWFz0fA59qUhC42FS
W98Oa4BDTYJVmVEY09Ycyktr7HQWZkITpyiSESBvEB0+/u5VB7zALCf9IYNt7oxm+FhJwrWUFoCf
I+SohEaenpJsGKCxCShpIIbU96EjFOiIy5lWuWKaP/qtYTjn18dJPOG5yA0VbL7Bc6L1dfxcojzE
uLNNxkMulqsu0XZq433F7bhcIQ6IcqMu3gBGi7ZjIlUXENefzgl9G8p3dDzoXC82e5X4Rg3r3Hgw
/PomNaKfNFuVZzwp1zzt8JdhtfdBY2ebSavUFVd2f2dJ3SY3uJooEI5urMGTL5zCn60LupCEfkLd
J3ZXMvHVL2U+U1HFDyjQQ0L32/dYUF+zuQ3xZ5MPZp7VAK0J/wZYg8YcLH5L8PrQ89SeKHgwrfbN
KuVdVQhrgFhPwyB/DabmeQg7pAIn70LE+9j0v4c8us2gIDjG0G7BYmHZYurDoABDN0lUvR9DYAmx
6btqqtj+la/ddcJN2ay6FguJ1E08crwwdJXu9fy7LyDEzO78DHBkIXpyrLL0jl+evp2iTr0sHToq
/reG4gTKN1Vet/odPQzWwk9DXw/hVhccP8MwyAl23mRHl5zdThbh8jEW4YnC6Zj4Ao/h/9TVdfVd
arcSKkKdIxhX+I14rR0hQv5GhdGQrlThwnpbcF1PZ2GxBJrcTz1xZPg+wRtp68vbLoRZa2fGfS9s
/WdVsoMK3OhzkrnhS5Y8YIQSvF/4FMeNndOHWASBNkoz8CWidGj11NHK1w5MOZIvdjd8z8R9wQKp
rNGpR/VC8FlAV/4eGK4Fhz5dGy46x2ugE8ldxzCRD2qKq6qjis7kgRB39GHTTQfPH7mv4wDCAu1v
kZUCtvl1yu8y9YrScZ88GX4MKHbbKY9B66YFEtu7FByZfivL2/NT9JFXnewY9gvoCJljTF0uE01o
qRQo0iGu1oO1mTr7HmdfcwBH6eJXa+TuULgetKbHDtf5793PegcSX9gM5GXJusg2ZXtX4ppgUckk
rxfX2pdZnSlwWsOmy2u1W3m6cH1c3OB+ze58dZkLToSqZTJVBFA/6MPIhzjb9PF2fKvkG7+zhezV
UFcJcti+bWxDlYdfldhCS+7k76f+eRBWXeYOt8GFaPfhQrmcw9+fZ/G1BykPslxoeZ7RiVL6lI5x
Z3a3fryawrUOmJi7dXxb+zuldoNhnZbPkKLRTLLN9t7/mhKIkn0qXmviVgSlolHO/CsEiJyv5PLK
MFZdpV6X6qYIN3rmJi+xuU+8rV7Z4iG9xICdN8S5N1nELktsmlZomFnkR/Htsox1km48860dvyjK
w/mld5LBwc0E1cUxyf2CysjS+ElFKs2yMlU6YKJKq3ydbvONt7Vura/G1aXmzofYzNGbLQZbvBnk
FtUIACccWnoxCv+B9L0KkdRMjZWRX2mpbYGBCDZqfN3BgPEcqHYoKxzCfpuPV0p037V3jbQSIUTc
oMKV5ra2x+8wXg29XZtOn6AmaEuP4WPcOWVu1y/qOpfsWL+NUGLDLdpW+qda2U7dbRCtItVNxxvF
d/nl8LuOEZxwkLMLfcTTE+DjlS2gtdSfSEcWaQjZJnYp2Sgdxg3IKrF0Um0tfVdeevqIMraJmzp1
OsMNg5sSysMlK9UPbaeTGecQ5ik4E0mQj2Og0Cc0mtEwPlg+dB4bTyVrcucIrGW2x6GzGqO7TNvk
/SpC/38LSn74oepANNxGsrP8ti/XgbfuqR/K0RehQBjQ9jwbGbQM4xf2WoKzAqpstvoob8OYYtaq
ei8LV05frPzgC46UrwMIHubTJF2LxRZjyNzFTf38Ij6NRfMkk1FxA56VhpbAq7qoLWPymeQk2NST
Ew+u/CYSPb/ovh0UTivdlv5aHq4ydBDvWqQGdERcnaFeg/gQ601z6dz/KJ6dTvs/D7Q4eL2mk9J6
GKSDifkHcoryl0i96WM3uBeA2iS3ZXPfhfedftVG15J+lU2oeNjyo1ZhXG5LNNrhYxA/fbf2sCjj
6uIOfBSoRPdYigS5036rvxjfC3c8BHvtTfds45HV5U27NQbUY2LDj6oOKJK+gL5Uvkix7eu2+pOj
xdTs/kt6Rw5g3VsP0QQpBiiVIwsOloJckoor4cf5j6MuL6UfEYa2Ijc0AGLUKY6XIOh2gLxCLx2E
R+te+x79sBRH+5bK1426E6W1LqxbwvVNdaW9V6AdqFrf8+7pG4m49QLqJX8TJDe9aw5wx7+kT+VO
+1ndseRE5DhecAFsOHS+06i/8a6xDRT29U29uyTdvyh3c9rNKwzwmUxeSy9RnG86vyXToI3zZrB4
CSa36uxOcQDDpndC4VbVptCwZ97y2Yz3Bpsomsabi6bIHy2K5ZKaL3k02xCBQWTp+An62gLcjeT1
IfhBZb9+DgQHrnjrWurG622qMkm/Tqw1QROasfiCavJ1/ZQd+KDtLi1cnOMSSqjdbfPcB7Y5ucYf
ir39miP6LLjC4hpKRrBY9FZqVIVuMke0OEaYwPbwxPmv7VcRRn4PzbN1Kb2dV87JlPw24CK4VUna
Cvq8sjL8kjxbf88KtxDtsXKr0Z5u4cBlZHWXZIAWklun77lYCxntKjOd14L3PH1vENi6a9/NJ2kf
vXVv1pfkQv68vEPPK++3WdUX312gRfZrNP+Lp0FAcsw3+YcWYIzloAB0fq9+vsj+mdElWs+fGh2w
F1e3cXLEYae0YJLvcxRycMSzh/wlMFJ7UBObfCpP1iFIcMEpzHXICew9tcYW4x1r2hbenYhWq1Z9
UbNbleXWcfPS7r3yMb/Yxvg0gfl9fhbhJYjQ/FZCQm1puErgjvRZt3nl9vgOj5zrMNuyix52c55y
ZuEtgQsZpihoxDKmx3eQbPRzBGud1Y/kmAKo6mfBcLND5Nu8OtKHxeb8V/r8leF7oGtN3fekmyn4
+EC2Uwp27Kf45o//h7vz6o0bS8P0L+KAOdwyVJTkILvK9g3hyJwzf/0+1MxgXCytiN7LBRqNNtDw
KZ74hTec/K+W5OU/yrOk2kL7Lso2Yuv7jH7Zg/8bUFntQTno88YqKvmjbnmy6Y6Jo1m7bPpEC2bS
KhvhYTtq97l8NhaTWlHfycXGWX/tEfn7F6yb7bXVAKrgk/tPdW6TFiHJS5w+JZ/entu72HsJHzji
C0+fiuZaKzMM6gHJF198HkZyxtqmFzZVuz7z0YekLbPJQt8ab/1dSZfTm2a8ZPJS89BlXtvv08qd
dGcWHTTk28yVqw+p4SYkz5/7Dw1KhF6UbKzw1s9YHaIBiKs/9PwMUzpBGcI6K2tOUvA1ylHN/+e3
zGqSVzExkluz6YeMJiAUHTnV6BbNLuxtUcM+2rZUr9ffZY8won3TC8aj+BXIpRI86grdCBcHav4J
xN0UuUIBnt+pJEqalPGdckvg7qVIeHPQV79UvX10tQT0awkZ+zntIM86QfkQKt7c72MqhU9hcwyK
cwnRqHKaxWR6j/8hvoYyktY/K/VJLYmxQdIZReYqJcWE+nEwT3P1lNQUwNxJgLycco8+hHOHMv++
E1EB4uHSnREklF51TocDknAopMIRSVQr4znrf72931e9aHb6S7wMaQH3GUqF1qr0gDBQ3OHCIj73
+btvpTU4Kh7I+rE2XE35qiRHi9QexyIQBfpG1L7qsd4PvY4XzMgSQ5GhQ9UzrH08MAlOh6196DQc
BdmR/a0hl+N0t55g0f/7tauIIc+j4T/rmT4U4hEt0v7UWztR/2WEHLhHxfKMZuO6fnk014PK8COg
WaLjpq4jt1AQsfaBWf1MFa6tjqq4ryY7VCjO7KCtWt2StE4X9N8Ty5WjU5zsjHCPQ0Q47GTV7lte
zWOW7qF5UwWKIf0Ljm94MjBFQL0fh6/Wo2geffWn8G36GrAXkUxnFnG7Jj9WZbv/WCs71adL7liP
ZmRTZmwkAtYlUMXDOjRBvIBEUa8mRN3gZNaYDZNA7N7eaC9v4v0sIL9Lrwiw0pqYnFoxZlutID4v
GvWdDWwyeOj/6E4+7wz/naU6Yu6yC1SnD390OFxELsenvo6n0aFAYH4SPiaFnZpMwCMBnhp6onlQ
ml2HqN3X4FPymHEu7VHzItNN+304nbtmN5rIyNlBh9vyZ0vwOvVPJ5xS0cGcfOh2yFxEpi3vKRXN
TOY11CnH//bzo0mORlV4CzNzF8lx1BZ3s//OwOqSbS008buY/d7IH9qSNGIfCQf9+L3KTFvasnOS
72KU1WirSzYUzEnIdeabIsux/mmw1GbmDRXxI5DAoHTM0BZ+pwjWynab72WC5hM5JnnVz/pbjAkL
l9ePZAPe++qPWg6fgdI3YJzVFCyE9Qh9K+m5Vlxgpn3gkJe8vdHug5XlwxfldP56BlpXXPApSpGs
G6VnA6922RYsm9S4/ZX+CGQ79p12cOfaLkq0HA/B9e2x5eX3323yv8ZevRcKvPpQzRg7amz1YlzF
32a5bEHt2l+HGKATRBLbIB3/SrWnkZzg6lNTOSTMdWCLGwSm1x71vydiWYy/ctbAEoshgnz23GbO
nDnFh0xzxMZFJHKr1XSfEq3mfPWK5NY8CcgESs8NyE8zoZjHaXTRoTClB2QfAgSIlJ0gPk5bHn6b
I68ekSSbQnHy+ci6wkXDRikeXgcaEw0ZCiC00q1MG3UnYzMLXJbyraVePSVZEqvKpDGw/q271F/Z
Y/r32URgxhYuwu8Q87bKTaENbBW7Xn2x/17WVfqpAWUzjYS51pSPiuSqvRtUe/GJAFJ5N31Xf3fj
vlRY6XljO8mv76el3Q5OaYHS3e4nKzVapR9EiX4IIHhXURxh2tX+HvqMO33Tzd7uwk918SU3ZluN
f0bB8/R5Lk+18rWSJDuT3g8JHRh6sbQCEQjOZEeXJ1tB0l+RGzos3tuHcevnru6a0C+lvmXkZzxG
atUpeWeaoy9daD92W4ze+5RsOQBLcQuUK3jotY1AmwrpUKql9Jy3XqVLNrguR1LpFQA1eAhLwfaj
XRmeNkufL0SUu23418Cr3VAJhVl2WsFXEranNm8gbaMqcVPZQ6lcVOHzuFnvzlcaIYm8awUHyeAk
cfOGSrAtKl4nuU3nhbkbJscJ8Rea4e1ejXeK/qAbH3r1OYh2cX/sh5PWPc7jHoPbt9fp1Wfxf1/w
0tj565oy80gSmqxiWy06gVhzsT+ohk7x13Y8zCHxTuK+PeJ9SfJltcCMQLjD8XAN0MDZW0Xti4gs
NI6wAxEze2ikjvwDqb70KHdug+JMt69Ep1YPyPruRnJASXEWy8l6l+YXLXtM00eKbrgVadE78N+m
7PSCq8h2XR6r4dEgazKKay1+jbrHpvfm9EuqHuv8KJuHFAOaZH4osxTVx8rLY+rlMjUV6WPow5t/
3vjYu3NAaVwBigIFG/YesNvbYztFGvhldJGerfKxILRT0XjqWsrM5j671NbRaD/E5TtOKwZnQXY0
4t2c0pb9oDV2qdt+4uQlAlWu9bu1HOWPNCHb4Say2xGrEYQRPDwJggcZN8zJ287tvkydapdO3ojE
vHEcvshnEfsg2myAYFwEot7+vJcu7s0BWH3e6gEQNPza+obPU0fP6sgQnaZyiu+mI5wsPOd3QeXk
WMvXH6giI2+SzF5gnFWNgtROrXeU1Eq+TXVMzZVkzw8ca/iDXlUtex3TpACndmJM7YV9We759gwy
zkHNn2vRVlNnaA6tYVumI4au9pQZjhQ7TE1tulrgZPNOT75jL9XKj5TYm8jtZJeOLVTCDk2lyo5G
FKbt9tsI1PYb6Wst79ISZyTfUc1drV3LLY2e+9BomSukANDmR36AMvLtVqgxpgZpExAaqd4k78Qw
sef2fR6UdgskSN0XqtN074PqNC+x93jS298bq7V+NFc/YBWU1r08tHpF/GfGB7P6XLZP6F0Z8nnw
N474/Su5GmkdiZUaIosmwTZ6cC2p5TR9kfQPMtjh0u6Kk+UfkvpsRG5RuM2mL/3dlbYafBV5iZmC
COqyJzH+ox2tp67FZhhPorAf8oemP+Loqo2e75+ieg/KO6j3eu1AdR15FrdKZ/d59urXrC6AuQYq
7ceh9Jyh+2scTLoTnac+F7/A7SHxVTYbqd7m3K+OJIge5N9kPh+AYz79qvpjZmLdpVzF7GM+uVXz
ocu+MOuELv7YHN/eYveJD6AbeSESQ1cGMXsH/GrkdMxnNXnOtLIn+DZzW20zRMCs+atvFKk7p7NK
ctl9CyorPCdL+oWOzACLmmwoh/a7n2r/aaizHO266Y8pF5MtScLvutW/EfNNeyWbfqLB3s+D8ciL
9Wlu6noj2LqLLvkIhWQRFiTaqnfOSy8KtEokJc91voAq9GpEDU3aIpvehy0ko/jOopIB0RYE7iqk
aw0McePACJ8rU/86FtnsKVELwLdoaTElvuQBVX6wuNWAp9E57WiqK/3Wt95fSy+/AvgobC7MpM1V
eXmsIakF/hQ+6yOtzKQJXLPSYyfvGv2oQoUwgU2haTx4ZOhZcRAEHN/kZ6OSPndDNG/s3uU0/PWe
wCUDZA1raWELYVu0juSqcazaEG/MZ4TVZbeK0udwbAwbq+A/Q10LG8HPStyWZ5lrGKvMpWcmQpda
QyQTM9eQ6C349l550OVI2klKi4xHK3/2ocNAGowOrazUXpln36uETEoRC+HciPOXAk9BTIwMwVb1
svKCNPtJAzToOu1QIQiIt6aqOBEXi6QNyTHUtS310HXfffnxSxfCZO8Q9mLacPueTFOBiATIh49I
EQb2XFE+rKUcPUA/Ofpt+qgJhnTMgxGzHCELXTPIhF1Q00OCOIT3oF5cpgLGfCTKR7nEnVMxzzit
CG5sjEiOdp3Xa8rW+sr3C/wCs4JgTT9Xg3x6+6OHye982QjE51GXnnDZtocKyu9gRs15jv1PKHIL
H+RsDui6j8YhDcvcyxtZ3Mfm8KTFZXseR4qFwEsfpiibjp0iYdqlPUbguu1JFMP3Pt/pdN1MFKBr
/VModsNTJCCiWmTxltb2+rZjCZC3UVBRgi696Bet7toWSVAr0sTmuY+tah8jArELMAQhuMgNT6sj
gFjxFwT0up3cEBv5AUAaI0MkQMemneZoN54EYaAaRWc5R1HzKY4owQWzjgU4On51W31oZQMlJ0wo
EEPHk7cQat+VsSTeOAprzCZQacCiSIRw/uBEgWa+XRhxGC3IzqX1MS7r4ixEw2eZUDPTjSeNjYSw
d9k4yLod8GqkuTdqw1MWAmiBSZ6cUinxUHXHSjGNUWBA1w24E/4OCs/9y/vyH37J+39fBStCy+qP
/5/yWxYe2v+d34L1QfQ3r2X5v//LazHMf3H8IbQsONt/M1rASfwLcuei4oDwC6Y1rOZ/CS2S/C9V
R3qGOBRc8mJre0NoIUTlEQAxtWRmXJj/gNByVx4izIXnwQO3wCZkSC23e6oy06jV2PmXCSnbE6SE
5ksfqsKPvKm1d6GSz+8SPZtcn3ztSWDHHxO0HpyhktP3UzvQzfxryv6zd/4m2Nw9uPweDZllCb1G
RYeEsjquPLYhXq6CccHlVTm2atHaTRoXZ3U2UG2yzNYWhCKnNC2bHlpoAVDEUnZQJM02KrHrAIMf
slAFkAJauj53Tl3+LCt+bnXSxc/r1AuDsHGRWW4Ob3/vHQYXuAofDOuWpST5XPdTp1QX/Fbu/YvA
a+bgo5y4ZibOzhwaoJz81tyPenvmYpgduZmH32OJqTdCcMZRj5MYPFmd7jKp6vZjFoCDyufgaA4I
due9Je/bJkpdLLXHs54K4y4pMTWUxLD5nLUlanQUyixogjVPoyJvWT+vL17025AngfjCE8jNdRc6
aVMrZz0t5Asu3eeyE6gD1E9YVj5USNPVRn6QYLbqizVqgVM3Wu8KvhdqR6d8rA5hQAQu+jvuJ1vO
jVOWFbs4Ng6I0D23GjmpgImtTOYgbDR675d9+dXQrs1F2Ir/vD0PMve/MrSteQkRXj4IZoKEdllt
tbxeHQUIELJZBnLHa8m3bMSYyoxy8zLBMUXtGvTx1BjjRqR2h618wUIR6RMmU+qHInb7MQFa/6Gc
yuEVZ4voQycBytjDtgI6mgRp86Fu1ErcKWYcXaa67HgS5KF+DE3kpR09UfPKa2t5mKFIVQGeeLOe
FV5mTZjsvn0IXpkNyK7IlqmwMA1UTW5/ZpLWKZIxmX+Jy1LAyhdEtzw1W/qFrx019iGuFAgYEli8
RNl/1dGGshahagr+ZdGoPPRFVJ4rWcSAI9danm+NMAWjZLQWy2aPIbvpTG0lP1vQ379qcjS5ApGo
M9TIDE1F/isKG+swkEi9j1s9sfWwR0m60xWahQ2IvbnHdaHUpd3UZTnCsZDqMqzYTnIsFxvKwnfp
wbLML252SL8BOF/PX55Fsgzcxb+IMO5P9cSX6PX0gxco2Zs6WuVdkfa7Dn0D2BRJ/ZgbRWUXRap+
FNCVPHUYLztYQW/d5cvT8VeigOwDpx9lA5q6RMDius+kjQGVtBgF6UBWg/MYSQSFKO6dTb8qzlNN
j5FrrX5ssqZz395Qqwj23yMD2KZ0SUkPpt/thmqVudNRugiumZk95JKlPxtC/LvGLe3YxvqWHs3y
JK2/kwwU4jxcbd7m1SnTBpgJ4PzDq5UmFCkKA7DqoASI8GSNW1YlRdCoUjYejnUFhckl90UlBbYr
scPacTooCDaswjIvPozVpzAqDSdX1NyR1bz4Aj0UFzM1vyrdPO+1fug3TuzySatPhkqoUtBHg2kx
lryd4Fiak6ZFk/8yBb3mKHr6LUSi0kmnZKubc1eKXj4UphaSscjCL9Kxt0NViB1qqRZZF6GvsUXH
pF3fB0gr/OirLjxUyvBgDKZxkIbqh0mXbTFSOsz1qLlWYPzpxaxy4b8V75VI/taNPp7mlfqVuMrY
zYKMJamc9OCBcwEr0ORPolrRk6JCO5PyRHNi5IDcIvLrs9Yp11mcRK+04pZSGU0AqROMMx7fkTeZ
dXlGqtP35Fn3VLSvqtSqj0UmwDUpouz7VGgWIkpaeyzqIdiNDYp0FlIkNEBmBYw5sq1v7/9XdiSy
l5QwkRpfFGhW+78xtFHpy9G4QF20dnJPET3L/ISaajafZh1scJ9l/0wvAaYpSjdYVJNwoZbN4MSz
f3dTYy0QS6XULTgYhf4w9rriSkYuHDLu0mOBnDsS0yDfFyAdSMeh2zgQr2xJk6uGEIrMiMrE6hS2
mjgpbZqwT0JFtLtMbt+XCv6XWVFsRIZ39UL+fhNHJV1bIEE8JMvF99dDUiMorFtTaF30aM7fm53Y
uUqkiG6jN4WNaMqwS4x6cAZzUpykBxyqt8O0xZtYApHVEcQLEvMomo1w3telhTFrhkHQCuGSFpnq
1q1RPGSlVO2TOhtt31DqkzynyoOMqcWBAoO168IiPCBbEW5U4l65bBdxhkWaE91RtO1vZyNKenXU
itK4jI2U7lVCU9uKi+IpnrSP7SxK3j/e22C8FQyt2GUIsa2CBdi6KrJlinmpIyD/JXz4XWwW4oOg
oM2RxpP8NFj6r7fHvAtQ+CyVLGxRD1q0q1d7a0iHelalwbw0Yqh7U5R/r8fE3Hi07qrCJPTwxHhE
FuuLRWbgdiJbg+QeG+ToWgjUZYu56r02UabjMOj6R9+omwMavuMpyCres7qJ9qEkC6cystqnrILJ
3lOm2Nrq97uMJxRxS9iB5Kkkibe/CU+MvJWLhtCiy9HclKb+Ie6H2ZUSPz202iTuQ0WZPD+qIkqB
5nBqBmnYUyCcNpb9PjEEs4I/OGtvEU+QJd7+kqKQ0izAO+Nq5AuKOQ3bA0T2/h1pq//N0OTei0Yj
3xcUEw9amCWnvAd5XOVhu397M9yHNVSeue4oj/FbSNJvf0g80uEe/Sq6akJcFe7UJtKnSgpIhZs0
HAsUvLO8pYkVhNfW7ArFeXv4Owg6KsIkpOjemYjfLbnj7fjocFdo3vX91U+q2SlKWfGGAsSSqdLX
IzodDoPg91cKszS8kxnuo29V4FZz8xr76vjQjX3zDbmy8l2iysFzN4m0xNu0PjUzbyFA5uw9mq+N
m+uhYHe6b9g91tmHCuFQJ8k0aR9bCATkiWhh4Fb37igl+sb7dX+lABTgRiFWpxFHnfn2E6UiDadC
EjPUOLEGKOtU3puxrLtFZfX7ZpTHjTm9P98k1gSqiF8gsqeuq/xanc5NCTT7qmV9RM1vbvYof6sb
L9R9Oga9h5LCYm2zZJbG6jDpVZqns6UU10mfTDuoNMxjLegRxTx6SjwpaIyNHR3jXHiXaUOwr6Lm
1xDJ4s8Yt4aj2WbpLsdp6IIYqL/x25bTc/uakKFDg+MSJ/u5i7KKLBXaTM6TqxwFipsHBfKndaF8
EEs4bW9v4PvzQ4+VOJk4gdEg3d0ubq105SgXcn6dpzx/P9RF+aObYpwJsnLYhw2esBIqWLsIWYSt
G/b+NgOxTmEC5DqUKoQXbocewDs0s9yk1whFhOdA44JQDAi3YqtPGHsMxY/YB8VA5Fj8an1fdw1T
QNalAZ3z9hzcb3AYSi8mWIuwNQp9tz+kGrQQ+SYtv+IEkDhS72e2DsHSyC2si8RyC4t1X4vhAsRp
ksgMbCGgv9Wjqcko4OZyll8jZR6vrTbH0CrF9twqTWzjyNR/qCTU2PqsFr1QjqmtjFlli3ElPxhj
Oh9EH1UAKyQ7zsNMOCEQSmQTDwpmOVHwSO8LQyVd1/ZaZk5uDKfetqZuPCt6if9MhZLG29N3H99y
iwMnQttwKYSvM/mgSEUf/mB4bcYh/dTEBoQqNTDdvqqtfS83tYshr7kVcS2TdHtGqBpoyGUwj/x7
DYrJCjw0Qj+NrzyWyXs/lYxT4ff0PbRvpv6jFvPay4R4Osdz1j/FubHFVb2/paCOUSTEgeGl9rva
vU0ri4MVZ+mV97F11als4M+U/cbc3t8EjAL2HEoszbc7fd0pE41Zr4zkqooNQBUkj89JXBp7WdW3
1HheHYrIFfFmAM80ym5PAbK9xjh0aXpNiyKzG8OvXCVWsPSCPfX2hnkltkJhEcUNDSVOhEXWfsJW
BA8O6dLsOgSBsZOoDeyErmoOxqAMtpkI+r5rui+CAVdraqf2fZeM9LS7IfRqHQ1DK7eGjRT6fjUX
6fVFYB60PUWv5Zr8K4mIcKyr1TjjF+Enh9CeAqHFErYS9fuTAmXdANmErOuip7eaYkPypamUhuwK
TSN66I1eh4425rumCLODpXaaK4yg5N+e7bt1NZE1wZ4SYRt4MUjY3X4a5nRKOofmdBUM5Xen1eGu
bxIZgYGm/fj2SPepGENhZUTQTI8Vev5qFkUxMFsRh95rl6WRN+pW71FNpfwdVPkpmANs0GYgfaEy
dg95R8+yG9Ts+PaPuFtJNGR4yDiUOpWKu98gL3Gp6avydTDgHORGD2wpx6L47VHuVnIBJC3fiRoh
kqBr/xzKQFUuCkp57eU6OgqNpD2I4zS4ICHmXRCbPuYEZbxxbm7fKSJMGk3MK/LHS/0YD6zblUwk
FGQ702o+B5r+IHXxh2ZYWCihdIny7M/bH/hiZv+/+/XfgyGwJiH4yILyu28Hw3ShzaQy6D5nSA6l
ttFqJcCOOtnDGDCctrCmfWq2OoBl7gerltR3QdbkXmLgXc0j059nHWSEGPs4FObt5Ehhj/FihgNQ
ZkLArLup/ygZqeWQO8V7M5/MfaXhPVQ1zZY6+kpsg2/BfAQxZd6nBUjGBXf7LRFHTpj9ubtMSAuf
MiT7vYA98uinVWabVSR7GP2h4IC2tFcEVEnAujSIz9ASUbXUuCAZFnn48JRebmJpaeq8oUmWJxfR
SPN9Vw31E1vaPKWjZnptMyTPAgGsZ1aQPGdc3+zYiIQzPYw/Y2yN+wrR6quMqaZDbTz+aQLCB2k/
VgWFLiM5qchOnc2AfvccapKHFWIJonMwXF2irvj2Mt+eln/PDDCWZWstUfCa7Z62gzRVptFdhiYO
vVhvFRu7y81Q7/YOWoYhymPTkk+LNHLuGJl+mFmt6ouXqTdlvn9CXWzMVbfri/7LPCW9nc2Rtqtq
QTv4WEuSAuF6JoxIoeMTlj40GQZvdaeD3FaM0v2nc4B3HV1X9gXnlprZ7e4wfaGeMn3gx1k5tDcJ
ox0aXtbG4V1x8v89B4teIkgdnj36TLfD5HHYSFGniRcTRWN34g4DDN/V0KnU9B2tar5V8kPTU5S2
dJiX6psowzichQkyH4a29ozaoeOXpoRuiJY80WYYNmbitoy9/ETKZ0uJQUMMTiIYvv2Jahj1YmQK
0iWJNc0lMwOWGg3wEiStB+CSjwe/0sJ9JwS/zIZj8vY63G8SShvsRCToaFJQy74dvfSLUCj0QL6k
5hifOgMcThRQo8xQ/9pYjLublHoVMSs6MtRGkU1dVQ187LLqMs2VC8lEtlM7yXcJY3NHKeXgMSMs
35jYVWP/ZWZJoQnikFPDKHot0KrQ9R156RVK9L76dcpU5SjWSvnOWmA4GlUEvExR5qGxrxwFYVYd
uc783dwlyfskqbfcS177fGoK4GjQhsB3e3W3h2IiREyOcomGcnIpgGv2SAJkK0mrunln5P8oBPnP
15NmWgY9RZKF5Rb6K7qSETANkspQLlzw/pm4kD1UjNKTaojZ1kwvp/Xm3WJplxac+MJroPR8Oxam
xGbWd+zhrimMdzOFYbcfhA/6EOjerA4GAKdSvIp4Gu+UNJUOlVXLDlnqRKGm/iQDKnTjH8q+Kcze
EzSssCDObz1Ir/5GzhhmasA9gJ3c/kY9zcISp1HpMvSy+lFV8vFxaIrUm8ou2Jn0endZXBhu0c/x
+7fP2DLTd7MDfg8fA0ujj7NaCYGMCQlrS+Kuk+XdgMPrrjbn+h/FYC/rTQFDJBhEbJPCwnLS/1pv
zQDPOkeCesGwV8LBkgJqE6abvIj7b2H7LmAN+siLFd7tKMYYxlYYpIiHUav01CL/VKv9Vh34lUsJ
Lwa0bwltxaWufjuIJOAUZg6TdsGMVz8GohAc1K7Iz3qMGtw/XhvEWgDZoPlNYVtZrc2UAAlSZoZC
pt8HQEmrMleybuPFf2XvUbNdRFAliWblulNB6hXqXT2ql4hAZz8HhrHPilj7MExDcp7wc4dpTKda
qS1x62i+3Cur3afraOyTBbEkd3lfXOAW0oP4v0jdaMHG8IXJ9+KsDb6nKbveDnlUoGlJZXyOoj7+
XLeC+ZHKVYXyfmT+JCSuHstUt64Syge5M/eS/13IG+FDoGjlu7ZMsVUR8J9vVZGeelwZke/kaTz/
gHYXwzHTxOT73E655OmAIU1HTnTqAnRrywdrloOdUvUxj8AgJaUdl2b9HelhSpBCpJnnvDc1D9Uq
eKmmRjqKNSSmwe2MO4tt1a32049844dV9bViN1h1x3agtZPyEIaR7Cg5pUw31bqy8CSj0atznVJC
dyKzFr+rSm/8EtS21LxxHodDhLdA6yRSUaVuECbN86S20bOidqVKD6/w32N58hgWmCc5rTLl4rFu
VePnojYLOaRsBo+AcYj28RxQMo6lJilRISjis6Ulg2X7VoQWi55L7UNS+RAnKorltTOKufF1GtiW
dlfL5i6E5wT4Z1KIlf20b2avSUe06KpCSZ8qIrE9Bi+EMFWjztg3GFp9bROTGlRFBzzcDdXAc6qN
fv59zkAHtbTHgmM+yMyfr0zKr35sKXYR1nH5Nrn+VNHCiyCUdHntdNmA8EphxfECCC5goGhzKEYH
Wez8557ph32U5P0l6AX9j9WhORApcfFuSVEglvOiH/sgr38p/oLjV7KySJAo6GXRbnS/+yyn8Zi7
5CXt57Kah2TfSm33xRxN7RDLoyYhs1gbv5IwnR+UsUH9tiyNltisiPvFTShPCNujKUTBECQO1C+t
Sp0S86Wj2s8l7Wjk097XWbs3plGVD1NMsm2ruD1nIJzr6UuPkr7hiFkgndJAKUZ0ajQw7HIcjL2d
yn71VWY/kiNLLarSmaRVjiHUWFFmIGH+4GhFPU1CJrK1RXFWribarOi6zLMFLSxSH9pAFBO3n2Ij
cVV9NN/Jbek7omSEX6QMe0d7NHt9hx1C3DmUrxvtWMxz8eftm+w2O365/3npgQLQPROXxsHtpSnM
vdBTxgRGx9vyecTpPLetahR8e2TzQyPyA6/L1Wj39rCvhNgApBVq+XTI6N+ts/LUaMoxxA7qgq6T
9lhFfnW1cgGSXq/Vf6pa80GBdLGHszlqfkNXuX2q+ocgk9UPphbliMVA9Z8qcj+OpHlKCiXaeBnX
M0MvkVscqyTgp7y+61wDEzRZKfKkvSRaHz0lQZN6Zh8bjjo3cLmSRdiwxrnx7Xl5bVAcsyTKB9QR
qe7dLgdi7YCwuqwn2sXINsbQy8HsfPbE0JusndHnv94ebx1eLh9JVZAe5bII2hpq1JcYqIxC1V/8
udrXJpn9GKNa0BVSfQAKtPF1L0ZEf78qDLckbksvkrInhcXbz6vUXJ+UXusvw9wPO1WfWzcFzfou
LHCJjXkZnAYWsqdYUY0+TewfQnI8BNEUnAHLuHJbWteOEaaWxw+H4Eir0REAv3thFDePlm9M7txN
08Zr+MqiAFpYopeXptoatqCmTWOFWjRcEnnSkexRzfdSKEsc9lw6yFXne+GgbGH7XlkZLL4VWAQ8
/BYY6NupovIypG2VDxerqqvDZArCoQfhZ4M6Hdy47bONwP+V8RYMIT5WC/rFEFfRU5+kbaOEzXgJ
Av1jFMuYDiYBto+ldQrUqd4Ybfn1q42AjptJAWrJ4skDVl+HYPtAhWq8NLUARxgnRbQ46q0M45Vv
Wny5RGpjTCC979tRsF0WhmSsxkveVoPTa1N2agf9I89BeyZF3zq8rw5nsFYIckrA2la7m3BNxIlR
Hi9zXGfoHKH0pAGCPuIJ9IvCU7Fxml6ZQ4pk4GmI0ij8rdGLxdgPgz/n0wWRpXAHRLnYFUYgff7H
NwSvA4YqTKS0NNBv5xChD9PPM226iK32XUu795bc/w6m8bcx9vlGrr8CZEI0WXTHdIXriK4y5hOr
bCQITWMswYxcMmPqXDmJMxsW0uz1caPuJ6MMDwMRly2YfXTs+wi90FwZXSPMA6dJI8UpRS10c2KE
t+dgnVlQcIMHQ4JKeZ69uvZXs6JUqFFa7S5C0Pe70owVF70Z8yAWPPlvD3VXfljGQlpkQYXBwAFL
fzvftOS0KPLN7tIRgttAtYVPVejHD0Opl57SFEAVlBEEqIXEiWhJ02lUm3Lv49l8bInE9/8vP4d7
gUo9bSB6oLc/J0X8WCzUsKceIFTHWebpBaCxEGTU0Z5mak9NXyhA70Hqyf6I8m03V24n5c0h6vJh
AzJ1V+p+mR0NeyF2/BI8rGan7IsMZ0SB8jD46rOI05erjYSyFjAEV5dRH1XDLN+LU2raZRb1T2Pk
W/vKRDzDnwZY9xBHjbnN9hYdXMcUEvldM6emp5Wa8NQ1eXqaUxkuPtQ0B+DfiNQ1VOY2LYYNgNDy
Q28vQDzaqCsorLZGq0e5ndfOynqs2oP+Iqcz/K3CUp4SlRQrDFvRNkPLd1JaCGc1Vi9vr+hKEnw5
YwoAX+YOWh1AnBewxV8Zv9grNS900V+4OtD+Fqb5E6BUwuPRQNIHspfb1LDYB62a9g0+C3tsv79G
sS9/6OayvBZabHgCIaGjBmKEmpIm2FYiaV490Oo2FUGAi4DLmKCpjdvVobrTq96HY4UG82yFxWcz
7Uw0OxT6WnpU21JYd2cJxKGtGOHslfiROZjopO8FWW72FRYXG3Hd/bWpAsiSaejT/1KwFb+d+SRs
gcsO0XTRzAlFAqUYSDwjbWN976+MxTaHAulCVCDGWo0y1YU4YLk9X/Cj7xyh7o3/Q9qZLceRHFn7
VWRzn7LcF7N/brI2FLYCQAIgeZPGBcx93/Pp/y/R0jQqqqxyqJG6RbWRDc/YPDzcj5+DLp2T7cum
X9JYPTMgGu71d5m+OYQXbjn6TXkxN7L80oLjhKW4gyTBTpf63s8NCJ5EdQZr456N+fL7sG18irK8
xGPlBcALxDd0PblT4TzYqdJuLu/Q02sUfDToW0TgiEOITY8txZpVUf8oyb53ypUcK+XKVNLHYjSu
EQRf4vI/PYeUthUAYcAwSfCduHYyu0rl1dpLbMaWK/mjvEIzqLqTFfJ7XhPJV2Mu56+JPC3lWM4M
EzgeGGrgkRTWxQmdpKrlDR9oL07vW59rX/+uBLL8SwodqHctq1/w5GfWj6AEoDGVVhL3thCc1Hpm
NwUiiS9yKitrFAysXWhDEa5KZvt8eQHZESzRsXdD65cwiOQRzCCU0Y+XUDEHvxojz3pBeO6mLovM
3oRV4982Ockq+kF06/MQNXW80mPJ/pQ3oEbWvdLF9mrqzezaUT0w5flIENo2OkEvbyBDIz9gQ7Hm
DHmGFGIoR19J1/rPlUWDxlWtK5Wy1nTer6vIKaAlblNIsdBz6+CgyAZY8VDlghs9NLM+2ugSYQWX
KF33rl21+rXVx9YT8EfuLrVw3JpK40vThMAUkXYl20uoCiRduipqK3+yPKSUaU4IDFpVyu6p6BPY
PPyeiXdV8lL12pwC9YuZK9qwt4ZR+RLo5VNvDHHlGmqDkmiXSsnXSI+jdmfTatC4PldpAlvlCIa+
CPk2f6il/dxGDnM3atVrJH54Drdy82hEQPHJuYydeqVzhX1uCdR/UY6WHvohnaDGsgrveRxjx+H9
Lnf0fAPYukYEnHAqCDo4OIH3W7DoVmDyK8D9ziogp6Vw5SSN7pa5A+/0EBotqZSYlOsqNvsBHXOZ
xJyBIOScw/HjmzaZmdzjPP6qtKP0A+9AAo42sAJ/mphXSjzh99XC7JGvzONgcB01Sr+BDyIXM+c9
jVU+TtLXDAjo56rUoSozzVDNkOtF3XQD6Vf9TPq2B/kOdOqTLA/+DXq2ya5CKf5TLdvTN8WS+mpX
B5mCSH2iVyTd9H4ydzZQzwhazbEZNmZNW+ZzNqGqfDB6B6EO0jfBvRR15hIN3xlfQu8MeAoHtBP1
AiFWUsg9F3TQTC9ZiPazZRZX6FXZ2ybQpO3IOXMpXEEVI0cLR/v0AjDI3s+oWrqYZF7yx6etDI08
GQLJeYFioLoaZeTEK22xN+LUX83triRe54oo0DbhTBf65Eld3kgvhGfNNcwD9U7tcwl+m1kwwdCX
IuFTh4U94l/aPOcHnChd0udeYCFfKr0UNrhlL4fUpqu1+5omw+2SvzpxV5ii3EXDkzNfBfPQP9xt
ikdz6IDq+0tYW8FN4CjTRiGjuZathtJOqUlrHyHRpwjBwEOjN9lvv/DTtWP02joyC2mpLe0YbTlH
aPPnINcCXI76qlj5odLXEiao0ks1meO6Ccrwoa688ZqeAMstNa/ccvQDd9J947qCoGFls7sRZg2X
cgLnNhbAT25hXpnUbYQgRskkZFRV33/tJSlet/pEohKOA/fy9J9ZaO5gHj0ggOiEENvAyFJXYW81
5osaBPT3aEmwqUdV3ZkFNF2XTZ0ZEEQGaCDCfjK3SwuhkmeYo5R7rfMSJa2+V/0sXheIty0MSABX
vS+gOadRTBBzVDfn3vWP+wkK99hG2tShFxttPrmFAGJI03qLCx43qkPhwswCdTP5PZKZ+WRACDFK
C+VDAff//hFgaQzqVES71MUEbxSVVRxrfhW8ekEHlr+2Mu+WVw5kC2mo5z7ghfmaVNHaoSrSFs8T
jbRw6lmS/aw6Ei0il6d+dkLHIcHc6ELbCQ36KECKYTe0HLLvBTlNjRYUPiv6q/xyq06FMcujeCES
DEnbyNd16Tv+H5umSMddbpNK5OUjtsb7qj0MGX7zRVKgqAupWa2AqjurOk6/xrX2NuS6tLk82jkr
cjxaiAbQnqfNEMAyjcTHOyCSWtmc5u70chi1twQo8NzZUJcvgZ5IIBg8eFQoISAwuDKNUI2RYwYl
tpBLON3ttC+DXQT5CoARwMbxR5h564Rho9IeLENvrTdRjRIY3QeXh3omaXNsRsgQTSbAkyjFTOkU
VKpMq3AtXMeNVarKgyWlySEe7Oo5TcDBqjDLrHmxWG4Sh8F9UZk0/rVjeRjLyF54ggnY1fkE4Em5
Gik6q9xX4iK0tadMbSjDmqma+ZY/ltzpUOIAwwuK28ScnE1MS9I6DNNqlfltQkJ3Gr5JajnQixxF
a8Xv/YXH57nJIu09+zlQnhASCRujKh1v8rthbnHR+l1MS8rGm+NcKRnhQho7Si4ZaoGN3b+BIHYO
hd6ba+JEfP4A6Y5u14nbOHb/x46R99t7FYg718F5HW+V3PNVkwoTZaBO613Spem6oBVv4VS85/eF
Y8HLcQ5WeBgAMhEulCClu3EIC/oIpDT6LJWT9FsN1WLchKWSyGDkIYQKKCWv/VabMkh1s3anyRFa
TUWAcrar6rXz4FDufZRAi1jrughRSIkGGRIub7AWsk3nPheiASaG/hay1Ybgx5UAJekstqNXbYzt
+2miPCeNsX+Pd4dJYQIgo1lS/YQAa3htjAQMwdil18hTx0hD6fU2L+ViJ5v0MBttFUGLGSIaOABU
WDjo53YVOWdYP6imQccoUmCPFqmuQB3sl2KEglhKUjSgErWEKL6WfviD1/0Khkr/mvtJA0V3Q+xu
1MgQkJaqZq4MmnWNnDwO+aI/g6rPZxCHC5CKshXpLuuk6WqKWkmPBueliWmlNLI+W/u6hFpS7gQL
e1ho1vjLFkHce6YW2k8xkAglrQycdvJeCtlO97EKH3Gh1/2KPgpzU7aQFUc5egtVME672jfSXZt4
/gHcQE/HsmnvNAsW1UGBikvu6BKssyC4TslGPJUtdLIJEcxzV9oNtLS9DCJC5if7drRxrBaxRz9N
Xi471lP3TalMs0F3AXSnOiv41aILchn6lPg1Bjxx1VuBfa3k+ffLRuYtfHwiZ6AXsaYF7hxoqbDF
dd1TBqmX49dgQOQv8FNjTd6zXVeKPS6F2aeXIuAfyiJsA5wAINxjJ6NGYTZKvhe/FkpgumUrq2sp
yqrbKs2bjczZuJKIqW7zApV6SRvka8sbOlKKLWKSuK+NP6XmgVZLZWOnZr22/Mjf1JoDTzDlsU++
PC320M+BvzA75PuBpyGzBmeASGpC6jbxi2yKXgkbTQDPXph8SeFxU12n7/p4hpuUB7AVxavRchW7
shMn+66qBwAy+tjS3KMXW4TYg9veG73PRm95SAcZUfqEHxnIgBpT/NIFnvPYp0V8Jw34IXcaSVps
MrUInuirkGndj0t4qdRW824jxytTtM8aOG/8ug6/k99MA8CXIdukIemuMMfm2knDYWXxI67tOEsb
nttd+qnS7RIRO9hpq5XZDGgDOLVK3xSHV5FAPHTNIVOS9qtc+ohMhQmcXAt+6tx0EoLh/wGNzoH4
8QaoYdtKuBajVyNTAtRy02pdkJX60cd5sMH2n6LwZ/AcoHjYoMi8zLDyY3vSzMam6FJE449prrUS
QlYbZqSVrlfORh2HYeEhfibwp6Q5FwDprMADiej1fJCsqVCiBuaOWiVxM9rOa9Ba4+eu74JyY1Hw
v6Ohn8bfNEkkID9yCHdPlyXeEv2fcnrYHJLbkJpQ1qfC4AgHm58Ie3Ypda8kVqp9psv659zunW3R
F9cmzUPXxB/GA20Dspvb/s8yALuNbEaxlduq2k+K4W/kkaPmDEpPzJzXO9KiaBv20zdePUtCQCdu
CIAj1wNoBN5miiGKhdgAy4ckauBASIkeEffK48nt039FxH9EsXYo3rJPTfX21tx9L/7f/K/+zNHy
DqGweecD+/uf7sKfVV7nvxvxTx39S1C4/cv++nvz/egfNhkZgfGxfavGp7eafNi/CcfmP/m//c1/
vL3/lM9j8fbf//Uzb0Hg8tNIVmYfSdPmdv4LFGtvv96q783br398avil/kf++x/vo8ve8BHiz/mL
fE0xtX+SNKQhg4BwBtyzZv9iYNOsf3IzzYwt1FE4Wjwt/8XApsj/nF+8VJhIavN/5vJmnbdN8N//
pfA7MI9CxAdy/x3g8if8a8Jzkh9AlMqmBaNDb7D5Hgt8SNnMKLLUKbL4Tq7DlWI3Gz+W3E4me5iq
ru98/jBbD395/I/sasJV/Jc1GJBmbjnuA3l2bB+sTeGoSGPUxXe51F1VrQbF1kLS58QC5RuFk2pa
NGfyThZc1dCVJYC6VL/TPFldBWmPpkqYLMnUnMwaNy9ljhnPjFeEC+J4HKltSZ1hJ81dYSRInbaG
vimrtN31bRFsyonUrV0q+lIYPUf1H25RslJkWjBI2nCueIqgpibMwiKnGequJlK6Vbzsd2GNyTqG
hQfi8n4k2EAknc7eaD1OHFWCfajms85c1Ieax3fyJWw/jcwahTJHmGVkxXuJym9112Shvc0nNFw9
rVK+SLHlX3l942+cRNW3eqh5a5oKqdmlKOb0dpevS7lT9sMQx5sx0eIby5j7+0OiEgTsCohCui95
piONnPcwAJStvVNScGNuaOrdjUmJ6clDECmgPJ03xBG2eStDZfZ4eZuKTv+vmSaem3ttORgimi+x
IwIsuvDvCISrrWb0rznAJpcTTB7Tb/xtBJfVY5vTRZ96VnBP2zEAx47UuAf6aq3A1rWx1PEzyPz8
Czn58cGDWWMNey5FBFhh95e/V4gH+FxeLLw62fYzIYlImJpmI5wPeJg7+CvMXW+hWzSAhSJ73TtQ
jFJivGzv9JDRjsezE9fENU1h9nj7GwldQ1Osh3dyGK6mLHThd1lfNiFwjfL0mlv+PtgQjpjWmP0I
RXh4V29QQ+1cYwu36NrfSCv2haustI2KImm+hmpnYXSnszmTyAAcpHjCX2J0VciS6Q+TEd6Fzdaa
gtswo8ZjjzejvoTeeq9kHJ8jTFHZw50TWvHiPJ5ItQniKh7V8K7ZmrvwKfrsHLJb85r9rnyJblNX
3mW3w0HdWdtiSw/km3PnPN4X9/lePSBTo7cr43ffud4hXJh9Ieh5n/yP3yWc7xiAYVjSz3Cn9Tcj
xK1FZm6kqkHHdNpGoeUGIMmRebq85Ce7CmIAmtIgusavQOItJJX1SSpVrw2HO+B6v/V43Bm0R/3p
2r7b4AUCmI0zo80u9sMFpLR1IWdaMtzBce8qKGkZCLB3+sMQv10ejJg2Jg06j+ZvS1zgHy1FUQDe
usKS5k5rlLOvovVPY1Wt6sPSa+BksbBEgEqXITc5fexCKsynYz4xPSxF1I40rweJTu/p+L2bXkOE
LZJZdMdayAmeXADvNulrmpOigM2EqFhPJs3raNe4cxLSS8CNaePaWMGd7XyqE9T+yoVrfcmeGDhI
jeZ0CvYg/ka4Nr/rpmzrK7/Nxtv7yGao8YLBc5uRwEzn+UG4xS/HyyernTWUZj7cKX0w7HtWe2Ul
9rSwHU+WzqFMy1acgY4kWhzBkfpJ3ia9UZf3VldSUqbXAHE0h4YQuuPhCYdTJw/20OUsvB9PZvPd
LJHfO3hYFvvjJ9oA9SEqy3vJCR9lKd42Hn7cqjelmn+DRND1Ec29fB7OjBTUL4RZczkHQJ5wHEpL
UmDmYqQlrShkj/aU7ra1AQueXK08NX1sjey6dvaXrZ64cl7BYG1o/QIHSP5R8K9pWDkNgL/xPtS9
Nf3dG6/aWaiFREX287IlEYjP+Zv7e2BUULhk+a+wlHaeVHqgTdqdficd9Ov+Pr4m06F+9risgpWy
o5F6o1tui7adsbCcYjT6l+nZqKI7dFzOc//BqQ25NqpObWiI/5grrs21QYp35PFXpzq4BPk/MTdn
cuBIphokhqFO14fa4EvanW/Lq6h/gHFol/TjDbWnWC15Jf3P++p/8WJ4H9sHY8IKmiFke2HxbuzG
lr4p3tOf/vy5l27+D4ccNI+wbKpVNFoow+Jb9l67afPJhF2RHuTLVoRnOZuDajgBO3/DcX3Stzdj
akI1zf37DAKpbVbW3/IkTq6iMdS2ly2JfgtLWCEA5/GIX7GESzQHCZBOwRTe02sU3gWgldZdoC0l
9MRzhdcHV6zBG6LOHRbvCf8PO85XxhmvOGaHQNIgvQts7fPUFcqPMEDBvpSTb5cHJforzM0knBDu
sbuhyJoH/cGcXnVRMEFpeSABDoolOPSp5pJVWY+1+qkvFCS0Fo7zmQHyTH1fLt7lRGjHFosymMqo
7OqDpiVoEyr93vAnGflT66bsrIU9eLI7GB5xJtVcDdon8mvHxuo8R4HBq+pDgzvWtX50Ix3Gace4
uTyNJ3uDywYolwEokL+4uo/teHEBQFOr60Ob5Ddhe5PKzu7/ZkE4TVDRRTG6OvWhtICgyQc7ixec
z5m5mnsd2MYq6S1m63gMRd5Zauc39cEieJPka7XeS+ESPYJY8ZwTLB+tiOQNqVJPnhNjRX8uDpbs
Tq9xvpJq13kM4UJzkzfkkPKlMvOJGxeMCrEpPFdjTga/PoDmpftOUjYelTCQbkv3xZnjxNmFWgn8
Kf8j3oq1I5W1Pe+3HLlac8gfdE/qEXEL3B4KKalRSrfvfl3eGeL9P88oZTAHd03Uob5X3j4c4cBX
EmiGpupgjysVZZF7LbqqYd7wkSRc1Yuik+fMAZGAfAN0CuANIdwwJw/YnmFULKBxVTz4k+tstZvp
Jr7zd9Mu3mvXzvX0TfrVA29/y18vj/XcOftoXHAeepXSetFhXKbVU8sfIGNdX7ZwbgXBxwHEmCmJ
nZP8k5f3XZdigftkHRhw0EDBqvlGiOeY7r0x+5Zn4YITPnMooBmgkAZ1HqwOJ28nEnq22mlSfxgU
ZZ1M3QOgK1T56rWCKlmn9qQO9W0VfxvkeGPmjtv3Bn0l+8sjPz3/Btl4sjJQHcEqJbZz0T/Sjeix
TwdFyVYWOifNsDechc16bqjcOLQOAhqD6PIkWq3sIWTqx4Oiumg2OspK11z1p/1luO/d8kf3Uj1n
S5WG0yuHkX2wKeyaWokhyel9RkYXTgUfQkr7bEbiw1hCNM2b/2PWgVQzDSikV4hU2Txi/bCcQjKa
hTIdUhwNAlylm9pr9Zf1rUNdK13Xt9rztESAdnomjm3O6/rh/HsQoPixPE5IeoCaHl6LZon++f2d
e2lYwvWmKdTuE4ApB41UkXZT3g2utOlWvBdvpL20DveDG+7G3g1zN9xXu/R3sHM+29nC0VwaqHAF
1nXh80gYpoMThNfqcAV8deFp+h5gnwx0TpHMgDS6IoSLYlKtuKVPezqM1zJ94bv8JfjVVfsgB4Lt
9rvkk/3pXtlIj/JPr3WlR+kxuq9e4s/l2tkgF3nTLoQVJ6mO9/1EIypIQCCtJ8zXE1lYqzRS+RC/
kHUgNVdsZsKeT5rkWl+XnnRnzyZya/9jTVjmuIBZGxIVrP3ufhna3ih3Tg38z9V97jAX+MV4lYdb
b+EhIpCnAkCcT80Hu8LCaoGtt1qP3fR3+GRsg62+jvfmg3UTfApvg5updOXXYeGonvr52aZDDweh
L33lQrQDujwYfQmb8m/duo27q3SfaJ+4rLUFQyJE5310YMXBdLKr5h6O4/PZlkbOrWWOh+FLsw2/
W5+nn85N/hT7bngjP4/VmhYHONFMUPFflpjTzx2ZuYmLkg1pEMhfj20bkuc44eiNh0k13UFaqdNS
1HiS0J8X76MJYfEsPSksIGvjQb421lAGb8ffxW12q+7q62wf7fVdfFXqG+0+i/Yh8pMLQevSAIUA
f+yDVE2rYDokUyK5xSBtyzZZ4uc7awT+3Dk4JushSiLYCTylGQoFB0nnOKDkXJcLcc25u3fmm/63
BWEYUgqRQ5Hgd+rqZQrjm2S0rspUvrp8w5+5B8kUwcVDdEOWUWT8DsMWvpLZjbfOvTNu2/61yjY0
Jly2Mi+44ENnADPXIM8h8OrCfp/sMsqj0ZvufV+/H/1tGz3D1P04TreOpG8u2zoNRudoCeQWtUL4
p8R3lz1FoxI5mXGvRg5cu8Hz4Ozl8MbxPAqUSF832XrqllIOZ/wkGCHAXDOnskYpS1itcoybKirb
FuoS5aqYpv2I5oRnS79baT9azSZtzE2SZduu+tGp9hoOG146S/Sfp4tJCQ3oLioQoFFPmiTNQANk
GMvDPa244406Wlty/+UqLOvPtS0tlS3mqvjxqiKMQDWd5DuoSO5H4WYsoI6R+kH1Dx5PUXdo9E0O
B0uTZHs78XYB+arRiyCZC/a2/9RVLXIaSyDpk0NCRQdcJnDHmRr9hPPO6yLKob7u3IelzRnUCyon
Rulv9dgPFwrCZ02BkrHny4nnsLDCWlYOfUiwfu8Zk7FJEpgx5dpD4T6v4z/dwry035s8LYrq8OQJ
xyUZGjlsfXk89BOa5FSChuAtHJ5hOb6V0w5NyUPQLJQYTk7NbHJ+588YICpkgsvWS02tABKMh7qE
bcfIrgZHWYe69kAGZTWqzX6sp93UL0n3zJN25BjmrP/cyzhntmjWF16OiDJZyeD01aFTS3U1Sl13
4yTetBmCQHWjSL6HOkPZd+aYby97iTObF8ukHWgxmIWoRHAEFS9gkElZYzne5aF1ZaBTJik8y30j
+EFhZ+NH8raDYdRQd51nK64JzPnyR5wZPXPK9eGwbyB6ENe5roYxsMrqEE+SDDlPqsebpHYK4JxO
/QuhSxQpm0J56JRqKSshaJWyhxETmrtfodGFjZhXphAGdIHcxklbHSpDCgPXMaVkl1uxczCsPLtT
wI7eWE4wodw0pqsCILDbNxO9io5C0sJyEAUcAwCGwIenCuETNAh0pCchpw3zyF9NNOjt48ocXKtI
y93laTu5e+dPn10c/ObqnBY//nTYI6agSrzqEPZOuwFvFa4HyXQWToQIi3ufIRJ3PHspMmBFmCG9
LKYhc8gQRZFDmNQoxcY02i9xHCk3nY0EvD5Nj36WVKs+0uxNZFflH9Zo5zWCZxgYLVgmfhFCtSnM
4DX15PpgdkW7n6ok2w69nSxM5+nRJyE6HwJay+dEpThOB8iCDeXXoa5NfUOHYvq99zJnZY5j/ylO
4hbumja8srukv89LPXm6vJrnDgHnEMgjbmcuChyvZqX3ZdOCjD30ka7vzKykPS3vtF1BMU4p+mhr
duBIJV0aV5cNzz9Y8D2487nLBNOstrCNbMmDyynuzfu4oYLTOlq5U+u+XXns+5UUydpVFTs//9Am
vRMwn4BN5cI0OX/Hg02paimB5Wucuh+SdBf23ormyLWSvPT+n/Fyc8IFW8L4hj5Lpbbw1IOD6m1s
6zfOVN/k1lKR/2Qa383MlUZokuAtFzZpPvm20qItctAN13zzyTaOrnLXvl6euJPbV7Ai7BKYvptG
joiaunK4ynNrFXbXgT8tPK5P9iJWHDwi+BBoU0ihHi8Pb6PYkyfoNfpqa05Xo3Y9VJz8jZI/NEsq
JCfBGklLMPI8OWn40bn9jm1JzZjIiTUwoi80PhjJBhIjbX951k6O9mwDrnIKsiAYgUQe21Dg46sb
Ju4Q6M7oenX8HKORbYMpmfR65Sk5lHWjus8qf33Z8On1emxZhJeQHGqVySll3kf0wbR5eEWctJKm
n1UaPuWyBeNDvVZNadOAzG3lNX0oCwIO8/wdHe/5C4BIg6yZyVrFiIbb3Y79oVAOjpVsLcnfBM7r
SBN9mz42vrZwk5/G/7O12UvP5Cg05QqrWRGcoihTKodkUNa9Ze6KKNnUgbrum+hFH754ifolyD8Z
NIb3UuxOLQRLebIQ1JzbUgRwkL9RdlLedYQ/pv2yVMnjCI6vA5LQ67r+pqWha9W/5HqJvOPcvgKn
QQSFw6JZUwjbptixo6qqlIP2KUJqsvpWhjf5r8R7KvUDEJ/Le+ncqIDKKrxnuIUpTR5v4lBWxjqO
Fe0AQ+aTNck3kDfeNVX6pYqthfNyxstA8Pa3KWEVhygcQmdQNWo16hPkIdu2GdA3X6LBPrc150cL
IGUiGebweERlCncDoop4ZsgUVnRpf/E6aAsavX3R4v6qRGhuYQ5PUzK8TYnyZKZvbhkX36fo/7bQ
oJTNQYaX9EsyKo3bVcgDamowrvw0rfa4w7dEjq2NFev5ps9Qmw+6WyiGcteTuaq8MF1PeVjejag9
3BVx/ROC0XAXGnX3ennBT5N/kKsB7pC5VN5hicKKQyOqKl6TNNySiK7rdva1dJpikzeoT/oVLlkn
FL3paPh1A7mRN4lVdJuxnFrYamDZaCG2c9MWyq08cdTt5Y87XbuZB5BrApoqogZTKPlXXA99kSZE
S51NO0YT3UbQBa07Y5g2mikhdxoVC8/BdwDssSsjmzbrHALUBNIu9hk4gYpO3Ix3pR/H+ubbbfCr
j5vk09jDlO6Sie+/Danm5KtpStOveRtqpttEUkxamPrNp6G0w3tb0rPazUGTVu4INddznETSt6KU
lZRnjwUuWBqd8JsWKlPh9mwSx/U9VX2MgkYGGhmo03UfNcajXqhSvaoQFLahxkiCCD6v2Ptsw4nC
Dx7UCVZW06jvM6kgnakoYfyV7PkYubEtWd/0SO0fY2WMoacq2v7HWJtUdrs0Sj/LpLXB6yZm9wJ4
JP3R923VuVmZ+oehp5yxcCJEr0JJFkAFF/AsyE2/gBAdyYVfgxwxywOue+0Pm1GFyyloVujZXd4w
ok8RDQmHvZfkvtZKDLW2DAEbrWHJwfGGheHMn/txi4hWhCOTkefJuwwrhgyGFm4LWkQW7nRxxkgQ
kLvjjqNBCYpRMVUIaYvSZErUHZI0uvcDSHBDJ4KaGO2TNCa7dnnaxAFRagXpyClDmQASN5GNIMqA
sBVJ1x3CgMzOKBf1qrbB+1+2cnKRkV4lwcL7ij5CyFuEaetMc+gUKQSkEXSbqu4Dt2usp6bsISXU
3LGbKEfa2QoKqT/cFbyzMAwFPlytc/ur8BCwe3No8jLlcambbl5lrlWGbmcvDE/ce+9WAAOQ3mA6
uT6PLxrec4DYtIwkh9St1fZgK6Gbg+C5PImnS8VYPlgRdngUenTnmTnP1CiBaM/xXqk9LAkoid3C
lIexMj8RscQTSswht8bUy4Ed8U5svHUSWYcyn9ymeaOOu4qnAm0R/apwenzXFHBjja6mDQO/018V
0tJRON02xD5Ujym/8V2Ui47ndUwT5AV0L3gYpGSVOSZMvsV6ioFIqc3KM/Rt2TzSpbhwJE6uHppf
kMuFIhukPnyO6rFVHUmPkdJR+IAAueFsw+HagHFJ36evf7qeXG2kHmZU+JzgFdZTT6taUTMpfEiU
RtrKCMG7qaEupf5O8iu8sHj+zHpV5HBngOPxcHwzscKElsMD3bCDq8eqAsqnH7fd3JLawyHMvaWT
3qm/1yMvljAvloB14sblC94LH0R8MhkwUeg168MSnVOlOXRAr+F1Snv4t9N8IahcsiL4GCT/wDfn
cnMYHPq2UwD+Fh05C3vjnBFDn8k+IUokIBf2xtDTmjmQwz1ovsm1GctZ8SyhUr29vDXEO2CeMS5L
KAghFaZlXzBjEfTYOazFHEIr29KiXqGeIlVruvjDbVmX5YIDOxkWIRYkaYQ8EGLMVZ3jPaIVemRk
mlIefLPDNf8ujefLA5r3snBvYgC0MhthppsRTjKxuZnLHf3QieW7TkgcQ4koePm/GRF2+lBl7ACI
1g8hrfpR+dpPn0priU7h/FT9PRJhaVAwr6C2JAJQ8m8wu7nhNLqXhyF6PWKMo7kS7qy0DEzoz7Xy
AJ3rsE9rV+egRlSpXa/Z/KHoPIkYwdo83g8YFqRg7QSQVXlItc+zXkLe35DAWDg2oksVjQiuTinQ
N4jm5S9+Mp5pX+owyPNCXzCztDaCC5gFYxpakiCM6X5oAA7DpSfC0jaex/lhsrSQ/lWk/coDmpWu
lD5YxmfF/n15+ZdsCGeR1u80jBJs+CN4YPu7lr4Y7ULGe8nGvAU/jCPMzcmaOrZYlNJqpgDNQi5y
sRy9sBwi4LSf6qguHEbS2SFt9YFb6kuk8SeO8nj3iq1PSc0gilItD5YSXZVWT1vCoVfhQi5+XF6V
szuY23OWeaU/VIR6yg1EWUbFsedpsbGp1Rj9N2vUNpbz5P0hPexfR/KDLeG02CHtl1k+P2UqZ9Va
t0r3bKbB+vKAzm6BD0aEs1JJcpj06uzH4MBMtCvZllbKf/L8ozfg72kTDkzTx05Vv1tRg1UBIXYt
qS6mV23251saACXlDRKRFMs1YTympFZOLck4f7NY6eg/8F52EWS6PGtnfDPJJNBEPGhnpmDhHivb
OvKKqi4PmkPFmMc1RNJI27m9RlV1ZS89N88sEuaIyMHEkZQ4KcHB50c9vmd7l19hq3JjLUajZXt5
TCdJ1fdH7Qcr4n4bjCQhGVQekE2cXy73xUP8GI2ujGxy55Y/p7vgUV16eJ4dGpxBcyRFRUPsRo6b
UJXUoGW9nGTtef2b2XZrPckW0tNnzXzIPwjXtWWTIacSQeARfR/AeiXSfdz+ujyBZ5zQUY5DuLBV
XYkbQ8JG5CVIJj9WynPdwH6dJguRwfmV+jAa4TihK913TY276yE2UCnnuZM93FW9+iVP/LWW21Tx
2h0F6ScD7ZnEia47S9t1qr9w0S6NWLijrDwmrdrPHipqUA5V11pD97qs7uxFle2TB+n77vwwZuGu
Uuw4V2hRKQ91ADHgOvPc5nP9ZF3Fz16y0tI1dbA8XeVb7w8JLmc3/HFZRWXqWJGSGPZlPGSUrJvE
c7vx8fLGOX2bCSbEiLVFpIS8RXmA7MD50k6u8iMu3bih52zt+NvUWNhAC+smqsT7ipKPDlCIgzYY
63i8U8MYeGm2baT/yHP9vWoi9DI0YrxniKVQLTd6eF3G3VaJXy7P38LhduYA5EMYk6atX9XvK4Sk
pdHeIFGyl5e0Vs7c/EfbQPCOnlSreq6xRnLa75SucifT36ht70rxfaX4u8tDOnvBfJi3eQU/DEkp
qlAy5nnroDYfYg8M8K6Y8rWjP6NehYqCB2xo6U2ztC0Et9JN/zYKjh23cgj6Z3t4neqFZgux7PvX
gaJmNjMPzfXY47Ehj5tlbUN43mT5NjZkl1S0awJythyUcZv8vp1eL8/meYsI/vGO5m9xv+fU6co0
mbg/C2ftRdFtkY2rLINl0rCfoMBelc0S2OgEOP7XKP+2KdwGjR86vRnwls50adVrX+AOXttaB3l5
uM1ziBfUveIg1nGtLTaxnqwj3Z4gE6HKpfJEakm47ILcMpNalYz7pviqJSgi0ZULed8abP3mDydW
sCQM0nEiW+9T37yv5AevlPdazQAjnqpN+NygtkF5YXvZokgbjy8+Hpxw2LXR7E3Fw6S+W6vX9Ys6
raiZDbCo1C5AEte68jfpiorMi3E9mk82bUM34XqpnnFS4Xv/DAA8tNAgHAR72PEmLqVsSrqJzwhf
6u/972pd7eun6pP/aD0Vm+R7u28/5Q8Yp4S2Xix/n13gD8aF+2Ic+skzVYybdz0pc/hDFFeLVqiV
dDf1On0YdslznrnD2xJ9yOmunmd/xt7OMqAqCKbjYcdaqtkIXZn3Q7XuOtcJ1mOzrqRN2Gy8xv3/
zH3Zkpy6tu2v3B9ghxD9K5BNdZlZnV32C+GmDBJIIDoBX38Gtfbdq5KsXcS65+VGOMJ2VNgSaqZm
M+YYTkzv3JUjdmF3FyMu3n1SjBAtLDGiGoN7Kp/MCVL0aR/XyZcJsiufn66Ll+R8sGW5kQQyU1kz
n2d0gYHn0vdUPARkxbivjbLYvsKYZFLn+KSygbg8uDhRuivNX59/yoXNW3zKwghoIJMt4c4HNBM7
Cg7hTgZ7qx42EDOMXVWH0PJbwfB9eCyBOMfBAOkLaqfnh8NXU426WOIcCj8JRTFETh4bxXW21uT1
8fr9Pc7CBLCioP00+c6BpWh7sg4V2VG1EjCsfcs8h3cPsC6LyWzKADa0fCpEF4PENfTRYCWdFYN2
6di+bdTfXzPP5N1IU0KsskG97ADhB3If/GofJQnZLb0qfna/NAQmQ1+E3ZpXu7aGi7ceOhMDqVEH
P8hmk9U6hBADZD6ePz+Da4MsrIWlzJSDTtw52Eaw8RnbcvHacLr5fJT/YpT+XsGFiTAIYDiQA3EO
jdz09tGoouCH/xuRj/vVIHHHtm61coM/Px2ULKx/2QDBjVDAOahyZwU3BbRZ0HAAOsLPv2xtmIWh
mMbKzooUm+SkVQSeSqCAX+QQ02CNgffC3Tw7gxe1LoI2LG6N2CiwX7I0hD2aG8N34CwhRpSV0f/u
sxZ2oiUGKXMfq9favxLXvq7UT0T/ka6t+POBLgNloJh8+HtgrUXf0EVntrClJ5tmcA4D+vd4H4mH
ARxlIfsd9LEbPha7tU662fScFTjmAef+ffSDoNC9bPeyR8DIa9SGD4EFQRiQBOPufv5NH9wpjDDX
CfECg3JxcdgDYMWhn4URSKYSZOyKZjuWIOXzcmft6V0ZaunjGMLt7QxNRgfh8kiqDad1ZLE//6vv
WeIcfMj1MAUMy4HQMsyhhus2VSS8tRO+9i2L55By4JqsHt/ieTqyUXgg7EfZrzXIfHzgAHRBSXdu
NFyms9xgEiBGJ87BfBSHmdkfTBGI5u3YgfpyFdYqhNIvqHL+X9bw71EXdracRlKCC9k5lDM06al1
Xtw1Gr6P/G6cu7/HWJy7uQFq8qBDcQBS7daBBvJGPnqHLK4fi60fN3H/h/9wdlYktvQnacPgW/mz
3P+vPnOJcrUTwCtMNTqH0ewQnwYxQtOifP58kI9v8H++cynKVpoqyWWC79TGlzGDvvi3f/b/O7i6
PmJQQJ5nev8lmTYkLpKWpao7NXwqYjQLvhoDWeszvOg3mY3DjDsEFxxgiBdQFB+AQbNozP6UG5IM
sT8kxnffr/uXfJy6bzaVikNPuqu/8kIgHdplNkPgkIg+zrt0+MK0CWj5WFD93XQrZ4gAwUiLsEI3
61erYhBOGpCsHkMBgi0ZCqNpDXTbq3bFh136/vNXAOlLPVwnAD+WZB5BZ1VtCr2pUwYFxKdeqj7k
tRLIZHpZJCEMPtN4rtylpd/8NiaIQ/BezLo6y6fdKjpRqsBqT7Dl/aupuY6AgGWh1CCddKDd9C0n
/fNgOVefn4sPvnUmop71FSB0A2LOczeQB2aLaj/RJxAC3euMyW0mOMDNHWoKoDDLdlR4r/98SKws
TiHYGRHRLdyLsQCmUk+OPiU+WEezpH81cKmg7/TUWtNd0hX9P3z4sbbzVv5nwIUR5g6IeJXl6RPq
J9lGF8ZTIFwd0hHtWE2T/MNwBKPho8BxOmslERAena+o6VcuT8mgT0GS0Sgfa/7gJvpLWXjJ76bu
13hLls7aPBw4joDQxnhAUSyMMB4Y6hap1CfHAzOQNXZtnIIILhJlnsRGqfwVH/TC7UUbHaB0QKoC
1Yby0BJuljpOU2WGb50K7w+z0gcHHJ55Ze9zAt8tofHg+DdUizuuqlsbekKfH56LewIUHQpfYBEB
RgXcz/OD+y5sCWrfMTg67U7WyL8PdpNejSRtIy3bL0FlQSq0yryQV2ssTBetDvjqs3HnbXg3rk5c
XYyDha/m5tdhtLeZY91og6IntQqnsg0bwHHrJrni2gQMdrDQjCNXbMTyjYD+F2gfgGOBeBI4VJc4
mbrwicEmzz05OfHj0nJkqJtxrTT24Sg4NEhZ2nBf31bi3Zea2N16blM7QQ1I7aSwID6To4fj8328
IPebiXVR9UM3KHi3HWhpni+o55dWV3YGux8GqDxS4fs8SnRCjtDBk2WohHR/SN6guaFgJRT6iqKF
3F/lyeopBUvmPWQihx0f26u0KfPtlBJ1PXGD//UU/CNW9v/KtX7Gz/4pd/v/j6zssIL/YQ2cSd//
TeZ++CFA5r6tX+Wv7P+cEGRc8rDjX/7Fw25A/eNfUPGa6aBmWbg3W/4XETtCAftfcyUBYRCB9t8b
6vbfTOyG9y8wZIHoEC1LHtJ6EKH6DxW7Qb1/zaro6GVClIHfkev7v9T082zSUoLVHiufvpb//vt7
dvS3BqC/I6MZ7YtwCLDYt/MMuMbCf2z5YLYMgMM7zbpkq+Cg3LSaAyTb43rmte7vuqHVG9OEcizI
tqbrTpZyQ0lexLr2VcidaogR7YDyxs7I1nBtFnZTIa6VS1Q4ZKx7YsI1Yi6nL/XQPauR/dB86J6g
VGLviIOwzzDQrvBuMz74rEXpDp8FO4D3Go2U7izhteyn1JAiK3EXhruimvwrMCCS7xVSNiDJMnZv
EyWIN9KGZSfbZSNC3XKts21BtIwpYAY2FFpgihDngi77/AK7zA24VZnkbsr67YuvRnlC9zwv931u
bKRfD1tzSEgGTR2avpgJz6qo95P2K5nM8p5rWQLt5Y62DtsymPYiB4w6BOWofOmg4/wLJD3iyK28
u9ZW40HMkzj8arA08BvZxK/QfGDf1rUqy7AooRUSth0fmlA1BTiIaRFAeqk1uAcjvJYcWSTO3r4b
VhhtdmA7nunXFu5LrbJuNFU93AknsB6KtFUTRMUCowtLu1F/TJaBcqUvCr2F6QPsaNCJfT04aOen
KghN4JKAQRsF/wa1TatfeSIWkeA8O9wnXEcwO0LqANz257vCc8aDQpv0joO95YcssqJAd1gOIRo1
2t/QeOSMm7y20iNPq+G66EFcF9kUBVjEv9BuNxAYw/jqPFmBrpy/KvO8PMi94ZSgUxFO7jKIalgT
uHnd6Lua8e/tXPzq/XV87JwAO7vtsCfojMP3/yUFCkv1/pXuEydFp7ua7gjCj6iuNZwhSDqFxMke
c6Xaa7gV06uZUWOTTQRoU1EY9VZUrXgSRZmyyIV8jYu16Hk4kTHpY/DggYlZWMbOaqceHqpUaCEJ
PH5wwQYaW+bYgqRZ+vcC2lkyAsHij9EpQYExZCNgk43J7Ed78MV3T9TfmYPazSZjIK5Hn+aseyfr
WEPhOw8Br+c0bjyNgXNX/cbBy2M8w8WaA/XB+YXZgOlFCxzcftSQzteonjQteTaQO7y/7QvNR3vW
zJZOjclaRmSUrNkmKKDZDa/cyJs679HNlADxBqS8glg/yciqefF7xaLNB/N868B6j9OBnn+Ep+gL
O59W0zRtrqtgvJMVyJmNZKJ3+eiKOKFWdyU0mSLD0PpqKnv9ZZpKiM5xx9uPRS5eVmYyG67FTOYm
EfAbAZEMmNXCxTQhXsplZRBoHpWoYiaFk4IFwMIm8caGADY8vS1PSw5xj5KM3xHN1TQsGyxgPjhl
tcld3KWwGwc3/nxm564+Cm842nD/wCgFoCfw0guL21pFC5W0pL/3cvmjolgm38nyCCzm8DYHuhIZ
Lm/szC6D3CXSScHcC7T0tI3BgS6bdsl9M1jqmz0U2VbwWu4//6aLlwwBO1wEEDwgoIAXuASZGQZ1
8k6l5v1IQF7ZN4WxaZQA+VcCH3fsUdUlwvpeeUkeNuC0+s6Flmshzbyj73ccc5idEUClfAd9vcsY
agrgdzSyg1zOEAw7r5HVVtuk2XgUpzDz/EMfeHd+4/K9h245tGX0yZ3n5weB/zcskwBAAmL1U5TY
yRqp0iLwmDcdrv6bqDG2A1RRi/gOZW2no0VS3AfS1BDHsmF0xFx0HgGWm7gikZurclNlrfPAmlpE
qdk5m7wAaU0P93jlCM7u0vlKYTY4Dz7cNpB9Lpta7VQOgyBWcW8Ks9g5Kcjy0Phnxn58QMrEfXSE
jfobhGLWtmhpHt6W4d3Ai/gLqaPOopwU92iCqEOrashmIBZU1IVUz4kCwS+T6HkaPUU2XcXqiFly
60Maee28XlxC0HXinILoCs4pCG0W1mHITXuQg5Hde1WNFiR4xXE1yHafdFZ5L7ks4zQDgl0aiYxk
96102m8NqndD7bbPupm8E0fn5p07DdNWZ8VaNuDyOs1sovNhRhEAtCJv0fu76K0zkENKPM7urbTL
4iHx6nttTXtncNMbk2sY+Zp0B87b4AZgPVTwoRe9ckbmE3l2RjAFdKMhKeHBi4fnjZ+/m4LPJM+s
UoMG305QPnfIg52O5QbxdXLVtKYZll2SHXzlVafPbclHWwMACrIvMz0Wgo7zgdGd76RiSjCwcpqt
1eF4ZCJnEdRysi2SJMXKWaDLl4LOXwr2bLz3oMQF5uV8wLHgorVrzu+doAAIIuH6SrmJE6ZKuFes
VWNYNTXdiK5Iw7kXMKonn+00kVPYGcq4Hoj+rjjvtmOt5MbptYxsZEBjwks71lUyfm8y4cbO0H5x
68rcpq6VrhBefbhmcBeRQ5p1eJ2lx8TQClyzjt3TrmMbI7emmBX8hUMlNzSFbUefb9G8IhdnwwUx
NxJW83u2WDF/IElnTAW/V5n3hE6PflcJP0P7Wfaz5MFtGVhrUMBFnzkMKHgtCQHvOAKlAA2tiwjQ
ydlUZAQ04NypkUZI6AuZ8zQaPRQAVIOlgXktOHbLh8A/BE55YJq1t2Xb7Wqk+DY0bAys/OercLno
6NVETECARJu7Nuefv7shMvX6zChhQ8xm8CO79L5Q2t9PbWbGU1KuSeIsUi1/rYCPrD/6QBGugDn/
fDjQyOdtN7bsXhqTU0Q1OHjA5eSklIT1MNW/bWmekCTeTsYMyCwoGlUZMnxNRJps2vXMQGGFOvs+
HZ1n1E+LH1huZ42o520W50dj5qFH0+PMHgie44V3A8dbKKYnDrC3sI79YE7Pba+zqywoOhVJpMBF
aBdlYYUdincccRXLN6WHuxabLrcetdN3BzMoil8+6hxIjZnQ/Mkbt7Nj2kjrTgL7d5u6xngvC4e+
fL6jb+zXi9kD+e9jM5HXQHllsaWen5Tw9WV6X8hxChPlq02B6sFeBhONWGdaMVx5GomO0TjN810y
autmbMbxxU3MYD9qaoNAJd/XakCxruNZTMwWTQuooriZ54XUz/U1NTRgmUYbNY05RQz2NBiSJLZr
NwjL3rEjhL6vyAUb10794EMf+BEkwVVs2/kQq8J4HPKWHjJZD5GVD9VeK+FvlXSLaGwDekWhcrjz
O0QgK2tzcefRRADVHtAhoa+XOLOj+e60Q06UpN4wGaexSruQiqaKpTOxFeTM27Oy3AEENKg6oaEc
HvIi8g3SxizNQaT3jafG2HYq74rKElpueIviGm1GYZWrdtMY5vQI3icLZJ6sO6Lf9ClL5HSH1sHy
uggKoKDt6gf1xHOXQ8YZ7+yTOw7fEi2yzZSKDWmU3inaJruEIrlj99gSCNWplUd0XpTF18BszbEy
BEk9a1kP9Ek31jhRxslqoB441bQ4BVP27/Tmf02PfeAuwA7NqXQ0/aPmtTSOiVEhy0RccWIMFyvp
PTi16YDo2JJHu2nRU5B5WxCFVbEvyJ1TO2Ll/Vmw5M7GCTPAB0JoCVAJeLjnp4O0ADsOoyNOEIF4
YtUOtXIjGUPvJ7eh+9d6m8bLb8xpE6BpuB6HW0sFOz10d1X2J6UsGniwkqlYYCz/PSPU/0AaNou/
LEkDJwWBUhRwxGlKW2tvofwbmiOj24nbQItAtPYG3bHkqVdKwOg0cidbd4pIAiU+4rfjxhryPtbl
xH8bqC5dj8KA8FDqgBkTuCQ4XLn/j8/K/JggeEE3C3DGS8sJaIGtzNwWpx7Qyc2ooSvNAsC6Pr/G
F0ESNgqpXOS9MAzoFGa37901LghYWKAPK05+1je7vNNpVJhWEydj568Mdfk+QgNvdq/RfmDhj4sz
kfXMJaUO+GliIo3pCJh0moC7nXmUR7lF1nb8g0/7ezxgpxcPJLU5r3uX5Sde+FfM72EDrPamyYN9
ZpubysrupF9dF1YVAZwSMmOvernT1hj6vbpOh+3nC30RY1Ek0udXBOl06J0t269T0bagjKyLU5VD
krlykFWyOaQeyz7bUzeHj8j8NoSb70TcGJLN56N/cPzBgwgzjaAf2TpEw+f77NTQ/FXOwE/Mtqed
69X1YzIq786z9HUGxjzQ9FHrTttGBzSG2QHdOeqDkEZ6K/sGWDQDMs/XY16b+5Q0QSgTMLYb1Zje
BS1nt62ZPH0+4ctwA4RH4IoAkQh641AzOJ9vWbmJZSGJdmomtKxiBwHD7rkTS9CxRWkhp23jGcfS
L9faij8wnkhdQNVkZutB7sCabfi7G+EVUuN8gCACCbxxq8F51vv29Nz39Dfx0+lra0LC2qqJFfGA
JVA9cMSKO315cDGD+aTMUvYBCqLnM6BqQKtDP2WnoGkeZFXTE/odwewjpVxZ5YvEMshg8LAiqsPX
zt0Tizs5cq5V1ZUYaij33ANNg+Hn1l1nlM2NJ5pDBYaMQ9Z3cQUiRzASxmkNcB0S9oduBJPfP95z
k4CYAJGEidjrDTX0buWp9typs0Z2siCFisb0vDn4bu7cU396YXWzr10pHoko+EoPybyj568ynJi/
gOhw8QBJP19v8Bco5dGGn8zEcXaGiw6HgPZB/PnXXZo/7OacXkBWDLidt4jm3dcB5plMuSWzE6+H
/irgqY6Q56s2k2s/Nua4on3wwRmCZbdRTEe+Ewmm+efvRrOVm2u0xPCToYKnQtb5dpyQv0QiQV99
/l2XwR/CZB81bCAIwVOzrAHUVOmhASPVqdfm77JF/7KZ0PoLGHp/FWNLfgNZtKaR8dHHYVDQa5qg
GAJ3xvnHlYoJqjlYTkxuGbeu1XxJQYK7L1zy+vm3fbBnyKijoAl6CQQwy+6irBz6qcHbfFSM9tuq
aN29y9AJQXV1MwKutHIBPoiW5uQ0zgZclBkVsLiOZlUkyDVR8zhl0rtzqFlv/YxNB1SXkPBwGPoi
eb/Pcm+6RZXMv1aoFb0EXRXXTHlXdZbQfZ06E2oZtZf+6tp22HXV8MfKhvwByI0mElPOVpAxH+w/
TNV8yOBCBNiV882gGRhoXXSzHevas+Oqr/i9Udq3rQdnU9ZGg54H0Ed+vi8fLhSgBihSI12J9Oni
yo4Jq2TbKXp0crkDVuS6bZ7y7o9l0Fc4VPs2AyXzmIS2EFAbDtqQp6BTLK/tZNdIEeZO/+xPRgAb
40Z2Yu657lZsyuWqIGpERmRG8HjoIV+sikjAhwQirPRES3LquuCh0cQ6KOrf2qQWD1qqbMW9urRi
c5yK6zAHF8ipLs5OVTXQhVVJekIijYdlIH0wnZvd7vOVXwCFZj/6bJhl2kHC49el66UnV21p3cZ5
UFz3TsAjVAtf3GJ6mfx2J1LjtraHn5DrWCuXrE5gsbLOyFKL9UF6wunYGhoAHYcFJERQuO0quu2D
/M4ogheRXCdoqhTBtCZScWkU4JbgtIO1AbYLVGDnB14nKrd7q4T1URY4q0ABKcbuj5lCjFs0Xz9f
7rdk4/nbhBVHigeZPNRsLgpoRWtxxihJT5biD8SEE1ZU4BYfpaDosbDKrT3y+g8il/RmTkZ/M4ny
b1rblXu7gSnOIQIIrj87uG3GlPzhbeVCuqgwXB5WvnqtmgQ59m5SX5Bf0A14BNOd4eVgFLTtQdwY
QZblcQKOxhgsg3zDUgrCuKEY77ifBVvqjPmB+kW1TXrh/rQMVURtNSYv4BRLbn1s0oqp+WjvcaMg
1YBCHgjEl+5KYqkuyCvGTh3gR9eumF4BHFPXCTW2Vk+7a8frkYCfGDJbXlpuUDg2nyurWskQX/qm
qGYirEaIDcUZyImeH4CW2Ej41mZ2cnAMwSCe/wkmxXZ9rfNbRDkqNtvutyha8ufzw/DBuHAggL3x
ZkVJPH3n41LwVKay6dNTCqXWkMPRvy876DMkIz0ROHFXA7i495K33gq38gfZVpTxbIIT6MKlQA31
fOTS6DqlUFM4EYrSHVCEf9pE8FhYtKgilaIZpyp0ch1UxhcytMH9SEe6A/gZgIQ2yzZOw4DDqewj
9737z9fkAw8WeUXYV6RCwTALLqjzqTEDDMjIEQVHHtAfFXIhUfWVogwP1DrUnfMhf3Tb/LZzEW1q
Kq47L39twKZ6N+bpWpvuBxZ4zrgg1QnBMGCy5/1753OV6BuvXUjKQpcwH34E5ZSHxJvylVNw6fyg
boinBc4Pct/mshZUFgxJX0hJHUXZHfsiG24bHtQ73dcuW3lSPnjEIB2JaBUpXBi6JeiVysliLtXJ
USDdtsmDnm9TlcpQeW4fK6vso6Kia5SEH+SOcMGxerPIG+QdljsqFWVujSYsNMeDmy+0a9uJmhLE
eaXNvgF564Wid7Nd0Y0wv1zSJEYH6701+dk+sJUCPWntBVHTVsa1STzoMFU++dN09peVkzfb+YVp
BkQOuRncRNDgkcWDO2lD9RMR/jHVrtiXVLnABU88amvafYUB+SFNq7od2pFcY1b+la+g4My77NfK
POZxzucxC1DYKIbAd0QpYH6v3h27IEcHT6uS6tRNsvrqgnjlCgEkhytW63hEbTd2EaztqZs8G/ao
Nz38+Lgfh6gyBhmLatzQgTu32gDTazsVbDtUUEiT42DcFEW2xqc1z+Zstsg+wFsEPhQUyj74Qc9n
azrImpcwJieihi4iQ43Mf8ufg2kKomEK/vERxnBgtoedhjMGx3qxODlCBeBPrRQhdMcBF5zEdjB8
Ffu1LLZuJpsYj26xYi8vDME8KGDMMALA/ntLD6HGEfZAz5ieNDIxEXLTBcRAxLjyDL2V5RdLOd/K
OVEA2nvIsZwvJeJWEOCRKjjmDd8hTYK0tgxBTxB23VXAwBCQWrFId7p7Lfqb0rgacnLs+2dalqiz
VDfGkMcpqHgGpnel4luneoaWa2izHr/bK5O9ACjBdcGdhtcL4+UCC7RI6NQSsmJKlMaxReFg44ke
fOA1381x0BPwavm+YJ0Rj3Xw4I2Nc90LUCDLIkHtigxEItVPvD0DgPxq5fZc2DjIAmG7sFuIl0Ho
vZgXIvJcD+OYnjpU07dpnbB9iiDpCph+UCe7+d6uUA1GyJAefML5DiIqOrZ11u1a4JXSsPX9Dky6
WLR2ZK8pqpH3gF1Nu8+neXFrbLxvM/8DErVzwmY+ce/uuJ1WdWtmJn0YUZrfCvkzBUupNUnAqLWI
Px/r8kmdm64xDDYL3jwSRIvB8imHt4g4rjJ891iX9tFjA+Q8eQ+3Ma2868xt6M3s79qlz29ATEHQ
Vkx+Wh0DITXqjdvPJ3QZ7YG3Eg8dlJtMCmjqEgLgT10AF4QGp85ugt3QNROoAkiKJCWwQw8dWDDu
6j74Bn11utPoTNp4paJGjK5H7KEaxA7MqwnIXVXz5AMR9KtSBrLB6J2q1cbq0iQcA/8P0MFgVv98
5hfbhokjhYgaDLx48yJMtXPIiZkksU9TpjfTwLzIoOU9CnR4LlAA+ueDASKJXBackHnA820DHAvt
TbVjn0Sej7euI2WUSFQbWwhY7MGzQFfGu7By+DgkX2zIh+GW4qycj9dKHEChO3wcBOHCioJzy+vJ
mpX7cBScQmiL4yQCH3c+ihBupfzatU9gMxuivlIA4ASWWkkovGWpzmwpLACoKPCMEugrIrN0Pgxw
yRwsiYN3Eibtb4nRds9lnuq4a7Tz4FuSzLxQiDC4NxloL8p11ALb6G20AWTMpjM7E6TrttufSjgn
aThlY/LHa0fvxR+b5FF3NZjWUkncNpwd1qjIkL5BFEe0DPuh9jfUg+i9l4v8GcBqYHzY0DR1OCCk
34/p4CBVSCGrTcYyhw5t4IgrDundMDXw9wiQyepHkPX7iiCNGwVJjd7aKaVZFSoXHNkR7wsao0CS
4AEE1jGH1JpXmka7qfLB3CZ2AZB5lbIhDXuvQH8Rnq105Q5f3AS8VOi6AyAQYTm0Txe+MaKWKeuq
gJxsJtmmAeAWRHeNjVkVOaBvqyLBb63LZxsKADsUwtDFOedhQBB7vqGtcPK+LSAva/bk2ve+mb31
ve38W5YVwAPXYcqvlf+9zMYHXeShCUC14sXeAvdLEkRImG6o1e4pNIUM77Xp/hT2K4rCqBVT1IVZ
WKli26KqzBIjLui9hRoFeANuKhSSJJJ2wnj2+7EFnb55D8LFbWnKDSmMuNUr9fGLYGD+ypk6BZhw
JA6XjRAdnHdNdAUNyLFHpE/r5nZIVfGbTf3T59blw5HQk/BXYQSl3fP11KmV9X5mT8eee+NXFLlv
cLLl1dS2xebzkS6jTXwUEsqzqBR6ES56lYAINBM3UNOxdAagH+1fTVHc+y6AgGXf7FlfWqE9tn9Y
DaVCpwkLXpw0HuU803HlI4FP1Iqlu8TazDPCowg/EjxICInOPz6nlJGRQJc0a7w2yjtqX5W0z0Kv
tZM0BFyu2tR0cHeiMP1b3gvUatzrRqA9wBoMGXsmsiW9W/kHz6poXOqiXim4X1hJdCea6EqEa405
wi6fT7AkCP680jOPxhTwK8dX8ADz5rSyMfNnnt8poPBwkbEzqJOgB/F8lF4HLbodKBSFEfdtTap1
jqezcK40fNGwzRL/W1cGJ6sM6N4t2BAlEwFGDp0gO5dlaAttq86767Pkt85mRBRjGbYyN/OwN2yx
cozeECiL2aJyiFYjPImAI/sLNybndmXamdEdPRevYB9wtvNs5mwFeAYVIo+muA4cY7xjEMQIK7sh
O0Tw4IWXIJFOUqs+FWBq2gmrdmGlgKUzBwkui7qGCodZd2OUVaC0mMxORD0K7CGECNNd33mGF1qp
xCeVNtJmpAAZrl2KXWBN20CK5ldOGwgwAwqSXCknSWPZju1OBoVE3VWj72b02BZpBHqFc643Wcvr
eBgpu0bx8VWMrNv1ldU+slH7W6j/3fujGeAgVib7rgcSHNuqLLco6A+bpHcOeLVvG4sHu84AQ/rn
x+Gti3ixwOj+AJ3CW/AJD+38OFR5zUhutcPRLSmet8Bp0/sUcqI6TSYg7BWJoR7ypTF5ckD13Tsy
24a0KXHZqZ6Uf7QqRJ2d8NhOZUOzm6CCctN2GXonmnQ4VMCX3IxJ7r1CUcSKkfAnIVR1m32A7OvK
wb6IoKELMzv/+AXkD9Id5x/Su0PujFmmIVqjzU0GaZYYx7ff1dIkrzhdv1TLQAXZjn27zYfaXEMq
zPdmuZAA5YOLFdJyMznr+fhCocbRQB70SDn3vphGA9yzN/jXg4ZHCgdk3JmcqefOSZvvjYEopQNj
VmMmOkw7f00b9q20vpgNOqAAuQIh+Qy8XRi7MbVo31Wtd0S7HL8irgLO1Z8c79YdxofJ70iP2bWg
QeO9hVQ7b34I9Hz+MrtifEDBoXmy+sQNBZzDO16T4F4ByX4zWtI7GI0Qs55ZvkUrlgj9igh0iLt8
206837hDitAmGNEcWjUZqurCrp0rylr3OwDg2aOsqipYOcMXbsmM1gQKHd45cmkXpd/SSpHyrP3u
aIElEYxCDT8Cc8N3QACbUa10vZIZuAyDA5CF47EOgDEG7mYphaGBra+g0OAfTZBAbr1KTt8RQKR3
LKigZJLXJOa12W1x+vudPUwKLNp2/7vLvPIHUHj1BhaVRhSCSSsLcfGAIIFgguAPry1yiheRythb
3JaQszpWoC9Es1/pXlVUr1GazM/Q2dFC1WQOtlErRphiLzFNlik5oWwKjgFt7/qSGl9aqq/RNGj+
/Nw2fTwQIkUkEIGkWBZSucicos8gLAr6dnkHTsgy8pKs2VUN5Suh+WV0OovrIPuCavtbknxe2nex
OeRbrNGnhX80+lH8lpJb94hByTe3hkZMwKfsthjZi2WAPHFQ5ewgiuAxJaMTguCl+W4YBgcyt3L3
oxgFnhaDv7il0e81gvA+tJBSBCmGE7x+vkIXb/lbJy5K2zTAwYcBPJ/12BU+tDpb/wi5CbD7EbMJ
XQZJMSBwe32b+2NwZzhyfJ5Uvqbcc5FywdAzZHtuYUIX75LarS+dDIEe9Gr9buIboh+8wSOxBs9b
3bpZmI/JWvbpo4/1cNXnJA+w/UuTVjsps/Lc8I+4nXk89YYb95VMD9hWSByiDS679VFbakM3G9Yy
TJehJT4XOXS03gNlQzCL85Ueah5kedn4x5aN5iORIEizMhA6TLVf3uV9Z25ZkwTb0a9B/Z36/hQ7
hVlG0mpSCMUouA2p6m+1U6NUp0byHc1DaJNh7gRSlakTCCNVhqWb0HrY5S25nRzIeTk866FNilcr
S0aofDgZGJ0mdEzu2zbz3joS0g0OQRvqbCy2fVOPRwNCmSmSOZBr4kbbQ24IgvK9MOywgkjBFAIl
yfY1Yew6m6Yqcia06dp+cpVIVV3xtG/vOPTEolJp2wqR4GCR8IcxcjtiPX1+eM3LDUXz+YwUQtSP
fpSlZiN020xWdDnU/gzLgW5Qj6ZBSDLdMTFB/MlpaR61WNob+PTPqi3MiLcui0E+01/BV3xk/8PZ
eexGjmRr+IkI0JtteqVSYsqU3RBlyaD37unvR91NJSmI6AF60MBUd0eSjDhxzG9qNdwHStpCGG3A
CXhJVz1Yni72sqKugRWWsYjfCkYB7CONNWUu46S0ZiNVImb6hYjOD89O99oIedofxfPHb2V5mTGE
QKFnsnch5Z0r3PSjyMH91JqrjFeSVUCqnWWdajV/HUxlJWVa3hcsMAFHuTMBq80DrJX1WaDFBs6O
XdA+KlVtbJO2l3b/+Ym4nPlItNKB4MyBPmav6kwRJM0tBpX8q20wDEyCn4GOv4DlgTz4eLl3Hgos
O6N9QjkInLm0b6EkDb5FzClHqWPOaTUeIzWva1a+0xJiSJOW50LSCz9C0CGzfHPIyq4xqQ9c2fe/
G00AgH7wIP5Vch1uZDO/F0MfHsY+LvdoZehPahC9fPykb3nG7U3MTG+CiZDBg2uaW9jiUz92SjFq
bj1G0V5L4u40psK+1ob3BJxi+AYjjyvBKLP4s5Kbxdaka987UKybcNAeSjX4Ioyhe4DB0NwXQ9cf
pFq2jxrK6gcn96qrr2T+Jhj19s6LOxp3bXU/xPqm9ksI0ZWab+02uQ8jqDkxgO1sb4Gj2ZRQhXel
L4JzmCrZWu41BdrZMyN+whyCe5pqeV4kl8FQlI7T6K5IGlTuLau/xBkplhbFqutbdvGllJwrHSki
HpMCYA2K1X77+MUvSg2yAfh7pFoU0ZBTZ+1MI0DGp0w0zbUhJ901hoFpNfTK+yyxmx1ybz9qo04P
oJVdsxi0lVTlnUiEa9c0d6OOB7gyy+wzRQ1FZ+WaGwfGRW1rNd5kKYbPegkk+ePnfOcoUXk7Jhgt
5l+AOW8vPcUSAw7zme1m3SB++k76vcC2fmUXv3eQ+IzkkZNyEJt4ioj/pF6SmcuShEWBi5IzBJu4
k0A4cvtNmoaMkKrwYklthh5Uah2NxPtTRPB2Pn7Qd24imkLwKRCHItU0ZrVbFEqa3WiJ4yLrf1H1
4VEdkuTJpGu9HYosuTghV2KCyenHy77zfiExTP0e8ulJieX2yce6EjrdRsfNkkg55I6v7P0cR9H/
YRWsLIj1bFYwwrerJErSBmXjOa4E8fQaC/miKX389PEi79RE0MM43xMPfpqXzF6h0fhO1fSm7eax
dmVKiPcoBJ6zFuT5JTf14lnL9OFBt9rPod/LT0aQGAevsqpDrKfdXWT59bkx6pULbnlQVVqqk+0L
rml4s0xn6Z+tVSgDMyNwWRjMDd+ltqrvwwL6oOdkbbgN5RpVLrODHR4Sgs6Sp9srd9FyX3G7Oiyv
wZ7n/c+2dmnLvhIpVBU6Fo3nLu2yXVUXYqNFT0WFSnaa7mharkGblqk5HAESq2neghrB/GaKAyHb
Q6FYrjVmX+OoBW6GcETWhc+Mbn9oUtuuhKQlE54u/cS3VXnEaS4w+/hRGyl+VUqjS27WHIfSEMfc
GdGHGrzyQTH9g2WXyr0eimwHVyHZ21iv7DpwDFsG92seVkvsyQRMIFOHojIJos6rIlnKOwpUwnOT
p8Ye13p6ubYIk+8Rk5X7Kh1yt05t5bfs+DjwAi4Zxmjn9D1QIwjk2mddRstG9cZkX+hycM01jVaS
xr3+nw+mClmd30eiQuCbE3xDkZRyoZJTKrowr6aTPsRNE6wcgbcG3u2FqZJIEsCnSwv88+zbADpu
QoVpmetnCXaqQYBdSijq/pAM9X0QJenOqMdhnzayenC05qUa8UjKdc/5uxIh3tmWXJc4N7Mxp3RQ
uz2MnoQAnppLitsNSnTnh2N2l+sGBRAtpBDleCnXv3vBgA5v2kTHuLKGq9CKuwb64LfKz+0HJ0cx
hpqvpKwZMCa+89UkOTvNWlW9jBqkFsjZ09gBCr+UbGXgW0mhYrqjKo1//AqhoqxVMJjRN4NmnYI+
/BQr1fg9Q2NqZUu8NU9uvxZrT0q+qHowcJ4ja6Rm1MLO6U0XJ4UNPZFLXWj5JnKQrpLO4/irTH4X
bf8rC+0NALW71GzONg2JTTqS50FnwS+mDx+sutq09n1oIiqAAU9lIOTorOlTLhMR9i5iC0BoEbui
b3L7PYMgAxvoB/pjYOt/01bkj0ns5ztHb4O7j7fOsiaaqgcY8FO6A+9ylofIflhJSd6h664g71dg
OXDoYivbVwAu9lPhvpIOLIdXrIWEFNgbskwH5sDtoxlyzUCkjrXHskOsw5YT/SjFAk6viM1fauoY
Z7NIg0035ftGNJk6eMGeloj+GpuBhEN4aB3KthDbLDTXkoaFuhe9Hoji9CLYIBNkaHapSUT3bNBq
0/W9R0ABeYkz+xD8CvSvUqLsBAJHbWTet2l6wW283yJ8s4nUn7UxPpl+dV9JJ9NGW+hVkl58Ke83
jvxYqg/CfjJbELdBTCGu7UqH2ThySz0o3L461dmxlay1zf5O5seTkEXjdauSMswVTinux9TkLxps
weegnMwBxhLztLDJn3zPjnYVWh1fG1OptihA5ccql1YYNsuYRCWB/ygDg7dacbazUNtSHT80Vdfs
hHLJY+kJH/d90+kPSluA9hPdp4+38lttMD/g7CqAz4D90BeYpQS+Uptl0PtUw0Zy1o1y3zKoCPBi
iapqHzXPNmh/XQKSLovDOKTbJgAaaWZ3SZF99mVzW4zPvZ1vZeMceJdM9zahlLtDv6+jYGvX6inW
cAfCRj2tnz/+5e9cJLwreFOEERWs5Nz2qpAzKw0iTXUpq/vHABXTZ7/tQyx0KmXLXcYFb7X+3tAl
+VhVurH3hCp21QgQ/eNfor8ToGnwcAw4oNS+8yutV0WKfVuio9s2gjvQ70M8CvNEvUai2zvRsxI+
JU24s6XgVCBDySECKTDsJaPY0zO6OsFBDaRrm3/upTPISaP8HErH0kAbzv4l5EcD/br8isfIq+kX
p8JJT52lfhbpnSlL/CO+a4XVPpQfm5LuXMpgxQ8AQtTRL081joU6PsGpf4lTHDWMmjnIKFmf08Z5
mJQDKF3WOPxvoryzHUUd/KbpQocFsvFtsDKzqVjNW9kt0WbSJcL+6G3M6IvUd9uG1EdY1yF8peFX
MWzESUITeEhdgv7vqH3p8XXyW5duWt8Fh9yHNQ+TOkvlu8bWvqOFZ26sNH5Cz8EdcQOrP2XICsnG
6eMP+k7xgLgEzAhKTEKbNndPRDcG9bayGV09MMZLIKlIHlAtXpPcSw5iVONjWGXdQ5N54VGWSg8w
epQMG/jUzU4y5PjeauPmLvBbe42ssCzRADCQSRJpEa4z54r3XRtpQw4i2O1rcQ5x79sIszNOih3b
m1GzJJq7Sf2dRHQ4kMS1v+p0FAdjDOWN42SvmZf0X9uyWgki7wVOhr5wa0ExMLh4OyD/1DVdr3p6
GENpIxdSzpWufiO9DRC4zZynNgnE0TSx4NFKFYwaneazFWhrcobL25/WB9KBExOZV2PObv9WckIj
08B3+Fp0UpAJACMAY+t+DIK1RGPJe57aLDT1qGmQNl4wRgwP2b629ga3sof2jNrWZdSL+GxAW3vw
I5Toig6aDC7PwTcfMG0NCihhw7bBeM8tnOzSMOZWzDXRPDitqvxwJN86qaVvPsnDaD1owpNX7pXl
WJ1WAlsa7BJhXkU07/ZQNkok7KJwereRkzO0it4VNYPvTSCr9AOFsYmJ0Buzt/SnSh6Ce1kwOPcc
POXrNvLPCBGKjWoHw2NVJr2rJKH92BkW+llWfcEpqNhTQR19v0K/IC2ia1NLP30TYZaVUPte5qUD
R0ROjCQPwMjtYyTNqANia7THsEx2iCR4O2A8bjtqzdbJ9ZXFlmeNrIs6mTkWkCdrntgA3bMDoyi0
x15qlG0hadauqMo/H8ea5b6F9cO4mJhC1cOFdvtEUTiEOVDU2PX0IHULu3oehGM8jFH+n2v/aSFG
pPS1UN6XZ306mO9eq6tV7Fq+lJ6cov1dxs457ES47ZTokpL7b8oo+c8yTsDVDYaBkFeAyrL7bp+v
zbzICeUkc4Xl+J+10fimDsGrnkeAWRy7OUVB5h0+fqXL7zYtCQ9Am1xVFlw6D1a2lYx15kq+bV6Q
/VEvtbEGjlpmahMCkPqVagO+qKXePpfcaW2Cyge5DtCPfVgPNj3XLNxbZqJuelXtN1LcRivHeJlo
TDL4KORAV6MYnAMeLTv1PWS9czcdjO7IFSw9V7nePJah/cMp9QvjcYUetDZcMo8Wx8p5WHID+Jb/
Lj/9vH/CvLBCaQyjKndHudy0yZMXP0igsroWm8AOByrZeMWg4aQDd8+an5nd0kxDO6hMXwrsV3Pj
U0HuHtXHsbi0uFXRVv9u5+XV8QXmX8pz4KzJNb63E6i3UHNjaA+Bavrzf36wI6dpbg8Ch/oOqeba
c9S97WRrnmzvbQUmLtQ/XIEE19nJkmUo0kYg58jgRP5dLAJeTpR+Huwk3QxhU16tUV/LA95ZE+ki
2OOEc5uHm30KtRjMajSNxJ3G+yboV92ong0p2Qlt2IeFty0RUW7an4hLPIb5S+LYz1krbbm8zyju
X3UtOKbd2plYRmdwCRPaiK0JkG/e2e3HbGjySEndMOu+1KaV0RGRzbtRT1DVKPLVsnj5EkDgEZ1J
h5jBENhuP2+uloXgmRs3bvX0SxTH/qEs7PGzGFQgV6qAmx7rYfcYVap3V+vOc8qB/pSKgmzIQmew
9MCYbRzT156TOhV3YW6NPxLHCF4/DkjvlCoTgJ7AS36EeJI5CxaZMACClTla4iQvp8pSvUvdaWa1
1c3oa+/UVy+tDmVGi2+jSGb6qRhxIM+oN1bugOUHorDl5iSjBZNGL/L2hYW24ndxBXpRLhEn1aRO
OjSVUxyz3GBaqGRrSm3LfjPrkXRMoZIZ9XwwBeKwCDMoWa5ocWxXkyLfG7UdPiSlfqjtXrlkHboC
jejD3cobn/KZ2yIEDAoDUTB40wRFn51J1Ro1yW6txo2EbOxFWqnHdjCks1fB8EjqTnoK/B7KUF4j
kQal95vgT8FICMMdvbzadYmzJpfzzm6lPgQIBSiKTTA3M4mwNpQThjZuUqvmiUzWOxtGke6Y0mXf
ANs6+zbuv338HpYBkLsCTMzUeDaQzJrdvvXgd0Um+pZGOCWprUTWdlTQPPt4lWUOA1LpjSSC3Cnz
x+nP/wmzYYHRRhmXhYtYRgV+MKmOtpLLT2PgiJV563sPNPGHYOcCEOAb3y6V13Ex2LaXu70gb/DA
tNATKseVe/ZtJHG7fSbqL/AKgivvba5gBR+UciaVvcewYgptDnF6RwJ1SRPD3KpYxOzzzPiZD3p/
36Ij98epobRrFhV2XEYwN5gi7KU4qbamMf7oyYwOneqJDRR6DS2BGDno3Ez2g9Tqv/7rl2BfUZZA
GAb7Sc/w9vWUZm0NACi8R9zk6dNE8PYyM62OXUn79uOl3in6SEKmhFLm2xPyZ5+iSlDzBQ5TuFA9
ftRUec+ibL19F/kYggvb2cRE7pMmSwzv7XHSYqyrlY03LfHvZ9JwsCP1MunaOTQV5o9b941VpkZd
P9LvlA6dLfy9cAb7c2vH4tRFmTi1RlW5baBdshafwrVXMD/SGkpOU4RB35izpc9RWGIQlsjtznps
kHy+72y1uBOFf+i9SepNDvdpyKkONH2kNo++icb07qQW+l9NvfGcSy2mP3ERHIZA/dp7aXfKhNLs
P/5Mi5/Iq6Hwox3ONuZSng7UP2fT8X04I4Murq1T/A66zqDnYpd3shFlrlYCmNVE2nz9eM3F/G1y
DqORSo5KwsnfZov6KaLncMrDa6Lp/kvnO/CLjBAFmZiRp93DvUZONThJmlpv+0pKL2iVJ9vIHHNj
Exj5WkEwv/befg4emP+fnVBt3b6DBigBkDxbXDvJ+Rmq9ddEM45YwOKZVWTtyp6cnu1mT07P/s9i
syNIzSxo11viqjfCvveiGmv0FK3cj1/x8pEgLk6jXJJbkvLFzaq0vjr0rbiqtZO82rFHDcJX3pZ4
5JwUKsqVrT4P8bQ5FICLpDGcNJR5ZiFepZ8jvJSn6nzj52jo0Z0R1fk2GKS1a/Ldlab5DSUqN9c8
wme6RP3W9OKKS4dtbFK0uzZx32rjhuIx3H78GheB/u25yHpB9U5Xijx7ri6CyUmIhz2g1NtcCw+a
PU2vBBKCXd+P29FrnvMI1BHtcJg41t7wh5OcjIc8iR6GcYBfQVMc36Etic0GWZWDr/kX1GTOwo9W
kv55NjX91olwrk+APO7z2W9FRs/yQtMR1yAfVAggqf081mq6z1t0KDJZdLtsMLy9nvdrded734RB
l4GUI9Usc8DbA5RGdlliLyeuIjH0jdKE2r2IPW/jy3r6H0lH00MyGZ6eEyQKV/ztUtJoDkYpkOEK
hJVgJ9ubW8npupXvvjyk0ykFksc2I0ucjzW9IJLqsPXDaw6vkWFBRBoGk/Dw8e5675ByNVCesbUQ
MJn+/J/YayJyCEWxE1fP8R5j32vdkp7suZC6/lGgo3b3vyw38XRRusBBZXYhA9zBXSTnjELzQIjU
/EuKWewdyf6pxmq//3ix5b3CG6Q/zpzMAC07738gt6rmYS8T5vrW2PRh8KeQC6S6mrA7xol9DdXq
18crLjehhtQCL/Ktwwzq9fZttqOaB43eMQbXTXDFcV8ekP5sNq1WdCvRddHpIEHDHken2UGAnWDW
t2tFrQGhKlUNIBvaQa28Q08XdNfbFXTkrj5LXS3t7MD+aWQvqq+eevEQ69es/xQk16oEcqifFTDM
akA7NB4PQurVbWmln5SJF6509cGONZSkspWfvagz+dn09+hVTjJ9AHymbf/PhutyYfYO5aUb4Uiz
CROt26FTTu4ahPYuKoz8S4hi4Masa/NRkdv23CqovISWU6/s/He+FUUOtFxKD4NUYPatjLIuzTBC
nLsWtXI/jeZPvSTgtALeXnno6Zlu71trchAApkBwogyZjZuQ8TcKJ5F6Nw18FJtQDTz0cpl++Xjz
LY/y7SqzB8r8PDdLzx9oY9pg0zUVAwdbOUYaQy3PX3PvfpsYzh9q8juDmo57H6j02w+pSAjv2GU1
uH6qHKTKe81t1dtGFaTCAE+Ac9F9k0L/0iiXNLya3TksnkX4eQhdw7uo/S/fdo3wqk7Op8O2Kdpt
bl6Byblx/qOKflblOel++7WP9S8CPAdV/W2PP8cGKXs8BvBBt+1N433rkBcfnLNjo+dSI/79tc6v
fn8Rzs/O0TApKGFcn/DR2zrKi2Y8SeOrLO+pbKXuqXbQCwuPRvHXae865TOy+S3tSMw3NlbwV3K2
mZHgOXIyJ52hn6n/pZOiTRr+Yp4eBVBYqh+W+JOmfxMY8rank2ach+qsqF9y59FuQECpuxQpYQn8
thXfYXuyku0sapvJsBKgKSrG9OVpH8zfv22IPqCWAj3YMKJsHOUzMvzGr9rp/ftCDXzk4RPlDrqE
fsmA9W3Q3bXWDF3e0uTZLqCsmNCCZO4ofE+n7J/jnES9DZnL69y6xDlSyOcwPw1G/QMLCRpFQfyH
IWC8G2Pjl4Iloqz8CAc6femmAYhT4FmnnVsxXuLqq93/HpU/jnKKbfgc0mOj/5BAVmRj/hBl9319
CDPri56pT0byw+qZHqOMsaVttxIVlgkMEGFqU4YdXLkLqq8hB4HVmbHmqgL+tRa8SnROtwKSzkFP
jfQezf6N5hTGyrKLca72NqYDDzq5sAFymKXkSpEicWb0g9vofKTQqopjPyJ+GRtefdRDEHloD7fK
V6F5xzpJ45eo0YwHkcX5Ncpa/aFuGm9rAo39zxc2bRl8+dAbBdO8AEZmUWQEMQ6wboUgbYZ49UFv
U3tLz2xTTEC0j0PYMlBi8kIsoe2nORMC9HY3YfTuy4PIWA3J28OQNykE2H4NDLEYjvKyuaUJ/ZOE
JoLHs6NjQc9VlVyF1p5Idx4Rub4Dyowp50ubJOzBNmCUZuA9JPnb0AedOSo/Qy/9ZWa5tknL6gWt
0WMZxdu2h3OvjatG68tQPjHruNXpW1A4zatBEfLH9YC8QZ4bHRJfmvRqOJLYengZvTBi0f5+/N6X
dyH/QV49UqYgkYF13753hDcKk9a47KoSzOzaCapD62f9XjPXcud3zhcsfS4qg0HiRG+5XWlM9DGQ
fGALFnJnO18Aa4T222y8YLz4wZGmmverM5pPHz/fAt86fXFyDlBEgK0BgE0v/J8wpSUZ2KIgHt0O
dvjnBJDiPaOvDMF9ZXBTGtpukBYdpjfU+Lok/cpqCe0qMeTbWvOBUlDnHVsYqXcmDPiNHJctdlFd
9P3jn7lMWG3uUyIBvZAJ1z/LEwTuHuFQmWh3aF4GsatSntKiMh9zfRTbThjhXmubtennO9+eJggI
ZHDXVDNzbckUKbfS6xS+CBXz2Cs23W78IIACtCu7bIER5CvANAcBCfWG8mku5DhIAzAt2wGzoobm
TmllbHnL8VOcRyOIS6fW/wwVGl1OHj8xAdiY+FJ+yx2jP+roKn4r++hV89vy0Naa9p8zNHgpJrUc
P49uxZxCpmLgHlR9XrqMNny0kQxpk/d5shLe3tuG06Tv7W6ZvvNsG8ZFDnDGKEpXVCOoojgY7m0E
/DYK1MGHWpP0Q9gXe1mtxYFExNwJq0MKPC1dtCK0PaCs9JA18jdoZ+M2nhxYhqjv137kMghPCliM
AeBYcELnWHCrVpHmNsrcDaCBfdKNLn8c7fBr0gvnq1EG0UNoWj8UJ6mfJavVHytLNAA8q/YJceov
oSiZURRyvHY1LNS5MK8HTQHpAyfDyUVhdjfYdQM03Gwyt26+CnTIzqpXlmc9NrqvaQqSJ/UduJne
YFxGPIKuNaYweznJg6+N3J27ZM158r23xHaBmwe+D07Z7Oc0NeY3TcVENfaD/FVUWXBo02jcfxwR
3luF2pW+D1QMuMPqbdxqwHDXBTB717KT4NKMAtVfc1iz3Ji23W0SBzJs4mYxqJ1kXmZxJ45BOchF
VkDEpx6CTFnsC9sYd6YUALLvw/84IJm+JGvRiyZx1ACy3j5UZ9j52Odq5uIuVt/LjUwC2Fkrc8Rl
WCPOMOQlb5msWOZHTa1ln8rbzBHp8H2I5dVT1ivxLwcFxo8/0Xsbk7bTNMLivEyyZ7ePoypjYMWS
U7lcZIh4NIp3Uq3waIbVcMzQhPidl+pJ1PXwve0HsQXm2mwbVYtQitZeQytd0ydb4GV5v1OMhSTM
e4bHMEtv8hoMRoiBq1sF3anRjY0d5sh0YerrQWZOInmbJZ32EnBidpkj7+W6c3aj3DRf8F2cmJ+6
kzGsz7qNE6Bb46C+e+HftTdRUrf7sEMQl7vRaL/bSdhskJYcXtvake+qDKdCOa7LcRNoAvhcnGg/
P37ZU3pws1OZ5pCeTHBuZqZ83Nt3nTf9iNrnILtyBXxFD0aBFGDmnBsFnZAkscVdCxrzNVNycSdk
aVzpyS2/NXERuTQG5fpEfJs35ew4KJ0xjBU37pPo1bOdUx6O/cmLtQNIS9DubeUdkfv6nuZhtDWy
1txZ2DmoI3Z5w9ilK0PAxSbn50yMJcbsWBEsXGx8xawZLiWKy/A+PseqH1wG6H8/isRbqzcXkWha
inkjpDv2F/I3t2/ea4J6MJxMobuQjVfJsKptrzIj//j7LtJDVrFxaaUnA1MCJsntKlAL4gB5e9md
yMHbWK2Tk5YpHXpjQ+9ytMqXwjDafYHg+sq1t+AIcOXR1KWCpa8GTWDeugYsXrS2U1cu1snYyiVR
9VXCJWTXJ516X9TKcLIC40sqA0QMMx/sJFZ/7tAE9stgYSnLMLnFOsT3XmLExk95i69uVhbfwaxf
qdLljRI59Xlw+sSVgop7nLbMXz2e+CYIJKqnHNmsg9bjytrl0iEHIbGLU0P6xthEPQxYtq5s5UWu
yePShYWsyv8YlswS8TgTTou7NJPHokQWlf7Vzhrx+wwHBaMAzWnQtbKi48rnnUL77fll1WlEA5QQ
V6CFm6Y12lHS6pWLyt8RVIdVfTboAEp5C0R635BbF3q0VbNjUr6ii7PpunMNGUNKv/oh2PDkya+q
3RRmc12n1/nkdQhGqPmkf3aSQrysnB95px6iOtzF2WMdSDggHJBvDhqmH0pyyj0NK0uEdkS9tfVo
76u8/gDdwwc4535kbKU62wVtdwit8AAT72TF3R4e7g41vAR4QlAi+ZkGp15P91UY76ZEMUYUMeZf
8zCq7U+17gP4BK4Cvtjea0Z5SG2Mp/m738nYLdsHPRY7T7oDvX2MLWUb+T9lfk2vHxtVPVbecEzo
kSAgVbZByMUINf7jj7Asf2lwMB+zqCunvvF8JJ2alcysqpRdrxk3uTS2mwiTQbTbnIukDb478LaO
PWimnWrGJdyXakSAMirOg2n9lbQiu4uN1Np5jCi2GEP7ewnGwa4qbe2B8m1NVHiheQGaHNkvWl3s
GUL/3GjDiWxPkWKVFpNRZ6c0F8UFlVaFpmEn3eujrzwGciw2AZBupbP1vVzW3r6KNeUej+lvQBzc
1GJEPonJFNsxCruDpznpVUvGtZt3GSPBGDDip83L1IE55G30Mke91qoBrFROt2A3JL1/GFSrePr4
+723ykRaYFhD4sno+nYVJ5eNFmJgA9XPxkosQwjXlFFo+3iVd646shkQa0gjTS2xeVJYNmngyVrV
XLFBss5Mwr6peCFsykT908vw+TQ9wfexPdKX20ZlhYCNFY7OJvEjcc/7VXYrv2d6ebehAzgYY3KK
NFC6SDfcPnaWlEbpS1F+LZ1U22pZ1Ll2imp3KnzjIIrgBx7F7b4D4LdNM1IvDOytrYjql49/x/Lt
TzAO3gci19DP56/FEH4f4vuSXkfH+uHoIY5qvpytXIOLRXSg8LhfIOPEjHkxJEmdysfsI5TcEdHN
C3xEun9Vn61E40UyNa2CrCGbH4ISBcDtGw0F21RTBsmV9Gzc13Gb7xsza09ODg7CtoPw0IjOvJMG
2zqCD5RWMvQ3LYSbL4pnGcDQSZ6c9gx9z9v1NXVMtdDojEejE4ixY8+6UXrcaoos8HeUeDoMLfqE
G0fQwbcH1NNE8ntwWm0joviqVUiVVWo0bBHE+RK2LUAiX2qxVywt9do7oXWyGTvfR1XbbQYM3/cf
b4TFBUr1B6cLYS88ZyYd4Ntfn/VJUte1EblRUig7uk8pfKqQhlFXH0tF3JmikdfO5OL6RHCGu3rS
kuWT8eVu1yz1vuQ1MuJJcFHa1tiZXLsQ6RCrz/RfltDEXZ/Rm1bG0XjADwOfS8/M76pR2McBecft
x29gkX3Sm+QQTJqlqI3R27n9NQ4a+14uxhyuhY3biiG0LwWCwn+lQdJXTv/yQDA4U7HRZVAHVnJ+
6oLe0L1IAq5QSGl0oO0AXAkZxZVVFtknbw2ULiyU6asyVrl9oAZ+w0DvInQ9q0kPYYAPaoR82QGZ
c/9zkXTiS5R5waFk7LWy8nIsiiAYxqG4bsFznKrI26WjvvP0xqxzt+lqY9cHcvOAA0OI/2B4yPQ+
OvjwOjdlHGR3Fh4HLWKN2zDV258ff9JlSJjEjbhwAdDQhJ+jxTyr05nVVIlrGOBEkBSpj7VhbZVw
6J7ycBiQQWfAk+kdEstepa68heWRoqhCIh/w5JvIxywn7VRcIka5S1yoNcEmhTB11Buj3XECn8M2
svepEq55qi17coAfiD+2TFVDj2XekUYOdUTky1Yfubj0PQlqvifTy5NdHen+N1+Sk1MgjxD8MyRP
N7R9gk3WN8ix+2b0kOaRus3qMWf4qMnfjbzh0Ed5pN1rsez81/M2MauRxIBdzcAVWPntHgnHtLXz
vpcfdUn9xJS8peOko93jtSvXz+I7gM+gCALeQpsWTvd0Gv/plksJeIk8Y6FRcq0k+WZhO5lmSE+U
ZfTZS7y1WfL037u5CKb1mDxMDai33uPtemOppyWjfvkR6mm9CaxebE0/jleeahGuplWQjKbWof1M
9/V2lTSKPcTiOvlRkhJ0sPGGu1OJ2Bva7ONKh2uZPLGWDpXljctGIJmFxrwXSpKMlfwYmOqLNgFr
MXeJtjqIqD9607fHtpIfvFx9EWa1UcHZF5uo9J2jnzAtTXv798fH+k2lev6GdXAOpBQMF0gdb59d
a+xS9E4hP9p+PuxSM/D2SIGEZyXTmk0se84xlIPoNHpy+Dc3ccbcwEkOvjvqqKHcXifOHkOt6lj6
Vr3Bejw9eIwqjqYdFyeUJn/3ZhycgE9KRzky/nhRlO+KUh0IU5J2b3RR8ijGLPhRmN7wtUS7/RRn
qnHfCN10i7RWtsRz7Ff1trhwkTmvStqsuutMsfv2DTDEBJxDvgGDDf/42zdgWVkYNmoOu1BpzJ3Z
QR3vWuUpCtWtk3UGrGT+76or0e3TbH9blFKxkjAsZ+W0FfBqIusCGTS1W29/gmdaoeqncEHUVDpr
hnRpNL/aF6XV3ydo9Z2rIP7RjW14n8poCGIwmcM7CDW8NqJEXOKYF6r5o3LEmbb9a9axvvOqEoPm
GPp9mPunkiTnGHJl7wuyn32n9PKlspP8XAit3soS0vvbcYBROQ6a+ZB6Qt/YWSJdFE0p8FtMifUW
mk0ivX68+94JsQiD0Cef9HwQbZ/Hk6KX8rApIhg2gyYddJToPVOrENoQSkG4FHVzSSSn3JXReIq7
8aUu4l2sYX0rt5Vxl4TMYEkCa++F+aezo6nhNnanrUTXZdDjR8IBoawix+AiuP06tg+OqrQrCay4
XpyrIUAyMYa5FNpgVEQZ9puq1eSVG28Z+ejUMnSi5eVw8c2V90KsiPKJj+EWvj++oBlWPshBuDbi
m/b2zd6fyEcamMxJDwQBtNm9in5zwUMgoCCz/9VB7/ZZ30X7ugsLAKWrHgTL6EdTgeERaRT9fSAN
01P/c3/YJpHWiAfFDaMcfe+8MumJNH31Net0aV94Jc4EmngcKkW9C7XA+D/uzqs5biTb81+lo9+h
C29u3LkRC5RjUXRVlGm9IGQoeCS8+/T7A6WZZqG0rNXsy+5ORE+MRk0mkDiZefKcv/ESgW68Kg31
So3T4Qjs7VJqd/Z150dCzIvcgo2NhsrpI+U1GiDWiJIO8nMf+Sfz0qzIvmYCmEqgy9G70b8kxH72
bZ+HBNGOeA/3nGf93BezgEH0YI7CV+7GyAi8BtnTVTyI/ndLwKgg0bOcRV5pElEUP30xWUa2OqEh
eqdXSrCxp9T+2CLdvsskoR1fX8dnySGZGcPQiWICYYotVkhc9DGyw8joyVXS3kbJdetUGAE6jpR6
iAtpskeLfa2i9r6HJHxh8HOEDCZfz+KRVINotywxEVOCn1lkNtldj/zdFulFf5cYVkVBQlEgbmJv
Ja/7Un6U7bBYd3Wq4FIgunVGUdwtesP3gsAcL2zp52n7/FDAjpmXmVK45KzbSSdxsIfZXaTp9RVF
bXklhHC2SVAZbkLT6KqT1UNoDF4ix6g2RcnOV9NLZdVzLBiPQXVklrfhGsFF4jQINCCVGPz06V1e
KjejHAU3aG1qa7JsgExKKVYpnI6V08rJasgx906T/EJydb6+yCq4OnB5oJpwZpORTUHC0dLBEW/1
o65LwVUTo5olhUWzQstrnWrlpSX9i7cGpwVAGo6OjEmOPid8LxZYilxnU2civRuLvEKGtXA+VaGE
G12TULrsbRl4B5WDmIoZQVqX63pwKBK8vijOV/npQyzyiowaUVJVbXonJZG0KU0pXqciDt799iiQ
++nx0KCFhL+Eh2WNo0hJFod3ah+CsZMVadXnkJheH+WZjXp6UFCGoWUIbRsRQGqupzMajbJeNmMe
3gVOv+Iwd7PkfapFK7hKm8H46Kj3sbFvtPd6n3tWrLuAaF0nbVejhNVwe2v5I3rMET6FsttEn9Up
udXyvaE/tYGOYfxRDd/5A64SCdDLtvfsGqhJme7IzDd23r+DCPXWDrr3RfVJ4JG2roovqB3//veC
AMgZCIiAg2DJSob00wZtpAZ3eKpc25mk4hVRX8x4zoqVgBRsQIRICc4kgWW+jcbsQIZShncJwvW7
whgtz4ehtxsdsQklK1hj0VF5vR07ngWWbpenquICcKgvfNFfROfM+gLfDHaWy9zidKgR9XBa9EXu
+i7WaG5gNijPFdLX4+Z88cMtI27mHQC52uUuWLROF0RWHtzlU/XYy5NzLGureZTYqHBBiSyuOATw
4bcHJZ0GDkJeD3hrmdCHNSCq0EZaaJLr9GrCKOIaYDn+K/6wSROpW5GJXnI6PX9RrsRMJFdV7LQh
t5+uj1ofQrrCTY6qCvhAw4yN97I9NSs7H5QVYRRcR2WWbl9/0WcbjtNVyaiAkwCagMdBpeJ0VCej
j1aOVX7XOHeT8D0lxN/QSFEcy1wBw2DqNy0c7fxxAIMr94+pxG1OX/v9VeHvCmpVZnLbtFcIt7iW
/dBFn/TS8cxx3CXjTtFwp4H+BTcrExutD91YOyrZjRbeWg5l4MCoH8xJ2YwymPU6ReOxdiOOVSfK
Nn6TbWukMjulWTXIZVp18jkD+LweUzCzdgVgMWxwC+qrfvf6lMw3pZczQkmCCh1us9aMvAEgeToj
1sTalvuoP+QcDrtSxhetxAxyJwlZozeHhkJjddY6a/VLW+Rz1nYyNFq3CK2QtM9+DpQSToe2nSyc
OJTSA0KZqtsgQHtsU+O+UpvgCv8WWmgBc+3bmb/WYpa32fb6Lm5AkmfmiFxWl6m48prRHv0f3WMT
GjclW6aFeetxyrDdGvz3r0/WWb8PaQlu/vYsO0gUnVk9DkOQhHplSg9cvXeIqBR7YUnRXRGm9Voq
jGontfUqNeRiJfUkMOMg22tfl5T72I6c3dDgcNxSUjdHFbvxTtGOo91Vq0YEyX2mxuqFcD9L9GbE
DoR8zEnYQWl+LBaZkJyytbpKe/CVgIuCqtcbiATiIwjzT5LfokKGiIEnq764CSbbcEvTab0k6tqV
XVvJBkulzsM9PP7NIxjYHp29+Ro7MzioFJ9++ERMknDEoD74IgjXsSnVqzYI/QuVo+WG/TwKFBns
zeDg06U9HWUo0jDvp9lKY4yKDfZ7LLuybK5eD4lnFZaXUQzAD+AV0G4QfqT0y3Ohy5RUaVLJeIgV
p9yYlT56BUqv8KHlzygD7PtES9aJnT6as0bHWLfrvIuL9Tgg+uvYTbUW2ZDsnNxR9oitfKhw8XHb
8BiGUYhUsv0uNuRh1Wm52FNnN9kduAGhrFJ6aqCE61y3yreOnxm7MCxyT5mkZENx1vB0ObNQ7mxQ
fcOn2stLXX+0EzP19MQq0Y+z0wsn19lyZiKYBToKbK7koc/B+CKHjIp+chpsAh/IddbGBr13b/S6
q2hNmf968MRNuILid1d8ap6io3/hCJtDZvEVZnQ9wJ25HMkt8fRjI7TcqGHVqA8APnewOPXKWpn6
VuG68Pr3PiOLPb8mqAsEqSCig/Q+HQnrRTtj9asPxVt7a26T22FTXCkbmNZusFZceZN52rZ4362t
B2Nr7eVVvg1WoSttXn+O5fm5fAz19DEGs22jTi7VB1SCXQMpuNT4pBXbSjWBb16I8eVKIlcG1zLn
XmQmSIksXlnX5mpKiNraoOTGjWUH7+vccS7cvn89CNhpynoczEuPCxKqsvLTDPB0hJuiiOJojYFc
dOFV5gP+JE7QJQECQa9/lq7j+DmdNqMPkXKdivzObAPcm+FaIwctgpmZ768Qy/hEayC7L8HMeVIy
XQqe83ecsYQ/qjmUtZeMPYrDIzxURi/lxIQ9OYr5hnXJxXUxCmCvGWWA/+7cXqeEp52+Y5ZS+ckQ
nrijgpu17gTseJdyoX54PQKX4Mgf41ADRwOEWhhr/nQcNEZ8VoOe3Q1yPFyF+dDTqRWeEInFca40
mIs2ReVVvlGt7ARNV8Dw02NtyP5W6fCka7JOuESCWCta1V2P4Ri6UwL1u6xacxsUw1Ub7pIu+tLj
9ec1SnVtF8kRWni8FWrxdTT95EIffZEM/Xgj+kL0sGYE9FI+YYQ17je5lt2VTvAw6pR7K76TARHU
RcUncvUAjcpCke3fW8zP4+p0iNjByahoz57O5AgQ0kLDnIJMrRjv0iyN9kXLla7Rs8BNS+tDXVyy
g/5FkIBIAaFMQY3XXSIWEp2DpC+j9K6x9HDnj5PtpRrUqOcY+Y+vw38GT+L+x8qq//u/+PNXUYw0
b8Nm8cf/viue8mNTPT01N5+L/5p/9F//6n+f/pGf/PmbV5+bzyd/WOdwR8eH9qkaD081pkLPY/IM
87/5v/uXfzw9/5bHsXj6x59fRZs3829Dbyz/8+dfXX37x58Oe8J/vPz1P//u9nPGj23bz9ny3376
XDf/+JNu+hsSWvZH/nsG17P39E///BtuOWSNrBOAV3/+kYuqCfkR7Q1ppDZ7lWKCQyuDoWvR/vwr
dabYgNVClZBdUf3zn890Mu1/f4Y/8ja7F1He1P/48xmI9ve+h2wdjIYZ7M/DcTLzm08jLHhGj/QB
EWYUzaOdte3Or7T4i9JVle0GWpd/iEwrdHacA+lVP/Ul/r6DFqydODZweGrGahch1DyGcJnKJgkO
GcXKgwbH7C7OHPXDCOP3UTFq/xMwKm2N+4Jb0Ki4VYQ8dpshyD1jTPR3gTS0143USQdJLTU8iv3h
neI38eTaAzjusLLKr748bCgHNg/RkCR4clQ6FxBV70To9cZk7zN6TzgKNHhVRH1fvjVMIGT/RuDe
RF8rUYvvzWmUnkb7/3PhzS7zWnxfR1X05XMTvYzx5x/5EeS4nshvKFo/l+Gh/IHN+1eUm84bmnHz
6cp/U8gl/n/Guf4Gmgk/yYkL5GS2Mf9XnFO5eEPwz/83hQ/SKVQ+fyPQl2I0BDr7KC195GGfmRGL
rdSIElrXQdPd05tR14EwExcPim8dLvffyjKxrpQSVAgySXTLZL1exUpNVtqa+rVatsr6xdT9XIYv
l91ScISnocU5VxsocDCLy8uBMkSYTflTct+nxeRWkrbnSE7fD3hx4zCTV7tMwYWjpcW9wbICN21M
yVaR4uykKf+EFr/pNrQdV2Vm14+DllbbrtLLK7PX5JuGpfM275yPQ4Q52+vPvWwzPj832cNssgis
DFWL0+0CXF7DxVGK7+WivkpzeZvnTezhOyCv0ONNHkTVBVf2ZDf7Ru2ce/wsgo2vJum2h2V5zdFV
fW2zrn5fpP6tMezpKzy9/oTLNHx+wlkUZYYfcCencXD6hJ1IdbA8PCH3L/mgo7T2HckayOOVaaxx
ETeuKSfBo5bLxMNRVFqVEzdaUwldMGHpKqxrpKwyvX/IA1HfAssQW3wOYLpLWFZWcpZvhqhLd8KG
sFs2bfDWGeRxbfY2+cDgXLqrPstZ/L0/c3kE/jhjlrhSYIcLCu70dXDJsKpEgjWXaGYPW16uNPwe
WkPf2NQ/YHeGSA8Y4XSoDclXrrtG/lJKqPBHtVI0XtSNBYJj0CuttIhXgVQjktWQWrq+aCtU2wvp
axZLNi1p0yHcKWtJgwHw0grbp3zE0dIN29x6LIyj1jnuKGr7bVlGaHdCC8c0t5n1cnxUrTypSKGQ
jxpkXbvQ0g/4YtrQDKXuVosn9cMUD7gQQLTMETSUYsetizD/5KN1uFLU5onvVSpu2pBNcse1ndtZ
1ixfOU1UfNSboV/7Qee3GMYol4R3F+kO6gqzSDmMVfoqXNSXGRZYirIO6kgcJ2VU8KtQzE1jF/oF
OZvl7nM2zOKY1bWsMWwRimODk95Wwrlzm04V7sq1QAsE8eGbQgk/EYEh5gxB9j735fwR35PHbJQ+
vr5CnvU3X4TUXESeEX5Ys5HJ0ttZ3tqsfogxtSoOUzYpqNSZw63Ag3dl2sJGS0LJPDbxatsPoeQZ
Xa98p6IuvYWbmF4n1TS5OXWwPfVN0zOsec7ivltFo9XcpXGT155Uat8G0petqve7DKXJnajM+lrB
TGpn6o3uBZotUHSqACJMTfIhlLvhJhiwv6lse0AZglq9UdTyvZP2yoF/Mlct4/I96Zq9e30qlr1F
ytrQ8eA7AQ4AfQ3i+XR1DaOp+U04+AdKqq4Yp5uYeYB0gCSGgyKBuTeLzguaeBP14lhmpndh/LPo
I4ejyKoBGKDadVaKKmYH4kZP9IOPdPje8DH4zq1+b6ZmBvhvTHe97EfHSJpR15FpY2g+0BHSoF7w
/9PcUJL0bZKM/QWJqV8+FhoB3IipEWIDdjotUWOorVYP2kEo4wezUZVbIwr1q9dffj4qTsJwfnfa
C3BUEIklYTgdZAwT34/g3R+CyNa2ptq7gymqq7ZqLiy+RQmIjwzTm+uoPOsU0bldDKQi7FDr+CYc
pjgLPEmIsOYmmYT4eIzDe2jrl7Ro5l94+mZs1M9qHTY0ZyQuTt+MikjXporWHAK9XsvdeIdEotdk
5rcuSlZVlK3gFGar12fzF6FMa5o2OakSHSI6UqeDxgUtP8foisPgYJYyVccQLeqparcINH6xYmUF
mH7dklrLcfhdVbPt6+OfvzMoxrkDpgMBAyKx2OAiM9PrUO+HQy+BLO9yc3xIopYWZtf0d3WjfuGR
1L1ut93u9YHPatmAzcjrZiURSFYgDxeJnZ63dYFda3VHx3S6lQusYSVF7DHHMGJXwTfZTetoWhc+
5vVTkvkfdBwZNlw6MNFo7RbnsVjcx355scg+H80vwoCtBY4KsUcWAr0DytvpF6FAwcomI74zm4kb
rN0Z+6zsVS/Lav849ZgiD6lPZyjRNmnhXFs1SjuAlL9xxcE42MIQF8d6cxMKQ7AfWf0qk4mj0jA5
HopiulBqOGv1szxmQwOeFqtputOLZSKpKYTWBDhqLjqv1nJX6tq3inHjaONKzcUmaNRNL0k0macL
n3ARO3OneAbw0JQgR8f0ZpGy+QHG1hU3ybsR8wG7Gc2dWrPrY7k4uEWqGBtRTjFa9Zeqbosd6Hnc
mZPBRRsM7pkigZLGtEfCcLrT+ghLmFrQq6HB5nEtv6SENb/Cy1hAc2AGR1ERg8VAHWmxPNqxVxoL
eOr9mMrSrdVLb/NJwgsDhWZPQCQNEZH968LCOH09GlEIXZIJ00fheKGquYg/NPr0CH7ddMC0BtnE
TNgrLakRl5a0SoF1h5Nc0AXZlUYv6ApNDO7XVbDBTkfZy1Ol4NYtdRsfj4ctAO3oEqjjeX//e0qe
H48MHYlMHDTo+yxRVcYQYsSapOMBa9J3QoHXH7RVtLWxB3/bdppBHwPNR6jr4cc4Gvu3fhDVt1Hb
VqskSvtrC7XF9TToMTSWwlzbqPN6Zq2gLxXmdfiX3tVgj6fcs+MIYEBk4gOmxtNNlei44gz6x9am
5Zpo7bDX6u6i8PTpCfrj5eDcUHCloUWgLTalqKZqLgfddEjj1PQcPD6utR48YDHBrnbLUKcujwnu
Pra/tFkKy7oYwM+02QNB9E4d/Vrzwmxqv74eEqcLjaea778AeebCLJK1S2V2zSi7pPVHkP5Non0z
7Dbfocliedhb5+sQfbq/7Ixut+Lj6PT6yGfzwcjYo5NmYVugg1s83Qtla9CFkQvlgPFlugFCFHjD
6CgXTvqziGcPQfSEkpYCf/1Med5vArNXSrs6sMV120ozPpR1aa1oOF4qpZ+u53km6SIymZA4yHbB
BJ6+j0Y7j21FVAejiYOPBryFtZE716oSQagd6N+HTpv/KD2dlExfFg0WJ9086HMri2oJ7JEZyno6
qF0WQ8dp0B5i7hIblCNoGJc5yA8hNceYzWcdjmP/vlVnwYG6g34bzqIvpp6tNH0IdlHex6sE4atL
O83pSffPB5vXMPp7qCEsZmPq8aesC7pr4DlIQCJV+RSpenvt+9p0JcbCRwAXUS/ONNANcpHvOVpi
SgcJAm4UK0JuYXhEGMEWiyJ1jzrwFxHYT3ouYbWeUyW8EItzKnSy88w5EnNIh4JWCBF5Oo+zU54i
aUV1qFSEkKeyHwB5YEK9tcpuY1dFuWeRZlvdgnuPbMdw6DobUFuvTuEnM5Rs7EGd+kpBlOKtr9XB
Lbes5otRAtUwnMi/zoJCPKmIx+6DqtO8pAyia/Bx47rTG6SeC8N5G6pYtaMMXNxWQv4kU818z8ZQ
6e6M57lFtIbjbsKYIex959A1hb0JY6wUW+qo+6LUy1Wo5aYXtWiyvD43CyDD86dke6AePe/NhNhi
oQaDpGWJFZYHS44fHbC1tABKfd8LGwyDKJq7IA2lXde394aYpg9+Zjt/QVH9iDZstmHjbdaJiemS
aoDyH51kvIWoFu7hMzgHiDWXtPFOU/sfT+uQ+mFlNONUlrq9cQvUH7Gr4pCOerNzxrTwtEgtYA+l
xqqZjEtaMefLnoye5ggThBYfbZnTyImb1DADwy8Os2XYxxbJAeFQ/Kgih1LM2JhXjlFdYjyfb2o2
RVWE2iCLkd2f4RItm4JNFZQHxFVMt1IjdRU2gAlY0peg8r+YTtgrQOQBcBMEZ9U9PHhNvWYoGzMC
V4IUcCtiqPdRmOT7tPWT1evRdj6eA6oWzz7a5QDOl9B8KzORAkwncbBrR3rsi97xArxW3VHG1FqR
4uLm9fHOzj9y8pnWDWwN9Uput6efr66bpoqwBD2wtszdpIDlsqOwg/Ram25hImUcF5m4quSuvXD+
LaQviNS50oAYKy2H+da7PHppy5tFbPKqkSP1fw1lNHwpEOh+3+TGrVoa2pbSrbzBpkK9lbAz2SRG
YVwhhdIDY0SnS8pVsbI7NNoTNc+5Kdeai9AXPpmzq9okVsPwSVI4eHy7rna5rkleqbfVhzbtgg+t
Nbpp7iDROYpoo5WYnLhUBnuIIE17LSZxoWN/FrHzu1oU/OdsY1YfOp3movLHrO8IowD4k2uXfrTJ
2EJJctPxwtXhbEEuhpq/+Atsid+O+YR0QcHmIg+ehMhlgdUdVwfnQxOWHxFTvESSfy5+nJweNvRg
UgzoRVw5+bKnQ+qdEgv0odIDoSrvB91GJBN5J4EAEiTlvo1gzlthvq569b6spg79H03cyhldqgov
xHWb2ZyFkj3JV3qK/WNWpFtJaqqNE2PSV0BUO4g6qq5LbcA4yMCncpKap/lqsTY70HfuUE2FcCcs
9K6xuVmVgy326FVeetHFhXAOWXounADsdtTRz8sY0lgIYbfJAfmKdcNu+FYZB5A7k4zgBlK7mFPr
x7DTGuG2KcYS+vD+9eV6tj3MD0C79Lltem5jkfYd9fmkSg6DhHSxC+5cf8p6vd+QsDfvRmSWtq8P
uCii/HhlEHF0ZhSaRVyHT7+tnNMEitH5OWhRae7tzt9o3HYNwcmc90q1CySh3+ZdFazQCzTdqIQk
bYTDpdLYeabHmwNDUSiTUqXFWOL0OdrKsSiXBOmhisdo2zpOuE106HWu7aMv1dZPKsogOzUYQBEi
h7SKKKjWRcdn8tEQ7fzK/hzGlz7H+bJW+BbPDSuqLKh6Lh6qRoEOTG5+UCLD/gC8DtHZ3ozWRiIp
D69/iEV/7PlDUJHncsidedaVXKxrgBHUs7gzHArkB1xhh4hvIOyDY6pRIwzURVmwbzU93yg2K6wU
krrBMK3dj31o73OliD3IlfAq7TxOtgoQCpQAhc/MqVTiUM+6suaEz2sTw9j5viPCC7n62X2HLqM2
I7bRVEEYzVg8v65IfqGH1Bx1G7PSfMijDbXOS6JyCxbY8zShKsndXgU/xMVuUfRjN0B7qO/EoZOC
p6izdn1kfxClNnoGcMAd0jmNK8LIf9CkqHRBdipbBE/GdwmFHg+nzurCa/9qASGtCcNhpuUCCFvc
BPyJtljk5OIg5Vy7swTeZDKq8T4qzEdIeNNNjl0mvtnXVjk9qlnf7rpLl5FFdj9rRQBNppwzH7Rc
AhdX70BSWhWJof5BoXawbpupXemJ/D0zrHidWWgiBag9b7S8a9cZ5aws6y5Uzxe3IR4AoCHSomgW
0d/VltQ8LQ4SOnpydSiazvSKqU/Xoo7f57H8OcAr2qvjUF/FZkl5VlO6C4nGIvB+DO4gXYFwNbIf
y6IP0nBGbJpFfQiG6JuKGuhbCuLZ4+vL0zib4zn3neeYl5y53ou4M42qm4rebA+UV+2tpvfBZqIz
7fI5ROWOwMrJpExxraiB2DRRGLo6iIy1FIb+o1lMySER9vTZjEVym9vxsNWUxP84OgViALUcbdFH
m82Qh3aD70e7sdEAQV5KRUI/g0s4F212Tc+FJIMP4fs9tdMWpskwi2lZSvixM9Nsq2G4tMbDtLo1
k7HmntlL6zEenetpGoCcDiXQrcCKH7vB0ly5VtNNqNYO4uSd7qJU/6ksN2K87sao3naWXr69iHJf
pC6sW10m5MFQEjDUEeYwepG6ZJ2S1NqgTYfSib5qo917qiPJ+zRzkD8Ts3IS93o7x01E7bdozhef
grD+K2mpGVdpEn0pRNbcdEVVPNghakwB5PGNVIQCRXXbvC5QRl8ZmejRrRsdz+mMfGWgLtS7rRjV
GzQTVeSkgnQ3lZO8eT08zmIQuC21XIoBKpgPeE6nb6ZlkpX1digfuDs0bh0P0kMehf7966MsYIas
bYZhz6N5R/+WS8tiAs1I7p3Br5RDmw4rMUTrYLRw0xaeGVYbW2mOoY0MPaJfEdte0ucu5vP3SrbN
g/cBglU5XrbaeGP3sIKcfB00u7RqHvHqdu0+8kardVlsbqH17w1O/Asb5S8ensosFEsN2BXLaEmF
7sc+gGHR2IfWEtnKEkCxK1uQ2uvqANVGQ0CtSkegfkonjNBVaRW6VRCLG72sddfUqe50ox16RdxP
Xtn1+ym0vyJhV2yN1nD2JS3th06myWBLcvotcapwwynUuZHaBSsDce2bWFWxmoqd9MLZvRATm7/L
DHPjDgl0FH/kpYCkEut9GoaKdBhwqUYITDS0h4P7dOqG+wnd2JtKCp33tTk2K61voS9Zo3Hbl93k
iZHucKRHm1KWx9ItJzXQXLaUmA4SpLbERrnh9SBa5DQ8K2adHNRzp4aS3nM55MUitBJh1b3Tqgch
SQrFZuFcVQVK0ImkSheuKr8ciprhLIMC5mdJrg3GfkoDcB4HNYt97l9lijpfba4Twuvw+lst88cf
r8V7IebDfziETlfgYDRKPzWFdgB8gbmuHiirbAw6ykbyNfdfN6xEdJXaSbAdFed944zqzpH9EhJB
MK1UhdUhx+L3svnnZ4L3j/gtOGfqI4tn0sVMP5gq7RCF/Xdy6SLHjNH0H1Ktty581cXF4cdQM9qf
jj6Z0bJkkiBtYxngEA6Dkr2T4LC6SR6hSCHJgWuJoLuADv5FxLMDgdMFSwCBhW7+6XQHuiDip9w5
OK0mvpiS43hKYCerPNK71LVBPnwcetWqV1GYIwBiS99so7MnN8qHKXFNrhz3xRisdeBcHyTZ8q+m
KII7QAGU1puIxwsr9PzkofZBZ4kq6NyoXtY/e8wKqSlO8XHSwnwlTWr/VVMKbQdOSKPhprZXVY4D
5oWYnCuHL+7NfBROORBj1FzJ6s9cQLuim5D9z8pj3cJFiAXtpyw3i82YSeNd1YAEydtB+8y2XKwS
4VR3UxaGax3024/P9VvY4/9fIZxsOv9riDIYt6huss/1H1d1+jn/dgrl5Ed/4pVl4w04uFnW+aeN
0L+QnPwN9RwQw/TbZwQy15qfSE5Jkd/MJBsyzlniFbwnv+8nZHn+u/l3QZFDeogwQI76N6Cczwqm
LyKJtUYU8XwzmJq28bMG/otN29FgwkO3U3ZlUWt7uP5V75ZSZoWrogDCGTklICU/i+hkxVq50QFE
KJUMcbLT+rcZuGbhKrX8Bf3R4io0g/sh4MLkdOrBSXXI7F0TV7dlqDqPXeBPX7tyUDyjUGhG5vqY
X+l+fSO6PvnRu/qtqPwfbd1Un9Poc/6H21ZPn9s/xPc/jg2o27qJvtZLuPEJZP7/Dow8dLrXIvD2
qf/D+5w+fRN59Pkk/Oaf+xl+lvpmRgTM1ltcanGN/1f4GfabOcJmHwWQ6yBQX4Sf/YYCKekU3YAZ
4juX5v8Zfqr6ZpbD5TbOqavqc+PsN8JveY5jX0BpgtsPMUiZc9n6E7bVBHpQ+Ies+EI/zZQ/hJcK
qMsN+nkI3pMnpgtzJqQkoXUwhjqwNC2S13HxsXFw9nY+K8Fjw+3kxQe4/7FsTrqKy315HgyACjgs
kBc0Ueb3fbGa/MjpWbWka/3oht5465TrodxiHWeBpNF3+Va9ZA7zq9dDYVybhWK4py6rFnLcKIWO
w+Oh/S4+iXcUEWkYXRpkmQPMr+UARoLLhJoDBumnr2WQGNtabgDtg7zSWQGqqZWnG/FmCqILU/iL
9wHBNnPVaW/PpeHToXy0HgJaxf6hkXNP0t8V6UezKFyahK4ZXVLZWl6ueC8uPYBVaDuz1S5NGK1q
EIUom4jbTbc2K9xbxYUSwjLAKdvPd3tURuY6BjDR09fpmwTKVjgGx8KX3yLaJwfGSmr79etxN1fA
XmzidLJPR5kn9UXY6aVqd2MwBUe/W/uSa2of/Dtz04HfsH7PRwK7BYaCP4WkLSt3riafDqXUAcr6
ThAeKZFWXpJsSkNNLkza86ws34cTaQbzY30NIex0kKHXtJzuUXisAHBB8PbGYlPlV8MXcaV+wUsr
FF44uOoH6P8IL/a/ZzL58x3pTECz1Wa+0Bw2L6ZTRWMqb1QRHrv03aiXx7AXO0A1X3vM1l//cMu+
wI/pfDHUYsPgqIKU1pfhET9f8AXWAWrrXblR3w432W9Rtc/favHl6qozrAzh4aNidldVOIHFvdRe
XS5egoNkByoQDUhAaEv7D9lErM5JK96Gy4E9GtdAXdcxwmiNooCOubQtnS+u+fvMaCw2QKAwi6JF
XRtaQX0sOA6hiusem2uzci5Z7fxqENYtfeoZFgma4TQYUPgEH1qxR4gw+S6pO6iR76i/XQj55U4E
9Xc+bgGr0jGBDLIYJbZzemShGh5Lao6PuoJUeWj50m+W0gk3hkFGn4yAtvTZYSgPY6WhPR8ebQo2
40TZVIGBduFdfjVjcODm1ALGEbnq6YzVToq6sRmwq/bVuk1vwzS6Rxt++/rS+cWMoVhJrQqEJcKV
S+nXrJzMyUCJ+aikntIlilfp0iWhmGV2PM/XySCLV2nKrECqikFWN3eP2k7VXedDd6etKK3svhzu
J29coaC1Kvb6dTW4OJdej+7Dv/GeZFrc8yAqknudzmZSmSIMpTo6agFcvCYRt0HerP/Pxljst2Gd
ArqQS76Ynu7scaDfeuFa/8uv9eIttNO3oFgsNWFTRMe+sat1aLSrpqouIQV/PQiFA3AlYASWrml9
3Yke1mV0zJNqF0feRIXg35mov0dYHLTNECMkMXaMwAZX0/QK8wsTteBczds0Iaf+PcR81r84fCyr
deI+GqJjtVG3w8bcTqvIfcw8exU9+QUnRPTu/qu17Ve3YDu+9LLrH2zvEsfmlzOJaDwFtplZsETH
GWHfNZU8Rcc2aa+CKYHtJC4keheGeD4ZX7xnENFoDKMxOjp3th1t6/ySeMMSFPtjJimcPxtFzdTI
05nUy8KK/V5j8X7B+WKLm8am3oqb5Ma49R+t9de/9jtrxXc0D+lNslF3YlNtw/Xofvs3YubFYyzO
3TCL6yBKlOhom0fw9aSxl5Tllh3eszddhGUKfK7PEys6jp6/9ffjU53gOeNNDWoZlme6SOiu03Wx
RfpsNrC1XXEXbC4Zv//yg1KaoAj8nLkt3nNqYikaeiM6Bma57dsy+wz72H96fTLnX3KaGbI60IzH
GhGAJEXx02/aFG1IHm/C4xG3vgZbUroeW80TeK+8PtAv3+bFQIvgUXIs0kXHlCJs42l24eKOcWGI
XwYoPF5EdvkHhO1iUxzCPJ00TsbjzZdsn26Ua+VDMLjdzlqXq8nTvGyVe7j1rtvrYJV6rdu6D/0u
3MvXu3/jjCGhp9tM/4enWbxsm0fkBFMWH3Vomlqc3Q6KWL8+n894t9MvRwNZmWU4Sdpgxy/2NVO0
EQIMCWakeWc91ZPUHZV4aCpXIGgH7RK+y18dHq3fi6FPP44Tprx1oqXvCr2Lb0xtUA8Riuf7CscX
uKOjBKlCxJ3/1R7Kkt1xEhmWKXFT3rR+LH8fAmX82pmZHLkmGkU3vWzADMAYVZvoDbEvULbvJHgR
mJLDpVRFgp2qlD+YuSHfqKbPn41q0hyvzrAocJO0sBO3lGEWAC2vwYY5kZLf+kgYo7GuTfphKrPw
BjleU3GnAZr9esBrQbh2WiFBDazAzxDlVfuI/nlIu9RpBwO+iu5DIQA9Kj6OtjwI/ie1ZlzGpf/J
3nksN46lbfpeZo8OeLMFQC9KIkUqU9ogpFIK3ntc/f9A3R2TovIXI7cTE7WoqIqsOsSxn3nNCDwF
E8/37xfha7ox4y0RvYQgRzNd+9Dd/u3SBd6SoMgeWaeYjtGyLkv0nFuRSrVQWsK+rQz1jjMr7FIg
sns6qghx1Kn14/tfMd9Gn3YCnToKUiAxOcS01S8uijRTiywMo+5B1rzbsTjmqvZuJaPdB7e8SFdg
7F/OsQRzYJbAoy1FRHBJYab4Hwf94IsMJtqGhDr4VdbrHB19+h54R5wddjf5gcrsfr6TxEKV/TRX
wxMW9OySsUmKJx05xbd89JraMdVMPEITETpbG2CL2HqiGdsqCqL3NIz9+9YqCezkJgZBQpMiqc6t
39WREw6q8eg1HvmuKJv5m2fK6b0wDMV70+rim1xP7fOIhyV9dq9TYCZrQz04aWsWWHJObVbAJtXi
o15aWmkjnI6ldi3hte1rcnpAKmY4m4GpBAhjlrjSaaCgkwViM3JmV3GR7f0qaxIs8aRYWw0hyTiA
nyT8S4sQwh3uPzpZbEVgYnNd8fPkGUIJzrnswpNgFuNehC5sixJ0apSD8hzpiaR51o1a2JpeLjqN
50NxzPx//L7sF4GlX7OY+ehzf15LMgpE+EiPZvH5Lz+nyK22LPP4FIsxJgmp5LuD55lrARjtIm8k
f4cUEGR3eOYPVVEYdjsq+VkRZ8r1oLb1oi7N7rbSvGHr1ei4TnkiPIDFCAC/xxnFwN548LxkKfRj
vlc8uV2KQyktk1Ebt9yLOZLu7bTvEsNyg17tbDVqlGs38VxC+/yNqIdRMwT+TKZJqv55ynusJiur
kcSTZSTzVZSrzXtndn5sF7kk78JcUJ+g+k8bRaqE3s6TRj30CqJK60pES9In5T5l5li9tPo03k9x
FjzyukmneixwpR59SQeunvfFfZOmvM0jgYnSOUWXS6cRh7oD8hFEk0baxntdrKTQnkrPE53WgqcA
knD4GVR1ZdgUYcJf6JH4haObQSs6gVCW6NbqcVc6mCUO8B/qyf8FGdH6IcSRdR/ULUoUYtTJjd2l
RvxT7sLyH0RTvN6WikJ8BBssPvRC1OzluG1Vu9MtwfWS2FCvlTEvwVu0VCiQUTqCpSPD47ysbI+G
HpZe11untrbwrWzA59T72sKAxq6Ttju1YzyGbhnURWRPLVVC/MFqU12Bpo5bxFe99vH7W/fLRUiP
CXIOzSQKeLhlXMSIU6xCKlG7+FS3kQVSJQXUnxnG/fejfOmWa5h4ivIH2pBSxpccTPSlUNDCNDt5
XiHZJaIfN16EuimuU+uYp8bBm4H2ub7y4GvzbDf4JKZe5oT1iPZT0Gv3NWdw+f2v+sO3g2BDAlOH
1joXDT7v+LzxAy1V+uyU9aa5rJpcW0wQ9v86nqNrgswKNxmlFZ6di1QdC0Yp0KUiP2HPXO8CXfRu
TcHX1+actBdj/NDkZXoj+Ya6QB2CdRdCZZH6Wuq0yGwsxhY1r1KBZzckMv52HlYukigo7pTGoPrR
j2hh16x1bGjXbY2rXyd0xa7RyhJiXlw7E62JBZFG6NSeck15cA4BP10a87fxYtOPpGv0pc/tm75W
GnWZn3qk/91aN8DeqSIF5lgLVt+v1nzlXw7F5FHSk2eZ8ktVZ0CGaqeWU34y6ebvLC/SF0aBuDNK
CxS1E2zS0i6JT5bkWU6BXtbm++G/bBa+dAYMw2mGuUNT5fNm0XXAraPeFCcCU8EZ9MG7FYOwvYLr
l79EDQxDe2OOTCA30p37PExRhGJdWE15KqYWzaUmsEI7npppEZd6sJLTsFmqJH5HP/V0Xnhpj5IU
ziOSKqzlJBm3aQsbuxhiaZs0g4ymW2i8hwLEhHgqBzsjig54vdPQMUVfXg5Fdo2Z/yWMI7Nmo1Pj
IyFDQuTiQsGVJgOY2pUna2gnR9Iq7DlE9PW1WntoihlnJTRXJu1Ln+NjSHQH5mExZL9YmkDxAt7t
qTzFggaYKcS62GwmZYF8NXMkgH/ifiXdjRPJ+X5T/Olj0YtGmBGyKWW4i9VqZFrafolctBWnEsjx
xkSEeJqShVplQCxEtX3ITbm4MuoftiJzS9GP5htfexmui1WqQlNXqlNU5xjyDqHnqGOgXbm3vh5t
0mnSTzAs4G2AsXzeiRJq58CbIumEVWDkGkPw2jTze9THnvu3swijlDUEycb5gp3+eaTWr7tCDzTl
5GccLcuKvAVv/bQaBeRAUJeRXU1Q/Cub5hLYzVexRWGQ0v0GJAjI9vOoso9buN7nwikKB4yiBW1T
d/goWR5K0w2GrZa5k4L2VMnlsvHM0sZN6th4amF78TUTvq8LSnY9y3DNR4coc74Ufsu/KqVWQzRi
hFPQ0NjCHex9CNv8yizPe/Hz/TmDtdkzGhpg1N8vZjlRxBQLRjT9K6O0Frqc4wUm+6Gr5Ga66CLP
X32/qheCPMTwxDofkADyOhjalyBtc4S3I2qNcapD/RnE/Mr3qtiO1OAweA/YKdk1Vaesx3s7iyU7
0DC8jcsrR+XrR2MXxQEFpwYqDq2zzzNLWYqUU9GNkwIjFY/dcdqOhCd0BfJx9vwUr7wSfwzwwMbP
GR8giC9ugmnG88VraZ6CUBwlF5Vt+SkDS3Ffy1PU2RUtnaM6ThgTJ8qgTY4g532w9MJEfWt49/+6
nDqjhT6ARv+G6l1s8rRMhs7QCuukD6Fli74gOFMivX+/0hcKWvNK08yeNUJgYQAc+tBp/m3/jpVY
JaGnpufQKzoy9i5lX5lRsy6qSZocLemaDThxSV01aqv28HWNMbZhxOf0UsMIymVqdq9iAZDXQS1i
8F1T7a3EKUKZXhep652Y5Kj8KlX8c0oxwbK1tqDGHUiaj/Sv7pn3JGcZxu8VfD16I5Xl9jI+PKM2
xOh/j9UdOgWV6DbJ2JIAC2G3kdsIkZok9oRHUmg5c6Kwtp5CKC0YxksGgs65puOfJ8SlgKTxJJ9z
a0qpMVmZKNh14GX8Mq9ofRcgp1Yv6yhURruILetuRExpcDiDuHgERX5MxFJ8+37K/7DPYMeDhQR+
qgMBvmS/BEqn113ZFGff0tplaYmFY02KkNgztd1RI6TGNC/J10YUbbUOgrcfFfG59Jprbb35BH2+
VtB1AhU09ylRwZhBRr/fXXlZpAY0y+iMmry/G3Uf8X5Vr65dJl+yU9qGZN54KgLWYT0uXlpRq0Wp
ir3o3MMoWJehaO58AwknQ5od6rHVXHtmWC/CVgiOUtsbNhvtmr3l18tkxtWBpgGaBNLukoOfe4mu
TrkenkUcg/Y0s4dzP1TibZpbJ2UcqmsI9j+MR80cMjQofB6Gy5CzAFGNXvsQnkG3Ci6iP916kueX
SEOlU/ODa924rwAL3uGZEkegSzeY1OjzWpLiY16Fn+55gPiwHuumc9pa9Recf92ps7KkVNpz+Kxc
hx9rJcvcMzEV9zps75BecwYjzB76oak3ge8HbkTScKUP9jXUm38h9ziZFHnb5ZQguR60VMaisymx
BBrybs7I8Mh0Deq6mVWjh64tz1l4tSz/h30+wytBOpEszz5wn+dGLLUygl4WnSlZBZDAJG9JZfFa
w/8Pjya03pkfSQZA3HXZndIDcVA7UwdMYFDG0sUG0wocS5capYIVli/KsugMxY5jvboZtTbean5k
uFkgKm4PcsP9/pqZF/zicFOtALxB+R/MjXFRnS+loawERCTOYWrdDfH4joDdSff8Jzy0b+u8e/1+
uK8hJ3EgvkvwnShpf2neo5E/GiEa1ud+0oqdLvjaERLvT0qY0pUP+5pMAn8kdZ1VVMnKL5VxGt/T
0IiSs7M2Wc+xLzb3Vm8kt1EP67+S6n4heUq/SRsJQLkZ6tdqbV+nlYyBWgCUXwtP5Yu9ZLZmHsZ0
Os/GZIjbtKIEWIg6sr8ICl2J4vF2+DIYLDUkwoGRzJ12gMGfLmi9AN4+WV51LjiixVrsQgTKzFK1
IX3U6aJQcSN38kzpnycNccmVJ8xWgWUb5S9ZnkTtzvASyF592MmpW0xFGkOVybUHySz9+1ESJn+h
K5O8VPQc0rUc9pjnyEK+6MQ2UBaCmiW38IhU05UrHVuGrlffo4RaRScVlbrV/TZ4GWKvKWys7chp
USwYcefEutjjLBMRuH5lhk9W3o7tClUn9dyTFb+aMtadton55v3Qjupr5iMh6iClDQNRV6rKaRKj
v1GKzOrnQGM8enDdRrsjxT9aWaScoFPT+rESrzzXPvSFjOOINCk4ti3yKZA6ETBBD6RUta61Fa1o
dKfrE+OhzrVyb8AAmgVD6qCzh1b2lD0qMalga5Qg1mPBMthzi4HKFX2TjdG28tan0nnKS8F7JwGe
BR+GVsQlohS6n5PU0nOatDhZtHkrTuDnjCF1wizn34hAZtBzFmdogYgSh7iKpaIvHD9vgtYRx56A
ZmrGgAAz742VJdBsYhVoD0RSPE53lR8LT6XZiI2TqRKqC4FR4kZOo2k03T6PZDot2mxrRr8NZVwi
RsxTKEHFCx1f7B+T5ulY4XQkmPiQJZ5+jwEn/ZKihtxkZ5bYdjZeLHHm1kqge24c6Mlge12V/eCm
bnK3hWxl2GYnCc0ipxZl2k1fjjsv863XkILuq9ep6X4c/UDkf1Tl+kIT/KzEASidVEglaL+7raqF
m9BqBWCmqRqeeSNkhFoTE7q2ZXTKrUVwmdlGkpObsjGyp2RqoyXGedNGHIZ6wRWgIRWDTDYEicbx
tXBw5Qk5HGdAIhgGSD/ccvjE4k6v40qxoaCoGZRvI66cKa3Co0VL70HG1LLBdnbyt1BR0j1Qp/El
ooSqO/I0pOY60tpJtGvBwPLab0dpWUtZ+svUUi+yB+rrp8ryLJbR9INDw8F7amPPeCpas7wXmjH5
1bZJclOpeghMGMbLbhBL2XIFvfZfy6b2f9CyFHTXLDLxfgLUnNt1HZ7VXoV/nZQ5VkoKUD6HvCt9
NHLEgUp9DFZoGgWtrWK5ZlKbEMPUKetifMxHsnmmKJ50pwrUOrZ9GfvK0Rrp6QzENT+iukARJZbF
57KuLDinU1gdy6oyaruqCdLtyeu0PQKyVeNE5hQsC1UXskXUqItqbOLziG74bSGFvYC2ho8peChN
UoRhRj4wgt6Hz5lg6nf+lPmvcIdazr6gK8kW5uW80NZdl5n6T49ueEXII0gUIYRpeKaLSs4+mSjd
9LqvRG6VJLpFKUvKS9cT4k63/SEf30rTanbdEMlrs+6ZhrEMnLiOfbfvQvEm7kX9LahM6IBB3io/
RGXq71gOdp5P0U1bDEJX45Ht58ojtPK+di0xt0wnTPT2NA2E+ae4n6TeqRtrehukWMLN1UrefBkl
VzvRi+LB8hPjJHr19Gpog0rHDUIHYktdshp9vNN8Vcko0ZbF9N5pul2nwm0XWRtLTLG0ggHxptO3
cNUUWr4MGuCHr8Z66bCx5dxW0IrYCz6ZDfhxr9ymeAqIpHcIjNuNKY25PfioRjiyOYrvcld690Rr
/YPvCeNjKpXj1sqI1m2h97BsHqjPUUYKyvFXZFpoLvhlq3pMObd+gXSn4MBhkVkyL8Fr189L3G6J
XyLfVSf2HnccRnQ292R0yMw4vBH7KJdc1i4z7dBs1B+VpHnjlfLN10AQzh2hgkXZ7YOR8PlVa6JG
kMp4LM+eXqMCVWsYmJsm4tIWDfQoESy37btx3frataj8oxrzOSiaJRrI2elQ6pJ6CVGqBl2J/TFp
zzHJdeR4PLvrQM38RdzKWu+KuWGmlGYbrFSGceRJw3EU13FUnwonyer6rvbEeC+rkYyKqEapSYyN
6YW3rt6MRm10S3QwcBqktlrlqyTVmjuLa9pwmZAWWEFfhefER7TLkWXiz1rCtMWm6I1rcmAOOpaK
2IbGjjxQRUb6UvIPLWK310jwXwFpzDrlaTIiAL0koBe5gqriOW21UnWW5QLVh2jUD32jvqSWUt1q
eHQv8irPHKXMwlWk9I1bpeng9KmBtWoecQ50o6G31Sg3at/xfCYo8Ra1YdnwCORbODDdqgA4v0LF
TF706mRumsEvjtRt/K1KfflKPPg18pxrNYBgWVoUVi81wCNeOcTytOrcTcxmPOZoEweozrSprl0p
SX1NJH4f6kuQa8m4u/mCUZ3HNvAXSohrtzVN1pW47w8fBHkbxoRMvY92wvwrfivJDKIajJmoZWdP
KF76zmrvfNMsHUUQtPfvg/Y/fA8AIVgM9PgAKl9SHQtg8a0f6vm5agbDHijv2lqsXrMP/MMoRLBz
QkQwOyuKf/6e0IvMUse/5xwMPHFNgmZPrEt/S2OAG6zDrEZYYmbRcsI/jzKKgke3uisfY14KJ2/V
0CkaABjfz9hHEvf7DcIITBY01llHcdZr/DzMlDdaM8pe95jbz25pY2Vu547hFPY7rmLOVTDF5V64
HO5i7tCqCDEsZTjR0WzZIVRzwoWw4C5nrGixFe1w+f0XzgnM5QdS0Ac0gQcD9/RF74BAAFyN6veP
emHdNQqRuVJEr0nc/hLq/ErJ9XJnzF/3+1gX+Y0Hvb6WVaF77NIbVfsnjE7ff8tHT/67j5kTrN+O
kiz1VBEHpm9n2aVt2Y3bLjp386o6EI9tyTkGzoqrzZWXgR27on2FoHFZEiB7Q/CRNHFW34OXdIlV
ggqCZYasDOe4zETJ8eJ8pMw3YizkFLFcb6W4AFJWZFEjLuIcbT7AZKOB2cIgJuqCnEG7S8R6yq4k
sZeU7I/fxf1CLEyjEnnfiyxWrBCcEPJyPMMDHX62UtPasUYqawjBtGlL1XOyXPGORo5cF2yrZtPk
smdjkNCjQlzoS3y3q7uy7A69VCc3uNw07liKvoumc3z8fg0v9sjHT8Vsc+4wSbOq2OWBI78kqtOH
szUZgtuOJeiSgdTy+1Eudj1HWaIwOaMlZzlq1HE+b5Ra7RQh7VoD3azAPISpICJFWePqSNlt7en9
f6QZ/4rP+v8oy3pmh/zvLGs0iH99prbyx/9rkoMVDgUkE+3ImQb94XfzbysoATzev3jhZ2UtECgS
h+oTudXSuJSocrGC+HayeP8lt0rWvyjGAVuhuELTkIrY35BbL2DZhKzkhZSd4H4TO81o5c/bZNIS
w08soTiLwlxM6QKxChaDomyTiWzA9iajvG0wVCEZl0dKMW2nR3g5yNKKXsDU22M4RECdMCu/6XGu
70gP0v4NhydDt4OIF1Ise6zfzKLe4/EQvIJpif+t8vj/d97/+bB/+d933v6F1PYlSf5D768/7cI5
avwvwVr610yGRK939h//oCr+x49MF9mD1DbnjUi3ZKZe/9eRDKumOZ8giKLCjUY87/R/tqD6rxmo
SssfHVYAZMQof7MDL+4pnmOKAyZsTeROTcTILl5n7D6StKcQcKwGsXIkMIqTaD50va7YwVCaq9+O
5v2/H8rf2c8XmdrHaIDYZ70wbW47XzwTeuT3Q8JOPxphHS/Tgzz5dz0Fklxp9rkSYBqsGuH6r8ek
gaFzwIjmKdpfRDyovwRyi7cr4lnGHZ3PHP/fYVXU4ULscmMVyvEutK6BQf4wrbPBDe7W9E6o319M
a6cTZedSkhxlVHHXXTOnLGhkCuYuCfVr9lbEvZ9jLBALMJq4rOg3MK+Qoz9fI7zI6Holon607jQ0
lSng0XON38TBBs6LJNRbqGMBk/1sfRD1d/jam82dkq212K48h2dWbpxJekG2PvLcNngz/TczPw8l
Zbt7sds03buibqimtrhiB8skOqn1nR7sEhN7hEXYOQZam+nKrJ+mxrczun5D5cinttrUgaveRIcc
zozyNuYntXsIstskuJuMJ11YTQX68ytPOyqGW8gHUT1SSgCCjB8DBcW+ODSisMI5pDXW4WqQ1wKN
JME0HOVoehsFV1el8O0ANWnjznpE4AxnW60BGrcNn9Qf8Stgm1i4n7R/EiHdh3pBD9ku8/u+Dh2V
Upz4NJoPmvlSAvUfKexmxUEuX8sodmtqiYX8q/OeGyoImUUBb1krmy6f5cESWyl/etPBI3YOlhQ4
aEBT+a00Rxh/GhH5t/JDCHfVsEUp1k6mghbyTiy2BSCH+yx0iHt0wcl93/GtJXvBL9wq3qmea/RP
reDglusLlBs3V3nZl9D+j13Cw4ZouzQTyC4xjmXkV37aW/qxD1NsgXVPtVUwle5IgshG8DC5qkPl
JsOP0h6F8pQ3+E5/fxi/nAsOA60W0FmAW7CXvTiM2BY1GOjo6rExXxqqjk7T15OjI0UMf1+91rL6
02i06LjWLFIPNEY/HwtNkJs2nyrYW6119oIC9rTeFg7GzzdDFTRXQr4vl9v8kBNrMCLnHlWuz6N5
PU5trTIkpwE9fFsZSldtjLNReJumT3e6FZ5xvL/m63BhEYfhAaMSa0JxJRzRQZ99HnXEzkPESzo+
VaP21BjrIO3Ms9V4JHJmXC6kqMbwjnB3Ucf9GnV99nIRnMK0O+g9Rbm6NRV6W3G+wGfN1YfoSrRt
zHP8W8aEETV0B3C+MylLAnp3seKhrAlpLPvWQ1bsjXbFahuK05hrTYaI7QDtVsX1GK+l5bARUV/2
3M6wg2Ih/KJjMgJTaenT2OpDs44EJ1qm+2onbcuNtjVW04iqixuUjrXXW77R4Q/Sd+e/k3q37MjG
dKqjiS1s9SW5rQo5xxbehJt6Ozte2fpt/eo/BFt5Vz0nW38ZrLxFuZANJxNmeQxKzN5Re/p++1/W
C/8zG5TJRDzHCSAv9ohfiKY2lrH1YJ57NMX/8UsnwgqLI4CRhup478YuPyfQge6THROBUr4nukUF
qAMhQbt6LD14OE75UOz7XfQrf+U7jAIJQvv73/mhofF11f7v77xIkipf7PupC6yHaFPcqMB4TCfY
VMt8l6+FNXrW5TsdB+VnfDstvUP3U7rLbsZtuwBd6d3G8soLHG8fbKy17znyUdkouTMiyZqvrXZB
b0Io3QT1oMCd4ptIdczhjD96hukfBWiabRBiNBcB63gR9LaxNnbepr+XDsNxFOzGsIuUP+gOmh0G
btmuEt1Wpjt12E3asvb2Vn4/ei9i/tQ0R2rqSmWrP5Nbz86X6rpYRYdin98hR5E/VPtodY1Q+kHC
v5w3nGSpQSBMMmfDn09jLMlW6gWd+RA+ilvpTtpMd9FNfZveWra2Fn6oj7WdHtqS3Urbnt6Ejanr
VDudtRQkJ2qc/jkdFgk2KrlTD5uqv6+qVSI4Gdz1mhKpjfVkay6McDlpq6BcACxFyDJs3TFamZoD
+RcPqFJdSIFT30Q7DU20Z94dw0QLdFsWHLpl8lw+CNt2Y/6InvUf0r67TZfCPQ+PQpfwAFYJ7mfP
5fHQ4meuIjqxCTSX81Dma0V1hXwpRKt+cq1ukcQLsbHpEEVXdOM/0IBfZ5GohQLhLOt7WXqLiHFS
Yp4Hb+/tw8d2q2yCs+cUbnJD40YcFgJOAPkyqB0MDq3UTvf6pl0mu2wXrkrXOuSbYSEv1aWYoQBC
BznZ5+vvDwikkot7TaPZAMKYKw34LTjwi3sXRZ2hnLxyPCTmKkxXubTFZtGsljrn0U9k7v9dTDG8
hsvgb3x/W6AAaBz07hBlG9Ha6v2uLp5U64x3Z10vDH+vjQ7AjdGbaenlP3hQkM01SI2/j3eB5wqV
rRzwa6rot0i2+hZTfXrx74t3WadRfPbHn2Z1J0HL5+WpHKhyEWiY3jExSjGcHoqOtKxyN5QfEK+v
S3fst3l0q6SLKnG9cJUEy9BfNwaSskywxLGzlLsk33bi2UglZ4xup3hflKsAuS5u4/qOQpQ9ZbcN
RdEWIhLgCZ3OK0i70u3aX/z4slkZiClBSrDb11qyFf0hbneRvMzjQyes9PF1JFbUs3U21W6rAzIw
FJomxCGaZScqn8iPUVG3NSsiQTor+ChxR+JTxBbNgpnDM60b07c1l5YoxEDJrgxcE49GcN+1+9oM
Ebd5DI2TnA2QPpmta/Ccy+BCQ7iCAJ+jDiiLFOriqHupXOsTPfhjpkJRxeRx4+mjsig9GZ5FaVx5
Ob6MBgsOBTiwGxAJaXZdPBxiGqk6QJHqSOn+ra4I3ZQYkxSxpLgXFPKVjtolRwc6JKkq4E3qY7Ok
6CVhsQlFvabS6j9EelrarVQiMZBl/yBjNMf52yBSRSc0NlnXKTd+WbpxP3cA/WptFRAXKfVdiRv/
8INAFYL24keB0IEk/PliFfpIDcVgEI+S6f2o+kBbEjjagaHf+Eqb0CL3Vo3CoyqkBysWbsPSOGh6
npKNiAdjvNqCuIz1iPAIa9DWJOqCpnopecndNPipKE9Hr+pX6gSSQu0bW0fF2JrA500p6udM8V/i
8FmW2XSQZxng8GzlcZHnDaHSGCawkCNeNngdxrUI3cOvnQGRmysl3a9fiJQXmHjYDHPSfCnRIvgJ
xn152h6bshHs3FvQ0altbQoCMstnRYkQiJXU5ZVr9cMT5PerH2kgzhV/zeaKX4HiQ4W0EqxJ+RjH
29x00mgTqG9Wgq9PfjslgFnXLXa1PrqVna3gkRsBCFDEW1Pca9bMTnzSypPaHL3iEWDEMOyy4WEs
Hsca0AS7ZHgIkpu+eQ31ndrcEC3H2S6e0DNZZ+V+nNaFYEvqIlICkjhcpdTU+ZkabpN2TrQxynVM
u12tyfDMu6lahNO6AstRHIyQU3+ftXtNX6fiEyopvMHCbTmt1XEfC+85Occka06NqLAnLA2eXvWn
7h9bi4L4Y2mQCa0Nfoh5J/hLWfknyR+1cZEPtzUABX3NG9cZh0TcWNquSl0pe7eMiHjgRkcXw+Cj
ASYnKzHsQMFsufknYWEJP0AnytOtHBzJsA3d9fgmau+xsJXVX1670roXKb/NlENYnhLSW73ZRtIq
6Au3GzcY79gCD20FyuImbFq3SM1FZXquou3HfNn+E+SCY2YvksScas91EDpAWQp9BakGIHVeH7KR
ZGddhQCnN4W5kNUN+TPQ+649BfzRMAZoojzUozOYj621lJSFrKypUeDnhEoOd3VdLJRo12tXMKNf
Xm3CspnmR393ZnBpF682NGYww5qnHoPQT0jY9RR+mAnGLFcK3D+EygklKLvf7+ov0bSmAdAm554b
XQx7GSsEk9+3QyYqx0l/QxQ6rdBenhZiiQJWvovL91q4FWMMPXhM/YPSbH1l62UryUN9+rFJl1wo
9fAkmMvE2KfDXk5vQxnbdO1AE7fUDqP07PmOqtoF9QSCxmqLBD5U3QoET3RfY9mnRMzsuC3zZWe5
3VY2bpD4UM5EddO95zm6dbCQ55910hTEqpedspQ9V4S+Z26nLgNwts2wXql/+dlS1RYNAvtvnr4S
mTtxax26eH87KXbV3wXRz3zUbC2p7DJMbam9mdRDAUTfqB4NZet3TljdJcrSgH0WXmmN0WC+jMiY
ZXzIIS6DxqDid5GzmHVZ+GOmoAKhbONwzqi6m2Sj3XuLxOnfu87O9xOsi5+q4Uozf9ZGJQKogt15
B3HazhoOSxALAJf3RXCTqK/zP/gR3j3po6dDKHSTzJ4KV1bwu4KZtBQeRpyct5GxD7L9XU6tLXZE
bOiQJdmAiLCV8dfQYdCl/ATjiRAyf7vJh00qFUulA234bIUvY7S3qPlYjpevELoJwoU8rIXX4l6q
93SnIJMjI53pj9547trOMf3SlscXXz0oBVoB9V6dVoJ+Vyg2Hjiw4lMnhUtTVHfj+GK2Nxb2NY1x
FMKWPPoGa5zS8ZqjKFCzyx2h3WambJeD62t2N7mVvgoUZBtPtZYvvPYVsJYbCbPIxUm0xnnKRvLB
Nl6LPAMVChi5HZHDo57hO2U82Lrhjo/STSvvoffIva2Lt2p4rF5615fuewgcExLvwh7cPKCiO3Qd
vKh3w26lVW8Kd1uwl/EZCIGZe712k1X3tfYo+d46htUhF3i/L160OHC09jUftJu2CTeBwv9wKGE4
vuK3mxq/RD2wkeMC2RYspXyVVTTTy6XR/COFjpF63OtLxcjnVMirVuOEwU/FnRmPtqCe0mLrjZsh
douWul7b3vswOFL9tUjeNOUk21XnCsNKi1dtSMy8jkbXxx8an5NhmZv2mcVcZc+P8qtQLINplXpL
UXSjo3BuRVd686OlSfJSLpV+YeWOFS+qYR9D4Qzt7tDcDhMp8LLjlLs8NMkq2IzR0jNWOdIkeboo
4+2YuMW5iXeUVZdJYk8LfKnBvCn+RnRvMDRCHMV3EGfw633YLgJjqa8tt15wPwRPYMbyZ39nLfPb
+EW4LwMbemJ3HBbtpgcTZdd3LbVUfWNQdzkGzz52V4ItrssHPEi7AxLxpeqEm2IX/UB3wXPGQ6W6
6o/sSs53yTfgKgZbDuICwQFjdm39H/bOa7lxLEvXr3Ji7lEBbyLOnAs4kiIlUZTXDSKVSsF7j6c/
H3K6Z1JUjTR9Px0dVd1pBBDcWHvtf/3mDCcq6eXz1CrkU4IuisSZiuSlenA4IEa2rqgQPyXLS8RC
5gUF1woxKrJKa5/pADukB11hUHwP2/LQiuk3e8bZwBjCOyo5tB4qJG1M08+DD6y6yWOyXKZTEmU9
fFGiwdJiiDdfbxKf+i0+OiwdxJzoWnQS2j42uCQQBLWZzKQ4xHQVldY/iJF4VMWBQ/7yoxOX45hY
39RMZt7nNROsEtBSZwzFk2eGcHZVRNpykszSiVTUeHFEg9RjCGxOvFAJ/JoQC8h/CpzZbSFfJcIm
Yp0uDxk1FhS+2uHGELuvlJ8KoX7p9NnekE7EJjiT8GwgOp+Gq1ijZuzn6FevH5fxl5Q/Ge1ezF6H
/lgnx5KgluF9MX1TAcVypMYxFsylbSYNaeL2mkPPKYHC2wbG0rGbEKsAKR/76Mkr6aRIuml2heFO
MC6IBYsd3phxzZlAlOVG2YUJrOxrjrrFs+K239KI3LQeh0kHvNAFutqgqHBqb/BbL7wyb4KX8j24
T9+rp9LD2XrPHIU/x9TIrz3dG57Tx/xVeq730k5+mW8E/q0dxwCnCWTNjFHssYRF7Rbhds26XUgJ
2mJgrRiHabwpNqayrfLXIf0555eTvBcHXxguxeS6G3dCW9gS06+42g7abVIfxPIJZ6f6wAsOmz6u
4XXsLUCccJfF20LxrXQzTauxaQGDeHD453AS7+rnFBOq5xmYGwoReKdEZaME2rCwjef49esFy0H3
8+JBdobYeUVAPp9G5g4xoJn1yymSXKXeTvo2SQ6q6kuTH1jEC/v8uqq7crxjBGejSmNhqy9W7Taq
N1R3hfHal/BcD+ZySagZKKMKxy+2q8iLFl+L7ZDjG+TpymlP2bPwVOVOeQVdyQEMpQjqt8SwjJKb
5J58HdzOT3rmpLOPJYx2oz4ND9J7dCoe1tSRm/BQbbmhi/oy8lN+gPWSje6Er9QhuO59w+Med8VD
9UN7GDalz5hd0Jz0lnL/DmPUYME1tqS7seT2KBO4wW10bWwzxG0/itY1tvquauxGuiN63K8uopei
dDLVzrx2172DBLJxSnb7rF3CzNEulUvNsxzByzfpRndbPzys5muwr/zG4wQj/EgAaHihEkd5AWsR
b4NDcCeO4B2gPnj67MJNAsaTYOhg15cEr18p22Grv7VUa6/05Vf5Mdljnq7dFECfdzWShyfeqaLy
ksVNU2+cLzQwVMlbiq3IzGp4q4ybedjNym1ULRttOliRn7QOvwfDd90UINOfxOfiES+W555AG76S
y/y+JjCkBnzGeMFrAlcXtnrpY92OHqBF6pg6demQwDyOW6vdD8LeHC7LUQSte2rnixEMk/r+ipHZ
ZvV+XUDtPYjZyFGGm7RzpPvxTfs1XOLSEps2lsujaefMKFMPBEnAZUZ3stAJBr9KN622kburNMMZ
yDdUlz9cpsgb7OhXRIxcbesJYgXXxIaz9wPtIrDcJtkrkq9JhKUQK+uT5xeNN6s9aLjV+3c1pp+6
VRgRD9u43rTqZRk4Sns9cjRJvI50lXrTo2KoNmXpdiOlDrmGkwYOwDZDRDgZFuM7JpHfnCI+QyDY
RK+THnS1mOV88tdQNZSxRpAvp7w3etsYecODGIubdGDeEaXGRZeepOagy/2xKD2UBrIr8B8nFzUg
XuUfvI//Nh/5EyLF7bBtkP8lI8Nk4PVx62gUrLHHPpJO0pNVWLMnahUT1pKxxmR+s08x6vtUamBJ
rmZLZBrAmDlHI8QsUDBwrZbT5Obb+qK/mg7jg+wlvuWNR14N4tYWycmji366q0iIlT0JiPhePqoY
CtnmEZQ8GY7IQxMQc4HzCCdhHxV0WzgyIeiRbf5c7mfRdrQfee4omq13DlKVDONW029Z20fZ8PLu
OmudcUCbtW5QfeJNpdtwLOts8Zi8ry/69fzcD1sluQvVq3nwFMrzcT5We/mZNMNdfui85SLcxBvr
lG4Er9vPR9VNN2Crj/y5a8r7Q/FjPFRXsj9Sl5QrVbHr5MpgSQZum3jaYgfNBRmFXXq5dMcpvcxV
7sNVj1PigPgSVUw5DBTGX55g3EhsOaioDb4bZzwK92ttvBSP3H74UtKG34tH5mvik/IuUCOzPTgx
zu3B87K4zGE4EFFj9KNy0l3dLR3JJr35QH/rqzb7LRzH5b2BfWjZwn3xiq1I1TrcL4o93jvTrn/x
oNdSs10u9Kfo1OLVdYdjC2GcF9VNhkX3rwGCa2hbb9ZxFBxVcrCS4tfb14GixSgJgwDZxrTeKy7r
6/gJ2OTCvOovrK1+Sn6F7M/jRXPI7rSf84V8mb5aCsCxbRwBhfm3MF2gz8QCxHLVniO03Ul7TVlf
1UU/ZMNNG+zN9mpEUuOn5UU2bOfpMA03fXeM1ctQ9YmzQHKBtU4l+bFJ0aE8uJmwsdoNBtJCv13i
TRz5o+GAYqgYUL0AWOsthdvNW0dDetbZ6aNFDBZFAcN1b+6OVX+JPoCINXk+yepl2joRWlo+d3EQ
+susuxa6wEnR0cQPVYg7mG18g+v+zTvLpAISEuZeBnTzs8GK2WPxEUzdcoIHVl0LSlzsh1xaNVqT
6uErPX/T1X++Hvx2lLJw25iV8PJ+rBFrcmsyjkJ6CgCUnS42qZhNfVGK6dtsooj/uiP5HR/1ATwE
3KHngBoLtZM6cQbJWwl87T4y01PSBpW7zPmrJhf9UVmlW3P3U5QomDOnpKgrPQvigxFN2GcWBVuq
znbV5TLYU8uofhY23RAT92X1nW+F7c+vb/T8sfDkQYNWdB2+sooS8+NjqZH7JV2Sx6dqsUpGOz3L
VNc7l8OOs4wEAn19uXN2Lhx26K4rX35lYGOreNblp5WVLxXWfCczXsZ9Vs+HKQlMP20jJK3x8rPW
OVHNiRJ7s7kwaIlMwwcaxvZAzZr90HBm5PM0RFSrwRZDtB5YrzIOVZx+s8dZn56MtPInYFGwq/Bs
tLMng/CpDhDdLbfyS8/1JDsb7OxOuFY32m2wMS9yr7xhXhrdhhflL+WRUs9QNH5B44Jqkn6liX09
Oaqlj9UncE0GAaK/ygFcYl+I8RRxaUk0dIFAP1LM/n/bq1fqsLVOebIPpT06U63e0+XVmZPgtTgz
cMKWjxBeTzMHO8p2Uuf3DU2Ez+gTOamgunV+WciAtzdCcBpp9xMvrj0wARqRec//VAQ7fi29+abO
GXLZA8yD1gbJGBQgEideE/sck/3osaP6wbEynDhxIqRsNIGaU43fPOLfpJc/XxJohSirWXvMEeCd
qmc1AKWEAfyaibdL1RyKPk9dxZg0J4vYKCthkm3e2h9Dwf5ZpXRXuXitSsF7YqXljqHI8euleY7Z
4WuF1SvZMixt8o3EM8yOo3Ck88oWtzJWTUxxsmtVHYdNEP+U5J6u9X4eym0yTtY3peIcB/59Xcyx
KE4qkVy/jzZ/8PgLpcotvcWhYLAEv5MgdVVTQkKYHkC0jWXALL39ZqDyeWkzuiIgjQMTE47f3NI/
pQOCKnUYNdX5bYIprdcY+5kMEw55dPNJnvpfP9e/udj6Iqm8QXhV8mk/VpgpnLS40jSea1I/EYNG
g62Yv0qpv58z8i6/vth5c8aP/61IQPmz5jqcMyyVWkGRrITjbbCkQG5FS68tM7L5+iq/N4uPCxcx
Fjg6oyHUdkQgfPxMiapMrYTw59a8BHQDerWnO3KqR91GJi3kNH2OyaE33prZUWvdUPQ0+h0IrcV9
H+/KYp9EJ8G6rqZ9pXlJsClxAdIyP9O8Vczeef3kjvWV0txVrZuFrtRuJsG11G2bEtTna8G+kzyD
g6K1D1VvRti6bK3AszRG1K70znGSqTWxiXSOOsKFu/xOejAmR9TRdTnVFb0Xv589pIMtlnYdeVLt
hHSf2Gp0TsnIMLsqFa+Lt1N+lRg+1mwc4pfQMQVngHpT+7XihcYm2Xf5VgwI2NwMl8Wm/+Yhn6NQ
fJUrX06BfAwXDKbex2esikIexZnY34okFlv6cM2Mz14seSKmq3nqtfI6As7/+ov9xEtcE4TX4CWW
0bpYzx27CyMaiwwp1i3DwYRj4OTOpIt5BHvA7Rpa1YWMDyQ0TFu0+KFXl9V34+XPHxvH6TVNkJGu
pBq/t6U/yoFIMA6+klNxmwnqQxajKmvUKHCSuqi9DnG7m5TvJIdm33zyz28pJRg+przKAPRPuZEt
Dp9NTKbs7aw37UVnbgS4eFqkOZjKCt/gi3/zlLH8Ukjx0snkwjjlrCQIndgHY1NysdG8rUVp2xZZ
wkjgPRqPpYAXMEnOmbNYjJCyqvymEfybq8M8xaKI9oPWjJzujwurZL+PinhuboVCtJhZLO5QhJdK
r9WuFseX82Gsk4QhYPjAZO7p6wX2+TETToW7Gz4i6DYovR+vLatxFQ5m0dy2ebuvW4wzUTlTL3qc
a6z22zrFT/tYprgasJgKox7K+TmQbY1iA8VPa2+hVnRbgKyx2004Y9jkMD6gnY4cuahmBsyp+c1y
+sQFhQLOp+QrBsiFlaLIHz9oxKcxhIoJWJ7PkNwa8S6CD130t30n7ItG4S2WGUlPnSHYFhuCA0PU
9NR4p1shFMwqE/2OeGJjVPXbljn711/Dp/ac20OLo7DbM9hXeN0+3l5SZQJk3FA8zXVnOuE0v0dD
3fp6WbW2nDLdpxkwoK4zyrTSicrccYiuo8culhl2qbnqd2ZferlOu1cpJ1nLeq/JYbxVyTe3+mnF
QFddQwLIjUWPpZ7f6VAsoz6RlokvM/ztpWViYlU1ejs5/Yk2vvvmi/u0ga6cbEIRWKASfnCy8vHB
WG2POURolLezMSlQyuGtZEGfffMOausG+WFlymRg01rjc7cmp517Vo1ao5Qkb8e3NWS12M4t+VmR
plOLRC+q4/Kgq7DVwnlhCKzWeO5o3IclZMrl1OvXgRhaxzKwUj9YoPeg7b0Y9HS8qrRY2acSmIK+
POE2wWi3SfRrCytmu196yV/knyZEXiEKXgkFE3bcBmgpoLCcTaTfaaDdhYV+splhG4g0Kp0qXAhp
UJ6svMA3CjeYZVnUTWWI7Q1ONC7OmsPNYnhZIFsnaAWz1pVHo+5mlFLftKefT048MmiIa5oZx1h0
ZB+/mTbGNQhT8+R26fLECfHLdgaxLl0jk0pHxLrbjZMuuOj79Egxv0P8M9qdaP0SO/EylQNPwcHp
ETGzszTgAI1sNT7SRPWbXftMRmbyY7lNbpH3C5Ubh/uPt1nLRdhbZhFjpSjEGwUV/bXUlYIXDp1s
zx3LqQ/WLOsKk0VFhnra9du2jljQalc6DUDAMSxw9M7yi8WKD7mBSV+q9ps4a9uDKoR7vAPk7dfl
4NOeyxJECYBRHHQMEtzODutKXzRCpI3DyuiyNgqL4sBszQ5FqOsmyRp2Zk69+69fkwK59hvIrSmS
H5/TKGswdM2hOclJ93PJ2l95lD1mQbrLzYBNkLmXIEb+19fEnu3Te0e/z8VWLp21VpSPV00VpZF1
LHhPBQ6bxaWu3hp4PkrTA4YjYdPbofSk5fiN7zvcO3Q4O3AzYxxkLc6ooTPWtRfHoR2i55lzR0ST
EZutq3BSazH3MILFDheoGPKr0UH/fdWJZCiVfQPgh/ZHHq4HmeQKdZsU9pyf5OlqgN1T4ZE3H7vM
NWavSDlrchB6aLPaGar7XHoda1zqa6fXdqrlW9E7tN8sAhnEkxtEPVfv9XJrPha6OxZPirLHggjX
TlhS7VEji2RmEgbhhzGp7um9YyXYUk/vQnVKQcfz2i2mXWpcqvo1xgcB+J3+qCJONtPrkBtuTjOY
WelXJLRPILHEP7izaQvPVF0GXrG2CwzfWGmm/CgvLRBXsJ1DhNxI/9DU/o8RbsK0OICaa/yABPvy
vBnOMFSae12mQioKzIkJcDOIr0gWd8pxSL9ZmtTgv1km65uAtxqmEzg5flwmsZaTRVKr46lX/VG+
wVcvWK5bzHjwjMQy2dMygALtyTB/WNUlliKQ8m6j7inqL1rlWVF/SeqvaQTiqo5h9SsTLqOASHdP
TR+XfgPnrS/3gcgM5l4y7+cZFyBsZHDL63oLn1vdjxmTkcbbBUw0IFUMcEbGdBf0pzG6LOVNaD71
FhSpilQJfJAIhRj4hto+diQUqR1aVWl6tAgWihpbQ80z4pUxY4tpgqRMbbcbIsHDXt2ZnRECnTr2
QCcjoBzAcorWe4AewSzNKtEzJKXdzWCSogo/mKWD0aag/JK0t1jAr1M6Wk8Th6kG3ZcAkb8ALQif
6jLfDNz6DJ7d8LsyEibc0cFXH2DF2CIuSmLLbpIy4B6etRekAyNYfGMnDwNkpQx3nJumOiXpm8rw
OJUt8ICdGRF9EN5Z4U3cPJf6SYQxEz2VcHf0fU3a6IKgCKJbnmAoltsqfj3lpq+eoU9BY57cTIE9
wYrtN4LmmvDSQaLrnYkR90PJnucEkb0ml4vrHK2/l98lQgpdJuASjmFpepBRKqiOwQ1HXl/dCDdM
BYdXZY8bGPh8vMFRRW28kYrQ2eoaNQbvx4llt4TJxyYpuqn5OsoPguWVoccsKI/cYXT71AsVp45c
HQe1ZJsVG4uzcXARQ2McX6wWSHInG7t69pPGH1c13ozjknBIfv/yNF93DSR09HHt9ChGM/O45758
npjjwsIdI9d4GN8Ww2Wc15sbxIUMaBsZS+yLIMNy9yLsnkJzly0vxvBjYWWaiFdM2o11Vt1HXkod
Y50wFbU2Ze8ppmtOe/jwlEL+WwyHRrhNYUalO85kk3yRZhAHDnlPau+VDlGkaF/TdZ6M8Wu7K6Qb
lZsXqrdBuhmy22C6XYMmW81DLGI2O50dHX/BIrosgitF2sjhJsov1HATJIe0v0iyi7pfj/fKsoUd
WSzXUrHXMTNS/Vw7zeMjQj5luO8zP9/15fVsbibVr+K7JkUaeJL6Y8/gP3iUeT2WaadZnmUeILLn
2lYuthYjUmhQFzoDye9ylNR1t//Y5yELZptbWXAS7d5Znz0UZVfG3TycFgaAMdzSLOmIee1mf5bE
2yTJxt1S6+O12tUqXlPhoZjk2A2sANcgERSl7mVw4XSyeBFgzNWrn7kxYCGFySo8hjxghGL31nBn
JsVdF6zzW7n0MkOE/bASwQrIWl0eTZt6CkFghkr0iRVCC2mJ+LNGj1anSHZl5DVs2QHdienpdbe6
acH3XMpNOkDN+mYP/tT60hOhOFzPgdh2aueOnUKltYkUCfi2BeJ41KPBrZXCldWATNVBYjMeELOY
4evUt60timH/3en703fCDaz6wFX7uJ6+z8ArrZcGgzDK7JbDm3oIqyNowOxXnfoet1AHu67HBboB
HG7maXSKdHlDNM7MqWKhf/0s1m//w+pY70TFK4vxD+m1v/HhP7COccmiNX4zv10y8TnUFvbumRNX
Sau70WX8mqjrX1/xc3u6XlIngBoKv8bx7+wAXuRK1i6yCvTZ4v5klsXodKnxU6ks85irIcKJXt7p
TZHDh20DL1Cb62aS7xQ2w4vanGH06fl9KDf8NfybaYGKwenwD7fkX8bEpoX6efrmKZ3H/HCvqAxM
ulOafjhp5y11vAQx8St1Cg2O9TFIRbQZJhF32aAfXGmMO6/KhsWWQ45LOmxdXJbDYwfFImTc2BfZ
4KuhJW1mUew32BDaWt2WTtqHkh8Gre5rRWlt1mxzmzIEGaPt2k0rVfp2LmFdRVH8cy6M9jBLuG3i
Uv7Np1M/rQECUYFqIUGryDjOHZSI4ZmCUl3SWxlRhT2a7d0sJttvvvVP/QxP8M+LnH3rQailspwG
EGlakUHHYuR+LDUVPBr+oZoo/rD38gnTAIrN9NjTW+up7q+LKav8xBAbP+PELY3y9YR9HEbiUL6Y
OjnEnaTukmAaXsHyDSa0SzmWtXD3zW2lhsgSKsHwLZdvV/mulf/8Fq9gugyKhaMIlMWzt7iKTbIJ
okU46R3EptKIFq8WB8ABMxx3UcWhRacv6MMDLrXAu2HYIKs1dQhao/nNV3huHLUuUCYXOmTJdYTB
KfVju9hZajBzTCLWvc42WqcMm7rjKQqLuis17OQkuZr9BVaemmqOLM3KtRV3NAnoJLxQownTciYt
ifEdkfFvb4zcYJz0ed2VTwn3RTUWSdY0wqm25sXpwvGkLPWO/iAjp3tE/Ft0z0MfkJrFd5hHwl4E
R3CMGZbUgOc0vmTRLRmqT98sx0+nMJ4XR2PeZL43DvNnZ7+mH+JkDqvwNgvM4grPzK2u9JsgM8f9
UgQ7PbAat0pNbEDVSXRU/pSjt5W+JznOS4T9VB4UpqSqWAjbsO1yegX9vbCi2a8xV3MmdBG/b/h/
fVX+TVp3v//eV+XqR9/0H8xU1j//DzMVXf8L5IpNHN999HAGKPY/zVT4nfXsRO4LtnBM1//TTEUQ
/2I3FXWLU9UKPIq/k2j+6ejDbzKYW/3qUNURELEG1v+///vhkNie/f8/LU7ONzuQtd83AahPLq6O
/9PH9xKoJovwcw6OwB6qK0fJgDXr61w387Yy5a2SynBRNMYrjRnikfurwWkB3GtwO4MQ1i7H/lOY
jAfJ5IAQT7u47JEVBEbo9MNPYZFf/3eVdfPu7d9ZZVTEL1bZr/H/vPz6kf0o3j6uNf7WP+2jDB2z
J4YlNAEqijsWxn8uNu0vcGFmKViHa/9R4/7h3CPI1l8EMbCnQlgzoKOsveY/15om/6WvHZDFsAfa
tUWw5dnS+mqpSR+3IwDcdaiBdyA/i+mVrJ8tNVnE23bA6+05MyaTFIBwfhwBmPF/qwRH0Dv5SW+7
QnL1LBsugyA2TiBy0Y+x00wIolbaP//xBI//0UT+ufbXEdJ/tZbr/TA/BGGGcMK+BOfk49KPlyiQ
cFdRnyVMKPZjDHF5UToAgFTWvtn+1o/24VLwIGmm8VUSsekk2OTsUlYxi7kxJS8VtJB8t6BaZ8KG
CTi5BJM3Qb7I4u8Czv72mhiXMNZhUSi/z11/dM6dZs0Fwa3JS2sjctuQHu4kXgiB7OuneIYX8hjX
z/bHdc52ds0YhrEP5+Sl8ye38MMLZp67H5hXuN+lR52pLj5fam0U//hINcO6TIm5lGETZGLrOE8G
tujGzs/a3Y42FBWI8F9/vN9czT+/utX7hWfIfBlMjRdoXdV/XDPD0zNokkR+7ZtEbJ0EFdIuTBq1
cvWCERK68aYKXSMfNC+QKqFyar0sQ3fACNZy5FAzkf1PQrgwAyoxwW0YpwXI0hvUP4VBvqRjoQFB
uiWPuewH7QiqmURrpx0JaXqtGEXQ2ERXmK9mN6J2aasJLwmFTrtwlzhkbNFUmv4c5IO+xZIf/Vs3
MQayJ5qxTRsvg8LEXiN6g/lDivxqbnvZyyZD+lmVLZyjRGm7t7aMddUJCW+mAzQTqIzFGCR31SRC
Ju7HDHyrpb7cTbMObNmPxayihI8ZCWayjoRJISXb2sSBslhOXgV4OCRVn1s4vfcpNgMWsKArdUXS
7pVaqjpbySV8JqyuCZ1OUHvTHXKxnhzstCsNGVO8lEyxZvkSDQkfGdO4vNwv+SpVR22NB0DYd/kJ
Xx7pX4v8Js9gHZvAC8KvlZIonueTWZFlAWw2y2skLd2mkYrlMPTQ675eU+eFh54cszR4ITTFmNyq
Z2/MrBhdWjE4eK0MVAK46KGlMFKUVk3d2l9f6tPb+fta6yBtbRgYsp4VXZgJSRO3mfQqjtRALlYp
nA85IALktWKWeZ0OySeeovhO76zgV1YlDTRWwl1feiNAXvz1/fzNR2eirTKxxsyQzeXsdtqmCSnJ
Mx+9CDlWSsLoB1JXbZvZWL4RQn2sf6sbIpsgX6O1WvkAH5w95cgMklDui/yZ6pj5adwKTp+YqTPP
jCnUIEgAiBCmhZijH/C1zu//lU+6Xn69MI2fyqaMP/pZyV/mhjGplCvPxBdxHrRMBBwkvHga+ZLf
lOC17P1Xifp9KQC0lTMJRW5tGj+WKHOczSih0Xyu4145jumCNdZQf0e2oRH4dJV1ybJ9wXqBIPvx
Km2oyBhiVfpzWWOsQcgLqkrSnJ1giee9RSbA49cPcP15Hz4VLYcEb2qV9NMin0MalQXWj0tV9xJU
KLZ1GcZ8r+qj3yXYO0SmFj0p9dT9aPRy+eZ5wtA/vzYrhsA52C4WbFQ0/h8/a1eZWT4QLvGDU1j6
mkuLGQKLkyFux10zFAeV8K8MdbzemxjV9WHqEd+B2C804wrkd4mUepPrdYYikllz4w+jUb7KtSAA
iptdEoENSFG66+VuYddMguJ1wkARvmeVYAWVJ/jPIUtG7dtBBAkv1UCIdmOr0jaEErV6QweXvC1h
HfROooZ1jKqMiLFNNGvSTORFx0OLEyXcmhp7kgcbVpjsRRmnhyrIknoTW5GB5LURgiseX5BukjpK
TX9Rjcy6ywdDvZQJ0wAMTcM2gpGmjwmO8IowVp6Kc/obcUIFZng5k9ddoQxlZ8/l1F2TyQHFtW1G
rdqM4qyJvtXPkuWubJeHSa3Me8KP+cNJL2egS7mIxDokzX47WAvUdfZ2adpqRgijdGaeuEpZWmDd
OAxR9EWlbCyXvRksyRYETZGPCIDggWRSLurE0GkDgm5pyJxAl7J0W6tNdIHhtozhwrgkiHVaJdd4
+9qsckwpykRHqUSkQJNYjdqmClsge0sOUWCVcrbObYoYozwzqVHfGm01TtjgTyRwLKQZhNgOFTAA
cnUcQwSsZvjeGiXS1dUkAllBLaGOiqAgUGJ0oJVEzOvRIckcZZSMzRuqHA3KiB2O1J40UMOHRQ/N
U5rm+eJHhYwmQOsJiCDYQrfuFi0cH/JSnJlJGA1KqdBqci8pLVSQ5aghl+sCQ30cFgJeXKW1EvyV
loYxUtYnNfGXEpnfWdOj562HJruR0J0rTqEHRrsDXE0GdzEyRp2mYuU91PI8euhrq35sliX8mc4W
8v5aSer9OKlp4KVZWyJ47UfhbZimNW5HITDbE+PSul8aOXqfcoLgvaAmaQDdY4t2PBeqiA0dn4qH
qkP4ir1zHxrE5cjpUTDUDq96GOF+D7gCrRF17CZU2uVBVzt0dngzl5RraSJFuBLl2O87hdTQGedN
yy4jXW/9dGinYZdxqzdj0MoXpELAU0TIP8aOgL8Birx5lI5kjzQLND3ar1ZvdNVXyqVO7rKIU/EL
TZwZv6X0XOZVl4XRddgXwr3WtiuaKs7peChkpKcH0Wqnbh9rI2l9Zjvjn1jMlrgPhRUONiZ5wifU
MhDdLF2AKK5ok/EuhL6ceFY3qZeYl2J3FxDXVwkJjRNTgPSpbCxWaarUzMflJQCJSsyStqkTs+t4
lqQWDKowbxLcvJma6ta7knTSY0s0C4ZcWhPKu0ZY+AvaVOnJFuwOt7KU4NzTkmZahtGQqt5I/EgE
iWExeX1RgtkrWc2slpufag8TRiYf1qhW11rYINOfwgLOklETdh5mWf1GNssICdXUILeLvQXPvB10
j2o23ChNHxDSE+SEGAeNfKOZc/ww1Hl/BzOHUUFthMNJaM3kJepGvNJIKCEWm4Sw6Hbgy2LgmJlo
LU0x0F0NvsNiz70xXJrC6rgtCBBEcLtMeVR9MUC6CAe1/TmMpLyBYg4iZNpUM16rFFtuFEAzAtKh
XZBbzkHbvhsGI8S6S9FO5IuQXda60N3G6qAilcjm8RhIBZp4agbha6lWFMeoj/BMSRODb6LIpPZG
KWcYcIaSxpPNs2QAVQhD+DYz3CaoRCkMy4manpY97ELG3sSBK8dao67hhCKIT6GYcnRNrUndYCsI
uWAiWDeDvD7lM7YwtdRviUyVAlvKyY7lAYbyVhvpOA9WPrU0x7KE6wCZStZ4QcmSFUBopWw8jJey
yQnqpKq8IZt63FKnUn/UJw3t8UhWynVN+xF7uZJj5iKkq63nGBfZc5rK6j3GFNHitEKTpX6dSfPi
YjRiPXdEebae1Ubq5LSJRRpmN+oYRKjwiGpHhRRIaQzz8rpe1nyJtp3CEceJIMd+rQ4Z8E9ZwaRq
II0ekwYpmKlyeYtW2FgqA10XKe3E2EyRiBqL+JmLRJmrwhsrObmfE36uRwCp8AZTiZ6iFUYElHqf
E5b0244EQzei1V1V7hg588rGuMyUeo+2YrHy0hbzItecQe97xYshBhKf1dXPUyHgumhqc74b+7mZ
7UBpGiwJIqMyMfnLB4qmlUQwNSaJRV0APjCcrgzsmibGEZUbhCYA19Q3VmIngm5hPjLM+oncsfBn
XkwctuhNur2cVPGpSKf4LtXEiICrOGgOwCkIIua+X7s/kphCP6Epm2y1aTEKWKIUHzBZSIKbftDa
ayXNSrS/rWS8A5MsoiOogfEip4QOeHCZlx8DmcaLP+YzY2EtHO7NacD+xxSaGb8buQ6vjVjFroU2
ApeHkGmC29S5dJNGrf6zXYLlPVfC2TeFgBqY4fzETKMz9RxtSccZMiR/5U7Mx1Da9GHNcU9rrYEp
/Thj3CTLDTPYsBZmQhwH82UuE06BqpiOd1lMnqXHp9AIaGDE2zrN/+fsvJbj1tU2fUODKuZw2knZ
cpBlu09YLdlmBhNIgrz6/6H3nhp3t0Zd/s9WrbKNBojwhTdExfzRGWvnNUZFHEwHLkhAeYqxe8n6
qXtUssL7UgxpkWzHaohedKMnlszVDWVsX6IfIgFcrjHYin8Kv1A/VcmfXZG55b+Jnae7uMicrao+
SacwinXVUB/fdSQ/37pRtLyvs5+5V8ryNfDgQYD0gSHiP7hlmiRbF/8qhAO5me77AJnxlZh79GsB
eDJnO3e9l0pWVPbTABHfvPOiZlWFqM4iAKPjfY59y9cxGSGhlP7Ufe5w4wB7EhmV2vBiJnt8qfIf
WdMhNmLkXnkgWMpey8HyubiqXmNgofrsozvFTb1taLvmuwpzV1BkyRB+MzO8/OxS6wQypIPQZKpt
9FeSbryfrfQ5dJvqsZJx+txJdP5g76u53flVC10ayz9n3xQyH9ZNXMGIlsbYg0wK/GSjiTqhiWgx
wtqPAm6CmHMCRcrUGu+pplVqbWdZiqCJu4gTOuaIiIfOGxR/FddUaqYYAdEHxgxvEF1z63SNNW3R
cNfUeHSdqS27VqvrRBjWdTll/ZqdGD3MCHZhmZ7V6ovVSMJIV7vcgqkzruIIlvZsutl+qAYwOcIs
tYNq06CjlSo8/c3hnOZr26IuzdlcMMjZlN3bdOS/5LMyg03sZaO1rt0CQhJt+8lAC1YBUMjauNhF
OHCbaxS0yujRqvLyUBuVB0pPD3awopsMpsWYI5YgGaNG4+0hYyoe5WhpFJPDPpX0WUy7HLZW72c2
EYOouf2HPvyWSASZ6Varhxysm1o7AYZFoH/FYO3juAs2Vdp53r10pI+6hNFgj6ytcXzK27m21qKq
RLYyg7Z4FA7xxYraR4ZQLAZXhMR1xhKpapQAOor8KRuapZaTqxaUjtVwfRjj7HXrom7dkVq7Oc47
Q0z+i5ym4qPqbfRPMp72G5EGqBLY5FSfvFl3+tZokdiNIlfFN1NTdvWmn2Xq3FmjHZUTes5ZHWWb
2u+bDgFrCSUmrh0n3glRUUHKy4p7yhzr6DXNe0EHk1j+EX87aO9W22fdtaX87rFoc0vdOBbX5ip2
DIo2EvQmcCFnsubtJNoEgYsZkPLKUlMH7K4bAG5jJnXXdpP5vazK8NWouQ7WZlwZ6DzaZt6ueoMY
ZB3jrTSvx6KEBe87Erpbl+bDQ5y4PbArWFH8o96cPjYh6mIimuW40/CUiNTbtp42XkAiTvewEo8K
XRLEMRYPBV6SYPgZZCOgKRMLcbm4EkKT9VQ2At7BdepG1l2OECP1TTSlJkfuzRbDxyg26huXHM7b
NUODYmTcz5Da55TrEqCI/tgMwxys0mGCR+OHk/8LdWOnht4ns29kftEjYUyerCarbq+dTNJz6dsY
+h83FvdwbBsvYRVPWDG2+eeGo7alOUucs5CMPrMpghcv9+9nEGEGdtyaXbbKAi/4ShZbTIgRtcN4
x2PcHyxpgXFy8Zh9DFrR9SsvSkS6KWr02iyutOhhUlGeIi4+COiHUTLG8cYyVPwcd2ba3g91mWLy
NCwT017RJbdl31uPQQSl5m5y3QGaUJoNPwSFPvBOZMjgwGY3uY1x/as3XEDVz74tufzrOnUbrvwx
xeuFBsBARS8OIzBx7vAtoYLyYmXaIXwmh0Wus+/d2zRNpm9sBCsjLk5t52qwKvkkTepWoA0y/LgS
LHq5yvIu+lSGDdaudQPpHFavf9dhXwf6U7Xlpzk1ii9kpeXecEYDkrZXiG+SpiggwDhvn0nOk2dR
1XLvNk7/MhrF+DxEym5XNdkxWkV5XX0cgn6IWUpPtAA5Tat/tE1vfnKGoXyZODjjiqDA/YFg/0K/
jRKkvNJBadTzAsi4L7Hu5OsUQWW+pcgRGXeGsGywIaAAgGaGWf6dH9F+K8Xgfcl0rT+78cRF5Hv5
cJ/boiJK96cQ38rEo13gR1P1qexssKe6TOByWa2ZejeJnyZXZRWjguYpGtVBNdqwg515eq2G9MWI
Of6bqECkrqfKTWwggxkqPrcJ5PeUZGZSduespm52v7Z1Tx03rRB8V5Ah0xUNnSRcR4blS2SQy5p9
Wk1g32U+xuT4id197ygO0V8Y48p58NLEM+H8W4m6d4IYxY08yxdosA71t8y3e/HV6oJSYp1Z+8Wm
m2As3CWWV3vAE2LX3wZ9O3z2NcKKwCm9sbsZSnuwvsVzggmj3aYxfovBKL2tibLR71QOtrPLjEqm
u0T4qYfyVzfD74dbMN6gnhdR7aOsi4O9UX11AnpQH2MW7dqNZd3ehMvxWk91EL6Mc9v7dyIde3Ob
tK28dau6N68NWSFTxss75Luk8WS/misd1URKAQAPkmYeP9vKRndXWZmb7szZ0ajiaXuGHtbYILek
1Ia8jRsnzPezkE27zkpncvHHjFvsQQMo1jdxaZbNHdauQFAoQEjnOZ1c6vEsiD9f8138cVfAdW43
0ayW9y2zko9K2dDyddigx6yNcniqYdp8Jz+C39e4c/Gc2ACZlmNNrB/VpDhhRuCzHkpqk5vccZyH
AsO1iH+za8orGOaFuQnjiXZFQdS3RBZV9SVPVPZtYFtl697zMxovuCVxFOq06q7xPCLPRliUwMps
eqfB5TWdvkrXpPSvKct8ymhZyhWWMc03s3B6lFAKNsUd6hlLfmnnpXtnFVFtr7pcut8DpwVwNQ5u
9VQWk+Fu6SQAmvo/VPstty57+0fvedWvOoQbj/Fuav98v+x4VkwFb49OCAy/xXEYXMhx6W+eNYyZ
eQp/gPAbt8UUB2iAmxcGOaul/hmECjHAHAhmp6i2vPAo0FDL/aF7Hxm1wI6uKxcpSd+qiFf7TF8o
u5/VUhmPCNmi2gFA/Aysjbu5UsGYopURdji2EZ+T3KXGAyVQuYsG6zkJ0mkn9HxJmv18ohYCMBT7
iWZZS2fpB/zVPWtHNJc9lct96Ct5lU5ReyeIMTDgmKONm/fq0z9+Pd46OMtoktGwQ/zspHDrNia0
QGqx+3BE2E7n2G+gO9tcWM7lVx+Xpv8exTZOgFV+5Y5TjKjsPilFdWdVvHdeotq1k4j6gpjM2Xak
cc8OIRwxgFqesdDEoAi6/VjusQQOCVKL5nFyZf/0/rKdTwirmsXpAngQOLhTtiX1HxXpuZB7Q3BU
E5JE0sPkpacMu35/pLfm8/dIJ8cLsD6aOYaUexHE6samaLexw/r3+4Oc7boF7QCChu4PnQPbP/k+
zQiiNR1GiXBWnKMkHsjHOLaaH1PT2R/GYBY37493KnbEqYKg4y+Ce3BmQI0u/YS/tjnOy0Wr5qbb
T0DcfsSilhA2c+F+wYG52Cgvq6+ljp8iaDUfjS7WO9HaDbXDqvU+zZ7yVm40Nt+1o4wLTbA3Puyi
iMyPW5RGsE86/mHmFIPS5cDtXW5NIJs0vPrOFTdz3b++vwZvfFjYo5w8BBJI7f5IJf+1BC1NC55L
3eyxeS3XfmUBexR2dKGf+dZ8MJHihKPzTUV6+RV/jVIos65Hp1T7rAgtij/lzxm7nHVCT/rCSCdw
FbpqSFeTCiA/gRMpliAn/S5NyuaPcdftCzFE27KvrGtq6/KRZMO8RvhjvG6KOXno8G1+BkAIbkWN
9cNsdtYvd4jjC/fAKcJ3+Tmk9QsUAdAYN9sJDkHX6HYHchr3GPZmUOH8gaQlTDJkjAkOMN0l/bG2
kdXgPtTQhUBovkNiN+OcfRyHCgnnSDVYDTvYTgJPDTVsAVL+iJ5FON1IK3NQ9fCkib5b0cfXdWOX
D8KX8c/CLsVj4I71vJltWXwVtkQvJGwpla4ne3Y+DVz/j1Agzflf74rllTR4ufgG0AVPea1RmVf0
+rzgBxR3877KtPmNlt8l8Yk3thRf2jJg05v0GayTy8KvGsxxErPf26T3e2LM5mHwzHLnwIrevH9G
3hgKJDuAQhSNUNf4843/2r3A28sgnyO1L9zSXgmDWLX05besaeXu/ZHOGpiLOgkbxYRbzYinIhe1
cGPXdOW8H1t/Owsv2BJ96m1ujr+8LM2u8z69cF7O5gZjHq9Pm6AGGBmP/fHJTHusjqvAVvtYkbq5
hfmF2NZYtUXSfXl/bm+NxEEIlsmBojhVVxsCS8iiiYd90FPWAfg+7voJPa7A8qMLH+z8EmBWSzDo
EwwuMu8n940/UbGL6qDfO1EyI3gFUNLsXL0uSmtRxR6Sbd2IJeJXPzTJ5XdR9P21SDEhMVLtPb8/
8T9h4VHcwa/B4xm9WRNyQnAq/DAVZW2ItB72GendaoBXc4359rCjb0mzVpvB5yibIhy8Wu+zD5Fl
S7LtPuNfbVD1CK8yqzN+vP+T3voWC04G+PQS452SDoXfjdTq7WHf90Z6j+W7sU1QSbilrHxpg/1p
+J/MHlsJ7mKUGbieTyHRENzHAbkpvRe+B2mT9jqsSqpMdg5ayJ8ewcyS9gS9pZ+DsCdjtws3vGrd
ijZ8ocrxA9bVel511kQ53x8KEFiG38nfTvKnjEgmf0tFjRSzZaFePEoVz+YoxHORJcbT+8u2bJuz
qWDxSeiIlAaRw/FhsfQQzUVq6/04S3k1ZUOxQbBeXngzTrHtrBFgYR5L4Ewku2e3QEF/1JxKOe2l
mbRb0fjeh7me612DoNDnBImjdVNiUZSUjfnBR8n349w7rNik1Xbqghgx6rK/W2Qcrsm89PX7a3AW
pC0/zl9yAotmCiSf4zUwrTZXKcyIvTZdWMXtUG6TJv7RRJyxZBirf31MGA7aAfZjDtJNgJ6Phwtp
KCzN/GlP14CuY6SzbR3r+sK9+8akgMdQZgK5Yi6wq+NRWhsrs9Sq573wjKXwmXZX1ZSiwW7M4sHq
oOG/v4hvbCRiFNtF0JZtxLVwPJ7VC2AeYTXtR89Ah8CCTIqaQr79X4xCdEd9Cq06+1Spo6xjLIHj
dto308zHKQbxUlaVdWEup4obbNfFXBysKqgIxgpOFk+71hg0YYZBQOa3t33j6qfAyyMKqw7NnJLa
2ZVq+/LGbDx6/52DADK1SwTK7OI+dWVDzQl80ETJ6sEOUnstgpSQGz/DPqfpKMdMXtjC56tPKIqa
MMV0/FVADB6vvle6tYyEaeJaFae7uimtleyd5MIxPr9jGYXFcaDBuSj/nAQorQjs3osic5/JMLrK
BqPcTG0EQ1eN9oUJnW9fQHMuu2l5ZjiSy0/5K0DJDFuFmVW7+8Clzj6hk7ge/NZ7CJ1G39IVtzfv
b6yzMIU9y1CGx4HhKviTV/013mQmPaAiI9wzb/PKz92hoGXkeRDr58akNJ5OVzW1oe/vD/vGQ4pM
ymLzZy2PCV49x/NEi4WCcqvEHlCUdc2toMSHuvF0dFexuz+IIY8fqimv+08BMNmOHnLifo+ssskg
k4pw30EJ12szCqmCvv/TzrfU8suWcgluuSQ4Jx87GT104i0XL09gI1842snXEgW8C6O8se7IxFBS
8OCG8fycJBORVVuRUJnY56MJlbSwmo0Xm6gvx0nbfEi9dJHlkJeYlW+MytbiS/J8A1M8xb2ajY39
Y0MThTxC3MSI3f3CFcr6kRUquTJ76W7zsMj/TUSUc7PoBmJbTCUA3a6FnPP3lu6mZg6LcC4PLcHv
TZihRN4VLXXyrkrQpp7653/+gOFCVYXcA9ifD3k8XmMJY8gaLQ/sMUJE3rWHFGDdhTvhfJuEPDBL
xcF3MSY+LSDS9GusVnn1wXPh3mZOtzE6hCPfn8rpxUOWjbCaxeGkTAlpzz6eCr0jC+FB3z3Ukf/A
xeTdQSHEadmt3Kv3Rzqdjo2MmUX+QFBPkI1P1fFI0ia3q4lTD6UKmjs89py1juPo8f1R/igT/R12
LcOw+0j0uOaoE55cb74pgIb17IU5HUtwkWNojTe1NWTpfeML937y4uyBDkE4rMbCRhu3DgCwbEJ3
cGHmU4cHia8QEpYmMpmkOJhAQugMr3RoZvWVTI0OBfAR6DzOg+bwKZyD8Lk1hEmgWba47IWtIS+R
Ik6v7D9zYl9zWpBsOQd4D3nVkz6zdKO5FWOBdmc5Nrdqdh5BCMQXLo63PhTp0P8d7VSOE2BkGMmQ
0XplFhtbKYwH/Ci/EAmcbbzlOy3PEDGHw1VxsvGINZRZOn6J2XEu1kVhY4CDscWuGIdf72+J85GI
PBd8+MJxojp+chEmXR/PM6pdh7jg243CI6GrSctnyAabfx7KMUiQFzLnos90ssdL2YBLLXR6kAaG
CgVq5JgdKKxh0Te98JXO0lYCQTgMMFd4ybn6Tq+HMSPrHqSTH6QSiI/UjtpUYPqB+KraQMAixTPF
DzAtcSYZ/RpsqTd2a4/3yZQgGJLR07kQWJzvm+MfdDJ5EXde3vlGfgBfQ1POLKGlFhah3ftr/NYw
cClhVgJwcHlGj++R1gzKoa3t/JDiCbtpw9L4GNhj9fL+KEt0cHyNeAghLw/0EjyQ+56MUqVAxUZV
HYzB0GsXAUrMzVDpABKPa3ppk2PaYbKdp3re9lGSXehxnJ94wmOKAFyURoACz0nU6TsgZYHnVQc6
YP59ZVX+TVYiYNOnGZqPeUL09P5831jVowFPoqXIShrAd0F1UHlfXnnxiKVAMAwXtshZUMampbIJ
4ZA5ccN4J8vqehpse1TVhySvEa4R0aJ83GBYPpk98gWAoRIT17EVe7S/ij0EuTP85VEnDak8ztz5
VNQQLnl/7m8sNmp3vE7/YUe61vG3zjogV70VtQcH6PV9IXz3OQCUB3ywMB96FbsXrr43xkPvmGIk
Kmk28h8nV19e9H6akTYewCLOjxqc/semwYEsDqTxUDtpuHt/fqcE4JBVp1tCz4dXkdb/KTHfrpvK
twGDHiK/Nd1dVpautUo7BShJDUHyKvIxeA5nQ/xUuUbMC9D0ddJ12A2IMSo/tJqdukH2IrxxCY89
RInH0Ng08LQMTKBzF6Fr/vCurSV6A44O/N+eApZxYdne2KK0YCgIcvphWZ4W6x3tigLF4u4QFr0J
DiXo7iozii4s1vko5KZA3RZ1Fhq37knZpk9HGg3JrA5u2eltLFLjumoa+c9zYRQc2Q3kPykQneqP
pMWIXgOIuoM3d8XaDNABB2ls/+uhhiFswXzFOBWbKKQPjjd2x3WfpnY+H0pSvZ2BgsgW2Gp64fic
XZUIhy3vHRfmkuUtnOS/o++FT9EaSdgfaKKIbpskDkwSu0BDJIoVnta2Nm4AymEBCFrfgGUYFhci
5bMDxS8Ahwk7aomP2ODHv6CcJ/Ic2xgOKhHO3TTg+ME+BupUamAVC778/QN1nOTw5tKlQRQTaWnq
4Etd63g8U/Z9l3vNTCuwRrLMQyPM65F4ygrXvnZdMCFJOlWXyFknirX/GZY7gzIsjMLzahqAFNXX
rjnv1WRXn0u/Ujb0EnRkd7kH7XE9+3566/uxAGVrJ4OBvaUOiOAyWVyiTx3HVH9+iosmPuRsDLHN
8M+N81dSb6XAu6RDDUzNCFh5yJOuzZRCWK3D/p/am3+GYq6k8bBZ0Uk6PZAKuGwhWw/+BjyWqwq+
CXicJLoG5HkpMT+5KP+MRXbAbiabRIzxVOzfjkRZtLow9mGdxv7anaccQ7AIPCth+YAhkBW3TwNy
6fWGWA+1bqkGxMumvGjuDXuOHNSLnf4aDB+sETuuDftOKNk8SjeMxEckbeNb0EPiSZi03leS3fUU
OE339f3teXwg/zML7hVY+DZVwzO9hyn1WvRRDbanZ3Y+JAplopjfqXWjx+nzrEfjHuZK81LacniY
Ml9eyMHe2BwLQGOpj3L70G87Ph7p1InCs+d5P5het+kEILOUYAn+RftfSZIjrYv/P7//v1PlcQPs
zmV9FtsPWiolVGPsnRS2dh+I+SaMChBfHfyM91d1OdT/LyL8z1B/zjvomoXSdRIh2YU12dLwzX0J
uHOTgnX61UW5te6MoJWrnKKGakR4mxhJ9k/ljf+ODI84pPzIBWudXLBVnflDBa1jr4umfc14Obb8
aWepgiY3aIaio/n+VN/6gFQ10FwnSGPQkw8IDjNxi1lw5GA5biAKBbfdmASbxDXbC6f7+Ope5rbQ
dnnUA6QaaPucDJUO+D0PaWPvnZIrdZ07abazw6b5Dukc8hJGAcm39yd3Qpf+z5AoZ1BYIcJHcepk
SJieKhrS2dgHWTv4uyFw6mYL4yn5PIbduJe6Btuc5im28I5d33PnynvfjbN1w794YaXPNxWmIog3
YCNAQMyBPT4qICoH4r2l7guQIqUWkRGYzRMURyvIU6iQWfGUthp4payt1/cX4jjS+bMOS7mMt3NR
yTiDHc2immNP2fY+DuLhtpijYmOEoILfH+V8L4GXoaFHIZJjiujN8QwR35gTCIbh3hJNsDZ0aG2S
djjEk7rkink+EvCXxScAvDb/dZrnWxopN+667ECX19yYmVPu3Fb0uGul6lIec752hLwGjgTANZyF
23o8q4SufNOHKj/UcSh/5JqWGoBJaxvHAH7bIa4eTJhnW4i0zrMYPYdrXxnrqJRAOyGXrP0e+G8q
mkuR0BtrsHhJOws0iurKafVrFk0diN4vDmOQZZuwwwGsmroYX1e6ou9/2LeWgA7CotoH6pD75ngJ
gBfrxHXjEsdBXV4ZMw5vVeKYN++Pch5qLbrI+HigsRTaAI+OR1FRh7iB7OrDoAv7HrlqxCt9Y4QV
46bA/7X/A5iD2rw/6BtT80nQSNJs1Oho9R0PWiuEwOHe1MTNix6t48ibSWb/HkNR5FxcocGlcB2d
Xn1+Ygitp6whByiw7EwaAAVCWDuZR9mFAPlPo/X48UKiyjOAyRkEydx9xzPygFP17dxTsTb8GKpT
qLzXIBbJnR3l+pGdjvM38b2COGW6CCgUgHDSVTDhDYvTYeJdkwZ7OXSLQiAIgpo37fZ6hvVJ9AtH
RqI+vhrtuXuydNLmOyPzzFs3NTCF9MSYIsULg8Re9dpnV1IINn5LaA7BSuvC/aopOeBvxN0DV2vJ
h1bKtyFSAP/9XkVljwq4y28EDtGvWzS4ngC6Dj8ROKdWa+eZrDehRdvhBoimeJmNsnZWZV07O8MY
4mZNOWGAKRw09WtbLQbnKRgg7ObADs6rpFXWXefDGqdrEGU//aGxoMVIW38cR0ntrIraSm+CzoQY
qeQ0Y0Wcta7AeCWNjXVZ5UYCXcdANiuDUSzWVq6s15ja3GcVJ/p35UJwpvcSQXHXftEc3DlAQqBV
RvAibfTn0OFLqwcPtUjUqlVeUhP3VSY3Q5HBO5WzXUKs07PrrS0ICjDfQIWobRksCh/Q7oLnQbfl
pSrmSWkR0NIi1gqkgMosUQdn6ni31DlQYRkr+TMQLtqBv8sy2MGLnYMnWSFhgoiyIW+q7CVPP5vw
ed4/fCdAy/PRT7I5U9ZoWfm9/Dm6q4cJHu9r9cV5UN+9T260xj0Q+eLa36ir94c9DZpP53xy5qUd
1LEjGLWw6YHM7it8wVshkBpuYSC7W29y1n03XLjeTt//01FPgsrcg00QqZG5wnrxfdb3GaBxwbIr
eLORc+HOfiPB4TrzebJowVOtPQ3NC20NHHjZHjwYjcmqBkNzl2MLn5Zx/bEOF9J4KjA9N3tQNlYn
2GRO/dQ6bo/pWJtsGlPluwnXnRuHl/1m7pJg20mqSbGh9C2pPeTXurBuULZwLkSKb1zKNAoM648U
lU/Mf7wpE1idiAJP7UGObU2q3QKq9ypz+/42eOMBpVwGnB3xMmArp6ogQ9GM3qS74tD00IiRsww3
0zzAvIgn938xFLGRjV4mdSYAEccTih17hP9v81aHs39degiFmoUKb9CWmi6cqTdeUUTZAtotQAuW
l+14qMiGjjm4RXkQiQV3mKYVcUHc4rUoZqz0WhWFn1Wtp8//vph/8mgQUNS6Tt9RdEgQmvIjeejd
1trYto3V/RjhKJgGyYUw8zyPoFS/aHuCBcfa4HSGpi2zUHuhPFS2XUBHh7qWJEl+PTq9WNljm+3e
n9obxRjPQPLHwPqWeiFFkOMlFXVfjE5R0CCgd7ttGvoceTamm84aKIcafvRNFHmCEXEy3joORoYO
+IILx/n0ziLhRVwKUCueH+Rqp3hhu590RIWSz5rBClP0Kh9sV0UfSmGmj4bvRbuSn7iCRpNvm8m+
pEh8tqsoyLACJN5sYGAGy1n6qwjk+FmMPktp0iMxu+9s4l+mg9EhPKnsBiFlfR2OXXXhO59PmSgG
lTYayWRO1GmPx5SzDDMiHOsQd3N120Dcbla1UaIXJqvuY16MKBV0ffngN223DebuEpL47BZizkSF
LDyjL7i74/FHr0iga9jWwYlaXAJcRyNE717KL/4g6f+O18heFndMg8bTwtc4PTkj7Q/e59I9UGPv
zFUsU+Iu6MfhXVXHRb/okohi4wB+/O50EAgRYImRqTEovFTrBAODD4kIvB8KZ8x6XZUtTLDSnioL
ttbgDqt2HI3PqLoEd31l9w+DjKKtgsbTra0Cem9FH3xhakW//SmvXiM505fwujLbmOw2e901U5Zs
EEIyr6G81x52BQN0o9ge5h/CGq0E7n4Er143yfxqowcEELqw5mbtIfP2NYhaSChY5RTXaJIFN+Y0
dMaV6Q1IBUlCLRyKu3DClC6qTHflQi9rQILB6t8qJ3Hv7TTGjRf8a/1YVaWFw6aUxgfRu/x6nWn7
Nnad8lXnqYO2HBt3XcoEFvFclY1aQWQa9h38vqvQdxBqjHQppktXw9mjbsHD4ppd9FZ5an3reI/o
GPp2o7VzmNsomhCMGsp1nleOR4htejfEmMBSzbFKP0ZdHg430HKh8TaC8B0R8aRMN1NspZ9sIfzn
2qK6vhq17yDwnw4fTNYE04ciFBcO1n+cLY/2nAM/iJKu65Cl00U7eWCRZDDHvIZWbMNZh07dw/xt
Zd6GKz8Psk0mKXzBMF6kIyy7Cdt1H5n4ec1ZdXAyXQQrWqUVvut+HDlXhaq7exV36qVIMvEl7IXb
3mppocFh2n3rrtKw1XdKYP27lpWR+ldDPyASg8hx9grb3ptXfQPdBpt4WJuDGq0Xr4CuvGoRM4lW
c+TraKeLEf94Yxzg1aMYhNBeZaFRTt4bhThDzzNGDWbR1a+oJol2k1eifPLGQU9XgNsdcztiMzKt
MShzMzZdlIdf0F/DYjUvAqTVokQVX1CNw4o0bcfqkWQ6fsiA9yPO31XzD3yLpzsrSHEfSOoufuhz
hRIMTr0QcIw2nz/5aZ+LTYz693U/epXeInKTPcRGr6NNEqK3jgYFwi0bM+/D717Vm19S1RX5FqeE
4KWIq/mhhPBp7ZAjEx0ONCO4gtYxHrWrph9UnpFvGAyXGy+fBv+Xk/cQC7mAo08yL4MBVF+Vh3eq
qLDW7hDCwrt6RmEJiROypzwZEZCxW+y0HdV+xlirDtdG11YgMYvefc3HuYlYfATOt5B3BSJQaZo9
NUVTGQ+lQp9ik2HCmF3h5BvO2FTKytwUUTmK50kAGN8khhnj/d0oPT0UzYyWwAzG5qDrqp4+hG4u
sk+Qv6Ns79WRK8AFNv0II9lMRffZNhDBRjMii6vsup8HPWDbIieveBgTA7wLmFvhXfsAAMS6auPq
awapEqPrXOTOJotzowMPQb1pVZVFfwUUAy0TMr0InafJq3/5nlLfgmHmr5huMo0AgazuKbLRmfJq
vH53cxR196UQiQH/ObNI+miP35Kmm/mqi/sIActpIMIoGyvMPkz48BQrlEbM8apSeYMiWJ/116Pd
1Wo95m09bCMRJNii9GLK78rAKH5RQPLuJyfDziSJLBcBodH0MCCy2lfH7hy8fVTv3SFfl8HiRBkf
ma0aPRdEl5AwA3eUaoSTjBIJ5qkP9NWC5+X/ANXBpJLGwHxDP1Yat72TTWJLAc669zudOBvcjNHl
dXqQvTeoTjWfYz0IeYPIc53fD14Spo/taPvwOihV3Zh9V93CDJZNus7EXLwmSeR/CKLAY7HtUdTQ
i+y4XZl16T8wT3veiUlyX0WDh29p1YvfvapB20+psFHC0iWGOESF0cOIBPx0qyszjq8BiIfXZkKM
tGbT42dvKLuyNrk99tZOjzqVH5zaK9J1Z0ZduTOrAdUJ+suoOGRVUGINkyS9fQ3gEKk3TOEgNs+4
IUxwNzokLSp++KoKdP3qo5AB6tSip7uz+NDfQyjbah3ExYCsnpXGnwdDlQ0eRcL8AWAgcrem0Pm0
zZMoulGIt/grJHuK18FsIF5gnDgbm3JqubbG3JJbK+R3bOowTu/clN+HmpyZp6vEb5JXu0td+2qp
DGAzX9bepzhHL+4W3dPqjjYRugxtkMP2QgCFtFcUYkLO1Zn95aK0iq9+RDVl1SEF9jTzzP5u+hzX
G7L4GFg9mkMh+nBTuo+6AAU5GNoYI9XJrNOroDfjb3rG5BDjraDzuJ+Uaa3tqKCyI/EzfOgNdElX
bTunOEdThKoX4TUcP1uK9sbO6ye6mwp523SFmhjZQ4TKGfY9gTU/Ad3CirqJGvU8OVX9O+ikvecu
RxOssmPnW55NzUvdKMIzT6QZK2v7SXU1tbV/4ONi9FErX/PoVUn+JOrULDfEF72F9F46/HSK3Dc3
CZMkilemubXTFpFbJ010vXKT1E9WlICw4+ZpMdONHEaK5yYyFus5Kypjq+BpTiu/DwsUb0uwA5t5
DOyrKiYnWzetEX21Kq+TdMVE9hV2vft18lSD1ZPfpdZWIQn1g3pqHGwsHeaPoy5ZCDdszPvWFuoe
ZTzrSyald/AjxNXx0mz6e2whVLw2K5G+cHE4WPuEaDmsbJva0BW+aM4HUY4oTETThJgWkSRlMxXU
SEaCXg+pTaHaRMkqqvxr73/YO5PmuHEuXf+Vjt7zCw7gtLibHCVZSctj2d4wVJbNeSY4/fp+6P5u
t5KZkbyq9Y1aVVSUkACBg4Nz3mGk4bQTvorxWm2ooYJamdU6m15G4pCkJa/0vCDIYoCVqd9FlLpf
afZnISqalTRJwGL7rjVCk9uh1PTfYdxY6bZWk+hnEQ1tho5DnL4TbTpJdKgKFWWZoej1HQJhw/e6
6cKePLqo4kORjwkKqgn6XgiISLTT8gRnLlI7BNtK1wq+TUqUygc85VSUPYoqwN+vdlOxKSelK/dE
Gmo4pDgcrCafUHxTjVD+qHIl+1lFuJDeIb2mHuMxQjITMYDxweiyyEJLEMGkjZ6l7VdTBO2PEnWY
J7fXwupOCikCrh9b/yxyp/wI6K18yrEJThBEKMkIU57dh9zXC3WDbELy3nKUn1ZltDn9pYyI2g+K
jAF1RR1fOx4cbT9oroKiWaG5wz09Bmy4cmSU35GZqBRGoy56QQ4xQ+GMgjh2TFLHBsyJS2F8IXqL
GHW0SUfpgwYRj8/WyJ9suhEGYg4jPpHNmNDK6lPZEy6syPiVJ22qv08Dwz9FrdrT8hEDIoQNZMEv
RHVumaGJBaKNbaJ9HJ3MjUCmxuYXKh+q/S5ynDw5aujCYFumE40/5YTafov0Sz9+78n75cYYRlse
ZYMW04EyfSPppNHtPQ6T4MrHRK499EiDtkcSDk5TgWLM+ODGk+r/ENQWp/sk1Mri71y1UDhUp2rC
QcYJrOfaUeJxYw1T+NEQlY46VN+Y6Z3kBfgXPXWkpAe4C8qDhYDs1zB1beqoru3ikzd21k44Q/HD
jbQUCTnk4Po9AiI63KjC4f8IeQht6QTG2YdBG8PeS/26NH/z/aT6PfHBpyFhGqnqQ0WYCfatW+vp
Y0jQQI671Y2PWVX32Z1ixln9YKRDGBz6MmmtryWKvI/I0lufI01I4wCsQ/uN4MZY76wsaLHSZis2
u6yHOXZopCGT3ZAWoqQ9KKsJ7qEh3wE/c/V93JJqdETlHwjdlHKnUpGKdnAz2wIaQyEoqrlK9b3T
Jn0Ax6p2w0nX0sl+GkWXDMdi0vFgsyOnx0ObA6zu6EMOMYFLH+XWaJP+l4xHW9mCCix+ZJqvlPdj
VpNE1BagXMy6CYWABrLsp9FaI3fFWCXJQYxpEjyieBKd4pw69U7zecmhvoDa1cHuqJhvfVnACKNM
rT4Bwe7J1B27+dq1YV/d84xBKokZZy9lqdpeOXaKclCQPhg3Td3a/bbLtUjfmgSiJ9NE5vOITGBn
75ugtYwNftHNL17K6meUkdpnQjTOjIUKVcYVfRaAGrP0+0RTxLjt0s74S/GVqWHJeUwc6kiqjzGP
VSLGGCb+Dh9Mu9nwF5sPgxpXvDmySimPCAnVnlVX6nAYNF5sOyPTx2Yz+InqvysTrXzMQN6gAtEH
aYt+wqTrey1Os1Oawa3AiNHS/x7Citu7sxGA2vpdpe2DRoGfUCC+ji3ShLNfK7so/04GFu+dAWck
CILISZcm1BzUqBBV27pBxZ2mz1aFqMPjhN50YDI3oZ7g7V5lBUZ5kYsvY4dqHc8KKwmSTThmU4T0
JRX1I9TFvj6qja4e7RQtpceyIOgkUa2pjwn2L0+ZKytzK+ogzjZy7l3z2lEVa5c2Mv4xmOrwTdXG
JEczdwCZXdQNBjFFo9gDoncKxXGzw/4Zza5JPkqLf/ljoYXIXCX6n0mji9+uM7kfR7PX4vtUsRAf
VEKsMHUj87+plZzeZ7EisClsVfO5Q/RToKWrOMWBcDsAtY0zrfXK2jdrTy+H6afpV0X9UI89Ku5+
N2tvI0jMe5wL53dv1Fa370a3VLdtNism6s4oPqX5EBvMCnD+vm/GERF7c8S7DQ/g1H10UDDDhltW
fb/r+z7zUgnvGY2BnotPA1g2bKM8LqI7y8b2UCFh/9v2g6ndIqOqohCAcBin3lBo/8Z6Fv5CfTgz
PrcDjSEYZE1/Ag89dne+S7/qSCl0+F2hpUdimg/m36jNueWuQFDc3JVW4CJwP2uYxZsUEPPnFJG5
cFuUtB2JWrhXsLa8OJlsVD8XceKEPFf0CPtUbOpeXLTl0UeLsWfYS0WK9zwYbQwfO2oT3DvC/ozC
gANLRdcDJJyojmJlp/Gy5QqpkNNFwzH2UFy1lXvkJDJULRH/1B5qLRvR+TU6Cu54EskvUT9rYgor
syGY+0l2MGLQBHO3jf4ZzE4YdYEZ1VtTIEh0p2hdbuz1niY8nPQMUUwUC6OnpqznNahN7eswRHTF
uBDl8xD2owcyoH8fxdno3wt0HyoSrlLxUJQJxq0wCnwrbWo+m3AYipOajBnydiDtgRwNhvGzC6PG
f3CnCUztaDfWXZXZ1a/JR7t2r0PIVXBjFmG2c/us+Iy0Zf0uNChMbXBmx4I2rdL6E4LIEq5z246U
MhVXbe5SM27M94ip2GipYkvNWxykyF2nDyS+9OnFOyiF6Mz6BiYK26weUckUUo1P46SJ56G27W6j
JxpXJ8JfodjqIa/IjT2YTb+RVtd+n6YCnYfCtjOekmHkYLPUuf473RDUPSQZlboZQqv5PJuAfJnQ
3n90jbIP902BYcTOjG37vR8Ky4ujcnrJGqWdHTMzPO3TxHrpK9Lmjct6/UAqskFfOLL1ZwjCCS6Z
KDPFG79IjW+U8YJPSYeuFq/zSO82HYl/g7SfWz5VKPfC0ysUgksJ18Am9CDWvm9VTKI+ZxwngW40
Cp8UNKRPHCm5kMkHmvzRAqyOTCRmD83RsOr2Wz3E0e/bdfFlHf68oUUd6bz2haypqiY+bTRr0Hdp
muF/+luxEyQQw5X2yUWV7axJSYv6fKRekb2vd13+MijdewrNjGRsLacj9UXZqj3o7ufbU1uWfpdT
W5T1yhz59Qb3mhc8uTYQg3Z59HR7hGXzaTnCorht5mWgIDqav1B92cz8NeVnP6yMsSza/xkDNA5Q
WYAroAMXyxaVJq0gLX/J75uj2NlH5f5tDhv/buC+GmKxUMPUmK0z6PkLOPJ9nb2E2hpAbcEjuBxi
sVJQCDXUjJgFryNicY7z9Cb9Wu3q/fTgfgiepm14vP1tlo2H5brNu+NVs8OELdugtJ+/hI48iuhY
SSpTR1HkxzS4y5W/YG2tdHeu7rdXy7hor+j12NR2wogWNCK/PgTNWlvw6mF9NcL831/NiQojtwb1
rRdVUQ9CEfcWWsy+/5A0K/iTi27ZcvUWtWUf1m9kyzF/gU1xDyJ0O9o19166k/UJ2eytqjWHOP9V
a6uyTVfDBAgtJJJmBLG52O+Uc6eSlmH+Yn8CyPGQfY0eCrwVNslRfOLZnuziExL0n8bHcbNmm3R1
y7waenEOKN2PVqQ7+UvnPsvhC6+EoK93jvGiBp6Shkdh/Li9R6/Gj1cDLk4FwObcGGs7f8k4cW77
FVL/VkXk+/Yo1z/mq2EWR2Gi5WdniIgRQrTDx6cnxK93CAutDHN1+78aZbH94WiEhqSg8pLZ+DiQ
90TR4fZE1rbGYvvro1CA0LNcJcq17Z7ygTbrU+AOTpV3ZTZXw+6r2SwOgCISbJU0xiqcrX0wf9g/
EC7OVgbRLkZxLKCPdIIBQWIuZi2+TDUVgdCnQXvRraF/AvSFXGxnBRDa42k3hjO2tmqDEy0rA5ul
PN2SvSV/x+jz7+QgwKzHTTZsMqzgd3WhdFsNfBzI0NJZ+aELli7x29VUtDrmvjVNVGjU55HH0GU5
a/b5f4MYpTfOA2RItjbmVuGWomcU7drKcH5n88NyU8oYyQs4CLiVdEZjf9AG10BK1pzyd+7oT38n
MAPovvdG325A1LTlA1gAG5MUx6W4KpUwwNSTRvWm0ycH7q+BNq+vQ3O7vZ2uX0oz/mAWs5opGueT
sit6ntl8fTvxHZrqJt6rz8334Iv7gfLhfVh4eMKs3YQXX/wsC7qQDMvirI00gywoc2KS2R+Tj+/3
b/BvdIvXfNJWkVmL+AIOHbGkjOQue4686CH54NxbT2D3bN7ejxifBWhX/8pW7o6rQe0VGG2xp32t
a0yABOR546fJ/asst8ia3f5yVwP1qyEWu3Esmjij28hNC7Juo2gfFPah0j4ldfddUE/O5bMb/vwz
5v83U/1PvL9eLf/uuX3+j195S8PFe85+/Z//fHou5fN/eJhdHtFZ//V85nU5/6//9lU13X8Jymoa
EiWAOtHz+R+rS6H+C6zPzD2yANegSPbaV9UBkzwDhokHEOzgS/yv16Wm/Wtux6MoOGu5qKizvcXr
cj7N/9sud/jjFuB5+C2oGlCaXLI4x3gsQTpUmTfrH/eboaM+t3UiSePSjdRa39TdiNPlq6V6+u8/
/5rvcr5T/++gyMSAbyduWotsRqNT4mPclXnKWGoHs670e7cuontdRNVhMOfXtANptssABm3ssh9X
Xg+LG+bfP2BmvfFpaO4t9fpS6JE5hPPMs8TEE6iXBh2BzjBahKV5Xh6hUZgnADR0hUrKZL0xbq1Z
iM6y9XpbKwn6/U09/g6HAOeAoXaKF78NSvSn9T59ub1WbJ3FB2KTzEp1M8UWQN/iVMMcqQXcrcjj
runltkpa7YsBLvFtOO55Saiq8ecRt0GvUl8S0pMYUSOtzWKvrVrxOPKvJgywUhYPWmoL99ebZ4Wc
iwvHgW3HYIsYTCXedfLSirw8FRb11bCoeIYEEcIubx8I1WLy5lmSEgbH+W1moG+KF0YVexBRqo3h
F2hMTyiu3R7lPAf7s3igUOlJA09EMmZJ2kAmvWG2euKFDoCYWce1dHaICEUSPw7cpDIln7uHDQZf
M0Q86Ygn/2Ox+/90oIDfk0awmzk3OKifzxLapBllcZR4lI7sJyzugmmf650afCuVuqzxpxmNn5RY
o/YdZaim2fdKMdrb2z/i/BL/9yLAbZjDHUFlCTqtQuB1kdInng3df0+hqO2hyUZFwonRRk/IyuGw
VKn+/fa4lyHMBmg2K8fNx5ntez55XNgC2Nsy8fx60P2tTcs42A/otgOQyRh+F3YCIP3tQa9NlsDB
hoK1h97VIoTlDWUOTCQSrxbp9IJ80bS1waQdBZyDx7Lqo2+Vy4Pp9qBXZopEJgQSHoECdOhiUEUJ
rFIipEbY6lF+iWBHGdskxRuL0phL5j+lqrPyVeetc35B0DuhmyQA8ukwWBdbKw7TMEtAIHqTmiKl
LjHdw8quMipj42SK/Pz2GcKAtqDLEPAgJ51/ywq8QeE7WeqZVm/smilXdQD7g/LFaVp6aUrSKitH
98r8ZrETsnhIQJzRRYAoEKuxStiWnqa3qnU/tXC8gei5TvlVM5v67s3zE8gPoSM/D0hMOJ/fJGJp
jrqRe0Y6FTtVL3yvw3FpdrTlJV0WxZc3j4eT9kzPASc/K62ejzcOTpI7Tpp7fmyldxM8Od5F+vgr
p5EwANMbgRnfHvHKwXDB0zpoY3MbgnQ/H5GKgBZHcHQ8khcdZ+XBf++nQsUsd0zvTLxp3rkpwjMr
u/TKLTnLPkEKcqAjgdI+HxVqZojG6JR7BCD9C94q/t/Uk8f723O7OgpqB2i5qnzEpYaohv0JRoVq
7hVDUexxk+i2jtLHu9ujXDnlrB3YYNYPAJWz2JFoAOUVKnaFNw2Dmh5AikzoIEdmjJ6T7oT6AV1Q
mutvHRTqJKVUl4SUuS15cMBb6WM2bu6FbWR+RD1LfAKJlP/Cetz8lBY04lZmebmWaMYhtG9pPJyJ
K4uTEOdjgCidUXjSspS9LIVE3r9VVp5dl2vJKCRQoPINsg1rsRvzQIg4tBxGyWAiNXrazwY7/s7G
tGvTTLpxuL2MV2eFw42gXzMnHItvh6at3Tp2WnoQxoxT2PrhHc58K9fA5RHj72NmDmkRjTCg3Oeb
vVWUXIWfVnl9mscPOQKtaFR0HfcsLnQ7s4mGb/jB+drKFrmMlPOwaEiyoi7ujYu5lYAX0gEJfM+e
exVQibUHF9Yk2EsLqOvbtwdSNmBeDBOJhgsB4Uimra9DlsH2tfspcdM4jkEk3hw1YEUiPctJc11Q
LYvdUWmxhoJaX3tgJFBIK1Sz+jY2Vq3vb++KK7uQ1BoNJJgd7Ipl3Bj9XAR4+bUejdJo05V28AB5
57eelrk3KOWaYMrlcERgysTopqjIkS8DyFgIt2uTqffCIvg+VDhLKGrzgVa6s23TcU0C7TL3/RPv
/+RgPEcviOhtlWOj1Q+AuhVrH6B9WuLAE7fJnuvbfcw7NKA2JciCat/nbm+trO3lYSBYIjmKaAsX
Kyzb88Pg5CbxMqlGTngG0NWp/2q16WuQdO62Mvv30B+rwxu/JpeaCTQe1L3FGVxSuKQJ4wDkuHIK
wXns6kHsFR2LqTB3uN9Q3P8no/2RbmVMWCPn89NgEXR2qSmnKNXVOx5osFspU0x3XPhWucGtyVoZ
8eKcI0o2q8LMD0EUk9XFikaDVAsMRCMPJP9k7YZCUeix+7r9gkDOsMYfu4iYswQafiFcAkyOXPp8
fnoOrStVhshrEQpDdkkqHwT2i6fbq3htTuQGSAhxsDj08yZ+1SMa+joAIWRHXj9M+JQ6o7ZzMvBa
Cn7Cb00SmBBRBdlzDh+GFosPloZmjIlgBPKhGMoHuArpftQAl9ye0PwRztJyRjF5BfCeI/GB6HA+
IaK935kOaaukvPIZiHwCQSyKYXm2WYBLd59HiZpuaFJpwTtp+EMB/wHiub8y22sLSx6r4Rw/v4Ss
xcJipegHyQDOQxeuX+zBjxbNTgmF2Z1i11orcV7bLPjGk88SR/EjWszabTpT2mbHaz7PoBGrakGN
vUA9ZeX2uTYrboQZikYmJpbv+b4es5GiXOJR+8BK3ZGR8xIBegDUGiniHw1GL5sCHE87c3HecKbX
pk4wmJF0HVUD2gB7zAfrj1NGHX7lEr9cQYLILPhKijdTKBeDuWqAGVuQpF43lmIfGZirIS/lrrBc
L26gP2vH1U1Rab4TFhlKHwVQ83sl9QCiu9UGrBUi+w2oyJ/KWEQYk2Txyj68Mi9tvu6gh1IBuZDk
y8qsmaiPZZ7EWRP3297OlUOL9ne18rWuTc0mMsJxIrQi+LI4eHHuhyCd0JNLWyhdaolC5EaDwzvu
bHzGgg3YZ+oct0/7xSXHenLG+F48VJnm4pTh4yK0qMoCD9c6xUO1Rz0oJlIroAyzu6lsvutNaKxk
mVcmCjNUn8MYct7IVpxPNO6hTkWNGnrQokCLIc35vXCr/iM3B6qxPpiglUleHjp2JAkfJjYC5OpS
rLJ0UMUaoCZ6yUDtY+cWdvNTUYPxc62M7ni8vaKXs0NhBJIYEk/ktLwZz2cH/0eEVk+hAb9Zpdji
HKyWu74cods4rR2ChZ5FAlfyzcvPSLHftPiMDA1JbbF3YleklpW1qedOJvgEDNzCTTqK9qNO+jhj
uIN2g82stnJXXJ4NgcUY5x2ZMzIkbbF7CkWTSQZ+ynP7qdjgtx7NkiP14c0rilwLZkekgFiaOYv9
YuWiV3A0zjzoDL9AmEW/8QaUXx1Ae9bG6Kzm0+3xFttltqYxZvFUpNuoUPEcP/+CkErsBhuB4URM
xY01ruutE4OTC1s8vG8PtVjAeSh2pI69kkkJBar7+VBqU1Zq6VjjKYdx96mOCouK6hTdvX0UGjFo
W/KLKbctPlMLVyDJ23E4qaKhXsL9s4+Fka5s/D/Cx68yh3ky84GmSmzM0glLBzX8u4a6CM3xhMym
hnexFmPdmuOSBOG74qzs3K6xh61d2ePvoNXLYgPv33oMeBxiSZb0/necb+2PhdpWA6oJGWjuyEj9
ZOcgn8nyJ7mqYK1riW7T0M6V971qZeODKGKlPTUdJ2Rb9FmVHjrMefsjemRFeEBcJLPeK4MxWjsk
PMv7AExluMe7iqffBipPEDziztiEpwSlaySJyrHG012tVVZK8Hi7U52mwB3KrbIvSRLaQN7r0hje
tsf/rB0WO2T9VLg4UotPNEHBi8LUUU+VzJt7Py3dvZal8WFy4xkjVulv0qCjyjTT0imH6rRkeOsv
qzJaligCro12MvpKgGMozb1Dhgvk1IjX9gV7eLEtELoj3eHWxl1vmfLQmegsYAgaCNi2RS7FyHZT
A/fx9h6fF2g5CmrZdBvZgrjPLRYQShbe3/VgnFqKxyGMVPivvd0AZNfQz4ZB8LuNNas4QExM336I
Wcg5wbINGo9iDs6vngCG0sPIGdLhVJl5tsuVPPig6ui93p7gIsTzxShrovZG4U5H38VdTJCDoFpD
EGoYUfSfrcjZh4Ojbqo8/BX8sZf31142l7EJ8QQQLLw5ZhW4pXyBkkPKrXNFO8VWXt6hovdlFKW6
Mqurg8yXJbcX4hvmYlZu0Uh8pCv9FLTQPmSghQfixbSyOS4jOrVxRPwRY0AqC4u+8y/UpmVrKK5r
nOw694tDVwLB3MR5R33caDNLWdnxVz4VRTQHmBGuAeg+LCZl2y12Gn4nTkPoat/lMOX3RqVFD6NR
Byf8F+EcJWO8chdfmaPNww1NohnKR1/yfI6KqTW4WdfixKNYeRFO7X+B5tnn4OHH6m1ZOHtxNuEi
m6IeP4vXLdpFWH9ijx074hTTyNhOipnsRBnaSIrU6s6nKbdywuYb9/xwM97cgJtl+KiLzLvo1QlL
cEAOfAoyp9hP+t3gmyjEDc10hyEo9ldtMHx461mbM2KajfM7g5LMIoeLikhRQHmZJ3Jhu9v6o1G2
9zaQPji/bmNX7xoYTjkspSxZ0yyZ98Ziqsjjcw2QRP5R6z2faotAmegnzTxF1Vhs/UH1/7YMW25c
BSjtUAfjRwEfeDtoXbhyFK8sMiqhAEDIE1Bm+INJe7XIMR3tYETS7EQ/td+Vsd/u7dlKre0iZ4N9
s/Xmj0rVhEht0oiYb4fFJsIfoCoLm/pTiLcrmgJZcsRDPkRhKU26TdWN3e/bX/Uy1jAebK3Zo3QW
AJ1P0KsJju4UCmzOlBOrD58JktV2cFCVuz3KQj9zvloZBhWUeWL0PZZGqB0cwsROLOVkKqaHAcG0
a7ryuTfV32ZrBFAa2k9RiDmlrY7ve828c2Y/ltu/Yd6f55to1sUXmPuYzJa4dz7TuvPxJySz8aSw
ZLjD1MfqPyUFZyxA2w4NyE0Jfzs7Shfq9i+pab6BamCX2ytrcRkIed3RiOHNxbOWLvr575iEXoUI
hQaeW8HLH2tZavTpUSu0Soy1y7iGfBIO1VqR5XL6PNTnxxeVSh5F+iJcdMhs0SjNIq+wRuvOgns1
7kWZIfHQhDqKFl2nWs9oi5omJFyj/ZJrlfh1+wtc7jVaGUBDjLkRxWW9iMa2DRM1gtTrhUCuTk2i
xXvcufqVHX15ZKklzaV/cy6GECHP1zce8B2BfZV5uQLXtI/7B3pHGJN2ygM4grVawZU5ERKppJIP
oDS2PLCaprVVHLSZBz8WUU8jF3vHjfu72yv35zVyvnmZlMXiIayrz+qW55MKmz4Qk64UXhQ7k6Vv
oNXTlKxrCqNHKbXoV5ELddq5eV+itKeUQ9bjKz86/c7JZehZpdrZWysThfEJKRf3JaBLom00t0bL
IG7UqtiNmhsY90Qce02K+NoSUW3m9qVtMLcOzn97Fku7yKWbebEmrS3NfwUbYJhIt5fo8qoH4IRp
ImVnKrX6RbFyqAI5YkLj2YoutsroWLveTy3E/8Ra1nkxIYp6oLdQcyXl5Gm3SGWkP1llbvuF12pu
tO07NBydoluzd7uIE4zCWWFP8Qai/7eIV4Ufy1xL+5IDm0WHqkboJ6xHS4Fs4SNjgcFAd5CWHq5s
tSuTo7zF65tdTdheqn4aRp9aEsyd1+LHAJtITltLaGvG81dHIVMCLkEIvFD4TbMhSsagpKkKVnfb
Ni0CLaKMdm/cExoFC6IsnUDuU2vpF9RZKGBUUc9cUJC7m0YrPqWkNjsqP2tNx4vtR7uImEauicU1
PreLi3uYRt3s3Kn0pr7BUFsKe9cFlgVlNnzzBcJQqCILOiyIP4OAOz9PVGISIwrjypPaoP/Ft0n6
TdfoxT5GZgnFjV76+7yb9Lfmt/OwcHLQOPyDJFzMUEViVA9LbOBi3YBz2o7xvuv96bufhNnBzVJF
feuJngcEtEAqzVvrongetdVcicgrT4X5fue4kzyGSdLuEXF9Y9sPnWlMUGdXeNOlY0zV8HxJB1OT
Iq01hkIa4E6N0/yuiYTcJ9SG3sWplazk0pfbfx6PL2XPj2SsrM7HE3YZu4pvoHejZta+yMz8kGnK
G0Gm/z0rKoQcAbzNKKGcj2JWEomPzq08e4SuHzhahgyvNR1MfVxzG7s6IcqQtMngQlwYtdkaDpvY
OlQefjv+M0ir/qlpYWrfPs+XIZFlezXK4jPR8gpwWyhrr0pAC0eW3Q5bI9brcENOF7woZv9TWl38
5faoV+eGG8ocq/hky4ddZef4Z4xF7U1Qmx/6QZRbw0Ke7c2jsN0BsfCOxCRwSYJF9NdXwtqqPdmm
Lkc5RvEFR5A3R0QykhnazIuGO2X5IPYzgAG1w0Zv/DjZwvuRnlPN3GBNGk+3J3QlIqLxTQONvg31
x+V7EeBiMBXTVHlB5waf0npS7/H1fBeMUbdyZV0diZqCSt0O7O2ylBtRtjPz1q48Z1SRbm9QVNPC
2NmiIFWt7MArewF7xdklA7TMDN8+P1KkMS1SM3HtoWekbLNSzw96YHy8vXJXB6ESOVcT6L4uM9hM
taTVhHntafPLvs2mftOO2tphusiT/+wEUt/ZX4si5CKe152Bcp/s2HCc1PuqtPptNZb1jmStug+y
3PoHW28W4ITjTisZFsb50tlIbLauHJnVbLJMHjhK5ZCjs/9edmYhV/bEtTUEOQgaDRF4imiLCGtM
ON9k44QGCG/4I8Lb+aaGT7pyaK/tvFejLLFhiEIMSh0btddEUY3VBQIrVSyDbREGv96+J+ggkMSQ
mBlgAM5Xz89UnBs1RqqVqLuP+0lsg2bw9/9gFF6IfCS23wXkOdBz1EUUt/ZKiZIKsok/tcxf46Nc
+zQ8AWGWAlulIjgv6quSQ1RXPcKjSeNhICegt7Y9Smrm25N0kmduPrYACMEL7C/mOZi9O0XjAZhw
fkB3M9177KJr/fgPlmxW/acSx12+fNQqbdBak581XpfUEzoNyaAiwZLnKCH+g4GA1dIuwD4Wm8Hz
ZWtdE89GHOA89vW442lgb2RES/PNowDkQKp2do6hVLvYZ8g4ovYqzMZLRWzs/RL+eGMDxfgHoxBB
iQJz8XIJW8YBtzXM2mo8pNi0bRxHys4o5dsjHMkIeBIiDnvgAlcSdLFVTroJa6Ao8if8p9SfWqoa
H1B/Se4HgtDz7VnN+dTZI52yEvOhz0e5i6r64qHr5F2BeRZg7MkuVXlXhJj7fOrDUU4nvx+L6pQP
vm8dIrt36jsa0W3w5hSdyiGVYMSleYIAnT7fIn3Gkg+iK72kbijRhkGg/SoR1DIh7grlG8Zvci0C
Xt4ivHoYERLxbES+TCiEG6tqNgqOGRmM3Oa5goUKOIbpaJgpuim2jnHgyh69HJMnI7uTW4SC1gUa
S5UyGGNgcl4wqn24c9W0sv5KJ6MLviiiVoznMomDFanb+XSdf9vzMeff9CpoBU2PomjktF4rVf0x
oTi2s8Ks/TYm5KC3t9FlfJzDCaGejruGs9jiKzooUAvFl9KDsaXshhoUdVoF5coFeW0R2aqYfFMr
o+azmBAmSm2nNpX0RiP5mgnU3qY4fpSTfg91ei25vbZ60B7JzfD3gii+OBlFoU3IAQ/SM+qoeQic
6W+QzePRmfw1L/GLkeboxY6Gg0Bbiyvm/DspBpW/sh1azylKBYMNO4eQZDSzQVL91u9E3OJGBi0N
bZuMffGdsrEqIgszE8/Pof4nsSt3cVuuHbArEyILBAAOzGpGTy8CclMNHVJqeec1dVThmdBGL0Pi
Z/kuMdPgrSk7M5pBKzxIBYXyJX1PtKVZ9ahdA0KaZfnaEq7qFimjWS5Pz6l13d7oF/HyD6IedByv
kTl+LHYFeRMKRZnoPd3puQYkUMN8O1qDVd/lE/2sXT42uGjSquu+Vjz55FszUp1ElIo4wQtQMy/x
872Sji45EO1zz0rTaN9RapnlYuWxn5A7vz3Vi5crFWI2JkQ9zjZ910WyDbhpCqs+M0D5ZuNWI8/i
deLEB0ephKentf13avjRW7ufM52ZJyWX3wxEWuLYnGCo6OTWticduBFHOkCBeUQEQgt3uG6O7f72
HC/iFngGE0sy9g7dMnqg58s59LJLgrZwIDd3CLiFGO+q+mp0vDwPmPeSn9BiBf9Kmno+imJIs3WN
ePLS0AAwUWNUWG7ttnHwPpFJtYa3n4/XWdzXeSbjase7hbIGD6Xz4RAitrEvGQ1P93WxCwsgT9bo
1AfdHNRDYlZ4+cFY36UUge+aSl+7Cy72zexOatHMoBlIlBGLNbVCMByZtCcPTbA6ODh9zRCN0bTp
O9pcSKKHWSbj3RTmyppbxcXpZGhAI2BTqD3zjDLOZy60EOFsv9A8mAxleYg7I9QObhmG+p6T2g07
rl3T2ZrhkE77UmlEsxIeLm4o2pHQeymI8KX1CwhJZZFFIVstvHgymq2JbPCTFpJLhX2jfUIQb63J
cvGpgZ2ByeGtwD90QheRtpVopk6TZcKRUuo7XfET694sTLxWTO5I3PSiVH3qKxtohGh1PUa4Nq+M
tx6i+UeAfhMzWwtNlUVMxJeS9D5NTAoMfr8hJKUPE145K0Sti0MEBUAjWwWOSYYB0uT822ZNOTmd
o/peH2rFQz/ayQ6tXGsnEf3zbkeFq0PN7Vag8wRZd3GA6JTwaNEc3zPdVoyH1taTbBtMbjhthcxk
sRJoL4IQZjXgIoh3cxpMXfd8ZrZR2dnQtbY3uCUqvEGJz0oUlSuPvsutCaSbxx7IUqoo+G6cj1Lq
Ls2mxLE9TFur97ZT6z9tgCz3ZZ8UJzfL1R9vXUQ2Ba9lcJcsJB/ufLy0U4yplY7rhaOTQENBDmFL
Qzf9YHXc07fHujwGWKIbc3oNwZ0sajG3WjdTfGoa34NLn9ebVkH0Vinrcq82wmzx2XA6oJKKkyGY
qoQIRMe2mFbW93LTYNWNGSwp8JyfLnkOcWk69FPYNEVf4KWtSbmLssLZd7YcP6xMd94RZxHeIPul
Zs3t/EfpY5ExWkY6sy365H3ta7h9hAq9+GPMhzfeJwic1nsrIuDuwlgM+bYmU2gPal3X4lh246jc
ERFT3gJm0MDE6NUw2sRGGI9f2lTN64MSR72PVmhrJe/qyag7cJuu+btuKpR+CrPTcBKY0qzrNlZV
IkgUJq4hv9ZjJBjF1tJ6F8tUYhqTxhiiNCOnSWwSzEKyApZX7n9OhPD7OzUpHFTqCSjKptes5jhS
oPa3TU5oPSaiHd5rWWv1H3zXQpU+lsDlHrVeqeoThgt1vWvcEj2NIY+EcZ/rZhFvnVy02WaETJz9
Bb9tnA61qP1hO8bTkH2WNuTcYx0gnL+P9baZdqrJu2jjpNbwbLlFjgC0wYHYRxl6TOBmIO7unSwY
0CJ3JqP6kGB5ZN5btWUqd2ad+shGaVofHFhXVeynxBzMDzKndYfdwjj2LkbkdlP/FcpEdVBX5TVm
ICFSVa14Xyt99V3yvbovcVc72Y//4uw8luTGmXZ9RYygN1uWa1dVctMyG4ZmJNGBFvRXfx72vzgq
VkUx+puNJkYaoUEAiUTmawa9bbMPCsLvsR+WYRp8GSrE6bsNglFR8OQacd5+CAZdHT95RiFHMCmx
Fj5OfY3lQ+mVTXkA4IQ0bkPmaX8EOOsWD/c33XWUQnKGO3XuGVKdnBVs/n5Ndk5MGCuM8hyFeHdI
29P8Ug/l7r2jwLSHrUctAE0BUrPLUTJLZliziP7MQ7z9WGZmt0sifa3LtJgLHfD/4xHwC6U2Mr/L
UXqs2pWBJ9mLROck8RujUf7kEGpXPtkiLM3DkKgTbGko0GJdosKzYCoUbFncF6UpxT+GijiZWTfF
qS7z/GuIOfbXolH0R0PL1K9VZNsrpZXrWZIFeUAyOTHcYsvCv1J4NSIUVnjM1ak5aKmbweTpP71r
wZgjMYjdMCN1AAkti2+R6uC8ooXRkXdgAIahqjcCbemVAL8Irm+jABoEwQewgF8Xm0+ZZi74GEdH
FaMMX0FWeze5EzYKbqZu3z8hHiDACGiuziiwy72RthVSTXUbHZMxaf/z0Gzfq1m9qoJwa3FI2uDe
gS5Bz2xxZTWRa41ey4yGLmt2eOWqvrDSZqUE9JY7/HVTzB9ufg+ChEOSgEL84jzFnYTc0anRMfSK
8iiNYsKyAs2AItB/93IQ21ra7s5oW3ffj1GxBfVWgFO3vffvxVkGRaeQgs0Xxb7Lr8p73AwUHFaP
kXTap8jNrG07OWIl51jkOG+z5anKRFHHoku0yDmQoSZeGnp0rFL1V0848z27/GiVRNVRH9a6QzeW
kGL9zCibHfmIjZdzQrNbq2PPjo5xa2JCkFCyyeRQvS+veJsTBUNq22x9TvLiywV13CFXWidHYxqC
w+CJaov63u9exWPmnTufnIJkl1c3dVGKz4stmaW1JvBByI4N1ryYp7F50BCX2krEuFok3mgom2DQ
CcVpFja7/GwBwH7S0JKIMWEBZodZ+oucF5eXNnM/ItW6Zmh/tUyMB0pyXiCKedSILscbNUP2NXzb
YzDFSP0kReMrhpu97+Lii1H9dEH208HhOy5rkxWuF5WLFcpxAIf8OCVGh4p6uvbUuj7Pb8PQ5poZ
JtS9FnuumE30aifI8KkzaQ8OpooEfDX8ivPC20dNqJ+x8fxouJX8U3Z1cUY6OscgqFgzf7v+qEjB
cZp54yPCgNLE5UeNLTEWGtJjRzMyx13UKr8CJV4zXrwxCHGYphuVjLm8vFg5AUCorWIOmIdN1C7I
axzjHHuNcbI2ymIqhQwDCbY+OjZ66m0i3RzQc3Pr7f3DdXWDcaXMh+vtAYaK2mIUD6EdoWpFdszA
+m1Dux9/iEhpdzRl3A//y1AzKxPHSt7ji5ivFm7vFo6aHcdMsz8bRtSRzld985ryBF2z2p3Dz8UF
g9AR177zVvMhbVsMNtUyHAunLI5ZLT4MgB0eq8HU/QBJVk3tNqJSYUfn/Rp+4nrRGJZWLId6jiJL
cLaRjryYQ+T4XS2E157FAS+NNH33ojEKyh9wFQiIbPfLXe5GeVJimFQcK09zy02nK232XGG3hbBz
08Th4/2Fu/Et37gKcOWhuUDZuRzOSXAWR6i2PDoS8t8uqCbxKiK7xRTAndxT6Ezur1Fp7eNQ0lT1
7w9+HZZJRqAMgt2cpRaWg4e1A9J2cKpj0eCwuk0H4YS+yOvkexQJ40ck1GSNDnJ1Jsh8Zkgg1xpk
LzL+y/nq8FtlFWbyGOJL4AuV5gA8ORyLAs1a4cld7Ze5Ys+znKfYmyDC4tMqapw4dlk0xxmI+8fs
Y+1UqhLLtvsf8caMyG8IWVTCSImXwioAqvFfyEV3nFqtezYzrCqyVoaPoRIE3+4PdbVeb9ItSINS
paIXsdybhZfWJo5g7ZH3o9wKFumpHyplM7lK82BqjbuSwd2YGo1iMJwkrOBslzIcYUGnJfJke1R0
JiRLr9ki/9RvhnJwHu5P7eoczFObK6kkBxZxc17MvxqXbL16UNO2PZINaT97VWAxF3bZy2A5/Smf
EAL1C4+KjoPrx0r/AeoTf/lFQJsHp5vE+dPne3yxU6xSMYWJItW56nC4/DigZWTupNtb7sfQy/FO
AsHvYTBbTdr0EuLOZD5lNX7x+E5iLJ7tk6rMeLdrmex3UzCpduPrtXALlbc8Es8nrJfIRA2zV5VH
x7ZrY2vVSYSzrRFikmS1XfCq2LlCfjwapnhIy6DUtzhjFvKQaXhZ+0FVVnLbDrE2bE21n3VYvSKx
ftTJRJ+mDLLpq8j1OP2AHimvMT0upf2cBzJG9zoc0rL4rMUQRny17AxrX3cU43/Gadc3e6PTzeBD
1DaRd06hhP2BFaZ1fuSBCH7Jkaw0H2mptc3HVoCD3k5WmDW+WdlCfaBpo6Ixb7byW5hNjrPF/tEN
X1wESDx/GIwMEShpwCCOBN4VL3hjlS+qOojXpnFqY5fwNIi/2KMVP2oFIeonPF+hn6JUlvE5wrtr
3MX55P6Q5PNfFZ2Xw2Hy0ibaS7svwsME6bj9ivpgqrzgjZs4j4OLY3SxG8cg0D4m0HMqTDLBaZ4n
s1P6PRxr5ydWJxp05Cx308cixwVuGwytOz1UTtmjwiniAjH2pMMouCs8s3nszCTO/LzuE3cf6Mrw
WelmfyL0g5JvNc6Ske+1TlbspFna7sZoYeZs8XSKf5aRimp0pVp5RIHG9R5B4KSYDEuJgye8ByXx
szSQ/wa9bn9q+oEXGee3i1/UxiyiXVmiroqHnjttXMAn8SZuCNGHIApGKLi2UppHJe+sfp9ODsZx
vic5mLuIDNE5Z7gENZtKEa3zb0QDIvGV1GnDBJc9q3J3pTNhR1koXvEvRj3yXxuLHB1J6FS0exMC
R/oxrWN9wN8pU/UfA++g6PfkeL3+oMSWWxwgswq5w7e0dPwotKN2Pw1YXu4dKxHqYzDj0PbSwvRz
43qpA5OFV1I6kfRgKfakW7q0H1NgNRgDWsJtTQQru6bf5k1l4BqW4g+DwmNfgedJm7R5toXjoX8g
6rr9MY5aJfde3xvxPk7p0e8MHYOaJ4k1mZT+aFhD/uxavc2HVyy2e9LhEvdcy1ykR8tWGu1XH6A/
Ve4wb4/KYzsIC2c7KsWYPqLYrj821NPjg5UEpfKT0iSS5qXjYelW6GohDp2MPcyMQmF/pHwT4YuE
A6emzsbBWD/YXqSHe2TeivowtUFTPsYp/7M/Jm4sdlPdALgrG5pVT7Nwjr21OwEsauSaCmgJquUH
G8Es23d6qkpnWddNCn2v1N1voRAoNfjUe+r8dUJVJPg1aU0efhvpE/W1P4hwKLc5AJeofSyn1DYo
l7iDIX+WtL6aTymnfXxRSq6VQ+pkFBya0miawE+iIQBJOUV98asb06r5Vw0jWjH53hnitlbZi71l
pT5ev+hEKComqAckRSzxdda0TzdWzwHopA9Ul6bU8zBI40C3WnSPNeR+IjZFtr74DMmzUrZt0rTF
hz5LPLifIjXFR9OuLW+jVLGmPHG0vPbJFmEXP9Q4W1kbu47c4lyMQZ//Bwt3Gj6Mde5YW1VBSHfY
JGqc97/Heiy6P2k86t0nLy3C5pQk5sRLmUzGOJQ1Rli/Mx3kDw2B0pqmLyMde1ydVCWU3VNFL7r+
TxSDWn9QiyyPtyqbINlJGgveUza2BgdLV8UnRRq4OIt+MsaDlqAp9oBInI65OO0Qa4/PYFj8AbIc
tNomIjwnLtapZLLtxuwH4yUIHfM/Del/72fAuQ53Nkymdmfn2Pn6Re5qfTJ7bTXGQ2I49rhN8QHD
qrSMLF1shsDp8BBzB/tbJ/AFeiHgOYHvRuhCbBU9TE+FHLwauifsYhQMO+81izKXGK3I4pfnIUiL
dokyDc8eYji2P0DTgZUz9K61I3XIzIdI6zzVb6wJl2QvyhyWTZ/7A0g2mH9yaMmT32dWpfmtkRZi
14sk/sEtYGBy4lngHkqljZ4gDzvYcVYG/gb6CLl2X/W0IYe2MbwNjtMmM20LxfxiNlH0X5X16YR9
B4HopdK8nMiJextiET2wpVNj5UJQ2Y9zhNTSuFC3I3AxuucyLH81vQTpiTnWVPpDiEPwfkBYyv6Q
D9lUP3jxGGtQQxUUsfeBiFCIqQOaeC/1EGGh5+N/ZeBq32DytYsKJ7O3mT4bs7gDr7ONWht0cPPO
rhHNbSocZP1MDB6m20miYWYG2JSYZ2eW9bHCXwqBVq3NP5UeaRnBHJOwM01wY9gWlSXNT23uhvWH
uhIJRyzWbWebGP0Y+0QCWZw8TIY54DUWklvTquzqIdZ6LTj0DlalT04ddcrHDKMv4WfIjPzgIrE/
RIKaKIZAvfT8JBzaeCdI3X5gDKNmT5WAPORL3UiaX22kVi+YaXVOhTkm9vQH4ouVbJo2TbvBN9K4
bTbIoVrQkiu9QXujizA2Tzuylk3XFbRIiNkYtxPM89LHYQvJSsVN6mgPa7bHtc/pBAQ+WTW2+kwZ
qx8hOVPG2NeOm/wZOz2JH/nj8efQlM2rrMuhxulrmK+fqB7KdONiaB1szKHASiuNLXaNZdaZ8ik3
qsrbOeitW5+rMOiwXpcaJgkbaUelfB5yUf6y5tzkEXssJ/cTGEYURYawtPqtzjHtD1WhGeNRU4ew
2JdTTswKqLS2Bz3rEo5FnuAQi7dEmm3rHk/sR69RotfYyWrTN4rC+ZxPKqTpCuJagcVw4P2KY40u
uqz1nsVrAsrCdTmFP3E9qfKHkTQw34tktg82wiap3/+6INGnVIq+k2VA8r7Mi43cKDGWJdb0bspO
iZVvVRLVOyUYw/39DPxmso+U86ygBqJoiSuwUUDvjMZpj16ZQZwyYnaTlSElbWtrlaSbQ/HEBo6m
U7FVF93vvC+GDuZje5z6riD7U9VvaqBOT7Fc7eu/wXkWuT31FIjxyIYiQfBm/PHXw0LqdteHsd4d
wTAFsU+alpwmxU6f4P+GRwzr9fxhmL0P/RR/Qax9w0z/7VR1fq7qVPtYk0Hpm/tf+sbDFDg5FXEA
gFD/lp2NUh0qlVpGdxx7jDWnoDefzC5eE+G7NQqYSfRGaGk4V+s5xZPSTA2jTJ0IfKVqB4BAmrm7
P5cbT1JaMzMSZMaNAeG63J8YVjctPfD+qPdUS+h+Gge1TvBe1UT1rZUyefeTlDQdQos6d6BmsMHl
eP3oRYiMqdOxTyydnj6vHRSfqs2k6eX2vVNj04AVpr5LeZdfLocapZMXEyrVx0SteXlmUur0Pw1a
Ulul6p1gI5IBf6/7g16/g3loutSC0BHFZ2fJfw+dLKh0LfRQchi88ZggNx4flCYX9eNkuEG5k12T
dx+Ex2V8FPTO3i3Yz2rOfVhuDi4OQA2Xs24jXa20NlaOtlu7Tz0qo+cxU3iISq3LMFHigbxNZPB+
2V0gjtQv4QzMxDJwMZfjWpEVUF0pguPELtuhByT9uuDauf95rw8FOjJzUwoNTtqky2ig6sE42IUb
HIO0mfajqUc7zAjW+olX8Q0ErDljweaiAbjbxc4RHQUSFYXWY1sIdRPQutqQ6iDRmos1Qu/VhBZD
LeppqhTA3kaUP5y+1Y7IkLtnykRrVkzXowCxYztgpUBPirr85eK4YZlVZt57xzJRnMeq7ULMo71m
pRZ6/dko+FOJnMmZiHkuC7wdzuomWJLwVOLRvhmLTOctaFbKALDcS17fuRNop4BUZMMRgInCi33u
dCC8eLXMdnUohp1zuvbZkULrmifE1aeba0v/h6IAysbmu/x006SnUSM1LnAS6n2FxNuP3IimFfja
fDoWt9zFKIttYFcxugIeaYKRqaBM8mGHbY73kClF8CVJRM8tk/QrXcqrMRdfcHFiJ3vKvEjJolOj
d67f5cpOk78Vp2h9J7CmvXTDZmXEWxuEFhSVecC74PTmb/3XXZ4OjQviKIpgUJqi3ehpnz2BZ9bj
B7CP0X/v3iCgdzlecPKBly0htaPeJ0qKlc8pzhztNMNrHbL8ofxzf5gbXxG+7hwlIOXPaiCXc5LR
ELta3EWnPLLDU1KUBY9HLT+3UxbsMiRfR99s+zU18BtfcraeIvlCcor0YDEqhb60LkYkN5w8yB9r
K493SYzhblUoaxnsfJAutiZlXRIvOimA9elMLRaNDoamlc0UnTxeRVi/qulxdE3yrWwK9E2tF/EK
avTqxL1xm5B/5MFBhrBk9Doh+jJWoUenITOcb6Frad9Tzyx299ft5ii0zWG+gsxDHeJy3dRqaMvB
cKKTNumVfFCs0g7O3jipa9pOtwaaa/AoM1Ibpjd1OVCHZiK24018qiyjetSFnHbGmNTvP1qEHt4X
s/LJDKa+HKVsZIQKr4xPAIjCBw9MiG8PSX50UBVYSXFubQi2g0X4INWgEXQ5lMBVnXdaH59Ahn+C
Rc47ME9TX5rtd3rt3+4v062NPrcVIHJytnhBXQ6WFJFTA7vBU0oK86yGffXfJIcatoa+1i25uVBk
pAAe5+Va4m5Q8hOF0QieF5qBon+DlJN8VTwn6r7cn9PNgXg+0YIlbNAvuZyTMOM4x5UsPgVB3lB+
VBz71VB7751MiTk8cOGCwYZcoAFxXy4Uz34TwH5yyoq0/Yo6w9Bsi6lEdeK985m5ErM7FOkFAMDF
VTxVeQDDnw0B/LHdopOo70fHjT6/exSySkRUwdHOq7QYRTbRSLmkSk9uPQwvourUl8xOxQr66nq/
kZ6CRjJmNZCZRXa5NrRvVA+qdXqSoUi+T3FX7a22AIwklKlbOUhrY81vib+uw8QVruLaU3rqYn36
CBzR3BZS7XfUi8OV8HC95SA+UXgG+QHdmnB3OVRLvyIIh1mQPzOCV6EEGn5msfPex91MryKi8izm
Qrx6/GR2aZg1nmWQlGPp7DS799pPNUCobuOlk2us5Js3J8VSIakC449L/nJSaqCFjtUaxLy+p0BN
/XrTaK29UsGZI+fl/QdGiIDAOZrBQktBAX1+X1gtYSHoYqDZA6gDxM9jq3uoVbd4ad0+ecFCXjmZ
ZjHI/aBl7hon+8ZGQaIYPBQsZtC8S/1RSyZVYY743TmSph8VxCmIN22RFF+1EEeL7f2DNu+FqwnD
C5lfWVwnS8KhGZplH6E3gLmbIfcU5Siq2GWzMc00ebKTtnkOc6k/1B4Vpvsj31hQ4PjzE5L7eP7n
ckHjLo49kUXJKRmF2Hrodu7aXh9XdumtUfDuBQYF5QmnokX4tdyBdkjVJKcYuNxXW02wpuQ/xmsc
0et70qYWB9p/hoVwKy9mE1B5D6yB76igw/vZbszyc+LMMvYBOWJJB8t7fzxxCfecPaw+QM0tImTm
jP0U9kp8KiVYzdFVur2QivfUUJ9cCcbzz77cI6DmeFPy3IPKt0g38hx79sQM4lMaynbPmQiBHR7L
Tldfi8TptgnmB//L7OYFmzVlZiDi5ebo6SeKWMGCAzqDuc/Ie58cVCR8FMvkSrS8dQKonpBuoIU3
6y1cDlXHDY+xgTjWxo34bGOR9FxhLPrUN7m67TQrsfw6KL0nmTrd7v4RuHXUKd5y/cx0PHepizbQ
2IMyhvXGoNnyh+E1CWBzOTUl7dGgWavG3dyisBvh3xFfiHCXE42iDPE+xji5rattgtIot9GUpuh6
afmzrU7m9/uzu7lt/hpvsW3QVKLPQhvmlPWjSfVP/A4RgfOzIUmeaL1nLxrKgCtP61tfFFIzwDMo
CiTGiwe8kYuo95S50RYE43OQ4ObpdxEqikGEa8FK7NSuoChcEn+Pttg6dEHozyd6ctJqWZrbIa9a
H/hC8CFpk+GQJ3kEKoK+5Ni4reNLx8i/wjhYyywWft/klfOPgXzQXDgHcLd8lXoB9nJ97HAT91Cb
tjkE9V9VGtHeaByDBmJXhGhx5zawB5rwRf+xtvTgQxuX4UNWGsnjUKvTLrJzq1wJ8bd2AArJoENn
+T/oh5c7znVlbweJmpxGrY12aZH0cp9rKf1K6qZteuhz518u+3LlTXlzE0A2AwfFMwKK22LY2g2Q
OgDK06I5MhW58TolgbqrxKoA9a3bhZcyWdaMzL7i7FWuUgfubLlrDLOte5AnMHm7Ne3uWxGKpzjA
k7fUZAmzbQqZ5rIdkxMqvuKkRrb8LGjlv+hmn32anMZ7NgKzedCqIFxB5d38kmi8s3YIFaPRd/kl
zTpVS5lryQl3ImvnyanCHqwznqhxr6lgzX/V8pKhgK2juTWzVZb4Wy6wNiYNx6V0qH9nHlu1kdX0
W1aG/p1KxXiIInf8XrhF9hvUxpoG+80zBEERpi6FRsCd81b+Kz0XaljxOwG6LrwJDqhSN7AgEICO
NvpQ1p/TMm6+OpmFmm7Va7+GzPo+5p25L93W+FyrCviVyOqn7/cj6K2Fn7mnkFxnNYMlpC8dx5pO
JikSvC5KPbWmTfugnJqfej92FBZE/oMmt/ykoJm2grO7OTQdIu5e6KGICl5+jx4nI69Qab85RdCj
Epo4MAmLBNjGts5U1M4VINSDr6mpU2xF5nnt4f7cb8UOYzb2gyIPznCZdChGEPEYkNhSTal2rgCH
/QM1JTlqgxJuEYOxDh4iHONK3nHrjkSpCtoDBY/5TF9O26uSgVpBmZxEbsL1tQqzmLEUkXLuqOs9
Grmm7O/P89YRg31LFOdrk30sbuVwjNDaTKfkVBtaFW566MveVgyKFfhOLMRatnPrs6JaxKNtxkyT
eVxOsJsCNXOFx5UVIQothr76V6YhyEMviqN93/fen4iX1uv9Sd78rBDtZoUudJqXDHSIFq0dw687
td0AvAf7bjxBdCBAh5lb1+6NVpP/3B/y1nflZYq242zzR+v6cqJDkxRjAnnw1A5GfnaicBi3ZR12
Eehlc0178+ZgiJwA9QWSyrPtcrAY9ZlmzBse9xBPX62WbuS+GGLxb41iYbS7P7PrLjn3PYPBFoeI
Sf9vUQ8e8OysUMIGqlrwjlGStN8gkx/uAAghrKuFm06Y2sdYlfnWSfRoO04OxepQOlgHDdFayfhW
4KYJyA0B7pNiw2JHzX2b1omzFChQm34PsqY5pUVEF418x8URbajObZsGOAgBA3qxXEqWK2nGNelm
/iDEKsDA3FRX4skVzJPKUvgR6lSaG0+T6vAydda4Tap4Opeup+CXFPUfGq0xX5TY0Xw10lpw7D1e
GPcX51bcBJFB1ZonGR3F+ST8dY90YRJVRlinp8SM3D19iCLamFNYPbelO+7bNvL+M4dMHDGKXvPR
vJmOzoRSVIoQYbjKA2Xdjhgx4gyXZ3TDfaKW+a3Bv+eb0lgJFvKjlAejayPXn3oYyRuRV4MF2AAS
7kpQuxVleE1RxYA8wEZd7IkEW640nTB019oRgHJcUw3fmLEEEYXqadrumzQM/iiKUKeV3O/WyKjg
67MMDxF1WQZtmFeuEM9OE3/EgauN0e6uRenkk2hByvk1+ElUgZpxrbd7KwTM2tZcGhiDofVxufDm
4BUj/lncHFYhXrSh6jemmlefOj1+p1jzW74P/Y8tRmLGVBfPDsWeohhkIcVRwDT7YGhwyKBn+gjO
QHmWWfSK44q68l1vT+//j2lcTk9aLsDmMk9PKpWx534MPwFty5+Doswe75+gW3cFVUs6bAgMgwGa
f5K/TlABSLlSAb+dgqJyBr/X03E6VHnbehtHz8PW71ulXsl2bo4Jj22WawBAslQ1DjwDRstYpqc+
Bx3mm83UKj4nHLJNani7onPWrv1bcYKEck6uXHbMskY7KHGL+pSenobYUnfoi5nxBifV6kHXU/u5
d+Ko8SW35BblzLVWwa0zgtcX1T5KD3RZ5t//6wtHnaOGnc7+UcL6qUCxxU4GQGR2+1GJA7kds7U6
x83I9PeIi8s49xyhuUOSnnIdBgAu8OpWllWwA8BSPzmy6baTk3/P9ME76E03HeKo1VdC0q2nGnJc
NCyAcgHZXpxParaaBCucnvQstw6xp5a+i2PFSrnx5rLacE3feqhUHS8/rZgiY6oymZ6i3En3FrV9
X6aoVYRKF72gqxLt0b1wS18ZYQ/cPzc3T+hfQy9W1Y7wOAVuSzODXpbie7aI/qncGOiv6sw0iPuj
3fycM2F9PjS0OxcrGsayq00pxGlUpsDx3a4jsyqrflirbtyaFrht4Grem2fOYlp6Q0EedV/udrfU
Cj+xraHZk97iLZfWKqye+/O6ORzZ+MwPsylOL6JPqZdTnIQuO9Wm4+DHuai+AuOXfxQ7aMX/sCd5
282NtLlTYyzSRjEkkZJPCqGuFeVWwjjaoDEcrezJm1PCM3kmKtA+WfKr4TbJIvRirFzpaagbM2py
/WDkUfO5l477ToWtt8uJVBASNZhJjKQWyaki6el5bY2tcWGknxuzGb/Xhhd9Q9HDdDeSEsL/UGXi
wYasgAbQkLfqItnAdCRHFGESJ8tRHHL8rDx0XgM0XkCuQTZ5ND9UgRwf3r1RsG1GW30uwKMotjjp
jRUI18hJtszJQFULiT5B8xC4tO8qUv94f7BbGS7yd2+PcZdL31zsFCJ2YNc61Z9a5DDP8OJ8ik0h
HqsxHw92WOv7BpHKlwQgdOlbtVptFVM634Qm85XdNM9rUadB1oiOEZR9wtyy/2vLQBFEUHFKOnMo
H9s6AOCOlDTUhTqejC9NXssf92d/477ycFojoQRFyrZanEn8ZAgrU09OR531X60IYd3VsbrLILmc
gZgGeyg8zpq84o0IR9lypjhyNlHfXXxyGZVe0Q4qC5xPo7KtI6cBZN3rbrq7P71btSciHPRXijyz
QssitwL07GA6VmenoR7NdKfV6AVtbL0Q/0xNwXMZUlLykHTVJumsZEfakG2jKoSQi2DHMRCyerDR
DP9w/6e6tc5z1wyrB17tMB4ub7Kp9oKKF3R2Aqqh7Zqqi4WvaEV1gAqoPgJ+L7/fH/BWkoAG41z8
w+WW07y4ofWgb9BFIk6RASGUlDfeZir18ZF90c+8MHWT0gDGoQ2DaJhFRf5FVdJ8Zdq39hqhktST
fgyXwOJeo78EmMHjWFNWnb7E1fTTVcT4oJid87m0YnvPdluj6M87aXmkZqlv2s3M5UqUcEiFqfR0
nU9uZoyf2lC1p+eS8n298agpbNG2+QrfSxmBpKJS7COMZEyv9z/+rdUmHaSUDY6Zpv4ihpY91Dj0
sQSdqBEH+rLPTWtr8Tz8jZNj1zxjlGIVK0/lW58aR+NZehz07ZX8UV0bkZ2auEVLRXT/6MmkPGZq
Yh6dsSu3SJ0pDxHw4/39id4clHL9bFCAkc+y3z0MFhJiDX5hjt4VOyioykEdY3gNQq0eNH1ovvep
0qxsqretu1xhcFoUMymHAFFfbG1FNIFoFCs7GUlcfKXYG8NfcvrXeir6g4rm6MaNxx1MsslXzCDc
IndWbmjplI/a1EQ7ty7MQ1FCP77/MW5GHgvrNnYM0Es4/peHPEBGkZgNXzB3YbR1SuNtARH18cYF
E7BRNJirgQHPsYvHcGvqkiZoPvogzoNNUY015d8oWblXFwvEi5V7hQsGNugMmVo+/wLDlGOnzNqO
ttC3wD6KL7VKpWKXtwoYBFPmnoWfRNJ9u/8tFuGecQEHIptG+KF6YyzDvWZPcQ0oJDkrVdJDWRx7
04/cys5XvvnipM3jzFIH/FVgLtCuWFxmVZGaaguc+dynDfp6XaGLPyKq01eE77AQrIVmlSsXzPxX
/rX7/m9IZsT0qE5wgV6ushHpwLIrIz0r6VTogDyqQOzyMoi6l0kVk7uygtdfkmNF+jxfGoj6LEWe
4sLRIZcXwSmj1LcT3ajtgwxnufvrdf0dITMTomc1Wf7FWxRB8qEPp3hog1NqmM2hxBb1U9FO3QMa
LuEO7ozTrgx4a1qIdSFfCc4OZOe8cf96NetmYiZ00INTpKj6wUvo9YGceSe8jrVia8CtINOZASVL
BHqG+nxu23Fy9nrTPBtTZG8cJVwTcLjx8eisAFClGu9S8lh8PO5eCWg0S89IUxs/+qqaXiODDrZR
utleUct8pb4y35qXO5AyPMgt9gWvOAosl98uH7SJW64rz0UvrGcNdd9uG9A7+opRTfTETNUjQaH7
LQdtWHkW3xqaEvS8V0COgaq6HDoVYQaf0azOuabK7qHMBcUHVzYT4I7RcIrDmBRB89Rrw+RBBbfl
Sgv1etvMTKtZAh3IBdf7/Pt/bRsR6hP3rt2fTT0fn6gLBn4Gjv3h/mm4NQqNAM4CCutzm/hylCDF
v8O2xHB+c3atMiX+PZTlJFbOwHUkAfmJsx5qsRwBSruXw+S4RZp51Q3npM6fo0BxNmmDVkHjFGum
tW+Ujsstw1A04HBjmLksSwnIKTYrozaS8Qw+d0ItAUvuT5U9woV1xKTn207vJ/dDKcNa3Xlmb1Uf
htRuNL/Hpb7/GWYK0vlVP+Whn1it4u6swOlfrD5UrF9eROP83TGWLIZKtz03m/h55xP31zIrjgg1
BE/Hc1jVswkBkhuD1rRn10HI9P5aXx9eciXeYJwldjUeJJdDhYbatVOtjGfEbLval0ltP+RR3/0q
2q7+oth9Lff3R7yx7Bw/nmAalFPukEV2aARp3adWMp27tO2edBllmxFczNadHG3lO97YyB6qBVyO
usMLcwn8CupUCc0mzc7qqGoPTThFmzAVa7pR10nGnPHwqASyB3xuKe7oxKoxKeGQnduqax/0xCxf
ScCtnYIlgO+R+W9F274Tikhon5/Nb+VlE9nR5c0/V8/DwWsYtBysXRnn2UbHHmElq35LkBYHh4iD
mD3VXe76ZSIT1l2bKEmen+MSJXEPD5MDNoT5pleN9IM5TuWPNhqszPdohRyCun8aVLP/YSaheEJd
QT5jnFXvwgKHS9vM3gn6ZLfOZMkZOw4k06Fis9i7cP710Wm1c5fl6INbrkTewdEf7+/Xq01E9wBO
JNgfxGNn5b/LUcjlx7oPYddFo676qApqOxfL7ZWtuszqmcyMu6KkxpNtNqFdTCZBq6tI9aY9CT0b
bd8zSVx/J03Vypdwsir1mLeoWT/gRjUOG2dy3PIgFITCnqowD/VN0CZJs4NjMw3+YPcdyunTmK1R
RK/OLj+kxTXKLqeKSnZ9+S1sDX+gFkGWk67oFRR8A4vNWR9J0dN3UqXfvscsx04RmkcOxIrLoTAQ
Q3tZ7dsTINJ60zlRcTCS1FsJf9eLOx9ZRpgHIR+bf/+vSCsozMBIqbrTgADOpvL06KBbQ7Zy012P
QsQDUzebDOMUsGQcqmYqtbot1Zl+rv0/9s6rN3Is29J/pVDPwxp6M7jdwCXDyKUipPT5QmRmqeg9
eWh+/XxU9e3OYATEifdBAYUUZE7w8Ji91157rbtCoEAgd6O0soTOjnLy39d+d9rkYPIumXtVFg1C
NmtGIcdBe8f40WnTTVFRpDf9YI3cfr4U0K9nIcyFevx5lnJuRh+Dr6Sags0FqkcoS+AEbyDwhqJN
qn1+ewteHGu2yZo5PJSAF3uj8Bu/LpNWeZTyGCS2DnVUjLg3kGNdq7xeelWkUjalb3JYOC2nCwJu
Ydopk1Ae+zYwETUM/E00VWsGUWdXBq+K5N1CGpcrHvbM6ShTkvatOjF58O+KTd/lI9LsnfS+1RCg
qLWi3ClmVK2ArRcfDRQKeU2aw8+S4cG0w4YaovI4jWOzQ1+ivg2Tbk2d/+IohBQz2ZogeZkNKF0b
NGGhK4+hZmZe1+TVvdYFa0XAy6MgyAuQS4K9tBs322FEk81Q4AC1hufH6A5IUnNlAx5nEK8JCs6M
yJNeL5kHiRFWsjParLvaotYRcy4Dna25wF1cDDAiZ9d7MuolOS0bk9wUJBuPMG4mT82igyn7H+go
+0BP6DuR+9fRmv/1VP8eb8n4CeXYgEvAG4rL9lseUBbunKDcGHm3xi1YYJF/jwRHHN0GEsMzGkMD
1NTpo6Q8aj3EZaHaN1GQ31ihU7laNX2spuKb3/lP1MbalRP30onBbOozYUS1SLJPN1iT1kYbR6wP
0GF/r3ZixF7YyW9SUsZr41kWycz0pxhGegECeTpU0rIspolFEtKG7dFUZKNXqGFE0COv8/Y5eGnV
c+BCCeIaISJZnIMyhOwGpyYVCrQDg9PJJISz8mT/9igX547MeubXkc0vGSHRoHfGWFfqY+2jxwBl
4cXHGW1jB8mav9aSfMYCQUuWsgh9IKh64FdyOnf4uDel3xXTY64loZekA7aDI5p0aWHl+57SH83Q
4fCuE4rYlUqLNOpklzd5G/Q4IFjqCrBwPr1wXIgj5z7BOR5YvMks10ZDn/TpcTCC0cvn/tQCGaGr
XyKJKEWgmUuIddOSMIHtSx2Ujq8+5kzrJmjFN2OohpVFef4oc3GLihOX2CuJ6HRicXtKAGW08TGQ
SmmnBALOmN3qKyvlLOKAnEQXKmx8qhtUnBcT5vthp4ROaD1Glfkw2sY7OlwcNxRjgeDM2mI5e6RZ
k4SWBIM7BYzDmg+bX0I1ZwiVWMSN8Yi6t77pMx2KQKatodiXRlGJA+e6EU3Ry/Z4PH9F7AzCeDRq
VCRNVTg7PUHd7e0tdnEUQFtkSPCjMJfMDtuu8eHDIvyx1WAT+oOk0Q0Y+O+vHgU+0OslSR8ZEh6n
M1ai/a5PiGU9BjgBbGiaU7aildZ0u8+OCwRiZ/UWEEZE+M9C6GF02maQYvtRSZv2fZViGBNpSfvT
7KZuZdouDUU/DqopvJ7ZnfX0geyoDKeaD/KYdSJ3i0kVe3SMfS9y4vo6ihoqTdiP0/lDyZaYiOz3
dChg0zQrswyTISkJN3DVO3eUTcji2bTG8rywGCCHEEQDBmNxt3TuiIqiRWYHP6NAhhzf+SiGKHY7
Xnvrzw9k0WPNSHAZl2IMdQjeF2kRD+ToXyNaaG61zvlTt+3hWvQQMBhWAQQDLikEBZYz16qjFgVZ
cNAkBcXzUv1ZFImzcr+fzxnXIDQNijoon5+l/l0VROAWCphznz9DOg0/SlZSP1+5f9gg4FPISNOv
aJwpCFDZ6SKRTPlByBRx6kaVNpYq9SuL+m/BiBOQhaSGmgNpKNAkiNjiZJNzwkLV7OzHvkbVcoPy
Z3CsoCcOXofjD8oZuVpYByakSjfhmPTBp2gsBvvJghqs3gUUTfrPaSQn+XbMq7FBFoC01sMqSX0s
60T4n5W+Lyc31NAEcwtFEoarxsLUbktDsmsokAgvI1FkNgN9Mlro5Hv47kmzyZxxTN3ClgNpo0KN
GFCEI7jf+W3amC7SeL2+LfBo0XaZ07fVDq50n+0DSLHDXSdss9o7mBfsIrlUrNGlUjSoz2NWTP0X
LDuxiTKrwb4LklCvbirUFsPbHiXPv1KOkxdicU3ZTQhqBg9OHurRTnYS0bXuoCPSt+lLXPmeh4EU
5MlP9DDcjz10jnshRWP9oPa2Me0dAGa6AxDoRvew8Z1vs3RkQOeaQPSS+sGYu1GRZzRpYmOLsLWu
olTZOHn+QFQy1LtKj6dnBG+tr4nSpwWfNi3DzTBJ+jdbBwfZ2kiKqu9NdJXbm4g+CNWzFfT+3QFa
0uQghVOa6tYMurH8s8m65In+MkV5Z9VEkbu8NeiQQEo6bA+xgrTq3ViXfb8fGlg2uyTOlerGJ9EV
nh/JknhCwlx8lQCscfzjWjdSBDslX38BSQ1kz5yGdPwLfp6FMBoV6NbLh6xsvNSMfet5Ilp0dpXQ
S+HlmZjE3lByI75pTYvGBjcrxl56x+3e+Vu91oNjwRRFPxyr95OtDAAY7io70b6ERq5rHpzltNw6
fZJZT+heptJdLvzwmeZhJ/VKsymlbe7IVbURVtzLLIxOqJt+CNG81vqx0+/RoUyUu6z3x4icd3Ti
Y1sEyXij13mC8khYSpiJNVZlexnkltHDsiwO/0L+srU9J6izn37Q5M9mANnMNQgbG68M+vgZ/exB
/pBOnfZuRGmahhdWmuLcJRNt2t6YG1KBYHVYTLdtK2ftxmzAep6MSU/jTRvqUnRQ9FSK9zFpcrCn
xcYMt5NU2Op2DNsOb7n5NXyuSqVRd2AdquHJcdyXu6GIS3mP012nekpihZWLbZcz7CkPxaMbRun0
bVZfRTbLKtlPCGj7erqJwmz6JhRIKpsGZ7fStawaPUxbqxRjU9IJaGzRCpXNF0WpMtkLtVpNcJlz
1GOlyZF5VOSiKRI3gZf1JWHfKp5pJIGKB2aqtLui0eWfbx+FZzcvPcVzGyx3LiYdVCdOr0Oll/s+
lYr6EABh7VqnjG6MSFI/1aiHX3u0z431cO/oSCFMhsKzGKrNjFBtmvpglK15E4o+8zShaJu3H+gs
dJ1HmWtcCAZw7C4raainIJ0qd/WhIg+6o8Oz9nSVLEcwfyEWxm+PdnZd0W73Kg6DP9PcEbYIXCrJ
QTq7j7uDUyCY6tdm4cqBXG3fHuUcQ57RHcgXtGSDV4BenE5dbQjUvnlVh1HK8t5VsM4a3aoMlMz1
Z9liN0HAJNw26EJnfyrOqGY0uUg+DoJJXzQPiGUXwy6t2sl+l1ipgZxXjGzetTAUpBWq0pAdSZoh
MCyWUkcPIIUY0R4SR9jGJut7+d4YnOHK5jQiOBNOPNc3fRRg1stkWW20YSzNWIPlGAx3ZRIiYogr
bPxxtjvYDlgg7gKzy4OVhTWnrKeXOZVG5DZmxxLixyUnKEUX00fr23qsLOHfWtaPWOnhuQWN/50b
GqpE2KLqXHdSeO2+QYoTrUpYBRYcUv5x+vIDWauDqTTNx7xUhr0+E/tiW3//9hI7fzriYSCB1+Ro
9r44HaTWJmTm1NR6RJFS2pmSrt3HVEE3RmnruzRR79NIC9Ck77Wro0oicZJyOOLEM0SYpwNrHRKu
stY6jz3Kw26AzeV9A21vJeo/OxVoTzbJMckzyWjP+Khkf1XVm5LzWHd+/ISIfbxT9FL63IZ4H6Jw
Nn18ezrPj1U2LDA618nMnFgaPCklmyz0nf7A6YtcZFTHm5j40Q0RqF9ZlxeGIsGjukT0DyK3LLsG
AfMWDnJ3yIxRzFJLyUfkU7X7spC6lR1+cSgQZnj2VAzpFjp9V1JYjU4f6t2hjoLB8thuQDpGEHQE
WHJdmbu3J3FJPOOmAEenOEd7mELyoc+f5xdkYCzTVqYQ2B9oxMoyXLCwWvKw0zFk2BHQ4Lym49du
c6O2VAzxhFx9tHX6GzA2LWNrY2dKFNzQPUbFBEeFaA2LOcN3+Xh0vHMacSTP1PzTj2f3Utuaoy0O
lqREntbHBHuU0R4i1aHkZFTNo6BD99rTgOULO1+GOk9Jkfr36aCh1unWSOH1wDHVha6B/OZxthha
mfvzVz3fa6wo0jCIJsuMHF2tWk6yaTioHSVhT5OK6QBl3Yk2eOPoa72ZF0abWZYMOTsNn8GFYxZN
CtjZdBj8YbyJcCrYSX4UPZRq+OPtNXX+zpg7HHTxDKW1CW+K0+lzCpoAstEfDtzc0tPoN9g8gJmr
mzyztWynlxE+FWnS1+FKNnhhYIrtoMhc43MH8OIUx4YJygkmtQfgh3IDpC65oSL1m052ioNSVelN
PwfBbz/t2bGHltwcdAGWz3eINX//lw1kTXUbFSIYDzkmDs+RmIJ7PGmcm7aIxEOTJYm0sjovvEjA
SbLauRVHJxw4HVDBOYZ0KmdAJv9dYMU53vRa/NH322j/9rOdh15cG+CUvEiwfnRcTocyc1/RJisb
D41sh/dqnGBCkUXmyvV0aQa5l5Anmb2tzqC2QtcChZRmPOh+OH5CU7zZBIqR7uUu9jcdutUrRLAL
EwjVlkYVlZ3ASl1MYDuZjRLGuXxQUseEv152sx9g6sb1IK3ciRcmkKHQtOM6JIqy5u//sjh80Yoi
air5oAW9v60qW7/RtVV3sAujQNOZ5YuoGXJWLh5Iy9I0zLtIORh9q98mPQrYACBXmnhyU/Cn8Zji
0iWdoW54+ix93jSUp2vlgPhDu03SdnAnpLw3by+5VxnGkxhwHgZ0FwI8B/9ZOw8Nl4FkW758wERo
1DaoI0GeK0ArGsjGg/xDGmzcrFtIyU9jHVbOjibkJkASwy4l52asZTXxVN8ZPo3WME4IdKDCs81l
qzM8qNS9fajVXE492cQt+S7x6/qn5Udme1dUkbA/ApiVslcqEZVKzQjDeDfiKXFlK93rVL62tMCm
YzqXzImWRppU5JVy0LPIeiS3adHRL6OZlagon9+e0Au7az722cLkhUBhi8Ux1BmHSCwrh7SQac1R
DEizbquU2hGguG62dRqr5tXLnjuRwjIQ0qx+uKyS2q2phsOQ9+hDJ+petSN4TJPerCyV+ZOfrhTQ
bKSGidmRxKGv7nRBJqoi8qQ1p4NjFuJHajRix8LVnvMJMGgcavOzTg/UrTLK+gqV9fwEIT+CSEqi
jRIb58jpyJ2vQRkKWaOZr5QPSLMqn7oEwm4/gvy9/frO9/Y8FHVggFSVrpTFruPCabGkYSgcNPp3
GkvlLlI76/btUc5vTiKCmTdJwElyuZQXstrRn2iZ0w6gpfUmN3pjlw25jUVrHbxPIjP906HPbvf2
oOePhpoOShFwWBEyRSTsdBZjE3n+Ile1A1UYx8M+JvpkO6FxdUA9M6F4SziVUUZfSvSOZayPhZ/r
h1S2o4dB6Gx1uzffmZW1xv09XxbALpBOOSQJqvn36QNlg+XgiTfpB0cOf9QTSu9yV467PmzW6nkX
TslZAxBvE/6DaLOMHUMTVFavNOMAez1BkQimXx5vkxhF2FtFz1FYi/S+FMDZaqTcmeE0NZvKrIqD
7FR2vVWjoRw/RxEdTO4o9LnCNehyfBNYIjpWYxKMm7GWqj/pjwmiJwueSHCjprKW4b8kRyF2H7jG
bZQuixwXzkrlb3Drasa1UGeesNMdzgbHFR5YnzUA2HQ6od2k5T4OrdqhbqK/irbSPEvHrMu3I1eN
mu+jCG/HpN6PgfTj6qU5k/JJZQlJZkLY6cAmctF4UI3qQXMK82HSJel7atTKygZYNpNyDyCtCzAI
Z1FmnCVcJyKh15NdG4cuj2wP0Nx4TDF42QRx2z4pVtMc5FBP9yNauN4w9uXR8PtoU5ittHLKnK9c
oleYERzVEJw4tk+flySuQ5azsg9WYmFclUqSVw9VAeQ9rTVZnu96MmmcA2B7cClxx58O1ZpFkPnU
0g66ZGNFl+cdpQTqCW+/wAsPBKWYnBEAy5pJoaejjHjDlpKdGoREAMeZEQV7gYv2xglZO28PdX4N
WXMVn8B1xuXO6tESLUNOVzbGAbUmaTMGXfvRVBLhBShod65ih0bh0swXbwYtLa9lXcAvfpWa5rgh
h1+yeDELKyNZZewYDVf8srSUZEeNrl8dEDroSUTXUIF5vkjCLZE6Vd8I4xBNZbcPGiN/CEnEdjTu
reUC5zueB7JmIjgyQghUzavnl4C5qqWhaQbZOIxQMgN35I54dqKs+RyybDeJpmV/pnXcffFB2gI3
CExn2L79Oi+tHIIKet/m2ujZfaFHeihYO8ahpNPhPTZp4l0qnOAzBmZriNmF/c+VS/sjCxQmNqT+
06ctan10FF81D0GgCOvGn4RkYQdnOo2rWHFseYUT9p/Ql68zgtchFXvZaaLqnVkr9rTBuyzNVzK+
S/NPwMwtRgY/g0Onn0hPRqtoaTw96EEzgrOnGbXK8UPZVFu9MA0XXYsfjRPslCJd6yO7NPG0QUEb
UYCh8DI4HXoKk7wn1DIPsBZtT0SyDyM9qPcRHpArT3lpKGxrTe5Qpt+2F6usoXACSBlaB5EPqgun
yTxIrZl7Y+Lrz28vp3OaFlsUcWUWFBEIaM9iLKwcq6kKeov11Ar0sifRv8RpFSdeJmXTU680eFVY
U5cexj7BGJ6OUz/ZtUXbPTdxZg57LVHDNaRkHvT0Yp1TegIvUAQgxCWPSuQBmo5FaB96udYfC5GJ
dwNssg9vP/uFUeCn0WaJaiEKSWeM9ygo6SHpnAMuOwOcE5xjvwnDHFcO4Atvc+5joBGKLJuXtWi5
MjEr6CYps7lRsgTa0Tg+94bS75TQ1FeeaA44FvP22poNwc8hsloigxY2mVYnZPuQ2q34KIzQv4de
R83TSmVX1v3u09UziMETdGDaR6BkLC2RcqmoVDAt+2BafuqWOIB+Vu3W+f72KJcm8LWYB5Q+38uL
CexEowWOnWBlnOXd1re7zlOwedxiYFqvhDwXlsRrxxqkIOT+z1jBhhFYgVWlzqEZqnHTt2Xp5Uo6
rezvS6Og0kFEQ3M50dsinAlrvAo60J+D0TaG22IBv4mBeW7enrYLo1DvQCBr5shSh1iclYMS5lQu
E6zYy87Y50XfubLmrzW3XByFy3deb5wfy9DMdEBpFRvD97LXUq+LrOQ24YRcw8TOohj2qUzq8io0
OjcFnZ6+dtwrVlZawVHP7G7ajBxa00clwQTYjdtBsm8DXcjZhn7tUvGqRpXp7TVbmN3pYOvNE3IN
6vDcZgGMBYABDDEJzquhYPJHTJsNjrmvkVwYqVsFVeZssjTG5LdKuly6SX3Aqne23RewIGQrp64S
GUb2sbZl/9hytkRem5pYdjhdX+LBbIgx/VF0jlm/K6wab1AlCNLnCf2u/oMpibaMXepQPo7P1aQ1
92XtQ6TRAinScWeNoFMlqhH/xFiqCZ+j2GiLG+x0VGOrh4rZ3w/oTliujIF49rWv5Wi6ySdlNO8l
PVKsA0r5RXVLq37r04bS25aXq6ND6W5qJgQh8MxGUqoY6NPbBPAF9R9KKznOy5ULj9CIhkNKpBQR
6YSYT6lfgiSh1TCxyc8Oqpq1u7ah2SILYE1fOQqKEOorjM/RCmV0cSpg2wx1pRztQ0eYsTG1LNhg
Y7HWFXV2os6j0D5EH94cBi0DvkZCMpfGK/tgF118NLtAcTMR6PepNgxbv0+bL9c+1YzXUOcFvmES
l5eFo1dOwXeVQ9xFxa5ScXIOa91Ymbvzp5q7GgllQTcA0JeaLQatIfI49uqhDqx6U1hxuaPvTbo3
ykG6NdRqWjlWL42no6imwsFWuNoXgWQWy3iw1Y12EHWgH+USHAX/+KH+FPiaFLiYqq/xJeYj9OQm
BHSb7WDQTpjpvksIbGyctkw0QaBYZ5m1MayyetH7MSz3yJcH1h4Z0MHY4WIwmCuAjjYvvMXQNP/A
m4U9PQP4i3QEol/RZ5XjHLJm6MbHcnDSn4mVJ19qq0/wEk/U7lsRzfXCNBmCYUP63TSbzvG7l7LN
GunWSfG4cDUzlVDZoF0eSp8G3+NjaNqNuictradNFOkWrZrV0JZfNSsLcmzq49HwyqTGQRhfEHCy
LjKK9r2DU+Ffviqsz7SwamhsjojQujIkwe+ioUC88qqX6jy8YUqFBnU1ukJI+pYGF4qkjB1azfoB
3YDSrajqHWKnN3Q3xj37hybGT7ktNmMSZj/rQjRf9dos126L5RuYYUIiR1ClWQ59qWNRh3CtkHdw
DkjeRvu+rZWa6jS22t7YJskK2Hp2M9mEqKCD9BfM7k1LJrbfa23e1I1zcAJYhj2pmUuP7DdzyHQ3
l6p9nqtPgc1Vc+VBgQwca4yAEsoNc7243evaymQjieJjHxXdl14qUjccDfXT26OchV7zKPRMIDCB
7tAZvGtUCEsJrMuPjZCSvZUp8gMaaskOiGstvzo7I0jcGQiMF8gAOG15Rjg9iqTdBPCSOpFbmcPX
IQksz6clv+1EuL32wehyncEtbpBZ5XoxWhDmQxGUZXCse1Gig+xQaU5L7VHJunTlsD2LkCgBwM8G
IOehQJUWoUs2DGEu5Wp4jIeCIk9VZzuRIhrz9gNdGgWMB3LQ7CZH1nh66UqAdYWaV9xRtZ96xB3h
bREHzkrker4eKGdQx5vpDhR5l/JyVWgVVtKHCdOWaMGmLJzymz3RzouHbB6uOa6eHeIUTbgDeSIL
wWYqGqfPZPhRj689965sBJNrZAitO5X0sy7FvRSLYg8Nc83G7sIDzieYw6qnMEpqeDpkx1mB91ab
HKG5l7e+0VL6GlspZXe1vvh69TvDhxJkCE8XOBZLt8HQGgJdxoX1KBVN8M6ZWtoC9exKT0MiZjKM
mQQyk+bmutDpI4GRhFIrWdlxUmbviUyStqhzFJvrn2Uuv2L+wLYCkz4dJQxiJUe4IDuqne3v6E8x
vwehEX+7dpRZfgqaFAk7UdJSzEdySjToDZ8ZK3W4xKXquIGorvTRYMYYxeCl0CyGOvZyx06WPKlF
k+fHIsVoHo+JeuuMCeano2hvdUkd3CoVyn1bZeYaDeZ8yWuzHsHso0jQAihzOo1+r5SQjsPsWCiW
6J/VOjOxpCpDdTjWpJL5h1Etux9m6Rvxmp/Y+Qkya52hRI6RBPDWcjU2ZdooGK8UxzQ0e9srSkdz
rSS0rt9iVM8pChG08AYRuzh9xDQafWuyg+LoC/RaoNhnnpG15d5JTevqQ3GWXOD+4uaaFbAXS1+L
swLadlsc83LqdqAj5rGI22Il4jvHSWdlB1qkkLohroBnc/pEURNrHRrlxVEgsX+DVl2yCy3J35OL
RVu1L81NlsFLBR+3vcFXxFbYvY5wrKGuHM/ndyhd+2x16tpzBWO5esamRVgYo40jcojlvq9y0836
MN9iCuJvlIQ62tXbEe0uXiFoNK3aS3w/C3QD05O4PFa1KDaQD5/ycVozMb30UOS03NezIshZHTZX
Uz21s6480hETYLntxF6OlZGXqBinZ5Pc3Lz9UBe2IF2C8IrJH+A4LpMVcoqpHmurPLJTNI/bSdtG
VLd3TgrJ0Z5AFuCpBisY14XNR3gwQ55zrxAg3ukS4tj2xzKfxYl81fF81UgNTyW0tFfe2IXJBNkC
waaJa1bsXIQJCrThwRjl6ljgWvZXZObFc5aY+acmiu2tWkZXU1PpFKPFiasUQhO6eYvxbLXuDa23
yyN0de1OGyvc5/rB3sjmGhZ5VhpgJI4V4EhOLwLWRdpV1xW8z4AnA4XRtjgEVcIjDaE7qVITdEyi
NJM/miON244I21tWbfHl6oUDmEyTF1Q0DtAlrNd0aiWmKW6OHHGFtuW4rtWtpvRdducUSlndmiBV
zzk61WsKmedaPjN1hgIpd8ccAS5N/sIwiuEEdcYxrYZIWNxPRpnXLuIHZXA3aXUV3TolxKiHEPfB
+q/SGiZrL/dZ3LzPrYm2MzcpzMn8SzGborqXBs0Z9+2gVs3c0yPnt29P1HIR0hrAUuAdzfyKOXc6
XexdT+uBmJT0KKy82YgpuQvwQsv14DO142txonkwCDiAOHOahpXI6WCqUnQK5mv5MSwaxYUHIDbm
IF+bvTAKWkIcUjOVaZZoPR2lSUu1zfK2Pprw9zzDkJw9S+2j4ZSFB1OiXblylot9Hg7GHgn2LOSO
g/TpcKUOc9O2x+YYlZK1b3WumNQRypaOKuH19pDum7G3t3VtBp46VuHKKbI8rRiefjZiJKIjrvGl
6I0QlZJMTdkeQ+H7wK00PNS+LHZvL5PzUdjHr0oPnIocyYs3ZzZSSVNC0B1RqbHfVTSLZTdDVvVr
AfJrWeRXxEal1V0BqpiNjuZ8ehEmmE0q5U7X9UdwG5kODi0e7H3jTPKdRd9FvkvtKf6qG1KlPIU1
ghPThvYlo05hBrRoJdly11RACyotvmkZRB9iocnTnr62ePBs0SMxg9cbHp8A43Hsduj8T/vAz8wf
iSVnHyIf0MDN6jAWbmUHzpcRWWfafGTpo2Y2ZnxlTMTDghqQ9kLYwvpkWU3RElr9hiofjoUjfVOF
Hu7DIjZXdvhZu9I8Cn4Vs4QAQ7HNTxeoVgWqnUXlCGQqFGVbD0aruxWkt3EzSTmqT84wAFdJQ+vU
W1oJgvyYauz+fWwEdrNDgT5GkKUG5XMHtG2kDYUmrd9eucAgQbGS2bYUdgFRFu+9rOweNG4qj8Kx
ibUzxXqUso7C/esw//vn8H+Cl4IkALJ93vzzv/j6Z1GOdD6E7eLLf76LQLOa4q/2v+Zf+/ePnf7S
Pw/lS/6+rV9e2nffy+VPnvwif/9f42++t99PvtjmbdSOT91LPT6/NF3avg7CJ51/8v/1m7+9vP6V
D2P58o/ffxYdRxd/LaBr9vd/fev2z3/8Dr75y4zPf/9f33z8nvF7x+/p9+7s51++Ny2/qul/QEhH
qf4VXiLw+f23/uXv7yh/gOy/JpJY/NEr+PtveUG34T9+t/+YqUigHHDLMHyZQa+m6ObvqH+A1YJ8
zIrcBG6zIdv/PPbJC/rPC/st78iiorxt+Luszv8cCKSVcH9AogjAZxT5DK8WauVnRWGND3A72o0S
W40b6jYFFCUqXFEitV5q41aPIJz9Mj//+iC/DjyvuNOBsUN4lbomZJp7zU63jVwGo0NLcv1g47jq
CjM26btQ85vZzO4qWGp+RoYi/qHQMNsoLjvTRVqFY9fn9UPh096btMLcDYYZrTyQfoqGvw6DmjBc
1Fl+l6hzPuR/KQZFQRN0clp1Dzat665c2+GukY30I8bz4q6N5H5nJKmibtt6AOhTY3QVB1MPaYLW
nf57hDLIttcb09xMalXvpUn1kbxXirJw1clSD+VQF7g36Wb0Z+kkj6y3rnPzdhw/KmJsPiei6v8U
USh9tSQtdY2pcgw3GmLxKGqpAE4awvE5zlT1o9711dc2UKz7IBx+YK4tP9V53m9UMXQQfXy5yl1f
y4ZvzqRI14G5r5M0Bw0E5uTFyN7OKckvk6QqTabSh9s+JL3V7Zy+yDZ+N2Qrb3w+cxeLi4IvGwRV
Mt6EungVZizDmunt5sGYwk+i2mjdY1j15V4zMfN5ex2/0kbOxiIZpVd11ly254X+yxM1XUC9s/Sb
B3rBd9Uoe2qQbSpf28X01nQ/g3hXqobrzC3eSA+NRr3rREvQIrt2ix5RDYz0PZHj26gqXgJJ34a9
DRBz0JrZ6OnRaBwUhUYv7LWNkX2yjWzTVZnbTwQ/2oNSH0V0J7de2Tz7cuyG8jc9+hyLu6bAysyT
UAoILXkbJOo21moP47OdJGI3nvZKWLL6Pjf+AVPApyRpPcd/iKfJHeKn0Xzx20/jFN/30TOH0i5V
7nyReSXiXtbo9eZOs4OtKnr++R2TjwPyGDd591xjQvD25L4iJGeTS5o/g4ak+Usjky7Kc0Ew2zwU
YaTs+XJn2rm8i5P8JUqKEZ6QEj1gB5rSox8Ue4g94QcFG6coL+Wd4YfSJgt9876o8fzNfNlFf/YL
VdCd0F+4rGsvBSnZZCKvn+JGjo4+WmWeFk/3mFGl2zbUNE9pBrTfMThNS6O9TSxD3DuYX70z9aaa
qx7KpqYH6L2WmOVtMkQ9bwn/ETUvw5VA4zVXOJsLcKRZggxE314AZlCK5TLuzPbBaGxtQ69EtOMs
Gu+mcjI8PdfEX04/cHxbqXCRNdS+IDGg3uYoCrhB75ie8M3KjZRY2RhwrjyJEBG1euF4yCh0HrZl
xc3gN/zlLsm2mN2vvcxFvezvvU/bLcYhKC1ygy0iJakLjbC1lPYhQ0nei1s0/pvAMfdtOerbxu7z
fWqPyT1B/eCWSveZvu1xBTa6cOtAD5lF38GhAVcXqTMeDkJO1KR7kGx4UL4jxfcowBt72/DXZM4u
DsW1OvfPEH8ur4NcD6uqmbruwalq5DT0UdlmaiJ/DSnxrGyTRVL898zStEVSRu/ozLM9PYNkpbUb
A+rrQ1rK7WNmZ/YGRFB76kXb3zMZmpuEk+1ZfZ08hIpcbisVRWTUJEZ07Co4nl1h7tQ2bmgzz9SV
suFrjnS6cOl74VaEAcz/z5pQAguxlAZxloeg9tVtA+bqGqYcwmdpShtpDK3bWIGNMEarffGrSNvQ
XerfGHnfY409mXsz7acbUMfeRSRdfgyMcU2m9TwKAtp7TRdINmc9t9P5w18ihK2mlQ/F0AIT5XWx
DZMhvTOnOt9bY5jcxshfPCgUQFduqvnNnMwN6AkoPNwlQga6WBfZdBXISmeFeX5Pw4q9tcak3ASU
Fa7KhFgfAG0QygmC4C4Ro8xJ9i93VCmcUlRDrN9ncj3s5AzjmtjK1wz8zm5dAAFEmciWiew4rheb
ywxwaUlHMd1no7LXyrq+6SYZIEKx8F6ikeX1bvj/ucbvNFr8ck2e5RrvvxPK/3bzkr7k3//Xb//d
/HzJG7KV377nf/72oY6a9nv+25/ff/O6PPz+a0ry+mf/Tkkk/Q8AZqhsszEnuMMrivN3TiIp+h+k
iVTAZ77MaVIiWX9gGzCLiKIKQTGZoOffaYmky39wqtPsSzzPJjeuyUoWV8VcAp1ta6HZYfxAD+Ky
a2AasiHKivBORvAi3WHTi1zDJp/8Kr+pc0VkH+HglMWPIMFwy3dDSavFD03p1GKLwXEYrml0L7jD
Jp5PM1gyPzTF0plMdLqBoMmPCcqbrZtSynRzu8LkyxNxmdWaZ2pjEf2URGO34a4wMrgnbjMZTnOD
hpImoZODWEgubQdzUk1kUxxr7YCdN9Z/DhE6c3D4hSZOUygQBL2ai08XOFnqWOL/sndmu3Fjybp+
l76nD8dF8pbMOSU5NVkq3xDyxMV5Hp9+f1S5qp3pauv44gD7AA0UGg1U2cxMLgYj/vgHo/OKNtbJ
rSyzrkJS2doSyUqLBTeDAtwqGfsBMyWJyK2VOtUpxlTK3bCZU+xbmHuO+tbnOi+rS8UnVBL/OQoc
doe8Ci9+NaMyckVEh5pwtGJaz2pnjlcKIg3RrCu0LdD7akEYhOl1uIpUHzDhMvt9ormR7fhaHwfC
wWlAIazZw8+LVssksDd+yLTUftJ6jDb7VVLHEUbKdW91jVcG2oSi9P9VnXkoMv65BDPOQJD/CI78
L4Q86JJ+VYYeiuTrBejx+ie+VxjMzt+BNCIjQPIH534xjPirwtj6O15HLOkdALrXWvEX7KE475b2
jCXmwsbBknZ58r8DH4r7DloJhQmoFAYSy/7fKTGv0oJ/PzSQVVke0Ipi7QfbduFOXRxOGDPTLEr1
XtduDbJQwlWwifPbST8W+nEI94Z6V4ZXU254wehn4qbM1k28mQ+m69VPbkJ69lXqHrqcFKpDyIEO
Ri/8Vqyyxrce6s1QrCqNCnGyx5uw8bt0FZrvM+mPLNPFqe+u3WEbTuvRuKoA/nRzL2belLGfTB5P
axw8yvoPNfKz0q+2xei3vfOgCDLAqsjX4oOVn6Loo6L9IfL3owqfAuOB96n+PpcADxhxOeJaIz7J
RK/tzt5k7qbwKg3v+9GDjehV75vqQBF/o8m4KJLff1HeMtxy9g8/aVcHlWRSR2bqfRNZz1YfRitY
H/YR44KP9ohtE1FaRaVshiewUOvaNnBwiYfurezLC0B2+RjM/HDb0XWjm4HxdH5j87xxSqMx5/tE
6h+0TnPucJeLjoVxtKL4GRXjiyjNx0wdFV936i1TFb4uRjrdw+9fzb32+MNTcfrzRP0IdJ0XQT4O
y2KO1+Irsnyey4VVgftaOBnOcF/rtbrpysjdNDMp5Ma0zWJxWAiPe+CS76kh/22P/kV5+OEO/NQe
PXT9S9qdNT7LH/i7LLnvlnLElLS8y1Gq/FWWYBK8wwMANicQIaPKUrC+g7GKRd/D+4s1OF00poyL
T8BfVUlT3yFvgOe5oBRYJRi/U5VeFzBnVYkdHmQzihuNBou25VX/Q6fe4HrQWiANj10KuS2DYHoc
jWC8t7LO3EVd4+zzZsyWfNPipPdGeTDLoNykmHefGmPsj12SpD4mFNswRKvkFFVy5bpt9aBpY35l
57i1CW0M8Sls5mOkkXVG4kgTXFVyR2yHFdRvjDfLs/bvr0N916nkS3yiQ8ICvNELzEI1a0sE1N57
iNjhKsxyZx07zmd1iJU34JHzx+z7lZY2g5003dClcViXNS5Ohp11r2eptZZydPbz2Efb3CqzY+VK
cV12C5ztptpb1vf/8CW54jLasqOk7i0f7Yd7Jp0SH9NMDe6tyO3X+dyExzQwzavQEtP6h6P8D8Xk
p0txyBYHJr4jAAaLrfNLxZyb3u2z6kEZBBZ/k3jJhFRZLmlvEedfdSZntw5JMEQfjiHdL9xrnqEf
vxUttwgzMVUPrO42Wdjs4T5snLm9yit1XY3ZBloAjkz7HLJxbz5VqnKrFTh3xscweMnsr4y7fq00
Ozm0hyk7qbVc9b25z8xsk6X32Dk9ErnjG5m9S8vmGGfRse7DUyv1yOt07fTr3235sOdfhnf9Era2
aDyx7Fmw+x9ukTNOMSkbaQI4OCgbWwUfHYNc97KpLfCYVfLNr6/302nEdgCzA2xt8F5e+Ijn1yuH
0U7iqTYf6IzFdg7GeeciGz0OWZDvy3FwbxPFhvfClvCNE3IOKPAccGVW1kCE7JPY51ycEMSqo3DD
yHzobDGswzIPVg05yG88bReI03IZyAxg7KgrUPyhADj/ghrB47GijPoDTs/FLlZksjMTZd7iqOpP
qKRWupU0XhCyhAhrdi1NIIVXg5n6cVZHN2WXG2sFnLSrXn7zlwfqgGZKG0KwHQHpFwW0HKu0K+Ig
fIyCsPDJGO3e25pi+kFJMJhmjPq61+SdQi727a8v/LpUODtjNLO8G2g9AJCgqV+cMQ06BEEoVv3Y
mmtwo2aFa4307CG/rZrpqTb6hzidJt8OXdWbUuNTq4arwahXdmYGXlh2JzD+xpsm7aWAI5h0+tcQ
wMmD2fMJxsrKZJU+ltV6fJN9cDFtczOXQR/vOcZYMChi1M5vplLSuoRzPz1Wln4dgLgNZK8XjnvT
uMMxzk3farEZVswnrfvzHP23S/kXZfOH8/NTl/L0kqZR84rZbLq2yznlf+6hl2Xz65/9u2ER79C3
6vSzi33K64747znKWUasBZJZ+oi/mhXNeLf0NXjCMi4Bay6vwr+bFfMddFQCwNiFLuJuFiq/sTy+
qAIMdVDWFwY+XgsQrmlbzg9OyA4vijS1fYw7wj+9GgOsmzGPECNa6D637qDWXjyGYbKeJ73/BGqC
i5+jElLVGiJ5DKq2uklHI7tjbp+3jW3Ub1TD87r/+gEZInH0B85i2LzMdoB/J1jEivaxittTiXns
Abk3iv0kq8w3SuJ54f1+KcCvBc1dxp+LwtP2WE2H1tw+TspU+N1Qh+uQLOA36FA/NYjL25+RdQlq
4XHF0Pr8Jx/mSih1m7HWROa61URlepkcTniEoABtmmqjMlINXtsGvOzSybmZK+U6qdNjLQPLE1qY
77UumdfzLK17bADrtaK5ySqepmRjB3eJXZXHBGRrF4elwV5RBlvZVdbKxXD8jWXMq2L23xVz+ckg
RdNZUy1hvOJpcf5dJjrDesoa+cG2FfnF5p1wGiSO3zRZLPqi0vWiTjuMJrK2zoTm26ezH06Juspa
y8vrct6mTVb7efdgmT0hbkkY/bc+wZj5s8Zwcv7PXw//T/Xp/iUrLmoS//3fNUl7x+4eHgr9FLdx
QQL+rkn6OxYo7KAW0QxWeGd1iS0HrStwKkAx3cNZXaKELNgOoDQvUNQof320713xnzSjfya1vErC
zg4WbRfWNujOX42mLpmQaEN4AZMc84DDZaX8oUgU6NEYtrWXoW3Z45tvC28O8pe8T+BXVFllbeq8
jpETBXP5pYwCuZatZXmFLtnoO2qFjtrR+BP+FOmJvc97tRo2UVHmip/ZbrMOhyGbvSYV4mRackaN
rBpNQlDnpNsr9pjFPWHuH+u+YUuf60PxibhNsJ68MJphHQAT37FZmaUXYHqSeTrG/uW6Uy35JRMl
ssghB0L1YolJ0SZr0/IUGfTRVTv0lT8sxI036uZPxQw9IWvBhRz0Gk95UdgRkVsExqXaQ6oSbN7o
GItnmdmvfjhS/zDN/FSducoSTIErEEWTLen585/WdGdVGWkPWW42eEoX9WY0GjgK+GysDfQ7m19f
7x/OBdspBlGEkosNxiV3tdOzHIqwNT0ItZyOYV70f4yGo8DV0MT0LeGFimWhFrtb9nKSu6zZQ+Y1
Rln5/ViYa6NsA9gTZm5+znK1/RqohYuknrwH22/toc28cCrMezNyOEl6aU6PnT1ZgT8arAjWpJ1m
Xj4NWP11mSs6n9dzUqzmRdTuJd0wt74sbYQMZmbG7yE9uNXKNMpJ99QguFHcudNWwizLox7Y1V0y
D+OLIuIi9pWmM16sSNTfzCyJ6bDN0s48sw+6tyIgf7phoLVoS9D2oTFZfsTzGwa9AALFKMaHNsy/
BXNxJJip8meym5UkiP68W//tDf+FDykFEmLfMsYDCQIS/nCQf6rFfhqV5de6Zce3b1LWfD/2iv/4
d/1Vp1X3HWZYy/bq+1bu33Waf0UFxtGfCF6m/IW2+r2BBNBa9Er4j2GwwFZ8GaG+94/8q8WUnSpO
/0Gbw6L8N8o0Exnn5Yc6ffkzXAqx3LDB7qwz432XHaUZe7b2NaP8mRj+KzL3tOkmsVf6gAmGP82P
VbhR87Vbr2Jr7UjfCkjn9YjkMHn6yHBJdvbnhKdH3bvirqpOIriZ3S3rQTPd2fOT013F9he0o34+
aV7Ufq7MW828CsIHHO4l4JRN9IWvWS+RvHeSG6W7sctDpR8blFTOlRmfeiQC/O9RCY5zhG3K1nFy
Pw2OC49Ij25g2Xn2NPtze2Ob2xCiuJp8svNdENwN7gcrel8oX5M69zrzpsahoiH7LicPLr3O4hNb
L6Ft+uBoFfj6PYyWlxi+ztY83unkWw4vel95dSE9LWj8uLvLpntpPMzqXkmetPljn+xteR00u6zd
C+rasIXAIIaNoItLt5Z7JbQAm/APrrXCkxW72CJ5P05bEW1M6710r7RhHeNEX+5GeTCG66k/wU5r
gpWUh5nAlmKTNrnH2GmwzlDgBu7sflfPzyu8CJXxsPxTbGbzSY63XfJQDqoHrSbLrnPrpjbvq+Y+
SK9juVMsP07W0llHuZdXXjKv2ng7iUOt7OzS05PrUtvo5baSf2rkf6uO/PNqbvkr/iYo/+/gGS94
9H/uyrZfizqMzvqy5Q/8+bibAprxopHAgZg1A53PX087q3nEeoz4NNqvOzX+zfeH3TTY2lvExDIW
4jnz6t36/WE3tXc0ayDeiHZpAqghv/Ow81HOHnZQMNpBoDAArwVogP91/vIg8vF1SV2vZ6etkm06
xRypwS7Fh8hqTNBMrDoavwp7Q2yEWY+Pep86L3zicR84Rax7/SwAVBLZYSeus0zvDsD4y8El3fHZ
CjpYLW2bsZpzIjfBByhMhhoibN+/H3Ubtl4Y6mXuAWU6H7GxYV3euOpkbWa3Cq5zx21arx5aScSU
XSiFnyV2CW9KHcarttWMAB4L6TihzeL5PcnU8S7qVfeqFSnxhHpVvJhWXH2jIRxwOJLqyzxPZEjU
kZP8Ubh5isB0Sofcs1Op3kRRMv7RVr396ObZEG1lIGPY1rF0M09MYRR5wWDCxB7SbEYVEGbNi0gq
7YvMM830lDnKnvSWW+2pU2gMXtDOWe6NWr+4f0q8BaA51smzJcV8xGZHiL2ia9U20tL3ulk7FcOp
Wx90SbewzZpcgfRlDYXnFnH8RcaJMnmI6qZDLUqQKrVvbQEpdWogKidoZXxLb4fUN2ul71ew2hs8
oIPciDxsJHWXQmIYwTrIu5IRLjfK66KMwt4rlU7/aDa5FnuFSOtbXpChsjYatXiOWxDzlZqYqYWA
rcUXOjGE4qchzHC/wlqkhj1HXsdaUcz6ySgs9xOb/0T1KiMJqVPZoL30ylKFQ5k5wSpZEOdeMvbv
8H6hGhllzOYVSXHbeWllVo5nE6J1Eg3EcS8fsPPcObEZN15oIxnZKEOu7+j3Bn0l1CFFH6zNziNR
NFHmK0FshxC2kxiBZKuR/pTbeaRsu9HFchKfe7s6VE05cSFLTTB3yIsK4mzhNh38yw6ebFul1WY0
8eb3QKydfk30ZJtwUGoHknZc6/fO0Np3+dhK+s/ZuSMlQDpepJPrCdWEMxaG0dT4eJL2j2NSQwS2
7XjinrtdJg6zzCFzxgC2L2k4sUEOwG+OldORjzMJp8jYeQYN/HDsorM1RgNG5MtZca7tuRCJbw42
5H8dIoXmBakiHC+xm3nexdUUhJ4Z1Za1K5xFa8ViPHc8mSUyWk+mNn7M29H9o1R0pfLN1sGU0Glg
s8OxnHr+fzpMGyLoXdx4W/6mquuI2JzK+hpnWXYX0FJVHO37NFkPccFja4hx0D2isW25BjmnOUeR
8Af2clXk2X3bGl4c08jvpXAjy3dVKoQ3M6Z900InNfy4UMxkpVmJFq5wi+DbpKQ6LK5dgfVkZ0We
+IY5IlFqXbPixzTN+kOTR+m3tB8Usq5wuPWGugy+tmVJzBFP4HBj4Vsar9Jy0cp2TZFpPuQTuNgJ
JludhzeYfMK6TYcVbVRC8+1RqqHfthITtyTSsHVw0zgle3HGXdZP8Y1UQcrzYvaS5fAsLNzGPuRm
W+meSZiX9I2kH/GaM4cllNxV5hNrjCEibENmRK87baZCnym72rMdBZif5b+t7gVE2njbEsIS+GUK
JrYp5kIfNpMSUppEPAtjh/ICS89iaimHRmjW6bpmXjZZhJQQDuZyUOqNnGO73wTVmLobtU/M58JC
d+qTtIg5dFu4X7DC7p6R1pjKalCjpt8y1RPeBV+8fXDHiTS6OO0TsevKVkeXPXWNtgmU2IbUOZF/
QeVRjfgzH2fs9pEg9n2jisb8OLpmN3h88e4OQX4o11mp9MOuLvAg3obprLV3Zi05IYoyWeLUjTSQ
e35G5SWHlphshqEZypWbpNUXNRpan8vD68gEnPwyujWJ6KMIVx3W/xJnPU5m1u5Y0LueFaiWX88R
txX4jdtnYd0ULuYDwsq2EfPf1Vzk1/GgI+/Kgr3FrXei/OgU04l15NoN0d9GGoFVWXeThMYKU7a7
rOzfm5X6ueHamNj0HpkDB4yLtkYno1UQDJ4UfIA+GVaGkx8FhvpunMWA/vP7BtUWgrHy2NTWM/TR
L1OT3480hiaJbb2mv2jhqW+r64wAO7yOdkYj900b78vQXU900bOa+1qYvh+jaZ1V8rnuHWXVWlW1
s+vhoSNSIvLiaNxhv9T5eX7HvE1pqywvDZzrXBoEGFfWWkVcbHefkbjlfo/0HRff1EvVcBvXUOqH
wDm4RvxkTYbctKkK8zxm94PNmzILD+cUc0VM/KoxpgOWtcnBbAzlgMT9AeZe5lk40ZfFUOyGZKej
BOmLqd5jeR16Mnd2dZihR+zvGrYOvXAPrlZSe+LQN8dPc4/oIR/sac+ffwrq8KmJTfZNuXmfJtGh
t+WRtL+rpJ96T3XIMVTVadtXUOEVlb+2DM1bXLk+W0qcr7NeIrIYLA01sVU3H3I19HI81pq6XSum
vpE9dnXjfMSt4pDm2nHA+MnPcs0rLfN9JwdODRUHAts+DBoB+capnhkGVlmcfC2Eu67UdNfF+k6d
nA9lA31QzLL2p8xJPkB9I/+gfN/o0VqLDMObneyaWmR4mCpFaznGEJHnIfFlrn3ADzYnL2BpZNL2
c1Tod3WVOX7Hw+hDtF3ZSrqpiuqh1+NnyqkP0UHuseO57RcYvm0LakBk8Z6u4PFuaH3uK7s4Esby
oqfyibwvB2Gfpj2QDuo3JjlrEEddwGWt82DLXzeD2q1iV/qdVYy3veTvBGZI1kVXDRFPow67uKs/
O6YS+4Xda9eDpk1eOz6bZZpzqsVXLkeYV3Ijozq3V21v4T4I5QC7G+061oBXZFBtHdqNlV4qX2YC
ufJyWM/pHBz0si7vm0XiDl8QMEY5KMnJjAfp5cZdrJYgb24XAdeJiVC63vyjq/v5ak7CVVINvoMq
C8fB6VY3h00Wy5WW60xfDveQ7dYpy8ttXd/UYR/u2evd5HPiE+C4r9Pc5ZePPs2RvJ4zYjgDXhtj
eKMIa99O4mS3hDJS/MjdVMnUMe51K1+kOmipRLiWpt2tZTnjgoj7qgeBlJGwavUVYb8EPyTZru1U
T1eS66kOUZ+Lk65ld7kdeI2drAlR2Iaqe0Kr6VvMiommQSMLkp2L+Tre8bDHVtJJPCP9KBN9o9TN
I03Gc5TTRcjPecnImt5GE3NszXEu7omWPIiA22/1LzSBCnHDDX842hnhPJy68AP7Kt/W6k1Qtxsy
dZWivZpEvO7aILgmiP6otvFGSbPMd6aADf3XQTPQGJnaupJJ5TVyLD3eMeW2mfUZcL7baaSNxQCl
q365VBPlHwO3OJkllPdtgNrZw2l1FSbC3fRD8t7qeUe7glEzoDLr8+ekmiIkU9a8Aowit7imGVHn
9gtmkZtiKOGOzVA+UXTsXJHdDFZzzMc6XyUp5aSJnnEDwflxpq8thsVp0qpeaK37nVu8jPqCWgl1
wn1LsEr5aLfcoH04q/YXI21J4w0qyVjQts5aEtLREIbqqPmmSLp62tUiSz66auI6fixSJ97UBdbX
0LJVuZKFGAa/DTplAxLHu6Apu+jG7DH8wkc5MnPcvjLzc23F2YtmZlO/hleCtwemsqL2AqKaRz+w
rJRWK8+jetV3qbazRK9i5TAK3ogt5DcPyg9mmgR+FR4m3caBAab7ym+b9HtdBHa0EgitYw6lI27j
MMu+pSgwZy9Q6/KuVuqZztOpMEIY0SJ/UFNb9lfKSHv1XgRRe7IxjSBdMe3N+1IPNcfDHoewT4nL
m46z3Vh+4dFSEYrVKXy2rLfnDCp6N6FmxEA/XpV2C3NJ49VwOwx60/ha207vU6Xs23Wm1WAQY5uN
w45Xj+qspjHsKm8wYz5gltMgHdRSmLwWHX1pLN1UF4ciiZSnYS6UGxqTqTomk0jWWTPZXzRCR4RX
lh3QK+nd86fX4fq3kIP/yNj9ETv4/07ODKr3K5zhrmuac5jh9Q/8BSsKBw3yq5z2b6bcn+sfzX23
qAmQFQAdsghdhCbfgQZHe8duFFiRfR8pEmjY/kYVARowoFpMFgAZwCtRvv0GqvhqXPZvUHGBNFlE
s1mAsYfcBe3vOc4QGIVUJ84TZRcZ6KYjJ0P4YRfX3fNotmUKjhCXCQGzVTrXJ1WFt3EXOE4c7xi/
3OlUa+SvJARNw3LNYGgkWb+DtNIWXjq1DsnWQa3eJoVbfJBh5BBsjYUumxw8w611IUUgbk1pBcFG
KTIFlaWWYwJg0t7jRttsmgSPiozYXTHU66rSuzsACnKAXLxXT05eN59dFafeExFKMW+9UeNtx5DM
qFBEwty6IeYQfmB21rPWGW1DBLaL3FQd2KvRpIAmWgPJFF4SRULyWLW0EnmXx6onIls2mziykjus
wPWGj9CX6UbVe03sVS2eU3MjmomfCjPOijcjdgUhc+wPx+gfNj6s/34AfP+8N0ukOuQhbvRPAQaV
kvc6v5kd480bxrXHNqRuuCGle8wSrX4rL+HCr2q53mJuBo3y9R/zkhUYIMrmyLVAyzHlAaJ1H+pY
UIvQHD6pekYXMLdRJY9FXkzp59lttIe+HJrnaWg4AlPUjMMbv8A5CsYnotYikyIyDqkG8ZwX/Kwm
VOY4DHN6b4TXAttTpdBXXTErkJBjY5i3JE7LZu2kbkMfhHtFsc4zO3zrY7wmP/34lGBH4C6GsdC1
ESnyaJ4/JULkWLWnAcCBJAldrIooKPT3SZ5EvCxlS+q1GSgBQdBs1JLjGArjq6ql1Qp9vs66Kin1
+cUI+8b9wJGHPrQFk5EoxxOnK2cKs0Fmt9kag7wfgnkKPls9vvbkTQMeWb8nokOxxxchM5OyQtwP
w/zFtlKNHUlcuFVKL4qc4uOMaS35ONIgFfvXx/d8/7VcyOIibL9YjSC3fD1uP9AISeoOOB0BCJsk
dVz4Su+k2rWZjeincyRLiKOtjGnq11e9fGi4Ko/MElqAgzor2Ys1aeYMVZkLCWwClZzZKCHKyBBF
sKpjt979+lo/fUP8q+AO8bgQvbHw2M6PRYhYItWTFJpOINKxxGYc87FdO+W9c5iq1tKPbTeM41tx
2Yvs/+w0wqmGS0gyAVkQizfY+WVZyhNIiX02jU+Iq9CoNckpC2LadgzQmg/ahFy1ZRUONP43ev5/
UY4cLisE7rJA0gbU2ouHcdazYSowneWy6jxXbH+G8bpznJIoHK0wP//6assjdf4lyW5cgkwWWQvv
u4svabeJjmuWHYferCTdrq5Lext0hrFVgtQ9NXiIrDMs2Q6SH/iNI4RE7aeLw7gA58dyAVP5nzJO
gyCp9KgyOD9NMJZ56CcucOxdUzPtEKmEdbzroeB0Fy30bLecshDWkKf1SorsLSlVjTR6s2mFJv0i
gbeKsiXuc5ZFRiN8Ne+Qn1SjImi4SVBu4xGT+LkgVqNoxmIbcIOz22LOGS7EoE3g+F0wVNNd2api
9vRAKOJ2Dvpo/mZEVWkNO7URCXu6fsCi8pFEQKX/iuXZHD4O5tAzl8aTEyfX5hDpJmp/Vatuc5eQ
Dj/Uw0LE/pAaoX1MVHtCLDxogxMwqSFCu2nCwszWozNWNdHZc6TPnd9peaQ/xYw8ot+7ZpiZpdfF
tps+yjkF2ZZjOGsjna004bMZ8zg/d46Og1zYWzkmyEkZCgZ5u5PY85cpGenHNlQNeQPkksdbZtLM
3PF3hO68IT2mCHo/4crxp5Qc7eBKXyC4VQIDkNLRqEJxihtpx06c7Tm59jisypFs8VU796TKe4NU
lKTwOlsPrHVa6dlonDJtrCbzW26IfKh3VZmlCvFURk46+jpXTNxs/c4IJjr4cOonkIooU5yvrpK5
3aOOwy34qrAIHfBGMjzKT4pVIoqJZF5VfmSMjWzXrjYozVc6G7tdseaU8VfXTdP8oBgBPQmASVzp
jBF5uZgMEI1erAhwHod1YrZxknjm0BCdpcdOnj6Z+sxoVONtMhz0TmQuabBDBmARlm2/l3mvKDdM
ZyFvH9yqZHPPDD7lJ3qX8lsWl457F9bKIAXYnqUlz8ACoeSdDvqUeiIZJ/WarjDS76Yc99tjP05N
sTE6fQLJT0RkHZzWoj1aRdijj49g0OMudG2iXkrMxPlcWpLaflRm8WAdpJ3XD5Gaae66aIecsTlV
wk7Mn5xcCUY6TG5Z4cWpU5jJlmgFI2+vmkqXmtiWOQsXkMgB6f3kOaGlrWelbRjem3w+DsLpje2I
uVm6H0reK6Of2m3UOeHBIYrcrtZ27JrxA/KirPsAqj9PpEHXsSr3UGQUydF1tGzcJLqRlqbXqOQj
2F5rgT2zG+pM9UAUbi9wwcUVfQYbH1OrGLzOzNkfet3Q4jMTEtMyrGpjYgGPdqRU/AXtBtsflUTV
T46Y+GUZ/6rZ/ET8oBbtubmyXJuB1sLBC3GpPOiJRUOqDsMYfxxJt3Q2FhhUd1PqrMKu5snRpmuR
dcDW4FsKbKVEHyp7N+ChNl5Nha3JLdZUWniN12EYfbDTKEy66z7OSqdZD4MkA8nncJjjnnytNnA+
pTUo2yODahLp3gxla5x4GQ9t3nvOGLjysenNKNphz1EO3SFjHSr2fWLj4bzB8qGtSQKYUgXUSc1a
u7gtALTx3Eobg0oBwKOZ6R8Tc2v71CkZCWXRrGjqh8zu1O6IhVkx7pWayIlrJZAA0eNgmp+n1rLT
t16I5+WaCQr2LsWW+QVqFH3iRXsW5JZMFCewcZRhocK+otk3WVGtRrtSvXK03wpC/fl6CM3sV0sM
ZjPSJ89fwDEufFrXT+4mCQa5g4rV7ApbLTzHoEjPs/GWvOT8Xbh8P31pyVVYJhw4zJnOr6cEoseb
wnE3ZVI4Pqdx3Iyyn1kd4aTjdI7mFVngrBRhvGXffDETvF4aAyLULTrFk630xWu4K+grUn1mQOtk
Iw8JpWL0pxEmh6rK6kkV/bRP0YERMVDXlh/G2ZBt4ipukpUocu0NQi9j70VTsMgC6V8dQVgl6oHz
H0ILDSViYxN8k+xyD3Gn6XvLjt4SsJ/fXhpXm7+bpB/Ymjgus9U/v0qgdDPQTVp/S3jhlot3v9ps
i5S+clsB2+QbtzKVt5wiL0edV39OvAWIkcOZGNb5+UVFAFhUgAZ9q3jKej8F00q2ta7G44YZfYCH
GSVt4Ld1OzOfBlO7d4JYnZ5/3XX9/NUxRTGQ+MKapr28TNgaLVEFjiGXxkeyDDW25RjWGRuP1DHq
64r5MMw8lOpG9UbPdXnEca1Eqezai5MvT7O13PkfhgXdCCddr0xzZ/QR3oaBHKd26+iddpdTHeW2
aMgjBCzthd+Cyxu7X3/v86lhOeao75lTMEhGeYd37/nlFT0UnWlF9maCg7ZLDb06hPogb4KcRumN
ofYfrgWwA59swXEgilzc6VRvZyNmTN3QY7tXIZ2WN0JuPJUi/r1UwO9P73KcOMvk8F7a6qSd2g+T
tciIZWjLlTNCAAkLhbWwarTlGw4G52PJ68V4wSIoArTCqFy9mLwmPYLQkofhtolrZx/XCfsAE7dZ
vcRAiYUdFprIoIw3SsI/XBXpGGMJ5FtNZz45v3O4QtL8GqaySa20vS10fdgLMXUrfVT1e1wTYKkp
vVW/cQ8vVEB8WfQlGPUgCzEWx5hLbaEDk8HAkjnaFvjkqoiT+4HGHupy6rGYEGyM8K4NfW1mFbtO
0zIrfFzM7MFz1ToO2zc+zk9HCmgEhQOfidUmRk0XRyrs+iAECU62rGqVwS8JPE8/9F3Ve9ZURW+5
zP70k0OX4mWANhDJHHd6eZZ/eFbjWmqt3jWsn5y6rzcR+hBW3drgm1OSrRw7a750InLeCsw4r038
5OgqGUCpSryLmM0uLmv2VTHKKmi2QzKq97GhD3dq3gzIR7pO8cBuxFtXPK/Jr1fEDxH8iRcgwvRL
LEFNNMXoaP+24aCt9ToLSQaP7W2ut+UTh/pZN+P8Lmv/h7Pz6nEbW7bwLyJAbuZXSqS6pU5OY3te
CEfmvBl//f3oc4FjUQ0JfV48gxnAJe5Qu8KqtaLpISKce3fdJW09IttI0YvrREkO57QlAJtqA35E
K5SHuSLphAyRclFSdR9zQwx0cgAIjEpt76c0m25cqQ0pwPrdgqkq8m4IJ9YEfPsARqUSxcM0HIY+
Wg6JI4FjTIX7o12G6X5OjGK3jDLb0WNO/HzoV257yzpkAOT2duKAN+tBO/WhYDrl+ppcnHOOEVKb
bCXswriazTmvaovHQbbzQWmmYefC4nVQuuUbQpC3POfF6mOJWRudMShY7JmJOj/jZtIUfYU42iFP
WrGbSqGCFurgtEtN5atU4u4B0QTLU+xIdv7bPxImhrU0vyqObCsflRGVrbHAtE1VjRjPHEA86Xn0
zWVtf1439efO/LfKwk6jLsLwJahmJmAZLdrstKFA2EfrTTuwAiDtc412l2yrQ0nD/b7JrW5XCRpU
wmmip8mFqUp2cI86aqt+qJfZCpa8+WwUot5FJGpA3rQChEUW/4LJ5pbXOd8Rom1UrfE6TLxQ/eLd
3HQqZFE0GHLSvZlAzXrMlclY/oXoDPRhH4XZs13b3fuC7h9qOi6N5hu7sjWPa2XehtH19TlFAXuz
UhlEe0NumwtkJfZwXyp1+c5shm+ZFg8HKgj5rotH91gqiQyu79G5t+WNWQ3bBLsgyG14OjeRkQmm
L7OARwUQeJY/cyUbi31styo8K7pdA+wzrOGfhHbRp+t2z93tandNqJhXQugbJmRrdY5/eXlNZBUq
cDMsHIkjDhTdxb6sJnHI44qd7sb8/n+wxx5zsUmuqPqd26tnpPOqkFK6GdrdCSmQ8VFJ6eK0S/o9
1ib1hnt97fPEWgV3IVvi7dy4EkWvAaI5aMRYBopgpdmStQE/M+nWVzVlN5gYbjzSr1qkXAu9Lsxf
+LHzD6yk7ibMPavBiLrPHlSCQAI+a309hGW0mIxbOs3rifzv3f7PBrJvKF+DVhbESOf2cgOWrakW
LKgBgC2K5+H9yH/ZD9bsnK7v3WumVj5XjBEKAZE+NwVXMuGzCJeAoS/a4fOM2lkFz4OfhVOovOkR
+M934R2ZwF4x2nCQnBuT2hjNhpNoQTpO5kNnxs6D1bS1V1Kte//W71pH77h6xLU8hPbmTBajZS1j
aq6a4a7tu7GbeaoZNp+yrrnFS3Z5zYFCwoBAoo8Y4kWsIV3gpQxWqUFmdbVvGr2xb6PUASBDts9s
G9im0c2Ct38fGfW6c2wRbJjnS9lbMcIAjlQDp0psF2iyUX2cDBRb74mLilsP26ULRfgPOZh1hgZG
q+3rLdw+G+IhEUFiK33zjFhvM3vQ9zmpBCDR6c0+jwXMUFRBnfkjI7WT/v9jUsALXh92fGWVcadU
NPleRum2lRszExCkDT2zE4vS0Z4DQlIi8BY0FAJ2dQp421jS/E2J0XpgrTXTw9novF0MV5+vsr1A
E2qOGG0sOwG+otn3Ea/daU5sAEH6bO6Lfm7ffCXXEVE0Q1HfIlZfWX3O3Hdl92gTTXoAY/6XQc0R
lp5XcoLC6W7IKr62pmugxPGlX2Jv28ZKl0w9eGE9UHWCcVHm/T15EzFini2HQVmRU0pt7t98clfV
dSgPEVciad+8ign4gdRcOp3XaY730gKr3TdLdtetMMzrpi79Nlum0lBg9oP3YntmEp1CrmLNWpAU
hdjFiaI/jXYyPoSTEr/PBai+6/ZW/3Xut7FHQZN6xIoN2Qo0F1Y1KGOKPVEBjNUWOb0YcfEzQ9Tz
7rqldZG2lrj+OjPGDL4xuHJ+RugdjVnWz0tQu4n8ovYlsD01L9MbL/ulGSoPVO3opEFSyZjxuRl3
6QrAZpEWdGpswJZfUWLaoV2sf77+OZf+hboKiBqCJIpIvA3ndhyg7wrIVi1Qc4czgSMKFsrAP9FN
Q8sxHFqf+tYQpMB2bzxJl0dkhepAEIGaDFifVZrg78vmGDIpomXSAvISzR8MaHPKRv891/H0GOfW
rVrha+YoTdKhtMi+Ucw5N1eSOCD0zBDcCIJizy2vc380W80TbtTfN8ls3yJu31pcy+uGRZsbbR6N
QczNQxEqTVjxhZL+GKDWwdV+9cI+TgjOefShxxvLub0BWONdpzIG6gVc1FZor9SKwa1UV/q9Mqj3
DUHhQSkqpOQLIITlG8OyP8YIdWHjhQWPE3q+mCa5ahVLjNW9iA+CMR4IL/rmuAzRtFPryrpx6c6L
CmtpmY/DMa8CC5SZ/6jO/BVXOwkDysNgSH/SpAkhVI1mh5uH5n7ui/SEvQ5WmTa8F51lfuHfbkkg
v7a4zLdBEk/lCpLpzVntMmInGMWkL6N82lFQTYOZBi+Mg+gHX7+QF6bAYDC0voI/AGSAyzhf2skd
QgAQeu2PnTV/HdK8jl/qpu/SI3wV2cvbjbmQ8dK2R5wDaMS5MR3Imq4lBnFSXaan0MmYfq1okUq3
q9/+XdQb11qEyeFEPercFBxzvdEwXe4vGrqtIHGjAax8iFon+Nmm/PfNH8ZLzeXj8cEaTJ5nziXr
rRAkGHcvoqcekCY5/2SNm+5lDID/uqntU05VhecA9Azngmx7iwZE0KTPm9AGexpKeURlCIysQKGQ
+MYDE53u6nq5JbP0Rw3w71cIo1QuCXwpsXFctr4lcXQ61HnV+Xbtli+KyTFh0KOVd8tIgzcEy32y
RR8GQODUcEetbvaTyUgaL16U4h2oarp9ecUo4pvXAoK6lffAgXUVx3C+7JObSSgNaObDF14GyBsj
h9IYMPNGMNvdWRBzBW1tRPlbzfLXwedKfIxMhqCScW5WpkakAxWBjWwwZ8B+oAqNliEqQFvLvSpb
qg6avPFAX9zT1eaKM2QnSAXUrXePJmWKs2r0jTnPfid6D+smAcN9VavdWw/zaooBerjG1g7qNuTQ
076KzTkZUW8xFS8v1vEzNGfuy9nObsSl27CDw0QgRf0W4VKoDrfNwmRZGvh/4HXrDMV4Su223qlq
OL71yqxWaBZatEmpv2/hdAnKmklj2vCSdHp4mETGwGJiIwtpuaSkINROrRRL8MazuRpdex7cUSBK
W4p63ZS93tTR5ItG6HvXXBqvAbbzLoaMxYO1j8mAvi/f6vVWP77i6tbvJGFcw6+/Hq4kZKpQS3uM
MlC9VytjecIPzb4miubt30c7B5/AJaDLuw1wBNyTZe9Q1B0RGviJLC+iN6leQg5SJ/JjZajTISRB
/X59VV+5Bn8AkRaRBzHkRQ8yVuNWb5nvT8zht95X2gNCSA5lNmN+979YAh/JaCnFkT9407+W0ihK
CtwmwmVGokZ3i6XgWtyOCR866Tf8yTYo5hbwUf81tfEnNrIuIRQRo+84WQ2pQ1bW3sBMxM7KdAkw
LIxflCGCF6WtxhuRzgZGR6iz2gakDkaSqj3H5vzEtKmT2HW/jL6U7rhOGo33LlSrL7k9TcCLi2yo
vDLpzPeVZTHSYDmz+6IO4fSsdm13aoTyj8i76G5I5qJm4INWODmtqtxYoVf8BD133jsechiattse
kkW6BuVGn9mL31qZzwyF2c4NN7G+FmePHEvBswqGA+QmmfkmFFqsnElrlx3vBjs71njhwGlD/cEZ
Yt3Xplm7UXO4iDJXexDQUHIgSdC3lJNgq2qc64C9hqm8TtLa1nsjCWgBaHvH6TvG+qZo140g//N6
Kg/XD/hFIPHHPGksEdnKlrCu+V8HvDeWrA8TEG2NNeWPWqMN6qGzGIyzK1iZPKfK+2dpStN4vG73
1WUmwwRDsfbNttANxEPHaVA5cbme93tSW+fUMQa0t4qcAaHMudUVeOWIQ2ULEeT6XEMOs5WXHTqg
jYuFdnPNbCDiCggz/qLkaX5kLGKS3pC3RjADxv05pOOwrxEJhKhENZpf1axl8I/HtWTGAuZNf1An
VOQASlf7yJmcb9cX5tK3cRhIFqlBsR/gZ843pKuGgqL0wAzVQGJaL1mt+WSMlbaDHVEPb8Til9uw
xhM0EakImbjT9df8tf1cNt2qwbn5esaUK/iV5SuDGjiZUMZ8raK92Z8SVNCstNfAlZbF5nZpdb7k
wwI/AJ08AccdJbnpVy6XRdk57FD1dnMwdpDnU4OGsnZLKygNuuq9mvY+k8rZYaHD9lmNwFuHIkrT
3fWNu/ROkH1RWCBf5AM5ZedLCYhudtBpmGFp7rtfYkCHKs/s8fN1K5dBOKHL32Y2K9gZYztayTL7
DJqa+86W8RetVdOG5EaI343e2cqjpldQ49BW6D+DENX3JRhcmIQ6/aAaSfmhSbqwf2vMQZwDx/e6
1pTFKY2efz2zeGDaiBICuHximAzJCqoYabKZhNO/vgQXZ5byPlxd5KuUp11Cq3NTURMxsZq1ZlAl
Q/8CtszwowL4lzo3EPDMWT/deB5fMbiy7tGChQfdph5+bjAeMyQsbU0EyFGVDyqb/4/uMNvjuLH5
GPe2Mt146C7eBOI3Omv8QTVOY2XPDZLA5bKcUxFMcLE9iySy3qt6pv+ODKZRvAJ8KMU5lTbKMepd
tbjrEuVWUnURjazWVw5dGlJrI3dzzAj1XD3PBhFEZdx8LWlmPqnUCL6onUSgLptSJsl7Jl3bVDQ3
jviFB8S0YEL0z8QdF2mT5Njx2BuhNYuA1so624TmjG/qZn8fFbPh3jhMF+8fxkzqnXB/YZSq5/lS
17qdm8ZSo503KeU+AYT8nhX9XcBXAxFUn97lo/b2u0LnAH8LCxFvLqDNc5u9OyhkDKytaY7ZYzYr
3bhv8s5m+m0Rc/p0/bq8cpiAgyJr9KeDelGAn3RXMY1R6gFJbLI3xDydlsaBCVnT6w96PbaBGmX5
47AO/eWqqH5dN3/hFjkoYFIZxaK3QdC2uTxRuoRLX+dasFhZcQx7O7xf3FTe2MYNzItlJITgsLKN
9IsAtm2cgkqqU0COCc/NpIafm6kc77vECL90RR5Ze9mHSs4AWJfHfr6YU72rYO79l+qzbdz4Ja98
L0zdKy0VjpCcYfNDTLAJXU2PLJiyyPynAXV2P+TomFxf1UuXtAKO8A6MsBArbN9tq50cWZKXBXmb
/DYEQ0ae6rKzIMeLh9ABIX/d3itfxRtKukg9kmh1e03QgYwGchMjIFj4EcOvtzcV51b/Zj0KZ6E3
G0dIALspzo9YdOP2OoUXY5GdERizGe2qpqohjSy7O1fI7HD9ey7Wj0IDk7l8C1BH4sHVLfwV98iy
JbFjXjFIRjDbcGgBEbKgTnjRuupdmGbD/rq9i0/DHofSBRXOM0KzaGPPFom0F0nfYYrDTyr4uD3w
f9jUjbaFhOu6sQufhjEb2jPYEde5t23LTbELo+rSVAtmUc4fmPjvPhX5AjxZX+IjyRkN+WpZboQ/
rxhdS8iwPhLfqQzCnn9h0SstEw18ISDP+gFtPvVkVbZ5wL1avuV2MyQtjMZe/9LLa2+u6HKCVNBR
QBy3DQgJybu9lHyqlrXRiyaUdoeqc7tH6wwaGGgO/KqAGWDQjCro1cpEtMu59VS+srfrlVj78nQM
gJief7lajpGCihF7W8Sm36jDANZhgU4mDm91HC+uIZ9L35ZqGWzCNEE2x6juFRG2zKwEInSzx3Ga
o9OSMsp1fVVf2UqCZa4FVUabjuDmfVImt3SsDpfdVLERxEmIgBNY0kBRE+MUQfVwYpDjVsP/tVX8
07QCJAw2ZZuIWr29JLbDTk7sNMpSZX4EpwKxx8w0z/Xve+XyA335Q8uMm+ZxPN8wJyxUSEV0Dg3A
/H2j6MpOs9Nun9RN8qBE4lYL/LX15DUg0gUSS0lus2t6yKTJCpWDUyMTz8hJ0YkotdAHHuvu9BDO
tN7K0uD6R766nrQ6ybe4Fzjv848sBDQnDSD5YHQgZ25k1nqxUFxfZYrthqlX1pNyicCfwoQN8E6c
mwK4PImhjYlnckjivTonpKHDabhfGbk09pFptzeev1dWFIuYW6VcVtjUucUCwq+xCYnaxiia9lGL
9DPBu31gkLB9EHP874wS440s4JUF5Vhii+Yqb9T2msd2s1g9u4wLz6OdNRhpAK1c7Flp0R2u791F
8I3EIGG/Ts4ErcSF6k+tTobI3FANdOY5g0yvq305RdVer/N2neFbgs5Zah+irTc3zFbLQMWpk5Bn
Uvg/X1ijdeYy6QvATUlY7AEVSq8z4IiOXOdWafy1U0PdYQ3diCyANp2bcntHWnoGZCuFOydwGhQe
034onkUMF5RQ5K0i52v7B4WouRbE13nzzYXIQGhH/YyDidaDY81AKEIjLO5AOvy8vn2vWqI7ByiE
h4mw9/zLUqXJbIiz+Kh4LsXPcS56650GfabmzSJavly3drmOpMI8PzxAK2pj+/AuSyv0zMVR1+TN
gWK4mZ+QMqLFnkA7k9OOvG7v8utW2glKpEhtENKom3WUYAmgdYBRso9V887IQTfEYmn+tZwwfn/d
1CvP+2prFXEhFSY/29zzHj4H8v8eDo/Jrk25s0Y7z2G0TOy2OUC9kEaBKZlgfbJakWXFDuB3Cbdg
q1e0+yiuhdH99V906XgQmCU3BXC/9uHczaGt6e42lZJRE47C0Gw8XsQs+j5ZxlLszXmICp9KOiBO
e0gy7YbtVzaanJgm5wpfAdi8/v+/YlYos2ttCgcziDJGGXhCHHEsY+EETAI3Oxvo8Y2Q7tIN/fGw
NDkJ6kxAeOcG82QZCUFKN4AXMgv6eUi+hM5Q3lMbVP20UbrHQg9DbwyH6oZ/v6xycUcphoO9BUy9
6qqfm45tqRdlP4HnjGs19MyIzR8aQIBp0dfflkGfTvAqoaRhltaDOgE6boa6OlTLNH407GbyC3cR
N07j5fpT3qJyuWZd7so8fv6bBqa/9cSqCIuMKj6Zouv9bG7LU1xVy1NtOu+uH7XXzAGbA/e/gv9J
987NAeTjmQOsGyh0AT40yHwhQ+ag7OBp9rD4TW64+Y135/JqUwdZ00oQpsTS28oLm+nUGgObgZ7F
ZecVHSSbzBdaFcSMbnQLdKKtt/cs3wMBQuQMFTN0xyD3No/NopHMGxEvKrRNLUpQNSSCXS/eT3Ip
91Y3yL25ZAytF3nxHe/5Bc4Me1dMdFPNyqpufPtlaI0KEQBF3DZYReCR58tdZKCzeq0VtFsKecil
O2c75r/i6salutxW7HCqSXFXPaNtcK12YhjymOpWUs7xx0K1k5OVa8WpAEzoIWD8/fopeuWzgCcA
i17L3/p/CDT+chpdZpVRbIAuzSbWGCYH88mJK/XlupVXDg5fw5OwZtPMFG7Oau3IqF4o5gdVnhof
5RTnhedm43jqy6YX3nVjlz6YttFaTFLpnK282+c7NTfZTAIcUh/s4vhbrLjmNyaRouWecrDS+bwT
k3JIWvgrbmzdK19JNRJ3yJu+gjDX8/zXWkrNlmu0tqZES38yoc2AIbLrGwYGFfXT9Y985Zhgi6Yc
4dga6W6Oo6NRIpgM6lnmHBfHGGe5T3UoEZgCQcTFzuIbKORX7a0NYLbxjzDi+bd1jjU5aOvx0mZL
eJenTn60CVbunSYz9oLKj/8/fB95OxHgCrTezggS0rZWK2cj0JGL9V0BirbKQnuXrYnYHFry1oty
4Wx4r7ncBC6MrqyjOucfqGdzrDuNYwRNu9htUJfS/qAkUwMgI0S7RHU6G95MuzUiT6m7Pt7beece
oDsffbWEhRtw8S2Xc3Ge+Ekg3HG4nCodsM35T1pAnrYmiOugJP078atnv5yAaOT2nO3fuNyYWgFw
FjOwVEm3b1ecQgFMU9QIaLzWT1HdT4d4mWJfpswwDMw/3zhOF24He2DN1iIl0irg2s8/zUzCEKI4
3QikgJUTNnPa3N4yw2x4wxlcrCFegBwJWBolc0qGm0c5g6XKrodMHLiaaSAnA/EFtxU+nvzz9SW8
+CTwZfgdNopmqYnrPv+kyVG6VTq0OujMtXzg0JhHphTiGyOdl1b4q2mJrw4G9aBtgAndiQDc3ZkH
rVL0wk+yVIgIre4css43Lx1ukSycEV1Ure1ti2fRc0NOlXQOIdNNP+gvwSxfzpBjoQ7wZuyuzajq
iqHFEmNV29uXQ8FqVnrjHJLMoH2ktnIPOZL+EOrylKtKeKPncbmK5LAAygBJrORm21MxZAgGW23t
HAxrnnzqnssphAri7vqJ+FMl/juAYaR8nWtYp+6oljEPdH4kBssGClxJ6KOVUbM8XYNbt71n0rm3
9m4Kz+jgDT2Qs0duCEsqGOwID/RJY/3IcIKFsIObCZc3pLNzb2zLXO7yTDd1L5q6uQ00oPj/Nr1Z
/IrrqP0w1ovzzBCw/mKGyAoQD+fzJyC0/SnMLPFhnHqpelFfOtqOwX8EZ8c0Mn+kk6yhameI+HFy
1OlbPAr4HxsqwyeZUsvb22LOaCq2wl2O1LDwf5lRS+GV9hzC2MwA47tohMca/TpGOJ/UapDDQ1jb
+uRXeWb9dPWOOWN0F+KPYZuP3wqxxCAlbIojD1FnQHeE82nkXWjK6KnqhhEi3sJWhsAymwQaXE0r
qsCGrgIG6ExNbd8aIWh9cdq6+zn2VVEe6PA6qImt7P2DOS3jTz1ionIfTdxG4Il6Mva7uTWzwoCz
OoaYOzfSqahRsR9hFUgtmtGwWfWjFR80M4WazJNO1IblXrhZXzyXXQ4he9RGZvhLN6Y+9Qk84LZM
1EQv7mU9Lc4OAfgGpmJo4duGJTR6qgeEo0kTFProFjBxOzQvlMDt4nS6r1ANmH4VdWM2lN905JO1
tp/nz0No69kCsb3buoeO9ryxv3EiOXBnB5L6BjcNkIvJVPRlm6FsF62OhwiC9bQ6pLUh9/DparkX
R8YS9PQmvKhaEqZiy8pvJbIS1+1vowgCegLAlWmBKQui+tVb/xUhDUtXzQwfp35oTdVR2t23cOhR
zHCUJrBFJT9eN/cH2vv395L847l41NZReNqMmyjJFGEMrNNOj5Fe1GEwuqJog2VqBZylJY3C/RIX
yXhviFqY93bXONKHsEucpkXt3QNk+MI82EaaLKgUNWoIdWmrOh4qmrAmoeLkZP9WHVoNHpjoSX2s
ejULP0CnyPSUDv9o8wTPr3qkt6o3HmRa/KlwF94VhOHDZxnZWuWLZhRyb9kZZQtTzybbaztLwgpW
jFr4XAxV1e1h7ywzb7QjIiHaGGX7tQOOZMPXoMT0ZJnF+1gL5vifM+DsDxo0z5W3Prrf1SEZDL9t
0rR8ciF70A8jfM3anUhF9lsz0sxE4KghxfLwGqn7Mtqift+lQ/SVnSqsnQZxHxzlXTI82qay+OPY
yOQDtM6ZeuK3Tsn3zKR/80+UKtHyIJcZBEmoQ3gOz0Jhg7gsM6aPIRUAfz5pXTe+JBO8sIdZcVGl
cLNJf3Qr5ER+6otbHshngZ1kdGFcwzdpiCle2tOOjneWySwl9Zq0bed9lrSF+NLIqJnquzGJY3RM
4LRNoBBNIw24FrRm0ktGazFRe7EqZT+0bhO96CjvTB9gGtR+SsI67UTRTIvgxaldmqOOyAs/hGUc
ov0WlrIv108iqdvm6tEpoQ+1lgXg6aXSvzn6XZyMApdXHWFW0hDfaKjloFIh1wsfK1UVSQ/Cc7cN
oN2wPubon/x2I9zCC1rWPO1ZBVLY61oBtExS3unvFiRYvqtOGT9FFQ85hP4GDHu6JmrDT7gQke7B
OsTQLqyEM5rfSSzKZ844HNllocIBW8/ISrBfalW9DEo01u/AWSsonDtFWPmqOprJrmxKvVXhIoNp
7WFobS3zJKK1Vb9TkVyZgooh0+xRKdIk8Ut4+QcIXiHTcz4bc2csXy1lccwvos2r704X69DxwbfV
3TtJBNl3D/0W7HT4A5E/uTNcib+SOXRrHJHVpfMTIkOVdpz7rPcRMBRp4Ma520Kcjzo3pO0AA7t/
6e2hvJ3XIZRvce3KY4rAa13gz0z42uewaZJ9sgzIjWhxGiGJQR3wyRAo00CfWJbhV8sqBssrDcBB
90lvV3OQRtzuxzCPYOFnbSgshYmeHsOuVSCujwqzm99BgOb2nlCnxQ7MhJmRzKQS864dxxKZkXjK
kCEwevV+LmEzOymE+O8Us1iJ6512GlepV9HOyi5u4dL/lAlbfFnaIuwhUm25fTDMKA087kWO2Mle
1RNl3oc5pPB7u3JMZUdnA8r1XSd461ACqAxUYBx9LhZAG0M9jJ4VV4n6rJYwP/2wUdlEyWbWq8KX
cdujDATYM83fEbiY/0xN2WUfqTwvewWVIudopk70o81z7X3dR4N2z/Kr876B9fKL5P5EdzA+sckp
yOtG2YfmIg66mqa2N1oVg/ewTOlfANAnJgS7fbLn6dTRYIL7b/5WJoybPXcQr8zfarfT2SZNTEgn
Z3GeIFEUTh+j3rHTnVDluAdOTGNWDnl5F1UQR+0RLIJaCsWZ2GR4G84s4eWQ6uafSmUO/zWUWurP
idQWNjwd1Thg+rq4M0dlFh9taMCShw7iNepG9VAlH0O9K1KB4red2Pduy+nvESOSetvsqf9khb8Y
Yzl/hP/S/GXwP0GHGAuQV0+HITWfEXbIZIfWFs/cXdRocWghB9R2xi5N6yX9Zi/0bz6PYWgggRBa
MD+cYkdJjWO8xI4dlBoqHa1id+PdXDP2+xi7ja2fllAptH0u03qgLQ0VKYMxzuT6oupF/pMG2uCe
+LtMgtVQ72tftRv70MPvD+FilMST7g+RkiwoN0G+4elZ19X/Dlqj537XWeKHGtIJ+DHUddLt42KR
0Tul19t/DK1hPqW0Jn0+zKMwqp1bx8mp76dsfmyZnZooQPG6+LnUlHtqGgrB3zAQQ3t947p96s3w
oAbqOsYwUYEv4i8MceQVmjFF/6kp4fj+TQymI7rD7GF9hPlt1LwpVbWfq1L0LVKBbYgBUHpt+NP/
BudDuXKTx6dGLwal6VSkMqY8P6BeO6M1ZNObm7zU7FDykn2rKB9u+fete8cstRFCGgjSDZTLzyOb
aAZkgBiEecwIF8t3DtJC7ryjMNL+0NF1tZ7MdlhCiH8AHfioUxTToY4LvJkxKeby4k6QoXlONi6/
zXlezF1XlQPCXSFyPN1hUcLuOxI/COZ4chxVm2F7DakL127Evhj6fshuFJf/tNPPIic6KmsLHNT5
mjlv4dAGGVk20WA/OloXMb+pV31+D4sbOpTQtWeEzRVc+nlZOZ+MElEgvyns2n5xjFknE5jofjwo
ZZSoa2qjGY1X0YEO35Nkpcx3IUmnw3SIdgjqZjj5z10m06NR1Zr5oTQy47NjSk16WgLP6D1aT4Vz
A13+Bwhx/nnrdBR1+nVw43IExpXAVMNIH44I+0x1kJeq+thbZNK1bMvndEbowpdGnyJMFE1hDNK7
+9rO6BbvZ8hrj4ozfzXo7fwCD5eDKUXT4pPRDz+dcBS3xkwvAgeqMkAQBXPQvNoUNs9PlkHHtbW7
eTyO1jzXozfVHbJ5Ebo8QngTB6pD+S9Vn2w0+6pgBcG9ldCFHiXk7WtnGxgNFYH1yv0VtRt9TB80
tNSjpOb5iSaW9Btg6BCqpjw5CPURu16/Ttp6S8/3RwX6D52FvTacL2oPfKqskfeyjgA9EPWhtVVV
e2cguTjZtZ46TwC04c4dosQ5KoJSyOy1aE4vO623M3Rm9L517XfZ0C0olXV5PnxMUwvVkqg0IbKb
xj4RCI3x+Fj8W40UID2qG9+wLUMz12Wuef9/St4XbAN9jq6eqU/OMUKb7L4mIHqmDu8+tM1k/+rb
UUFVMStvFVIurVKEpSaMXjEoaGd7b129b0LRU/6tczs1D23auuNdNdqD8xLlcx5/zFxdOg+OBgX0
rRh3PYlnm0bXC95WoCyEubBlbM5JmekKtaG6QJoSjUhndGAglgwnRe8S2qIvStOMtZc2OpJVGqz4
4hkJnc4MjGgOoURrIce9Y/OSpzlNByRj56Y188NUiPzLFAmmQPS0ZvSA/Kb83fGNOiyqYe3emGu8
OHl/4Mz0LZk1XDHOm5Qx6rq4F2qpHG2rh0Qyib6Nppx/8ZaYL7yFkT9rcf8Mi6X5azbRaLp+8P9w
B52vIaQqoHLIFnhPoEM8v2tiQC8bpu3sNCx6o+1jNxofctlYVGsIPYr9lGSwYE96bDQfbMqlDS+/
2b1AsW4iolNnhf1Vj8wq8oVNgBvuhqUIi+9ojyWPs41cYJAtpJy7aqrsbvJiwGmKj9qM3c6e0TtC
voyA1h+ggDQmbzIQQ2CcpWZY0ivj2vhpmAgMeuDKoLKJpGZJH3L1ODrRsXLFqZ/F6Hhzl9XK11qS
Kqf3hj5azo6SlavGnqmh4c6kTNiph+vLdgEEoGy44nt1Kr0AffnH+bKV4+JSGFPT02hF04KQ3CyP
WreMT1TQqwN1gPTk0hv3VC36WU+OdmSqSH67/iO2J4dHEiYKgA+UMkE5bcv17ir5GVr9cCpbOkH3
eUgssoprakiaDAO1TV1PLXVvaO2oB4pZqcnJSCo1D978M+iIr/N6OAIHGML5UkzLMmpOHstTZs+t
7o+WPe16iOwnJEzjQkNjKJG+GWXK4zAVuTcPeXXjEP8pq/x9iFkJUJ4qZRdwiIAeN7vRujEluSRu
TohgRM5hJWVYvG5wYBNdZI8ISBJOQ/NAitV+NxrpCBQAjOopk1PfLh582faxySPYKFBPUrqgb5Oh
3bdaY2XSk6qY5Z0zqH0aMHDcPVQo/k3fQvbYPQ5j5ZxKI4R7SLHz+ti5UQs1v9M2tRWYSH8cQjQI
Sv/6im97DHwuXfj1Q3lcV/al8xUfNYGul4KqnOJYPybVUVDpirPPcSNr40aL8aInvtqifgDAgP2l
77exlaaIjCJyU51Q7PwxMXlmoFhaoMEzIBx2qHtqo17S6nYVtKUsPo1hHO9Rzu2/UpEb7gHF3bx7
24AbR6/SXeHo/yE22NJuzBQ0x3ZO2xNaeIjCSTmgvFZmjdypJiXMnegSlAivr/if4fnzE7byThGV
cL5xHttwG3diqVMj+xOUdg5ZkZnX+h2Sp92AqqKEV9NAgXZITp2qRMqHmanB+rlB7WKPaqTMvywx
BaovLoWO5yR2lcgv3bw9kdkJm9Joq/U/YYwfp8C2ljw8pFTvkcGzIkTGyixLra8Deie8WXqZjKh9
U00b3zH2xaNLXiu/KEaVKGnQwDJU7YYBV03hxpicJ4aImujG4bsoLLH+AK1gegavtOI4NyeiHkPF
KKOhOumWLp/m2FQjcCddnd9pdCgduMBWOdjW7BoE6npZ/2C6Y3ICLU3HmaE6DumR4Qh1nwD4QHou
teJ/8jqq5rtp0RSEzWah3w/oTN/EZq+tt80eMnRCmrHOudCa26RMsgQAEI9Ve7JtTvBzV/GyPyYx
1WFNg3731GSa+aQurRkeFJGb8bPyf5SdaW+cyNqGfxES+/IVerPddtx2nDj5ghInAxQUOxTw69+L
vF/i7sitc6QZjTJHQ1PU8tT93Mto56QBWm6ObTqRPd7Xj2fVPxYXnBbQYmg8dJ4v5IBmS1hlDhuC
rdOq7yZ3hEM5kDNhGNWnofHTR6WC+JEa37xpHacRoY6zGSHugT19TVpIk1em+T+WFvYK/so54Wy7
oPhMqYyVGgrrrgNIBu9ZXBV6Rrns7YZ+/6LThr7yxIuDFLrlypulV8rusho4vt/LqmEsjFjT+ztL
jUkbqdorp8jqZaZv+JiS6NzWVmb3ZAj+T1u/AmbdaGBGcG7ywnKufJHLAeD1+RF4MqASuvg1yrPj
RK/d9s7pPDe7KRaaYBs9sUf3p5eorN4QSGxrNx9Pg3XB/DUvKRMgHMEaXlcUfovn8is04xM7pkuL
gAiTMTLmYfmsrSlAlBVZ21wZ8X88jVaMRwudezaFy1m9iTCyZGvwVmGAsZRr7qe+RDMWe7cWCWv/
ffxqZ31PXs1AIQDDnJ4ui+7PAvjrJpfP7ujU+WJvl35pwQ7pjdCW1KwrN4HLd2LqQILhIoJ8/MJW
pw6ciWhHUPxMVou6H43OTb+qgab2AcPHOL4Cvpzf5tceDzcPFPLrVR4N5nqF/uu1Zn1Mh9gRLmE4
tmMQxEqkWc4VcYh9LnvsfGqvtDXnVBoUYsiKzXkYN8EQFz+1lfKypdOT5sTPM7PGrbSXbmk2GJ0t
NFFJ7nQJkBYNgab+SGyZca12PdsH+fU09LGKoTGGwJr299mvH8GwPXtxTx2Rno+0pQIBmGhjVw9Y
ck9AufxOkAHxSbHAr6Yuq4KA5Vq91rYpuiul2zrb/pr762/hJ1DPI7FYe+NnxeMw605ZlXb6VCZe
Z4SJnbgRkcHGd9Wm3nM6TR6oY1BcYYOcLXOeumo6+B8rbk0xPDvCStFTKKhxPPmqjH/FQyo/x5q/
LD+1sumqDaGcar5iq3CWh7H2BXkmgXxQlVkIEDbej3opYdcA0eunmW8T3NQTXOy72q5KX4ZlXJjY
SFgyd/dxl0gsjQgiLepvGif9spkDlbRb0HksLq7sBmd3iPVXwR9bDfbg+8BOOKuc68WOSZTrppOe
L9veK2Y3YnLcKFPYDp4pdnkbTzY7ESh4aR1SiFDttQpz/cR/TQF2P2xLOZfRvsHD4C71fmByrydl
Zo6NU9kYSYbpPzkO+7bWFu3VIsDmcelLVW6zdmxHrJLnLn2JIYTI2xJJgp7fWvgPGSHkckdif8B2
dK2H/UcL9/4HslEA79JBhizCD33/A9uqjb1c711oB42xYEE2IB9L6Mqm9UxMlC61o93OGJyDtQdp
GRrD4hmRaAFsTrqvgnHXQgag8QSZyuaIK62ifDZLK+nuYjWVNwvmxeq/FlaInYWNBvwPgU/Jjgzl
RMVhO+DND+ZXxlicRobd9s9ykmlPK3+uM39T1LXm9xsz0YyDIWdH7SZjDuSnOCjrfKcFicjDofbH
+eQ3rQsiovV4U7UjtdBWFImj3VZx5rTRgN/KZzzDMwtrdsJ1cayUs+gf6NKb9qnOzYQmdKEJ5T6W
3YT3aDk3AGAk5tXDwZwyrPYINNCe+FXFK8ATvX3FBy0ip1AZZbKez/J2aKYH2Pq2fIyr0u2uYWDn
q4zJtGrUuQt7cBVdANf336rWKshxdm+cVKPGI6l2EtBhnsuoFLUho9IWhUl4cZ6pXcIevjEnhZVs
kq5tNQSrV/gA68x4P3PQxtF5obJbTRDPhV19pexkqOzmqV/iT6qb0kMA/ExqWgfaUcb5f75dxgdj
jKsru80/Hww4CTDGEmc/eT8MmrJrE7+e9mkK7PRAv0yGXgmzjj+Wj8KftVck+vxhiwb68PGRf17R
8Qngx/PKqyjQ8+lAv392WhfMhWlOn2rlpcGma0YRACJDk41Q2OSRS3Cx9TkbDS9a9Dp7UijSvxaB
kFc2lssxgGHIjzFhNEK5Oqfsa3RLW1Fpw9PgMdNJ0zJDo5DzUY5zu9ftJvtBMmgaFb2rffl4CM4O
NUYAKOQPiQ0AHZLz2Y5WENrZSllpJ98gvYx8kTGdj5lohb2BOzgjBu1Hg8SvKri6mf55q/dTjncl
gAE1pgUB2j87ZvQMYl4bdMWTWrs1INZWU6y3l5lYUbCZlfZYkXoqwyWY8KhIA7tcnqfJ4brVz4FF
anumTUIdlTbSWeAyRMC0yXY3/UcSdTqL3zNiRUUeYYwLuSK0Kd33iRlU0RSouDhO9ZA2oU9WOhny
9TQR4bm0Bp3qvGzvKpVUkhAwVuG2H+nVSF+YcyR1fULxSJcfSlpmJPXG9PBcxcwytfMdkG017sBV
NEG6T5MP3WcKs+rRteble8wOGJ+cqmncPdnaXbmFcr0EKCJ00e07L7ObaOldchBSd9C9t6VHxRAR
M1jHt7jeFGwOPfYle/BN4T7GfiKPpaD7up9l4KwRBpo5MFQMWH/b9k3nbWoQ02HjjdhWRbIzXegB
9K6aZ5jsonssY7+Xd7iLC3xqIRnTUq2cMTZKAu5lRksY3+h856GWf0Ik4lWhl8bt1xxmA5fQTizT
N8eVzvf1Pu/DOxu6R3g3pbsfslEKep0tocZEOuGRAL1UHXxZauqLsuf2kGeTgEzlWq12VIoSL/Rr
NadbV9D75ZgqR7gcBG90tvjVKlqrmBpVJiyYZG7s5ruvEs99XEVLyyOMZ824gRXodGk0B17yJ6bc
iqjirKU5NKrU7wU7sGh2i1pa7MblwPG2eDNLeqpqq//WuoaqjshAC0AO2IC/0Zz5j6WS6otZzZMf
Yv0wlpukrOpgY0qYD6QKmsVmKZLgACmJS1KkS1qRUZCmEBeQjfm3aZPF895RZM8SC01TWPmL+Mq1
sgg2s7ZyedzCKpvIXBLYDntoe7p4raxOBPt6qes5ok8Lsa6t/C5AueKkcdQSQocbj2O3QXEzW1Oh
3/hGOf5sCpnkG2wOqnpm0xz9l46Lp3UcEjl4yMtSrQnxfh09eWgKYYqIDWG8MzyC8J57LGYgDMwA
d9hbyMCdPzERCvmjMylzHuLJrNSN5gSLEzqaJuq9N2i9hHeocnkHytA7n1GhJONxaXSH1OYpNd+W
Zc5ZXKpGxa5M6Ts5DVsSlYm7GmWxnSq73ktP2cZnDUrNkuzcLO1uYD2VvblbixoqKunpL5NWY3Cs
GdjvIqSJnWonfGgd8kFWkrSyrZMC4UaLyLvTaFeieDSXYcbBM5dafIUAf7lJom6hcU4RTp8RSO/9
MQHRFyqIm/VPMF/MDSw4fyvqVD/OepW+VMOwep3Z9v96ILPo1ns9EtYVQrXPziYQaigcCLie8oJu
i5RF9tkXfvUWeB1IdcV6Nu6As+NPJbnc18iIlweS46Bl5cZBkxG056zWlr7eYXhgOScm82IY4eBj
fy5DlwWK8nPNHU/jWY4PUAcRdG06rMrTw8cn0z8OZ4xuDQiRq2cqhJuzAXA7uQh3yrKnctIpjdoi
yT91NKdubNnEz9ao2wfHmgl27BfvNAXIV7Q+067cQM+uX5yPLEock1fmOmfzudfaJNqpCIxKPhWO
NHIycvtsTvasL3IfEris+o1jtK53pR7411NXQzusmoCy/58w99elvZAAuHax1E8eAYSnCofW331c
LgcI9gW+gTRbrtyt/lGMuiA7sL3RwnK5tc4u2mONbqyxyuqp85KyPGjllE9bOF+E2TdV5W2MIfX9
h7lRX8pEE3uayx3MWKq5+xYxz+PHn/5y9rk63RmwHybfatvwfr3VKZzH2jDqJ9VWxfeur5ujnGMn
UvTU73K6OMTCJOwKatKGK6vuH0udmgTtP7ACsq+LesjjlC6mpnqycHB+GAdL30zKGX5MgMvhXDjc
bUUvnj5+38vPjQUu8BMOB0x1XDnfv29hNBhTzrV4GgfImHUmOAU1Vck8nLJ6R78ImuHHT/zzHme1
l4U5loEmlu3lYoErt6Va6Cr7lGcLHNeSaAPQDNdPx0PCyWoggXaK3YLHkbXrG7vU2L/jNOi/shto
eJT4zXoe90nV3A52YYkHMAoO5Tg2l2d+OQx6Nhe5pKFWzVbwa/bkAE83n7H/i4xYzlYXDllLLbf5
+MUupg4WA7Aj2KSxWl6ztd8PJTqTCjLDKJ6lJ4plE3ROc9DgPe6NetQPXkC4WOgBEcEdLL1r+Y5n
CAWTdcX02LWoKGjyncdR5KJXlsSn/tl2UrXrNJ0pQ6WEyLZoorId8wNmYNYnC1rirUYk1fPH736O
0a/PX6Ey/k5/HMHNOs/+2jbw0jegLLf6E6tFWZEmiqCihB6d37iUZydwKztsFt3r9qJxy89DnRZF
SPqM9wLLQNI+lM6Xj3/SxXJi78KpckUjVhWVfT6z6bk3WoGcWORZ8WShXThg3rjEcLtt54BXUHwc
l/aaE8PFesLejqVrBKtvlwn++X4cFtjkMUi4/dTEWuzfEUiOsVMjYZRXTZAfFGzVt4/f8wzVZeTJ
P1mHl/7jaq13dpdPNWqCYUrmp2HS5Oeu0aonLzPEPi2orj9+1OWQgvXDv8fkgoOZ/sn7l8NaFiax
CpLnOq3br5Uyv6nMd+9KrvcyHOIh37paLf7XSzpV7OpQRGeRjRng4v1DW5p8UN2a+CnrrOSOO5sf
EbBeUebFzoPbeN5dU1L2hazs8QoAejm0PBnFPt1dADFm9/tHL+ZUTXkxpM8V2MwBvRWEWGNsk09x
i1DtyjlIQ4f/3LuNEUcrpisUK3rI69x9/7iKycwdKvOeKD+a9gR7QjVUW0suFVJLaXe/dQ/V/ucF
eW2K/MDAmG2iBBehWw3YsobrIZuGXd8biDfMWvvlN02e7bosk4/KD2S8syCDtOGiiQyWLyhTetv4
eWcVIe6QvR92OCZ2tOvTuNn0njNm+DKhzbhRyqgGrOMDY3gzMj8oHnKHbC9uWbltTJ/6tf0d9mR+
2YdBdWVGS8ZrvtQyky+NKNICKlzmrlD5mCzbZNCbN4MNId9UrmiTaBadNYYuu/RD1w6oWyisdRhF
adn+9jt7luE8dHV/7/Sd9k1AdB4eYEF2X9K20l79cujeisWwxBb51fLoOjK2o2RMnf6oW4PzZE9y
eYM1zOUTqzkjzEeg5QilD1GimWnGQ1jMSXqvLBNvb4UTqLjtpaiehtgY+puy7BZnU9GZiAhxgdaW
0Hwqw6GXix7Zga/kVnenJTmQ2K1Hmo809UszGVqwH5Ku/k8JP2dVFGhV94Wvq/S55Oau/W5N0jYf
YXGLDWVlNe2cQFT6HT617jERVqGFALv9f/wFf50iU70F7qisrd0PWRkC2owvmpob82vV1uVt23Eu
3KLUsvwtzmiD2MypMXyzONOrLTIuTAEA8LoRzjME77CGdk3hzJ+7G3NoHbjChNFV7sNcJNgV6zp9
rkef29K08/Vqbo822EX24nRCNpuY294UdURFF4dpolYL07QcvcixK+fQVqU0INmjXQiHahD23iHU
Z7hvZrCTyMVJbfziOU0e32IZNZrjdjHjbMkj7ltB/V2aEHJCp0nKLwMqtnwzJ+OwH2c/tZ4nfFBt
5DNFC7+EUjQNqU9nK0zNgAsq/lrLtMmqyn8FvA/ct6aFJrvBYqR/aRI7EFFvCk/c4btWVpu5N2b7
KH1EgDeQ8bMfA7nX7q5KMo2r/GgNY7UZayXeEo6prwncve+yKGUbanpd7mBiBc6DyBL/nkQPr9yS
nxJ7r8DfVb0Bups9cpRrZGoe8z8NM5RVGRKywfnF5t93p8FR08OgwRDdQDWmaTCwuQ2hdHu6Ylll
Ga8F2jf9Me8XYqhDL3PdJz8G9IdwJkGcWjzaDlwG2UXABHLVDKHo02bednnWZJ/slpy/XdATSPxS
jZMd9CFmzqkK+amzLnBqpoUUOalW4nU4qqIK4w521KEmXL5n3eRy2noeTrMhBBHLuRdp27+2pRre
VubbLxIsDS1SfNrp2I1B973ECCs7lmTsVTfTXNaYP8yuG9qZmLybvJOOvNExbB6pxsrs1RnKTv6K
W7+3gQQG043MQZhvDZLW+JDXQ1CSWUDlvVH1DK2D8MemvYGKXTiAG1jvnaDk126UW63q3+JuHvPb
scdZ9lkMTmEcymbGuYp+lpbvm3ySTkiULHIK5iMiCJ/T4oDJ1UR7sWpxh5bpmONjlGUkF0CTHzer
weHE3uAl6UYf/di+0dJBJLeeF5c2I2ji4OoLacYgeEVmbPq4tR+8ZfJmsRGVk2U7ylUXoNAu6lfk
wpkKBydGWBoiCrAWjLVs0jU0Yaa7kgLCeemJOhnuxxg4LZKGX7YQK92hCu3EdL+ouEEJFtttez8w
qoOzaWbo/3dWnRoLkXmAFLgFG0LuJsept6IzaSPkNkLkCKK7cJ8CF3pEgSoitd1oanJ8p4wq17qw
RO+35T9gNnsXIezvnMSI34uoyxfLMLrhMAZ8oIe4n70JHYW+YKSdVfjllp7T/ahHWK4P6F+8kVqq
LcxotmorvZ17XcNDJ+2LydugAqvMvYaKbE1NmNr/KhUILfSKSvutodYfUTIETkM8W+xdM8A5pylT
EvmeBz2aAnCVsZ8nfHl13UOYGZtnP0nT6aYjZeAmbfAY2OQ4k2AI7tSd+1+SB9knwC5NQ4fIajRK
vaX9NMAB3KLsz52oyJhJW6ex5W/Da4lATFVc95GDNaO+F1mrjt6cyeB/rrJQb6zlI8UOVIdzml7i
erCEjLR9lhiN1ZxXQ7CdCsMPNVcfta3tpuMmK5L2WjLK5RWCghVKOaA8TcaLplDQ6hoD1+Mui7SQ
oz1oK7nvBx8m/TL1KTtu3yszysZZveKt3KhQLXlyzUT5soCmdDZXIh1CPzoE1vsiqAGILVRlVM8L
opCfDc+F/ZQqNGpppUVoq/Sb/7WoRVXNbR/kYuUYn1NrbEvZjOZsPcEGSI5d6oh6o9t4ik7O3D1h
pp6jcK4GdaXcu3xPHgt9xgVqQ/t7nkK8tJ00u0RZTyoNKN2WNN1xpPgPebHIB9etnv/3t+QuBCSM
EdXlpRuO61xaZmc9QYbsvk+zcEJdJEM0QR6ao8HBr7Vp9OJ/RVPo4eOLj/02HRucrs6wvKqGtiTG
tHh2Bq4jYRI0OIdUcvyESLdHQT/XWtjTXUM82PnXLHsu5zMsNphjcLSAGi7oJ5nUS5Cz0X8aVI2U
CiorPG0i5aPWctJuM+R2dugWwMWoRo70VakY+cvHo/6PnwAVElsILoWrpcbZ3QzKQDuNQ14+91Ou
hbPK8VlURml5YdIENS3ypQwTXXmvZaAFIy4CznjFUuFymrEV0tbD7EDHUvb89gSSq49543XPXHOs
PU1F1ePWZNi3dkK2eme25cvHr3zxQHKugW356DYHGHvq2frVO6HB6TafDeIw7huFTFFltnNLZ6e5
RSJyzaL3EqsFOIQP4QDqrJDpOe/Aq/B2RYQZPztV2TZ0kNyegyqAOBIOmpZUBEpn7otafO+z7Q7w
3U1LVZ80CIXX3FMuQZD1p/DebCKsa3QK79/dcxA7NmKMn+1yUFjk2OWD7zc1lgQlWhyjKLOdaZTa
RiV6/K1Yg78zo7W+p/NgPNX+gqfEx9/iHz/IAcJdiWV8C7rNZzfK2aIN5LO/fTawSTjqtEK+DQWm
g1HmIJjCKKvLNg1MJuAxc8GWPjG4kOQBq8Exa/1nP9bXvMouVgTeSM5qUPvnW9GBfT9EeRwETWuk
BR0YvZ1CYg/8H31XqO92ujhHNovX2emsA5p9/SbPKqe+MiTn0xM3QgiztN7XqYKI7uwTBbMZO8VQ
tCetyer0Fl1LWzx6del3B8ReGNdiWIgs8OPvcI6b8FBWBbo99I/0Vc5NcsukzKQofP8xx2XjV99z
a953/Km5N3XOgK07yXbYWUo27ZVt/xyTZP/D2wrOGCaMIPTnG5A+tFDWNIB8aCzBz5iglPu6Wohe
EGaggq2zCO1bgc+DHXVuN6c3H7/3BbS/EjXhNuCKwz+s5I73XxvGXtsis05OVdlMPyZTQ49bLqSF
Wl2Rf0OK1e8DO9FOpFEKdC358FIP4xL6FODXsKuLfYLfshpf4rQJb3qFut//FhI27Q6uQ3EyZDbf
ro55W25R4hDjLHVnrXmf4RAESYwnSSf3sb/kX8Z2ia3DlTFZn/M3ysPjAWmxTF+PJcR0Z2eCyAxr
UIDFp3nUy5t2nuWD3U4e90AoSm8thnY/PHvqnq3S134DUCaIjp0rm/TltHDBtWASs2cCzp3z2YIc
qb8oRuc0EFVVRW45iApxhK2/tHpvz5vUHsohstEquSHZToO5/XgQLhcEhyEKT7wU0ARA6n3/LQbs
TcXU6NMJDw55ysmJ3i3eEERmXFb7wlLaDUN0ra5eB/b9wMOg/JOUCZURSO9sMyQ0yBprmQynrl+G
IHTjkgQ5VTjaDciO2H/8hhf7DIGcjC3Fj47JCc4q798wgzXQNtIwTr5eDEmIqwRYhezi/zKCDnYJ
YVlXbg3nGysnLdYxHIM8jfbDhQu/nDqS1KF02csSHKZxKe/ddMrmB2gX4w3zOP9CJ9vZguF6rLCl
SP0rH/Vfr8yuTqEDW/0yAIToRqNq9UY/LXhfxTswr3F+SAZsz+MyM4ybghZecaU9fjGReWsI/Iwe
Jh4mV76zYYZfIrt81k+EfmTYs/RLdwBaGexI90fPOoIiyVcQwVhGdhWnvz7+yP8Y8/UsYUsHbKGw
PttS3L5hzZStdeJMq/oQzV37tV7tfPMep6EDp5fYlykoFZIBL4pRul3ZYC+mtIXGh8YdNpysYrjW
71+fZkOtz5ppnhb6P/3GzmrNvskNrNvaIE6yK1PsXN6zVnPcydi4TF571dS9f1yXlvhP6UFwKgXW
f5umGR10Bn1lqyNUhL7aD12O5YeM095CEulCy6ycfNJ+QiaxLBDrcbQOQwnPLMmCDG/aYCwKKxzt
FPJS1Nh1J+/6btZrD6tQJ93RKxNOVAmHW1LtDX5Ym126RdaNpU1IMAkWSRFXVdi4Y5cCiWd1PWLA
MfmZs5mctejvA7v/lI2T6K+0BgyLd323mzAW1NRrRO3a6zt3lezGrK/oJrmnYp6AnMbqJHChstH1
YM5VDTHlfJoV3t2Q1dW2m3q1t2u3/DH46fyKg8y4hzuqX/tRF2cLOpmVubHORvLSznteqW2OTop1
zckoAbv3mZa0wZH0ATkYUeGX2p4Br0EZsZ8ItnVvSm2fsItlT8Koy2uWDxebPD8GKzz4wFwICNw7
2wLhvqXtMlXLyTTLtMAkJY032TzNY+QZtbNF66xCkcfW5uNF+a/HIndeEwKoefzzmgORlIfpS2Wc
PNxWnBvNbUl8I78W1Lpp6lE7dtCidl3T91caVf9YjJxn7ALricaNc/33f7VApxYhJ7w+/QQZLf/P
bf1lk7aaSSA60sHmylueiznXtQh7kQdyv6WyPz/NwI3KYFlG/RSjGfmWwBEaooF7WQnQV6QbmAKL
uIO+rzbpUHvmtkkUDQujFO2NAcf46LfePD5ikuO+jmZumWGjLa4XTkmrb1q3F/NW1XQjngcI2mmE
RU3mbTA0ag4ZkuYxrPK6DDa2ygrEI+24ct+Nuc9C7DoDeU3+9Ecn/Ndig6bMlIaeulqkwcI/Dw4w
RZ40yqr7u1LhSXmfxB3I+DIKbPYRZmTxY53bwJr0x6WM4mJx32oUWuqIEXD6EGgLXlalAlPbDaQf
67f6FBTaHqERzOoK+ra6q61i/C5Mcni22axpu3jOrfLKLeC8Gv7zFpR9REyzd6DlOpsguSiqxYSE
jki0yLvPfdAYn0ThNnRn6CyJMI/Fkt0CHo+f2rIbypMF3jaEBrBz+gXxeHlFVXJ2fHFSU5kjPvpD
hKXDuq6kvyYshXeQNnQ4jzlj2+bIf5d8ifTc6KyN69H/00MWU/XFzNxSbdSMEjAU2iKtK4f45efl
8r7exZB8cFdhz3j/QzqnDZbJccVRxPbUDFFZqU69Vg7My4jeUo5n4ey1tAyyjs50WHaj622W0uiP
M8zx/k75be+k8Bpx/DE4RyqKrlAbAqM1osqSuv/bzpIJay6YO0evbucCz5mkKiM3huV8pSg4239I
0TN9dDqQurlmcFyejWqK25zqk9g8AmkN3Ve9MrIberHK2ABJ12KI0EPEzm5pUWy8fLz1/fFQfrdO
ePaaaQN1jfXCD3g/kPoYYCQ5dPYdHnT2BJ0fEimR3mmGBh7/QqnkZ0HIecpvwRsM5VyXF2MWFbFq
uy5scrOfaK6LGNPX3k1e0XajWu3GxHd2GdxfjnCnz+/koMPMNTHsg30KL1wH0yqkdgdPrPlm+kP1
BFMTl4RcBn171OJMX7tM5iwJN2xzenlZL7swHaapiYygtD71k4/3czGIOTliPtTe+imeb1v8IJM+
skaIorSkmIWvshvmcicLgk7xtuSu0Odjk+wSw6inF6Qd2Zd+hEe76fHte9M8+CbHqrNTZCZd5b/5
GbnAt1K24y8Z07MIqXQ6LjhMTLmvAm5de9fT6ruicrDs7KXJLT1HMn3ATA09hBcL2MkhRnyZf6xB
6VEwdyDKO7dw5uAOqElr9qrxjJu8DqqMF7THeXvlC/MB339gQC7OUnpHf/x/zi7UUgF2msOSHvG8
qdWGRshwsHXaO3tsxJdDn0/G14+feLk4YaTxQMDjVXt5MZ/pe3qctCI9NlVmD7+CUZnfsV33xz3R
lUlNxtBicEA0cWl6IRC6F+GdhI0jKlzh0HZ0SyzBUqyFF7rrhp7c5nlmzPslqZxpY4vKdHHkCrIv
s1ar7MFJ/Mo7DFCJrCu73R+F1PuxQ4MIdYWyja3rIghA6rODE7CWHs227sWN6kVZG1hP4GkdBl0t
blJTxdlt0AxVAC9cVKkpo7b1pp0i2ADR+pjHR87+3txWfl+JDn9JU//qZE3wyQHlxu/bNgtoDsqE
L/qAB/X8ualxm9m2gU1gucUuf4uja/6cL5lR7lkyOvp1x22XfDN1+UQ6pCawa4yMLDaRBHR28edY
9fwefC4QuM1+/G3Pbk9sVcguAGq5QdBoYut8v10M5CI3SR8Edx6U89+17znQSzNc7ww7ftQ1vlY4
0h4BmknL4NrnOCug/zwcoRnaF1ovfJmzhwfenCwYM/t3iusZB3EvFFoC8n3Ln15aieSFi1ThYUYW
GD8AipzspcNBwP3p+CojQQIDpjFyNdP4gfNL37dhaXjzJwuC/mjcGiKfxQsAICSVsPCLcZii1Km1
LyzSBZsmJ5bJQ9ykerbBg9InyHFB6bVDB5EHXxIjDT758WJ1zGo2uRaoAGsjKrmgesBvtsoP3dQ2
PydjgjRx5Y71Z8zfz9K1JcRyQ+VH/+J8WBZHsBpr3bmbhlpWOBtgihg8GE4zbCGyNN3O4j6/d6Qo
833qaPLV1tgr6Rj7TrPUOE9B5P/dtKmb3er0zrKwJBhY+xa0DVIAAfRV7khZcukUJ1yTbUCeMaZj
3fpNr20rup5UICXKMwR6suCwdXxhN3uY/4ncoMML3O+O5Dr/bDSTX937eZZ0G68THV/Q8Wd8OieR
2TethUb0mRZnaT3meD6Pxx6pLeSOdFrqSBnZ7Gxt+BdcAWRtGtBQ/KXct6Ueq2f8MhlWfpd3aiW2
EQ+Bl4unEs4kpITJndsaf4S6ib9WghYWBxa4AvG9fm6LVze28LnoWDnaC9xRgL2+nAR+zg2KidiG
k4NTWDBjWFhqdftfluU+noY1F6UvHy+tP3fh8+/o0ZZAsEtoBLTm92srK3QH35TBuCvqtZvq5q3/
gyI1Kd6WziyLN8MXZRr2RrxssYWes+2cruLW0WMBbAbPSJM2bOO5M+8pr3PjU/uHjy3a3npJsOFf
Tegkhnnfq8wZveckzTlqHV01Fqf6ko6vdVd46VuTju22RJ8UB9ug6ewgCnrB6e8ny/QcAFBlKCQg
ENQppeeVK8o/dhd+E4mQLlx6H/OC9yOAesgvfBnMdy5MyA4hUTA8WpptDfesOVO/s9sRCUEwDll3
L3p9ydSVH3BZiVnkta5tdGAg50I7QctnotE9GneDC8x+n/d6ct/aQ495QBHrAAlC4oqFnfLS7j7+
+msl//7jU4ChnFjLMbz63LNKPy0qwPihEkecKlWOrF8rT5NZkFinO7V3ZSc919mzkwJrY1WAjM1m
vp2DYL2jtxZRqf6dkcix5QLkJ1ZyiImxJgzcUmX1OjTkIETKUnUe4SGlOWyEmmbspN6bfrcphrlT
d80spr1PwJcd6ksixlNZl4V5w3RVssDft+yTK8N0+YGYFavDPK1w8h3ODQJ0I/dFmo3aHVpI39hj
ZqijwFxqXz5VaBs4DJzxizGwX1558D++D6oWhgrnPv5+LjmgN1RNWi+yo5+KYYJQCWLwog8J9tww
hiZnvNYIvlwL9N7xIqKKQmvJtv5+LcAtGppUZOLYi6AiKVXHjHwzUkLHj1TTfvbJ12OjhrrZpT8H
AoS608cTcl1rZxNyNTDDymD1AwK8e/98bliewHEhuGuGUtxO8XrVZ1vVTwNtk3uziJfxSm3xB4B4
/0gCK1b/BNyQWNvnOQV0h4ta6onHbdfw8JaaaDicEOi13Z2mV23zWiR91kX51MJFTXGlg1hTOqn/
aCSz/OYmRhLjVD3iqf2MFhVzV1OfpXutRfqP8tbBPx2mEG1rvDHOMVxdU14duG1ybIKY2jGctTFf
3v6PsvNabhvJwvAToQo53ALMkiWTopxuUJbHRs6N+PT7QXtjgiqyPLXlvZgpNwF0nz7hD10v2idp
RP/ErbMI9ksyD+2TNCyfZ9enWYFZ+MpzmJciDzYwiCTxaArIAa6pZqH05OSpCdBghES3kwbNeJN8
RaqjVcs3yDeBlXXBne7C9VkydPBAsA+YtiGgsAg5eVuVU8NU+7EYFOUQBzH4oE6OQmkXhSkQalfS
uBXXcDTz8h6f/N2mefGtDe45qt4ZZQBf7XJ7ZZoRJ5iLWw992pef8c3svhk2SL/cBewP4Ngq+4AQ
MgnZxv5H+L5J6cJcmj+VIl4ZFhVVB0JlfBnRta65wds8+znpYAFfY+aq0xfsFFogjlLkFN+ratR2
hpl0gY/uajiX8yJAXWvt2LRtvGHKcqDFllU166Z3pOGxUqCA/KorqYzq57APm6Zeh1IX54E7lknB
pKnvzNx6HDSmv+cO24M9YnGlvmkyBPRcAvcMmsY1rHERJs1/clRbqhnIiaYX0N/+0WtyMKQbvUxn
/anbR/eqS8PZmbv8M5UBWPgySFqxVQLsq+h1mJPce4mt4sJRq1L2NQjQ4vSASKEItVFKQEyHqLDy
n3Gh6FK7v/0zPthf4IbmARojHmYdi1FDgt703BMIHm0iZraSnIbqwA4nGUR1o/fbqTHtVVIbqED/
88IQ4NjTgDyAhi2BUghlUo4E+F6ALGgT0njcG+ouLPgJUg2iMMviRygx92qjdz2hxZ4mAWeeRmTQ
tSsvOyvMyGQ7f3qYMd2W5dVxZ9abEcnT1C1Su/stD2Xsux268c7B1+3pUy3yXKz9ptcl0Ow6msp9
FNsPcTza645Mz5rbeoq/mRx02WH1Oxmq3zLSnF/9JEEGrGmysflE8qrYO592xPgQOmNsPnSj0Ymf
6YjrwJNkoXx1mio9+dkNFV0TqeoRgzF8BLX7NdMFFPZXjZ74ebdCl+qe6u37RXX5VmZhXpJa7jGY
zOpiG8wjA0vLZQcodRFDf2aGX680keTjqUKi5gsnljQBSQ7nTG1QfEfrvLOHFfTfqQEYzXgi3+Z5
LP0HgBbB2ttb5YNfRwjSaGwiNz2TKJaNxA60QejbcIDTdoKlh5xFH+51JaLOcKbEtraBUjSf+rA1
/Ve1HDKSbPxCogo9ImiGZwf2r7ZC3irSf3ZjWUf6P29m+r+kO5C0YIlxji4DpbDo7g4wVx87o48P
sh1DtKhreizBXhdslC0+zfjS6gCs8/pOnnidA8wlpQkQT50FL5ZYkH4UU9IhY48VRWP/wYoGAKdV
RzsgBy3oJLOM9Dtp1nXHG8dNWrok4fbsm7Ak0KhWXKqxr2aPxgDD/qFN/cjcOX5vb+soP8Ipmf4k
KKe5aAePZ7PuATRXvVMcZXQDyzsBbIkKfn/l9PJIlGFZXneZgarapZo24jGeOmmMPPDPcrei3WYP
6MYYg6J/NlA1e26RxpU8ZOqN9NhOVYe1DjNG+BhuD/U2xLlBBr74UhV9p5uoHvhCem1SSfePRCEp
3DeIhZW7WQI6/DwBSTPvpc3m1ZckCIMUR0Z45kaRxV7uohQvg0yrouYxyO0k/hFrWpifgAXbSM0z
mT3owJILFMuJlyiqIlIInSGN+i9YvSebyJRw7eDqUpAakWiJ5+g40wDyiKnWdx92fv4C1j4/yQzr
0KFIJ/+Hn3RW4Fbw59NVUWb2a2RR3biVMhLumXv61lbJU3gLyHVUkZ6uENXX+4NRJBFcwNAfZqGC
2FYksRL4P2U7v/UzG10E1Qh+mJgqdStdSmRjzUi3QATHDylvJ7XBrscw8jZ7CoxUc5g0O/oPv48V
6SAG1WxOUjqYc25mQnKADWQDZ1XUaCeMOmL6mQDO2Lfsy8pVel0It5SZO6+VibHK3kTP1N+Fg4Je
oJGqpHbImlqYsgvGaj/NhHH7u9NwGZQu5u0wFVIzsUHKNb2dSl9NpOGRCAi1Gqnk21Hs6qZF52ku
48icgVMYy7GMgfC4gZ1M8CiZudK+hUYH482H33nAMUlCHy0k65gBGPei51WmwcKEdgYHFu1lgsTl
thJhyTzEBgQ9TjPgutGc4VHwUgTitEYl/cCQIWoOUaWU1q5GoLvwRgLKm9Hn5vcprRL8muQhccbv
ciTL2IAyHFAn0+2jIm/3iYmtwSHQFfxpXYHm9VvIRXLPD3GJeOSQAzhmwPYOZWdauIAoqEMyaZma
x4+ORBtkq8SjtdJGA5aGVvuPzG1QZ7dxtKGZlfbpNqOVEnp6rGiulSQWxhgIqt9pQ1xHQX4TORzk
asIOomaLoI8YhizqNMse2flixPhF12Mwx0VtPTYBpCMPgxZua0xEtE0TVPVbbvnOd8hh2HFKWtG3
X25vsOvwQR43z6mZ/83yKotSIRAWuQzA0UdSiUl2q3bMVqJC4QXpc2a3bXNPxOKdg3qRNbwLAc7y
2cChmF8s7uWUtCFN2gLzgcQuQ9SCK3yLcP6QE/CA+Cx6tDAjOJyFntZh541tz2tY2eisgajIAqnq
PitwMfIHUu4AUVRMAhyEm3UaF71rF8GUhXcOw/xNLn6xzaCZqSSUSUiZJN+XZwHBUWZ2bW88WgPq
bm1SWC92KsbaVeFavkBfh/iWgS9+zrvQujMPvS6nGOLNEC6APdB6ua8Wi2MkhGOKoz2yaew82UuN
Un4RulzgqtPbAVYlwtJCRv15Cf9EXRtRExu+O4w1tjYWzDqYnNSkMBuZvcluiB/IWyjssfhUpn1S
H2fZn3ELqTFFXgNHLNWrkUc+9lU30HBGO1wLPVty2ilBbieJxhdZlnT7V6LUyW89ySPcntSoSzwl
08bQU5mpnyP4WoM7oi9nrX3dgoKI3ZBwHnJ5KFQsvrrGgUUE6DwC0KOrlRGviDWSshplOQ++q21R
P/ZxCErBTcEmaq0XYPlwHDQFvu/t7X/VLyM6EBkURDUsZg/oy12+XqaAtGYrOT8MdVcYgIoEp0CZ
LHkLKro9wVXFXsuY/ZUovR5Go802MPyKnVziWkXQFttRr5WDroT2Kc57lNdNDMVc/OTuFSHLq4AW
Ff/MBQj5GgntIiKHyETHMMjrA9R5Y2enafRfQbN7N0JaWpeqXDynyT/KchECZ/iKwYQRtVXWX6xJ
C6Ho/UbqD2mFbEE0lJ3ny2ruQfHvdwqJiRtpVndny88h5+/jxsQBIB2gTPIzusXWoj9VxiUEbLtq
d7k+ZWfDQkrQDRkeCLeR6ejf2QHLAPi+GrEIR3i6wsDjLzeAJRyJiZ7c7koMGumD5ZHstshWlatR
GUI2qINw1T9m/vOac4cEfAO7Dt+QyzUDteurCveYHQB84yvCTPW0Ku0gyZ900GnYXkl1es4E2dad
hT96tdyGlGogTmZY2OXCyC84eN4r7a4QTb2yeqOYNnC+o8YFUWHd61ZcvVqasYxWEUsCFQfpZHG2
ahMgUk7du8/0IVwNiRmvHdKADR7gb3VJqn/7LL+3HS42DuvBuGBBwFCzKerl07WZ00MancxdjXJ2
iu9SNQYt0OUZcf8ZMpnee1Y7mdOzGY3loU6k0nxMMS8pP1dZTc1dTUrwA9cUNUKfS5KQVhMa4JEY
GqC0Us3Y+G4rqfyzIqINa3VE7Wll9kV8zmOIamsuPMfZRXauHlERQ+0yydEMeMxrx+x3TpRm4asz
TmhobXLhQ9des+F0/1cUZIbyM2QsTPBAa1tMvVfJrUh/1bSg4LtXgQEHOYuNKkS4sqCVl+eRL7yq
zdpfKppy0YOMgFu6wQLGCr4mlLztvgGTtarwTAv2WNF1lafpo0E8J8qqjz258Dq3wW55daWBklR7
qysqwA+aQhGUhxDI8zHIwSpbXVefrdhJit+3P9YHe4P2oEP7yCHHlJduspKiUw4hB7Afi0CZzmoY
K+DIMvl3P9RT+5SOiXrnoF/tfcbas24EPRzyGWMpgu9EHbmekUb7pFbSJxCkSr0Bqyj/kCIRFevb
j7dMGTBY+f8YQ0Osm7RhccKzohD0EEbQPth0avQVaB0ikT+sbB9zU6CY5TpvULdyHSm7R2v54EEB
G82SnmiPUGcv0hUj6m0/gwPNIR98UBiqfAiUUvukT2r36/Zjzn/V4sTN3Ewb2DX5CbKRlycuxVyO
eq02d9wjvVupRYwlCc5m8Z1v98E6NqhmRndgOcHYLh5JcRrUnYvI3gUIJuhfO7nrjUNW63J7L0Je
3bKomaC2AU0P0wJCySJCRpGKwQW2PTsg5P4zs9j+JAc2ShpZXk6Y16bMzpy+S+/MZBb75R3Bydak
G4TOMcX8YlmFsr2tu0E7lrETrNMEZ09TqzAyrTWt3EGcT3OXYsb6I+Whvrv9EZcZ+fvidEVn6CjM
JAxZL7+ijhpg0jS+elQc9LTggjuJX3mNPXX1fkT+VXtpurjfDlapYcElGfknB15uismwIT8E4WSP
68AQvUEfHQvFT3HT9c9Jktvq6vYPXcSM99/pMEaiIAUiSN/q8ncqAWY+mL4rx3q05C9q7sexlzRD
6xGs03xV23X0cnvF689Ch5tR0HxJzzpVixVpxckgH2r1iFXZFDy3+di8hqqUjqvB6hQBZUxWvqMg
HAZ7zWr0L7dXX9TgPC9kUeaD/Dk32Zcds1F0Wsk4QD22swB6MyjGL8s3Ok/K0ZyTsPJcwVh1Nk3K
0L6RzOnOvrh+3fR06S9TRs8iVu/W2X9BQnlKHcj4pB2DEjuariixxjQy9dVBC1jxSlsX052ouYhc
7w/MH0gXUbujfrPYiMhCtg6m8/rRx6Zn8BJL716lIqb/oEeV+vn2212c9P8vxhQW3hUvmbrucjdh
4SerTZkbRzHSJn4aLCH9QSECgWNTk4dP+MuF5GDi32kaSGPbCv+zIMHZy2fklcZSxl47MrJI3iQJ
VIRHP8c66KhU/mPN8P6MIHtngSbFmUWoLp9RRYCiF8DgjoyNyG7jQZKOZufLz+hqAtcLIXitiqYd
7swfr/l17NmZuD8j/U1S68X1p4aRWauFrx/LYHLwStCR7q/b1io9I9KGVZ5nzX8N0jLwziVcaScj
WEP5Ur/f/sIf/wxcumbRL+K5svjEUoH80SBZ+rHTJAX5My3ZmAg9IzEW5NKDIkLzYMZj+WsMI/sJ
1JIP1zS6x0FYtnzmjwAWg9tR4ZiajJYvPwIe6aKoSBj4CE1b7ZURjZ8twhkBMJwgQkSzA6H1eUoG
M4fqkiDP4vT9NAeUMN1BTa7GO5fNBwcbfTjua4bEaIkumfh6redpUif6scoSkGF1FG7Q3VbXseUk
j8Iv6ztx+/pYowJHFoR+Oasyjrl8AWEMiQf3Xf/zVEE3wGgnK7/KKSD3nB5FfSeGXAdNMhHOl476
PHnJ8iZ1/CSUSrVMjspQ5u2zqONJ2w5N3600UwoxwbSjzlrlYVV9N7EO+ubIHdpWd0qR69jCbIhq
hOBNm++Khy7oMkqFMRbHom2yN35P68V9r9VeUmT2tPX9QH1IfMx9bm/4qw9LnGa3z+qZtIwgnl++
aIVLqQt6hB0AUgz5hrGsC50aaVBRNpuSufedx7xeD/0IALQzvhx867LBWqDjP4IR9Y9FMoT+Xmht
ftZL0GYIIwWNWCf6MP3b4Ao0O0vyQuceCBF0mVjnKP+jxmQ7x8YQZbsvHCPaVqmFa3Bp5EO/lSdT
T+681mUj+X3RmThNLcvOuuLXhCZzk7TIglOqqAEGP9iZ1d/QZLKn89AMeryqG1LUg1o56ScaCLCJ
Rwe72VmmOxv2lajqat31ZijdOVhXex31ImwgKKIAzQI1WaQnTjgaJZQy55hZon1NagyzkHeyURii
pNefuyqhWmXAmR7zLsspvq3oDsvsgx0Aix3klgyHmAnF4hd0SlYV2jgGpw4HroMaROp3v0Bb0xZ1
kHiJkgb3pqbz3/hXyTF/CwaJbHAsWUjTlzjlwccPAKkP54ic+iQ9FFqa7dPStjnNA4bfiT2V+iqM
8Gb2aBMwa7p9xK5imQ45BVEHah0obUxuL49YqnTg6tHWOoWAfuJNn1jptimTINwazJDunK/rZ8UB
d37OGcdjMGy/XKzTRJT7fZWcYkkS+xIM9nkyKu0HPL1vDipxG4Q1AawjO4Quz+3nvL4752+Kdih5
GBAifbm2VqDAa6ETeoqRwfmC6q++xfJL3oteqr+boVGgXgdyQfgSEJ0+j/4M6FTdOewfHLxZDphu
GbTwWUJzkRDmJm4+6LBbR63BX7RmNizESzQEkvHMQAB1ADTTyV4iWPSzZewg+TtdypPBVao+zvFo
CtXHulen6c62f6+hL3chmh7gC+BDvHfnF9sgF4Wad3bikMVxta+x3TaqFfp7VuemtTxicI7/sI9/
dCC3D7bZRJWHgU6zDkGXBTsbqxbUveLejz20OmL05ooh+4q1ma0doPRIOt3xEVHcmJHAprWc4Q+N
6O6zwGZnOuEQWPYes6mqXIewF97ufPm5v7p8NmRiHIxVaU3ixnG56+I4mRRLdJww05ZqzPY0yzOR
56WTZAlY8lGA+r+iI9yAxsxDOqoQOKw6ebTk7p4hxdU9qptz+xDkoKkj2LDsebdcO5YJV/oIlstg
UpxqwZfAVGpr3ch90LmZbYPbCsw6frn9Ej5YmEuNDhVUOGqRZcPBRBq/8AlBR8eoFWxaYHF8YxSQ
dFtUwnFbS6buHAahNN05dtfhhYxMZtbE2BcX+2WTikCAg246BCchDCVDEl+pPBDTlYIz6xDfabRf
Z6az6QbSrbQ5KPLkZYVnl6CUOuTET22aBr+B5zTJVnSxJp57qXeM9Yg60OwDY4JozICjFi9oqUnl
SlOSSls1ciXdOVcfRR3Klfk6e0czLAsHKQiEXnVmeIr63Hotuc2f2kKGl6VoqJyiel65TA+HfZbp
PnwZqRuA3oVie/vrvwuLLY7AuyjGTKylQbbEBIPPRa5JBM6xl9q83OuRNNkurgwqvkDwFqd1FhUd
YnpRUqOf2FnGt8Bo0Dss9TRud0Mh5f6rr43CdyU9xZkYtHUInLqynlWcsz5DkgozN6WNVXn+OOQv
I5YKhoczuyGeEOUaI7fVs+DTFITpb6sl8aDZnWuPtYO06yZItDh6seWoDT3gGzZKjQbqWUwQElSl
UT/2zYOi1OnaaEFCbsJSikbPr4BcbI1CSNs2tRFNN3xE96Hryr6zQvemiH7FSljROm8x2kniUYu9
pmPf4y/SNHhRGkoTujOoEuiO08eyS36bfwYn3o2PAtZcv2oLKawOsjLJ2k/NSPXx0AhdHdcDxlx4
Z4R2AUgwqqZnjD+1H6WTK1B3kjh6vf3x3qu65cdD/pqbAwU3CAeLLLhri9RQK9M/Cj0f/xvzvpq2
oS2ZJti0NtK9AuMGyCMjfEE3a+ysfVO5ygKs0p0s3SSNqDu37irxpKPPGridXbS/kKGsIi/xi6a8
k1C8z1wWP3fGASjU/NQL/OTLcBvlA5SOwJGO4ZRn3QrSJmSjIvBHmbWNMHzo1C6tngPRyPZWAl1V
48zTU8k0md/pbokwKkVV3Wtd5UpDK+trtnbLaKmJA3fqNeVt8mX2gZbK5U+lj5MXK5NjfY3Ipzys
FIHw2BoucvZslHi6ryXQLizcZHDa0AxVK3Z5l+j8H8os+7Tifbll2I3VWoBguHf+54xm+TIgAFMj
grac7/7LlyHTkMHgyPGPjLI1+ScXHW4jLvzGMGBENZb6t5zhGHbB/ZjLT/CAnYMTyVJxgA8l94bn
d3ilFnR97tWw14kusA1MsgDqEZqpBC5/mCksvTBHLT8lTNDrZ60Op+8xrJXoCcixsYPW09y5h69X
pBtL243EngEs5ITLFcNBE2WRONkJVpUq4+PD3HXMrK52g2ZkxFTcA9d+tCBCQIQ7ppP0oud//1e/
D9AU0wS/KU+Z2ds7bkA8WcaWMXMJ5knZyo1fNrvbZ/X6mqWVDp6We/yjznMaSJkzKW15Qkq8MVwd
a/Qm1SbFa7M89rQ2Q2+xZrh1Z9nruon8Zh470fVDwnyZVmQQPmwjsvJT71S+9RShwFx4sTNU/+FM
BCeZEfzkoJ48T34nHJJNYGFqW7d3LvsPXjgnnuqNEQzyeM5iT3VWF6k1GcwJJTDcaRowb8TD8Lup
Q7ouqqK8k05/sB6cV0Y1SHsye1vWLmIIegkxp/pU4BO0zQr/h5OD8IKc1GwxKwxPtz/uB5c5j8Yo
lm2D2OCVa2aO7lA/jlp18rEkUDbxGEKpsREk90mStXFTk2+Ea3IcRX3o6CdzKXVFGp3gSYnkTqn8
0bPD7yE8vuOd3iU0/trcMkoomEV09Snw/X4bqFP5qCWKNsHnLJ6xzgUUfPvp36fbl6FsZvqRQ3KK
EddainIwsdJRMmgBY0Y6Dpl+KBtvNMgGZzeVFr30uG5rG2OGgKVlzIRAG8InfZZRCsxd8t1eeGpc
2Uhly7mkIeuuWBDTEa10EQJPKLErTcddN8jl3JPbCXhESxgJYXy12netK5JuE9YyvMLeRnYaFGbR
GJ+dwbrnd/7BGZ6REwzcgRFznOaU9q836+ixpA2mSE9V3aZnOUzNDWxmWAGx1h/Kckr23Hv72y/3
g8KQcchMMSFVNCG7LS7NDG51XvuTddJR9jzxOUEzqIP2o+prdWtKTfyVibLYhE7Lmw4CszxUiiKp
ng+SKcO8UBn/+WwxJVJx6OHOmuUz57f011sYHRFZDSqQpyBSEhyYR8yJM9y3BiCmtvpYJmjZ3ckc
rrf03E6GasMAA2j1kmiDkEOfxF1inVLYKxIa60i48hLG1yhGtwNyZz3cSa2uqxNW1LBHnBt+s0Tu
5UP2uKYAfGPFxJ+m72EkdC+dpsh06yrv1rc/MbwK/raLA4R2MxJG8/1H2OI5L1fzjaQiyQsdorQ1
tT9DXaD1ARcfbPEbbZhmaDYB7NYO1UoRqRj29Qmy1EHYBvorJzt1vqEoJzWyy4mqxgeURyWMFPwm
TndGYabyb85bYyJ7E3f2qkgA0/0Uqo/1p+FPINNibH3rHWz34DDIOBECGBXkWyiqD3t5QH3hHAgt
0J9mJebELQ0obLwIJW61nzSooEQcBrUcyfM72nfpCoCVNB4w6FA/qUHWGK2HaJOMAL9utCoV5eio
rxI1GhdBGQ5natxuwgdRx4LTyDR/gzEOdtDQO9vElWLf+mp1Wvc0J/TJrgabsjH6IRSrKqbzu+o5
jyniPyAj3UCSh3D0emwL5VfIn0J2E1JO3yv7ejraUuVY69RwurdQx99yZRuF/JyJXn5RBkMZTdfI
9c7fx3FR+o9mGNhgZiPFOGa23+QIAqbKVyNPmhFEuOJ/josBMmMGX75eFZpQf5OPGtqXnGNYPBSB
gV0rlLrqbcI05Gfd0j7btrLSPHCeJQRl0JCY3CQpxuhcFwxcNazVv2EMWR0jPahGjzmSf8oSGlLo
qyaJl3W06VZFlTYPqKoWsRdVg3Uy0fD/4gd9d06sxP/VJY6SunTf82zfqUHwrQSd95vWpOKvkbGu
ghd49ZPmZQl1gJsi5qB5mPaI9CnXOr9/iuW+eEMChypqVGLav5XmhBgApNiPIOyhYsQ10i8sV5HT
yAKt+bx5myCM2A+hEsYVlnU2PkRYiDnhhiIx0D/Zky+cIzgEPAEkOTMfbHXsX2l3FvEGXnb+QJpm
O15t4tnBrRAiyzJGY3U0p1yINTSlQLhxbJb42pObWycL1zHLlVG5+WFYVvGzLdU+eeKhwtU0dna7
nkDRHwA5Z6qr93Lbv4w2lLnVNOFav679pPpd+khiku7J/eQVvtWmry3TQxXHhAIVfL1rFOuMVbf/
1uuUty+Qc4fuwZYTqfKssvXDbZhhXEtDZuzqlV8V4+SVUD51AbvAEGxzpm0/a8E4BCy5ImfrGJ/I
+XgFOAJHkVCGVcu4HXe9IVSoxZwSIexoBih6sVwhOG6qnfKty7E9+K6Ula4+BwhXty8ar/8bHZyi
e9NDC0NNFyMCtdiHQdo/yp1SFz+CHpjukVHshFZVX+OciNF4Y/1qmyDu/zRhpJtPDTKY0yZD6mB0
S9MWh0KOnMGd2RsanwjBUiNpnOdS92vjIQlqeYDA0sG4G2u8t71+7KmaVj62IU8oHhrZgf8wXQuc
NgbTQ2CR9mRKrjTrPpMr7GyfivNLZiQhzoFyKfbpVPXkmkKMk5uCfpRdI8gmazVOemWdkNILCr5v
0tgrKZObzhN11T/X0zQpe8ofaWt2seFsoaCCSROBiYlL1I5Rt8kdgUWiWqUjGsSIWwR7cwKFdu70
0qmfeF6/eI3jeKCaTGvk8ZRKNT9DjwiUtZ6J7LeQcJG5c1VeJQzc2sA4ZlADY3eG4JdxXaNdUmJH
PQKsUY2jj/5oAlXERxCug9lw0Cc4Wls/9ZN7gIar64tBFXhfZMNItwH8zv/+rzsaEFpgdxR4JzPN
pf+SIjgLWhbRSsUJrLmT/l1dzgYa55SJTP/m+m1pmyjr2DDBU7HRquiKTVFO2VtIaVO5/mgYJ1XU
450E9zrbZiBhMHLnyWDPA6K4fLqJzhL6YSquMgg9r9EHlZ+iocj/gyKiPCl1Mxxks9G2ymR0o4cc
lV+5Q6d/u31rLysrhtxAVuhdEtVpjV/BqZlyZlCHshd11ArV1UqmYEpbRG9SkcabWo4ppSbs6wb8
UnpEHOus/eeRFGQGLIXoXUMyc65odVkB+BMzsfQFYm7lb+RYHX5LacuUIqm5eA9Ykap36snrRqqB
vCAJKU9MQUu9c/nusaJDaIsocWq0qHBTA8eX2KqCT1VTkRtgIlg+9ViL26uxSZu3soAYTLt7BFWm
0+z917yQ8zUrrlPrkIzCtrv8Meim0TFU8+Fk9yhmjrEiPAQOBEoOhrCOjpDu0c0/OFfMAKnvwAqB
KljifEFMW1PaauPJKFOo0FVo7DIt6b+MovDvcfSXwWPeYAz4aYfMYpKQ9C8fzoxtyQ/soHhpjVoN
Vo4mHCQkKzw5HSsWj2Fb158ZQGa/b+9rm7/271yUZXUFngBDfbJ8KJuXy4Z9iThcrZYvNnwx/9nP
c/YTB7H5OmlhsC2DrghWWU699UnDS+jr7dWXL3heffaj4GADf2Pme7k62Z3flSgwvtAEQig+ywvr
iApZtzebDqea24stIxe2fbS4gI6SkaMSry2SfGtKYs2E//Si9kIe8HJyQhfcIkajzNHUNz0ow/DO
klfjNEb5lOV4BsKERSt/2QMFZdkXQKCrcyZp6D67sz6Xhg1SbsWkZVUW7EBH9sqXQh7I1cnnJ2cF
YEZ7KwKV0WdtB8roIZtlIaATwjdzgyG24w1YW/XR0HyTC1YLpMYLM9TiqLA7Z4MMFmr8SHelwQsX
kjy6nY8itJsiRWe+3H6l15uWx0P3htJpRh4vGQ1t7Ec91Yw4i2DITjNa8bGmQjgnYhg9aWjMhyFK
wj+3F72CdbIgM6SZtk6/B3WKeU//dd1lbWCXk50XZ+zH0UnKaoSuvNaKgofAaC1jH2LmvcKjMoOj
PdaGdbCVEu+nRqq1LbLbXQkPuB3LLQXtsHNG8pydOkpiON3+nfN1f3m0ZoFUQhX5LSqJy3Z9ZACJ
SapGfRnrvEQumW6J2GrQxO6ExetDxDoOr5UqnGbjUg9XEUVAx1lTX7qqicdNPln/GWDOIk/pZMYc
//5QhEOehyKW47s8sVlS6g0iay9SLmFdlQR5uLcwzRrv3DwfPdTf6yxqZEDscdrLOGxQDVQ2ZBWQ
CC5CKaO/Yu4DlOz2Y320HALXsgaoEG7OcjyHd5NVDvakvUTMv0nayujBMKL0lxwm+b3u6PW+oPUN
tnyOvCy5BCBEcS6sMFKpNfyk/95LpW+6HX3N1399JPr6Mw1nPp+wERYXSlXJKL0yRT4HQ6VgCtuK
iYuTaZsXxbX6dnuxq2tkVmSZZX8Y7cokKYvYaqJQqtjYMJ61ImnrVZjlzhulH7LkdquPj+DEorMR
xeWfCTpWf+cAXEWheXEgiNCJmftyY1/GA+AC2pTQkThTN2Ec6ECp1mD42Y4b+0Hqb0WZ5HvFN6f9
vz80GgPkwMDhZs7r5bowYuAkQjM9h6L2GeZg/LPOrTY4T/gonwvkfOlOtLIZubpRmf98nQFhoJEC
ZgzVO1C3i9UtrO4krazgU8W0S7U+gb025NJPvanKfRs297pyV0dkXo/kmk0LvBfBo8unBd3phxnA
wjP6yrZ0CHslKzdD66fgZ1DGcFa3X+7VKUFbbAZfzRJW2Gss9b5UE0VOki+MQOtAZPROMv0/Zyrv
OXFdSUwzjp/xdnNqCUtSWyaVuh6m3LTZeLYjGiQ/cAbXkN2t7ACzu7prP5kpvbSd2pqOv9YYXdFl
7c2qqra54YyH1IqM1E3Nvpl2fmQIVFmNEiUUjHebPqTuHevpUJlVWp9tOyx3hSzXCh5jUpt5STdh
tYrIDXW9K3JqerGFoo+YAB51Jr73dfwzjBpkGm6/2asPiagqN4ZFTj/DJJbTkppczhKID5wnU7LA
YwzWNwX7yW1ltvfUOK6XgtlPQxXvIjj+aHlf7pl+UgOoeGF9Rl5bnMMwcVSvj5oTBn9Gu7n9WNe5
1rtKPbQk7E+ojt4FJf5KC0DcRhSPan1uZzLa1h+adGf1uqN5SJ2I+o8ji7iZES6TsQ21tnwB8z/R
OZ8G2h2K32SIPeTTFOYrubGk4yhnlepZVTMAG+gCHe9BPZh+xYHNLAI3SfWPQb62Y3owlhtJoA+E
bnTYVM8VDJvsDqLlKr7Onheo4cyUCRLlpaQKR7xOIjNrz4rVdEj74ZiCqH3Zfh7Uuvg6qla51rHG
3sb0ne9sl6u0ef568Ig5ifTIr3J0xcmqwMeT8VyGdPNQFSwZneM3q7deHclVs83CYLrnwnAV0ufT
yPgQ6hAHFKjU5cZpK5tLEs7yWamUdthKzDRBpZQxlguka/1TjsPMJm2Sf75KWJcBIsoKZAPQcRYb
tq6NIIq0ujurGsbiLl9VPoTatLdh6HzvqJDxRjbVez2Vq2MyZ4fwvxjYyhYZ3CLZ6cKhjgXqRue8
pauJrxdADtfppDTb+L2VluvbJ+WqqmdqaQEfQSmPy4OwvnhK0Ebg2vIxfB1Bqz9EFcNoJezjR3p9
n6K62Jp6pDzPcqdPtOqMXcsjP1V13/zbzuLqQumK24tJF4BnemaXHxmtlNAwSobgVkZasbFGytSN
o6KDkDb4zHomirfFv+WV72vqzJUwaiJNAQxwuSbKhBnCx76EEZYdC8gwYFtBZtXh05i1P26/58Vn
ZS0AAFiWmEDJ32vPy7WsyqhSrG4dVJjl5lc/ZP66RREdjxxrlD//61qYWfIiZzICKy6L2yxIJft/
lJ1Jc5xYt0V/ERH0zRTIhsxUY9mSLE8INzLtpYcL/Pq38JuUUw4pvqqoUbmK5AK3OWfvtRNHpic3
tmD/TrMFVBzQchcOjYui6/2rXc0J3Bk2ULY+eK35TpAq/n1nG0nRBpUeR03pmcfSW/p7NV/akMgh
N9R10X+QOvGP67FoIUum8vDn7Pf39SqFyTg3UzuCQzf5Lv7146TWQGuGtvMOOdnfH+0L/n1Fuvuc
qxCrWFd3qOlYu9dxtaKqtZ4yt9XuWbj7E85TGXSWnA7vD+j2qv/nrLgNKLVNFMkABjZvx9XliiEZ
gZuR5FGgCgnhFpm+Yqn1zhgLzY9VZTlmYljRUHnlIfYMsX//8tczwp/rM7kzvPhmqLBdbSaFDbhN
GUo3Io43fUndtjwn1ay+UFIQL+6kDHQWPb0IDKtyL8JUl0OMwPQkVlP94KdcrXT//0vowlKPsjeg
5tUB0zJoLs/UsqMKXHNojevyE6qGs+9gI95R8itQaUEYPhZgXl/fH4W33ytGXMjpLDweUqhrsNpK
e6JnO2dHCsbwE9o/gsZTkX126vYjf/H2PK+fN6sqT13dHrt7NQ0J3Dwcj7hUU5nNXo5ZHbLkkX5L
oMfBXtD7v39rV+vpn1HFJ8e4oh3ksLDd+n/2RjDYOqtYNF5nbTENSpl5f3ZJLg20Xu3CbqE7HDCq
3QeXfXubdH8J56P+sOnLrn07SHIAn8SzGTlZmn6laSV8ex3n/Wz0agA7U/vg0PD2NsEysLPFSMHe
lkrz37fprbS8lEQa0VSaRFzLTA89Mx0e4riKLb/lNHivjDptpvdH9+2Lw2U50tMb4E7Rzv992aSK
1W3WNZkOp+ygJa0VuT37QcIP7U/vX+pfd4jax6WwxOplX38eHHDjfhqEGS1tp/7u6Vw+xzmFIfLu
7XX2KdGtN4SQ1vP/OrIURThmQ6ZkM7ZlHv19iwAX25hAAC+y0VPdtDrsoKBSPOsyiEW7KEhhg861
sw9W6zfvz3ZVjmabpA3T2/XdOqiHejFOLnYo07lPnAFSko5N6rtpQpLyRWG6H1zxzaOEBaHysnJd
5h8m/r/vcyadOHZn3YpyZ9GJTqlEeswWNfbTslE/2oyw3+F/9/c8ACrxP4/zaudHT0cnBqaHomkb
8kFYGEOiprOBwWBAkp4/d17h+UjCO+sWeW+j/gBe1eO8MpwhUqtpjoG/ZxZwgkmXgD5QW9hdoK/U
TmHoc4D2+yoXy662QVDsDPRM90m+aZoNdVG/sHjPfaDDIlZwQCeSnmti1eO9aohY7NYpFu2z3tty
uUihdO79VEO43Tmp11hHc2mrLlzMONa/IuzPpsB0eS9Pq1475d6YRrUOp65Zpyfkf7rxmcVNI31F
EArhq6iIhF8VZfxYIwojIbQi/mdXa1ryVNWakoS6yMbbxqgqTmbc7C0ZByI9t1K2D0o+z3SBM7t0
dtlktp9LNl/fHV04nwczXsnHMzzlKLvE+K2TiPJDtaZeCXDzVTWidSXL/aYEQukP5LlH/EwTNVUz
Fu0Oomw2npKxT+/lKnT71rUFZIYOG/ydk6nJAzaW4qViswguheHzHQIDTnlsDWlgkPNYB5AKXfGo
aRUCbFlI8yvk0I6ypaat7S5Z4sE4uGNFh13Mys+uNUt9J5XW0sLVADPg89+NZ7jgLuxO0Xk+Wrey
OWfO4sWlnxbGdONMHsKJHGSgfePG9MQDCqUKyVB2qts3aS4Z1hXo/+ex7ZL4IKYivekIZO581W3k
zyKxiJ9F9jJCSUmUn7mjEeGC/qt8Scoc8hIqgq5VPyllA2PZKkVZ3nMsNJUfhdGup14krvdDeoXI
93OqtyKcJgWBqWyb2TspTa9eqA6iVOiXpUWMNswzYBwLq8dd5ZAx4wu9Kc29Ztesrp2q1QcrRXh2
hw0fNeDUTijR0T0lxUGCL56DzE0y9WejTXlzozqQ/XctnR37d+9lSRpYRGONd7UYjHWXGML6DQUV
2B1zRndxeqC09FmGXrPuYmtGK+faa13sHdBgIYSWeHxSy25etMAcDPMyOLSQR5/aeivJa1lm5VW0
3vrJJHNp/U5PoV6qnYhH8QNSRD686EusfG/kwNfT4qNButzES12SwDOscGxI3aWKnNTdWA9kM6Vq
8rlNDacKC2WZyrOzVDWR8oWtLgUzdlaowYBipfepNhfKZ75G5JylXk8nibkFcnvad87PYtAVh+r+
5HR7wqKGxfNZvNPnIlcojRcI9bZ21mD9VAn5bo/lIIGNEfyFZg8D2+fBnlbjOENBvUegqTknu1ea
NqizpXzt2qw16Zg0rbIjkbWd+G19OTzDOZTDifxkcXSKIYUQtli1e07qWrbHatVwwLMYysZvoF4v
53Jszf4XFbGs/zUpZtPcp0VDMyYgAmFqju5g1VZgirGLKqIdqKAtk1x8OM4A8RVPqtDSBsVqLlQG
zPKukHOJp9owll+AbL05LDOmbMiUS6Yg44cYvWNk9f6etrDphqDztOeuk9V9Zim2u086d679Ra+t
jMi4IufD6Nfxc2UTyAoVs/Y6P236Mbnpt1wmgEADPEUN+btOU51SB2IY1bmhIYtk2Z7qzItyUAOP
FRxqaI9Owh/wDNn7o2MnaNFqXpU9KO/y1JkE8GFwsPWzULY0BFENJeIg2k/FrozHOQ+XoVWfPLEq
XShJWoI9ls0jZUQnE5FrdKRIDsSoUWVZV5jMBEbq5qElMcC8tG1if6vE7N6BiKFD2pvjiPamNKd8
50yMw49O5nNCB2NMpmCe6hkELLxKWO72HBt+Rz0r2TdWNyZETnYZNESETeTicfx/VWiD/5Zl4v2Y
kSd+sTujtYLtfFujcvLmX9OYM/sYwC/P+ZCkD6tdw5KfPMnEUaap96Qok1FGeqrm7QGu0xrlvKZ0
2+I6fp6TskUH7Y7Zt7lw1BunxYQSKmsz3qR64SZBui7jtHNHZY48r6+/lgoCZF8ueuOgrVYG/HGe
8btT9N4Jartv210sGopQ4+xkvwgdqail1k7tbVGbJZMQdHolBUdgrvsVkZZ3IBYZvsnQTYoWYCfh
Ia39UNylKVGaQGn05ZNOyEqKVswayzsvLeYndJDlpzyLs3WveHZb35l5q5ifDFOhbeizYY77aIaw
/ntYthiszija4lM5r9Z5GSQJtIqyVN+aeJhf1LS1ij32ak/fw6ntLunWziOZdzBv+6WwNV+ONm64
aStBHVpttS9OhbDXd5C6fCmpAr9C59PaaF4dCUir7XkqJix8Dt6aWwYjzAcRGAROlfu2Tjglx0NT
IeCKgXkfjYnB9QsI0TeAtUyTBccUN5Ml7UcZNyoW09byTjTHEyu0ezMXURe3so8MTn7DjpjFUd11
taeQ1JSPyBPLvG8vRjaVGP/tLO3DrCZGMbB6+pS+nQ2WvLFIXLmTnHrbMFerXqWoKjbRnGFnl9JL
vHnv1pVtXEz8iL/yLkbJmAL2JltAiiH3wVX0D64wHVSwblbmOw7+4+voiuZlMOB/7ajdDkdOtCoN
H9D8th+nVvFJZHEzIjJXy8nXlGLE3+DxsA5YHsYHlHBkTbH90+6WunHYY5FT/OIVurPeVaXpokLN
CeLzNc4slT/3bGFYcaoaBCwpPopvFtrgMA152k/HzCoJhF8ON4Pidt+VRJXFxVBl/6oJ6kn+WpMM
8FkVJV6lqavcZ8Pq2z7QpJhec0Wbi2gkGbE66loTJ2f+hOEFjdKnjt/r6Xjn0jfPz27ay1/OlOCV
TO3WGp60eiiaXdJ3KsXXUhjaEf/qFt60LnAvM1Mb9EO2usODlY55xg1yJgx7I3Zdcg/jLqZ+oje3
y9igG0+7Qsv9gT2w8QpRYsgO7qrHRdg29rTz6h6pD7vG6XViPRn2tTuDGpfJjMrTKqQNcDNxkq+e
2aMApMGh5yHv8+QFVmKbrq9jAUyjuRZLflBUd3H8blTb7DxqS2VSQjXi6lgWMt0hW7fiQ+n0xlOW
tmu9GwgRImltXNiXed66fAYBPbeHbGYbuSNk1aboxD4NpJwyW85ReF7xoGSKNPYJakg3aFbHvc8T
Dd1EhTT+pvGMOjn1WouE2lg0sziOReK+pl6FVw64/mTvxVzldSDSNG5ZX129C4tm5Kl7dVoNJ7xT
uNcs3B3pc4tMqMMvOeIaqhA4hvbCBg+FPtqOYwkygh17Y2viJoYNHR/aJiY3MKvjLI8K0Bh8iBIP
iE/VEYxztWSIxnTC2uoH27Q0eUp56RExV238xVlTpfN1JdFGYNRe/YsIpAIDicVW0HJYbU5SBws9
ypIPoChiWHkljg/iNSm2Yq9Vx3LXewn+ih7l8IrYeWVLV7YQ132TwGhCRZ2Rlz60s3lSt5c6F9T2
k2RXmW6q4kWvHe0eD1PR40kT2FNVbwCNtVhpcS7mdXbDee2LO7vW6+4shD6EPUgtQbRNPfD99s06
D1+sYfT6kMYXv8BZLfFYCWI4v6iNFssA09nAB6BjT9zLTqkJVTb6VIs42Y9a4c91M8x3Os6eItKt
RXh+X0M/YAJPm30yTJ1MfHT2CEA28CO7bEcHKA9iJu6fa7ebO6oc7pSE2lTm9Z7IDsfb9e2ofCoo
rxvf3JT/s99gVIoDzJu2Ejbg85T7oTE1tgbMXE3odg2XbUdd1DfAcHu2KaJUHtp6lV/czisRCbTj
UICRBcqodAPzt8vmFMCTMlT1he6SXkSmOaGG17yaJ1drchlvYTw6XoAMoJE3Zi/YzlBkzJV7dtZs
vaykrZzPRM4oL9ipjfjbKtvudoAgPxyUHnTaB9bEf1UU6C5Rg6KAzOn3qnhhFdRhxiExI7TDp3VC
jKUjlg3iUTH3qlh+b2bZw/tFjD8FketjL4x+jwI5OFS8F3+fsiUolJbkPSOiR+HkFwM/phEKNvDA
qfNZZlvyLmm7Wtq1+ilOmYb8Rk76sbCUTt8TbgWX12ZP8ogqJEl3CVO441PLzX7RZ+Ap2FqSXtQO
0VwIusP+YnqjWV1A42s/Ka5Ve31Jl/TGsQoe3kDvUwnHaQRS1SscNh8aJ8/0sz5LMQNZgJK+W8xy
YjD6Ig9Kta7uXDkxKfoKgXHzt6LB6uDXq2v+pt0Sm5EmUvcRPHi8XOp2tp7tAVyHX7GE/MaNxiHQ
s2Ml2w/mqpScvlzEJnyjLdnqWefCDy7kQMxKXeKiGmAnuQfCGpvhlDmE30UgndRhT2loPS+21Ku9
RjSgtksXu3hcPHdMHxslhnXNkRBIojniqWZ1GOIP+g1vChfAcfAFoXuguUGZ5OqtoZ7WS7B56Unx
KvNB9sZ6KUSm0xxfy5kSdeL8RCXZHdJ5/PL+y/O2QoNrBgUS1SiUOohO/n53Ek72BJ3V+ckb7JPr
iPgVmP8me5PZRxbmN+UnMLb4njaVGWIE81pZRZzRrOIBsaM5o/G3DHx7QGWXoOkEpoG4/GBM/1GF
53pULmmLofJFD/r3rdGsb+gDxFZkN1521LM1v1dWScR22dnLk94RyeTwopz1bCRodIod9oDj1Jgn
FR//6/vD/OYBo6gh04KHDCcftddVR4Btoe4NFWo64iGnY9eMOg4GUtNQkSJMFMz63/pR/5Gncex8
UGv816VhYvB8oUJY6M3/HgatSWoahqodGcm2r+P4smer0O09eiRsVeNq/OowTGenUKb9+3f9r0dA
CwBaMkk8iEX/BOb8p1BumCg/hLPYEe0QiHlVazg+U0O8UQiUMaAuQrixpLyi+doAZNuH0wgSd2DV
vIV5XM4fzM7/eAUBQvL3xmuknXj1thuG00wJ/JhoWaf+0MjKa0NlVtTTOJdNRiUtnz8yqP1j+DcG
JQAstNYUta/asr0HtL+opRXBBNdDYAzJQVqAgvGTpCddW+ZD35EmZaymeHh/9P+xFKGMQ9DJt22Y
zNd/P/hem8knmOlSeMPg7ss4yb9TdZ3IW/eUaCSmdMvLWMX//rrRe6f5vn16fHTbePz3kesiTrb6
GZkm0BS+l6VnpPtJx7AmdUfWIeWUJDCxdEEiXlbvI43Mv4Z76zrxlwa89/ryizKvgwN8NPIKjH8V
/LWzOy/yvpWDUwV92sU/k6zujxW7ePHBQvy27QgqCmkHshhUe6iB/r71CstfSYGDvupIpcHPWyal
gIM6UateL6vcz9F8B7POicnOJvsGpnT5P/dO+JIxGNCyxjDuXc959TgZXk/0RgSmUEev2yYRgqFL
4VTrBxqat9/2Bnwi7wB6KyBa/Zqa2DsSWuTKvDJS0532RgXDmBXSpXAmUrNsL5Mosex0ZLM5e68t
8vaTR5093aMcdy9y0qaP2nJv8gPJhfTItMRduylrmPT/fgA2+FuNGEo3SpvWOugdm3jfZNd/sEtv
Pc9omnICl+f13inboTyPKkkFZ7PCYnEWoC1CWNZULAot63aK6JHQ/48fJA1+Xkqmf+ZDNPNXbUrP
7VmC3TE/lc1EPdbOsV5zFgi1xNFfV7PeTaDKug8u+uaD4KK0DPH7oNBAvXo1/a+92dN/KIqTJTQl
9Ts70W87p2jPaZKUa9SXmTZSQ1ny9JiouAX/1+mAy9P6gTmmkWpKOMbfj8RSW5011yS4SuJ7HSrE
435P043yUqm1xxxfJZIRjAu47ezp8/sD/vbe8X7/2YxDCkG9e7Ux5slLfaULHcVJRwqN3sBK0mGh
BUmfyBNGyDrq7EG2QauO6u/3r/02MsKhO8x0sOHjkD5dzwYGx6KlEUsWqYQUPhLv3VUHVRtmTl45
rWoEjV5zmasWfUmfiiF+kjoJJ2EzTsKgkECUc2gO9VQlwUpSY/ldc+dGPxMjlaiHQnTG0R6L+ev7
P/rN+ritFptuip7dZgu6+oCaSirU/syGLRMuXooUXxeyV/a61f2aZs/8KATy7eaTy1mMD6cX/rlW
TmnTTGu2tZuoTADdmxRWfxP/U+yHSuvzD5rnb1bD7dboJG2kiY37eXVrak343Fwj5k1MJJPFiGoL
q6RhEwSpzVm2k+6kfsmyZfpgy/F2nmREURLRdEUoyox/tSpstAVmxkmLOk9M84mqqr4bjGq6ydh6
vbQpx9YO6D4maa8UsZ/XSv/a1RMFZ3QNyQfSnzcjjuMPhRg8E6r+QBKvRqFZFAotQ2tEGpiaZxyw
8s40EsOLhGdO1f/m4FTB0CFt5mXC3oha9frOCeeQVlUjw6G4hdaRXO5OO2a8eG6k6MgViOvoMJgv
2E7LD9DCb15kl1kWZDMWTvxJ/IK/p50NpZtVHHKj1Z5L3df5dm6Mit5UrU93duPcvP/dvB1WLodc
QSObmCPc9T43IRh4pqY2RR3G77AZlvweE2N+mGX50f7qzXvMndFKR7aKSgIR19V+0jLxuWdrNUV6
puYHYerxLgc4FoiEUifRPPqt0JLhf36Sm8aRXv42nhhVtx/1n00dMhBnQJI8Rd5YSTdMK7ucgqlU
6fTQuDTLY7K27WveirmM3h/ZN1M4enVmT/CGm4aUvc3fV26o1jgAFNcI+Vj8bK6J/olyrW7tjHhS
+9OSOUS1kc0FtAMeFHyH9y//drT/aLg4HoPKBTF4tXyNQnQKpxMzIgTRw2SvOqlfmmV9GmSh74pe
vLYahLn3L/r2bULnuFFh2D1bbOOuZoxsLpR8YS2N6qwpTqVmTUZA7p3TBQr1pfj4/tXefCqknWPR
gb+9Wc7e2DKll9IQ0Jzu3LSNFFAbGjpYSZLSP7Qr+UpllxH+ny+J+XdT56GdRTd79TplFTlPbimH
M/I8jU6nLOm9lTkbBJTtc3Jqknb44C63MfurRuZRLYKygzths5Vfbw2JJqliXqTxrBJ1rh3SARRu
1Aw0DF/fv7c3gaIUixBLMeHhJ+GC17u8jta/nec4/6Hy1E2UKb1dBRml2+xX0s/2Z9fq58ULVgpz
QDww1ryovL/ihn5Kfk+XVmY/68qRtk/iuPORIvvtw3a2uZ/TGWdScu6Nvz8n+A+w2pJRPTeC4qSv
Y4L2dXQEn1xi0Y6iXz4owrz5fFHZo3DauPkawpxrdhURiUByZ4/mbTnPzql3VvOWJLffs6alhyS2
tfFT3hrqMZ9kfnj/Qbz5ijxnK3tsCtA/Qv/t3/9nzkKCbQ2C0LMz8ZaTPfrCMJAoW3NsiwuZZukH
++y3L9h2qwhqKXAh6ro+ba+DQU5dXNVnw60780lxarXcixIDywdv8tsh5WRtkJVErw3z+jUyAJsU
fVlbac4lO5ps2YF/mzbW9Fg8C2tx50hBdNXBelbE9NOOzfrl/XG9vj5REhu0ABscYjKUy9sr9p9x
nbJE7VgK0zN8XfFiFLpJpqMFFl7fqB1xV+ff8T6vB1OZyiR8/9rX0/Gfa2/VBda/zV54dYIq5lYh
gIRr16yuftYBkqQFQkfRadavgxTV05x28/P7F73+ZraL8gZzqERKzDHiasXlY8/dpeyycxbz2fsZ
mqYHU7YkQQ0z4Z45/fXkgwnymtLAOruBAghrxcbAwnuNXEXuqJOysuZnYlTTHaifOALwPNwbTjaE
9myXR5j4TTAS2qwF3YBYzcFT9cFo/+NJb7UEhPCEYvJmX00WObqWtqdbdca7bjx79OnuFADEZ3cy
EahZcT6fPEeRoQWF5YOv6c/C+t/5ehsADiIIQdnsYFu5Wvd7FDwasLL8nNJNJN+ADjAm84Rmll+R
7vPYlei56L11BPGuzbpGOBaVOCgShcb5ICcCszp92ZNTme9R7BshKCb72CDWPtNKyL9PffohhvtP
KfXqR+P856Pg1WS3cn3WHisOnHZXradOevmtPYPHDRWJbNWHpAcRKRsqwM0EHuYBspZyvs/zJPnd
j8YWcpAXoGw7FpQvld72r8i65KMxZ0l5VHLdVnzdZrG4eCgWsxccLeW8j706iy/CSEi5n2g2X9Db
iOQpbc30dc7Uwts5lS2fgGFP0z5e9O640M5F8d0kyu+0iWcN8oQRpwudmrxp72hQjBfciN1a+VTv
qjzs+3Hsvyz06Iv93LYNyE/YDap+wFxgajwJ1RLfRd1qO2ZVJf3Wru3S39a6N7a8lUhhAoJpjftx
hm7yWA9W0vvKoo3JsBNGb6lH06jq1xTQ8Z2WruO3atbsiiQzfXpMaD9BPVqz+fcgtUZBzdkVbVTY
BidFjylv8k1zyM5KG1vmbiwdua9ji0rTSgrTXjdSNz55Xkde6lxqhD0grJnKLzWil/yu0wZVHg3Q
ELd4dDZZgjMCo5DWOoDfren0BOCxHGWXdW0hbrqyiCMT5uDse7ndjp8Wu521QKvpaLMbRA4HYKzv
k7B1iHcHhE09IMxUIR/lEIvqDvtPUgd1tRL4qLqTfV4wsMaBNY4Uhb1sHaKi6evBX2pYSQPprpMP
F8n9hvmVeFldb+cizOl4jmFCTO0LAE5T9XM5ANOynHT+MQI/H/0M6dirK6FT3E6FQcr9UOr6gzcu
XXJbEdu53DTME7ixp1Y4QbHO6FTEMhhnO4eJ6gPP6/pdRo/gG97M/pNM12ILM3aW/rAmmZMG9PBT
IEej4e0dCXTvoMUmrwiy+wVAk9sXe9r/kM9A0up6QDKzq+5bY+3EUYpWTXbsbEiK06p2+DUtSftT
VRsr30305Mt704mb4rK6sakdlMlqtRsvbg3qMqPtPq2jtTaRNyF1sRxLjp+ytTS0C1XE8qczp6Pq
A5ygc3LIp6bnXeNA+NlNCKF8Hds5ac7N4A1oAkdDfEPe4Sa/UT2kxSdLCmf+bdHpK3YVbsEYHllj
x0cjaRsypMeiQqBAdeogOXlwSp2N5X40cpHtTKNNhmjx5gQ+VbKiEhV8A00I/rbvwzieiXLra2bJ
aDYnyuyoDlTtgQ9XMT7Hc4l8w5lSoPilIc2ftGNlGSbTpngqssrU/XUsh+ERIZT+7KZMe/e9zIdd
X5eq9iVLR7RmsQanOFwcZpav+RJLjtKEMNkeyQqr+UuzGSQSi021C5xiFZ829t6jKJO0CMdUtR4p
xc3FI7hgtXysTGfu/ZLKZx/VSQZuc0qUslOgTNdSwy2DFm4KC7l61Xem6/47fcL1W6Xl6i+VQIGM
CHCkN9+GvgC3q3a9e4AD7GlhYcTtdIg1GY9IE4iFDWcL9TWGhYk/aHpD0p20nlqMD1RJfQDWvZUH
58G6SFVgXCOvC1Q+GTBxdW47QocDc0rI9117QwtyR8XXi79zvJv7ltJ2q3areFHopCAEJc2Q78Oa
2iHge+iaCz3UeNypLalYgTrb1N70IU1PZOqxmhgsDN9x+DaJjwLfHnzoYt5ZG8252621dKx9XDVW
jexYFvOuztf4a58tsgsobPY1bSuv/jphWm0D4LTd18Vr+GhjzrPPRpZ4L/kISurG0RMvVFMYfiel
i+ODV5uKGkxJP4ojFSOgR35JEffUrHpWHFCYsrsRDYEwc5CTLoDkE6L6g5ZWi3mqST5NIx3wbtRa
61h/amhhN7oPty7VQqSU2Y1nFuNyGlnYTwrVdi0EglnZu00P/+SV6DFDtmqAxOJekwozcm28pAI6
zqHxUEMfOLHlTugiTlGDdN4iQmyth6fjL2g6gEh7U1V/9gTL27OZlXp134y9058IVkMmlDd6I3Dt
Lp1yrNMmeY17S8MYzLw9mbtBaOYcAi1FfrwghSQwkz68+9VLdO+ZhNpsDdRFCIf8dHAZITJcmzz5
BAF9hJzdlccsNUmGQqY9oJ/KR2o/d8swxPVtn9uTPFP6WtFQC5QZyLHqrOqHF6mmTRZJQAaX0vWK
4iKmbj4JEKTqw+TN5onzEkQ/osOUMVzsodHYTU9tZGgA3kPO97qImmka8kASU+qFFueWzzOZZ48m
eEfz2NWLkz7HbEnl/SYme2ECqX8MRqrcrNhfy1O64KP+alHlkLsUYqAKq18RWugCqCu+oN7S2tPo
AsdrSY/LdmpuJdp3jg4KUFC9rS+bIybC407qpijtGnKe3Te6hQYI52mP/zFbm8M8NmvDlzybxXBZ
wd05t+tQye51tFPnNS3rut5TBTOHowo/7hdAWfTAoDlsVAaxmdMK1mgA1+Gmo0DUxMnisFqi635Q
KZVNaLul+erV/JTAW2Dv7dGIa2Y424ml/WxSW6su3gomGd09ouzyGbZfk0dkSWrp73iMdROaZFw9
zyWWt2OSgSEI3FJMR0CYphsZSmY9lRq1yXEnFpWaABXg9OxYy2ztuqpTjOOiOK2J3d3UyzNZ9/J7
5mQExueWoirntAUscDZHp0wCwrJM5xJPrnoAWsEhrK4A9z6qs+odFto6gLdUIon2sD7q6kfCPJEE
Vd0S9+U4UBmCGU2JfShZT7X99jhtiEGxl/n9ABS/NpHJ4bWg6nXLDJVkoZok9S6dSEiItpijAiRz
2kMuaDRFbXCVu+JJMXJUmY0ymvFeVAYLftuCOUNVo8tQzyo9PTgrmMI9e8QJQSKYw9yfNJCHN9WC
VjpQZNKNOy0pkzG0h8F6nj25JEHDj6xhibZOvpO1V/5ol3YzcnsTwsUhK529a6YT2xi3jtmheS2q
XUPxHvVkcfofTl5nSsGeWh1/O7WDVKwecqyJk5pRP5xS3c1vOnPV9MG3xZrfFFVTWtHiuFlYxiKz
dso6G/AtjcpefE06vRVUTWPEO7bAC+o3p7BNlKeKk30jnbtkr5vK+a6ghEoWArLIMcwqd3Jvqcf0
6Z1wKjCNC6zEgyCxnS0dHS3voAy9UyGdrJMF6VxL2CTunMYrAAz5KDmde7w8RXPTZVRMHqgg5U/g
09bqOHsdAFN2GHobSvByX5V6QuMOtLEUejDRMm+OMF+J+Oqy0lJ2eNFQ77cWMrWpsuYpkEAPZryx
yMoqv2xTRf7UszqRvtPUhrnj5Uak5upioTBJLTtgwhH2t6Iwi25HiIIsmKko7YWz7gC8aDOC6JNB
6ZOglUZ/kxl2b986Df4zz1eRCzfnmthsmPwKuuAgZV9GmrmSa6itSxP8tCpdr7pBad50FF5jpc2D
ms2xuEiA8znvbKkgskBqve24KfJ/IppitNg8mq3ibJpf4Cm5LcSCiLrrv8xdZRWhVgO02WWOTYaH
MZOCZq+5svyUKxS+EFuKjFq16FDbgfHwbpK4XDGtG6wE+n3jyf7TqiZjccFe4XVYC3qvSyqcREA5
LqvQ0m+2YqVdFI/ewrxFZUR/UNyhANxqbHtPXKh9susBwqRwuNxScXyvBitJL2hNjT0r6ghlNqcn
Eg59WSVhlcgS3DwYq5uUMLYfCPEb2uuD56QHpSinY2Z4cwMvuygKf0CGo17kKhUjQOufdaFGcUrs
RcZ+LSCFLP7CpYlPHdplrU9Z29nywEvUWtiX8lkN4t4zirul7FflYPWaoGLYpG2gA1LzbqcxY7tk
pmmlPYn/4+zMettGsjb8iwhwX24pUbJlO05iW0pyQ2Rr7mtx//XfQ383ESWI8Ax6gJlOo0vFqjp1
6px3mWbMaDrmYXII/RoZgCFphfAA2JZ3ZpBGsocwFg88BVQwrhIJ4MutURQynWZaQZIfuUblVAWR
rHLyTSfFFvJieZP0v2yJhMRNG9sYvMBxUnkLucwoXQPS2nhPPqI2d9NMpp4qx6yRCpQsHwQsvUSc
lmbFu/nJiCNoBPHASJTEfsqdQJ88vjLc5BBHv85tysl8zUyV7HPmoQQPYsxEBdvIhNvUNgO0nzQb
IoJVEXh9ak/hKyqv/s4hyw/ybds79dHy1S4+VHoRvSrRaI1eOsKLbdwmhvLuqmUbF94Q5QigdnVb
p3eiq/j7c13YfqDQJGUkOzWwfsC1rYEy+ZCAfs8i0/juTyM4T1+dJNsDG0rmjJtIOSCW3EwNytnc
G8omTIgRhRthJpI8DpFpiSfJVIsnWx0y9S4QmMRxkuFzYl+OJG7v9uEgs27ZmGy6rva/mTbwH9eE
f7ZFI8fgS4IuqTZlP+TWIUAozvKQQu5+jK3eMAdNHYRHBuLz9QFcm0dcvEvwsWbfJQeudNtD6XzK
t0iJOX9rIkjig4Iwm/p3kxTx9wq52+GYpQWUPNmHX5j3kfYbHkg1PlkCNOu+V/LgBzoZ3XiQsS4a
MbApkuaL8OvmkOm1UmzDPtP6u6RR1Z1SosABWjisokNWWAHuKWMy5fG+m5zQ2AbYC3KRaVELFoJq
oGS/4obS1Yee99fPagqU/8oIRR03tTF83GstaztwkWWeMxjytM1bDWMDt9SiqgrdchLQgMjPgUGq
Ap6fGwD3/qKoQyLvAISm0yGnwtzsrKkohy2PGqPfgAUp3sasAjQKtsJ0Ri+rEiKpbEz6ycKCffDG
zldKTwF4rmwrLVI3LQ357IQ4/eTsMqx0zRcV7LJ4q6SmMrfRhLHPNpiMUN+NVmRbrh4Zk71B1VyZ
fvjCHIZPXMJ9syVyZ8Z9R3Gal68hgzCrUP8eCJixpYLHmdLkoDf8fLgiRLFgE8TUivfYEpsC7WSw
3e4EziTUXUwwsxx5zkDpSRLNqfF46MiFSyKo909tUosv8EREvDfNXDX2M8/g0JsArlwlzaDtGPGk
VPtJQQYT1Af2JU8Jh+dnHREotprjx/Yurrp4hERQRUnk+VqYDZ8cs2qsIxetYr0hGU+67wIoqn8q
viHizxVEYeXRFtRcN7hRV9MTxCcF/Pc4zvxUq3J+EVm5x/JiCEuMt8kmXbkagWrXAlaMl7ZSFe2G
OJBPAsimvKnbEAC1jxc8aNexD/6aQdzIvONMqQlcXYl8KV+pMl7WdDVDR6mTPoHN/7DnKuQ/9eRa
mRL2mFw/KEhHdc+xqQQESzsF0w+fstzXFvWIrxk794O2IhRZQTkg52sAiwa/tOTTm1os7Dgp0get
kPMd4vQEIkmCA+paUdzsBYLh3QGtIFNbK+/O7efzQiEdXBQPgATQ5HOURXWzQac5DVRGBhVCCsdL
O5Woe5UqPfEgkGFkWdmvYEggcKgoOLhmrZqbliLLH6ULspXm9QVCgeafRhMQ2BzISNq4i06JsAaj
1w0pechs4Bdc99N0oGSYFlRByvKtAn/cPIxJTdMK5seP2AopCQBfgUanwMK4XW2/KDoTPPiLzJyc
y0B+4Hw7SMOYho7aBI9RZ6RHNZ3ie6EgskAUSyH/JCXyko0FsQLdeO/20BeFfg2MFChNOpMo79lL
9daKA9rqoFAOFv6r39S29neSrsH80LXuAfLlml39xVTZ+IjsgUfBFwOq1qKbgY9WMOXamBz6sCo2
Yd8bzwby+E8Tv5EtMNei+ubEYQzXVnxuWZztP0aetVhm7z44vks9lsHkYVzrTnoQA4h2LxntOv6i
Ge04wMB8hzG0AW5+I5iYjR0OOaZqIxnOzspRTBnlGn6QObaj49VJlzunWBrkaZ8QnfSdYaZxiHkY
xoT3qY2WHXLnKu57t5dq2SChccwiWeQItGWAl7z/+T9RIx+yDNhJEr+JQEyeDps1c/VQEOZhZnHf
l9B8H6nKlCBqymTAnwBHLIK8KZyVXbOIX++/hP75zB4B78KvOd+w8+sYd4QhftMQJ0y2IRp++z6a
wr1STvU3pxs1D63SNZzre4j4ZwkZFjgGcmjYl3FarCUwQjT11EWDlb4leVQ+I1GRQMWXM+2+7osp
dv2ZnO+GYVeVrs6dua9tUC82LnFUckvonghW4SWzsiqLEzT/KArmqIsTT5F9WfbnYt9RejkgZpRZ
HjYurOF2awmthYcnkINxw6q1yAsh+ATbMh/risJxrELkTQvp1R6q+E9FnP+dQfjJXS0EQ7lR07Dd
iz7tVxBCyz49v9Wapcf5gFTQVPMdv/fPDiIFMcRUheMLh6TKSQqR1sLEDBqmi2GY6F06nWjYAQNV
MFrjPShtMDtM/9M7KfvG2ojxYSyL4tjGivpRm5j5t+EcCkiU0Gwr+txsPvttQPO01hleSHnFAzBt
56sqjEh2q7zM7g2+6Bo87nLlGFGb72Cikcl/zkfMdUd0udQOL2nkw9JK2tB/dHjfIDNAFS1yy0FL
P6gK9b4CTE+fUWKA0ZauwG3SZWpnDcNLRA30q2Xa47cEFtdJGZN4y6HX/7u9PRfx9n08AIWsN81z
k3v/fI6z21XDOg4v+mTAw89FAQg3Hd/U0pIqNMIlUj7fEZ95DJYraOlrQ4N0mLuDKIohX30+tDmg
fUGKOL4g7y7uWlsyZlkq43dRymKXtIZ+L3eB/ZblevN2e9LzpM7jxKz5qWNHTE9mxvcsRs4UkO6C
kbnWky/IC1Q1tkPUVqVA1VZgYlfGojUP3QxBeR2I5eLuDsrKGTN9nF6SVhHflMFuHmYhrBaNCIR7
V1rEV3Ysg4Gupe2ALtJS745OXpcAOh5fcOzCIqAhDVYw/GxbAMZyi1JHUqGmdvtjXh0TWoEDWsri
v4tT0jed5Ay8PV8IHr9R1OrLjS10R9oVSa2jjtSIsllJj699UwP1L2DtGmJI5uKbKlSONCSGmSaq
my+lWjznItGO6Tj+uj23y3uMU/HPQPMW/ifmwMCcMcHT+EJ4nhn8MabDNao9dZtZbz62R3fQKo3f
twe9+KAgRcj8QU3C15gRdueDGlU62WlkDa9GHfHwdsKeYoqfOEa1iwpQOmgGQdpcWcV3ptm/ZwIV
LYB1c+hXZjjUEtggqnJSUssq30AEa8jeTcide4OTkj1EZZx9LioU4e8DNVbvqpDWx86eKkW+z1W1
dfZBqInqMCknyyzrUxBO1me9ysUO7vn0WPXqpmqMTWp10Ht90wrbTTaYo7wfKy2ReMkbCH1TN3YQ
m8EwKXwJdH+4a/ygqjdmKHLTDcoYPRbQN9pnLQhpeWDyWR+7CDUMDNvH/lvshJr/hyJGMP3M46H8
U3Sj/TioHaR3bDBDAVNatZOVj7Z8JfA046ECkwgoFxEU8Nj5UullZ/kjYO23mqcC5J0ghsylNuPg
75UaUhewAoMGSkzd4hfNPMreqdFbKO0YlKnqMccm8mN7h7BG6cWcZdN18OMXJqBlGQrL9ps3Je8d
HXBFgf+sn0uYp/CCSbaZqPuVw3iRdc1jAgWaX0xggYCmnH+EgMJ71RdF99bnStu7EQ/tdhMjkZFT
Lpp63bOUpPvjYM5sbypbyE+B0/cDkhmdjuGvMhU1WCU8U7OVb7GMEvPvMsC1c4gI9QAPz3/XUMKu
0Py+fLOaLnsKpta/A1gUTPOFRknhwx8ejqrDLYqhHOS+xWVGjcDE5JNqjG6E2i/fb+3feqD1wZYW
SY+UgGX32cruWwYn5geMb4YC8SZE0EA9n5/QGgAKVtW+SRmt4NrJqyNwPHknRNr/romIxUOKrky/
At6fY95ZoABgNz+IGd18NwU6HzZDwJB+my69aiidir3amNaz1triu2LFiKdlBH3CVW4VD/EUF2uL
+v7wPh+ejQ1qkgoesGtriSmsfcQOqJ5br6gr0f4wBjsdvk9xMBpbozat5k1ouIDZWW+w5Qr/zVY0
ybgbxxANJFVvkp9ZoEXOvteJsnvaueLFHmNUWxJVKMKb9A6v2Gbs9XxLs0WNscOoc5NHfmvXd7pf
DVLP2wHq2rDHiDoCdI21KwI5SqL07XYoqW8geyA7b/Y4Y9EnP6+h9QRK7El6Fyb7pGAnAPJvq9br
A1/F6D6NpOZpGEKnf6ar4PzlGWeXf/t4HPWXEWOO8ouB8AHjdvUIQdiV0X2vn0xfduw/H9zE7F9w
WiYYWMB9JBDnSxvJrVXZU+C8okSBLoWF/MwrnnjZQ6lGpelhhVGs6bxebGLseYEes514tvKqWFzl
AAYKxCsohg55VIF2iEP9uRnzlJ5nYAazsg+dka9KoBT+7vZkr47MWaW+QZlLXXKAEQWZqFd3+Ru3
Xs9JoSopN2r7bOWKjPrziKFB6q+jGOdA8O/+NeB8gFNHqgS4N5r6i0BhJYKLmNtvbokgSVwLxTgh
gmE5hwrvCWtHWa7vcCidsGWMJfkBIxKp2LTIoIQHTKPM6ODYBbVTuYuanxnd6bXkavldKHi907EJ
LprGr13caX4Yy4WGUd1bm5i17gKoKX8iClkXnj/qw8/BGP2XCh0AaXt7PZbh+n1cSPczs4HX+5Ke
EtYd4JUhD46S4ZfgcQr0GurO/hJ1YeHdHuqiUvL/YwFK59KCgL70ax57BZyBIklv9VCKh0Y05c/O
x1lPilRlUypVpHmZnTnGRuA0H9/zNjDvG8MSzkq+voyl8++Y+c+aCiWIO3ux+xOdDj7myf7b2A22
djfhnfgtFVlOL7VH9UafwUCbPGgn9TGLuCo/eGlxV6nM/903COKquljqSbGT0oIAehx8WY7hUyD6
0xV+f4ppXUPQpRO38uUvJzyPSODmOqZSsywnBiqxR0L46oj4U3vQE6Pc9lnff8pSuO9urXE7y4E5
FrAiTbG/verzbM5OHrMFgamosB5hJC8LzBEQGmQvmuRYBam8l0UvPxZp6wMIaGIDnFbfeU2sGc84
ItYetfF8ZbEvN/g7T0gnxeYxCAj/PLom4ejb4D+TY9CN/YOkFNbeALjuJa0urV2T174ze3t+HJEF
ovZwPpawaJf4SpQeh6nMd11oZN+FpfeuBLtsD/Fu+k7pFcf6Jk3W3qCX8WOWtjehSs7KHXB1zodu
q16iDe0kR3syQfvXTvwih23lVaBjDpNwqpMv0Y+5vbbLNxM7mfIt6BoLe52ZNnk+6DBktG0ExXEU
tGDTgmBCCDhS0FrYRFGcDC4QK2WN3nBlpvPDniY5eg5kmYsqp6SgMVVHRXYE82cemnZqXtlZE9ks
Tgo8eTTzWzNJwce3EWI6Dh+Wag3+t4tDGzeOP7XalB9BWhxo9AXapqe64qm9j9rV7c965chQnkGy
mtLaLFyw3LIThxXV3OxY+H73I/MHx1N0tGxwTy7v0fBWH0rqUt9xy1KeIHCvrer14QEdvbO1qSOf
ryofP0Aux2RV2yEbHoa2tnMXKglV3KwtrK/VCF8+VHy6hSEP1m2F/4a5EiOvLTJlDUStZeh2QO/P
f0MTDVSr/SQ/+nAJj/wTYptYSKc2g4yyqROPgTtIhfhgbWzez4gWkeSa2L+zxc5HLbPIqfsyyo/T
aAZ3pjPIpofUtdgXpTCDzVA01UbOHRg7FQ+s24t+7SzxdHo34AKis9zWvFjjhMOaH60RvNamB24L
0kQMf32kp1KvmNDlXdnTFw9p6pD0fSyOLkWImVFyPt+wA2JuRVp8KiV1bCkt1zBFo74JvcZAEAfU
YgqQMFCkT0NHprAngTYOVg2rDJSRHKcrb5zLBGH+PbCjeTYiigIb+fz3qEaIGW8TRqfRDzSgjkXf
+fuIo0Js0UsQmSHvoMFzkjKyPHlo4nJb46rbbiKqYfbKglwcA6IomupzoqLO/ZTFxxnlyLc7VQvI
E+Pm9wii4THscX3dt/GAVkojZDxScmBQxqY11Ti+zy2wIbc3xdXfQDVY5tGDscdygbQRp3Sa9tGp
Fsa07eF53ElllP5Mku5nL0/WW6RlKKDmfjhtgioJV+L7xSnkE9DR4trmTNABXdxnRV/2hYHS4SmX
A8vjvFQxvWG/3nZN43xXaNk/IqEWraSkF6UNSF30kuacAYlY2pKLAFRgQTqJuJaOaPAl2wJnenkT
lTzjUtWJ3jJ9sJA5rsYZENM86kAO7poxwT00kPvnno25Uku+tgi0x+dSPb+IG+d8Vw48SGDSWMFJ
G5AKccMcUsUwFpOM0kgsu1o2Wo+Bn9R3xWgXW87ttLILLtIKvsfcm5jbRLwPl49vxZhpuOaEJLAZ
Ba+geJzjrM71mFp6+mZKuomaT1Slv4cp6Y+3N+BFVGJozGlNjiVPILqc53MHvYsVtMEOUAZR3KGG
JFiJimJSFY0Hoyvt/e3xruw4nqP0rKiJ2jS+59/zT+lXmyKlA+ERnciw+pdWThueYqq8MSND3k6G
r38OA3bD7UGvTJK9rQNB5HVIbWP+/v8MmtgJita9Gp8cRH+fYX4TVirFRNpcYFktrbGzrs0RCyQk
Afi2XDPzn/8z3MjTwIRVltCsDmy0RaVpo1J1gBcaorNpBiCCNTV1VoKrwb/1LA+HKcldPnfaMUW7
uNWlsoeVPtjJKdfwd5PzEGm1dpLhziTUW25/0GszdKw5EQXBoJAhns9QbwUhFdbAsbOwWB8oVr+U
yogU+BRbYO6MhEetHH65PeiVU6Kq6GrQG0CNgCb4+aBTaEqa3GXSUWolp3QDJ05OWp9b2yA1ui3Z
utZtcrCfD1ZsWisn9MpNSi5KFdYELEJxetnQQ+BBVmPD9I9BgWGfq0K5qeE91WqIzLPig0A1cU9M
kV5HKdfPm02JiShlWPjXbtKk/f72t7hYbErk9OR537IIc4Z+/i1CEsexBPd/RAxcvjdHA9RnJDrZ
3qYNwIOV5b44P/No7CseIPO+XnpI1KoaJKKVw6MtRY7nd5m8r/zk0OaoxSDGPTovt2e3Nt7iZvbV
amgGaJPHNkiiv5Pli9C1qq7P0PM1f0Vp0Kj/wwzRTOMlCT6GzGSxtzApKtHt0cNjVJU/A6mFm9RY
yasArsYE8+jbxyc49/YM8GCU95edNprCcUy5MT7KjYi+ggbNDpkV1DvJp2u+ISG04/vbI15uGJ6P
CoWx2VQUz9lFnI/MoKcMV8ZHU26xm3A6BUyiTOmjKzN57WtehAfY4jwc+ZxweRV5WQO0kXVUqLnG
Rzsm1klA/f1D3llNuR3qbJy2tuVr90oI2Hp3e5aXG4eB5+Y7NQlCxVIcRRnVxBCmER3DAVTZZiyd
VNpKepQoHph88QbNDH7f7TEvwtI8WdqJGK1zQIDrnh9FKAwoiPptcmyapnjzI8gxQIcd55MlDfar
P6XjH1+rMwwL0jBZs5+6zKipctGxpdAK/4jcYbGuRRNFupRoyZHkxv+R1TZS2lmoBXsp841f6AFG
iGtUgwqdO+TtLkYxeJAIqg/HI36GiWj3nNiDl1gkkj6ulBnMrPhIY2rqvDo2ksCTk36kSSdZr7e/
+EW+Ns+ZfHXOINEZW24vyNajcEopge0ioz3s5IP4VY/UbW3uy13kUDJwgeyVP/I8APMOayM53v4F
V/YZb+f3hH3WM10WGLMonOxkouaEEkGrfimnMtwnAa2hDc4IwU6e0lT5aJI6lzO5gmiMc64u2m4K
TY1B0ozkOFVtLbZV4FC/Nu2yeJEgqN1BqXV+Q7Zp2n3cakHDbeCHKzimK8eaZja1RKBCqMgu09QU
VwnJwBrhCEzTltxSsdKnrpa63zJlZcejGdHbJzimxcqpnmv3Z5kNU7eJydy9AAnpopyfMOieJHC1
nx4zPY6FF+edOt6Bn8xWVvXK/Gi58jKhHIH+wnJfmS0I+ywL8qMTCe2b0dgwAeGobwTcoVc+R/A8
wEBeuXkuH0Mg69jHPP+w06H0tLjsKmXAwMePsyMWvUPwM/H1Mt0jHdpSgJK04IVUsta3Mtd6+0tu
dfQXFPTdapi5XXuPwnozeVLVx2uPoisXBoI5sCboh/I2WmZbyIMrAapg2VHRqjD0SthFLm0Ru3tA
/rseVjL0K6MhCIyWNZ8fksSy6VroQB3akhWF0dZWXwCeo2pJzdNK/hgw+qKVmH1tOB7/ZDKgwWFD
LmI2PbG6kGsQdVDcOtjkGm+sDfUu8Z+ER9n328Hiyvbl+7F3wfEg+rB0plJEi3sMHhQQMQxt2oc+
TkIHP86Tt9vjXJ2UNpuooQpBlrbYSEg3FDGhoTiOZVJ+VxxoTsjS0yUvlG4lAl+58xBToH6D0zPC
Z8vNgcIoGj7ITxxNe2oxkFKq7gGKmHKXTpg75cJUXlG4jnfppLUrsnJXQi/3DPK5PFzp7yz7WTkg
dS3UxvwoVxlmBrpZs/8T39oLCK0vbROv2WdfiQpEu3mXkP3SnF+k2sMIOFRLreJoyYH61QnMdCt4
haFDliZPoV9WgUc/Cijn7dW8Nk80/MCa8LwnIs2r/c8jUmmqJhq1qjyiqFBtcEiIvFJLiq02CkD6
qEvvPzge6wkWXaW9AE6b/3M+XjrCXqrGVDnqtIYfMAcQgFt0Ou/wfCGmCpiia/3Ciw3LKPNZpwRF
0QYxq/MhJd2mzI4DxTFASXUXpqN4TsIGJ4JsEICpb8/vMlOiIUjTBlQk2vRIBC5ukVRrCmDeinqM
lVG8WHnVf7Z7eGy7LAOChGRgaVR3naLAlk2lFEOsyroHLbAmi3Wxnea+JKGAChj5A6nb+aQ12o7I
JSjaEXMz+Q766XDC9gjSgd3lmA8ae8zK4jU7xwsEMrkSVR5oF7RDZ7GwxeTztC/GINHVIz5S6SkO
OwQD0Yj93I5ChVk1DNUvedBwo5Ob6ZSXdbwdAgurMuwR8dmu0CoY63D4e3tJLrY4P4qiDC1ajAmp
lCx+VJEkQpZbQztKeRr96kSU+rha9I4K/9gPsrs6qgF/3B7zcs8xJpp36EmBLkPZ6PzzNzzW42Iw
tWOZ29bPGGu+TxVqC/DHQtW7PdRF3J+nN/MGgOvPwkrzT/nnBENUnOYLVD92Q683G+RW8nRb99Ka
+ti1HTXXbgmJJIf6spoa2K2sV2NgYIyWlo+09fUfQYdbiAgU8cfA9iN1W01buwKuLR5So2ChADTg
JLz4kKY0DkXCLzo2rZyYbmt0cA8jgS4L/XXr29A6SPvc/qDX1m5WkiM7I/ZfwHDrpqKNEdTaERqC
/igFll7t035AH6Po7DUdysvVo2PCxMgSCE6Mdr56BZ66UpbE2rGONFX6ZKGUoXlNLWTz9+1ZXdyl
vJoAZ7CCtGoQ9VycApipAGYmA7NiTUagWG/m97iT+PLXkFi2y20Uzre9BssDCVsrXdmkl5uH0YmL
iPbPmdDSP5iqYZmHrWkcy0hBH14qkfvqq+oODaF6G0DBlFzHHKvd7Tlfbp7zUdXzj5smVZSmqsSo
8ti9hCi+3BfwoeBlqMZ/MTzplcvt2jcmiyXckqY7aPSdj1ejctDjXmge0WxPvdRWQ49SYuRWZiCe
ECapNrGPYDMWMO3/MFPmSnEAxVYuu3mb/RME4i7AT6edzCP6VThwprocbcJ8ErVXOIi7hWOAG87H
P+7c2aJWR3p7UWLvBgubxTo1j1Wa6Hew0HxPb7Gy3AIpNMHHJmb16/aI1zYRTUaZjJDuHufmfJLS
CEQxwaLr2JSmferqQc12Q4T9ziYOVMjTSlbQ1G0ESsNrPKDrQzMsqEmF/T//+T/fd2BGlYHK1RE0
fohZkl/jXVjTPaxrRdzj0MSXB6O/5jY7R7ezJykEB8otc7EJjWPst8+HTcbRzmOMFU9Iesh3BlI/
AzC34q9NS61x0xQmMFBha4tYSYAim/nR/QyIkDr0TOezIXcuZ912jQzxWCpPbRSoCDKJ5qRESuvx
9/xNiar3m1KP2oOV1eHKyBffe+Y/WGByaW3wwZfQBa0YDIEQX3WKgzhHoUHRvarvir3WRxEaLGVw
iLK0Xrm0r3xtkE1gg5BiBGq7bDdUZWlDuhP1Kazh7NRFUD0iCVjvkX+yPdycFA9T+9LDFrT6qveN
tHKGL1NHuudzd3C2UdbnZT9f7TIPDCdH6exkosDRovggOX9NULnTs6yNk763SJawTTUNSZC6RHl+
J+F3bt4nuI2uxOuLO5CfworDY5ohBMZS5bQcEp0FSMQJxhTGp8GkYTY5Rj9jpTdWKk7qxRU4j0Vz
AVgZdT1gi+fTDuoYqTKh1ydolqWzCUhrX8beahUP0zvxWI+tFHgksz5aS3GYY940685VmPxQfgoj
qJH6IMUCp8GU0j2xD2oJzkkBzrWxZH3WQkPyd8gqmohJl3EzbZy2mCIXfdYWPS2Y+9YmLJLpJRVQ
Rj8YsZgaJRduWzBGsz/2+dSmFAGKBnOAk4ps6nYqZgM206m3EeZt901bfiKvK1eosBeXHmPaMDeR
neEQETvOxwQSCRDTCpoTbqMWc53t1Ad6SdOEHJ5slx+vDc8Dzkj9mbMApnwRpMAWObVvdM0JrRb9
VAqajwR/aRdYsnSgYAjYpWur2FPiKc82oa21qItgl/zhT82MaYPOzQCHTvP5tDskPIpBLtsTuKbw
mV/6vU2jYN/pQ+bJba3e+Y26Bua6uO8RLDcAdRCfkbY2ljifIYjhjg16e0orlLo3BWcaDImBwEw7
yvqhtzJ7r6k4+7nUnL7dnu87ze38bpirPby1+Av7MmO5zmopoJx36YnqdPjWJ3J2Zw91a22qPMih
C1di3GEjjCZWk4X946A49Y+wQbxKqtH+um+F0sKb66TiT4/S+3OMX9WuRcblDgnjwNXKz2GxkyXV
uYvh9e2jFqj3SgZxGW+ZAQ8WwOOEeILe+ZIlo9zVOKqkJyMZ4+8N3KzHBik31dWRyfCkVEm3Sktj
AU5w6FaTpt7f/oRXTgrMF3oqlCQAki9ZH07jiyKQi+xU2lr4uUJV7VMoYaGKWSEaRkFprdSUlm7u
oA2RzwY2y4IhM6wul6xNkxSzeiU/0USvH4VqJXfYYXQoXU5Th1ucXjw7ThC+VqqVta7fjbK0yZFt
+pJAW/2UIrz0Mk710KITp0M3nqzqSKl+2oK9d7apYTZbAIvSF3qYSesWIm2TzWBM/l2tqdmLBkNs
Y40TeqSZxv0WZZX+mCQhL6nbn1Wd09zFzpzbfzx/YSPTI1scxUFykG0t1ezkgEPGrwaLWSwEzLrI
3cYQ/Q+wUg66+wmCOvTptMDDRDsp72cOv7bDtsVuNllXRr/EVErfnCnU6x3ENN1wh5KaxwyUGSM3
5ZgdgOugG2WpoflUqmkubW7PZOl48r5gLBN1lBkvQ2fzfIdW9HjqAktw0p6orj1djRFpLBE72agU
je9GyynGLeRx4xO9jHi+XxTrHvla/zXAEvyL6PX+pybTPNviUJ0ieppN5k6VpXSDist/t3/s4jTN
Ass66GRMueC0AXlZPAGAgAMurXT/AGii2tG4V7ZUCwoUUDUoWqKyth2KW3uUSRCD7ZrIuz384jC9
D0+tAxoyViQwnxefKvZTAejfQbFTS/J9kWOFkygZFQ/bDsnVww+KFFAlpanNuUU+iMIeOeL50pST
b9W5NKWHEZkhEwxXr5pfMV+25Vk42RK/M5SSYR2m8Sr1eZGcvg89c7e4ZulD8uBaDj0mftEEKar+
mfwJWYss2mhAMN4khMfiTa53/wVyOK584CU25H1Ynj087kAqKiDDz4fNfNuk8TrSw5flUXO1Pin2
9pjHX8Oiz9GAgsm4N2uLzWY0qv0pyTp4ciUth99mjdr27eW++ms4GEBDQBeb8rJebagYS80Y8UMj
pBArlCHzva5NtVddQgjcxXtQnTW2nOlIfzYmpveliDe4S0/xM6XuZiW2Lq7i949Dg5wKEYVXUpHF
9jPLvu3kTM4OTdb/jUzReVNeo8JV+BpVI1pMrqWizSmHKnJZtz/FHM7+CXfz0BDSZ+4kFbg5iz1f
lxR/P7lGtO4ghZR2zVApRpfo8Evndnm7PdS7FP1yLJoEKGRQWwbavZgmslR527VJge9AmN1rWgrt
Pk9F9AWGXFG8iqEuvgeyJYU7CKugWzdlowTfpIYC8INOQULdAgEsDBeAcvW3NzvrrdXCRNnJqFyM
L7d/7LXvQvJL4Z38iDt2Dlj/vJnTamq6KBHloR+V8VVUwTEe6/ZJ801/JU5fHYmUlxTC5u22THlR
PK5sKQ/KQyDJ6m4yAwtBXB5xXlYGfbK7Pa0rO42Qw6w4+BCAliglB4Lm4GtKecCEHkAx4nb9cI/T
R/Cpl2oFFe1Oy16QI9CRKZkyu1/Z6FfmiiEDhX0K2rZ5WdiX44lCWlIemiqLn9swMz+LSfTfFbnX
7j46UwZSyG+5wQBCLAGGUlF3uhjz7kAmj/5xg7OolEvGPelE+iRJZvhEGf+tVYO1UvPiRQhmE5go
h8qBAUNzeEliq/JOtnxEQ5EWtqPHrGU/u/OTfeVTXsRx6rsw+aibEU5nNYnzDdrYkRmpct0eJitV
vKGRVPTf62kvS6O0aepa3A1Bdbr9TS9u6Zn1SwfMhg6HkduyQ2LyqLZK0ygPtQowfGM3aeUVKLO+
ygNOj8iaFdbnoqwNVKT9ANmwpE6bP7d/wpVpAz+DycUrcbZEW9wjApnNUIXjc0/rxUIiuy+xtFen
6SG2ewxcCkpRbtrm3cpuulxUk0KSBRtFIQ++ICbIeRIbPVpghwJ3+9BVOin5ojWIzN+e3eXFxN4h
YaPOTMF5Jhadr6oUlUCjMPY+hA6mNW891ARkvgCvFMd6cpTBHaM4QqXbiRTpPrHVvNn1qJcFrm2n
edHclS1uvl9v/6jLVZ8tpmY0OnBkB7WB899Ug13s1F7qDmlLBY9aZYW1uJ4M90SZXHN9Z0j++rHf
ezjZlPdag/nI7R9w+fH5ATO0ZaaHOtbyjS61aPK2RtofFDnQ/mijpLWulOrTh08UpWCAeHPpaAZ7
z0nivyHf7OtRlFZ36BC//J5q6ZFiju0BtCwfYc/1d7O462omMm/Ys0uRjivAcnIQsC1UIBYrHpUN
crCmOhxGdu1n7P3KcsNiyK2rVLMmJTjL/jWyGg1ZwmYwSRAVv9rlmJGNW8Q4KG0ObNfokxFJIQBC
3iu8NNLB2GhGH5PaJUJY20yBZrlBExVtRpjcPv4EOHrrpF0Cf1DLqiHKJTFgqSFrlIdGkXMfC87B
7jI3nPz0GTZsWL4kNpA9+gEjYG2ra9rXwDFz/lWokJUviArX6KlS4tRfdbOQ2mcOlH2XR2Oi/FBw
fnD+Tp0ieNRJGryhNup683Emmiku1a3adDuFWjyvyRAyLGqcDZtMKpoTWhzl0S9bpzxURqH9hKki
IGlmeTWqLvFBybdoBZjGpqywKqSv26b7ciib/ETOKf3NUbF27mavTeQy+SyFCxMSecUuG/4Li8F5
1HMs1Fz2XmOjsW5Nzr4DQWRvAkPpHp0hUmsXh5L6TY/H5DXpqOLjYe47WBJ0Aki1j0zlsC+w9n39
P87OtMdt22v7n0iARO1v5WUWz2SSyWInb4S0TbXvuz79/eP88TwYy4aFKVAUbVqAJkUe8pxzLQos
LtYLewXDmxHMxygGr6nwOIvRFyDOjHj8k8RRWFGCpvSBtiWmAA8GPlO/08Yc0PivbV15Rtq7/xqj
GFv9pM/bf/axVfe3ZJCl8Hp7DuaXEjZA5emitofPAkqI4lHhib76SNMlm8Dy02RnVGXlPGhVi79l
FWe44DXREGLWYkZZ/S+LhPRwRVcr33SxQ2EP8wXnl5+mXbHyullmoVyHRA2JRue9AWvQXNRJZiR6
Ld6W9aOjD+qP0MHS3ot8VFK9OANBJpCwnzZKnBntMwiSUfgbFHbkBis79SU13QDrEr/tRgxKqcLu
s5bZP8ThjAqPZ5HCICjt6uW8Fojlu3dxLOWvhTBMSwwc5eJ6TZwooIIRNY82gmJbC/vZ3stEXCCi
33UgWO3xFZm+AqesOvvUYJsJJ0loj21SO7/A/81rELiLlxPL6Dpc9VxAEGDcxb3XI4aTtcKqUabH
CT72DWQoJ2VAtyrQppXLblnLl98M4hkXnbSgA3ewSApgEMe8rvPmkePNh+L+GQcUH0FP0mHvP2ca
svO1Q5Jsp0X2Go5VuPdTwFAre+fKnJGEAIxB4CdHWaaqLoli1/sNtoLNZN3hANE/Z3UT7VK90FaG
uigA0LxgJJu+Ce9wqBPnsV+AhObJMRiPWS2qL2mS43nQBxORIS3CStv0ZViebt9qFy8ZqCjkFSwy
4HbqAcvrpsztdqhE9WhoofmliLPiATi48iyKbP6jKAHS+YBy1/a1zLHO9rVlSI8/iZKVGPclKi3u
c5G77WQccOShtIsIvPULSlGPFq4Fww9P+CbYm5HZ1Bset9NfQ4y+zHaaWyWS3ibqyp17se4WwmQ2
mHtgfyQFS2L8nLYNryrbPDR0aR5mEpZ9mxrKVhOdshFjv4a6l8d2MX2K/RS+qTFR21tW9+beAqRQ
h8ah7k1zx30w/B2notb2M66OBR2GJv4ShKhOPedZgoDTBz852EZWnUMiX5Pwj853mTE14ajhqnPw
TQ5xh5AaYgP1cKhNE/F1JHazz4ZbKOr+9rBXFtmRGpDo5pDkIwByPqxZjbrTd4444IzhbjLNieof
KQ/Fv9MwyNUfsYWe4e0RL56MUt4CYB68BtmSXMI5pxBDXcX1tYMdTeKHU5r5Xps1cYfKiP43NpYu
Bj7Y/iDsbIg7g9JeuQLDvvKd4V7RdIa5Sfxecn+CoQE3JXTtUEM9OGVjp39VangOuPMp90k2qg+p
FVTPpSrZzLfnfhG1AJDxfdEehSZDjW1xrkXXZvyhqx2SqZ0aD4vU+ZuoXYTAAxRdV/qPl6Ga0YAz
oXjAeABNF89HGpJDATddO3BYpTSvgqgDXHThhbxxtzlx7R4iWP6nQhf/K/aaYngYxRh/eLnPf8Vi
zkYPkh4JD+1Q1X5wNAuLkFnas45HjT/OP5ElNjZlFgQ1jLQ8KFbuq2srjtwDqHek60APL9ZgypDe
z0dWfOx8OkjI+2M5I0AO0sawo5XPe7mzkMYEKgi8XybBSxR2kFmZalWWOITqkOiHTnVwMCmy4AG7
QyvCYMJo//aVZI6eU7/o8pXvfXmUqdGZAogOH5uWrDx473IUPQ6nAh9S66DMPq5QAVLp03bqounF
Lu1oS+PCXJEDuDqixK3ALJDkikXwcMyhcwtqpQc9z8pdigF646lqrn0p3dra9YoQH/+a5PeUmLiR
pQy5vDffTdHoEFVAX9Y+VBr8T30e9GyXgV5WMUxqq5XBrnxNCOVwGXjiUbRZqp1bimridm+LQwKr
8WXUE+srKvTzo+jnykvUfECO0EyibVH69krqd7FrZXMJXC/vGjwKLwo4Q4/QfZ3NaJUVgdHs1WRU
eRknc1nA00TBcGXfXnxHKt3sWAIC4rogNRbFVxUPKp42asVMk1LaKEUPCAMlhwio+EOK+tFHVxZc
I2GQJi+McZr5i/GsOkbvDhuyg2nGyr6sOJmlG7WbkF7mTisS7ZgoYfRdS3v9ywcDMCPzktBhSkjP
ZmOxgdxeMXtTTPWhjVvxRbVm/SUBpriJsbkovdtjXTziGAt0kUnkBWkERvt8s4YZkd2NjPrQGfgm
mUGbPNbc5jjq9IAWNHJBT8TVWhX3yrcEZ8/+oWAMzkhfjBpEUHDyYBSHJmvNYNMMkfKtrkz3a4+9
wg5hp25l81xeM6Bp0HuhV0IogAO/CLFzGDmWAmDnoPhG+oonhF//bamxrbFlrZwyn2dFRvzDN6Xa
Twbu6AGBID90qUtFxari4eXR0UmBkCchS6H1vvw1eE5xtEJnOtSisPdqJp1Qg+lvnm1r8fayIAeh
mYYMtWTirgSjn3/gos26sLa1+RBQQ8gexGyRnPeqX92JIaeyi/K5M2xHHWmICsma+ps685zBRKYw
pgnoUVzG329vuYuQxS9CHQSWqtS+hNN4/otKIwWHjWXXoRzbAI0hS2vSjR+RIh1wCENCEJ1uJ9oE
YR61dzmZt/Pt9g+43PMESqIWbUtQMxeY7SlzpoBm2XgwcOgALA8kZkMXI7Xu5yoSxj7CZXr4BTVM
Xy0mLLJyLj0IcjTYydTeunf6+dwJWK1JvhC8dEjSzofU5hPYh6RrAOp7Cm6NyMNkQxEkv8cuT7pd
EMxFjIRfmrhftRj5c3dbmmaLoQVTs7WViL7cLHwSqU8h5SnBZaCLubidRzkEKrLDS9BOrtE8jblC
4gjOq23se6dQUFlU9Sw0KM2PgaXtZp8Cb+rNlV0VD0obtuDmiBnz2vFdbBlWiy3DA4mIwaPhAonp
z7mL5peLSSeFvMkbKGE39yFwjnpbWygQ9pM5PZsanq77sp9E9sGkU45PcfMti+c5fiG91tBN1VgX
8VQ5enmX8RksLgNwxn/3uR3cibIf0707pUmSeak25OUD0l3qhICzP24QvvHTlXgmz8i7NPDtB5Gd
IA/AdSg41uf7KE8TxQ+VWH9KMaO7byG6TF6Iz9ja9SA/+Pk4UJPolGAIQBS5uHTT1p2sJgWLY6cK
zoY44o2Jh/SDbW/SHA/rXZ/lhbXJo7nNPNAt4LCqsQEnefvELuIl0+VnyN4FFYcrZugdjexKLxTn
KTGxu/IyhR/t1RViCBCDYVauDHe53RiO3gXwS1qM0ETPV9dNTZioo+U8dYYY904yacWDofiYxhZh
sqnSaNzaimZt1QbxpZUve21saLf0NynmoMYmr853r8eoq7Jy7FPnSSHTR46I0hV9KH8QD0CeA+U+
Ju9zvTCa8q+wOtFwur3Si9goVxpcAYrrtBF41C3bxnDB4n4iIX1SGiTnDDgmWyKWuZ8VXAvqaVLu
mzBaew5cmTMkGiTQ6XNyNSyVEjQCvpmorftEOh5X21SPceOkkTRtLSOKD0EzYIYE/vuLXg+aWDnc
12ZMtotTDUhKKpMXb5EebS2KTU8c03Jn9256P8W+/myp2rHJw35HBd3Z317lNwbS2bmCVinofPKI
kHKdS24qrkDBOM/T9KwmgR5vp9honL+AEmrfCtNAmDswe1eK8PW99S1Xkyk4jXVJh5I+TPQ5c1Lz
K36tafoKcs0YN6kZTKbtTaOdB8fW6vy69GZ11rqNq5bTHYYp8xpzcXkiZWeaiCDFb97ofTJAvdum
de8ohdNq+hPGesVucmMt3uhu7T53ajQpK+dx+YkoxNBqIb2BAMViLZuKqshmkVMSOwS4P+60Jsae
XSuGRyvuZ+yUY+216821MshF6GNivJiAehi46QBrOZ/hGM5paShg2zo71gJPlFpjf6N3q3Xqxo4R
xvnWZqDLaEr5I82udAiRtds0koW1gileHg8mLWnMsq/KjuGAnv+Swh1xRqTO/zxhQ4hrt6vM87Ys
tKG39ooyDXdlZQ/N/ZTjcfYLtWEXQ7vb+/WtMf5+v0riGQLYvNrIFCQB5PwnIHCSYwtdqU8u2qLB
lo9cBkiuAnb24q6yla0fzMkhnlQ1eKBuq32vB+h+dHv1Bs7aUOAOp2+Q4R/iT7VPCKjofxX2vEF+
zfV9dPqjsbvP/UrkLxi7WeOGAa3mWxmEobVLNR0PXupHof4l84fZvBvHfjyZpdaND7bfqeombuqu
vwvMrOh3gRHq4aYVavDS8MQP9yCnW/4gddHGcPQZpDlaa71QKxp0mbPFRDBvPfIHxcCFFrVEfk4z
fivJONvSo6GYJFsFPD7GnT2A42ZnDEOqfQFEPT7UgRuML5reCGRPoSwb2wEvR/tnPMzzNzUEqeZp
YQZD5/b3uDgQcPKI028pFNVYe3FJ4BZqh0i1hk+IY6va3hR99RJUuvKpwUZxa2ZZVdzzmFyrii7S
Nk4fsUpuQQMaGUx+uVHfHXp9DoasMUv3ydGreVMoSfPQ5BJWn0+j9SXBMPGDHRRG5MFH5UIGYCl/
stj6uYuyCMpW7lOXm87WR1/6S9eaw5YXJ+bEtxf14vXLYGh4Y5PD5BCQXIaZZKQ91tRl+AzObdbu
EzMCvQZoW9W9mdbmRE1OLZxtFU+tdMe0cdm220lNtpEZhgd5itOVk3+54PwikE60keUaLClAje/Q
/oY89pw7tfnXhLX9d1J0Wu2NdPjSWnutvXAR1uUSEPbgatM0hPp5/oV57Y0RRMLguTD19iAYdk9L
M3q0htFcuXcvhkKiDTIZfEQptku2cj5UF/Y+eZYlnmowjJ86EY2flKqOcFCF8nL7yy5DOepllOLo
G5AG04xbvpb7qQ46AE3WIXWjStm1TeXu+tY3LW+yON6eUrbuA9K7qCgb4fjTzSf78+1fINftLH7y
pJKKwlRcOTrWkh8xDnVXVnXaPauhbRXbFKH99Cmopmz6fXugNzXH5Ugotrno7smaoLn4glUA8y/B
pp50CHT7ppl1+2kccPjYlpmvf54KxGu8atLKkCQO+Y9NMIhM2XPvUgP3oGdbyjetA/H9jJmSRm6R
dgM+jkaBQbgTm/ToMZO13B8t+TqeWgBafviBq/f2ykP0YuuzYii4ouhG0Q9k82IeWl13lGZhblId
aR+7xtZe0DnSHn0EUP/tamUNo3NlPC43SV4h0tBEXWxHrW+0WsMx5bnr52KTGn72m5tKTF6iZ5+z
srBWQvjF9qcSDe1BQpLgjfPwPd/+jRKbPc/R9tmZEcFsIsvnrrGS+TepaPft9qa4uC7kWFwXIPo4
23ROz8cCB+PGyI21z2pVi2ctHpW968T+QQsqsW86c/xXhOO08gEvBqUdDQ0BqA9hmzEXSdRgB86A
AzMqk/YsWV/oBVpiSO60rgRfB8TH3vRJkfy6PdWLgyZH5dWGOgqlJZrT51P1p0Lg992qz6U2gyhU
zGj6CcowfLg9zMXXAznFm4jdIk2MCNDnw5T0yAy8MbRnu3ZwsBW5kR14v1pfxGBru9tjXexMxpIb
ktPMrKjhnY8F9W5UI4yJn8fIyB85A2KPH8z8aEYoNeEJlJc/bg94bXKyZohVCCgyErPzAUs1og4W
9/hiI8GleuxelOVngFYPyK8Ma/vkDR98FrFI6bkJuOJZIBCRi5MOyRYS4GQmn2Y/MJxtXFMe3o5u
3NHu1eD7zlWlu6hFm/WPorSSEwAgVI0DBCtMr3AxCkE12MWgJBjbVx2kUrnJLChVKvTzwaPOZiu/
MCKwG6gwWED93YwZW3Gq7bT/xcPNz/J92pX4M/dpl/0YksF5rUedN6KaTeD9seKOyiOgWAVXidvr
/KY1dT5zYUoMv+SNsNrLh72P2gZ4hkB7thJLbVxyiNqZ8agiXZt2gR460cHEiuiFWluAN2YQGJ9j
vcSCPjZ4+9MhbbLuESJ2KR6SaHQoNcWmPXpZljTQ0NEGczHDECL5UQzoxeW7mi768JSlaFU0mwmp
4Ro2dSSK7rVoWL6fvIS1aOs37aisRLtFMHij8vB84UXBoSHiifMt1aMdhkJpXR6tVFNOU5H1n5BN
xf0dINIu9JvkvjT9bGV9l0X//41KDKCiCeuLhuf5qKNIUAIMzeJIyyZ9GHkg3/c4Vx+kTsCTqufz
j4RCKD5kqvk4Bmm2iSYMtW9/5Cszl5cKdBVQR2ROi9jbjplaqFAgjzWIOg9ZSvQRByf9qXfl+EnX
p3bLdeSv9DzlQ/zdxpITJ1nmL8p21LeXgAnNSElqK7059oVV7wZ62FCgiukhDMX3cOrmBxODTC/P
pn4l6MvQcD4wA0KHhAsFWYZ5n6+4iyd2pzXFcGRxh4e20YMHopeyG0v1d1Y6zUoYvpynrM7JLoqg
keIu+yhg34lK+dgf3QF4q23BdKkmZ9wWdqhvAz2NvzQYHn8Z3G6tTLdMFlhi3iYMzvGlQkBZ8nym
EAG0dIza6Vj6bv/Y4SBOTdBwadKl2nfVV5N9mSYZzJuKZ2asONO2gSR1PypiLW9ZhOv//RIeSUhB
UI2h6n/+S8JxrrJiaMejP07iT8uD497U6/jYVJW58nmXr8u3saQqAUknMqM8Jc7HSvpIsVKzmY5u
P7rk5NE8w3XsUUXcJLPthF5agnKkaZZHrheZ5fxX12uYSrQ9DY6HsHDD77yy3GzT+XH1opfoLm6j
ctSVxyQbsl+miaaiFwstNzw+aRtshs43v98+kdfWC9UeOvSysA0o/nwOjjNVFATM8cia0tmbSjAn
2LJO5R2qWPXKe+TyQNhSBJ/EQzZ+KOyeDxb2VTG30DSPth35iL3UfrKbsxkPy95uscqphDOsETjk
ITs/hKQ5XCg8Ud5QCItDaAZ9Cia0044ZboIboSv9llQxmDx1Up1DWIfaXV6hmdkmYg6oiyTjSrZz
ZdIALahgyxVGrG5xo6fI1lmo24rjQHKxi4VVPGXZpHpDqVr/RlHRv97+opcxlvYmeQKqL3zQCwaS
8OtqDtEOOSqt4+8sO8k2DYPuLK1290pQBlsnRO799qBXJ/mGDgD4Z9EwOP+ypAoIJQOBOJaQU+/8
XEsfsi5rP5lzW+5yttPK2bvctgAgZMuSnYuZwMVF0rpKOkPYPQb0mU6wjtrG04NO+zKNval9LGPm
nLNhZYtUbluJb1xMbp71Ok8a/WjntRbCynAphQ1IDdQecZ86edGSRgbGEFc7rA3sz1mk2B/2iHGp
RvA6QlIRnACn6PxH0KssUQ3SrSO4Dy3yDFTc7ybgmBszKNTJ65oMCQdzVcLh4lJhWAdOFeV5KQiy
TCEyBYlTE47IMZ/hGVjkxXRAMUncxrFiHm3Erw52I6Y7B9/F+w/uKVeOSmkdlCPP4WXOxIlWlFCf
zSNq1PEvzO3iR3fy7S9GKfLdEGFH9B/GA72DPh8VduoF5yvsTKMzcYmbRyM2csK2TfsHvEccfXL6
IryrsVNdmeHFUWWGPEp4kFM/BNm4eA4hpwP9g7N6HBVl+J6XBXxUvAL2ilbT+Anz/nsNDG2NSn5l
VFQOJA8SVxKqL/IsvytcJtk8pMCAleMU2d/dMPA3haZ120wm+NJs6E+mts0aVPniwBKCydvoWuM6
QTyW//3doJTpU2wLhXKED5H9LluLe1Cvyu99b9vfb3/Hyy0rh6JGKkt2BMJFLHIS1SBrGpSjb0Xq
oRzC8k4fQ+NU6zhIDYZBctP2JHFI/a3h+q8OTWsYpJtU7VmS9Iu+7LQxCoOTjvbg9JpGjfHqmhle
sikknApBGcXca24G5SUfYP6sBKqLKCyr4G+4UYKVvG3OF3mqYsmrrcOTEZfFv04+dY/jaFdfIL2q
Jo8vZ83X5OqA4FUhEcoS+FJh0hhdZXBLEZ7GMMhCrxeof8DW+YmYZe4pamquHJgru0hKWTISBWTY
HIvXStrWejYHunucyihoeDfxmNgoHe5vXmYQglbW89pw2JOgH/kGKlwWKnsL28ZJt31an3qyMyv6
l54qfPVe1ENaffQKxSyRWhv1PU7nJYohLR08Ov2Z5ib6w9p9N/bGvm0REd2YaJ+YW6spq4fbJ+XK
/BiSxIinmMTBivP9UiZWyQM2Ck6l2cGZ18Ne+VqnxTiCQKr+uT3Wla2CCiV0BTzrqEUt6R8hDW/d
Rg7hVCduuaWJmLyANEvu2qmN92Cs//yH4VhHyqYGCeeyV6JA7jcnwvap6uYYZci4NR5FXLf7QDNn
BR4cHJj/MqK0kwWaQZ1ocfgQTuxqLU7DUyqKpN3UQRb1j02c22Jbz3mc4PWS4K1ze9BrX5A6rUx3
WF1uy/Mv2IeGMie0HI9KnCrqc4W7Zr7B72tq9zB/zbUr+crVQXB7Qx2hcHCBTQDy2YSZm4UnzHPp
ItIfUfJ97XbK3RyPVfmM4tJzgiPJCq/kcpaCU8G1zNl/MzM7n6WW1RHZcxadnFrgNQDG1dwU9chN
rU1rx/DqWMRucLyU/S5K36LQEjyHqugU5KF4AKSs74Gjd8+IVxQrJ/76UPAZVAZDmGARzerWMSa9
rJkWatrFdixUscNWwfriqn7z8VjGGhKq/99g8up6dwGrQ+koleqEpzIehsor7H5qvUBYsXLvxPla
Qf9yozAa3UPpjcDjZslnrxWtcxWdqZVub0ybLnAQ/Mlw8say3Ck+zYiHHHLCxbePHoc3GCVRRgJ2
Lnh1WhWEsmUbnajYRvda2rknEI0wgUKlWHNIv/L1KHiQacGcp7qzvBxKCwLfEIro1DGt726pAz3x
bSnDUKTGR9Md7gRqwQRPIous5Z9/vEpMY1YPc3iaMt14wkhKeU7bQWyGqVnL5K5NC/SPTZohbXaW
qtgo2KQoBynhaQ7HjLPWNAbm2N3QBBsuBjtcCWCX14JU3IJ/geAs0nTLjRKzLzthJfGpRn/hszUU
34fQUuB6dNq3aOi619sb5PKBdj7c4o0/WUVoomUQnvJhBkEEojDj8hkG95fTWNWLG8Ah+tYMJVyu
hB+0uz36ymSXGY0S4arnNkF8svqopx4ges/n9fRZGeoZdwMjW9k218YjbHLDc/Ip3sr//u7M574P
CZL77+TWznBI3Fj5Gjh2j9vgZP6uKf2vVd+uDghtB0KebJgsCYBFK4qc6yM69ZPrf1VHkT8XVlBu
WmdOHwBbdx9jKqHpBRkcXhp9JxRIQJGfT9A1Or3qgeSdDArKutfAQ1efuymshl3eiXy+d7tKtQ9D
NM7xhv7cmmTytfmitSMFmgGTAww9H79X7Dbw6dOfnNIYaF6WvJ8muzpmuVr8w2qsdQ6uHU4UpiQm
WWPYJeExTZVIDxs/OqVl3b+mQ0etQwcV+GAFc74mNHt1MPyhWGOq2FC+zydHn7SHfKWGp0Lxm+6l
bvvqQRTlVH4aASWuFOkvS8hAmmFAQbPj0qAkttireBxoA9DW+JTRl/LpOaPHtxnHyASM5M6th/5J
+ssBzLMR4dDwp9kQeZ3QkqeRRGzlYXzl+pK0LOhn4KwvFaXyPE/7Pi05OFphmS964I402ULf3Q8+
OxvFkC6M7imtAYO6HSIuzVFYB8mSBtompOKp/CrvzqzfZpGedm1yinPhx9vKb6fvhuXXG6tJXMMz
iPv8XZsoLzdRUR7zocp5O7Sm+2mau/65FeUaUF9+6LMSKj8J9CwHlxeEbDCc/yS9zGwYU358yjMz
mzZ9TBnMMzjYd7fnfuU0YQpq0+Ih96ZUsBgnGFFIMEEanoRRjiToKsLx89yk6KFMsKi7qrG/3B7x
ynVAVCTxoCtkIN+2eLOLhOsdvfjslAaZf5gmWqUYss4IP/hi/ieqXOW18bUGIpdjr5gXXpmsBBES
nDnLskl/vqiJFebJOKPFqff5qWrUdtpoVlRh7afkSGhZq7H5yldEOpAytNS/ose36NL3ak+DFEDv
ScRZN+yKCiKphwiH1a5s4SszQ4KMkgAiqCR8yyR9TLUAdGKZncrEUAMvAY24NepIwhzNCjdRq1nj
+18LHhCwKTGBIQELuCT+dbFu1oh8Zac68sW+tukHT80s/lBdDB5bI4/uKb61GzrJhrmRfTngl3O8
jzVl+n57R12JHA41ft5PZNUABhbHt69EME9821NYC1ehVBrHmwhdPpADjX2KVBvPRD1Rd7dHXS45
cFgoh0ROcl0VNuvi5KA13tlUS6dj1Wvlw1AY9WMcdcTOcuj/2IkbfFRxXQ6IkgQ9NmIUD6HFgHPd
cxcxU/pqunMY46B9KIa5Hj36Ld2TNrrRB1/2ckAyedk/kXngUsEDYFqQ4fcjjjpi2/l9iAjDH2SE
lGbbJPNaZ09+pPcBTw5GX4/XHwVosK5yud/F4JTKYI3BnXr05ySNtxRSs+ZVce0g3OpVns4rUeja
15OuTDLNo2O8fHL7ecGTytHmY5g2jrbHKDFLnxDI0H/Ynetsg0Qf2+3tDSO/z3KG3LUUfZDQ4mpf
fL+qDzV3zHE+gdA3e6FFW6NWzfww9KSIm2ImhUeHL/tJ2Wa+6yIXfevbP2B5TuQSI2JA+Vk+nHhf
nC9xZZZl2ZexdoT9YWae6IT+mpk045TANf7qlS7+3Btu+vX2qMsY+L9RyUuhk8hmyuJ0BnNn9nM7
aUe1qrTcK3NyLQ/nFGNlea98UQPNAJmF8p65YCRNGQyGqIzU42wPRnNntk3dbzvk06O7KBbqt14M
1kcdJpibbF5IDUzKFuhinK+o0ma4RbuFOGYCo4U9Noi04T1MfqL4sfOp8HmU5Qrl5+0VvYCVMCzr
CeIAN23WVF/UFfQZ8XK9G/Rj3MzF51A1sq2KwFOOrGw18I8hCHED1l4/GeGuHgd4fqK2Vl6PVw4s
zfG3cr+k6ix3U6w3WpdUnUFd2E7rTeNY/oMa0tDyzNRa414vHw1yxsCvHRqB4Ghx8TlfaPyLxgqj
Wv2Y+NPsPqqaUm1L6Lutm9Ro95kutZtGt4unyrXXioxXNjABghMDvAN09lI4KCozt6RRbRz7Se+y
LQj82Ni5bbCmZHZlA3N3QzN8U4vHheB8jnkqKrIX3QAsZNYuDgdxeIcnrW+chmmOf9Ifq9z72zvp
6rJKahutayL9Ek9fJwq98MhnasMQTHdNUILCbKHVGJ6v68pTO7uptu1Hwz+lw7wGYbkSENG0kphk
KnG0FxbxCAJSTtdh5H5BFPR3CWyrvhvzTCR7dP2Hx1EZ8umh6d3h1WwDkoHYRHjn47c4iqFkHFQd
CYnLhAvqTNmDDNWOsCni5DAp0Gw81OBK9yWD7q895cJBK/H2sl+dOLU6tBnQVYPHdf6lowC+DNKk
4ljWoUg+Kf6YbRsVG9udnvaDvQmiaJYP4Lwwtyb/s+SJhNrp9o+4tt1ofPz/HyHOf4QikDObtVIc
K1VrX0BUZT8zyiM7KzcbfBEyfWXSV24fogTvFynawJNxcQ9UNjp4AbZbR6GAxOBWTnt05ybxLW5p
Eu6mNJj+yUbX8lfuhWvjcp3wOqZmD8p/8ehvp7R1tD7Rj2FRN79DxJH95zBTFWUfgcPM9v4UO7+E
5HB9fH255MnldZB/vBAX6zs0QNVLQz9SYm52UGXdvQ+6MfWENUe72RzX7IeuTdRmF8uM/s2Q4HxA
JNPp0NWNcXQKrXlK3KF/LuwihrVSJQ4GyXkeAranbLXm+3Z1YFQcABhKNdXl0y3BgTi360I/KkOh
7SOcJ71hSOpnVx1gBZeRX+AjOokw/Q9fFpACQlDULhAfWRyjzBh7zQhq/WgVevNpnLrxtc96+j2i
qlACoSk7IhyLNu8anePa1QcMRmaQRC8ApecrrVVhEQ2RCjhFB9K5xd3Oae/U0WgGYMp1OfyXeUrl
CLB+ZDjq4uSYbRoMoH2Mo9WF6TEplfkzzE3H93Ixl5zVOtR3RUgb6u72Dr46TQIzJWI62xciEbNI
wgKcJreDE8J61aaZ/lMUuTlyDSllnM3t4a5tI1QReEZxk4PflFHzfQaQG9No1plxVCPjk6I4eFsD
F96zxM0+1ef5pdCV6eftMa9NkSyWwhOSdTzLF2NqgVL7Xc9LylXH+ruuVLO6B5+W7inENWss/uuD
AU9yyRglS+B8gmgC4rrb22ybSrH/4Bol0s089CBFjUltx/3tqcmfvkg3ZH4DNIzSA/i/xekIfEzC
NauxjhBX/YMouyLbFmPxXNX1SSnj9E4jKjqPSP8KL/P9cmX4K1+TSASynhuOMvhS6Rj8EAZGdmEd
m2kcrTul960AHURjONb5ONf3KH1AXDOyaFqzZ78ycfYsbscA8RBcWjaJ/HiwLfjrjGwag5T+1bd+
LKLWa0v/Xx4ZVuwFgaDCNYwFnhRjERnqx0+s1KOligkAkmxksa1itO4LI1PtYwH/867PNFwKlZHe
RuiaM3KxhIo9bdQ1UYYrVzqdKik8ycuC3s5iWM2h0Ye6p32sBl2NdpWpJ72nVe6/Shx0wiutQV/5
ytfWWqK3ZODHl2DJoZv0WeUzR/axU4ag6zbpGId/lV2chVu173xlr+dTo9y5xlzgtFzb4lvNn6yJ
RFybN5VsCRSUwMTlRTAKMakTcknHuM5qb24Hy1OqMaw9M/Zf8UMO1+jI1zb3+wEXbydsclolnXzr
qHZKEe9aMCOv0eiq/b0P2mTrIGmae1ocKNXu9qG+EkJI4GkUgjIEXesuCoq1aMYxzSu+cB6WJVbZ
Dbp1HVCHjRG03Qr5U75QFhEE8CwtZfCekiCyiFe6GNGrNnzzGCS14XvYS0eGlzv9uFKXuDYpEiyA
YwhiAh9ZRCrEj5F9gcl9xOmzmhFeQPvwSziWuABFoz7Vx4+vocRuoKglBfyXu8VQUzg3s24eiwkl
2scodOxm45cWjc+4yp0VvbkrKZYstUCG4FoDQLVYRNsIYpVQbx6tHK4Q1yeoJjG06tc8y+zvptup
L9lU56/oCo4rUejq0KDtoW1R8LkQjbHylPrAYBnHkTsXJLuuNg9GYuTxgwBwVD8KJLaglIdT9I/C
v39QoeHNKhGYOyKt/A1/aXmI3t3neEz0TdK29lEPkaUO+z7+pfaVsZkqu17Be1+eR8BUmG+wfbhu
eBKeDyUw4RiMSBNHXw3qYaMUTfkPajTWtE9T3ex2jhrBlVarnG7s7c10GXoEtR9WGCIel+3y8zrK
2LUDicQxz61giyhckG0RFzPEV2kPcT+bbdj/e3vIy+PCkOgRcSqlYsmydKnpWRUMZg9Gt8q6p0Ax
omxTkcNuVCUK17rLlzEABDbu60i+giq5eCCp7gwtPo2so+iL6G/NnrRmH6RutSawdG0dkblA/UTi
1Xjonn/BUbSaFSDjfjSduc73SWJH8zaebMW8s/TC3iaWP66JoFzZNcBdKIYC4ZSa0PL8vNugTmdb
jZnU7pGOq17tm6qgKRVXsSWROo1/KJ3e+QPvt1orVV7emmTBlFtIh6V9zFLlikWc6OmCGfWLwnQ3
aJkH+4juZrR3mkD/nTXOvJ0GbY42ihp2xhb11WStBnFlwd//hmVrqhINgthBEJ1yU01egqaN4l1S
YqG6dTo0zA0e+/6HQ6FM/sG2y8I73hOLb+wMTtv1qI+duHLm8IANUK9vqshNdM/ClxwtvrisvXjK
2h9+3HYrYf8yGsrRkdowkHOgACEX5N3XjiYy54IKx0n4pvZtohDgb3hOWN/q1gBzM+bxZ56oBTL8
mb4SiK+cWE4rLySK/6RS1iI86VVjpalhKceRaszBUOBbZ4mtfG3BA93dDg7XPqs0xeKFAN//QjQm
hXj5f6SdV2/cyBqmfxEB5nDLTpJsqSVbY7V9Q9hjD0MxZ/LX71Pai3WzG03oLA7gc6EBqqtY4Qtv
mPNRhCfUWWof3ZPw2UuCadvN6Vd99KzX28NdOUK2bChIWQ44tEtbaXAwKj5TQnlL8winVhR/xmmX
sfjxzsQDfQz9egKLFjqjvdLLvXIxSdY6wyKmSG68CMGaLkSl0Q6iE3X2yd6LfgidQ+vE1v+woBR/
kagkC6a8In/HX9umN8qkqCIrPmk43h54ZEZUKaFqpe7cN4fYUiix317Ta5+QJ4VeGN1VKXhzPmKd
9bGXjEZ8aiEtDvsYgEB+8Kbaiu5gETj1fYY68MvtMa99R3pDBPD0c0lbFocjEwGK9CZIYb1FrmGY
1XGTKRheWEXrvdidVe8aM1vzF752LKj9Uh1jdenLLwZVZugleuWGpwgW7Ogn3Ib3emxkL00NZfH2
BK+OhaU7yT4AO+rs54uaUJ9TQBWBmk+H6lkVarkJ0JLxtkU3qPnKnrm2Nwm7+HpwPkDNL+pDuYNe
ooOk0EnobfZT1UQRHto0rvLtxycFSoQYndWDfbB4wJporhtDZN5bGjv9HgcwJ9gYbRsa99Y0N87r
x0dja9AqwMyWsHmxLw0L2QRNUT3KQYOKWGcj3XjNVs3jXZMY0e/bo11bQ5JZGuxMDUCI/Ptf524M
SidKiTTeLNr7T+gyAQECFFWL3e1xrj0LPMTvgCuuzaXshqRvuaJLgze6HlZ254VO/EijxH2cNWCs
SKC5eQ8SCqnBnyEZXr0y/LVQgOoIaStVW2TeF4uqqr0LMaZS3sTsuZmvGFjXQbAvPhVNDzF99Ko9
SxwfsDsRzS7Lm/yf2/O/dvKl2B77VOqOXNQMwkiUQcINHnVl8BjAa3sU5Cyfc2tOaT7YdIXqzFg5
jVc6mJhBAJNEVAKqB9JC51/XzDWcV4PYe9PCqRaPRVEHfoORp3HAyMXEPzAPstD1kVfT9U/0y7Kn
wMIk+pQjA/Hn9gJo8jSep7mUyEAVkz+QDlIGPP8tIWXXvvSK4C1LsU/xa5b7DtJ8GSDIoLUPau+F
h1ATLRark3VQwARnG9JSbRfQNZs2qVOJbWXla7yba88AZk2cNlzewGYtLpGw0a2ZHmAAparIzO3Y
pNVwXwo1huI9hd2dgiHs/e2luDokRxzraHYCLcHzlUCftwv1wnTexnZGWE0xqvaRnze4O8McDUKz
KLO+3R7ynYOyWH1gO+/QO+Cr5FLnY5aIZOTZ0Nm4npeu9hapHsbF7AxF21NkrhsfjoVu+EWiZPUm
ivoQJVBD/S7mMXgJPBWFXlFE+b1XBWN+MpQOQ5fbv/DKBcHPksQ2cnhigMUrFTuFFxhWGNDHKZPK
96as8zYTefRb2+tKMvilbmU7y0hd69kqG2Mti7/yUaT4FiUYRAYICBf7YJwn4Tb4mZ+msbEeKb93
W7t2842ZkDpotjWtwSEXE4b8SbVfxqpsALRulzcCojkNCAaUFCcRVV/NxK5UXyiqdld5IF73aUWO
fRc4UigZjog972+vt7zx/toQcnja7UjsIuuI2MwSQI03lRsS0wWPCEEVWNHpXTBseunsQcMYw5Xb
o11OlitPdtwlElH2Qs+3X6U50oun0B/LIs43U5dGO8eMsr2nJPGd5Yri3uNW2MKaqleyoeUdyETf
iyOEPgZDo+ZzPrTdTU3YRbP+aLdh8qkeq5i6TGRv2sQzHB8kR7Yty1Z/bCvVuLMnt/Vxn2jWqjSL
7cWvkHUp/gd4Bj7T8vbLIzUxu6Q3PwcYbBybDsmKICbeC0QxbXRMw9aY3YsHB54oVVqJNZVAKB0O
wvm0e4/kuphaXtlMzH+qOvk+SNdeMZKPZWlrbpI5ce9uf+WLPSUPEDhXYiWAeii/n48Zt64SguFO
HodCiT+F3Wj/8jr7R+x52UrN9GI5JYBDTgzyFEu7bChNRmCq9aCKx1kUCcbLWlBWWyMfJhuhm7D7
ASm0XTuw12ZnSN4I0a18xOTf/wqVurJvato94jFN2vx+DjsFC6ABjBn2beHrx1dS8sJgpsNuABZ4
PlYfuU0TJbZ4HANkp9xQ034a4DR+GXncr4Vm1+YF3QexX4o0fLvF2SwYPQtNTXA2S9SHaotGjqt2
90BIk5Vs8tpnI1ZHs47bR6Idz6dlRj1vQJClXDql3Pad+hgPSXKwEsxWdkmotWt+zpfHgNuGG4cx
qR5qS9tgw0iINBs+WkyZ9psVJ+43N3CbAK+8pOX0FzPyBkCr1tSuLq8ddihHEMA/5W+AN3Ip/tot
k5pSE3UdvqDXRz9zS5i7Pm2AJeOm1+7LaXJ+2IqnxZssMecf9BrGbzqO17vb+2gR93IL8CvA3NCi
oyIEkOz8V3SpZfXTHLPgnTo+q6y8FVW/RTj26n3tFrVP6jQbWwxwwg1CqWuCzxffG9AcZXlZ9cMu
/aKPMjuwqN10mI5mmxb9JxRWzXYHmC2pLCRj1TTkxu+twF2JJZZefjK5pjeJGh2jAkh5B1X/tfht
G1dmDUrj6Ii4cm0/rxTx1TAqBJI2VV32RU+QFeHX0lIk/KJJn7ZPRWBBy7CVzNY2U+AmvzGaLFq/
74vBs3xgl87w4GRWOn12glg3feol3a/bX2sZI/O73xMkmLYgWYBJLSpYg1MiE91X3VOMg+i2mKYO
24SoL3xiL8PdFA2+iU6jBJ8iT1O+xqLwDomnl+1mwDBF3ahmEb22QRuu7KJl9AhnW6N2SxuHAA1U
oLvYzJTXvaBQ+v6pj6cO3848TaNN2ir2MSzjtt31Zlv/g5BZ1Ey+O2L72Za22RBM126yAeVVji/C
gqO5UWPdS47amCjayo15sdNl1RFOC1ArMOqQac93elx0ZqG2iXhSp7F0N5GhI3bZWclT1mAkvS2S
oTH3XtC52Le7Qd0cbATD1hArF7eNTYyDhSTSF2D2SavPf4RrFQNCBXX7ZGdAcjoolL+spFKbnevl
FEML0W9z05nfbm+by6lTOEMJlEYbGIQLN4fW6uq6V+z2CeRVtx+roL+3p2S0/RYRfyfWN4WVJVtl
Kt2X0nb6lTv9yui0SKDOgJEluFkSOIvAHsZO9bqn0FORrW0HtdtbjjXoB0pqavgTpnr7TGJY0hrr
01EqZ6Gru1JYu7ho3qGjoGMlIsG56MEVIUV4XoD2SVfsYO8qERmE5k6/3UYLNpWu1N9vL/mV8aS7
FegDFIGAuy0ORO1Q6KX6lRwbUvnQH6fajDdeLspnLUuLPzayQOJwe8jLy4EXms4XZ5AIklku4o/J
TQrU5Lv8GBLmuv5UBFOo+ASVioHGWxdgp20bUc2xKzNT3WWjYnd7Qt+6LPwOXNc3S4eW+dkQnRFj
qmpWkTquXBTyJ5wlFbTLqXKAAwRBDK5f7pW/7t2pGCJPr4b4qDdTlj2NzRQCn6q74JtAtGwNFn65
85AuYpV5WNh/lBvPR2P4xBqHqjx6Tj7hNK0MEf/SR4fF9bVq3e8IHBs+0g/2w1TF6ppAwbsH/WK2
tJbI3Dh2MNqWTck6yeoE9mkEYipOjqIfDWMD6byIn0c7qIA/jubUfYsAdORbpxNJ+RT1wkz9isv9
e1OLKUDKznK/caHV4aabAy/EIo10bJ+qGRlIM00WsGC3pFVWjgm2upZT6OPBFXpBu8HKiUJnUAV+
oxaG+ZSzzx9R2ExeMg+Wut/Fcf4CPVX3DpU1dPXWGeN53DYVMga7oDDSLAQD0OCaCS2axnkTKF+T
ItaTlyh02l8B/hfzq20koJTD0GPnzOhLcI9UQn9NFSf4hpmWZzzY8zglOyd1gvQP2JSm/CQo3Bv/
5LEK8csz0trYWpEZBltoS331kLVmOtB5lIkPWIeq3MMAt8aHEt6n82BkTf40Gk0Zb6zRmZt7BSdg
475Pkqk+soVAPo79TMFwKLwUiI8SNg5sUbWMlP3t83Zld5GuomJJUx1w6UVYrOJ4GeVJfLTadniY
6mJ81XHw+xxQx+T0mU31RxGVNSFkqsUZ2yxdqwRf/gIoM+BsSOH4BaD1zvc31fOO000Ug05p96VW
0ug1irJ2WzsqNNImxXotVlTzyYzLYA80dw1edTk+pxhMBSoH7CJvyelOa2dG/FwPKAoCe9wnhQeG
zUM0K93orpCUKK+ebfOUuF312CHIlG49eqpi5WV/r3ifnzMSLu5YfoekJSx7qKllT3Ph6fExzufZ
8fEljdWvbm00n4ehb1xf07PsM++yc8qxf31ApCM9Qe8N3S8zj7/9liZlmbxqAQ2d71aKmPqnJG0U
a8294vJNcEnWpNIzUScNyMV11FTosiDOUB01nJUeJj2B2RplPE2+Qj1NQVBNLf69vUeX7EACM5eW
Jy0JStowyJZjxhm+RJ7X58e+mbVhp6hD/hq7TV7vil4yeNPIwljcF1oTJ//MkWdkGz1XhsdBSypM
LxUjFNb327/p/cE/+1wyTGQNKDtLhv6y1mPNOSIOQ6Y910Wdek9lEHXt80QSr38O1aQZtn0Tebaf
5qYXvUzWaCmPjignLKXUopd44iRKXxHcK4aN2vb4jeiV0opdX0+5+IbpxVAe2mwavNex7KZwVyCu
/lQjAzV+QfE0G/dlYITqSpDzrt+4mBRtA5TieNf4Z/ngG1Un3C43jWfs0ed7dQrnf92uyI2vjh6E
B6OtvOQtrirOpRcNsffgoUCQ3ptt174ZdlWk2wgjw8+2mZrmW51G1WdnoFxxwJCuUz5rueizfzwr
jqcvmUO5c1PnTvaWBnrcr5RoliRsifuCgcGBojTEC7kkRUT2kCdOlnZHtUHdDrKoUSAaqxZF+KUf
Gif2s1nxorsstgYs2tOu8lsgeF/n0AyNnaCFwX892m25krJd3DX8FmSvMWAEaSOdJ87vujhK+i7P
+vGYZ4Wj3aGOFz7NcVU8BFArNiJPs+9VYMQQbZ1+fJ0HN14JXS5OLz+AsQFgU5a9vGT6ICn0wfHG
o9lhyejjwGL+zuw6tjaDBlxBbaM1vPlliYCumyyWgcgDpoEA0PmcjYhus4kh0lGFGP9LHfqHaQ6T
vfQj8RPScs8fXYG0muYExXNDovtI6WQNxnuZK8tfQclblgppTnmLlR9HvTJakpIj5Ct0dbuqMtut
ko/6gwItKdz0Sq6N92qPHHWB7lT+yRjdJJ79vsqMUUqJwDkcldlIHi277c2tMjRwvTUvpWY/WA08
MWvS1sxeLy8+fjV1VLiwZMxcgItgWIP1AcplopTalNiEpnr/i/cjm3dFp89PQTv/6/AjBfDY2tkp
jYLwVzLkL0phKx+EA3OiQB+jcUTUDSQOJdbzz2jGZtiVQi5gaTr7KHF/m+hjvKoYCD+JtCm9j9bS
Ge9dTRzCC/zNZU1njiWZq3WnI9d5jaJ/Mz+XjWse3FgPv0bdbPnz6HE+nK62Trfv9ov8VoL4JbsV
FDJVtfcd/Vd8T8m+pozd28e56dtvfSCaGH3xUHN2AT3rZ6NJ/4thaH67Perl0STTos5L64DRoZGd
LzDmnaNXNpZzdOFL9T7wO7HvHXv+nrVN8thV8X+3x7vIYigfENFLvp5U418CZRunr5tBiazjPAMG
ySp9fO3auttIT/oPX3vnQy2mNtuiVtwisY52nuGp50Y1fi8qcJBtVEXDHhHA+CC8LN2Nxpgc0QJY
Y3xeBldYz1ImpG4PQI8AZlGyCAvUqxM6fMcREUVxb2Zl2dzVQT0Lv/Oq+g6FZ6A3duJm/+btUFjE
DPgE3KdtZT71dI5+GXOfvFR4UXUbjFfjfS6iaa17crnvDIngQzWdBBjHGrlD/tp3CtT/kSBUP5bK
gJC6OnZb1a6HVyRL0C/TlTk9BHRyi492GXCwkjJ7UjSKetyyh2J7xlgnROhHHI/VTeA65aaJTOel
oNJ6R6EhvL+98d5J2mdRBpIDKNKCKsOaXfYhz+fpNfFolnBXjhP3qnYQhBWGH4jU1vxSBezyELUq
ktKuao/3WjcAvG3DxlN4kaGBbHoY/Momia2gP2ATrR3JosbhszF3CmZWk6n+KfXYnQ5Om7d3naZO
AYixohJ+5Y5OkW0CXU22hW6k3g7M0GAdulbDf0uPRa9RRzJd4etZPkkeizOH20ZXLPFidZZ5QFOg
Q3hKVYavFATr/Af4Vf2bacwKN4PkIvl9XA73UdtPwUMN4OyUoe3yEndNF3weSJMLv8YoHOnqfGit
P7dX9fI4ozsA5IryII0HADzni2o1TdEVteYcW/pl0TbIrEDZ5dDN6Xp2XbDGr3rXTF5+RGIZyiBU
oaXH0vl44IIUCAOqddQ6XF03RmES/QlaE36tWurBqZxmPmhT3GU+6X9f7Iye6/oeAJxyF8WO3v4Y
CrDqiK3N0Btk73fbAczR/NjDrA4JEKFR1msy4rbbC3XtlxPcSngG1mw8LIuVyko4Q+Eg2mMQgvJz
qkyPtvrcmEeHiqn1GpqdsgEEruj/ZaITO0H7yn3WqjavfDtHeXsXgzI51CXFAiC1XdELXwU+0f1U
vKLYQN/L06+seDivtZcvo0dJ5sbdEZEQLH+X6uuhiDu7wtfjyJFAbiwuIl/NHeOhKYrSrz3F2+Zj
9cPrUevnDflwq5WslM3lgKqGvH5xO2G95OZi6NrjxMv5onlB9KMABouQc2we5qmrv9VN36/x5eU2
WmwzEE1ACMCEEgQt32KlTZUZheHi2IyYbmyRewu2Tukad+XYBNvRrZv2nusxu8vCAn+z21vl8kkm
haAlwONIwdldDl6YhRW7VlofM/j0d2oFu2ujugFxK2XIUx6q4uftAa+8ANBteaQsNEiB3C62JjJO
hZ1NSX8s4Cn22zEoRk3qsIfYCkTDJurLkFQhE//cHvbKIlP3kLRF3EXg2Mmf9dfD04pqnt2oG44u
iVJ64gdg2uk4eP9th7Apm981dRfrMZ+tvPjqBFO7cnddHR++js4EaXAsw9yuVnLCsKI7uvhJCIAg
WC53xgT8dvLqIGXH2bC8lQlNjkOhWOpa5+faskuICl+YViav7/n8jQH/y1QT/THBY6UChpjE7t50
++DFyJH4Q2dUofo9KvFKYePK/pJBJlUELiPoCovPTaPL68vJY94zcCx9iGE1Rhis/NKDmNt0CLy1
EOPK5QdvCEiB7JnyDC8FVHJbGBW7dziOrhOPD/lo5P9xx6fGVji2aD6h+S9+C9lCPGipF/w71E6v
bOtq7IONrvS2+ckYdKEclLxWcEoNbVFSH3PszEdetQOZaroJoud9bO9u79H3qOD8JpCMJwpBVMJJ
YJd1ukFP9KKY8vmYaPHwokN4NLYl2mL08o2g/DyGInmOQsrTmxkl6Win2AS427nv2/pTE0VxQTMU
MTi/wMEFjB32ppU/efSENyhbld5dCV+h8QenLo1PuVbo4lR2thg2RTo6/6lzq71Bs+f8xdShvYNR
DAiSDnOIX/TtiV5uCigyCIRIn0iJWVokWmPqaKXhKKgoGGpyV/Mo/ROSfT5m0E63nIp+JRy7bHtS
xuLwSZsASXC1F93zVsN+21Pr/qi5lUhnv8vHhFawXTW9b7hd1t1zDZoCfzN3Nn9EXTx84ixF3s5C
YTfZ6rmFw6kVV8Yb2rtd/KLZs/3ro2sinaW4Dyn+Sazn4oAqGSr+Y2POR92LNMPvMEXF/8qLH3ry
4z2qzJj63R7x8kpgRKnlRKYLlmNZCavH0psHZZiPrVkn/mCm+kM4Kq+BW3JBFWqn/ptzEx1uD3r5
6SmUSNUWXldK0UuWdeH2mVtD/zwWejFt81yYvhhh9ripejeMTv16e7jLkPF8uMX1gyMNnoDBoB77
Ce13eDbtD4SZT1ky6SsPzGXkIuGw1F1IbMnql8GpcM1RS+tSPZbZ1OydfgicPbUnK/3VNNLKRegN
6gpA29CFLGbhik08itH7IDeULIdCAipLUvsAS9Blit3FmedMUWAdHW2qZ59evQ4OMFR3DW5rK8fq
yreUkThXO9A8rly5+H+9qWbkVkWOhMWx6dP5AKRiQvXRSvHmrRv7npwn0/a3P+e1EXlAHYABbCCS
gPMRo6A28UwetaNWKVBAHREdvNEc002YdeF2Hpq1aOXK/pGlKam1BgQIJMD5gHXYaA1wLf2Y9/M4
78zM6t1nNTU9vHl0PTBX8lR58Z0/AISBkucm9V6kOt/5cNi76V5fe9qxiLlgMgWhlwPOibW+UgW/
jEYkmpDuBoGIzHAW8BQlKmdAQ0I/Dm3RbbTGpBGUWsM+wyZ6Q1al3iN/lGzxWqWO/OFPyAkhoZKW
R2h9Lz5hHxrGWFGaPYq0Eg8Rakr3RgDypIOcuUXMaBU2KueyXFMYGDBrCWLYrItPGFcUF3Es1PFb
zs3NGCXjofCa7nOehtFnLUi8jYdj8Qs+J/ojkvzeJq67aYcA2KpVw5ULVyr5UKUB3ALRRV4hf50X
kuwqN7CyO/Ikp1/nWhO/c6L/O5Nrd/BzLTPnraborrJyTq9tYqrTaD3KuttFnbEbyimWYnJHur7G
wRvcPvYVeQPZRuCsPGNXx7KgZiDmTJ12mTNTgDIFHE31aBVV/6NKlPorHocAonvNClcesKtjSRwF
uS7YtGXBu0ClIdJH5lUa2fi7D0Lsc8lpe/Nn0bmYz9/euNe+npQKxS5PlSS6xT7SEtObayqpRwRy
vDtU8VGNS/Jm7zXq/J1mP5zIeo7/uT3otSmCEAEP9L6Fl4WrojS7rqtn7RijGP+CIYX6kOkVxoc0
Xuig/g+DyS4G2gUUTJf7s23ccgpodBwLMSflJxXdyZ3hKqgKx0pqrSznlaucygz4OLyFwFldJJ6D
2yF6lHCV21bibQXiTyqJtqf/qKpB2Xaoj3/Qnkq+jRbxJlcA4QefcHH1zFEWmYWSGkdHcastRAUj
h7nsJlupPOFrteHs2dLaCm79yicERkbligeS1sKyITY5dTd0s8n9E5f6d57tVPtJLaW545EzzY/C
pwAWYSlICwigLFAH+WP+umJcsgNvnmzqq3Gd3g95/6dsYHi0KRVy9qcw1tyErpwKBpSy/xwJAtjF
qXDcvBxjalpH2yjV7t9eys/dUYO0ugN7OqD8rWNVum1RtJ9XhNWvDU3s4eDnC8CflT2fa5xaCXIb
iXFUHKV8Br2ViYNjTJl7ALQmfpAhDTBss+F/iXts1HKQZqRoQsV9sch2KNo84g4/zoottnXjZN1O
i+fgcQ7d6qh2aVGvFPSu7SFp7ia1bKWcyWKqIVZOqtEY+pGysfIcY/fjbKuiT8Re2HMmVhb2Sk/O
duSRlGgNkBrLRtioldDGYCo/I84VPriRl9lbJ2spG+TK/ECAFu97TaBa1mbtg2I4YfwUlUr4QD1F
+3L7TroEy+GOReBFHi95CJARzr+ya6ShgBmdPsehzbcu+tYw/Tgf4y9FPY+feFXa+yaZSiT17QGG
ujUik1eO9W9wk9SssZwpNhDs17TgLyMoaswUNqRcE2du2VrSasBwjtXWzwFcEOHHQUlYAVjrMwgg
6sH6oHwVYKv8eMIzfuXde78bz0MaNh/ZrKT8cOqWjjqg2ESEbVfLpi//oA8NAj+yrM9o3DiHSBPZ
l7zO+12rx6Zvd2H9MFhJv3LRXB4+V4fETs9Jssov5IcpjWNjnLvjMwFN0m3GGAzcSHnkBV2KxPNd
HQ5kU6n6mkXM5bPBfqQ4C5yJFhfsg/PtkJdt2ideOTxPgdH/mV2vvYcT1Cj/AN/nCbbM0Ak//FKB
MKV6RVCOgcNFxdKcMnyS2sg9ZqF2iGqh637TJgUUtsz9ks1V8PP2lr887DKNxK0MtTzegPfT+dcd
Hs3x0CLs7OBm0BZ/+r63qI/awduAr/jX20Ndni5shQH4ED9Je1i28vlymlnIY5uL+glzrfm+M8f8
vqsKR+y8IQsezDQYjn3UqbuoFUa9qdC7/Mcy2qhAJl2LT5ExFf/GQivalR1+kQfBuAB7atC1BeMC
cO38Z+l1ULVAXuqnrNOrP9CIR7hO9DKKu9vzv9hN0h+KPBIlFamivyQzt16cm1rQTU+wOtzhYOYR
J8ZsSdGtJsz/hLNt7///RlwseJDYrTmhGvvUwdRoNoprpndB2DafY/AwhzjWD7fHW24m6VNBBwiA
AaBydvHirarsRoHUFGePZW6Ke55l47EwgqMWiQ9TA9+HQnEYkRb+oYx5/tHSKpvysMyyx9gJ6HGZ
eBwD8UuLEyBabMvd1v6pISA3bYSGaMvtaS6vIzk2rROI9hS4wXpq52N3jTXqQ+emj+NITypOKxsa
YOb6od1pJapYrvEnR3z6++1R5dvz1z0s2a3vFAXudFraQAbPR3UarVX1UQ3eOhwjsl9mXvYn0G7B
XTVVqveYYBuXfcF10LKfNfSqvE01h2uaBouZv/8GWdYn3JP6JRfVbnpZfTDPyhta2kG0rXJPJROp
AIj/HqhmlkCu7CoAuhPW5e729Jfv0P8dG4ot54cuNy2s8/lrtJn1HtX7UzL2/c7twmRTqoG1L6JA
8e4cSzj/VQRvT42Z1wc1b6NkN9u1svIzrq7AX79ise/6phmavsEBcTKKZrhLjXIE3Robc/1ix/H4
Z5jNBHmOpDbXvCzl/Jbfn0YWW102zy5YUWmQ4aslDOUNwhfO4eVkGi9NSTbBs49t4O3VXkQc74sN
rI7UDJ4CrCi5DH89C1ZsqVUdDtEJIHGtflH1XFf8UcNudksEEn4ym9YVf4hZh0Ne5s3aRbK4Kv/v
8MQcUjoW/c8l/86ZrZK4tgpPQY0ZoldmyXHO8+q78MDoE2Xl9krMe+1wQcvgFaBZaHLQzudrKJMX
DoUT4pcxuMN2pri/A9GWGNuWK41+rKk447ZP3CnZtAWEqw3VZKVaiYWvfWJ8hejZSQQRT9H5r5ir
stOKuQxPDg7cd4PhBVtjaqxtZQPavv2Brw8lAUvk2KQ18u9/fWDFShl/tsKTNg7iW61LpRzdg/2j
tb2zlrddG4y3j9gach0Fx8WFaWiw4+0Wg118PMdHCo1mui/TqsTdXYst/WM58PvmwbgdSDVvOenL
YhV5y4e5cavgLapqDZSLMKJpPyhNOO+g4g7Oxx7Z9+FAqZNvvxPIluJoetOOYSFVlqwKfcvB0cVW
lKX7PEVD6IfB9HHhX0r/BFHS+APFwiXbj+JamPZqqbyZxGl+6TmI56V9mL96ZpSuGclcORcuGbcn
5QaY3rJRZNaIdyoYJb6BHIk2zHN+0ACb3XdzeddMvfeaG7GzN4QyCN8tsBpfOZdXdg6hIheRzH/4
v8W3LOmAAaBqwlOrTcld003tpy4CigEPiWf+9pFYZqLySzIYtXDaC8D4lk5TFjUZcsxO4YUt6vzJ
CRXnd1Tmdbzlv6922ZDU8WYWKhXNbp7VYlO5EmSXg83pt1VTftiuTv4gUKKQ02TbDLjI+SENwjEb
01Rja5XacIBZQQ0pixBrLce2e9BYgzV4yLXvzbemvAkBwLlY70zESt1EVnYy9f6/0MnmbEuR1TM2
DXffnTMr8TGAsrMLAsO9q4214a99bim7J2tnlATeM4i/bqVQz0wtjQMsmazE+JG6A2La0Wz+zLn4
f9/+2leHoroKM1+V+pfy738NZTth1xhenZy6OFKCjYqGT+4j0zqU/qim1Upad+U9JeSnB63xeNPH
WmSSpj4mYwtF4ZTOnVF/KUorU5/txC6Hf6jjOt5m9vo++zfQtOZQW5RgXm7P9sqD6vKO86DKUiud
6fPZlgCfgzB1k1MZmhOgCISO/yPXNF8do7H6fWaP0RrA+eoCSyCb7IVQxF7Eqyjg8YGFkpzM3J7G
jT1aTkrERvfuGCSj9uP2BK+NJotkNmVeCUhfjBa0Y22McSVwDhuDjNJ8Fc7OMcvcTP8VD4P58TcG
2R9SZxX8lpRjOV/PtMvAD6lOcipM7Mr8gVsy37ZNMd9VThGtoUyuT+7/jbYIOgMdHrUWxsnJaJHl
eJmquQ4+AZm2frtttKZ9cG2wd88sScmk1LeYmgUA3uwVvIXzUgTtlzFJE3czd5jTvugQuq2VW/fa
yZAwYqjA3DkXmDAKfYUy1VN80hWjz3yrRDJHz0Ev+ZlBEe4QDq5XGEBI++Y34sBD+z+cDFqDbBmJ
wcNJ4/xLlnTti7B0xKlpaudn40zOQUsGsSuUxniJAaeuPTNX1xeZS6noh2XAUs2iNe0u1gFNnwat
VuetJ9AO8HXEk4ZNplarLdCrw1HbR4MEPDxP6Pn8+jLq2xJd6pMdGTBdm1qbxaZRnWzTukO9Yjsk
F2uRo9B5kJk/DFuKSotAbwraJm/TJD153eBWn9Qpno1PA9SOlej1ynXmwRSjswkdiY+3uE4Nxwv7
ujKyU5CNdrrXYtNKRj8e6mlvVco8PxROaq4pnlwdFGFYZB91RBaWgddgRE7VSyPKbgxy5M9GMDu+
0o1Ds20LYdh7DXHcNavJK58PJ1c6nMigUZRfJiYhQoaWXqnipFh1hGqMRgHUrMm5gzKGIJvDvbl9
kV6dJW8VZDWQ/eDazvfLpNdjODeFOFnVNHz38vFuCnWj3JSVlrWUuId2LdmTb89y09Aug6rJFwWo
s3ibNMDoyYRAzWnOivyLOXPbUuKd7W5jVdyyj3TMQbWraudkH3+VURdGkRWxdp7GZU93hpHmYq6Q
nihtZ9XeKhGScUSTGY/pjIv8Jhp1I+78sAxUd1MrWe9+u73Y174u+ASZPnhSo1/+/a8gBNG4HjkT
OzvpmSh+u72nPNq9YQcbCOrj4eNjIQ1EwiAjEBCS52N5CrK9cVDjrRlW1udYy/N/SI2CwE/U9uft
oa5dA1LSglYd3Q7CyfOhFLMlFEH4/pQHoTZus6l1wh2crjVrgWvLB8ALJBXBscGVcz5OUdv6YLZO
fgoj1/pF79rFVLLLke3I8cK9PaerY0mUODURKY+zeCcQv7Ix5vayk9tY6R3qO8Uzzs6Og2KEscau
uzoWtycYbRouF/ly2KG5B200PVUC96t7IYbm0OZcEQcNcvnr7YldO346cRqxsMc2XFZS0QKIvMLC
nVT0iY3zh2r5LqyRoxgQHfG7cfxTm8Z4f3vQqzMElgLmkngfXazzLwcbYS66lI1fi8b8nLZp93uy
6n7aWi145O3twa5dadRqEaoiT4OWs/x0ErSlqez8JM1T51DnRjb5sVaD4FBnPcT+O4czv7896LUZ
kqTTt0JqVtJCzmfoobmsxCYOrP+HszPbjdvoovUTEeA83PYoiZJt2bHTyQ3h5HdYnOfx6c9XOgc4
ajbRhBwECZAA3l2sql17WHstV62LaDd6wFsLY3L9MnS24A2rtuQ8N6QS1ATMhS3Kf7YezEF28ayB
NrTNbNixsAZkpTRDbDUE177mGwsgSwPpurzckelErp3a8DlSCM9OEA+lGVDguj5qWS3cJ3LiD/bh
ZGLOmDrg0f9ncnFaXADWJZJs+SVrYCd5jlKj/xvFqrrau5XafR0qmkb3d291kZIHCqdMt2YJGImr
tm+GtC0utoouF5Pn46dAibR416Pn/jhpcf7tNwySKOHEJGmSuWhCWXMzl5qXFRfhiOw8sJ07247U
fZfVjc/zNG+4s9UFvrO3ODKDFWapGebFZah49lghm0jp0fxF7J3/TLXS3ahtyku2fOUp21NtBBkD
wnHhq6eG4xI2dXFx1KzODrU96szFFW61ERqu3QUiBEk6Ds0O/76+d+XYeV1IAQe94a76K9UM5aEJ
s+K1nbyP4SffTqVE3xJAILLDe3dtaW7llEveFxd0AWP9mILT+FmlYjMEXNsqyR8oqfaQ+7rpQod5
HKNfU1xipw5fs6IKvsVz0z0wZfc1r2pjIyjaMrfYqAEUL5DRuLjUrlTg67Pc2xW5phTU//WwPNhO
8xspJ5NQQAzk6WfvFqEJcbM3d7qZX2qACObBiR3jZAdZXX2zaj3Z4nlbO4nUJGBNY3Rdqq9c75tQ
8ioJxVBATm85X2KliyC0q0pr44lbSWwJzQkuaRDiSZZ53jD2SdBMVn7poMAPfFcXandOS7s6l2Qu
z62FisW+DkShMghUbpE4r+3ie+uLN091GhmuuIRGs6G+hkUSNqcs0wpvl0BXoB68EgWm+y5s7bvK
DyrBprI5uHBheW1DQBRr+WXssng464o2VKe8V7eQg+t2yPyY3YOtdNkIrNqMgj6pwgVyWKX814u0
ofziUf75IDXL2wWXzCwwH0ti1KWubeyMUzFHHTehijLlLLL6yRyhWUpz55MoiiD/jUeHwy9DWdIg
WqzXB7Mu50AhCywu5hj01S4dguIwhen8UFdtZ++F5W1BvVbPKOAH5gjADNKuu7aYV0ZSVo1SXBRl
qJ/cYm72OTit/2bagmdua/OKXFj6OOq8fPcPy1rUab2zvLjydZsPxpAm5WVuYveojMP0kCpNtkua
XJxnBCv/9MpAOfyGUSCgEvZObXvpZyDVKUMkxYsLHGjwECEv6O7KgQHlmFDmoOLGu707mFtP0uqB
dRAWR1kF5Iu1SHDLZCjplIc4HJfeyVnpEsc9SszbxtO3+k3f2VnspjerVCRim6BlqI5Mtkb/Ih+o
SdYpmvLHCI7ylyRs2+f7H3XtwYWWnPfJJvwEwnd9hiLYykDwyfxhzpTxHMM1p54qYyyNZ9hSrWnD
ra6aM6DJlJV7UpZF4ELW0HRj7SUXOFB05R9UrLrkRe2s0u53slsc/3V/eWubB6OXSv+FiQxgUtfL
a82Rt1e0OUNDNYU6TUsJCKvas7cUYtc8Nv0BOZFF0RWGwGtDtlZZBeLV6cVJiuifttDD+aFghDA/
lQxJMZZnGd3D/bWtmpSZnwlVAeXBxdpmfTLUyWuzC5JcmfjsWWDb/+sLrW2ewhYhiX0Ki1q9EV8s
YWBvbpUVgsVgSPZWSpQeeuWokaMgCDiH1s9mBrV7IprKtF+a2RfzITPTVD93PXSnn9Mh1RzYQOvW
sODAMwfR7ZyC2a1zXTUiep4I9r7f/yprJ4y8FPC1FCSmCH69EU1rh10F+e/FLMP5W85MY7+b4nR6
DDPP+3bf1tqVpS8ElIhdoF6yOM1kv20eGUp66ZjFrA+qEOXwTW/NONipVOL3XhL/7bpzZm/YXTvV
YNG4QizwFmABpUJLFMKl7esu9X4wxNwq0V5DZ3UL9bd2xmQIBJWwHDVdlrjysW6VuJyySwPzVXDQ
o2D6D6FlFVrfIP/barTpfP+Tri1Ncr5Q04Ag6abg7aQF6OEp4lArWTu+inau03NduPmwv29o7ZzI
y2PYEiB7gxnhBbPmJCcrbZPUELteq6PuwVWnrjk1YhrcjRdz9UNCG8lVBaUChvL6WGZljxy8DcIt
b8fxHEHV5bszsmy7qI0cZx+LcQx+51OiCy6b75SylsJDdQKwTNWV/KLFaJ8d5yKgG2ICOf91/0uu
Lg01LxnQcSaXtbUkK+EGbkl+baWNaP90AvXVCHLUYa+3o7APMXi6LfE8GWEsE1L5MSXJvpwKWVy9
LDGKZIJO7TI6yIdYapx3u8Cem4MzuxPTufT/noHbBQ9ZnJRfqKuW/9xf9drdJw2hGEuySqa62FBU
lfDudAwuKmLy0S5oVa1k9rYNmWQqgVupjV1BnBk59o/7htc+NwhjFg4gFze3iL3iKeaZJPm/uIWi
HgnW4aW2+9azDzSDm+8NCLZ5I0hYXSsBF1qTkhlnGbOrZWn0TqtklzZ3hviUeEyrPilK2dU/lXgW
UB7WLQpTOyjmkq0gd902nkBi2fAIi+9cpaU1SCzoZTaoCIRWnDk+iiQSneOm+V+jKxpj1xsg6Ta6
YWsOgqYCPX8GwW9nRlR7auxJaai4x1BOogKeNKPv2ji+r8zNxGKrRL0GYAHRxUwVwCeu7XKmqmyg
W3aTmLp7PWg/rFE8moNO1V3txvBZOHXydx334ilWnfqHnuSotVh69k3rJuv1/gm7/eS8n1TP+Oh0
/nlgrn2VFo2FMwMavChBU6EPrji+22axYCoIfstdCaYExL43Nl/u27092dh9I3XmuWFaYRHQ9KAv
ot5xxcVw+vKsp2YQH7m4VrtPo26WW10mG/HoCi5V2mSGhcagnBlZ+BF1HiGagsiRTLtNnF3vzOmD
TlF0+O4pRl3vaC3ZztMYeU16moLkf6QJjRfu9Hgst6YGb10aP4UEAGVvmgY385COw6y71TnRJa7I
bGYGV36VQzRHT1mFSs0xGO2xPSvI1ZMhKJm7t9rEdM73t2DlEPIjoD5gWoOS7S2lOqWB3Mpo6Dsx
ESwk2kX7b2501q5MGvvoRMgKoK4JaI1DPF0ie+A/piFU42QpzSbHz200IHk3JQsLvJWAhuUdfddh
K/W5hVB0FJd5dG0IKsxSy07U8qAZvL/uVUMS/i7bppQFF061mFRwS1ooLpVgzBai4SQaTqmT1lu4
mg1Dy2ej1mvbquIKQ4ZXPUQUKeBRhlGi3NjItbsEagcmOwl1x6Fcfzm3VtUkccfo0iRwvO2odKnq
2YSbazhVNoP3sBSq1Zbqq0wWrx9lTg0zoQzQMGMHs+a10YpWrZKHenQJ4QMRPiPE4z+eloafxiIf
0zOoCjHujGHuz/lU2cnGHq6eXRZCQCCHGu0lCa0eWZ1mVBXqjn1X/HAMMTz3og2t0xhSH9qljYAx
Oyxiez7GVGvNnTb2g50zeeBqv/JSbavD/VN1+4TwPYiIDNl55G/paN8d39ZU4yDwyvgSD1b+I1Xn
ml4LmnRHO+Me3be1drAgYYfFlCITLm1xVURTao02x8mlZSRofIGdRYcqvK5Hb6v4s25JilVIddJb
oGUEB2QrGlYVmvZ0KEHOtv8hDFFudVXWPh+xMvU7oAX8c1GbiFO9qRwlAdyjp5/UURR/KX377zRP
TrhxdNaWJGmLiWG5CFRCrjcqDSCiy9B5vvAzhvQIS2sHzzh9gWYDebbm4yH5Q5SFBwdYyOK5yWxw
8Dmc7JdICGf66hVDGv2ETyqKd4gyltGnxBV9wEygWnXnXmnDz+1gB1ukOmsP/PtfsXjgVaNHmiGr
4kvbNupD76YQBGYEzod2qM0nK7V0H2RF12+kXGtmpXOQgkPgCpeAjZgmrtWVIr44YsiTQxiG5iN0
Oeof4KxQo5s76CSeGV6dt2jd1w4SlOpgjiRfzk3PIOoGVOIrPb5E4ON9wJTEL7qDcJTkm7e3IOWr
1qijv5UggOMuIlZPTIypD2N8gTcsPVbT6H3zonKihDdG3+5f+rXjhHcHsyXx+fSXrs9t0eeVaZVJ
zNyUgNgRoYCy3TEEGsf7sAktfd84BiDcMknSaBcyhrpXNWG6X+//irUFQxIiExJSEnD717+i1rpu
7hmIu7gBJEh7dYy08rXIosHZGX2B6O19c2tPG5TN9K7fRsmXr4zOiFg7pDyhJYWeX72l/hg6VBBi
SBO/g+mON8ytr+7/m5O+450TDytz0uYsQ97WNpL6iJac472W8wy8guQ22nrF1i7JW0lJosZlzHNt
LmtaV6+1IrzYiNukz5muBg3Uj+jcROc69pS/naAarKNQars83f+wqyulRAGgg/fjpnTGMziNjEUB
17fs4SsiSFJRRSnTg5vD+Xjf1uomMpXM/J+cTrgpzE4D2NsaW6LShj1iZ5ZflZ26A6YvDsIZnQ83
sOW4hQp2m9lc2E0WHl4xowm2NyW8zKaZjweR2aF3UOYu3HDwa9+Q4J1yOoUJ3pOFg3eGFry90sWX
pq2iz3FdZ7LooiRZtW91vdM3lrX2GSm9gCwEgQtga3H1vKzPgq4iXB/pPyHSNJvWT2UqjKPrDvGP
eTQ2347VBb4BGl2eZCLz6/NpJBRDbUAilzwL+1PaC6/cK0nRQg8KOc/h/ilZNUZjWXbVeDCXg2zI
CIQFxIviInSjzo7wHhbTTodipIW4DvKo+9ZWPyYQKoTbpK7REq1pN+jW15EjLgMtihckFcoXDcTm
ARRObO0jNSJW/LhFyo8gmyQHPVnv9cfUmM6Z4o78BkreHM6d9j+rDpLXvOqGozb0YuNzri3wnbnl
y1TbttIVUDtfCkSrDvk8ksZBUXEkP47+m6km/Pqd5clZOAuI9k2DshuZs0eoiO2DTvF/AOFerMlG
/i7v7GkXlFb/G66a9iBVY4JFKUZ5/TkrO4gqjcbCpbdzbdqXSjX90SRt4J2J9I3H+4tbS3a4ApYc
iofYY1k50GGGGgYqFpdUq9SjTs3voQRm79tC9ZSdazQFxNqqt5uR6Pl53/TaPlL8ZJCYkXfi1sWx
QZwuVVH/Si5Ta/yVKqMa7+ywSXxTG9E0DdX0z/v21t4kap18WDwMtdaFvSTJGitXRsYzHLv6RWm1
zQ9ZkeTH3i6MB8JZ78ELan0+3je7dvspefGXpNq9mZmGLIXJNqcDSNmN+uM4UIja1zZDTHlcKtnG
3Vg1RpohNZqZgV/St7VOETWhKlJQan1zYQKaG2I5fXesHbMbT7+xMrCoZAKAZoAQXx/UVI3yNrZS
JGtCRiUgPs1eXSWlYdRY4ncCijf8HZAZ0P3LCcdsDLO5h0DsMipdNT84qPj8tEuRf4FjyNq1EyoG
O70P9a2J59VDCuEO4AvJu7XsiI6j48SkxCSkcVX/ZRau+4lAdj7PEZypDxmFdWfjvCwsSvAkd546
HreC5GoJtUoIhr1SEVSo2ln19cL9UzMbgZjF/DxkZbIRey8uxf+15hBTSIY2QNmLpzeJFZAnVpu9
2OqA7mwII7O+m1DgCY6lFtb7hmGtp7myjW7jpN4aZrqOQ0NxlqvGGNP14alEkEaJOWYvcSCmpzAu
vndsbMOQTaA9RMlI2FGm48eazayWyiR9dGAjbCh8TNdGM2ZWAysP85fQdSfAhqnhNac0MkfeESsw
UP8bmmLjdVxbKAA9qKmg2wD6u1hoX4WBHnNVXvD22slIG+9BNZDdCpFe+9JMdrqHfH7L6MIPvC0U
rhimyUmqCBcXRkPRT4wNlflLNRnNsY9mzTyGYTe/xOBNtua4Tb7au4IZdV4aKoZJD5mridjBwg80
VRQAZrG8Y6iBqJHE6QHjwJk6bmX8y6uBIQ+kNq0FalHcxcWqKkML0j5rvKMIYGwJJtP8ihZ5v5Mi
X59bty02XuJVe8SHksjZIi9d2BtiXVOG0vGOcVE6pybnZOZkgkdgQ+OeEfINc8tNe1uejDNkbYGa
1OJ0anhQVyi6d0zdsvo7UtrqWLZ2dKZQvTXlv7Jl4ONYF2oohInLAq7WWIxj1iZyCVlhHYpQb/e5
3n5wtoWDQWuWtqYsY4J0XPZUrWqIAyMfveOIgPkuNAv7aAokFXQtz062AptXwZz8GRIefcOJ3q4P
y/JlgqyC135JuolaYaYHdu8d+9jwTrY2dGj4hVtzSltWFgdfDz1QGl3rHfFjmk+Hzz4JG6WB+8/s
7SmUa5HnjxwTEIM8Nu9S92TQjDI3au8IE6wUWxxMaiTQCbhW2x2jtvF29+2trUqimqiDyAbeklqG
mbqqNpHMOzazE5+imfyZcqJ+um9lbVUSUWzRsEJ8YGlFDdSybrPQPdazaz8kjPKJXa3nDh1+YyKW
B/3y0XUhAQSIH/SbJtXuljgX1ZmDbmy15DT3bvHS2lP1wtR1fLi/rptLTGyCGAb8N7gqjvxit8JE
s1sjQQyrmvVqr9q8oWOdx0cQR1tMODeKaFLxC3fLawZDCcxoi/On2KWiNDqaQk1Yxd9T+rJny+uU
eZ9puvO3mXXtF/x/dDQaV4hdW1jB59Zu7F9h1nSoEUG9am6c1eVjJ38R8xhgx/jGkLovVl/OKXID
wZCcPNFkj5nR5E8jUdqBhguc8vasPU1wfG+UD9Y++Xuj8qi9vyBRWNQljDQn2GzrU6vVwSFQGCjo
YzS7P7679ArI4SEtkezl16asmq+rCEyZoohgvUH4FF3udsqpP8f5Ft/Q2sIsHjypAUM7dck12QVJ
pxhdivRHEzHQTW7i2tQ+3cY+AdOvtmgQb64kmycTQUlVTwdmyY/eIzkytVmenBiHjj6pMIUxmwTr
SwzfwymLnQ+ClzR5WIARsTJoF3lipSN6t2+gIILe1HkFJrPSoScdxiNMHvmhConK7u/bIs2Vphhd
YJSGEEzCpRY3RRemHuZeHxzN3And7z3TutmDlYiifjRTGsn7FOkRvUMs3UL4p68GtMju/4KVvSQl
kwBVzg+tzEWgrWqtETpxpxz1YLD+F9R2rB3GzCi/BFZUFBtOaGUnKd2xTBU4LJC3RQlBDWfmkVqV
SCIpRiA1eYTkTutIvH3cDYMHWVk9lxugyttvzMUg8ySAAdrMmNv1duZpAiuRKxEGQ+bs9WxuD+Wg
d6eZYZwvnNnu0Ia1gLykDDeWu7QsqVnebonsUzLDv4jT2sBGKQpkjZ8h7jCfparE35FnNJ+YEmOe
D93Lxtvbelb7cSIgTfzYzsqGOzmfzA6ZlQR9cb3uOnZCJ0Aq1Fcz1633iFBW/6JqYhx7Grkb/lX+
We9D7TdbwI5RaaddQlZ6bSsCwUEZQ/R+2PS6ONY9ZCVQCU/VY2pEenvwqiSOv7p2ODy2cR46z4QM
Xni+v+Clk+dHgJ8CJYcDJFVdxqmGUNIk8eLBZ66ieAg8PXz14sn9GpeN9woUpT1Zme59vW90eaSx
xJw9+Zs8XHJO53rlLb9mdkrAS6ICIfqL6XDKRyeP4ar2qMTa3P7McSPiYwV+anDXVuWveuei3EQY
OkzNgz/U8Zz80GYntQ4D8ErrT9NmmnhPWj38cX+lS08hbQJagSlB9qVJVK9tqkph9XqTTn6uNLN7
hN2o7w9ooyXazo2aYUtAYeXDApYh2nsTGiPbvzbXl1RR88GbfDTY7HNvteH3xOTd7iddlPtuiqOt
EOn2/AC6pnkBcaJNNLZ0xoqmepUrotnXZjzFztJa8GFV02qPaqgq9kPPc/CphYxgo6uxhFbI3SQg
A99J0gMya4kuQDOhtoJoGvw21JTvbh103S7KIkc71HP+RXcrh4E2oIhfgiaw41NtCu17oMAZ8whU
sd2SpLz1WkRueA4NanUKr8uhBa832yLvxehXcRf+xThy+JQU6q9uKJRvXCrnM6zH8Veeq62a1q0T
kSGj7HHCHCMlYq53fI67rKmUavCDMR9PemSEhxDk9A8watpzLkT8OtBNfzGDufmsaDaMYvcP+OrC
AfRCrocrg83i2n7QA1O2HLaBulb/DY55r4Y6t4c9A0YNe96LMEp/VEaV/gK9WPy4b3zl8NEYpElB
hA6yfkmwJaDL7IKRxadiVo4I0CQvtTfqTJlPfXsYrLZBCFCtN1L7VaskcZIeSGLsF2/ECCsSBBPO
4ItCRMfJdCbfQZDgoKtJWVNmb/MzPnNLA2yJC5QHHr5uyW1tyifqpuStqcJqUVIECAFn/ySH7sBt
RcVes4X3JQvG6NgXY3iyEuuzIiM/DSm68298cNAKPFnksSRG17tN8w2vCfe9r4ig/+nBqSWEKqj1
01T8Goio+toqwjvdNypDx+t3koUD45Z5iFTeWRiF9KWdtdYdefBr+6xA/VHuoOMM/nffzNq2ElbS
+IX4gM+72FYm4SXxdAordzPWeC9ngoJOVdRyP+qRE+6NJtE+T2gMlxtxwMobIcuJrvRnMAYvr7A5
pWOQRBmn2CnLU5C1wZehqv/ImyzfOLlrlxU7Nuw9lGvBMV5vHymi2ulNP/olCip/NNU0fdeLxH1Q
wlQfTo4zdZ9DvfbIvRhS3nDYK6vkrWdIDiY8XOVyF4MZjUtqtpOvQ8m+4wINvt7HRf1kzJq2pS++
4hWpzuIQmKWgZuUsnnpDpO4cRs3ka3Wvk4OUxkGYrf5Iig2IKcr+p6uu8Z89xn+YRlz+++GD9FYE
h1gc4js4T6+/sk0SP/eaM/tmH0zBiZiSCbZdVFZBuB+nzhPPeR916sEBSrvFYLKyw3D5Ar2hNybl
sRaRVWfEjD8mI88xKjXKDik5MT+b8xSBl3apLdQxwtNqq6jVLo76fGvC9U01aXFXcYuMfpJVo3K6
/PCdmQRDWivssuf2WMo9SzmEBrPJL7kezfl+UKa0EPuKPky+h1ItVB/zWYvLAwUIW4foNhbV0ZTs
83+reRpVfhKlxaHTB0ftN56uFb/i6lw6erNMgd9EELNkW4wMffTVepgurhmYe0et4g921KXfpgPM
pJLBvSMOXByH3kpbSxPZ5FNaiJ2jNqvZ0TRgFWA6JIvz82h16kb2tnL8GUGR8vG0D0nM5Sl5F+lC
alzGsT7NvkdZCGHGuu8/zbGjfsrhtf7ctlqYo4bgGNVjIuzhZ1Sr6IjcvwQr150eKVQlwECoQCz7
CCZT/kprxSo/oWd+SU266I8AUcAKrsA+TT9YNZLfGM9J3AvqC7W8xRMRM3QIvjhT/dQuppfS6NCN
niQV5mMeZtkW3GvlpSBfk7wob9aW0mGIMkRpAJWb7xrhcI5dc/wawWL8QzU69WF0x37Xecm0kb2s
7SlUhITY4BRpBi9cGi/mWGiZUP0YzYx9U3vmU1NOYqeVenYEbAdFIVDnV8WNys+BUYUbj/DamiH1
kdpXb8XrhXkxOALosKb5FCGdf7Nudp7pDImntNS0Yk+ELYqDPUmtjfvnSP65S4dCqMHloRhxW+h1
FV2ESd1rvl0aQxDBHDGn3aealxr+gcBVWnOvl04U/Hff7JofhUWL1wPHwEu5uLSjoeaRrnAxhZIY
B1hvjG/upNZ7TWF6DELz+FiPdBeNdEw3hnzW4jxab1xaGowU7JddXEul2xEPzez3lK+ifSevTkNd
oNacP1Iv6eJd3DOM/lcLq5N4plsPhDJhoh5+w0D7sACZvMM0Amn5oFEF59Gi+mTmJheoL2df5DV6
mgkqZIw6id2klsNhGup2N6h9fYYR03vsYohYgsJUd40htpBCawkfQEBJrCjr0UDmrp0a3Pth7Fr8
klzpq59TZ5c/x2RU9k0TRg/RNBoHR7ELcC5dTRV9jqbiyWspo2hDyI28fzxWbgM4QRJtYAxQPC5R
roIXMHYHnT2Ci+zBojJ3xNvMwwHOyfKTnqhM5ee5qDYu4cqpBPSCl3tDDd6CwoVd5HTXJ3/ylEZl
iLmY+n1CZSc8FrabW7CINwgausFYHmJTo2q4se4Vr04Nkh4PzWhohZbZvqFQuesgYfTFpJqnMpir
Xe0ysepmjvbxWFUql9DuhpANQcjFDTSLse5p/fGGIe7rT03MqBs3stwNOLwXvUHKdNdMcZJBKWEY
1fn+Bq/eQjAFXEOCONpaiydUyQuzUVSNHdb6aN+bk/VJ05Kk2LlIyz+NSlEdGH0oP1uZSYo9Ulvf
WVXBLNr937H2waWyKvkeKDIwXdeHPlWLSrMaeehNDZW9fIoOYTnpCNRHysaSV8IhSjkUUyTxOFGR
fm3KQImmYw5L9Um29NfKTpujHmna6/0FrTxjV1YW/iSsamAZLVZaO9X+bMc0uOSO7p602oUNUuvc
b04epI+guuqDgSjHn/fNLy8uc8ccUf7AN9ooHPX1IokEI2t058lP6sB7cZ20uiTVGP+pTlkU85Lo
Xr6Dx9nciE+Wq0bgCsEfOiOkFchtLJs/GT2fWofv0we4OYOEB6nj7Yyoms5J1pbdYbKjkkJrWX2r
WrevD2lC9WtjHGd5lORvkOEnIx5k0zc+y9OGxpsSzfEnN+4ZrKBnah60OgblkSaN80GQF7En3UwX
miJQA1Tyl7lm6kFRzdSg44dE/N+zLK72WRNkvj17w+uEsiuje+4WvfwyWngzSpWXb80220u/HLpd
XJp57voJ+KO9V7oTeLK2db4VZlJ/ggnUaY4fPVAMW8MzDIab7SXYvz5QVdmwdaJ0/SlgyFvt2u5V
jGrtW53SRIdaaYpv6Afk88ZLcHuOMfs2HkrJDXXQhdmkswrLTIXrh7FuPWpGh6w2Maj32olOP2T5
5OynwBm33NHSR/B9JdhKtoWlHsISRFMYqQ1bvccZKu0OmhtHeN4hs03Ecu5/1pXDiiHaA4Dx0SVY
5rFm3QVtCMG4nzkUYKBr705VYOmPGYPOGy5h1RTgCJwC8iA3NFNNUZmRN8Sub82deGlqS2cirir3
gx4WG4dlzRTvGYkx3UOXwc7rw9IwVuYwaen5ZWdVL5qaDidgUNafQ+9sSbyt3ATWIvu/Eh9Bg+fa
FEmhB7l+5vmdEvaf69nh+kH77Q9BKL405eg93t+wtZMB6whYdarLEgVybW/UCljlnFrz4yhpGTWY
k38DXfQbH3Dt2AOjpOlLAUoicK+tMCkEzISoznedAknxKWsakCZOaz2WjA8HZ8MK8nNvRO4WPEPu
zPs0RB58Sf4n8SZvZbprw07QgEftEsMv9VabdwgoTk8mWmcPjaVowR4Aon7ObHV67pDqVvaBlW2i
ZpfB39tPQCiJSTW4g24gL0XO2fFCW/eHrjKZTTOd4lCnRXqqs7GHZ8pOS6KEOEp3s57SX7q/v2tf
3pFkixRIgV0vx5EH3EFlmqHhO6JBJ3As64c+54JEiqi/TZHi7hqUgDeSv7VDJT2rXDTz/8v7AvZG
oZwlNN+AqP4Q0bb7J2qL6q/7S7uJ9fiyaH5RWrYkapag73pz1bxwBUB93c9zL37KadIc7bZBUU1p
9SM9dgdom1J+qkJU2NN2motDE3lb1M0rHxg1RJNPzBmDj0r6jnc1G92CKG3OPM0fLbM3wyP62Y25
hzIl0/bZaIxJe+zpX4X6nhk77sj+/kdYOV1IhFMXpvlt2TdDXpHRd73dqKbfDWH4EmWu9kdYtM5J
QJDV7qd5zH4ZTq4cXLfbqkqvuCpqCrK4j1eUG3G9ct6TopmSyvSjiBGFBwjyOmvfMNVzMZrRKsWx
agdVDzdcyYovhoCGPQcbg1l3gf4JwspTB5iR/BFisGNgzc1XJitcRq8N++H+t11xHuQx5DJy1FQW
368XCIFDWA5lqfuKEefFqa31wT70dViaFgBbCDH3goTC+jyYSh59q1CCfsyH0is/fptgLGFz+dRs
9PI7I11REx15OtrIXurt2shMj65TmvPGUVrZTyg62ElkT6G2X14ndxp0tzEjw28jL/yvoCBV72ar
ao5h4w67TvRbI8wrV0eOE1DypB3HAhYHaHZhZCr03PD7QZ1/pkNCG7CZX6O+dM+gi4fnOfayjXLc
2iK5LyrPuDS8xDuZet+hCiwMP20Q1HaH3gRvBCZWszrzSGK8BQJftUeDlxNEAk794/oMweNG9NpD
zhrFZnRwAnNk/KvO91B/pmcCmO7x/pld8QcUNxhQxhyVZE/+nnfuKOEliLu5tP006HWIdKgZe+Nf
Qkxud0R1WhvDh6DxaPZCdy+U8TTA1bkF8lxxzFT9wVd5zPFK6jS58e9+BPQnRSna1PbdynTLcq9l
mii/D1nnEGLUUaU+W3Hc9/qx9eI8/gPgCNyB+0Yvpm6XBmOyFf7efhTSJkTHSG6o/N4Qao4euh5T
Udl+ToU9PYZF0z0lsdXvQ8NMXhN4n17dJvF+uEb+G88/toF301CiInI7vNLNDCVxuPwhnftxz1sC
z2TYFYmzV9Si7J8Ht436PeU3Ldw1YN1/3T8Qt/6Sww79Di8TfW94w673YtbbQouUwPTRNi/M3Zxn
w7nPZjveVaqRbriqW48pjUl2S4Cw4Cnkj3m/8bHOS2jmlu/k0XR0Y5Gfkko4D8bQfCMACX546Dl9
zg2Rn+euj/MND7Zqnm9MuZOZHwZ0r81HXVRayDmZPvamZxBpdNIyK/g6CA12iSkoP4kOOOxhcNJy
3JkNGfBGuLX6taFFll8BT71Et3hwlTnO7PAcW1n2x6SmXxt9KB6jcdy66GuWGGcl8gG6QvS+uOj1
XMSVLVzTVyrxgHZE8G8YmerJ7EfxwYoe+BCJmIDyErkTdnbhwnhuqxwGIwuoiteUX+B5grvrBGog
G79kokMd8oA+sXcBz6mG/gzr74+PH2GpCsTjhwjkjRhZZCRxalW25SfzYPh12oxfVVF1O1GhJHXf
1G3kKht+ILrpmUihO/n/3x3gZEqMrug9y1dCWNf2TJYD3Q5tI//zvp3bZwGqTSo61MV51W/e9Blp
jNIsK8cnXxYnzR1fYYHuxS4JVGNXBPNWIWvttFA7g+YA90eFZ3Exw5K3sOqwF5j9NO6axiAbaoc8
f7D7vNw4MLfvOotjDFkWAXiElp1TpSqdijTH8Qs3tX8wHj/UvoeOS/a/yR3N+qc+wJS+q4O2MDde
v7XPioOB8lE20in1X2+f23aDpSaB7dcqLfOdaynuviwsa69kaZzstCL55+P7SKiEf6VVyh2RL8+7
81Ible4WoWv7UCOV7YObGmm9M9s0/NzXmTccGZfaqpWtfV2ANRwfwm7gTIut7KveNfpJsYn4y+pL
1ef9g3Aq+7NVdunDHIVqs0/dKN+qC669ofgz4mGDqOJGoga/mUC+yAlyarPct6AiSVjrJH2OozI+
aFY7TccB9ptvY6d+UGqCZ5uKCNhIdEII3XhMr7+yXqAJFonI9fNA6fZiTpVjlInoNFQqin2oIW4c
o5XbwviECw+C5OG9Cfw7XS0aTcUeRV3rEYCe+wwPVPb3YLjaRnV35cRyeiQnofyyN9VdZySJNauJ
ypxdGkdU8SBiDBgJmVOtZ7rI2RosWrVH5ZHwDHYzWlLXnzLu08B2AgqQedtXTEIr3qfZzsp/ZnVq
PmVJvwULX/uU1JLhQjOYyGHU7dpe5PTociuTDcAyzw/N2PIaxwA/R2NStuD9N61GwjtJsChje8bp
YNm+NhbnWdmkXuj50Kb/H8K+pMdqHdz2F0VK30ydZDfVQ0FRMIkKKBwncdwkjptf/9Z+w3Oleyfo
SHCoTXbsr1ldcdo5i77xekLc66r8aSq0bvMom3HLVv7oEjiNUlINRfIDS9ns/6BN/c/jgo9yQ/xu
XlCAX/5zMZQMPTZwkAblCoa6EB+NP1ZfJEcf2L5cy8Rnb3muqDjBpWH9+N8vpf86K9/aXIi6wMJH
JAU4ptl/qliqa5oi6La5X0IaQ2K7rhuxVbN9bDE7FuJyflzzhps+GkRkSCEqZBcWzZ4vnc+P+seK
dKHnKqr/r3OMa+o/7x883dAMYzS5nS1gVv+dh6iSchY6ggtmkoIgJIp5zlqsx/a9HWfKM1LyIV66
w/vqiy4w6JNdewf00CCIDz5WVq9dETXmO6KMi6w3I3gAbZMZzFXZIgrdlQmMpwY4iBR9gBlW1jqX
IwIYBliug+7Eh7cbznNJ5BJFrS2GKfMtfFBTt7fT1MAqp+V5uiSmdbCtoobYwJMptMd2sOFpCvE6
/wDapY8PGqeKndYSPcIF+pVp3IicymJ4i0yq95QMPKscDGmWyFPk/tRa289D3B7ypfSHjUo4vXJr
v+W5puzRIW/anEYETsc/sVoQ/lkysbJrJvOoeS/sWNWXIfYAEcmGEpAcpFHHsJ0FtIGIu0oDbfid
1MsBW+yJlvRaxjJHYs1RD8lLUSswXmdpDtmOjLoykAK6LAmPwhhPKMxz+DQs9oshSR4mefU6hXar
8bVm541axR98LY/8eaSIELhHinPOzmm+LTWMqVP4fRFInflFySZerisUp+47qBmOt2uy6KFPG1/m
sA/Ufr6wGqvePkPkhifwlyiKU6S3oe4R5pDwFvAPVciEoen2xZokDX9hWZRmj5EtEBgNGfCCPK+m
8Fw/RQ7SOnLUwCNfTFmO4W8R6ZmdaoSkjI+7QVLDyc1RvH+p6LqE81zCEbqDlP+mpko4RAT3YLcd
1F1Bfw1Nq5fF1e/IgBTuE7C2S+DxXmIyvFtKeA7/QSTDKmRnd+tZ0VvorfNWKMTRbiTJgloWUo8r
HTkBOyszaeuAsd08mQU0W99TAyM9ZEIP0S4em8XLoUNS2c52smSCRhO8keCl9RDKFfBaJNxuLylE
Q/hjYWFCshaIUDmyxyHslX5kESRoiFAtfbYkHVNrEi4OeBZCnzX4oNETzW6Ae5vtc0nHVlpeqh9e
uGS5m1yZD6c1W0D464OJJnopHOw3VI9eWsNPBWvWerck8cqOFhrhAGZdxzUOKSfrNsjybm0qiIkD
QBJxheX+1rwkkmVT2SYGkb1Px0Dp9pcOYWYt3ESmLenHkpttaxHGDdJP3qhyhr/zEOFiaqzFI26B
S4yweE7ECLyuM0VI1r6Yggv9GoGRSpyJmuojgv/RjZ+YiEd9+EmQIZn3htzkRvxt3iJn+l1KOO00
mHOx4OZazm/YydQRDNuHXZ6CAriXtlk6lulTBYgzdMOx5emDKUpVXH1dYZTqFgECyTn1A1e/Bg6Q
4G7lZR1e7XIoN7aR30xCJhtm+lcybUDriZOBNehnJxWHuE2juNzOkN+vYD1FlUBeTgghHnBX1YbK
yxSrylwhDZuWRxdvqX/ZCr9tFmxXOjT3TtMiEC6mKv87ixRh5SSe7DERljXRjY56VPHwd8h55D8y
KaR+g9eok3caRorzV8ooHGQgxaFw98LWKcfeHYZjRDUhb14GHZv4boSiMtxPUbml6XUUvhok2QTA
gy6lOzw9TrwowZeAXTIvf42ZiugfZg5dgCEE6LIfUzOZ8yxlrE6pOVJ6hy9Xyz8SVhP6Eem+kY9J
mc8xzgJcl0b729B1DidIw+ppIYkpjuNCLQwpUGbqPfmD/X5MKYG9ZOy/RoPGH8pqNswXnXo46s3Y
1tFnuSlzPCWjio5rLDfu3vCCVGWbWadMW+p8k+ejTJy6jOkRjxe/y9vrvmp3/PYC/iHhXu8U0FN5
LMl03XdhkZzrmTxwSckIgFBKNUs+DhAYtutUq9Wc3B4P7mOVKChtDTIS3FxLUd9MNzOqb9bYVtbb
9hYakcNYeFA5lBsxHfP4F2ShsrhbR+/9floc7K3e4ToF+wdboygkJ5Qdbs6NLBu5Id4LlM5+hOBi
r1oZpkm002CtvKAGKvUNxhhiewdTLvaiLw18lH85j9cHxcJta4UhB/wl+ZwmDBEbcw0K2lNVjtht
Qn4P03Lgvm5tWpiXluLKY8OiK352Vb4G6y37PlKc6muMCdVdZJQyUMyLQnhGlrxhD8deDjsm061e
PooyKu29AQ5ys+jdZ1+8AQGYl3e/SFumyK/FmbnwAlQFgaI5b8l5VoU3lnjstMuzAeVn/4odcy46
dOwCu0ktC1lKApoappVGgSj44rHXXvt1qkE8ILzgokbSqWCIZ5Looh/VhCTyfj7qKNsJGMuUdRyS
66hdo7rcDNkd2lBiYCwiLqM3GsVCgb7b4rtNYcHBWV5eKLJLArllrzT3zRqLsZ/hczb+LErR+Lus
dDq3vct4Ze9AfK+bn2Y7IvaVHk1qYLe6GZ1dtK6Ghrhth6KILKqUqepinFOExSOZ4ruJwRh+MCEf
ovMRVsbGHoxhVkk4U5YsfMyblcu/TasYn1Bg0928IIhGhTcxjfk8tRITc2h9zpE117p8x3eK1LTG
PYe9yfwJySdAl35nUThU3qJOuuF1gG3BCcErage9bHPjeYUuMX2izI/iHtgZBK4dNB8DnIGS2xNZ
wKD8i1tpdf0u+NLB1wCiTJ8GOFWvISzqZVIRvipvkZXYgl4TFySSTfFvGWf2Wmk9HqjcCGC6M+bY
0J9RZ+5n54c/im1A4SPk9Knej1UkW6QfFz+Lqa7Zk5RrPZ+Xrdbr2awzGvAYHhjQOcM16ARhJ4IE
jRxS7EMR+drgs5pkfbJ6KCr8NNCdz15sQ0LksR9/WW3gJl3XlP3S2UDfdOZj0BppdSQnxs3ymmV0
KJ7dEuzUgwRi4Koz77FozhC75PPJ+EqZBzdzTS9JZMDcVAxl9I4vq311WTa4F6XqqPk5rHPCCDTD
5dccC+ToawT3SvtHccRxJCI5shZt3/DiQ4Gv02VHkdzHMTd/Zwjg5nbJZf667SJ7QeRyyEmzpo26
h2vh3PmbEOgaixjOHLJy+9TxZC/RCcOLE60dIild66lPxBm3LS0uMt1cjhjabHuVQAEYigIe06cW
udJtlcDPtqvLwdBO5HJ8HQ68kG1SRfyVCSX/znW9D+e0McL/CrzKlr8+wFe09dVc4m0eZRK7Doaj
yAgaLZDLX2gwTfMlmpWwb3sKTzswd6njlwDbHJhz8mjiD+iTJDbZ24xmRqOYK/Trg6q+oLyx+M4C
nMy7pva5ITAQruMTw+saOMnoVP0bwN3CcNZgPDxTcFfkWU3ollvrxTCDE3Dk5iXVgBAfTCKtfc8j
wFZECmPXHoEXtLnMAqABmqhA6XkyJc2KTvG0xOtTZK7q93ysENXlEQnUJLgGH47DxOyc5DQqGdq7
phTEHEX8dZkX9znFKz+6Ap/k25xFzd6jhOUpKevj8M9h8EmDKSpHm4Cc9+Ab1gWYG8i2WJSau9kf
cNQHvMzHblIJkq6jmlbyIqAvb36ifPKin1ClojPANBcGEuJYR50VEIQBq675ep6zehueRj1n9Mdc
6WrtrYy37DzZPBatH4tCn+Baw+zj5rUBoiTXTXxga2KWPqpmlDia4Tr7qaYg0uuNA8ggUrCuudDM
ZuJHlh/lGXnRGtQfnnnDCZ/dPPaNLZl9wWRR2Q49Yz2BqqmScE0lhKOYFmHSPA/3sagnimOdTdUd
bhBQXUmha12206zMiYLKf3SlbbjEE013YN+p40OHBB9btZDajeocINTaSV7Tmf8QOs6OE48zGbrK
OOO7uRYD8nUQdBNfHbLqyj5dNBxDJzlDjpjNBfXfgtVVjBy9Rfh2FfAej3GE0GLRC+Yq7/ZvAVtU
ECnA0G4sqL1bsnNDoqmkC7svBlcl6iU6MpRa2yKfMUmxmC+BRyxHHd9V+5Lk3aDUVjuMxCOt0MBC
dv6gwpHAjwtXEfwGcyc/2T5nCoLB1PvHksMA/wmz85r/HvGN8s4gXQDv25HsmOFojh+1NStopokz
5asfwD7tJmMwBDnYb73XIMnj7Okoe/d5xtw1UcMCsCYdbXZNqNn1nUwzitS32s8rYfHWvMJjsfiO
oHH/q0AvGxOnDthYrsbLGtqUxC89TnGm27n0tP5ASl08tZEB5gJF6hLgXi7n7JqFJf/CMW9hUbIl
jbr6NUIomUrWrCQwDvF1J7XYdsJcBIPToW4c7yLnXd0KKY5nMyegCSWjA7NhmYZ0v59F7nEfQCJG
Juwnp84nmR6JuEUJXxybadaOQubv2Hg07CRYvWct5XJVrYK1juynIMHhyuqxyhGTO48rWWteegQI
cpS5wKGT3bY1Lkme7vW/5tjoz3WEgTmp8rH8F+uG/i5DFXhrJ1hRZY2WCX5r8I9FdGMmxEtxVOg5
minqZZPThaSSFu8WgPC/0R38aEfkgvi2bA7+a0ZuPEYnhmugA2lcYPqR0zpcwxQbpM0KMIjTbGEF
GJ/YqHR7ztDtI40+T0gGr4XfhYusIjNAZkcUHC6+lRrDCWGpK6fezUsVgSFXLXNroR6F5taaWXZR
tG8R7tLKfFkt1007YIvxEB2w2yMHN8nWq9xTeLGjyYxItvmbtXjuB9OKVHNGeDBr0jIMJ2NrhW4q
AkfH8Xl1sdekhPVhOB+YQZ7LebxRzofCHSeI6xGUjb5gf0C+FtS3LjfhHUJgzH12UAHbAeVgqU1h
E/LNpJMQra3y+Q/GMwGVcKS9vrjb2Xs4kOmRtIliDAFsRwMlceO35KXOwgx7hLg5XqI8n03HvEek
+wq61IOFG80jZBOLbBtckLBJpJv8l25TGfcDAqkkrJUicd457ugObKlpayukDaBYOvi5koViLCaR
a4CchmaFi+tW6vRfxBDs3CYbbFRavGWLbg+4yn7N8cmSHlwvOvZ77F3oRuZhqTdjaVGRmRn+Ta6p
s6R2EtVh3NDQd7RkyR+exe7ojEiSqZuweMRnoVOJ0gwi1YvJHPK51jIaP0S6rzNkvXMcEQy0YLsX
ZrEdOsqdngKGk0dQrbAFhaFugYHOQfHQw7yqPOALO0MyUld7+cMKDNl7TR3F3Fvub8DJ14JkRchS
3M4hc/DKi8GvtBOogYPbYFXWbDu+4Gmr0eDUYcRMkGSTGfCMbx1cisyCsRN7+beKbhJVnnrWpnOl
kAnicW7i5G0et/o22Ra/JZuSX26ubddoD1udeFinJ3Ng2YLbZKi/Keo1O+msRMEdwfhRRIF3gx2I
CNk77FGTBVKKQmIsx+7ggmO2ZrgoVcLJZjeXkSlTedWtafAUf7flPcyZJFT+GZzqCIhLo+2SQMWC
p4MyQTaXJAN0cDyHpnf1JXrQChkXN0J9acmg5gM6VJocilRySikMBAXnXbLW8VPJtj1GcY5hRwnK
dJO2tJyav3kmGLRsuPjeWToWjJRDBc/FSh/iC/qfHQbZGfJEiS+RgkxSdAP2C8iLAwgCHh9L4eQq
bFayBb6lu4/Q9EipbFuxxeXP5QBGL55Ikp6g7seGK+FxMXQFW9lvdAwplDfKRH+t2Oaid4suX1cU
Zd4KM0rM13E9/ounXew91k/+F0+FER03mNrIPkKZ1gakrWyvIC5T/jxWu9ueRJypu+oo2SubdG2I
GJPp0aBIr6dQg+Z7t+wKH3I1VSKALphB9nTlA4I97T61k5NLgeY+A/KYo4+/zFgmVi0s3qHDgyC8
HAjerSBajoXEeAKdbRGnHHsnf8L+EEOLQNQrQXJoQF0XxzC2OQyq95YW0PD2aC70dL9gz8z6GIhK
8y0+woC9ZmkXDIowfvY2YnWv4HeJmV/ufO5TE09fShbl8TXFibEthLGr+bNEMZjRYtG5eUgUVvzX
wUCDcBlYQCxpg15AdgjZ1a8yCxPWLnBpAsliTRW2wpiS91b5rcKMLtP80QNNT4hb4fEArnVZpGfq
NqRP+MOM+CN7ldMrehEXtzWPgiNxBoeMFoApsKZkRVzTRTo4xLU1K6DT2cccv7sYe0jkG1nPH6Mo
rHt35DlOcIpQrfgSTyABMi3L+Qzz9WkCDALOUQvJY9y0mMgPRgCwj9uZK7Ni/Gq0Ld6rYqqOU7Vh
H9Quu5k4wTp03/9I5goAChFmz3aidcW7tS7goUlCvbIaL0Askts6+P83TSZ8C5hp5i91SO0b6GtM
tlKW+FHrjuCNx3HCdv28UhO97tjwpkRprhkQqENUoj1ClECMJYbyX55KFLgV7i+cKNZgBF6RrY1z
D2pP1FtMRa4N6ZZeZbMrdV5Bu3ij4Fzy9qCQc6u0EOE0FEa/6bmZd+Lxpk3dgnmPw3sEgE6PSo+V
YSa2serzilfPHAkzOMCj3ePTXC647XDdy75qWDS3gBb811RF9XtMo3q6q2kwyUuqFEd/k6J566FO
3jRBVVHZ421rqxA56EO4ViBkfWXQbGyd3UZQRmeOQ3lKwgGDcxxpY9tmxOx7hQhleFHxTlVvZJF8
Rc1taDfweH3frCkUCTfblnuGzNG8X3OF0aexWfZ1wbaUEYlM4t9zhYwOJObgEoCA2kisIxjFb1I5
pllrylxdkfAYTEtzbv7hu48+jWlWSWb0A//gd4nhZhVTWEiscwcsQlF2840ChnBqpoVO/T4fDe2n
1Yq6Xapt+SOyILdewvEE9Tf440nsRfY7vw0+ZAsYH84YBjgFULyIu7XGrN35ekyHzsrD/GRclB8l
8MB/Q8LEB20iOAIOQ6QTEoc8dT2KC7qqaeNYhm0chiwPMzKeeoQSbqKbsQ/AvxlTHZHF7J+XY9O8
3SdffMF3W3kc5nx9y1UlZjiejDdn2/Eo3jiGnaStZTA52teyMi0+GxcnOq8H9oZbjfI1wKRjJSIP
o+sNbujH26n8DgOsQbc11Ga8HwBlhFOJRc+rctXNJaGw3zVyi1zHZh7UxafOvILHso5drvfwojZU
uL5ehQn3DEth32PMwtfFYODQtPyIAAWlSOSjeOxHPrUlnBB0uw8qs63EimTtNdKDdtIYMMlI4ZYR
oxoskfGcx7Vkbdjz8MTNje7F0fs6fKlTo7Aq2FjVVVrV3bQcMN0pYcB4wi4hpac83tyfBDW97Knn
9HrAJmzuVgdwBMDcBk8cO4zYfky5GE8mX/EEV/jWCiIUG1+NKLFTx7u7vovEOfRKtrRzy2HyKMlu
xPoSFFOqg4v49B1Qe8xaoNzhczgwGHV0WXTRypnVr04oVZ1VUMOvRkTLnY30bh5omY9XVoxbifY+
sd+nwu5pO4FZ4QAt7avvoCtC3vfOxuk6B1U1p3qAJXRbADmKMNnt4x12LXYnBaDbO5WDI05SHbRt
j3gb78FCmnW7lOkguxmF5g7TsILjQKWzveMbUmZa7UE4aZWW423r1ogYGgLsNbFCPQSg3JneYklU
oN83GDWpvgDuhH4MndjUzTTaX9FPi4McGRI0iR3nFIJvSM7/ZUMNifCcivCIf3gYH4siGu0d8wdG
/ZQX9KOGD1NE9IEldHsLAn5ERPaEuxsh3T+lr7FBr5lD1NqkFvMetI8G4nmthtZgN+FPFOK5t9hB
4xkDlfs5jGX0Pafx8IGkgq1G3zNjV+1DA6Eu1q8zgUJYxHc6owLBl8lY3GfoSY82y/36PWg6/HO4
gT3BED0/59CRZgR7f2GIg9Fq0tI4iX5OLoKr+txgBGxBow5THyGPDfheJlxK+LDWS8tNdCPozSnW
T7Ns4HF0lHgRO3tARdjne2Bo9bwsSlIaCXce0dCKdZCQm62rsxpgIkZjnA83aQtkJCpWTiB5Ukdn
dYFZINajz+4Ko6KkPcyGDZHMj/WlQm4XFLduR5oYbMT438k1KzhJA3fv1SEtPfmiiY4O+6JjuEZU
r+lTBPLocqIllr0o16x6gDG2TbHC4ew9MfAwROObCo5tAeZEJDoof5ySfEkg7SpjVEp5JDgblfIK
fad37Ecm8fqdqnHcFRFhHT9rVQfYlyc7w19LqzHvIsCl+P95ausLw0RTn0wxYoPmEpadm3xcxnO0
AFw4a7nK42mHmrQi6WqxBATucWBO1uhkeyiHVN2im50Y5jfc0SfwvgZ7GZLdKPQhafJtctUYzthd
o5Hd+GjnroJ3jXtmEATj5Cwca9vbi/4VSicNr/zF6gRFAhnmCw48guawCWyCtYSWpZVntm9pz8dc
7SchDWLMvanlTLBBaOJLmS/FD9ypeDkRSzHj7Vss9SQrTRGhwKMpgSxd+3s56x0bShvtnkTYWDGy
A+XDnp5OboKL4F43rY1Lptp0GtE/NhiWFzKsDUz3BDbTP1Kc1qFzOkXWhXAG4WF49fCrosl8x6et
eQ0iwnEG5Q3bx2MNNwFX7qYPDwgHXc0K2kI/Up8mlynRPqCrK4aPjDcwpc3cYkIXV9F4V8F958c+
jmAxJ7XGnAB2SbP0U2l3ibYelAvw3GIYcM/HwaIWyELxBnHudLSwL5hDZ0yav6+KOpjbqKx+hEEj
Gvc4sfoB+IWgZ4CGCb+rq2KYHyPuN/oNKjMVXUA2QclPQn4A+JeJ/9kwo4CJcVgu3BeKTfsPvBFb
SnSxwzhjQueA3fyQ2qld6/IA4JfxbOrZKCtc9xU76hO1A0CuqMi+NnoY0965NcKfnksWwxqaCjTo
MdSojzeCnX+yWMDwNxzDkc9kaGzqH5c1mfirRc1/G2jK/SvsA/HIYYlV8z6D18PvXGcbP+FjIRQU
oQhD9rztUPT9nF2yq8cBtG5ztum49fWB7v4iVo6SKAOsUkiu8/KXE9kOG2mOQ3cRcFzPLrGVa/ya
g74QOu95vvVbXWpcyvCN8bgG9/AlZpx7RBQewI1ISPRYnFcsrhKiVgA6D15i80BytKw7wp4cfp2x
+Q4YymH7VFxTIOrV+1KBkALFUnO4F+l2fKFO1emOfelUiNdpGyPehiNT0z3C1prsJJHx0LyEozyi
016KQ/ZwUeTifqwRnkeyFBDqpQhrfABqztjeijW34mFkC1Svt4dk79cmFOU3C6t695TgDaPoZQDm
Fa+h2BDX0YP6qNXU5wyDMZpJJDs9zk76P6vnqFsHys5F1+nwZrF3gvTocMDCgLzXFVFG66MbZqp/
mwOwXw9sbP4VQBAaeyS4LU13lH6F3ngfl6ejKD2/0siYFuugo1Xx+AUDtcadNj+j3rwNZT20Tan1
78UafcWNVrwjLDjHRInUz18BmrvoKbE5ht0NCgCcmPoD4bDyrbLFjxkuHbAeW+R3etSM4BVRJOMG
F1eXz2I9M02Xt2R3eXmK5bJjVTC6X1Xumga1ahnM3yVL5qcyRi472BuiNCRXKkR3pmG1aMHLwS50
0hrGNftRNJ/B7IAqoCZnF6qKBhmKDourYaDVH5XlND+h+jf5V1F5mZ5GdGuu4xOdYb0YzyUpDlam
F6SRhTNA8+we+y7s9XLBv6agop6w36hXErHx+JOncDffQI3AfZNPe69rOR0nu4rdnTLWpOF54vAN
GgtYhPRA/Nc+LkZYskE+VnQ1phIAOdVUfEzriDVAbW7XC6V++A0YW37Uk38G0bxZu7lCUAQxullR
PFPI68gWrWCYRSqtek13LEc3JJ2bLtj9OCNROddtucd8RygtahQZkdIad3h1GkFwu+oFjSRGi92F
I8axzTEsIHDCfDkGu103BoUvhqZm/oUGgT+B6RpjBCt1cdF4JzNMYyYDN1PSuT4tCxv/wa2rxKob
09zPDH5KCcaz2v8RFGqF1g6SfVYjvpSiCOP+BXrTioA+N48A38z6NBWuWk7I7tLZu/L1+mmlm7Fs
jndspqt99D/gnEsxHoTbAqhI4uhh5o1u3j0YQNnTlK3H+xi0WbFp5C66DItZJhBzdGNxrYC9QkIR
2arjKsLpr/cUeKEGm/icDaEaTiqumH5U0WJLwH1j8TnWIv4LSizdCNT4cfzVoyuCfCdjdnr1Swzp
JK+P+hMBjDg5g5vmfl3dNp4LWwF51WjCHkCpmu/AsUrgd0LB5sjxXUXAMdzW78Us5Fe8ghgAJXdz
cor3eLMtKxE60ls0v6qDKEnsn7sczQEuTopiE+H+Ty4JdExYaSos2boMaMnx4LVTCX6cakAfR4Gm
ZzbVCIfH1LKP6NHXYjuNSUFtC4LQ2qztAgrI3A1VgkyFpXFo4XUo8anKAdPfUoF2djKNzzFrY+aQ
N1H1tnVhnGXUJlMif5QLSDTEstzAX0SFqSaHoQPIDU2G7WgGo4sGzU2OYlBHY7URDa4/yGC2nNkd
1UnjiJOy+Iz2Y92efHSgucsDXCJBRUHy0Axb0j8II9tFu+Xa7cg7o6DP2Bqk1c6v+xKRwU/S3C0h
+PR0mwyw/IrxFpUWG3eCqpsP/e5RvUjjKkTdURlUD9gBzI9mnxpQjnLD0DhGWKTcUp3AeJnALsIg
7RWgDInIVX1XijGUlwqav73bC039daFzPvYM/5jidLi8PgD6FOtIynUqHkc3LV/k6PQPDDQDBu4o
Xr/SISmuqDV73DXBKEyiYb2t6s0SXTUPlBMorcXUD0yvXz1g3N+T881TLjNp0cdo9m9HS4mFMxBY
0VIDQB+L7nCkl8pn6L1Ab3ueYn98xhGbD+JAnssIVw2/n8S0XxUWjXBgAdZ160wTxELzJf3E0M5B
PMxS/k1UfJ46rRJAb/NGl4SAxRVXbVLv7ucycndFvQ/3iBSNgW3mI1063E5faIjxX4BOLCTVUVJ3
S7142DDbEQ++GmLQ2cpE2IIA/vBNv9e5vkunxb7lcIkvWjEMwvXM+uXOAZkTd3AcXXI4ckemgKhR
TS8ptfNxfyCg8R9bQaMkUOXDmzYFAJYhTjnRbz4V5WmDygdsAqT11KcVHfXN6IpNGE0itVVYmczD
QvbQoBlPHZPfi3rin7gPQQCZ6TK+xHU89rdSH7raZPXwWYMS+P84Oq/l1nElin4RqhjA9Kos2Zaz
PfYLyycxgwAJxq+/S/d5anxsiQS6e6+9+xDHKUJr6QY1tIhJu4+UFAzEWArjmLT9NKh3VaM4C7jJ
CSn0cgAiXppacqHNC3fELLtpYG0D7lhgjGw6jDD798k6c78wra77LWnHa7EH8UA2Fu1o65eqdNWX
bJhQbCfpNv65cmpb30dt1qBqeYPWy67IvRwRDb5yj/Zj62PP3wlyaoOg2TBtUgr9nsd4H3R5oXd1
aCT6gl/SNMwrKdhHQxuhrjYZnOmcMixCJGVdqzFL+dIjl1d7m2dl/VqnFX6mkl+X2qHhT2Q5EQII
a08debJFaiu+CNIuL+yiae02WCvJfFFAKdz3Ga3Sjvsvc48rsXN028EkQBYa5THvC0XtnCqge3r/
hcSarfWIy9nYslbDro6s/TNXVZbyS8esIGXMD6470Pz8CqM293ZIxEG+TWrhO9vaSaOfIJgJY5gR
rndzZjDbt1WSHyJWn9/Xcup+86mKv45etN4bmlDn5KsoQjoDoUSdSjOKUJY9dQOEYdn2v0Cs6dgB
yL0HNsmvbz2vU7stUjHeLdTi895VpfOLXPPpfiFvKz9OwolfJswmcuPV9dCdwmGlmg0aW3lbXpSy
xrRLWuHWb0aCsSwUKZMsk7YUCi0xTTQIafSxBgtjG+uNfnKSOtXpU1/LrDgvAB3hNpLj1JBaFfkD
CwuLwDsUQjtcAAP7S3dmJVcX1bxOnOMShmh8nVv315W4ILOt3LRveUKh84NN6kQTckGXJONRpvOc
niavg3iyJSuvAx1TkFRlXPpnmiCsbANve7DlrJwERnbGf4e1Lv0ruaEAIq6nC3fn9CvDVYaxQ7TJ
gtnR1OJqzj/zoojF90oDlR1bhmL1lie0HV2WvWk1nbkgg3EHo8o8bwY9inasuYXIlmRTRYchYua5
naYgnE4TeT/NNqy8lSsbSi7jmdZcJ23YOD8JUOvfMrBeza+Q9sHRpQmJbv8nd3O58Dq+oqWWw7YT
acz/aTJOakAb56XIwglAGQtUuZECbWWO+ua/MoUteyA2N8sP/qTmz6qyXbGdijL0D5LeDJmGLcjD
cRi6mSMgiSr33Avu62NVkLh7z9Y8LQ70XxG7bJGzoiM1FlPMkiGec8LDIsTOTGN359uBpQ4q5RyI
44qPVwjzZ6zDcDjGhU0lFUhRrRw4Qnb34cyXt21MMT7bBpqTuVDQ+Zuku2H2AllXHYJ0LbPHtfZt
sgsHXw6HkDsi+udFOvrAEpvOhxkNM7qUSdz/8nmvmX80HhM5HbIca+MwsCUnr8mgVdZONVuKp+7B
1U55V7q9PFRinB4SnbuEC3AlXFs2GbyDSPbhfq2xNAAFxr3/AOCLTCY633/WkVyzbWfILr2w9lW+
BZ1JHhtplmqH1t+wJXIM1CsmQL+5y8A/RmbLuYM+FqfiNCSGsUo4t56zj5Ac6Wlk+bEMmV3fm7IN
q9PKX3zFEloR5BYCxBxF5el7/ECgLmbEIXHjRErDtY1Tl0s9zMIdlOeUbeRkJbXuGtAYR36P3VxI
ojkgE2WDkpSklikaUahbQlGzfyREJssxwnO07Mpk7X5DxcIC58y2LdKGXA8TXuy9W+TphThcq/ej
PxfvSx/yrN3UzJdlyejbEVVv+HiWW2drx6L4mgVj303IPQzomn7XTR/dI1TPz6Aoyx88URE+A8bc
TGiAXEkvyaumvR8LCfeiplHuhyIoPwbtMoaZuAl3DtDtstEoOy9wMsPveYScpDEooyc/vK3mVjkR
ZbeZvr4bsjm+9HmbvLVIxlc2w9R/+2Sgm+pzaS+lqYKnwhvHx7Zzh/8c7ScUHck4PRp+OQb9Oqg/
S0NRv9pgmDdWd/Jvs/Kmgm2R9VZlQXPXmNWh7sKGt5OJMz+YxkFK5C5pgog9tt3ahOtvd2Dwrscb
nG+D5j8b0/0sZU1dUyN5eVnobE0s5/1tcLwvhtAcqlnp4+pG6q+ea/9s0yA894Oj3nu3d+8y2Qtk
VElLFCid75IWqS/ovQcAymFPHz09g57+ydWY8Xnwy6iSZCJRu1QWJDNBsjTpeqrz5Af/HREf5U1/
0uboRNo+wsGF77cX+lh5SHpi5teeVlmclJ/ZY6zi+0wzAPfkIjdE+SIwB6b+AuRNrmi/hySpn1Ud
e8ib3LXbNpGHclz6u4ysB+UM3xAKf5thAkVQy10Lorjhv7Lo1A/n+1737VvaEZy5LTQkzvReaEF7
RdrnsLWxHtsdpFz4Ht92YO2DqPe3il7zIcjDCEZc2+5PGK5eeKjcOnpY+9qcpz7sM0a/nYGEj1vg
kWK84lvn6WZmAO0dq6E/rO3YDvu8rBbCbLQbbcO4Cv6z3iqeVwygH12MKSRvs+6xFSr7M8GLU1qR
4vATNtL5HGgovkUn5JsSjfuImt0+OX3dXEwmpn7n5JV/yLgr7t12bPYJg+g7VH2q5GHxmn8tmCWg
TTvnm1jqcD9ADqG/e8l1scGNNBrtnjlr/e1WsFGbOnHLS41efIxhpBHMSFv/CNUS/1hu/YuHXPov
aSCOoquLTmJg+Qdm1tQ55gApMT+QWqneM9dSxcfG3DEqw7beZKt+9VLr/AQ4T/aUAYi3o2Fel6ze
l+gkqOhaefuh7+R7zLtyqqaxQM4YGWQW1WvGvf3kRj4/SnSR96tIbqaLOcjg/YLlwplbox56qgd1
Twr3gLgWfSTZ2txTIrM0mLMrenIrWX9yOUdId6l3cQShn0AQS9qyk65wjvMU13eOgswGHBIKecVt
5l++FPnzHOLLqYtSXCNVzS9r2Xnzxu+Ndxi1V3yLMfW/iqkzM4aLbjlTrIkR64hMX8kOaL5m4nyA
hl1Z/O3y1OfnZ2nBaMSM3jcDAfuCIUlDqywhz9zc1vycEoH8CQKcJQLU2FlydhspmEUmGJg4Rgit
WeIM28A48b5lLf4YrZpiP7XGfwCm1HcWPPLOA+DY2EitjzO5YfkWPM8Vu2BSgJBxzlFX00fuGRW2
T4muFhR9JojvadYXzxWiN2ipI2bGzVmbfQ9Lqgb8ViBEdhXtn3zos10PGhdvQhskNA1BwVYKt8wX
AzEog4eEMvKqhcWWFOL/+o2uAoHoy3h9b1WCpz/B4YVxLLw5sS6ZEN4vyquGDVvQova8apnehJXV
y82JosSVz751Cu9CN8akaE2EGP62jZmcDTM258PPTR+CjeNo/0pHYPhTZbKp+T0OMhqOFv9h9V3V
S+PQ8MVpt6dvWYNtPIjqDRIyqIFTKuU2ezgT1j6bvtYrzZQKXZKIVt1hy5lXVQUtf9xUeRfsHtVy
ptewgHy3rZx4fhg2kKBksGVpnLasqY1fOrPU9l2EObzdFgW/WA9FZNLoybJx3XvIGuDofRBk8RlP
zPqHeOyi2eZLM+SnnF6gfVINRcMBLmienUPeuU28XlsRmkgfevqMMjv2EbO6YhObUY+Y8RK9FK/G
wOWO3Ht2jb8U0kO4D4qitW+D39xwj9rXy4JrIYBb7o9+B9VR4KJb2STaLmgPe0DZGIzBrqnBNSxA
KZz7uoViZPMckgzdbeuUXq9hvBGXzHYGtZuznT+FuXtVKE3xyWt6m/J5IuaY3xxyHsPUaTXuaM9e
ysqOz6ZfR3EERSvssIlHWF6fAj4dWJvlxH289Kwio2d2DlFcTNnbICIu5nggdvIKFtMNzDR636lY
DoqF4D1060GdR5x2EaIIdfdFggwktLTzNG1l5qXkn9eAmfsC6q+6z2Vk0x1/d9E7qGhePP/HN5KD
4YfT/DNguHXelo6T8ruPnGamP2BbN31P1meN80VAtkfyzErlWj2Hg3W7q0bR9c5YqVvvSIJGBykv
O8QZnoRKY4ya66a4hhpNDyiyd/y9RLqJjnWbKvsvDFXVo9RAIL/iakjVZ+sPLjr05HlMSPzZUK+O
hXaL69zggmVwzo4Zb1tgREqP6xzOqGw0aVwdviMshW8DfbrLYuKO7hzIjXTF7xH7xUF4fuH/l9si
Eg8ongtfb9eLfrmmSFzxG84WDAaOylvybtc2KZ9q0OEIDlL56Qk3ZZRuSJdf1nOzYNB77JOiT1H7
I5/+YhX8o/mGTyvOTiIelnnZFszKpDowzW2LZ9J6gvKRbR4cyGvsgFSoUAfMgNhg1nWPIh8ZhWwy
Yaos2Vp0iyA48gcm0cl1ogpSGWfyUJ+xsg+ox1GHlL4JpzbLCHaigw7+c+p4cH9kGaaYRCaLZ2WP
s1inSJ6YoW7RQWmXDMc2owjaa35Dz93Vtpf26C/s2PTPnO0xVfZQdMyKlKd9/1s7gkck6ivhCXZQ
R/TeG4F3y4xkZ6XUr/hsgvk+HZncbjjpRLtL+TqjAfrvNgzZ+kJpeAxG8qn7UTqtb54CiKHyMXVj
dHHDkKL7B/PZZBcZ82NwK+Wg2xufGUp20TacxiMM45T+kMg9df860wb9WXkMbPdQvnnKM5st5jhE
w9Tck7QgkmMUM7g4ZVG7skJEpWm6cyOA0G0ySV9+4zqV5Z4Y/Wl6KuGZxKFnIoinVWHD3ixRzIgM
NzIKdq5oypkGZmbdi8zTIQ+pR+rOzqnyydu5Zc2zf4iZeGef1IzWKPRvMfvOJUhMMUwHrhcPAaEr
okLcLaKBcbWFIzqE7YqUda6PUMG3U/TMU01vp4buTsox0YiuvS3lzkRSLJZpiV3cVzEjP6Ay0ZS/
his+EeBb1x8fRLWo6BjUaELv09ywsQ1jA//9Jg/DFcwdvq+7CUxovGHJS7llSaAxX7iNy+mcta4f
cMrham1JpgtKzA2JtuV+4UMZllMakGP72poWecHzW1netal24IT9zEEB2MdMhc2jjcqy/NZumfGq
0ut7a71rI6yy6YECqPHsYSjdVuuzwmbUdMeaj2TRH6FlXv/l4F3xFoa0vPZPbRz0dfjupT7+5k3O
coZw5xZDXNBRZaaOL0pn6t/ISZJsRT2WySHI7IiBGTbfWY/p7FfTPRHlWGFXOqrxKcJLirOVXJrn
aBpdGiK/aubtVBPrw5vR+17/qyV53cWtGCAyhIeiZYfI45C0XdVsmYiK8j4KKiG/orVlFyhLjgZ1
UDpgocNGcxTnDnZ1LHhnE8okvW+i0GUmUbNST14E3ut673NectDCNSZ3CwJAewZdGBCwjafaB+Pp
qrpE3LOIORNiR7sBI5gSHqZ1cg+hYjJ7qv2ZTYv4Y/wu+/RFlbUnZpSJ8E6ju2jffe/YSb/8ziO/
zT9VRZKXD4+Kg9Zu0B3XHpqJ3VVqM/ZVCB1UWhihmQ0N+T4YmS94tJFTby+9nzCo2k9sc9L3yroY
bshIqqJ+25ORWjyrGKFabep4boGOkQTrzSK6IvnpCA3sM4bzIi9ywgPJzD7IrpSTtyewP/THxzgY
1HrGYa3VL/wRCB78Fb541pqp570bA1PnOy0y+rVmmof0BeO2ZeHAxNQi3eAVBnBuPXZj3/F8+RWS
0ZoFGWbRVMzHjgr2T7CGxl6kTQmjEGM4oJhEJtGvq5Mn3X+5ACuQnGtVoi8IQlYwkkQgazvcHzKl
z6n4nPJdHk/InRQ8JtzOWVxVR5p1jQ2iDpr6d02QWP4UEnrR/IOaNPk/f7rt9GSZPfHkEO7AbAt1
WuEYjFsmwMOJh9DfCS9rAsaxxZh94HGoy/MApto+hvAI+XPt4rs6rKWM1HlaSkshtJIAVZ/9og1o
mSNchVg84zVwkJBB7X5GZbmTiNqzFD7j1OtmPNTaihLvuE2W8ZgHjpu1u3JEKzhh40SUT29b2+6c
oQrV3jSd+3dRdV09g+kH/Qijyrt3aeC5LqXHoJRSHTvwf+2QxOlvKPVhEpt6gKjeGaiwKN6FqY70
L2eu0nU5LVkWDR+BIs9CbXKPYKdNRmoJGS9oOgzy4zGrAqJ8g5h+a/bmMNqZJhvHg0Z6NV9Nx7Ad
d6Tjzp8gF6PCbMH94775IDbcTEIWbbdTEvzsqr0lRvVaXCc7OoSDQcNIPQlmSW6VHrj8OVhHhueo
VbERSIyjRf081F55A8eQSH0EdWf2zq43d+UxpV4aTm1EuV9SAZaV+FoZdUC2FoWTfMqhJcBhy3gy
tfNmiGRZ/6HEzwB3iZ+lawnQY9P7xbeRIaWDYesLEtDgb0vYbQouNFT1lAFgLR8ZDBiZFYLretfG
IpS/uV+Mc5zwmBG1mhYMtMecQIBi45sgNYciKTxzxXYpin1sFy3/pJETjf1WOo2cDiXpXSUlCfzy
zC+Yhd0PwyuWBkuSr8qtKyQToQ3OO7y4S1B7cN5ZIcgTGGIUDeGMlmC5Xo2aJdSp6oNbzZzpdxGN
M9B9MBRlc7CdjfJ/NuU4gxjN5np6w34dL0fOeHLNaYDmjMBx6kP35iHD2AgsSF/iudpXv5ZVpZOz
0/VILTF0Iy9IqMYleiP3firvgW1wdZfjjQ/ooqFoTkU7ODAo7NogrcH2lb+8SZuM8iZVhPoOWzEt
lYjKpZypIfFxfZMt0nVHE+BDO9lkrlvLk6zF/ErEBAreQS89g5klGHEZHRVVT75jq6rnLgcxQRgf
qzij4eWrnoJjEwwhNCUgk+fjK+vnFEC+XTKMdlPq1cE9n/u6XIc59/VB2nFMfuFJ5cTaObG17EbJ
Cm9502y//YIGk19aujO3mAYuKu7LIWAYuAczJZkh8AY3v3M9JTCA8ZyXHfyIZQa1Y3FRvd7bvPP6
T6rP3nx6E3ZsdgZzVU33NeVDdqIQi7rdMmAer88876qPdwtVFa7aMeICFfRRo43fnAqvRXw0ohoy
6NG0XFlMVSsyw2OdzP3BVP1iXz2/sdMEXDrlSiI+aOhNdvbAGvWnHpdYaYktWof20Y14sxVj/n7l
EdZdmc+vMPgif1ppn5fvCkJF/AQkzc2/qoyFjeeWg7VYIU0dN/nhY22X49KF8FCYJ+cy2zmNtjO4
nYlpqR0WIKy/yS/D6kSxNkqPNzVKYMQRw/JC+JvAWgYAPIdmFGZDBoYUCeojlDa3NxduaO5XIoz7
bs+4MWoVfEM/hv5OkhvRlCc5+rp8Z7dCC1kO7RDMf5I165bfjAQc+xvhLvReBhys0b98qCbvrzOb
fqw2iKKy9h5qSOqp36eOGtXROEXP+91PyRjFXFLZZIOdO7ckSmwj02ncLbVji/pYM+8nlsHD035C
bS/kcR4zFT+3Gbkod0ScGvtSKR0H186IVL10SKzlf6YF7Trk05roq4MaF258IUt28NDfFz8Bw//0
HIBPc49wi7q7kSXaxdbJJasZXSQg+b4y/w9fnIWalfQTX91+Ahr3/Twusd/dEMqFhV0dVwiCZ+uP
srlLM2etP4OgDpIXPG3492mTK0/tXM2JfErSMnRPhgmX3EctJ9Cd5bkwR8KffEgf7RAiHOfsp9gt
M57zy1IYZ7qFDKz0IAGxDDOH0mKk/wSXs8pT6BL5VPCh+MNgj12cwM0ge08rTp5giYrLyAMWhjtM
BFFzRpYy3koOtWSyM2RrIfYN4k1guXOhycyO7R05+FcbxKL7RV5MUw/bCfMk6fyLEbO805OrZrFb
0bH+36nN2JHhfUt8mLiB16BcNtCavvg7+ZQjmt2SYTofwSin4hoYrDesuV79/JDVfRacrGR0lRND
QW9x6ecVkxc+9Xa44akhRuwHvjVnoSl2Gw0SMGXGO+PEVvKgVtFYio9mJQSgxcEWP1CDKfdpxDW3
dHvs+IRLeJysw4MtTagOuZmHQEOSJE74Q6mekyuGC5iWrG9CRZ8JI4NeDXUlvmgggpknGnhp3koJ
2t7vQC8z0rsLjBxjeZ/MeaHozVVl/S/BrEo+m4oD65zPSBx3ChYYkyB31khSSeW6u16Fcc4sscxU
eRlQSksyi1YOM4JZDDNu4mJMflj5H5PnMQ+X7tgTedW/dQAkt/Ot9aPwo1no3v8SnBDr9yFUNWau
1Jsj7HcKCfUDQ41DkkkIS/sxtonfHQztc/sFMrCkcHiklRS/J+2M+hnwUVDIYVHkNYa+8MZnsZBk
jI7m5usO3LJunuNmuCEsrnEp/7t4wDE5hvUkok3SmtSE93lbA9d3GVjHYbXlOBwXYl6KvST0IiCj
oYO/uK+yCBdwIue5eW2l1MmjrlbUx8kO/K1TTPXm7ljqNkz/TTkfr6b2CTh7j03JmOlSMxuv9gGf
fZJsqzlL5DGL4u6rv4UB4PFMFlCS0Xenn3iwpDlemPUhONHLkepCPc0SwftI4wT8TmNZMJunx9PU
/B66Q/mxkk4wUbEBz1YU9iFEJ9xaipEQVkKLr5psU/uGNGXVO5ox+uimHfp8eoBEmNbbP8wItZ0S
nCeesky0CzdRS/fo5l1WRfslaV2G0Kn1WRUCzoqnZVSOj6fdeHa5cm+2iFLC4u8At2yrfswR23NJ
T1BWQd/AD/tgBCVzreKaJtKILYZQ2/3MS7/qE9x2W2yzIiQAIabcgTQqsolAUHbPDEEQbxgK1Agt
Jonn7kHmfp28z7pNoHqljh254fjKDf2HR1bPhtHYHOCFiQ2/cozLdFfggYvfV4XTHqtlkXKs7Qu3
ZJNSF7QWO3lrIoHBLMhcte5aJ61jec1cj8rjXEnD7ubQtN6in2Bwhjx4obHy2V3NVtZIvpWJ40/n
uasJoGZiyxA6a5YkYs5UFv6BkDzHe64bVdjnYGEC/m7JTnD/c2JE0ENKUEl9h5eYPNfRGds43YR5
kIZEK0Q6vk6DrZpLVfQtFtGskGx1OeaLnFim2Pkk75cguksOadveNpaijXtlQ2sfqLq0320yaD6M
3HUvU5yI4hFHnKYV7FpKmZ3CFKKOYtQIxBvgREx+O0KXAAFQ7nJyChoojByTR9VFtK3YCtJu3aMA
M0ONYfjpw0QRym5PptOYPDLZbYoTpw2KFPM+4cVfrabq/W/pjMfUkE8P7h8jIhMxXMCufB/EQrm8
wcYO2kUcI8NlJKHI4Vem9SrPI+ZTuSu5p0y5LTLFPDNiCZP3UqeQSnYbqTJbvyxRGATDsSOqhVcA
+k55tHyphnGfGBhTwMC8dL09YUFQc40zxv3TiirF/B9oJQFBEwO5l9GSAZuTTFEXJ6+wtskfbrE3
3b7u1gWSqacNU48VQwGnOA+3uqygkMAUqHbDaFsYJdjNcIizC0Mqer+rnhLsChD3gR3+0Qnjltyi
+tzIKxWW9fzaTS6RYAc2srvqjq5/cf6uvUmMzyq/LvfEwZNzNbAwaGj5RNcVDWKHXzddnmudO80L
AS9xOJ2j1Ze6vuA6seUVg055aGm+q79M0ceYAVEFhGexoRIm4rnDmzuFA+2rttPvGYMY92W2Ti/M
JeLo6LRt8SfP4FE36xwMfsTU1elFs1k5vvyDGJL1U/JS/ElHIpvYIES82IaW0r+r5NxN/yjv3adM
qgJBc8gTdxcM2JUwQBnvce6ZUR1qkebVWcSeOjT1kvs4Nef+eXRvWAfg8hh9u4xUW5JGJiJlIIcA
KycMy+VrR+KguubcwtWvEV+n49KVJ/nI0Mnr/emdczaK/Y0TtuHy0Y0LFcaGVsmtDy2juRuW6g3r
tdf4E3Esrt24dTu3p/GR460jkG3A9mb8QNC0uQFe8mY85nDXYPOHniueaIwo66NnLh7nV13nEOCY
fvzLFER5e4R2pjEfiQbzeEZbOtrtUHk44HM8YCnDngJp3W+W1duh2am/o6fIwI/ApN4Ad3xAB2JQ
vf/6JmbNRt3CnZ2CQZvqUsbKd0k/Txpvr/q+HO4LSEbzHLASzf8EwLXyM2vk4D2mMcOMO8GO0+6u
ADogJaYOG6/7ZIQpgzP5WPVF92Zm3B6qJIG9Ieb1mKQ5Qbr8saI6l3WaWqDUrA39X5B6qnO2XUkw
3BkmJyoPub/i3QpdJxHXvqhHht3NQsezQfKN14+8CprpAZCIUIjp/2nx5GznTxJUlMSJ2ibrJWlE
aL8Et2VsKRcZajJVUTn/Bvtv3AHkjbytEQQFqQ5JYTQZTyDvynPlMGtdqR1sUSiGsEkTzXu+uDlp
sEhATSDvtXWTVNtArhX4F3FsTEjBdFM1fvoMTCX0Wcz43q16Ie8oo0LnLoPFG+4EdigJJ1q11fAp
g8CIi5NA6TN+D2YPCi7px+7kMcMPfkRiiINjgUIwnW1V4TrVSVs9Ap3OiorLj6q9G3QUDNQ1E6dK
PK0hGS+EyFQw72HCOVW4/GS6GgDlspml3se1msNDXSZk7XiEIGIiLDG46h2ciP2haZ6nXUwXjqG0
nJbXWZQlE1Rv8glbykAlr56Z1vZm0gifWEU+jvu6ybJp3yNBlk9TOiX+zuFGz69LvdzMCFP5XeDX
uWagiTjyXPDnfVgHy4spYazvfUEg193MEYmmVXXepcbLRIlM0cGofI2wTD0zpMPNSWKT4x+Nh3Ma
8JyJ+VPnV+m55sjDmjRAyT9y9xT9JuYgi083/EVuiJvQLk9CjHFMDmGIwSkqJvsIPFv5vyfyJTKc
o5J1PwKydekwdY2mBzomKi03BBXLGrik2yb02AEzMU3Vy4KSvuyWac/2XhYUZA7tPifjJAml3Zad
Y0eSLIRIqK9b9x/naQ2cZDDRNeqSFcCs8oiRLB92LtOwdd/PSyYZa3rNr3hePN1v59i0X2R6YiQu
oqGJb7sOrUh4SJlg4BbD6KoBG3U+XljCWPOlpx7RKcc1UFFIknubi/a0zk69PBPigZuK3rpf3pcc
xJhkGlXK5bFtK/+f8f32L55QJzgmQZxd/ZQSc18WA1WVo+hRaJVpCcHDezYs4wor7H8BGOt4yCi2
zlFWkCBtU1ETQLEWPr8bqQq3mXUT2uqQwrC8gMWXmLdwEd8TIdjiHofZdg/8Hf4LVi/147peVZxK
vpzmUHddwEyBhMZlE1GkiAs/fD6UIlqLVx3M/7d0UY5dUoeFsDsiDyCCaFp5cZkrhYgVU/7br8Px
LeKE+y08GS/3hbFRd7WtY975i3r5lTVVP/wKckZADLVtpU5uMXbtOa87hFHT6izdIyKTj5IlPb4E
d8EMjyrSVntN2gQIel40w7MH0r6cBKNpokzcusruebTUL9Yh1+Fh7Yr0ZWAU6O+0pLreN4BRI08B
1kvGBUEe74hDBa3O2DACzdL1jqN+lsoG2ZaHm6qooDU0e491DNWvStWESjHYSvsag7QKvNLbOQKZ
cBMncJU4zkw9hieiiTMCOOKSshA3geZFWvZsGmv1FiXGNLt5ZEb+LQqp57NniAx5cpwsXW4pUSxY
BeXWdURog3EpMFcD0LopnR4FbpPguyv3Q1UICDRi4YJr5vT2L/M6EfwZSDb9r+vdonxFBoYEiVCb
r+iDBMfG6+Sd0cq45TPjLOLElDP+w+ipviSCxC5cGTLXexlF0TOMuC0PYT8RzoL/0yV7mXjghgAB
lklv644YO4JaMFPD0eLXePRxuTIGTE1B+EC1Clx8gdXedkTqN+94R7tjytB7ocSqiNcgpFA715Tc
nPLcJgGAcepna3AxCa8/MrwbP2bOqNqtndFXLkwMx5qKShPTN7YumKPmotlh87SaMIJlunrQmeO2
JQLMBZuKo9eJdkwfOh6Yf4Iw1VsSQbvQo8KmOoekSpv0mPexc250beQ9I0v8lX11i32htcrfKkY+
ZP7RLXhbQljj44LAyHg/qF0c4IIVhg9GRebRYUFyvWUdmPoz8eCgyY4sEQ+Z4rE4An1dsLSkQbjd
uIVyQyYiwCC7SkUVe4zHpI9OVAIIo+NUOSBnyEfstprW7oXTAJh3LfJ+3pFltMJaIjz7yXGxZr2q
KNBPNp1kfQxvgniIaBMdw1n3JLYmeAOKu5aVXdI/KL6o6oQMktEk02u5eyP6IOousWbs4n64WgTW
7DEX5qAAOE2a72kI3fK+6rHvHqnaGssC1jD9s/yPozNbkhTHgugXYQZiEbzGnpGR+14vWFZlFfsm
EEJ8fZ/ot7G2aZvJCELoXnc/jsJ2m2ov7o+TKaHd+QQPPnN84QilzMzvEVwPRj+uT3RkRLwnnNMC
VHj6nmuiNEdummu7y8qQo5C1PJHwrIoEPzHuzsFtBsfQ3a8suuw3KBQ0/d926Fqi1G7a5DXAwT51
qUUllhtneCSG+Nbl35TNK8pbz5tGDhwZ+EM4wYsnT9sGOdPLCy/DS9Tl6WItPuYsa97rMVlP3ejp
7LN21xSsogCQNB8KZVtF0gKn7k6bCCDFKDzP3wh/Tu4h7GrUpAGXyAEbLpqR4zhghWKP3xsubEWb
EonTirA0r68Ve/0y6c8CfO0CJahbqp0PMCzZo/tD7VVGgM/hCTm7xDHVaaa78j62hVx2srEzhTL5
rAvvmSqSufpZhmFAQUjjHogPsBnP/8BERQXCXjAadTdCSVBTU9slXwPKS7JnJccWvKh7oU99MxET
j9NMnwmihfGf2IJ9+OSMt/kF6ITaLQm+cdQUvdwUfJQsRpoYXjT2jOJHVBHF07xFQ4v+MJgHZvil
fa1hzv0bNfk/csl9DX5AhCvH5NiOVbMbCoOnmISQzS4BVlDWOaUB+SEaTDo3Aqg83JOisfXRVMkS
HmynavtSCApDEVKTuD8PcE1zXEIiHY6xakKStj1r3U25YqllFwz/tWIliaJx6k2+4MeKgUtkWOnL
A34dpk1plvopQhLvd8Ukqv6w5EIDRKkr3p1ZnBh9t/Rlf+551smaydU5Nv21TE+3g/uUDqUT70s/
1Jd1WD184Cu/7NsaZymJ6W7QN6VPFH+XCV0RALAFttA09ZBAN3R/9RgNJzleFkLoTFCroy5tNpCh
a2cubK/K4c14FDODzEbasAx/NROJq03Fwv+HV2z2GI8k8I9Ex8onxzgBHISrWMTeWS0KRxMavLOB
44E2Zbwl/CWja2KFZ4XJnZQhtJWBpOnOekP+qAAU8O/Pc/YxUiZnduQqvPoXe3btbzAGrvdQjaZs
y/ZI4jdlcweXqw6xkCdSBJh6JyJGB49Adr+N7ez8ikZnWggyeoxwugTpRux++r3YmcDWFdeAISmi
w40Gufkelj2zskdL4NvSyQkIiOdjtYJibH5FbFaLh7p0M01k2QFuyJHZqOmxU0oQeid3VB5zN+Ie
q52ZOALFXi06wkrViFpGYgRLAkiauF1THFXn9/pu4KarT0Nlst9zySHMZtVdXjM7G3+v7QrOqUC9
G3YshLjTQNN2h21NI8wJcPjMtj4v9WuSFWF0aHxj9MGUZviTJ1y0r0Px9NyWTgigWmPOg7gT+ZB1
sNEassRr8FFj8q/3VWX9arPkJQ9xUPPi3zDJm88k62W7q9vWL3dAH2a0rl7Ex3btCgKBfXFpMlu/
TSAnMEm2bfULo2FW3/awcN89AUfnFnyR/4TOX7+D2FlR80Q2nuN41iTMMeJgflutIUyZLqtf32NP
i/+iqGbyJgD7Zs6Y7LrhPonC9kaPPZ5SgBHJG8FroOpzTawa41XZ2/ugyYjYFxUSXD7Ppb9HVNB7
fIWWfNiga1Y6lED1V2xXirkXkFHyN5rnxppDwDw/H8o+RHlIBTzuQ09hQboFQpGcqxQjy46cYmVO
1exHNwASpyMIw4nwgckTnNuGy8k92crG3ReddUh193RZEIbDlC6w2x4LP6c5Z8Jqx+S32oqzp5Ju
dABMtr55aSmcu7xDrLoi0BWZREgB/IBTcNlmKr7QX10eWdvPibyvozJ1npGmUI/iJVTT2Y0Gf7xZ
hqxWhwIjuLMpnST5tQwpKIqaGx/w3UUQx4rGJXNPpCOZfpMWQeR1qOIQ0d1ZZPhJ2LyMeXuMGCbc
CmrzbtTSSzss5LZkQeRbiW64yrZtdn0KWRvoeDbpL08kjBubdMynt5lOMHa/3qR2enJk8VxfzcKb
qU2c4aFSdEgdp5qywhsioY49TqUrwYTNA8addaiYZ8eR3cV2xWfH4EjflbroOW7bPyPEgwczMXVf
UgUyFgsqPn0WMQGY8M00llF7YcMPWAzO3TzgmnA5/I0lAbnr1rV8qgJZ/0n5G1/GkmGHjD8fJEvL
eX4FDzopFo71iv4rLdB9mOfIA32IH9zvW8kqPOurdlfINe5PkcWzxbFWJd5ZyUSel9H672FcNPfU
FwPW8bC0veeugMgVSAGplCXm8mK5PsF/IWA+3mGaRDPPFgychNK11+283Gnl92poyzjTPhjnx2Jk
JmfKZDe86+HXESJ2oCKCReG4KSeiGVsRwHbdSHA4b2i3fMGlbVPOhXxepgO3yzreVeHsAzbunPJz
DCPzBsacHWIP8u0dr0RaXai2c8avKJOU5blzrg7sLGr3HgBzeNf6yA0olUX5x7pZe8lVrcq/o/Bd
RUcLa2ku+jG0U0oeEK24DwOvnGc7oXCZYB0+DdE4oiwN39sJ6375NlGaUL1N0zrcxai/zXccBuHw
iB/K/Jug9pXb2lu9X9ym+vYMo1o1eCFM9bsPneqxGd0Kg14kIMvZyk0wrnuTNXcidMkSMdGwOZkS
V6mnJA8RGyXf9sXOZfFH+6nr/HaJyhJYlMrKA49FyizD+FXvPCHJBSERBqdlZBVwA+1mDp7Q4aT7
3KzcRDh8my5cbms3F/GTJDfv73D0L9XZ65rpZ/YStz9qk9TdLYWRNVJOESJPtgbf2WaIh2VmeWdH
d2dExHZpM4XOOrzUfdAkj/hvxcL/ZOv+7aoiCc4ijIX7SZ5VP3dTnZrzWDSzJBLheSO8V7y5j8wm
dfrak09ItzO+9WWvwMM+L9gBOyQHPd4kJTv3lw5AL10bvg6PVTvCA+d+D3GJeEKJM+ILm1oU3sWQ
d4vNHOP3pFWM0oVTleC8JHlXJtVhdGNMYQnyzDaAE70HOk4lpy4Cx39UhpbBS2rFhPVqqPSyRQVj
rdiYZHnKbUapF1f3ad5avwi/qkV5XbbtMq8xm6ZPG/zZIdw7PCpDTtKHSwFIRJX6f4OOlcGdi/Pq
A+Je6R5ThAkJRUhMz6HhJbWL8k6slIv05fQTAkdD6kvYzMCm5cPeN3zPmGvGwmO1so5duCtKZOZL
PrDYE2Gjg085Ddr/HXP7vBkpSGANSEtN9ccPrD9uueh0xAz4RWCHSKfkzKrBY6xfm/5STFRO7ojF
pXBWO6aqbe6iZ22g5qmvNvBy9PpOhSFJYjn8TqoWSIRaA1WgSE2Y/8H5rj9O6jNBgIUOftaGtMZd
ZrRF5IqrFA2gY6QZRi0Y1RiFuw2NHlzXIPHiGphV7TC1tjN0OjCckmepDurxga4VFjYIt5nchpWx
kExHeh4V5nMFKamiZ4Qxq7tCBzFDnbBDpCzFNI4Jr4C/h/TUR+OW7tp2YIPjiTdu7BEkfr+FLFZV
kFn8PNQbwWvpn2cxlUPHVd0fCgMySisYKTiKU/Z0G3dOp0dSn5q3Ny/IHHBkbF4NNpM/IN+hNSTF
bCyjgwsfjNwzTufQhsvJ43K8bNjDkPYc4DY9jdhX8QrWMFQ2A44hfwcTUn/l1QpTtGJzRdVK0ETl
XbFK0BmSpAK23nDuPtcRwf1qL5LApUzzXK9WH3liAPLAPHCeBjwzKRe2cjj7SeISqwwdAS240sE/
P3FZazi+Xx8KWzm/sdfj8gpVUj7opeeQS0F59Wx/a/WO0wJArCzpImMXKsZt1V93xh5hh2tcBH7o
LvEX8d6L3H0Zm7lr9wjS+K8r3Qi+iXlefliUNG8hQcAQJBdSzUY0vqaBh80J2QnIew0YuCgkptqs
X1011L/XSOTQRBFpKMtrAlJt6TSlbO6qKGKDzm514/lx85wbiQupNhhu+dPm6I+FqXriS4vsNofi
MZCDKwrn4OZRTz+4vZptmyrvH4emFxkBz4KFA1a3Kd/6NgHES2PsWm89xrNX3UbDI6/OGkBhyIlO
nrGl2D7Cdf3euAbP/JJ364duIkyA/DKbfCvnKH4ovJmLApO2JhgpHFtvtCcwiULa7ODtpITsDinJ
l3hLp3PjMSGUbMDx/vfv8yjWbxgCpSSwiXs6QzAELh/O+b/rfAyyfnWXFymrEJwbZiuucXze3Nky
dp+2peYj6LRDzs2SU3Zp1HgYhFxg7cLrjTdXu+WR2pk2IWOrCLeXbEOKbcnv+Qa+XTycbY0cvMnh
WpCXzWP8rYbcy5cRlcEEDwL2aa4EulLdpvGfmjAtDJOI4O9B9lH87tmGxXnNHfaZHSf/ESfrtcCm
GPlhOpPu5X7tJKyPEereuhdxWj8VmZd/9/pKHiRx5xxaXjv5VvUjTxc0nPQ+8hryxNweEAv5IHgb
2zThMi2zZOm2S3EdRZq25ZZUi6jL9t3sjyz9ymLATEF32BvuUtR2gjDXKLZN1M3sYQ3ZTRgN/jqr
k/2lCUgJlPxY3KRRs37MnIN6m4y1/FwWR+WITkXxRjjYfNZNKGJiYIF+iIEludvON7D3Zpe31qZg
lH1JRi9lgRtp2EFI2Az9follnUUENkRyVVV4LuXYfSSWrdY55cP7g40QjggwOUb8tcrlWWJjLQ51
Bx0BE8Ck961O5UMUWkfvx7DJL6JZOJL9JS1zWB1h/zCPbfzHFvxcDgQyEmdDh5Jo9sAjERhnZAr2
0Ki/1BFEzKFrvyA66XAx/i4MFZBVxCjvx8ulh6MvWMLxVOgxfaoaHyzGjME/3y2wi7tt100GKpUq
3KDeGF8IHhbXBGcSZ853wvop4Q6+VPd8lujWI5WQN0hf/AWkgDJ9aGlzYsYal/62K9l37+LEt/wT
Vv0vfoqYNmyQeDzujID6CbsTpCafwgKo8S5+7qSAFHqYWx8l7ih5iEdg/USB2Jmox1phjd3QqMSv
t10HoBOozFl8m4VF/NsVCtO336nhn5lxHlAR0pmJ4s8JsOef1YOMEmwar1fx/ZUOgBuNx6rD9MaK
2sfJj6OjFUcD21t/1mQAFGFkGhYWyEQ4l+iXSYsT3uqeXQImhnmiCdblqvspQ8uO/mCZIsMTuFQk
TRQ1+MMo2bxyhjxeTujNhK66WdlTSTECd0NZ5ZR3JWSyw9wfvgsVqXgf514NZHmI8t89B9M3kQkq
u7qpS3Im7Jy13dJOJFYV+8mfJOmjNd02+SCn7rwq349vWAT35G0TbLV8/CpUOrjMvIiav9TzWKba
aRTttRJKXUcZMG4NI0Wf6OSX9DCM7VjKZiEhMySZo+jb/OI32I6318scxP56IY5mCQGQ6KzVWG7X
gp2DrnOPzL+fmm806QDrgde3y8UCOE9Axwu65flwu8ZgG4LZOg/PISmLISLZI+n6KLi6E2TO2NHc
6FWpt8ot+feoo7D9Q7GwENnI2om/kxSqFbcyMgabFs919WiyaqSRpUqr35KVa3LScorfHBUbi98w
Ik7jN53+N9iAjFgDPZIvxgHNS0s0U/0eTl+sjsk4dK/YFlW40Vx7wVa0sqErJ1OLfJtoOHw1sLsx
E/jJaE/e4sO1zijVsceEYHW/D7vWbXaTnPx7NB89cRSwd4035LWq4dZ4qph+Z8is7l8Hv7rgLTHW
8HYIfh+Nv0SPmWHj+tEXBtm59N3e3HRV3BAIB53W1VuWWUX9rdE7p3HX5uSNuVPYjDjuxiP151wY
bvhx4ZKWP7OeQADypzj1pWhXPwHMMobIyWk5hLdjjAWTUqUiLTdTEPZUS0F1GsVDnF6vgT0FACtA
zjzCCedXVYkFxBi7RXbLgXNhDWmWfe/WqYLaLSrfPHC05M3fEKFbnQIWtxR/aLb6GyhCWftCvr2z
z14Z2WeLhZVV1TLH/MC7CHohz2phoMKvpXhZ2b7nvMaTOX+D7ZwsH/lYzt3F9SYh7nKqwDnuyjIA
pkBeIL3VePmoN2qIw+1lRDyJ9HH1vwBVqgc2CSXEo76s1K6nypuraojCsmHXno4PsVbWnoa6U7e8
3nnVkLcz8w8rMeqNQvxHmA5sisFMt0K9ZbZs5Z2pwiTcuZr/xx+1Lrvgk1SpJ58kbFc+bSzJrF0h
ZWEeohlLP3CId1yte9h0e7Si1D0YrbMjt/FCbmsjENp5/HS3aXDyjt94wlmEwjnC85haw/IOaA8Q
yaxe5uGNtBQgjCxWqb5HEujCfafZsX/pld9IzXcGx/eAp6EunuCNoZAEka7fMU0O0WYarHnIRwPh
qF3nFYsoPFd58uuwX24RdQfx3o39Ou+cUFEDuUH3JtNtUtcr/yEWLP6NInMxPY4U4PXvnR/xmLBL
Ye0R4sjmof8x6Lr4iWSDHWP1RglNVOO1pybTYNdhKGmpVwBGHxCdQT7qb5lIGbsanD7BE+0UKn7z
gXWRfMWKkX7FIsrdZ9iGM/gvptwzUBol7zUOlPFSI9ce2X20LS58zAs3REuA+KweW8nfwDhD1ByM
z8K5KWYnKl+5MGKUB8xfK3feNiVBltdYqjZ4JQTmgxNkD0eEDyOksx0BWBAYJJLswjqHIfBa4IWI
jlz33RPWiDp+Rfyjk8vDV1ns+siKR9MUuT2FwA8uxmTea5pUBBAd0gL7SrfFOWxddm9oFhl4laLh
spRMPPrbxZ/ryzJcEyWRRjt7ahy09PNE/oZUL3ERsgazhc6DrXByblY8kTkpRhc24YM/ZjRH+uto
7D0yElZNGr4L/1flodp+8Zsqwz1GTywfTCohr3Bd4+H8RXM8xkvJSoEut1qquaG03rKx4JIrSUVs
ZMC7+SxYcg13bYd6TzIsne6GxElwBLpA+CSJtIR4qkK+J4EAVjpP0IMnzFJ3vp8Mr5ic2m9mWJl+
J/yZ31qObDQrISqUlGJt/5FzUzH7slqgIS3Lkuc3S5flT7iw12w3gT8YtxrMK/QS5IM7tr0KYY5v
qai3gyivx1FImms7OI3YhWUwNM+p7UfvEKwNc+q04F0Fn2JWS/+XKx/CuAnjQ5W0LArCOEeJaOcF
nEfaDMkuQFTiqSsK0+1m3sfOe8hKN/qcJuctI3FDmKJzjoHkVRG0fMIbiiFEfEfDyzqzuvE7XuuK
gJHgypr0TnnfBctKyHiqCuRJNaCoxVYul0lQU801DZQ5JRxJo/uV+ELc3XW1q97soPorzm313MeS
bbFzp0CkB4+Q86vgqPm1q2Ns+cW9d4Lr1Wby4M0BnUvm6lhOYfKV57H8G2Mh5kKwJvNP1UQNZQ+j
7kESAHR/UVPUUL5J906LHadd3plr8XTYYvYuQYtVioYvk3MZGYhqnVI2mCSvqSvJb7w+BC6EQ4IY
6VrQvnAsiGB8S4wL9uXKOLAPCaZTUKcDou6+sUVWbCOcheWxdoeCqs9m+FMntdsxZzs9xkknMf4p
47LW7UNM/pchQdbfsVl3DUvFXhgQq6S98TlX9cNshxAFCVKK+w4RByodtGpGwFk2Yr0sawms1/OT
Xp+aaOyHg3VZumPOGUS9pfXVc04V2W0GdL+E0SUiHJ5bqhldNoKSlNMuRQZ7CrlHQhSFfTyOmFd1
wXNondZ+BP+3zZTDUhC1FdS+3WGxX264CQX5nRBd/8lk2oxH4UUhUIRRA2jPRD7uiGn1pHIgqB38
qDUHR1ISsqFL1y6HZkxUcdMUeN4hoXgJG09+NGz5IiOXY4q+1Nx73BDW2zCM5nA/pVJcez6KuexO
IsyDx1TPQf8VFtRIUx5iR31EzZXvKSVi0Nhq9E5S2TFQNsDy1BUUwpkM45IQMA4kN6ogGiKu20me
Rf1TYL36JojqwgFz64/rwWM51j9G8zr+TfC9ImFYG3vN7dhldqfFlYXNdmndzQ7L+lu2tcgbTkfA
4XEGz0/xDYGLx1rEfXHwuHBcm0y6MvgcMM0TPl8K59vzXfJtKD1Bs8eNp/1iOwOfqE/ID+vzKrIh
WY6COFLABZuIvuDrMD7KvL86zi2WJvwhTZNy1cwiBx0Wph6xT1WVB44T5xEHY+9tu4modUK7XxU1
+zgK5LxtcyQF3NXKZzLVrf5lx7i6DReMWtuE3XtyjLQfDdCTYPtEXCUlN9ytbSLFG5w4gLxhmPYW
vP0RLwLTgitGElnBDqzomVGe4H1to6VyPnI8iLdK13LZRvBy7IEmQYpQBwffADdKbsKAjdbpYyUU
1Byw4oFInjSIIvzD3RMHnPtCRUi6PqlBcsFD2+xa7koLmbO6vzKYw7BxACHU0yfFdZg6PHxEOGLb
9C3FCfcLMVGUfIcLCwzMUcI/dU3cPHhD0H137ZUesg4wk4cksf6ldEZe/tMqFrhKZefeNr1n9e/G
LZL+ySXAeODC3DPT2zBqX72+CbOzROiuzy6LsmNQ+ApLxdIK96lHPsTz4UXiO/CuT0oRC0PvXxd2
cFD8mJinBX5o9hHVJCk3E+2x/Pa8rN+tfQblm6JIyoPQEPz8xS5zGuwa7BByt/AtVPsrSzXgiKfK
88AEZVve9JMqn5V1Z/cYaAo4N3AwWLKgqwHSmIVLUIeduXbSI2JyhHA4ZqkMj+nc66sYMvrrc5Cr
5Yemi+jvwJXoAhUyx6AgaK8+jkrO6xtmcm4bobekP0r32XSnPCd95MCBkIVxeQIr5oNu3fgTt/yb
/ztCPl1jeUHigVep+DPJjO5ndyBQsodUzsnZ9HnrfDsjyV4hVBU/VHkRvhP26NwvxNU2fjYt5yRW
Sl6FLkXKax9uvdBdpy9/mV0H1ehqfdjl+RCnuEGILm8MEwAO+Sbv1U0BmFe+4tEJQGMhijpf4xoE
t6CurAIgWHrEpZJKQyHXoQ8/3eUfgFMNCetAsWrPxpOZ2QVceS5Y/cbsjq+o/iLSWVG6MfZypu6h
G+/0CNITxm0/z7eTl1Mqt8n9JuMHzVfefmfshaLPoB9HweDQVlR0sXLFq85MxNei+X654YHUCjh7
Gnq442ZyLoT/wMZMBFl+wTpIYs4AN51vlIqX9lRL/LqHQHLgnnNueOHJ9cP0rmaSXB+DfsX0Mcp1
ySgMyUV2wxSMG3vjIlSm5+Haxf2Ip2Bdj24R9u6D9oGQN8DSsAJ4DVwrVQ+aW2rLX0v+sUpE+NT6
lTpfQ7LrvrsKBMAy/McIkNVfYdml7WZcUriF6RXfkQD0zsSCI0S4Ls6y8bWazTj/mZxmbCeMX0ra
5y7Oa2evzHJ90IWIGB24Sb1moqIZemN4kL5R5BzxdXU4+HtoiKn/6JlCJzdJz7B21zQyOq9UW4QX
3JVsBWN+4tMHS0xdH5Pad5ZtPiYTNBirxh3olHrajywteJvG1xjsto6CaPm2aTrCJ+bxXaZ1m8jV
vDmAvP2HEKwX8jP90qz7d711CMFfZ7Y7XO1quGeXGI2HjqECF0ZeM7hjaKyW78m2msWi6s2f0vSp
fQznZSC8Pc0JxTmct0TbQhPOT2xSPA//3dVfxSsnv4eBKRs2cCzUEPMp1dqK0Jr2icLOsT7mM4Li
1tAhcnabKaLvwkycolVR9t0OfJ98uEZyGZfoZww20eI1zmNLJ5ndhP5I1co0wF88uIY4OAQwCuF3
JnSyFzpAhHfG4Sv5M3Q2NwcFRuB1GQDsbyGoS/pTljlHfltmmclDU3jOmSYlPCuihMqzRwrlNtVP
sTdsS6o9SeGUWJso6ChLr7FQhDNX7VYwOtHBZ+v2201KmyJHJOM966CrORMa7S4jjb3yaSzw+gh+
cAMxuQYPxsKiaQ8sYJDYoYxfyWeCHsmtnGCN+0O/KJpo/N7sWOp2j1lJHns7pCOTAg53RS/CtSHY
egDntvHkzC6q3hT+kX2ju7eJ5Ld4QPJ1xXaIMg/rJ8DCO3yH1a2Ctrhu15JgGS1pTWnOFO2Vfz3Q
QNkhA31260tVZHAP/GF5a8vBwd48Jc5tSatSdClcf03ORRF2NcCsYPmbiF4XHxxl81OTFLI7o9WS
ld1IBLKnMvGWK6nYNWwS4xkPqU+pJUXmS89wYZBMWUR5XHM8PZGgpcd62qdd3n0SQlzrB77Ntj2T
oaOozRbg0G7QEAkV8Jj79qfkysM7Q0djsyXXJ2gqEKywd7xo0OedPjXUdLdUEnGhTuuQ9pEKX3tP
/j7eeJpsVQw418VkW3TnGpg0CB+2YSc5UEEBS5Bl1k7jhaIBHcH0ecUZKE+ohNHyVk+SEMoIueGk
AlVlW6zs1w5KinC65ynDvxMlpnFe4oVoJccbYt8j64PgyenYCzxmfELUpecpK56AAOtROiUm1R7F
67trqBze9EZpvAUyWI6ObYo7dHsRHEtOkLNxF5NjDQHGeZ8EoaY5hQO49Mm+hnH7QHDWPUa02oCs
7Fo1HmyOof8FuTJ7pUi17U9tFTtH00y0kbhDrM5VzL7xaUHuLL+JyWs4d3G0Fj+qdChEhQvKg49A
6g8fM5aNs3QGl87MhdT6PDhZczErqdzNoiofzrEkWL+NST33Z6uhY6OCJWF9kNpZIO1Y6hv4Jway
jsffuXPoeGArMaOm0asSZg8zCLzlDMkHIHsO7fMf8EONlwld75nvP+fvi2Uh95UPigA/wVTrj7pO
O/LUEs1Q0FHMBhK9pd3zOlTBceKtQzKHYidvo2wNiJSohb40LVrVo6tIQbG7ID9MI2rR7c1Qwh1E
AFm5/oLxpdXSjOm6T40BnRuykpGXAJrpYz7TYbft87z6mJq49A8xtfMF7epr+GBbb0r35JSGkLTi
FcK9IuU8YaJB4GCn62OHKL3kFyEkgDeARKbhvmMpLjf4avpfMOlyNk/plXRYcpVDGJtJ0DhRXVLY
VzLibUILJuEpMS5eQuGW/VPHrcw9MSiIj3DUHvJwGZsT/aPt+ri4uLPwoOHFJk29ure4jigeW1Qf
J8+5bGK1X0WpWAtP4h8bUcN4x5P3w5XanDGK4kB2OYtBo8zK/Xc1P9NASa2ifx6iXj/F8IzCreMY
7D+408iNWoq/rnTsgY4iXdU/3ljgYN9ys4sPIFuC9FXHY372QFzWf8kv+fDniL8KnHzFOAAkNGzm
Kez2F3c+avgTy3vAMOv+pJ4/FKcYvxNLQQLMIPO99nVOQ/wza1Bk5H+zgS7QHXLZPN0CxIghyxMn
2q/Q+IkqtIF9GQGBcNNKcpt80QUoIewIwICQTdr8npIFy0/a+piPckeKAmzlUtDEWOAlvU3jovw3
ygiPWQT+bGIpE5ceIYVr1ybhdS5FclbZy6LW+WIsYvG2o5Q23bpTY6lMJGj2IHjXjK9hG6fdZhym
tji2sxOAhEiW7B5JjT9cKE25Xut14jaZYAJuVLqSGTA4WDmnMLv85oatM/6HA/buG6XpQDzJGtrH
SY/OcOwCUvpHagquN0MHof1maIbqtCgc/ltby5VQX+apW8Cyy2/cPU1NgQQ3rXtb6CDd5WMXwy7W
+N93wBBD4qgRsANM9lQ4nFwV24w6giClm89rqvQf6yKODFghOtkxMTvf+KKZHvPOBeWYBoFu3iub
rshMIdH1F+Z60KmOZGTc4pDAOyZKKU5U6Gl7iNYu6s+mzsPuwlVv4b8onPAfjL0JYtUo5DFN4piC
w6jBf5sRpx9u6BMkNWdhjaWs0vnA3uOp8F/BrscoxBG5Krg0mYC3UWIUXElhqBPbjX76zOJeyujW
55psv9p1Uc7NQhXn3Rg1RJHYNAbvESaWaFuMAVVbMAxWShiM041YAKO8xxRIFyYgADdR0ZHfTx4c
TVLB7isx7byOinqyEwj0HB6dKrW4VhsEEGHdkYUeQh1Du5grRkMv0ZVD2GHR19iQG+8DNdgHUEIi
wB2bjNe5izj1XpR+Oh9gHNATgwMfLnc3u7HaUC4Lk5QXrr5QZ3kFWuHOZTaxiwOkyS/XHTKCVrvE
WPUxGzqduMNgSNuzwSJ9EEuh32DpTvROMgZ8adUhJveYiTnWIa25GPmprdqkjDMJFcvj9AzSim4K
ZlKH2Jor+rMaTaQuLsPwlbY4SXP03Ha452ear7e2moNfpVMxtdPSMa6XqrTu90gxUb9N116+jaZq
mcrJ8tNMykmab8lPNxaBn3FgD8MxemM4zuhRKH1noGHETe6Xyp3iu7E2vKDBZnhvuRmSezbVVcE7
L6/Zk7fGXFrRUQ4FN2U+qBU02l1liuJh8UycbYdO0bXnlLrNz7x4qoeGsZUqSE8m8d3CmpWotj/5
/0roG0dP2gq/PgzJA1sQJzpDxFw4LESaP/Iyc80GITvy9mYt8GDmHbA5gROGx2kYnE/i/OJPXA/U
a5JUHo7UAdV/e+F0v9uJ8jRMSCmLeCbZsmyhzmbeY0h/JYShQDhYMeHrMQwLy5ZiO3oTPvTUG5F1
U3+iubVje3uZKXMTW37UUKCmfsXOt5E8vHaXrTbU2z6A2rPzjFMdOhZ5/rbpCz94QkWv9H6hyukq
wc8q3a8rqG/cqk7T33FpoPVvM9No+MID09J8yPaSKcpPp/eo6riKuSW1UkS+E1yj3syPYt/GmNJ3
0A9Iio+kfP8GYo7fKq61tDMvef8buiRuEbEYq+9604nhw0fx20tV65CVoYNwAsN9+qDSA0BThJfx
we1zXOt0NePYAa310dAFlWyJXkCOKDjtQ5SqeTqHTby4u0r4CCQVPc6PNmDZ/R9HZ7YcKa5F0S8i
QoAQ8Jrz4KHKdrlsvxB22c08IyT4+rvyvnV0dHXZmSCdYe+1T2Mx2elsxjx6AmnA3EAytYj50TWJ
wzmfOXlL4HQ2BFTQ5TdxQoYijtAsOkV9ECLl8XBdnokKR4wMhMwj6o8IyVefHsL5QmOcwOUyw3Bv
A5Omv/05RFPN3O4NoQ+CnyDAVrln8pSxZE8r2Yx/gzaJ1zPdmp7hi7YxaPUoWcVp4JNm/k0aoLhR
k4LqiSSO5XHRIW1KhuHsjMctrQ8diZntA6uu6AqJN+ChU5h2QC60cKdXcmuqaw2azT0mw//57DaK
wJO2wPAnMrL28ZrI4ZhLsB4fqPS9R2MpCncukRh66w2Qu6i+FmAbWwQgGWEl1nRhNWw6iAPlEZ/g
jBEycFyPy0u6FTkE/vp79vyQ6W9pxt81/DYmxlOAh+s1EOQCfNYgKtQ1hjMLTCwOU+12v6JMoqne
8bc1i8N1XbqMLph5+ixDuRANDKSoIvp4hTPAg53PzPZdxDXPIBVMezDWRL8pLGW7n1bbXLuxEvMu
cCXe9XalIHmjLcrSI1uDmVF46Y2X2Ieat6PY8ON9NanxT7No2oMuEwbq0JIHpzZk5rz3Bk99YxLW
HI6a62PTNY33t5i96Ap6sniLWkIuNkS0aPLyBtV/toOgo+5b4haIwkUxswlYkNHhuFPwCzFnQlpe
2I7RfhrGpsX02JZnH5GNPi1ta+WR8QzJQZSQLG5tidL6SGJD+76S4em8CbGQte5AxavoZ5L5RHqp
/RVj8kVg4fRl++k4yHS3MdgDaljVIiUkhM9h9JENtf8By3YtzxOBAvcjgBW78ZJl+g+qRaF2q/Sx
y64KR/eJHAqj9kzP2voym/VmXQDAhGyVFLiY9R5GdrRuwfgvdNPgK+t6rN6RM1Ur9jrin7O5wSuB
S7XKzlnjOr9xtw+Y0iIkF3fkMyTiSn2eIIVevN4Ex5YQrfRMSG+1q3WCXGML+SipT3EMkORq/AUM
DTwChGySgfaWjqbOrmxul99JzkN6ws65cDerjMTPIeAKRdIHR+dAZY88bg1NHzxjiyO2s0515u+x
H2EjQKhqDGgMSRITZDU6l3xkfg4R3ddZvg+nSpGeAadosbcWAn8JmJJhfYtnbYKzI6ox/1eWJRZF
px48wlfA8aPl21A/rlT2/Dk4ewc2rOXg7goMHf6emCjy91QraWhr2rkVEAT2QJKj+B/vMFYh2QcQ
Me2p9uMfjYx0Qn7cswhqJe3CJqDtZ44zVOnf1G8YaT4q1jDJM3lx+CyBNMYYN3lJEMJcl2rs/B+q
kLU4zFxQPy1ZOO/dRIj2OY56aFaGBc2KsMFja8IT2MQX7BXDhVSCNLl0/eg+T7GqeS3ZVriHCj+V
uZAdYf8jlVn8a5gCVbcXpor2mG8US9Ap6tbdICB0oyV0xgdwbcb5481YoZIlZ8rAvLH0aZTTHMkW
07FSv9QAZsR9kjLL/u5K4gKOC5JEPlMwVvKNBxDzxXaE9JScMr5872tQk3DPS46aj/lWZ53qFIa+
KDGvevI/mugeAb/lK7okVpEku3NcOaGPlEzhvp2goACPePcIS0jGQZwhYGEodpDyJid34aG8JLhd
sXR4iEc5kTxo9EkgZBeS5IrceqsSRrl651losaBT4JywifOdgGtM+1xCIskcdd8BZoY3GlP07NMY
+Poe7IZST67bs3fG7jLnBzHzEz+gjkacZcZgOCvHUf55DYOKmZxUWLVmSF0+vYwT9Ie0D6sHntOE
hLOZKT3Q4xIATTjVap9Dx5J8pCyT7UVkiPCYEQdR+KfG4wAorhpCnwVxq99E3nmfPdqZ+GXEnQgY
nwXhJTajJm1XFeET57xDwtliGLXCJmju5k4SxNmvNVp9CDbxaWRJRa69O/lXDTbYHikxabY7J4qY
LuJrqXdBZGVwQGIQVn/9gtXHOTOU5C9xBsJko6c0U/dETSCChiutctQFRa2yZ0ayAc17yaBAHace
ijej3foGpogD+Kyg00N2N7s1dehZN2FPqukzAitZP6xwqvIDk7Tkq2mBlOJZRI52qCcyMre1a1hI
0SKR42fDzr4562zfstAo59QFXSjvmanh5UNKWe4GICXfje4kckZV+PBcR9d1NjXeboO2UDFoWtEq
lJtlFnjmC62t2dcE38TkWsmuOU0OOZb7YIjIdBVAWJxzq+ZBX7iZ3PkU+XRfTzhp5pu3sKbVnVKY
7HnMsn6z4jQglEwK4nYikQQfFA+cKGNDJXb0FgYWmwRBA9LaijijYx1LYuYxeII69abA/EJ7HVV/
QsZ2twhh7V35BRafkxG5yK5MYgibvg+jN666pXqPMaovEAa6fHae1Nggc8k1kBVcvug1XgH2KlCC
OHdQ3BvkAWo/6GLMrwmZzohwHZmV16UzsnlfFbl9n/xQQ/LZBV4fup/NyO70hBs9jQ+tP/oPU0T/
guU7S53tXAK1uHDfrNAnKQH5O13VOE8FrCrGM2vXr9OzaUVbov7WEAcuGj6ZOuiAEdiFzYRePjOv
nN9uJFNQM2admTsmidiBacgkIxu3TrMzLurQgQDchahAp3QWV2cQKtpa0ge7O1XNJCvGjOAYIOcy
bQzhZ5ydYCwgz2Vbtxyih9vWBdVSkdeQJTVArw3C3vBaeElKhjhEG2TvpIfTEyOGAvB6617aeQ2L
o43qQu5Jv+HlUSOQF8iJPAjPzJkj2EJLzNkOvsQxW5uiWUPrGktusXZKk39YWOb4dzdw896VdlV8
Poo/Gz8WSi/jC1l4Q/Fboc+5qXO0m1A1kJODe5ll5rmBewWKDzIf3vpiyRVEK0zJh9DGHu0C5PoO
WV+eJMdWZcD6N67lc8JCkUNRXXe19QePgPBQNn9pdO1vofzGBUSb40NgQKYugkWSQxPvSITxYek9
k769ktVlKsAde6yLdbTzOFZx1ORde9Sq78M/Ms7pKllGrgds2Lgcepg/E7JvNjVsnwxb/Dz0wj8c
r6jBcQ4r3qch1MQhQtr6GOfQ+87AyaEr4qiEQxozLkJmIcTfjMErkZQoBokmF13wYfOS1GpKEZLh
6TIJmkw6gnhgm3Bd/kIFRJKX7zb+Y7+ogEQ1aOPUi+0Yco5t+gSCD7bzAd6DV8a52C/Imm6hJyoQ
xxVA6wuLZvYoDZrq8qgYaSADS/8fiQy0D1eIHjxxkdaLC+jzihCBoaaSYUE4kVA6DVZ+oEKBVsLG
DI/hEjGXh7TaB9U1rofg4DOkINalr5TdUTp6nKxk0aEsV4Vl6aY1Qi/Onw4uO+4Ihs9cz8kWqkb6
k0+iJ3CxnUFLx6v/rXNS+NIqyb/ogcBaoEH8hh5LtoOLR/zs14zKNgSQF84X5zBS/mTkIdxTJBL9
WTluiKSsgj5417YSHp30dd+ccosqFhEcoPKHjHb7o2ZWVezCISxeRCcfrbZx9TgU1rsLQ13a7TIE
PhkxSwjGMV4c4Z96ZSWoD9aBzMTBPuQcEWg1n+nTJ3Vgt7qSZrBqypyqWgoq0XqkvoLyt5oG+2VN
/wilCAEgBPum/B123pzfa28t/7lrK919XWNt0PxmDm3Plv59/SoXNITHevU7u0WdSvR2qukJLy6j
v3HbhG7RbZxStUgemlr8HebS/O3dPuwPdWTceD8UruNf2zRO3ngm5v4IxzRI/84VQO5t6IwMyMNw
Uff1Qk+xi9D7ERNtu5SYpz7xFm7YxHuJI0M4XRdP6/w69AYEp4kDcdeScFLvAJWQDMrgy7e71pXZ
a7MInFd+CSYDqxH7xXhnY/R2W2HHsb7HW9JS0TYNqp3FXcRVLAFh1R3OU+AYUaoFareipvZ7ETj/
xNOMBSu/EpDWNR+MzSe40EOGVWrhSbRJ9UTnm76B32O4hhWLmZYOk1Rug1Q4eBHTGrVvvRuJGUBk
1yo4ctsha53pbm1C3W0X+p78eQ76gUPMhkG8i5GYYSScGfOBNcOTYpEZD31SSQ51LfDGjY7mZ7xp
TDClMGAFBcUDPrtjemzaEfdrV9VdDDMdNlPHGqNPC2ZnRYd/p+8Mw8kmVxqhr3EiF3k4Njyaimr0
3VYcMwJNzHqP6zhjIds72O2HX16X9+6BzqtrX5dGrCR3+X43xYcyT0Z85CrDozwqPM5PdSc1Hyxk
OaATiIw1bkuW2fFyGVZkjAdLXE5930eNUndFPnE+Xt1UtiSroNSOZnB2nHMS7kEX6CNrea2/2EPZ
4C1hQ1q8DlmNlpkIFFgJW3ck1HZXDN3a3AmG9ajJaia4YMKiZAIX1Ye442dG6NXRbfjjz1mF3wnE
GqsKhLqdDpxLoZlTH1dRZ/mvvkKruaHh7/mPamMyIHYpeQFo3ufhbnJtZd+LtPUIYHMWSUyDqJpt
3MnxShaNXJ8FnDn/0s0VcCjHXebwrGmE7SanBCU+lDwKZgyNWih3ZQ+G6WhYH/yj/zF4A8rQRWRG
EYmSiku6gQKUgg2ik4IeehlYqepton1vpT8Gqb1zIXxCQlDCNLupRUO8iz1HV0+iIPNv2PSK8Nz7
YeHiQu41AWy6Z/2g9FPh+WNzTyG1jK+Boftltlmm6S5wLK5BHyEu7BLVTv+mwF+zB1zz3l3j6uEF
mbeoT37vQQdTmEEEA4OWOJvFpxKsGo9ZUOs2gk1Q3k93hdVwkCuTWLQm/XwjgrWAot6bAnUsNqAy
+ip5v8wesKiqiGSh5NxMGSAxpKgihoDOFyPDo9/HqLpzULzqtMTryLqNxMxqi2KLMFRQzbiRYspA
AmRDoH2s2o3p7m3r0aY3PTBponYt2sGS0JX4XE5SR28uY9u/LcpfNC+IcO6zqsjXB2eeRf0BYmTI
fzUYLiHtgIlZkYMPVRw+a/q0fgdrwXy2o0PJ3gZUJif08Mkb2uDuDK0M1T26OMFLTzt1N9c9Ksbp
VqgR68jE6YWFQx9eAeriKxCIL92t6a1rTxpdgbfva3dSvzIeXgxhFYSPB0eT6bCzXHtf0YCc/uip
QGc4IBkubgY3UsXObboqvvBEk04B4e+Wz2C6dzYj1bALFL0AJJFxuVi+b7E1AYPlux5dAaoN2LPT
dei6dNWnQK9u/b0G0eJc+BvC+jl3e/uL5Fcr7hxPBH+pDGVdkd5sC3Cb0BnQlmy7Yozcv7aWdimP
fBdlyiIa+2DAZJGI048u83VyqPyweM1ZpRKzVvLyYdu7AdSfWVjGGevvuJn+JEWaDljsvQETJSi8
yj0EVGjVPevnJPng5V19YLgs9NEu9FkqdnSYN9/+VBvikvE3DWENBsAris+pBNh5OyvpgIrA826s
kzIIvZ0XVQz2dJWMaCh1nsv+2fCP1bkMOIU5Q5k8y5d2newliwsQDD13C+k2RYtFuVMw44EEB7dH
rSzUJ22YHP/WGEsvPGEGFf0c4czyOkUjSKK6hPKbAiH+wocVyFMYFWTUZ5Dtu78Vm5OOxCm+dcz8
i4vQrAcxePBQif8NiIt/QMpAVCCsq9EcSBrzJkQWSWcZhYT1xIgqkq8gIhWRbdXs+H/Q6Mv2aBAe
uefyRgCinCLD6EkF+Hm0mebqVAE/z/ZF4Hb4PhHHXU3WpTFRSrgs9r6L84/SxUnOorN4jMa1KL94
yYcPg80dmqwS/hv7I3LpFqiI8TFTHqHNbNG6tyZMXCJs5zF9Xfta/wIzxeS6xe2AvI1gaRwerZyb
L6qy2PyUjs/90gXEYu5SPeT2grmkfmpiHf2XgR8xZLJ7JkIMG0HGKrKpKbdIw+36GlrpnccFr+TW
8dlabicmsh0rHK6iIwvVBClwo6Gk5E0gn9toWErcVhCpBre6VUydW/ssLm6R6mjOC8u4kJjRczTN
yGrqbq7rQz5ZNewMlRlRkBDZSRRGaEzer+1YG2dx2iKRGXJml+ApETNSm7kDCSXaO2hiyp19GQTB
vVc6Gs3H6hePXC9s4ufY82DJD2HA4r61qg+3ucPpdCBFxUbHxIY3Njhw7WL6m5Q32lA1ROmAbkdg
xBxTM36Wbg52LQIghOGXNIQZ/8HI3NTz65cGYQ7vOYWc3BiMKlBjsUd745PRMXKADVr71bufsRL/
t+agwreDkU65rRdmORARyMKpobqlz67n46zimV9e2exRQcMApBtnDjHCJ83dFglvaJyfsejzq6zb
uLy0a9plJ0elzX1TEpyN6a+fZ29j89Unu1sy1dnNGMreLQ659JIriHyvVA7FVYuhKW4W2ri9NyRH
iH9L4JE8hU83AbnjeMMbjw1c7hSTQr9lfhyAN1JF+uq7mGuOfe2htDwD9q7t+4w3APmqDeLqqJmc
PUEIjL5nZHzo8Ofale8mmbS9J+aHKE/0sQCbYfG3hIBNmPA3UeZ1bBrd5h8ui+ieqFwEDD4uj+fQ
eOQPo5mQ4jFyGHr1Z3cVK/tNACz6oXGDidwYMdTur2C1uX8MuI1ipOCOLIfuoOeyMj0idFITNPAw
BIRU8E0QieUaU/mFIMncUM4biNClQ7PCCp91YS+ib1xRkeSHIP/5hB5nDok7Rpq7qfOR8QN+RgMO
R4wLduncHQHZN4uCIiXplnDc1bhdqDztXdyRzH2QRkQXyBLJ1xyC1NzpyvW7N+rIuSDTnrPi0wOS
8QrGRBMLkjY/4TCbYyOt/4olI/zJuJGJunDpCPCIk8xF0PlDjLbA7LweFh7GFNv+R389LycrCnB9
HQEgr2iyOfQx1HEb94lgExL2HlOazKgguYIJXj9Qpayf2DL9D7DG/DJexFqHCR6WukOIhOgWpYPp
LifMZT2tmpJhi58E61JMKfhGRLS78snHsT2RxKFvTkGa80fmxoX6hXqqEchcqLj6+yD31HoHrdBZ
drgFQ/zkRKjA/nNv3K2hoUvi3Q4BAw7oquqvvlNmPHcAmmAbhH5RXRN4Vg5AZmJRngLBnyo2CapM
hsFo7Tk+QUa49wBcS2yF8xA+rd1EygYy/ZwEa42vjbeBROScK/SP3wnnGyO8659C+GTit82mhNsb
NQGhKfjS2t3g13XxcFO3/+EtIU9mLKplCwan8FjFLuXJc/sSZHWZEM/1Dy8L4s8p8eRJE4vCgrSQ
9k7FxSjPBaGcMNmo+aHZYzkiXSWPWdu3r05V1DRiOV0zWbYY4vf+XBO2I/XsTXDXMtN92MEbwp3f
u9N6ZHFbLpeIuRa7d4jLzTc64pgPouD9bt9rBUjwiK/AN4dbONDyGpTOPG2L8sb+BG5BmghrrT6J
n/yC95zKVSo8Y9j7gSxFYAyGsiOtdlOgVdmI1iE7N00ppy4qrsceEC+a8+Rwu86BwVQkaXlyuqlb
fdd7aViXZWxBl7HZ+gSte9uVgM75uaKSzw5wtMRTm4Le3Ijbt8xgs57yI/aeMmbE0XKiVulkUBKZ
WtwJEdUnYifJqqBFWvsT4B6EAgWl/XuxhJgZYk7a04zKld8X+dkvgDQq+YI9luOdSVVPyZMM5AGy
Xlru2V+QXJFkgQP7cg4gdUUcuX+MtyC609JlX2qVP0BqnJxlLzy/939ly7xy2+DkRwyEfvplyrwF
J+Ka9/ez4HqOvc7Eh0y6TKZYyDYrSt9KkneL5mN4op8YMPHiI/qJ6t7vr2QMGLIKbK7veO/rEF2u
6F4QZhD8jZ6D/mVwSpMAJFx0ttdtEDwW7AlX+JkYRvOhX79a3veU7krDNWYsH7i4Nln0AUKBaZtA
TcD5SlRBeMJzww4ckAzMvZ72D8mVH3vF0efUac4jXdi8HyAtN/rA8iT39nyvLmb3zETslirtr/ue
+U487oaWTYs6ouqYOB9FDpLSffLKgi6vHwLHOU6tvwzHwBv5FLycXQKPYoo+pHAW8UfLwFQ0Ww5K
hE4wc9qJPE/CHwvfJSEFitQOhGY94LwGDjYaK2NHXjEmq9UTwsVleSg67FU8y2BsWz13XKYkJdyz
DNUMRDWn2xFAQvDJksNDCEtfPR37BuT8GckkCqu8hKiwDXBqvNyMYBn3s9Njk2jm8b5wKHDJdlzY
7TjWm5gNpxNV41R5iP0IOUhxCqFnmC7G4cLYYYLh6CRvrUkvivxbYPVjlD4yVYcBZPDpmH0YydX+
mYuJzBTKhgw8XUoq5VtUiuo+TuEYkMiMcwbDNlLwyZdbhqUc54nTR18SQQlEvB4N725kXs6Iocn0
7zUdSThh8hBdSN4gfbErk/Tqlk4Uv/ZC61NFBki5UdGMNIIksAU1GWP5mzbADKsUzRFmp2fu2L5m
4RPwIwi+TOmjh9oVBFW1eNN+VlIupx0CSiO34mZTOKk6szCNgpgu3EG6atBV+fLUZQsUVx2QNkAB
1ETRgfpFm8eOVKR9RYMe7lNAHP7dGMVDvx8IMpGbWYMjOJSFR8U1k6dWnC1YtJ8+tSjssCMC2iQX
8L9hJT/ulKkQrDfEFhJVTiyf8vXczwYgYV5QsPMmS4LVwWQN6XFic8NKN+y5oh869CShz7cxdvOp
LMfxYyzsFKBoIu/5lvINzoF7e9Bj3t3hne2j+aRI4xsvpfAqFx0P1+mb23e4D2oDcwhJVl/z1RjP
stns8SxuEboDcBxoYz77sCtnFAdLv8wIM8G7vCeiao/gxGrxKhGDl0/wO5LhwQLCWjn3qS2Mhbmo
bkGpeYLNzmP1zGxxhbSAXg3P8KZn0FY8qzpEfRCSqx2xuM+oiAtqd3xKZTqqBzwT5ACxAbgxWlbC
hZZt641sGcpyHm++lbok0y4vGSi6caB+Lzm5A6cwizizNqpidk6S3UTUDSpdjn8249XCajbZyypq
aKN4KmVSHLyMkEv4LBrc8FNZCze+AVic0T7FSPSRWfRBV0+bkgjLJT3QYFSy361LG38ETlVmu951
1vFPR3JbuatQJD9gObPPuZMUZoPflUGPpYuPtiPk4vuGgeRTPVAos5sczcWPfFSaAcb9p9RJc7oZ
Q0j7gdDM4hwiml6OHaRa+e7QrRdktKD+KbazU6Tg/da8gks5zuP6vkqDEHfLy10B0hWe6VDPwiH7
mnJd3/KvYqP6B5/xFvchA1A07FFQVgnrUiSly7Spkw49iwhzeGwyY0T8oEPkJdcIihwbwTpBH7nj
rgvkgYxuJyLNgnjy9oEDMJGIOtOA/SNGesBa24FjSZIvHqaQZQBTQQPd0b+12tt4LBwht6Njy6t/
kY8KjdOScxkdPllbANRKohuRJFIHZM6d01tvuddNGnTfDAMt05vEFQrzeuvl7rEBf4RKr8LQjkEe
8vMaTXvk92X62bpR7O2lzWx69UCtaJItXZsl65vluvrOUMNZyqhRVL8Jd8GPsOtQiFiK3bFyH4o8
vnmnaH5fhxqf3hN7R1++df7kAPHw5Ozmd61Yh2BvLTiXPXLhUv9IegiZsFTNYGMMM5dv8MDeNqjR
MrYJHFsqHT97jIhHd1E05cWA2a5a5uEBN+dc7jkHq+YRQJRESwjiLr3LA6QbvwaXBvsrsSPcp707
SpuwPEbWmeGVZ0mj/gWUE95N+ptUbz43Gx4PzRTrEguYy28L1jwk8PXYiZy9W8uuyBhWe93Ow7Qd
7ynyYd/wfwQ3/Blbvar0RWJvYKnIiiUPjy2r5flrlJE74MzNOudg2kG5x6ifqJlXsIAZJKKQjI3d
iCIsJvwqSozANF1TYm09hwwV9txZ2N6hAo9TwtXyVbJwQdUyp+fRHQIBt6tXZvlqiQ0Oj7NUrEgh
8uJMfi8L6maEl16W7mbZdgviShPXd7bsvZbc9IwOek5ggHy5JoBjYxhFTQgfuASSR5gf3A549lxW
WXEmoO423Yz9dMxBWYZzB9QFMHPUece1WAf7AIM2lEzcIOQg+BE2/mMZeVT7sY6X8Kjx2IyHDm12
Ybd1MNUk3kO6Ec9kB5GsyXDKG87C70ZyhXNZVpx5WHp8ACZtMjN4BjXphCSHW3ozzBSrlwMSRAyE
Jj+mvoGGC4/hAFWwb8pTDeRBthgwOAxJT5tDl7eW6KBCbBZ24917OU2TelE9QlnylgZFLJEJSb3c
toXJ/BErOR0t+2MmYXG3CwusJfxLthVfjV7KZovbbjQbmyZCvpdRNhTZlfcm9LFFl+jyW7wEIPM3
xIVwSjMSFmT4pWJIoJYpEHGbqOgVFMxBktfAOswCeIJXhLeAjrnjlxm4uN8ssw//jn1FKX5Ug7Ie
Ka51wBcjlpYRYRIl01CoxaSZK4FsHmxjKE9+l2ofieHCSuFSKyatJyOj/OZ2FD6nOlEhZF5hnkGD
NzHz3wZIOT4q6rj5G30DYz8ijLxIk4bSQ0mREFpGrjxjnKeJEAy6Kml46KXbK6Xwf7NXvw9Bj8tf
kQ9BR8PUBeiEE7TN9JOm/OrjC9PsEVDcFtdnDn6nwe5b5Q8hxCBTPAAnbE10aIGs9f0e369Xg1hs
RCiiLdh8fNIL2QcG9XpUrPOhbIqwek+oA+ZrxJM3HU0zkE1Rp3FuWKM3Y3yarTuZYydcEvicUYIr
YmyB0dW4y0K60o0yembcP83IgDN0nMNYe+DBTBSRqJ5C+9rXWtlzRW+FGpQPqd7V6NVYJKNWYGBW
VPkTStmeOX8wlyQb9bQN2wUfRLdrGmr+nWPiidKI+QXdWtaQTody2tuM/jJlJwY2wXIK2fyJHSst
8eLxAMUnQajyF6c8Q8a6UPKu9SdCbL1h/dtXwtN7UZeNwRY+4t6SmEWYKQUJKgLcBsxFO5vNZyKi
kp+x9YlT7oIkGn+QhwTBJ62N2/GVoIDbKmQswYlw5d78Rj1H7I22PnSFthjr8MBcDwZy2Y/OtiVa
jXWfPzszyzxOpHHX4ekzGE3WSH6VkWmvaEMKgHrlShflUrVTEFWBxeSRepjZIpCkGMb7Mr+O49DG
V6ALc4ubuULHlhJi7+1ZTVGqhWlKZElY5DxYodMWqDdbG6wcipAbkfJG2Zsztfl6qkE2jjzbbpNc
OQWQSU1zNP3L2Dq+iEpYVr44zlDKuy31cCORfzCbok5gKE7DtonKqA02FrscUIlF8Q44IE+JV4pV
/OECCQh+LT6FyJ7qRiFAoUHJLqTLhPMjUvEiP49xMIlraKsl2JMMkf0ZZxlFqH/pAe/hl/evRYS4
8lM1KVO5JgCntUsC9gKHrnSdjzQKqp8JR3nDt+GOf7SzLliqyPyrtwal1xewGCz+5PCyQuiSW/7m
rET/hCW59s4ryW3/qlR1LSgnCOPo+bo1JzEwNR5rvsJcR+ibP9OMBgwaaRyvv8nNyh5biE/LManr
oN+y4b2F17QibPchac6EzAxhc0JlnMmd27VxzwwUkePvyWPXdJgGYqke14nJ/jPbKlI4+HyyluOW
eKQNC4PgSIsELS8by1cQCv5/QZsXJyTVYO4xbuUvstdpfymUD/qCnB246CpyxMOSzjh/iRatn2Yh
5/ZQq8WNSFiKJVF6oG77jVT5+Nw3tmQ4zWF0KBA3N8cob9PHSLLaPs0+0y5id6oYW+pMVOTeGXsF
PEpmidj4IQPox6ypjQI1riXmhnGKGMikhbNVbo4FgQwAGZ6Zsdhz6Lg4vbUJJW1Ck2LuIQO6f4DL
S9yOo0Icpy7iIUJqscYQQxEr59gMCakYJUqBkumzHIjqGXL20ASLOr/ayAIlhGtT+BtEaSmqTJxO
t9MaU9uhV7zGn0mKkW0XJk7whO4IaL1uTPq7r0XxLZ1C3DWMyRnE/R/S5cQBsv1yXW8HIt57RIn1
MsFgnwpGaeB4m7sATAX6sGkUN520TWIykMCZlTdo4XSFNRAiNxtXbhtV1uaf61IDhyQZQNkI2/w8
E0VwmzPh/kMKOEuyuZy1nnZCdf1yRduedneI07BE2CJ7p+pbFCFeXfqi8XoEFxNkJF7hbCj/Ns7U
fRWEx38XUDbdyy3J+cUZkFxu2TI2l55fKd9lWMkZ17jkbby07hi/ppyjT4Etuwr9F4evQIM/iJca
pG53Jo1nPrD341OOkpAgQr8LzDZEfD5S3ACOtcCfky/GVj5yDihl1VEEhe+dRB/l/1Yh1u+I5RKJ
i3otjjEEW1x5TiWiE6Xewpoy5rcnoVqkWFV5dWKaXGHCXY34g2ivNBjvJkCCku04TwpzkzaA3ClL
ZmYkMK0Xo+cQ/hZC+3ukVlN65hv0gTa7aJ93jQhKFh1dTEdnnTIB0j1Vo3ud8DDmG+1bfFXcvM3D
MuRmxp5gXKhEntvs/BW6zt26Dv2rjkr9hs8RnE7sRGW5D1PqyK2e3FuHmKfdR88wCOZJzpDtvXHm
8XtYBcb7eDKEISEWKVR0rbxGzV847xjPAh9WX6lZeCm1J3u7Ybknfog9XX7YtDb6rl8T5Jgb1STp
PxcJTwmnbh39U5ST9L1pAe5wmqKG9w7IyKPmXvdR0BxG2jp/64d9MDzLOmERTqxdfEAeqMn4IMr1
9tIO04tJobDsWaPeUIKIKAhIom4nQQ3+C91u0WQ+jiOEblszSQwTaZZ574p1cHA3kgZmXxrc00Bt
/KwmthfREmZnZwbr4yeOe450XBHnUg6UxWpKguaKrIyMUIAT7b/CWZlG5xT2z1EryzecZOlXAgfP
7JuFuxs1R0xnOs0hzvZcDo9JR5W4TbMZano7Dek7aG3sR2CbFKu5NukZBqUs8RA9BoB90DXqXRD6
ZGERVFXV21Li8ifgPryFEkpHPiH+YeGocoKYLfHc0a/aVf43wIAZ0Lkc/M8qQ09ywm5BR+y3iH0I
+1rCvSLOqHn0sY2U3N+5KB9cgVHvweRDcKOgwj/ARBXhLt9VQbSeoa5bEIW1BZko6rjzd7l18bt0
phwl1XyvQWOiL5xO/dxawGbQNNyjG6MQ5KeqCS+aQJHsMmzFYoO7I9K/zUDLs4kGrKqXdgyKU6Pp
Eq5Ln/UAwgcmAJuVBuh/pJ1Jc9y4uqb/yomzvowmQIIEb/TtRY4aLFmDrUx5w5AnzvPMX98Pq6Oj
rbwZqajqs6jFcZWRBEHgw/u9g9qGRhe7O/bu6ZorhQ0ZmChXx7gfbGQY7pXpc+nZIjC1+gOwaGh+
zkr6CL+R1aDT3nZuidnorodMHQV3NP8Ikd7TaLCadhu7aEq5f8hexcxzEjwbo6kizJg8v6s/5Z2y
vrKJu+5WhWHcrCc3DV4bFBPNz3lCX21vwXJbsXYGtNsEdttW9laFqXPbtcgHkJdAJcgIgYJjvEkm
u6vuIOJNza4bpgJCIZQYY9woKjGf1S4NVJCVD3T3RI8XRYTCK7daJVMqPTwaXFkfHHxeiz0q3LK4
n1CGGsgmffye11hw5eEDyV+RBPmeAW1g3UyQh2mc4uqAvpxEHFzHnHSdGPY83A5sjNHVzAYNz4vY
wAANMiSja/gjLZdJ2+2XoAHHY9NA8pauZ2WOX8PZq23Uvk1W76AViWwrYCQ+qQCR2cbNyA8CTjHS
rzEJAfLOLx2KVwAJ6KYg+7X9FVSu++XxAVMra9UTCTg6HMtofxyTbiDBtWtWzbL9u0WV7Z1S9e5V
KYCW6WphYXNFc0cGP4n3ggyJXaHt7IoyhOjtIvANr0jQmSwa53Zt5rcq7NruJwe8jO4whWC+YgR7
i4lOYT/LpV5/ggkR+M+4TC0dxWm2MSdIJ5b1blGMh7thxuqLMy7Q8spWAaRLqtju4E7hFO2DANH/
qmpGRGXcyKGsc5c3AVZCweXFoWTEmcZJdbaONTXvOoehJJ4Ul3p6CxlR6vHnUCNQ5QTAQiqZcXam
KML1EfMGrZXGmKicHqh6JLkAGleoO8wd1a8Gg47pEzCGbr70wiT0DUy8gkDkGu51lmCS9DhElL7H
EsWEc2UFgENQqPIB6Xk496spUEZ3CEOli5tigFC7BlktTeKtqtr7bBVjY24BKk3OBuIpi99S0BLc
QV9TeJyGeQgEauHj+Qy/vU+v+3AAMgOP8aA+BVA77UcLAuprhx7MuqtJLW53wqfAwENBIveZEl7X
rie5fXGLqMehWiPuC0nQrmtIJz9ASNB9kxJgf4IMOArM4okygJZq+GX4pcz09EZdMfWPlUeAMxFF
g1B7GHASyZBR2jpbwTXPy7sgyJv4lrQGN74vC5o/Gw8DQ1rWaD1ywB1Muy0Em8gAMeCXFu6qAOAa
Hyb4WGXlERWAWq35VMB8aevHMVN+/KVL+gh+P6+FTWuKacZzzHi+8RA5wq3rL9w0BqJHAxFkdKCM
uSWIorL91jmUCFRGTCw6NOv8iba8Q6u9qfkZe1yjrxBCdeqq10pEB448YTyAmA/+kx3EVXNFGUOy
4DC6FppxS3CkZKqx84cRbna4XXo+4spUaN62TgRzizs17Wx6TSYZJL6N3NzPFMUpZU5DzCxOF0YN
6cjegU0PVNiSMCN9UwYIbraOiprsB4YE+FqMoRsdK3sIrkcbGQuAkiQXC9JI/1U6IB2Q5qphvBZ9
jCbMDgbnh0/eerOuAaZJH0oMDlHX6+U9UDhRJEnMWt0sJ5izoK7OwZNYCwF44xNFA7DAlgaaEOab
eSPqq7k3u8WtqkJQZXrQPWnZTEmJqYDGirTO9Xzju0iZwLxGPCOrXpsVBoEDeTwNuFCwTloIKnWq
x29GHqWPU+iFIcKpUMHYhIqNczOeeIex5HxEElkHX80QzxfQ+cG4MxA5oFRq+KDWEPKo5iGt2f0S
wRu9wLduf0dDCRvJgIJPR7mMFP8JDhkA6kaEZTkF4E+E10iQFWxinx4yWr+N8jukkNC/oSbnw6wP
iZPExaaCbn+E109zL3LGgZxZdIavcGokgUFkqVw7ivi6bQ8w/tLOS4+nkdl0X7NI7/A0BNhMk0J3
B2xF07d5ls1iqTb4xjp0O+sRq6DhaZB++0pmZf5bNnby3Sdv9kbKocPEsYSYvxo5zJG5QS16AxyF
eVVPVV1ua3wYjK2XpfHR63Is8AT859cIndqzATc+hN4M/WQzIFm8z0ICs1ZeXcC/wsSt/tEkVCv0
2WXyiJTWevFMS/5OouivtKauc9ezzmrY2Z1TmThfioRoQNjHdO+CXGwcIdkXR6inyYYucnarYWbi
fETMcbWCwYin8oBdac6mV6FfnOyK9CLkkTQyYp99jVQUGkeZdhAJSTtmv53jCRlFFUJeW+nG5EbA
bc9IUfTZxe/aLhtnTZpm/Ys6q4i2csjdiAImx7UzzqV720I6NFFS2XTCdVHyrBXhNhHXCtdLbxwr
bREWsV91hEVBXNUmHBX4irHf79kMsl9DX9nfjYH9djEEz4ybrnSqHy4tPg8OX5aT/OoByG8DA+er
bTfb1X1rCf3MmRM4VyTxEd8wwZvFDCNnnlYd+yq3NyNy6+saCBR7vz5In+uqIZRScl6T6FvQtN0K
Wi6/7aYzvgwwgq/mqpSf8VRe3HWwZWromSUhhBOO9vXgxTLbR36ACG0KU31bp7P3NccFo1t3+DjA
biwKZCORpEiBBYK816Mj+GBAmqmuh0zLp75vw8fKF5yFgU2AFqYDwXgvmj7HmAMqubUKMSe7RdQ3
fzd7qvN1aJF1vXJGbuF0WAWKWrsfx5fBnPDJ5DJK35OedQ0728rBhEMvu1aQnfp1V6v2kbZa9SUO
puIuzonHWsGZAThTjds8prg+AtME7vhbJDHcETphzt5K2rTYtSb55DvDIIF+De+cAEtdjfM35FPV
s677ABKJuWiD217k2Y66iURzvvuiX5sG5dQ2V9E8rIdIY28Fmc5cgfElD3Fiht+RPblgREOhog0a
xvjJ42LrUjX62VtnGe4PL277eMNKICOr5Er25OH2w88Q6Hi2NBGqW2+RKaznIDNA2uYy+Vp7EzyV
zBjUp6AUudx5VE7Vym1iNtCgBkgiNoh9deVhTnasx9FFfOzw/qkafJYGBxoEIfYGvNm7MhIPZCGy
T2HIJd4C+kQsqqKz983UpkfVyfSIcUv+2rYWxEphTvYnGg7xFz938IJuc+D66z6Ls3064va3Gelr
v0LD4YbkuxVU/mGGBEXtEFP2urLAeVPCNg+vcHmgOd4gb+2v7Zzrs/YhfGPvNNHnqvkYsWcqS8oB
gm0gWQnXxM2YuyN5ksns/iDLvR6wMVP1MeO2+Ww5BqHLCEA0cqDKepxQC41bAyXWtzQM+8+DRqRH
eS0VRVuf2fNCxAIFw1Iu/WqYML1WSEdNOJFB4A0b0J4m3pqQgCByNuDAq6bzFvt1ui2gOYUrXjTf
Lw11J0+wHh+47K6COujaNeBQX9IXhwmwhTiB3zO5xslBEfxlruZkINY8qRuNrVwfkgxRNT5XsADb
MHuXsVXea3cObiHGlOMG//s4eI2b0PodQXVyVnC4GuD1tEWEkYXFW4RVw60ZDYv5/yBwJ+bWEWiC
Vab8gO+vmD4D1ta4f8DYugvHUWbXIh5xMsG0I8OqSFY4e8ZcXIqrvI4X4iUeFPg+VbUZbA2sl/tb
rCppJto1DE/ACqHu+yozfnWQsfdq+en4tQYD0jkSTX84UyZgv3cLgd3q1UJ5TWo8Cb24rJ6TMXO/
e3UzcIqyB6JTxQtkO5nSxlUJKPST3dnYbHJBw6pHY5qW7kk9xDeOc7IaVrWU2Uj0AQZy0EOREeKj
U6V7EosLFEJV4IdXqixwGtED1fs2xH9Msamr4bdFglGwFVyFWrrYjbGIEsrmGimnOGKwTg93dDiJ
1hF4Nf1cAxt0zEh7NwfwMJW/4kSjNYLZF92HLtLeE1Q1jm5ka8EdPWHaWKbZc7czxZAfUsJxY9z1
C/8Foj6yTj8YrH3Z0rjk5aAnF+QSLpmZo1701Tl3N1lmr3Wa5eEtBYT9mfdfwQov4/A7EuTia6Yz
4OfSt4PsJsBhA2DeMEEIIlpJza7udfHsk5BD+ZwE6s5G5YT9zugMr0HQckrT47DrTShk4G57hxz7
lSmzEl4PiPVmoNOlV32MQhKiflN/trj4os1XRvWdL508DMfxi98jqh/yZKFYQFS1u/hNeyiorY6b
5C43Q3ygUOa1jx5xQ0CNcZFfQ2Ave/Anl9ixpegE7HBHeUgxmacfQq940TITQ4Ndpc6v0yBc4P8m
gS/YIRImr4D+K6dRFcK2tayRVUrATH4/Yrj9I8CniLCbuYqqddgmwUsDnXTkw83be11ko0ETg491
JZMO9Upq1S0JB57/iwUOnIPTcA64HpvP7IzZczDndb5RbTN9E0gvHmk4tGoNvF5h9Y0f1r0/t8uK
IbPu4LrTcE1SrW2u58YzFz8qH/MMEfRJgDHJOB8FVOc71IAIK8wOIw2mzwR2c1VfwtMnbHrAVTTE
45HJ4LY/jQLvLpPGKkVLYqhik3qGdScowMhqiTJ9S/o3UiVepyw2Vm3ROpxGi2KsJWDSXBtDLelh
U50gBRKzN2zrxHDqLSRtZp9tyH1J7QjMNoTcA+5RldYV659HKzNRHRypub5lYw+O0UJ4fpyyRSpF
cas3Ofb68QL0IIutKGnRDaU217IO0cBVjeqGwJao778Sapg/c/Huv49hnCAraojJMYAaynUOZpmt
QiLFzXUwZ2IvW8IOqVcX8W5t5ckLlPX6pcF5L+ZwXJQMkTHRsfYw88aPISbQy+oj9zebinY3aE9i
vR3SdngLccU6zCX915VjgeJuiYuLnKtKIyzbB9SsnxvdcfWCHR7D/RrS6MWyUS9gxUkw/U3YGPkT
vMIQrg4CeXRafj6+hiW11jrMQSo3eDWKa3YuLvQNJJR0Y0AXGK6QEgT3iLnoalkgH7gyRhw7JJNl
Kl6jNXQ8NPhRwBlAqxuT9KAYvmcpHZ8dyqhmK4gOoEtYQbYB7qxrY0MXvw+fwJcDyq2yMDYjSkjz
vh1jMW68PIVnNmnatNctCaNf0PM2VxgGmrQHZ+iOtGtpsdLClnG3jbvZx3qBJWFtcOKxXjujxTey
JoGyvQ41YvbdslwU08tXtKWbjecGF1DcKuEN1mRyGa5T7Qxkz1ygiAOf8BIkdXwsKsqrVNt4Q2ib
cANISuS+0lltTCwQvWLYazFU3Zrik6MDmXL15JJVFuwq4YzfmmhcHF9qiWCYlqsNgwG6B7FdbVe8
gbXa2BZIZCgrA7rx1xhDG1xiBBl6qyqHfLmxkwQvHtOMIIfUOGpjUxcV4q0tMZles4XLzzN+Q9Bk
1EB2VA9niyDW1p5o5nuLrWwTJsN8LcY4anZ55qQHPU2hWpW4bEHAoF5Ir9qm9EiRRsnn78nq4hoC
eohVac3V5nfcxWggZQub6zoz3Aa3QkoZsEd7sP2rAKgEaftI/jV+Q+ndPPW2wfES9PkXxyX+ZINs
wvfuY/bnb104hPSKikqLTZX7A9dX8ny/AwzgNdKNTQmoRC/PesQbpqw36C3jhyiprQFaA3+4QbA8
810gJSFzW1PkbCxlhMfZzmB9B5EVPKR9brVb0p3sfe+aZCqNKunuqPfGaC+5UkYrm4PI5OvvcNNp
jET8wOApfhMdXi/rujTy+gs+7foxMzs6i8Msa3OvOpih8JZrLnf0ECL8u3GgAuORVfyG7DT/hbhc
FOvU9NFsED0p5q1hO6GBogt1B9t6ZICpcE/BaY/iLiT1st9wYNZUMjh7HftEY9RXd63zZjuzrtHG
WAIiZhAu6dRO11/5nbIhQhJhl+80Fe8vCwAy2MTwyCkwkbU8IBfiwFUFbTtEWO0vDURTA0lIFzMl
VHH+vjdR3WNLobIXGEO07sqmtbcAKjBCQPS4yKU4LXwBbys/VYByaKzSOh++ZBgauisIOXRb4OaQ
qgyNWQJLxm682PUTPRpkKrpqTJW5rOJswvQeuLX7OcOsirdNDcViI+BrHBN2958529HzhAVttM6V
M281V0788YtAvVhdnN+aDUkmG7uw6KJbqviWuRY0GjykygeMzcLPs6VthAZdOv0GpR1/mchZXikn
yxsN3hpvSiz+cK2y22yb4jb6EvKCn2hSwRRKOqD9KCwwrq+83IZTni1Im1d2zUgTJyN2CjFPcs8X
hqcRtW4/lFi+E+3c/aT4AkPloyzj9BHSTOjAUdVFL4Ei2J43Ipw6NhFTqt579tCi5bs27B13JcU0
JMhtatP1+1Wm6UN361mMU/spSmRBfxmiVfONHACmyU3oMQNwN5FpXQf49He0boqpgnkErEyfPZ8l
iNdaGBkd4Ij1ucRotFa0b4kLHOl1TyZfSiUCL7E59eDCXi82HRap7xX2IW3iWeODhDaDlkKxg1UP
vnQlzRu8BRzy12In7YIX6Qgz0+uOd44CtIoVxv94ZGFj+RwTCo1J/lC63S3RdZ69s7spVnuHQMP8
B5pW6eIXIctmwIOxLJwtxg6YJN5YHs6s1P+B6DCdD1PhoOIF9Bzbu1B3bpNfaY/MJecWvT4NiG0U
6ogJGa0Sx51tk6COsLdYEY7YqITk1q1M8H1zuT1ww0fTN1Kqecb8kOLTn+2hfNO6w8KTTTKzWw58
TqjGvYnJDzTWo8gLUicgOxG4itBq8QIbMGqPSR+fMcwhGXgdhkjWsVyQbD+of8JD7OEwtopreKlU
FlEu0NA6yuJ+Tq23sYksvVdQ68m7r6GKpA370wr9tfGtBnD77dh2/QKWWzfrGKsBCqqMoJZ1G/nq
QFObBJ+ukAIOniL0fBMVCGg2ZqBTa933Tv17oQyTATDY8WJ7Uit0+FDZyTpPLCxHMSC3uY6N02/t
ILQmCDsb6QhB66fyQdKQbNFhmVdQCqUCgijru7Iz1LTC7dv77qbDtMPpHXSeSI0W5lHXgqK5tgUr
buja6HWEov8tICgv2o65lYM7cVkjcYy+mLrid9B711wa5isEU1T5GARTlJVjhYV7MKvO5p+GvrOz
EuNv7nUuJKC5RXE4OlSraxxA/XqL4xEB8YUiVSTqc+8Isg59BSls5tw4tPChVDYJBEivzYwn07HB
Z5QVV79DQNhpnc1Kdbc6ruUzNR/MrcCjMF7NJsmh28GG87JSCmMl2zSt+JrsE/QkZU5DZY34EfZR
JDUZ7pZtuNVNuyyRTYxsxtibwzhHOEgJyLu+H7vBmgCzGMsPMeuvDjdamqnwKCTZeb1ECAb3kyyR
KiFNfZjgh420sajhJKBPWSIAZ3sg/4xLMARv3AhygkO6sNbOVVPn7U3sN4GziXo59GutfMAI7Ff4
t/HVUas4L/zvMImagwcrlCIVkcUvJSrrJwZhPcvEmVjZpWwxix/xrV1FLealG6Rt9sEzQX93OSj1
I4Qx8CWeLbnq4Ng/YrE0fle5Vd5Jh0DbXUQPx98SVWN724YQNk5Ma7E2smr61htbIjxeq4oXTD6D
U6drUjVA1fBy9cwVTlt4Fujen2iWxvHPPM3JZs2b3LjH1CnF+80165s8yfFXdh1d7bOIAMdrD8n9
rdnWydEN2ZDJCMVIcIPfARxE2M3wl0Tr2O7Kn6PsAMdDoPPDjOt7GCXTjwEHY+7XsE2alZqCKFoB
DHP34TqM6SzTwcnfgIl+dUI5vMq5LR58xYsCX8wBInID33oixCzscqfBfIszldOm76KnRCwIa5RZ
U4/Juma92WTOIb8bQW247SEioHhFEOAGQ/xmFpi2iiTq0SwYGDmge5qjgzcJ19mEcAm9XUmDulxR
ENApwFRZIdITHNYYnA8hRhEEbKH8RT5Hcps7/ODyNxGTXI3tLe8R2VAs/Gi5dYHGrTq2IswsS6n0
4qngvirPXmTJc4YbDXevHDoceRSfuWKN3NiNSHVXIJN1te4coR6w8Rnf0C/WbzE3lh/0coOOC988
HlO0xU/0P9sjtt3184hHOS5DocBeR1gOT4wJJBPxHyjfYF9S6W8r/EnLq8p0Q4w1aq8ng6sraQTd
RPD6iady0BHI7b//9T/+1//8Mf5n8Kt4KNKJNvu/8i57KKK8bf7r3/a//0VXYfl/r3/+179dS5mm
rWwPVqUL4AkHlT//8fYU5QH/sviP0IzCpm5oNJdW1t71WOGXftg/XB7EfT+I4oJgeranhbSVZzmO
fj/IrCOlMYtIjk1hTg/sRiR2GlXwWPvaXlvTDH8fX5hwf3nU5W/949H+z6iORXKLRQtKWCejcnXv
dYdt6dFz3fYxVbHzbFm5YWzJBotQdE2Q9nTqmHtqR5TUlwd3zg3uWjgzS5e3Yp/MK6QSAAjYpMe4
qadPi75MP1JW+Z9wbvXz67KuB6RMl8c8O81acp3Bad613OU3/fEuRUbOr9Oa6ZEMLaTSM/jfT1qq
0Ws/I0ybQjHs8kEQf3N52DPzLEyGJHna9Dzi2d8P20M0K1UVJUenGp8yH2C51wksHSo+Ovgjd9JD
IhYaEnTa1FtfHvxk/S4vmcE1TU2NUE9Y4v3gk5xoM+ZNckxlRSFaoHC5gYKddleXxzkzt8K0HbQh
ruRBHe/9OE7NdZNheEiDjBvDCNnXOZAAVoa+fRlweNznRC68Xh5V8beeLGEB5ZNizXFtGyXG+1E1
3ebRz934yCJfbEcRZU5EB5QxtMOiLcO7y8OdnUw+F5asjTbDXX7OHwsIkQMBPUaZHGEO0f0UsTqE
Voj31eVhznwbwvRMB6a5dhxXnS4YMTcjjhbp0S9G9J7k6dQEqtM7czlu4E9VofR3l4c89/qEyfKE
rQ/jVi1//seTkXhvKaJVk2M02DJ6GnRCNWcw0rQNhtIuvukqMHscPLkc31we+tykkrLEB8IW68Kc
eD900OBEjzE2T1tO4PQxtrsVVrdB/w9W6J/jnKxQ3SezFpFCIQLhDoF3FTxDeau25J8hNQgj/HWL
IPr+Dx4OsEs6WCxLTpD3DydKPYMWW+nR9Yq2/5wklewfHahMm38yjuU5MFY183gyiSjw3GxE+Hsc
uX5h/N2Yc/BU1PAfP1goZ9+WI+huaAujtNMHojcPqajLsyME5CX0Xo3BFkNT4hcvP9DZBelJk0ao
KVwtT95WmiofuC3Mjw4qqq8UEKHYWqbl4cMXNy43PGU1AhZdTLV6eeRzXx9imv87smW+f2XsYegx
4MQdMQ83Pws3xVuRrUcgOsEY+HvTgnNdHvHcs0pTYt4De13yGbwfEUOrmAzJJj/GHaRen5Ljrq3H
7NHE2BjjxoJmJpBR8sGo5/ZOyZKk+e84qIFPRo0qey6HJs+PRKp4NFjMufyOB2F5dMlt+HH5Cc/N
6Z9jnSxPWrvFiMiNtxlZ7YtntIupVkUy8YiA+LFHb/70/zfgyfLxoNKbVh/nx0ynNQ9nOFG+RVtU
PotG2q9VjqL1H6wbdi9MiAEsuFiezGdIhqQsibo7FkNq72mdqfZOxwTbredUK9zT3Nipbi8/5rmv
UWphc+xKoezTrwRqOPLXukuPNIObal37hMtuR5rXH0zn2RX6/8Y5/SZUHlci1mmKL2n4Rid2QuYQ
Wo+RTpT+QgTsEF0T4et+VLCdXaJ/DHuye7Z4fYS926THHq8qAXqS+fCSKpp+ezLp7eiDve3ccBx/
WnuukLzKk0UTtlhqzFGUQd4z/V2CTuqayjDAYDqLvlx+cecm1BJ87crRjkkAyPtPnuOwDJC5Uv5K
e/yxaA9ucgvqwSrVwZ7b6hX37O6Dl3juI2R7UabifxJuxPsxnQwAX4UcgAPdIHeN+VF5jcrJvSWr
KwBAzKv60+WnFMteeVqfWRZaRTgs0pNavh9ywq6wdQybY0m34ZsL76Du+2ujLyBlwKRa4CGEq+BB
I11DQ5ftTg1LsObln3H2vTqQtvDM9Fytlj//o7iZvbZWmaXjoxFgi7HCPqO7xV0HKTY3DjDXy6Od
fbWaYlgJWnq82/ejqdggkHAK46MPNfkaUXAJuR6R8ZOTgQCWaaUPo2faH+yw53YCC0fRpX6zLQTW
70e1sUxb0NilEg5NxART32wakMRxc/npzs0lhQwVsEYRpcTJwk1RecMz6ZOjTRjQbTf6Zbcbk7kS
MBMq/4Pt7fxgiq9RS7mUw+8fqi8G4i68KT7iZmq/YQNt3JhF4GDVanbby8917uOwLcfknk8HwLNP
hmqtCY6VYfHWhKnJkKfxsx7Danog7wM6PQLB6oM3dm6dAGfZCpcDbVrmyedYZYWZuchzj11bY9Yc
FuPwfWocYJbOQkxMgF891nvwGDyZLz/ruWnlc0BZb3P1Ns2TCkc3fsWBKCj2QezJ+YxKsZ1zZQ0b
jdvDB4OJs6MpSQQ3Ic+s0JPn5ET08wnm1xF6a70uAcm/SOHi8eFW1t5ATLVhE+hQfDvT8GxjoowL
ZOjohwaR4C19Q4XjERFrtLbAel8So3KuL0+HWH7B6S5FnbmAMAA8lNDvlxnJq0VK4Gl6RD8PUdt3
yE4z6vlXgkAd/ppIIO0q67H3yKvE/VO0RJRw75O7kDSMy7/l3GfM9dlz+bgc8LGTV9MOgylwMI+P
aUGMI4aCJsYkxWA24T846/4c6PStxHJskrLgKpuZzbe5xKVlI3shxHVXwDz/4Otadp/TGXZZui6k
BamQ1b+fYbNRcDR1BQpBX6hYQ5Q14B7VjkvbB783wDliPSFpR/cYETXry3N6bnDsg5Yjb7neyuVD
/GP7dywQEnKm9MHFOwrmdIw+/YF0B9t4xlp3ivcVHc/4Ds/VpP0SupDa9pd/wJkvgPKe9Q/2hDpG
nDx9Vw5h3fC7DkriUIXrbNo5V3ar8hcoVKH19x+X7Z/mPicdsMjpfTrt8XcAQvPQ4nT1M6aXWK+J
CoeRnYLxH23cvMHhJg+G+pNRw9b7B+efdKkxKDTo0AKQv59uOSIgTCrbOwhY9npBrNlaAfAr73ES
ZNb4NizmJ0XKX/7B2XRuq8GNRtqOC4uHJtfJh7yww6qYzsfB6R36bH0nBVtMMHsPZQbJeAdmHORP
qIfgHGpvMA5Uz0gmTILztobvYdpttf0wfgpw7CFppJw6624a0TIcLy+I8z9UL7sv3zm73cmStGgV
ojGV/sHDcanYg9CRTW2qfnrAz8PE3mSiKSZ6TQdNt+PcXfvmQv0Io2ikc172yt8HFccVIdZe4u5Z
DXovUjP+oH47t3BBgzxOX8nXq07ms0aYOPilqQ+DgWqTpPvuU0QExQ8MVLr575dNklKYN/LXHnyK
rSU4YgYmSdoHq8cCmTbYTM+wrAZxa/R5UOEs2gyhvS474UWfL7+O5TFOdqfl61R8mZbNRfjkMQlr
GCUViHeAz46rQteSNzGkghu/ncOB+dzUqviN2j/91pQifRrxHY+vLv+EM8UA4JBirhHXYGhwsh0T
Sa8QiPveAXYbPVo8Y9AWl4X9tfNnZDGyj/U3fLsTdX153DNlD1UxllbKsvhoTotVkrM7JH7CP6CN
GeCacObmi4Uc3tfBnER7zIKj/INnXba70+nGaVgIjgJN5+Gk1JrtBLeX0vcPCbbK0U3Z02OLk0J6
JP4hh0XV2NX0l9BQ48AW9q+Xn/jcmiZOjyaAB0ot1MnoeKPlAo2YcYgzQ04bFHYphFqpKyu+6u22
nj44+sTyF548LjY+zLJjOWyI+uRbH3pWD2HrPlBxIxqYBNq9nv2kEC9BPJpPfVVMz3E7LXb9UQWr
bpTxlTZy7A8zwoSZmrwwt4b2zQ/A7HNlDxUPELMpLOu/H8oklRA6VVrGQeG58RLUc3+XMDe0VrFv
jDd902dY9LUOhoR5isiUtrf3kIb4N2FttEzX5RdzZilyEJvucnkRoDMn54bvAlORRGkcUp+WAZdC
Fdu/5jSCKwcqVW8o3Ef5wfI/sxS5hQsLjxlaUMhD359VmeuYJDAG3qGrXOumIDaeaFtCrvXGc6oE
mhpRV80e8CPwIX5Gqf9y+ZnPlHs8LjgqyLcpbHtZrH+UJiIluQ5ChnswhiQjjdQr0RxPPXypy+Oc
m1u6FgqrKvriljzZXgTMvQpphHdIowzeVD4J85Mb9uRyNFijYv1f9P3j5SHP7GgWewroDeOCfZ88
2ih6rwhJNDjApWpu48Eawn0byQQ6HIGDa8hTtJiLYGDXuTzw2Wf9q3eCsp/dZXnnf8yp6qCweMPg
HRpMpm+y0q+gRUkci13Tdb/2IsB64B+MCPTOdmYJ4eiTVdTTvp7wtPAPeB97N0Ykg1dktChoAG3x
Iib0VOwuj3hmE+Ok4gq+9L04NE7eZ90VkHb91jskbKa7ANPp20RGX5J67L5eHuncCqWSZOfik5Tq
r0rmj9mkP1+1VHD6MNV2tEGJRK6IMUyz/AdvDZkqHF+TTuV/2yWx8QRnzwx9sKum3ZutXYVrtAXO
k2Xg07rLC0N8u/xk5+aQDwJSxF9N2dMj1xlFF6EeYJ0szniIfeghrg1oVijYegKl/j6WYSnhMY3g
iwsS9X5ZjmEYxYRrA/5AaoNMWcwwicIBgxNTI0m5/Gzn3honugMfgyqTguL9YDF2zfhgR95Bsxi3
iibNQj7CjPIfvLU/x5Hvx7H6arTSfvYOuDkNT6lH5N2usBCgYNGz+Cdo2WY/Lz/amde2dFu0p5hH
Qc32fkgx6Z7YEUsfDCnfbD/xDrM1H+qkch4vD3QOvGQk7XIL5eTGIf/9SFk+YuOBTffB00RJZm1t
3pH+FLj4+tb5HnMU4l6Vh9C2MCJ9UAO8etmU6a/LP+PMdmaDBlCtKIpQ9xSsabnKkfU0sm5a7Oit
2BFfB9Ic14yX3QvyTz947DPzyyUZoBSkxkTNd7KZFcSiRp3vGQcc9SnAZx08Jn4osLORXvf3l+lS
dyrFBZxcPvNkLC+p/CyXtn8w5hwndeK/JhJzowUx/duTqIijEwBtFJzgEO9fJSZ+hI/FwjjYuoF9
i6M8nM46U0ZzRaxe3nwVMfTrD64VZ4oLtozlc7dgC9Daez8oYh8/qNs5oCFEQNVzmAd6K+RIVoka
cKzfEFsiw7syDCLyqcfqo4Vzrr5jfBfWB01hqMAn65fETaeuRj84IngR/U6ykDy0Af0SRQDX71Go
QF4DS0RwMXPCgJIxzV8RQWMrjSyciIe//w74KTSOPQpF0z75cB3YITJ3jeCI7ATFoMA/lqZqjvtE
Anc+VrP4cnlAeebTgf8CU5lqgGPSXv78j7ML+luJm5TLC9AGTsDgIuqYcQmqrqZBhC6mg0RKBg9Q
OC2yxMsyto992vczsWkkLO1MvDfjq4AsFRwJ9CyiexxOMaEd6IbVO8+xMW8SmR3g7D9z+g+HkRP0
LtaNIT7rZpFbcbKYCdTNdICW6pe2uy2hdASfMARr6++Xn/bcagPKMkEOcLrgpH7/sAH2V81gd8aB
WHLfTWBkVt74ORNT/mXsc/cxE252PaaO+6knKGl7efBzmwbXG3wO8fVjwZ0staqBbR55cXDEBr55
8SPMe4h0y5tVAsr5wVjL33Vyn4LJ5FLauSBcXF7ePygmEKj41eQfMJHgiojTgl9jRYFzEQbMwx1p
hcjcFfLgBnPwwRxW2MHb8QeL+Ux1S4eXXYvdSwLHn+C0lmy6emqXSx0mZSS4EnUVPPt5aD6xkafD
pkOUfje1asx+//2Z5kxfGjBMAHDi+6cP3Ax1jtv6Bx+Xt63TIKAl1hUtmhmqeX95rHMnoHI9uEgA
9/COT4GRqlLQi1HNUMOHM1YNZeZ/Mg3IkxjuxOODKEiC2mndSjzGFJIoQgr/N2dnths3Dq3rJxKg
ebhVTZ6TOE5czo1gJx3NEjVQ09OfT9k4e6dkoQpOoxsBOhcsUuTi4lr/AG4ZlmQ9iAulqLVntOVS
IaHlRHP2HSiqwChVw6mLd7vtxncSe7bPuvDsgztqOBMGSvHVwaABSw0bZZfcMr7bGZakTa1MHD20
tfx4CEvvwr2ytg34GDZVA/qbJJKnX0N6FAxk5wbPQs8RyLYBPKtXJbbtqo+tgtB8FR1ENHUc5x/2
n2t6FgV5clhzCd4IHa/SBIbLz3HmQt9zmkF+UqPZoy2kfL+ZFNBWO5ynsXE+vyfWYqoLAs7CUdYC
O7K4SaOot0L0Ab1nI0XZ0UWWyFdlFn8qEu0aefX+wmdfHQ7FUfKwWb5n+fxQpxKWcxux3b06/2YP
FEB9kSj6ZnBQMLnh5ou7h/MzXIsvBFAyZ5q4ALcWRxuVhV54ieSbdlg3+3Fg45KKMkT6IGjFwair
zBwyWCqzb7XZFHszat2v53/CWjhltujmkqug3D2n939dXCWErKYebO85xvLhqiNJapEydX7JJOrK
Cyn82r0xXxckCNQHrGXZJU6ppNsD07XQRbmCxgcvh0tw+JWrwFg0fK+VL/bUokntClCe/xBibIo+
lk2NAAyyvXhBjEqJxrnk5uhrqjsRlriPdmibyc7EcdDc2WnP2WnH4Dga7j6MAMHvrRJs5/WHV5yC
JJgPqpI2l9jiIDcaAIUaVfLndqaGDbpwqoPVt6+dUlXxhRVf+bq8OlVKTtQfKf8svm6eTkhjYRtw
nPI6vk7RwkFxEqvNvWWZfXUhQq0coLnLQOZB141q6/z3f20l2akDtjZxfOyg3n+ZIWj+GOTZfQcz
DmOv8lIffeX0/GmkgraAXfMO8QEfLoGPWcVHaaQGROckHlCkrts6u7PD8Y+a3mi/qflk3sACiKLb
QZUY2n78a87FmLlmgUb8OzQkvuEpHhzgBpS5tQ74rXzqAXwezUY1LkSoP/2sRT5i/z3YYuu0HdQg
OejxEVU972cMJlk95IkmD/WIbD6pNuoPPqkEAiIWb/CvbdmhHO8PkLtgWsDLofpsWParq5STvoGi
O9YX9sDahqN/M19TgDY82zjdA0ZqAuuP+IWjag7ILNWRax5yo0U3nCI4KkrnV391y4F1V4mgtCGN
xXD441kA7TyGq6FG7zMd+6n9gCQ1qpEAfaI705Zv54dc/wiejTi3QwOFlP90ikEUhSEolPBY6B7I
Kh+2mP2IKc6IrgDy1OVVpyLjc90iM3RX5J6NNY7npE7kS8Rbr1VyF8paVQoYCd8q8cuVZq9dwDmv
fQVqMfPFSdGOQuHpTyyYP9arYNUjhBcSJLlM3BxwHbhSasR5LnyD1cHm/i/IzhmJtFgPJJ+dvLGV
+Kjhzxl+aialbfcTdqftYULS7ff55Z8j1vIIzA0EY86EgZgtkoKqs0YHo4HkmFdFlG2tBrziI2px
08XrQl8biU0MlMTSwM0sRgKVbiGrkqP0WSlocKaUul8RbYA/pmN8XG1APKH6oAOapdicDNeBkYgd
eNYSQ0arukJQvtufn/vabrcAXXNzUi3iuX36WbNWyMjo1eTo/kjiuruxCqV60IIoDjCIMJtL8Xwt
J+euBMT2P+NZi/J2YzahgU5FfDTNROuu8duS+V4aA6xv1Y5uK6oswWf8LcKNbbf4A/ECgomeR1UZ
/UOUtcGeUuYH6cb3P535fJeQQSFQphd5NfrY2CbbqeiMXxYN1M3HV5lL07Qpnarkgov9PLW9N0EU
TaDuWMj/N4OT4xMpgfX5aldhWEBqpl7ITVYyIwqo3CIGRaM5tJzOb8CES9fKPD7mvG2Ley8Y0vag
IXl4j05qmO7jqg/HgxSIXmKXMhRoz5+f9NpdygGm+khX2MO8+/QHCBSASQnIjZSmnasVeSeQR6LB
s2kNBaqoGvGzdwNFx28YscS+oxTmP0Bw4aMxe+qgFEGNOdD8lT8oii0DldN9NEql+96LEZPmzOOe
yrv8eH66azGLEgz5pkUqqi170TXZPUjCJjpG6IElNzYyfDs8JIx9XpRSvTo/2Fp1DHAM7xgYaFQT
/pyzvybWD0JCv6IkiEsDTgp1rr3W1B2Mg5aX3BqFoU43UZshrIDQSuy9SbIXdKATr+X/NEziQh6x
FkfY3wakYDB5eImcLnRsyMIpgzFE7k9xbsKJLElWphPvxIj4x5Y+TP75/BLM+3cZtSnXcJrIfBl6
sb2soTGTxODOzIMWtWI90DvzBkVNu9wJxQo3leJ2aCOgMBpeiBzrI9Mc/J+R/xTu/lp7NUhVjEJd
MmDXlcaOzq7VPUJk9oCwD4pzn3s5QC2PhKjY/cOcXcci7QYjBbLldJVNXF8ULpfwOEJk+gLiMLhx
G9Q3Xzv+yu/A/bg3zqRW/3182D8YzzlB0R1n8XE1kIsUItsIdK7W7jvUwPyYMH4VoYLxvRP90CKs
kKTTP8zWpUXIeYKVpy/fdmjdWnIIKbmWKP9/DXCw+drgsHdTqeii7dMc/yM/zBT88s5Pd61YQ7Dg
lp9DNjCn+aj/9YFRM7K4fWPlWSLTNd66CI9fI/KAtE2otg5ujZDhMzeunVsgtlgYO85WqdgMG62W
EwIBqtC/tUCrw3/Iwejk0Apn3+u8OE9/l4GK0YwPC4/tEMGkwzui/4EEYfvLTdvg5fwirB1oyoOG
A5pnDjKLsWwkXNjFZngMM8TiNmXnDN22qmEPOZ0mtxmCS//yuU32NVUDSNj2nKb9teoUveAtqVl8
nD1wHocJ+1k3FsNvPU87RHypKmxV5WKvcXWeJhVZwJVz+F7sbXQVYjSro+iYTPF0pJ8j1c+9VxnT
YwCsqd6aSMpe6rjP+2cZushuqQdRuOBqXKwtgkMICFtdfERipHmpk2ZWm5xcsXGM3JUXruG1aMXL
maFMMk8ui9NlLfW8iGuog1BoowZtD+xTvvBqwOehHIw622dOivxHHZdIWX18C81QYCpBlAoofZ6O
bExJy4ONyzdC7ue1SyP3Dn2qDjF1PfpRjTQRLqRZa+tKsZcbccap8jlPBwyUTEdMwYiOmCOAu9bx
nlFv0sYS7Q7ZmCS+AEFaybBoaKKfzyOR7sGyQ4WCmJgFeng680xv7hpsqgTBIByRO8unZnyQMsUg
xMlmraMYO1SxP7/AK/N1gBzOBEPaUrTET+drINZcTlhnHVEg07dCF7wdWsv9NYJy/Hp+qJVjwtuI
LTSjumHDLG4eLIvQPjLz5DiYBQ6x02Rq4kahFoS1oDsA/+y9YqwubKCVrUtlwfZmEiXl6eXZtCVG
IkVjxjyXOm3reXXkIZGoOb/Re7Nu6zDLDoEGzvXCNpoDzeJ48hSyXB4A/EPt9nRZHWR3OgXr1WeA
tbMTmRp34ksuK7hU5xd1dX4cf2bIewii6OlAox3odlgPYJ1NDN43WebgO5FSTg62LjrX2ZemNOxm
Q78edP/5ode+J+dypjZRctDcRbA1Ix2DlzEDYhH25R0iYOa+S0SLsL+pb1tNGS9EobU1BT4ys254
bHJoTqcKT6vKsMkCaNAh8XutWSkgWUdk/QWcylopBYEEABa0mAyetYtnHdpfheKhhfcMHrG/TpBH
Rz5P6a9HZ1Q2CPCkT3qOHNIhrEsEjHvlF6UexGZCu7XRy7NsVL0mp63wcDW6C/tqLV7AczTAQZBg
v2s+VPmEvrxs3GfQQp56U2EQGl7pTtvLpwRnBsWvFFM+AqQwqoNJdyq8/vg3J2ugGgfRij8X39zp
OgvZPdCymLzg/RI143YEsrcfB9vaYLLyD8RgB/gPqEgih06/5/Sb8yaJDOzFgucGdvmbKgy9xIjL
xophG4tJiX27pXp8O0x4Yn85P9W17QZmgWt9vnmADZ4OHSAXTYciV54DB0TWxlAq2SF37zQ//2Ec
7jiIazMKZAnHDbAsylECpZ80xcNVKmon25gU6C4hQNYiPX1eRBuoUznaskBYIuiLxgZwRPQH2w1y
WPktqF1MamUZfzs/pfWhKESSZvK+XPasirxVEF5mKENJ06suV9/SoO6/iYa79B9GAtcADIp0ljLM
6UfS0avCaTcOnvM4ardpUeJPKzr1jj0cXLiq1yZFxY1KxPyp3gkZVKnVTTnt5mctRht8zJsca/cY
y1o/FF5/4a5cC+tkIaBVeZlCj51/zF+JLPrUjYEOsfJsRyEOU7Ha4/nuiG7CCAHv82uPtuN04xlT
eeHTzQdqeXF5czz3VNJnc1lxMTLqsRaA4CNPk/qV8yG+Zo76JqTu3WlJFCDQbs/a+LGo7tq0rS+k
IyvzdlXyEUQ/qAS867crAXzYNux4nuRe8VVp8mHcjJ0nbnWry37YlRd/rT3kHy+E1ZWrjMcaF8vc
xeYqXRQCUuQJx9BNo2PmuMXLfE8DvWzQYraV1Hwka0guBJfVAdmycwjnRbzcty1a5Z2wEvJarHK+
o4EdfB6a8KuWy1TjIsnCCxN8H8zAQVGknJHujLiEeVezsG6JMNbziKDaI6qL3FckYcbr+eP47vNB
HeHLgQehPks7dZ72X9vWSNS8UHCsPTaIlX31Cs1t/W5wROQ7o9EiOGe4MSqZ1oe1MhbjLlIDVDqS
QcNL4gi/m0shcKwvyBiWB3zveyyWYhWh9zH46F04D0r9RtM8wgEI+tPJZgMbM8LW5NjxNbc8/cxt
WiO1i6OV/ojIZfnRWMd4PC9pEsOXnWP46XgaHEgqpchT2HDYO3gSwlB97F+F8ikGcJR99CjOw811
QUpjLjfvIoXFLKPUnT6tEE53kaOJ+nKL009xldZWfSiFaW8w8HUunIv3G4jjz+ud+AzmE6TQ6RzH
oRS5aQ3lcS6fXA+6d5sGMcrDdk+1O68SKo9RX1+AKb6L7AaD8oq2efYRba3Fru2Dso5Qbi2PGiZO
zjaiQvWYjYk6bqv24itodTBAu3xKmB40209nmAprRO0jE8eKfOe7LEvxxRF0+JH9VoePZszzxP4a
a5GtdbFb9/pYiGM2YuOyQ7scGV7AhmiVnj/378LZPNAMYCBRm/usi1ekPomEtlSPcooQ7pc+RY0V
9+l0EzihjgioKy+k6GvbBBa6S02PxwAg6NNFHLgNaiCLxbGFcn3dsjmukX4fex9/UevWKRvlSxW3
u/OTfJd7M8m/B11sE82KMdI0kvKY1+V0x85QMHyNB2y7XexevssqC98ibDL9DrumC4F1bdcgOQS2
EZChYTuLBcYWxh3QaygBFRQNeK7M7bZDh4L2ltb28Hx+ou8ui3mipNto8c1KGUtNscDNHBDsbXlE
lr/6kmLVjBp6WRSXiuCrCwoDHya+Awtredh1xXCUqZHFcRppT3o51lKhN/1Xq8HbUDrqiEarFdFW
E0V2IXS/y3L+zPD/j0w/7XT/VFOnh9jrFUfU5d3vwqV4Zk8AXnUZYqUhO+9pMsSAhR2WXMEMllae
zi/x2oHRHBYYpKiGJsAizpkS+XWBG+IRUMStrgvzQcd6GssDTAy7QS9+nB9u5byAs0HKkZhKA3FZ
ZhIeQZuzj9JRabZUI4Yco0yXoiTBI31CJtS96zFl2J8fdWWS8Op4ATA29Nll2TBFzaTwpFscges7
t7FaBgfIdcUNpEcsD1MkQaqPpjnAl7iIQVeDunC4QxbfVfR1M2eOx0K06W6Iar26qtG+bT98FZ+O
s4g/JRotA8KuxRER6gBbHnjmh052uoOnNMWP88u4sll5bPPd+Bggi5e5osxjEoK4zI+NISoNTrcn
rzVZNz9nJPWxShOoydgG8Bjz69np5THBQtI7nP8Rq9/SggZF9sHtvCzE1rLSYoq/fEuE1SktpdMh
bAP3ioRkOkwtuPnz460EPHBorgYijzHfJTtSU2A7d0ZxFClWIEpLlPMb2q5X0+QVxYVtszo5MMUo
GqoQ2JaZnG5V2KoGYUkgiiXmU+X0SE9dva6bSHvA/TK8cBxXJ8cLa8ajcUKWokCaE+I1OzG5Mu3q
u0GaSuML2UfFVokHz7hwDNcOP9qTlAdp/NBUnmf/V1JuC92psyYuj5wOnHETHFimwFG/aK6Un7nU
p11gNM7vj38/VP9Aw6DlQfFmkT2GtlqkuLRzQkzNvfeEBs0L5fwfhZNfUgxZ+3pwKuDO02NSCTSn
89NKhKn7EYeftkXf/C43kli5KXHzGu/JkYfghyoVeosX9szqqsJaBd9FMZL/TkdF+p9yNeydYyJU
9QkkmWscWnVI37RKd5+qIL0v1QiJ6PPLunJlaqjxEsf/1FaW5V6nNYFMGk1+VIMm/ubhRuq3Uhfu
1u1jDUfSwvIiPxpdvbyKMLCOLuR5q5OGDYZMwCzstMSq0uspA01BtCvL0EEPgiDyO68KXF9pa20n
owmx66xD3fr8rNe+sAVx5g8tktizCOsIF7QR7roEg77OQTS504Y7Ulwl1SywDl7mH6Y5EyuAcxHu
eMeeflsYbUaBNyFifZqevWBbUW1r+MmfJ7Xtrq0WROkm1UNxAXa99m3Zw7P6A30KujKno+KyFBgg
VZEK0wN0rUd0gUiDwmdNxVRx6KWyk4bZ/kzbKP16fn3XPitptEu1zuYPdbGX8YbBJ7JBpKzqWuce
yXJ83TAhyH0hxLjV61xsPUtc0kZbudeILjMagFFp2mqn8607FQGPOGS+JHtXlmH3jz0uvdtihFG5
jRuBEUuKSzKuXl5gPUZ157ydn/e8b06KXbO6LKAAoJpsaDp+p79gSjtNDSp+QaFPbnITd3n0if6J
O+zPj7MS7xlnfqfQtdDeIW30JDLrykFqqMKgBDO0bJTyup7qtMSxDV+Cq38YDgYj5eRZ3mAJyKMG
o1OOt5MjshfspBL+ln5nB2YwwTUrMwT9Ph6V2Lf/N+Ai2E/9ZPNeRr1bEmkx/HGUwZeK1zyLmkcg
Vm7YvQ1x8ZZW/XQBwrMSGhgaIA1t1JkOtDiqTl3qaeqgq2SE2AX5tsRcfo9rh/xeeb33K0Vh/sKm
WTksjDiDqlHSAzK/GBGV8qE1MTI91lUdfVKNyAGkNeB+ik9T/Ru3eg8jLxt/m/Mfde20/D3sYo1l
h7+fZirp0Qvr11KUzm1htileMmVXvYqgvgVI9AlfMXmDV2pZ7c6PvrrMlKOBVSBkRqJ0elKaYgQc
1fKFp06ER7CHt1Uejq+tao4Hs3X6j+fXPBeA7fBE49/lDkayO1WSPs2OtmzfmrrEG8oItaPSadYl
qemVqAusj4I+YmNIcy0fKZqUQeGpERrwmXoTVCK/MepgkH6jhPIQt3GLMXAUzA7FH8dDz+Hnr6EX
nxQrwDRGfzk7anUCrcapPGfnKab13JIGXljRtV3LPQkyHBgHEW9xhYJHp/efmsmxzGWHKcqkt92N
XmUdln6K421TRcfArKvwfLo6v3XWgh+FLtp48CHAkS62TiFDr80UUN+gW8fbwYKO5kIM+GnKRl7I
E1aHIgfkFfgH8rUYKkAVXGqRkhyBINfXbjU1110J8zNDTfzxH2ZFG5UpQcviBjs9EEo5WumIN+cR
U9zk4GIO6A+pNB9ih4vkH4bCS3nWSKSIvyQvOBMbV5u9EeqpwiyxS0dzb0cmzlBR5pTDhTizdh4Q
ffnf0RYbpR3TAflHpBF1DOpwbBNAu+61oDc3cYZHQIXrUeAjIewchNUUF1Kg99hujgTgQIREUDdg
vyyWdQJ8qYYdo+eShBAz9D5DxVPXe/QUoIk5YKwH/Y4ynPU1x8Ubiw5Q/jcZbt+XOBxrewlhMkIe
zCzeMIvcQK/kiCljkh/zvun3XZQ6tzTm651t4Qrtf/wLg2dHIgb2MidlEQgwlIZtpSkZVwqWD3Eu
E20j4gZQddXSej4/2Noag8MxZy1K9D5pYJxu3cxqhDIWZXKkb9qO4Hy1tN+N6iR3XVZjxGvYmuw3
Df6v442G09qDh7ma2IL6qr6c/ykrQYn3IbEXAwxcE5YAwdBLoqHJEJeLy8y5K+Le8DaO0vtW8DPI
0/mb5/ql/b1yk9H8xj4Q7ZgZy7ZYazphNv6zALwqMKdvFtA8be/gleu89EldIQwQu0X68duTLh8I
GZSq5wx/kTK0eonq6jTER1cWyU0wDSU+014/XEEzVR/CTlU+LMUNwmd+mloMN6vkLCIhkg4qJp4B
gr+j4viQht1rjDizz1BX3Y2dhP2lAVdSaTAzfEhSBKQzls0po29L1ekYMNESeyNbfSh3qdZr6oWl
XNsyKFPzAObRzYW22LyNFtpDqLksZaekX/Skwfs7L80+vO1pcYaHSrjUFgM0JoaPjsyJoTU149co
E4FqOD02cQxaQteg+BS9x8O6o24eId9kiAwgbxqiRwKOtt5YXuH8+uAxmfcN1xpPNMQdEXQ4HRnx
IRWpYU8eQ432+MbBHkvSmbYjKN2xPRgbrZja/dhpl0LFuxjIwHPVCFAKEEWqK6cDJ4XrxuWQ9wji
t/V9WXY3oUSHGCv4vP9oSWxOKmdFXpocGs3GxYbF5QmraS9yjqnZjM/4RQ6PMaZSG68bnY9G23ko
WsJEHAAOnJLTWVV1bw2dljhHSeuz35UKeICdEVnDbV5gA3f+270LN/O0qIKRNYO7ATd1OphIDDKq
xMxeXFjqu7AJp99mb4/PUaOW3+Z9dimffXdA5snpFNWo9kN1XEq4T8LImrpNi5c+svKdWTd1hHOW
l99mnph+IEI2XCO16f3DNHnHA0vDRQlK1OLzBUFrFwME9ZfKq+1tUaiK6sM9Afno2fkVLrit9k8j
Wtil8JUQOl20cAQnMaEZnr3kYur9AY7vfe7I8D7C5HAvSre/MN67vIh1JW92Z8WNWUJ3McPRsEWv
DG7+MsAH2o0yVnatag3f6LbIPdatUeXn6ZDwcPCCD1oYcWHwiodhCx6ZuP7uyZkXSYR18ph8FVqN
Dea0aS+ZFy3JQKQ45FyUKLgWIRaS9JzuU+REFGk3hvaqDdW4L2vRvlDqgxowqRCUjehFDI2yT2EJ
fKPu0NwlsvkCHKp9On9c/kgC/VWS4XcA9/ujRzgDHIm3p7+jKFuQIupU/bD0zFaEbyjZ0N3isSzR
WpceQlN+Cacg3qGFocKTSJPQaHwHm/r+05SZk3kVSreUP9sWTY5t3nrudwfnvDcnBdgFvwVbcOT3
4xIgA9hWr3uoe7v5D6yu9YyBsdr4mpl3D4awZfzzwtTmuHI6NazNQMZApptD3TLutHbbizjQ4h9D
D9z5AaRD+wNjW2yiSXvB1o+OGu5SVKKtq9ioTGNX2YOaGbsiLrLpdlSFpn12YiXK/Cly+mg7Fkk4
wvSMJ3FQxjINHjQg1eV1ElL0wLASjZ1rkeu59iVN+UvH7gzrAnJiEd246wFOcOBnovmsWDkXLf5q
LUwA+gLHqcZXoMbloy69WPqehrVCq3vh3i66CxQxyKvLRUS4FOAEUD8KpCSPy3ga94WSwcT7YWWx
sA5KM/IQ8wHGV/bNlA9OuKs6pK43DrAY7b6WEMc8NI7GnRWUWoGNtmPm+zoJ3R9qFCnaNvDGPPGB
f3XupoptEeFUH9XFY479Zer35RR+siTcjzvLbQ3s41uvLw6RW2nFc2MGQXhbo2o0VZ+moRVVe48t
bH4wDXosj1OCqORVWkrMIbElUAQOv2Y9dAe6MfWNmhR5g+XvoMWfJy3s7wu71l0IjDJ5s5sI08PS
rKcns0CDZ9soHWcyc7Jqn4zj0F3hypkGhzLp9GYzZGGJfVxWJcleCm+QN4M71VTgemMM7Ieyy7Of
KWWxznf0oK52joGT4OtojgjKN2nmJJssT63QH9DiNJO9nfVB/BUeSPbijSzZbUGj3NlUVp4l96JC
r1tSLDBpzfutVVnKrVEFzg+H9CjaGZWXfarqSbZILGBDfrCQUAt3jTdm5vWA86vYtjq4yd3U1b3Y
4TibtX6bDd4j8qq68NXearwDSL008EcLqvpmCBsDI2FhjO0eTo+Mr2uFOg3KBpPy2HCZBVclygO5
D/xqiJ68qhfurtDsyN02EnTrXaGqIkNy2869boeyhxpvwOIOzm1nlppD8wB1uU1VBQn0oHFwvxuU
Se1bZ9S96onXkykfrNIqTDAAU3qjS3QEvoqIM3tXF/XwoFq1lH5mRbGHVu1Uh9dVpw8eF2BdWTvT
KLX8oEjPSe7VVE/tBxG3NuhepPWnqyZ2E89v3QgUez4VEPTNQbmNJQ25TacmffEjRBlNbgau+TfX
bpxxU9ml+Ez4nFctMcMBc289Gm8NtCWyB6fsp1/h1EZoZbelIzAXRkYF8YdMrQNH90UX9+6GO8se
DyHmMfnD1KuKlvlGSnAVWyVHQuDeJDEJnrC60eR1VYWedm+qtVJcB/hSD+XGkFWRP+Flr4T7Ae3D
6FXr7Kr41KhO1pbbps0CfdcHukCLysljNfkeKJGMdL/XGqfUN3kf59ZXFeihfZuXQKyunaoMS5pG
vB42HD3ZPqmuohfhXp8MQ+BTHytO5/e5bQY3fW8PuJXUcZjWsLu7zE1aHzsRZB7rQE+jrW6PAZV1
jJWOYoxC9VsU1urjRHMw9GviQnIdE5q1PZL/+n8BnmG3poZSwBa2OL6jelerxtMUKWP/qhnCAI7S
qTL51ovOejAVI6ruLMnd5BOhEE523RB/1SrovWETWnpbbzvPBpzT62WuPuJbnPwngbpaD6rKu2ik
smf7g5Lk0wa3VuswIfOs+Wrt2G/2VBjPFXIYGts7wjnbHiechwNh9BkkUKdp/BKVo3CjVyHmpJXT
lA2KWy7SEmYuBgBHU6whmzvJny7G2PmmSZX8cwNw0fUju3SHq4Jmy+h3TRhgzesUZX5TYUnV7NWo
ja4nIzO0bd3iZO57Yzu2KOEpiVR3JFVlvkWh1v3UKZNS+Y1pF9rWDKwyOhhmoptYHVu4EO9rGKPp
dQdzqQGLgImj9YIwSf4z6EzOdSazJtoiStuZn+DjtfImq9GjvUORPunyfaJOpn0T10H0bGXJ2Gyz
ybAixPp1PMOdKrSeoKEn/VaZRgeTWHQfuzL0K5d39EZHN/tTaKZBe8w8kEsb2kR6gkOgOs+uFJ2y
pbeviz1ZACJdQhKivpSd3l2pfaHzaKvhkmzyIcqn26bPAvkJ/jWCCRkM3WNN8+g315sZfguLcdwP
GupWP1vHDvWN1UxAvVD6z5qDJabis+qlnrUp7TqxdsZgSrEfaTl1G2FX5rBXaG6C4E5xwvTHFOTj
VUaXJNoWgek8484aj7d9O7ON3cwy5bVsvdkGtYxLv5/atrirUzBfO2HHg31daD37GZa2bvv0Ecv6
0YyLWBzAMnX2LlALMOmNcBTtruvQG9K2DZJV2tuYI1P1oEIzhUpvDUmm34VzIRU0QMh6wgIf5Cbg
NSOeZdKLMj7AU8ejeZuJaMo357OhRTuDxt/shwSchZoX1ail2D3N80B6Yzq9JqHVdFdl2GZPFSrT
8lNgBJxxl2sEV2umOOzLtjWEnxfS/aBMzvwrqPCRt1AtQaplyfbD60DDnNrWXgMjw8uYoH/UWi8t
oJhcEqN8lyoxFG93KuCwNXlRm6epEuSFJApbob8SFYtjM7bhrRPF9Y9WTGN3EJqTXjI4WbxYmJxN
jRRIMEKMvOOXZYMUqayUxDZ68zIzsnzFEf2D1uXaXasgkxYKHAWcUuCgMLSauPB5F5WDua9LdZFi
xZ83obUE2BVWT2eoVpK3thVDtUlHO37JKUlt7SHLLr0Z5qU7SaxdgMJ/enIAhWBbL0p6TR26Fv2p
5DWMWuUxgRPV3nN3lOVWg8/gbq2QQu6hsDrL+5Tn0L93ldpW3a4OJ5Ky1EhgFsApq64DQPlPJmjg
jjJv63W/gz5yS3MLVV/G33slUtU9PJNcvY69uvlVFbadETfdvLydADl2V+R6hXEB6/pu40DWR2KE
pxmHkcfuou7UJYPdICllvU5ky/V8m2vh51SP6tte6Wo2bSXL+kKt693nY8yZvj4zJ2fhucUrrJaF
O+oUfF/nW0v68CP6+EYqlE780gvlJRVca/k0YnEojcx1f1iwbJ3FHMMeudEpitXXIcEJbS+EVsjP
g9LgVG7xkOl3Vq1NsHr4eta20DP3B+iMTt/QnIEtNSL9MWR+AqMz+xpViPDZB5ikU/2gi0JqV5hd
297jhLu3wK98dlcufGEYkfgvHkVgkZ53sBMGv0ToI/4muMnCXYAOR/7guVmeb3Sgi+lOl7r2gsZk
r/m2WVVgJwVdNB45ImluyjyaoiezFlb9OSz0UuKlbgyy3ILyVsONgpu34m6Q6wyS69wEVOqXcaBj
eAxpU9k5emol3aa1O83ZowaMA/lmMBsH7RyCBQXyXd5Z3WwuXrYFTbQgEV3zaE5cYc9eEObFmxPV
VvPB2hWxaiYK8rxTocVQu1qELFSIk7iv+/GFfkG4i6cCx6Iodh+cyXjD4lG50OdaXgk27DceyHC5
KKTqtLROI2RbR4PWR636opS8Ffb2mIb7UUn1z2pmZeFBdaduq7uZkfhphGiH39hlal7Y+MvDxm9A
mZcQTQmEdttS1bQPVSXMvEJ/Ce3Q2Dhumj4VfRn5VPBNUg6obBeKke8KL39G5GCDnkA/gMrA6axT
oUmrShr9xTHJKuIW8n4W1fG+L4PAV3p7OqDOoW2KuP2uxEpyq0kz3LhVdklQf2XmrDyHHsEKCk36
op6WW1HOAc+Ml6CN42sV5tXO7OrxC8Ar9Va2sr86nwD88Y3/O2oz8ZnEygU1q6tyW5xOvB4d2Vu9
bb6Midf8ctrMfvB499i30Gkc1Y9l4nrbtk2n7ID9l8ITt1bqndQ7MW2DHnzaHqxFcKGgsaie0izh
R6EpC4+Beq25JBaEWPBIqG7mCzCgaKOjtbRzy0qq/tQV/Y+8RItgP9VGoD5fWI15eZerQQcTug23
5ns50yYdwbcRGV+iyA2+gzGp8y3imuKqilrD20VlNE7bNEiil9Qr62e6p8kO4q2qffC2mRcA4h9R
GKAxRI75ZviromN6cZlY/WC9yKZzPye17mwCL7JbksDKIel0y1Qezs99Zc1x/KHyT0VnptQugj/d
SFWZUK19EXH8O+nN8lY1S9yncmhXW8p17XeciPSP4YbmD41ACIxiEyXhWUTjdJ6dRklCzaX90g29
emWqEb4c/TQNjxS4Td+10vASGWclvCFiNS8qYg/AWhYr65FjZ50orJeibqZ6V4z1dIvfizP5yHIH
D+Cz2nRjJFbXb+ADlRu1NsYL7fVlRjhPmqlSwKYxMIu7nk5aGlWrZg2TVlEDOLSAP27I0cvNwCNr
q6ZQD/PYKLbjYF1yPHpXt5uHBjcKQgv8Kt5Hc/j5a19JgwIb9oXuSzwEaX+fFOyIxygzLdAgqaXL
Hfphaf0A1dvYjLZ0jV3HC77fJOiUP5RI3kXXedIrV50dyOk35vO6jH2VrkO8bxpHG34OZt/KBKec
SHucoFe4GwGZ6w5qUCM+fElQgaRVhZ4+3SMA6qdzqery/5F2nj1xY3+8f0WWbB/Xp57GAAkhCQTy
xAJCfNx7ffX3Y/ZeKeNBWNy/VrtaacsZn/or34JAVZ4wjQVPeGS2TeTJwUhAS7hx/FUDUbQSTp/v
HUYE3EYfyaEHsRTStwLD1xpq1I9dD+loMpTmYVCacd/INL10sa+6qIU6HgqetkPCQ7pyKcxb8/Ry
YvW4GG2CtPm8LN4oHAkbg9zYenQ72R50J2+2gXQH1GiHaf/xZfDOe8jly5FEgxagJA2P08mVVFNH
fyisR6uvUHRr0W86Nq7WSi8vLaPZdk6bUMVqtS8YymfuRcNx2+n0tYDdhUUefPpy4ufwTAFhV525
m376cxBFMrpk1KzHctS7W2n55U4WY7K3ZaF5E8zSg50Yn5Qr5XJiUCYcGhYS74jPnQ46OArsy6Kx
HgkR7YOVq/1zZNuAQmr4O59rvP7fsdDwoICPcN4yeaJELOoqiq1HLdej+x41RS9D9f9Y53m2srbn
18/8XQhrzC8++PHFnVu6wLIUVv4xsTrsrXiBvS7Qq80Y58fQDJRNMKHkqJtBuLJ/3x8YFS6A8/Da
lt8oBTUhozOtR6Wv3e0QdtkF3hS4QGUuYtptvuv66sk3tXTlvl0qiTC5iOowKAk4MSWSp6cLaXZt
aBqyTH4bA0olP8EXu5onnECj9duqiZebdHv2Yyp6Y1+mRmlv2VuxhjlO0adXhtQaNnxfUEWuOxHt
BI4ra2aZ7xw4eopE+DOGFkLzsvMX5k0e5+kgfsui+e37Sbw3u0huRJLo2zjAghAsprEx6qnwymBI
NvUQuIeI0t3245N/fslgVQUKE6MOBA+sZQDahGrdStk5j4h1SYBH3fCtLjvlaexNZa36dB5ygIBE
LYLM2qC7v4TUATAvUosM7DGmA3Hla6I6+tKMAN2ryv2kNTH6mtXaqZ5P7ektSp8IvDu1H3rzBAGn
myGaAjuZrC78XemC5gVN+McWn4qapMpo0V9shz8fz+h7A6I/N9skzGWnpb8TZYleBoYa/e5qc/wF
gLfeuZWuHiA0jA9toz5/PNxbcLz8QOILqCmzmxst69MPhHtrF61tB7/L0CmsH3ka68WGelqtXiVS
DT2loDSKwNafepD+VSWwVvRGu9EOBTHvrrPqGCRlH7bJ3uxxon8ooLquTMk7C4+Qmcs9TgwC+XIR
AY3uMIrQr51HvzKKbW4SeEVDk1ANi/sXI20dr5IRD8zHM/PO1kawFX4ZuQWUryU9WqmTcsJem1HR
eAGuFOvXkzuYD6oS1Wtyped3HXvrTVaSaJPgZP4t/wRaSmJGiUQ37bdqh9GmrPPukFZ14mWE71eW
VNvvo9YWmyCGVPLZr2Q0iBQAz3BTPKMdFJgU1H0rk99IitnCA6WUbfoaRxAvTo016d13NhujgaYD
mglFGT3kxXfit9WOfR3/xjZT1TdZUw44FxoI8X5TIowdd0aTm+M2SFD72iVx79hPULWHm4IerO+Z
uq/+VRFCtK/GoivHHTqUTvQzbmr26SenhVwKbLWNCRKF5rP6XYgtJm4ljXwORx6dTY7d6JYoefR3
CFOv4SfOVn+OVJD1JIUlgwXMcTorU5xW2Dy58jnV/fi6s+Lk4KQpfXKmx+tyRdxVVngt6q5aeWLP
7pq5TEQBgfgUeSoYGacDy2ygUkZh7ynifXiiRDdddV0x3BZJOTxBDVmz/3h/PEBcxOFUp86KRZkt
cmOI9Se/TrMLPcGuqxuyZJchmFd6AarMK9Wp9wYkg0E7nuYMT+XiA20/6cPQH4wngBjO09QN1rcs
oTum4nu4FZ2xauV8VhPlesK2iTP8lrXZy6XUVFm1pq68OGnVWtu8LxsyHl3SAvfdMLsSlUy650Qb
bVM5SgjP+XcQ0U3zIxNjGexDMXVldZFqw1ivrDXxOKt5ctPPHGC4EjyitnYe19RqEFUNaswvoAIk
4sG6W0siKbC8ob3ph8wx/WuH2s0hUJxkujEqukG0BWuSOyUypfu1CPR0iwhNZm8HzUz7r03RIg2T
2YZaX1SZ3WfHQQkQGkogWiPACCjKvJjq0AgvKqw7u32vdqny0Pgt8EcKlSLZOW0jXwSxgsSmpyE6
7zstzL7HCTLwcgMDNBujnVWIqiy9jM7xHf1bZXxwZWM/CpPE+ItmhMYjsXmUvExGF7S7yM0SuQGw
kDzLprFDr8hsbPcKHEMPblCist93wyi/lXpFqaIpBP/pxlRJRlDfowvaH/PAMsPvdhS139Gq9IcL
JfPTHwZ4ptFTZhzTdoxs2oBKPBRXo97oPye3brTfYzphuZXHcRrddLQAriw0IUNvoqOYzJYgVnpX
G4OqHp2hBuvmTTW46W1tiejahfLqXBqBI1rPDpQK45SkinFQDgu3OdIpkeVrnVI52tSlVtGRmfT8
ewQf2aBJH8bJNX5CQmX5XP/OtFv8XWotHy3PtGID+aBeKtswhxpwQKpZufbTdHA3YW/n1U+rHKXa
71qjLOJsZ/lo8kq8gALp7Acg7Q+TEqnGSyy7qN+HKVXevVsq4q8R+lOeQmRyXArmVg8kql95gM+u
xbmcNQO+iW/hrS7LepobqGFaqOMLV0RzkEnf7kOjCfZzVu1V4O8Q38VyWw37eCUFOBvZhiQGiJY+
KiUXnoHTezG3kAZIx874Y/VqWiEwAa9oC4JOu6W/lN9VoHOwn6D6mbuHBtt4GgcfPz9npQMCD0RZ
UJoCNzgT5U5/wJgOoZmmWfC3QaMvuBVO4zwovTYRiKXVDZzzKLqaSr/aRbJN73idxpW4/izkAmdL
7YBWJJkX3eZFQEK7TctIXOJnwnvtEOJpE2yLbMyEh37JVwVDOYdmulusgSaXFzbVRCqZBNyE3HPQ
vci9EqdshqJSrecRCfd9OY3lsdCd4pCgPopCYokDxsczbSwuRdrYqE4g00D3E/zt0suxTQL0hu3B
fUaxzZ7AEHWJp8xv9AoIbhlNzqh3kLa8Quh5WJQUT1dUVZRi4pV1n6kUhZ4x1N1PMw/SV0A35ieF
0ZB/QqBgjieJXvTZC+p0LH00/DHUe/9ZxRXqIqqn5rIOSxVdXORZym5VSvktAP/3ZXkbEFgS5D8O
C2HM6YBIYidJ6OYuTWtT3tqd2934DiTkTu2b44jxW+D5BTWDtCqMoyiLJ70plIuPF/IsJX77EXC6
iKPYuWADTn9E1WkFje3EfU7LVq+2vjU5XkiEdyebbrzsR8fYSSuKX/oh8F91OfU3iZmpqWemqrP/
+Lcs74//fgqlavpD1IyXJOkka9Vhajr3uXCd1jq6XZdVXtdiSuq5PSo2W6GVE+3HPLrV2jG4/Xj0
8y3N8qOj8v9GX0wEQlyG2SL3+Vz2Wbi1amcMNkKuu/Wen1XGcQiroKBTg1iSrUahD73b1Ex4osc/
DBdOjjU15oGnsb+yQndaafO8Nx7YFfjPWAIByV3cSXnnWKPrjs7z0JsCNdcBu/Nx7Dc45Bi/m7IK
V96f944s5A0iYw4t8Ph5nv9JyroZyTukgfucBJX5TR+q4DGTznCcjChZI5O992100ik1zGQjosfT
seKKiLDC+fgZo3p7OOStlVzlInQmT0kUF9vexBR3n94mYAU0shvKNogZLabT0LLeUaLcf1Z8rQ02
Nd2rYK/GPOUrV+w7p2G2LWDR6FTSqF0kfQXeHyMOBf5zrRb5Js98F1REoewsDHsv9GpMNmXuVz+j
qKoPH3/iOys4ZxnQ96EaUJderKDeIMBplJX7rGHj7h4mdYpwrTKMaacOwO9Wooblm8mpR46SBB4R
RRS/lqx2K9QbJdEC5TkxFKOeC7Jj4tW6JV/8QkmIIprUC4TrP3z8ke9sHS55BCCojLFLz+rOuKlQ
YTaZXr8KEJrIuwtSxeGoYGSwM+N2zd7lvfHgqkCMIYVjzDl2+edY0AysEk0dlecZH3GpwMrZdjks
qp3ihNG1wSystdvfW8ZZB4s4aKbI6ItlpO0UuT4SJs8BmpvBFlatv1F0K8o2mYz8ld36zu3JWGRK
HP23/tfp5yVmL+tCdv5zZhStTiPZAF6mDZO6cru8t1uIO8j36d6zXRYn3u2qUsST7T/badAeJ70f
d3ESh5f0rf1ru5ySYzVO/soj+d6gswE5RW14eGA2Tj9uyP3cjes2eFHIFDZGUvU7fKQx9JBaedEW
rfGl0MNo5RSeD4peGsVMnQYqahpLvkHvd2roq1bw0oYSemxqlh0dIkhpe2cIyutMr9zCgwVubD8+
GOcrybhzBERdCxrQ0piHinU1BNLmTMSNqLyShSAkoWT09+NxzrcnFygaTUwneBv6tKeTiiualdZ5
K1+G3navxZiOXtTb1ndDV9zd54eaWRTgPcgN+MGnQ6VBGEcYD4YM1afXo6JHP/GWBNuMlMWnr5U3
A0bYL7y5M6zmdKigrGUNrYOvckX2JVVq5TiMGkehk9eOrPP9x1/2ziZBm4PHgTt0FrNZ3CqGX9hp
G8LfqdXa3Ib20Dy4ikiOqRuFYOaEjgJtvibMvkyzmEQ6KOiE07qgzLf8RvAtVWZkefiiqn1/EHrk
bwUuqV44xuIrFeYGnuGg3wPyGHZurForV817G4fQYi6FzeytpRa/H5ajXQolfKE61x15JqONYWfJ
d3vqwuPH03t+aZMVUMlGGp2zwG49XU0zdzpzssr0pR4SUe7UNMzjbw6S+fodFarmNiggXa8JT703
KLUwDhrJJKHNYk3TIo6BsOf5i9ZD8lXxMb6lLiSuxyGTF4hsDCu32zvjUScgccbAk1RuGWhkrjVV
wJ/yF1HZpgeUOURbtK+bbT/2xt+IMvHKi3++gPMrSEMKjT2Kmst6JsCgKAvaIXlRR33aO3lg33Wh
wBhI66ZPesewfJDskCymGwFKl2rx6QoSRuSy74v4RfHpFPwc44r033f9VDnm0AV+frxfzr5szuNg
v8/CVrR/l1OJymRQ9CJsXmaZp98N2keeRoDK46uI7v9jLDIzEBJzqYNi2OmXgR4rLHUK2xeh5iYo
AWStdryJEDxqJVxrQZzdMyTh1Gbn3IgvI088Hawz4CyXvj68uENdXws/tDZl0Zs3QxcdOzfahXoW
r5y9s3cItBxgYPBpOsfAXSIy88LxsySI9Bc1Vglf8MQr1Z1OrXAl7ztfs5nUh9k4nXqqdGI+Hv8E
Zm7c1R15mv7S0KOAXYvHyKUc/K7ZJKq7FgXO83SS8rNeM9YO/in6y/SATwfTahPOS+smfxKzFYAf
M/MOXmi0mYbEBgAaZhuIbO4uiPXsz8db86zagEwoEguzyjX6syoIpdOhxWCJtK266i8lU+spROjs
isxq/F5GsI2SKuj/FIgH/owMbbjEbdK519OxX5nrpVXYjHe2BVqlFNKJa/jz9EeEmTL4+WQ2r0KA
7d5NVuRXnhm2QUldbGyRNwlVtI8Q+zfuFCOVgOJGoV2kvVnF1IxT/amJQb8fE1XL1f3KDC133EzR
4DlDqJYsGQGLxY8TIQIiTWLqr4gVie+d4YsnBaTVAxXvCgczDTrbQPVoV5KJXpVR1tkb11S0mdOY
z8GE0d1XUzz8goXRrikynEFI5x8HgHR2WGOnAh8+nTmtcpKm0yb9Va0a90tI5+lBwwey9PTaETc9
HMHecxtklbyecn3q0Z2QcttVRX/RGBIKrTRKaa6s5/LpmH8UiTCRAFnNzNY+/VF2R5zYxZb2Oo3J
8GqWWv7XTKiqGqzad8TK1jzP3tk/HFBq1LMVJtm3sYzEIRalUhvs1yivVNwo+qxBFdFOG6+UdXCT
10WmXttyVD0jiVpnm/NUf/czo/PgB6Z/spF4Zi/1Jo22H2+e85mg9Dsn6yRAYLqXeYmT5OhKtJr/
J27NJyW2fNr9Wddf+zbajWlUvX483PI+ptJLbx1uPluNhGRZq/TdtoYKoQevAY+AN6l4xNRKqVxV
Rd0ce5F1l0bvyN3Hgy4vr7dB8e6iwg9ul8rv6WpDl5NwzBg0n4CsNkIaB1peLoTAXPvWont6GNCY
OdYBjN6PR35ndrmjqWtT6J7Byotl7ydZmmarBK/oFPWPRePkWxmF4spoh3g7OPLi4+HOZhcGEZqj
3NK8dmiQLD6USEkNwyiKXjk4deoJhLVeBtGONRIdae9R10Kh1zS6tTxz+RQhBcKszgURQAXnBWEN
15oW14j4tUo4OlBu8m3gVr6J1y/v3md3LIPR2oRZTig2a1efrmZR2XrnZG38CrQiHL0STquySwTV
D/D3yg7hjqr4ZOTO91HHh3omwAURSyzuMEiSEY3yLn01gyC7qHzHuYIN7B+nEAjrx0v4zlQyFABc
HhpEbJacuwlSdxGrRfoqEz3cpa6m7Aep6xm0RAoEK991tj3n78JxZM4wMcdY6pBQhYw0BduxV9CL
chPGg7hoaUYdxrFTvqV4zv3/jIdQjUOQCTB36ZijNqCaIi3MX8PIDFCEKPKyOar6YF4FVZYrXlEY
YgU6eXb250/kNMzXDfjQ5dLFkp68EtvpqxVFw60flcWuyiPLq9oYwI1a6811aZizTXLRrwVN76wl
zws6SOydOfGb//k/EdpokjAEUD1fZTvk0Jm6Mr+oyz4K6XSn1rePN847a8lgpCXc48TyS6pGlokw
TUSdv05ZLHY57vU7IIXDoUOVcdNDvVu5a94dj5eT1umMJVtObKrrrSzSIX9tq8i6oCAR4xZYpd94
uLKLmmd+pR1wPpmoK2nUdcFHz+ZDi8ksh9QO+lSLXye7V7+XQVtuKTCP3yjkr2HHz0NOgii4TSTO
b7pn6uIe1QrwnQRLyWvglAUmPJOeoLngWL/cWo9ucYyHMxapJcipTtxYcA73dTeVKy3E8wnmR9Ag
4PVAh4TK1unuoSo5qtGYczjtKTqYcR4hN5GJP/ZQxBe1m38WrcNIeHQBh6VoQKlpWc9G17grGmXK
XuvReKrbsrkIBA9XMdnbkFRp//F2PV9OoGF0YilLztblS9kqKEJtLHylfRWx4X8N1QnhmsgNj4bo
Xj8/EkhCwg6a+7S3F7Fe6GKT2ShV9+r3enE96a7c9V0Q7jGbrw4fD7V4f4F1IWkJOhYIg4YM2NKO
Z5xqpDqUVP8bZLkBX7jWd1TVgvsiqK1j6pjB1pdqvUZaeXfUGVLGPScIsOeN9M810wPU7BvZaH8h
PBjGrnFK/b4xmvYAQke8iEJPfrWIrGifu8znj6UYQouHZJ7nf5l/0pkFEa01+t9RHzVcuDJffA/Q
5L6Vae1rXhRX3crLPz+z/ySh/42ISB+t5/kOWJZDrQH/GD3IxF850EUK2ny61yNbWanyLM7df6PM
X0WMAaV3Cc9LGwqTWaaJvw04niOCK8AkewXqZx5nuEyOOr6hn8OtMeRbdZ4nihSTeHtxtzlDO7hK
aoi/ZY7L9m7+a3ooxxAKR9gCkpoIOD7eqYvj99+I3N5wF6gSktue7pmizFAJ1BPjLxDEcFe7kXUM
JWqlSmcou4+HOp9Pki36ALTJ+IO23OlQbe+GszOXDDw1GKsRhNgUbs069xERV1OoE6J9/vSIKKuR
EAsD6AZ/no6oBU7emyBnAs+IaveyddzbiKzX3UaVAdG3xsBtZWeeH0Ekx5hHnnkefDgMpyOOPgak
sYF0h9dq6Kp9aSGiIASijH/rZHB2+J0FTwI0XPb08ZfOD9HpiWC8WXWQHBZq9hJI7MamtNykQlgV
1Kf6JRhaeUQlzPFEWQS/gjTWvqF1g+OJXRtX1qjaa67T5/sI3Uq4TryUCE0wBacf3uhuZzVqHgVe
bBqAT7B0vGGWoXAb+RpD5Oz4zzqowFzmsSh7Lc0+iyzvFaW2u4B+C/opILZR8emKNCg+u5oMBMmG
/QONivM4r/Y/F6rdl8NYderAjvXTKd656O7r26RBxOs240q0PBB1TXDZ6ihwrNw+byDckyVlcOK4
uXJIn4J77nRwv7RkX0yCreRDXxr3E1VE/UomRfAtTAVCZIljNyrYcMCG21EpVfdS85Emg4U05Zsy
CqzMK7N8bDw97lOywEEjVok8hBFC41ueoqu2QWqhMTyQshbmuKh8hE9m1ObKrVUVMrs0I6VTIdpj
lucJSx2Ji7UBsaTC8+GGhsPGEIHzjFJR9iBTiRqjNdmVaHf+VDki31IEmuALVah1PHy8289OGY/N
7I1ENE3ZGJnl06mholyKZBBa4FluWh+z2k+/CKNMN1IW2W8SweGhdpxqjRmwSCHoGqGSwR3GCSe9
Jo04HbYzEZox6lQPPAmFqD72ZT5Wm75Die8qKTo7uYQr1V+h6Faku5ImyFoecXaDQoGZFYfnzhzc
1CXyxoLmBb2nFxIlKt0dPYCvDXVssPzqJnez9tkyAnPl1j77aMZE2hLNDiKnuex7+tEgxRHS6dBT
8gwz/5Nj5XaToU9O47Z3L/VhMA4m6P69NUzWygl452uJujGr5umd6RiLu5T0KDbdGC1Fb6zCC7sJ
yvgi0PUp+N6Eojauc6LgdCXWPttZ9MgpRs0CoBCtIJ2cfq0WGG3UUiiMQOAahtegRNhstMrUUi/t
g2KjFIr7pQLA4q9cNW/1tZPjTkYDBnJm9oEkgfJ7OjJiSbmbCgHFpFG7JrscSCfralO0Qkt+NXD9
QRgbrdZcODgChs3GdoDvXA9WmLVf7KznCd+TUaNxUaH7eNO2kyI9rdKBoadK2hZbx22MgyRYhcdX
1OhHE2Qj+OZB5Q3sPzJOrHZrEB6rR1uQrCK2RM/Ov3IbTrPuKZmthfhlKfW0M9JUDb9aMUWWLfrU
VbFNADl+UtKb6I47Dxd4sh50Linkn85HTPyskvfov3q33Zr6nZtILx1/fO4iWQ6ymPS47RsxaVL/
JX4gl6F4w+iFN+7Knlru4+UgiySykbh/m0qg/yJ184S2CZTLKjw6a/q/y627GEYsbifLhpJdKG/f
ElzY39Uf43HtS5ZRxnKIRQaVB6ZJEsGaIDQgr7XGU8at9RL8bO707x8vzPLWWY60uHVKKOS2WjGS
dhNfosJl7swv8hI7lo+HWZuzxUOig/XP4d3pv/wv2Tbaqj9wqv/2vw2xuMXC3mh8xQ/1X1zUG2Pr
e3Kn7D8e4s3F5N+7Yzlbi+ArxIJIFCWfUT6VX8vDPoR14LV3HTj9P6HihQ/uMdgqR6TizLWK6FIr
YHlOl9lfGipl3PR8XxQcKuOi9jdj+k2tG69SzEtN99CD+Wo6u0AcNaF4ilkCyDkq6tVU7/nN2x7N
Dusn4mw1BOOPp2UZki5nZXGDqID3o2RgD0n7Oe1v6+yxrVbuj3cPBM/FXH+md7IkbeqSyA8NDvZP
7P1ML7Xf7u9gG+zzi4+/5N1t+s8wi9OQj1Hoyphh8r/xRf4yPijH8fC/DbE4CYpVNCKlXfmr3QW7
eZuO3mej6bf1+OcrFiehEdDJp2Qe4rK4Di71Y3mM107CfAOdnYR/xlichEoahV0ZjKHdZK7XXYPJ
wnWtei4qrxWb+I/6/L9N2yJeqANXVZqU3Z//na6Ue3GZHdYWf8lL/++E/fNNi31sx5osFESlf/m/
i2v9kP+2vvW825ddtW/u5Z0xec2DXDFnWdtxi4exifOhkiFjjuNG+WWVW6XYuD+tu/9t9hYvY1YE
CQqPzF6/Gy7+23Ti+PEQ7z6+FE2JlxHv4piehhE47EyA9GL9l11d5soPx/hh9pMn+sf/bZjF3lbz
wE+iiWEKuXPNQxRfFsUmNFYO6Vs7+t/tTYoP3YjUx8JbACzQ4gFubHjnVaJOj27tyMzTwqG99YE3
dtDEIabv8yxHmRAlrPBCwawj28ZoNf4N48og7MAKYaXqsJxcABngrmYQK1AXWseLe2nsh0pEja89
OnGC/Zs6ZDcVETLhWik80tBhJZKaZ/H082cxHDrciAFRVF2yk1Ba4+fErvwdmKlreH4UJrg6+/Za
WLh8OYj+SXrIA8CtApxZytW3g48st6H7j12tO6XcgHVr1UsS48nRNjSr6k86dgGoASZHjAtSfua6
vz2y/xQaEuCqYVAlxW9RpuaGc5epG0fBzco2JyyAo6ZYEw1cHnDyZp6suU6M6IXAXeb0XDTUqcBe
ifCp1pXwapJxeGPhafgFQWPnZsqn/DoBsL9SbDxbv9kfTHOYVIRpaK0sDmMqEnVQEF5GwVMHhULV
4YAxgL75+CyerR6q+HOnHSA3NTjQXqefphQOguuplj1VSukWGyS48x/ubKl8AGKSrrw4558EE2b2
2AR/SJq6FCV1CuqBGN+kT4WVtdcVto23WWmuTdy8GicbHwD8DCPTEBSC0rCEGis+UkVGbFl3ocy7
faFY5pfODrWLKEjve6ezLhRsKwpPUbRuM7Vdv5KJL/tgAENoJDrkpXBwOHxLB2xTTeJSkYFzV0qe
Baiug1M92YMKcDzLZYuyrVOFIVjrCRbvTxQpM931rCCIldc44V9bmfQ3gOViPqj7o8EHxJS/WUK8
eQ59hNmN4L5R0D5GCiSu7exgtk0X3KZId9hXVZMZ2pYOdFVvAoSQXU812H0/KtQWilc8fNvR39So
58WNZ0HItkrPTWqrvkz12iy2pLtNl27GgOLWxWjUkfFJayOmlL4IXEcQUewf5vR0l5aJi61BHxt3
Y2cpX0EJIyrc0Z39VTmp1u0RwckBQX18Ms4OvUNTj9IUR5AmEcCn0zErNrB0rNS5KzQmjaKn7yGF
YV+iMS+OPjjhL0Zulysv8Pne5cwDK+JryeTB458O6ut9l0xF7d/JWtL4qiKjTnDSrAUc8bZx7EPS
C208hmmnZjAD9Mzf6j0c5pVbYZlRvjkOw+0FDMKJBCd5+jO6OQ0zoFjfWVNQT19RVAmqLQ7kljhK
UGfldqqo5+2o0BQkglHqmyvBztm1NKuKzB0WqmmQMJalJTUqDDNU9fx+isewpykQDcPeLP1Rellr
BWsX09lwzDV4OzYXCCAAr4sL3gkqG7cNO75PpiSh5lNnMOCVCFq5FzPvPz/eWWezOxNaeDEBK/M2
Aw89nd0+hkRmyla5w25qvE1a0W6KRGSHIg56z5moLY1JNGwp2Dkre/r8bnorEOKdM/8BlG+xqalS
mejDJNW9kJXytUpd99roIvdrPrbmho82rkSc6reab8ivhib/6lqTrsRlZ+eKF23mC86EQf5myRh0
zTQ2lKAkGuexiWZdvnhX6H38p+/N7NIog8cQ3bLd56YcbW/a9GCgiIMw715idkyjnyOK1ryvijz7
VtMFve3T3uhukQ6f/va63Vjb1JzK6KsvJ3+t37NccMrP9LfZWPBreG6XTpwoo5dx5/TDvZXbzrWf
UIZ8rgvdTTahiCq6BqB50sNoNP0hHxHF/eyqv5W/eQ5pAvDXM5SL3wWUPq1wvO9JjrSNjHTnMoud
Nr4UHSY0Xg52/WtW68WPqKyty6wbw2eR+4O5crstQ+D5dwDNh1wxIxkpVZ9ufMXUendsS/W+rBt/
9AgSiurQ601SIYQXBCCL2rRYQcCcjwnwGJkAhv2v4XY6ZjukuDwg1X/vYo2ybYzOvZlKF+mRWNmC
8lkTfF7ubnBhOP2ga0LSoSI6t7hJYrOZ9LouqvtoQjBEdk3/BXGPaa+4bqB7JRsdjd+0/vPx9l4G
VgIWAi8U8qrsLt76xbEOYlMUIObNe9FiKz3LXEa/TGMUa2/ie+NweFANZDD6SYt3IW17J6zQ/eGe
7JTwcvKVxN6kelUZK1t2eSHzQSAyuYtBhsy0mPmf/xPj183oItPWavdBPNRerPn5rke425Oqv2Zh
eH44GYqoHkIAUFfgpqdDuS3USUyWtHsEzvNrMVX2VdsbPq1ZtihshGjbyHx6Tjokjj5etfOtCeNu
9qEDAMOaLVHEWu3aaJbq6j3mafY+SypbvSyJOByvJHz9KVpslD49ItR/WsFsUQLCJWSijzM1rjs1
uLdlXO99y272rpa5Owd5E8+GULkC0Tg7DQBOYW6hwQjqBZuvxdwGGd37MWun+yjXk0M1UlbKgPdu
VM7IMUhVa1fk7cPH33i2R8EMz/gFY37OZ63N0/XUuhgCepVN93HuKjdxIoy9qMd85UF5dxQHNBZE
dAhyS0KxH+Bq0GIZeO9qQ7Mdy8TAckgOKxcmP51f+2/wjuDUjKnDjRePRFgriyzQ7LKpRSojvPOV
SkHQrxoxLLVEXsbPg1WGterJGHaE6QFEK93IE1Eos4ep6sx0VoQHQf0HnEU9Xlh94mCz0iQSl9so
w21mkwC6cp9phdhj7LmIMfgPwo38rtwo0uor1wNw3So80YNlTRsx9X56U4u8hU6cDXVjHWh8txS6
Ihgo2qYfK2nGWx9j13FAeNcu0qug8PEN8OjMU/k91DWbRG6iZhIW1XYHy6Ajzi5g+T242YkD+KNK
O/rxIjGKzrxoMQHGpGPM9VKzPAlCOrapTKI86XU9JI1rN8Kh5iscDlH1WwSFhjLemWXtxFfoksn8
IYz0PP+BPpwMoyMGbwZs6N5SfVyVxmwYA+kVmo6NjyeRsikVT9eLBHMaTeQdeY7SWPQDe7Msj1Q2
tOjXFOl42nvSR7FC96a+kFZLpkS94iJVzXG6aWqkkA5kdU78F5yXi/mEEaD0eOObY0vZE8vCaF9h
jBW+wKnKsl2IWwyJKf6FYExUQOfdZc8L4u9Jvq3obz40sbovUfXpN2Y5dda9QDyp9IQZ6+l+CPNJ
/eYEhmyu9SAxQ1xsRNHGgZcIOcvERQ12op5txG3ytdH8BMDL0OLtfAGF2lYugkA03XcDHEyKdjH3
/c4d3MT8Fld4tDyqKoWWYaNFKTIcG1hLhqjYJFkeHDVdyV9RzS5m5Vp9CHd+InpzbwY4vBxcN1PU
7ajXQ/0DX8E6O4yEuvJQUJcfj9Iqkm5bDMKPtl0mg3prO0pgbHq/T/qrNhCVccCmxe03VSmwXTL8
rqgusZq0nB+xo7TOw+iPbjVtog64y25QkjzYhFUrzQPiLamEnWA53Z54DM6C6dSY7CaTU3XeyP87
3HYa+JR444Y4liAwA8zZHj3d6p24YrNjobVD0KLEnA+nw2b8pkhFmS7pSAXNTd+1evjY6bVhHnof
NMnd1CUCt/ggGXovRYdvegoiPPZ2eKG0aUZQV88GbhTfavUndBzg07YlpOXsDLtAhxN1UkPsLQvL
+S8ALY2Z2Gp1CLd4QW3W6v/h7kyWG0mSM/wqsLloxkxgY19kM21WWLgUiywWyVq6L7AkkJ2ZQG7I
BZtMZrroIXTWaQ666ahbv4meRF8kmNWIBApJMkNdVGPG2hokOxaPCA8P999/d8lpWZMu3uvE0Ej1
6vYoDO4ZQmd5seLVap9P54tuZRg36ivn1gOC6utznvkzCuxAbXKz7lTnzUrfghULKFxtCcVXje1H
0Z35prH2+v6s3Vy7/YpdDUJ46rGKnQFLV7eoBLeheMq13zDb1FC2rdFi9POcIVGYp0xptVFzYIcN
SDiWc3e00hqL1WpEak7dgLTZcVEEV9PZyDEuSO+0Oq2+50fTSFSRqrjV+45jwpPZADGAGWS5xnTT
7JGFGnOzVl2jXD1fLIC0T1zAE1Z0PqtNkcegNudFNCFXomMNXTKQug/H74u9WxjKjW2BT15jeEsz
Ng2TmVLizS7fV+3QBQNWAVLYt4NgddWyLRROxfWtnGsxa92QqgysFrXNG5D00aw7A5QP8KCg7Pw0
NdvzaDAyat3gNC5b9dUYOpVm+5fjM8xaOA1hFwLJwugGpwGYUL4R3SmFEbrBLKC7Zbfbj0d+YOqk
Lbidy1mwQOfUZtP2wmXhN1F4Ztaaq+pPx0ewN2EQT6L4eRegLZnrWXQKkH7fR/HYn33Ktn3umnVz
sqp0wg+1xpxyfs/uK2H2EXyNwHuzN3M9pJDhOmpPP8ewtp57fnNVG+CXjhY905l35jk23J5sqerB
Wxq3dwNuLGirZNnWGusyldvi2efq0qNaGqC37i31aaObpeU4ZxQkrP2EmTurDfy27X0+PtO9CAdI
cBwJcDcA7YcRIPueshrNMsWTnegzfPKje781xX1xGhor36d+ctltxEPboLR9nxqatbEXrI0V6U3k
H8Ttfm3TWFU/LNqj8irHb50EFnZNFpgTeRogDhJk2G5ZkYSORYakEVQ+wTm3qFtnJgxS8Ma7HSyT
G3TWamWfRoCfGzh0pps2vsSpGXS+GG7bAYoXLuzQgw68QuWbfnfudoxzHIJuyxhQgg0dU/eXuQyY
e9uTNzFefai5BLsrYDV5Ebtlb23UR27tywpCwNaZ057PaudLv4slhIVk5r049rwwgmkeyxGrGCi/
yHGR+7Pm7ERr3ax8caabRv0a93ttNRh16qF/aq3mDvippYF6OKvVytG02mujgowbw28u66dBs031
yeP7aG8PA/nFWAY8CXG0GJI8nNW8UjOiRtv6Eoaj9rBqz1ZA5mDXbU6r4aC2MReno01z3l+VZ25O
jGpf8IILhP9DBwRwtJmxbln8suVzK3zhWYa9Wd+Y0Cf7o24DSlfyt51n+gLgb8aMFvkTLZFflH2c
O9Ey3DiYvl/am/bsgnwy66IVdsu3lhlNL1pxzX4mnIX+IP6qou6TyiPZYlNuuRpEI3sVfqlG3ohS
R62F8ymynFEwiOZeLeiFmyZZd3Vn1MiJQezLlSeQ4NoX5w9wfMYLsSSMK1T96kvTovDM2/m0W3av
TMvdTAdtF7ruHLke2NDiSoMAnyx3WMezJBYuATJnuVgGX8okPlXurWmI3R7OOy4VT9ZGY/oWDwG0
eh7lN5wBKOBoNTBhibT6Hc+a5Tkpshc6Tz9B1sxQIE8G+SyEs+M7cGZOx5wtluYXAU8drJut0UVY
vw7a9b6BT+v8+NnZlzSvC9IA8Rxjt9Cj3NlqVIPhO1x3v3SgTPhICkL1Zuq34NmuwH55e7yvJHIk
aVZBsI7tSvYBDIjgeuXORi036rbioPzFiVyDdxX8uO3Q6kM/2yUS6vm2s/7gYds776C0qpSp/gr5
wCd/TjjvnV8vG0ZE8EcUuaAMTLAcfaxM5ytRdpqCsZ3zIFqE1avZ2jfttw7QNYjUKRLW/GiuOsu7
4xPZExqQfwwCvKFQgxClFiu4s0KRQUXZtlupfiaQ0zbfsjfmP3V4FJpwFMxa5cFze4PKAt5RqKqT
WEZGanUnqMCT67Q+N8qz5mcK2gIra5Wbw7nvd3IOgjhX0gIJ1gx4zciyEYyZ2Vj4Gg43StK2mgKD
WhWvMWNgzTfhuQNN+oBQSqM3ZVkvuHanQ2PT8J5rVwpCZUHETi0IcMDZyGfcBDU0s+adzyPeIxYR
o647O7UNaqlcGkalW86xffYOGul1giaZLCbRbza1IIb7FJdPBR7nZhz1G4tNvT+NDeMtIgiBdLvT
HJxNtj92DQBnYtUE4XHmZgFkM4uS1t1lpfawqLVuOp2F8TaYteL7ped85kWUV5F7rzdCE8JjT640
VDlgjeVN6ofLaEZMYTUmcYDY+yaoUAe37XWts1rbt/zhGnbiPI9g1tsDXKUlrHSREINGzeb32Yso
WMazTWXc7Y7cG9Is3Mt42p7nHIgDM8M7LehPxI3Pk0eeGeVWLbfR8SrjcjxafGoumqshpQzsgbeG
tLFXK8/15x1A6jJVAGrjgMfnD3wj019MvXBM0tFsTCnzSm/eNe3hYrF2eovpfJNjUOxPjSgLi8Zx
x32MOSdPDUcUsg3saOyuWsFZxd8sz3iUXPkYkFcwKi2e+dZI0O/geUSeg8h6y3SHETudr1ubNWyb
S1FZoxOdGg3D7re8Vl6dKdHUrmppYuTjnxZnANUJnag8s9VUYBracPKE7dijTruzubBgZ3hnUib5
0/H12hMiC0X5AajNuER5MWbMU1hoW+v6phmP11HX/tKBp6VjtC2fuo+ReR4YrZxrTZiX8szE8cK7
iT+aizS76ZuVDfgEMmTGRttvf2lOK018aKvKksLWcXvlDuHZAPIqoEfGM/UlQUhoCQiLceS4jrLR
0MbSr6w3HdcZdz1uuR5W3Ki34RXcXy2oCp2zV/alij4hlk2kGe3F5pQXMGjNFxSOba7RJ63uueHN
Fr+0yTz43LGJnseGl6e/9sDGpL8QZxXsEiBSwC5lXjW4uEybJKfyAwQ3ndVDC4jb5qLcnlqjar9j
ByM37Lc365lfG24oo7G88FcWhSbcueWZF+tRE0bC3sJiM/b8uBM5g2hhTd2IomBLdxpdTrkXar1q
xaqUY6oN1UdOtRdDJNTu21NojstUHg1iAijQ0Ph5XFhZSQosCNxG3ACEsMmky7waKmHVcdYtiL/X
o+r61sODeW531/MhZE6zn5rV9TJn5bJHjwwiXBZJ5R70GO82eeUqsV8e1eZB/WfIjKZ9cCGrHnXu
Z2czol95j+fsDSAIm7i6Bc4MjUIym9yXZ3EGGjyFH6B6XLR0v9KdQitmrI24bA9i6ux4p8Zmjhu5
Nm1yG/YXFiDIVc+ai2TRfjcSpSL6pKtN69NBCKarQT2WRhD3UL/UK8gRzJ4DogVtCdAYHvoiGRe4
lTxabk5zYY98exw3utFSr80pNEuC6mK2pE43vtzysG6GlZm+MMrUnF9FMNN/MKhQ7PaNjmuRojQl
Ajb3cuySjELBGSPYechJ4nBTIihrJ8S8jDblciW6bXsYIrX6ontKugd+tkrHGM6gSjoLfc8ZHlea
2TdQ0itJrN022cGUOMs6ERwjmI5adjO6hRQMbM50aZ7bbnf+1qvh/Aiay8UlBsTitIHW7rdI03tP
GdQ8YHrmZIgxAFbC8AQ6yAnJMtLFnU3gjRrd+a2/nPnTPhxn1U7fideds3YQdq4jwzLz8vwOCBuv
nmBBAJbFqyuzYcHxLv2VV53fzuJ1/cZdrvyzMtVovphGNxp0OqiczahROzsu7IOdgook8gagYY9N
tGwBEIqcZXDrUIrnwiRWcVapzq0rKNVGfZIZF72yN13mrHBGDSTChTKsyabCwwU0St7s82bHx/sS
hbektJNrNg1QcnUgzORSPpenfdtXC3ci0SMqBmftGHtaDohy1IJb0yu33IsYB0KF2h5eY3S52YSh
ceqSWEZsp9aZVm+D6rSxHpijWjDtNTrlWkQuW9WYP++yhNcD5Yc1ILCEIKSysMYNiW4roiLe7TKe
1sl769jnUbdCMGW0muUc4IwS3HYljAF6xD+WJfGAVieqLSsuZV9sy7gqd6uLYeyZecZ25rGW9EL6
N8qW+x8DIHONRFWLt8bcd29X3tq8ir1wvHHKqzuwbiZETM1gWIfOgwpe0/k5EMqfj+/g7GYS0sRv
3BA0ECSoZqGw07LRni6MhnVb3nSnH7ily/2ut1m8hR3PyzksB6Qp0ITCEODlBApI3rcEoFZ2uel4
t+UFLIRGuIreUwFgph2f0AFpClQIvgkQr1RKyxiNtjMbUTCo7N/OqmTrURUt6E9Ho9ag3jXbw0Xc
mJ8v1g3C1HNR15wC7HlkcVnVJ9hQyD7nQgL5K5418izt+WxZb8dLlH4lMN9XRj5R6krdqtgDOPj9
n92mMcq7q8WB3zFc2UACHsqbGxo4wawltNSOGwNUhz8z57X4ltqlkLGF1UptUHM3lOkB9+MaA5vY
6bU7iuJxdx45b0GxROO4azrjKoR+DzbzeKzI9cN49U/wrN1sOw9//Cvfx55PJq9hRpmvP15Z48AL
vV+iv4r/7Oufyf/Rj+993b2LAl2PrjQ/+5fSf0j7j/0PtEiTvgxdaG/XH2I9WN/qYWxHx3+7HSkT
EQ3deJYb3Xt7TTzpj5LJfLOhkp6M637t63/705iK9JEYn2F57p8ef3Ux+duf8CPs7PCvQ0pmc6wF
W2PS8YSmm7UTwhxYGNTNSj7sedtzjfTXJ7zl8ViQ8LD9sCV/kCT0LRkcn14q6u2m+DpwSZbHJrCV
TiIC4a5kSJmWniGCWu0EZtOqyGfZzpFHxo4IqtXGCZ4oHMICavS6Ji/eS4Xm3qycEH6DcILbMPlw
/nfm3jjBzhTwaUGyLD6vbvmF46eYBKonoigGkWxWWHxkCVQrJ9jg6ORUBFuJ72iT730ARKnyQhKo
t04SpwWY2q0EuBZ39gBXwwlcgfWklNHr2v4iBl9o6o0W+o0bN0GB7swZjQBMDSft46kQwaDXNfXE
A1lo7vXuCZU2YAwURSkfz/aOCADznmDe4TtOt8VW2K9o52OoFV3/E3x2giZSMJ+LD3PckQHGzkkN
ThDifY3k16/u8EOLVFAE3H6CoIs8isdtIN9+7e4JW0DYB5TIFp+twfGadoEo2FvsJKAFcDQCKH60
gTIKsN4+gTYaEPeru/+Jjhece7lyAmochvOkjsKhMyDMH7aZoPjd7oCkx1e0AQRPX6H1xwaGYUkk
/j4agGyoHS1QFsvfZf9jImw/r1ANFJVBo36CFoAqDidx8pHVQLWGDSx+nhqCr04EiX+p0DaodzgK
cMziituKANW6sw3qzRPc9EBRRISMjl7RCcBbW/QIdE+owSoyFR8XOLP8lROcYRDFb7fZK5o6BcoK
Tr3WOGG5AbiDnksV3M6yN+sn/BS/MPC65PPqREDNraIiaJ6w9qwub/3tR9r5zeoJJZsI3or9IT6v
7hVI6KagCBpNDj9cbHjethKQn4FsElHSEFrmdBsk/b2mgyAwrIX0XxVDkKy/BP+1cwDE+w93qGA2
hs2cz+tT/SLcXmjq4pAnKZ2PJo7QczsiKNd4IZPATdZtIgHUxdOX/wl75Ku/sG9a9iRxJ1p6uOOT
zP2D1P+138COtxAsF5lk0p8K/+K28d/8jT+OPXyPLj9I7ridXwgn285Xb6xrbs7fSK7LcO+PH4WT
DPtxLLs/GgonaCoKaeDpb9Ifnlt6oAVjc538Yv0462vNwcf55pfAGmu7ftMEoPHbTISH9XHKOxvp
aJNuRG9Rptkq6jPtJvXcPrPd0JIGCia+YIvDOPB8PR3V1mPKYyf9wcuGee0FkVl64+hZwWKFiUyQ
QqKNwyjQ7IwcIKYvKIg7Lz48ZrAs4lVbZMzvxUmQRwwkFEw/qBXgrlDCCJxosT5uCDgYXrYX8m+A
2BF+o2wfUXsSa7K9xL+FDsIn7m72jJbZiC1QyASrBaRP+MoxkbluZJG9oKOeBnfyuHQXaZHO4Lbt
iT1KtXYOE/QOpPw04UdNfO+Fu7vSQ8/3Is2Rl4rE5SYMrDWQKljSonjx3hZ+wdyuNMMM9AdpVuAw
xf9wNvOiBFwk7tLCs+prgfXwwAYsXeuRSaUdzZ1IwhRgClANOHAFnpzIoshRyOn2kBb++ubZv2Xk
eM7zf7+z9FsVkur13ZtBvn2km2XvYjnyt9/pFuprrjbRUsGLTS4K5H5zGZ54VM8If7pixdOmRMMC
bFC04St9ZY29tJ3k3hC5WUWbvdMImZZuuK0DvcSwS1fWPNaxtdKmRU9ko6df0/sp/k2LPVEyHyn6
pE8O6JbEdV50Hn0a4JY6eAeKIipHxs/Z/GqsHrMxvp7rtK1kEXh9kXzIc+ebM9i2//0OsECrVZ9k
Zu4s6t4B3h3//5ll2NPMgA2ZCjMR8LEL9Kkrt/aDmGXYLpFoVWQvfXPBntjqmbbR2M6B5adtbTfE
sb32xKYvAk0WgkD2Fh3vRRhoup22k4xVEBkXbjbQ5mkrSaMiCF600bdeMMmIQFQoLNosLCuaFaXt
JKMVdGhFm32nP2iurDKxYYu3+97JyECU6C062A/YrUHaTCKCfUs4frZ2v9PiiVV6E2gPsi1HTmra
18uvjjtQSdJNDXyxeKuPF5IYc2noWEHW5k1cmUWl/VkPo1JPc2fpeIXEsW/Try8Xyk+6o0tKAl9Y
8VavvRKb7h/CUtaGAaJZvPUzj2ZLd/HDxOJRaY2lowillgq1fB+7D6WLcM/qrlLEgExSBTJ68xCX
ruJQ2pGPrSuQ0T/fDu+Gt5+Gg38pic2jBwgsu/95IcENQLaaKBgrysWJtOPjW3X3/h4+unF+nwfE
oedO0efE7mzyrZHdv07nvuPNkwbzrN8/yjw508IzJLX0OK4jL589I+vI336nV9KbXwwTV0oYyTdR
PW+7MROwlMfM6TcbPXjQrKncsALF+CZAMcr3hQIzBx1u2NpED8106smqKxDE1VpzHflKFiR4x49z
vnwhmMoumgLrgfw4V7fS0QkRiKJcRcfa15wHbyKvmSgWV7Tdu8AqvePylVS1iE4UbRg3iKgQt21G
SEGg/oo2eg7Ot3Qp/nH35jZtTjSe1Gov2vqFO6FEacaNmABWFLQsL12Cgira6lvNl1UD9NupUF5u
NV2uA4Pqn5mTAZymeNNbJ/ylF+jSzkg4GIsKY+ssP9C2giN9yTt2Zu6LRMG5fqd50rObzN/icr7S
xpq3d0QEP2lRKV9x9rxMpIOMeQUNa/bEWsgu9aRwcuERa7a2zp5pAcMs2vC17muyr0CkbBdt9UYL
tLFuHzTPO0ran+2ZKnCeKxg4gWDL94nCSvv5eMDgic6eO1jpNB+1kQ4zMSwEfKCouO9Nzcq+42oq
bIt7jdp/e5Ku1RQs4b1mLWW9DxWCAlHEwUyYhVk1R/Zh8cY/bh70A+IQtH9Fl/CTpUeu5qQNJVtD
hap7z/vbW5QuIgpO+6UfSsPIC7wofjyZu90JEiYFE3ns8DJ2tdC0ArpM/9U61GmbhNh0FC+/7e98
vDr2+pC+IZ4pwLpF1+fKmkxsvTTUQtmXkfjcv906WuRJMYdHqd2Z1ow4qYvUvv7r1sWRzkBsDNAO
hEtzPQH5T4crcatoLFBg2f/zr/8ezsS3s2BNvIwRnGsPnqOlqybpQyItLVKZ00G9fOHuLccLyu+E
/yNtTMxQAMKTpNqiy3an8yiYpds9/GFgaZQjiJjVh9idaFKcDTK9NpWB0nG8fFIDbzbxEOC9NuMZ
aTmSmQiamdC6gsW71GL40iV/Y7WCewrIdPEp3Ghl2yqPTUsrh2GctieW5rEPBWt/x0v7QMsKdNA7
zY/MjFmzFU3uJXDIhfT7uM+oJQ486A/oWbIJmsjvRgWb5w2v3CCQTlbu2uYrxDcCAyWPVVQJLKqF
erptWLF8uSu4k3peiGCTaP65Hmx0eH4y3gqROaNg8FomqrqPjYufHUjqxbYBgEZaQUFVUXS4A104
2SS1qCJechHoWQtb5L8UHe0wjLLQMlF0oGiz/Y0udHfaUHKlKpDtqbUHeREZEEVHe6oFnn7IdjuK
B3uiZXUaaO5YTwcpJCGyV4sO+cx6AIWSCbCqeICeQYjghvo6HaIYsGCLKTxgPSDeJzerQg7AoGTp
Cgh30cH2Aw+iBGn7QhNUvN3zmBd4IAkB8sni7V7g68hAwSh5oKDdSLPl0YoCfUWl+1YPMhsMbh4F
zfJsudLWcqwayrPiLb/T4IeTd4OKoME7KzLjrGkC4XLxAd/Z3kKbZYesQMbvLPR6pLs8lzLoKRVx
iXfxSic+EweyWa7CvXHl2RNkkoo2eUgIVtSiexlPrpZBSwpG9MLNCt2eNpMMVoWX4hsw4YRMpuiI
CUosNVlXqLiaoQ3KKjYVyIob8hhiI/NCU4GevcVjkXlsJDlqRcUrTnQ22EyOSLpFXu4r4BGM1gws
V3JFkA+noGk/A7EEha6g1YXGgy6YpC2J00FFgvRrAUks9Yl8eUBipaJZKwKBkN3GkLYVb/vjTKBY
JeOSPA0F7W4h1JcEDCae/GxUEdT+hHE1Zt/1IeBKB5ss49H8hCfa22hkLijdCOQNreJVcweQRL5U
Kc6eTuDlGw8Hq17yfuEYSjA7yNlUQFG30WJimTpheXn0MB+osOcuYWxbSNLuduEC38/bip/9SP/1
38S5OfQ0g74GkpouteGptSvYpfO7+36uNZF2+Ed0rBnkAUpmioJb440IjUuNKnggUZAsJNonNStI
QIteyz3uZOnQqohM9giVuRMrHZ3QjCqCh31Tky5NFRfFre7HDzaZfKgvUtBKfQFs2B14Q8EtN9Ad
b0x8jW7y+1OwAwGJ6YEnw+zzca/5zt2+R6xJxqk0FdgtXzOSkmxn96uMdpdBBQ68r/l66ZMeTCR7
42je6ROv7MHU4tUXSTu+pcC2HRprP9oVgwrAynAea8SwLXLAzmKML0mntBTolGFgwW0qNavCyhhG
puX5srpWEWy859ifAauUWxZlcYoq1zPiv5JyFeT1hRsFZSzJNt9uyD/Z+xsBXrniY+3/+l+RXpr8
w8XCs2TUDqQ0xZu/1N21JIoDnAPPN9neWQ9ZqwByleKjJUbvUaw6bShxiqhAADDejBQE/XPRbXYF
hMHQwrEMt66quEbwcXqRDFegipGKIdvaUtLBVOtS0mymUQWn+IqLdJz1uyk4ElcaUJTIisN03sk2
E4Usim8I0XLWN1RVcc1deRuhf0mnToe5HbWCbXxtYeJLraq4MpJW5fui2lbgp9+q4XLPCkMtlka9
z/PxfMV2++vfYzfLw60i2nTLy0QmCIBsLh3+y90Kd/p6bOq2rUubmaK9CpreUqrs0etQx1VB48J7
I7tmk7K/RU/gneAe0ErvdLIT0lGKg0KZqPRrAWHj980Aumsqcqnv4onsFYLFo/ho7z35lUatrOKN
3v36H17p3nN+/XuCCLkJfv1Pd2zJFESUcSjeEYmXVgaKjv9HQbuau8kqaLhPizf80dg74Crih/gJ
ZuBtSqdaKJlF8PoXHzMMWlbGpq+pyFAY4oeBZMxKR5icQBUX7M97bxB4/dNeXn6wf7acB+1hKWsM
Fenx20yb/fMtKjsUVXU9cM/3GHNSYgVpvMVbfvOwlrPy2oDxyWoSBWTxJqOo899T388P2zrAmlXU
L7s7G7HNYNXb/dFQZrL75q9UEiklPDS/77y2b+T+Lo1hOoBjubkAE62NfLYUKPK+R/ZF6TZD0qdE
e9mlO81eaGA/07MkFFhbwfV5hltJx4iQXuT7tILPt1vJ9pwIXrfdAQPTTr++XDVeI+BAM2JpxJRT
Kd7yDT4aGbVOAeS8Zg8drSNnUeGBS+gf0+2enIFHRcCp+E2VQ6+5s3j/H1LyD3JdNvO3zndciZQl
q+hq7E4hX6u/UPu9CeIH+fDk7fF8V+Qb7huOZGKC97TggfdD2mhiaqVfXn7sCdDFli3rKRVJhGK0
KFZZTyl4rAoHNXxfKBSpaRVJ3n1tDdznUHhaBWatn9kdKrxxA8/B+JZJcVWYyWm7h8NPgjn/N0W4
V9fsSRlqEB5meRRVIMG4difQEMbyO1WFv+gcBjDpmQOhdnExvGUfZ9aP8uTF2wUDJp5lWSeiigCl
QOSEwvcSpcMUmoiyK+nXl+uiG9DqkSdMPfkFrIJDastYeWlFUZho02t9YckaREW66raXd/FY9odS
Gra4dO6B9VkTbZIM/957gEY4bTS5C1Rgo+9xQmzl02dfeuEhZQi1ftrvy5d6K6hPFskUEIkKVJAA
HGy1wl66vIoQTk9EAkKz9MkKDOugkoccq/i8Pt4d7SHX7M03CXpglDPxw5qKF0ufVwUMGakIki2l
Ijxwp8lWUU2U5i56fUB+EJWGpNfhfZLDOzUVoYft7sSEicxf/27rzjodsZAKVcbSrwX2v5jAlUYP
MkgV34sKWMN2AttboPTnbdLSX9JRi0nUoZDOfTTums3D35X8jYLheJ6Kmv1HHmzfixdNZIRmQwsq
gN/gQn/x7Nmjvt5daUpi1aAa7rZawDg7HZj9cyO232/dtyT+f8B1Dwyh8mSsigoiiR7EQ5lsJhUw
416gbWR/s4qYknCmSO5BFYiPvmd7WbySCqqT4Zi3hOwYVMGcfsrDZ2wKsFkGuaQiUnCq2bNvQqwV
WG1nMaSDkgcC/oZU2RS4DAFT4CKUtkZVRbauII7CfSJd39WOipeKHsTpvMV1Ws1XqvmW3ccgzg62
puKEfCIEv4GdX1o46kikE/jWwn2/a+BQ1ZU/4KWwLbwDUa/meNLiqLAwe6RoZ92FKgxXoW69gw8o
FWyIfU+8Ov98qRNKco2/HHp/qngNJmk0giNZJMuh0g71oyKhtO95qU0mORtUZJWeWlMrPcJCB6lg
2jslaU4wmqcFN5JEJmsc7FOAHq1d8USk+ONdSFboeo9iVEXg6bH9JDYvFlu4GfCob0t+CYbXibQo
Ki4GHJBShp0KkvxznQTJxx2azOFqPMAJYKc/kyYB70+6Kb6l1/NvokuooB54WqctJVecCrBP3wzg
0sN3f+ChUlXB13KtL0t9zT6QHaciZfDayqAyVUD5P2kuwWLZnFDhI7kG/Sq3quLMCgH/rBPYlmsV
kb2XbpaXb7sbKxrj2zp4uVCsTEEHmk8wTUzhAMZfDdGZncWqKjiOXFIhBGSHCVBVgAq27qJz3SYo
84+lNyFO2RBs7NbTLE4sYTFI/Pqxa0p2CjXkii/KvTfDNpV2KhW8VbQLPUvajNBgtbqK0cZkrGcG
q2BnfmZ5ra3n/TSOYLuUBq4iVrhnZNZU0Ab2Bb+tiNqkh3Z33E2cjO02ResoyQxGpdFUwSHxcbcg
GHXHXC8ovY+h68RePGjGtQVFYoXCFx28YJRxzM/q+o4PnwP1GYs+fHZnI3TzcUjb1jh4NvTrTPeI
q0i7VgUz820cZrHBKsKu97/+N2Dbtb67WZPK88fjEruS/H394YcKaf6+++LQ3FUXQzlUwfMPOMsD
5UNf2SxzFvtRg4xtHiY//i8AAAD//w==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26" max="100" page="10" val="29"/>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4.xml"/><Relationship Id="rId7" Type="http://schemas.openxmlformats.org/officeDocument/2006/relationships/chart" Target="../charts/chart15.xml"/><Relationship Id="rId2" Type="http://schemas.openxmlformats.org/officeDocument/2006/relationships/chart" Target="../charts/chart13.xml"/><Relationship Id="rId1" Type="http://schemas.openxmlformats.org/officeDocument/2006/relationships/chart" Target="../charts/chart12.xml"/><Relationship Id="rId6" Type="http://schemas.microsoft.com/office/2014/relationships/chartEx" Target="../charts/chartEx2.xml"/><Relationship Id="rId5" Type="http://schemas.openxmlformats.org/officeDocument/2006/relationships/hyperlink" Target="https://pxhere.com/en/photo/1179028" TargetMode="External"/><Relationship Id="rId4" Type="http://schemas.openxmlformats.org/officeDocument/2006/relationships/image" Target="../media/image2.jpeg"/><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12</xdr:col>
      <xdr:colOff>493060</xdr:colOff>
      <xdr:row>17</xdr:row>
      <xdr:rowOff>44820</xdr:rowOff>
    </xdr:from>
    <xdr:to>
      <xdr:col>18</xdr:col>
      <xdr:colOff>357968</xdr:colOff>
      <xdr:row>26</xdr:row>
      <xdr:rowOff>83515</xdr:rowOff>
    </xdr:to>
    <xdr:graphicFrame macro="">
      <xdr:nvGraphicFramePr>
        <xdr:cNvPr id="3" name="Chart 2">
          <a:extLst>
            <a:ext uri="{FF2B5EF4-FFF2-40B4-BE49-F238E27FC236}">
              <a16:creationId xmlns:a16="http://schemas.microsoft.com/office/drawing/2014/main" id="{313D3BED-096F-4A92-A8F2-08836693A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206188</xdr:rowOff>
    </xdr:from>
    <xdr:to>
      <xdr:col>4</xdr:col>
      <xdr:colOff>242046</xdr:colOff>
      <xdr:row>33</xdr:row>
      <xdr:rowOff>225461</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81C0D4A9-89A9-4ED5-9AE1-B0FCF0B6C7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5235388"/>
              <a:ext cx="2832846" cy="253387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528918</xdr:colOff>
      <xdr:row>3</xdr:row>
      <xdr:rowOff>158220</xdr:rowOff>
    </xdr:from>
    <xdr:to>
      <xdr:col>12</xdr:col>
      <xdr:colOff>457198</xdr:colOff>
      <xdr:row>8</xdr:row>
      <xdr:rowOff>173460</xdr:rowOff>
    </xdr:to>
    <xdr:sp macro="" textlink="">
      <xdr:nvSpPr>
        <xdr:cNvPr id="2" name="Rectangle: Rounded Corners 1">
          <a:extLst>
            <a:ext uri="{FF2B5EF4-FFF2-40B4-BE49-F238E27FC236}">
              <a16:creationId xmlns:a16="http://schemas.microsoft.com/office/drawing/2014/main" id="{9263F681-A530-41E6-957C-17507C442F50}"/>
            </a:ext>
          </a:extLst>
        </xdr:cNvPr>
        <xdr:cNvSpPr/>
      </xdr:nvSpPr>
      <xdr:spPr>
        <a:xfrm>
          <a:off x="3756212" y="857467"/>
          <a:ext cx="4446492" cy="1180652"/>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solidFill>
          </a:endParaRPr>
        </a:p>
      </xdr:txBody>
    </xdr:sp>
    <xdr:clientData/>
  </xdr:twoCellAnchor>
  <xdr:twoCellAnchor>
    <xdr:from>
      <xdr:col>5</xdr:col>
      <xdr:colOff>585214</xdr:colOff>
      <xdr:row>4</xdr:row>
      <xdr:rowOff>98605</xdr:rowOff>
    </xdr:from>
    <xdr:to>
      <xdr:col>7</xdr:col>
      <xdr:colOff>268940</xdr:colOff>
      <xdr:row>8</xdr:row>
      <xdr:rowOff>30921</xdr:rowOff>
    </xdr:to>
    <xdr:sp macro="" textlink="">
      <xdr:nvSpPr>
        <xdr:cNvPr id="6" name="Flowchart: Multidocument 5">
          <a:extLst>
            <a:ext uri="{FF2B5EF4-FFF2-40B4-BE49-F238E27FC236}">
              <a16:creationId xmlns:a16="http://schemas.microsoft.com/office/drawing/2014/main" id="{3F1704F9-D233-48A4-B334-300E7C5383B1}"/>
            </a:ext>
          </a:extLst>
        </xdr:cNvPr>
        <xdr:cNvSpPr/>
      </xdr:nvSpPr>
      <xdr:spPr>
        <a:xfrm>
          <a:off x="3812508" y="1030934"/>
          <a:ext cx="974644" cy="864646"/>
        </a:xfrm>
        <a:prstGeom prst="flowChartMultidocumen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rPr>
            <a:t>ISND 5-2</a:t>
          </a:r>
        </a:p>
      </xdr:txBody>
    </xdr:sp>
    <xdr:clientData/>
  </xdr:twoCellAnchor>
  <xdr:twoCellAnchor>
    <xdr:from>
      <xdr:col>3</xdr:col>
      <xdr:colOff>537882</xdr:colOff>
      <xdr:row>5</xdr:row>
      <xdr:rowOff>24196</xdr:rowOff>
    </xdr:from>
    <xdr:to>
      <xdr:col>5</xdr:col>
      <xdr:colOff>340550</xdr:colOff>
      <xdr:row>8</xdr:row>
      <xdr:rowOff>26894</xdr:rowOff>
    </xdr:to>
    <xdr:sp macro="" textlink="">
      <xdr:nvSpPr>
        <xdr:cNvPr id="8" name="Flowchart: Punched Tape 7">
          <a:extLst>
            <a:ext uri="{FF2B5EF4-FFF2-40B4-BE49-F238E27FC236}">
              <a16:creationId xmlns:a16="http://schemas.microsoft.com/office/drawing/2014/main" id="{E3178D49-CC82-4158-82AA-3F005D301986}"/>
            </a:ext>
          </a:extLst>
        </xdr:cNvPr>
        <xdr:cNvSpPr/>
      </xdr:nvSpPr>
      <xdr:spPr>
        <a:xfrm>
          <a:off x="2474258" y="1189608"/>
          <a:ext cx="1093586" cy="701945"/>
        </a:xfrm>
        <a:prstGeom prst="flowChartPunchedTap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t>Total </a:t>
          </a:r>
          <a:endParaRPr lang="en-GB" sz="1800"/>
        </a:p>
      </xdr:txBody>
    </xdr:sp>
    <xdr:clientData/>
  </xdr:twoCellAnchor>
  <xdr:twoCellAnchor>
    <xdr:from>
      <xdr:col>7</xdr:col>
      <xdr:colOff>319097</xdr:colOff>
      <xdr:row>4</xdr:row>
      <xdr:rowOff>28232</xdr:rowOff>
    </xdr:from>
    <xdr:to>
      <xdr:col>8</xdr:col>
      <xdr:colOff>636492</xdr:colOff>
      <xdr:row>7</xdr:row>
      <xdr:rowOff>204390</xdr:rowOff>
    </xdr:to>
    <xdr:sp macro="" textlink="">
      <xdr:nvSpPr>
        <xdr:cNvPr id="9" name="Flowchart: Multidocument 8">
          <a:extLst>
            <a:ext uri="{FF2B5EF4-FFF2-40B4-BE49-F238E27FC236}">
              <a16:creationId xmlns:a16="http://schemas.microsoft.com/office/drawing/2014/main" id="{A2B1C426-A3F4-4807-B5AD-4E3CB431E180}"/>
            </a:ext>
          </a:extLst>
        </xdr:cNvPr>
        <xdr:cNvSpPr/>
      </xdr:nvSpPr>
      <xdr:spPr>
        <a:xfrm>
          <a:off x="4837309" y="960561"/>
          <a:ext cx="962854" cy="875405"/>
        </a:xfrm>
        <a:prstGeom prst="flowChartMultidocumen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ysClr val="windowText" lastClr="000000"/>
              </a:solidFill>
            </a:rPr>
            <a:t>RUYA 09</a:t>
          </a:r>
        </a:p>
      </xdr:txBody>
    </xdr:sp>
    <xdr:clientData/>
  </xdr:twoCellAnchor>
  <xdr:oneCellAnchor>
    <xdr:from>
      <xdr:col>4</xdr:col>
      <xdr:colOff>467508</xdr:colOff>
      <xdr:row>5</xdr:row>
      <xdr:rowOff>156425</xdr:rowOff>
    </xdr:from>
    <xdr:ext cx="545235" cy="374141"/>
    <xdr:sp macro="" textlink="Process!E8">
      <xdr:nvSpPr>
        <xdr:cNvPr id="10" name="TextBox 9">
          <a:extLst>
            <a:ext uri="{FF2B5EF4-FFF2-40B4-BE49-F238E27FC236}">
              <a16:creationId xmlns:a16="http://schemas.microsoft.com/office/drawing/2014/main" id="{77380E0E-822E-4CEA-BE02-AEF81448066E}"/>
            </a:ext>
          </a:extLst>
        </xdr:cNvPr>
        <xdr:cNvSpPr txBox="1"/>
      </xdr:nvSpPr>
      <xdr:spPr>
        <a:xfrm>
          <a:off x="3049343" y="1321837"/>
          <a:ext cx="54523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0D20CBB-6FA5-4AF3-9D6A-B36B05767A7A}" type="TxLink">
            <a:rPr lang="en-US" sz="1800" b="1" i="0" u="none" strike="noStrike">
              <a:solidFill>
                <a:srgbClr val="FFFF00"/>
              </a:solidFill>
              <a:latin typeface="Calibri"/>
              <a:ea typeface="Calibri"/>
              <a:cs typeface="Calibri"/>
            </a:rPr>
            <a:pPr marL="0" indent="0"/>
            <a:t> </a:t>
          </a:fld>
          <a:endParaRPr lang="en-GB" sz="2000" b="1" i="0" u="none" strike="noStrike">
            <a:solidFill>
              <a:srgbClr val="FFFF00"/>
            </a:solidFill>
            <a:latin typeface="Calibri"/>
            <a:ea typeface="Calibri"/>
            <a:cs typeface="Calibri"/>
          </a:endParaRPr>
        </a:p>
      </xdr:txBody>
    </xdr:sp>
    <xdr:clientData/>
  </xdr:oneCellAnchor>
  <xdr:oneCellAnchor>
    <xdr:from>
      <xdr:col>5</xdr:col>
      <xdr:colOff>619094</xdr:colOff>
      <xdr:row>6</xdr:row>
      <xdr:rowOff>66722</xdr:rowOff>
    </xdr:from>
    <xdr:ext cx="698329" cy="310744"/>
    <xdr:sp macro="" textlink="Process!E4">
      <xdr:nvSpPr>
        <xdr:cNvPr id="11" name="TextBox 10">
          <a:extLst>
            <a:ext uri="{FF2B5EF4-FFF2-40B4-BE49-F238E27FC236}">
              <a16:creationId xmlns:a16="http://schemas.microsoft.com/office/drawing/2014/main" id="{08B4C984-4FF1-4EE8-82EE-2DDE0FD1F7C4}"/>
            </a:ext>
          </a:extLst>
        </xdr:cNvPr>
        <xdr:cNvSpPr txBox="1"/>
      </xdr:nvSpPr>
      <xdr:spPr>
        <a:xfrm>
          <a:off x="3846388" y="1465216"/>
          <a:ext cx="698329" cy="310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DCD30A9-4D4B-4F8B-A3C7-F52248792F16}" type="TxLink">
            <a:rPr lang="en-US" sz="1600" b="1" i="0" u="none" strike="noStrike">
              <a:solidFill>
                <a:sysClr val="windowText" lastClr="000000"/>
              </a:solidFill>
              <a:latin typeface="Calibri"/>
              <a:ea typeface="Calibri"/>
              <a:cs typeface="Calibri"/>
            </a:rPr>
            <a:pPr/>
            <a:t> </a:t>
          </a:fld>
          <a:endParaRPr lang="en-GB" sz="1800" b="1">
            <a:solidFill>
              <a:sysClr val="windowText" lastClr="000000"/>
            </a:solidFill>
          </a:endParaRPr>
        </a:p>
      </xdr:txBody>
    </xdr:sp>
    <xdr:clientData/>
  </xdr:oneCellAnchor>
  <xdr:oneCellAnchor>
    <xdr:from>
      <xdr:col>7</xdr:col>
      <xdr:colOff>351490</xdr:colOff>
      <xdr:row>5</xdr:row>
      <xdr:rowOff>231019</xdr:rowOff>
    </xdr:from>
    <xdr:ext cx="664439" cy="336049"/>
    <xdr:sp macro="" textlink="Process!E5">
      <xdr:nvSpPr>
        <xdr:cNvPr id="12" name="TextBox 11">
          <a:extLst>
            <a:ext uri="{FF2B5EF4-FFF2-40B4-BE49-F238E27FC236}">
              <a16:creationId xmlns:a16="http://schemas.microsoft.com/office/drawing/2014/main" id="{E88BDB88-49EC-4A98-AB22-059E74783F2F}"/>
            </a:ext>
          </a:extLst>
        </xdr:cNvPr>
        <xdr:cNvSpPr txBox="1"/>
      </xdr:nvSpPr>
      <xdr:spPr>
        <a:xfrm>
          <a:off x="4869702" y="1396431"/>
          <a:ext cx="664439" cy="336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5AA00D6-0414-4718-8A59-9D1BD6EEB9B8}" type="TxLink">
            <a:rPr lang="en-US" sz="1600" b="1" i="0" u="none" strike="noStrike">
              <a:solidFill>
                <a:sysClr val="windowText" lastClr="000000"/>
              </a:solidFill>
              <a:latin typeface="Calibri"/>
              <a:ea typeface="Calibri"/>
              <a:cs typeface="Calibri"/>
            </a:rPr>
            <a:pPr/>
            <a:t> </a:t>
          </a:fld>
          <a:endParaRPr lang="en-GB" sz="1800" b="1">
            <a:solidFill>
              <a:sysClr val="windowText" lastClr="000000"/>
            </a:solidFill>
          </a:endParaRPr>
        </a:p>
      </xdr:txBody>
    </xdr:sp>
    <xdr:clientData/>
  </xdr:oneCellAnchor>
  <xdr:twoCellAnchor editAs="oneCell">
    <xdr:from>
      <xdr:col>0</xdr:col>
      <xdr:colOff>98610</xdr:colOff>
      <xdr:row>0</xdr:row>
      <xdr:rowOff>71716</xdr:rowOff>
    </xdr:from>
    <xdr:to>
      <xdr:col>2</xdr:col>
      <xdr:colOff>122325</xdr:colOff>
      <xdr:row>2</xdr:row>
      <xdr:rowOff>58781</xdr:rowOff>
    </xdr:to>
    <xdr:pic>
      <xdr:nvPicPr>
        <xdr:cNvPr id="15" name="Picture 14">
          <a:extLst>
            <a:ext uri="{FF2B5EF4-FFF2-40B4-BE49-F238E27FC236}">
              <a16:creationId xmlns:a16="http://schemas.microsoft.com/office/drawing/2014/main" id="{F1FF699C-E701-A1E9-AEA0-A967CDC724DB}"/>
            </a:ext>
          </a:extLst>
        </xdr:cNvPr>
        <xdr:cNvPicPr>
          <a:picLocks noChangeAspect="1"/>
        </xdr:cNvPicPr>
      </xdr:nvPicPr>
      <xdr:blipFill>
        <a:blip xmlns:r="http://schemas.openxmlformats.org/officeDocument/2006/relationships" r:embed="rId3"/>
        <a:stretch>
          <a:fillRect/>
        </a:stretch>
      </xdr:blipFill>
      <xdr:spPr>
        <a:xfrm>
          <a:off x="98610" y="71716"/>
          <a:ext cx="1314633" cy="453230"/>
        </a:xfrm>
        <a:prstGeom prst="rect">
          <a:avLst/>
        </a:prstGeom>
      </xdr:spPr>
    </xdr:pic>
    <xdr:clientData/>
  </xdr:twoCellAnchor>
  <xdr:twoCellAnchor editAs="oneCell">
    <xdr:from>
      <xdr:col>0</xdr:col>
      <xdr:colOff>35859</xdr:colOff>
      <xdr:row>2</xdr:row>
      <xdr:rowOff>186917</xdr:rowOff>
    </xdr:from>
    <xdr:to>
      <xdr:col>3</xdr:col>
      <xdr:colOff>385483</xdr:colOff>
      <xdr:row>5</xdr:row>
      <xdr:rowOff>219190</xdr:rowOff>
    </xdr:to>
    <mc:AlternateContent xmlns:mc="http://schemas.openxmlformats.org/markup-compatibility/2006" xmlns:a14="http://schemas.microsoft.com/office/drawing/2010/main">
      <mc:Choice Requires="a14">
        <xdr:graphicFrame macro="">
          <xdr:nvGraphicFramePr>
            <xdr:cNvPr id="30" name="ETA YEAR 1">
              <a:extLst>
                <a:ext uri="{FF2B5EF4-FFF2-40B4-BE49-F238E27FC236}">
                  <a16:creationId xmlns:a16="http://schemas.microsoft.com/office/drawing/2014/main" id="{BC1AF48D-063A-428D-B76C-6EB86F0BAAD8}"/>
                </a:ext>
              </a:extLst>
            </xdr:cNvPr>
            <xdr:cNvGraphicFramePr/>
          </xdr:nvGraphicFramePr>
          <xdr:xfrm>
            <a:off x="0" y="0"/>
            <a:ext cx="0" cy="0"/>
          </xdr:xfrm>
          <a:graphic>
            <a:graphicData uri="http://schemas.microsoft.com/office/drawing/2010/slicer">
              <sle:slicer xmlns:sle="http://schemas.microsoft.com/office/drawing/2010/slicer" name="ETA YEAR 1"/>
            </a:graphicData>
          </a:graphic>
        </xdr:graphicFrame>
      </mc:Choice>
      <mc:Fallback xmlns="">
        <xdr:sp macro="" textlink="">
          <xdr:nvSpPr>
            <xdr:cNvPr id="0" name=""/>
            <xdr:cNvSpPr>
              <a:spLocks noTextEdit="1"/>
            </xdr:cNvSpPr>
          </xdr:nvSpPr>
          <xdr:spPr>
            <a:xfrm>
              <a:off x="35859" y="653082"/>
              <a:ext cx="2286000" cy="731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40789</xdr:rowOff>
    </xdr:from>
    <xdr:to>
      <xdr:col>3</xdr:col>
      <xdr:colOff>367552</xdr:colOff>
      <xdr:row>12</xdr:row>
      <xdr:rowOff>233080</xdr:rowOff>
    </xdr:to>
    <mc:AlternateContent xmlns:mc="http://schemas.openxmlformats.org/markup-compatibility/2006" xmlns:a14="http://schemas.microsoft.com/office/drawing/2010/main">
      <mc:Choice Requires="a14">
        <xdr:graphicFrame macro="">
          <xdr:nvGraphicFramePr>
            <xdr:cNvPr id="34" name="TI / PI 1">
              <a:extLst>
                <a:ext uri="{FF2B5EF4-FFF2-40B4-BE49-F238E27FC236}">
                  <a16:creationId xmlns:a16="http://schemas.microsoft.com/office/drawing/2014/main" id="{7FDE1D5A-DCD5-43BC-9EAA-CE5C5BD944D9}"/>
                </a:ext>
              </a:extLst>
            </xdr:cNvPr>
            <xdr:cNvGraphicFramePr/>
          </xdr:nvGraphicFramePr>
          <xdr:xfrm>
            <a:off x="0" y="0"/>
            <a:ext cx="0" cy="0"/>
          </xdr:xfrm>
          <a:graphic>
            <a:graphicData uri="http://schemas.microsoft.com/office/drawing/2010/slicer">
              <sle:slicer xmlns:sle="http://schemas.microsoft.com/office/drawing/2010/slicer" name="TI / PI 1"/>
            </a:graphicData>
          </a:graphic>
        </xdr:graphicFrame>
      </mc:Choice>
      <mc:Fallback xmlns="">
        <xdr:sp macro="" textlink="">
          <xdr:nvSpPr>
            <xdr:cNvPr id="0" name=""/>
            <xdr:cNvSpPr>
              <a:spLocks noTextEdit="1"/>
            </xdr:cNvSpPr>
          </xdr:nvSpPr>
          <xdr:spPr>
            <a:xfrm>
              <a:off x="0" y="2371613"/>
              <a:ext cx="2303928" cy="6508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430305</xdr:colOff>
      <xdr:row>3</xdr:row>
      <xdr:rowOff>152398</xdr:rowOff>
    </xdr:from>
    <xdr:to>
      <xdr:col>19</xdr:col>
      <xdr:colOff>35857</xdr:colOff>
      <xdr:row>16</xdr:row>
      <xdr:rowOff>17927</xdr:rowOff>
    </xdr:to>
    <xdr:sp macro="" textlink="">
      <xdr:nvSpPr>
        <xdr:cNvPr id="4" name="Rectangle: Rounded Corners 3">
          <a:extLst>
            <a:ext uri="{FF2B5EF4-FFF2-40B4-BE49-F238E27FC236}">
              <a16:creationId xmlns:a16="http://schemas.microsoft.com/office/drawing/2014/main" id="{F3DB523C-4369-4386-88A5-4BDA285879DE}"/>
            </a:ext>
          </a:extLst>
        </xdr:cNvPr>
        <xdr:cNvSpPr/>
      </xdr:nvSpPr>
      <xdr:spPr>
        <a:xfrm>
          <a:off x="8175811" y="851645"/>
          <a:ext cx="4123764" cy="2895600"/>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12</xdr:col>
      <xdr:colOff>636494</xdr:colOff>
      <xdr:row>4</xdr:row>
      <xdr:rowOff>161364</xdr:rowOff>
    </xdr:from>
    <xdr:to>
      <xdr:col>18</xdr:col>
      <xdr:colOff>421340</xdr:colOff>
      <xdr:row>15</xdr:row>
      <xdr:rowOff>198568</xdr:rowOff>
    </xdr:to>
    <xdr:graphicFrame macro="">
      <xdr:nvGraphicFramePr>
        <xdr:cNvPr id="13" name="Chart 12">
          <a:extLst>
            <a:ext uri="{FF2B5EF4-FFF2-40B4-BE49-F238E27FC236}">
              <a16:creationId xmlns:a16="http://schemas.microsoft.com/office/drawing/2014/main" id="{7D8AAC87-C6AE-42D9-A9F3-03F4BAD27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439271</xdr:colOff>
      <xdr:row>8</xdr:row>
      <xdr:rowOff>224117</xdr:rowOff>
    </xdr:from>
    <xdr:to>
      <xdr:col>12</xdr:col>
      <xdr:colOff>197224</xdr:colOff>
      <xdr:row>15</xdr:row>
      <xdr:rowOff>188259</xdr:rowOff>
    </xdr:to>
    <xdr:sp macro="" textlink="">
      <xdr:nvSpPr>
        <xdr:cNvPr id="14" name="Rectangle: Rounded Corners 13">
          <a:extLst>
            <a:ext uri="{FF2B5EF4-FFF2-40B4-BE49-F238E27FC236}">
              <a16:creationId xmlns:a16="http://schemas.microsoft.com/office/drawing/2014/main" id="{1D8FD677-1732-4450-AD1A-6D1F846C20B0}"/>
            </a:ext>
          </a:extLst>
        </xdr:cNvPr>
        <xdr:cNvSpPr/>
      </xdr:nvSpPr>
      <xdr:spPr>
        <a:xfrm>
          <a:off x="2375647" y="2088776"/>
          <a:ext cx="5567083" cy="1595718"/>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3</xdr:col>
      <xdr:colOff>493054</xdr:colOff>
      <xdr:row>16</xdr:row>
      <xdr:rowOff>100064</xdr:rowOff>
    </xdr:from>
    <xdr:to>
      <xdr:col>11</xdr:col>
      <xdr:colOff>320871</xdr:colOff>
      <xdr:row>27</xdr:row>
      <xdr:rowOff>19336</xdr:rowOff>
    </xdr:to>
    <xdr:graphicFrame macro="">
      <xdr:nvGraphicFramePr>
        <xdr:cNvPr id="17" name="Chart 16">
          <a:extLst>
            <a:ext uri="{FF2B5EF4-FFF2-40B4-BE49-F238E27FC236}">
              <a16:creationId xmlns:a16="http://schemas.microsoft.com/office/drawing/2014/main" id="{82CB4748-4B62-4EE0-9B17-25921DB11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286870</xdr:colOff>
      <xdr:row>16</xdr:row>
      <xdr:rowOff>116539</xdr:rowOff>
    </xdr:from>
    <xdr:to>
      <xdr:col>19</xdr:col>
      <xdr:colOff>55534</xdr:colOff>
      <xdr:row>27</xdr:row>
      <xdr:rowOff>190059</xdr:rowOff>
    </xdr:to>
    <xdr:sp macro="" textlink="">
      <xdr:nvSpPr>
        <xdr:cNvPr id="21" name="Rectangle: Rounded Corners 20">
          <a:extLst>
            <a:ext uri="{FF2B5EF4-FFF2-40B4-BE49-F238E27FC236}">
              <a16:creationId xmlns:a16="http://schemas.microsoft.com/office/drawing/2014/main" id="{8D84BF24-B8D4-4AD1-B04F-133773A00166}"/>
            </a:ext>
          </a:extLst>
        </xdr:cNvPr>
        <xdr:cNvSpPr/>
      </xdr:nvSpPr>
      <xdr:spPr>
        <a:xfrm>
          <a:off x="8032376" y="3845857"/>
          <a:ext cx="4286876" cy="2637426"/>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FFC000"/>
              </a:solidFill>
            </a:rPr>
            <a:t>SHIPMENT</a:t>
          </a:r>
          <a:r>
            <a:rPr lang="en-GB" sz="1100" baseline="0">
              <a:solidFill>
                <a:srgbClr val="FFC000"/>
              </a:solidFill>
            </a:rPr>
            <a:t> BY</a:t>
          </a:r>
          <a:endParaRPr lang="en-GB" sz="1100">
            <a:solidFill>
              <a:srgbClr val="FFC000"/>
            </a:solidFill>
          </a:endParaRPr>
        </a:p>
      </xdr:txBody>
    </xdr:sp>
    <xdr:clientData/>
  </xdr:twoCellAnchor>
  <xdr:twoCellAnchor>
    <xdr:from>
      <xdr:col>4</xdr:col>
      <xdr:colOff>139400</xdr:colOff>
      <xdr:row>10</xdr:row>
      <xdr:rowOff>215152</xdr:rowOff>
    </xdr:from>
    <xdr:to>
      <xdr:col>10</xdr:col>
      <xdr:colOff>26893</xdr:colOff>
      <xdr:row>29</xdr:row>
      <xdr:rowOff>89647</xdr:rowOff>
    </xdr:to>
    <xdr:graphicFrame macro="">
      <xdr:nvGraphicFramePr>
        <xdr:cNvPr id="28" name="Chart 27">
          <a:extLst>
            <a:ext uri="{FF2B5EF4-FFF2-40B4-BE49-F238E27FC236}">
              <a16:creationId xmlns:a16="http://schemas.microsoft.com/office/drawing/2014/main" id="{9C53E0F1-5A8A-4AEA-85AB-8947D0E9E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159122</xdr:rowOff>
    </xdr:from>
    <xdr:to>
      <xdr:col>3</xdr:col>
      <xdr:colOff>376518</xdr:colOff>
      <xdr:row>10</xdr:row>
      <xdr:rowOff>8964</xdr:rowOff>
    </xdr:to>
    <mc:AlternateContent xmlns:mc="http://schemas.openxmlformats.org/markup-compatibility/2006" xmlns:a14="http://schemas.microsoft.com/office/drawing/2010/main">
      <mc:Choice Requires="a14">
        <xdr:graphicFrame macro="">
          <xdr:nvGraphicFramePr>
            <xdr:cNvPr id="32" name="SHIPMENT FOR 1">
              <a:extLst>
                <a:ext uri="{FF2B5EF4-FFF2-40B4-BE49-F238E27FC236}">
                  <a16:creationId xmlns:a16="http://schemas.microsoft.com/office/drawing/2014/main" id="{E8E6FBDA-8128-49F1-9DE3-8FF63EF505B4}"/>
                </a:ext>
              </a:extLst>
            </xdr:cNvPr>
            <xdr:cNvGraphicFramePr/>
          </xdr:nvGraphicFramePr>
          <xdr:xfrm>
            <a:off x="0" y="0"/>
            <a:ext cx="0" cy="0"/>
          </xdr:xfrm>
          <a:graphic>
            <a:graphicData uri="http://schemas.microsoft.com/office/drawing/2010/slicer">
              <sle:slicer xmlns:sle="http://schemas.microsoft.com/office/drawing/2010/slicer" name="SHIPMENT FOR 1"/>
            </a:graphicData>
          </a:graphic>
        </xdr:graphicFrame>
      </mc:Choice>
      <mc:Fallback xmlns="">
        <xdr:sp macro="" textlink="">
          <xdr:nvSpPr>
            <xdr:cNvPr id="0" name=""/>
            <xdr:cNvSpPr>
              <a:spLocks noTextEdit="1"/>
            </xdr:cNvSpPr>
          </xdr:nvSpPr>
          <xdr:spPr>
            <a:xfrm>
              <a:off x="0" y="1324534"/>
              <a:ext cx="2312894" cy="10152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448238</xdr:colOff>
      <xdr:row>3</xdr:row>
      <xdr:rowOff>140291</xdr:rowOff>
    </xdr:from>
    <xdr:to>
      <xdr:col>5</xdr:col>
      <xdr:colOff>421342</xdr:colOff>
      <xdr:row>8</xdr:row>
      <xdr:rowOff>155531</xdr:rowOff>
    </xdr:to>
    <xdr:sp macro="" textlink="">
      <xdr:nvSpPr>
        <xdr:cNvPr id="19" name="Rectangle: Rounded Corners 18">
          <a:extLst>
            <a:ext uri="{FF2B5EF4-FFF2-40B4-BE49-F238E27FC236}">
              <a16:creationId xmlns:a16="http://schemas.microsoft.com/office/drawing/2014/main" id="{89A517DC-5DDE-4298-8D40-897778834433}"/>
            </a:ext>
          </a:extLst>
        </xdr:cNvPr>
        <xdr:cNvSpPr/>
      </xdr:nvSpPr>
      <xdr:spPr>
        <a:xfrm>
          <a:off x="2384614" y="839538"/>
          <a:ext cx="1264022" cy="1180652"/>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FFC000"/>
              </a:solidFill>
            </a:rPr>
            <a:t>SHIPMENTS</a:t>
          </a:r>
        </a:p>
      </xdr:txBody>
    </xdr:sp>
    <xdr:clientData/>
  </xdr:twoCellAnchor>
  <xdr:twoCellAnchor>
    <xdr:from>
      <xdr:col>19</xdr:col>
      <xdr:colOff>116542</xdr:colOff>
      <xdr:row>3</xdr:row>
      <xdr:rowOff>152397</xdr:rowOff>
    </xdr:from>
    <xdr:to>
      <xdr:col>25</xdr:col>
      <xdr:colOff>735105</xdr:colOff>
      <xdr:row>15</xdr:row>
      <xdr:rowOff>233080</xdr:rowOff>
    </xdr:to>
    <xdr:sp macro="" textlink="">
      <xdr:nvSpPr>
        <xdr:cNvPr id="26" name="Rectangle: Rounded Corners 25">
          <a:extLst>
            <a:ext uri="{FF2B5EF4-FFF2-40B4-BE49-F238E27FC236}">
              <a16:creationId xmlns:a16="http://schemas.microsoft.com/office/drawing/2014/main" id="{AA2EF077-5422-4380-BC29-3D5AE03CE4BD}"/>
            </a:ext>
          </a:extLst>
        </xdr:cNvPr>
        <xdr:cNvSpPr/>
      </xdr:nvSpPr>
      <xdr:spPr>
        <a:xfrm>
          <a:off x="12380260" y="851644"/>
          <a:ext cx="4491316" cy="2877671"/>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19</xdr:col>
      <xdr:colOff>322726</xdr:colOff>
      <xdr:row>4</xdr:row>
      <xdr:rowOff>53785</xdr:rowOff>
    </xdr:from>
    <xdr:to>
      <xdr:col>25</xdr:col>
      <xdr:colOff>421340</xdr:colOff>
      <xdr:row>14</xdr:row>
      <xdr:rowOff>150015</xdr:rowOff>
    </xdr:to>
    <xdr:graphicFrame macro="">
      <xdr:nvGraphicFramePr>
        <xdr:cNvPr id="27" name="Chart 26">
          <a:extLst>
            <a:ext uri="{FF2B5EF4-FFF2-40B4-BE49-F238E27FC236}">
              <a16:creationId xmlns:a16="http://schemas.microsoft.com/office/drawing/2014/main" id="{C6D15BFE-7BA8-46A0-95A6-FE3324722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125507</xdr:colOff>
      <xdr:row>16</xdr:row>
      <xdr:rowOff>99953</xdr:rowOff>
    </xdr:from>
    <xdr:to>
      <xdr:col>25</xdr:col>
      <xdr:colOff>734328</xdr:colOff>
      <xdr:row>27</xdr:row>
      <xdr:rowOff>161364</xdr:rowOff>
    </xdr:to>
    <xdr:sp macro="" textlink="">
      <xdr:nvSpPr>
        <xdr:cNvPr id="33" name="Rectangle: Rounded Corners 32">
          <a:extLst>
            <a:ext uri="{FF2B5EF4-FFF2-40B4-BE49-F238E27FC236}">
              <a16:creationId xmlns:a16="http://schemas.microsoft.com/office/drawing/2014/main" id="{D841669B-F97F-4924-B27D-FACAF355A7F2}"/>
            </a:ext>
          </a:extLst>
        </xdr:cNvPr>
        <xdr:cNvSpPr/>
      </xdr:nvSpPr>
      <xdr:spPr>
        <a:xfrm>
          <a:off x="12389225" y="3829271"/>
          <a:ext cx="4481574" cy="2625317"/>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19</xdr:col>
      <xdr:colOff>313765</xdr:colOff>
      <xdr:row>17</xdr:row>
      <xdr:rowOff>17927</xdr:rowOff>
    </xdr:from>
    <xdr:to>
      <xdr:col>25</xdr:col>
      <xdr:colOff>552371</xdr:colOff>
      <xdr:row>27</xdr:row>
      <xdr:rowOff>35330</xdr:rowOff>
    </xdr:to>
    <xdr:graphicFrame macro="">
      <xdr:nvGraphicFramePr>
        <xdr:cNvPr id="35" name="Chart 34">
          <a:extLst>
            <a:ext uri="{FF2B5EF4-FFF2-40B4-BE49-F238E27FC236}">
              <a16:creationId xmlns:a16="http://schemas.microsoft.com/office/drawing/2014/main" id="{1EED598E-F8C7-4794-975E-5ED45DE0D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215153</xdr:colOff>
      <xdr:row>28</xdr:row>
      <xdr:rowOff>8970</xdr:rowOff>
    </xdr:from>
    <xdr:to>
      <xdr:col>25</xdr:col>
      <xdr:colOff>439271</xdr:colOff>
      <xdr:row>33</xdr:row>
      <xdr:rowOff>96377</xdr:rowOff>
    </xdr:to>
    <mc:AlternateContent xmlns:mc="http://schemas.openxmlformats.org/markup-compatibility/2006" xmlns:tsle="http://schemas.microsoft.com/office/drawing/2012/timeslicer">
      <mc:Choice Requires="tsle">
        <xdr:graphicFrame macro="">
          <xdr:nvGraphicFramePr>
            <xdr:cNvPr id="7" name="ETA 1">
              <a:extLst>
                <a:ext uri="{FF2B5EF4-FFF2-40B4-BE49-F238E27FC236}">
                  <a16:creationId xmlns:a16="http://schemas.microsoft.com/office/drawing/2014/main" id="{85A07021-83E4-4344-8FD3-DCB998A2DF10}"/>
                </a:ext>
              </a:extLst>
            </xdr:cNvPr>
            <xdr:cNvGraphicFramePr/>
          </xdr:nvGraphicFramePr>
          <xdr:xfrm>
            <a:off x="0" y="0"/>
            <a:ext cx="0" cy="0"/>
          </xdr:xfrm>
          <a:graphic>
            <a:graphicData uri="http://schemas.microsoft.com/office/drawing/2012/timeslicer">
              <tsle:timeslicer name="ETA 1"/>
            </a:graphicData>
          </a:graphic>
        </xdr:graphicFrame>
      </mc:Choice>
      <mc:Fallback xmlns="">
        <xdr:sp macro="" textlink="">
          <xdr:nvSpPr>
            <xdr:cNvPr id="0" name=""/>
            <xdr:cNvSpPr>
              <a:spLocks noTextEdit="1"/>
            </xdr:cNvSpPr>
          </xdr:nvSpPr>
          <xdr:spPr>
            <a:xfrm>
              <a:off x="2796988" y="6535276"/>
              <a:ext cx="13778754" cy="125281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8</xdr:col>
      <xdr:colOff>53788</xdr:colOff>
      <xdr:row>0</xdr:row>
      <xdr:rowOff>161365</xdr:rowOff>
    </xdr:from>
    <xdr:to>
      <xdr:col>20</xdr:col>
      <xdr:colOff>0</xdr:colOff>
      <xdr:row>3</xdr:row>
      <xdr:rowOff>27791</xdr:rowOff>
    </xdr:to>
    <xdr:sp macro="" textlink="">
      <xdr:nvSpPr>
        <xdr:cNvPr id="23" name="Rectangle: Rounded Corners 17">
          <a:extLst>
            <a:ext uri="{FF2B5EF4-FFF2-40B4-BE49-F238E27FC236}">
              <a16:creationId xmlns:a16="http://schemas.microsoft.com/office/drawing/2014/main" id="{B77512FE-1BF1-4294-B6B4-F63D1C9F4E68}"/>
            </a:ext>
          </a:extLst>
        </xdr:cNvPr>
        <xdr:cNvSpPr/>
      </xdr:nvSpPr>
      <xdr:spPr>
        <a:xfrm>
          <a:off x="4930588" y="161365"/>
          <a:ext cx="7261412" cy="502920"/>
        </a:xfrm>
        <a:prstGeom prst="roundRect">
          <a:avLst/>
        </a:prstGeom>
        <a:solidFill>
          <a:schemeClr val="tx1"/>
        </a:solidFill>
        <a:ln>
          <a:solidFill>
            <a:srgbClr val="FFCC00"/>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800" baseline="0">
              <a:solidFill>
                <a:schemeClr val="accent4">
                  <a:lumMod val="60000"/>
                  <a:lumOff val="40000"/>
                </a:schemeClr>
              </a:solidFill>
            </a:rPr>
            <a:t>            </a:t>
          </a:r>
          <a:r>
            <a:rPr lang="en-GB" sz="2000" baseline="0">
              <a:solidFill>
                <a:srgbClr val="FFC000"/>
              </a:solidFill>
            </a:rPr>
            <a:t>COOEC - QATAR OPERATION  </a:t>
          </a:r>
          <a:r>
            <a:rPr lang="ja-JP" altLang="en-US" sz="2000" baseline="0">
              <a:solidFill>
                <a:srgbClr val="FFC000"/>
              </a:solidFill>
            </a:rPr>
            <a:t>海油工程 </a:t>
          </a:r>
          <a:r>
            <a:rPr lang="en-US" altLang="ja-JP" sz="2000" baseline="0">
              <a:solidFill>
                <a:srgbClr val="FFC000"/>
              </a:solidFill>
            </a:rPr>
            <a:t>- </a:t>
          </a:r>
          <a:r>
            <a:rPr lang="ja-JP" altLang="en-US" sz="2000" baseline="0">
              <a:solidFill>
                <a:srgbClr val="FFC000"/>
              </a:solidFill>
            </a:rPr>
            <a:t>卡塔尔运营</a:t>
          </a:r>
          <a:r>
            <a:rPr lang="en-GB" sz="2000" baseline="0">
              <a:solidFill>
                <a:srgbClr val="FFC000"/>
              </a:solidFill>
            </a:rPr>
            <a:t>   </a:t>
          </a:r>
          <a:endParaRPr lang="en-GB" sz="1800">
            <a:solidFill>
              <a:srgbClr val="FFC000"/>
            </a:solidFill>
          </a:endParaRPr>
        </a:p>
      </xdr:txBody>
    </xdr:sp>
    <xdr:clientData/>
  </xdr:twoCellAnchor>
  <xdr:twoCellAnchor editAs="oneCell">
    <xdr:from>
      <xdr:col>0</xdr:col>
      <xdr:colOff>0</xdr:colOff>
      <xdr:row>12</xdr:row>
      <xdr:rowOff>215152</xdr:rowOff>
    </xdr:from>
    <xdr:to>
      <xdr:col>3</xdr:col>
      <xdr:colOff>349624</xdr:colOff>
      <xdr:row>17</xdr:row>
      <xdr:rowOff>55580</xdr:rowOff>
    </xdr:to>
    <mc:AlternateContent xmlns:mc="http://schemas.openxmlformats.org/markup-compatibility/2006" xmlns:a14="http://schemas.microsoft.com/office/drawing/2010/main">
      <mc:Choice Requires="a14">
        <xdr:graphicFrame macro="">
          <xdr:nvGraphicFramePr>
            <xdr:cNvPr id="20" name="SHIPMENT BY 1">
              <a:extLst>
                <a:ext uri="{FF2B5EF4-FFF2-40B4-BE49-F238E27FC236}">
                  <a16:creationId xmlns:a16="http://schemas.microsoft.com/office/drawing/2014/main" id="{CDFC6A34-FFD5-4BC6-984A-E533B86197F0}"/>
                </a:ext>
              </a:extLst>
            </xdr:cNvPr>
            <xdr:cNvGraphicFramePr/>
          </xdr:nvGraphicFramePr>
          <xdr:xfrm>
            <a:off x="0" y="0"/>
            <a:ext cx="0" cy="0"/>
          </xdr:xfrm>
          <a:graphic>
            <a:graphicData uri="http://schemas.microsoft.com/office/drawing/2010/slicer">
              <sle:slicer xmlns:sle="http://schemas.microsoft.com/office/drawing/2010/slicer" name="SHIPMENT BY 1"/>
            </a:graphicData>
          </a:graphic>
        </xdr:graphicFrame>
      </mc:Choice>
      <mc:Fallback xmlns="">
        <xdr:sp macro="" textlink="">
          <xdr:nvSpPr>
            <xdr:cNvPr id="0" name=""/>
            <xdr:cNvSpPr>
              <a:spLocks noTextEdit="1"/>
            </xdr:cNvSpPr>
          </xdr:nvSpPr>
          <xdr:spPr>
            <a:xfrm>
              <a:off x="0" y="3012140"/>
              <a:ext cx="2286000" cy="1005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53786</xdr:rowOff>
    </xdr:from>
    <xdr:to>
      <xdr:col>2</xdr:col>
      <xdr:colOff>537882</xdr:colOff>
      <xdr:row>23</xdr:row>
      <xdr:rowOff>89646</xdr:rowOff>
    </xdr:to>
    <mc:AlternateContent xmlns:mc="http://schemas.openxmlformats.org/markup-compatibility/2006" xmlns:a14="http://schemas.microsoft.com/office/drawing/2010/main">
      <mc:Choice Requires="a14">
        <xdr:graphicFrame macro="">
          <xdr:nvGraphicFramePr>
            <xdr:cNvPr id="5" name="STATUS 1">
              <a:extLst>
                <a:ext uri="{FF2B5EF4-FFF2-40B4-BE49-F238E27FC236}">
                  <a16:creationId xmlns:a16="http://schemas.microsoft.com/office/drawing/2014/main" id="{63ECBE52-FEB7-4DC6-BBFA-4B22DB41C3D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4016186"/>
              <a:ext cx="1828800" cy="14343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430301</xdr:colOff>
      <xdr:row>16</xdr:row>
      <xdr:rowOff>125506</xdr:rowOff>
    </xdr:from>
    <xdr:to>
      <xdr:col>12</xdr:col>
      <xdr:colOff>188258</xdr:colOff>
      <xdr:row>27</xdr:row>
      <xdr:rowOff>197223</xdr:rowOff>
    </xdr:to>
    <xdr:sp macro="" textlink="">
      <xdr:nvSpPr>
        <xdr:cNvPr id="16" name="Rectangle: Rounded Corners 15">
          <a:extLst>
            <a:ext uri="{FF2B5EF4-FFF2-40B4-BE49-F238E27FC236}">
              <a16:creationId xmlns:a16="http://schemas.microsoft.com/office/drawing/2014/main" id="{5963F8FB-C40E-4409-B4D1-DDD401680ED1}"/>
            </a:ext>
          </a:extLst>
        </xdr:cNvPr>
        <xdr:cNvSpPr/>
      </xdr:nvSpPr>
      <xdr:spPr>
        <a:xfrm>
          <a:off x="2366677" y="3854824"/>
          <a:ext cx="5567087" cy="2635623"/>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3</xdr:col>
      <xdr:colOff>600635</xdr:colOff>
      <xdr:row>9</xdr:row>
      <xdr:rowOff>80684</xdr:rowOff>
    </xdr:from>
    <xdr:to>
      <xdr:col>11</xdr:col>
      <xdr:colOff>636494</xdr:colOff>
      <xdr:row>15</xdr:row>
      <xdr:rowOff>161366</xdr:rowOff>
    </xdr:to>
    <xdr:graphicFrame macro="">
      <xdr:nvGraphicFramePr>
        <xdr:cNvPr id="18" name="Chart 17">
          <a:extLst>
            <a:ext uri="{FF2B5EF4-FFF2-40B4-BE49-F238E27FC236}">
              <a16:creationId xmlns:a16="http://schemas.microsoft.com/office/drawing/2014/main" id="{7EF4B624-7B63-4CDB-81F4-DB4DE6561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41193</xdr:colOff>
      <xdr:row>4</xdr:row>
      <xdr:rowOff>28232</xdr:rowOff>
    </xdr:from>
    <xdr:to>
      <xdr:col>10</xdr:col>
      <xdr:colOff>35859</xdr:colOff>
      <xdr:row>8</xdr:row>
      <xdr:rowOff>131596</xdr:rowOff>
    </xdr:to>
    <xdr:sp macro="" textlink="">
      <xdr:nvSpPr>
        <xdr:cNvPr id="24" name="Flowchart: Multidocument 23">
          <a:extLst>
            <a:ext uri="{FF2B5EF4-FFF2-40B4-BE49-F238E27FC236}">
              <a16:creationId xmlns:a16="http://schemas.microsoft.com/office/drawing/2014/main" id="{DB44940D-DFE6-452B-AB68-E7733361EBC8}"/>
            </a:ext>
          </a:extLst>
        </xdr:cNvPr>
        <xdr:cNvSpPr/>
      </xdr:nvSpPr>
      <xdr:spPr>
        <a:xfrm>
          <a:off x="5850322" y="960561"/>
          <a:ext cx="640125" cy="1035694"/>
        </a:xfrm>
        <a:prstGeom prst="flowChartMultidocumen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t>ALK</a:t>
          </a:r>
        </a:p>
      </xdr:txBody>
    </xdr:sp>
    <xdr:clientData/>
  </xdr:twoCellAnchor>
  <xdr:oneCellAnchor>
    <xdr:from>
      <xdr:col>9</xdr:col>
      <xdr:colOff>62754</xdr:colOff>
      <xdr:row>5</xdr:row>
      <xdr:rowOff>231020</xdr:rowOff>
    </xdr:from>
    <xdr:ext cx="528916" cy="405474"/>
    <xdr:sp macro="" textlink="Process!E7">
      <xdr:nvSpPr>
        <xdr:cNvPr id="25" name="TextBox 24">
          <a:extLst>
            <a:ext uri="{FF2B5EF4-FFF2-40B4-BE49-F238E27FC236}">
              <a16:creationId xmlns:a16="http://schemas.microsoft.com/office/drawing/2014/main" id="{98914E2D-90E8-48B8-B500-8DD1FE95E0C3}"/>
            </a:ext>
          </a:extLst>
        </xdr:cNvPr>
        <xdr:cNvSpPr txBox="1"/>
      </xdr:nvSpPr>
      <xdr:spPr>
        <a:xfrm>
          <a:off x="5871883" y="1396432"/>
          <a:ext cx="528916" cy="405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642317D-7ADB-4BF2-A5B8-48C3C0D6FE07}" type="TxLink">
            <a:rPr lang="en-US" sz="1600" b="0" i="0" u="none" strike="noStrike">
              <a:solidFill>
                <a:schemeClr val="bg1"/>
              </a:solidFill>
              <a:latin typeface="Calibri"/>
              <a:ea typeface="Calibri"/>
              <a:cs typeface="Calibri"/>
            </a:rPr>
            <a:pPr/>
            <a:t> </a:t>
          </a:fld>
          <a:endParaRPr lang="en-GB" sz="4400" b="1">
            <a:solidFill>
              <a:schemeClr val="bg1"/>
            </a:solidFill>
          </a:endParaRPr>
        </a:p>
      </xdr:txBody>
    </xdr:sp>
    <xdr:clientData/>
  </xdr:oneCellAnchor>
  <xdr:twoCellAnchor>
    <xdr:from>
      <xdr:col>10</xdr:col>
      <xdr:colOff>148767</xdr:colOff>
      <xdr:row>4</xdr:row>
      <xdr:rowOff>10304</xdr:rowOff>
    </xdr:from>
    <xdr:to>
      <xdr:col>11</xdr:col>
      <xdr:colOff>170327</xdr:colOff>
      <xdr:row>7</xdr:row>
      <xdr:rowOff>186462</xdr:rowOff>
    </xdr:to>
    <xdr:sp macro="" textlink="">
      <xdr:nvSpPr>
        <xdr:cNvPr id="29" name="Flowchart: Multidocument 28">
          <a:extLst>
            <a:ext uri="{FF2B5EF4-FFF2-40B4-BE49-F238E27FC236}">
              <a16:creationId xmlns:a16="http://schemas.microsoft.com/office/drawing/2014/main" id="{60A950D1-2616-4C0D-8D19-35A11B36122E}"/>
            </a:ext>
          </a:extLst>
        </xdr:cNvPr>
        <xdr:cNvSpPr/>
      </xdr:nvSpPr>
      <xdr:spPr>
        <a:xfrm>
          <a:off x="6603355" y="942633"/>
          <a:ext cx="667019" cy="875405"/>
        </a:xfrm>
        <a:prstGeom prst="flowChartMultidocumen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rPr>
            <a:t>BH2</a:t>
          </a:r>
        </a:p>
      </xdr:txBody>
    </xdr:sp>
    <xdr:clientData/>
  </xdr:twoCellAnchor>
  <xdr:oneCellAnchor>
    <xdr:from>
      <xdr:col>10</xdr:col>
      <xdr:colOff>242045</xdr:colOff>
      <xdr:row>5</xdr:row>
      <xdr:rowOff>213092</xdr:rowOff>
    </xdr:from>
    <xdr:ext cx="412375" cy="342721"/>
    <xdr:sp macro="" textlink="Process!E6">
      <xdr:nvSpPr>
        <xdr:cNvPr id="31" name="TextBox 30">
          <a:extLst>
            <a:ext uri="{FF2B5EF4-FFF2-40B4-BE49-F238E27FC236}">
              <a16:creationId xmlns:a16="http://schemas.microsoft.com/office/drawing/2014/main" id="{21EFF237-1912-4DB4-9F20-C9F957049F50}"/>
            </a:ext>
          </a:extLst>
        </xdr:cNvPr>
        <xdr:cNvSpPr txBox="1"/>
      </xdr:nvSpPr>
      <xdr:spPr>
        <a:xfrm>
          <a:off x="6696633" y="1378504"/>
          <a:ext cx="412375" cy="342721"/>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6CDEA2C-E727-4CFE-B733-8A6A0C0AC1E7}" type="TxLink">
            <a:rPr lang="en-US" sz="1600" b="0" i="0" u="none" strike="noStrike">
              <a:solidFill>
                <a:schemeClr val="tx1"/>
              </a:solidFill>
              <a:latin typeface="Calibri"/>
              <a:ea typeface="Calibri"/>
              <a:cs typeface="Calibri"/>
            </a:rPr>
            <a:pPr/>
            <a:t> </a:t>
          </a:fld>
          <a:endParaRPr lang="en-GB" sz="2800" b="1">
            <a:solidFill>
              <a:schemeClr val="tx1"/>
            </a:solidFill>
          </a:endParaRPr>
        </a:p>
      </xdr:txBody>
    </xdr:sp>
    <xdr:clientData/>
  </xdr:oneCellAnchor>
  <xdr:twoCellAnchor>
    <xdr:from>
      <xdr:col>11</xdr:col>
      <xdr:colOff>274270</xdr:colOff>
      <xdr:row>4</xdr:row>
      <xdr:rowOff>19269</xdr:rowOff>
    </xdr:from>
    <xdr:to>
      <xdr:col>12</xdr:col>
      <xdr:colOff>322728</xdr:colOff>
      <xdr:row>7</xdr:row>
      <xdr:rowOff>195427</xdr:rowOff>
    </xdr:to>
    <xdr:sp macro="" textlink="">
      <xdr:nvSpPr>
        <xdr:cNvPr id="36" name="Flowchart: Multidocument 35">
          <a:extLst>
            <a:ext uri="{FF2B5EF4-FFF2-40B4-BE49-F238E27FC236}">
              <a16:creationId xmlns:a16="http://schemas.microsoft.com/office/drawing/2014/main" id="{054492C6-9D0E-4493-9C80-527E9158434C}"/>
            </a:ext>
          </a:extLst>
        </xdr:cNvPr>
        <xdr:cNvSpPr/>
      </xdr:nvSpPr>
      <xdr:spPr>
        <a:xfrm>
          <a:off x="7374317" y="951598"/>
          <a:ext cx="693917" cy="875405"/>
        </a:xfrm>
        <a:prstGeom prst="flowChartMultidocumen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t>HTS</a:t>
          </a:r>
        </a:p>
      </xdr:txBody>
    </xdr:sp>
    <xdr:clientData/>
  </xdr:twoCellAnchor>
  <xdr:oneCellAnchor>
    <xdr:from>
      <xdr:col>11</xdr:col>
      <xdr:colOff>367548</xdr:colOff>
      <xdr:row>5</xdr:row>
      <xdr:rowOff>222057</xdr:rowOff>
    </xdr:from>
    <xdr:ext cx="412375" cy="342721"/>
    <xdr:sp macro="" textlink="Process!E3">
      <xdr:nvSpPr>
        <xdr:cNvPr id="37" name="TextBox 36">
          <a:extLst>
            <a:ext uri="{FF2B5EF4-FFF2-40B4-BE49-F238E27FC236}">
              <a16:creationId xmlns:a16="http://schemas.microsoft.com/office/drawing/2014/main" id="{EF15E604-B57D-40C8-80FB-4D01F4B8EB80}"/>
            </a:ext>
          </a:extLst>
        </xdr:cNvPr>
        <xdr:cNvSpPr txBox="1"/>
      </xdr:nvSpPr>
      <xdr:spPr>
        <a:xfrm>
          <a:off x="7467595" y="1387469"/>
          <a:ext cx="412375" cy="342721"/>
        </a:xfrm>
        <a:prstGeom prst="rect">
          <a:avLst/>
        </a:prstGeom>
        <a:solidFill>
          <a:schemeClr val="accent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B3E4212-270C-4A42-B375-BE67FC058AB0}" type="TxLink">
            <a:rPr lang="en-US" sz="1600" b="0" i="0" u="none" strike="noStrike">
              <a:solidFill>
                <a:schemeClr val="bg1"/>
              </a:solidFill>
              <a:latin typeface="Calibri"/>
              <a:ea typeface="Calibri"/>
              <a:cs typeface="Calibri"/>
            </a:rPr>
            <a:pPr/>
            <a:t> </a:t>
          </a:fld>
          <a:endParaRPr lang="en-GB" sz="5400" b="1">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21</xdr:col>
      <xdr:colOff>143435</xdr:colOff>
      <xdr:row>4</xdr:row>
      <xdr:rowOff>71719</xdr:rowOff>
    </xdr:from>
    <xdr:to>
      <xdr:col>23</xdr:col>
      <xdr:colOff>251011</xdr:colOff>
      <xdr:row>8</xdr:row>
      <xdr:rowOff>17929</xdr:rowOff>
    </xdr:to>
    <xdr:sp macro="" textlink="">
      <xdr:nvSpPr>
        <xdr:cNvPr id="33" name="Flowchart: Multidocument 32">
          <a:extLst>
            <a:ext uri="{FF2B5EF4-FFF2-40B4-BE49-F238E27FC236}">
              <a16:creationId xmlns:a16="http://schemas.microsoft.com/office/drawing/2014/main" id="{5397C694-913B-4C90-80E0-FBC6BF8F846D}"/>
            </a:ext>
          </a:extLst>
        </xdr:cNvPr>
        <xdr:cNvSpPr/>
      </xdr:nvSpPr>
      <xdr:spPr>
        <a:xfrm>
          <a:off x="13698070" y="1004048"/>
          <a:ext cx="1398494" cy="878540"/>
        </a:xfrm>
        <a:prstGeom prst="flowChartMultidocumen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ALK</a:t>
          </a:r>
        </a:p>
      </xdr:txBody>
    </xdr:sp>
    <xdr:clientData/>
  </xdr:twoCellAnchor>
  <xdr:twoCellAnchor>
    <xdr:from>
      <xdr:col>2</xdr:col>
      <xdr:colOff>331695</xdr:colOff>
      <xdr:row>2</xdr:row>
      <xdr:rowOff>158224</xdr:rowOff>
    </xdr:from>
    <xdr:to>
      <xdr:col>9</xdr:col>
      <xdr:colOff>206190</xdr:colOff>
      <xdr:row>7</xdr:row>
      <xdr:rowOff>179294</xdr:rowOff>
    </xdr:to>
    <xdr:sp macro="" textlink="">
      <xdr:nvSpPr>
        <xdr:cNvPr id="3" name="Rectangle: Rounded Corners 2">
          <a:extLst>
            <a:ext uri="{FF2B5EF4-FFF2-40B4-BE49-F238E27FC236}">
              <a16:creationId xmlns:a16="http://schemas.microsoft.com/office/drawing/2014/main" id="{24662972-8B44-4D5C-A93F-7BA0B3E51E4A}"/>
            </a:ext>
          </a:extLst>
        </xdr:cNvPr>
        <xdr:cNvSpPr/>
      </xdr:nvSpPr>
      <xdr:spPr>
        <a:xfrm>
          <a:off x="1622613" y="624389"/>
          <a:ext cx="4392706" cy="1186481"/>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solidFill>
          </a:endParaRPr>
        </a:p>
      </xdr:txBody>
    </xdr:sp>
    <xdr:clientData/>
  </xdr:twoCellAnchor>
  <xdr:twoCellAnchor>
    <xdr:from>
      <xdr:col>2</xdr:col>
      <xdr:colOff>493057</xdr:colOff>
      <xdr:row>3</xdr:row>
      <xdr:rowOff>233080</xdr:rowOff>
    </xdr:from>
    <xdr:to>
      <xdr:col>4</xdr:col>
      <xdr:colOff>286871</xdr:colOff>
      <xdr:row>7</xdr:row>
      <xdr:rowOff>18879</xdr:rowOff>
    </xdr:to>
    <xdr:sp macro="" textlink="">
      <xdr:nvSpPr>
        <xdr:cNvPr id="4" name="Flowchart: Multidocument 3">
          <a:extLst>
            <a:ext uri="{FF2B5EF4-FFF2-40B4-BE49-F238E27FC236}">
              <a16:creationId xmlns:a16="http://schemas.microsoft.com/office/drawing/2014/main" id="{A3AA82F1-91BB-4F38-AE52-78E30DC15444}"/>
            </a:ext>
          </a:extLst>
        </xdr:cNvPr>
        <xdr:cNvSpPr/>
      </xdr:nvSpPr>
      <xdr:spPr>
        <a:xfrm>
          <a:off x="1783975" y="932327"/>
          <a:ext cx="1084731" cy="718128"/>
        </a:xfrm>
        <a:prstGeom prst="flowChartMultidocumen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ysClr val="windowText" lastClr="000000"/>
              </a:solidFill>
            </a:rPr>
            <a:t>ISND 5-2</a:t>
          </a:r>
        </a:p>
      </xdr:txBody>
    </xdr:sp>
    <xdr:clientData/>
  </xdr:twoCellAnchor>
  <xdr:twoCellAnchor>
    <xdr:from>
      <xdr:col>0</xdr:col>
      <xdr:colOff>268939</xdr:colOff>
      <xdr:row>4</xdr:row>
      <xdr:rowOff>104883</xdr:rowOff>
    </xdr:from>
    <xdr:to>
      <xdr:col>2</xdr:col>
      <xdr:colOff>197223</xdr:colOff>
      <xdr:row>7</xdr:row>
      <xdr:rowOff>122656</xdr:rowOff>
    </xdr:to>
    <xdr:sp macro="" textlink="">
      <xdr:nvSpPr>
        <xdr:cNvPr id="5" name="Flowchart: Punched Tape 4">
          <a:extLst>
            <a:ext uri="{FF2B5EF4-FFF2-40B4-BE49-F238E27FC236}">
              <a16:creationId xmlns:a16="http://schemas.microsoft.com/office/drawing/2014/main" id="{E7083832-9B3A-4FB0-832A-7954AF26AC35}"/>
            </a:ext>
          </a:extLst>
        </xdr:cNvPr>
        <xdr:cNvSpPr/>
      </xdr:nvSpPr>
      <xdr:spPr>
        <a:xfrm>
          <a:off x="268939" y="1037212"/>
          <a:ext cx="1219202" cy="717020"/>
        </a:xfrm>
        <a:prstGeom prst="flowChartPunchedTap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Total </a:t>
          </a:r>
          <a:endParaRPr lang="en-GB" sz="1800" b="1"/>
        </a:p>
      </xdr:txBody>
    </xdr:sp>
    <xdr:clientData/>
  </xdr:twoCellAnchor>
  <xdr:twoCellAnchor>
    <xdr:from>
      <xdr:col>4</xdr:col>
      <xdr:colOff>448235</xdr:colOff>
      <xdr:row>3</xdr:row>
      <xdr:rowOff>179292</xdr:rowOff>
    </xdr:from>
    <xdr:to>
      <xdr:col>6</xdr:col>
      <xdr:colOff>152400</xdr:colOff>
      <xdr:row>6</xdr:row>
      <xdr:rowOff>200760</xdr:rowOff>
    </xdr:to>
    <xdr:sp macro="" textlink="">
      <xdr:nvSpPr>
        <xdr:cNvPr id="6" name="Flowchart: Multidocument 5">
          <a:extLst>
            <a:ext uri="{FF2B5EF4-FFF2-40B4-BE49-F238E27FC236}">
              <a16:creationId xmlns:a16="http://schemas.microsoft.com/office/drawing/2014/main" id="{9F93F2E2-40CD-4E47-B282-C9E0086BEE35}"/>
            </a:ext>
          </a:extLst>
        </xdr:cNvPr>
        <xdr:cNvSpPr/>
      </xdr:nvSpPr>
      <xdr:spPr>
        <a:xfrm>
          <a:off x="3030070" y="878539"/>
          <a:ext cx="995083" cy="720715"/>
        </a:xfrm>
        <a:prstGeom prst="flowChartMultidocumen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RUYA 09</a:t>
          </a:r>
        </a:p>
      </xdr:txBody>
    </xdr:sp>
    <xdr:clientData/>
  </xdr:twoCellAnchor>
  <xdr:oneCellAnchor>
    <xdr:from>
      <xdr:col>1</xdr:col>
      <xdr:colOff>261320</xdr:colOff>
      <xdr:row>5</xdr:row>
      <xdr:rowOff>30921</xdr:rowOff>
    </xdr:from>
    <xdr:ext cx="599291" cy="309738"/>
    <xdr:sp macro="" textlink="Process_2!E16">
      <xdr:nvSpPr>
        <xdr:cNvPr id="7" name="TextBox 6">
          <a:extLst>
            <a:ext uri="{FF2B5EF4-FFF2-40B4-BE49-F238E27FC236}">
              <a16:creationId xmlns:a16="http://schemas.microsoft.com/office/drawing/2014/main" id="{E586DA51-6026-4DE6-8ADF-28F0FBDB9391}"/>
            </a:ext>
          </a:extLst>
        </xdr:cNvPr>
        <xdr:cNvSpPr txBox="1"/>
      </xdr:nvSpPr>
      <xdr:spPr>
        <a:xfrm>
          <a:off x="906779" y="1196333"/>
          <a:ext cx="599291" cy="309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517FAF82-5DC5-4290-84D7-88D0BD55AF5F}" type="TxLink">
            <a:rPr lang="en-US" sz="1600" b="1" i="0" u="none" strike="noStrike">
              <a:solidFill>
                <a:schemeClr val="bg1"/>
              </a:solidFill>
              <a:latin typeface="Calibri"/>
              <a:ea typeface="Calibri"/>
              <a:cs typeface="Calibri"/>
            </a:rPr>
            <a:pPr marL="0" indent="0"/>
            <a:t>1179</a:t>
          </a:fld>
          <a:endParaRPr lang="en-US" sz="4800" b="1" i="0" u="none" strike="noStrike">
            <a:solidFill>
              <a:schemeClr val="bg1"/>
            </a:solidFill>
            <a:latin typeface="Calibri"/>
            <a:ea typeface="Calibri"/>
            <a:cs typeface="Calibri"/>
          </a:endParaRPr>
        </a:p>
      </xdr:txBody>
    </xdr:sp>
    <xdr:clientData/>
  </xdr:oneCellAnchor>
  <xdr:oneCellAnchor>
    <xdr:from>
      <xdr:col>3</xdr:col>
      <xdr:colOff>12749</xdr:colOff>
      <xdr:row>5</xdr:row>
      <xdr:rowOff>111550</xdr:rowOff>
    </xdr:from>
    <xdr:ext cx="706399" cy="256170"/>
    <xdr:sp macro="" textlink="Process_2!E12">
      <xdr:nvSpPr>
        <xdr:cNvPr id="8" name="TextBox 7">
          <a:extLst>
            <a:ext uri="{FF2B5EF4-FFF2-40B4-BE49-F238E27FC236}">
              <a16:creationId xmlns:a16="http://schemas.microsoft.com/office/drawing/2014/main" id="{993B7CCA-D947-42E3-9270-7A22CE94C6BB}"/>
            </a:ext>
          </a:extLst>
        </xdr:cNvPr>
        <xdr:cNvSpPr txBox="1"/>
      </xdr:nvSpPr>
      <xdr:spPr>
        <a:xfrm>
          <a:off x="1949125" y="1276962"/>
          <a:ext cx="706399" cy="256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5D6358A-010C-42ED-A9F6-F23236E4A81B}" type="TxLink">
            <a:rPr lang="en-US" sz="1600" b="1" i="0" u="none" strike="noStrike">
              <a:solidFill>
                <a:srgbClr val="000000"/>
              </a:solidFill>
              <a:latin typeface="Calibri"/>
              <a:ea typeface="Calibri"/>
              <a:cs typeface="Calibri"/>
            </a:rPr>
            <a:pPr/>
            <a:t>883</a:t>
          </a:fld>
          <a:endParaRPr lang="en-GB" sz="3600" b="1">
            <a:solidFill>
              <a:sysClr val="windowText" lastClr="000000"/>
            </a:solidFill>
          </a:endParaRPr>
        </a:p>
      </xdr:txBody>
    </xdr:sp>
    <xdr:clientData/>
  </xdr:oneCellAnchor>
  <xdr:oneCellAnchor>
    <xdr:from>
      <xdr:col>4</xdr:col>
      <xdr:colOff>563479</xdr:colOff>
      <xdr:row>5</xdr:row>
      <xdr:rowOff>69660</xdr:rowOff>
    </xdr:from>
    <xdr:ext cx="592968" cy="306858"/>
    <xdr:sp macro="" textlink="Process_2!E13">
      <xdr:nvSpPr>
        <xdr:cNvPr id="9" name="TextBox 8">
          <a:extLst>
            <a:ext uri="{FF2B5EF4-FFF2-40B4-BE49-F238E27FC236}">
              <a16:creationId xmlns:a16="http://schemas.microsoft.com/office/drawing/2014/main" id="{BB41F8A7-E7EE-44C3-9CB7-83CFAD9FB32C}"/>
            </a:ext>
          </a:extLst>
        </xdr:cNvPr>
        <xdr:cNvSpPr txBox="1"/>
      </xdr:nvSpPr>
      <xdr:spPr>
        <a:xfrm>
          <a:off x="3145314" y="1235072"/>
          <a:ext cx="592968" cy="306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D8B177D-6776-43C3-A74B-CAD778F17CAA}" type="TxLink">
            <a:rPr lang="en-US" sz="1600" b="1" i="0" u="none" strike="noStrike">
              <a:solidFill>
                <a:schemeClr val="bg1"/>
              </a:solidFill>
              <a:latin typeface="Calibri"/>
              <a:ea typeface="Calibri"/>
              <a:cs typeface="Calibri"/>
            </a:rPr>
            <a:pPr/>
            <a:t>290</a:t>
          </a:fld>
          <a:endParaRPr lang="en-GB" sz="3600" b="1">
            <a:solidFill>
              <a:schemeClr val="bg1"/>
            </a:solidFill>
          </a:endParaRPr>
        </a:p>
      </xdr:txBody>
    </xdr:sp>
    <xdr:clientData/>
  </xdr:oneCellAnchor>
  <xdr:twoCellAnchor editAs="oneCell">
    <xdr:from>
      <xdr:col>0</xdr:col>
      <xdr:colOff>107575</xdr:colOff>
      <xdr:row>0</xdr:row>
      <xdr:rowOff>71716</xdr:rowOff>
    </xdr:from>
    <xdr:to>
      <xdr:col>2</xdr:col>
      <xdr:colOff>131290</xdr:colOff>
      <xdr:row>2</xdr:row>
      <xdr:rowOff>58781</xdr:rowOff>
    </xdr:to>
    <xdr:pic>
      <xdr:nvPicPr>
        <xdr:cNvPr id="10" name="Picture 9">
          <a:extLst>
            <a:ext uri="{FF2B5EF4-FFF2-40B4-BE49-F238E27FC236}">
              <a16:creationId xmlns:a16="http://schemas.microsoft.com/office/drawing/2014/main" id="{8D31AD61-D743-4DD2-AF58-C7B3FAE35D4C}"/>
            </a:ext>
          </a:extLst>
        </xdr:cNvPr>
        <xdr:cNvPicPr>
          <a:picLocks noChangeAspect="1"/>
        </xdr:cNvPicPr>
      </xdr:nvPicPr>
      <xdr:blipFill>
        <a:blip xmlns:r="http://schemas.openxmlformats.org/officeDocument/2006/relationships" r:embed="rId1"/>
        <a:stretch>
          <a:fillRect/>
        </a:stretch>
      </xdr:blipFill>
      <xdr:spPr>
        <a:xfrm>
          <a:off x="107575" y="71716"/>
          <a:ext cx="1314633" cy="453230"/>
        </a:xfrm>
        <a:prstGeom prst="rect">
          <a:avLst/>
        </a:prstGeom>
      </xdr:spPr>
    </xdr:pic>
    <xdr:clientData/>
  </xdr:twoCellAnchor>
  <xdr:twoCellAnchor>
    <xdr:from>
      <xdr:col>4</xdr:col>
      <xdr:colOff>116541</xdr:colOff>
      <xdr:row>10</xdr:row>
      <xdr:rowOff>89647</xdr:rowOff>
    </xdr:from>
    <xdr:to>
      <xdr:col>11</xdr:col>
      <xdr:colOff>349622</xdr:colOff>
      <xdr:row>33</xdr:row>
      <xdr:rowOff>98611</xdr:rowOff>
    </xdr:to>
    <xdr:sp macro="" textlink="">
      <xdr:nvSpPr>
        <xdr:cNvPr id="16" name="Rectangle: Rounded Corners 15">
          <a:extLst>
            <a:ext uri="{FF2B5EF4-FFF2-40B4-BE49-F238E27FC236}">
              <a16:creationId xmlns:a16="http://schemas.microsoft.com/office/drawing/2014/main" id="{A53C647A-A0DC-4A53-A975-00838EC3FF95}"/>
            </a:ext>
          </a:extLst>
        </xdr:cNvPr>
        <xdr:cNvSpPr/>
      </xdr:nvSpPr>
      <xdr:spPr>
        <a:xfrm>
          <a:off x="2698376" y="2420471"/>
          <a:ext cx="4751293" cy="5369858"/>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3</xdr:col>
      <xdr:colOff>327659</xdr:colOff>
      <xdr:row>20</xdr:row>
      <xdr:rowOff>125506</xdr:rowOff>
    </xdr:from>
    <xdr:to>
      <xdr:col>9</xdr:col>
      <xdr:colOff>215152</xdr:colOff>
      <xdr:row>33</xdr:row>
      <xdr:rowOff>0</xdr:rowOff>
    </xdr:to>
    <xdr:graphicFrame macro="">
      <xdr:nvGraphicFramePr>
        <xdr:cNvPr id="20" name="Chart 19">
          <a:extLst>
            <a:ext uri="{FF2B5EF4-FFF2-40B4-BE49-F238E27FC236}">
              <a16:creationId xmlns:a16="http://schemas.microsoft.com/office/drawing/2014/main" id="{3F05CC96-26D3-424F-901B-BACE8E8AE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107574</xdr:colOff>
      <xdr:row>3</xdr:row>
      <xdr:rowOff>113400</xdr:rowOff>
    </xdr:from>
    <xdr:to>
      <xdr:col>2</xdr:col>
      <xdr:colOff>313764</xdr:colOff>
      <xdr:row>7</xdr:row>
      <xdr:rowOff>161364</xdr:rowOff>
    </xdr:to>
    <xdr:sp macro="" textlink="">
      <xdr:nvSpPr>
        <xdr:cNvPr id="22" name="Rectangle: Rounded Corners 21">
          <a:extLst>
            <a:ext uri="{FF2B5EF4-FFF2-40B4-BE49-F238E27FC236}">
              <a16:creationId xmlns:a16="http://schemas.microsoft.com/office/drawing/2014/main" id="{BD254008-BF8F-4FEC-AD55-E482B4AEA9CB}"/>
            </a:ext>
          </a:extLst>
        </xdr:cNvPr>
        <xdr:cNvSpPr/>
      </xdr:nvSpPr>
      <xdr:spPr>
        <a:xfrm>
          <a:off x="107574" y="812647"/>
          <a:ext cx="1497108" cy="980293"/>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FFFF00"/>
              </a:solidFill>
            </a:rPr>
            <a:t>INVOICE COUNT</a:t>
          </a:r>
        </a:p>
      </xdr:txBody>
    </xdr:sp>
    <xdr:clientData/>
  </xdr:twoCellAnchor>
  <xdr:twoCellAnchor>
    <xdr:from>
      <xdr:col>12</xdr:col>
      <xdr:colOff>573740</xdr:colOff>
      <xdr:row>3</xdr:row>
      <xdr:rowOff>143434</xdr:rowOff>
    </xdr:from>
    <xdr:to>
      <xdr:col>23</xdr:col>
      <xdr:colOff>537883</xdr:colOff>
      <xdr:row>8</xdr:row>
      <xdr:rowOff>188258</xdr:rowOff>
    </xdr:to>
    <xdr:sp macro="" textlink="">
      <xdr:nvSpPr>
        <xdr:cNvPr id="41" name="Rectangle: Rounded Corners 40">
          <a:extLst>
            <a:ext uri="{FF2B5EF4-FFF2-40B4-BE49-F238E27FC236}">
              <a16:creationId xmlns:a16="http://schemas.microsoft.com/office/drawing/2014/main" id="{131E86CF-4D94-4EC8-9945-72FA7070B826}"/>
            </a:ext>
          </a:extLst>
        </xdr:cNvPr>
        <xdr:cNvSpPr/>
      </xdr:nvSpPr>
      <xdr:spPr>
        <a:xfrm>
          <a:off x="8319246" y="842681"/>
          <a:ext cx="7064190" cy="1210236"/>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solidFill>
          </a:endParaRPr>
        </a:p>
      </xdr:txBody>
    </xdr:sp>
    <xdr:clientData/>
  </xdr:twoCellAnchor>
  <xdr:twoCellAnchor>
    <xdr:from>
      <xdr:col>13</xdr:col>
      <xdr:colOff>170329</xdr:colOff>
      <xdr:row>4</xdr:row>
      <xdr:rowOff>65887</xdr:rowOff>
    </xdr:from>
    <xdr:to>
      <xdr:col>15</xdr:col>
      <xdr:colOff>376518</xdr:colOff>
      <xdr:row>8</xdr:row>
      <xdr:rowOff>62753</xdr:rowOff>
    </xdr:to>
    <xdr:sp macro="" textlink="">
      <xdr:nvSpPr>
        <xdr:cNvPr id="42" name="Flowchart: Multidocument 41">
          <a:extLst>
            <a:ext uri="{FF2B5EF4-FFF2-40B4-BE49-F238E27FC236}">
              <a16:creationId xmlns:a16="http://schemas.microsoft.com/office/drawing/2014/main" id="{9DA6E8CF-2D08-494C-8F3F-7FF651090F5C}"/>
            </a:ext>
          </a:extLst>
        </xdr:cNvPr>
        <xdr:cNvSpPr/>
      </xdr:nvSpPr>
      <xdr:spPr>
        <a:xfrm>
          <a:off x="8561294" y="998216"/>
          <a:ext cx="1497106" cy="929196"/>
        </a:xfrm>
        <a:prstGeom prst="flowChartMultidocumen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ysClr val="windowText" lastClr="000000"/>
              </a:solidFill>
            </a:rPr>
            <a:t>ISND 5-2</a:t>
          </a:r>
        </a:p>
      </xdr:txBody>
    </xdr:sp>
    <xdr:clientData/>
  </xdr:twoCellAnchor>
  <xdr:twoCellAnchor>
    <xdr:from>
      <xdr:col>9</xdr:col>
      <xdr:colOff>537883</xdr:colOff>
      <xdr:row>4</xdr:row>
      <xdr:rowOff>179293</xdr:rowOff>
    </xdr:from>
    <xdr:to>
      <xdr:col>12</xdr:col>
      <xdr:colOff>107577</xdr:colOff>
      <xdr:row>8</xdr:row>
      <xdr:rowOff>62752</xdr:rowOff>
    </xdr:to>
    <xdr:sp macro="" textlink="">
      <xdr:nvSpPr>
        <xdr:cNvPr id="43" name="Flowchart: Punched Tape 42">
          <a:extLst>
            <a:ext uri="{FF2B5EF4-FFF2-40B4-BE49-F238E27FC236}">
              <a16:creationId xmlns:a16="http://schemas.microsoft.com/office/drawing/2014/main" id="{762651C0-4779-46F4-B200-17C3A909E878}"/>
            </a:ext>
          </a:extLst>
        </xdr:cNvPr>
        <xdr:cNvSpPr/>
      </xdr:nvSpPr>
      <xdr:spPr>
        <a:xfrm>
          <a:off x="6347012" y="1111622"/>
          <a:ext cx="1506071" cy="815789"/>
        </a:xfrm>
        <a:prstGeom prst="flowChartPunchedTap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Total</a:t>
          </a:r>
          <a:r>
            <a:rPr lang="en-GB" sz="1400"/>
            <a:t> </a:t>
          </a:r>
          <a:endParaRPr lang="en-GB" sz="1800"/>
        </a:p>
      </xdr:txBody>
    </xdr:sp>
    <xdr:clientData/>
  </xdr:twoCellAnchor>
  <xdr:twoCellAnchor>
    <xdr:from>
      <xdr:col>15</xdr:col>
      <xdr:colOff>546850</xdr:colOff>
      <xdr:row>4</xdr:row>
      <xdr:rowOff>47959</xdr:rowOff>
    </xdr:from>
    <xdr:to>
      <xdr:col>18</xdr:col>
      <xdr:colOff>206189</xdr:colOff>
      <xdr:row>8</xdr:row>
      <xdr:rowOff>35859</xdr:rowOff>
    </xdr:to>
    <xdr:sp macro="" textlink="">
      <xdr:nvSpPr>
        <xdr:cNvPr id="44" name="Flowchart: Multidocument 43">
          <a:extLst>
            <a:ext uri="{FF2B5EF4-FFF2-40B4-BE49-F238E27FC236}">
              <a16:creationId xmlns:a16="http://schemas.microsoft.com/office/drawing/2014/main" id="{888281FD-652C-42F8-B50E-5210934E4ACD}"/>
            </a:ext>
          </a:extLst>
        </xdr:cNvPr>
        <xdr:cNvSpPr/>
      </xdr:nvSpPr>
      <xdr:spPr>
        <a:xfrm>
          <a:off x="10228732" y="980288"/>
          <a:ext cx="1595716" cy="920230"/>
        </a:xfrm>
        <a:prstGeom prst="flowChartMultidocumen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RUYA 09</a:t>
          </a:r>
        </a:p>
      </xdr:txBody>
    </xdr:sp>
    <xdr:clientData/>
  </xdr:twoCellAnchor>
  <xdr:oneCellAnchor>
    <xdr:from>
      <xdr:col>10</xdr:col>
      <xdr:colOff>224117</xdr:colOff>
      <xdr:row>5</xdr:row>
      <xdr:rowOff>62754</xdr:rowOff>
    </xdr:from>
    <xdr:ext cx="1237129" cy="528918"/>
    <xdr:sp macro="" textlink="Process_2!$E$24">
      <xdr:nvSpPr>
        <xdr:cNvPr id="45" name="TextBox 44">
          <a:extLst>
            <a:ext uri="{FF2B5EF4-FFF2-40B4-BE49-F238E27FC236}">
              <a16:creationId xmlns:a16="http://schemas.microsoft.com/office/drawing/2014/main" id="{BCE211F2-9979-4703-B193-0067B0A63401}"/>
            </a:ext>
          </a:extLst>
        </xdr:cNvPr>
        <xdr:cNvSpPr txBox="1"/>
      </xdr:nvSpPr>
      <xdr:spPr>
        <a:xfrm>
          <a:off x="6678705" y="1228166"/>
          <a:ext cx="1237129" cy="5289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5790ED6-8F0E-4263-A687-05A7E2BF8365}" type="TxLink">
            <a:rPr lang="en-US" sz="1400" b="1" i="0" u="none" strike="noStrike">
              <a:solidFill>
                <a:schemeClr val="bg1"/>
              </a:solidFill>
              <a:latin typeface="Calibri"/>
              <a:ea typeface="Calibri"/>
              <a:cs typeface="Calibri"/>
            </a:rPr>
            <a:pPr marL="0" indent="0"/>
            <a:t> 56,242,133.76 </a:t>
          </a:fld>
          <a:endParaRPr lang="en-GB" sz="6000" b="1" i="0" u="none" strike="noStrike">
            <a:solidFill>
              <a:schemeClr val="bg1"/>
            </a:solidFill>
            <a:latin typeface="Calibri"/>
            <a:ea typeface="Calibri"/>
            <a:cs typeface="Calibri"/>
          </a:endParaRPr>
        </a:p>
      </xdr:txBody>
    </xdr:sp>
    <xdr:clientData/>
  </xdr:oneCellAnchor>
  <xdr:oneCellAnchor>
    <xdr:from>
      <xdr:col>13</xdr:col>
      <xdr:colOff>173018</xdr:colOff>
      <xdr:row>5</xdr:row>
      <xdr:rowOff>233080</xdr:rowOff>
    </xdr:from>
    <xdr:ext cx="1315122" cy="225992"/>
    <xdr:sp macro="" textlink="Process_2!$E$20">
      <xdr:nvSpPr>
        <xdr:cNvPr id="46" name="TextBox 45">
          <a:extLst>
            <a:ext uri="{FF2B5EF4-FFF2-40B4-BE49-F238E27FC236}">
              <a16:creationId xmlns:a16="http://schemas.microsoft.com/office/drawing/2014/main" id="{ABD100FD-43EF-4F02-BDEE-2D4F0158AC29}"/>
            </a:ext>
          </a:extLst>
        </xdr:cNvPr>
        <xdr:cNvSpPr txBox="1"/>
      </xdr:nvSpPr>
      <xdr:spPr>
        <a:xfrm>
          <a:off x="8563983" y="1398492"/>
          <a:ext cx="1315122" cy="2259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BCD792E-86CE-41E9-AA67-6C5C0ABAD9A1}" type="TxLink">
            <a:rPr lang="en-US" sz="1400" b="1" i="0" u="none" strike="noStrike">
              <a:solidFill>
                <a:srgbClr val="000000"/>
              </a:solidFill>
              <a:latin typeface="Calibri"/>
              <a:ea typeface="Calibri"/>
              <a:cs typeface="Calibri"/>
            </a:rPr>
            <a:pPr/>
            <a:t> 27,029,705.83 </a:t>
          </a:fld>
          <a:endParaRPr lang="en-GB" sz="4000" b="1">
            <a:solidFill>
              <a:sysClr val="windowText" lastClr="000000"/>
            </a:solidFill>
          </a:endParaRPr>
        </a:p>
      </xdr:txBody>
    </xdr:sp>
    <xdr:clientData/>
  </xdr:oneCellAnchor>
  <xdr:oneCellAnchor>
    <xdr:from>
      <xdr:col>15</xdr:col>
      <xdr:colOff>617266</xdr:colOff>
      <xdr:row>5</xdr:row>
      <xdr:rowOff>225199</xdr:rowOff>
    </xdr:from>
    <xdr:ext cx="1363931" cy="286583"/>
    <xdr:sp macro="" textlink="Process_2!$E$21">
      <xdr:nvSpPr>
        <xdr:cNvPr id="47" name="TextBox 46">
          <a:extLst>
            <a:ext uri="{FF2B5EF4-FFF2-40B4-BE49-F238E27FC236}">
              <a16:creationId xmlns:a16="http://schemas.microsoft.com/office/drawing/2014/main" id="{3692E803-9B5D-44D3-9B6A-78E943C8799F}"/>
            </a:ext>
          </a:extLst>
        </xdr:cNvPr>
        <xdr:cNvSpPr txBox="1"/>
      </xdr:nvSpPr>
      <xdr:spPr>
        <a:xfrm>
          <a:off x="10299148" y="1390611"/>
          <a:ext cx="1363931" cy="286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D707A79-809D-4976-AAE4-2033FB787241}" type="TxLink">
            <a:rPr lang="en-US" sz="1400" b="1" i="0" u="none" strike="noStrike">
              <a:solidFill>
                <a:schemeClr val="bg1"/>
              </a:solidFill>
              <a:latin typeface="Calibri"/>
              <a:ea typeface="Calibri"/>
              <a:cs typeface="Calibri"/>
            </a:rPr>
            <a:pPr/>
            <a:t> 28,293,352.29 </a:t>
          </a:fld>
          <a:endParaRPr lang="en-GB" sz="4000" b="1">
            <a:solidFill>
              <a:schemeClr val="bg1"/>
            </a:solidFill>
          </a:endParaRPr>
        </a:p>
      </xdr:txBody>
    </xdr:sp>
    <xdr:clientData/>
  </xdr:oneCellAnchor>
  <xdr:twoCellAnchor>
    <xdr:from>
      <xdr:col>9</xdr:col>
      <xdr:colOff>376518</xdr:colOff>
      <xdr:row>3</xdr:row>
      <xdr:rowOff>125505</xdr:rowOff>
    </xdr:from>
    <xdr:to>
      <xdr:col>12</xdr:col>
      <xdr:colOff>466165</xdr:colOff>
      <xdr:row>8</xdr:row>
      <xdr:rowOff>170330</xdr:rowOff>
    </xdr:to>
    <xdr:sp macro="" textlink="">
      <xdr:nvSpPr>
        <xdr:cNvPr id="48" name="Rectangle: Rounded Corners 47">
          <a:extLst>
            <a:ext uri="{FF2B5EF4-FFF2-40B4-BE49-F238E27FC236}">
              <a16:creationId xmlns:a16="http://schemas.microsoft.com/office/drawing/2014/main" id="{13823AC3-B1BB-47E4-AE0E-F432F6261405}"/>
            </a:ext>
          </a:extLst>
        </xdr:cNvPr>
        <xdr:cNvSpPr/>
      </xdr:nvSpPr>
      <xdr:spPr>
        <a:xfrm>
          <a:off x="6185647" y="824752"/>
          <a:ext cx="2026024" cy="1210237"/>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FFFF00"/>
              </a:solidFill>
            </a:rPr>
            <a:t>AMOUNT </a:t>
          </a:r>
          <a:r>
            <a:rPr lang="en-GB" sz="1100" b="1" baseline="0">
              <a:solidFill>
                <a:srgbClr val="FFFF00"/>
              </a:solidFill>
            </a:rPr>
            <a:t>QAR</a:t>
          </a:r>
          <a:endParaRPr lang="en-GB" sz="1100" b="1">
            <a:solidFill>
              <a:srgbClr val="FFFF00"/>
            </a:solidFill>
          </a:endParaRPr>
        </a:p>
      </xdr:txBody>
    </xdr:sp>
    <xdr:clientData/>
  </xdr:twoCellAnchor>
  <xdr:twoCellAnchor editAs="oneCell">
    <xdr:from>
      <xdr:col>0</xdr:col>
      <xdr:colOff>8965</xdr:colOff>
      <xdr:row>10</xdr:row>
      <xdr:rowOff>170327</xdr:rowOff>
    </xdr:from>
    <xdr:to>
      <xdr:col>4</xdr:col>
      <xdr:colOff>80686</xdr:colOff>
      <xdr:row>15</xdr:row>
      <xdr:rowOff>44824</xdr:rowOff>
    </xdr:to>
    <mc:AlternateContent xmlns:mc="http://schemas.openxmlformats.org/markup-compatibility/2006" xmlns:a14="http://schemas.microsoft.com/office/drawing/2010/main">
      <mc:Choice Requires="a14">
        <xdr:graphicFrame macro="">
          <xdr:nvGraphicFramePr>
            <xdr:cNvPr id="11" name="PROJECT  1">
              <a:extLst>
                <a:ext uri="{FF2B5EF4-FFF2-40B4-BE49-F238E27FC236}">
                  <a16:creationId xmlns:a16="http://schemas.microsoft.com/office/drawing/2014/main" id="{ECA07908-D749-48AE-A258-D7EFA9CF434B}"/>
                </a:ext>
              </a:extLst>
            </xdr:cNvPr>
            <xdr:cNvGraphicFramePr/>
          </xdr:nvGraphicFramePr>
          <xdr:xfrm>
            <a:off x="0" y="0"/>
            <a:ext cx="0" cy="0"/>
          </xdr:xfrm>
          <a:graphic>
            <a:graphicData uri="http://schemas.microsoft.com/office/drawing/2010/slicer">
              <sle:slicer xmlns:sle="http://schemas.microsoft.com/office/drawing/2010/slicer" name="PROJECT  1"/>
            </a:graphicData>
          </a:graphic>
        </xdr:graphicFrame>
      </mc:Choice>
      <mc:Fallback xmlns="">
        <xdr:sp macro="" textlink="">
          <xdr:nvSpPr>
            <xdr:cNvPr id="0" name=""/>
            <xdr:cNvSpPr>
              <a:spLocks noTextEdit="1"/>
            </xdr:cNvSpPr>
          </xdr:nvSpPr>
          <xdr:spPr>
            <a:xfrm>
              <a:off x="8965" y="2501151"/>
              <a:ext cx="2653556" cy="822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185118</xdr:rowOff>
    </xdr:from>
    <xdr:to>
      <xdr:col>4</xdr:col>
      <xdr:colOff>17930</xdr:colOff>
      <xdr:row>10</xdr:row>
      <xdr:rowOff>217390</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01680F58-94AF-4BAF-AF9F-517CCEFEBE3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1816694"/>
              <a:ext cx="2599765" cy="731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179292</xdr:rowOff>
    </xdr:from>
    <xdr:to>
      <xdr:col>4</xdr:col>
      <xdr:colOff>89647</xdr:colOff>
      <xdr:row>22</xdr:row>
      <xdr:rowOff>80681</xdr:rowOff>
    </xdr:to>
    <mc:AlternateContent xmlns:mc="http://schemas.openxmlformats.org/markup-compatibility/2006" xmlns:a14="http://schemas.microsoft.com/office/drawing/2010/main">
      <mc:Choice Requires="a14">
        <xdr:graphicFrame macro="">
          <xdr:nvGraphicFramePr>
            <xdr:cNvPr id="18" name="SERVICE TYPE 3">
              <a:extLst>
                <a:ext uri="{FF2B5EF4-FFF2-40B4-BE49-F238E27FC236}">
                  <a16:creationId xmlns:a16="http://schemas.microsoft.com/office/drawing/2014/main" id="{388408C1-5262-4332-9652-A01B3B9E2D71}"/>
                </a:ext>
              </a:extLst>
            </xdr:cNvPr>
            <xdr:cNvGraphicFramePr/>
          </xdr:nvGraphicFramePr>
          <xdr:xfrm>
            <a:off x="0" y="0"/>
            <a:ext cx="0" cy="0"/>
          </xdr:xfrm>
          <a:graphic>
            <a:graphicData uri="http://schemas.microsoft.com/office/drawing/2010/slicer">
              <sle:slicer xmlns:sle="http://schemas.microsoft.com/office/drawing/2010/slicer" name="SERVICE TYPE 3"/>
            </a:graphicData>
          </a:graphic>
        </xdr:graphicFrame>
      </mc:Choice>
      <mc:Fallback xmlns="">
        <xdr:sp macro="" textlink="">
          <xdr:nvSpPr>
            <xdr:cNvPr id="0" name=""/>
            <xdr:cNvSpPr>
              <a:spLocks noTextEdit="1"/>
            </xdr:cNvSpPr>
          </xdr:nvSpPr>
          <xdr:spPr>
            <a:xfrm>
              <a:off x="0" y="3675527"/>
              <a:ext cx="2671482" cy="15329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403412</xdr:colOff>
      <xdr:row>11</xdr:row>
      <xdr:rowOff>152400</xdr:rowOff>
    </xdr:from>
    <xdr:to>
      <xdr:col>11</xdr:col>
      <xdr:colOff>98611</xdr:colOff>
      <xdr:row>31</xdr:row>
      <xdr:rowOff>215152</xdr:rowOff>
    </xdr:to>
    <xdr:graphicFrame macro="">
      <xdr:nvGraphicFramePr>
        <xdr:cNvPr id="21" name="Chart 20">
          <a:extLst>
            <a:ext uri="{FF2B5EF4-FFF2-40B4-BE49-F238E27FC236}">
              <a16:creationId xmlns:a16="http://schemas.microsoft.com/office/drawing/2014/main" id="{BEE9D9E8-E5B4-46F3-9994-0FB2F2925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448236</xdr:colOff>
      <xdr:row>9</xdr:row>
      <xdr:rowOff>74268</xdr:rowOff>
    </xdr:from>
    <xdr:to>
      <xdr:col>26</xdr:col>
      <xdr:colOff>116542</xdr:colOff>
      <xdr:row>18</xdr:row>
      <xdr:rowOff>79475</xdr:rowOff>
    </xdr:to>
    <xdr:graphicFrame macro="">
      <xdr:nvGraphicFramePr>
        <xdr:cNvPr id="24" name="Chart 23">
          <a:extLst>
            <a:ext uri="{FF2B5EF4-FFF2-40B4-BE49-F238E27FC236}">
              <a16:creationId xmlns:a16="http://schemas.microsoft.com/office/drawing/2014/main" id="{593418F2-7455-4B3F-BA78-6B734F715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358589</xdr:colOff>
      <xdr:row>20</xdr:row>
      <xdr:rowOff>109385</xdr:rowOff>
    </xdr:from>
    <xdr:to>
      <xdr:col>26</xdr:col>
      <xdr:colOff>259973</xdr:colOff>
      <xdr:row>32</xdr:row>
      <xdr:rowOff>26892</xdr:rowOff>
    </xdr:to>
    <xdr:graphicFrame macro="">
      <xdr:nvGraphicFramePr>
        <xdr:cNvPr id="25" name="Chart 24">
          <a:extLst>
            <a:ext uri="{FF2B5EF4-FFF2-40B4-BE49-F238E27FC236}">
              <a16:creationId xmlns:a16="http://schemas.microsoft.com/office/drawing/2014/main" id="{A1B153DB-F37D-4B17-9C3F-84682DD01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416308</xdr:colOff>
      <xdr:row>19</xdr:row>
      <xdr:rowOff>152400</xdr:rowOff>
    </xdr:from>
    <xdr:to>
      <xdr:col>26</xdr:col>
      <xdr:colOff>340655</xdr:colOff>
      <xdr:row>32</xdr:row>
      <xdr:rowOff>215156</xdr:rowOff>
    </xdr:to>
    <xdr:sp macro="" textlink="">
      <xdr:nvSpPr>
        <xdr:cNvPr id="26" name="Rectangle: Rounded Corners 25">
          <a:extLst>
            <a:ext uri="{FF2B5EF4-FFF2-40B4-BE49-F238E27FC236}">
              <a16:creationId xmlns:a16="http://schemas.microsoft.com/office/drawing/2014/main" id="{344D5FBC-F5DC-430F-BA5A-F90C88230046}"/>
            </a:ext>
          </a:extLst>
        </xdr:cNvPr>
        <xdr:cNvSpPr/>
      </xdr:nvSpPr>
      <xdr:spPr>
        <a:xfrm>
          <a:off x="13325484" y="4580965"/>
          <a:ext cx="3797100" cy="3092826"/>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11</xdr:col>
      <xdr:colOff>412374</xdr:colOff>
      <xdr:row>10</xdr:row>
      <xdr:rowOff>107576</xdr:rowOff>
    </xdr:from>
    <xdr:to>
      <xdr:col>20</xdr:col>
      <xdr:colOff>277904</xdr:colOff>
      <xdr:row>33</xdr:row>
      <xdr:rowOff>89646</xdr:rowOff>
    </xdr:to>
    <xdr:sp macro="" textlink="">
      <xdr:nvSpPr>
        <xdr:cNvPr id="29" name="Rectangle: Rounded Corners 28">
          <a:extLst>
            <a:ext uri="{FF2B5EF4-FFF2-40B4-BE49-F238E27FC236}">
              <a16:creationId xmlns:a16="http://schemas.microsoft.com/office/drawing/2014/main" id="{7F804680-01DF-425D-AD33-002B70A6BD0E}"/>
            </a:ext>
          </a:extLst>
        </xdr:cNvPr>
        <xdr:cNvSpPr/>
      </xdr:nvSpPr>
      <xdr:spPr>
        <a:xfrm>
          <a:off x="7512421" y="2438400"/>
          <a:ext cx="5674659" cy="5342964"/>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12</xdr:col>
      <xdr:colOff>116541</xdr:colOff>
      <xdr:row>12</xdr:row>
      <xdr:rowOff>107574</xdr:rowOff>
    </xdr:from>
    <xdr:to>
      <xdr:col>13</xdr:col>
      <xdr:colOff>430306</xdr:colOff>
      <xdr:row>14</xdr:row>
      <xdr:rowOff>82642</xdr:rowOff>
    </xdr:to>
    <xdr:sp macro="" textlink="Process_2!E35">
      <xdr:nvSpPr>
        <xdr:cNvPr id="34" name="Rectangle: Rounded Corners 33">
          <a:extLst>
            <a:ext uri="{FF2B5EF4-FFF2-40B4-BE49-F238E27FC236}">
              <a16:creationId xmlns:a16="http://schemas.microsoft.com/office/drawing/2014/main" id="{4DFA45B6-4C6D-77A6-422C-CFE40DE25CB4}"/>
            </a:ext>
          </a:extLst>
        </xdr:cNvPr>
        <xdr:cNvSpPr/>
      </xdr:nvSpPr>
      <xdr:spPr>
        <a:xfrm>
          <a:off x="7862047" y="2904562"/>
          <a:ext cx="959224" cy="441233"/>
        </a:xfrm>
        <a:prstGeom prst="round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4BA010-DF7E-4B3C-85DC-D171429327C0}" type="TxLink">
            <a:rPr lang="en-US" sz="1200" b="1" i="0" u="none" strike="noStrike">
              <a:solidFill>
                <a:schemeClr val="tx1"/>
              </a:solidFill>
              <a:latin typeface="Calibri"/>
              <a:ea typeface="Calibri"/>
              <a:cs typeface="Calibri"/>
            </a:rPr>
            <a:pPr algn="ctr"/>
            <a:t>MONTH</a:t>
          </a:fld>
          <a:endParaRPr lang="en-GB" sz="1200" b="1">
            <a:solidFill>
              <a:schemeClr val="tx1"/>
            </a:solidFill>
          </a:endParaRPr>
        </a:p>
      </xdr:txBody>
    </xdr:sp>
    <xdr:clientData/>
  </xdr:twoCellAnchor>
  <xdr:twoCellAnchor>
    <xdr:from>
      <xdr:col>13</xdr:col>
      <xdr:colOff>555810</xdr:colOff>
      <xdr:row>12</xdr:row>
      <xdr:rowOff>98611</xdr:rowOff>
    </xdr:from>
    <xdr:to>
      <xdr:col>16</xdr:col>
      <xdr:colOff>62752</xdr:colOff>
      <xdr:row>14</xdr:row>
      <xdr:rowOff>80682</xdr:rowOff>
    </xdr:to>
    <xdr:sp macro="" textlink="Process_2!F35">
      <xdr:nvSpPr>
        <xdr:cNvPr id="36" name="Rectangle: Rounded Corners 35">
          <a:extLst>
            <a:ext uri="{FF2B5EF4-FFF2-40B4-BE49-F238E27FC236}">
              <a16:creationId xmlns:a16="http://schemas.microsoft.com/office/drawing/2014/main" id="{7113057A-ABF8-4EE3-BC64-43A853EE11DD}"/>
            </a:ext>
          </a:extLst>
        </xdr:cNvPr>
        <xdr:cNvSpPr/>
      </xdr:nvSpPr>
      <xdr:spPr>
        <a:xfrm>
          <a:off x="8946775" y="2895599"/>
          <a:ext cx="1443318" cy="448236"/>
        </a:xfrm>
        <a:prstGeom prst="round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F47D06D-ADCA-408E-9475-DFC7D4C8AD7D}" type="TxLink">
            <a:rPr lang="en-US" sz="1000" b="1" i="0" u="none" strike="noStrike">
              <a:solidFill>
                <a:schemeClr val="tx1"/>
              </a:solidFill>
              <a:latin typeface="Calibri"/>
              <a:ea typeface="Calibri"/>
              <a:cs typeface="Calibri"/>
            </a:rPr>
            <a:pPr algn="ctr"/>
            <a:t>INVOICE
AMOUNT (QAR)</a:t>
          </a:fld>
          <a:endParaRPr lang="en-GB" sz="1000" b="1">
            <a:solidFill>
              <a:schemeClr val="tx1"/>
            </a:solidFill>
          </a:endParaRPr>
        </a:p>
      </xdr:txBody>
    </xdr:sp>
    <xdr:clientData/>
  </xdr:twoCellAnchor>
  <xdr:twoCellAnchor>
    <xdr:from>
      <xdr:col>16</xdr:col>
      <xdr:colOff>134468</xdr:colOff>
      <xdr:row>12</xdr:row>
      <xdr:rowOff>98611</xdr:rowOff>
    </xdr:from>
    <xdr:to>
      <xdr:col>18</xdr:col>
      <xdr:colOff>322728</xdr:colOff>
      <xdr:row>14</xdr:row>
      <xdr:rowOff>94689</xdr:rowOff>
    </xdr:to>
    <xdr:sp macro="" textlink="Process_2!G35">
      <xdr:nvSpPr>
        <xdr:cNvPr id="37" name="Rectangle: Rounded Corners 36">
          <a:extLst>
            <a:ext uri="{FF2B5EF4-FFF2-40B4-BE49-F238E27FC236}">
              <a16:creationId xmlns:a16="http://schemas.microsoft.com/office/drawing/2014/main" id="{160A5DC4-6F0B-45D1-91A3-E6644AAC1102}"/>
            </a:ext>
          </a:extLst>
        </xdr:cNvPr>
        <xdr:cNvSpPr/>
      </xdr:nvSpPr>
      <xdr:spPr>
        <a:xfrm>
          <a:off x="10461809" y="2895599"/>
          <a:ext cx="1479178" cy="462243"/>
        </a:xfrm>
        <a:prstGeom prst="round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13F37E-6DC8-41B3-A845-B187C872EAC0}" type="TxLink">
            <a:rPr lang="en-US" sz="1050" b="1" i="0" u="none" strike="noStrike">
              <a:solidFill>
                <a:schemeClr val="tx1"/>
              </a:solidFill>
              <a:latin typeface="Calibri"/>
              <a:ea typeface="Calibri"/>
              <a:cs typeface="Calibri"/>
            </a:rPr>
            <a:pPr algn="ctr"/>
            <a:t>PAID
  AMOUNT (QAR) </a:t>
          </a:fld>
          <a:endParaRPr lang="en-GB" sz="800" b="1">
            <a:solidFill>
              <a:schemeClr val="tx1"/>
            </a:solidFill>
          </a:endParaRPr>
        </a:p>
      </xdr:txBody>
    </xdr:sp>
    <xdr:clientData/>
  </xdr:twoCellAnchor>
  <xdr:twoCellAnchor>
    <xdr:from>
      <xdr:col>18</xdr:col>
      <xdr:colOff>367553</xdr:colOff>
      <xdr:row>12</xdr:row>
      <xdr:rowOff>107573</xdr:rowOff>
    </xdr:from>
    <xdr:to>
      <xdr:col>20</xdr:col>
      <xdr:colOff>1</xdr:colOff>
      <xdr:row>14</xdr:row>
      <xdr:rowOff>82641</xdr:rowOff>
    </xdr:to>
    <xdr:sp macro="" textlink="Process_2!H35">
      <xdr:nvSpPr>
        <xdr:cNvPr id="38" name="Rectangle: Rounded Corners 37">
          <a:extLst>
            <a:ext uri="{FF2B5EF4-FFF2-40B4-BE49-F238E27FC236}">
              <a16:creationId xmlns:a16="http://schemas.microsoft.com/office/drawing/2014/main" id="{2DD3467F-44F8-4C18-8E79-AC047CBE3A90}"/>
            </a:ext>
          </a:extLst>
        </xdr:cNvPr>
        <xdr:cNvSpPr/>
      </xdr:nvSpPr>
      <xdr:spPr>
        <a:xfrm>
          <a:off x="11985812" y="2904561"/>
          <a:ext cx="923365" cy="441233"/>
        </a:xfrm>
        <a:prstGeom prst="roundRect">
          <a:avLst/>
        </a:prstGeom>
        <a:solidFill>
          <a:schemeClr val="bg2">
            <a:lumMod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E3DFE8-13F1-4BB6-BD54-A597E8D2DF38}" type="TxLink">
            <a:rPr lang="en-US" sz="1100" b="1" i="0" u="none" strike="noStrike">
              <a:solidFill>
                <a:schemeClr val="tx1"/>
              </a:solidFill>
              <a:latin typeface="Calibri"/>
              <a:ea typeface="Calibri"/>
              <a:cs typeface="Calibri"/>
            </a:rPr>
            <a:pPr algn="ctr"/>
            <a:t>PAID %</a:t>
          </a:fld>
          <a:endParaRPr lang="en-GB" sz="1200" b="1">
            <a:solidFill>
              <a:schemeClr val="tx1"/>
            </a:solidFill>
          </a:endParaRPr>
        </a:p>
      </xdr:txBody>
    </xdr:sp>
    <xdr:clientData/>
  </xdr:twoCellAnchor>
  <xdr:oneCellAnchor>
    <xdr:from>
      <xdr:col>12</xdr:col>
      <xdr:colOff>224119</xdr:colOff>
      <xdr:row>16</xdr:row>
      <xdr:rowOff>29746</xdr:rowOff>
    </xdr:from>
    <xdr:ext cx="797858" cy="274320"/>
    <xdr:sp macro="" textlink="Process_2!E36">
      <xdr:nvSpPr>
        <xdr:cNvPr id="40" name="TextBox 39">
          <a:extLst>
            <a:ext uri="{FF2B5EF4-FFF2-40B4-BE49-F238E27FC236}">
              <a16:creationId xmlns:a16="http://schemas.microsoft.com/office/drawing/2014/main" id="{CE3A4096-F94F-4CB6-B44B-40E0639FDBCC}"/>
            </a:ext>
          </a:extLst>
        </xdr:cNvPr>
        <xdr:cNvSpPr txBox="1"/>
      </xdr:nvSpPr>
      <xdr:spPr>
        <a:xfrm>
          <a:off x="7969625" y="3759064"/>
          <a:ext cx="79785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C17AA2A-DBBE-42C1-93E3-CDA14D7D0EFD}" type="TxLink">
            <a:rPr lang="en-US" sz="1200" b="0" i="0" u="none" strike="noStrike">
              <a:solidFill>
                <a:srgbClr val="FFCC00"/>
              </a:solidFill>
              <a:latin typeface="Calibri"/>
              <a:ea typeface="Calibri"/>
              <a:cs typeface="Calibri"/>
            </a:rPr>
            <a:pPr/>
            <a:t>January</a:t>
          </a:fld>
          <a:endParaRPr lang="en-GB" sz="1200" b="1">
            <a:solidFill>
              <a:srgbClr val="FFCC00"/>
            </a:solidFill>
          </a:endParaRPr>
        </a:p>
      </xdr:txBody>
    </xdr:sp>
    <xdr:clientData/>
  </xdr:oneCellAnchor>
  <xdr:oneCellAnchor>
    <xdr:from>
      <xdr:col>12</xdr:col>
      <xdr:colOff>233084</xdr:colOff>
      <xdr:row>17</xdr:row>
      <xdr:rowOff>107576</xdr:rowOff>
    </xdr:from>
    <xdr:ext cx="878540" cy="274320"/>
    <xdr:sp macro="" textlink="Process_2!E37">
      <xdr:nvSpPr>
        <xdr:cNvPr id="49" name="TextBox 48">
          <a:extLst>
            <a:ext uri="{FF2B5EF4-FFF2-40B4-BE49-F238E27FC236}">
              <a16:creationId xmlns:a16="http://schemas.microsoft.com/office/drawing/2014/main" id="{790BFB46-1D43-48BF-8C13-20848BC713AE}"/>
            </a:ext>
          </a:extLst>
        </xdr:cNvPr>
        <xdr:cNvSpPr txBox="1"/>
      </xdr:nvSpPr>
      <xdr:spPr>
        <a:xfrm>
          <a:off x="7978590" y="4069976"/>
          <a:ext cx="87854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95750D1-FA5F-48C3-BA58-D4D3E8140E98}" type="TxLink">
            <a:rPr lang="en-US" sz="1200" b="0" i="0" u="none" strike="noStrike">
              <a:solidFill>
                <a:srgbClr val="FFCC00"/>
              </a:solidFill>
              <a:latin typeface="Calibri"/>
              <a:ea typeface="Calibri"/>
              <a:cs typeface="Calibri"/>
            </a:rPr>
            <a:pPr/>
            <a:t>February</a:t>
          </a:fld>
          <a:endParaRPr lang="en-GB" sz="1200" b="1">
            <a:solidFill>
              <a:srgbClr val="FFCC00"/>
            </a:solidFill>
          </a:endParaRPr>
        </a:p>
      </xdr:txBody>
    </xdr:sp>
    <xdr:clientData/>
  </xdr:oneCellAnchor>
  <xdr:oneCellAnchor>
    <xdr:from>
      <xdr:col>12</xdr:col>
      <xdr:colOff>233083</xdr:colOff>
      <xdr:row>18</xdr:row>
      <xdr:rowOff>116539</xdr:rowOff>
    </xdr:from>
    <xdr:ext cx="797858" cy="274320"/>
    <xdr:sp macro="" textlink="Process_2!E38">
      <xdr:nvSpPr>
        <xdr:cNvPr id="50" name="TextBox 49">
          <a:extLst>
            <a:ext uri="{FF2B5EF4-FFF2-40B4-BE49-F238E27FC236}">
              <a16:creationId xmlns:a16="http://schemas.microsoft.com/office/drawing/2014/main" id="{5E2B0203-9ADA-473F-BACD-F7C8802A23E5}"/>
            </a:ext>
          </a:extLst>
        </xdr:cNvPr>
        <xdr:cNvSpPr txBox="1"/>
      </xdr:nvSpPr>
      <xdr:spPr>
        <a:xfrm>
          <a:off x="7978589" y="4312021"/>
          <a:ext cx="79785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B978963-61F6-4B6D-8B5D-EE6175AC343E}" type="TxLink">
            <a:rPr lang="en-US" sz="1200" b="0" i="0" u="none" strike="noStrike">
              <a:solidFill>
                <a:srgbClr val="FFCC00"/>
              </a:solidFill>
              <a:latin typeface="Calibri"/>
              <a:ea typeface="Calibri"/>
              <a:cs typeface="Calibri"/>
            </a:rPr>
            <a:pPr/>
            <a:t>March</a:t>
          </a:fld>
          <a:endParaRPr lang="en-GB" sz="1200" b="1">
            <a:solidFill>
              <a:srgbClr val="FFCC00"/>
            </a:solidFill>
          </a:endParaRPr>
        </a:p>
      </xdr:txBody>
    </xdr:sp>
    <xdr:clientData/>
  </xdr:oneCellAnchor>
  <xdr:oneCellAnchor>
    <xdr:from>
      <xdr:col>12</xdr:col>
      <xdr:colOff>242047</xdr:colOff>
      <xdr:row>19</xdr:row>
      <xdr:rowOff>80680</xdr:rowOff>
    </xdr:from>
    <xdr:ext cx="797858" cy="274320"/>
    <xdr:sp macro="" textlink="Process_2!E39">
      <xdr:nvSpPr>
        <xdr:cNvPr id="51" name="TextBox 50">
          <a:extLst>
            <a:ext uri="{FF2B5EF4-FFF2-40B4-BE49-F238E27FC236}">
              <a16:creationId xmlns:a16="http://schemas.microsoft.com/office/drawing/2014/main" id="{A1986E4C-30F4-4AC2-A07B-28E8ED091CA0}"/>
            </a:ext>
          </a:extLst>
        </xdr:cNvPr>
        <xdr:cNvSpPr txBox="1"/>
      </xdr:nvSpPr>
      <xdr:spPr>
        <a:xfrm>
          <a:off x="7987553" y="4509245"/>
          <a:ext cx="79785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630E470-458C-42D1-B0A6-478991D1F197}" type="TxLink">
            <a:rPr lang="en-US" sz="1200" b="0" i="0" u="none" strike="noStrike">
              <a:solidFill>
                <a:srgbClr val="FFCC00"/>
              </a:solidFill>
              <a:latin typeface="Calibri"/>
              <a:ea typeface="Calibri"/>
              <a:cs typeface="Calibri"/>
            </a:rPr>
            <a:pPr/>
            <a:t>April</a:t>
          </a:fld>
          <a:endParaRPr lang="en-GB" sz="1200" b="1">
            <a:solidFill>
              <a:srgbClr val="FFCC00"/>
            </a:solidFill>
          </a:endParaRPr>
        </a:p>
      </xdr:txBody>
    </xdr:sp>
    <xdr:clientData/>
  </xdr:oneCellAnchor>
  <xdr:oneCellAnchor>
    <xdr:from>
      <xdr:col>12</xdr:col>
      <xdr:colOff>242047</xdr:colOff>
      <xdr:row>21</xdr:row>
      <xdr:rowOff>107571</xdr:rowOff>
    </xdr:from>
    <xdr:ext cx="797858" cy="274320"/>
    <xdr:sp macro="" textlink="Process_2!E41">
      <xdr:nvSpPr>
        <xdr:cNvPr id="52" name="TextBox 51">
          <a:extLst>
            <a:ext uri="{FF2B5EF4-FFF2-40B4-BE49-F238E27FC236}">
              <a16:creationId xmlns:a16="http://schemas.microsoft.com/office/drawing/2014/main" id="{443550AD-A18C-42FD-A03C-C16750D8FD5F}"/>
            </a:ext>
          </a:extLst>
        </xdr:cNvPr>
        <xdr:cNvSpPr txBox="1"/>
      </xdr:nvSpPr>
      <xdr:spPr>
        <a:xfrm>
          <a:off x="7987553" y="5002300"/>
          <a:ext cx="79785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59ACA6C-60EC-4FB3-A591-8151D1B11E22}" type="TxLink">
            <a:rPr lang="en-US" sz="1200" b="0" i="0" u="none" strike="noStrike">
              <a:solidFill>
                <a:srgbClr val="FFCC00"/>
              </a:solidFill>
              <a:latin typeface="Calibri"/>
              <a:ea typeface="Calibri"/>
              <a:cs typeface="Calibri"/>
            </a:rPr>
            <a:pPr/>
            <a:t>June</a:t>
          </a:fld>
          <a:endParaRPr lang="en-GB" sz="1200" b="1">
            <a:solidFill>
              <a:srgbClr val="FFCC00"/>
            </a:solidFill>
          </a:endParaRPr>
        </a:p>
      </xdr:txBody>
    </xdr:sp>
    <xdr:clientData/>
  </xdr:oneCellAnchor>
  <xdr:oneCellAnchor>
    <xdr:from>
      <xdr:col>12</xdr:col>
      <xdr:colOff>233081</xdr:colOff>
      <xdr:row>20</xdr:row>
      <xdr:rowOff>71712</xdr:rowOff>
    </xdr:from>
    <xdr:ext cx="797858" cy="274320"/>
    <xdr:sp macro="" textlink="Process_2!E40">
      <xdr:nvSpPr>
        <xdr:cNvPr id="53" name="TextBox 52">
          <a:extLst>
            <a:ext uri="{FF2B5EF4-FFF2-40B4-BE49-F238E27FC236}">
              <a16:creationId xmlns:a16="http://schemas.microsoft.com/office/drawing/2014/main" id="{B11CD59B-0250-49FE-BC85-B7D242F6CAC5}"/>
            </a:ext>
          </a:extLst>
        </xdr:cNvPr>
        <xdr:cNvSpPr txBox="1"/>
      </xdr:nvSpPr>
      <xdr:spPr>
        <a:xfrm>
          <a:off x="7978587" y="4733359"/>
          <a:ext cx="79785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BEB469F-530B-459E-96C8-D10E1D8DE7EC}" type="TxLink">
            <a:rPr lang="en-US" sz="1200" b="0" i="0" u="none" strike="noStrike">
              <a:solidFill>
                <a:srgbClr val="FFCC00"/>
              </a:solidFill>
              <a:latin typeface="Calibri"/>
              <a:ea typeface="Calibri"/>
              <a:cs typeface="Calibri"/>
            </a:rPr>
            <a:pPr/>
            <a:t>May</a:t>
          </a:fld>
          <a:endParaRPr lang="en-GB" sz="1200" b="1">
            <a:solidFill>
              <a:srgbClr val="FFCC00"/>
            </a:solidFill>
          </a:endParaRPr>
        </a:p>
      </xdr:txBody>
    </xdr:sp>
    <xdr:clientData/>
  </xdr:oneCellAnchor>
  <xdr:oneCellAnchor>
    <xdr:from>
      <xdr:col>12</xdr:col>
      <xdr:colOff>242048</xdr:colOff>
      <xdr:row>22</xdr:row>
      <xdr:rowOff>143427</xdr:rowOff>
    </xdr:from>
    <xdr:ext cx="797858" cy="274320"/>
    <xdr:sp macro="" textlink="Process_2!E42">
      <xdr:nvSpPr>
        <xdr:cNvPr id="54" name="TextBox 53">
          <a:extLst>
            <a:ext uri="{FF2B5EF4-FFF2-40B4-BE49-F238E27FC236}">
              <a16:creationId xmlns:a16="http://schemas.microsoft.com/office/drawing/2014/main" id="{F5537E5E-5573-429B-9753-22539FA5116B}"/>
            </a:ext>
          </a:extLst>
        </xdr:cNvPr>
        <xdr:cNvSpPr txBox="1"/>
      </xdr:nvSpPr>
      <xdr:spPr>
        <a:xfrm>
          <a:off x="7987554" y="5271239"/>
          <a:ext cx="797858"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DD12D0B-6ADB-4E91-B67E-D0AD1703AB0B}" type="TxLink">
            <a:rPr lang="en-US" sz="1200" b="0" i="0" u="none" strike="noStrike">
              <a:solidFill>
                <a:srgbClr val="FFCC00"/>
              </a:solidFill>
              <a:latin typeface="Calibri"/>
              <a:ea typeface="Calibri"/>
              <a:cs typeface="Calibri"/>
            </a:rPr>
            <a:pPr/>
            <a:t>July</a:t>
          </a:fld>
          <a:endParaRPr lang="en-GB" sz="1200" b="1">
            <a:solidFill>
              <a:srgbClr val="FFCC00"/>
            </a:solidFill>
          </a:endParaRPr>
        </a:p>
      </xdr:txBody>
    </xdr:sp>
    <xdr:clientData/>
  </xdr:oneCellAnchor>
  <xdr:oneCellAnchor>
    <xdr:from>
      <xdr:col>11</xdr:col>
      <xdr:colOff>528918</xdr:colOff>
      <xdr:row>23</xdr:row>
      <xdr:rowOff>107577</xdr:rowOff>
    </xdr:from>
    <xdr:ext cx="797858" cy="310744"/>
    <xdr:sp macro="" textlink="Process_2!E43">
      <xdr:nvSpPr>
        <xdr:cNvPr id="55" name="TextBox 54">
          <a:extLst>
            <a:ext uri="{FF2B5EF4-FFF2-40B4-BE49-F238E27FC236}">
              <a16:creationId xmlns:a16="http://schemas.microsoft.com/office/drawing/2014/main" id="{9E07DA52-05EE-45C3-B62D-1E9490374F6C}"/>
            </a:ext>
          </a:extLst>
        </xdr:cNvPr>
        <xdr:cNvSpPr txBox="1"/>
      </xdr:nvSpPr>
      <xdr:spPr>
        <a:xfrm>
          <a:off x="7234518" y="4329953"/>
          <a:ext cx="797858" cy="3107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E858C97-8E34-4ED8-8B77-A8B53D5A29BF}" type="TxLink">
            <a:rPr lang="en-US" sz="1100" b="0" i="0" u="none" strike="noStrike">
              <a:solidFill>
                <a:srgbClr val="000000"/>
              </a:solidFill>
              <a:latin typeface="Calibri"/>
              <a:ea typeface="Calibri"/>
              <a:cs typeface="Calibri"/>
            </a:rPr>
            <a:pPr/>
            <a:t>August</a:t>
          </a:fld>
          <a:endParaRPr lang="en-GB" sz="4000" b="1">
            <a:solidFill>
              <a:srgbClr val="FFCC00"/>
            </a:solidFill>
          </a:endParaRPr>
        </a:p>
      </xdr:txBody>
    </xdr:sp>
    <xdr:clientData/>
  </xdr:oneCellAnchor>
  <xdr:oneCellAnchor>
    <xdr:from>
      <xdr:col>12</xdr:col>
      <xdr:colOff>233082</xdr:colOff>
      <xdr:row>23</xdr:row>
      <xdr:rowOff>143436</xdr:rowOff>
    </xdr:from>
    <xdr:ext cx="860611" cy="274320"/>
    <xdr:sp macro="" textlink="Process_2!E43">
      <xdr:nvSpPr>
        <xdr:cNvPr id="56" name="TextBox 55">
          <a:extLst>
            <a:ext uri="{FF2B5EF4-FFF2-40B4-BE49-F238E27FC236}">
              <a16:creationId xmlns:a16="http://schemas.microsoft.com/office/drawing/2014/main" id="{36277D05-681A-4FBA-8791-FCE18093558B}"/>
            </a:ext>
          </a:extLst>
        </xdr:cNvPr>
        <xdr:cNvSpPr txBox="1"/>
      </xdr:nvSpPr>
      <xdr:spPr>
        <a:xfrm>
          <a:off x="7978588" y="5504330"/>
          <a:ext cx="860611"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73E6BEE-D53E-451E-A969-9D8471B831DE}" type="TxLink">
            <a:rPr lang="en-US" sz="1200" b="0" i="0" u="none" strike="noStrike">
              <a:solidFill>
                <a:srgbClr val="FFCC00"/>
              </a:solidFill>
              <a:latin typeface="Calibri"/>
              <a:ea typeface="Calibri"/>
              <a:cs typeface="Calibri"/>
            </a:rPr>
            <a:pPr/>
            <a:t>August</a:t>
          </a:fld>
          <a:endParaRPr lang="en-GB" sz="1200" b="1">
            <a:solidFill>
              <a:srgbClr val="FFCC00"/>
            </a:solidFill>
          </a:endParaRPr>
        </a:p>
      </xdr:txBody>
    </xdr:sp>
    <xdr:clientData/>
  </xdr:oneCellAnchor>
  <xdr:oneCellAnchor>
    <xdr:from>
      <xdr:col>12</xdr:col>
      <xdr:colOff>224117</xdr:colOff>
      <xdr:row>24</xdr:row>
      <xdr:rowOff>179296</xdr:rowOff>
    </xdr:from>
    <xdr:ext cx="1219201" cy="274320"/>
    <xdr:sp macro="" textlink="Process_2!E44">
      <xdr:nvSpPr>
        <xdr:cNvPr id="57" name="TextBox 56">
          <a:extLst>
            <a:ext uri="{FF2B5EF4-FFF2-40B4-BE49-F238E27FC236}">
              <a16:creationId xmlns:a16="http://schemas.microsoft.com/office/drawing/2014/main" id="{01DA9667-D813-4E92-AE4E-7EB8242A9A3C}"/>
            </a:ext>
          </a:extLst>
        </xdr:cNvPr>
        <xdr:cNvSpPr txBox="1"/>
      </xdr:nvSpPr>
      <xdr:spPr>
        <a:xfrm>
          <a:off x="7969623" y="5773272"/>
          <a:ext cx="1219201"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C7D9756-138C-49B1-B515-A85998083907}" type="TxLink">
            <a:rPr lang="en-US" sz="1200" b="0" i="0" u="none" strike="noStrike">
              <a:solidFill>
                <a:srgbClr val="FFCC00"/>
              </a:solidFill>
              <a:latin typeface="Calibri"/>
              <a:ea typeface="Calibri"/>
              <a:cs typeface="Calibri"/>
            </a:rPr>
            <a:pPr/>
            <a:t>September</a:t>
          </a:fld>
          <a:endParaRPr lang="en-GB" sz="1200" b="1">
            <a:solidFill>
              <a:srgbClr val="FFCC00"/>
            </a:solidFill>
          </a:endParaRPr>
        </a:p>
      </xdr:txBody>
    </xdr:sp>
    <xdr:clientData/>
  </xdr:oneCellAnchor>
  <xdr:oneCellAnchor>
    <xdr:from>
      <xdr:col>12</xdr:col>
      <xdr:colOff>224117</xdr:colOff>
      <xdr:row>25</xdr:row>
      <xdr:rowOff>197221</xdr:rowOff>
    </xdr:from>
    <xdr:ext cx="923365" cy="274320"/>
    <xdr:sp macro="" textlink="Process_2!E45">
      <xdr:nvSpPr>
        <xdr:cNvPr id="58" name="TextBox 57">
          <a:extLst>
            <a:ext uri="{FF2B5EF4-FFF2-40B4-BE49-F238E27FC236}">
              <a16:creationId xmlns:a16="http://schemas.microsoft.com/office/drawing/2014/main" id="{6CF6DCE1-504C-440B-B8F1-38186B8D3C65}"/>
            </a:ext>
          </a:extLst>
        </xdr:cNvPr>
        <xdr:cNvSpPr txBox="1"/>
      </xdr:nvSpPr>
      <xdr:spPr>
        <a:xfrm>
          <a:off x="7969623" y="6024280"/>
          <a:ext cx="92336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2AA1BD2-937B-4891-A21D-B639DD8E51C3}" type="TxLink">
            <a:rPr lang="en-US" sz="1200" b="0" i="0" u="none" strike="noStrike">
              <a:solidFill>
                <a:srgbClr val="FFCC00"/>
              </a:solidFill>
              <a:latin typeface="Calibri"/>
              <a:ea typeface="Calibri"/>
              <a:cs typeface="Calibri"/>
            </a:rPr>
            <a:pPr/>
            <a:t>October</a:t>
          </a:fld>
          <a:endParaRPr lang="en-GB" sz="4800" b="1">
            <a:solidFill>
              <a:srgbClr val="FFCC00"/>
            </a:solidFill>
          </a:endParaRPr>
        </a:p>
      </xdr:txBody>
    </xdr:sp>
    <xdr:clientData/>
  </xdr:oneCellAnchor>
  <xdr:oneCellAnchor>
    <xdr:from>
      <xdr:col>12</xdr:col>
      <xdr:colOff>224116</xdr:colOff>
      <xdr:row>26</xdr:row>
      <xdr:rowOff>215149</xdr:rowOff>
    </xdr:from>
    <xdr:ext cx="923365" cy="274320"/>
    <xdr:sp macro="" textlink="Process_2!E46">
      <xdr:nvSpPr>
        <xdr:cNvPr id="59" name="TextBox 58">
          <a:extLst>
            <a:ext uri="{FF2B5EF4-FFF2-40B4-BE49-F238E27FC236}">
              <a16:creationId xmlns:a16="http://schemas.microsoft.com/office/drawing/2014/main" id="{08EEA983-0901-4FBD-85A3-23A9C6B0078B}"/>
            </a:ext>
          </a:extLst>
        </xdr:cNvPr>
        <xdr:cNvSpPr txBox="1"/>
      </xdr:nvSpPr>
      <xdr:spPr>
        <a:xfrm>
          <a:off x="7969622" y="6275290"/>
          <a:ext cx="92336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775A81A-D776-43A7-AE06-48E5FB1B0E24}" type="TxLink">
            <a:rPr lang="en-US" sz="1200" b="0" i="0" u="none" strike="noStrike">
              <a:solidFill>
                <a:srgbClr val="FFCC00"/>
              </a:solidFill>
              <a:latin typeface="Calibri"/>
              <a:ea typeface="Calibri"/>
              <a:cs typeface="Calibri"/>
            </a:rPr>
            <a:pPr/>
            <a:t>November</a:t>
          </a:fld>
          <a:endParaRPr lang="en-GB" sz="1200" b="1">
            <a:solidFill>
              <a:srgbClr val="FFCC00"/>
            </a:solidFill>
          </a:endParaRPr>
        </a:p>
      </xdr:txBody>
    </xdr:sp>
    <xdr:clientData/>
  </xdr:oneCellAnchor>
  <xdr:oneCellAnchor>
    <xdr:from>
      <xdr:col>12</xdr:col>
      <xdr:colOff>224117</xdr:colOff>
      <xdr:row>27</xdr:row>
      <xdr:rowOff>215151</xdr:rowOff>
    </xdr:from>
    <xdr:ext cx="923365" cy="274320"/>
    <xdr:sp macro="" textlink="Process_2!E47">
      <xdr:nvSpPr>
        <xdr:cNvPr id="60" name="TextBox 59">
          <a:extLst>
            <a:ext uri="{FF2B5EF4-FFF2-40B4-BE49-F238E27FC236}">
              <a16:creationId xmlns:a16="http://schemas.microsoft.com/office/drawing/2014/main" id="{59282D13-C7A9-47FD-A8F2-8A676C9E4F6C}"/>
            </a:ext>
          </a:extLst>
        </xdr:cNvPr>
        <xdr:cNvSpPr txBox="1"/>
      </xdr:nvSpPr>
      <xdr:spPr>
        <a:xfrm>
          <a:off x="7969623" y="6508375"/>
          <a:ext cx="923365"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E78748C-B734-4CD4-8130-29C5D9A1AE21}" type="TxLink">
            <a:rPr lang="en-US" sz="1200" b="0" i="0" u="none" strike="noStrike">
              <a:solidFill>
                <a:srgbClr val="FFCC00"/>
              </a:solidFill>
              <a:latin typeface="Calibri"/>
              <a:ea typeface="Calibri"/>
              <a:cs typeface="Calibri"/>
            </a:rPr>
            <a:pPr/>
            <a:t>December</a:t>
          </a:fld>
          <a:endParaRPr lang="en-GB" sz="1200" b="1">
            <a:solidFill>
              <a:srgbClr val="FFCC00"/>
            </a:solidFill>
          </a:endParaRPr>
        </a:p>
      </xdr:txBody>
    </xdr:sp>
    <xdr:clientData/>
  </xdr:oneCellAnchor>
  <xdr:oneCellAnchor>
    <xdr:from>
      <xdr:col>12</xdr:col>
      <xdr:colOff>259976</xdr:colOff>
      <xdr:row>30</xdr:row>
      <xdr:rowOff>53788</xdr:rowOff>
    </xdr:from>
    <xdr:ext cx="923365" cy="268941"/>
    <xdr:sp macro="" textlink="Process_2!E48">
      <xdr:nvSpPr>
        <xdr:cNvPr id="61" name="TextBox 60">
          <a:extLst>
            <a:ext uri="{FF2B5EF4-FFF2-40B4-BE49-F238E27FC236}">
              <a16:creationId xmlns:a16="http://schemas.microsoft.com/office/drawing/2014/main" id="{70E5D3E2-BF21-4811-9866-2DB149084A79}"/>
            </a:ext>
          </a:extLst>
        </xdr:cNvPr>
        <xdr:cNvSpPr txBox="1"/>
      </xdr:nvSpPr>
      <xdr:spPr>
        <a:xfrm>
          <a:off x="8005482" y="7046259"/>
          <a:ext cx="923365" cy="268941"/>
        </a:xfrm>
        <a:prstGeom prst="rect">
          <a:avLst/>
        </a:prstGeom>
        <a:no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fld id="{1A733417-E240-4B2C-94B5-3946C5595E08}" type="TxLink">
            <a:rPr lang="en-US" sz="1100" b="1" i="0" u="none" strike="noStrike">
              <a:solidFill>
                <a:srgbClr val="FFCC00"/>
              </a:solidFill>
              <a:latin typeface="Calibri"/>
              <a:ea typeface="Calibri"/>
              <a:cs typeface="Calibri"/>
            </a:rPr>
            <a:pPr/>
            <a:t>TOTAL</a:t>
          </a:fld>
          <a:endParaRPr lang="en-GB" sz="1200" b="1">
            <a:solidFill>
              <a:srgbClr val="FFCC00"/>
            </a:solidFill>
          </a:endParaRPr>
        </a:p>
      </xdr:txBody>
    </xdr:sp>
    <xdr:clientData/>
  </xdr:oneCellAnchor>
  <xdr:oneCellAnchor>
    <xdr:from>
      <xdr:col>13</xdr:col>
      <xdr:colOff>304800</xdr:colOff>
      <xdr:row>20</xdr:row>
      <xdr:rowOff>125506</xdr:rowOff>
    </xdr:from>
    <xdr:ext cx="1004044" cy="197224"/>
    <xdr:sp macro="" textlink="Process_2!F44">
      <xdr:nvSpPr>
        <xdr:cNvPr id="108" name="TextBox 107">
          <a:extLst>
            <a:ext uri="{FF2B5EF4-FFF2-40B4-BE49-F238E27FC236}">
              <a16:creationId xmlns:a16="http://schemas.microsoft.com/office/drawing/2014/main" id="{A9564976-EAE6-48F6-8332-2DD6D650F843}"/>
            </a:ext>
          </a:extLst>
        </xdr:cNvPr>
        <xdr:cNvSpPr txBox="1"/>
      </xdr:nvSpPr>
      <xdr:spPr>
        <a:xfrm>
          <a:off x="8229600" y="3810000"/>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4654D03-7EB8-4313-B238-B6C0C9F7E14D}" type="TxLink">
            <a:rPr lang="en-US" sz="1000" b="0" i="0" u="none" strike="noStrike">
              <a:solidFill>
                <a:srgbClr val="000000"/>
              </a:solidFill>
              <a:latin typeface="Calibri"/>
              <a:ea typeface="Calibri"/>
              <a:cs typeface="Calibri"/>
            </a:rPr>
            <a:pPr/>
            <a:t> 5,675,287.77 </a:t>
          </a:fld>
          <a:endParaRPr lang="en-GB" sz="1200" b="1">
            <a:solidFill>
              <a:srgbClr val="FFCC00"/>
            </a:solidFill>
          </a:endParaRPr>
        </a:p>
      </xdr:txBody>
    </xdr:sp>
    <xdr:clientData/>
  </xdr:oneCellAnchor>
  <xdr:oneCellAnchor>
    <xdr:from>
      <xdr:col>14</xdr:col>
      <xdr:colOff>286873</xdr:colOff>
      <xdr:row>25</xdr:row>
      <xdr:rowOff>197223</xdr:rowOff>
    </xdr:from>
    <xdr:ext cx="1004044" cy="274320"/>
    <xdr:sp macro="" textlink="Process_2!F45">
      <xdr:nvSpPr>
        <xdr:cNvPr id="110" name="TextBox 109">
          <a:extLst>
            <a:ext uri="{FF2B5EF4-FFF2-40B4-BE49-F238E27FC236}">
              <a16:creationId xmlns:a16="http://schemas.microsoft.com/office/drawing/2014/main" id="{9E99AA52-BDE5-4DC0-BC40-4BF4969902F4}"/>
            </a:ext>
          </a:extLst>
        </xdr:cNvPr>
        <xdr:cNvSpPr txBox="1"/>
      </xdr:nvSpPr>
      <xdr:spPr>
        <a:xfrm>
          <a:off x="9323297" y="6024282"/>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5E341896-BEF9-493D-B0A0-2EB5A9F4DD3B}" type="TxLink">
            <a:rPr lang="en-US" sz="1100" b="0" i="0" u="none" strike="noStrike">
              <a:solidFill>
                <a:srgbClr val="FFCC00"/>
              </a:solidFill>
              <a:latin typeface="Calibri"/>
              <a:ea typeface="Calibri"/>
              <a:cs typeface="Calibri"/>
            </a:rPr>
            <a:pPr algn="r"/>
            <a:t> 2,432,831.31 </a:t>
          </a:fld>
          <a:endParaRPr lang="en-GB" sz="1600" b="1">
            <a:solidFill>
              <a:srgbClr val="FFCC00"/>
            </a:solidFill>
          </a:endParaRPr>
        </a:p>
      </xdr:txBody>
    </xdr:sp>
    <xdr:clientData/>
  </xdr:oneCellAnchor>
  <xdr:oneCellAnchor>
    <xdr:from>
      <xdr:col>14</xdr:col>
      <xdr:colOff>170327</xdr:colOff>
      <xdr:row>26</xdr:row>
      <xdr:rowOff>224119</xdr:rowOff>
    </xdr:from>
    <xdr:ext cx="1111623" cy="274320"/>
    <xdr:sp macro="" textlink="Process_2!F46">
      <xdr:nvSpPr>
        <xdr:cNvPr id="111" name="TextBox 110">
          <a:extLst>
            <a:ext uri="{FF2B5EF4-FFF2-40B4-BE49-F238E27FC236}">
              <a16:creationId xmlns:a16="http://schemas.microsoft.com/office/drawing/2014/main" id="{8A397044-CC73-4152-8343-C20CD41C6F33}"/>
            </a:ext>
          </a:extLst>
        </xdr:cNvPr>
        <xdr:cNvSpPr txBox="1"/>
      </xdr:nvSpPr>
      <xdr:spPr>
        <a:xfrm>
          <a:off x="9206751" y="6284260"/>
          <a:ext cx="1111623"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026CDE2D-DD77-4023-847E-40B3F1D68D08}" type="TxLink">
            <a:rPr lang="en-US" sz="1100" b="0" i="0" u="none" strike="noStrike">
              <a:solidFill>
                <a:srgbClr val="FFCC00"/>
              </a:solidFill>
              <a:latin typeface="Calibri"/>
              <a:ea typeface="Calibri"/>
              <a:cs typeface="Calibri"/>
            </a:rPr>
            <a:pPr algn="r"/>
            <a:t> 1,547,533.89 </a:t>
          </a:fld>
          <a:endParaRPr lang="en-GB" sz="2000" b="1">
            <a:solidFill>
              <a:srgbClr val="FFCC00"/>
            </a:solidFill>
          </a:endParaRPr>
        </a:p>
      </xdr:txBody>
    </xdr:sp>
    <xdr:clientData/>
  </xdr:oneCellAnchor>
  <xdr:oneCellAnchor>
    <xdr:from>
      <xdr:col>14</xdr:col>
      <xdr:colOff>268943</xdr:colOff>
      <xdr:row>27</xdr:row>
      <xdr:rowOff>215154</xdr:rowOff>
    </xdr:from>
    <xdr:ext cx="1004044" cy="274320"/>
    <xdr:sp macro="" textlink="Process_2!F47">
      <xdr:nvSpPr>
        <xdr:cNvPr id="112" name="TextBox 111">
          <a:extLst>
            <a:ext uri="{FF2B5EF4-FFF2-40B4-BE49-F238E27FC236}">
              <a16:creationId xmlns:a16="http://schemas.microsoft.com/office/drawing/2014/main" id="{80C6B3C7-69F8-43E4-84F1-DF84A3D84D86}"/>
            </a:ext>
          </a:extLst>
        </xdr:cNvPr>
        <xdr:cNvSpPr txBox="1"/>
      </xdr:nvSpPr>
      <xdr:spPr>
        <a:xfrm>
          <a:off x="9305367" y="6508378"/>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E767FCB9-FFB4-4851-B4A8-4D9246CF18FF}" type="TxLink">
            <a:rPr lang="en-US" sz="1100" b="0" i="0" u="none" strike="noStrike">
              <a:solidFill>
                <a:srgbClr val="FFCC00"/>
              </a:solidFill>
              <a:latin typeface="Calibri"/>
              <a:ea typeface="Calibri"/>
              <a:cs typeface="Calibri"/>
            </a:rPr>
            <a:pPr algn="r"/>
            <a:t> 1,117,089.75 </a:t>
          </a:fld>
          <a:endParaRPr lang="en-GB" sz="2000" b="1">
            <a:solidFill>
              <a:srgbClr val="FFCC00"/>
            </a:solidFill>
          </a:endParaRPr>
        </a:p>
      </xdr:txBody>
    </xdr:sp>
    <xdr:clientData/>
  </xdr:oneCellAnchor>
  <xdr:oneCellAnchor>
    <xdr:from>
      <xdr:col>14</xdr:col>
      <xdr:colOff>242046</xdr:colOff>
      <xdr:row>30</xdr:row>
      <xdr:rowOff>62752</xdr:rowOff>
    </xdr:from>
    <xdr:ext cx="1165412" cy="224118"/>
    <xdr:sp macro="" textlink="Process_2!F48">
      <xdr:nvSpPr>
        <xdr:cNvPr id="113" name="TextBox 112">
          <a:extLst>
            <a:ext uri="{FF2B5EF4-FFF2-40B4-BE49-F238E27FC236}">
              <a16:creationId xmlns:a16="http://schemas.microsoft.com/office/drawing/2014/main" id="{D71AC903-1121-46C8-A419-D0DFF054197B}"/>
            </a:ext>
          </a:extLst>
        </xdr:cNvPr>
        <xdr:cNvSpPr txBox="1"/>
      </xdr:nvSpPr>
      <xdr:spPr>
        <a:xfrm>
          <a:off x="9278470" y="7055223"/>
          <a:ext cx="1165412" cy="224118"/>
        </a:xfrm>
        <a:prstGeom prst="rect">
          <a:avLst/>
        </a:prstGeom>
        <a:noFill/>
        <a:ln>
          <a:solidFill>
            <a:schemeClr val="bg1"/>
          </a:solid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0F97A68-D53D-4D30-AD48-AE5FAA0953AB}" type="TxLink">
            <a:rPr lang="en-US" sz="1200" b="1" i="0" u="none" strike="noStrike">
              <a:solidFill>
                <a:srgbClr val="FFCC00"/>
              </a:solidFill>
              <a:latin typeface="Calibri"/>
              <a:ea typeface="Calibri"/>
              <a:cs typeface="Calibri"/>
            </a:rPr>
            <a:pPr/>
            <a:t> 56,242,133.76 </a:t>
          </a:fld>
          <a:endParaRPr lang="en-GB" sz="1800" b="1">
            <a:solidFill>
              <a:srgbClr val="FFCC00"/>
            </a:solidFill>
          </a:endParaRPr>
        </a:p>
      </xdr:txBody>
    </xdr:sp>
    <xdr:clientData/>
  </xdr:oneCellAnchor>
  <xdr:oneCellAnchor>
    <xdr:from>
      <xdr:col>16</xdr:col>
      <xdr:colOff>448240</xdr:colOff>
      <xdr:row>16</xdr:row>
      <xdr:rowOff>62753</xdr:rowOff>
    </xdr:from>
    <xdr:ext cx="1097280" cy="182880"/>
    <xdr:sp macro="" textlink="Process_2!G36">
      <xdr:nvSpPr>
        <xdr:cNvPr id="120" name="TextBox 119">
          <a:extLst>
            <a:ext uri="{FF2B5EF4-FFF2-40B4-BE49-F238E27FC236}">
              <a16:creationId xmlns:a16="http://schemas.microsoft.com/office/drawing/2014/main" id="{CA4438DC-4A64-4021-88AF-1FCBF6CF23D9}"/>
            </a:ext>
          </a:extLst>
        </xdr:cNvPr>
        <xdr:cNvSpPr txBox="1"/>
      </xdr:nvSpPr>
      <xdr:spPr>
        <a:xfrm>
          <a:off x="10775581" y="3792071"/>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C25A9DFE-33D4-4D17-9F98-88AFF6A6928F}" type="TxLink">
            <a:rPr lang="en-US" sz="1100" b="0" i="0" u="none" strike="noStrike">
              <a:solidFill>
                <a:srgbClr val="FFCC00"/>
              </a:solidFill>
              <a:latin typeface="Calibri"/>
              <a:ea typeface="Calibri"/>
              <a:cs typeface="Calibri"/>
            </a:rPr>
            <a:pPr algn="r"/>
            <a:t> 4,120,420.07 </a:t>
          </a:fld>
          <a:endParaRPr lang="en-GB" sz="2000" b="1">
            <a:solidFill>
              <a:srgbClr val="FFCC00"/>
            </a:solidFill>
          </a:endParaRPr>
        </a:p>
      </xdr:txBody>
    </xdr:sp>
    <xdr:clientData/>
  </xdr:oneCellAnchor>
  <xdr:oneCellAnchor>
    <xdr:from>
      <xdr:col>16</xdr:col>
      <xdr:colOff>439273</xdr:colOff>
      <xdr:row>17</xdr:row>
      <xdr:rowOff>89646</xdr:rowOff>
    </xdr:from>
    <xdr:ext cx="1097280" cy="182880"/>
    <xdr:sp macro="" textlink="Process_2!G37">
      <xdr:nvSpPr>
        <xdr:cNvPr id="121" name="TextBox 120">
          <a:extLst>
            <a:ext uri="{FF2B5EF4-FFF2-40B4-BE49-F238E27FC236}">
              <a16:creationId xmlns:a16="http://schemas.microsoft.com/office/drawing/2014/main" id="{5BDF7EF9-6710-4833-A601-BB2EB528DBAC}"/>
            </a:ext>
          </a:extLst>
        </xdr:cNvPr>
        <xdr:cNvSpPr txBox="1"/>
      </xdr:nvSpPr>
      <xdr:spPr>
        <a:xfrm>
          <a:off x="10766614" y="4052046"/>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6B9896D5-7399-478E-B10D-C9A5E311FFCC}" type="TxLink">
            <a:rPr lang="en-US" sz="1100" b="0" i="0" u="none" strike="noStrike">
              <a:solidFill>
                <a:srgbClr val="FFCC00"/>
              </a:solidFill>
              <a:latin typeface="Calibri"/>
              <a:ea typeface="Calibri"/>
              <a:cs typeface="Calibri"/>
            </a:rPr>
            <a:pPr algn="r"/>
            <a:t> 1,592,522.04 </a:t>
          </a:fld>
          <a:endParaRPr lang="en-GB" sz="2800" b="1">
            <a:solidFill>
              <a:srgbClr val="FFCC00"/>
            </a:solidFill>
          </a:endParaRPr>
        </a:p>
      </xdr:txBody>
    </xdr:sp>
    <xdr:clientData/>
  </xdr:oneCellAnchor>
  <xdr:oneCellAnchor>
    <xdr:from>
      <xdr:col>16</xdr:col>
      <xdr:colOff>430310</xdr:colOff>
      <xdr:row>18</xdr:row>
      <xdr:rowOff>152400</xdr:rowOff>
    </xdr:from>
    <xdr:ext cx="1097280" cy="182880"/>
    <xdr:sp macro="" textlink="Process_2!G38">
      <xdr:nvSpPr>
        <xdr:cNvPr id="122" name="TextBox 121">
          <a:extLst>
            <a:ext uri="{FF2B5EF4-FFF2-40B4-BE49-F238E27FC236}">
              <a16:creationId xmlns:a16="http://schemas.microsoft.com/office/drawing/2014/main" id="{AC4539A8-F9CE-43C5-951C-402E013AD0A3}"/>
            </a:ext>
          </a:extLst>
        </xdr:cNvPr>
        <xdr:cNvSpPr txBox="1"/>
      </xdr:nvSpPr>
      <xdr:spPr>
        <a:xfrm>
          <a:off x="10757651" y="4347882"/>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BDE9378A-35E0-4919-9FC4-42E756B201BD}" type="TxLink">
            <a:rPr lang="en-US" sz="1100" b="0" i="0" u="none" strike="noStrike">
              <a:solidFill>
                <a:srgbClr val="FFCC00"/>
              </a:solidFill>
              <a:latin typeface="Calibri"/>
              <a:ea typeface="Calibri"/>
              <a:cs typeface="Calibri"/>
            </a:rPr>
            <a:pPr algn="r"/>
            <a:t> 3,089,314.30 </a:t>
          </a:fld>
          <a:endParaRPr lang="en-GB" sz="2800" b="1">
            <a:solidFill>
              <a:srgbClr val="FFCC00"/>
            </a:solidFill>
          </a:endParaRPr>
        </a:p>
      </xdr:txBody>
    </xdr:sp>
    <xdr:clientData/>
  </xdr:oneCellAnchor>
  <xdr:oneCellAnchor>
    <xdr:from>
      <xdr:col>16</xdr:col>
      <xdr:colOff>457198</xdr:colOff>
      <xdr:row>19</xdr:row>
      <xdr:rowOff>107575</xdr:rowOff>
    </xdr:from>
    <xdr:ext cx="1097280" cy="182880"/>
    <xdr:sp macro="" textlink="Process_2!G39">
      <xdr:nvSpPr>
        <xdr:cNvPr id="123" name="TextBox 122">
          <a:extLst>
            <a:ext uri="{FF2B5EF4-FFF2-40B4-BE49-F238E27FC236}">
              <a16:creationId xmlns:a16="http://schemas.microsoft.com/office/drawing/2014/main" id="{C1D67931-C31F-47B4-9852-24C8185B28F8}"/>
            </a:ext>
          </a:extLst>
        </xdr:cNvPr>
        <xdr:cNvSpPr txBox="1"/>
      </xdr:nvSpPr>
      <xdr:spPr>
        <a:xfrm>
          <a:off x="10784539" y="4536140"/>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74091736-1036-463D-A633-BC7DCD60D77A}" type="TxLink">
            <a:rPr lang="en-US" sz="1100" b="0" i="0" u="none" strike="noStrike">
              <a:solidFill>
                <a:srgbClr val="FFCC00"/>
              </a:solidFill>
              <a:latin typeface="Calibri"/>
              <a:ea typeface="Calibri"/>
              <a:cs typeface="Calibri"/>
            </a:rPr>
            <a:pPr algn="r"/>
            <a:t> 3,165,476.12 </a:t>
          </a:fld>
          <a:endParaRPr lang="en-GB" sz="2800" b="1">
            <a:solidFill>
              <a:srgbClr val="FFCC00"/>
            </a:solidFill>
          </a:endParaRPr>
        </a:p>
      </xdr:txBody>
    </xdr:sp>
    <xdr:clientData/>
  </xdr:oneCellAnchor>
  <xdr:oneCellAnchor>
    <xdr:from>
      <xdr:col>16</xdr:col>
      <xdr:colOff>448234</xdr:colOff>
      <xdr:row>20</xdr:row>
      <xdr:rowOff>134470</xdr:rowOff>
    </xdr:from>
    <xdr:ext cx="1097280" cy="182880"/>
    <xdr:sp macro="" textlink="Process_2!G40">
      <xdr:nvSpPr>
        <xdr:cNvPr id="124" name="TextBox 123">
          <a:extLst>
            <a:ext uri="{FF2B5EF4-FFF2-40B4-BE49-F238E27FC236}">
              <a16:creationId xmlns:a16="http://schemas.microsoft.com/office/drawing/2014/main" id="{7AD75139-EBCE-4AF8-8956-5F4F89AF9619}"/>
            </a:ext>
          </a:extLst>
        </xdr:cNvPr>
        <xdr:cNvSpPr txBox="1"/>
      </xdr:nvSpPr>
      <xdr:spPr>
        <a:xfrm>
          <a:off x="10775575" y="4796117"/>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D174D4DC-DF6B-4BED-B230-1E9769653446}" type="TxLink">
            <a:rPr lang="en-US" sz="1100" b="0" i="0" u="none" strike="noStrike">
              <a:solidFill>
                <a:srgbClr val="FFCC00"/>
              </a:solidFill>
              <a:latin typeface="Calibri"/>
              <a:ea typeface="Calibri"/>
              <a:cs typeface="Calibri"/>
            </a:rPr>
            <a:pPr algn="r"/>
            <a:t> 4,731,956.54 </a:t>
          </a:fld>
          <a:endParaRPr lang="en-GB" sz="2800" b="1">
            <a:solidFill>
              <a:srgbClr val="FFCC00"/>
            </a:solidFill>
          </a:endParaRPr>
        </a:p>
      </xdr:txBody>
    </xdr:sp>
    <xdr:clientData/>
  </xdr:oneCellAnchor>
  <xdr:oneCellAnchor>
    <xdr:from>
      <xdr:col>16</xdr:col>
      <xdr:colOff>457199</xdr:colOff>
      <xdr:row>21</xdr:row>
      <xdr:rowOff>125505</xdr:rowOff>
    </xdr:from>
    <xdr:ext cx="1097280" cy="182880"/>
    <xdr:sp macro="" textlink="Process_2!G41">
      <xdr:nvSpPr>
        <xdr:cNvPr id="125" name="TextBox 124">
          <a:extLst>
            <a:ext uri="{FF2B5EF4-FFF2-40B4-BE49-F238E27FC236}">
              <a16:creationId xmlns:a16="http://schemas.microsoft.com/office/drawing/2014/main" id="{C72ED824-518F-4930-B5FF-986CCF91C3D7}"/>
            </a:ext>
          </a:extLst>
        </xdr:cNvPr>
        <xdr:cNvSpPr txBox="1"/>
      </xdr:nvSpPr>
      <xdr:spPr>
        <a:xfrm>
          <a:off x="10784540" y="5020234"/>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D64C3031-3264-4487-A66D-95F7AFDB480F}" type="TxLink">
            <a:rPr lang="en-US" sz="1100" b="0" i="0" u="none" strike="noStrike">
              <a:solidFill>
                <a:srgbClr val="FFCC00"/>
              </a:solidFill>
              <a:latin typeface="Calibri"/>
              <a:ea typeface="Calibri"/>
              <a:cs typeface="Calibri"/>
            </a:rPr>
            <a:pPr algn="r"/>
            <a:t> 10,831,053.62 </a:t>
          </a:fld>
          <a:endParaRPr lang="en-GB" sz="2800" b="1">
            <a:solidFill>
              <a:srgbClr val="FFCC00"/>
            </a:solidFill>
          </a:endParaRPr>
        </a:p>
      </xdr:txBody>
    </xdr:sp>
    <xdr:clientData/>
  </xdr:oneCellAnchor>
  <xdr:oneCellAnchor>
    <xdr:from>
      <xdr:col>16</xdr:col>
      <xdr:colOff>448232</xdr:colOff>
      <xdr:row>22</xdr:row>
      <xdr:rowOff>152399</xdr:rowOff>
    </xdr:from>
    <xdr:ext cx="1097280" cy="182880"/>
    <xdr:sp macro="" textlink="Process_2!G42">
      <xdr:nvSpPr>
        <xdr:cNvPr id="126" name="TextBox 125">
          <a:extLst>
            <a:ext uri="{FF2B5EF4-FFF2-40B4-BE49-F238E27FC236}">
              <a16:creationId xmlns:a16="http://schemas.microsoft.com/office/drawing/2014/main" id="{0EBC4E1D-255E-43AC-852C-0CCECF1404CB}"/>
            </a:ext>
          </a:extLst>
        </xdr:cNvPr>
        <xdr:cNvSpPr txBox="1"/>
      </xdr:nvSpPr>
      <xdr:spPr>
        <a:xfrm>
          <a:off x="10775573" y="5280211"/>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AE9C0E88-7A9D-4BFC-B922-873E2A61DB02}" type="TxLink">
            <a:rPr lang="en-US" sz="1100" b="0" i="0" u="none" strike="noStrike">
              <a:solidFill>
                <a:srgbClr val="FFCC00"/>
              </a:solidFill>
              <a:latin typeface="Calibri"/>
              <a:ea typeface="Calibri"/>
              <a:cs typeface="Calibri"/>
            </a:rPr>
            <a:pPr algn="r"/>
            <a:t> 10,050,549.83 </a:t>
          </a:fld>
          <a:endParaRPr lang="en-GB" sz="2800" b="1">
            <a:solidFill>
              <a:srgbClr val="FFCC00"/>
            </a:solidFill>
          </a:endParaRPr>
        </a:p>
      </xdr:txBody>
    </xdr:sp>
    <xdr:clientData/>
  </xdr:oneCellAnchor>
  <xdr:oneCellAnchor>
    <xdr:from>
      <xdr:col>16</xdr:col>
      <xdr:colOff>448233</xdr:colOff>
      <xdr:row>23</xdr:row>
      <xdr:rowOff>170330</xdr:rowOff>
    </xdr:from>
    <xdr:ext cx="1097280" cy="182880"/>
    <xdr:sp macro="" textlink="Process_2!G43">
      <xdr:nvSpPr>
        <xdr:cNvPr id="127" name="TextBox 126">
          <a:extLst>
            <a:ext uri="{FF2B5EF4-FFF2-40B4-BE49-F238E27FC236}">
              <a16:creationId xmlns:a16="http://schemas.microsoft.com/office/drawing/2014/main" id="{B798D888-E9C9-4593-9072-33E89A4054ED}"/>
            </a:ext>
          </a:extLst>
        </xdr:cNvPr>
        <xdr:cNvSpPr txBox="1"/>
      </xdr:nvSpPr>
      <xdr:spPr>
        <a:xfrm>
          <a:off x="10775574" y="5531224"/>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FC55C751-F78D-438C-AD04-E6DD1A12D590}" type="TxLink">
            <a:rPr lang="en-US" sz="1100" b="0" i="0" u="none" strike="noStrike">
              <a:solidFill>
                <a:srgbClr val="FFCC00"/>
              </a:solidFill>
              <a:latin typeface="Calibri"/>
              <a:ea typeface="Calibri"/>
              <a:cs typeface="Calibri"/>
            </a:rPr>
            <a:pPr algn="r"/>
            <a:t> 6,930,219.19 </a:t>
          </a:fld>
          <a:endParaRPr lang="en-GB" sz="2800" b="1">
            <a:solidFill>
              <a:srgbClr val="FFCC00"/>
            </a:solidFill>
          </a:endParaRPr>
        </a:p>
      </xdr:txBody>
    </xdr:sp>
    <xdr:clientData/>
  </xdr:oneCellAnchor>
  <xdr:oneCellAnchor>
    <xdr:from>
      <xdr:col>16</xdr:col>
      <xdr:colOff>448233</xdr:colOff>
      <xdr:row>24</xdr:row>
      <xdr:rowOff>197224</xdr:rowOff>
    </xdr:from>
    <xdr:ext cx="1097280" cy="182880"/>
    <xdr:sp macro="" textlink="Process_2!G44">
      <xdr:nvSpPr>
        <xdr:cNvPr id="128" name="TextBox 127">
          <a:extLst>
            <a:ext uri="{FF2B5EF4-FFF2-40B4-BE49-F238E27FC236}">
              <a16:creationId xmlns:a16="http://schemas.microsoft.com/office/drawing/2014/main" id="{75D4F5A4-321F-4E35-932E-9095C2701051}"/>
            </a:ext>
          </a:extLst>
        </xdr:cNvPr>
        <xdr:cNvSpPr txBox="1"/>
      </xdr:nvSpPr>
      <xdr:spPr>
        <a:xfrm>
          <a:off x="10775574" y="5791200"/>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15D97AF0-B811-45C7-8CFE-A8446CEDFDE6}" type="TxLink">
            <a:rPr lang="en-US" sz="1100" b="0" i="0" u="none" strike="noStrike">
              <a:solidFill>
                <a:srgbClr val="FFCC00"/>
              </a:solidFill>
              <a:latin typeface="Calibri"/>
              <a:ea typeface="Calibri"/>
              <a:cs typeface="Calibri"/>
            </a:rPr>
            <a:pPr algn="r"/>
            <a:t> 4,759,438.77 </a:t>
          </a:fld>
          <a:endParaRPr lang="en-GB" sz="2800" b="1">
            <a:solidFill>
              <a:srgbClr val="FFCC00"/>
            </a:solidFill>
          </a:endParaRPr>
        </a:p>
      </xdr:txBody>
    </xdr:sp>
    <xdr:clientData/>
  </xdr:oneCellAnchor>
  <xdr:oneCellAnchor>
    <xdr:from>
      <xdr:col>16</xdr:col>
      <xdr:colOff>466165</xdr:colOff>
      <xdr:row>25</xdr:row>
      <xdr:rowOff>224114</xdr:rowOff>
    </xdr:from>
    <xdr:ext cx="1097280" cy="182880"/>
    <xdr:sp macro="" textlink="Process_2!G45">
      <xdr:nvSpPr>
        <xdr:cNvPr id="129" name="TextBox 128">
          <a:extLst>
            <a:ext uri="{FF2B5EF4-FFF2-40B4-BE49-F238E27FC236}">
              <a16:creationId xmlns:a16="http://schemas.microsoft.com/office/drawing/2014/main" id="{260F28E2-5BED-408C-B4BB-6B1A149A038A}"/>
            </a:ext>
          </a:extLst>
        </xdr:cNvPr>
        <xdr:cNvSpPr txBox="1"/>
      </xdr:nvSpPr>
      <xdr:spPr>
        <a:xfrm>
          <a:off x="10793506" y="6051173"/>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1376A66B-4117-43BE-A47C-9E4382EEEE09}" type="TxLink">
            <a:rPr lang="en-US" sz="1100" b="0" i="0" u="none" strike="noStrike">
              <a:solidFill>
                <a:srgbClr val="FFCC00"/>
              </a:solidFill>
              <a:latin typeface="Calibri"/>
              <a:ea typeface="Calibri"/>
              <a:cs typeface="Calibri"/>
            </a:rPr>
            <a:pPr algn="r"/>
            <a:t> 2,432,831.31 </a:t>
          </a:fld>
          <a:endParaRPr lang="en-GB" sz="3200" b="1">
            <a:solidFill>
              <a:srgbClr val="FFCC00"/>
            </a:solidFill>
          </a:endParaRPr>
        </a:p>
      </xdr:txBody>
    </xdr:sp>
    <xdr:clientData/>
  </xdr:oneCellAnchor>
  <xdr:oneCellAnchor>
    <xdr:from>
      <xdr:col>16</xdr:col>
      <xdr:colOff>466163</xdr:colOff>
      <xdr:row>27</xdr:row>
      <xdr:rowOff>17927</xdr:rowOff>
    </xdr:from>
    <xdr:ext cx="1097280" cy="182880"/>
    <xdr:sp macro="" textlink="Process_2!G46">
      <xdr:nvSpPr>
        <xdr:cNvPr id="130" name="TextBox 129">
          <a:extLst>
            <a:ext uri="{FF2B5EF4-FFF2-40B4-BE49-F238E27FC236}">
              <a16:creationId xmlns:a16="http://schemas.microsoft.com/office/drawing/2014/main" id="{D2BFAAD4-4BD4-4460-ADC4-7CEB080A2474}"/>
            </a:ext>
          </a:extLst>
        </xdr:cNvPr>
        <xdr:cNvSpPr txBox="1"/>
      </xdr:nvSpPr>
      <xdr:spPr>
        <a:xfrm>
          <a:off x="10793504" y="6311151"/>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1A67C3DA-5A19-47CD-B846-4B18152D2973}" type="TxLink">
            <a:rPr lang="en-US" sz="1100" b="0" i="0" u="none" strike="noStrike">
              <a:solidFill>
                <a:srgbClr val="FFCC00"/>
              </a:solidFill>
              <a:latin typeface="Calibri"/>
              <a:ea typeface="Calibri"/>
              <a:cs typeface="Calibri"/>
            </a:rPr>
            <a:pPr algn="r"/>
            <a:t> 1,547,533.89 </a:t>
          </a:fld>
          <a:endParaRPr lang="en-GB" sz="3600" b="1">
            <a:solidFill>
              <a:srgbClr val="FFCC00"/>
            </a:solidFill>
          </a:endParaRPr>
        </a:p>
      </xdr:txBody>
    </xdr:sp>
    <xdr:clientData/>
  </xdr:oneCellAnchor>
  <xdr:oneCellAnchor>
    <xdr:from>
      <xdr:col>16</xdr:col>
      <xdr:colOff>448233</xdr:colOff>
      <xdr:row>28</xdr:row>
      <xdr:rowOff>17929</xdr:rowOff>
    </xdr:from>
    <xdr:ext cx="1097280" cy="182880"/>
    <xdr:sp macro="" textlink="Process_2!G47">
      <xdr:nvSpPr>
        <xdr:cNvPr id="131" name="TextBox 130">
          <a:extLst>
            <a:ext uri="{FF2B5EF4-FFF2-40B4-BE49-F238E27FC236}">
              <a16:creationId xmlns:a16="http://schemas.microsoft.com/office/drawing/2014/main" id="{9E70EADE-EF1A-4563-B07F-8813028AC3E2}"/>
            </a:ext>
          </a:extLst>
        </xdr:cNvPr>
        <xdr:cNvSpPr txBox="1"/>
      </xdr:nvSpPr>
      <xdr:spPr>
        <a:xfrm>
          <a:off x="10775574" y="6544235"/>
          <a:ext cx="1097280" cy="182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E7069DAD-10F1-4981-B4FE-ABD6E18270A7}" type="TxLink">
            <a:rPr lang="en-US" sz="1100" b="0" i="0" u="none" strike="noStrike">
              <a:solidFill>
                <a:srgbClr val="FFCC00"/>
              </a:solidFill>
              <a:latin typeface="Calibri"/>
              <a:ea typeface="Calibri"/>
              <a:cs typeface="Calibri"/>
            </a:rPr>
            <a:pPr algn="r"/>
            <a:t> 1,117,089.75 </a:t>
          </a:fld>
          <a:endParaRPr lang="en-GB" sz="2800" b="1">
            <a:solidFill>
              <a:srgbClr val="FFCC00"/>
            </a:solidFill>
          </a:endParaRPr>
        </a:p>
      </xdr:txBody>
    </xdr:sp>
    <xdr:clientData/>
  </xdr:oneCellAnchor>
  <xdr:oneCellAnchor>
    <xdr:from>
      <xdr:col>16</xdr:col>
      <xdr:colOff>448236</xdr:colOff>
      <xdr:row>30</xdr:row>
      <xdr:rowOff>53788</xdr:rowOff>
    </xdr:from>
    <xdr:ext cx="1165412" cy="251012"/>
    <xdr:sp macro="" textlink="Process_2!G48">
      <xdr:nvSpPr>
        <xdr:cNvPr id="132" name="TextBox 131">
          <a:extLst>
            <a:ext uri="{FF2B5EF4-FFF2-40B4-BE49-F238E27FC236}">
              <a16:creationId xmlns:a16="http://schemas.microsoft.com/office/drawing/2014/main" id="{ED117936-5300-426B-AA66-6DFC3FD3E8CE}"/>
            </a:ext>
          </a:extLst>
        </xdr:cNvPr>
        <xdr:cNvSpPr txBox="1"/>
      </xdr:nvSpPr>
      <xdr:spPr>
        <a:xfrm>
          <a:off x="10775577" y="7046259"/>
          <a:ext cx="1165412" cy="251012"/>
        </a:xfrm>
        <a:prstGeom prst="rect">
          <a:avLst/>
        </a:prstGeom>
        <a:noFill/>
        <a:ln>
          <a:solidFill>
            <a:schemeClr val="bg1"/>
          </a:solid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0BCCB56-4C9F-4C6D-BE08-CA9F03E0E6FF}" type="TxLink">
            <a:rPr lang="en-US" sz="1200" b="1" i="0" u="none" strike="noStrike">
              <a:solidFill>
                <a:srgbClr val="FFCC00"/>
              </a:solidFill>
              <a:latin typeface="Calibri"/>
              <a:ea typeface="Calibri"/>
              <a:cs typeface="Calibri"/>
            </a:rPr>
            <a:pPr/>
            <a:t> 54,368,405.43 </a:t>
          </a:fld>
          <a:endParaRPr lang="en-GB" sz="3200" b="1">
            <a:solidFill>
              <a:srgbClr val="FFCC00"/>
            </a:solidFill>
          </a:endParaRPr>
        </a:p>
      </xdr:txBody>
    </xdr:sp>
    <xdr:clientData/>
  </xdr:oneCellAnchor>
  <xdr:oneCellAnchor>
    <xdr:from>
      <xdr:col>18</xdr:col>
      <xdr:colOff>215152</xdr:colOff>
      <xdr:row>16</xdr:row>
      <xdr:rowOff>89647</xdr:rowOff>
    </xdr:from>
    <xdr:ext cx="1004044" cy="197224"/>
    <xdr:sp macro="" textlink="Process_2!H36">
      <xdr:nvSpPr>
        <xdr:cNvPr id="133" name="TextBox 132">
          <a:extLst>
            <a:ext uri="{FF2B5EF4-FFF2-40B4-BE49-F238E27FC236}">
              <a16:creationId xmlns:a16="http://schemas.microsoft.com/office/drawing/2014/main" id="{6E7D88F7-F035-414C-B875-2A1768645E36}"/>
            </a:ext>
          </a:extLst>
        </xdr:cNvPr>
        <xdr:cNvSpPr txBox="1"/>
      </xdr:nvSpPr>
      <xdr:spPr>
        <a:xfrm>
          <a:off x="11833411" y="3818965"/>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89778116-4681-43B5-8E19-AC5205668622}"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18</xdr:col>
      <xdr:colOff>215147</xdr:colOff>
      <xdr:row>17</xdr:row>
      <xdr:rowOff>107577</xdr:rowOff>
    </xdr:from>
    <xdr:ext cx="1004044" cy="197224"/>
    <xdr:sp macro="" textlink="Process_2!H37">
      <xdr:nvSpPr>
        <xdr:cNvPr id="134" name="TextBox 133">
          <a:extLst>
            <a:ext uri="{FF2B5EF4-FFF2-40B4-BE49-F238E27FC236}">
              <a16:creationId xmlns:a16="http://schemas.microsoft.com/office/drawing/2014/main" id="{284220FE-89CE-4D5A-8FFE-4AF8503FCFCD}"/>
            </a:ext>
          </a:extLst>
        </xdr:cNvPr>
        <xdr:cNvSpPr txBox="1"/>
      </xdr:nvSpPr>
      <xdr:spPr>
        <a:xfrm>
          <a:off x="11833406" y="4069977"/>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4AD235A7-DD2A-4422-A9D5-78265034E0D9}"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18</xdr:col>
      <xdr:colOff>224114</xdr:colOff>
      <xdr:row>18</xdr:row>
      <xdr:rowOff>107578</xdr:rowOff>
    </xdr:from>
    <xdr:ext cx="1004044" cy="197224"/>
    <xdr:sp macro="" textlink="Process_2!H38">
      <xdr:nvSpPr>
        <xdr:cNvPr id="135" name="TextBox 134">
          <a:extLst>
            <a:ext uri="{FF2B5EF4-FFF2-40B4-BE49-F238E27FC236}">
              <a16:creationId xmlns:a16="http://schemas.microsoft.com/office/drawing/2014/main" id="{C52A6E80-5419-4CA3-A5A9-BF73A9A6D3DF}"/>
            </a:ext>
          </a:extLst>
        </xdr:cNvPr>
        <xdr:cNvSpPr txBox="1"/>
      </xdr:nvSpPr>
      <xdr:spPr>
        <a:xfrm>
          <a:off x="11842373" y="4303060"/>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FEA377F7-98F2-44D3-911B-1534D8025777}"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18</xdr:col>
      <xdr:colOff>224113</xdr:colOff>
      <xdr:row>19</xdr:row>
      <xdr:rowOff>89646</xdr:rowOff>
    </xdr:from>
    <xdr:ext cx="1004044" cy="197224"/>
    <xdr:sp macro="" textlink="Process_2!H39">
      <xdr:nvSpPr>
        <xdr:cNvPr id="136" name="TextBox 135">
          <a:extLst>
            <a:ext uri="{FF2B5EF4-FFF2-40B4-BE49-F238E27FC236}">
              <a16:creationId xmlns:a16="http://schemas.microsoft.com/office/drawing/2014/main" id="{3587D246-5949-407A-A87B-8555057A11A2}"/>
            </a:ext>
          </a:extLst>
        </xdr:cNvPr>
        <xdr:cNvSpPr txBox="1"/>
      </xdr:nvSpPr>
      <xdr:spPr>
        <a:xfrm>
          <a:off x="11842372" y="4518211"/>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6B3FC5F4-8F28-473C-AC69-9FAEA44B36C2}"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18</xdr:col>
      <xdr:colOff>233081</xdr:colOff>
      <xdr:row>20</xdr:row>
      <xdr:rowOff>98612</xdr:rowOff>
    </xdr:from>
    <xdr:ext cx="1004044" cy="215154"/>
    <xdr:sp macro="" textlink="Process_2!H40">
      <xdr:nvSpPr>
        <xdr:cNvPr id="137" name="TextBox 136">
          <a:extLst>
            <a:ext uri="{FF2B5EF4-FFF2-40B4-BE49-F238E27FC236}">
              <a16:creationId xmlns:a16="http://schemas.microsoft.com/office/drawing/2014/main" id="{26D0318F-F98B-480E-90F7-553047609818}"/>
            </a:ext>
          </a:extLst>
        </xdr:cNvPr>
        <xdr:cNvSpPr txBox="1"/>
      </xdr:nvSpPr>
      <xdr:spPr>
        <a:xfrm>
          <a:off x="11851340" y="4760259"/>
          <a:ext cx="1004044" cy="2151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A99B713D-FBED-4D32-965A-B0E19E3395C1}"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18</xdr:col>
      <xdr:colOff>233070</xdr:colOff>
      <xdr:row>21</xdr:row>
      <xdr:rowOff>125506</xdr:rowOff>
    </xdr:from>
    <xdr:ext cx="1004044" cy="197224"/>
    <xdr:sp macro="" textlink="Process_2!H41">
      <xdr:nvSpPr>
        <xdr:cNvPr id="138" name="TextBox 137">
          <a:extLst>
            <a:ext uri="{FF2B5EF4-FFF2-40B4-BE49-F238E27FC236}">
              <a16:creationId xmlns:a16="http://schemas.microsoft.com/office/drawing/2014/main" id="{2E5F6E8C-13E0-4D25-B19C-DE413EA9C337}"/>
            </a:ext>
          </a:extLst>
        </xdr:cNvPr>
        <xdr:cNvSpPr txBox="1"/>
      </xdr:nvSpPr>
      <xdr:spPr>
        <a:xfrm>
          <a:off x="11851329" y="5020235"/>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53CB3105-978B-4F62-B180-04CE169421D2}" type="TxLink">
            <a:rPr lang="en-US" sz="1100" b="0" i="0" u="none" strike="noStrike">
              <a:solidFill>
                <a:srgbClr val="FFCC00"/>
              </a:solidFill>
              <a:latin typeface="Calibri"/>
              <a:ea typeface="Calibri"/>
              <a:cs typeface="Calibri"/>
            </a:rPr>
            <a:pPr algn="r"/>
            <a:t>95.91%</a:t>
          </a:fld>
          <a:endParaRPr lang="en-GB" sz="1600" b="1">
            <a:solidFill>
              <a:srgbClr val="FFCC00"/>
            </a:solidFill>
          </a:endParaRPr>
        </a:p>
      </xdr:txBody>
    </xdr:sp>
    <xdr:clientData/>
  </xdr:oneCellAnchor>
  <xdr:oneCellAnchor>
    <xdr:from>
      <xdr:col>18</xdr:col>
      <xdr:colOff>233080</xdr:colOff>
      <xdr:row>22</xdr:row>
      <xdr:rowOff>134470</xdr:rowOff>
    </xdr:from>
    <xdr:ext cx="1004044" cy="197224"/>
    <xdr:sp macro="" textlink="Process_2!H42">
      <xdr:nvSpPr>
        <xdr:cNvPr id="139" name="TextBox 138">
          <a:extLst>
            <a:ext uri="{FF2B5EF4-FFF2-40B4-BE49-F238E27FC236}">
              <a16:creationId xmlns:a16="http://schemas.microsoft.com/office/drawing/2014/main" id="{C86440FE-6E12-4BC4-BDF7-8388F532E9AC}"/>
            </a:ext>
          </a:extLst>
        </xdr:cNvPr>
        <xdr:cNvSpPr txBox="1"/>
      </xdr:nvSpPr>
      <xdr:spPr>
        <a:xfrm>
          <a:off x="11851339" y="5262282"/>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C3D6CC0D-0C8D-4A7E-87A2-F3582F431952}" type="TxLink">
            <a:rPr lang="en-US" sz="1100" b="0" i="0" u="none" strike="noStrike">
              <a:solidFill>
                <a:srgbClr val="FFCC00"/>
              </a:solidFill>
              <a:latin typeface="Calibri"/>
              <a:ea typeface="Calibri"/>
              <a:cs typeface="Calibri"/>
            </a:rPr>
            <a:pPr algn="r"/>
            <a:t>95.54%</a:t>
          </a:fld>
          <a:endParaRPr lang="en-GB" sz="1600" b="1">
            <a:solidFill>
              <a:srgbClr val="FFCC00"/>
            </a:solidFill>
          </a:endParaRPr>
        </a:p>
      </xdr:txBody>
    </xdr:sp>
    <xdr:clientData/>
  </xdr:oneCellAnchor>
  <xdr:oneCellAnchor>
    <xdr:from>
      <xdr:col>18</xdr:col>
      <xdr:colOff>233071</xdr:colOff>
      <xdr:row>23</xdr:row>
      <xdr:rowOff>161366</xdr:rowOff>
    </xdr:from>
    <xdr:ext cx="1004044" cy="197224"/>
    <xdr:sp macro="" textlink="Process_2!H43">
      <xdr:nvSpPr>
        <xdr:cNvPr id="140" name="TextBox 139">
          <a:extLst>
            <a:ext uri="{FF2B5EF4-FFF2-40B4-BE49-F238E27FC236}">
              <a16:creationId xmlns:a16="http://schemas.microsoft.com/office/drawing/2014/main" id="{0586C6D1-ADFD-4365-8994-C6278CD4F42A}"/>
            </a:ext>
          </a:extLst>
        </xdr:cNvPr>
        <xdr:cNvSpPr txBox="1"/>
      </xdr:nvSpPr>
      <xdr:spPr>
        <a:xfrm>
          <a:off x="11851330" y="5522260"/>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BE576900-ABE9-4FF5-B725-2FE9E1217D5D}" type="TxLink">
            <a:rPr lang="en-US" sz="1100" b="0" i="0" u="none" strike="noStrike">
              <a:solidFill>
                <a:srgbClr val="FFCC00"/>
              </a:solidFill>
              <a:latin typeface="Calibri"/>
              <a:ea typeface="Calibri"/>
              <a:cs typeface="Calibri"/>
            </a:rPr>
            <a:pPr algn="r"/>
            <a:t>99.62%</a:t>
          </a:fld>
          <a:endParaRPr lang="en-GB" sz="1600" b="1">
            <a:solidFill>
              <a:srgbClr val="FFCC00"/>
            </a:solidFill>
          </a:endParaRPr>
        </a:p>
      </xdr:txBody>
    </xdr:sp>
    <xdr:clientData/>
  </xdr:oneCellAnchor>
  <xdr:oneCellAnchor>
    <xdr:from>
      <xdr:col>18</xdr:col>
      <xdr:colOff>242040</xdr:colOff>
      <xdr:row>24</xdr:row>
      <xdr:rowOff>197225</xdr:rowOff>
    </xdr:from>
    <xdr:ext cx="1004044" cy="197224"/>
    <xdr:sp macro="" textlink="Process_2!H44">
      <xdr:nvSpPr>
        <xdr:cNvPr id="141" name="TextBox 140">
          <a:extLst>
            <a:ext uri="{FF2B5EF4-FFF2-40B4-BE49-F238E27FC236}">
              <a16:creationId xmlns:a16="http://schemas.microsoft.com/office/drawing/2014/main" id="{2F4E3234-28D7-4939-8FE0-A35646816247}"/>
            </a:ext>
          </a:extLst>
        </xdr:cNvPr>
        <xdr:cNvSpPr txBox="1"/>
      </xdr:nvSpPr>
      <xdr:spPr>
        <a:xfrm>
          <a:off x="11860299" y="5791201"/>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F88E0FBE-3E9B-48EF-8A07-0F0D02148BBB}" type="TxLink">
            <a:rPr lang="en-US" sz="1100" b="0" i="0" u="none" strike="noStrike">
              <a:solidFill>
                <a:srgbClr val="FFCC00"/>
              </a:solidFill>
              <a:latin typeface="Calibri"/>
              <a:ea typeface="Calibri"/>
              <a:cs typeface="Calibri"/>
            </a:rPr>
            <a:pPr algn="r"/>
            <a:t>83.86%</a:t>
          </a:fld>
          <a:endParaRPr lang="en-GB" sz="1600" b="1">
            <a:solidFill>
              <a:srgbClr val="FFCC00"/>
            </a:solidFill>
          </a:endParaRPr>
        </a:p>
      </xdr:txBody>
    </xdr:sp>
    <xdr:clientData/>
  </xdr:oneCellAnchor>
  <xdr:oneCellAnchor>
    <xdr:from>
      <xdr:col>18</xdr:col>
      <xdr:colOff>242040</xdr:colOff>
      <xdr:row>26</xdr:row>
      <xdr:rowOff>8965</xdr:rowOff>
    </xdr:from>
    <xdr:ext cx="1004044" cy="197224"/>
    <xdr:sp macro="" textlink="Process_2!H45">
      <xdr:nvSpPr>
        <xdr:cNvPr id="142" name="TextBox 141">
          <a:extLst>
            <a:ext uri="{FF2B5EF4-FFF2-40B4-BE49-F238E27FC236}">
              <a16:creationId xmlns:a16="http://schemas.microsoft.com/office/drawing/2014/main" id="{B9DDA684-EA82-4B94-945E-7F0DDB572BF0}"/>
            </a:ext>
          </a:extLst>
        </xdr:cNvPr>
        <xdr:cNvSpPr txBox="1"/>
      </xdr:nvSpPr>
      <xdr:spPr>
        <a:xfrm>
          <a:off x="11860299" y="6069106"/>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51BE88FC-AB6A-48B4-A0D8-59F31F5033D4}"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18</xdr:col>
      <xdr:colOff>251004</xdr:colOff>
      <xdr:row>27</xdr:row>
      <xdr:rowOff>8966</xdr:rowOff>
    </xdr:from>
    <xdr:ext cx="1004044" cy="197224"/>
    <xdr:sp macro="" textlink="Process_2!H46">
      <xdr:nvSpPr>
        <xdr:cNvPr id="143" name="TextBox 142">
          <a:extLst>
            <a:ext uri="{FF2B5EF4-FFF2-40B4-BE49-F238E27FC236}">
              <a16:creationId xmlns:a16="http://schemas.microsoft.com/office/drawing/2014/main" id="{D63E86AA-EF53-4BE2-BF2A-2BA16D58A13F}"/>
            </a:ext>
          </a:extLst>
        </xdr:cNvPr>
        <xdr:cNvSpPr txBox="1"/>
      </xdr:nvSpPr>
      <xdr:spPr>
        <a:xfrm>
          <a:off x="11869263" y="6302190"/>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1B865610-630D-4EE2-8E94-D999F380E72B}"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18</xdr:col>
      <xdr:colOff>251004</xdr:colOff>
      <xdr:row>28</xdr:row>
      <xdr:rowOff>35860</xdr:rowOff>
    </xdr:from>
    <xdr:ext cx="1004044" cy="197224"/>
    <xdr:sp macro="" textlink="Process_2!H47">
      <xdr:nvSpPr>
        <xdr:cNvPr id="144" name="TextBox 143">
          <a:extLst>
            <a:ext uri="{FF2B5EF4-FFF2-40B4-BE49-F238E27FC236}">
              <a16:creationId xmlns:a16="http://schemas.microsoft.com/office/drawing/2014/main" id="{555B62D8-34DD-4892-BF4C-D45B286E0584}"/>
            </a:ext>
          </a:extLst>
        </xdr:cNvPr>
        <xdr:cNvSpPr txBox="1"/>
      </xdr:nvSpPr>
      <xdr:spPr>
        <a:xfrm>
          <a:off x="11869263" y="6562166"/>
          <a:ext cx="1004044" cy="197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C41C5654-3488-4BBE-9AE4-969FE3CC044E}" type="TxLink">
            <a:rPr lang="en-US" sz="1100" b="0" i="0" u="none" strike="noStrike">
              <a:solidFill>
                <a:srgbClr val="FFCC00"/>
              </a:solidFill>
              <a:latin typeface="Calibri"/>
              <a:ea typeface="Calibri"/>
              <a:cs typeface="Calibri"/>
            </a:rPr>
            <a:pPr algn="r"/>
            <a:t>100.00%</a:t>
          </a:fld>
          <a:endParaRPr lang="en-GB" sz="1600" b="1">
            <a:solidFill>
              <a:srgbClr val="FFCC00"/>
            </a:solidFill>
          </a:endParaRPr>
        </a:p>
      </xdr:txBody>
    </xdr:sp>
    <xdr:clientData/>
  </xdr:oneCellAnchor>
  <xdr:oneCellAnchor>
    <xdr:from>
      <xdr:col>19</xdr:col>
      <xdr:colOff>17931</xdr:colOff>
      <xdr:row>30</xdr:row>
      <xdr:rowOff>35857</xdr:rowOff>
    </xdr:from>
    <xdr:ext cx="654423" cy="215154"/>
    <xdr:sp macro="" textlink="Process_2!H48">
      <xdr:nvSpPr>
        <xdr:cNvPr id="145" name="TextBox 144">
          <a:extLst>
            <a:ext uri="{FF2B5EF4-FFF2-40B4-BE49-F238E27FC236}">
              <a16:creationId xmlns:a16="http://schemas.microsoft.com/office/drawing/2014/main" id="{A1101F51-5E42-4CCB-9B88-B4772C80D2D4}"/>
            </a:ext>
          </a:extLst>
        </xdr:cNvPr>
        <xdr:cNvSpPr txBox="1"/>
      </xdr:nvSpPr>
      <xdr:spPr>
        <a:xfrm>
          <a:off x="12281649" y="7028328"/>
          <a:ext cx="654423" cy="215154"/>
        </a:xfrm>
        <a:prstGeom prst="rect">
          <a:avLst/>
        </a:prstGeom>
        <a:noFill/>
        <a:ln>
          <a:solidFill>
            <a:schemeClr val="bg1"/>
          </a:solid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AF4A91E-E787-4862-82F5-7D75F393191D}" type="TxLink">
            <a:rPr lang="en-US" sz="1200" b="1" i="0" u="none" strike="noStrike">
              <a:solidFill>
                <a:srgbClr val="FFCC00"/>
              </a:solidFill>
              <a:latin typeface="Calibri"/>
              <a:ea typeface="Calibri"/>
              <a:cs typeface="Calibri"/>
            </a:rPr>
            <a:pPr/>
            <a:t>96.67%</a:t>
          </a:fld>
          <a:endParaRPr lang="en-GB" sz="2400" b="1">
            <a:solidFill>
              <a:srgbClr val="FFCC00"/>
            </a:solidFill>
          </a:endParaRPr>
        </a:p>
      </xdr:txBody>
    </xdr:sp>
    <xdr:clientData/>
  </xdr:oneCellAnchor>
  <xdr:oneCellAnchor>
    <xdr:from>
      <xdr:col>14</xdr:col>
      <xdr:colOff>286871</xdr:colOff>
      <xdr:row>24</xdr:row>
      <xdr:rowOff>188260</xdr:rowOff>
    </xdr:from>
    <xdr:ext cx="1004044" cy="274320"/>
    <xdr:sp macro="" textlink="Process_2!F44">
      <xdr:nvSpPr>
        <xdr:cNvPr id="146" name="TextBox 145">
          <a:extLst>
            <a:ext uri="{FF2B5EF4-FFF2-40B4-BE49-F238E27FC236}">
              <a16:creationId xmlns:a16="http://schemas.microsoft.com/office/drawing/2014/main" id="{C9D32B5C-BA26-4A0C-AA42-F120B47BB552}"/>
            </a:ext>
          </a:extLst>
        </xdr:cNvPr>
        <xdr:cNvSpPr txBox="1"/>
      </xdr:nvSpPr>
      <xdr:spPr>
        <a:xfrm>
          <a:off x="9323295" y="5782236"/>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CF6C7032-0137-408F-A19C-355C680C9816}" type="TxLink">
            <a:rPr lang="en-US" sz="1100" b="0" i="0" u="none" strike="noStrike">
              <a:solidFill>
                <a:srgbClr val="FFCC00"/>
              </a:solidFill>
              <a:latin typeface="Calibri"/>
              <a:ea typeface="Calibri"/>
              <a:cs typeface="Calibri"/>
            </a:rPr>
            <a:pPr algn="r"/>
            <a:t> 5,675,287.77 </a:t>
          </a:fld>
          <a:endParaRPr lang="en-GB" sz="2000" b="1">
            <a:solidFill>
              <a:srgbClr val="FFCC00"/>
            </a:solidFill>
          </a:endParaRPr>
        </a:p>
      </xdr:txBody>
    </xdr:sp>
    <xdr:clientData/>
  </xdr:oneCellAnchor>
  <xdr:oneCellAnchor>
    <xdr:from>
      <xdr:col>14</xdr:col>
      <xdr:colOff>277907</xdr:colOff>
      <xdr:row>23</xdr:row>
      <xdr:rowOff>188259</xdr:rowOff>
    </xdr:from>
    <xdr:ext cx="1004044" cy="274320"/>
    <xdr:sp macro="" textlink="Process_2!F43">
      <xdr:nvSpPr>
        <xdr:cNvPr id="147" name="TextBox 146">
          <a:extLst>
            <a:ext uri="{FF2B5EF4-FFF2-40B4-BE49-F238E27FC236}">
              <a16:creationId xmlns:a16="http://schemas.microsoft.com/office/drawing/2014/main" id="{E505BA1A-4532-49BB-8BD7-058CF307FAB0}"/>
            </a:ext>
          </a:extLst>
        </xdr:cNvPr>
        <xdr:cNvSpPr txBox="1"/>
      </xdr:nvSpPr>
      <xdr:spPr>
        <a:xfrm>
          <a:off x="9314331" y="5549153"/>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2952340C-D98E-4FA5-AEC7-512E1B3189F7}" type="TxLink">
            <a:rPr lang="en-US" sz="1100" b="0" i="0" u="none" strike="noStrike">
              <a:solidFill>
                <a:srgbClr val="FFCC00"/>
              </a:solidFill>
              <a:latin typeface="Calibri"/>
              <a:ea typeface="Calibri"/>
              <a:cs typeface="Calibri"/>
            </a:rPr>
            <a:pPr algn="r"/>
            <a:t> 6,956,706.27 </a:t>
          </a:fld>
          <a:endParaRPr lang="en-GB" sz="2000" b="1">
            <a:solidFill>
              <a:srgbClr val="FFCC00"/>
            </a:solidFill>
          </a:endParaRPr>
        </a:p>
      </xdr:txBody>
    </xdr:sp>
    <xdr:clientData/>
  </xdr:oneCellAnchor>
  <xdr:oneCellAnchor>
    <xdr:from>
      <xdr:col>14</xdr:col>
      <xdr:colOff>215147</xdr:colOff>
      <xdr:row>22</xdr:row>
      <xdr:rowOff>143438</xdr:rowOff>
    </xdr:from>
    <xdr:ext cx="1084731" cy="340655"/>
    <xdr:sp macro="" textlink="Process_2!F42">
      <xdr:nvSpPr>
        <xdr:cNvPr id="148" name="TextBox 147">
          <a:extLst>
            <a:ext uri="{FF2B5EF4-FFF2-40B4-BE49-F238E27FC236}">
              <a16:creationId xmlns:a16="http://schemas.microsoft.com/office/drawing/2014/main" id="{33FE607A-7AC6-4F49-82A3-EF864AE38B87}"/>
            </a:ext>
          </a:extLst>
        </xdr:cNvPr>
        <xdr:cNvSpPr txBox="1"/>
      </xdr:nvSpPr>
      <xdr:spPr>
        <a:xfrm>
          <a:off x="9251571" y="5271250"/>
          <a:ext cx="1084731" cy="340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AAC5DD46-5632-49F4-A4E2-0C3FFFF07CEA}" type="TxLink">
            <a:rPr lang="en-US" sz="1100" b="0" i="0" u="none" strike="noStrike">
              <a:solidFill>
                <a:srgbClr val="FFCC00"/>
              </a:solidFill>
              <a:latin typeface="Calibri"/>
              <a:ea typeface="Calibri"/>
              <a:cs typeface="Calibri"/>
            </a:rPr>
            <a:pPr algn="r"/>
            <a:t> 10,519,548.36 </a:t>
          </a:fld>
          <a:endParaRPr lang="en-GB" sz="2000" b="1">
            <a:solidFill>
              <a:srgbClr val="FFCC00"/>
            </a:solidFill>
          </a:endParaRPr>
        </a:p>
      </xdr:txBody>
    </xdr:sp>
    <xdr:clientData/>
  </xdr:oneCellAnchor>
  <xdr:oneCellAnchor>
    <xdr:from>
      <xdr:col>14</xdr:col>
      <xdr:colOff>152397</xdr:colOff>
      <xdr:row>21</xdr:row>
      <xdr:rowOff>116543</xdr:rowOff>
    </xdr:from>
    <xdr:ext cx="1129550" cy="268941"/>
    <xdr:sp macro="" textlink="Process_2!F41">
      <xdr:nvSpPr>
        <xdr:cNvPr id="149" name="TextBox 148">
          <a:extLst>
            <a:ext uri="{FF2B5EF4-FFF2-40B4-BE49-F238E27FC236}">
              <a16:creationId xmlns:a16="http://schemas.microsoft.com/office/drawing/2014/main" id="{B0EB277E-292C-490D-9320-272AEEB5533E}"/>
            </a:ext>
          </a:extLst>
        </xdr:cNvPr>
        <xdr:cNvSpPr txBox="1"/>
      </xdr:nvSpPr>
      <xdr:spPr>
        <a:xfrm>
          <a:off x="9188821" y="5011272"/>
          <a:ext cx="1129550" cy="2689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E8427CA1-FBD9-407D-B7A2-32ABBBD41D44}" type="TxLink">
            <a:rPr lang="en-US" sz="1100" b="0" i="0" u="none" strike="noStrike">
              <a:solidFill>
                <a:srgbClr val="FFCC00"/>
              </a:solidFill>
              <a:latin typeface="Calibri"/>
              <a:ea typeface="Calibri"/>
              <a:cs typeface="Calibri"/>
            </a:rPr>
            <a:pPr algn="r"/>
            <a:t> 11,293,447.34 </a:t>
          </a:fld>
          <a:endParaRPr lang="en-GB" sz="2000" b="1">
            <a:solidFill>
              <a:srgbClr val="FFCC00"/>
            </a:solidFill>
          </a:endParaRPr>
        </a:p>
      </xdr:txBody>
    </xdr:sp>
    <xdr:clientData/>
  </xdr:oneCellAnchor>
  <xdr:oneCellAnchor>
    <xdr:from>
      <xdr:col>14</xdr:col>
      <xdr:colOff>286868</xdr:colOff>
      <xdr:row>20</xdr:row>
      <xdr:rowOff>116543</xdr:rowOff>
    </xdr:from>
    <xdr:ext cx="1004044" cy="274320"/>
    <xdr:sp macro="" textlink="Process_2!F40">
      <xdr:nvSpPr>
        <xdr:cNvPr id="150" name="TextBox 149">
          <a:extLst>
            <a:ext uri="{FF2B5EF4-FFF2-40B4-BE49-F238E27FC236}">
              <a16:creationId xmlns:a16="http://schemas.microsoft.com/office/drawing/2014/main" id="{BE27FCE1-2AF4-4F56-88BF-ADE72BE6DB7F}"/>
            </a:ext>
          </a:extLst>
        </xdr:cNvPr>
        <xdr:cNvSpPr txBox="1"/>
      </xdr:nvSpPr>
      <xdr:spPr>
        <a:xfrm>
          <a:off x="9323292" y="4778190"/>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F8BF94D6-7A09-4377-BBCE-06F62390074C}" type="TxLink">
            <a:rPr lang="en-US" sz="1100" b="0" i="0" u="none" strike="noStrike">
              <a:solidFill>
                <a:srgbClr val="FFCC00"/>
              </a:solidFill>
              <a:latin typeface="Calibri"/>
              <a:ea typeface="Calibri"/>
              <a:cs typeface="Calibri"/>
            </a:rPr>
            <a:pPr algn="r"/>
            <a:t> 4,731,956.54 </a:t>
          </a:fld>
          <a:endParaRPr lang="en-GB" sz="2800" b="1">
            <a:solidFill>
              <a:srgbClr val="FFCC00"/>
            </a:solidFill>
          </a:endParaRPr>
        </a:p>
      </xdr:txBody>
    </xdr:sp>
    <xdr:clientData/>
  </xdr:oneCellAnchor>
  <xdr:oneCellAnchor>
    <xdr:from>
      <xdr:col>14</xdr:col>
      <xdr:colOff>277903</xdr:colOff>
      <xdr:row>19</xdr:row>
      <xdr:rowOff>80687</xdr:rowOff>
    </xdr:from>
    <xdr:ext cx="1004044" cy="274320"/>
    <xdr:sp macro="" textlink="Process_2!F39">
      <xdr:nvSpPr>
        <xdr:cNvPr id="151" name="TextBox 150">
          <a:extLst>
            <a:ext uri="{FF2B5EF4-FFF2-40B4-BE49-F238E27FC236}">
              <a16:creationId xmlns:a16="http://schemas.microsoft.com/office/drawing/2014/main" id="{F748202F-FA33-4553-BBE7-1383D7A9FA31}"/>
            </a:ext>
          </a:extLst>
        </xdr:cNvPr>
        <xdr:cNvSpPr txBox="1"/>
      </xdr:nvSpPr>
      <xdr:spPr>
        <a:xfrm>
          <a:off x="9314327" y="4509252"/>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310EBBBA-4000-4CBB-8B07-2D4A333B2B05}" type="TxLink">
            <a:rPr lang="en-US" sz="1100" b="0" i="0" u="none" strike="noStrike">
              <a:solidFill>
                <a:srgbClr val="FFCC00"/>
              </a:solidFill>
              <a:latin typeface="Calibri"/>
              <a:ea typeface="Calibri"/>
              <a:cs typeface="Calibri"/>
            </a:rPr>
            <a:pPr algn="r"/>
            <a:t> 3,165,476.12 </a:t>
          </a:fld>
          <a:endParaRPr lang="en-GB" sz="2000" b="1">
            <a:solidFill>
              <a:srgbClr val="FFCC00"/>
            </a:solidFill>
          </a:endParaRPr>
        </a:p>
      </xdr:txBody>
    </xdr:sp>
    <xdr:clientData/>
  </xdr:oneCellAnchor>
  <xdr:oneCellAnchor>
    <xdr:from>
      <xdr:col>14</xdr:col>
      <xdr:colOff>286870</xdr:colOff>
      <xdr:row>18</xdr:row>
      <xdr:rowOff>71719</xdr:rowOff>
    </xdr:from>
    <xdr:ext cx="1004044" cy="274320"/>
    <xdr:sp macro="" textlink="Process_2!F38">
      <xdr:nvSpPr>
        <xdr:cNvPr id="152" name="TextBox 151">
          <a:extLst>
            <a:ext uri="{FF2B5EF4-FFF2-40B4-BE49-F238E27FC236}">
              <a16:creationId xmlns:a16="http://schemas.microsoft.com/office/drawing/2014/main" id="{D58B5081-A21C-423F-A0FA-C33B8AAA41FF}"/>
            </a:ext>
          </a:extLst>
        </xdr:cNvPr>
        <xdr:cNvSpPr txBox="1"/>
      </xdr:nvSpPr>
      <xdr:spPr>
        <a:xfrm>
          <a:off x="9323294" y="4267201"/>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3195821A-EC78-4253-90C0-05F2A0D11F35}" type="TxLink">
            <a:rPr lang="en-US" sz="1100" b="0" i="0" u="none" strike="noStrike">
              <a:solidFill>
                <a:srgbClr val="FFCC00"/>
              </a:solidFill>
              <a:latin typeface="Calibri"/>
              <a:ea typeface="Calibri"/>
              <a:cs typeface="Calibri"/>
            </a:rPr>
            <a:pPr algn="r"/>
            <a:t> 3,089,314.30 </a:t>
          </a:fld>
          <a:endParaRPr lang="en-GB" sz="2000" b="1">
            <a:solidFill>
              <a:srgbClr val="FFCC00"/>
            </a:solidFill>
          </a:endParaRPr>
        </a:p>
      </xdr:txBody>
    </xdr:sp>
    <xdr:clientData/>
  </xdr:oneCellAnchor>
  <xdr:oneCellAnchor>
    <xdr:from>
      <xdr:col>14</xdr:col>
      <xdr:colOff>268941</xdr:colOff>
      <xdr:row>17</xdr:row>
      <xdr:rowOff>35858</xdr:rowOff>
    </xdr:from>
    <xdr:ext cx="1004044" cy="274320"/>
    <xdr:sp macro="" textlink="Process_2!F37">
      <xdr:nvSpPr>
        <xdr:cNvPr id="153" name="TextBox 152">
          <a:extLst>
            <a:ext uri="{FF2B5EF4-FFF2-40B4-BE49-F238E27FC236}">
              <a16:creationId xmlns:a16="http://schemas.microsoft.com/office/drawing/2014/main" id="{C031B5DC-DECE-4311-8C9C-51F5CFCEA055}"/>
            </a:ext>
          </a:extLst>
        </xdr:cNvPr>
        <xdr:cNvSpPr txBox="1"/>
      </xdr:nvSpPr>
      <xdr:spPr>
        <a:xfrm>
          <a:off x="9305365" y="3998258"/>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E19D19F2-1D4B-437A-9AF5-FAE15974C354}" type="TxLink">
            <a:rPr lang="en-US" sz="1100" b="0" i="0" u="none" strike="noStrike">
              <a:solidFill>
                <a:srgbClr val="FFCC00"/>
              </a:solidFill>
              <a:latin typeface="Calibri"/>
              <a:ea typeface="Calibri"/>
              <a:cs typeface="Calibri"/>
            </a:rPr>
            <a:pPr algn="r"/>
            <a:t> 1,592,522.04 </a:t>
          </a:fld>
          <a:endParaRPr lang="en-GB" sz="2800" b="1">
            <a:solidFill>
              <a:srgbClr val="FFCC00"/>
            </a:solidFill>
          </a:endParaRPr>
        </a:p>
      </xdr:txBody>
    </xdr:sp>
    <xdr:clientData/>
  </xdr:oneCellAnchor>
  <xdr:oneCellAnchor>
    <xdr:from>
      <xdr:col>14</xdr:col>
      <xdr:colOff>277905</xdr:colOff>
      <xdr:row>16</xdr:row>
      <xdr:rowOff>26893</xdr:rowOff>
    </xdr:from>
    <xdr:ext cx="1004044" cy="274320"/>
    <xdr:sp macro="" textlink="Process_2!F36">
      <xdr:nvSpPr>
        <xdr:cNvPr id="154" name="TextBox 153">
          <a:extLst>
            <a:ext uri="{FF2B5EF4-FFF2-40B4-BE49-F238E27FC236}">
              <a16:creationId xmlns:a16="http://schemas.microsoft.com/office/drawing/2014/main" id="{19BFDA20-4C51-48B5-A43E-6D419D229B38}"/>
            </a:ext>
          </a:extLst>
        </xdr:cNvPr>
        <xdr:cNvSpPr txBox="1"/>
      </xdr:nvSpPr>
      <xdr:spPr>
        <a:xfrm>
          <a:off x="9314329" y="3756211"/>
          <a:ext cx="100404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0B0DEC2B-3CC3-40E6-8569-5D1C202BF6E4}" type="TxLink">
            <a:rPr lang="en-US" sz="1100" b="0" i="0" u="none" strike="noStrike">
              <a:solidFill>
                <a:srgbClr val="FFCC00"/>
              </a:solidFill>
              <a:latin typeface="Calibri"/>
              <a:ea typeface="Calibri"/>
              <a:cs typeface="Calibri"/>
            </a:rPr>
            <a:pPr algn="r"/>
            <a:t> 4,120,420.07 </a:t>
          </a:fld>
          <a:endParaRPr lang="en-GB" sz="3600" b="1">
            <a:solidFill>
              <a:srgbClr val="FFCC00"/>
            </a:solidFill>
          </a:endParaRPr>
        </a:p>
      </xdr:txBody>
    </xdr:sp>
    <xdr:clientData/>
  </xdr:oneCellAnchor>
  <xdr:twoCellAnchor>
    <xdr:from>
      <xdr:col>8</xdr:col>
      <xdr:colOff>-1</xdr:colOff>
      <xdr:row>0</xdr:row>
      <xdr:rowOff>116541</xdr:rowOff>
    </xdr:from>
    <xdr:to>
      <xdr:col>19</xdr:col>
      <xdr:colOff>591669</xdr:colOff>
      <xdr:row>2</xdr:row>
      <xdr:rowOff>216049</xdr:rowOff>
    </xdr:to>
    <xdr:sp macro="" textlink="">
      <xdr:nvSpPr>
        <xdr:cNvPr id="17" name="Rectangle: Rounded Corners 17">
          <a:extLst>
            <a:ext uri="{FF2B5EF4-FFF2-40B4-BE49-F238E27FC236}">
              <a16:creationId xmlns:a16="http://schemas.microsoft.com/office/drawing/2014/main" id="{7356DE63-9D7E-45A3-9CEE-1CEF681190B1}"/>
            </a:ext>
          </a:extLst>
        </xdr:cNvPr>
        <xdr:cNvSpPr/>
      </xdr:nvSpPr>
      <xdr:spPr>
        <a:xfrm>
          <a:off x="5163670" y="116541"/>
          <a:ext cx="7691717" cy="565673"/>
        </a:xfrm>
        <a:prstGeom prst="roundRect">
          <a:avLst/>
        </a:prstGeom>
        <a:solidFill>
          <a:schemeClr val="tx1"/>
        </a:solidFill>
        <a:ln>
          <a:solidFill>
            <a:srgbClr val="FFCC00"/>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800" baseline="0">
              <a:solidFill>
                <a:schemeClr val="accent4">
                  <a:lumMod val="60000"/>
                  <a:lumOff val="40000"/>
                </a:schemeClr>
              </a:solidFill>
            </a:rPr>
            <a:t>            </a:t>
          </a:r>
          <a:r>
            <a:rPr lang="en-GB" sz="2000" baseline="0">
              <a:solidFill>
                <a:srgbClr val="FFC000"/>
              </a:solidFill>
            </a:rPr>
            <a:t>COOEC - QATAR OPERATION  </a:t>
          </a:r>
          <a:r>
            <a:rPr lang="ja-JP" altLang="en-US" sz="2000" baseline="0">
              <a:solidFill>
                <a:srgbClr val="FFC000"/>
              </a:solidFill>
            </a:rPr>
            <a:t>海油工程 </a:t>
          </a:r>
          <a:r>
            <a:rPr lang="en-US" altLang="ja-JP" sz="2000" baseline="0">
              <a:solidFill>
                <a:srgbClr val="FFC000"/>
              </a:solidFill>
            </a:rPr>
            <a:t>- </a:t>
          </a:r>
          <a:r>
            <a:rPr lang="ja-JP" altLang="en-US" sz="2000" baseline="0">
              <a:solidFill>
                <a:srgbClr val="FFC000"/>
              </a:solidFill>
            </a:rPr>
            <a:t>卡塔尔运营</a:t>
          </a:r>
          <a:r>
            <a:rPr lang="en-GB" sz="2000" baseline="0">
              <a:solidFill>
                <a:srgbClr val="FFC000"/>
              </a:solidFill>
            </a:rPr>
            <a:t>   </a:t>
          </a:r>
          <a:endParaRPr lang="en-GB" sz="1800">
            <a:solidFill>
              <a:srgbClr val="FFC000"/>
            </a:solidFill>
          </a:endParaRPr>
        </a:p>
      </xdr:txBody>
    </xdr:sp>
    <xdr:clientData/>
  </xdr:twoCellAnchor>
  <xdr:twoCellAnchor>
    <xdr:from>
      <xdr:col>20</xdr:col>
      <xdr:colOff>412377</xdr:colOff>
      <xdr:row>9</xdr:row>
      <xdr:rowOff>107577</xdr:rowOff>
    </xdr:from>
    <xdr:to>
      <xdr:col>26</xdr:col>
      <xdr:colOff>385482</xdr:colOff>
      <xdr:row>19</xdr:row>
      <xdr:rowOff>8964</xdr:rowOff>
    </xdr:to>
    <xdr:sp macro="" textlink="">
      <xdr:nvSpPr>
        <xdr:cNvPr id="23" name="Rectangle: Rounded Corners 22">
          <a:extLst>
            <a:ext uri="{FF2B5EF4-FFF2-40B4-BE49-F238E27FC236}">
              <a16:creationId xmlns:a16="http://schemas.microsoft.com/office/drawing/2014/main" id="{7E7F9418-9E32-DC84-A1D1-F76E3586773B}"/>
            </a:ext>
          </a:extLst>
        </xdr:cNvPr>
        <xdr:cNvSpPr/>
      </xdr:nvSpPr>
      <xdr:spPr>
        <a:xfrm>
          <a:off x="13321553" y="2205318"/>
          <a:ext cx="3845858" cy="2232211"/>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lumMod val="60000"/>
                <a:lumOff val="40000"/>
              </a:schemeClr>
            </a:solidFill>
          </a:endParaRPr>
        </a:p>
      </xdr:txBody>
    </xdr:sp>
    <xdr:clientData/>
  </xdr:twoCellAnchor>
  <xdr:twoCellAnchor>
    <xdr:from>
      <xdr:col>0</xdr:col>
      <xdr:colOff>35859</xdr:colOff>
      <xdr:row>22</xdr:row>
      <xdr:rowOff>126835</xdr:rowOff>
    </xdr:from>
    <xdr:to>
      <xdr:col>2</xdr:col>
      <xdr:colOff>71718</xdr:colOff>
      <xdr:row>26</xdr:row>
      <xdr:rowOff>26896</xdr:rowOff>
    </xdr:to>
    <xdr:sp macro="" textlink="">
      <xdr:nvSpPr>
        <xdr:cNvPr id="2" name="Rectangle: Rounded Corners 1">
          <a:extLst>
            <a:ext uri="{FF2B5EF4-FFF2-40B4-BE49-F238E27FC236}">
              <a16:creationId xmlns:a16="http://schemas.microsoft.com/office/drawing/2014/main" id="{A0BE9D49-B8A5-4AD9-B51E-44B91A811F89}"/>
            </a:ext>
            <a:ext uri="{C183D7F6-B498-43B3-948B-1728B52AA6E4}">
              <adec:decorative xmlns:adec="http://schemas.microsoft.com/office/drawing/2017/decorative" val="0"/>
            </a:ext>
          </a:extLst>
        </xdr:cNvPr>
        <xdr:cNvSpPr/>
      </xdr:nvSpPr>
      <xdr:spPr>
        <a:xfrm>
          <a:off x="35859" y="5254647"/>
          <a:ext cx="1326777" cy="832390"/>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baseline="0">
              <a:solidFill>
                <a:schemeClr val="lt1"/>
              </a:solidFill>
              <a:effectLst/>
              <a:latin typeface="+mn-lt"/>
              <a:ea typeface="+mn-ea"/>
              <a:cs typeface="+mn-cs"/>
            </a:rPr>
            <a:t>Remaining Advance Rolling </a:t>
          </a:r>
        </a:p>
        <a:p>
          <a:pPr algn="ctr"/>
          <a:r>
            <a:rPr lang="en-US" sz="1200" b="1" i="0" baseline="0">
              <a:solidFill>
                <a:schemeClr val="lt1"/>
              </a:solidFill>
              <a:effectLst/>
              <a:latin typeface="+mn-lt"/>
              <a:ea typeface="+mn-ea"/>
              <a:cs typeface="+mn-cs"/>
            </a:rPr>
            <a:t>Amount </a:t>
          </a:r>
          <a:r>
            <a:rPr lang="en-US" sz="1200" b="1" i="0" u="none" strike="noStrike" baseline="0">
              <a:solidFill>
                <a:schemeClr val="bg1"/>
              </a:solidFill>
              <a:effectLst/>
              <a:latin typeface="Calibri"/>
              <a:ea typeface="Calibri"/>
              <a:cs typeface="Calibri"/>
            </a:rPr>
            <a:t>(2M)</a:t>
          </a:r>
          <a:r>
            <a:rPr lang="en-US" sz="1200" b="1" i="0" u="none" strike="noStrike" baseline="0">
              <a:solidFill>
                <a:schemeClr val="bg1"/>
              </a:solidFill>
              <a:latin typeface="Calibri"/>
              <a:ea typeface="Calibri"/>
              <a:cs typeface="Calibri"/>
            </a:rPr>
            <a:t> </a:t>
          </a:r>
        </a:p>
        <a:p>
          <a:pPr algn="ctr"/>
          <a:r>
            <a:rPr lang="en-US" sz="1200" b="1" i="0" u="none" strike="noStrike" baseline="0">
              <a:solidFill>
                <a:schemeClr val="bg1"/>
              </a:solidFill>
              <a:latin typeface="Calibri"/>
              <a:ea typeface="Calibri"/>
              <a:cs typeface="Calibri"/>
            </a:rPr>
            <a:t>PI Cargo</a:t>
          </a:r>
        </a:p>
      </xdr:txBody>
    </xdr:sp>
    <xdr:clientData/>
  </xdr:twoCellAnchor>
  <xdr:twoCellAnchor>
    <xdr:from>
      <xdr:col>2</xdr:col>
      <xdr:colOff>89649</xdr:colOff>
      <xdr:row>22</xdr:row>
      <xdr:rowOff>146091</xdr:rowOff>
    </xdr:from>
    <xdr:to>
      <xdr:col>4</xdr:col>
      <xdr:colOff>44824</xdr:colOff>
      <xdr:row>26</xdr:row>
      <xdr:rowOff>53789</xdr:rowOff>
    </xdr:to>
    <xdr:sp macro="" textlink="Process_2!E1">
      <xdr:nvSpPr>
        <xdr:cNvPr id="13" name="Rectangle: Rounded Corners 12">
          <a:extLst>
            <a:ext uri="{FF2B5EF4-FFF2-40B4-BE49-F238E27FC236}">
              <a16:creationId xmlns:a16="http://schemas.microsoft.com/office/drawing/2014/main" id="{0A11AE14-A208-4CD4-9A2B-A7C3D032AD9F}"/>
            </a:ext>
            <a:ext uri="{C183D7F6-B498-43B3-948B-1728B52AA6E4}">
              <adec:decorative xmlns:adec="http://schemas.microsoft.com/office/drawing/2017/decorative" val="0"/>
            </a:ext>
          </a:extLst>
        </xdr:cNvPr>
        <xdr:cNvSpPr/>
      </xdr:nvSpPr>
      <xdr:spPr>
        <a:xfrm>
          <a:off x="1380567" y="5273903"/>
          <a:ext cx="1246092" cy="840027"/>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baseline="0">
              <a:solidFill>
                <a:schemeClr val="bg1"/>
              </a:solidFill>
              <a:latin typeface="+mn-lt"/>
              <a:ea typeface="Calibri"/>
              <a:cs typeface="Calibri"/>
            </a:rPr>
            <a:t>QAR</a:t>
          </a:r>
          <a:r>
            <a:rPr lang="en-GB" sz="1400" b="0" i="0" u="none" strike="noStrike">
              <a:solidFill>
                <a:schemeClr val="lt1"/>
              </a:solidFill>
              <a:effectLst/>
              <a:latin typeface="+mn-lt"/>
              <a:ea typeface="+mn-ea"/>
              <a:cs typeface="+mn-cs"/>
            </a:rPr>
            <a:t>      1,839,313.00 </a:t>
          </a:r>
          <a:endParaRPr lang="en-US" sz="1400" b="0" i="0" u="none" strike="noStrike" baseline="0">
            <a:solidFill>
              <a:schemeClr val="bg1"/>
            </a:solidFill>
            <a:latin typeface="+mn-lt"/>
            <a:ea typeface="Calibri"/>
            <a:cs typeface="Calibri"/>
          </a:endParaRPr>
        </a:p>
      </xdr:txBody>
    </xdr:sp>
    <xdr:clientData/>
  </xdr:twoCellAnchor>
  <xdr:twoCellAnchor>
    <xdr:from>
      <xdr:col>0</xdr:col>
      <xdr:colOff>0</xdr:colOff>
      <xdr:row>29</xdr:row>
      <xdr:rowOff>224119</xdr:rowOff>
    </xdr:from>
    <xdr:to>
      <xdr:col>2</xdr:col>
      <xdr:colOff>35858</xdr:colOff>
      <xdr:row>33</xdr:row>
      <xdr:rowOff>116542</xdr:rowOff>
    </xdr:to>
    <xdr:sp macro="" textlink="">
      <xdr:nvSpPr>
        <xdr:cNvPr id="14" name="Rectangle: Rounded Corners 13">
          <a:extLst>
            <a:ext uri="{FF2B5EF4-FFF2-40B4-BE49-F238E27FC236}">
              <a16:creationId xmlns:a16="http://schemas.microsoft.com/office/drawing/2014/main" id="{E3EEAD61-ABD7-4C13-B458-C55978B0914F}"/>
            </a:ext>
            <a:ext uri="{C183D7F6-B498-43B3-948B-1728B52AA6E4}">
              <adec:decorative xmlns:adec="http://schemas.microsoft.com/office/drawing/2017/decorative" val="0"/>
            </a:ext>
          </a:extLst>
        </xdr:cNvPr>
        <xdr:cNvSpPr/>
      </xdr:nvSpPr>
      <xdr:spPr>
        <a:xfrm>
          <a:off x="0" y="6983507"/>
          <a:ext cx="1326776" cy="824753"/>
        </a:xfrm>
        <a:prstGeom prst="roundRect">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baseline="0">
              <a:solidFill>
                <a:schemeClr val="bg1"/>
              </a:solidFill>
              <a:effectLst/>
              <a:latin typeface="+mn-lt"/>
              <a:ea typeface="+mn-ea"/>
              <a:cs typeface="+mn-cs"/>
            </a:rPr>
            <a:t>Remaining Advance Rolling </a:t>
          </a:r>
        </a:p>
        <a:p>
          <a:pPr algn="ctr"/>
          <a:r>
            <a:rPr lang="en-US" sz="1200" b="1" i="0" baseline="0">
              <a:solidFill>
                <a:schemeClr val="bg1"/>
              </a:solidFill>
              <a:effectLst/>
              <a:latin typeface="+mn-lt"/>
              <a:ea typeface="+mn-ea"/>
              <a:cs typeface="+mn-cs"/>
            </a:rPr>
            <a:t>Amount </a:t>
          </a:r>
          <a:r>
            <a:rPr lang="en-US" sz="1200" b="1" i="0" u="none" strike="noStrike" baseline="0">
              <a:solidFill>
                <a:schemeClr val="bg1"/>
              </a:solidFill>
              <a:latin typeface="Calibri"/>
              <a:ea typeface="Calibri"/>
              <a:cs typeface="Calibri"/>
            </a:rPr>
            <a:t>(10M)</a:t>
          </a:r>
        </a:p>
        <a:p>
          <a:pPr algn="ctr"/>
          <a:r>
            <a:rPr lang="en-US" sz="1200" b="1" i="0" u="none" strike="noStrike" baseline="0">
              <a:solidFill>
                <a:schemeClr val="bg1"/>
              </a:solidFill>
              <a:latin typeface="Calibri"/>
              <a:ea typeface="Calibri"/>
              <a:cs typeface="Calibri"/>
            </a:rPr>
            <a:t> TI Cargo</a:t>
          </a:r>
        </a:p>
      </xdr:txBody>
    </xdr:sp>
    <xdr:clientData/>
  </xdr:twoCellAnchor>
  <xdr:twoCellAnchor>
    <xdr:from>
      <xdr:col>2</xdr:col>
      <xdr:colOff>44823</xdr:colOff>
      <xdr:row>30</xdr:row>
      <xdr:rowOff>26894</xdr:rowOff>
    </xdr:from>
    <xdr:to>
      <xdr:col>4</xdr:col>
      <xdr:colOff>17930</xdr:colOff>
      <xdr:row>33</xdr:row>
      <xdr:rowOff>152400</xdr:rowOff>
    </xdr:to>
    <xdr:sp macro="" textlink="Process_2!E3">
      <xdr:nvSpPr>
        <xdr:cNvPr id="28" name="Rectangle: Rounded Corners 27">
          <a:extLst>
            <a:ext uri="{FF2B5EF4-FFF2-40B4-BE49-F238E27FC236}">
              <a16:creationId xmlns:a16="http://schemas.microsoft.com/office/drawing/2014/main" id="{25670A66-CD72-4AD6-9357-33F81E2D6C2A}"/>
            </a:ext>
            <a:ext uri="{C183D7F6-B498-43B3-948B-1728B52AA6E4}">
              <adec:decorative xmlns:adec="http://schemas.microsoft.com/office/drawing/2017/decorative" val="0"/>
            </a:ext>
          </a:extLst>
        </xdr:cNvPr>
        <xdr:cNvSpPr/>
      </xdr:nvSpPr>
      <xdr:spPr>
        <a:xfrm>
          <a:off x="1335741" y="7019365"/>
          <a:ext cx="1264024" cy="824753"/>
        </a:xfrm>
        <a:prstGeom prst="roundRect">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CC737E-933E-4690-A87D-042119DA7090}" type="TxLink">
            <a:rPr lang="en-US" sz="1400" b="1" i="0" u="none" strike="noStrike" baseline="0">
              <a:solidFill>
                <a:schemeClr val="bg1"/>
              </a:solidFill>
              <a:latin typeface="Calibri"/>
              <a:ea typeface="Calibri"/>
              <a:cs typeface="Calibri"/>
            </a:rPr>
            <a:pPr algn="ctr"/>
            <a:t> QAR 9,243,873.99 </a:t>
          </a:fld>
          <a:endParaRPr lang="en-US" sz="1600" b="1" i="0" u="none" strike="noStrike" baseline="0">
            <a:solidFill>
              <a:schemeClr val="bg1"/>
            </a:solidFill>
            <a:latin typeface="Calibri"/>
            <a:ea typeface="Calibri"/>
            <a:cs typeface="Calibri"/>
          </a:endParaRPr>
        </a:p>
      </xdr:txBody>
    </xdr:sp>
    <xdr:clientData/>
  </xdr:twoCellAnchor>
  <xdr:twoCellAnchor>
    <xdr:from>
      <xdr:col>6</xdr:col>
      <xdr:colOff>206188</xdr:colOff>
      <xdr:row>3</xdr:row>
      <xdr:rowOff>152397</xdr:rowOff>
    </xdr:from>
    <xdr:to>
      <xdr:col>7</xdr:col>
      <xdr:colOff>385483</xdr:colOff>
      <xdr:row>6</xdr:row>
      <xdr:rowOff>173865</xdr:rowOff>
    </xdr:to>
    <xdr:sp macro="" textlink="">
      <xdr:nvSpPr>
        <xdr:cNvPr id="12" name="Flowchart: Multidocument 11">
          <a:extLst>
            <a:ext uri="{FF2B5EF4-FFF2-40B4-BE49-F238E27FC236}">
              <a16:creationId xmlns:a16="http://schemas.microsoft.com/office/drawing/2014/main" id="{ADE40C46-3495-4F80-8AE7-B6B9A270622F}"/>
            </a:ext>
          </a:extLst>
        </xdr:cNvPr>
        <xdr:cNvSpPr/>
      </xdr:nvSpPr>
      <xdr:spPr>
        <a:xfrm>
          <a:off x="4078941" y="851644"/>
          <a:ext cx="824754" cy="720715"/>
        </a:xfrm>
        <a:prstGeom prst="flowChartMultidocumen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BH2</a:t>
          </a:r>
        </a:p>
      </xdr:txBody>
    </xdr:sp>
    <xdr:clientData/>
  </xdr:twoCellAnchor>
  <xdr:oneCellAnchor>
    <xdr:from>
      <xdr:col>6</xdr:col>
      <xdr:colOff>240750</xdr:colOff>
      <xdr:row>5</xdr:row>
      <xdr:rowOff>42765</xdr:rowOff>
    </xdr:from>
    <xdr:ext cx="451133" cy="277031"/>
    <xdr:sp macro="" textlink="Process_2!E14">
      <xdr:nvSpPr>
        <xdr:cNvPr id="19" name="TextBox 18">
          <a:extLst>
            <a:ext uri="{FF2B5EF4-FFF2-40B4-BE49-F238E27FC236}">
              <a16:creationId xmlns:a16="http://schemas.microsoft.com/office/drawing/2014/main" id="{47D3468D-32BD-4B11-A166-18EE4FB962C4}"/>
            </a:ext>
          </a:extLst>
        </xdr:cNvPr>
        <xdr:cNvSpPr txBox="1"/>
      </xdr:nvSpPr>
      <xdr:spPr>
        <a:xfrm>
          <a:off x="4113503" y="1208177"/>
          <a:ext cx="451133" cy="277031"/>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3CCCBDB-64BA-4B54-8C26-45349972C8B9}" type="TxLink">
            <a:rPr lang="en-US" sz="1600" b="1" i="0" u="none" strike="noStrike">
              <a:solidFill>
                <a:schemeClr val="bg1"/>
              </a:solidFill>
              <a:latin typeface="Calibri"/>
              <a:ea typeface="Calibri"/>
              <a:cs typeface="Calibri"/>
            </a:rPr>
            <a:pPr/>
            <a:t>4</a:t>
          </a:fld>
          <a:endParaRPr lang="en-GB" sz="4800" b="1">
            <a:solidFill>
              <a:schemeClr val="bg1"/>
            </a:solidFill>
          </a:endParaRPr>
        </a:p>
      </xdr:txBody>
    </xdr:sp>
    <xdr:clientData/>
  </xdr:oneCellAnchor>
  <xdr:twoCellAnchor>
    <xdr:from>
      <xdr:col>18</xdr:col>
      <xdr:colOff>349623</xdr:colOff>
      <xdr:row>4</xdr:row>
      <xdr:rowOff>62753</xdr:rowOff>
    </xdr:from>
    <xdr:to>
      <xdr:col>20</xdr:col>
      <xdr:colOff>591671</xdr:colOff>
      <xdr:row>8</xdr:row>
      <xdr:rowOff>44822</xdr:rowOff>
    </xdr:to>
    <xdr:sp macro="" textlink="">
      <xdr:nvSpPr>
        <xdr:cNvPr id="27" name="Flowchart: Multidocument 26">
          <a:extLst>
            <a:ext uri="{FF2B5EF4-FFF2-40B4-BE49-F238E27FC236}">
              <a16:creationId xmlns:a16="http://schemas.microsoft.com/office/drawing/2014/main" id="{DF33A054-4054-4F28-AFBE-6E104D9B0B61}"/>
            </a:ext>
          </a:extLst>
        </xdr:cNvPr>
        <xdr:cNvSpPr/>
      </xdr:nvSpPr>
      <xdr:spPr>
        <a:xfrm>
          <a:off x="11967882" y="995082"/>
          <a:ext cx="1532965" cy="914399"/>
        </a:xfrm>
        <a:prstGeom prst="flowChartMultidocumen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BH2</a:t>
          </a:r>
        </a:p>
      </xdr:txBody>
    </xdr:sp>
    <xdr:clientData/>
  </xdr:twoCellAnchor>
  <xdr:oneCellAnchor>
    <xdr:from>
      <xdr:col>18</xdr:col>
      <xdr:colOff>349624</xdr:colOff>
      <xdr:row>6</xdr:row>
      <xdr:rowOff>6912</xdr:rowOff>
    </xdr:from>
    <xdr:ext cx="1058737" cy="308162"/>
    <xdr:sp macro="" textlink="Process_2!E22">
      <xdr:nvSpPr>
        <xdr:cNvPr id="30" name="TextBox 29">
          <a:extLst>
            <a:ext uri="{FF2B5EF4-FFF2-40B4-BE49-F238E27FC236}">
              <a16:creationId xmlns:a16="http://schemas.microsoft.com/office/drawing/2014/main" id="{8425FAF4-E04E-477C-A2D6-FA1BF831A3B3}"/>
            </a:ext>
          </a:extLst>
        </xdr:cNvPr>
        <xdr:cNvSpPr txBox="1"/>
      </xdr:nvSpPr>
      <xdr:spPr>
        <a:xfrm>
          <a:off x="11967883" y="1405406"/>
          <a:ext cx="1058737" cy="308162"/>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765D660-D7A2-4B02-808A-2E7F9ECE5A99}" type="TxLink">
            <a:rPr lang="en-US" sz="1400" b="1" i="0" u="none" strike="noStrike">
              <a:solidFill>
                <a:schemeClr val="bg1"/>
              </a:solidFill>
              <a:latin typeface="Calibri"/>
              <a:ea typeface="Calibri"/>
              <a:cs typeface="Calibri"/>
            </a:rPr>
            <a:pPr/>
            <a:t> 6,976.65 </a:t>
          </a:fld>
          <a:endParaRPr lang="en-GB" sz="6000" b="1">
            <a:solidFill>
              <a:schemeClr val="bg1"/>
            </a:solidFill>
          </a:endParaRPr>
        </a:p>
      </xdr:txBody>
    </xdr:sp>
    <xdr:clientData/>
  </xdr:oneCellAnchor>
  <xdr:twoCellAnchor>
    <xdr:from>
      <xdr:col>7</xdr:col>
      <xdr:colOff>439270</xdr:colOff>
      <xdr:row>3</xdr:row>
      <xdr:rowOff>179292</xdr:rowOff>
    </xdr:from>
    <xdr:to>
      <xdr:col>9</xdr:col>
      <xdr:colOff>107576</xdr:colOff>
      <xdr:row>6</xdr:row>
      <xdr:rowOff>200760</xdr:rowOff>
    </xdr:to>
    <xdr:sp macro="" textlink="">
      <xdr:nvSpPr>
        <xdr:cNvPr id="31" name="Flowchart: Multidocument 30">
          <a:extLst>
            <a:ext uri="{FF2B5EF4-FFF2-40B4-BE49-F238E27FC236}">
              <a16:creationId xmlns:a16="http://schemas.microsoft.com/office/drawing/2014/main" id="{CE1F0C7F-7A27-48AE-AF56-0749C591C6BF}"/>
            </a:ext>
          </a:extLst>
        </xdr:cNvPr>
        <xdr:cNvSpPr/>
      </xdr:nvSpPr>
      <xdr:spPr>
        <a:xfrm>
          <a:off x="4957482" y="878539"/>
          <a:ext cx="959223" cy="720715"/>
        </a:xfrm>
        <a:prstGeom prst="flowChartMultidocumen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t>ALK</a:t>
          </a:r>
        </a:p>
      </xdr:txBody>
    </xdr:sp>
    <xdr:clientData/>
  </xdr:twoCellAnchor>
  <xdr:oneCellAnchor>
    <xdr:from>
      <xdr:col>8</xdr:col>
      <xdr:colOff>160067</xdr:colOff>
      <xdr:row>5</xdr:row>
      <xdr:rowOff>15871</xdr:rowOff>
    </xdr:from>
    <xdr:ext cx="451133" cy="277031"/>
    <xdr:sp macro="" textlink="Process_2!B15">
      <xdr:nvSpPr>
        <xdr:cNvPr id="32" name="TextBox 31">
          <a:extLst>
            <a:ext uri="{FF2B5EF4-FFF2-40B4-BE49-F238E27FC236}">
              <a16:creationId xmlns:a16="http://schemas.microsoft.com/office/drawing/2014/main" id="{2924782E-95B2-49B8-8756-283252CE73E6}"/>
            </a:ext>
          </a:extLst>
        </xdr:cNvPr>
        <xdr:cNvSpPr txBox="1"/>
      </xdr:nvSpPr>
      <xdr:spPr>
        <a:xfrm>
          <a:off x="5323738" y="1181283"/>
          <a:ext cx="451133" cy="277031"/>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7045784-D3F1-4E20-B9F2-1F70A65EE2C3}" type="TxLink">
            <a:rPr lang="en-US" sz="1600" b="1" i="0" u="none" strike="noStrike">
              <a:solidFill>
                <a:schemeClr val="bg1"/>
              </a:solidFill>
              <a:latin typeface="Calibri"/>
              <a:ea typeface="Calibri"/>
              <a:cs typeface="Calibri"/>
            </a:rPr>
            <a:pPr/>
            <a:t>2</a:t>
          </a:fld>
          <a:endParaRPr lang="en-GB" sz="6600" b="1">
            <a:solidFill>
              <a:schemeClr val="bg1"/>
            </a:solidFill>
          </a:endParaRPr>
        </a:p>
      </xdr:txBody>
    </xdr:sp>
    <xdr:clientData/>
  </xdr:oneCellAnchor>
  <xdr:oneCellAnchor>
    <xdr:from>
      <xdr:col>21</xdr:col>
      <xdr:colOff>224118</xdr:colOff>
      <xdr:row>6</xdr:row>
      <xdr:rowOff>6911</xdr:rowOff>
    </xdr:from>
    <xdr:ext cx="1057836" cy="326710"/>
    <xdr:sp macro="" textlink="Process_2!E23">
      <xdr:nvSpPr>
        <xdr:cNvPr id="35" name="TextBox 34">
          <a:extLst>
            <a:ext uri="{FF2B5EF4-FFF2-40B4-BE49-F238E27FC236}">
              <a16:creationId xmlns:a16="http://schemas.microsoft.com/office/drawing/2014/main" id="{000AADB6-A6C7-4198-A4A2-ED9B0253874D}"/>
            </a:ext>
          </a:extLst>
        </xdr:cNvPr>
        <xdr:cNvSpPr txBox="1"/>
      </xdr:nvSpPr>
      <xdr:spPr>
        <a:xfrm>
          <a:off x="13778753" y="1405405"/>
          <a:ext cx="1057836" cy="32671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444A322-E680-4083-95F2-E50B67954725}" type="TxLink">
            <a:rPr lang="en-US" sz="1400" b="1" i="0" u="none" strike="noStrike">
              <a:solidFill>
                <a:schemeClr val="bg1"/>
              </a:solidFill>
              <a:latin typeface="Calibri"/>
              <a:ea typeface="Calibri"/>
              <a:cs typeface="Calibri"/>
            </a:rPr>
            <a:pPr/>
            <a:t> 912,099.00 </a:t>
          </a:fld>
          <a:endParaRPr lang="en-GB" sz="8000" b="1">
            <a:solidFill>
              <a:schemeClr val="bg1"/>
            </a:solidFill>
          </a:endParaRPr>
        </a:p>
      </xdr:txBody>
    </xdr:sp>
    <xdr:clientData/>
  </xdr:oneCellAnchor>
  <xdr:twoCellAnchor>
    <xdr:from>
      <xdr:col>0</xdr:col>
      <xdr:colOff>17929</xdr:colOff>
      <xdr:row>26</xdr:row>
      <xdr:rowOff>64083</xdr:rowOff>
    </xdr:from>
    <xdr:to>
      <xdr:col>2</xdr:col>
      <xdr:colOff>53788</xdr:colOff>
      <xdr:row>29</xdr:row>
      <xdr:rowOff>197226</xdr:rowOff>
    </xdr:to>
    <xdr:sp macro="" textlink="">
      <xdr:nvSpPr>
        <xdr:cNvPr id="39" name="Rectangle: Rounded Corners 38">
          <a:extLst>
            <a:ext uri="{FF2B5EF4-FFF2-40B4-BE49-F238E27FC236}">
              <a16:creationId xmlns:a16="http://schemas.microsoft.com/office/drawing/2014/main" id="{652BB903-CF52-4253-9D9B-5DA48965CCE1}"/>
            </a:ext>
            <a:ext uri="{C183D7F6-B498-43B3-948B-1728B52AA6E4}">
              <adec:decorative xmlns:adec="http://schemas.microsoft.com/office/drawing/2017/decorative" val="0"/>
            </a:ext>
          </a:extLst>
        </xdr:cNvPr>
        <xdr:cNvSpPr/>
      </xdr:nvSpPr>
      <xdr:spPr>
        <a:xfrm>
          <a:off x="17929" y="6124224"/>
          <a:ext cx="1326777" cy="832390"/>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baseline="0">
              <a:solidFill>
                <a:schemeClr val="lt1"/>
              </a:solidFill>
              <a:effectLst/>
              <a:latin typeface="+mn-lt"/>
              <a:ea typeface="+mn-ea"/>
              <a:cs typeface="+mn-cs"/>
            </a:rPr>
            <a:t>Remaining Advance Rolling </a:t>
          </a:r>
        </a:p>
        <a:p>
          <a:pPr algn="ctr"/>
          <a:r>
            <a:rPr lang="en-US" sz="1200" b="1" i="0" baseline="0">
              <a:solidFill>
                <a:schemeClr val="lt1"/>
              </a:solidFill>
              <a:effectLst/>
              <a:latin typeface="+mn-lt"/>
              <a:ea typeface="+mn-ea"/>
              <a:cs typeface="+mn-cs"/>
            </a:rPr>
            <a:t>Amount </a:t>
          </a:r>
          <a:r>
            <a:rPr lang="en-US" sz="1200" b="1" i="0" u="none" strike="noStrike" baseline="0">
              <a:solidFill>
                <a:schemeClr val="bg1"/>
              </a:solidFill>
              <a:effectLst/>
              <a:latin typeface="Calibri"/>
              <a:ea typeface="Calibri"/>
              <a:cs typeface="Calibri"/>
            </a:rPr>
            <a:t>(5M)</a:t>
          </a:r>
          <a:r>
            <a:rPr lang="en-US" sz="1200" b="1" i="0" u="none" strike="noStrike" baseline="0">
              <a:solidFill>
                <a:schemeClr val="bg1"/>
              </a:solidFill>
              <a:latin typeface="Calibri"/>
              <a:ea typeface="Calibri"/>
              <a:cs typeface="Calibri"/>
            </a:rPr>
            <a:t> </a:t>
          </a:r>
        </a:p>
      </xdr:txBody>
    </xdr:sp>
    <xdr:clientData/>
  </xdr:twoCellAnchor>
  <xdr:twoCellAnchor>
    <xdr:from>
      <xdr:col>2</xdr:col>
      <xdr:colOff>71719</xdr:colOff>
      <xdr:row>26</xdr:row>
      <xdr:rowOff>83339</xdr:rowOff>
    </xdr:from>
    <xdr:to>
      <xdr:col>4</xdr:col>
      <xdr:colOff>26894</xdr:colOff>
      <xdr:row>29</xdr:row>
      <xdr:rowOff>224119</xdr:rowOff>
    </xdr:to>
    <xdr:sp macro="" textlink="Process_2!E2">
      <xdr:nvSpPr>
        <xdr:cNvPr id="62" name="Rectangle: Rounded Corners 61">
          <a:extLst>
            <a:ext uri="{FF2B5EF4-FFF2-40B4-BE49-F238E27FC236}">
              <a16:creationId xmlns:a16="http://schemas.microsoft.com/office/drawing/2014/main" id="{9C2F08B9-D897-445C-906E-59AC812BDA55}"/>
            </a:ext>
            <a:ext uri="{C183D7F6-B498-43B3-948B-1728B52AA6E4}">
              <adec:decorative xmlns:adec="http://schemas.microsoft.com/office/drawing/2017/decorative" val="0"/>
            </a:ext>
          </a:extLst>
        </xdr:cNvPr>
        <xdr:cNvSpPr/>
      </xdr:nvSpPr>
      <xdr:spPr>
        <a:xfrm>
          <a:off x="1362637" y="6143480"/>
          <a:ext cx="1246092" cy="840027"/>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3C5C41-A387-4AF8-BEF9-ECB183EFD809}" type="TxLink">
            <a:rPr lang="en-US" sz="1400" b="1" i="0" u="none" strike="noStrike" baseline="0">
              <a:solidFill>
                <a:schemeClr val="bg1"/>
              </a:solidFill>
              <a:latin typeface="Calibri"/>
              <a:ea typeface="Calibri"/>
              <a:cs typeface="Calibri"/>
            </a:rPr>
            <a:pPr algn="ctr"/>
            <a:t> QAR 4,087,901.00 </a:t>
          </a:fld>
          <a:endParaRPr lang="en-US" sz="1800" b="1" i="0" u="none" strike="noStrike" baseline="0">
            <a:solidFill>
              <a:schemeClr val="bg1"/>
            </a:solidFill>
            <a:latin typeface="+mn-lt"/>
            <a:ea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373380</xdr:colOff>
      <xdr:row>22</xdr:row>
      <xdr:rowOff>68581</xdr:rowOff>
    </xdr:from>
    <xdr:to>
      <xdr:col>20</xdr:col>
      <xdr:colOff>373380</xdr:colOff>
      <xdr:row>26</xdr:row>
      <xdr:rowOff>38100</xdr:rowOff>
    </xdr:to>
    <mc:AlternateContent xmlns:mc="http://schemas.openxmlformats.org/markup-compatibility/2006" xmlns:a14="http://schemas.microsoft.com/office/drawing/2010/main">
      <mc:Choice Requires="a14">
        <xdr:graphicFrame macro="">
          <xdr:nvGraphicFramePr>
            <xdr:cNvPr id="23" name="ETA YEAR">
              <a:extLst>
                <a:ext uri="{FF2B5EF4-FFF2-40B4-BE49-F238E27FC236}">
                  <a16:creationId xmlns:a16="http://schemas.microsoft.com/office/drawing/2014/main" id="{32C84640-D033-EB91-D214-831B916F5196}"/>
                </a:ext>
              </a:extLst>
            </xdr:cNvPr>
            <xdr:cNvGraphicFramePr/>
          </xdr:nvGraphicFramePr>
          <xdr:xfrm>
            <a:off x="0" y="0"/>
            <a:ext cx="0" cy="0"/>
          </xdr:xfrm>
          <a:graphic>
            <a:graphicData uri="http://schemas.microsoft.com/office/drawing/2010/slicer">
              <sle:slicer xmlns:sle="http://schemas.microsoft.com/office/drawing/2010/slicer" name="ETA YEAR"/>
            </a:graphicData>
          </a:graphic>
        </xdr:graphicFrame>
      </mc:Choice>
      <mc:Fallback xmlns="">
        <xdr:sp macro="" textlink="">
          <xdr:nvSpPr>
            <xdr:cNvPr id="0" name=""/>
            <xdr:cNvSpPr>
              <a:spLocks noTextEdit="1"/>
            </xdr:cNvSpPr>
          </xdr:nvSpPr>
          <xdr:spPr>
            <a:xfrm>
              <a:off x="12573000" y="3909061"/>
              <a:ext cx="1828800" cy="7010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6</xdr:row>
      <xdr:rowOff>68581</xdr:rowOff>
    </xdr:from>
    <xdr:to>
      <xdr:col>20</xdr:col>
      <xdr:colOff>297180</xdr:colOff>
      <xdr:row>13</xdr:row>
      <xdr:rowOff>68581</xdr:rowOff>
    </xdr:to>
    <mc:AlternateContent xmlns:mc="http://schemas.openxmlformats.org/markup-compatibility/2006" xmlns:a14="http://schemas.microsoft.com/office/drawing/2010/main">
      <mc:Choice Requires="a14">
        <xdr:graphicFrame macro="">
          <xdr:nvGraphicFramePr>
            <xdr:cNvPr id="27" name="TI / PI">
              <a:extLst>
                <a:ext uri="{FF2B5EF4-FFF2-40B4-BE49-F238E27FC236}">
                  <a16:creationId xmlns:a16="http://schemas.microsoft.com/office/drawing/2014/main" id="{665CB674-E9F1-DBF7-00C7-8A90171510EC}"/>
                </a:ext>
              </a:extLst>
            </xdr:cNvPr>
            <xdr:cNvGraphicFramePr/>
          </xdr:nvGraphicFramePr>
          <xdr:xfrm>
            <a:off x="0" y="0"/>
            <a:ext cx="0" cy="0"/>
          </xdr:xfrm>
          <a:graphic>
            <a:graphicData uri="http://schemas.microsoft.com/office/drawing/2010/slicer">
              <sle:slicer xmlns:sle="http://schemas.microsoft.com/office/drawing/2010/slicer" name="TI / PI"/>
            </a:graphicData>
          </a:graphic>
        </xdr:graphicFrame>
      </mc:Choice>
      <mc:Fallback xmlns="">
        <xdr:sp macro="" textlink="">
          <xdr:nvSpPr>
            <xdr:cNvPr id="0" name=""/>
            <xdr:cNvSpPr>
              <a:spLocks noTextEdit="1"/>
            </xdr:cNvSpPr>
          </xdr:nvSpPr>
          <xdr:spPr>
            <a:xfrm>
              <a:off x="12527280" y="1165861"/>
              <a:ext cx="1828800" cy="12801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312420</xdr:colOff>
      <xdr:row>14</xdr:row>
      <xdr:rowOff>137161</xdr:rowOff>
    </xdr:from>
    <xdr:to>
      <xdr:col>20</xdr:col>
      <xdr:colOff>312420</xdr:colOff>
      <xdr:row>21</xdr:row>
      <xdr:rowOff>38101</xdr:rowOff>
    </xdr:to>
    <mc:AlternateContent xmlns:mc="http://schemas.openxmlformats.org/markup-compatibility/2006" xmlns:a14="http://schemas.microsoft.com/office/drawing/2010/main">
      <mc:Choice Requires="a14">
        <xdr:graphicFrame macro="">
          <xdr:nvGraphicFramePr>
            <xdr:cNvPr id="2" name="SHIPMENT FOR 2">
              <a:extLst>
                <a:ext uri="{FF2B5EF4-FFF2-40B4-BE49-F238E27FC236}">
                  <a16:creationId xmlns:a16="http://schemas.microsoft.com/office/drawing/2014/main" id="{697A491B-B79F-70C9-20B2-FA7F8EE3A35B}"/>
                </a:ext>
              </a:extLst>
            </xdr:cNvPr>
            <xdr:cNvGraphicFramePr/>
          </xdr:nvGraphicFramePr>
          <xdr:xfrm>
            <a:off x="0" y="0"/>
            <a:ext cx="0" cy="0"/>
          </xdr:xfrm>
          <a:graphic>
            <a:graphicData uri="http://schemas.microsoft.com/office/drawing/2010/slicer">
              <sle:slicer xmlns:sle="http://schemas.microsoft.com/office/drawing/2010/slicer" name="SHIPMENT FOR 2"/>
            </a:graphicData>
          </a:graphic>
        </xdr:graphicFrame>
      </mc:Choice>
      <mc:Fallback xmlns="">
        <xdr:sp macro="" textlink="">
          <xdr:nvSpPr>
            <xdr:cNvPr id="0" name=""/>
            <xdr:cNvSpPr>
              <a:spLocks noTextEdit="1"/>
            </xdr:cNvSpPr>
          </xdr:nvSpPr>
          <xdr:spPr>
            <a:xfrm>
              <a:off x="12542520" y="2514601"/>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213360</xdr:colOff>
      <xdr:row>31</xdr:row>
      <xdr:rowOff>30480</xdr:rowOff>
    </xdr:from>
    <xdr:to>
      <xdr:col>9</xdr:col>
      <xdr:colOff>121920</xdr:colOff>
      <xdr:row>38</xdr:row>
      <xdr:rowOff>87630</xdr:rowOff>
    </xdr:to>
    <xdr:graphicFrame macro="">
      <xdr:nvGraphicFramePr>
        <xdr:cNvPr id="4" name="Chart 3">
          <a:extLst>
            <a:ext uri="{FF2B5EF4-FFF2-40B4-BE49-F238E27FC236}">
              <a16:creationId xmlns:a16="http://schemas.microsoft.com/office/drawing/2014/main" id="{2E5B8650-1A65-91FD-83D8-DA245B76A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563880</xdr:colOff>
      <xdr:row>40</xdr:row>
      <xdr:rowOff>64770</xdr:rowOff>
    </xdr:from>
    <xdr:to>
      <xdr:col>13</xdr:col>
      <xdr:colOff>259080</xdr:colOff>
      <xdr:row>55</xdr:row>
      <xdr:rowOff>64770</xdr:rowOff>
    </xdr:to>
    <xdr:graphicFrame macro="">
      <xdr:nvGraphicFramePr>
        <xdr:cNvPr id="8" name="Chart 7">
          <a:extLst>
            <a:ext uri="{FF2B5EF4-FFF2-40B4-BE49-F238E27FC236}">
              <a16:creationId xmlns:a16="http://schemas.microsoft.com/office/drawing/2014/main" id="{3CAC0E58-81EA-1B94-1291-5F71BDB41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312420</xdr:colOff>
      <xdr:row>15</xdr:row>
      <xdr:rowOff>118110</xdr:rowOff>
    </xdr:from>
    <xdr:to>
      <xdr:col>10</xdr:col>
      <xdr:colOff>289560</xdr:colOff>
      <xdr:row>22</xdr:row>
      <xdr:rowOff>129540</xdr:rowOff>
    </xdr:to>
    <xdr:graphicFrame macro="">
      <xdr:nvGraphicFramePr>
        <xdr:cNvPr id="10" name="Chart 9">
          <a:extLst>
            <a:ext uri="{FF2B5EF4-FFF2-40B4-BE49-F238E27FC236}">
              <a16:creationId xmlns:a16="http://schemas.microsoft.com/office/drawing/2014/main" id="{3F4974C2-8C15-5010-8F65-01BF70A5E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365760</xdr:colOff>
      <xdr:row>24</xdr:row>
      <xdr:rowOff>167640</xdr:rowOff>
    </xdr:from>
    <xdr:to>
      <xdr:col>15</xdr:col>
      <xdr:colOff>320040</xdr:colOff>
      <xdr:row>26</xdr:row>
      <xdr:rowOff>177800</xdr:rowOff>
    </xdr:to>
    <xdr:pic>
      <xdr:nvPicPr>
        <xdr:cNvPr id="12" name="Picture 11">
          <a:extLst>
            <a:ext uri="{FF2B5EF4-FFF2-40B4-BE49-F238E27FC236}">
              <a16:creationId xmlns:a16="http://schemas.microsoft.com/office/drawing/2014/main" id="{E38493B0-7203-E4EC-D405-0C59C792974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0485120" y="4373880"/>
          <a:ext cx="563880" cy="375920"/>
        </a:xfrm>
        <a:prstGeom prst="rect">
          <a:avLst/>
        </a:prstGeom>
      </xdr:spPr>
    </xdr:pic>
    <xdr:clientData/>
  </xdr:twoCellAnchor>
  <xdr:twoCellAnchor editAs="oneCell">
    <xdr:from>
      <xdr:col>11</xdr:col>
      <xdr:colOff>502920</xdr:colOff>
      <xdr:row>0</xdr:row>
      <xdr:rowOff>38100</xdr:rowOff>
    </xdr:from>
    <xdr:to>
      <xdr:col>14</xdr:col>
      <xdr:colOff>243840</xdr:colOff>
      <xdr:row>7</xdr:row>
      <xdr:rowOff>137159</xdr:rowOff>
    </xdr:to>
    <mc:AlternateContent xmlns:mc="http://schemas.openxmlformats.org/markup-compatibility/2006" xmlns:a14="http://schemas.microsoft.com/office/drawing/2010/main">
      <mc:Choice Requires="a14">
        <xdr:graphicFrame macro="">
          <xdr:nvGraphicFramePr>
            <xdr:cNvPr id="13" name="SHIPMENT FOR">
              <a:extLst>
                <a:ext uri="{FF2B5EF4-FFF2-40B4-BE49-F238E27FC236}">
                  <a16:creationId xmlns:a16="http://schemas.microsoft.com/office/drawing/2014/main" id="{70E4D2E5-0916-304D-3FA3-1A408B7B827F}"/>
                </a:ext>
              </a:extLst>
            </xdr:cNvPr>
            <xdr:cNvGraphicFramePr/>
          </xdr:nvGraphicFramePr>
          <xdr:xfrm>
            <a:off x="0" y="0"/>
            <a:ext cx="0" cy="0"/>
          </xdr:xfrm>
          <a:graphic>
            <a:graphicData uri="http://schemas.microsoft.com/office/drawing/2010/slicer">
              <sle:slicer xmlns:sle="http://schemas.microsoft.com/office/drawing/2010/slicer" name="SHIPMENT FOR"/>
            </a:graphicData>
          </a:graphic>
        </xdr:graphicFrame>
      </mc:Choice>
      <mc:Fallback xmlns="">
        <xdr:sp macro="" textlink="">
          <xdr:nvSpPr>
            <xdr:cNvPr id="0" name=""/>
            <xdr:cNvSpPr>
              <a:spLocks noTextEdit="1"/>
            </xdr:cNvSpPr>
          </xdr:nvSpPr>
          <xdr:spPr>
            <a:xfrm>
              <a:off x="8945880" y="38101"/>
              <a:ext cx="2225040" cy="6705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464820</xdr:colOff>
      <xdr:row>71</xdr:row>
      <xdr:rowOff>41910</xdr:rowOff>
    </xdr:from>
    <xdr:to>
      <xdr:col>12</xdr:col>
      <xdr:colOff>388620</xdr:colOff>
      <xdr:row>86</xdr:row>
      <xdr:rowOff>41910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8E318641-EA66-5467-15BF-6DA9113F7D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69180" y="13026390"/>
              <a:ext cx="489204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419100</xdr:colOff>
      <xdr:row>0</xdr:row>
      <xdr:rowOff>156210</xdr:rowOff>
    </xdr:from>
    <xdr:to>
      <xdr:col>10</xdr:col>
      <xdr:colOff>579120</xdr:colOff>
      <xdr:row>7</xdr:row>
      <xdr:rowOff>76200</xdr:rowOff>
    </xdr:to>
    <xdr:graphicFrame macro="">
      <xdr:nvGraphicFramePr>
        <xdr:cNvPr id="9" name="Chart 8">
          <a:extLst>
            <a:ext uri="{FF2B5EF4-FFF2-40B4-BE49-F238E27FC236}">
              <a16:creationId xmlns:a16="http://schemas.microsoft.com/office/drawing/2014/main" id="{50A64989-8AE1-9159-9AD0-DAED60B97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129540</xdr:colOff>
      <xdr:row>23</xdr:row>
      <xdr:rowOff>11430</xdr:rowOff>
    </xdr:from>
    <xdr:to>
      <xdr:col>14</xdr:col>
      <xdr:colOff>22860</xdr:colOff>
      <xdr:row>31</xdr:row>
      <xdr:rowOff>22860</xdr:rowOff>
    </xdr:to>
    <xdr:graphicFrame macro="">
      <xdr:nvGraphicFramePr>
        <xdr:cNvPr id="16" name="Chart 15">
          <a:extLst>
            <a:ext uri="{FF2B5EF4-FFF2-40B4-BE49-F238E27FC236}">
              <a16:creationId xmlns:a16="http://schemas.microsoft.com/office/drawing/2014/main" id="{FD0D26D6-496E-8102-71AB-F1DD86F2E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541020</xdr:colOff>
      <xdr:row>106</xdr:row>
      <xdr:rowOff>53341</xdr:rowOff>
    </xdr:from>
    <xdr:to>
      <xdr:col>17</xdr:col>
      <xdr:colOff>441960</xdr:colOff>
      <xdr:row>110</xdr:row>
      <xdr:rowOff>91441</xdr:rowOff>
    </xdr:to>
    <mc:AlternateContent xmlns:mc="http://schemas.openxmlformats.org/markup-compatibility/2006" xmlns:a14="http://schemas.microsoft.com/office/drawing/2010/main">
      <mc:Choice Requires="a14">
        <xdr:graphicFrame macro="">
          <xdr:nvGraphicFramePr>
            <xdr:cNvPr id="17" name="ETA MONTH 2">
              <a:extLst>
                <a:ext uri="{FF2B5EF4-FFF2-40B4-BE49-F238E27FC236}">
                  <a16:creationId xmlns:a16="http://schemas.microsoft.com/office/drawing/2014/main" id="{88A87B6D-9CDD-F294-B697-4608B9FEC540}"/>
                </a:ext>
              </a:extLst>
            </xdr:cNvPr>
            <xdr:cNvGraphicFramePr/>
          </xdr:nvGraphicFramePr>
          <xdr:xfrm>
            <a:off x="0" y="0"/>
            <a:ext cx="0" cy="0"/>
          </xdr:xfrm>
          <a:graphic>
            <a:graphicData uri="http://schemas.microsoft.com/office/drawing/2010/slicer">
              <sle:slicer xmlns:sle="http://schemas.microsoft.com/office/drawing/2010/slicer" name="ETA MONTH 2"/>
            </a:graphicData>
          </a:graphic>
        </xdr:graphicFrame>
      </mc:Choice>
      <mc:Fallback xmlns="">
        <xdr:sp macro="" textlink="">
          <xdr:nvSpPr>
            <xdr:cNvPr id="0" name=""/>
            <xdr:cNvSpPr>
              <a:spLocks noTextEdit="1"/>
            </xdr:cNvSpPr>
          </xdr:nvSpPr>
          <xdr:spPr>
            <a:xfrm>
              <a:off x="4419600" y="17975581"/>
              <a:ext cx="8252460" cy="76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12</xdr:row>
      <xdr:rowOff>22860</xdr:rowOff>
    </xdr:from>
    <xdr:to>
      <xdr:col>15</xdr:col>
      <xdr:colOff>312420</xdr:colOff>
      <xdr:row>19</xdr:row>
      <xdr:rowOff>114300</xdr:rowOff>
    </xdr:to>
    <mc:AlternateContent xmlns:mc="http://schemas.openxmlformats.org/markup-compatibility/2006" xmlns:tsle="http://schemas.microsoft.com/office/drawing/2012/timeslicer">
      <mc:Choice Requires="tsle">
        <xdr:graphicFrame macro="">
          <xdr:nvGraphicFramePr>
            <xdr:cNvPr id="18" name="ETA">
              <a:extLst>
                <a:ext uri="{FF2B5EF4-FFF2-40B4-BE49-F238E27FC236}">
                  <a16:creationId xmlns:a16="http://schemas.microsoft.com/office/drawing/2014/main" id="{973C2743-7C46-9352-66F9-295F94AFF2D8}"/>
                </a:ext>
              </a:extLst>
            </xdr:cNvPr>
            <xdr:cNvGraphicFramePr/>
          </xdr:nvGraphicFramePr>
          <xdr:xfrm>
            <a:off x="0" y="0"/>
            <a:ext cx="0" cy="0"/>
          </xdr:xfrm>
          <a:graphic>
            <a:graphicData uri="http://schemas.microsoft.com/office/drawing/2012/timeslicer">
              <tsle:timeslicer name="ETA"/>
            </a:graphicData>
          </a:graphic>
        </xdr:graphicFrame>
      </mc:Choice>
      <mc:Fallback xmlns="">
        <xdr:sp macro="" textlink="">
          <xdr:nvSpPr>
            <xdr:cNvPr id="0" name=""/>
            <xdr:cNvSpPr>
              <a:spLocks noTextEdit="1"/>
            </xdr:cNvSpPr>
          </xdr:nvSpPr>
          <xdr:spPr>
            <a:xfrm>
              <a:off x="7985760" y="203454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6</xdr:col>
      <xdr:colOff>0</xdr:colOff>
      <xdr:row>91</xdr:row>
      <xdr:rowOff>0</xdr:rowOff>
    </xdr:from>
    <xdr:to>
      <xdr:col>10</xdr:col>
      <xdr:colOff>137160</xdr:colOff>
      <xdr:row>102</xdr:row>
      <xdr:rowOff>80010</xdr:rowOff>
    </xdr:to>
    <xdr:graphicFrame macro="">
      <xdr:nvGraphicFramePr>
        <xdr:cNvPr id="5" name="Chart 4">
          <a:extLst>
            <a:ext uri="{FF2B5EF4-FFF2-40B4-BE49-F238E27FC236}">
              <a16:creationId xmlns:a16="http://schemas.microsoft.com/office/drawing/2014/main" id="{F55684F3-12F9-4D8A-91A3-7A95956F4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579120</xdr:colOff>
      <xdr:row>0</xdr:row>
      <xdr:rowOff>0</xdr:rowOff>
    </xdr:from>
    <xdr:to>
      <xdr:col>19</xdr:col>
      <xdr:colOff>579120</xdr:colOff>
      <xdr:row>5</xdr:row>
      <xdr:rowOff>175259</xdr:rowOff>
    </xdr:to>
    <mc:AlternateContent xmlns:mc="http://schemas.openxmlformats.org/markup-compatibility/2006" xmlns:a14="http://schemas.microsoft.com/office/drawing/2010/main">
      <mc:Choice Requires="a14">
        <xdr:graphicFrame macro="">
          <xdr:nvGraphicFramePr>
            <xdr:cNvPr id="6" name="SHIPMENT BY">
              <a:extLst>
                <a:ext uri="{FF2B5EF4-FFF2-40B4-BE49-F238E27FC236}">
                  <a16:creationId xmlns:a16="http://schemas.microsoft.com/office/drawing/2014/main" id="{F505CE36-1D8C-E299-EFF9-4B199097D7B1}"/>
                </a:ext>
              </a:extLst>
            </xdr:cNvPr>
            <xdr:cNvGraphicFramePr/>
          </xdr:nvGraphicFramePr>
          <xdr:xfrm>
            <a:off x="0" y="0"/>
            <a:ext cx="0" cy="0"/>
          </xdr:xfrm>
          <a:graphic>
            <a:graphicData uri="http://schemas.microsoft.com/office/drawing/2010/slicer">
              <sle:slicer xmlns:sle="http://schemas.microsoft.com/office/drawing/2010/slicer" name="SHIPMENT BY"/>
            </a:graphicData>
          </a:graphic>
        </xdr:graphicFrame>
      </mc:Choice>
      <mc:Fallback xmlns="">
        <xdr:sp macro="" textlink="">
          <xdr:nvSpPr>
            <xdr:cNvPr id="0" name=""/>
            <xdr:cNvSpPr>
              <a:spLocks noTextEdit="1"/>
            </xdr:cNvSpPr>
          </xdr:nvSpPr>
          <xdr:spPr>
            <a:xfrm>
              <a:off x="12169140" y="0"/>
              <a:ext cx="1828800" cy="1089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27</xdr:row>
      <xdr:rowOff>60960</xdr:rowOff>
    </xdr:from>
    <xdr:to>
      <xdr:col>20</xdr:col>
      <xdr:colOff>266700</xdr:colOff>
      <xdr:row>40</xdr:row>
      <xdr:rowOff>150495</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D41CA4BC-51D5-1316-729C-9B19DB8C5FE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466320" y="48158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716280</xdr:colOff>
      <xdr:row>4</xdr:row>
      <xdr:rowOff>68580</xdr:rowOff>
    </xdr:from>
    <xdr:to>
      <xdr:col>6</xdr:col>
      <xdr:colOff>1013460</xdr:colOff>
      <xdr:row>9</xdr:row>
      <xdr:rowOff>60959</xdr:rowOff>
    </xdr:to>
    <mc:AlternateContent xmlns:mc="http://schemas.openxmlformats.org/markup-compatibility/2006" xmlns:a14="http://schemas.microsoft.com/office/drawing/2010/main">
      <mc:Choice Requires="a14">
        <xdr:graphicFrame macro="">
          <xdr:nvGraphicFramePr>
            <xdr:cNvPr id="2" name="PROJECT ">
              <a:extLst>
                <a:ext uri="{FF2B5EF4-FFF2-40B4-BE49-F238E27FC236}">
                  <a16:creationId xmlns:a16="http://schemas.microsoft.com/office/drawing/2014/main" id="{0B966BDF-875E-6F68-6FD9-1121E24F5346}"/>
                </a:ext>
              </a:extLst>
            </xdr:cNvPr>
            <xdr:cNvGraphicFramePr/>
          </xdr:nvGraphicFramePr>
          <xdr:xfrm>
            <a:off x="0" y="0"/>
            <a:ext cx="0" cy="0"/>
          </xdr:xfrm>
          <a:graphic>
            <a:graphicData uri="http://schemas.microsoft.com/office/drawing/2010/slicer">
              <sle:slicer xmlns:sle="http://schemas.microsoft.com/office/drawing/2010/slicer" name="PROJECT "/>
            </a:graphicData>
          </a:graphic>
        </xdr:graphicFrame>
      </mc:Choice>
      <mc:Fallback xmlns="">
        <xdr:sp macro="" textlink="">
          <xdr:nvSpPr>
            <xdr:cNvPr id="0" name=""/>
            <xdr:cNvSpPr>
              <a:spLocks noTextEdit="1"/>
            </xdr:cNvSpPr>
          </xdr:nvSpPr>
          <xdr:spPr>
            <a:xfrm>
              <a:off x="9014460" y="624840"/>
              <a:ext cx="1828800" cy="9067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27</xdr:row>
      <xdr:rowOff>99061</xdr:rowOff>
    </xdr:from>
    <xdr:to>
      <xdr:col>12</xdr:col>
      <xdr:colOff>266700</xdr:colOff>
      <xdr:row>31</xdr:row>
      <xdr:rowOff>106681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F18411A-F064-57B2-B3DA-32FBE64E05B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97840" y="3939541"/>
              <a:ext cx="1828800" cy="739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800100</xdr:colOff>
      <xdr:row>8</xdr:row>
      <xdr:rowOff>91441</xdr:rowOff>
    </xdr:from>
    <xdr:to>
      <xdr:col>6</xdr:col>
      <xdr:colOff>1097280</xdr:colOff>
      <xdr:row>16</xdr:row>
      <xdr:rowOff>91441</xdr:rowOff>
    </xdr:to>
    <mc:AlternateContent xmlns:mc="http://schemas.openxmlformats.org/markup-compatibility/2006" xmlns:a14="http://schemas.microsoft.com/office/drawing/2010/main">
      <mc:Choice Requires="a14">
        <xdr:graphicFrame macro="">
          <xdr:nvGraphicFramePr>
            <xdr:cNvPr id="6" name="SERVICE TYPE 2">
              <a:extLst>
                <a:ext uri="{FF2B5EF4-FFF2-40B4-BE49-F238E27FC236}">
                  <a16:creationId xmlns:a16="http://schemas.microsoft.com/office/drawing/2014/main" id="{89673A8D-048F-A7F7-E9B5-A1E08F6C2626}"/>
                </a:ext>
              </a:extLst>
            </xdr:cNvPr>
            <xdr:cNvGraphicFramePr/>
          </xdr:nvGraphicFramePr>
          <xdr:xfrm>
            <a:off x="0" y="0"/>
            <a:ext cx="0" cy="0"/>
          </xdr:xfrm>
          <a:graphic>
            <a:graphicData uri="http://schemas.microsoft.com/office/drawing/2010/slicer">
              <sle:slicer xmlns:sle="http://schemas.microsoft.com/office/drawing/2010/slicer" name="SERVICE TYPE 2"/>
            </a:graphicData>
          </a:graphic>
        </xdr:graphicFrame>
      </mc:Choice>
      <mc:Fallback xmlns="">
        <xdr:sp macro="" textlink="">
          <xdr:nvSpPr>
            <xdr:cNvPr id="0" name=""/>
            <xdr:cNvSpPr>
              <a:spLocks noTextEdit="1"/>
            </xdr:cNvSpPr>
          </xdr:nvSpPr>
          <xdr:spPr>
            <a:xfrm>
              <a:off x="9098280" y="1379221"/>
              <a:ext cx="1828800" cy="14630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19</xdr:row>
      <xdr:rowOff>72390</xdr:rowOff>
    </xdr:from>
    <xdr:to>
      <xdr:col>8</xdr:col>
      <xdr:colOff>556260</xdr:colOff>
      <xdr:row>31</xdr:row>
      <xdr:rowOff>121920</xdr:rowOff>
    </xdr:to>
    <xdr:graphicFrame macro="">
      <xdr:nvGraphicFramePr>
        <xdr:cNvPr id="9" name="Chart 8">
          <a:extLst>
            <a:ext uri="{FF2B5EF4-FFF2-40B4-BE49-F238E27FC236}">
              <a16:creationId xmlns:a16="http://schemas.microsoft.com/office/drawing/2014/main" id="{48E38CF1-6AAB-9423-D0E8-BDBBC761D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53340</xdr:colOff>
      <xdr:row>32</xdr:row>
      <xdr:rowOff>26670</xdr:rowOff>
    </xdr:from>
    <xdr:to>
      <xdr:col>18</xdr:col>
      <xdr:colOff>358140</xdr:colOff>
      <xdr:row>47</xdr:row>
      <xdr:rowOff>26670</xdr:rowOff>
    </xdr:to>
    <xdr:graphicFrame macro="">
      <xdr:nvGraphicFramePr>
        <xdr:cNvPr id="10" name="Chart 9">
          <a:extLst>
            <a:ext uri="{FF2B5EF4-FFF2-40B4-BE49-F238E27FC236}">
              <a16:creationId xmlns:a16="http://schemas.microsoft.com/office/drawing/2014/main" id="{99A29A95-42CC-0796-2A8E-347130CE6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548640</xdr:colOff>
      <xdr:row>49</xdr:row>
      <xdr:rowOff>15240</xdr:rowOff>
    </xdr:from>
    <xdr:to>
      <xdr:col>10</xdr:col>
      <xdr:colOff>365760</xdr:colOff>
      <xdr:row>58</xdr:row>
      <xdr:rowOff>125730</xdr:rowOff>
    </xdr:to>
    <xdr:graphicFrame macro="">
      <xdr:nvGraphicFramePr>
        <xdr:cNvPr id="12" name="Chart 11">
          <a:extLst>
            <a:ext uri="{FF2B5EF4-FFF2-40B4-BE49-F238E27FC236}">
              <a16:creationId xmlns:a16="http://schemas.microsoft.com/office/drawing/2014/main" id="{537AB419-96AC-3AF3-3E04-D93D6551E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563880</xdr:colOff>
      <xdr:row>59</xdr:row>
      <xdr:rowOff>106680</xdr:rowOff>
    </xdr:from>
    <xdr:to>
      <xdr:col>10</xdr:col>
      <xdr:colOff>381000</xdr:colOff>
      <xdr:row>69</xdr:row>
      <xdr:rowOff>156210</xdr:rowOff>
    </xdr:to>
    <xdr:graphicFrame macro="">
      <xdr:nvGraphicFramePr>
        <xdr:cNvPr id="13" name="Chart 12">
          <a:extLst>
            <a:ext uri="{FF2B5EF4-FFF2-40B4-BE49-F238E27FC236}">
              <a16:creationId xmlns:a16="http://schemas.microsoft.com/office/drawing/2014/main" id="{3BF08249-DACE-4C1D-A52C-B2170CF94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45720</xdr:colOff>
          <xdr:row>33</xdr:row>
          <xdr:rowOff>175260</xdr:rowOff>
        </xdr:from>
        <xdr:to>
          <xdr:col>8</xdr:col>
          <xdr:colOff>472440</xdr:colOff>
          <xdr:row>45</xdr:row>
          <xdr:rowOff>76200</xdr:rowOff>
        </xdr:to>
        <xdr:sp macro="" textlink="">
          <xdr:nvSpPr>
            <xdr:cNvPr id="10244" name="Scroll Bar 4" hidden="1">
              <a:extLst>
                <a:ext uri="{63B3BB69-23CF-44E3-9099-C40C66FF867C}">
                  <a14:compatExt spid="_x0000_s10244"/>
                </a:ext>
                <a:ext uri="{FF2B5EF4-FFF2-40B4-BE49-F238E27FC236}">
                  <a16:creationId xmlns:a16="http://schemas.microsoft.com/office/drawing/2014/main" id="{00000000-0008-0000-0400-000004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68580</xdr:colOff>
      <xdr:row>85</xdr:row>
      <xdr:rowOff>53340</xdr:rowOff>
    </xdr:from>
    <xdr:to>
      <xdr:col>8</xdr:col>
      <xdr:colOff>45720</xdr:colOff>
      <xdr:row>97</xdr:row>
      <xdr:rowOff>64770</xdr:rowOff>
    </xdr:to>
    <xdr:graphicFrame macro="">
      <xdr:nvGraphicFramePr>
        <xdr:cNvPr id="3" name="Chart 2">
          <a:extLst>
            <a:ext uri="{FF2B5EF4-FFF2-40B4-BE49-F238E27FC236}">
              <a16:creationId xmlns:a16="http://schemas.microsoft.com/office/drawing/2014/main" id="{AD4F1F58-5535-0D27-6D29-A69671CFE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190500</xdr:colOff>
      <xdr:row>17</xdr:row>
      <xdr:rowOff>152400</xdr:rowOff>
    </xdr:from>
    <xdr:to>
      <xdr:col>9</xdr:col>
      <xdr:colOff>1196340</xdr:colOff>
      <xdr:row>26</xdr:row>
      <xdr:rowOff>99060</xdr:rowOff>
    </xdr:to>
    <xdr:graphicFrame macro="">
      <xdr:nvGraphicFramePr>
        <xdr:cNvPr id="3" name="Chart 2">
          <a:extLst>
            <a:ext uri="{FF2B5EF4-FFF2-40B4-BE49-F238E27FC236}">
              <a16:creationId xmlns:a16="http://schemas.microsoft.com/office/drawing/2014/main" id="{8080F33E-A443-70C8-B63E-1189675AA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556260</xdr:colOff>
      <xdr:row>0</xdr:row>
      <xdr:rowOff>76201</xdr:rowOff>
    </xdr:from>
    <xdr:to>
      <xdr:col>11</xdr:col>
      <xdr:colOff>480060</xdr:colOff>
      <xdr:row>7</xdr:row>
      <xdr:rowOff>106681</xdr:rowOff>
    </xdr:to>
    <mc:AlternateContent xmlns:mc="http://schemas.openxmlformats.org/markup-compatibility/2006" xmlns:a14="http://schemas.microsoft.com/office/drawing/2010/main">
      <mc:Choice Requires="a14">
        <xdr:graphicFrame macro="">
          <xdr:nvGraphicFramePr>
            <xdr:cNvPr id="4" name="PROJECT">
              <a:extLst>
                <a:ext uri="{FF2B5EF4-FFF2-40B4-BE49-F238E27FC236}">
                  <a16:creationId xmlns:a16="http://schemas.microsoft.com/office/drawing/2014/main" id="{D75A0628-88F2-250A-F4AC-52D44F01905A}"/>
                </a:ext>
              </a:extLst>
            </xdr:cNvPr>
            <xdr:cNvGraphicFramePr/>
          </xdr:nvGraphicFramePr>
          <xdr:xfrm>
            <a:off x="0" y="0"/>
            <a:ext cx="0" cy="0"/>
          </xdr:xfrm>
          <a:graphic>
            <a:graphicData uri="http://schemas.microsoft.com/office/drawing/2010/slicer">
              <sle:slicer xmlns:sle="http://schemas.microsoft.com/office/drawing/2010/slicer" name="PROJECT"/>
            </a:graphicData>
          </a:graphic>
        </xdr:graphicFrame>
      </mc:Choice>
      <mc:Fallback xmlns="">
        <xdr:sp macro="" textlink="">
          <xdr:nvSpPr>
            <xdr:cNvPr id="0" name=""/>
            <xdr:cNvSpPr>
              <a:spLocks noTextEdit="1"/>
            </xdr:cNvSpPr>
          </xdr:nvSpPr>
          <xdr:spPr>
            <a:xfrm>
              <a:off x="12504420" y="76201"/>
              <a:ext cx="182880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1082040</xdr:colOff>
      <xdr:row>8</xdr:row>
      <xdr:rowOff>60960</xdr:rowOff>
    </xdr:from>
    <xdr:to>
      <xdr:col>9</xdr:col>
      <xdr:colOff>1310640</xdr:colOff>
      <xdr:row>15</xdr:row>
      <xdr:rowOff>91440</xdr:rowOff>
    </xdr:to>
    <mc:AlternateContent xmlns:mc="http://schemas.openxmlformats.org/markup-compatibility/2006" xmlns:a14="http://schemas.microsoft.com/office/drawing/2010/main">
      <mc:Choice Requires="a14">
        <xdr:graphicFrame macro="">
          <xdr:nvGraphicFramePr>
            <xdr:cNvPr id="5" name="STATUS 2">
              <a:extLst>
                <a:ext uri="{FF2B5EF4-FFF2-40B4-BE49-F238E27FC236}">
                  <a16:creationId xmlns:a16="http://schemas.microsoft.com/office/drawing/2014/main" id="{1885857B-F8F0-46AE-95C2-0BB83A933043}"/>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9525000" y="1889760"/>
              <a:ext cx="182880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381000</xdr:colOff>
      <xdr:row>8</xdr:row>
      <xdr:rowOff>152400</xdr:rowOff>
    </xdr:from>
    <xdr:to>
      <xdr:col>8</xdr:col>
      <xdr:colOff>510540</xdr:colOff>
      <xdr:row>15</xdr:row>
      <xdr:rowOff>91440</xdr:rowOff>
    </xdr:to>
    <xdr:graphicFrame macro="">
      <xdr:nvGraphicFramePr>
        <xdr:cNvPr id="6" name="Chart 5">
          <a:extLst>
            <a:ext uri="{FF2B5EF4-FFF2-40B4-BE49-F238E27FC236}">
              <a16:creationId xmlns:a16="http://schemas.microsoft.com/office/drawing/2014/main" id="{B530A2FE-662C-609E-F880-DE4181EEC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495300</xdr:colOff>
      <xdr:row>0</xdr:row>
      <xdr:rowOff>1</xdr:rowOff>
    </xdr:from>
    <xdr:to>
      <xdr:col>7</xdr:col>
      <xdr:colOff>373380</xdr:colOff>
      <xdr:row>4</xdr:row>
      <xdr:rowOff>83821</xdr:rowOff>
    </xdr:to>
    <mc:AlternateContent xmlns:mc="http://schemas.openxmlformats.org/markup-compatibility/2006" xmlns:a14="http://schemas.microsoft.com/office/drawing/2010/main">
      <mc:Choice Requires="a14">
        <xdr:graphicFrame macro="">
          <xdr:nvGraphicFramePr>
            <xdr:cNvPr id="9" name="ISSUE   DATE (Year)">
              <a:extLst>
                <a:ext uri="{FF2B5EF4-FFF2-40B4-BE49-F238E27FC236}">
                  <a16:creationId xmlns:a16="http://schemas.microsoft.com/office/drawing/2014/main" id="{23671D4D-ADB6-F200-8B14-1049A8EA1FB5}"/>
                </a:ext>
              </a:extLst>
            </xdr:cNvPr>
            <xdr:cNvGraphicFramePr/>
          </xdr:nvGraphicFramePr>
          <xdr:xfrm>
            <a:off x="0" y="0"/>
            <a:ext cx="0" cy="0"/>
          </xdr:xfrm>
          <a:graphic>
            <a:graphicData uri="http://schemas.microsoft.com/office/drawing/2010/slicer">
              <sle:slicer xmlns:sle="http://schemas.microsoft.com/office/drawing/2010/slicer" name="ISSUE   DATE (Year)"/>
            </a:graphicData>
          </a:graphic>
        </xdr:graphicFrame>
      </mc:Choice>
      <mc:Fallback xmlns="">
        <xdr:sp macro="" textlink="">
          <xdr:nvSpPr>
            <xdr:cNvPr id="0" name=""/>
            <xdr:cNvSpPr>
              <a:spLocks noTextEdit="1"/>
            </xdr:cNvSpPr>
          </xdr:nvSpPr>
          <xdr:spPr>
            <a:xfrm>
              <a:off x="5387340" y="1"/>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26893</xdr:colOff>
      <xdr:row>4</xdr:row>
      <xdr:rowOff>71716</xdr:rowOff>
    </xdr:from>
    <xdr:to>
      <xdr:col>9</xdr:col>
      <xdr:colOff>26894</xdr:colOff>
      <xdr:row>7</xdr:row>
      <xdr:rowOff>71716</xdr:rowOff>
    </xdr:to>
    <xdr:sp macro="" textlink="">
      <xdr:nvSpPr>
        <xdr:cNvPr id="17" name="Arrow: Striped Right 16">
          <a:extLst>
            <a:ext uri="{FF2B5EF4-FFF2-40B4-BE49-F238E27FC236}">
              <a16:creationId xmlns:a16="http://schemas.microsoft.com/office/drawing/2014/main" id="{EA69449C-B0F6-DB0C-5CCA-86433E76E1F2}"/>
            </a:ext>
          </a:extLst>
        </xdr:cNvPr>
        <xdr:cNvSpPr/>
      </xdr:nvSpPr>
      <xdr:spPr>
        <a:xfrm>
          <a:off x="4545105" y="1004045"/>
          <a:ext cx="1290918" cy="699247"/>
        </a:xfrm>
        <a:prstGeom prst="striped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400" b="1">
              <a:latin typeface="+mn-lt"/>
            </a:rPr>
            <a:t>TOTAL</a:t>
          </a:r>
        </a:p>
      </xdr:txBody>
    </xdr:sp>
    <xdr:clientData/>
  </xdr:twoCellAnchor>
  <xdr:twoCellAnchor>
    <xdr:from>
      <xdr:col>9</xdr:col>
      <xdr:colOff>519953</xdr:colOff>
      <xdr:row>3</xdr:row>
      <xdr:rowOff>131331</xdr:rowOff>
    </xdr:from>
    <xdr:to>
      <xdr:col>20</xdr:col>
      <xdr:colOff>251012</xdr:colOff>
      <xdr:row>7</xdr:row>
      <xdr:rowOff>164514</xdr:rowOff>
    </xdr:to>
    <xdr:sp macro="" textlink="">
      <xdr:nvSpPr>
        <xdr:cNvPr id="2" name="Rectangle: Rounded Corners 1">
          <a:extLst>
            <a:ext uri="{FF2B5EF4-FFF2-40B4-BE49-F238E27FC236}">
              <a16:creationId xmlns:a16="http://schemas.microsoft.com/office/drawing/2014/main" id="{89A3D4AB-0B2E-4B07-BCE8-499FB0ADEEDF}"/>
            </a:ext>
          </a:extLst>
        </xdr:cNvPr>
        <xdr:cNvSpPr/>
      </xdr:nvSpPr>
      <xdr:spPr>
        <a:xfrm>
          <a:off x="6329082" y="830578"/>
          <a:ext cx="6831106" cy="965512"/>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4"/>
            </a:solidFill>
          </a:endParaRPr>
        </a:p>
      </xdr:txBody>
    </xdr:sp>
    <xdr:clientData/>
  </xdr:twoCellAnchor>
  <xdr:oneCellAnchor>
    <xdr:from>
      <xdr:col>8</xdr:col>
      <xdr:colOff>90991</xdr:colOff>
      <xdr:row>4</xdr:row>
      <xdr:rowOff>192285</xdr:rowOff>
    </xdr:from>
    <xdr:ext cx="607863" cy="282585"/>
    <xdr:sp macro="" textlink="Process_3!E5">
      <xdr:nvSpPr>
        <xdr:cNvPr id="6" name="TextBox 5">
          <a:extLst>
            <a:ext uri="{FF2B5EF4-FFF2-40B4-BE49-F238E27FC236}">
              <a16:creationId xmlns:a16="http://schemas.microsoft.com/office/drawing/2014/main" id="{A6E56B83-D8C0-4DE7-B693-C4E83168991C}"/>
            </a:ext>
          </a:extLst>
        </xdr:cNvPr>
        <xdr:cNvSpPr txBox="1"/>
      </xdr:nvSpPr>
      <xdr:spPr>
        <a:xfrm>
          <a:off x="5254662" y="1124614"/>
          <a:ext cx="607863" cy="282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C3B33D7F-B709-4EAE-8489-3C692782666F}" type="TxLink">
            <a:rPr lang="en-US" sz="1800" b="1" i="0" u="none" strike="noStrike">
              <a:solidFill>
                <a:sysClr val="windowText" lastClr="000000"/>
              </a:solidFill>
              <a:latin typeface="Calibri"/>
              <a:ea typeface="Calibri"/>
              <a:cs typeface="Calibri"/>
            </a:rPr>
            <a:pPr marL="0" indent="0"/>
            <a:t>53</a:t>
          </a:fld>
          <a:endParaRPr lang="en-US" sz="4800" b="1" i="0" u="none" strike="noStrike">
            <a:solidFill>
              <a:sysClr val="windowText" lastClr="000000"/>
            </a:solidFill>
            <a:latin typeface="Calibri"/>
            <a:ea typeface="Calibri"/>
            <a:cs typeface="Calibri"/>
          </a:endParaRPr>
        </a:p>
      </xdr:txBody>
    </xdr:sp>
    <xdr:clientData/>
  </xdr:oneCellAnchor>
  <xdr:oneCellAnchor>
    <xdr:from>
      <xdr:col>10</xdr:col>
      <xdr:colOff>460986</xdr:colOff>
      <xdr:row>5</xdr:row>
      <xdr:rowOff>147407</xdr:rowOff>
    </xdr:from>
    <xdr:ext cx="489274" cy="372546"/>
    <xdr:sp macro="" textlink="Process_3!E14">
      <xdr:nvSpPr>
        <xdr:cNvPr id="7" name="TextBox 6">
          <a:extLst>
            <a:ext uri="{FF2B5EF4-FFF2-40B4-BE49-F238E27FC236}">
              <a16:creationId xmlns:a16="http://schemas.microsoft.com/office/drawing/2014/main" id="{26FFB569-4CF7-4B2F-B944-0AE06C6A90BB}"/>
            </a:ext>
          </a:extLst>
        </xdr:cNvPr>
        <xdr:cNvSpPr txBox="1"/>
      </xdr:nvSpPr>
      <xdr:spPr>
        <a:xfrm>
          <a:off x="6915574" y="1312819"/>
          <a:ext cx="489274" cy="372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FE745BC-2FD8-43B0-85BB-A4BF04A2F995}" type="TxLink">
            <a:rPr lang="en-US" sz="1600" b="1" i="0" u="none" strike="noStrike">
              <a:solidFill>
                <a:srgbClr val="000000"/>
              </a:solidFill>
              <a:latin typeface="Calibri"/>
              <a:ea typeface="Calibri"/>
              <a:cs typeface="Calibri"/>
            </a:rPr>
            <a:pPr/>
            <a:t>15</a:t>
          </a:fld>
          <a:endParaRPr lang="en-GB" sz="6000" b="1">
            <a:solidFill>
              <a:sysClr val="windowText" lastClr="000000"/>
            </a:solidFill>
          </a:endParaRPr>
        </a:p>
      </xdr:txBody>
    </xdr:sp>
    <xdr:clientData/>
  </xdr:oneCellAnchor>
  <xdr:oneCellAnchor>
    <xdr:from>
      <xdr:col>15</xdr:col>
      <xdr:colOff>403412</xdr:colOff>
      <xdr:row>5</xdr:row>
      <xdr:rowOff>204128</xdr:rowOff>
    </xdr:from>
    <xdr:ext cx="277905" cy="306860"/>
    <xdr:sp macro="" textlink="Process_3!E13">
      <xdr:nvSpPr>
        <xdr:cNvPr id="8" name="TextBox 7">
          <a:extLst>
            <a:ext uri="{FF2B5EF4-FFF2-40B4-BE49-F238E27FC236}">
              <a16:creationId xmlns:a16="http://schemas.microsoft.com/office/drawing/2014/main" id="{857008FC-5A6E-445A-8788-8D087ADD5D02}"/>
            </a:ext>
          </a:extLst>
        </xdr:cNvPr>
        <xdr:cNvSpPr txBox="1"/>
      </xdr:nvSpPr>
      <xdr:spPr>
        <a:xfrm>
          <a:off x="10085294" y="1369540"/>
          <a:ext cx="277905" cy="306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B157D03-F494-48D6-BF47-72ACCB0DD81A}" type="TxLink">
            <a:rPr lang="en-US" sz="1600" b="1" i="0" u="none" strike="noStrike">
              <a:solidFill>
                <a:sysClr val="windowText" lastClr="000000"/>
              </a:solidFill>
              <a:latin typeface="Calibri"/>
              <a:ea typeface="Calibri"/>
              <a:cs typeface="Calibri"/>
            </a:rPr>
            <a:pPr/>
            <a:t>6</a:t>
          </a:fld>
          <a:endParaRPr lang="en-GB" sz="6000" b="1">
            <a:solidFill>
              <a:sysClr val="windowText" lastClr="000000"/>
            </a:solidFill>
          </a:endParaRPr>
        </a:p>
      </xdr:txBody>
    </xdr:sp>
    <xdr:clientData/>
  </xdr:oneCellAnchor>
  <xdr:twoCellAnchor editAs="oneCell">
    <xdr:from>
      <xdr:col>0</xdr:col>
      <xdr:colOff>107575</xdr:colOff>
      <xdr:row>0</xdr:row>
      <xdr:rowOff>71716</xdr:rowOff>
    </xdr:from>
    <xdr:to>
      <xdr:col>2</xdr:col>
      <xdr:colOff>131290</xdr:colOff>
      <xdr:row>2</xdr:row>
      <xdr:rowOff>58781</xdr:rowOff>
    </xdr:to>
    <xdr:pic>
      <xdr:nvPicPr>
        <xdr:cNvPr id="9" name="Picture 8">
          <a:extLst>
            <a:ext uri="{FF2B5EF4-FFF2-40B4-BE49-F238E27FC236}">
              <a16:creationId xmlns:a16="http://schemas.microsoft.com/office/drawing/2014/main" id="{A1FB0E5B-6479-4430-BDC7-8C7E10679A90}"/>
            </a:ext>
          </a:extLst>
        </xdr:cNvPr>
        <xdr:cNvPicPr>
          <a:picLocks noChangeAspect="1"/>
        </xdr:cNvPicPr>
      </xdr:nvPicPr>
      <xdr:blipFill>
        <a:blip xmlns:r="http://schemas.openxmlformats.org/officeDocument/2006/relationships" r:embed="rId1"/>
        <a:stretch>
          <a:fillRect/>
        </a:stretch>
      </xdr:blipFill>
      <xdr:spPr>
        <a:xfrm>
          <a:off x="107575" y="71716"/>
          <a:ext cx="1319115" cy="459505"/>
        </a:xfrm>
        <a:prstGeom prst="rect">
          <a:avLst/>
        </a:prstGeom>
      </xdr:spPr>
    </xdr:pic>
    <xdr:clientData/>
  </xdr:twoCellAnchor>
  <xdr:twoCellAnchor>
    <xdr:from>
      <xdr:col>4</xdr:col>
      <xdr:colOff>98612</xdr:colOff>
      <xdr:row>9</xdr:row>
      <xdr:rowOff>59973</xdr:rowOff>
    </xdr:from>
    <xdr:to>
      <xdr:col>11</xdr:col>
      <xdr:colOff>403412</xdr:colOff>
      <xdr:row>21</xdr:row>
      <xdr:rowOff>170329</xdr:rowOff>
    </xdr:to>
    <xdr:sp macro="" textlink="">
      <xdr:nvSpPr>
        <xdr:cNvPr id="10" name="Rectangle: Rounded Corners 9">
          <a:extLst>
            <a:ext uri="{FF2B5EF4-FFF2-40B4-BE49-F238E27FC236}">
              <a16:creationId xmlns:a16="http://schemas.microsoft.com/office/drawing/2014/main" id="{DCA77C98-EC05-475D-B766-576933935D6A}"/>
            </a:ext>
          </a:extLst>
        </xdr:cNvPr>
        <xdr:cNvSpPr/>
      </xdr:nvSpPr>
      <xdr:spPr>
        <a:xfrm>
          <a:off x="2689412" y="2185953"/>
          <a:ext cx="4838700" cy="2944996"/>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ysClr val="windowText" lastClr="000000"/>
            </a:solidFill>
          </a:endParaRPr>
        </a:p>
      </xdr:txBody>
    </xdr:sp>
    <xdr:clientData/>
  </xdr:twoCellAnchor>
  <xdr:twoCellAnchor>
    <xdr:from>
      <xdr:col>3</xdr:col>
      <xdr:colOff>327659</xdr:colOff>
      <xdr:row>20</xdr:row>
      <xdr:rowOff>125506</xdr:rowOff>
    </xdr:from>
    <xdr:to>
      <xdr:col>9</xdr:col>
      <xdr:colOff>215152</xdr:colOff>
      <xdr:row>33</xdr:row>
      <xdr:rowOff>0</xdr:rowOff>
    </xdr:to>
    <xdr:graphicFrame macro="">
      <xdr:nvGraphicFramePr>
        <xdr:cNvPr id="11" name="Chart 10">
          <a:extLst>
            <a:ext uri="{FF2B5EF4-FFF2-40B4-BE49-F238E27FC236}">
              <a16:creationId xmlns:a16="http://schemas.microsoft.com/office/drawing/2014/main" id="{03D61032-765F-44DF-80B0-8EED40D83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322729</xdr:colOff>
      <xdr:row>3</xdr:row>
      <xdr:rowOff>122364</xdr:rowOff>
    </xdr:from>
    <xdr:to>
      <xdr:col>9</xdr:col>
      <xdr:colOff>466164</xdr:colOff>
      <xdr:row>7</xdr:row>
      <xdr:rowOff>170328</xdr:rowOff>
    </xdr:to>
    <xdr:sp macro="" textlink="">
      <xdr:nvSpPr>
        <xdr:cNvPr id="12" name="Rectangle: Rounded Corners 11">
          <a:extLst>
            <a:ext uri="{FF2B5EF4-FFF2-40B4-BE49-F238E27FC236}">
              <a16:creationId xmlns:a16="http://schemas.microsoft.com/office/drawing/2014/main" id="{69CEDFE5-CA75-4165-B5A8-AE74867AD85A}"/>
            </a:ext>
          </a:extLst>
        </xdr:cNvPr>
        <xdr:cNvSpPr/>
      </xdr:nvSpPr>
      <xdr:spPr>
        <a:xfrm>
          <a:off x="4195482" y="821611"/>
          <a:ext cx="2079811" cy="980293"/>
        </a:xfrm>
        <a:prstGeom prst="round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rgbClr val="FFFF00"/>
              </a:solidFill>
            </a:rPr>
            <a:t>WAC</a:t>
          </a:r>
        </a:p>
      </xdr:txBody>
    </xdr:sp>
    <xdr:clientData/>
  </xdr:twoCellAnchor>
  <xdr:twoCellAnchor>
    <xdr:from>
      <xdr:col>8</xdr:col>
      <xdr:colOff>-1</xdr:colOff>
      <xdr:row>0</xdr:row>
      <xdr:rowOff>116541</xdr:rowOff>
    </xdr:from>
    <xdr:to>
      <xdr:col>19</xdr:col>
      <xdr:colOff>591669</xdr:colOff>
      <xdr:row>2</xdr:row>
      <xdr:rowOff>216049</xdr:rowOff>
    </xdr:to>
    <xdr:sp macro="" textlink="">
      <xdr:nvSpPr>
        <xdr:cNvPr id="88" name="Rectangle: Rounded Corners 17">
          <a:extLst>
            <a:ext uri="{FF2B5EF4-FFF2-40B4-BE49-F238E27FC236}">
              <a16:creationId xmlns:a16="http://schemas.microsoft.com/office/drawing/2014/main" id="{F6E78FA3-6BFE-4E8C-999F-1DA1B46C9662}"/>
            </a:ext>
          </a:extLst>
        </xdr:cNvPr>
        <xdr:cNvSpPr/>
      </xdr:nvSpPr>
      <xdr:spPr>
        <a:xfrm>
          <a:off x="5181599" y="116541"/>
          <a:ext cx="7716370" cy="571948"/>
        </a:xfrm>
        <a:prstGeom prst="roundRect">
          <a:avLst/>
        </a:prstGeom>
        <a:solidFill>
          <a:schemeClr val="tx1"/>
        </a:solidFill>
        <a:ln>
          <a:solidFill>
            <a:srgbClr val="FFCC00"/>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GB" sz="1800" baseline="0">
              <a:solidFill>
                <a:schemeClr val="accent4">
                  <a:lumMod val="60000"/>
                  <a:lumOff val="40000"/>
                </a:schemeClr>
              </a:solidFill>
            </a:rPr>
            <a:t>            </a:t>
          </a:r>
          <a:r>
            <a:rPr lang="en-GB" sz="2000" baseline="0">
              <a:solidFill>
                <a:srgbClr val="FFC000"/>
              </a:solidFill>
            </a:rPr>
            <a:t>COOEC - QATAR OPERATION  </a:t>
          </a:r>
          <a:r>
            <a:rPr lang="ja-JP" altLang="en-US" sz="2000" baseline="0">
              <a:solidFill>
                <a:srgbClr val="FFC000"/>
              </a:solidFill>
            </a:rPr>
            <a:t>海油工程 </a:t>
          </a:r>
          <a:r>
            <a:rPr lang="en-US" altLang="ja-JP" sz="2000" baseline="0">
              <a:solidFill>
                <a:srgbClr val="FFC000"/>
              </a:solidFill>
            </a:rPr>
            <a:t>- </a:t>
          </a:r>
          <a:r>
            <a:rPr lang="ja-JP" altLang="en-US" sz="2000" baseline="0">
              <a:solidFill>
                <a:srgbClr val="FFC000"/>
              </a:solidFill>
            </a:rPr>
            <a:t>卡塔尔运营</a:t>
          </a:r>
          <a:r>
            <a:rPr lang="en-GB" sz="2000" baseline="0">
              <a:solidFill>
                <a:srgbClr val="FFC000"/>
              </a:solidFill>
            </a:rPr>
            <a:t>   </a:t>
          </a:r>
          <a:endParaRPr lang="en-GB" sz="1800">
            <a:solidFill>
              <a:srgbClr val="FFC000"/>
            </a:solidFill>
          </a:endParaRPr>
        </a:p>
      </xdr:txBody>
    </xdr:sp>
    <xdr:clientData/>
  </xdr:twoCellAnchor>
  <xdr:twoCellAnchor>
    <xdr:from>
      <xdr:col>0</xdr:col>
      <xdr:colOff>62754</xdr:colOff>
      <xdr:row>24</xdr:row>
      <xdr:rowOff>134471</xdr:rowOff>
    </xdr:from>
    <xdr:to>
      <xdr:col>2</xdr:col>
      <xdr:colOff>98613</xdr:colOff>
      <xdr:row>28</xdr:row>
      <xdr:rowOff>179295</xdr:rowOff>
    </xdr:to>
    <xdr:sp macro="" textlink="">
      <xdr:nvSpPr>
        <xdr:cNvPr id="91" name="Rectangle: Rounded Corners 90">
          <a:extLst>
            <a:ext uri="{FF2B5EF4-FFF2-40B4-BE49-F238E27FC236}">
              <a16:creationId xmlns:a16="http://schemas.microsoft.com/office/drawing/2014/main" id="{7DC2417B-0D7D-40DA-8803-B8237A32B9E9}"/>
            </a:ext>
            <a:ext uri="{C183D7F6-B498-43B3-948B-1728B52AA6E4}">
              <adec:decorative xmlns:adec="http://schemas.microsoft.com/office/drawing/2017/decorative" val="0"/>
            </a:ext>
          </a:extLst>
        </xdr:cNvPr>
        <xdr:cNvSpPr/>
      </xdr:nvSpPr>
      <xdr:spPr>
        <a:xfrm>
          <a:off x="62754" y="5803751"/>
          <a:ext cx="1331259" cy="989704"/>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baseline="0">
              <a:solidFill>
                <a:schemeClr val="lt1"/>
              </a:solidFill>
              <a:effectLst/>
              <a:latin typeface="+mn-lt"/>
              <a:ea typeface="+mn-ea"/>
              <a:cs typeface="+mn-cs"/>
            </a:rPr>
            <a:t>Remaining Advance Rolling </a:t>
          </a:r>
        </a:p>
        <a:p>
          <a:pPr algn="ctr"/>
          <a:r>
            <a:rPr lang="en-US" sz="1200" b="1" i="0" baseline="0">
              <a:solidFill>
                <a:schemeClr val="lt1"/>
              </a:solidFill>
              <a:effectLst/>
              <a:latin typeface="+mn-lt"/>
              <a:ea typeface="+mn-ea"/>
              <a:cs typeface="+mn-cs"/>
            </a:rPr>
            <a:t>Amount </a:t>
          </a:r>
          <a:r>
            <a:rPr lang="en-US" sz="1200" b="1" i="0" u="none" strike="noStrike" baseline="0">
              <a:solidFill>
                <a:schemeClr val="bg1"/>
              </a:solidFill>
              <a:effectLst/>
              <a:latin typeface="Calibri"/>
              <a:ea typeface="Calibri"/>
              <a:cs typeface="Calibri"/>
            </a:rPr>
            <a:t>(2M)</a:t>
          </a:r>
          <a:r>
            <a:rPr lang="en-US" sz="1200" b="1" i="0" u="none" strike="noStrike" baseline="0">
              <a:solidFill>
                <a:schemeClr val="bg1"/>
              </a:solidFill>
              <a:latin typeface="Calibri"/>
              <a:ea typeface="Calibri"/>
              <a:cs typeface="Calibri"/>
            </a:rPr>
            <a:t> </a:t>
          </a:r>
        </a:p>
        <a:p>
          <a:pPr algn="ctr"/>
          <a:r>
            <a:rPr lang="en-US" sz="1200" b="1" i="0" u="none" strike="noStrike" baseline="0">
              <a:solidFill>
                <a:schemeClr val="bg1"/>
              </a:solidFill>
              <a:latin typeface="Calibri"/>
              <a:ea typeface="Calibri"/>
              <a:cs typeface="Calibri"/>
            </a:rPr>
            <a:t>PI Cargo</a:t>
          </a:r>
        </a:p>
      </xdr:txBody>
    </xdr:sp>
    <xdr:clientData/>
  </xdr:twoCellAnchor>
  <xdr:twoCellAnchor>
    <xdr:from>
      <xdr:col>2</xdr:col>
      <xdr:colOff>98614</xdr:colOff>
      <xdr:row>24</xdr:row>
      <xdr:rowOff>143435</xdr:rowOff>
    </xdr:from>
    <xdr:to>
      <xdr:col>4</xdr:col>
      <xdr:colOff>53789</xdr:colOff>
      <xdr:row>28</xdr:row>
      <xdr:rowOff>197224</xdr:rowOff>
    </xdr:to>
    <xdr:sp macro="" textlink="Process_2!E1">
      <xdr:nvSpPr>
        <xdr:cNvPr id="92" name="Rectangle: Rounded Corners 91">
          <a:extLst>
            <a:ext uri="{FF2B5EF4-FFF2-40B4-BE49-F238E27FC236}">
              <a16:creationId xmlns:a16="http://schemas.microsoft.com/office/drawing/2014/main" id="{5DDB9B79-F145-439E-9A2B-E83CA7C110AA}"/>
            </a:ext>
            <a:ext uri="{C183D7F6-B498-43B3-948B-1728B52AA6E4}">
              <adec:decorative xmlns:adec="http://schemas.microsoft.com/office/drawing/2017/decorative" val="0"/>
            </a:ext>
          </a:extLst>
        </xdr:cNvPr>
        <xdr:cNvSpPr/>
      </xdr:nvSpPr>
      <xdr:spPr>
        <a:xfrm>
          <a:off x="1394014" y="5812715"/>
          <a:ext cx="1250575" cy="998669"/>
        </a:xfrm>
        <a:prstGeom prst="roundRect">
          <a:avLst/>
        </a:prstGeom>
        <a:solidFill>
          <a:srgbClr val="C00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5639F8-4B7D-45D2-8C94-C4EE176E66C7}" type="TxLink">
            <a:rPr lang="en-US" sz="1400" b="1" i="0" u="none" strike="noStrike" baseline="0">
              <a:solidFill>
                <a:schemeClr val="bg1"/>
              </a:solidFill>
              <a:latin typeface="Calibri"/>
              <a:ea typeface="Calibri"/>
              <a:cs typeface="Calibri"/>
            </a:rPr>
            <a:pPr algn="ctr"/>
            <a:t> QAR 1,839,313.00 </a:t>
          </a:fld>
          <a:endParaRPr lang="en-US" sz="1600" b="1" i="0" u="none" strike="noStrike" baseline="0">
            <a:solidFill>
              <a:schemeClr val="bg1"/>
            </a:solidFill>
            <a:latin typeface="Calibri"/>
            <a:ea typeface="Calibri"/>
            <a:cs typeface="Calibri"/>
          </a:endParaRPr>
        </a:p>
      </xdr:txBody>
    </xdr:sp>
    <xdr:clientData/>
  </xdr:twoCellAnchor>
  <xdr:twoCellAnchor>
    <xdr:from>
      <xdr:col>0</xdr:col>
      <xdr:colOff>71719</xdr:colOff>
      <xdr:row>29</xdr:row>
      <xdr:rowOff>44823</xdr:rowOff>
    </xdr:from>
    <xdr:to>
      <xdr:col>2</xdr:col>
      <xdr:colOff>107577</xdr:colOff>
      <xdr:row>33</xdr:row>
      <xdr:rowOff>80682</xdr:rowOff>
    </xdr:to>
    <xdr:sp macro="" textlink="">
      <xdr:nvSpPr>
        <xdr:cNvPr id="93" name="Rectangle: Rounded Corners 92">
          <a:extLst>
            <a:ext uri="{FF2B5EF4-FFF2-40B4-BE49-F238E27FC236}">
              <a16:creationId xmlns:a16="http://schemas.microsoft.com/office/drawing/2014/main" id="{41D005F9-010F-4C8D-9880-A34127714F5A}"/>
            </a:ext>
            <a:ext uri="{C183D7F6-B498-43B3-948B-1728B52AA6E4}">
              <adec:decorative xmlns:adec="http://schemas.microsoft.com/office/drawing/2017/decorative" val="0"/>
            </a:ext>
          </a:extLst>
        </xdr:cNvPr>
        <xdr:cNvSpPr/>
      </xdr:nvSpPr>
      <xdr:spPr>
        <a:xfrm>
          <a:off x="71719" y="6895203"/>
          <a:ext cx="1331258" cy="980739"/>
        </a:xfrm>
        <a:prstGeom prst="roundRect">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baseline="0">
              <a:solidFill>
                <a:schemeClr val="tx1"/>
              </a:solidFill>
              <a:effectLst/>
              <a:latin typeface="+mn-lt"/>
              <a:ea typeface="+mn-ea"/>
              <a:cs typeface="+mn-cs"/>
            </a:rPr>
            <a:t>Remaining Advance Rolling </a:t>
          </a:r>
        </a:p>
        <a:p>
          <a:pPr algn="ctr"/>
          <a:r>
            <a:rPr lang="en-US" sz="1200" b="1" i="0" baseline="0">
              <a:solidFill>
                <a:schemeClr val="tx1"/>
              </a:solidFill>
              <a:effectLst/>
              <a:latin typeface="+mn-lt"/>
              <a:ea typeface="+mn-ea"/>
              <a:cs typeface="+mn-cs"/>
            </a:rPr>
            <a:t>Amount </a:t>
          </a:r>
          <a:r>
            <a:rPr lang="en-US" sz="1200" b="1" i="0" u="none" strike="noStrike" baseline="0">
              <a:solidFill>
                <a:schemeClr val="tx1"/>
              </a:solidFill>
              <a:latin typeface="Calibri"/>
              <a:ea typeface="Calibri"/>
              <a:cs typeface="Calibri"/>
            </a:rPr>
            <a:t>(10M)</a:t>
          </a:r>
        </a:p>
        <a:p>
          <a:pPr algn="ctr"/>
          <a:r>
            <a:rPr lang="en-US" sz="1200" b="1" i="0" u="none" strike="noStrike" baseline="0">
              <a:solidFill>
                <a:schemeClr val="tx1"/>
              </a:solidFill>
              <a:latin typeface="Calibri"/>
              <a:ea typeface="Calibri"/>
              <a:cs typeface="Calibri"/>
            </a:rPr>
            <a:t> TI Cargo</a:t>
          </a:r>
        </a:p>
      </xdr:txBody>
    </xdr:sp>
    <xdr:clientData/>
  </xdr:twoCellAnchor>
  <xdr:twoCellAnchor>
    <xdr:from>
      <xdr:col>2</xdr:col>
      <xdr:colOff>98612</xdr:colOff>
      <xdr:row>29</xdr:row>
      <xdr:rowOff>80681</xdr:rowOff>
    </xdr:from>
    <xdr:to>
      <xdr:col>4</xdr:col>
      <xdr:colOff>53788</xdr:colOff>
      <xdr:row>33</xdr:row>
      <xdr:rowOff>116540</xdr:rowOff>
    </xdr:to>
    <xdr:sp macro="" textlink="Process_2!E3">
      <xdr:nvSpPr>
        <xdr:cNvPr id="94" name="Rectangle: Rounded Corners 93">
          <a:extLst>
            <a:ext uri="{FF2B5EF4-FFF2-40B4-BE49-F238E27FC236}">
              <a16:creationId xmlns:a16="http://schemas.microsoft.com/office/drawing/2014/main" id="{DCADE361-106B-4062-8944-D01D5A8011E5}"/>
            </a:ext>
            <a:ext uri="{C183D7F6-B498-43B3-948B-1728B52AA6E4}">
              <adec:decorative xmlns:adec="http://schemas.microsoft.com/office/drawing/2017/decorative" val="0"/>
            </a:ext>
          </a:extLst>
        </xdr:cNvPr>
        <xdr:cNvSpPr/>
      </xdr:nvSpPr>
      <xdr:spPr>
        <a:xfrm>
          <a:off x="1394012" y="6931061"/>
          <a:ext cx="1250576" cy="980739"/>
        </a:xfrm>
        <a:prstGeom prst="roundRect">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CC737E-933E-4690-A87D-042119DA7090}" type="TxLink">
            <a:rPr lang="en-US" sz="1400" b="1" i="0" u="none" strike="noStrike" baseline="0">
              <a:solidFill>
                <a:schemeClr val="tx1"/>
              </a:solidFill>
              <a:latin typeface="Calibri"/>
              <a:ea typeface="Calibri"/>
              <a:cs typeface="Calibri"/>
            </a:rPr>
            <a:pPr algn="ctr"/>
            <a:t> QAR 9,243,873.99 </a:t>
          </a:fld>
          <a:endParaRPr lang="en-US" sz="1600" b="1" i="0" u="none" strike="noStrike" baseline="0">
            <a:solidFill>
              <a:schemeClr val="tx1"/>
            </a:solidFill>
            <a:latin typeface="Calibri"/>
            <a:ea typeface="Calibri"/>
            <a:cs typeface="Calibri"/>
          </a:endParaRPr>
        </a:p>
      </xdr:txBody>
    </xdr:sp>
    <xdr:clientData/>
  </xdr:twoCellAnchor>
  <xdr:oneCellAnchor>
    <xdr:from>
      <xdr:col>12</xdr:col>
      <xdr:colOff>442455</xdr:colOff>
      <xdr:row>5</xdr:row>
      <xdr:rowOff>153928</xdr:rowOff>
    </xdr:from>
    <xdr:ext cx="437593" cy="277031"/>
    <xdr:sp macro="" textlink="Process_3!E12">
      <xdr:nvSpPr>
        <xdr:cNvPr id="96" name="TextBox 95">
          <a:extLst>
            <a:ext uri="{FF2B5EF4-FFF2-40B4-BE49-F238E27FC236}">
              <a16:creationId xmlns:a16="http://schemas.microsoft.com/office/drawing/2014/main" id="{E466860A-FDD6-4851-BEE4-4B40C800761B}"/>
            </a:ext>
          </a:extLst>
        </xdr:cNvPr>
        <xdr:cNvSpPr txBox="1"/>
      </xdr:nvSpPr>
      <xdr:spPr>
        <a:xfrm>
          <a:off x="8187961" y="1319340"/>
          <a:ext cx="437593" cy="277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594AF0C-7C65-45F6-912C-7BD5CDBF185C}" type="TxLink">
            <a:rPr lang="en-US" sz="1600" b="1" i="0" u="none" strike="noStrike">
              <a:solidFill>
                <a:srgbClr val="FF0000"/>
              </a:solidFill>
              <a:latin typeface="Calibri"/>
              <a:ea typeface="Calibri"/>
              <a:cs typeface="Calibri"/>
            </a:rPr>
            <a:pPr/>
            <a:t>12</a:t>
          </a:fld>
          <a:endParaRPr lang="en-GB" sz="6000" b="1">
            <a:solidFill>
              <a:srgbClr val="FF0000"/>
            </a:solidFill>
          </a:endParaRPr>
        </a:p>
      </xdr:txBody>
    </xdr:sp>
    <xdr:clientData/>
  </xdr:oneCellAnchor>
  <xdr:twoCellAnchor>
    <xdr:from>
      <xdr:col>16</xdr:col>
      <xdr:colOff>62753</xdr:colOff>
      <xdr:row>3</xdr:row>
      <xdr:rowOff>218758</xdr:rowOff>
    </xdr:from>
    <xdr:to>
      <xdr:col>17</xdr:col>
      <xdr:colOff>561440</xdr:colOff>
      <xdr:row>6</xdr:row>
      <xdr:rowOff>164898</xdr:rowOff>
    </xdr:to>
    <xdr:sp macro="" textlink="">
      <xdr:nvSpPr>
        <xdr:cNvPr id="97" name="Flowchart: Multidocument 96">
          <a:extLst>
            <a:ext uri="{FF2B5EF4-FFF2-40B4-BE49-F238E27FC236}">
              <a16:creationId xmlns:a16="http://schemas.microsoft.com/office/drawing/2014/main" id="{B2B83532-8F11-40F3-916F-0EFD8DBEF210}"/>
            </a:ext>
          </a:extLst>
        </xdr:cNvPr>
        <xdr:cNvSpPr/>
      </xdr:nvSpPr>
      <xdr:spPr>
        <a:xfrm>
          <a:off x="10390094" y="918005"/>
          <a:ext cx="1144146" cy="645387"/>
        </a:xfrm>
        <a:prstGeom prst="flowChartMultidocument">
          <a:avLst/>
        </a:prstGeom>
        <a:solidFill>
          <a:schemeClr val="accent3">
            <a:lumMod val="60000"/>
            <a:lumOff val="4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rgbClr val="FFFF00"/>
              </a:solidFill>
            </a:rPr>
            <a:t>BH</a:t>
          </a:r>
        </a:p>
      </xdr:txBody>
    </xdr:sp>
    <xdr:clientData/>
  </xdr:twoCellAnchor>
  <xdr:oneCellAnchor>
    <xdr:from>
      <xdr:col>16</xdr:col>
      <xdr:colOff>482797</xdr:colOff>
      <xdr:row>4</xdr:row>
      <xdr:rowOff>188259</xdr:rowOff>
    </xdr:from>
    <xdr:ext cx="610898" cy="248076"/>
    <xdr:sp macro="" textlink="Process_3!E11">
      <xdr:nvSpPr>
        <xdr:cNvPr id="98" name="TextBox 97">
          <a:extLst>
            <a:ext uri="{FF2B5EF4-FFF2-40B4-BE49-F238E27FC236}">
              <a16:creationId xmlns:a16="http://schemas.microsoft.com/office/drawing/2014/main" id="{0E721812-42A2-411A-B8AA-A21874DC73D7}"/>
            </a:ext>
          </a:extLst>
        </xdr:cNvPr>
        <xdr:cNvSpPr txBox="1"/>
      </xdr:nvSpPr>
      <xdr:spPr>
        <a:xfrm>
          <a:off x="10810138" y="1120588"/>
          <a:ext cx="610898" cy="248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6D32B7B-59F7-4218-8657-BDE7D8DBD70C}" type="TxLink">
            <a:rPr lang="en-US" sz="1600" b="1" i="0" u="none" strike="noStrike">
              <a:solidFill>
                <a:schemeClr val="bg1"/>
              </a:solidFill>
              <a:latin typeface="Calibri"/>
              <a:ea typeface="Calibri"/>
              <a:cs typeface="Calibri"/>
            </a:rPr>
            <a:pPr/>
            <a:t>2</a:t>
          </a:fld>
          <a:endParaRPr lang="en-GB" sz="6000" b="1">
            <a:solidFill>
              <a:schemeClr val="bg1"/>
            </a:solidFill>
          </a:endParaRPr>
        </a:p>
      </xdr:txBody>
    </xdr:sp>
    <xdr:clientData/>
  </xdr:oneCellAnchor>
  <xdr:twoCellAnchor>
    <xdr:from>
      <xdr:col>18</xdr:col>
      <xdr:colOff>0</xdr:colOff>
      <xdr:row>3</xdr:row>
      <xdr:rowOff>170324</xdr:rowOff>
    </xdr:from>
    <xdr:to>
      <xdr:col>20</xdr:col>
      <xdr:colOff>143436</xdr:colOff>
      <xdr:row>6</xdr:row>
      <xdr:rowOff>191792</xdr:rowOff>
    </xdr:to>
    <xdr:sp macro="" textlink="">
      <xdr:nvSpPr>
        <xdr:cNvPr id="99" name="Flowchart: Multidocument 98">
          <a:extLst>
            <a:ext uri="{FF2B5EF4-FFF2-40B4-BE49-F238E27FC236}">
              <a16:creationId xmlns:a16="http://schemas.microsoft.com/office/drawing/2014/main" id="{1FBF3C28-08E3-4D78-B4EF-3733C046F33A}"/>
            </a:ext>
          </a:extLst>
        </xdr:cNvPr>
        <xdr:cNvSpPr/>
      </xdr:nvSpPr>
      <xdr:spPr>
        <a:xfrm>
          <a:off x="11618259" y="869571"/>
          <a:ext cx="1434353" cy="720715"/>
        </a:xfrm>
        <a:prstGeom prst="flowChartMultidocument">
          <a:avLst/>
        </a:prstGeom>
        <a:solidFill>
          <a:schemeClr val="accent4">
            <a:lumMod val="75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rgbClr val="FFFF00"/>
              </a:solidFill>
            </a:rPr>
            <a:t>QE/NOC/ALK</a:t>
          </a:r>
        </a:p>
      </xdr:txBody>
    </xdr:sp>
    <xdr:clientData/>
  </xdr:twoCellAnchor>
  <xdr:oneCellAnchor>
    <xdr:from>
      <xdr:col>18</xdr:col>
      <xdr:colOff>644162</xdr:colOff>
      <xdr:row>5</xdr:row>
      <xdr:rowOff>33800</xdr:rowOff>
    </xdr:from>
    <xdr:ext cx="458496" cy="271001"/>
    <xdr:sp macro="" textlink="Process_3!E15">
      <xdr:nvSpPr>
        <xdr:cNvPr id="100" name="TextBox 99">
          <a:extLst>
            <a:ext uri="{FF2B5EF4-FFF2-40B4-BE49-F238E27FC236}">
              <a16:creationId xmlns:a16="http://schemas.microsoft.com/office/drawing/2014/main" id="{1EFB0DFD-6B21-45C3-A98A-E1BC0BE21ACC}"/>
            </a:ext>
          </a:extLst>
        </xdr:cNvPr>
        <xdr:cNvSpPr txBox="1"/>
      </xdr:nvSpPr>
      <xdr:spPr>
        <a:xfrm>
          <a:off x="12262421" y="1199212"/>
          <a:ext cx="458496" cy="271001"/>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6AE0A7B-D053-432D-AB9C-EAA4BF306585}" type="TxLink">
            <a:rPr lang="en-US" sz="1600" b="0" i="0" u="none" strike="noStrike">
              <a:solidFill>
                <a:schemeClr val="bg1"/>
              </a:solidFill>
              <a:latin typeface="Calibri"/>
              <a:ea typeface="Calibri"/>
              <a:cs typeface="Calibri"/>
            </a:rPr>
            <a:pPr/>
            <a:t>1</a:t>
          </a:fld>
          <a:endParaRPr lang="en-GB" sz="9600" b="1">
            <a:solidFill>
              <a:schemeClr val="bg1"/>
            </a:solidFill>
          </a:endParaRPr>
        </a:p>
      </xdr:txBody>
    </xdr:sp>
    <xdr:clientData/>
  </xdr:oneCellAnchor>
  <xdr:twoCellAnchor editAs="oneCell">
    <xdr:from>
      <xdr:col>0</xdr:col>
      <xdr:colOff>143433</xdr:colOff>
      <xdr:row>3</xdr:row>
      <xdr:rowOff>71716</xdr:rowOff>
    </xdr:from>
    <xdr:to>
      <xdr:col>3</xdr:col>
      <xdr:colOff>340658</xdr:colOff>
      <xdr:row>7</xdr:row>
      <xdr:rowOff>53787</xdr:rowOff>
    </xdr:to>
    <mc:AlternateContent xmlns:mc="http://schemas.openxmlformats.org/markup-compatibility/2006" xmlns:a14="http://schemas.microsoft.com/office/drawing/2010/main">
      <mc:Choice Requires="a14">
        <xdr:graphicFrame macro="">
          <xdr:nvGraphicFramePr>
            <xdr:cNvPr id="101" name="ISSUE   DATE (Year) 1">
              <a:extLst>
                <a:ext uri="{FF2B5EF4-FFF2-40B4-BE49-F238E27FC236}">
                  <a16:creationId xmlns:a16="http://schemas.microsoft.com/office/drawing/2014/main" id="{EE4F559A-3640-4946-ACF9-8FC6B20EB7D9}"/>
                </a:ext>
              </a:extLst>
            </xdr:cNvPr>
            <xdr:cNvGraphicFramePr/>
          </xdr:nvGraphicFramePr>
          <xdr:xfrm>
            <a:off x="0" y="0"/>
            <a:ext cx="0" cy="0"/>
          </xdr:xfrm>
          <a:graphic>
            <a:graphicData uri="http://schemas.microsoft.com/office/drawing/2010/slicer">
              <sle:slicer xmlns:sle="http://schemas.microsoft.com/office/drawing/2010/slicer" name="ISSUE   DATE (Year) 1"/>
            </a:graphicData>
          </a:graphic>
        </xdr:graphicFrame>
      </mc:Choice>
      <mc:Fallback xmlns="">
        <xdr:sp macro="" textlink="">
          <xdr:nvSpPr>
            <xdr:cNvPr id="0" name=""/>
            <xdr:cNvSpPr>
              <a:spLocks noTextEdit="1"/>
            </xdr:cNvSpPr>
          </xdr:nvSpPr>
          <xdr:spPr>
            <a:xfrm>
              <a:off x="143433" y="770963"/>
              <a:ext cx="2133601"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475130</xdr:colOff>
      <xdr:row>10</xdr:row>
      <xdr:rowOff>17929</xdr:rowOff>
    </xdr:from>
    <xdr:to>
      <xdr:col>10</xdr:col>
      <xdr:colOff>282837</xdr:colOff>
      <xdr:row>20</xdr:row>
      <xdr:rowOff>26894</xdr:rowOff>
    </xdr:to>
    <xdr:graphicFrame macro="">
      <xdr:nvGraphicFramePr>
        <xdr:cNvPr id="102" name="Chart 101">
          <a:extLst>
            <a:ext uri="{FF2B5EF4-FFF2-40B4-BE49-F238E27FC236}">
              <a16:creationId xmlns:a16="http://schemas.microsoft.com/office/drawing/2014/main" id="{8A6CB60D-20A3-4F86-AA2A-3EAA1350C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152400</xdr:colOff>
      <xdr:row>6</xdr:row>
      <xdr:rowOff>80683</xdr:rowOff>
    </xdr:from>
    <xdr:to>
      <xdr:col>3</xdr:col>
      <xdr:colOff>44824</xdr:colOff>
      <xdr:row>13</xdr:row>
      <xdr:rowOff>125506</xdr:rowOff>
    </xdr:to>
    <mc:AlternateContent xmlns:mc="http://schemas.openxmlformats.org/markup-compatibility/2006" xmlns:a14="http://schemas.microsoft.com/office/drawing/2010/main">
      <mc:Choice Requires="a14">
        <xdr:graphicFrame macro="">
          <xdr:nvGraphicFramePr>
            <xdr:cNvPr id="103" name="PROJECT 1">
              <a:extLst>
                <a:ext uri="{FF2B5EF4-FFF2-40B4-BE49-F238E27FC236}">
                  <a16:creationId xmlns:a16="http://schemas.microsoft.com/office/drawing/2014/main" id="{91837E28-1D9D-47BA-803E-431502CF7A1D}"/>
                </a:ext>
              </a:extLst>
            </xdr:cNvPr>
            <xdr:cNvGraphicFramePr/>
          </xdr:nvGraphicFramePr>
          <xdr:xfrm>
            <a:off x="0" y="0"/>
            <a:ext cx="0" cy="0"/>
          </xdr:xfrm>
          <a:graphic>
            <a:graphicData uri="http://schemas.microsoft.com/office/drawing/2010/slicer">
              <sle:slicer xmlns:sle="http://schemas.microsoft.com/office/drawing/2010/slicer" name="PROJECT 1"/>
            </a:graphicData>
          </a:graphic>
        </xdr:graphicFrame>
      </mc:Choice>
      <mc:Fallback xmlns="">
        <xdr:sp macro="" textlink="">
          <xdr:nvSpPr>
            <xdr:cNvPr id="0" name=""/>
            <xdr:cNvSpPr>
              <a:spLocks noTextEdit="1"/>
            </xdr:cNvSpPr>
          </xdr:nvSpPr>
          <xdr:spPr>
            <a:xfrm>
              <a:off x="152400" y="1479177"/>
              <a:ext cx="1828800"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125506</xdr:colOff>
      <xdr:row>13</xdr:row>
      <xdr:rowOff>125505</xdr:rowOff>
    </xdr:from>
    <xdr:to>
      <xdr:col>3</xdr:col>
      <xdr:colOff>17930</xdr:colOff>
      <xdr:row>21</xdr:row>
      <xdr:rowOff>107577</xdr:rowOff>
    </xdr:to>
    <mc:AlternateContent xmlns:mc="http://schemas.openxmlformats.org/markup-compatibility/2006" xmlns:a14="http://schemas.microsoft.com/office/drawing/2010/main">
      <mc:Choice Requires="a14">
        <xdr:graphicFrame macro="">
          <xdr:nvGraphicFramePr>
            <xdr:cNvPr id="104" name="STATUS 3">
              <a:extLst>
                <a:ext uri="{FF2B5EF4-FFF2-40B4-BE49-F238E27FC236}">
                  <a16:creationId xmlns:a16="http://schemas.microsoft.com/office/drawing/2014/main" id="{34A9E999-33FD-4AA0-9A2B-BF3453E89078}"/>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125506" y="3155576"/>
              <a:ext cx="1828800" cy="18467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609601</xdr:colOff>
      <xdr:row>4</xdr:row>
      <xdr:rowOff>125506</xdr:rowOff>
    </xdr:from>
    <xdr:to>
      <xdr:col>10</xdr:col>
      <xdr:colOff>468909</xdr:colOff>
      <xdr:row>6</xdr:row>
      <xdr:rowOff>197224</xdr:rowOff>
    </xdr:to>
    <xdr:pic>
      <xdr:nvPicPr>
        <xdr:cNvPr id="13" name="Picture 12" descr="QatarEnergy LNG">
          <a:extLst>
            <a:ext uri="{FF2B5EF4-FFF2-40B4-BE49-F238E27FC236}">
              <a16:creationId xmlns:a16="http://schemas.microsoft.com/office/drawing/2014/main" id="{9F450F65-CC94-0C9A-29A8-C410278C812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18730" y="1057835"/>
          <a:ext cx="504767" cy="537883"/>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268938</xdr:colOff>
      <xdr:row>4</xdr:row>
      <xdr:rowOff>161365</xdr:rowOff>
    </xdr:from>
    <xdr:to>
      <xdr:col>12</xdr:col>
      <xdr:colOff>285694</xdr:colOff>
      <xdr:row>6</xdr:row>
      <xdr:rowOff>161365</xdr:rowOff>
    </xdr:to>
    <xdr:pic>
      <xdr:nvPicPr>
        <xdr:cNvPr id="14" name="Picture 13">
          <a:extLst>
            <a:ext uri="{FF2B5EF4-FFF2-40B4-BE49-F238E27FC236}">
              <a16:creationId xmlns:a16="http://schemas.microsoft.com/office/drawing/2014/main" id="{9CB5E789-DDC9-4F01-51A5-19EC75ED73F0}"/>
            </a:ext>
          </a:extLst>
        </xdr:cNvPr>
        <xdr:cNvPicPr>
          <a:picLocks noChangeAspect="1"/>
        </xdr:cNvPicPr>
      </xdr:nvPicPr>
      <xdr:blipFill>
        <a:blip xmlns:r="http://schemas.openxmlformats.org/officeDocument/2006/relationships" r:embed="rId5"/>
        <a:stretch>
          <a:fillRect/>
        </a:stretch>
      </xdr:blipFill>
      <xdr:spPr>
        <a:xfrm>
          <a:off x="7368985" y="1093694"/>
          <a:ext cx="662215" cy="46616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13</xdr:col>
      <xdr:colOff>340660</xdr:colOff>
      <xdr:row>4</xdr:row>
      <xdr:rowOff>116542</xdr:rowOff>
    </xdr:from>
    <xdr:to>
      <xdr:col>15</xdr:col>
      <xdr:colOff>304801</xdr:colOff>
      <xdr:row>6</xdr:row>
      <xdr:rowOff>216838</xdr:rowOff>
    </xdr:to>
    <xdr:pic>
      <xdr:nvPicPr>
        <xdr:cNvPr id="18" name="Picture 17">
          <a:extLst>
            <a:ext uri="{FF2B5EF4-FFF2-40B4-BE49-F238E27FC236}">
              <a16:creationId xmlns:a16="http://schemas.microsoft.com/office/drawing/2014/main" id="{195D5E4B-3593-69B1-752B-EBD125418110}"/>
            </a:ext>
          </a:extLst>
        </xdr:cNvPr>
        <xdr:cNvPicPr>
          <a:picLocks noChangeAspect="1"/>
        </xdr:cNvPicPr>
      </xdr:nvPicPr>
      <xdr:blipFill>
        <a:blip xmlns:r="http://schemas.openxmlformats.org/officeDocument/2006/relationships" r:embed="rId6"/>
        <a:stretch>
          <a:fillRect/>
        </a:stretch>
      </xdr:blipFill>
      <xdr:spPr>
        <a:xfrm>
          <a:off x="8731625" y="1048871"/>
          <a:ext cx="1255058" cy="566461"/>
        </a:xfrm>
        <a:prstGeom prst="rect">
          <a:avLst/>
        </a:prstGeom>
        <a:ln>
          <a:noFill/>
        </a:ln>
        <a:effectLst>
          <a:outerShdw blurRad="292100" dist="139700" dir="2700000" algn="tl" rotWithShape="0">
            <a:srgbClr val="333333">
              <a:alpha val="65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ulfwarehousing-my.sharepoint.com/1%20Event/important%20Folders/2.TRUCKS/Truck%20Details/CLIENT%20TRUCK/TRUCK%20ISSUE%20DETAILS%20TO%20CLIEN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cs_GAC/GAC%20Invoices/GAC%20Invoice%20Tracker_1.1.xlsm" TargetMode="External"/><Relationship Id="rId2" Type="http://schemas.openxmlformats.org/officeDocument/2006/relationships/externalLinkPath" Target="https://d.docs.live.net/7ab1bd7eb218e436/Desktop/My%20Documents/COOEC/Docs_GAC/GAC%20Invoices/GAC%20Invoice%20Tracker_1.1.xlsm" TargetMode="External"/><Relationship Id="rId1" Type="http://schemas.openxmlformats.org/officeDocument/2006/relationships/externalLinkPath" Target="/7ab1bd7eb218e436/Desktop/My%20Documents/COOEC/Docs_GAC/GAC%20Invoices/GAC%20Invoice%20Tracker_1.1.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hipping%20Tracker_V.7.xlsm" TargetMode="External"/><Relationship Id="rId2" Type="http://schemas.openxmlformats.org/officeDocument/2006/relationships/externalLinkPath" Target="https://d.docs.live.net/7ab1bd7eb218e436/Desktop/My%20Documents/COOEC/Shipping%20Tracker_V.7.xlsm" TargetMode="External"/><Relationship Id="rId1" Type="http://schemas.openxmlformats.org/officeDocument/2006/relationships/externalLinkPath" Target="/7ab1bd7eb218e436/Desktop/My%20Documents/COOEC/Shipping%20Tracker_V.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7-10-22 (3)"/>
      <sheetName val="MAIN"/>
      <sheetName val="26-10-22 (2)"/>
      <sheetName val="25-10-22 (2)"/>
      <sheetName val="25-10-22"/>
      <sheetName val="24-10-22"/>
      <sheetName val="MARINO BUMPIN "/>
      <sheetName val="Marino-Trucks"/>
      <sheetName val="Mr-Door"/>
      <sheetName val="MR DOOR-1"/>
      <sheetName val="TECH-FRONT"/>
      <sheetName val="TOTAL "/>
      <sheetName val="Sheet3"/>
      <sheetName val="INFRONT"/>
      <sheetName val="MARINO ADJUSTED JJ"/>
      <sheetName val="BUDWISER"/>
      <sheetName val="truck marino"/>
      <sheetName val="Tech Front"/>
      <sheetName val="CSM DUBAI"/>
    </sheetNames>
    <sheetDataSet>
      <sheetData sheetId="0"/>
      <sheetData sheetId="1"/>
      <sheetData sheetId="2"/>
      <sheetData sheetId="3"/>
      <sheetData sheetId="4"/>
      <sheetData sheetId="5"/>
      <sheetData sheetId="6"/>
      <sheetData sheetId="7"/>
      <sheetData sheetId="8"/>
      <sheetData sheetId="9"/>
      <sheetData sheetId="10"/>
      <sheetData sheetId="11">
        <row r="4">
          <cell r="C4">
            <v>15165</v>
          </cell>
          <cell r="D4" t="str">
            <v>Active</v>
          </cell>
          <cell r="E4" t="str">
            <v>Honda</v>
          </cell>
          <cell r="F4" t="str">
            <v>Manuel</v>
          </cell>
          <cell r="G4" t="str">
            <v>Bike</v>
          </cell>
          <cell r="H4" t="str">
            <v>Bike</v>
          </cell>
          <cell r="I4"/>
          <cell r="J4" t="str">
            <v>Bike</v>
          </cell>
          <cell r="K4"/>
          <cell r="L4"/>
          <cell r="M4"/>
          <cell r="N4" t="str">
            <v>ME4KC09CME8857554</v>
          </cell>
          <cell r="O4">
            <v>2014</v>
          </cell>
          <cell r="P4" t="str">
            <v>INDIA</v>
          </cell>
          <cell r="Q4" t="str">
            <v>UPS - Operations</v>
          </cell>
          <cell r="R4" t="str">
            <v>GWC</v>
          </cell>
          <cell r="S4" t="str">
            <v>LVQ</v>
          </cell>
          <cell r="T4" t="str">
            <v>LVQ</v>
          </cell>
          <cell r="U4"/>
          <cell r="V4"/>
          <cell r="W4">
            <v>1</v>
          </cell>
          <cell r="X4"/>
          <cell r="Y4"/>
          <cell r="Z4"/>
          <cell r="AA4" t="str">
            <v>Petrol</v>
          </cell>
          <cell r="AB4"/>
          <cell r="AC4">
            <v>1</v>
          </cell>
          <cell r="AD4"/>
          <cell r="AE4" t="str">
            <v>2 Seater</v>
          </cell>
          <cell r="AF4"/>
          <cell r="AG4"/>
          <cell r="AH4"/>
          <cell r="AI4">
            <v>0</v>
          </cell>
          <cell r="AJ4"/>
          <cell r="AK4"/>
          <cell r="AL4"/>
          <cell r="AM4"/>
          <cell r="AN4"/>
          <cell r="AO4"/>
          <cell r="AP4"/>
          <cell r="AQ4"/>
          <cell r="AR4"/>
          <cell r="AS4"/>
          <cell r="AT4"/>
          <cell r="AU4"/>
          <cell r="AV4"/>
          <cell r="AW4"/>
          <cell r="AX4"/>
          <cell r="AY4" t="e">
            <v>#N/A</v>
          </cell>
          <cell r="AZ4"/>
          <cell r="BA4">
            <v>44810</v>
          </cell>
          <cell r="BB4" t="str">
            <v>Expired</v>
          </cell>
          <cell r="BC4" t="str">
            <v>Compreh.</v>
          </cell>
          <cell r="BD4" t="str">
            <v>N/A</v>
          </cell>
          <cell r="BE4" t="str">
            <v>Not Requered</v>
          </cell>
          <cell r="BF4" t="str">
            <v>N/A</v>
          </cell>
          <cell r="BG4" t="str">
            <v>N/A</v>
          </cell>
          <cell r="BH4" t="str">
            <v>N/A</v>
          </cell>
          <cell r="BI4" t="str">
            <v>N/A</v>
          </cell>
          <cell r="BJ4"/>
          <cell r="BK4"/>
          <cell r="BL4"/>
          <cell r="BM4"/>
          <cell r="BN4"/>
          <cell r="BO4"/>
          <cell r="BP4"/>
          <cell r="BQ4">
            <v>1103010100</v>
          </cell>
        </row>
        <row r="5">
          <cell r="C5">
            <v>15167</v>
          </cell>
          <cell r="D5" t="str">
            <v>Active</v>
          </cell>
          <cell r="E5" t="str">
            <v>Honda</v>
          </cell>
          <cell r="F5" t="str">
            <v>Manuel</v>
          </cell>
          <cell r="G5" t="str">
            <v>Bike</v>
          </cell>
          <cell r="H5" t="str">
            <v>Bike</v>
          </cell>
          <cell r="I5"/>
          <cell r="J5" t="str">
            <v>Bike</v>
          </cell>
          <cell r="K5"/>
          <cell r="L5"/>
          <cell r="M5"/>
          <cell r="N5" t="str">
            <v>ME4KC09CME8856531</v>
          </cell>
          <cell r="O5">
            <v>2014</v>
          </cell>
          <cell r="P5" t="str">
            <v>INDIA</v>
          </cell>
          <cell r="Q5" t="str">
            <v>UPS - Operations</v>
          </cell>
          <cell r="R5" t="str">
            <v>GWC</v>
          </cell>
          <cell r="S5" t="str">
            <v>LVQ</v>
          </cell>
          <cell r="T5" t="str">
            <v>LVQ</v>
          </cell>
          <cell r="U5"/>
          <cell r="V5"/>
          <cell r="W5">
            <v>1</v>
          </cell>
          <cell r="X5"/>
          <cell r="Y5" t="str">
            <v>KC09E86866721</v>
          </cell>
          <cell r="Z5"/>
          <cell r="AA5" t="str">
            <v>Petrol</v>
          </cell>
          <cell r="AB5"/>
          <cell r="AC5">
            <v>1</v>
          </cell>
          <cell r="AD5"/>
          <cell r="AE5" t="str">
            <v>2 Seater</v>
          </cell>
          <cell r="AF5"/>
          <cell r="AG5"/>
          <cell r="AH5"/>
          <cell r="AI5">
            <v>0</v>
          </cell>
          <cell r="AJ5"/>
          <cell r="AK5"/>
          <cell r="AL5"/>
          <cell r="AM5"/>
          <cell r="AN5"/>
          <cell r="AO5"/>
          <cell r="AP5"/>
          <cell r="AQ5"/>
          <cell r="AR5"/>
          <cell r="AS5"/>
          <cell r="AT5"/>
          <cell r="AU5"/>
          <cell r="AV5"/>
          <cell r="AW5"/>
          <cell r="AX5"/>
          <cell r="AY5" t="e">
            <v>#N/A</v>
          </cell>
          <cell r="AZ5"/>
          <cell r="BA5">
            <v>44378</v>
          </cell>
          <cell r="BB5" t="str">
            <v>Expired</v>
          </cell>
          <cell r="BC5" t="str">
            <v>Compreh.</v>
          </cell>
          <cell r="BD5" t="str">
            <v>N/A</v>
          </cell>
          <cell r="BE5" t="str">
            <v>Not Requered</v>
          </cell>
          <cell r="BF5" t="str">
            <v>N/A</v>
          </cell>
          <cell r="BG5" t="str">
            <v>N/A</v>
          </cell>
          <cell r="BH5" t="str">
            <v>N/A</v>
          </cell>
          <cell r="BI5" t="str">
            <v>N/A</v>
          </cell>
          <cell r="BJ5"/>
          <cell r="BK5"/>
          <cell r="BL5"/>
          <cell r="BM5"/>
          <cell r="BN5"/>
          <cell r="BO5"/>
          <cell r="BP5"/>
          <cell r="BQ5">
            <v>1103010100</v>
          </cell>
        </row>
        <row r="6">
          <cell r="C6">
            <v>47758</v>
          </cell>
          <cell r="D6" t="str">
            <v>Active</v>
          </cell>
          <cell r="E6" t="str">
            <v>Mammut</v>
          </cell>
          <cell r="F6"/>
          <cell r="G6" t="str">
            <v>60 Tons (12.5 x3.2 )</v>
          </cell>
          <cell r="H6" t="str">
            <v>Trailer</v>
          </cell>
          <cell r="I6"/>
          <cell r="J6" t="str">
            <v>Low Bed</v>
          </cell>
          <cell r="K6" t="str">
            <v xml:space="preserve">Small Pin </v>
          </cell>
          <cell r="L6" t="str">
            <v>Steel</v>
          </cell>
          <cell r="M6" t="str">
            <v>20224014LB1005</v>
          </cell>
          <cell r="N6" t="str">
            <v>QATARTD031500</v>
          </cell>
          <cell r="O6">
            <v>2020</v>
          </cell>
          <cell r="P6" t="str">
            <v>IRAN</v>
          </cell>
          <cell r="Q6" t="str">
            <v>TR-Transport - Operations</v>
          </cell>
          <cell r="R6" t="str">
            <v>GWC</v>
          </cell>
          <cell r="S6"/>
          <cell r="T6"/>
          <cell r="U6"/>
          <cell r="V6"/>
          <cell r="W6"/>
          <cell r="X6" t="str">
            <v>Green</v>
          </cell>
          <cell r="Y6"/>
          <cell r="Z6"/>
          <cell r="AA6"/>
          <cell r="AB6"/>
          <cell r="AC6"/>
          <cell r="AD6"/>
          <cell r="AE6"/>
          <cell r="AF6" t="str">
            <v xml:space="preserve">Steel </v>
          </cell>
          <cell r="AG6" t="str">
            <v>Triple Axel</v>
          </cell>
          <cell r="AH6"/>
          <cell r="AI6"/>
          <cell r="AJ6"/>
          <cell r="AK6"/>
          <cell r="AL6"/>
          <cell r="AM6"/>
          <cell r="AN6"/>
          <cell r="AO6"/>
          <cell r="AP6"/>
          <cell r="AQ6"/>
          <cell r="AR6"/>
          <cell r="AS6"/>
          <cell r="AT6"/>
          <cell r="AU6"/>
          <cell r="AV6"/>
          <cell r="AW6"/>
          <cell r="AX6"/>
          <cell r="AY6" t="e">
            <v>#N/A</v>
          </cell>
          <cell r="AZ6"/>
          <cell r="BA6">
            <v>45088</v>
          </cell>
          <cell r="BB6" t="str">
            <v/>
          </cell>
          <cell r="BC6" t="str">
            <v>3rd Party</v>
          </cell>
          <cell r="BD6" t="str">
            <v>N/A</v>
          </cell>
          <cell r="BE6" t="str">
            <v>Trailer - Not Requered</v>
          </cell>
          <cell r="BF6" t="str">
            <v>N/A</v>
          </cell>
          <cell r="BG6" t="str">
            <v>N/A</v>
          </cell>
          <cell r="BH6" t="str">
            <v>N/A</v>
          </cell>
          <cell r="BI6" t="str">
            <v>N/A</v>
          </cell>
          <cell r="BJ6"/>
          <cell r="BK6"/>
          <cell r="BL6"/>
          <cell r="BM6"/>
          <cell r="BN6"/>
          <cell r="BO6"/>
          <cell r="BP6"/>
          <cell r="BQ6">
            <v>1108050100</v>
          </cell>
        </row>
        <row r="7">
          <cell r="C7">
            <v>47759</v>
          </cell>
          <cell r="D7" t="str">
            <v>Active</v>
          </cell>
          <cell r="E7" t="str">
            <v>Mammut</v>
          </cell>
          <cell r="F7"/>
          <cell r="G7" t="str">
            <v>60 Tons (12.5 x3.2 )</v>
          </cell>
          <cell r="H7" t="str">
            <v>Trailer</v>
          </cell>
          <cell r="I7"/>
          <cell r="J7" t="str">
            <v>Low Bed</v>
          </cell>
          <cell r="K7" t="str">
            <v xml:space="preserve">Small Pin </v>
          </cell>
          <cell r="L7" t="str">
            <v>Steel</v>
          </cell>
          <cell r="M7" t="str">
            <v>20224014LB1004</v>
          </cell>
          <cell r="N7" t="str">
            <v>QATARTD031501</v>
          </cell>
          <cell r="O7">
            <v>2020</v>
          </cell>
          <cell r="P7" t="str">
            <v>IRAN</v>
          </cell>
          <cell r="Q7" t="str">
            <v>TR-Transport - Operations</v>
          </cell>
          <cell r="R7" t="str">
            <v>GWC</v>
          </cell>
          <cell r="S7"/>
          <cell r="T7"/>
          <cell r="U7"/>
          <cell r="V7"/>
          <cell r="W7"/>
          <cell r="X7" t="str">
            <v>Green</v>
          </cell>
          <cell r="Y7"/>
          <cell r="Z7"/>
          <cell r="AA7"/>
          <cell r="AB7"/>
          <cell r="AC7"/>
          <cell r="AD7"/>
          <cell r="AE7"/>
          <cell r="AF7" t="str">
            <v xml:space="preserve">Steel </v>
          </cell>
          <cell r="AG7" t="str">
            <v>Triple Axel</v>
          </cell>
          <cell r="AH7"/>
          <cell r="AI7"/>
          <cell r="AJ7"/>
          <cell r="AK7"/>
          <cell r="AL7"/>
          <cell r="AM7"/>
          <cell r="AN7"/>
          <cell r="AO7"/>
          <cell r="AP7"/>
          <cell r="AQ7"/>
          <cell r="AR7"/>
          <cell r="AS7"/>
          <cell r="AT7"/>
          <cell r="AU7"/>
          <cell r="AV7"/>
          <cell r="AW7"/>
          <cell r="AX7"/>
          <cell r="AY7" t="e">
            <v>#N/A</v>
          </cell>
          <cell r="AZ7"/>
          <cell r="BA7">
            <v>45088</v>
          </cell>
          <cell r="BB7" t="str">
            <v/>
          </cell>
          <cell r="BC7" t="str">
            <v>3rd Party</v>
          </cell>
          <cell r="BD7" t="str">
            <v>N/A</v>
          </cell>
          <cell r="BE7" t="str">
            <v>Trailer - Not Requered</v>
          </cell>
          <cell r="BF7" t="str">
            <v>N/A</v>
          </cell>
          <cell r="BG7" t="str">
            <v>N/A</v>
          </cell>
          <cell r="BH7" t="str">
            <v>N/A</v>
          </cell>
          <cell r="BI7" t="str">
            <v>N/A</v>
          </cell>
          <cell r="BJ7"/>
          <cell r="BK7"/>
          <cell r="BL7"/>
          <cell r="BM7"/>
          <cell r="BN7"/>
          <cell r="BO7"/>
          <cell r="BP7"/>
          <cell r="BQ7">
            <v>1108050100</v>
          </cell>
        </row>
        <row r="8">
          <cell r="C8">
            <v>47760</v>
          </cell>
          <cell r="D8" t="str">
            <v>Active</v>
          </cell>
          <cell r="E8" t="str">
            <v>Mammut</v>
          </cell>
          <cell r="F8"/>
          <cell r="G8" t="str">
            <v>40 Tons (12.5 x3.2x1.3 )</v>
          </cell>
          <cell r="H8" t="str">
            <v>Trailer</v>
          </cell>
          <cell r="I8"/>
          <cell r="J8" t="str">
            <v>Low Bed</v>
          </cell>
          <cell r="K8" t="str">
            <v xml:space="preserve">Small Pin </v>
          </cell>
          <cell r="L8" t="str">
            <v>Steel</v>
          </cell>
          <cell r="M8" t="str">
            <v>20224014LB100+U1147:V11527</v>
          </cell>
          <cell r="N8" t="str">
            <v>QATARTD031503</v>
          </cell>
          <cell r="O8">
            <v>2020</v>
          </cell>
          <cell r="P8" t="str">
            <v>IRAN</v>
          </cell>
          <cell r="Q8" t="str">
            <v>TR-Transport - Operations</v>
          </cell>
          <cell r="R8" t="str">
            <v>GWC</v>
          </cell>
          <cell r="S8"/>
          <cell r="T8"/>
          <cell r="U8"/>
          <cell r="V8"/>
          <cell r="W8"/>
          <cell r="X8" t="str">
            <v>Green</v>
          </cell>
          <cell r="Y8"/>
          <cell r="Z8"/>
          <cell r="AA8"/>
          <cell r="AB8"/>
          <cell r="AC8"/>
          <cell r="AD8"/>
          <cell r="AE8"/>
          <cell r="AF8" t="str">
            <v xml:space="preserve">Steel </v>
          </cell>
          <cell r="AG8" t="str">
            <v>Triple Axel</v>
          </cell>
          <cell r="AH8"/>
          <cell r="AI8"/>
          <cell r="AJ8"/>
          <cell r="AK8"/>
          <cell r="AL8"/>
          <cell r="AM8"/>
          <cell r="AN8"/>
          <cell r="AO8"/>
          <cell r="AP8"/>
          <cell r="AQ8"/>
          <cell r="AR8"/>
          <cell r="AS8"/>
          <cell r="AT8"/>
          <cell r="AU8"/>
          <cell r="AV8"/>
          <cell r="AW8"/>
          <cell r="AX8"/>
          <cell r="AY8" t="e">
            <v>#N/A</v>
          </cell>
          <cell r="AZ8"/>
          <cell r="BA8">
            <v>45088</v>
          </cell>
          <cell r="BB8" t="str">
            <v/>
          </cell>
          <cell r="BC8" t="str">
            <v>3rd Party</v>
          </cell>
          <cell r="BD8" t="str">
            <v>N/A</v>
          </cell>
          <cell r="BE8" t="str">
            <v>Trailer - Not Requered</v>
          </cell>
          <cell r="BF8" t="str">
            <v>N/A</v>
          </cell>
          <cell r="BG8" t="str">
            <v>N/A</v>
          </cell>
          <cell r="BH8" t="str">
            <v>N/A</v>
          </cell>
          <cell r="BI8" t="str">
            <v>N/A</v>
          </cell>
          <cell r="BJ8"/>
          <cell r="BK8"/>
          <cell r="BL8"/>
          <cell r="BM8"/>
          <cell r="BN8"/>
          <cell r="BO8"/>
          <cell r="BP8"/>
          <cell r="BQ8">
            <v>1108050100</v>
          </cell>
        </row>
        <row r="9">
          <cell r="C9">
            <v>47761</v>
          </cell>
          <cell r="D9" t="str">
            <v>Active</v>
          </cell>
          <cell r="E9" t="str">
            <v>Mammut</v>
          </cell>
          <cell r="F9"/>
          <cell r="G9" t="str">
            <v>40 Tons (12.5 x3.2x1.3 )</v>
          </cell>
          <cell r="H9" t="str">
            <v>Trailer</v>
          </cell>
          <cell r="I9"/>
          <cell r="J9" t="str">
            <v>Low Bed</v>
          </cell>
          <cell r="K9" t="str">
            <v xml:space="preserve">Small Pin </v>
          </cell>
          <cell r="L9" t="str">
            <v>Steel</v>
          </cell>
          <cell r="M9" t="str">
            <v>20224014LB1008</v>
          </cell>
          <cell r="N9" t="str">
            <v>QATARTD031504</v>
          </cell>
          <cell r="O9">
            <v>2020</v>
          </cell>
          <cell r="P9" t="str">
            <v>IRAN</v>
          </cell>
          <cell r="Q9" t="str">
            <v>TR-Transport - Operations</v>
          </cell>
          <cell r="R9" t="str">
            <v>GWC</v>
          </cell>
          <cell r="S9"/>
          <cell r="T9"/>
          <cell r="U9"/>
          <cell r="V9"/>
          <cell r="W9"/>
          <cell r="X9" t="str">
            <v>Green</v>
          </cell>
          <cell r="Y9"/>
          <cell r="Z9"/>
          <cell r="AA9"/>
          <cell r="AB9"/>
          <cell r="AC9"/>
          <cell r="AD9"/>
          <cell r="AE9"/>
          <cell r="AF9" t="str">
            <v xml:space="preserve">Steel </v>
          </cell>
          <cell r="AG9" t="str">
            <v>Triple Axel</v>
          </cell>
          <cell r="AH9"/>
          <cell r="AI9"/>
          <cell r="AJ9"/>
          <cell r="AK9"/>
          <cell r="AL9"/>
          <cell r="AM9"/>
          <cell r="AN9"/>
          <cell r="AO9"/>
          <cell r="AP9"/>
          <cell r="AQ9"/>
          <cell r="AR9"/>
          <cell r="AS9"/>
          <cell r="AT9"/>
          <cell r="AU9"/>
          <cell r="AV9"/>
          <cell r="AW9"/>
          <cell r="AX9"/>
          <cell r="AY9" t="e">
            <v>#N/A</v>
          </cell>
          <cell r="AZ9"/>
          <cell r="BA9">
            <v>45083</v>
          </cell>
          <cell r="BB9" t="str">
            <v/>
          </cell>
          <cell r="BC9" t="str">
            <v>3rd Party</v>
          </cell>
          <cell r="BD9" t="str">
            <v>N/A</v>
          </cell>
          <cell r="BE9" t="str">
            <v>Trailer - Not Requered</v>
          </cell>
          <cell r="BF9" t="str">
            <v>N/A</v>
          </cell>
          <cell r="BG9" t="str">
            <v>N/A</v>
          </cell>
          <cell r="BH9" t="str">
            <v>N/A</v>
          </cell>
          <cell r="BI9" t="str">
            <v>N/A</v>
          </cell>
          <cell r="BJ9"/>
          <cell r="BK9"/>
          <cell r="BL9"/>
          <cell r="BM9"/>
          <cell r="BN9"/>
          <cell r="BO9"/>
          <cell r="BP9"/>
          <cell r="BQ9">
            <v>1108050100</v>
          </cell>
        </row>
        <row r="10">
          <cell r="C10">
            <v>47762</v>
          </cell>
          <cell r="D10" t="str">
            <v>Active</v>
          </cell>
          <cell r="E10" t="str">
            <v>Mammut</v>
          </cell>
          <cell r="F10"/>
          <cell r="G10" t="str">
            <v>40 Tons (12.5 x3.2x1.3 )</v>
          </cell>
          <cell r="H10" t="str">
            <v>Trailer</v>
          </cell>
          <cell r="I10"/>
          <cell r="J10" t="str">
            <v>Low Bed</v>
          </cell>
          <cell r="K10" t="str">
            <v xml:space="preserve">Small Pin </v>
          </cell>
          <cell r="L10" t="str">
            <v>Steel</v>
          </cell>
          <cell r="M10" t="str">
            <v>20224014LB1000</v>
          </cell>
          <cell r="N10" t="str">
            <v>QATARTD031502</v>
          </cell>
          <cell r="O10">
            <v>2020</v>
          </cell>
          <cell r="P10" t="str">
            <v>IRAN</v>
          </cell>
          <cell r="Q10" t="str">
            <v>TR-Transport - Operations</v>
          </cell>
          <cell r="R10" t="str">
            <v>GWC</v>
          </cell>
          <cell r="S10"/>
          <cell r="T10"/>
          <cell r="U10"/>
          <cell r="V10"/>
          <cell r="W10"/>
          <cell r="X10" t="str">
            <v>Green</v>
          </cell>
          <cell r="Y10"/>
          <cell r="Z10"/>
          <cell r="AA10"/>
          <cell r="AB10"/>
          <cell r="AC10"/>
          <cell r="AD10"/>
          <cell r="AE10"/>
          <cell r="AF10" t="str">
            <v xml:space="preserve">Steel </v>
          </cell>
          <cell r="AG10" t="str">
            <v>Triple Axel</v>
          </cell>
          <cell r="AH10"/>
          <cell r="AI10"/>
          <cell r="AJ10"/>
          <cell r="AK10"/>
          <cell r="AL10"/>
          <cell r="AM10"/>
          <cell r="AN10"/>
          <cell r="AO10"/>
          <cell r="AP10"/>
          <cell r="AQ10"/>
          <cell r="AR10"/>
          <cell r="AS10"/>
          <cell r="AT10"/>
          <cell r="AU10"/>
          <cell r="AV10"/>
          <cell r="AW10"/>
          <cell r="AX10"/>
          <cell r="AY10" t="e">
            <v>#N/A</v>
          </cell>
          <cell r="AZ10"/>
          <cell r="BA10">
            <v>45088</v>
          </cell>
          <cell r="BB10" t="str">
            <v/>
          </cell>
          <cell r="BC10" t="str">
            <v>3rd Party</v>
          </cell>
          <cell r="BD10" t="str">
            <v>N/A</v>
          </cell>
          <cell r="BE10" t="str">
            <v>Trailer - Not Requered</v>
          </cell>
          <cell r="BF10" t="str">
            <v>N/A</v>
          </cell>
          <cell r="BG10" t="str">
            <v>N/A</v>
          </cell>
          <cell r="BH10" t="str">
            <v>N/A</v>
          </cell>
          <cell r="BI10" t="str">
            <v>N/A</v>
          </cell>
          <cell r="BJ10"/>
          <cell r="BK10"/>
          <cell r="BL10"/>
          <cell r="BM10"/>
          <cell r="BN10"/>
          <cell r="BO10"/>
          <cell r="BP10"/>
          <cell r="BQ10">
            <v>1108050100</v>
          </cell>
        </row>
        <row r="11">
          <cell r="C11">
            <v>47763</v>
          </cell>
          <cell r="D11" t="str">
            <v>Active</v>
          </cell>
          <cell r="E11" t="str">
            <v>Mammut</v>
          </cell>
          <cell r="F11"/>
          <cell r="G11" t="str">
            <v>40 Tons (12.5 x3.2x1.3 )</v>
          </cell>
          <cell r="H11" t="str">
            <v>Trailer</v>
          </cell>
          <cell r="I11"/>
          <cell r="J11" t="str">
            <v>Low Bed</v>
          </cell>
          <cell r="K11" t="str">
            <v xml:space="preserve">Small Pin </v>
          </cell>
          <cell r="L11" t="str">
            <v>Steel</v>
          </cell>
          <cell r="M11" t="str">
            <v>20224014LB1011</v>
          </cell>
          <cell r="N11" t="str">
            <v>QATARTD031507</v>
          </cell>
          <cell r="O11">
            <v>2020</v>
          </cell>
          <cell r="P11" t="str">
            <v>IRAN</v>
          </cell>
          <cell r="Q11" t="str">
            <v>TR-Transport - Operations</v>
          </cell>
          <cell r="R11" t="str">
            <v>GWC</v>
          </cell>
          <cell r="S11"/>
          <cell r="T11"/>
          <cell r="U11"/>
          <cell r="V11"/>
          <cell r="W11"/>
          <cell r="X11" t="str">
            <v>Green</v>
          </cell>
          <cell r="Y11"/>
          <cell r="Z11"/>
          <cell r="AA11"/>
          <cell r="AB11"/>
          <cell r="AC11"/>
          <cell r="AD11"/>
          <cell r="AE11"/>
          <cell r="AF11" t="str">
            <v xml:space="preserve">Steel </v>
          </cell>
          <cell r="AG11" t="str">
            <v>Triple Axel</v>
          </cell>
          <cell r="AH11"/>
          <cell r="AI11"/>
          <cell r="AJ11"/>
          <cell r="AK11"/>
          <cell r="AL11"/>
          <cell r="AM11"/>
          <cell r="AN11"/>
          <cell r="AO11"/>
          <cell r="AP11"/>
          <cell r="AQ11"/>
          <cell r="AR11"/>
          <cell r="AS11"/>
          <cell r="AT11"/>
          <cell r="AU11"/>
          <cell r="AV11"/>
          <cell r="AW11"/>
          <cell r="AX11"/>
          <cell r="AY11" t="e">
            <v>#N/A</v>
          </cell>
          <cell r="AZ11"/>
          <cell r="BA11">
            <v>45088</v>
          </cell>
          <cell r="BB11" t="str">
            <v/>
          </cell>
          <cell r="BC11" t="str">
            <v>3rd Party</v>
          </cell>
          <cell r="BD11" t="str">
            <v>N/A</v>
          </cell>
          <cell r="BE11" t="str">
            <v>Trailer - Not Requered</v>
          </cell>
          <cell r="BF11" t="str">
            <v>N/A</v>
          </cell>
          <cell r="BG11" t="str">
            <v>N/A</v>
          </cell>
          <cell r="BH11" t="str">
            <v>N/A</v>
          </cell>
          <cell r="BI11" t="str">
            <v>N/A</v>
          </cell>
          <cell r="BJ11"/>
          <cell r="BK11"/>
          <cell r="BL11"/>
          <cell r="BM11"/>
          <cell r="BN11"/>
          <cell r="BO11"/>
          <cell r="BP11"/>
          <cell r="BQ11">
            <v>1108050100</v>
          </cell>
        </row>
        <row r="12">
          <cell r="C12">
            <v>47764</v>
          </cell>
          <cell r="D12" t="str">
            <v>Active</v>
          </cell>
          <cell r="E12" t="str">
            <v>Mammut</v>
          </cell>
          <cell r="F12"/>
          <cell r="G12" t="str">
            <v>40 Tons (12.5 x3.2x1.3 )</v>
          </cell>
          <cell r="H12" t="str">
            <v>Trailer</v>
          </cell>
          <cell r="I12"/>
          <cell r="J12" t="str">
            <v>Low Bed</v>
          </cell>
          <cell r="K12" t="str">
            <v xml:space="preserve">Small Pin </v>
          </cell>
          <cell r="L12" t="str">
            <v>Steel</v>
          </cell>
          <cell r="M12" t="str">
            <v>20224014LB1010</v>
          </cell>
          <cell r="N12" t="str">
            <v>QATARTD031506</v>
          </cell>
          <cell r="O12">
            <v>2020</v>
          </cell>
          <cell r="P12" t="str">
            <v>IRAN</v>
          </cell>
          <cell r="Q12" t="str">
            <v>TR-Transport - Operations</v>
          </cell>
          <cell r="R12" t="str">
            <v>GWC</v>
          </cell>
          <cell r="S12"/>
          <cell r="T12"/>
          <cell r="U12"/>
          <cell r="V12"/>
          <cell r="W12"/>
          <cell r="X12" t="str">
            <v>Green</v>
          </cell>
          <cell r="Y12"/>
          <cell r="Z12"/>
          <cell r="AA12"/>
          <cell r="AB12"/>
          <cell r="AC12"/>
          <cell r="AD12"/>
          <cell r="AE12"/>
          <cell r="AF12" t="str">
            <v xml:space="preserve">Steel </v>
          </cell>
          <cell r="AG12" t="str">
            <v>Triple Axel</v>
          </cell>
          <cell r="AH12"/>
          <cell r="AI12"/>
          <cell r="AJ12"/>
          <cell r="AK12"/>
          <cell r="AL12"/>
          <cell r="AM12"/>
          <cell r="AN12"/>
          <cell r="AO12"/>
          <cell r="AP12"/>
          <cell r="AQ12"/>
          <cell r="AR12"/>
          <cell r="AS12"/>
          <cell r="AT12"/>
          <cell r="AU12"/>
          <cell r="AV12"/>
          <cell r="AW12"/>
          <cell r="AX12"/>
          <cell r="AY12" t="e">
            <v>#N/A</v>
          </cell>
          <cell r="AZ12"/>
          <cell r="BA12">
            <v>45083</v>
          </cell>
          <cell r="BB12" t="str">
            <v/>
          </cell>
          <cell r="BC12" t="str">
            <v>3rd Party</v>
          </cell>
          <cell r="BD12" t="str">
            <v>N/A</v>
          </cell>
          <cell r="BE12" t="str">
            <v>Trailer - Not Requered</v>
          </cell>
          <cell r="BF12" t="str">
            <v>N/A</v>
          </cell>
          <cell r="BG12" t="str">
            <v>N/A</v>
          </cell>
          <cell r="BH12" t="str">
            <v>N/A</v>
          </cell>
          <cell r="BI12" t="str">
            <v>N/A</v>
          </cell>
          <cell r="BJ12"/>
          <cell r="BK12"/>
          <cell r="BL12"/>
          <cell r="BM12"/>
          <cell r="BN12"/>
          <cell r="BO12"/>
          <cell r="BP12"/>
          <cell r="BQ12">
            <v>1108050100</v>
          </cell>
        </row>
        <row r="13">
          <cell r="C13">
            <v>47765</v>
          </cell>
          <cell r="D13" t="str">
            <v>Active</v>
          </cell>
          <cell r="E13" t="str">
            <v>Mammut</v>
          </cell>
          <cell r="F13"/>
          <cell r="G13" t="str">
            <v>40 Tons (12.5 x3.2x1.3 )</v>
          </cell>
          <cell r="H13" t="str">
            <v>Trailer</v>
          </cell>
          <cell r="I13"/>
          <cell r="J13" t="str">
            <v>Low Bed</v>
          </cell>
          <cell r="K13" t="str">
            <v xml:space="preserve">Small Pin </v>
          </cell>
          <cell r="L13" t="str">
            <v>Steel</v>
          </cell>
          <cell r="M13" t="str">
            <v>20224014LB1009</v>
          </cell>
          <cell r="N13" t="str">
            <v>QATARTD031505</v>
          </cell>
          <cell r="O13">
            <v>2020</v>
          </cell>
          <cell r="P13" t="str">
            <v>IRAN</v>
          </cell>
          <cell r="Q13" t="str">
            <v>TR-Transport - Operations</v>
          </cell>
          <cell r="R13" t="str">
            <v>GWC</v>
          </cell>
          <cell r="S13"/>
          <cell r="T13"/>
          <cell r="U13"/>
          <cell r="V13"/>
          <cell r="W13"/>
          <cell r="X13" t="str">
            <v>Green</v>
          </cell>
          <cell r="Y13"/>
          <cell r="Z13"/>
          <cell r="AA13"/>
          <cell r="AB13"/>
          <cell r="AC13"/>
          <cell r="AD13"/>
          <cell r="AE13"/>
          <cell r="AF13" t="str">
            <v xml:space="preserve">Steel </v>
          </cell>
          <cell r="AG13" t="str">
            <v>Triple Axel</v>
          </cell>
          <cell r="AH13"/>
          <cell r="AI13"/>
          <cell r="AJ13"/>
          <cell r="AK13"/>
          <cell r="AL13"/>
          <cell r="AM13"/>
          <cell r="AN13"/>
          <cell r="AO13"/>
          <cell r="AP13"/>
          <cell r="AQ13"/>
          <cell r="AR13"/>
          <cell r="AS13"/>
          <cell r="AT13"/>
          <cell r="AU13"/>
          <cell r="AV13"/>
          <cell r="AW13"/>
          <cell r="AX13"/>
          <cell r="AY13" t="e">
            <v>#N/A</v>
          </cell>
          <cell r="AZ13"/>
          <cell r="BA13">
            <v>45090</v>
          </cell>
          <cell r="BB13" t="str">
            <v/>
          </cell>
          <cell r="BC13" t="str">
            <v>3rd Party</v>
          </cell>
          <cell r="BD13" t="str">
            <v>N/A</v>
          </cell>
          <cell r="BE13" t="str">
            <v>Trailer - Not Requered</v>
          </cell>
          <cell r="BF13" t="str">
            <v>N/A</v>
          </cell>
          <cell r="BG13" t="str">
            <v>N/A</v>
          </cell>
          <cell r="BH13" t="str">
            <v>N/A</v>
          </cell>
          <cell r="BI13" t="str">
            <v>N/A</v>
          </cell>
          <cell r="BJ13"/>
          <cell r="BK13"/>
          <cell r="BL13"/>
          <cell r="BM13"/>
          <cell r="BN13"/>
          <cell r="BO13"/>
          <cell r="BP13"/>
          <cell r="BQ13">
            <v>1108050100</v>
          </cell>
        </row>
        <row r="14">
          <cell r="C14">
            <v>2968</v>
          </cell>
          <cell r="D14" t="str">
            <v>Active</v>
          </cell>
          <cell r="E14" t="str">
            <v>Mannai</v>
          </cell>
          <cell r="F14"/>
          <cell r="G14" t="str">
            <v xml:space="preserve"> Car carrier</v>
          </cell>
          <cell r="H14" t="str">
            <v>Trailer</v>
          </cell>
          <cell r="I14"/>
          <cell r="J14" t="str">
            <v>Car Carrier</v>
          </cell>
          <cell r="K14" t="str">
            <v xml:space="preserve">Small Pin </v>
          </cell>
          <cell r="L14" t="str">
            <v>Steel</v>
          </cell>
          <cell r="M14">
            <v>28365</v>
          </cell>
          <cell r="N14" t="str">
            <v>QATAR-TD-019556</v>
          </cell>
          <cell r="O14">
            <v>1982</v>
          </cell>
          <cell r="P14" t="str">
            <v>Lebanon</v>
          </cell>
          <cell r="Q14" t="str">
            <v>TR-Transport - Operations</v>
          </cell>
          <cell r="R14" t="str">
            <v>GWC</v>
          </cell>
          <cell r="S14" t="str">
            <v>LVQ</v>
          </cell>
          <cell r="T14" t="str">
            <v>LVQ</v>
          </cell>
          <cell r="U14"/>
          <cell r="V14"/>
          <cell r="W14"/>
          <cell r="X14" t="str">
            <v>Green</v>
          </cell>
          <cell r="Y14"/>
          <cell r="Z14"/>
          <cell r="AA14"/>
          <cell r="AB14"/>
          <cell r="AC14"/>
          <cell r="AD14"/>
          <cell r="AE14"/>
          <cell r="AF14" t="str">
            <v>Steel</v>
          </cell>
          <cell r="AG14" t="str">
            <v>Double Axel</v>
          </cell>
          <cell r="AH14"/>
          <cell r="AI14"/>
          <cell r="AJ14">
            <v>14800</v>
          </cell>
          <cell r="AK14">
            <v>9800</v>
          </cell>
          <cell r="AL14"/>
          <cell r="AM14">
            <v>600</v>
          </cell>
          <cell r="AN14"/>
          <cell r="AO14">
            <v>250</v>
          </cell>
          <cell r="AP14">
            <v>315</v>
          </cell>
          <cell r="AQ14"/>
          <cell r="AR14"/>
          <cell r="AS14"/>
          <cell r="AT14"/>
          <cell r="AU14"/>
          <cell r="AV14"/>
          <cell r="AW14"/>
          <cell r="AX14"/>
          <cell r="AY14" t="e">
            <v>#N/A</v>
          </cell>
          <cell r="AZ14"/>
          <cell r="BA14">
            <v>45007</v>
          </cell>
          <cell r="BB14" t="str">
            <v/>
          </cell>
          <cell r="BC14" t="str">
            <v>3rd Party</v>
          </cell>
          <cell r="BD14" t="str">
            <v>N/A</v>
          </cell>
          <cell r="BE14" t="str">
            <v>Trailer - Not Requered</v>
          </cell>
          <cell r="BF14" t="str">
            <v>N/A</v>
          </cell>
          <cell r="BG14" t="str">
            <v>N/A</v>
          </cell>
          <cell r="BH14" t="str">
            <v>N/A</v>
          </cell>
          <cell r="BI14" t="str">
            <v>N/A</v>
          </cell>
          <cell r="BJ14"/>
          <cell r="BK14"/>
          <cell r="BL14"/>
          <cell r="BM14"/>
          <cell r="BN14"/>
          <cell r="BO14"/>
          <cell r="BP14"/>
          <cell r="BQ14">
            <v>1108050100</v>
          </cell>
        </row>
        <row r="15">
          <cell r="C15">
            <v>2969</v>
          </cell>
          <cell r="D15" t="str">
            <v>Active</v>
          </cell>
          <cell r="E15" t="str">
            <v>Mannai</v>
          </cell>
          <cell r="F15"/>
          <cell r="G15" t="str">
            <v xml:space="preserve"> Car carrier</v>
          </cell>
          <cell r="H15" t="str">
            <v>Trailer</v>
          </cell>
          <cell r="I15"/>
          <cell r="J15" t="str">
            <v>Car Carrier</v>
          </cell>
          <cell r="K15" t="str">
            <v xml:space="preserve">Small Pin </v>
          </cell>
          <cell r="L15" t="str">
            <v>Steel</v>
          </cell>
          <cell r="M15" t="str">
            <v>8366 / Qatar TD-40330</v>
          </cell>
          <cell r="N15" t="str">
            <v>QATAR-TD-016166</v>
          </cell>
          <cell r="O15">
            <v>1982</v>
          </cell>
          <cell r="P15" t="str">
            <v>Lebanon</v>
          </cell>
          <cell r="Q15" t="str">
            <v>TR-Transport - Operations</v>
          </cell>
          <cell r="R15" t="str">
            <v>GWC</v>
          </cell>
          <cell r="S15" t="str">
            <v>LVQ</v>
          </cell>
          <cell r="T15" t="str">
            <v>LVQ</v>
          </cell>
          <cell r="U15"/>
          <cell r="V15"/>
          <cell r="W15"/>
          <cell r="X15" t="str">
            <v>Green</v>
          </cell>
          <cell r="Y15"/>
          <cell r="Z15"/>
          <cell r="AA15"/>
          <cell r="AB15"/>
          <cell r="AC15"/>
          <cell r="AD15"/>
          <cell r="AE15"/>
          <cell r="AF15" t="str">
            <v>Steel</v>
          </cell>
          <cell r="AG15" t="str">
            <v>Double Axel</v>
          </cell>
          <cell r="AH15"/>
          <cell r="AI15"/>
          <cell r="AJ15">
            <v>8000</v>
          </cell>
          <cell r="AK15">
            <v>6500</v>
          </cell>
          <cell r="AL15"/>
          <cell r="AM15">
            <v>600</v>
          </cell>
          <cell r="AN15"/>
          <cell r="AO15">
            <v>250</v>
          </cell>
          <cell r="AP15">
            <v>315</v>
          </cell>
          <cell r="AQ15"/>
          <cell r="AR15"/>
          <cell r="AS15"/>
          <cell r="AT15"/>
          <cell r="AU15"/>
          <cell r="AV15"/>
          <cell r="AW15"/>
          <cell r="AX15"/>
          <cell r="AY15" t="e">
            <v>#N/A</v>
          </cell>
          <cell r="AZ15"/>
          <cell r="BA15">
            <v>44962</v>
          </cell>
          <cell r="BB15" t="str">
            <v/>
          </cell>
          <cell r="BC15" t="str">
            <v>3rd Party</v>
          </cell>
          <cell r="BD15" t="str">
            <v>N/A</v>
          </cell>
          <cell r="BE15" t="str">
            <v>Trailer - Not Requered</v>
          </cell>
          <cell r="BF15" t="str">
            <v>N/A</v>
          </cell>
          <cell r="BG15" t="str">
            <v>N/A</v>
          </cell>
          <cell r="BH15" t="str">
            <v>N/A</v>
          </cell>
          <cell r="BI15" t="str">
            <v>N/A</v>
          </cell>
          <cell r="BJ15"/>
          <cell r="BK15"/>
          <cell r="BL15"/>
          <cell r="BM15"/>
          <cell r="BN15"/>
          <cell r="BO15"/>
          <cell r="BP15"/>
          <cell r="BQ15">
            <v>1108050100</v>
          </cell>
        </row>
        <row r="16">
          <cell r="C16">
            <v>9580</v>
          </cell>
          <cell r="D16" t="str">
            <v>Active</v>
          </cell>
          <cell r="E16" t="str">
            <v>Mammut</v>
          </cell>
          <cell r="F16"/>
          <cell r="G16" t="str">
            <v>45' Reefer</v>
          </cell>
          <cell r="H16" t="str">
            <v>Trailer</v>
          </cell>
          <cell r="I16"/>
          <cell r="J16" t="str">
            <v>Reefer Box</v>
          </cell>
          <cell r="K16" t="str">
            <v xml:space="preserve">Small Pin </v>
          </cell>
          <cell r="L16"/>
          <cell r="M16" t="str">
            <v>VFNSYY3CXVAR12466</v>
          </cell>
          <cell r="N16" t="str">
            <v>QATAR-TD-012010</v>
          </cell>
          <cell r="O16">
            <v>2000</v>
          </cell>
          <cell r="P16" t="str">
            <v>HOLLAND</v>
          </cell>
          <cell r="Q16" t="str">
            <v>TR-Transport - Operations</v>
          </cell>
          <cell r="R16" t="str">
            <v>AGI</v>
          </cell>
          <cell r="S16" t="str">
            <v>LVQ</v>
          </cell>
          <cell r="T16" t="str">
            <v>LVQ</v>
          </cell>
          <cell r="U16"/>
          <cell r="V16"/>
          <cell r="W16"/>
          <cell r="X16" t="str">
            <v>White</v>
          </cell>
          <cell r="Y16"/>
          <cell r="Z16"/>
          <cell r="AA16"/>
          <cell r="AB16"/>
          <cell r="AC16"/>
          <cell r="AD16"/>
          <cell r="AE16"/>
          <cell r="AF16"/>
          <cell r="AG16" t="str">
            <v>Triple Axel</v>
          </cell>
          <cell r="AH16"/>
          <cell r="AI16"/>
          <cell r="AJ16">
            <v>7400</v>
          </cell>
          <cell r="AK16">
            <v>3900</v>
          </cell>
          <cell r="AL16"/>
          <cell r="AM16"/>
          <cell r="AN16"/>
          <cell r="AO16"/>
          <cell r="AP16"/>
          <cell r="AQ16"/>
          <cell r="AR16"/>
          <cell r="AS16"/>
          <cell r="AT16"/>
          <cell r="AU16"/>
          <cell r="AV16"/>
          <cell r="AW16"/>
          <cell r="AX16"/>
          <cell r="AY16" t="e">
            <v>#N/A</v>
          </cell>
          <cell r="AZ16"/>
          <cell r="BA16">
            <v>44878</v>
          </cell>
          <cell r="BB16" t="str">
            <v>Expired</v>
          </cell>
          <cell r="BC16" t="str">
            <v>3rd Party</v>
          </cell>
          <cell r="BD16" t="str">
            <v>N/A</v>
          </cell>
          <cell r="BE16" t="str">
            <v>Trailer - Not Requered</v>
          </cell>
          <cell r="BF16" t="str">
            <v>N/A</v>
          </cell>
          <cell r="BG16" t="str">
            <v>N/A</v>
          </cell>
          <cell r="BH16" t="str">
            <v>N/A</v>
          </cell>
          <cell r="BI16" t="str">
            <v>N/A</v>
          </cell>
          <cell r="BJ16"/>
          <cell r="BK16"/>
          <cell r="BL16"/>
          <cell r="BM16"/>
          <cell r="BN16"/>
          <cell r="BO16"/>
          <cell r="BP16"/>
          <cell r="BQ16">
            <v>1108050100</v>
          </cell>
        </row>
        <row r="17">
          <cell r="C17">
            <v>9622</v>
          </cell>
          <cell r="D17" t="str">
            <v>Active</v>
          </cell>
          <cell r="E17" t="str">
            <v>Mammut</v>
          </cell>
          <cell r="F17"/>
          <cell r="G17" t="str">
            <v>45' Reefer</v>
          </cell>
          <cell r="H17" t="str">
            <v>Trailer</v>
          </cell>
          <cell r="I17"/>
          <cell r="J17" t="str">
            <v>Reefer Box With Tail Lift</v>
          </cell>
          <cell r="K17" t="str">
            <v xml:space="preserve">Small Pin </v>
          </cell>
          <cell r="L17"/>
          <cell r="M17" t="str">
            <v>VFNSYY3CXVAR12446</v>
          </cell>
          <cell r="N17" t="str">
            <v>QATAR-TD-005293</v>
          </cell>
          <cell r="O17">
            <v>1997</v>
          </cell>
          <cell r="P17" t="str">
            <v>France</v>
          </cell>
          <cell r="Q17" t="str">
            <v>TR-Transport - Operations</v>
          </cell>
          <cell r="R17" t="str">
            <v>AGI</v>
          </cell>
          <cell r="S17" t="str">
            <v>LVQ</v>
          </cell>
          <cell r="T17" t="str">
            <v>LVQ</v>
          </cell>
          <cell r="U17"/>
          <cell r="V17"/>
          <cell r="W17"/>
          <cell r="X17" t="str">
            <v>White</v>
          </cell>
          <cell r="Y17"/>
          <cell r="Z17"/>
          <cell r="AA17"/>
          <cell r="AB17"/>
          <cell r="AC17"/>
          <cell r="AD17"/>
          <cell r="AE17"/>
          <cell r="AF17"/>
          <cell r="AG17" t="str">
            <v>Triple Axel</v>
          </cell>
          <cell r="AH17"/>
          <cell r="AI17"/>
          <cell r="AJ17">
            <v>19820</v>
          </cell>
          <cell r="AK17">
            <v>9900</v>
          </cell>
          <cell r="AL17">
            <v>1339</v>
          </cell>
          <cell r="AM17">
            <v>1363</v>
          </cell>
          <cell r="AN17">
            <v>251</v>
          </cell>
          <cell r="AO17">
            <v>260</v>
          </cell>
          <cell r="AP17">
            <v>260</v>
          </cell>
          <cell r="AQ17">
            <v>285</v>
          </cell>
          <cell r="AR17"/>
          <cell r="AS17" t="str">
            <v>Thermo King SMX-II 30</v>
          </cell>
          <cell r="AT17" t="str">
            <v>02759W1184</v>
          </cell>
          <cell r="AU17"/>
          <cell r="AV17"/>
          <cell r="AW17"/>
          <cell r="AX17"/>
          <cell r="AY17" t="e">
            <v>#N/A</v>
          </cell>
          <cell r="AZ17"/>
          <cell r="BA17">
            <v>45043</v>
          </cell>
          <cell r="BB17" t="str">
            <v/>
          </cell>
          <cell r="BC17" t="str">
            <v>3rd Party</v>
          </cell>
          <cell r="BD17" t="str">
            <v>N/A</v>
          </cell>
          <cell r="BE17" t="str">
            <v>Trailer - Not Requered</v>
          </cell>
          <cell r="BF17" t="str">
            <v>N/A</v>
          </cell>
          <cell r="BG17" t="str">
            <v>N/A</v>
          </cell>
          <cell r="BH17" t="str">
            <v>N/A</v>
          </cell>
          <cell r="BI17" t="str">
            <v>N/A</v>
          </cell>
          <cell r="BJ17"/>
          <cell r="BK17"/>
          <cell r="BL17"/>
          <cell r="BM17"/>
          <cell r="BN17"/>
          <cell r="BO17"/>
          <cell r="BP17"/>
          <cell r="BQ17">
            <v>1108050100</v>
          </cell>
        </row>
        <row r="18">
          <cell r="C18">
            <v>10163</v>
          </cell>
          <cell r="D18" t="str">
            <v>Active</v>
          </cell>
          <cell r="E18" t="str">
            <v>Mammut</v>
          </cell>
          <cell r="F18"/>
          <cell r="G18" t="str">
            <v>45' Reefer</v>
          </cell>
          <cell r="H18" t="str">
            <v>Trailer</v>
          </cell>
          <cell r="I18"/>
          <cell r="J18" t="str">
            <v>Reefer Box</v>
          </cell>
          <cell r="K18" t="str">
            <v xml:space="preserve">Small Pin </v>
          </cell>
          <cell r="L18"/>
          <cell r="M18" t="str">
            <v>VSM37480000093101</v>
          </cell>
          <cell r="N18" t="str">
            <v>QATAR-TD-003451</v>
          </cell>
          <cell r="O18">
            <v>2000</v>
          </cell>
          <cell r="P18" t="str">
            <v>UAE</v>
          </cell>
          <cell r="Q18" t="str">
            <v>TR-Transport - Operations</v>
          </cell>
          <cell r="R18" t="str">
            <v>AGI</v>
          </cell>
          <cell r="S18" t="str">
            <v>LVQ</v>
          </cell>
          <cell r="T18" t="str">
            <v>LVQ</v>
          </cell>
          <cell r="U18"/>
          <cell r="V18"/>
          <cell r="W18"/>
          <cell r="X18" t="str">
            <v>White</v>
          </cell>
          <cell r="Y18"/>
          <cell r="Z18"/>
          <cell r="AA18"/>
          <cell r="AB18"/>
          <cell r="AC18"/>
          <cell r="AD18"/>
          <cell r="AE18"/>
          <cell r="AF18"/>
          <cell r="AG18" t="str">
            <v>Triple Axel</v>
          </cell>
          <cell r="AH18"/>
          <cell r="AI18"/>
          <cell r="AJ18">
            <v>19800</v>
          </cell>
          <cell r="AK18">
            <v>9900</v>
          </cell>
          <cell r="AL18">
            <v>1324</v>
          </cell>
          <cell r="AM18">
            <v>1346</v>
          </cell>
          <cell r="AN18">
            <v>243</v>
          </cell>
          <cell r="AO18">
            <v>260</v>
          </cell>
          <cell r="AP18">
            <v>224</v>
          </cell>
          <cell r="AQ18">
            <v>260</v>
          </cell>
          <cell r="AR18"/>
          <cell r="AS18" t="str">
            <v>THERMOKING (SB210)</v>
          </cell>
          <cell r="AT18" t="str">
            <v>0156AF4137</v>
          </cell>
          <cell r="AU18"/>
          <cell r="AV18"/>
          <cell r="AW18"/>
          <cell r="AX18"/>
          <cell r="AY18" t="e">
            <v>#N/A</v>
          </cell>
          <cell r="AZ18"/>
          <cell r="BA18">
            <v>45032</v>
          </cell>
          <cell r="BB18" t="str">
            <v/>
          </cell>
          <cell r="BC18" t="str">
            <v>3rd Party</v>
          </cell>
          <cell r="BD18" t="str">
            <v>N/A</v>
          </cell>
          <cell r="BE18" t="str">
            <v>Trailer - Not Requered</v>
          </cell>
          <cell r="BF18" t="str">
            <v>N/A</v>
          </cell>
          <cell r="BG18" t="str">
            <v>N/A</v>
          </cell>
          <cell r="BH18" t="str">
            <v>N/A</v>
          </cell>
          <cell r="BI18" t="str">
            <v>N/A</v>
          </cell>
          <cell r="BJ18"/>
          <cell r="BK18"/>
          <cell r="BL18"/>
          <cell r="BM18"/>
          <cell r="BN18"/>
          <cell r="BO18"/>
          <cell r="BP18"/>
          <cell r="BQ18">
            <v>1108050100</v>
          </cell>
        </row>
        <row r="19">
          <cell r="C19">
            <v>10281</v>
          </cell>
          <cell r="D19" t="str">
            <v>Active</v>
          </cell>
          <cell r="E19" t="str">
            <v>Mammut</v>
          </cell>
          <cell r="F19"/>
          <cell r="G19" t="str">
            <v>40' Flat Bed</v>
          </cell>
          <cell r="H19" t="str">
            <v>Trailer</v>
          </cell>
          <cell r="I19"/>
          <cell r="J19" t="str">
            <v>Front Shield</v>
          </cell>
          <cell r="K19" t="str">
            <v xml:space="preserve">Small Pin </v>
          </cell>
          <cell r="L19" t="str">
            <v>Steel</v>
          </cell>
          <cell r="M19" t="str">
            <v>0502FB175</v>
          </cell>
          <cell r="N19" t="str">
            <v>QATAR-TD-015463</v>
          </cell>
          <cell r="O19">
            <v>2005</v>
          </cell>
          <cell r="P19" t="str">
            <v>UAE</v>
          </cell>
          <cell r="Q19" t="str">
            <v>TR-Transport - Operations</v>
          </cell>
          <cell r="R19" t="str">
            <v>AGI</v>
          </cell>
          <cell r="S19" t="str">
            <v>LVQ</v>
          </cell>
          <cell r="T19" t="str">
            <v>LVQ</v>
          </cell>
          <cell r="U19"/>
          <cell r="V19"/>
          <cell r="W19"/>
          <cell r="X19" t="str">
            <v>White</v>
          </cell>
          <cell r="Y19"/>
          <cell r="Z19"/>
          <cell r="AA19"/>
          <cell r="AB19"/>
          <cell r="AC19"/>
          <cell r="AD19"/>
          <cell r="AE19"/>
          <cell r="AF19"/>
          <cell r="AG19" t="str">
            <v>Double Axel</v>
          </cell>
          <cell r="AH19"/>
          <cell r="AI19"/>
          <cell r="AJ19"/>
          <cell r="AK19"/>
          <cell r="AL19"/>
          <cell r="AM19"/>
          <cell r="AN19"/>
          <cell r="AO19"/>
          <cell r="AP19"/>
          <cell r="AQ19"/>
          <cell r="AR19"/>
          <cell r="AS19"/>
          <cell r="AT19"/>
          <cell r="AU19"/>
          <cell r="AV19"/>
          <cell r="AW19"/>
          <cell r="AX19"/>
          <cell r="AY19" t="e">
            <v>#N/A</v>
          </cell>
          <cell r="AZ19"/>
          <cell r="BA19">
            <v>44906</v>
          </cell>
          <cell r="BB19" t="str">
            <v>Warning</v>
          </cell>
          <cell r="BC19" t="str">
            <v>3rd Party</v>
          </cell>
          <cell r="BD19" t="str">
            <v>N/A</v>
          </cell>
          <cell r="BE19" t="str">
            <v>Trailer - Not Requered</v>
          </cell>
          <cell r="BF19" t="str">
            <v>N/A</v>
          </cell>
          <cell r="BG19" t="str">
            <v>N/A</v>
          </cell>
          <cell r="BH19" t="str">
            <v>N/A</v>
          </cell>
          <cell r="BI19" t="str">
            <v>N/A</v>
          </cell>
          <cell r="BJ19"/>
          <cell r="BK19"/>
          <cell r="BL19"/>
          <cell r="BM19"/>
          <cell r="BN19"/>
          <cell r="BO19"/>
          <cell r="BP19"/>
          <cell r="BQ19">
            <v>1108050100</v>
          </cell>
        </row>
        <row r="20">
          <cell r="C20">
            <v>10284</v>
          </cell>
          <cell r="D20" t="str">
            <v>Active</v>
          </cell>
          <cell r="E20" t="str">
            <v>Mammut</v>
          </cell>
          <cell r="F20"/>
          <cell r="G20" t="str">
            <v>40' Flat Bed</v>
          </cell>
          <cell r="H20" t="str">
            <v>Trailer</v>
          </cell>
          <cell r="I20"/>
          <cell r="J20" t="str">
            <v>Sidewall</v>
          </cell>
          <cell r="K20" t="str">
            <v xml:space="preserve">Small Pin </v>
          </cell>
          <cell r="L20" t="str">
            <v>Steel</v>
          </cell>
          <cell r="M20" t="str">
            <v>0502FB176</v>
          </cell>
          <cell r="N20" t="str">
            <v>QATAR-TD-014998</v>
          </cell>
          <cell r="O20">
            <v>2005</v>
          </cell>
          <cell r="P20" t="str">
            <v>UAE</v>
          </cell>
          <cell r="Q20" t="str">
            <v>TR-Transport - Operations</v>
          </cell>
          <cell r="R20" t="str">
            <v>AGI</v>
          </cell>
          <cell r="S20" t="str">
            <v>LVQ</v>
          </cell>
          <cell r="T20" t="str">
            <v>LVQ</v>
          </cell>
          <cell r="U20"/>
          <cell r="V20"/>
          <cell r="W20"/>
          <cell r="X20" t="str">
            <v>White</v>
          </cell>
          <cell r="Y20"/>
          <cell r="Z20"/>
          <cell r="AA20"/>
          <cell r="AB20"/>
          <cell r="AC20"/>
          <cell r="AD20"/>
          <cell r="AE20"/>
          <cell r="AF20" t="str">
            <v>Steel</v>
          </cell>
          <cell r="AG20" t="str">
            <v>Double Axel</v>
          </cell>
          <cell r="AH20"/>
          <cell r="AI20"/>
          <cell r="AJ20"/>
          <cell r="AK20"/>
          <cell r="AL20"/>
          <cell r="AM20"/>
          <cell r="AN20"/>
          <cell r="AO20"/>
          <cell r="AP20"/>
          <cell r="AQ20"/>
          <cell r="AR20"/>
          <cell r="AS20"/>
          <cell r="AT20"/>
          <cell r="AU20"/>
          <cell r="AV20"/>
          <cell r="AW20"/>
          <cell r="AX20"/>
          <cell r="AY20" t="e">
            <v>#N/A</v>
          </cell>
          <cell r="AZ20"/>
          <cell r="BA20">
            <v>44921</v>
          </cell>
          <cell r="BB20" t="str">
            <v>Warning</v>
          </cell>
          <cell r="BC20" t="str">
            <v>3rd Party</v>
          </cell>
          <cell r="BD20" t="str">
            <v>N/A</v>
          </cell>
          <cell r="BE20" t="str">
            <v>Trailer - Not Requered</v>
          </cell>
          <cell r="BF20" t="str">
            <v>N/A</v>
          </cell>
          <cell r="BG20" t="str">
            <v>N/A</v>
          </cell>
          <cell r="BH20" t="str">
            <v>N/A</v>
          </cell>
          <cell r="BI20" t="str">
            <v>N/A</v>
          </cell>
          <cell r="BJ20"/>
          <cell r="BK20"/>
          <cell r="BL20"/>
          <cell r="BM20"/>
          <cell r="BN20"/>
          <cell r="BO20"/>
          <cell r="BP20"/>
          <cell r="BQ20">
            <v>1108050100</v>
          </cell>
        </row>
        <row r="21">
          <cell r="C21">
            <v>10285</v>
          </cell>
          <cell r="D21" t="str">
            <v>Active</v>
          </cell>
          <cell r="E21" t="str">
            <v>Mammut</v>
          </cell>
          <cell r="F21"/>
          <cell r="G21" t="str">
            <v>40' Flat Bed</v>
          </cell>
          <cell r="H21" t="str">
            <v>Trailer</v>
          </cell>
          <cell r="I21"/>
          <cell r="J21" t="str">
            <v>Front Shield</v>
          </cell>
          <cell r="K21" t="str">
            <v xml:space="preserve">Small Pin </v>
          </cell>
          <cell r="L21" t="str">
            <v>Steel</v>
          </cell>
          <cell r="M21" t="str">
            <v>0502FB174</v>
          </cell>
          <cell r="N21" t="str">
            <v>QATAR-TD-011547</v>
          </cell>
          <cell r="O21">
            <v>2005</v>
          </cell>
          <cell r="P21" t="str">
            <v>UAE</v>
          </cell>
          <cell r="Q21" t="str">
            <v>TR-Transport - Operations</v>
          </cell>
          <cell r="R21" t="str">
            <v>AGI</v>
          </cell>
          <cell r="S21" t="str">
            <v>LVQ</v>
          </cell>
          <cell r="T21" t="str">
            <v>Dedicated to NFE Project</v>
          </cell>
          <cell r="U21"/>
          <cell r="V21"/>
          <cell r="W21"/>
          <cell r="X21" t="str">
            <v>White</v>
          </cell>
          <cell r="Y21"/>
          <cell r="Z21"/>
          <cell r="AA21"/>
          <cell r="AB21"/>
          <cell r="AC21"/>
          <cell r="AD21"/>
          <cell r="AE21"/>
          <cell r="AF21"/>
          <cell r="AG21" t="str">
            <v>Double Axel</v>
          </cell>
          <cell r="AH21"/>
          <cell r="AI21"/>
          <cell r="AJ21"/>
          <cell r="AK21"/>
          <cell r="AL21"/>
          <cell r="AM21"/>
          <cell r="AN21"/>
          <cell r="AO21"/>
          <cell r="AP21"/>
          <cell r="AQ21"/>
          <cell r="AR21"/>
          <cell r="AS21"/>
          <cell r="AT21"/>
          <cell r="AU21"/>
          <cell r="AV21"/>
          <cell r="AW21"/>
          <cell r="AX21"/>
          <cell r="AY21" t="e">
            <v>#N/A</v>
          </cell>
          <cell r="AZ21"/>
          <cell r="BA21">
            <v>44882</v>
          </cell>
          <cell r="BB21" t="str">
            <v>Expired</v>
          </cell>
          <cell r="BC21" t="str">
            <v>3rd Party</v>
          </cell>
          <cell r="BD21" t="str">
            <v>N/A</v>
          </cell>
          <cell r="BE21" t="str">
            <v>Trailer - Not Requered</v>
          </cell>
          <cell r="BF21" t="str">
            <v>N/A</v>
          </cell>
          <cell r="BG21" t="str">
            <v>N/A</v>
          </cell>
          <cell r="BH21" t="str">
            <v>N/A</v>
          </cell>
          <cell r="BI21" t="str">
            <v>N/A</v>
          </cell>
          <cell r="BJ21"/>
          <cell r="BK21"/>
          <cell r="BL21"/>
          <cell r="BM21"/>
          <cell r="BN21"/>
          <cell r="BO21"/>
          <cell r="BP21"/>
          <cell r="BQ21">
            <v>1108050100</v>
          </cell>
        </row>
        <row r="22">
          <cell r="C22">
            <v>10380</v>
          </cell>
          <cell r="D22" t="str">
            <v>Active</v>
          </cell>
          <cell r="E22" t="str">
            <v>Mammut</v>
          </cell>
          <cell r="F22"/>
          <cell r="G22" t="str">
            <v>40' Flat Bed</v>
          </cell>
          <cell r="H22" t="str">
            <v>Trailer</v>
          </cell>
          <cell r="I22"/>
          <cell r="J22" t="str">
            <v>Sidewall</v>
          </cell>
          <cell r="K22" t="str">
            <v xml:space="preserve">Small Pin </v>
          </cell>
          <cell r="L22" t="str">
            <v>Steel</v>
          </cell>
          <cell r="M22" t="str">
            <v>0502FB172</v>
          </cell>
          <cell r="N22" t="str">
            <v>QATAR-TD-007893</v>
          </cell>
          <cell r="O22">
            <v>2005</v>
          </cell>
          <cell r="P22" t="str">
            <v>UAE</v>
          </cell>
          <cell r="Q22" t="str">
            <v>TR-Transport - Operations</v>
          </cell>
          <cell r="R22" t="str">
            <v>AGI</v>
          </cell>
          <cell r="S22" t="str">
            <v>LVQ</v>
          </cell>
          <cell r="T22" t="str">
            <v>LVQ</v>
          </cell>
          <cell r="U22"/>
          <cell r="V22"/>
          <cell r="W22"/>
          <cell r="X22" t="str">
            <v>White</v>
          </cell>
          <cell r="Y22"/>
          <cell r="Z22"/>
          <cell r="AA22"/>
          <cell r="AB22"/>
          <cell r="AC22"/>
          <cell r="AD22"/>
          <cell r="AE22"/>
          <cell r="AF22" t="str">
            <v>Steel</v>
          </cell>
          <cell r="AG22" t="str">
            <v>Double Axel</v>
          </cell>
          <cell r="AH22"/>
          <cell r="AI22"/>
          <cell r="AJ22"/>
          <cell r="AK22"/>
          <cell r="AL22"/>
          <cell r="AM22"/>
          <cell r="AN22"/>
          <cell r="AO22"/>
          <cell r="AP22"/>
          <cell r="AQ22"/>
          <cell r="AR22"/>
          <cell r="AS22"/>
          <cell r="AT22"/>
          <cell r="AU22"/>
          <cell r="AV22"/>
          <cell r="AW22"/>
          <cell r="AX22"/>
          <cell r="AY22" t="e">
            <v>#N/A</v>
          </cell>
          <cell r="AZ22"/>
          <cell r="BA22">
            <v>45167</v>
          </cell>
          <cell r="BB22" t="str">
            <v/>
          </cell>
          <cell r="BC22" t="str">
            <v>3rd Party</v>
          </cell>
          <cell r="BD22" t="str">
            <v>N/A</v>
          </cell>
          <cell r="BE22" t="str">
            <v>Trailer - Not Requered</v>
          </cell>
          <cell r="BF22" t="str">
            <v>N/A</v>
          </cell>
          <cell r="BG22" t="str">
            <v>N/A</v>
          </cell>
          <cell r="BH22" t="str">
            <v>N/A</v>
          </cell>
          <cell r="BI22" t="str">
            <v>N/A</v>
          </cell>
          <cell r="BJ22"/>
          <cell r="BK22"/>
          <cell r="BL22"/>
          <cell r="BM22"/>
          <cell r="BN22"/>
          <cell r="BO22"/>
          <cell r="BP22"/>
          <cell r="BQ22">
            <v>1108050100</v>
          </cell>
        </row>
        <row r="23">
          <cell r="C23">
            <v>10382</v>
          </cell>
          <cell r="D23" t="str">
            <v>Active</v>
          </cell>
          <cell r="E23" t="str">
            <v>Mammut</v>
          </cell>
          <cell r="F23"/>
          <cell r="G23" t="str">
            <v>40' Flat Bed</v>
          </cell>
          <cell r="H23" t="str">
            <v>Trailer</v>
          </cell>
          <cell r="I23"/>
          <cell r="J23" t="str">
            <v>Front Shield</v>
          </cell>
          <cell r="K23" t="str">
            <v xml:space="preserve">Small Pin </v>
          </cell>
          <cell r="L23" t="str">
            <v>Steel</v>
          </cell>
          <cell r="M23" t="str">
            <v>0502FB195</v>
          </cell>
          <cell r="N23" t="str">
            <v>QATAR-TD-015538</v>
          </cell>
          <cell r="O23">
            <v>2005</v>
          </cell>
          <cell r="P23" t="str">
            <v>UAE</v>
          </cell>
          <cell r="Q23" t="str">
            <v>TR-Transport - Operations</v>
          </cell>
          <cell r="R23" t="str">
            <v>AGI</v>
          </cell>
          <cell r="S23" t="str">
            <v>LVQ</v>
          </cell>
          <cell r="T23"/>
          <cell r="U23"/>
          <cell r="V23"/>
          <cell r="W23"/>
          <cell r="X23" t="str">
            <v>White</v>
          </cell>
          <cell r="Y23"/>
          <cell r="Z23"/>
          <cell r="AA23"/>
          <cell r="AB23"/>
          <cell r="AC23"/>
          <cell r="AD23"/>
          <cell r="AE23"/>
          <cell r="AF23"/>
          <cell r="AG23" t="str">
            <v>Double Axel</v>
          </cell>
          <cell r="AH23"/>
          <cell r="AI23"/>
          <cell r="AJ23"/>
          <cell r="AK23"/>
          <cell r="AL23"/>
          <cell r="AM23"/>
          <cell r="AN23"/>
          <cell r="AO23"/>
          <cell r="AP23"/>
          <cell r="AQ23"/>
          <cell r="AR23"/>
          <cell r="AS23"/>
          <cell r="AT23"/>
          <cell r="AU23"/>
          <cell r="AV23"/>
          <cell r="AW23"/>
          <cell r="AX23"/>
          <cell r="AY23" t="e">
            <v>#N/A</v>
          </cell>
          <cell r="AZ23"/>
          <cell r="BA23">
            <v>44980</v>
          </cell>
          <cell r="BB23" t="str">
            <v/>
          </cell>
          <cell r="BC23" t="str">
            <v>3rd Party</v>
          </cell>
          <cell r="BD23" t="str">
            <v>N/A</v>
          </cell>
          <cell r="BE23" t="str">
            <v>Trailer - Not Requered</v>
          </cell>
          <cell r="BF23" t="str">
            <v>N/A</v>
          </cell>
          <cell r="BG23" t="str">
            <v>N/A</v>
          </cell>
          <cell r="BH23" t="str">
            <v>N/A</v>
          </cell>
          <cell r="BI23" t="str">
            <v>N/A</v>
          </cell>
          <cell r="BJ23"/>
          <cell r="BK23"/>
          <cell r="BL23"/>
          <cell r="BM23"/>
          <cell r="BN23"/>
          <cell r="BO23"/>
          <cell r="BP23"/>
          <cell r="BQ23">
            <v>1108050100</v>
          </cell>
        </row>
        <row r="24">
          <cell r="C24">
            <v>10398</v>
          </cell>
          <cell r="D24" t="str">
            <v>Active</v>
          </cell>
          <cell r="E24" t="str">
            <v>Mammut</v>
          </cell>
          <cell r="F24"/>
          <cell r="G24" t="str">
            <v>40' Flat Bed</v>
          </cell>
          <cell r="H24" t="str">
            <v>Trailer</v>
          </cell>
          <cell r="I24"/>
          <cell r="J24" t="str">
            <v>Flat Bed</v>
          </cell>
          <cell r="K24" t="str">
            <v xml:space="preserve">Small Pin </v>
          </cell>
          <cell r="L24" t="str">
            <v>Steel</v>
          </cell>
          <cell r="M24" t="str">
            <v>0502FB171</v>
          </cell>
          <cell r="N24" t="str">
            <v>QATAR-TD-007654</v>
          </cell>
          <cell r="O24">
            <v>2005</v>
          </cell>
          <cell r="P24" t="str">
            <v>UAE</v>
          </cell>
          <cell r="Q24" t="str">
            <v>TR-Transport - Operations</v>
          </cell>
          <cell r="R24" t="str">
            <v>AGI</v>
          </cell>
          <cell r="S24" t="str">
            <v>LVQ</v>
          </cell>
          <cell r="T24" t="str">
            <v>LVQ</v>
          </cell>
          <cell r="U24"/>
          <cell r="V24"/>
          <cell r="W24"/>
          <cell r="X24" t="str">
            <v>White</v>
          </cell>
          <cell r="Y24"/>
          <cell r="Z24"/>
          <cell r="AA24"/>
          <cell r="AB24"/>
          <cell r="AC24"/>
          <cell r="AD24"/>
          <cell r="AE24"/>
          <cell r="AF24"/>
          <cell r="AG24" t="str">
            <v>Double Axel</v>
          </cell>
          <cell r="AH24"/>
          <cell r="AI24"/>
          <cell r="AJ24"/>
          <cell r="AK24"/>
          <cell r="AL24"/>
          <cell r="AM24"/>
          <cell r="AN24"/>
          <cell r="AO24"/>
          <cell r="AP24"/>
          <cell r="AQ24"/>
          <cell r="AR24"/>
          <cell r="AS24"/>
          <cell r="AT24"/>
          <cell r="AU24"/>
          <cell r="AV24"/>
          <cell r="AW24"/>
          <cell r="AX24"/>
          <cell r="AY24" t="e">
            <v>#N/A</v>
          </cell>
          <cell r="AZ24"/>
          <cell r="BA24">
            <v>45176</v>
          </cell>
          <cell r="BB24" t="str">
            <v/>
          </cell>
          <cell r="BC24" t="str">
            <v>3rd Party</v>
          </cell>
          <cell r="BD24" t="str">
            <v>N/A</v>
          </cell>
          <cell r="BE24" t="str">
            <v>Trailer - Not Requered</v>
          </cell>
          <cell r="BF24" t="str">
            <v>N/A</v>
          </cell>
          <cell r="BG24" t="str">
            <v>N/A</v>
          </cell>
          <cell r="BH24" t="str">
            <v>N/A</v>
          </cell>
          <cell r="BI24" t="str">
            <v>N/A</v>
          </cell>
          <cell r="BJ24"/>
          <cell r="BK24"/>
          <cell r="BL24"/>
          <cell r="BM24"/>
          <cell r="BN24"/>
          <cell r="BO24"/>
          <cell r="BP24"/>
          <cell r="BQ24">
            <v>1108050100</v>
          </cell>
        </row>
        <row r="25">
          <cell r="C25">
            <v>10399</v>
          </cell>
          <cell r="D25" t="str">
            <v>Active</v>
          </cell>
          <cell r="E25" t="str">
            <v>Mammut</v>
          </cell>
          <cell r="F25"/>
          <cell r="G25" t="str">
            <v>40' Flat Bed</v>
          </cell>
          <cell r="H25" t="str">
            <v>Trailer</v>
          </cell>
          <cell r="I25"/>
          <cell r="J25" t="str">
            <v>Front Shield</v>
          </cell>
          <cell r="K25" t="str">
            <v xml:space="preserve">Small Pin </v>
          </cell>
          <cell r="L25" t="str">
            <v>Steel</v>
          </cell>
          <cell r="M25" t="str">
            <v>0502FB197</v>
          </cell>
          <cell r="N25" t="str">
            <v>QATAR-TD-008788</v>
          </cell>
          <cell r="O25">
            <v>2005</v>
          </cell>
          <cell r="P25" t="str">
            <v>UAE</v>
          </cell>
          <cell r="Q25" t="str">
            <v>TR-Transport - Operations</v>
          </cell>
          <cell r="R25" t="str">
            <v>AGI</v>
          </cell>
          <cell r="S25" t="str">
            <v>LVQ</v>
          </cell>
          <cell r="T25" t="str">
            <v>Dedicated to NFE Project</v>
          </cell>
          <cell r="U25"/>
          <cell r="V25"/>
          <cell r="W25"/>
          <cell r="X25" t="str">
            <v>White</v>
          </cell>
          <cell r="Y25"/>
          <cell r="Z25"/>
          <cell r="AA25"/>
          <cell r="AB25"/>
          <cell r="AC25"/>
          <cell r="AD25"/>
          <cell r="AE25"/>
          <cell r="AF25"/>
          <cell r="AG25" t="str">
            <v>Double Axel</v>
          </cell>
          <cell r="AH25"/>
          <cell r="AI25"/>
          <cell r="AJ25"/>
          <cell r="AK25"/>
          <cell r="AL25"/>
          <cell r="AM25"/>
          <cell r="AN25"/>
          <cell r="AO25"/>
          <cell r="AP25"/>
          <cell r="AQ25"/>
          <cell r="AR25"/>
          <cell r="AS25"/>
          <cell r="AT25"/>
          <cell r="AU25"/>
          <cell r="AV25"/>
          <cell r="AW25"/>
          <cell r="AX25"/>
          <cell r="AY25" t="e">
            <v>#N/A</v>
          </cell>
          <cell r="AZ25"/>
          <cell r="BA25">
            <v>45166</v>
          </cell>
          <cell r="BB25" t="str">
            <v/>
          </cell>
          <cell r="BC25" t="str">
            <v>3rd Party</v>
          </cell>
          <cell r="BD25" t="str">
            <v>N/A</v>
          </cell>
          <cell r="BE25" t="str">
            <v>Trailer - Not Requered</v>
          </cell>
          <cell r="BF25" t="str">
            <v>N/A</v>
          </cell>
          <cell r="BG25" t="str">
            <v>N/A</v>
          </cell>
          <cell r="BH25" t="str">
            <v>N/A</v>
          </cell>
          <cell r="BI25" t="str">
            <v>N/A</v>
          </cell>
          <cell r="BJ25"/>
          <cell r="BK25"/>
          <cell r="BL25"/>
          <cell r="BM25"/>
          <cell r="BN25"/>
          <cell r="BO25"/>
          <cell r="BP25"/>
          <cell r="BQ25">
            <v>1108050100</v>
          </cell>
        </row>
        <row r="26">
          <cell r="C26">
            <v>10436</v>
          </cell>
          <cell r="D26" t="str">
            <v>Active</v>
          </cell>
          <cell r="E26" t="str">
            <v>Mammut</v>
          </cell>
          <cell r="F26"/>
          <cell r="G26" t="str">
            <v>40' Flat Bed</v>
          </cell>
          <cell r="H26" t="str">
            <v>Trailer</v>
          </cell>
          <cell r="I26"/>
          <cell r="J26" t="str">
            <v>Sidewall</v>
          </cell>
          <cell r="K26" t="str">
            <v xml:space="preserve">Small Pin </v>
          </cell>
          <cell r="L26" t="str">
            <v>Steel</v>
          </cell>
          <cell r="M26" t="str">
            <v>0502FB 192</v>
          </cell>
          <cell r="N26" t="str">
            <v>QATAR-TD-006980</v>
          </cell>
          <cell r="O26">
            <v>2005</v>
          </cell>
          <cell r="P26" t="str">
            <v>UAE</v>
          </cell>
          <cell r="Q26" t="str">
            <v>TR-Transport - Operations</v>
          </cell>
          <cell r="R26" t="str">
            <v>AGI</v>
          </cell>
          <cell r="S26" t="str">
            <v>LVQ</v>
          </cell>
          <cell r="T26" t="str">
            <v>LVQ</v>
          </cell>
          <cell r="U26"/>
          <cell r="V26"/>
          <cell r="W26"/>
          <cell r="X26" t="str">
            <v>White</v>
          </cell>
          <cell r="Y26"/>
          <cell r="Z26"/>
          <cell r="AA26"/>
          <cell r="AB26"/>
          <cell r="AC26"/>
          <cell r="AD26"/>
          <cell r="AE26"/>
          <cell r="AF26" t="str">
            <v>Steel</v>
          </cell>
          <cell r="AG26" t="str">
            <v>Double Axel</v>
          </cell>
          <cell r="AH26"/>
          <cell r="AI26"/>
          <cell r="AJ26"/>
          <cell r="AK26"/>
          <cell r="AL26"/>
          <cell r="AM26"/>
          <cell r="AN26"/>
          <cell r="AO26"/>
          <cell r="AP26"/>
          <cell r="AQ26"/>
          <cell r="AR26"/>
          <cell r="AS26"/>
          <cell r="AT26"/>
          <cell r="AU26"/>
          <cell r="AV26"/>
          <cell r="AW26"/>
          <cell r="AX26"/>
          <cell r="AY26" t="e">
            <v>#N/A</v>
          </cell>
          <cell r="AZ26"/>
          <cell r="BA26">
            <v>45179</v>
          </cell>
          <cell r="BB26" t="str">
            <v/>
          </cell>
          <cell r="BC26" t="str">
            <v>3rd Party</v>
          </cell>
          <cell r="BD26" t="str">
            <v>N/A</v>
          </cell>
          <cell r="BE26" t="str">
            <v>Trailer - Not Requered</v>
          </cell>
          <cell r="BF26" t="str">
            <v>N/A</v>
          </cell>
          <cell r="BG26" t="str">
            <v>N/A</v>
          </cell>
          <cell r="BH26" t="str">
            <v>N/A</v>
          </cell>
          <cell r="BI26" t="str">
            <v>N/A</v>
          </cell>
          <cell r="BJ26"/>
          <cell r="BK26"/>
          <cell r="BL26"/>
          <cell r="BM26"/>
          <cell r="BN26"/>
          <cell r="BO26"/>
          <cell r="BP26"/>
          <cell r="BQ26">
            <v>1108050100</v>
          </cell>
        </row>
        <row r="27">
          <cell r="C27">
            <v>10437</v>
          </cell>
          <cell r="D27" t="str">
            <v>Active</v>
          </cell>
          <cell r="E27" t="str">
            <v>Mammut</v>
          </cell>
          <cell r="F27"/>
          <cell r="G27" t="str">
            <v>40' Flat Bed</v>
          </cell>
          <cell r="H27" t="str">
            <v>Trailer</v>
          </cell>
          <cell r="I27"/>
          <cell r="J27" t="str">
            <v>Front Shield</v>
          </cell>
          <cell r="K27" t="str">
            <v>Big Pin</v>
          </cell>
          <cell r="L27" t="str">
            <v>Steel</v>
          </cell>
          <cell r="M27" t="str">
            <v>0502FB169</v>
          </cell>
          <cell r="N27" t="str">
            <v>QATAR-TD-010470</v>
          </cell>
          <cell r="O27">
            <v>2005</v>
          </cell>
          <cell r="P27" t="str">
            <v>UAE</v>
          </cell>
          <cell r="Q27" t="str">
            <v>TR-Transport - Operations</v>
          </cell>
          <cell r="R27" t="str">
            <v>AGI</v>
          </cell>
          <cell r="S27" t="str">
            <v>LVQ</v>
          </cell>
          <cell r="T27" t="str">
            <v>LVQ</v>
          </cell>
          <cell r="U27"/>
          <cell r="V27"/>
          <cell r="W27"/>
          <cell r="X27" t="str">
            <v>White</v>
          </cell>
          <cell r="Y27"/>
          <cell r="Z27"/>
          <cell r="AA27"/>
          <cell r="AB27"/>
          <cell r="AC27"/>
          <cell r="AD27"/>
          <cell r="AE27"/>
          <cell r="AF27"/>
          <cell r="AG27" t="str">
            <v>Double Axel</v>
          </cell>
          <cell r="AH27"/>
          <cell r="AI27"/>
          <cell r="AJ27"/>
          <cell r="AK27"/>
          <cell r="AL27"/>
          <cell r="AM27"/>
          <cell r="AN27"/>
          <cell r="AO27"/>
          <cell r="AP27"/>
          <cell r="AQ27"/>
          <cell r="AR27"/>
          <cell r="AS27"/>
          <cell r="AT27"/>
          <cell r="AU27"/>
          <cell r="AV27"/>
          <cell r="AW27"/>
          <cell r="AX27"/>
          <cell r="AY27" t="e">
            <v>#N/A</v>
          </cell>
          <cell r="AZ27"/>
          <cell r="BA27">
            <v>44815</v>
          </cell>
          <cell r="BB27" t="str">
            <v>Expired</v>
          </cell>
          <cell r="BC27" t="str">
            <v>3rd Party</v>
          </cell>
          <cell r="BD27" t="str">
            <v>N/A</v>
          </cell>
          <cell r="BE27" t="str">
            <v>Trailer - Not Requered</v>
          </cell>
          <cell r="BF27" t="str">
            <v>N/A</v>
          </cell>
          <cell r="BG27" t="str">
            <v>N/A</v>
          </cell>
          <cell r="BH27" t="str">
            <v>N/A</v>
          </cell>
          <cell r="BI27" t="str">
            <v>N/A</v>
          </cell>
          <cell r="BJ27"/>
          <cell r="BK27"/>
          <cell r="BL27"/>
          <cell r="BM27"/>
          <cell r="BN27"/>
          <cell r="BO27"/>
          <cell r="BP27"/>
          <cell r="BQ27">
            <v>1108050100</v>
          </cell>
        </row>
        <row r="28">
          <cell r="C28">
            <v>10756</v>
          </cell>
          <cell r="D28" t="str">
            <v>Active</v>
          </cell>
          <cell r="E28" t="str">
            <v>Mammut</v>
          </cell>
          <cell r="F28"/>
          <cell r="G28" t="str">
            <v>40' Flat Bed</v>
          </cell>
          <cell r="H28" t="str">
            <v>Trailer</v>
          </cell>
          <cell r="I28"/>
          <cell r="J28" t="str">
            <v>Sidewall (Removed)</v>
          </cell>
          <cell r="K28" t="str">
            <v xml:space="preserve">Small Pin </v>
          </cell>
          <cell r="L28" t="str">
            <v>Steel</v>
          </cell>
          <cell r="M28" t="str">
            <v>06013955-FB-1299</v>
          </cell>
          <cell r="N28" t="str">
            <v>QATAR-TD-018642</v>
          </cell>
          <cell r="O28">
            <v>2006</v>
          </cell>
          <cell r="P28" t="str">
            <v>UAE</v>
          </cell>
          <cell r="Q28" t="str">
            <v>TR-Transport - Operations</v>
          </cell>
          <cell r="R28" t="str">
            <v>AGI</v>
          </cell>
          <cell r="S28" t="str">
            <v>LVQ</v>
          </cell>
          <cell r="T28"/>
          <cell r="U28"/>
          <cell r="V28"/>
          <cell r="W28"/>
          <cell r="X28" t="str">
            <v>White</v>
          </cell>
          <cell r="Y28"/>
          <cell r="Z28"/>
          <cell r="AA28"/>
          <cell r="AB28"/>
          <cell r="AC28"/>
          <cell r="AD28"/>
          <cell r="AE28"/>
          <cell r="AF28" t="str">
            <v>Steel</v>
          </cell>
          <cell r="AG28" t="str">
            <v>Double Axel</v>
          </cell>
          <cell r="AH28"/>
          <cell r="AI28"/>
          <cell r="AJ28"/>
          <cell r="AK28"/>
          <cell r="AL28"/>
          <cell r="AM28"/>
          <cell r="AN28"/>
          <cell r="AO28"/>
          <cell r="AP28"/>
          <cell r="AQ28"/>
          <cell r="AR28"/>
          <cell r="AS28"/>
          <cell r="AT28"/>
          <cell r="AU28"/>
          <cell r="AV28"/>
          <cell r="AW28"/>
          <cell r="AX28"/>
          <cell r="AY28" t="e">
            <v>#N/A</v>
          </cell>
          <cell r="AZ28"/>
          <cell r="BA28">
            <v>44991</v>
          </cell>
          <cell r="BB28" t="str">
            <v/>
          </cell>
          <cell r="BC28" t="str">
            <v>3rd Party</v>
          </cell>
          <cell r="BD28" t="str">
            <v>N/A</v>
          </cell>
          <cell r="BE28" t="str">
            <v>Trailer - Not Requered</v>
          </cell>
          <cell r="BF28" t="str">
            <v>N/A</v>
          </cell>
          <cell r="BG28" t="str">
            <v>N/A</v>
          </cell>
          <cell r="BH28" t="str">
            <v>N/A</v>
          </cell>
          <cell r="BI28" t="str">
            <v>N/A</v>
          </cell>
          <cell r="BJ28"/>
          <cell r="BK28"/>
          <cell r="BL28"/>
          <cell r="BM28"/>
          <cell r="BN28"/>
          <cell r="BO28"/>
          <cell r="BP28"/>
          <cell r="BQ28">
            <v>1108050100</v>
          </cell>
        </row>
        <row r="29">
          <cell r="C29">
            <v>10916</v>
          </cell>
          <cell r="D29" t="str">
            <v>Active</v>
          </cell>
          <cell r="E29" t="str">
            <v>Mammut</v>
          </cell>
          <cell r="F29"/>
          <cell r="G29" t="str">
            <v>40' Flat Bed</v>
          </cell>
          <cell r="H29" t="str">
            <v>Trailer</v>
          </cell>
          <cell r="I29"/>
          <cell r="J29" t="str">
            <v>Sidewall</v>
          </cell>
          <cell r="K29" t="str">
            <v>Big Pin</v>
          </cell>
          <cell r="L29" t="str">
            <v>Steel</v>
          </cell>
          <cell r="M29" t="str">
            <v>0502FB173</v>
          </cell>
          <cell r="N29" t="str">
            <v>QATAR-TD-010562</v>
          </cell>
          <cell r="O29">
            <v>2005</v>
          </cell>
          <cell r="P29" t="str">
            <v>UAE</v>
          </cell>
          <cell r="Q29" t="str">
            <v>TR-Transport - Operations</v>
          </cell>
          <cell r="R29" t="str">
            <v>AGI</v>
          </cell>
          <cell r="S29" t="str">
            <v>LVQ</v>
          </cell>
          <cell r="T29" t="str">
            <v>LVQ</v>
          </cell>
          <cell r="U29"/>
          <cell r="V29"/>
          <cell r="W29"/>
          <cell r="X29" t="str">
            <v>White</v>
          </cell>
          <cell r="Y29"/>
          <cell r="Z29"/>
          <cell r="AA29"/>
          <cell r="AB29"/>
          <cell r="AC29"/>
          <cell r="AD29"/>
          <cell r="AE29"/>
          <cell r="AF29" t="str">
            <v>Steel</v>
          </cell>
          <cell r="AG29" t="str">
            <v>Double Axel</v>
          </cell>
          <cell r="AH29"/>
          <cell r="AI29"/>
          <cell r="AJ29"/>
          <cell r="AK29"/>
          <cell r="AL29"/>
          <cell r="AM29"/>
          <cell r="AN29"/>
          <cell r="AO29"/>
          <cell r="AP29"/>
          <cell r="AQ29"/>
          <cell r="AR29"/>
          <cell r="AS29"/>
          <cell r="AT29"/>
          <cell r="AU29"/>
          <cell r="AV29"/>
          <cell r="AW29"/>
          <cell r="AX29"/>
          <cell r="AY29" t="e">
            <v>#N/A</v>
          </cell>
          <cell r="AZ29"/>
          <cell r="BA29">
            <v>44843</v>
          </cell>
          <cell r="BB29" t="str">
            <v>Expired</v>
          </cell>
          <cell r="BC29" t="str">
            <v>3rd Party</v>
          </cell>
          <cell r="BD29" t="str">
            <v>N/A</v>
          </cell>
          <cell r="BE29" t="str">
            <v>Trailer - Not Requered</v>
          </cell>
          <cell r="BF29" t="str">
            <v>N/A</v>
          </cell>
          <cell r="BG29" t="str">
            <v>N/A</v>
          </cell>
          <cell r="BH29" t="str">
            <v>N/A</v>
          </cell>
          <cell r="BI29" t="str">
            <v>N/A</v>
          </cell>
          <cell r="BJ29"/>
          <cell r="BK29"/>
          <cell r="BL29"/>
          <cell r="BM29"/>
          <cell r="BN29"/>
          <cell r="BO29"/>
          <cell r="BP29"/>
          <cell r="BQ29">
            <v>1108050100</v>
          </cell>
        </row>
        <row r="30">
          <cell r="C30">
            <v>10926</v>
          </cell>
          <cell r="D30" t="str">
            <v>Active</v>
          </cell>
          <cell r="E30" t="str">
            <v>Alam Steel Industries</v>
          </cell>
          <cell r="F30"/>
          <cell r="G30" t="str">
            <v>40' Flat Bed</v>
          </cell>
          <cell r="H30" t="str">
            <v>Trailer</v>
          </cell>
          <cell r="I30"/>
          <cell r="J30" t="str">
            <v>Front Shield</v>
          </cell>
          <cell r="K30" t="str">
            <v xml:space="preserve">Small Pin </v>
          </cell>
          <cell r="L30"/>
          <cell r="M30" t="str">
            <v>QATAR-TD-003958</v>
          </cell>
          <cell r="N30" t="str">
            <v>QATAR-TD- 003958</v>
          </cell>
          <cell r="O30">
            <v>2015</v>
          </cell>
          <cell r="P30" t="str">
            <v>Kuwait</v>
          </cell>
          <cell r="Q30" t="str">
            <v>TR-Transport - Operations</v>
          </cell>
          <cell r="R30" t="str">
            <v>GWC</v>
          </cell>
          <cell r="S30" t="str">
            <v>LVQ</v>
          </cell>
          <cell r="T30" t="str">
            <v>Total project</v>
          </cell>
          <cell r="U30"/>
          <cell r="V30"/>
          <cell r="W30"/>
          <cell r="X30" t="str">
            <v>White</v>
          </cell>
          <cell r="Y30"/>
          <cell r="Z30"/>
          <cell r="AA30"/>
          <cell r="AB30"/>
          <cell r="AC30"/>
          <cell r="AD30"/>
          <cell r="AE30"/>
          <cell r="AF30" t="str">
            <v xml:space="preserve">Steel </v>
          </cell>
          <cell r="AG30" t="str">
            <v>Triple Axel</v>
          </cell>
          <cell r="AH30"/>
          <cell r="AI30"/>
          <cell r="AJ30"/>
          <cell r="AK30"/>
          <cell r="AL30"/>
          <cell r="AM30"/>
          <cell r="AN30"/>
          <cell r="AO30"/>
          <cell r="AP30"/>
          <cell r="AQ30"/>
          <cell r="AR30"/>
          <cell r="AS30"/>
          <cell r="AT30"/>
          <cell r="AU30"/>
          <cell r="AV30"/>
          <cell r="AW30"/>
          <cell r="AX30"/>
          <cell r="AY30" t="e">
            <v>#N/A</v>
          </cell>
          <cell r="AZ30"/>
          <cell r="BA30">
            <v>45004</v>
          </cell>
          <cell r="BB30" t="str">
            <v/>
          </cell>
          <cell r="BC30" t="str">
            <v>3rd Party</v>
          </cell>
          <cell r="BD30" t="str">
            <v>N/A</v>
          </cell>
          <cell r="BE30" t="str">
            <v>Trailer - Not Requered</v>
          </cell>
          <cell r="BF30" t="str">
            <v>N/A</v>
          </cell>
          <cell r="BG30" t="str">
            <v>N/A</v>
          </cell>
          <cell r="BH30" t="str">
            <v>N/A</v>
          </cell>
          <cell r="BI30" t="str">
            <v>N/A</v>
          </cell>
          <cell r="BJ30"/>
          <cell r="BK30"/>
          <cell r="BL30"/>
          <cell r="BM30"/>
          <cell r="BN30"/>
          <cell r="BO30"/>
          <cell r="BP30"/>
          <cell r="BQ30">
            <v>1108050100</v>
          </cell>
        </row>
        <row r="31">
          <cell r="C31">
            <v>10935</v>
          </cell>
          <cell r="D31" t="str">
            <v>Active</v>
          </cell>
          <cell r="E31" t="str">
            <v>Alam Steel Industries</v>
          </cell>
          <cell r="F31"/>
          <cell r="G31" t="str">
            <v>40' Flat Bed</v>
          </cell>
          <cell r="H31" t="str">
            <v>Trailer</v>
          </cell>
          <cell r="I31"/>
          <cell r="J31" t="str">
            <v>Front Shield</v>
          </cell>
          <cell r="K31" t="str">
            <v xml:space="preserve">Small Pin </v>
          </cell>
          <cell r="L31"/>
          <cell r="M31" t="str">
            <v>QATAR-TD-003956</v>
          </cell>
          <cell r="N31" t="str">
            <v>QATAR-TD-003956</v>
          </cell>
          <cell r="O31">
            <v>2015</v>
          </cell>
          <cell r="P31" t="str">
            <v>Kuwait</v>
          </cell>
          <cell r="Q31" t="str">
            <v>TR-Transport - Operations</v>
          </cell>
          <cell r="R31" t="str">
            <v>GWC</v>
          </cell>
          <cell r="S31" t="str">
            <v>LVQ</v>
          </cell>
          <cell r="T31" t="str">
            <v>Total project</v>
          </cell>
          <cell r="U31"/>
          <cell r="V31"/>
          <cell r="W31"/>
          <cell r="X31" t="str">
            <v>White</v>
          </cell>
          <cell r="Y31"/>
          <cell r="Z31"/>
          <cell r="AA31"/>
          <cell r="AB31"/>
          <cell r="AC31"/>
          <cell r="AD31"/>
          <cell r="AE31"/>
          <cell r="AF31" t="str">
            <v xml:space="preserve">Steel </v>
          </cell>
          <cell r="AG31" t="str">
            <v>Triple Axel</v>
          </cell>
          <cell r="AH31"/>
          <cell r="AI31"/>
          <cell r="AJ31"/>
          <cell r="AK31"/>
          <cell r="AL31"/>
          <cell r="AM31"/>
          <cell r="AN31"/>
          <cell r="AO31"/>
          <cell r="AP31"/>
          <cell r="AQ31"/>
          <cell r="AR31"/>
          <cell r="AS31"/>
          <cell r="AT31"/>
          <cell r="AU31"/>
          <cell r="AV31"/>
          <cell r="AW31"/>
          <cell r="AX31"/>
          <cell r="AY31" t="e">
            <v>#N/A</v>
          </cell>
          <cell r="AZ31"/>
          <cell r="BA31">
            <v>45004</v>
          </cell>
          <cell r="BB31" t="str">
            <v/>
          </cell>
          <cell r="BC31" t="str">
            <v>3rd Party</v>
          </cell>
          <cell r="BD31" t="str">
            <v>N/A</v>
          </cell>
          <cell r="BE31" t="str">
            <v>Trailer - Not Requered</v>
          </cell>
          <cell r="BF31" t="str">
            <v>N/A</v>
          </cell>
          <cell r="BG31" t="str">
            <v>N/A</v>
          </cell>
          <cell r="BH31" t="str">
            <v>N/A</v>
          </cell>
          <cell r="BI31" t="str">
            <v>N/A</v>
          </cell>
          <cell r="BJ31"/>
          <cell r="BK31"/>
          <cell r="BL31"/>
          <cell r="BM31"/>
          <cell r="BN31"/>
          <cell r="BO31"/>
          <cell r="BP31"/>
          <cell r="BQ31">
            <v>1108050100</v>
          </cell>
        </row>
        <row r="32">
          <cell r="C32">
            <v>11129</v>
          </cell>
          <cell r="D32" t="str">
            <v>Active</v>
          </cell>
          <cell r="E32" t="str">
            <v>Mammut</v>
          </cell>
          <cell r="F32"/>
          <cell r="G32" t="str">
            <v>40' Flat Bed</v>
          </cell>
          <cell r="H32" t="str">
            <v>Trailer</v>
          </cell>
          <cell r="I32"/>
          <cell r="J32" t="str">
            <v>Sidewall</v>
          </cell>
          <cell r="K32" t="str">
            <v xml:space="preserve">Small Pin </v>
          </cell>
          <cell r="L32" t="str">
            <v>Steel</v>
          </cell>
          <cell r="M32" t="str">
            <v>05092275FB978</v>
          </cell>
          <cell r="N32" t="str">
            <v>QATAR-TD-006098</v>
          </cell>
          <cell r="O32">
            <v>2005</v>
          </cell>
          <cell r="P32" t="str">
            <v>UAE</v>
          </cell>
          <cell r="Q32" t="str">
            <v>TR-Transport - Operations</v>
          </cell>
          <cell r="R32" t="str">
            <v>AGI</v>
          </cell>
          <cell r="S32" t="str">
            <v>LVQ</v>
          </cell>
          <cell r="T32" t="str">
            <v>SHELL/ OUT</v>
          </cell>
          <cell r="U32"/>
          <cell r="V32"/>
          <cell r="W32"/>
          <cell r="X32" t="str">
            <v>White</v>
          </cell>
          <cell r="Y32"/>
          <cell r="Z32"/>
          <cell r="AA32"/>
          <cell r="AB32"/>
          <cell r="AC32"/>
          <cell r="AD32"/>
          <cell r="AE32"/>
          <cell r="AF32" t="str">
            <v>Steel</v>
          </cell>
          <cell r="AG32" t="str">
            <v>Double Axel</v>
          </cell>
          <cell r="AH32"/>
          <cell r="AI32"/>
          <cell r="AJ32"/>
          <cell r="AK32"/>
          <cell r="AL32"/>
          <cell r="AM32"/>
          <cell r="AN32"/>
          <cell r="AO32"/>
          <cell r="AP32"/>
          <cell r="AQ32"/>
          <cell r="AR32"/>
          <cell r="AS32"/>
          <cell r="AT32"/>
          <cell r="AU32"/>
          <cell r="AV32"/>
          <cell r="AW32"/>
          <cell r="AX32"/>
          <cell r="AY32" t="e">
            <v>#N/A</v>
          </cell>
          <cell r="AZ32"/>
          <cell r="BA32">
            <v>45043</v>
          </cell>
          <cell r="BB32" t="str">
            <v/>
          </cell>
          <cell r="BC32" t="str">
            <v>3rd Party</v>
          </cell>
          <cell r="BD32" t="str">
            <v>N/A</v>
          </cell>
          <cell r="BE32" t="str">
            <v>Trailer - Not Requered</v>
          </cell>
          <cell r="BF32" t="str">
            <v>N/A</v>
          </cell>
          <cell r="BG32" t="str">
            <v>N/A</v>
          </cell>
          <cell r="BH32" t="str">
            <v>N/A</v>
          </cell>
          <cell r="BI32" t="str">
            <v>N/A</v>
          </cell>
          <cell r="BJ32"/>
          <cell r="BK32"/>
          <cell r="BL32"/>
          <cell r="BM32"/>
          <cell r="BN32"/>
          <cell r="BO32"/>
          <cell r="BP32"/>
          <cell r="BQ32">
            <v>1108050100</v>
          </cell>
        </row>
        <row r="33">
          <cell r="C33">
            <v>11141</v>
          </cell>
          <cell r="D33" t="str">
            <v>Active</v>
          </cell>
          <cell r="E33" t="str">
            <v>Mammut</v>
          </cell>
          <cell r="F33"/>
          <cell r="G33" t="str">
            <v>40' Flat Bed</v>
          </cell>
          <cell r="H33" t="str">
            <v>Trailer</v>
          </cell>
          <cell r="I33"/>
          <cell r="J33" t="str">
            <v>Front Shield</v>
          </cell>
          <cell r="K33" t="str">
            <v xml:space="preserve">Small Pin </v>
          </cell>
          <cell r="L33" t="str">
            <v>Steel</v>
          </cell>
          <cell r="M33" t="str">
            <v>0502FB191</v>
          </cell>
          <cell r="N33" t="str">
            <v>QATAR-TD-011089</v>
          </cell>
          <cell r="O33">
            <v>2005</v>
          </cell>
          <cell r="P33" t="str">
            <v>UAE</v>
          </cell>
          <cell r="Q33" t="str">
            <v>TR-Transport - Operations</v>
          </cell>
          <cell r="R33" t="str">
            <v>AGI</v>
          </cell>
          <cell r="S33" t="str">
            <v>LVQ</v>
          </cell>
          <cell r="T33" t="str">
            <v>Dedicated to NFE Project</v>
          </cell>
          <cell r="U33"/>
          <cell r="V33"/>
          <cell r="W33"/>
          <cell r="X33" t="str">
            <v>White</v>
          </cell>
          <cell r="Y33"/>
          <cell r="Z33"/>
          <cell r="AA33"/>
          <cell r="AB33"/>
          <cell r="AC33"/>
          <cell r="AD33"/>
          <cell r="AE33"/>
          <cell r="AF33"/>
          <cell r="AG33" t="str">
            <v>Double Axel</v>
          </cell>
          <cell r="AH33"/>
          <cell r="AI33"/>
          <cell r="AJ33"/>
          <cell r="AK33"/>
          <cell r="AL33"/>
          <cell r="AM33"/>
          <cell r="AN33"/>
          <cell r="AO33"/>
          <cell r="AP33"/>
          <cell r="AQ33"/>
          <cell r="AR33"/>
          <cell r="AS33"/>
          <cell r="AT33"/>
          <cell r="AU33"/>
          <cell r="AV33"/>
          <cell r="AW33"/>
          <cell r="AX33"/>
          <cell r="AY33" t="e">
            <v>#N/A</v>
          </cell>
          <cell r="AZ33"/>
          <cell r="BA33">
            <v>44857</v>
          </cell>
          <cell r="BB33" t="str">
            <v>Expired</v>
          </cell>
          <cell r="BC33" t="str">
            <v>3rd Party</v>
          </cell>
          <cell r="BD33" t="str">
            <v>N/A</v>
          </cell>
          <cell r="BE33" t="str">
            <v>Trailer - Not Requered</v>
          </cell>
          <cell r="BF33" t="str">
            <v>N/A</v>
          </cell>
          <cell r="BG33" t="str">
            <v>N/A</v>
          </cell>
          <cell r="BH33" t="str">
            <v>N/A</v>
          </cell>
          <cell r="BI33" t="str">
            <v>N/A</v>
          </cell>
          <cell r="BJ33"/>
          <cell r="BK33"/>
          <cell r="BL33"/>
          <cell r="BM33"/>
          <cell r="BN33"/>
          <cell r="BO33"/>
          <cell r="BP33"/>
          <cell r="BQ33">
            <v>1108050100</v>
          </cell>
        </row>
        <row r="34">
          <cell r="C34">
            <v>11150</v>
          </cell>
          <cell r="D34" t="str">
            <v>Active</v>
          </cell>
          <cell r="E34" t="str">
            <v>Mammut</v>
          </cell>
          <cell r="F34"/>
          <cell r="G34" t="str">
            <v>40' Flat Bed</v>
          </cell>
          <cell r="H34" t="str">
            <v>Trailer</v>
          </cell>
          <cell r="I34"/>
          <cell r="J34" t="str">
            <v>Front Shield</v>
          </cell>
          <cell r="K34" t="str">
            <v>Big Pin</v>
          </cell>
          <cell r="L34" t="str">
            <v>Steel</v>
          </cell>
          <cell r="M34" t="str">
            <v>05092293FB996</v>
          </cell>
          <cell r="N34" t="str">
            <v>QATAR-TD-019689</v>
          </cell>
          <cell r="O34">
            <v>2005</v>
          </cell>
          <cell r="P34" t="str">
            <v>UAE</v>
          </cell>
          <cell r="Q34" t="str">
            <v>TR-Transport - Operations</v>
          </cell>
          <cell r="R34" t="str">
            <v>AGI</v>
          </cell>
          <cell r="S34" t="str">
            <v>LVQ</v>
          </cell>
          <cell r="T34" t="str">
            <v>LVQ</v>
          </cell>
          <cell r="U34"/>
          <cell r="V34"/>
          <cell r="W34"/>
          <cell r="X34" t="str">
            <v>White</v>
          </cell>
          <cell r="Y34"/>
          <cell r="Z34"/>
          <cell r="AA34"/>
          <cell r="AB34"/>
          <cell r="AC34"/>
          <cell r="AD34"/>
          <cell r="AE34"/>
          <cell r="AF34"/>
          <cell r="AG34" t="str">
            <v>Double Axel</v>
          </cell>
          <cell r="AH34"/>
          <cell r="AI34"/>
          <cell r="AJ34"/>
          <cell r="AK34"/>
          <cell r="AL34"/>
          <cell r="AM34"/>
          <cell r="AN34"/>
          <cell r="AO34"/>
          <cell r="AP34"/>
          <cell r="AQ34"/>
          <cell r="AR34"/>
          <cell r="AS34"/>
          <cell r="AT34"/>
          <cell r="AU34"/>
          <cell r="AV34"/>
          <cell r="AW34"/>
          <cell r="AX34"/>
          <cell r="AY34" t="e">
            <v>#N/A</v>
          </cell>
          <cell r="AZ34"/>
          <cell r="BA34">
            <v>44962</v>
          </cell>
          <cell r="BB34" t="str">
            <v/>
          </cell>
          <cell r="BC34" t="str">
            <v>3rd Party</v>
          </cell>
          <cell r="BD34" t="str">
            <v>N/A</v>
          </cell>
          <cell r="BE34" t="str">
            <v>Trailer - Not Requered</v>
          </cell>
          <cell r="BF34" t="str">
            <v>N/A</v>
          </cell>
          <cell r="BG34" t="str">
            <v>N/A</v>
          </cell>
          <cell r="BH34" t="str">
            <v>N/A</v>
          </cell>
          <cell r="BI34" t="str">
            <v>N/A</v>
          </cell>
          <cell r="BJ34"/>
          <cell r="BK34"/>
          <cell r="BL34"/>
          <cell r="BM34"/>
          <cell r="BN34"/>
          <cell r="BO34"/>
          <cell r="BP34"/>
          <cell r="BQ34">
            <v>1108050100</v>
          </cell>
        </row>
        <row r="35">
          <cell r="C35">
            <v>11151</v>
          </cell>
          <cell r="D35" t="str">
            <v>Active</v>
          </cell>
          <cell r="E35" t="str">
            <v>Mammut</v>
          </cell>
          <cell r="F35"/>
          <cell r="G35" t="str">
            <v>40' Flat Bed</v>
          </cell>
          <cell r="H35" t="str">
            <v>Trailer</v>
          </cell>
          <cell r="I35"/>
          <cell r="J35" t="str">
            <v>Sidewall (Removed)</v>
          </cell>
          <cell r="K35" t="str">
            <v xml:space="preserve">Small Pin </v>
          </cell>
          <cell r="L35" t="str">
            <v>Steel</v>
          </cell>
          <cell r="M35" t="str">
            <v>05092287FB990</v>
          </cell>
          <cell r="N35" t="str">
            <v>QATAR-TD-018238</v>
          </cell>
          <cell r="O35">
            <v>2005</v>
          </cell>
          <cell r="P35" t="str">
            <v>UAE</v>
          </cell>
          <cell r="Q35" t="str">
            <v>TR-Transport - Operations</v>
          </cell>
          <cell r="R35" t="str">
            <v>AGI</v>
          </cell>
          <cell r="S35" t="str">
            <v>LVQ</v>
          </cell>
          <cell r="T35" t="str">
            <v>LVQ</v>
          </cell>
          <cell r="U35"/>
          <cell r="V35"/>
          <cell r="W35"/>
          <cell r="X35" t="str">
            <v>White</v>
          </cell>
          <cell r="Y35"/>
          <cell r="Z35"/>
          <cell r="AA35"/>
          <cell r="AB35"/>
          <cell r="AC35"/>
          <cell r="AD35"/>
          <cell r="AE35"/>
          <cell r="AF35" t="str">
            <v>Steel</v>
          </cell>
          <cell r="AG35" t="str">
            <v>Double Axel</v>
          </cell>
          <cell r="AH35"/>
          <cell r="AI35"/>
          <cell r="AJ35"/>
          <cell r="AK35"/>
          <cell r="AL35"/>
          <cell r="AM35"/>
          <cell r="AN35"/>
          <cell r="AO35"/>
          <cell r="AP35"/>
          <cell r="AQ35"/>
          <cell r="AR35"/>
          <cell r="AS35"/>
          <cell r="AT35"/>
          <cell r="AU35"/>
          <cell r="AV35"/>
          <cell r="AW35"/>
          <cell r="AX35"/>
          <cell r="AY35" t="e">
            <v>#N/A</v>
          </cell>
          <cell r="AZ35"/>
          <cell r="BA35">
            <v>45004</v>
          </cell>
          <cell r="BB35" t="str">
            <v/>
          </cell>
          <cell r="BC35" t="str">
            <v>3rd Party</v>
          </cell>
          <cell r="BD35" t="str">
            <v>N/A</v>
          </cell>
          <cell r="BE35" t="str">
            <v>Trailer - Not Requered</v>
          </cell>
          <cell r="BF35" t="str">
            <v>N/A</v>
          </cell>
          <cell r="BG35" t="str">
            <v>N/A</v>
          </cell>
          <cell r="BH35" t="str">
            <v>N/A</v>
          </cell>
          <cell r="BI35" t="str">
            <v>N/A</v>
          </cell>
          <cell r="BJ35"/>
          <cell r="BK35"/>
          <cell r="BL35"/>
          <cell r="BM35"/>
          <cell r="BN35"/>
          <cell r="BO35"/>
          <cell r="BP35"/>
          <cell r="BQ35">
            <v>1108050100</v>
          </cell>
        </row>
        <row r="36">
          <cell r="C36">
            <v>11152</v>
          </cell>
          <cell r="D36" t="str">
            <v>Active</v>
          </cell>
          <cell r="E36" t="str">
            <v>Mammut</v>
          </cell>
          <cell r="F36"/>
          <cell r="G36" t="str">
            <v>40' Flat Bed</v>
          </cell>
          <cell r="H36" t="str">
            <v>Trailer</v>
          </cell>
          <cell r="I36"/>
          <cell r="J36" t="str">
            <v>Front Shield</v>
          </cell>
          <cell r="K36" t="str">
            <v>Big Pin</v>
          </cell>
          <cell r="L36" t="str">
            <v>Steel</v>
          </cell>
          <cell r="M36" t="str">
            <v>05092296FB999</v>
          </cell>
          <cell r="N36" t="str">
            <v>QATAR-TD-010563</v>
          </cell>
          <cell r="O36">
            <v>2005</v>
          </cell>
          <cell r="P36" t="str">
            <v>UAE</v>
          </cell>
          <cell r="Q36" t="str">
            <v>TR-Transport - Operations</v>
          </cell>
          <cell r="R36" t="str">
            <v>AGI</v>
          </cell>
          <cell r="S36" t="str">
            <v>LVQ</v>
          </cell>
          <cell r="T36"/>
          <cell r="U36"/>
          <cell r="V36"/>
          <cell r="W36"/>
          <cell r="X36" t="str">
            <v>White</v>
          </cell>
          <cell r="Y36"/>
          <cell r="Z36"/>
          <cell r="AA36"/>
          <cell r="AB36"/>
          <cell r="AC36"/>
          <cell r="AD36"/>
          <cell r="AE36"/>
          <cell r="AF36"/>
          <cell r="AG36" t="str">
            <v>Double Axel</v>
          </cell>
          <cell r="AH36"/>
          <cell r="AI36"/>
          <cell r="AJ36"/>
          <cell r="AK36"/>
          <cell r="AL36"/>
          <cell r="AM36"/>
          <cell r="AN36"/>
          <cell r="AO36"/>
          <cell r="AP36"/>
          <cell r="AQ36"/>
          <cell r="AR36"/>
          <cell r="AS36"/>
          <cell r="AT36"/>
          <cell r="AU36"/>
          <cell r="AV36"/>
          <cell r="AW36"/>
          <cell r="AX36"/>
          <cell r="AY36" t="e">
            <v>#N/A</v>
          </cell>
          <cell r="AZ36"/>
          <cell r="BA36">
            <v>44852</v>
          </cell>
          <cell r="BB36" t="str">
            <v>Expired</v>
          </cell>
          <cell r="BC36" t="str">
            <v>3rd Party</v>
          </cell>
          <cell r="BD36" t="str">
            <v>N/A</v>
          </cell>
          <cell r="BE36" t="str">
            <v>Trailer - Not Requered</v>
          </cell>
          <cell r="BF36" t="str">
            <v>N/A</v>
          </cell>
          <cell r="BG36" t="str">
            <v>N/A</v>
          </cell>
          <cell r="BH36" t="str">
            <v>N/A</v>
          </cell>
          <cell r="BI36" t="str">
            <v>N/A</v>
          </cell>
          <cell r="BJ36"/>
          <cell r="BK36"/>
          <cell r="BL36"/>
          <cell r="BM36"/>
          <cell r="BN36"/>
          <cell r="BO36"/>
          <cell r="BP36"/>
          <cell r="BQ36">
            <v>1108050100</v>
          </cell>
        </row>
        <row r="37">
          <cell r="C37">
            <v>11153</v>
          </cell>
          <cell r="D37" t="str">
            <v>Active</v>
          </cell>
          <cell r="E37" t="str">
            <v>Mammut</v>
          </cell>
          <cell r="F37"/>
          <cell r="G37" t="str">
            <v>40' Flat Bed</v>
          </cell>
          <cell r="H37" t="str">
            <v>Trailer</v>
          </cell>
          <cell r="I37"/>
          <cell r="J37" t="str">
            <v>Sidewall (Removed)</v>
          </cell>
          <cell r="K37" t="str">
            <v xml:space="preserve">Small Pin </v>
          </cell>
          <cell r="L37" t="str">
            <v>Steel</v>
          </cell>
          <cell r="M37" t="str">
            <v>05092272FB995</v>
          </cell>
          <cell r="N37" t="str">
            <v>QATAR-TD-016922</v>
          </cell>
          <cell r="O37">
            <v>2005</v>
          </cell>
          <cell r="P37" t="str">
            <v>UAE</v>
          </cell>
          <cell r="Q37" t="str">
            <v>TR-Transport - Operations</v>
          </cell>
          <cell r="R37" t="str">
            <v>AGI</v>
          </cell>
          <cell r="S37" t="str">
            <v>LVQ</v>
          </cell>
          <cell r="T37" t="str">
            <v>Dedicated to NFE Project</v>
          </cell>
          <cell r="U37"/>
          <cell r="V37"/>
          <cell r="W37"/>
          <cell r="X37" t="str">
            <v>White</v>
          </cell>
          <cell r="Y37"/>
          <cell r="Z37"/>
          <cell r="AA37"/>
          <cell r="AB37"/>
          <cell r="AC37"/>
          <cell r="AD37"/>
          <cell r="AE37"/>
          <cell r="AF37" t="str">
            <v>Steel</v>
          </cell>
          <cell r="AG37" t="str">
            <v>Double Axel</v>
          </cell>
          <cell r="AH37"/>
          <cell r="AI37"/>
          <cell r="AJ37"/>
          <cell r="AK37"/>
          <cell r="AL37"/>
          <cell r="AM37"/>
          <cell r="AN37"/>
          <cell r="AO37"/>
          <cell r="AP37"/>
          <cell r="AQ37"/>
          <cell r="AR37"/>
          <cell r="AS37"/>
          <cell r="AT37"/>
          <cell r="AU37"/>
          <cell r="AV37"/>
          <cell r="AW37"/>
          <cell r="AX37"/>
          <cell r="AY37" t="e">
            <v>#N/A</v>
          </cell>
          <cell r="AZ37"/>
          <cell r="BA37">
            <v>44942</v>
          </cell>
          <cell r="BB37" t="str">
            <v>Warning</v>
          </cell>
          <cell r="BC37" t="str">
            <v>3rd Party</v>
          </cell>
          <cell r="BD37" t="str">
            <v>N/A</v>
          </cell>
          <cell r="BE37" t="str">
            <v>Trailer - Not Requered</v>
          </cell>
          <cell r="BF37" t="str">
            <v>N/A</v>
          </cell>
          <cell r="BG37" t="str">
            <v>N/A</v>
          </cell>
          <cell r="BH37" t="str">
            <v>N/A</v>
          </cell>
          <cell r="BI37" t="str">
            <v>N/A</v>
          </cell>
          <cell r="BJ37"/>
          <cell r="BK37"/>
          <cell r="BL37"/>
          <cell r="BM37"/>
          <cell r="BN37"/>
          <cell r="BO37"/>
          <cell r="BP37"/>
          <cell r="BQ37">
            <v>1108050100</v>
          </cell>
        </row>
        <row r="38">
          <cell r="C38">
            <v>11162</v>
          </cell>
          <cell r="D38" t="str">
            <v>Active</v>
          </cell>
          <cell r="E38" t="str">
            <v>Mammut</v>
          </cell>
          <cell r="F38"/>
          <cell r="G38" t="str">
            <v>40' Flat Bed</v>
          </cell>
          <cell r="H38" t="str">
            <v>Trailer</v>
          </cell>
          <cell r="I38"/>
          <cell r="J38" t="str">
            <v>Front Shield</v>
          </cell>
          <cell r="K38" t="str">
            <v xml:space="preserve">Small Pin </v>
          </cell>
          <cell r="L38" t="str">
            <v>Steel</v>
          </cell>
          <cell r="M38" t="str">
            <v>05102386FB1044</v>
          </cell>
          <cell r="N38" t="str">
            <v>QATAR-TD-010564</v>
          </cell>
          <cell r="O38">
            <v>2005</v>
          </cell>
          <cell r="P38" t="str">
            <v>UAE</v>
          </cell>
          <cell r="Q38" t="str">
            <v>TR-Transport - Operations</v>
          </cell>
          <cell r="R38" t="str">
            <v>AGI</v>
          </cell>
          <cell r="S38" t="str">
            <v>LVQ</v>
          </cell>
          <cell r="T38" t="str">
            <v>Dedicated to NFE Project</v>
          </cell>
          <cell r="U38"/>
          <cell r="V38"/>
          <cell r="W38"/>
          <cell r="X38" t="str">
            <v>White</v>
          </cell>
          <cell r="Y38"/>
          <cell r="Z38"/>
          <cell r="AA38"/>
          <cell r="AB38"/>
          <cell r="AC38"/>
          <cell r="AD38"/>
          <cell r="AE38"/>
          <cell r="AF38"/>
          <cell r="AG38" t="str">
            <v>Double Axel</v>
          </cell>
          <cell r="AH38"/>
          <cell r="AI38"/>
          <cell r="AJ38"/>
          <cell r="AK38"/>
          <cell r="AL38"/>
          <cell r="AM38"/>
          <cell r="AN38"/>
          <cell r="AO38"/>
          <cell r="AP38"/>
          <cell r="AQ38"/>
          <cell r="AR38"/>
          <cell r="AS38"/>
          <cell r="AT38"/>
          <cell r="AU38"/>
          <cell r="AV38"/>
          <cell r="AW38"/>
          <cell r="AX38"/>
          <cell r="AY38" t="e">
            <v>#N/A</v>
          </cell>
          <cell r="AZ38"/>
          <cell r="BA38">
            <v>44882</v>
          </cell>
          <cell r="BB38" t="str">
            <v>Expired</v>
          </cell>
          <cell r="BC38" t="str">
            <v>3rd Party</v>
          </cell>
          <cell r="BD38" t="str">
            <v>N/A</v>
          </cell>
          <cell r="BE38" t="str">
            <v>Trailer - Not Requered</v>
          </cell>
          <cell r="BF38" t="str">
            <v>N/A</v>
          </cell>
          <cell r="BG38" t="str">
            <v>N/A</v>
          </cell>
          <cell r="BH38" t="str">
            <v>N/A</v>
          </cell>
          <cell r="BI38" t="str">
            <v>N/A</v>
          </cell>
          <cell r="BJ38"/>
          <cell r="BK38"/>
          <cell r="BL38"/>
          <cell r="BM38"/>
          <cell r="BN38"/>
          <cell r="BO38"/>
          <cell r="BP38"/>
          <cell r="BQ38">
            <v>1108050100</v>
          </cell>
        </row>
        <row r="39">
          <cell r="C39">
            <v>11163</v>
          </cell>
          <cell r="D39" t="str">
            <v>Active</v>
          </cell>
          <cell r="E39" t="str">
            <v>Mammut</v>
          </cell>
          <cell r="F39"/>
          <cell r="G39" t="str">
            <v>40' Flat Bed</v>
          </cell>
          <cell r="H39" t="str">
            <v>Trailer</v>
          </cell>
          <cell r="I39"/>
          <cell r="J39" t="str">
            <v>Sidewall</v>
          </cell>
          <cell r="K39" t="str">
            <v xml:space="preserve">Small Pin </v>
          </cell>
          <cell r="L39" t="str">
            <v>Steel</v>
          </cell>
          <cell r="M39" t="str">
            <v>05092291FB994</v>
          </cell>
          <cell r="N39" t="str">
            <v>QATAR-TD-015368</v>
          </cell>
          <cell r="O39">
            <v>2005</v>
          </cell>
          <cell r="P39" t="str">
            <v>UAE</v>
          </cell>
          <cell r="Q39" t="str">
            <v>TR-Transport - Operations</v>
          </cell>
          <cell r="R39" t="str">
            <v>AGI</v>
          </cell>
          <cell r="S39" t="str">
            <v>LVQ</v>
          </cell>
          <cell r="T39" t="str">
            <v>LVQ</v>
          </cell>
          <cell r="U39"/>
          <cell r="V39"/>
          <cell r="W39"/>
          <cell r="X39" t="str">
            <v>White</v>
          </cell>
          <cell r="Y39"/>
          <cell r="Z39"/>
          <cell r="AA39"/>
          <cell r="AB39"/>
          <cell r="AC39"/>
          <cell r="AD39"/>
          <cell r="AE39"/>
          <cell r="AF39" t="str">
            <v>Steel</v>
          </cell>
          <cell r="AG39" t="str">
            <v>Double Axel</v>
          </cell>
          <cell r="AH39"/>
          <cell r="AI39"/>
          <cell r="AJ39"/>
          <cell r="AK39"/>
          <cell r="AL39"/>
          <cell r="AM39"/>
          <cell r="AN39"/>
          <cell r="AO39"/>
          <cell r="AP39"/>
          <cell r="AQ39"/>
          <cell r="AR39"/>
          <cell r="AS39"/>
          <cell r="AT39"/>
          <cell r="AU39"/>
          <cell r="AV39"/>
          <cell r="AW39"/>
          <cell r="AX39"/>
          <cell r="AY39" t="e">
            <v>#N/A</v>
          </cell>
          <cell r="AZ39"/>
          <cell r="BA39">
            <v>44910</v>
          </cell>
          <cell r="BB39" t="str">
            <v>Warning</v>
          </cell>
          <cell r="BC39" t="str">
            <v>3rd Party</v>
          </cell>
          <cell r="BD39" t="str">
            <v>N/A</v>
          </cell>
          <cell r="BE39" t="str">
            <v>Trailer - Not Requered</v>
          </cell>
          <cell r="BF39" t="str">
            <v>N/A</v>
          </cell>
          <cell r="BG39" t="str">
            <v>N/A</v>
          </cell>
          <cell r="BH39" t="str">
            <v>N/A</v>
          </cell>
          <cell r="BI39" t="str">
            <v>N/A</v>
          </cell>
          <cell r="BJ39"/>
          <cell r="BK39"/>
          <cell r="BL39"/>
          <cell r="BM39"/>
          <cell r="BN39"/>
          <cell r="BO39"/>
          <cell r="BP39"/>
          <cell r="BQ39">
            <v>1108050100</v>
          </cell>
        </row>
        <row r="40">
          <cell r="C40">
            <v>11165</v>
          </cell>
          <cell r="D40" t="str">
            <v>Active</v>
          </cell>
          <cell r="E40" t="str">
            <v>Mammut</v>
          </cell>
          <cell r="F40"/>
          <cell r="G40" t="str">
            <v>40' Flat Bed</v>
          </cell>
          <cell r="H40" t="str">
            <v>Trailer</v>
          </cell>
          <cell r="I40"/>
          <cell r="J40" t="str">
            <v>Front Shield</v>
          </cell>
          <cell r="K40" t="str">
            <v>Big Pin</v>
          </cell>
          <cell r="L40" t="str">
            <v>Steel</v>
          </cell>
          <cell r="M40" t="str">
            <v>05092294FB997</v>
          </cell>
          <cell r="N40" t="str">
            <v>QATAR-TD-008540</v>
          </cell>
          <cell r="O40">
            <v>2005</v>
          </cell>
          <cell r="P40" t="str">
            <v>UAE</v>
          </cell>
          <cell r="Q40" t="str">
            <v>TR-Transport - Operations</v>
          </cell>
          <cell r="R40" t="str">
            <v>AGI</v>
          </cell>
          <cell r="S40" t="str">
            <v>LVQ</v>
          </cell>
          <cell r="T40" t="str">
            <v>LVQ</v>
          </cell>
          <cell r="U40"/>
          <cell r="V40"/>
          <cell r="W40"/>
          <cell r="X40" t="str">
            <v>White</v>
          </cell>
          <cell r="Y40"/>
          <cell r="Z40"/>
          <cell r="AA40"/>
          <cell r="AB40"/>
          <cell r="AC40"/>
          <cell r="AD40"/>
          <cell r="AE40"/>
          <cell r="AF40"/>
          <cell r="AG40" t="str">
            <v>Double Axel</v>
          </cell>
          <cell r="AH40"/>
          <cell r="AI40"/>
          <cell r="AJ40"/>
          <cell r="AK40"/>
          <cell r="AL40"/>
          <cell r="AM40"/>
          <cell r="AN40"/>
          <cell r="AO40"/>
          <cell r="AP40"/>
          <cell r="AQ40"/>
          <cell r="AR40"/>
          <cell r="AS40"/>
          <cell r="AT40"/>
          <cell r="AU40"/>
          <cell r="AV40"/>
          <cell r="AW40"/>
          <cell r="AX40"/>
          <cell r="AY40" t="e">
            <v>#N/A</v>
          </cell>
          <cell r="AZ40"/>
          <cell r="BA40">
            <v>44808</v>
          </cell>
          <cell r="BB40" t="str">
            <v>Expired</v>
          </cell>
          <cell r="BC40" t="str">
            <v>3rd Party</v>
          </cell>
          <cell r="BD40" t="str">
            <v>N/A</v>
          </cell>
          <cell r="BE40" t="str">
            <v>Trailer - Not Requered</v>
          </cell>
          <cell r="BF40" t="str">
            <v>N/A</v>
          </cell>
          <cell r="BG40" t="str">
            <v>N/A</v>
          </cell>
          <cell r="BH40" t="str">
            <v>N/A</v>
          </cell>
          <cell r="BI40" t="str">
            <v>N/A</v>
          </cell>
          <cell r="BJ40"/>
          <cell r="BK40"/>
          <cell r="BL40"/>
          <cell r="BM40"/>
          <cell r="BN40"/>
          <cell r="BO40"/>
          <cell r="BP40"/>
          <cell r="BQ40">
            <v>1108050100</v>
          </cell>
        </row>
        <row r="41">
          <cell r="C41">
            <v>11166</v>
          </cell>
          <cell r="D41" t="str">
            <v>Active</v>
          </cell>
          <cell r="E41" t="str">
            <v>Mammut</v>
          </cell>
          <cell r="F41"/>
          <cell r="G41" t="str">
            <v>40' Flat Bed</v>
          </cell>
          <cell r="H41" t="str">
            <v>Trailer</v>
          </cell>
          <cell r="I41"/>
          <cell r="J41" t="str">
            <v>Sidewall</v>
          </cell>
          <cell r="K41" t="str">
            <v xml:space="preserve">Small Pin </v>
          </cell>
          <cell r="L41" t="str">
            <v>Steel</v>
          </cell>
          <cell r="M41" t="str">
            <v>05092297FB1000</v>
          </cell>
          <cell r="N41" t="str">
            <v>QATAR-TD-016341</v>
          </cell>
          <cell r="O41">
            <v>2005</v>
          </cell>
          <cell r="P41" t="str">
            <v>UAE</v>
          </cell>
          <cell r="Q41" t="str">
            <v>TR-Transport - Operations</v>
          </cell>
          <cell r="R41" t="str">
            <v>AGI</v>
          </cell>
          <cell r="S41" t="str">
            <v>LVQ</v>
          </cell>
          <cell r="T41" t="str">
            <v>LVQ</v>
          </cell>
          <cell r="U41"/>
          <cell r="V41"/>
          <cell r="W41"/>
          <cell r="X41" t="str">
            <v>White</v>
          </cell>
          <cell r="Y41"/>
          <cell r="Z41"/>
          <cell r="AA41"/>
          <cell r="AB41"/>
          <cell r="AC41"/>
          <cell r="AD41"/>
          <cell r="AE41"/>
          <cell r="AF41" t="str">
            <v>Steel</v>
          </cell>
          <cell r="AG41" t="str">
            <v>Double Axel</v>
          </cell>
          <cell r="AH41"/>
          <cell r="AI41"/>
          <cell r="AJ41"/>
          <cell r="AK41"/>
          <cell r="AL41"/>
          <cell r="AM41"/>
          <cell r="AN41"/>
          <cell r="AO41"/>
          <cell r="AP41"/>
          <cell r="AQ41"/>
          <cell r="AR41"/>
          <cell r="AS41"/>
          <cell r="AT41"/>
          <cell r="AU41"/>
          <cell r="AV41"/>
          <cell r="AW41"/>
          <cell r="AX41"/>
          <cell r="AY41" t="e">
            <v>#N/A</v>
          </cell>
          <cell r="AZ41"/>
          <cell r="BA41">
            <v>44938</v>
          </cell>
          <cell r="BB41" t="str">
            <v>Warning</v>
          </cell>
          <cell r="BC41" t="str">
            <v>3rd Party</v>
          </cell>
          <cell r="BD41" t="str">
            <v>N/A</v>
          </cell>
          <cell r="BE41" t="str">
            <v>Trailer - Not Requered</v>
          </cell>
          <cell r="BF41" t="str">
            <v>N/A</v>
          </cell>
          <cell r="BG41" t="str">
            <v>N/A</v>
          </cell>
          <cell r="BH41" t="str">
            <v>N/A</v>
          </cell>
          <cell r="BI41" t="str">
            <v>N/A</v>
          </cell>
          <cell r="BJ41"/>
          <cell r="BK41"/>
          <cell r="BL41"/>
          <cell r="BM41"/>
          <cell r="BN41"/>
          <cell r="BO41"/>
          <cell r="BP41"/>
          <cell r="BQ41">
            <v>1108050100</v>
          </cell>
        </row>
        <row r="42">
          <cell r="C42">
            <v>11167</v>
          </cell>
          <cell r="D42" t="str">
            <v>Active</v>
          </cell>
          <cell r="E42" t="str">
            <v>Mammut</v>
          </cell>
          <cell r="F42"/>
          <cell r="G42" t="str">
            <v>40' Flat Bed</v>
          </cell>
          <cell r="H42" t="str">
            <v>Trailer</v>
          </cell>
          <cell r="I42"/>
          <cell r="J42" t="str">
            <v>Front Shield</v>
          </cell>
          <cell r="K42" t="str">
            <v xml:space="preserve">Small Pin </v>
          </cell>
          <cell r="L42" t="str">
            <v>Steel</v>
          </cell>
          <cell r="M42" t="str">
            <v>05092277FB980</v>
          </cell>
          <cell r="N42" t="str">
            <v>QATAR-TD-013489</v>
          </cell>
          <cell r="O42">
            <v>2005</v>
          </cell>
          <cell r="P42" t="str">
            <v>UAE</v>
          </cell>
          <cell r="Q42" t="str">
            <v>TR-Transport - Operations</v>
          </cell>
          <cell r="R42" t="str">
            <v>AGI</v>
          </cell>
          <cell r="S42" t="str">
            <v>LVQ</v>
          </cell>
          <cell r="T42" t="str">
            <v>LVQ</v>
          </cell>
          <cell r="U42"/>
          <cell r="V42"/>
          <cell r="W42"/>
          <cell r="X42" t="str">
            <v>White</v>
          </cell>
          <cell r="Y42"/>
          <cell r="Z42"/>
          <cell r="AA42"/>
          <cell r="AB42"/>
          <cell r="AC42"/>
          <cell r="AD42"/>
          <cell r="AE42"/>
          <cell r="AF42"/>
          <cell r="AG42" t="str">
            <v>Double Axel</v>
          </cell>
          <cell r="AH42"/>
          <cell r="AI42"/>
          <cell r="AJ42"/>
          <cell r="AK42"/>
          <cell r="AL42"/>
          <cell r="AM42"/>
          <cell r="AN42"/>
          <cell r="AO42"/>
          <cell r="AP42"/>
          <cell r="AQ42"/>
          <cell r="AR42"/>
          <cell r="AS42"/>
          <cell r="AT42"/>
          <cell r="AU42"/>
          <cell r="AV42"/>
          <cell r="AW42"/>
          <cell r="AX42"/>
          <cell r="AY42" t="e">
            <v>#N/A</v>
          </cell>
          <cell r="AZ42"/>
          <cell r="BA42">
            <v>44934</v>
          </cell>
          <cell r="BB42" t="str">
            <v>Warning</v>
          </cell>
          <cell r="BC42" t="str">
            <v>3rd Party</v>
          </cell>
          <cell r="BD42" t="str">
            <v>N/A</v>
          </cell>
          <cell r="BE42" t="str">
            <v>Trailer - Not Requered</v>
          </cell>
          <cell r="BF42" t="str">
            <v>N/A</v>
          </cell>
          <cell r="BG42" t="str">
            <v>N/A</v>
          </cell>
          <cell r="BH42" t="str">
            <v>N/A</v>
          </cell>
          <cell r="BI42" t="str">
            <v>N/A</v>
          </cell>
          <cell r="BJ42"/>
          <cell r="BK42"/>
          <cell r="BL42"/>
          <cell r="BM42"/>
          <cell r="BN42"/>
          <cell r="BO42"/>
          <cell r="BP42"/>
          <cell r="BQ42">
            <v>1108050100</v>
          </cell>
        </row>
        <row r="43">
          <cell r="C43">
            <v>11168</v>
          </cell>
          <cell r="D43" t="str">
            <v>Active</v>
          </cell>
          <cell r="E43" t="str">
            <v>Mammut</v>
          </cell>
          <cell r="F43"/>
          <cell r="G43" t="str">
            <v>40' Flat Bed</v>
          </cell>
          <cell r="H43" t="str">
            <v>Trailer</v>
          </cell>
          <cell r="I43"/>
          <cell r="J43" t="str">
            <v>Front Shield</v>
          </cell>
          <cell r="K43" t="str">
            <v xml:space="preserve">Small Pin </v>
          </cell>
          <cell r="L43" t="str">
            <v>Steel</v>
          </cell>
          <cell r="M43" t="str">
            <v>05092276FB979</v>
          </cell>
          <cell r="N43" t="str">
            <v>QATAR-TD-010428</v>
          </cell>
          <cell r="O43">
            <v>2005</v>
          </cell>
          <cell r="P43" t="str">
            <v>UAE</v>
          </cell>
          <cell r="Q43" t="str">
            <v>TR-Transport - Operations</v>
          </cell>
          <cell r="R43" t="str">
            <v>AGI</v>
          </cell>
          <cell r="S43" t="str">
            <v>LVQ</v>
          </cell>
          <cell r="T43" t="str">
            <v>Dedicated to NFE Project</v>
          </cell>
          <cell r="U43"/>
          <cell r="V43"/>
          <cell r="W43"/>
          <cell r="X43" t="str">
            <v>White</v>
          </cell>
          <cell r="Y43"/>
          <cell r="Z43"/>
          <cell r="AA43"/>
          <cell r="AB43"/>
          <cell r="AC43"/>
          <cell r="AD43"/>
          <cell r="AE43"/>
          <cell r="AF43"/>
          <cell r="AG43" t="str">
            <v>Double Axel</v>
          </cell>
          <cell r="AH43"/>
          <cell r="AI43"/>
          <cell r="AJ43"/>
          <cell r="AK43"/>
          <cell r="AL43"/>
          <cell r="AM43"/>
          <cell r="AN43"/>
          <cell r="AO43"/>
          <cell r="AP43"/>
          <cell r="AQ43"/>
          <cell r="AR43"/>
          <cell r="AS43"/>
          <cell r="AT43"/>
          <cell r="AU43"/>
          <cell r="AV43"/>
          <cell r="AW43"/>
          <cell r="AX43"/>
          <cell r="AY43" t="e">
            <v>#N/A</v>
          </cell>
          <cell r="AZ43"/>
          <cell r="BA43">
            <v>44823</v>
          </cell>
          <cell r="BB43" t="str">
            <v>Expired</v>
          </cell>
          <cell r="BC43" t="str">
            <v>3rd Party</v>
          </cell>
          <cell r="BD43" t="str">
            <v>N/A</v>
          </cell>
          <cell r="BE43" t="str">
            <v>Trailer - Not Requered</v>
          </cell>
          <cell r="BF43" t="str">
            <v>N/A</v>
          </cell>
          <cell r="BG43" t="str">
            <v>N/A</v>
          </cell>
          <cell r="BH43" t="str">
            <v>N/A</v>
          </cell>
          <cell r="BI43" t="str">
            <v>N/A</v>
          </cell>
          <cell r="BJ43"/>
          <cell r="BK43"/>
          <cell r="BL43"/>
          <cell r="BM43"/>
          <cell r="BN43"/>
          <cell r="BO43"/>
          <cell r="BP43"/>
          <cell r="BQ43">
            <v>1108050100</v>
          </cell>
        </row>
        <row r="44">
          <cell r="C44">
            <v>11169</v>
          </cell>
          <cell r="D44" t="str">
            <v>Active</v>
          </cell>
          <cell r="E44" t="str">
            <v>Mammut</v>
          </cell>
          <cell r="F44"/>
          <cell r="G44" t="str">
            <v>40' Flat Bed</v>
          </cell>
          <cell r="H44" t="str">
            <v>Trailer</v>
          </cell>
          <cell r="I44"/>
          <cell r="J44" t="str">
            <v>Front Shield</v>
          </cell>
          <cell r="K44" t="str">
            <v xml:space="preserve">Small Pin </v>
          </cell>
          <cell r="L44" t="str">
            <v>Steel</v>
          </cell>
          <cell r="M44" t="str">
            <v>05092295FB998</v>
          </cell>
          <cell r="N44" t="str">
            <v>QATAR-TD-012766</v>
          </cell>
          <cell r="O44">
            <v>2005</v>
          </cell>
          <cell r="P44" t="str">
            <v>UAE</v>
          </cell>
          <cell r="Q44" t="str">
            <v>TR-Transport - Operations</v>
          </cell>
          <cell r="R44" t="str">
            <v>AGI</v>
          </cell>
          <cell r="S44" t="str">
            <v>LVQ</v>
          </cell>
          <cell r="T44" t="str">
            <v>Dedicated to NFE Project</v>
          </cell>
          <cell r="U44"/>
          <cell r="V44"/>
          <cell r="W44"/>
          <cell r="X44" t="str">
            <v>White</v>
          </cell>
          <cell r="Y44"/>
          <cell r="Z44"/>
          <cell r="AA44"/>
          <cell r="AB44"/>
          <cell r="AC44"/>
          <cell r="AD44"/>
          <cell r="AE44"/>
          <cell r="AF44"/>
          <cell r="AG44" t="str">
            <v>Double Axel</v>
          </cell>
          <cell r="AH44"/>
          <cell r="AI44"/>
          <cell r="AJ44"/>
          <cell r="AK44"/>
          <cell r="AL44"/>
          <cell r="AM44"/>
          <cell r="AN44"/>
          <cell r="AO44"/>
          <cell r="AP44"/>
          <cell r="AQ44"/>
          <cell r="AR44"/>
          <cell r="AS44"/>
          <cell r="AT44"/>
          <cell r="AU44"/>
          <cell r="AV44"/>
          <cell r="AW44"/>
          <cell r="AX44"/>
          <cell r="AY44" t="e">
            <v>#N/A</v>
          </cell>
          <cell r="AZ44"/>
          <cell r="BA44">
            <v>44910</v>
          </cell>
          <cell r="BB44" t="str">
            <v>Warning</v>
          </cell>
          <cell r="BC44" t="str">
            <v>3rd Party</v>
          </cell>
          <cell r="BD44" t="str">
            <v>N/A</v>
          </cell>
          <cell r="BE44" t="str">
            <v>Trailer - Not Requered</v>
          </cell>
          <cell r="BF44" t="str">
            <v>N/A</v>
          </cell>
          <cell r="BG44" t="str">
            <v>N/A</v>
          </cell>
          <cell r="BH44" t="str">
            <v>N/A</v>
          </cell>
          <cell r="BI44" t="str">
            <v>N/A</v>
          </cell>
          <cell r="BJ44"/>
          <cell r="BK44"/>
          <cell r="BL44"/>
          <cell r="BM44"/>
          <cell r="BN44"/>
          <cell r="BO44"/>
          <cell r="BP44"/>
          <cell r="BQ44">
            <v>1108050100</v>
          </cell>
        </row>
        <row r="45">
          <cell r="C45">
            <v>11171</v>
          </cell>
          <cell r="D45" t="str">
            <v>Active</v>
          </cell>
          <cell r="E45" t="str">
            <v>Mammut</v>
          </cell>
          <cell r="F45"/>
          <cell r="G45" t="str">
            <v>40' Flat Bed</v>
          </cell>
          <cell r="H45" t="str">
            <v>Trailer</v>
          </cell>
          <cell r="I45"/>
          <cell r="J45" t="str">
            <v>Front Shield</v>
          </cell>
          <cell r="K45" t="str">
            <v>Big Pin</v>
          </cell>
          <cell r="L45" t="str">
            <v>Steel</v>
          </cell>
          <cell r="M45" t="str">
            <v>05102384FB1042</v>
          </cell>
          <cell r="N45" t="str">
            <v>QATAR-TD-009111</v>
          </cell>
          <cell r="O45">
            <v>2005</v>
          </cell>
          <cell r="P45" t="str">
            <v>UAE</v>
          </cell>
          <cell r="Q45" t="str">
            <v>TR-Transport - Operations</v>
          </cell>
          <cell r="R45" t="str">
            <v>AGI</v>
          </cell>
          <cell r="S45" t="str">
            <v>LVQ</v>
          </cell>
          <cell r="T45"/>
          <cell r="U45"/>
          <cell r="V45"/>
          <cell r="W45"/>
          <cell r="X45" t="str">
            <v>White</v>
          </cell>
          <cell r="Y45"/>
          <cell r="Z45"/>
          <cell r="AA45"/>
          <cell r="AB45"/>
          <cell r="AC45"/>
          <cell r="AD45"/>
          <cell r="AE45"/>
          <cell r="AF45"/>
          <cell r="AG45" t="str">
            <v>Double Axel</v>
          </cell>
          <cell r="AH45"/>
          <cell r="AI45"/>
          <cell r="AJ45"/>
          <cell r="AK45"/>
          <cell r="AL45"/>
          <cell r="AM45"/>
          <cell r="AN45"/>
          <cell r="AO45"/>
          <cell r="AP45"/>
          <cell r="AQ45"/>
          <cell r="AR45"/>
          <cell r="AS45"/>
          <cell r="AT45"/>
          <cell r="AU45"/>
          <cell r="AV45"/>
          <cell r="AW45"/>
          <cell r="AX45"/>
          <cell r="AY45" t="e">
            <v>#N/A</v>
          </cell>
          <cell r="AZ45"/>
          <cell r="BA45">
            <v>44797</v>
          </cell>
          <cell r="BB45" t="str">
            <v>Expired</v>
          </cell>
          <cell r="BC45" t="str">
            <v>3rd Party</v>
          </cell>
          <cell r="BD45" t="str">
            <v>N/A</v>
          </cell>
          <cell r="BE45" t="str">
            <v>Trailer - Not Requered</v>
          </cell>
          <cell r="BF45" t="str">
            <v>N/A</v>
          </cell>
          <cell r="BG45" t="str">
            <v>N/A</v>
          </cell>
          <cell r="BH45" t="str">
            <v>N/A</v>
          </cell>
          <cell r="BI45" t="str">
            <v>N/A</v>
          </cell>
          <cell r="BJ45"/>
          <cell r="BK45"/>
          <cell r="BL45"/>
          <cell r="BM45"/>
          <cell r="BN45"/>
          <cell r="BO45"/>
          <cell r="BP45"/>
          <cell r="BQ45">
            <v>1108050100</v>
          </cell>
        </row>
        <row r="46">
          <cell r="C46">
            <v>11172</v>
          </cell>
          <cell r="D46" t="str">
            <v>Active</v>
          </cell>
          <cell r="E46" t="str">
            <v>Mammut</v>
          </cell>
          <cell r="F46"/>
          <cell r="G46" t="str">
            <v>40' Flat Bed</v>
          </cell>
          <cell r="H46" t="str">
            <v>Trailer</v>
          </cell>
          <cell r="I46"/>
          <cell r="J46" t="str">
            <v>Front Shield</v>
          </cell>
          <cell r="K46" t="str">
            <v>Big Pin</v>
          </cell>
          <cell r="L46" t="str">
            <v>Steel</v>
          </cell>
          <cell r="M46" t="str">
            <v>05092272FB975</v>
          </cell>
          <cell r="N46" t="str">
            <v>QATAR-TD-010565</v>
          </cell>
          <cell r="O46">
            <v>2005</v>
          </cell>
          <cell r="P46" t="str">
            <v>UAE</v>
          </cell>
          <cell r="Q46" t="str">
            <v>TR-Transport - Operations</v>
          </cell>
          <cell r="R46" t="str">
            <v>AGI</v>
          </cell>
          <cell r="S46" t="str">
            <v>LVQ</v>
          </cell>
          <cell r="T46"/>
          <cell r="U46"/>
          <cell r="V46"/>
          <cell r="W46"/>
          <cell r="X46" t="str">
            <v>White</v>
          </cell>
          <cell r="Y46"/>
          <cell r="Z46"/>
          <cell r="AA46"/>
          <cell r="AB46"/>
          <cell r="AC46"/>
          <cell r="AD46"/>
          <cell r="AE46"/>
          <cell r="AF46"/>
          <cell r="AG46" t="str">
            <v>Double Axel</v>
          </cell>
          <cell r="AH46"/>
          <cell r="AI46"/>
          <cell r="AJ46"/>
          <cell r="AK46"/>
          <cell r="AL46"/>
          <cell r="AM46"/>
          <cell r="AN46"/>
          <cell r="AO46"/>
          <cell r="AP46"/>
          <cell r="AQ46"/>
          <cell r="AR46"/>
          <cell r="AS46"/>
          <cell r="AT46"/>
          <cell r="AU46"/>
          <cell r="AV46"/>
          <cell r="AW46"/>
          <cell r="AX46"/>
          <cell r="AY46" t="e">
            <v>#N/A</v>
          </cell>
          <cell r="AZ46"/>
          <cell r="BA46">
            <v>44852</v>
          </cell>
          <cell r="BB46" t="str">
            <v>Expired</v>
          </cell>
          <cell r="BC46" t="str">
            <v>3rd Party</v>
          </cell>
          <cell r="BD46" t="str">
            <v>N/A</v>
          </cell>
          <cell r="BE46" t="str">
            <v>Trailer - Not Requered</v>
          </cell>
          <cell r="BF46" t="str">
            <v>N/A</v>
          </cell>
          <cell r="BG46" t="str">
            <v>N/A</v>
          </cell>
          <cell r="BH46" t="str">
            <v>N/A</v>
          </cell>
          <cell r="BI46" t="str">
            <v>N/A</v>
          </cell>
          <cell r="BJ46"/>
          <cell r="BK46"/>
          <cell r="BL46"/>
          <cell r="BM46"/>
          <cell r="BN46"/>
          <cell r="BO46"/>
          <cell r="BP46"/>
          <cell r="BQ46">
            <v>1108050100</v>
          </cell>
        </row>
        <row r="47">
          <cell r="C47">
            <v>11288</v>
          </cell>
          <cell r="D47" t="str">
            <v>Active</v>
          </cell>
          <cell r="E47" t="str">
            <v>Mammut</v>
          </cell>
          <cell r="F47"/>
          <cell r="G47" t="str">
            <v>40' Flat Bed</v>
          </cell>
          <cell r="H47" t="str">
            <v>Trailer</v>
          </cell>
          <cell r="I47"/>
          <cell r="J47" t="str">
            <v>Front Shield</v>
          </cell>
          <cell r="K47" t="str">
            <v xml:space="preserve">Small Pin </v>
          </cell>
          <cell r="L47" t="str">
            <v>Steel</v>
          </cell>
          <cell r="M47" t="str">
            <v>05113521FB1079</v>
          </cell>
          <cell r="N47" t="str">
            <v>QATAR-TD-017370</v>
          </cell>
          <cell r="O47">
            <v>2005</v>
          </cell>
          <cell r="P47" t="str">
            <v>UAE</v>
          </cell>
          <cell r="Q47" t="str">
            <v>TR-Transport - Operations</v>
          </cell>
          <cell r="R47" t="str">
            <v>AGI</v>
          </cell>
          <cell r="S47" t="str">
            <v>LVQ</v>
          </cell>
          <cell r="T47" t="str">
            <v>Dedicated to NFE Project</v>
          </cell>
          <cell r="U47"/>
          <cell r="V47"/>
          <cell r="W47"/>
          <cell r="X47" t="str">
            <v>White</v>
          </cell>
          <cell r="Y47"/>
          <cell r="Z47"/>
          <cell r="AA47"/>
          <cell r="AB47"/>
          <cell r="AC47"/>
          <cell r="AD47"/>
          <cell r="AE47"/>
          <cell r="AF47"/>
          <cell r="AG47" t="str">
            <v>Double Axel</v>
          </cell>
          <cell r="AH47"/>
          <cell r="AI47"/>
          <cell r="AJ47"/>
          <cell r="AK47"/>
          <cell r="AL47"/>
          <cell r="AM47"/>
          <cell r="AN47"/>
          <cell r="AO47"/>
          <cell r="AP47"/>
          <cell r="AQ47"/>
          <cell r="AR47"/>
          <cell r="AS47"/>
          <cell r="AT47"/>
          <cell r="AU47"/>
          <cell r="AV47"/>
          <cell r="AW47"/>
          <cell r="AX47"/>
          <cell r="AY47" t="e">
            <v>#N/A</v>
          </cell>
          <cell r="AZ47"/>
          <cell r="BA47">
            <v>44951</v>
          </cell>
          <cell r="BB47" t="str">
            <v/>
          </cell>
          <cell r="BC47" t="str">
            <v>3rd Party</v>
          </cell>
          <cell r="BD47" t="str">
            <v>N/A</v>
          </cell>
          <cell r="BE47" t="str">
            <v>Trailer - Not Requered</v>
          </cell>
          <cell r="BF47" t="str">
            <v>N/A</v>
          </cell>
          <cell r="BG47" t="str">
            <v>N/A</v>
          </cell>
          <cell r="BH47" t="str">
            <v>N/A</v>
          </cell>
          <cell r="BI47" t="str">
            <v>N/A</v>
          </cell>
          <cell r="BJ47"/>
          <cell r="BK47"/>
          <cell r="BL47"/>
          <cell r="BM47"/>
          <cell r="BN47"/>
          <cell r="BO47"/>
          <cell r="BP47"/>
          <cell r="BQ47">
            <v>1108050100</v>
          </cell>
        </row>
        <row r="48">
          <cell r="C48">
            <v>11365</v>
          </cell>
          <cell r="D48" t="str">
            <v>Active</v>
          </cell>
          <cell r="E48" t="str">
            <v>Mammut</v>
          </cell>
          <cell r="F48"/>
          <cell r="G48" t="str">
            <v>40' Flat Bed</v>
          </cell>
          <cell r="H48" t="str">
            <v>Trailer</v>
          </cell>
          <cell r="I48"/>
          <cell r="J48" t="str">
            <v>Front Shield</v>
          </cell>
          <cell r="K48" t="str">
            <v xml:space="preserve">Small Pin </v>
          </cell>
          <cell r="L48" t="str">
            <v>Steel</v>
          </cell>
          <cell r="M48" t="str">
            <v>05113523FB1081</v>
          </cell>
          <cell r="N48" t="str">
            <v>QATAR-TD-019282</v>
          </cell>
          <cell r="O48">
            <v>2005</v>
          </cell>
          <cell r="P48" t="str">
            <v>UAE</v>
          </cell>
          <cell r="Q48" t="str">
            <v>TR-Transport - Operations</v>
          </cell>
          <cell r="R48" t="str">
            <v>AGI</v>
          </cell>
          <cell r="S48" t="str">
            <v>LVQ</v>
          </cell>
          <cell r="T48" t="str">
            <v>LVQ</v>
          </cell>
          <cell r="U48"/>
          <cell r="V48"/>
          <cell r="W48"/>
          <cell r="X48" t="str">
            <v>White</v>
          </cell>
          <cell r="Y48"/>
          <cell r="Z48"/>
          <cell r="AA48"/>
          <cell r="AB48"/>
          <cell r="AC48"/>
          <cell r="AD48"/>
          <cell r="AE48"/>
          <cell r="AF48"/>
          <cell r="AG48" t="str">
            <v>Double Axel</v>
          </cell>
          <cell r="AH48"/>
          <cell r="AI48"/>
          <cell r="AJ48"/>
          <cell r="AK48"/>
          <cell r="AL48"/>
          <cell r="AM48"/>
          <cell r="AN48"/>
          <cell r="AO48"/>
          <cell r="AP48"/>
          <cell r="AQ48"/>
          <cell r="AR48"/>
          <cell r="AS48"/>
          <cell r="AT48"/>
          <cell r="AU48"/>
          <cell r="AV48"/>
          <cell r="AW48"/>
          <cell r="AX48"/>
          <cell r="AY48" t="e">
            <v>#N/A</v>
          </cell>
          <cell r="AZ48"/>
          <cell r="BA48">
            <v>44962</v>
          </cell>
          <cell r="BB48" t="str">
            <v/>
          </cell>
          <cell r="BC48" t="str">
            <v>3rd Party</v>
          </cell>
          <cell r="BD48" t="str">
            <v>N/A</v>
          </cell>
          <cell r="BE48" t="str">
            <v>Trailer - Not Requered</v>
          </cell>
          <cell r="BF48" t="str">
            <v>N/A</v>
          </cell>
          <cell r="BG48" t="str">
            <v>N/A</v>
          </cell>
          <cell r="BH48" t="str">
            <v>N/A</v>
          </cell>
          <cell r="BI48" t="str">
            <v>N/A</v>
          </cell>
          <cell r="BJ48"/>
          <cell r="BK48"/>
          <cell r="BL48"/>
          <cell r="BM48"/>
          <cell r="BN48"/>
          <cell r="BO48"/>
          <cell r="BP48"/>
          <cell r="BQ48">
            <v>1108050100</v>
          </cell>
        </row>
        <row r="49">
          <cell r="C49">
            <v>11369</v>
          </cell>
          <cell r="D49" t="str">
            <v>Active</v>
          </cell>
          <cell r="E49" t="str">
            <v>Mammut</v>
          </cell>
          <cell r="F49"/>
          <cell r="G49" t="str">
            <v>40' Flat Bed</v>
          </cell>
          <cell r="H49" t="str">
            <v>Trailer</v>
          </cell>
          <cell r="I49"/>
          <cell r="J49" t="str">
            <v>Front Shield</v>
          </cell>
          <cell r="K49" t="str">
            <v xml:space="preserve">Small Pin </v>
          </cell>
          <cell r="L49" t="str">
            <v>Steel</v>
          </cell>
          <cell r="M49" t="str">
            <v>05113512FB1070</v>
          </cell>
          <cell r="N49" t="str">
            <v>QATAR-TD-010371</v>
          </cell>
          <cell r="O49">
            <v>2005</v>
          </cell>
          <cell r="P49" t="str">
            <v>UAE</v>
          </cell>
          <cell r="Q49" t="str">
            <v>TR-Transport - Operations</v>
          </cell>
          <cell r="R49" t="str">
            <v>AGI</v>
          </cell>
          <cell r="S49" t="str">
            <v>LVQ</v>
          </cell>
          <cell r="T49" t="str">
            <v>Dedicated to NFE Project</v>
          </cell>
          <cell r="U49"/>
          <cell r="V49"/>
          <cell r="W49"/>
          <cell r="X49" t="str">
            <v>White</v>
          </cell>
          <cell r="Y49"/>
          <cell r="Z49"/>
          <cell r="AA49"/>
          <cell r="AB49"/>
          <cell r="AC49"/>
          <cell r="AD49"/>
          <cell r="AE49"/>
          <cell r="AF49"/>
          <cell r="AG49" t="str">
            <v>Double Axel</v>
          </cell>
          <cell r="AH49"/>
          <cell r="AI49"/>
          <cell r="AJ49"/>
          <cell r="AK49"/>
          <cell r="AL49"/>
          <cell r="AM49"/>
          <cell r="AN49"/>
          <cell r="AO49"/>
          <cell r="AP49"/>
          <cell r="AQ49"/>
          <cell r="AR49"/>
          <cell r="AS49"/>
          <cell r="AT49"/>
          <cell r="AU49"/>
          <cell r="AV49"/>
          <cell r="AW49"/>
          <cell r="AX49"/>
          <cell r="AY49" t="e">
            <v>#N/A</v>
          </cell>
          <cell r="AZ49"/>
          <cell r="BA49">
            <v>44815</v>
          </cell>
          <cell r="BB49" t="str">
            <v>Expired</v>
          </cell>
          <cell r="BC49" t="str">
            <v>3rd Party</v>
          </cell>
          <cell r="BD49" t="str">
            <v>N/A</v>
          </cell>
          <cell r="BE49" t="str">
            <v>Trailer - Not Requered</v>
          </cell>
          <cell r="BF49" t="str">
            <v>N/A</v>
          </cell>
          <cell r="BG49" t="str">
            <v>N/A</v>
          </cell>
          <cell r="BH49" t="str">
            <v>N/A</v>
          </cell>
          <cell r="BI49" t="str">
            <v>N/A</v>
          </cell>
          <cell r="BJ49"/>
          <cell r="BK49"/>
          <cell r="BL49"/>
          <cell r="BM49"/>
          <cell r="BN49"/>
          <cell r="BO49"/>
          <cell r="BP49"/>
          <cell r="BQ49">
            <v>1108050100</v>
          </cell>
        </row>
        <row r="50">
          <cell r="C50">
            <v>11375</v>
          </cell>
          <cell r="D50" t="str">
            <v>Active</v>
          </cell>
          <cell r="E50" t="str">
            <v>Mammut</v>
          </cell>
          <cell r="F50"/>
          <cell r="G50" t="str">
            <v>40' Flat Bed</v>
          </cell>
          <cell r="H50" t="str">
            <v>Trailer</v>
          </cell>
          <cell r="I50"/>
          <cell r="J50" t="str">
            <v>Front Shield</v>
          </cell>
          <cell r="K50" t="str">
            <v xml:space="preserve">Small Pin </v>
          </cell>
          <cell r="L50" t="str">
            <v>Steel</v>
          </cell>
          <cell r="M50" t="str">
            <v>05092273FB976</v>
          </cell>
          <cell r="N50" t="str">
            <v>QATAR-TD-010566</v>
          </cell>
          <cell r="O50">
            <v>2005</v>
          </cell>
          <cell r="P50" t="str">
            <v>UAE</v>
          </cell>
          <cell r="Q50" t="str">
            <v>TR-Transport - Operations</v>
          </cell>
          <cell r="R50" t="str">
            <v>AGI</v>
          </cell>
          <cell r="S50" t="str">
            <v>LVQ</v>
          </cell>
          <cell r="T50" t="str">
            <v>Dedicated to NFE Project</v>
          </cell>
          <cell r="U50"/>
          <cell r="V50"/>
          <cell r="W50"/>
          <cell r="X50" t="str">
            <v>White</v>
          </cell>
          <cell r="Y50"/>
          <cell r="Z50"/>
          <cell r="AA50"/>
          <cell r="AB50"/>
          <cell r="AC50"/>
          <cell r="AD50"/>
          <cell r="AE50"/>
          <cell r="AF50"/>
          <cell r="AG50" t="str">
            <v>Double Axel</v>
          </cell>
          <cell r="AH50"/>
          <cell r="AI50"/>
          <cell r="AJ50"/>
          <cell r="AK50"/>
          <cell r="AL50"/>
          <cell r="AM50"/>
          <cell r="AN50"/>
          <cell r="AO50"/>
          <cell r="AP50"/>
          <cell r="AQ50"/>
          <cell r="AR50"/>
          <cell r="AS50"/>
          <cell r="AT50"/>
          <cell r="AU50"/>
          <cell r="AV50"/>
          <cell r="AW50"/>
          <cell r="AX50"/>
          <cell r="AY50" t="e">
            <v>#N/A</v>
          </cell>
          <cell r="AZ50"/>
          <cell r="BA50">
            <v>44851</v>
          </cell>
          <cell r="BB50" t="str">
            <v>Expired</v>
          </cell>
          <cell r="BC50" t="str">
            <v>3rd Party</v>
          </cell>
          <cell r="BD50" t="str">
            <v>N/A</v>
          </cell>
          <cell r="BE50" t="str">
            <v>Trailer - Not Requered</v>
          </cell>
          <cell r="BF50" t="str">
            <v>N/A</v>
          </cell>
          <cell r="BG50" t="str">
            <v>N/A</v>
          </cell>
          <cell r="BH50" t="str">
            <v>N/A</v>
          </cell>
          <cell r="BI50" t="str">
            <v>N/A</v>
          </cell>
          <cell r="BJ50"/>
          <cell r="BK50"/>
          <cell r="BL50"/>
          <cell r="BM50"/>
          <cell r="BN50"/>
          <cell r="BO50"/>
          <cell r="BP50"/>
          <cell r="BQ50">
            <v>1108050100</v>
          </cell>
        </row>
        <row r="51">
          <cell r="C51">
            <v>11504</v>
          </cell>
          <cell r="D51" t="str">
            <v>Active</v>
          </cell>
          <cell r="E51" t="str">
            <v>Mammut</v>
          </cell>
          <cell r="F51"/>
          <cell r="G51" t="str">
            <v>40' Flat Bed</v>
          </cell>
          <cell r="H51" t="str">
            <v>Trailer</v>
          </cell>
          <cell r="I51"/>
          <cell r="J51" t="str">
            <v>Sidewall (Removed)</v>
          </cell>
          <cell r="K51" t="str">
            <v xml:space="preserve">Small Pin </v>
          </cell>
          <cell r="L51" t="str">
            <v>Steel</v>
          </cell>
          <cell r="M51" t="str">
            <v>05102391FB1049</v>
          </cell>
          <cell r="N51" t="str">
            <v>QATAR-TD-013763</v>
          </cell>
          <cell r="O51">
            <v>2005</v>
          </cell>
          <cell r="P51" t="str">
            <v>UAE</v>
          </cell>
          <cell r="Q51" t="str">
            <v>TR-Transport - Operations</v>
          </cell>
          <cell r="R51" t="str">
            <v>AGI</v>
          </cell>
          <cell r="S51" t="str">
            <v>LVQ</v>
          </cell>
          <cell r="T51"/>
          <cell r="U51"/>
          <cell r="V51"/>
          <cell r="W51"/>
          <cell r="X51" t="str">
            <v>White</v>
          </cell>
          <cell r="Y51"/>
          <cell r="Z51"/>
          <cell r="AA51"/>
          <cell r="AB51"/>
          <cell r="AC51"/>
          <cell r="AD51"/>
          <cell r="AE51"/>
          <cell r="AF51" t="str">
            <v>Steel</v>
          </cell>
          <cell r="AG51" t="str">
            <v>Double Axel</v>
          </cell>
          <cell r="AH51"/>
          <cell r="AI51"/>
          <cell r="AJ51"/>
          <cell r="AK51"/>
          <cell r="AL51"/>
          <cell r="AM51"/>
          <cell r="AN51"/>
          <cell r="AO51"/>
          <cell r="AP51"/>
          <cell r="AQ51"/>
          <cell r="AR51"/>
          <cell r="AS51"/>
          <cell r="AT51"/>
          <cell r="AU51"/>
          <cell r="AV51"/>
          <cell r="AW51"/>
          <cell r="AX51"/>
          <cell r="AY51" t="e">
            <v>#N/A</v>
          </cell>
          <cell r="AZ51"/>
          <cell r="BA51">
            <v>44921</v>
          </cell>
          <cell r="BB51" t="str">
            <v>Warning</v>
          </cell>
          <cell r="BC51" t="str">
            <v>3rd Party</v>
          </cell>
          <cell r="BD51" t="str">
            <v>N/A</v>
          </cell>
          <cell r="BE51" t="str">
            <v>Trailer - Not Requered</v>
          </cell>
          <cell r="BF51" t="str">
            <v>N/A</v>
          </cell>
          <cell r="BG51" t="str">
            <v>N/A</v>
          </cell>
          <cell r="BH51" t="str">
            <v>N/A</v>
          </cell>
          <cell r="BI51" t="str">
            <v>N/A</v>
          </cell>
          <cell r="BJ51"/>
          <cell r="BK51"/>
          <cell r="BL51"/>
          <cell r="BM51"/>
          <cell r="BN51"/>
          <cell r="BO51"/>
          <cell r="BP51"/>
          <cell r="BQ51">
            <v>1108050100</v>
          </cell>
        </row>
        <row r="52">
          <cell r="C52">
            <v>11597</v>
          </cell>
          <cell r="D52" t="str">
            <v>Active</v>
          </cell>
          <cell r="E52" t="str">
            <v>Mammut</v>
          </cell>
          <cell r="F52"/>
          <cell r="G52" t="str">
            <v>40' Flat Bed</v>
          </cell>
          <cell r="H52" t="str">
            <v>Trailer</v>
          </cell>
          <cell r="I52"/>
          <cell r="J52" t="str">
            <v>Front Shield</v>
          </cell>
          <cell r="K52" t="str">
            <v xml:space="preserve">Small Pin </v>
          </cell>
          <cell r="L52" t="str">
            <v>Steel</v>
          </cell>
          <cell r="M52" t="str">
            <v>05092289FB992</v>
          </cell>
          <cell r="N52" t="str">
            <v>QATAR-TD-019855</v>
          </cell>
          <cell r="O52">
            <v>2005</v>
          </cell>
          <cell r="P52" t="str">
            <v>UAE</v>
          </cell>
          <cell r="Q52" t="str">
            <v>TR-Transport - Operations</v>
          </cell>
          <cell r="R52" t="str">
            <v>AGI</v>
          </cell>
          <cell r="S52" t="str">
            <v>LVQ</v>
          </cell>
          <cell r="T52" t="str">
            <v>Dedicated to NFE Project</v>
          </cell>
          <cell r="U52"/>
          <cell r="V52"/>
          <cell r="W52"/>
          <cell r="X52" t="str">
            <v>White</v>
          </cell>
          <cell r="Y52"/>
          <cell r="Z52"/>
          <cell r="AA52"/>
          <cell r="AB52"/>
          <cell r="AC52"/>
          <cell r="AD52"/>
          <cell r="AE52"/>
          <cell r="AF52"/>
          <cell r="AG52" t="str">
            <v>Double Axel</v>
          </cell>
          <cell r="AH52"/>
          <cell r="AI52"/>
          <cell r="AJ52"/>
          <cell r="AK52"/>
          <cell r="AL52"/>
          <cell r="AM52"/>
          <cell r="AN52"/>
          <cell r="AO52"/>
          <cell r="AP52"/>
          <cell r="AQ52"/>
          <cell r="AR52"/>
          <cell r="AS52"/>
          <cell r="AT52"/>
          <cell r="AU52"/>
          <cell r="AV52"/>
          <cell r="AW52"/>
          <cell r="AX52"/>
          <cell r="AY52" t="e">
            <v>#N/A</v>
          </cell>
          <cell r="AZ52"/>
          <cell r="BA52">
            <v>44991</v>
          </cell>
          <cell r="BB52" t="str">
            <v/>
          </cell>
          <cell r="BC52" t="str">
            <v>3rd Party</v>
          </cell>
          <cell r="BD52" t="str">
            <v>N/A</v>
          </cell>
          <cell r="BE52" t="str">
            <v>Trailer - Not Requered</v>
          </cell>
          <cell r="BF52" t="str">
            <v>N/A</v>
          </cell>
          <cell r="BG52" t="str">
            <v>N/A</v>
          </cell>
          <cell r="BH52" t="str">
            <v>N/A</v>
          </cell>
          <cell r="BI52" t="str">
            <v>N/A</v>
          </cell>
          <cell r="BJ52"/>
          <cell r="BK52"/>
          <cell r="BL52"/>
          <cell r="BM52"/>
          <cell r="BN52"/>
          <cell r="BO52"/>
          <cell r="BP52"/>
          <cell r="BQ52">
            <v>1108050100</v>
          </cell>
        </row>
        <row r="53">
          <cell r="C53">
            <v>11610</v>
          </cell>
          <cell r="D53" t="str">
            <v>Active</v>
          </cell>
          <cell r="E53" t="str">
            <v>Mammut</v>
          </cell>
          <cell r="F53"/>
          <cell r="G53" t="str">
            <v>40' Flat Bed</v>
          </cell>
          <cell r="H53" t="str">
            <v>Trailer</v>
          </cell>
          <cell r="I53"/>
          <cell r="J53" t="str">
            <v>Front Shield</v>
          </cell>
          <cell r="K53" t="str">
            <v xml:space="preserve">Small Pin </v>
          </cell>
          <cell r="L53" t="str">
            <v>Steel</v>
          </cell>
          <cell r="M53" t="str">
            <v>05102390FB1048</v>
          </cell>
          <cell r="N53" t="str">
            <v>QATAR-TD-016344</v>
          </cell>
          <cell r="O53">
            <v>2005</v>
          </cell>
          <cell r="P53" t="str">
            <v>UAE</v>
          </cell>
          <cell r="Q53" t="str">
            <v>TR-Transport - Operations</v>
          </cell>
          <cell r="R53" t="str">
            <v>AGI</v>
          </cell>
          <cell r="S53" t="str">
            <v>LVQ</v>
          </cell>
          <cell r="T53" t="str">
            <v>Dedicated to NFE Project</v>
          </cell>
          <cell r="U53"/>
          <cell r="V53"/>
          <cell r="W53"/>
          <cell r="X53" t="str">
            <v>White</v>
          </cell>
          <cell r="Y53"/>
          <cell r="Z53"/>
          <cell r="AA53"/>
          <cell r="AB53"/>
          <cell r="AC53"/>
          <cell r="AD53"/>
          <cell r="AE53"/>
          <cell r="AF53"/>
          <cell r="AG53" t="str">
            <v>Double Axel</v>
          </cell>
          <cell r="AH53"/>
          <cell r="AI53"/>
          <cell r="AJ53"/>
          <cell r="AK53"/>
          <cell r="AL53"/>
          <cell r="AM53"/>
          <cell r="AN53"/>
          <cell r="AO53"/>
          <cell r="AP53"/>
          <cell r="AQ53"/>
          <cell r="AR53"/>
          <cell r="AS53"/>
          <cell r="AT53"/>
          <cell r="AU53"/>
          <cell r="AV53"/>
          <cell r="AW53"/>
          <cell r="AX53"/>
          <cell r="AY53" t="e">
            <v>#N/A</v>
          </cell>
          <cell r="AZ53"/>
          <cell r="BA53">
            <v>44941</v>
          </cell>
          <cell r="BB53" t="str">
            <v>Warning</v>
          </cell>
          <cell r="BC53" t="str">
            <v>3rd Party</v>
          </cell>
          <cell r="BD53" t="str">
            <v>N/A</v>
          </cell>
          <cell r="BE53" t="str">
            <v>Trailer - Not Requered</v>
          </cell>
          <cell r="BF53" t="str">
            <v>N/A</v>
          </cell>
          <cell r="BG53" t="str">
            <v>N/A</v>
          </cell>
          <cell r="BH53" t="str">
            <v>N/A</v>
          </cell>
          <cell r="BI53" t="str">
            <v>N/A</v>
          </cell>
          <cell r="BJ53"/>
          <cell r="BK53"/>
          <cell r="BL53"/>
          <cell r="BM53"/>
          <cell r="BN53"/>
          <cell r="BO53"/>
          <cell r="BP53"/>
          <cell r="BQ53">
            <v>1108050100</v>
          </cell>
        </row>
        <row r="54">
          <cell r="C54">
            <v>11611</v>
          </cell>
          <cell r="D54" t="str">
            <v>Active</v>
          </cell>
          <cell r="E54" t="str">
            <v>Mammut</v>
          </cell>
          <cell r="F54"/>
          <cell r="G54" t="str">
            <v>40' Flat Bed</v>
          </cell>
          <cell r="H54" t="str">
            <v>Trailer</v>
          </cell>
          <cell r="I54"/>
          <cell r="J54" t="str">
            <v>Sidewall (Removed)</v>
          </cell>
          <cell r="K54" t="str">
            <v xml:space="preserve">Small Pin </v>
          </cell>
          <cell r="L54" t="str">
            <v>Steel</v>
          </cell>
          <cell r="M54" t="str">
            <v>05113503FB1061</v>
          </cell>
          <cell r="N54" t="str">
            <v>QATAR-TD-017281</v>
          </cell>
          <cell r="O54">
            <v>2005</v>
          </cell>
          <cell r="P54" t="str">
            <v>UAE</v>
          </cell>
          <cell r="Q54" t="str">
            <v>TR-Transport - Operations</v>
          </cell>
          <cell r="R54" t="str">
            <v>AGI</v>
          </cell>
          <cell r="S54" t="str">
            <v>LVQ</v>
          </cell>
          <cell r="T54"/>
          <cell r="U54"/>
          <cell r="V54"/>
          <cell r="W54"/>
          <cell r="X54" t="str">
            <v>White</v>
          </cell>
          <cell r="Y54"/>
          <cell r="Z54"/>
          <cell r="AA54"/>
          <cell r="AB54"/>
          <cell r="AC54"/>
          <cell r="AD54"/>
          <cell r="AE54"/>
          <cell r="AF54" t="str">
            <v>Steel</v>
          </cell>
          <cell r="AG54" t="str">
            <v>Double Axel</v>
          </cell>
          <cell r="AH54"/>
          <cell r="AI54"/>
          <cell r="AJ54"/>
          <cell r="AK54"/>
          <cell r="AL54"/>
          <cell r="AM54"/>
          <cell r="AN54"/>
          <cell r="AO54"/>
          <cell r="AP54"/>
          <cell r="AQ54"/>
          <cell r="AR54"/>
          <cell r="AS54"/>
          <cell r="AT54"/>
          <cell r="AU54"/>
          <cell r="AV54"/>
          <cell r="AW54"/>
          <cell r="AX54"/>
          <cell r="AY54" t="e">
            <v>#N/A</v>
          </cell>
          <cell r="AZ54"/>
          <cell r="BA54">
            <v>44955</v>
          </cell>
          <cell r="BB54" t="str">
            <v/>
          </cell>
          <cell r="BC54" t="str">
            <v>3rd Party</v>
          </cell>
          <cell r="BD54" t="str">
            <v>N/A</v>
          </cell>
          <cell r="BE54" t="str">
            <v>Trailer - Not Requered</v>
          </cell>
          <cell r="BF54" t="str">
            <v>N/A</v>
          </cell>
          <cell r="BG54" t="str">
            <v>N/A</v>
          </cell>
          <cell r="BH54" t="str">
            <v>N/A</v>
          </cell>
          <cell r="BI54" t="str">
            <v>N/A</v>
          </cell>
          <cell r="BJ54"/>
          <cell r="BK54"/>
          <cell r="BL54"/>
          <cell r="BM54"/>
          <cell r="BN54"/>
          <cell r="BO54"/>
          <cell r="BP54"/>
          <cell r="BQ54">
            <v>1108050100</v>
          </cell>
        </row>
        <row r="55">
          <cell r="C55">
            <v>11612</v>
          </cell>
          <cell r="D55" t="str">
            <v>Active</v>
          </cell>
          <cell r="E55" t="str">
            <v>Mammut</v>
          </cell>
          <cell r="F55"/>
          <cell r="G55" t="str">
            <v>40' Flat Bed</v>
          </cell>
          <cell r="H55" t="str">
            <v>Trailer</v>
          </cell>
          <cell r="I55"/>
          <cell r="J55" t="str">
            <v>Front Shield</v>
          </cell>
          <cell r="K55" t="str">
            <v>Big Pin</v>
          </cell>
          <cell r="L55" t="str">
            <v>Steel</v>
          </cell>
          <cell r="M55" t="str">
            <v>05113508FB1066</v>
          </cell>
          <cell r="N55" t="str">
            <v>QATAR-TD-018149</v>
          </cell>
          <cell r="O55">
            <v>2005</v>
          </cell>
          <cell r="P55" t="str">
            <v>UAE</v>
          </cell>
          <cell r="Q55" t="str">
            <v>TR-Transport - Operations</v>
          </cell>
          <cell r="R55" t="str">
            <v>AGI</v>
          </cell>
          <cell r="S55" t="str">
            <v>LVQ</v>
          </cell>
          <cell r="T55" t="str">
            <v>LVQ</v>
          </cell>
          <cell r="U55"/>
          <cell r="V55"/>
          <cell r="W55"/>
          <cell r="X55" t="str">
            <v>White</v>
          </cell>
          <cell r="Y55"/>
          <cell r="Z55"/>
          <cell r="AA55"/>
          <cell r="AB55"/>
          <cell r="AC55"/>
          <cell r="AD55"/>
          <cell r="AE55"/>
          <cell r="AF55"/>
          <cell r="AG55" t="str">
            <v>Double Axel</v>
          </cell>
          <cell r="AH55"/>
          <cell r="AI55"/>
          <cell r="AJ55"/>
          <cell r="AK55"/>
          <cell r="AL55"/>
          <cell r="AM55"/>
          <cell r="AN55"/>
          <cell r="AO55"/>
          <cell r="AP55"/>
          <cell r="AQ55"/>
          <cell r="AR55"/>
          <cell r="AS55"/>
          <cell r="AT55"/>
          <cell r="AU55"/>
          <cell r="AV55"/>
          <cell r="AW55"/>
          <cell r="AX55"/>
          <cell r="AY55" t="e">
            <v>#N/A</v>
          </cell>
          <cell r="AZ55"/>
          <cell r="BA55">
            <v>44948</v>
          </cell>
          <cell r="BB55" t="str">
            <v>Warning</v>
          </cell>
          <cell r="BC55" t="str">
            <v>3rd Party</v>
          </cell>
          <cell r="BD55" t="str">
            <v>N/A</v>
          </cell>
          <cell r="BE55" t="str">
            <v>Trailer - Not Requered</v>
          </cell>
          <cell r="BF55" t="str">
            <v>N/A</v>
          </cell>
          <cell r="BG55" t="str">
            <v>N/A</v>
          </cell>
          <cell r="BH55" t="str">
            <v>N/A</v>
          </cell>
          <cell r="BI55" t="str">
            <v>N/A</v>
          </cell>
          <cell r="BJ55"/>
          <cell r="BK55"/>
          <cell r="BL55"/>
          <cell r="BM55"/>
          <cell r="BN55"/>
          <cell r="BO55"/>
          <cell r="BP55"/>
          <cell r="BQ55">
            <v>1108050100</v>
          </cell>
        </row>
        <row r="56">
          <cell r="C56">
            <v>11614</v>
          </cell>
          <cell r="D56" t="str">
            <v>Active</v>
          </cell>
          <cell r="E56" t="str">
            <v>Mammut</v>
          </cell>
          <cell r="F56"/>
          <cell r="G56" t="str">
            <v>40' Flat Bed</v>
          </cell>
          <cell r="H56" t="str">
            <v>Trailer</v>
          </cell>
          <cell r="I56"/>
          <cell r="J56" t="str">
            <v>Front Shield</v>
          </cell>
          <cell r="K56" t="str">
            <v>Big Pin</v>
          </cell>
          <cell r="L56" t="str">
            <v>Steel</v>
          </cell>
          <cell r="M56" t="str">
            <v>05113504FB1062</v>
          </cell>
          <cell r="N56" t="str">
            <v>QATAR-TD-010567</v>
          </cell>
          <cell r="O56">
            <v>2005</v>
          </cell>
          <cell r="P56" t="str">
            <v>UAE</v>
          </cell>
          <cell r="Q56" t="str">
            <v>TR-Transport - Operations</v>
          </cell>
          <cell r="R56" t="str">
            <v>AGI</v>
          </cell>
          <cell r="S56" t="str">
            <v>LVQ</v>
          </cell>
          <cell r="T56" t="str">
            <v>LVQ</v>
          </cell>
          <cell r="U56"/>
          <cell r="V56"/>
          <cell r="W56"/>
          <cell r="X56" t="str">
            <v>White</v>
          </cell>
          <cell r="Y56"/>
          <cell r="Z56"/>
          <cell r="AA56"/>
          <cell r="AB56"/>
          <cell r="AC56"/>
          <cell r="AD56"/>
          <cell r="AE56"/>
          <cell r="AF56"/>
          <cell r="AG56" t="str">
            <v>Double Axel</v>
          </cell>
          <cell r="AH56"/>
          <cell r="AI56"/>
          <cell r="AJ56"/>
          <cell r="AK56"/>
          <cell r="AL56"/>
          <cell r="AM56"/>
          <cell r="AN56"/>
          <cell r="AO56"/>
          <cell r="AP56"/>
          <cell r="AQ56"/>
          <cell r="AR56"/>
          <cell r="AS56"/>
          <cell r="AT56"/>
          <cell r="AU56"/>
          <cell r="AV56"/>
          <cell r="AW56"/>
          <cell r="AX56"/>
          <cell r="AY56" t="e">
            <v>#N/A</v>
          </cell>
          <cell r="AZ56"/>
          <cell r="BA56">
            <v>44837</v>
          </cell>
          <cell r="BB56" t="str">
            <v>Expired</v>
          </cell>
          <cell r="BC56" t="str">
            <v>3rd Party</v>
          </cell>
          <cell r="BD56" t="str">
            <v>N/A</v>
          </cell>
          <cell r="BE56" t="str">
            <v>Trailer - Not Requered</v>
          </cell>
          <cell r="BF56" t="str">
            <v>N/A</v>
          </cell>
          <cell r="BG56" t="str">
            <v>N/A</v>
          </cell>
          <cell r="BH56" t="str">
            <v>N/A</v>
          </cell>
          <cell r="BI56" t="str">
            <v>N/A</v>
          </cell>
          <cell r="BJ56"/>
          <cell r="BK56"/>
          <cell r="BL56"/>
          <cell r="BM56"/>
          <cell r="BN56"/>
          <cell r="BO56"/>
          <cell r="BP56"/>
          <cell r="BQ56">
            <v>1108050100</v>
          </cell>
        </row>
        <row r="57">
          <cell r="C57">
            <v>11615</v>
          </cell>
          <cell r="D57" t="str">
            <v>Active</v>
          </cell>
          <cell r="E57" t="str">
            <v>Mammut</v>
          </cell>
          <cell r="F57"/>
          <cell r="G57" t="str">
            <v>40' Flat Bed</v>
          </cell>
          <cell r="H57" t="str">
            <v>Trailer</v>
          </cell>
          <cell r="I57"/>
          <cell r="J57" t="str">
            <v>Front Shield</v>
          </cell>
          <cell r="K57" t="str">
            <v>Big Pin</v>
          </cell>
          <cell r="L57" t="str">
            <v>Steel</v>
          </cell>
          <cell r="M57" t="str">
            <v>05113518FB1076</v>
          </cell>
          <cell r="N57" t="str">
            <v>QATAR-TD-010568</v>
          </cell>
          <cell r="O57">
            <v>2005</v>
          </cell>
          <cell r="P57" t="str">
            <v>UAE</v>
          </cell>
          <cell r="Q57" t="str">
            <v>TR-Transport - Operations</v>
          </cell>
          <cell r="R57" t="str">
            <v>AGI</v>
          </cell>
          <cell r="S57" t="str">
            <v>LVQ</v>
          </cell>
          <cell r="T57" t="str">
            <v>LVQ</v>
          </cell>
          <cell r="U57"/>
          <cell r="V57"/>
          <cell r="W57"/>
          <cell r="X57" t="str">
            <v>White</v>
          </cell>
          <cell r="Y57"/>
          <cell r="Z57"/>
          <cell r="AA57"/>
          <cell r="AB57"/>
          <cell r="AC57"/>
          <cell r="AD57"/>
          <cell r="AE57"/>
          <cell r="AF57"/>
          <cell r="AG57" t="str">
            <v>Double Axel</v>
          </cell>
          <cell r="AH57"/>
          <cell r="AI57"/>
          <cell r="AJ57"/>
          <cell r="AK57"/>
          <cell r="AL57"/>
          <cell r="AM57"/>
          <cell r="AN57"/>
          <cell r="AO57"/>
          <cell r="AP57"/>
          <cell r="AQ57"/>
          <cell r="AR57"/>
          <cell r="AS57"/>
          <cell r="AT57"/>
          <cell r="AU57"/>
          <cell r="AV57"/>
          <cell r="AW57"/>
          <cell r="AX57"/>
          <cell r="AY57" t="e">
            <v>#N/A</v>
          </cell>
          <cell r="AZ57"/>
          <cell r="BA57">
            <v>44851</v>
          </cell>
          <cell r="BB57" t="str">
            <v>Expired</v>
          </cell>
          <cell r="BC57" t="str">
            <v>3rd Party</v>
          </cell>
          <cell r="BD57" t="str">
            <v>N/A</v>
          </cell>
          <cell r="BE57" t="str">
            <v>Trailer - Not Requered</v>
          </cell>
          <cell r="BF57" t="str">
            <v>N/A</v>
          </cell>
          <cell r="BG57" t="str">
            <v>N/A</v>
          </cell>
          <cell r="BH57" t="str">
            <v>N/A</v>
          </cell>
          <cell r="BI57" t="str">
            <v>N/A</v>
          </cell>
          <cell r="BJ57"/>
          <cell r="BK57"/>
          <cell r="BL57"/>
          <cell r="BM57"/>
          <cell r="BN57"/>
          <cell r="BO57"/>
          <cell r="BP57"/>
          <cell r="BQ57">
            <v>1108050100</v>
          </cell>
        </row>
        <row r="58">
          <cell r="C58">
            <v>11617</v>
          </cell>
          <cell r="D58" t="str">
            <v>Active</v>
          </cell>
          <cell r="E58" t="str">
            <v>Mammut</v>
          </cell>
          <cell r="F58"/>
          <cell r="G58" t="str">
            <v>40' Flat Bed</v>
          </cell>
          <cell r="H58" t="str">
            <v>Trailer</v>
          </cell>
          <cell r="I58"/>
          <cell r="J58" t="str">
            <v>Front Shield</v>
          </cell>
          <cell r="K58" t="str">
            <v xml:space="preserve">Small Pin </v>
          </cell>
          <cell r="L58" t="str">
            <v>Steel</v>
          </cell>
          <cell r="M58" t="str">
            <v>05113509FB1067</v>
          </cell>
          <cell r="N58" t="str">
            <v>QATAR-TD-013335</v>
          </cell>
          <cell r="O58">
            <v>2005</v>
          </cell>
          <cell r="P58" t="str">
            <v>UAE</v>
          </cell>
          <cell r="Q58" t="str">
            <v>TR-Transport - Operations</v>
          </cell>
          <cell r="R58" t="str">
            <v>AGI</v>
          </cell>
          <cell r="S58" t="str">
            <v>LVQ</v>
          </cell>
          <cell r="T58" t="str">
            <v>LVQ</v>
          </cell>
          <cell r="U58"/>
          <cell r="V58"/>
          <cell r="W58"/>
          <cell r="X58" t="str">
            <v>White</v>
          </cell>
          <cell r="Y58"/>
          <cell r="Z58"/>
          <cell r="AA58"/>
          <cell r="AB58"/>
          <cell r="AC58"/>
          <cell r="AD58"/>
          <cell r="AE58"/>
          <cell r="AF58"/>
          <cell r="AG58" t="str">
            <v>Double Axel</v>
          </cell>
          <cell r="AH58"/>
          <cell r="AI58"/>
          <cell r="AJ58"/>
          <cell r="AK58"/>
          <cell r="AL58"/>
          <cell r="AM58"/>
          <cell r="AN58"/>
          <cell r="AO58"/>
          <cell r="AP58"/>
          <cell r="AQ58"/>
          <cell r="AR58"/>
          <cell r="AS58"/>
          <cell r="AT58"/>
          <cell r="AU58"/>
          <cell r="AV58"/>
          <cell r="AW58"/>
          <cell r="AX58"/>
          <cell r="AY58" t="e">
            <v>#N/A</v>
          </cell>
          <cell r="AZ58"/>
          <cell r="BA58">
            <v>44901</v>
          </cell>
          <cell r="BB58" t="str">
            <v>Warning</v>
          </cell>
          <cell r="BC58" t="str">
            <v>3rd Party</v>
          </cell>
          <cell r="BD58" t="str">
            <v>N/A</v>
          </cell>
          <cell r="BE58" t="str">
            <v>Trailer - Not Requered</v>
          </cell>
          <cell r="BF58" t="str">
            <v>N/A</v>
          </cell>
          <cell r="BG58" t="str">
            <v>N/A</v>
          </cell>
          <cell r="BH58" t="str">
            <v>N/A</v>
          </cell>
          <cell r="BI58" t="str">
            <v>N/A</v>
          </cell>
          <cell r="BJ58"/>
          <cell r="BK58"/>
          <cell r="BL58"/>
          <cell r="BM58"/>
          <cell r="BN58"/>
          <cell r="BO58"/>
          <cell r="BP58"/>
          <cell r="BQ58">
            <v>1108050100</v>
          </cell>
        </row>
        <row r="59">
          <cell r="C59">
            <v>11618</v>
          </cell>
          <cell r="D59" t="str">
            <v>Active</v>
          </cell>
          <cell r="E59" t="str">
            <v>Mammut</v>
          </cell>
          <cell r="F59"/>
          <cell r="G59" t="str">
            <v>40' Flat Bed</v>
          </cell>
          <cell r="H59" t="str">
            <v>Trailer</v>
          </cell>
          <cell r="I59"/>
          <cell r="J59" t="str">
            <v>Sidewall</v>
          </cell>
          <cell r="K59" t="str">
            <v xml:space="preserve">Small Pin </v>
          </cell>
          <cell r="L59" t="str">
            <v>Steel</v>
          </cell>
          <cell r="M59" t="str">
            <v>05113513FB1071</v>
          </cell>
          <cell r="N59" t="str">
            <v>QATAR-TD-008967</v>
          </cell>
          <cell r="O59">
            <v>2005</v>
          </cell>
          <cell r="P59" t="str">
            <v>UAE</v>
          </cell>
          <cell r="Q59" t="str">
            <v>TR-Transport - Operations</v>
          </cell>
          <cell r="R59" t="str">
            <v>AGI</v>
          </cell>
          <cell r="S59" t="str">
            <v>LVQ</v>
          </cell>
          <cell r="T59" t="str">
            <v>LVQ</v>
          </cell>
          <cell r="U59"/>
          <cell r="V59"/>
          <cell r="W59"/>
          <cell r="X59" t="str">
            <v>White</v>
          </cell>
          <cell r="Y59"/>
          <cell r="Z59"/>
          <cell r="AA59"/>
          <cell r="AB59"/>
          <cell r="AC59"/>
          <cell r="AD59"/>
          <cell r="AE59"/>
          <cell r="AF59" t="str">
            <v>Steel</v>
          </cell>
          <cell r="AG59" t="str">
            <v>Double Axel</v>
          </cell>
          <cell r="AH59"/>
          <cell r="AI59"/>
          <cell r="AJ59"/>
          <cell r="AK59"/>
          <cell r="AL59"/>
          <cell r="AM59"/>
          <cell r="AN59"/>
          <cell r="AO59"/>
          <cell r="AP59"/>
          <cell r="AQ59"/>
          <cell r="AR59"/>
          <cell r="AS59"/>
          <cell r="AT59"/>
          <cell r="AU59"/>
          <cell r="AV59"/>
          <cell r="AW59"/>
          <cell r="AX59"/>
          <cell r="AY59" t="e">
            <v>#N/A</v>
          </cell>
          <cell r="AZ59"/>
          <cell r="BA59">
            <v>44777</v>
          </cell>
          <cell r="BB59" t="str">
            <v>Expired</v>
          </cell>
          <cell r="BC59" t="str">
            <v>3rd Party</v>
          </cell>
          <cell r="BD59" t="str">
            <v>N/A</v>
          </cell>
          <cell r="BE59" t="str">
            <v>Trailer - Not Requered</v>
          </cell>
          <cell r="BF59" t="str">
            <v>N/A</v>
          </cell>
          <cell r="BG59" t="str">
            <v>N/A</v>
          </cell>
          <cell r="BH59" t="str">
            <v>N/A</v>
          </cell>
          <cell r="BI59" t="str">
            <v>N/A</v>
          </cell>
          <cell r="BJ59"/>
          <cell r="BK59"/>
          <cell r="BL59"/>
          <cell r="BM59"/>
          <cell r="BN59"/>
          <cell r="BO59"/>
          <cell r="BP59"/>
          <cell r="BQ59">
            <v>1108050100</v>
          </cell>
        </row>
        <row r="60">
          <cell r="C60">
            <v>11619</v>
          </cell>
          <cell r="D60" t="str">
            <v>Active</v>
          </cell>
          <cell r="E60" t="str">
            <v>Mammut</v>
          </cell>
          <cell r="F60"/>
          <cell r="G60" t="str">
            <v>40' Flat Bed</v>
          </cell>
          <cell r="H60" t="str">
            <v>Trailer</v>
          </cell>
          <cell r="I60"/>
          <cell r="J60" t="str">
            <v>Front Shield</v>
          </cell>
          <cell r="K60" t="str">
            <v>Big Pin</v>
          </cell>
          <cell r="L60" t="str">
            <v>Steel</v>
          </cell>
          <cell r="M60" t="str">
            <v>05113507FB1065</v>
          </cell>
          <cell r="N60" t="str">
            <v>QATAR-TD-011386</v>
          </cell>
          <cell r="O60">
            <v>2005</v>
          </cell>
          <cell r="P60" t="str">
            <v>UAE</v>
          </cell>
          <cell r="Q60" t="str">
            <v>TR-Transport - Operations</v>
          </cell>
          <cell r="R60" t="str">
            <v>AGI</v>
          </cell>
          <cell r="S60" t="str">
            <v>LVQ</v>
          </cell>
          <cell r="T60" t="str">
            <v>LVQ</v>
          </cell>
          <cell r="U60"/>
          <cell r="V60"/>
          <cell r="W60"/>
          <cell r="X60" t="str">
            <v>White</v>
          </cell>
          <cell r="Y60"/>
          <cell r="Z60"/>
          <cell r="AA60"/>
          <cell r="AB60"/>
          <cell r="AC60"/>
          <cell r="AD60"/>
          <cell r="AE60"/>
          <cell r="AF60"/>
          <cell r="AG60" t="str">
            <v>Double Axel</v>
          </cell>
          <cell r="AH60"/>
          <cell r="AI60"/>
          <cell r="AJ60"/>
          <cell r="AK60"/>
          <cell r="AL60"/>
          <cell r="AM60"/>
          <cell r="AN60"/>
          <cell r="AO60"/>
          <cell r="AP60"/>
          <cell r="AQ60"/>
          <cell r="AR60"/>
          <cell r="AS60"/>
          <cell r="AT60"/>
          <cell r="AU60"/>
          <cell r="AV60"/>
          <cell r="AW60"/>
          <cell r="AX60"/>
          <cell r="AY60" t="e">
            <v>#N/A</v>
          </cell>
          <cell r="AZ60"/>
          <cell r="BA60">
            <v>44851</v>
          </cell>
          <cell r="BB60" t="str">
            <v>Expired</v>
          </cell>
          <cell r="BC60" t="str">
            <v>3rd Party</v>
          </cell>
          <cell r="BD60" t="str">
            <v>N/A</v>
          </cell>
          <cell r="BE60" t="str">
            <v>Trailer - Not Requered</v>
          </cell>
          <cell r="BF60" t="str">
            <v>N/A</v>
          </cell>
          <cell r="BG60" t="str">
            <v>N/A</v>
          </cell>
          <cell r="BH60" t="str">
            <v>N/A</v>
          </cell>
          <cell r="BI60" t="str">
            <v>N/A</v>
          </cell>
          <cell r="BJ60"/>
          <cell r="BK60"/>
          <cell r="BL60"/>
          <cell r="BM60"/>
          <cell r="BN60"/>
          <cell r="BO60"/>
          <cell r="BP60"/>
          <cell r="BQ60">
            <v>1108050100</v>
          </cell>
        </row>
        <row r="61">
          <cell r="C61">
            <v>11622</v>
          </cell>
          <cell r="D61" t="str">
            <v>Active</v>
          </cell>
          <cell r="E61" t="str">
            <v>Mammut</v>
          </cell>
          <cell r="F61"/>
          <cell r="G61" t="str">
            <v>40' Flat Bed</v>
          </cell>
          <cell r="H61" t="str">
            <v>Trailer</v>
          </cell>
          <cell r="I61"/>
          <cell r="J61" t="str">
            <v>Front Shield</v>
          </cell>
          <cell r="K61" t="str">
            <v>Big Pin</v>
          </cell>
          <cell r="L61" t="str">
            <v>Steel</v>
          </cell>
          <cell r="M61" t="str">
            <v>05113506FD1064</v>
          </cell>
          <cell r="N61" t="str">
            <v>QATAR-TD-012008</v>
          </cell>
          <cell r="O61">
            <v>2005</v>
          </cell>
          <cell r="P61" t="str">
            <v>UAE</v>
          </cell>
          <cell r="Q61" t="str">
            <v>TR-Transport - Operations</v>
          </cell>
          <cell r="R61" t="str">
            <v>AGI</v>
          </cell>
          <cell r="S61" t="str">
            <v>LVQ</v>
          </cell>
          <cell r="T61" t="str">
            <v>LVQ</v>
          </cell>
          <cell r="U61"/>
          <cell r="V61"/>
          <cell r="W61"/>
          <cell r="X61" t="str">
            <v>White</v>
          </cell>
          <cell r="Y61"/>
          <cell r="Z61"/>
          <cell r="AA61"/>
          <cell r="AB61"/>
          <cell r="AC61"/>
          <cell r="AD61"/>
          <cell r="AE61"/>
          <cell r="AF61"/>
          <cell r="AG61" t="str">
            <v>Double Axel</v>
          </cell>
          <cell r="AH61"/>
          <cell r="AI61"/>
          <cell r="AJ61"/>
          <cell r="AK61"/>
          <cell r="AL61"/>
          <cell r="AM61"/>
          <cell r="AN61"/>
          <cell r="AO61"/>
          <cell r="AP61"/>
          <cell r="AQ61"/>
          <cell r="AR61"/>
          <cell r="AS61"/>
          <cell r="AT61"/>
          <cell r="AU61"/>
          <cell r="AV61"/>
          <cell r="AW61"/>
          <cell r="AX61"/>
          <cell r="AY61" t="e">
            <v>#N/A</v>
          </cell>
          <cell r="AZ61"/>
          <cell r="BA61">
            <v>44889</v>
          </cell>
          <cell r="BB61" t="str">
            <v>Expired</v>
          </cell>
          <cell r="BC61" t="str">
            <v>3rd Party</v>
          </cell>
          <cell r="BD61" t="str">
            <v>N/A</v>
          </cell>
          <cell r="BE61" t="str">
            <v>Trailer - Not Requered</v>
          </cell>
          <cell r="BF61" t="str">
            <v>N/A</v>
          </cell>
          <cell r="BG61" t="str">
            <v>N/A</v>
          </cell>
          <cell r="BH61" t="str">
            <v>N/A</v>
          </cell>
          <cell r="BI61" t="str">
            <v>N/A</v>
          </cell>
          <cell r="BJ61"/>
          <cell r="BK61"/>
          <cell r="BL61"/>
          <cell r="BM61"/>
          <cell r="BN61"/>
          <cell r="BO61"/>
          <cell r="BP61"/>
          <cell r="BQ61">
            <v>1108050100</v>
          </cell>
        </row>
        <row r="62">
          <cell r="C62">
            <v>11623</v>
          </cell>
          <cell r="D62" t="str">
            <v>Active</v>
          </cell>
          <cell r="E62" t="str">
            <v>Mammut</v>
          </cell>
          <cell r="F62"/>
          <cell r="G62" t="str">
            <v>40' Flat Bed</v>
          </cell>
          <cell r="H62" t="str">
            <v>Trailer</v>
          </cell>
          <cell r="I62"/>
          <cell r="J62" t="str">
            <v>Sidewall (Removed)</v>
          </cell>
          <cell r="K62" t="str">
            <v xml:space="preserve">Small Pin </v>
          </cell>
          <cell r="L62" t="str">
            <v>Steel</v>
          </cell>
          <cell r="M62" t="str">
            <v>05113515FB1073</v>
          </cell>
          <cell r="N62" t="str">
            <v>QATAR-TD-016167</v>
          </cell>
          <cell r="O62">
            <v>2005</v>
          </cell>
          <cell r="P62" t="str">
            <v>UAE</v>
          </cell>
          <cell r="Q62" t="str">
            <v>TR-Transport - Operations</v>
          </cell>
          <cell r="R62" t="str">
            <v>AGI</v>
          </cell>
          <cell r="S62" t="str">
            <v>LVQ</v>
          </cell>
          <cell r="T62"/>
          <cell r="U62"/>
          <cell r="V62"/>
          <cell r="W62"/>
          <cell r="X62" t="str">
            <v>White</v>
          </cell>
          <cell r="Y62"/>
          <cell r="Z62"/>
          <cell r="AA62"/>
          <cell r="AB62"/>
          <cell r="AC62"/>
          <cell r="AD62"/>
          <cell r="AE62"/>
          <cell r="AF62" t="str">
            <v>Steel</v>
          </cell>
          <cell r="AG62" t="str">
            <v>Double Axel</v>
          </cell>
          <cell r="AH62"/>
          <cell r="AI62"/>
          <cell r="AJ62"/>
          <cell r="AK62"/>
          <cell r="AL62"/>
          <cell r="AM62"/>
          <cell r="AN62"/>
          <cell r="AO62"/>
          <cell r="AP62"/>
          <cell r="AQ62"/>
          <cell r="AR62"/>
          <cell r="AS62"/>
          <cell r="AT62"/>
          <cell r="AU62"/>
          <cell r="AV62"/>
          <cell r="AW62"/>
          <cell r="AX62"/>
          <cell r="AY62" t="e">
            <v>#N/A</v>
          </cell>
          <cell r="AZ62"/>
          <cell r="BA62">
            <v>44931</v>
          </cell>
          <cell r="BB62" t="str">
            <v>Warning</v>
          </cell>
          <cell r="BC62" t="str">
            <v>3rd Party</v>
          </cell>
          <cell r="BD62" t="str">
            <v>N/A</v>
          </cell>
          <cell r="BE62" t="str">
            <v>Trailer - Not Requered</v>
          </cell>
          <cell r="BF62" t="str">
            <v>N/A</v>
          </cell>
          <cell r="BG62" t="str">
            <v>N/A</v>
          </cell>
          <cell r="BH62" t="str">
            <v>N/A</v>
          </cell>
          <cell r="BI62" t="str">
            <v>N/A</v>
          </cell>
          <cell r="BJ62"/>
          <cell r="BK62"/>
          <cell r="BL62"/>
          <cell r="BM62"/>
          <cell r="BN62"/>
          <cell r="BO62"/>
          <cell r="BP62"/>
          <cell r="BQ62">
            <v>1108050100</v>
          </cell>
        </row>
        <row r="63">
          <cell r="C63">
            <v>11737</v>
          </cell>
          <cell r="D63" t="str">
            <v>Active</v>
          </cell>
          <cell r="E63" t="str">
            <v>Mammut</v>
          </cell>
          <cell r="F63"/>
          <cell r="G63" t="str">
            <v>40' Flat Bed</v>
          </cell>
          <cell r="H63" t="str">
            <v>Trailer</v>
          </cell>
          <cell r="I63"/>
          <cell r="J63" t="str">
            <v>Sidewall (Removed)</v>
          </cell>
          <cell r="K63" t="str">
            <v xml:space="preserve">Small Pin </v>
          </cell>
          <cell r="L63" t="str">
            <v>Steel</v>
          </cell>
          <cell r="M63" t="str">
            <v>0502FB193</v>
          </cell>
          <cell r="N63" t="str">
            <v>QATAR-TD-012325</v>
          </cell>
          <cell r="O63">
            <v>2005</v>
          </cell>
          <cell r="P63" t="str">
            <v>UAE</v>
          </cell>
          <cell r="Q63" t="str">
            <v>TR-Transport - Operations</v>
          </cell>
          <cell r="R63" t="str">
            <v>AGI</v>
          </cell>
          <cell r="S63" t="str">
            <v>LVQ</v>
          </cell>
          <cell r="T63" t="str">
            <v>Dedicated to NFE Project</v>
          </cell>
          <cell r="U63"/>
          <cell r="V63"/>
          <cell r="W63"/>
          <cell r="X63" t="str">
            <v>White</v>
          </cell>
          <cell r="Y63"/>
          <cell r="Z63"/>
          <cell r="AA63"/>
          <cell r="AB63"/>
          <cell r="AC63"/>
          <cell r="AD63"/>
          <cell r="AE63"/>
          <cell r="AF63" t="str">
            <v>Steel</v>
          </cell>
          <cell r="AG63" t="str">
            <v>Double Axel</v>
          </cell>
          <cell r="AH63"/>
          <cell r="AI63"/>
          <cell r="AJ63"/>
          <cell r="AK63"/>
          <cell r="AL63"/>
          <cell r="AM63"/>
          <cell r="AN63"/>
          <cell r="AO63"/>
          <cell r="AP63"/>
          <cell r="AQ63"/>
          <cell r="AR63"/>
          <cell r="AS63"/>
          <cell r="AT63"/>
          <cell r="AU63"/>
          <cell r="AV63"/>
          <cell r="AW63"/>
          <cell r="AX63"/>
          <cell r="AY63" t="e">
            <v>#N/A</v>
          </cell>
          <cell r="AZ63"/>
          <cell r="BA63">
            <v>44921</v>
          </cell>
          <cell r="BB63" t="str">
            <v>Warning</v>
          </cell>
          <cell r="BC63" t="str">
            <v>3rd Party</v>
          </cell>
          <cell r="BD63" t="str">
            <v>N/A</v>
          </cell>
          <cell r="BE63" t="str">
            <v>Trailer - Not Requered</v>
          </cell>
          <cell r="BF63" t="str">
            <v>N/A</v>
          </cell>
          <cell r="BG63" t="str">
            <v>N/A</v>
          </cell>
          <cell r="BH63" t="str">
            <v>N/A</v>
          </cell>
          <cell r="BI63" t="str">
            <v>N/A</v>
          </cell>
          <cell r="BJ63"/>
          <cell r="BK63"/>
          <cell r="BL63"/>
          <cell r="BM63"/>
          <cell r="BN63"/>
          <cell r="BO63"/>
          <cell r="BP63"/>
          <cell r="BQ63">
            <v>1108050100</v>
          </cell>
        </row>
        <row r="64">
          <cell r="C64">
            <v>12022</v>
          </cell>
          <cell r="D64" t="str">
            <v>Active</v>
          </cell>
          <cell r="E64" t="str">
            <v>Mammut</v>
          </cell>
          <cell r="F64"/>
          <cell r="G64" t="str">
            <v>40' Flat Bed</v>
          </cell>
          <cell r="H64" t="str">
            <v>Trailer</v>
          </cell>
          <cell r="I64"/>
          <cell r="J64" t="str">
            <v>Front Shield</v>
          </cell>
          <cell r="K64" t="str">
            <v xml:space="preserve">Small Pin </v>
          </cell>
          <cell r="L64" t="str">
            <v>Steel</v>
          </cell>
          <cell r="M64" t="str">
            <v>06013970-FB-1312</v>
          </cell>
          <cell r="N64" t="str">
            <v>QATAR-TD-019529</v>
          </cell>
          <cell r="O64">
            <v>2006</v>
          </cell>
          <cell r="P64" t="str">
            <v>UAE</v>
          </cell>
          <cell r="Q64" t="str">
            <v>TR-Transport - Operations</v>
          </cell>
          <cell r="R64" t="str">
            <v>AGI</v>
          </cell>
          <cell r="S64" t="str">
            <v>LVQ</v>
          </cell>
          <cell r="T64" t="str">
            <v>Dedicated to NFE Project</v>
          </cell>
          <cell r="U64"/>
          <cell r="V64"/>
          <cell r="W64"/>
          <cell r="X64" t="str">
            <v>White</v>
          </cell>
          <cell r="Y64"/>
          <cell r="Z64"/>
          <cell r="AA64"/>
          <cell r="AB64"/>
          <cell r="AC64"/>
          <cell r="AD64"/>
          <cell r="AE64"/>
          <cell r="AF64"/>
          <cell r="AG64" t="str">
            <v>Double Axel</v>
          </cell>
          <cell r="AH64"/>
          <cell r="AI64"/>
          <cell r="AJ64"/>
          <cell r="AK64"/>
          <cell r="AL64"/>
          <cell r="AM64"/>
          <cell r="AN64"/>
          <cell r="AO64"/>
          <cell r="AP64"/>
          <cell r="AQ64"/>
          <cell r="AR64"/>
          <cell r="AS64"/>
          <cell r="AT64"/>
          <cell r="AU64"/>
          <cell r="AV64"/>
          <cell r="AW64"/>
          <cell r="AX64"/>
          <cell r="AY64" t="e">
            <v>#N/A</v>
          </cell>
          <cell r="AZ64"/>
          <cell r="BA64">
            <v>44966</v>
          </cell>
          <cell r="BB64" t="str">
            <v/>
          </cell>
          <cell r="BC64" t="str">
            <v>3rd Party</v>
          </cell>
          <cell r="BD64" t="str">
            <v>N/A</v>
          </cell>
          <cell r="BE64" t="str">
            <v>Trailer - Not Requered</v>
          </cell>
          <cell r="BF64" t="str">
            <v>N/A</v>
          </cell>
          <cell r="BG64" t="str">
            <v>N/A</v>
          </cell>
          <cell r="BH64" t="str">
            <v>N/A</v>
          </cell>
          <cell r="BI64" t="str">
            <v>N/A</v>
          </cell>
          <cell r="BJ64"/>
          <cell r="BK64"/>
          <cell r="BL64"/>
          <cell r="BM64"/>
          <cell r="BN64"/>
          <cell r="BO64"/>
          <cell r="BP64"/>
          <cell r="BQ64">
            <v>1108050100</v>
          </cell>
        </row>
        <row r="65">
          <cell r="C65">
            <v>12023</v>
          </cell>
          <cell r="D65" t="str">
            <v>Active</v>
          </cell>
          <cell r="E65" t="str">
            <v>Mammut</v>
          </cell>
          <cell r="F65"/>
          <cell r="G65" t="str">
            <v>40' Flat Bed</v>
          </cell>
          <cell r="H65" t="str">
            <v>Trailer</v>
          </cell>
          <cell r="I65"/>
          <cell r="J65" t="str">
            <v>Sidewall</v>
          </cell>
          <cell r="K65" t="str">
            <v xml:space="preserve">Small Pin </v>
          </cell>
          <cell r="L65" t="str">
            <v>Steel</v>
          </cell>
          <cell r="M65" t="str">
            <v>06013968FB1310</v>
          </cell>
          <cell r="N65" t="str">
            <v>QATAR-TD-017433</v>
          </cell>
          <cell r="O65">
            <v>2006</v>
          </cell>
          <cell r="P65" t="str">
            <v>UAE</v>
          </cell>
          <cell r="Q65" t="str">
            <v>TR-Transport - Operations</v>
          </cell>
          <cell r="R65" t="str">
            <v>AGI</v>
          </cell>
          <cell r="S65" t="str">
            <v>LVQ</v>
          </cell>
          <cell r="T65" t="str">
            <v>LVQ/DIAMOND SEA</v>
          </cell>
          <cell r="U65"/>
          <cell r="V65"/>
          <cell r="W65"/>
          <cell r="X65" t="str">
            <v>White</v>
          </cell>
          <cell r="Y65"/>
          <cell r="Z65"/>
          <cell r="AA65"/>
          <cell r="AB65"/>
          <cell r="AC65"/>
          <cell r="AD65"/>
          <cell r="AE65"/>
          <cell r="AF65" t="str">
            <v>Steel</v>
          </cell>
          <cell r="AG65" t="str">
            <v>Double Axel</v>
          </cell>
          <cell r="AH65"/>
          <cell r="AI65"/>
          <cell r="AJ65"/>
          <cell r="AK65"/>
          <cell r="AL65"/>
          <cell r="AM65"/>
          <cell r="AN65"/>
          <cell r="AO65"/>
          <cell r="AP65"/>
          <cell r="AQ65"/>
          <cell r="AR65"/>
          <cell r="AS65"/>
          <cell r="AT65"/>
          <cell r="AU65"/>
          <cell r="AV65"/>
          <cell r="AW65"/>
          <cell r="AX65"/>
          <cell r="AY65" t="e">
            <v>#N/A</v>
          </cell>
          <cell r="AZ65"/>
          <cell r="BA65">
            <v>44966</v>
          </cell>
          <cell r="BB65" t="str">
            <v/>
          </cell>
          <cell r="BC65" t="str">
            <v>3rd Party</v>
          </cell>
          <cell r="BD65" t="str">
            <v>N/A</v>
          </cell>
          <cell r="BE65" t="str">
            <v>Trailer - Not Requered</v>
          </cell>
          <cell r="BF65" t="str">
            <v>N/A</v>
          </cell>
          <cell r="BG65" t="str">
            <v>N/A</v>
          </cell>
          <cell r="BH65" t="str">
            <v>N/A</v>
          </cell>
          <cell r="BI65" t="str">
            <v>N/A</v>
          </cell>
          <cell r="BJ65"/>
          <cell r="BK65"/>
          <cell r="BL65"/>
          <cell r="BM65"/>
          <cell r="BN65"/>
          <cell r="BO65"/>
          <cell r="BP65"/>
          <cell r="BQ65">
            <v>1108050100</v>
          </cell>
        </row>
        <row r="66">
          <cell r="C66">
            <v>12024</v>
          </cell>
          <cell r="D66" t="str">
            <v>Active</v>
          </cell>
          <cell r="E66" t="str">
            <v>Mammut</v>
          </cell>
          <cell r="F66"/>
          <cell r="G66" t="str">
            <v>40' Flat Bed</v>
          </cell>
          <cell r="H66" t="str">
            <v>Trailer</v>
          </cell>
          <cell r="I66"/>
          <cell r="J66" t="str">
            <v>Front Shield</v>
          </cell>
          <cell r="K66" t="str">
            <v>Big Pin</v>
          </cell>
          <cell r="L66" t="str">
            <v>Steel</v>
          </cell>
          <cell r="M66" t="str">
            <v>06013972FB1314</v>
          </cell>
          <cell r="N66" t="str">
            <v>QATAR-TD-010569</v>
          </cell>
          <cell r="O66">
            <v>2006</v>
          </cell>
          <cell r="P66" t="str">
            <v>UAE</v>
          </cell>
          <cell r="Q66" t="str">
            <v>TR-Transport - Operations</v>
          </cell>
          <cell r="R66" t="str">
            <v>AGI</v>
          </cell>
          <cell r="S66" t="str">
            <v>LVQ</v>
          </cell>
          <cell r="T66" t="str">
            <v>LVQ</v>
          </cell>
          <cell r="U66"/>
          <cell r="V66"/>
          <cell r="W66"/>
          <cell r="X66" t="str">
            <v>White</v>
          </cell>
          <cell r="Y66"/>
          <cell r="Z66"/>
          <cell r="AA66"/>
          <cell r="AB66"/>
          <cell r="AC66"/>
          <cell r="AD66"/>
          <cell r="AE66"/>
          <cell r="AF66"/>
          <cell r="AG66" t="str">
            <v>Double Axel</v>
          </cell>
          <cell r="AH66"/>
          <cell r="AI66"/>
          <cell r="AJ66"/>
          <cell r="AK66"/>
          <cell r="AL66"/>
          <cell r="AM66"/>
          <cell r="AN66"/>
          <cell r="AO66"/>
          <cell r="AP66"/>
          <cell r="AQ66"/>
          <cell r="AR66"/>
          <cell r="AS66"/>
          <cell r="AT66"/>
          <cell r="AU66"/>
          <cell r="AV66"/>
          <cell r="AW66"/>
          <cell r="AX66"/>
          <cell r="AY66" t="e">
            <v>#N/A</v>
          </cell>
          <cell r="AZ66"/>
          <cell r="BA66">
            <v>44852</v>
          </cell>
          <cell r="BB66" t="str">
            <v>Expired</v>
          </cell>
          <cell r="BC66" t="str">
            <v>3rd Party</v>
          </cell>
          <cell r="BD66" t="str">
            <v>N/A</v>
          </cell>
          <cell r="BE66" t="str">
            <v>Trailer - Not Requered</v>
          </cell>
          <cell r="BF66" t="str">
            <v>N/A</v>
          </cell>
          <cell r="BG66" t="str">
            <v>N/A</v>
          </cell>
          <cell r="BH66" t="str">
            <v>N/A</v>
          </cell>
          <cell r="BI66" t="str">
            <v>N/A</v>
          </cell>
          <cell r="BJ66"/>
          <cell r="BK66"/>
          <cell r="BL66"/>
          <cell r="BM66"/>
          <cell r="BN66"/>
          <cell r="BO66"/>
          <cell r="BP66"/>
          <cell r="BQ66">
            <v>1108050100</v>
          </cell>
        </row>
        <row r="67">
          <cell r="C67">
            <v>12025</v>
          </cell>
          <cell r="D67" t="str">
            <v>Active</v>
          </cell>
          <cell r="E67" t="str">
            <v>Mammut</v>
          </cell>
          <cell r="F67"/>
          <cell r="G67" t="str">
            <v>40' Flat Bed</v>
          </cell>
          <cell r="H67" t="str">
            <v>Trailer</v>
          </cell>
          <cell r="I67"/>
          <cell r="J67" t="str">
            <v>Sidewall (Removed)</v>
          </cell>
          <cell r="K67" t="str">
            <v xml:space="preserve">Small Pin </v>
          </cell>
          <cell r="L67" t="str">
            <v>Steel</v>
          </cell>
          <cell r="M67" t="str">
            <v>06013954FB1298</v>
          </cell>
          <cell r="N67" t="str">
            <v>QATAR-TD-017612</v>
          </cell>
          <cell r="O67">
            <v>2006</v>
          </cell>
          <cell r="P67" t="str">
            <v>UAE</v>
          </cell>
          <cell r="Q67" t="str">
            <v>TR-Transport - Operations</v>
          </cell>
          <cell r="R67" t="str">
            <v>AGI</v>
          </cell>
          <cell r="S67" t="str">
            <v>LVQ</v>
          </cell>
          <cell r="T67"/>
          <cell r="U67"/>
          <cell r="V67"/>
          <cell r="W67"/>
          <cell r="X67" t="str">
            <v>White</v>
          </cell>
          <cell r="Y67"/>
          <cell r="Z67"/>
          <cell r="AA67"/>
          <cell r="AB67"/>
          <cell r="AC67"/>
          <cell r="AD67"/>
          <cell r="AE67"/>
          <cell r="AF67" t="str">
            <v>Steel</v>
          </cell>
          <cell r="AG67" t="str">
            <v>Double Axel</v>
          </cell>
          <cell r="AH67"/>
          <cell r="AI67"/>
          <cell r="AJ67"/>
          <cell r="AK67"/>
          <cell r="AL67"/>
          <cell r="AM67"/>
          <cell r="AN67"/>
          <cell r="AO67"/>
          <cell r="AP67"/>
          <cell r="AQ67"/>
          <cell r="AR67"/>
          <cell r="AS67"/>
          <cell r="AT67"/>
          <cell r="AU67"/>
          <cell r="AV67"/>
          <cell r="AW67"/>
          <cell r="AX67"/>
          <cell r="AY67" t="e">
            <v>#N/A</v>
          </cell>
          <cell r="AZ67"/>
          <cell r="BA67">
            <v>44958</v>
          </cell>
          <cell r="BB67" t="str">
            <v/>
          </cell>
          <cell r="BC67" t="str">
            <v>3rd Party</v>
          </cell>
          <cell r="BD67" t="str">
            <v>N/A</v>
          </cell>
          <cell r="BE67" t="str">
            <v>Trailer - Not Requered</v>
          </cell>
          <cell r="BF67" t="str">
            <v>N/A</v>
          </cell>
          <cell r="BG67" t="str">
            <v>N/A</v>
          </cell>
          <cell r="BH67" t="str">
            <v>N/A</v>
          </cell>
          <cell r="BI67" t="str">
            <v>N/A</v>
          </cell>
          <cell r="BJ67"/>
          <cell r="BK67"/>
          <cell r="BL67"/>
          <cell r="BM67"/>
          <cell r="BN67"/>
          <cell r="BO67"/>
          <cell r="BP67"/>
          <cell r="BQ67">
            <v>1108050100</v>
          </cell>
        </row>
        <row r="68">
          <cell r="C68">
            <v>12026</v>
          </cell>
          <cell r="D68" t="str">
            <v>Active</v>
          </cell>
          <cell r="E68" t="str">
            <v>Mammut</v>
          </cell>
          <cell r="F68"/>
          <cell r="G68" t="str">
            <v>40' Flat Bed</v>
          </cell>
          <cell r="H68" t="str">
            <v>Trailer</v>
          </cell>
          <cell r="I68"/>
          <cell r="J68" t="str">
            <v>Front Shield</v>
          </cell>
          <cell r="K68" t="str">
            <v xml:space="preserve">Small Pin </v>
          </cell>
          <cell r="L68" t="str">
            <v>Steel</v>
          </cell>
          <cell r="M68" t="str">
            <v>06013950FB1294</v>
          </cell>
          <cell r="N68" t="str">
            <v>QATAR-TD-009990</v>
          </cell>
          <cell r="O68">
            <v>2006</v>
          </cell>
          <cell r="P68" t="str">
            <v>UAE</v>
          </cell>
          <cell r="Q68" t="str">
            <v>TR-Transport - Operations</v>
          </cell>
          <cell r="R68" t="str">
            <v>AGI</v>
          </cell>
          <cell r="S68" t="str">
            <v>LVQ</v>
          </cell>
          <cell r="T68" t="str">
            <v>LVQ</v>
          </cell>
          <cell r="U68"/>
          <cell r="V68"/>
          <cell r="W68"/>
          <cell r="X68" t="str">
            <v>White</v>
          </cell>
          <cell r="Y68"/>
          <cell r="Z68"/>
          <cell r="AA68"/>
          <cell r="AB68"/>
          <cell r="AC68"/>
          <cell r="AD68"/>
          <cell r="AE68"/>
          <cell r="AF68"/>
          <cell r="AG68" t="str">
            <v>Double Axel</v>
          </cell>
          <cell r="AH68"/>
          <cell r="AI68"/>
          <cell r="AJ68"/>
          <cell r="AK68"/>
          <cell r="AL68"/>
          <cell r="AM68"/>
          <cell r="AN68"/>
          <cell r="AO68"/>
          <cell r="AP68"/>
          <cell r="AQ68"/>
          <cell r="AR68"/>
          <cell r="AS68"/>
          <cell r="AT68"/>
          <cell r="AU68"/>
          <cell r="AV68"/>
          <cell r="AW68"/>
          <cell r="AX68"/>
          <cell r="AY68" t="e">
            <v>#N/A</v>
          </cell>
          <cell r="AZ68"/>
          <cell r="BA68">
            <v>44873</v>
          </cell>
          <cell r="BB68" t="str">
            <v>Expired</v>
          </cell>
          <cell r="BC68" t="str">
            <v>3rd Party</v>
          </cell>
          <cell r="BD68" t="str">
            <v>N/A</v>
          </cell>
          <cell r="BE68" t="str">
            <v>Trailer - Not Requered</v>
          </cell>
          <cell r="BF68" t="str">
            <v>N/A</v>
          </cell>
          <cell r="BG68" t="str">
            <v>N/A</v>
          </cell>
          <cell r="BH68" t="str">
            <v>N/A</v>
          </cell>
          <cell r="BI68" t="str">
            <v>N/A</v>
          </cell>
          <cell r="BJ68"/>
          <cell r="BK68"/>
          <cell r="BL68"/>
          <cell r="BM68"/>
          <cell r="BN68"/>
          <cell r="BO68"/>
          <cell r="BP68"/>
          <cell r="BQ68">
            <v>1108050100</v>
          </cell>
        </row>
        <row r="69">
          <cell r="C69">
            <v>12027</v>
          </cell>
          <cell r="D69" t="str">
            <v>Active</v>
          </cell>
          <cell r="E69" t="str">
            <v>Mammut</v>
          </cell>
          <cell r="F69"/>
          <cell r="G69" t="str">
            <v>40' Flat Bed</v>
          </cell>
          <cell r="H69" t="str">
            <v>Trailer</v>
          </cell>
          <cell r="I69"/>
          <cell r="J69" t="str">
            <v>Sidewall (Removed)</v>
          </cell>
          <cell r="K69" t="str">
            <v xml:space="preserve">Small Pin </v>
          </cell>
          <cell r="L69" t="str">
            <v>Steel</v>
          </cell>
          <cell r="M69" t="str">
            <v>06013969FB1311</v>
          </cell>
          <cell r="N69" t="str">
            <v>QATAR-TD-009767</v>
          </cell>
          <cell r="O69">
            <v>2006</v>
          </cell>
          <cell r="P69" t="str">
            <v>UAE</v>
          </cell>
          <cell r="Q69" t="str">
            <v>TR-Transport - Operations</v>
          </cell>
          <cell r="R69" t="str">
            <v>AGI</v>
          </cell>
          <cell r="S69" t="str">
            <v>LVQ</v>
          </cell>
          <cell r="T69"/>
          <cell r="U69"/>
          <cell r="V69"/>
          <cell r="W69"/>
          <cell r="X69" t="str">
            <v>White</v>
          </cell>
          <cell r="Y69"/>
          <cell r="Z69"/>
          <cell r="AA69"/>
          <cell r="AB69"/>
          <cell r="AC69"/>
          <cell r="AD69"/>
          <cell r="AE69"/>
          <cell r="AF69" t="str">
            <v>Steel</v>
          </cell>
          <cell r="AG69" t="str">
            <v>Double Axel</v>
          </cell>
          <cell r="AH69"/>
          <cell r="AI69"/>
          <cell r="AJ69"/>
          <cell r="AK69"/>
          <cell r="AL69"/>
          <cell r="AM69"/>
          <cell r="AN69"/>
          <cell r="AO69"/>
          <cell r="AP69"/>
          <cell r="AQ69"/>
          <cell r="AR69"/>
          <cell r="AS69"/>
          <cell r="AT69"/>
          <cell r="AU69"/>
          <cell r="AV69"/>
          <cell r="AW69"/>
          <cell r="AX69"/>
          <cell r="AY69" t="e">
            <v>#N/A</v>
          </cell>
          <cell r="AZ69"/>
          <cell r="BA69">
            <v>44892</v>
          </cell>
          <cell r="BB69" t="str">
            <v>Warning</v>
          </cell>
          <cell r="BC69" t="str">
            <v>3rd Party</v>
          </cell>
          <cell r="BD69" t="str">
            <v>N/A</v>
          </cell>
          <cell r="BE69" t="str">
            <v>Trailer - Not Requered</v>
          </cell>
          <cell r="BF69" t="str">
            <v>N/A</v>
          </cell>
          <cell r="BG69" t="str">
            <v>N/A</v>
          </cell>
          <cell r="BH69" t="str">
            <v>N/A</v>
          </cell>
          <cell r="BI69" t="str">
            <v>N/A</v>
          </cell>
          <cell r="BJ69"/>
          <cell r="BK69"/>
          <cell r="BL69"/>
          <cell r="BM69"/>
          <cell r="BN69"/>
          <cell r="BO69"/>
          <cell r="BP69"/>
          <cell r="BQ69">
            <v>1108050100</v>
          </cell>
        </row>
        <row r="70">
          <cell r="C70">
            <v>12028</v>
          </cell>
          <cell r="D70" t="str">
            <v>Active</v>
          </cell>
          <cell r="E70" t="str">
            <v>Mammut</v>
          </cell>
          <cell r="F70"/>
          <cell r="G70" t="str">
            <v>40' Flat Bed</v>
          </cell>
          <cell r="H70" t="str">
            <v>Trailer</v>
          </cell>
          <cell r="I70"/>
          <cell r="J70" t="str">
            <v>Front Shield</v>
          </cell>
          <cell r="K70" t="str">
            <v>Big Pin</v>
          </cell>
          <cell r="L70" t="str">
            <v>Steel</v>
          </cell>
          <cell r="M70" t="str">
            <v>06013952-FB-1296</v>
          </cell>
          <cell r="N70" t="str">
            <v>QATAR-TD-017514</v>
          </cell>
          <cell r="O70">
            <v>2006</v>
          </cell>
          <cell r="P70" t="str">
            <v>UAE</v>
          </cell>
          <cell r="Q70" t="str">
            <v>TR-Transport - Operations</v>
          </cell>
          <cell r="R70" t="str">
            <v>AGI</v>
          </cell>
          <cell r="S70" t="str">
            <v>LVQ</v>
          </cell>
          <cell r="T70" t="str">
            <v>LVQ</v>
          </cell>
          <cell r="U70"/>
          <cell r="V70"/>
          <cell r="W70"/>
          <cell r="X70" t="str">
            <v>White</v>
          </cell>
          <cell r="Y70"/>
          <cell r="Z70"/>
          <cell r="AA70"/>
          <cell r="AB70"/>
          <cell r="AC70"/>
          <cell r="AD70"/>
          <cell r="AE70"/>
          <cell r="AF70"/>
          <cell r="AG70" t="str">
            <v>Double Axel</v>
          </cell>
          <cell r="AH70"/>
          <cell r="AI70"/>
          <cell r="AJ70"/>
          <cell r="AK70"/>
          <cell r="AL70"/>
          <cell r="AM70"/>
          <cell r="AN70"/>
          <cell r="AO70"/>
          <cell r="AP70"/>
          <cell r="AQ70"/>
          <cell r="AR70"/>
          <cell r="AS70"/>
          <cell r="AT70"/>
          <cell r="AU70"/>
          <cell r="AV70"/>
          <cell r="AW70"/>
          <cell r="AX70"/>
          <cell r="AY70" t="e">
            <v>#N/A</v>
          </cell>
          <cell r="AZ70"/>
          <cell r="BA70">
            <v>44948</v>
          </cell>
          <cell r="BB70" t="str">
            <v>Warning</v>
          </cell>
          <cell r="BC70" t="str">
            <v>3rd Party</v>
          </cell>
          <cell r="BD70" t="str">
            <v>N/A</v>
          </cell>
          <cell r="BE70" t="str">
            <v>Trailer - Not Requered</v>
          </cell>
          <cell r="BF70" t="str">
            <v>N/A</v>
          </cell>
          <cell r="BG70" t="str">
            <v>N/A</v>
          </cell>
          <cell r="BH70" t="str">
            <v>N/A</v>
          </cell>
          <cell r="BI70" t="str">
            <v>N/A</v>
          </cell>
          <cell r="BJ70"/>
          <cell r="BK70"/>
          <cell r="BL70"/>
          <cell r="BM70"/>
          <cell r="BN70"/>
          <cell r="BO70"/>
          <cell r="BP70"/>
          <cell r="BQ70">
            <v>1108050100</v>
          </cell>
        </row>
        <row r="71">
          <cell r="C71">
            <v>12029</v>
          </cell>
          <cell r="D71" t="str">
            <v>Active</v>
          </cell>
          <cell r="E71" t="str">
            <v>Mammut</v>
          </cell>
          <cell r="F71"/>
          <cell r="G71" t="str">
            <v>40' Flat Bed</v>
          </cell>
          <cell r="H71" t="str">
            <v>Trailer</v>
          </cell>
          <cell r="I71"/>
          <cell r="J71" t="str">
            <v>Front Shield</v>
          </cell>
          <cell r="K71" t="str">
            <v>Big Pin</v>
          </cell>
          <cell r="L71" t="str">
            <v>Steel</v>
          </cell>
          <cell r="M71" t="str">
            <v>06013958FB1302</v>
          </cell>
          <cell r="N71" t="str">
            <v>QATAR-TD-012301</v>
          </cell>
          <cell r="O71">
            <v>2006</v>
          </cell>
          <cell r="P71" t="str">
            <v>UAE</v>
          </cell>
          <cell r="Q71" t="str">
            <v>TR-Transport - Operations</v>
          </cell>
          <cell r="R71" t="str">
            <v>AGI</v>
          </cell>
          <cell r="S71" t="str">
            <v>LVQ</v>
          </cell>
          <cell r="T71" t="str">
            <v>LVQ</v>
          </cell>
          <cell r="U71"/>
          <cell r="V71"/>
          <cell r="W71"/>
          <cell r="X71" t="str">
            <v>White</v>
          </cell>
          <cell r="Y71"/>
          <cell r="Z71"/>
          <cell r="AA71"/>
          <cell r="AB71"/>
          <cell r="AC71"/>
          <cell r="AD71"/>
          <cell r="AE71"/>
          <cell r="AF71"/>
          <cell r="AG71" t="str">
            <v>Double Axel</v>
          </cell>
          <cell r="AH71"/>
          <cell r="AI71"/>
          <cell r="AJ71"/>
          <cell r="AK71"/>
          <cell r="AL71"/>
          <cell r="AM71"/>
          <cell r="AN71"/>
          <cell r="AO71"/>
          <cell r="AP71"/>
          <cell r="AQ71"/>
          <cell r="AR71"/>
          <cell r="AS71"/>
          <cell r="AT71"/>
          <cell r="AU71"/>
          <cell r="AV71"/>
          <cell r="AW71"/>
          <cell r="AX71"/>
          <cell r="AY71" t="e">
            <v>#N/A</v>
          </cell>
          <cell r="AZ71"/>
          <cell r="BA71">
            <v>44873</v>
          </cell>
          <cell r="BB71" t="str">
            <v>Expired</v>
          </cell>
          <cell r="BC71" t="str">
            <v>3rd Party</v>
          </cell>
          <cell r="BD71" t="str">
            <v>N/A</v>
          </cell>
          <cell r="BE71" t="str">
            <v>Trailer - Not Requered</v>
          </cell>
          <cell r="BF71" t="str">
            <v>N/A</v>
          </cell>
          <cell r="BG71" t="str">
            <v>N/A</v>
          </cell>
          <cell r="BH71" t="str">
            <v>N/A</v>
          </cell>
          <cell r="BI71" t="str">
            <v>N/A</v>
          </cell>
          <cell r="BJ71"/>
          <cell r="BK71"/>
          <cell r="BL71"/>
          <cell r="BM71"/>
          <cell r="BN71"/>
          <cell r="BO71"/>
          <cell r="BP71"/>
          <cell r="BQ71">
            <v>1108050100</v>
          </cell>
        </row>
        <row r="72">
          <cell r="C72">
            <v>12030</v>
          </cell>
          <cell r="D72" t="str">
            <v>Active</v>
          </cell>
          <cell r="E72" t="str">
            <v>Mammut</v>
          </cell>
          <cell r="F72"/>
          <cell r="G72" t="str">
            <v>40' Flat Bed</v>
          </cell>
          <cell r="H72" t="str">
            <v>Trailer</v>
          </cell>
          <cell r="I72"/>
          <cell r="J72" t="str">
            <v>Front Shield</v>
          </cell>
          <cell r="K72" t="str">
            <v>Big Pin</v>
          </cell>
          <cell r="L72" t="str">
            <v>Steel</v>
          </cell>
          <cell r="M72" t="str">
            <v>06013949-FB-1293</v>
          </cell>
          <cell r="N72" t="str">
            <v>QATAR-TD-010318</v>
          </cell>
          <cell r="O72">
            <v>2006</v>
          </cell>
          <cell r="P72" t="str">
            <v>UAE</v>
          </cell>
          <cell r="Q72" t="str">
            <v>TR-Transport - Operations</v>
          </cell>
          <cell r="R72" t="str">
            <v>AGI</v>
          </cell>
          <cell r="S72" t="str">
            <v>LVQ</v>
          </cell>
          <cell r="T72" t="str">
            <v>LVQ</v>
          </cell>
          <cell r="U72"/>
          <cell r="V72"/>
          <cell r="W72"/>
          <cell r="X72" t="str">
            <v>White</v>
          </cell>
          <cell r="Y72"/>
          <cell r="Z72"/>
          <cell r="AA72"/>
          <cell r="AB72"/>
          <cell r="AC72"/>
          <cell r="AD72"/>
          <cell r="AE72"/>
          <cell r="AF72"/>
          <cell r="AG72" t="str">
            <v>Double Axel</v>
          </cell>
          <cell r="AH72"/>
          <cell r="AI72"/>
          <cell r="AJ72"/>
          <cell r="AK72"/>
          <cell r="AL72"/>
          <cell r="AM72"/>
          <cell r="AN72"/>
          <cell r="AO72"/>
          <cell r="AP72"/>
          <cell r="AQ72"/>
          <cell r="AR72"/>
          <cell r="AS72"/>
          <cell r="AT72"/>
          <cell r="AU72"/>
          <cell r="AV72"/>
          <cell r="AW72"/>
          <cell r="AX72"/>
          <cell r="AY72" t="e">
            <v>#N/A</v>
          </cell>
          <cell r="AZ72"/>
          <cell r="BA72">
            <v>44815</v>
          </cell>
          <cell r="BB72" t="str">
            <v>Expired</v>
          </cell>
          <cell r="BC72" t="str">
            <v>3rd Party</v>
          </cell>
          <cell r="BD72" t="str">
            <v>N/A</v>
          </cell>
          <cell r="BE72" t="str">
            <v>Trailer - Not Requered</v>
          </cell>
          <cell r="BF72" t="str">
            <v>N/A</v>
          </cell>
          <cell r="BG72" t="str">
            <v>N/A</v>
          </cell>
          <cell r="BH72" t="str">
            <v>N/A</v>
          </cell>
          <cell r="BI72" t="str">
            <v>N/A</v>
          </cell>
          <cell r="BJ72"/>
          <cell r="BK72"/>
          <cell r="BL72"/>
          <cell r="BM72"/>
          <cell r="BN72"/>
          <cell r="BO72"/>
          <cell r="BP72"/>
          <cell r="BQ72">
            <v>1108050100</v>
          </cell>
        </row>
        <row r="73">
          <cell r="C73">
            <v>48705</v>
          </cell>
          <cell r="D73" t="str">
            <v>Active</v>
          </cell>
          <cell r="E73" t="str">
            <v>Mammut</v>
          </cell>
          <cell r="F73"/>
          <cell r="G73" t="str">
            <v>40' Flat Bed</v>
          </cell>
          <cell r="H73" t="str">
            <v>Trailer</v>
          </cell>
          <cell r="I73"/>
          <cell r="J73" t="str">
            <v>Sidewall (Removed)</v>
          </cell>
          <cell r="K73" t="str">
            <v xml:space="preserve">Small Pin </v>
          </cell>
          <cell r="L73" t="str">
            <v>Steel</v>
          </cell>
          <cell r="M73" t="str">
            <v>06013964-FB-1308</v>
          </cell>
          <cell r="N73" t="str">
            <v>QATAR-TD-006349</v>
          </cell>
          <cell r="O73">
            <v>2006</v>
          </cell>
          <cell r="P73" t="str">
            <v>UAE</v>
          </cell>
          <cell r="Q73" t="str">
            <v>TR-Transport - Operations</v>
          </cell>
          <cell r="R73" t="str">
            <v>AGI</v>
          </cell>
          <cell r="S73" t="str">
            <v>LVQ</v>
          </cell>
          <cell r="T73"/>
          <cell r="U73">
            <v>12031</v>
          </cell>
          <cell r="V73"/>
          <cell r="W73"/>
          <cell r="X73" t="str">
            <v>White</v>
          </cell>
          <cell r="Y73"/>
          <cell r="Z73"/>
          <cell r="AA73"/>
          <cell r="AB73"/>
          <cell r="AC73"/>
          <cell r="AD73"/>
          <cell r="AE73"/>
          <cell r="AF73" t="str">
            <v>Steel</v>
          </cell>
          <cell r="AG73" t="str">
            <v>Double Axel</v>
          </cell>
          <cell r="AH73"/>
          <cell r="AI73"/>
          <cell r="AJ73"/>
          <cell r="AK73"/>
          <cell r="AL73"/>
          <cell r="AM73"/>
          <cell r="AN73"/>
          <cell r="AO73"/>
          <cell r="AP73"/>
          <cell r="AQ73"/>
          <cell r="AR73"/>
          <cell r="AS73"/>
          <cell r="AT73"/>
          <cell r="AU73"/>
          <cell r="AV73"/>
          <cell r="AW73"/>
          <cell r="AX73"/>
          <cell r="AY73" t="e">
            <v>#N/A</v>
          </cell>
          <cell r="AZ73"/>
          <cell r="BA73">
            <v>45131</v>
          </cell>
          <cell r="BB73" t="str">
            <v/>
          </cell>
          <cell r="BC73" t="str">
            <v>3rd Party</v>
          </cell>
          <cell r="BD73" t="str">
            <v>N/A</v>
          </cell>
          <cell r="BE73" t="str">
            <v>Trailer - Not Requered</v>
          </cell>
          <cell r="BF73" t="str">
            <v>N/A</v>
          </cell>
          <cell r="BG73" t="str">
            <v>N/A</v>
          </cell>
          <cell r="BH73" t="str">
            <v>N/A</v>
          </cell>
          <cell r="BI73" t="str">
            <v>N/A</v>
          </cell>
          <cell r="BJ73"/>
          <cell r="BK73"/>
          <cell r="BL73"/>
          <cell r="BM73"/>
          <cell r="BN73"/>
          <cell r="BO73"/>
          <cell r="BP73"/>
          <cell r="BQ73">
            <v>1108050100</v>
          </cell>
        </row>
        <row r="74">
          <cell r="C74">
            <v>12032</v>
          </cell>
          <cell r="D74" t="str">
            <v>Active</v>
          </cell>
          <cell r="E74" t="str">
            <v>Mammut</v>
          </cell>
          <cell r="F74"/>
          <cell r="G74" t="str">
            <v>40' Flat Bed</v>
          </cell>
          <cell r="H74" t="str">
            <v>Trailer</v>
          </cell>
          <cell r="I74"/>
          <cell r="J74" t="str">
            <v>Front Shield</v>
          </cell>
          <cell r="K74" t="str">
            <v xml:space="preserve">Small Pin </v>
          </cell>
          <cell r="L74" t="str">
            <v>Steel</v>
          </cell>
          <cell r="M74" t="str">
            <v>06013962-FB-1306</v>
          </cell>
          <cell r="N74" t="str">
            <v>QATAR-TD-016917</v>
          </cell>
          <cell r="O74">
            <v>2006</v>
          </cell>
          <cell r="P74" t="str">
            <v>UAE</v>
          </cell>
          <cell r="Q74" t="str">
            <v>TR-Transport - Operations</v>
          </cell>
          <cell r="R74" t="str">
            <v>AGI</v>
          </cell>
          <cell r="S74" t="str">
            <v>LVQ</v>
          </cell>
          <cell r="T74" t="str">
            <v>LVQ</v>
          </cell>
          <cell r="U74"/>
          <cell r="V74"/>
          <cell r="W74"/>
          <cell r="X74" t="str">
            <v>White</v>
          </cell>
          <cell r="Y74"/>
          <cell r="Z74"/>
          <cell r="AA74"/>
          <cell r="AB74"/>
          <cell r="AC74"/>
          <cell r="AD74"/>
          <cell r="AE74"/>
          <cell r="AF74"/>
          <cell r="AG74" t="str">
            <v>Double Axel</v>
          </cell>
          <cell r="AH74"/>
          <cell r="AI74"/>
          <cell r="AJ74"/>
          <cell r="AK74"/>
          <cell r="AL74"/>
          <cell r="AM74"/>
          <cell r="AN74"/>
          <cell r="AO74"/>
          <cell r="AP74"/>
          <cell r="AQ74"/>
          <cell r="AR74"/>
          <cell r="AS74"/>
          <cell r="AT74"/>
          <cell r="AU74"/>
          <cell r="AV74"/>
          <cell r="AW74"/>
          <cell r="AX74"/>
          <cell r="AY74" t="e">
            <v>#N/A</v>
          </cell>
          <cell r="AZ74"/>
          <cell r="BA74">
            <v>44938</v>
          </cell>
          <cell r="BB74" t="str">
            <v>Warning</v>
          </cell>
          <cell r="BC74" t="str">
            <v>3rd Party</v>
          </cell>
          <cell r="BD74" t="str">
            <v>N/A</v>
          </cell>
          <cell r="BE74" t="str">
            <v>Trailer - Not Requered</v>
          </cell>
          <cell r="BF74" t="str">
            <v>N/A</v>
          </cell>
          <cell r="BG74" t="str">
            <v>N/A</v>
          </cell>
          <cell r="BH74" t="str">
            <v>N/A</v>
          </cell>
          <cell r="BI74" t="str">
            <v>N/A</v>
          </cell>
          <cell r="BJ74"/>
          <cell r="BK74"/>
          <cell r="BL74"/>
          <cell r="BM74"/>
          <cell r="BN74"/>
          <cell r="BO74"/>
          <cell r="BP74"/>
          <cell r="BQ74">
            <v>1108050100</v>
          </cell>
        </row>
        <row r="75">
          <cell r="C75">
            <v>12034</v>
          </cell>
          <cell r="D75" t="str">
            <v>Active</v>
          </cell>
          <cell r="E75" t="str">
            <v>Mammut</v>
          </cell>
          <cell r="F75"/>
          <cell r="G75" t="str">
            <v>40' Flat Bed</v>
          </cell>
          <cell r="H75" t="str">
            <v>Trailer</v>
          </cell>
          <cell r="I75"/>
          <cell r="J75" t="str">
            <v>Front Shield</v>
          </cell>
          <cell r="K75" t="str">
            <v xml:space="preserve">Small Pin </v>
          </cell>
          <cell r="L75" t="str">
            <v>Steel</v>
          </cell>
          <cell r="M75" t="str">
            <v>06013959FB1303</v>
          </cell>
          <cell r="N75" t="str">
            <v>QATAR-TD-014171</v>
          </cell>
          <cell r="O75">
            <v>2006</v>
          </cell>
          <cell r="P75" t="str">
            <v>UAE</v>
          </cell>
          <cell r="Q75" t="str">
            <v>TR-Transport - Operations</v>
          </cell>
          <cell r="R75" t="str">
            <v>AGI</v>
          </cell>
          <cell r="S75" t="str">
            <v>LVQ</v>
          </cell>
          <cell r="T75" t="str">
            <v>Dedicated to NFE Project</v>
          </cell>
          <cell r="U75"/>
          <cell r="V75"/>
          <cell r="W75"/>
          <cell r="X75" t="str">
            <v>White</v>
          </cell>
          <cell r="Y75"/>
          <cell r="Z75"/>
          <cell r="AA75"/>
          <cell r="AB75"/>
          <cell r="AC75"/>
          <cell r="AD75"/>
          <cell r="AE75"/>
          <cell r="AF75"/>
          <cell r="AG75" t="str">
            <v>Double Axel</v>
          </cell>
          <cell r="AH75"/>
          <cell r="AI75"/>
          <cell r="AJ75"/>
          <cell r="AK75"/>
          <cell r="AL75"/>
          <cell r="AM75"/>
          <cell r="AN75"/>
          <cell r="AO75"/>
          <cell r="AP75"/>
          <cell r="AQ75"/>
          <cell r="AR75"/>
          <cell r="AS75"/>
          <cell r="AT75"/>
          <cell r="AU75"/>
          <cell r="AV75"/>
          <cell r="AW75"/>
          <cell r="AX75"/>
          <cell r="AY75" t="e">
            <v>#N/A</v>
          </cell>
          <cell r="AZ75"/>
          <cell r="BA75">
            <v>44895</v>
          </cell>
          <cell r="BB75" t="str">
            <v>Warning</v>
          </cell>
          <cell r="BC75" t="str">
            <v>3rd Party</v>
          </cell>
          <cell r="BD75" t="str">
            <v>N/A</v>
          </cell>
          <cell r="BE75" t="str">
            <v>Trailer - Not Requered</v>
          </cell>
          <cell r="BF75" t="str">
            <v>N/A</v>
          </cell>
          <cell r="BG75" t="str">
            <v>N/A</v>
          </cell>
          <cell r="BH75" t="str">
            <v>N/A</v>
          </cell>
          <cell r="BI75" t="str">
            <v>N/A</v>
          </cell>
          <cell r="BJ75"/>
          <cell r="BK75"/>
          <cell r="BL75"/>
          <cell r="BM75"/>
          <cell r="BN75"/>
          <cell r="BO75"/>
          <cell r="BP75"/>
          <cell r="BQ75">
            <v>1108050100</v>
          </cell>
        </row>
        <row r="76">
          <cell r="C76">
            <v>12035</v>
          </cell>
          <cell r="D76" t="str">
            <v>Active</v>
          </cell>
          <cell r="E76" t="str">
            <v>Mammut</v>
          </cell>
          <cell r="F76"/>
          <cell r="G76" t="str">
            <v>40' Flat Bed</v>
          </cell>
          <cell r="H76" t="str">
            <v>Trailer</v>
          </cell>
          <cell r="I76"/>
          <cell r="J76" t="str">
            <v>Front Shield</v>
          </cell>
          <cell r="K76" t="str">
            <v>Big Pin</v>
          </cell>
          <cell r="L76" t="str">
            <v>Steel</v>
          </cell>
          <cell r="M76" t="str">
            <v>06013961FB1305</v>
          </cell>
          <cell r="N76" t="str">
            <v>QATAR-TD-012765</v>
          </cell>
          <cell r="O76">
            <v>2006</v>
          </cell>
          <cell r="P76" t="str">
            <v>UAE</v>
          </cell>
          <cell r="Q76" t="str">
            <v>TR-Transport - Operations</v>
          </cell>
          <cell r="R76" t="str">
            <v>AGI</v>
          </cell>
          <cell r="S76" t="str">
            <v>LVQ</v>
          </cell>
          <cell r="T76" t="str">
            <v>LVQ</v>
          </cell>
          <cell r="U76"/>
          <cell r="V76"/>
          <cell r="W76"/>
          <cell r="X76" t="str">
            <v>White</v>
          </cell>
          <cell r="Y76"/>
          <cell r="Z76"/>
          <cell r="AA76"/>
          <cell r="AB76"/>
          <cell r="AC76"/>
          <cell r="AD76"/>
          <cell r="AE76"/>
          <cell r="AF76"/>
          <cell r="AG76" t="str">
            <v>Double Axel</v>
          </cell>
          <cell r="AH76"/>
          <cell r="AI76"/>
          <cell r="AJ76"/>
          <cell r="AK76"/>
          <cell r="AL76"/>
          <cell r="AM76"/>
          <cell r="AN76"/>
          <cell r="AO76"/>
          <cell r="AP76"/>
          <cell r="AQ76"/>
          <cell r="AR76"/>
          <cell r="AS76"/>
          <cell r="AT76"/>
          <cell r="AU76"/>
          <cell r="AV76"/>
          <cell r="AW76"/>
          <cell r="AX76"/>
          <cell r="AY76" t="e">
            <v>#N/A</v>
          </cell>
          <cell r="AZ76"/>
          <cell r="BA76">
            <v>44879</v>
          </cell>
          <cell r="BB76" t="str">
            <v>Expired</v>
          </cell>
          <cell r="BC76" t="str">
            <v>3rd Party</v>
          </cell>
          <cell r="BD76" t="str">
            <v>N/A</v>
          </cell>
          <cell r="BE76" t="str">
            <v>Trailer - Not Requered</v>
          </cell>
          <cell r="BF76" t="str">
            <v>N/A</v>
          </cell>
          <cell r="BG76" t="str">
            <v>N/A</v>
          </cell>
          <cell r="BH76" t="str">
            <v>N/A</v>
          </cell>
          <cell r="BI76" t="str">
            <v>N/A</v>
          </cell>
          <cell r="BJ76"/>
          <cell r="BK76"/>
          <cell r="BL76"/>
          <cell r="BM76"/>
          <cell r="BN76"/>
          <cell r="BO76"/>
          <cell r="BP76"/>
          <cell r="BQ76">
            <v>1108050100</v>
          </cell>
        </row>
        <row r="77">
          <cell r="C77">
            <v>12036</v>
          </cell>
          <cell r="D77" t="str">
            <v>Active</v>
          </cell>
          <cell r="E77" t="str">
            <v>Mammut</v>
          </cell>
          <cell r="F77"/>
          <cell r="G77" t="str">
            <v>40' Flat Bed</v>
          </cell>
          <cell r="H77" t="str">
            <v>Trailer</v>
          </cell>
          <cell r="I77"/>
          <cell r="J77" t="str">
            <v>Front Shield</v>
          </cell>
          <cell r="K77" t="str">
            <v xml:space="preserve">Small Pin </v>
          </cell>
          <cell r="L77" t="str">
            <v>Steel</v>
          </cell>
          <cell r="M77" t="str">
            <v>06013981-FB-1323</v>
          </cell>
          <cell r="N77" t="str">
            <v>QATAR-TD-010570</v>
          </cell>
          <cell r="O77">
            <v>2006</v>
          </cell>
          <cell r="P77" t="str">
            <v>UAE</v>
          </cell>
          <cell r="Q77" t="str">
            <v>TR-Transport - Operations</v>
          </cell>
          <cell r="R77" t="str">
            <v>AGI</v>
          </cell>
          <cell r="S77" t="str">
            <v>LVQ</v>
          </cell>
          <cell r="T77" t="str">
            <v>LVQ</v>
          </cell>
          <cell r="U77"/>
          <cell r="V77"/>
          <cell r="W77"/>
          <cell r="X77" t="str">
            <v>White</v>
          </cell>
          <cell r="Y77"/>
          <cell r="Z77"/>
          <cell r="AA77"/>
          <cell r="AB77"/>
          <cell r="AC77"/>
          <cell r="AD77"/>
          <cell r="AE77"/>
          <cell r="AF77"/>
          <cell r="AG77" t="str">
            <v>Double Axel</v>
          </cell>
          <cell r="AH77"/>
          <cell r="AI77"/>
          <cell r="AJ77"/>
          <cell r="AK77"/>
          <cell r="AL77"/>
          <cell r="AM77"/>
          <cell r="AN77"/>
          <cell r="AO77"/>
          <cell r="AP77"/>
          <cell r="AQ77"/>
          <cell r="AR77"/>
          <cell r="AS77"/>
          <cell r="AT77"/>
          <cell r="AU77"/>
          <cell r="AV77"/>
          <cell r="AW77"/>
          <cell r="AX77"/>
          <cell r="AY77" t="e">
            <v>#N/A</v>
          </cell>
          <cell r="AZ77"/>
          <cell r="BA77">
            <v>44873</v>
          </cell>
          <cell r="BB77" t="str">
            <v>Expired</v>
          </cell>
          <cell r="BC77" t="str">
            <v>3rd Party</v>
          </cell>
          <cell r="BD77" t="str">
            <v>N/A</v>
          </cell>
          <cell r="BE77" t="str">
            <v>Trailer - Not Requered</v>
          </cell>
          <cell r="BF77" t="str">
            <v>N/A</v>
          </cell>
          <cell r="BG77" t="str">
            <v>N/A</v>
          </cell>
          <cell r="BH77" t="str">
            <v>N/A</v>
          </cell>
          <cell r="BI77" t="str">
            <v>N/A</v>
          </cell>
          <cell r="BJ77"/>
          <cell r="BK77"/>
          <cell r="BL77"/>
          <cell r="BM77"/>
          <cell r="BN77"/>
          <cell r="BO77"/>
          <cell r="BP77"/>
          <cell r="BQ77">
            <v>1108050100</v>
          </cell>
        </row>
        <row r="78">
          <cell r="C78">
            <v>12039</v>
          </cell>
          <cell r="D78" t="str">
            <v>Active</v>
          </cell>
          <cell r="E78" t="str">
            <v>Mammut</v>
          </cell>
          <cell r="F78"/>
          <cell r="G78" t="str">
            <v>40' Flat Bed</v>
          </cell>
          <cell r="H78" t="str">
            <v>Trailer</v>
          </cell>
          <cell r="I78"/>
          <cell r="J78" t="str">
            <v>Front Shield</v>
          </cell>
          <cell r="K78" t="str">
            <v xml:space="preserve">Small Pin </v>
          </cell>
          <cell r="L78" t="str">
            <v>Steel</v>
          </cell>
          <cell r="M78" t="str">
            <v>06013973FB1315</v>
          </cell>
          <cell r="N78" t="str">
            <v>QATAR-TD-014973</v>
          </cell>
          <cell r="O78">
            <v>2006</v>
          </cell>
          <cell r="P78" t="str">
            <v>UAE</v>
          </cell>
          <cell r="Q78" t="str">
            <v>TR-Transport - Operations</v>
          </cell>
          <cell r="R78" t="str">
            <v>AGI</v>
          </cell>
          <cell r="S78" t="str">
            <v>LVQ</v>
          </cell>
          <cell r="T78" t="str">
            <v>LVQ</v>
          </cell>
          <cell r="U78"/>
          <cell r="V78"/>
          <cell r="W78"/>
          <cell r="X78" t="str">
            <v>White</v>
          </cell>
          <cell r="Y78"/>
          <cell r="Z78"/>
          <cell r="AA78"/>
          <cell r="AB78"/>
          <cell r="AC78"/>
          <cell r="AD78"/>
          <cell r="AE78"/>
          <cell r="AF78"/>
          <cell r="AG78" t="str">
            <v>Double Axel</v>
          </cell>
          <cell r="AH78"/>
          <cell r="AI78"/>
          <cell r="AJ78"/>
          <cell r="AK78"/>
          <cell r="AL78"/>
          <cell r="AM78"/>
          <cell r="AN78"/>
          <cell r="AO78"/>
          <cell r="AP78"/>
          <cell r="AQ78"/>
          <cell r="AR78"/>
          <cell r="AS78"/>
          <cell r="AT78"/>
          <cell r="AU78"/>
          <cell r="AV78"/>
          <cell r="AW78"/>
          <cell r="AX78"/>
          <cell r="AY78" t="e">
            <v>#N/A</v>
          </cell>
          <cell r="AZ78"/>
          <cell r="BA78">
            <v>44936</v>
          </cell>
          <cell r="BB78" t="str">
            <v>Warning</v>
          </cell>
          <cell r="BC78" t="str">
            <v>3rd Party</v>
          </cell>
          <cell r="BD78" t="str">
            <v>N/A</v>
          </cell>
          <cell r="BE78" t="str">
            <v>Trailer - Not Requered</v>
          </cell>
          <cell r="BF78" t="str">
            <v>N/A</v>
          </cell>
          <cell r="BG78" t="str">
            <v>N/A</v>
          </cell>
          <cell r="BH78" t="str">
            <v>N/A</v>
          </cell>
          <cell r="BI78" t="str">
            <v>N/A</v>
          </cell>
          <cell r="BJ78"/>
          <cell r="BK78"/>
          <cell r="BL78"/>
          <cell r="BM78"/>
          <cell r="BN78"/>
          <cell r="BO78"/>
          <cell r="BP78"/>
          <cell r="BQ78">
            <v>1108050100</v>
          </cell>
        </row>
        <row r="79">
          <cell r="C79">
            <v>12040</v>
          </cell>
          <cell r="D79" t="str">
            <v>Active</v>
          </cell>
          <cell r="E79" t="str">
            <v>Mammut</v>
          </cell>
          <cell r="F79"/>
          <cell r="G79" t="str">
            <v>40' Flat Bed</v>
          </cell>
          <cell r="H79" t="str">
            <v>Trailer</v>
          </cell>
          <cell r="I79"/>
          <cell r="J79" t="str">
            <v>Front Shield</v>
          </cell>
          <cell r="K79" t="str">
            <v>Big Pin</v>
          </cell>
          <cell r="L79" t="str">
            <v>Steel</v>
          </cell>
          <cell r="M79" t="str">
            <v>06013983FB1325</v>
          </cell>
          <cell r="N79" t="str">
            <v>QATAR-TD-011940</v>
          </cell>
          <cell r="O79">
            <v>2006</v>
          </cell>
          <cell r="P79" t="str">
            <v>UAE</v>
          </cell>
          <cell r="Q79" t="str">
            <v>TR-Transport - Operations</v>
          </cell>
          <cell r="R79" t="str">
            <v>AGI</v>
          </cell>
          <cell r="S79" t="str">
            <v>LVQ</v>
          </cell>
          <cell r="T79" t="str">
            <v>LVQ</v>
          </cell>
          <cell r="U79"/>
          <cell r="V79"/>
          <cell r="W79"/>
          <cell r="X79" t="str">
            <v>White</v>
          </cell>
          <cell r="Y79"/>
          <cell r="Z79"/>
          <cell r="AA79"/>
          <cell r="AB79"/>
          <cell r="AC79"/>
          <cell r="AD79"/>
          <cell r="AE79"/>
          <cell r="AF79"/>
          <cell r="AG79" t="str">
            <v>Double Axel</v>
          </cell>
          <cell r="AH79"/>
          <cell r="AI79"/>
          <cell r="AJ79"/>
          <cell r="AK79"/>
          <cell r="AL79"/>
          <cell r="AM79"/>
          <cell r="AN79"/>
          <cell r="AO79"/>
          <cell r="AP79"/>
          <cell r="AQ79"/>
          <cell r="AR79"/>
          <cell r="AS79"/>
          <cell r="AT79"/>
          <cell r="AU79"/>
          <cell r="AV79"/>
          <cell r="AW79"/>
          <cell r="AX79"/>
          <cell r="AY79" t="e">
            <v>#N/A</v>
          </cell>
          <cell r="AZ79"/>
          <cell r="BA79">
            <v>44868</v>
          </cell>
          <cell r="BB79" t="str">
            <v>Expired</v>
          </cell>
          <cell r="BC79" t="str">
            <v>3rd Party</v>
          </cell>
          <cell r="BD79" t="str">
            <v>N/A</v>
          </cell>
          <cell r="BE79" t="str">
            <v>Trailer - Not Requered</v>
          </cell>
          <cell r="BF79" t="str">
            <v>N/A</v>
          </cell>
          <cell r="BG79" t="str">
            <v>N/A</v>
          </cell>
          <cell r="BH79" t="str">
            <v>N/A</v>
          </cell>
          <cell r="BI79" t="str">
            <v>N/A</v>
          </cell>
          <cell r="BJ79"/>
          <cell r="BK79"/>
          <cell r="BL79"/>
          <cell r="BM79"/>
          <cell r="BN79"/>
          <cell r="BO79"/>
          <cell r="BP79"/>
          <cell r="BQ79">
            <v>1108050100</v>
          </cell>
        </row>
        <row r="80">
          <cell r="C80">
            <v>12150</v>
          </cell>
          <cell r="D80" t="str">
            <v>Active</v>
          </cell>
          <cell r="E80" t="str">
            <v>Alam Steel Industries</v>
          </cell>
          <cell r="F80"/>
          <cell r="G80" t="str">
            <v>40' Flat Bed</v>
          </cell>
          <cell r="H80" t="str">
            <v>Trailer</v>
          </cell>
          <cell r="I80"/>
          <cell r="J80" t="str">
            <v>Front Shield</v>
          </cell>
          <cell r="K80" t="str">
            <v xml:space="preserve">Small Pin </v>
          </cell>
          <cell r="L80"/>
          <cell r="M80" t="str">
            <v>AS5074</v>
          </cell>
          <cell r="N80" t="str">
            <v>QATAR-TD-010575</v>
          </cell>
          <cell r="O80">
            <v>2008</v>
          </cell>
          <cell r="P80" t="str">
            <v>Kuwait</v>
          </cell>
          <cell r="Q80" t="str">
            <v>TR-Transport - Operations</v>
          </cell>
          <cell r="R80" t="str">
            <v>AGI</v>
          </cell>
          <cell r="S80" t="str">
            <v>LVQ</v>
          </cell>
          <cell r="T80" t="str">
            <v>LVQ</v>
          </cell>
          <cell r="U80">
            <v>22177</v>
          </cell>
          <cell r="V80"/>
          <cell r="W80"/>
          <cell r="X80" t="str">
            <v>White</v>
          </cell>
          <cell r="Y80"/>
          <cell r="Z80"/>
          <cell r="AA80"/>
          <cell r="AB80"/>
          <cell r="AC80"/>
          <cell r="AD80"/>
          <cell r="AE80"/>
          <cell r="AF80" t="str">
            <v xml:space="preserve">Steel </v>
          </cell>
          <cell r="AG80" t="str">
            <v>Double Axel</v>
          </cell>
          <cell r="AH80"/>
          <cell r="AI80"/>
          <cell r="AJ80"/>
          <cell r="AK80"/>
          <cell r="AL80"/>
          <cell r="AM80"/>
          <cell r="AN80"/>
          <cell r="AO80"/>
          <cell r="AP80"/>
          <cell r="AQ80"/>
          <cell r="AR80"/>
          <cell r="AS80"/>
          <cell r="AT80"/>
          <cell r="AU80"/>
          <cell r="AV80"/>
          <cell r="AW80"/>
          <cell r="AX80"/>
          <cell r="AY80" t="e">
            <v>#N/A</v>
          </cell>
          <cell r="AZ80"/>
          <cell r="BA80">
            <v>45007</v>
          </cell>
          <cell r="BB80" t="str">
            <v/>
          </cell>
          <cell r="BC80" t="str">
            <v>3rd Party</v>
          </cell>
          <cell r="BD80" t="str">
            <v>N/A</v>
          </cell>
          <cell r="BE80" t="str">
            <v>Trailer - Not Requered</v>
          </cell>
          <cell r="BF80" t="str">
            <v>N/A</v>
          </cell>
          <cell r="BG80" t="str">
            <v>N/A</v>
          </cell>
          <cell r="BH80" t="str">
            <v>N/A</v>
          </cell>
          <cell r="BI80" t="str">
            <v>N/A</v>
          </cell>
          <cell r="BJ80"/>
          <cell r="BK80"/>
          <cell r="BL80"/>
          <cell r="BM80"/>
          <cell r="BN80"/>
          <cell r="BO80"/>
          <cell r="BP80"/>
          <cell r="BQ80">
            <v>1108050100</v>
          </cell>
        </row>
        <row r="81">
          <cell r="C81">
            <v>12628</v>
          </cell>
          <cell r="D81" t="str">
            <v>Active</v>
          </cell>
          <cell r="E81" t="str">
            <v>Alamen</v>
          </cell>
          <cell r="F81"/>
          <cell r="G81" t="str">
            <v>24 Tons (11.7 x 3.2 x1.2)</v>
          </cell>
          <cell r="H81" t="str">
            <v>Trailer</v>
          </cell>
          <cell r="I81"/>
          <cell r="J81" t="str">
            <v>Low Bed With Ramp</v>
          </cell>
          <cell r="K81" t="str">
            <v xml:space="preserve">Small Pin </v>
          </cell>
          <cell r="L81"/>
          <cell r="M81" t="str">
            <v>AL-2006-0333</v>
          </cell>
          <cell r="N81" t="str">
            <v>QATAR-TD-021087</v>
          </cell>
          <cell r="O81">
            <v>2006</v>
          </cell>
          <cell r="P81" t="str">
            <v>Dubai</v>
          </cell>
          <cell r="Q81" t="str">
            <v>TR-Transport - Operations</v>
          </cell>
          <cell r="R81" t="str">
            <v>GWC</v>
          </cell>
          <cell r="S81" t="str">
            <v>LVQ</v>
          </cell>
          <cell r="T81" t="str">
            <v>LVQ</v>
          </cell>
          <cell r="U81"/>
          <cell r="V81"/>
          <cell r="W81"/>
          <cell r="X81" t="str">
            <v>Yellow</v>
          </cell>
          <cell r="Y81"/>
          <cell r="Z81"/>
          <cell r="AA81"/>
          <cell r="AB81"/>
          <cell r="AC81"/>
          <cell r="AD81"/>
          <cell r="AE81"/>
          <cell r="AF81" t="str">
            <v xml:space="preserve">Steel </v>
          </cell>
          <cell r="AG81" t="str">
            <v>Triple Axel</v>
          </cell>
          <cell r="AH81"/>
          <cell r="AI81"/>
          <cell r="AJ81"/>
          <cell r="AK81"/>
          <cell r="AL81"/>
          <cell r="AM81"/>
          <cell r="AN81"/>
          <cell r="AO81"/>
          <cell r="AP81"/>
          <cell r="AQ81"/>
          <cell r="AR81"/>
          <cell r="AS81"/>
          <cell r="AT81"/>
          <cell r="AU81"/>
          <cell r="AV81"/>
          <cell r="AW81"/>
          <cell r="AX81"/>
          <cell r="AY81" t="e">
            <v>#N/A</v>
          </cell>
          <cell r="AZ81"/>
          <cell r="BA81">
            <v>45025</v>
          </cell>
          <cell r="BB81" t="str">
            <v/>
          </cell>
          <cell r="BC81" t="str">
            <v>3rd Party</v>
          </cell>
          <cell r="BD81" t="str">
            <v>N/A</v>
          </cell>
          <cell r="BE81" t="str">
            <v>Trailer - Not Requered</v>
          </cell>
          <cell r="BF81" t="str">
            <v>N/A</v>
          </cell>
          <cell r="BG81" t="str">
            <v>N/A</v>
          </cell>
          <cell r="BH81" t="str">
            <v>N/A</v>
          </cell>
          <cell r="BI81" t="str">
            <v>N/A</v>
          </cell>
          <cell r="BJ81"/>
          <cell r="BK81"/>
          <cell r="BL81"/>
          <cell r="BM81"/>
          <cell r="BN81"/>
          <cell r="BO81"/>
          <cell r="BP81"/>
          <cell r="BQ81">
            <v>1108050100</v>
          </cell>
        </row>
        <row r="82">
          <cell r="C82">
            <v>12713</v>
          </cell>
          <cell r="D82" t="str">
            <v>Active</v>
          </cell>
          <cell r="E82" t="str">
            <v>Mammut</v>
          </cell>
          <cell r="F82"/>
          <cell r="G82" t="str">
            <v>40' Flat Bed</v>
          </cell>
          <cell r="H82" t="str">
            <v>Trailer</v>
          </cell>
          <cell r="I82"/>
          <cell r="J82" t="str">
            <v>Sidewall (Removed)</v>
          </cell>
          <cell r="K82" t="str">
            <v xml:space="preserve">Small Pin </v>
          </cell>
          <cell r="L82" t="str">
            <v>Steel</v>
          </cell>
          <cell r="M82" t="str">
            <v>06014000FB1342</v>
          </cell>
          <cell r="N82" t="str">
            <v>QATAR-TD-010571</v>
          </cell>
          <cell r="O82">
            <v>2005</v>
          </cell>
          <cell r="P82" t="str">
            <v>UAE</v>
          </cell>
          <cell r="Q82" t="str">
            <v>TR-Transport - Operations</v>
          </cell>
          <cell r="R82" t="str">
            <v>AGI</v>
          </cell>
          <cell r="S82" t="str">
            <v>LVQ</v>
          </cell>
          <cell r="T82"/>
          <cell r="U82"/>
          <cell r="V82"/>
          <cell r="W82"/>
          <cell r="X82" t="str">
            <v>White</v>
          </cell>
          <cell r="Y82"/>
          <cell r="Z82"/>
          <cell r="AA82"/>
          <cell r="AB82"/>
          <cell r="AC82"/>
          <cell r="AD82"/>
          <cell r="AE82"/>
          <cell r="AF82" t="str">
            <v>Steel</v>
          </cell>
          <cell r="AG82" t="str">
            <v>Double Axel</v>
          </cell>
          <cell r="AH82"/>
          <cell r="AI82"/>
          <cell r="AJ82"/>
          <cell r="AK82"/>
          <cell r="AL82"/>
          <cell r="AM82"/>
          <cell r="AN82"/>
          <cell r="AO82"/>
          <cell r="AP82"/>
          <cell r="AQ82"/>
          <cell r="AR82"/>
          <cell r="AS82"/>
          <cell r="AT82"/>
          <cell r="AU82"/>
          <cell r="AV82"/>
          <cell r="AW82"/>
          <cell r="AX82"/>
          <cell r="AY82" t="e">
            <v>#N/A</v>
          </cell>
          <cell r="AZ82"/>
          <cell r="BA82">
            <v>44852</v>
          </cell>
          <cell r="BB82" t="str">
            <v>Expired</v>
          </cell>
          <cell r="BC82" t="str">
            <v>3rd Party</v>
          </cell>
          <cell r="BD82" t="str">
            <v>N/A</v>
          </cell>
          <cell r="BE82" t="str">
            <v>Trailer - Not Requered</v>
          </cell>
          <cell r="BF82" t="str">
            <v>N/A</v>
          </cell>
          <cell r="BG82" t="str">
            <v>N/A</v>
          </cell>
          <cell r="BH82" t="str">
            <v>N/A</v>
          </cell>
          <cell r="BI82" t="str">
            <v>N/A</v>
          </cell>
          <cell r="BJ82"/>
          <cell r="BK82"/>
          <cell r="BL82"/>
          <cell r="BM82"/>
          <cell r="BN82"/>
          <cell r="BO82"/>
          <cell r="BP82"/>
          <cell r="BQ82">
            <v>1108050100</v>
          </cell>
        </row>
        <row r="83">
          <cell r="C83">
            <v>12714</v>
          </cell>
          <cell r="D83" t="str">
            <v>Active</v>
          </cell>
          <cell r="E83" t="str">
            <v>Mammut</v>
          </cell>
          <cell r="F83"/>
          <cell r="G83" t="str">
            <v>40' Flat Bed</v>
          </cell>
          <cell r="H83" t="str">
            <v>Trailer</v>
          </cell>
          <cell r="I83"/>
          <cell r="J83" t="str">
            <v>Front Shield</v>
          </cell>
          <cell r="K83" t="str">
            <v>Big Pin</v>
          </cell>
          <cell r="L83" t="str">
            <v>Steel</v>
          </cell>
          <cell r="M83" t="str">
            <v>06013987FBI1329</v>
          </cell>
          <cell r="N83" t="str">
            <v>QATAR-TD-010490</v>
          </cell>
          <cell r="O83">
            <v>2005</v>
          </cell>
          <cell r="P83" t="str">
            <v>UAE</v>
          </cell>
          <cell r="Q83" t="str">
            <v>TR-Transport - Operations</v>
          </cell>
          <cell r="R83" t="str">
            <v>AGI</v>
          </cell>
          <cell r="S83" t="str">
            <v>LVQ</v>
          </cell>
          <cell r="T83" t="str">
            <v>LVQ</v>
          </cell>
          <cell r="U83"/>
          <cell r="V83"/>
          <cell r="W83"/>
          <cell r="X83" t="str">
            <v>White</v>
          </cell>
          <cell r="Y83"/>
          <cell r="Z83"/>
          <cell r="AA83"/>
          <cell r="AB83"/>
          <cell r="AC83"/>
          <cell r="AD83"/>
          <cell r="AE83"/>
          <cell r="AF83"/>
          <cell r="AG83" t="str">
            <v>Double Axel</v>
          </cell>
          <cell r="AH83"/>
          <cell r="AI83"/>
          <cell r="AJ83"/>
          <cell r="AK83"/>
          <cell r="AL83"/>
          <cell r="AM83"/>
          <cell r="AN83"/>
          <cell r="AO83"/>
          <cell r="AP83"/>
          <cell r="AQ83"/>
          <cell r="AR83"/>
          <cell r="AS83"/>
          <cell r="AT83"/>
          <cell r="AU83"/>
          <cell r="AV83"/>
          <cell r="AW83"/>
          <cell r="AX83"/>
          <cell r="AY83" t="e">
            <v>#N/A</v>
          </cell>
          <cell r="AZ83"/>
          <cell r="BA83">
            <v>44815</v>
          </cell>
          <cell r="BB83" t="str">
            <v>Expired</v>
          </cell>
          <cell r="BC83" t="str">
            <v>3rd Party</v>
          </cell>
          <cell r="BD83" t="str">
            <v>N/A</v>
          </cell>
          <cell r="BE83" t="str">
            <v>Trailer - Not Requered</v>
          </cell>
          <cell r="BF83" t="str">
            <v>N/A</v>
          </cell>
          <cell r="BG83" t="str">
            <v>N/A</v>
          </cell>
          <cell r="BH83" t="str">
            <v>N/A</v>
          </cell>
          <cell r="BI83" t="str">
            <v>N/A</v>
          </cell>
          <cell r="BJ83"/>
          <cell r="BK83"/>
          <cell r="BL83"/>
          <cell r="BM83"/>
          <cell r="BN83"/>
          <cell r="BO83"/>
          <cell r="BP83"/>
          <cell r="BQ83">
            <v>1108050100</v>
          </cell>
        </row>
        <row r="84">
          <cell r="C84">
            <v>12715</v>
          </cell>
          <cell r="D84" t="str">
            <v>Active</v>
          </cell>
          <cell r="E84" t="str">
            <v>Mammut</v>
          </cell>
          <cell r="F84"/>
          <cell r="G84" t="str">
            <v>40' Flat Bed</v>
          </cell>
          <cell r="H84" t="str">
            <v>Trailer</v>
          </cell>
          <cell r="I84"/>
          <cell r="J84" t="str">
            <v>Sidewall</v>
          </cell>
          <cell r="K84" t="str">
            <v xml:space="preserve">Small Pin </v>
          </cell>
          <cell r="L84" t="str">
            <v>Steel</v>
          </cell>
          <cell r="M84" t="str">
            <v>06013960FB1304</v>
          </cell>
          <cell r="N84" t="str">
            <v>QATAR-TD-018642</v>
          </cell>
          <cell r="O84">
            <v>2005</v>
          </cell>
          <cell r="P84" t="str">
            <v>UAE</v>
          </cell>
          <cell r="Q84" t="str">
            <v>TR-Transport - Operations</v>
          </cell>
          <cell r="R84" t="str">
            <v>AGI</v>
          </cell>
          <cell r="S84" t="str">
            <v>LVQ</v>
          </cell>
          <cell r="T84" t="str">
            <v>LVQ/DIAMOND SEA</v>
          </cell>
          <cell r="U84"/>
          <cell r="V84"/>
          <cell r="W84"/>
          <cell r="X84" t="str">
            <v>White</v>
          </cell>
          <cell r="Y84"/>
          <cell r="Z84"/>
          <cell r="AA84"/>
          <cell r="AB84"/>
          <cell r="AC84"/>
          <cell r="AD84"/>
          <cell r="AE84"/>
          <cell r="AF84" t="str">
            <v>Steel</v>
          </cell>
          <cell r="AG84" t="str">
            <v>Double Axel</v>
          </cell>
          <cell r="AH84"/>
          <cell r="AI84"/>
          <cell r="AJ84"/>
          <cell r="AK84"/>
          <cell r="AL84"/>
          <cell r="AM84"/>
          <cell r="AN84"/>
          <cell r="AO84"/>
          <cell r="AP84"/>
          <cell r="AQ84"/>
          <cell r="AR84"/>
          <cell r="AS84"/>
          <cell r="AT84"/>
          <cell r="AU84"/>
          <cell r="AV84"/>
          <cell r="AW84"/>
          <cell r="AX84"/>
          <cell r="AY84" t="e">
            <v>#N/A</v>
          </cell>
          <cell r="AZ84"/>
          <cell r="BA84">
            <v>44971</v>
          </cell>
          <cell r="BB84" t="str">
            <v/>
          </cell>
          <cell r="BC84" t="str">
            <v>3rd Party</v>
          </cell>
          <cell r="BD84" t="str">
            <v>N/A</v>
          </cell>
          <cell r="BE84" t="str">
            <v>Trailer - Not Requered</v>
          </cell>
          <cell r="BF84" t="str">
            <v>N/A</v>
          </cell>
          <cell r="BG84" t="str">
            <v>N/A</v>
          </cell>
          <cell r="BH84" t="str">
            <v>N/A</v>
          </cell>
          <cell r="BI84" t="str">
            <v>N/A</v>
          </cell>
          <cell r="BJ84"/>
          <cell r="BK84"/>
          <cell r="BL84"/>
          <cell r="BM84"/>
          <cell r="BN84"/>
          <cell r="BO84"/>
          <cell r="BP84"/>
          <cell r="BQ84">
            <v>1108050100</v>
          </cell>
        </row>
        <row r="85">
          <cell r="C85">
            <v>12717</v>
          </cell>
          <cell r="D85" t="str">
            <v>Active</v>
          </cell>
          <cell r="E85" t="str">
            <v>Mammut</v>
          </cell>
          <cell r="F85"/>
          <cell r="G85" t="str">
            <v>40' Flat Bed</v>
          </cell>
          <cell r="H85" t="str">
            <v>Trailer</v>
          </cell>
          <cell r="I85"/>
          <cell r="J85" t="str">
            <v>Sidewall</v>
          </cell>
          <cell r="K85" t="str">
            <v xml:space="preserve">Small Pin </v>
          </cell>
          <cell r="L85" t="str">
            <v>Steel</v>
          </cell>
          <cell r="M85" t="str">
            <v>06013957-FB-1301</v>
          </cell>
          <cell r="N85" t="str">
            <v>QATAR-TD-006689</v>
          </cell>
          <cell r="O85">
            <v>2005</v>
          </cell>
          <cell r="P85" t="str">
            <v>UAE</v>
          </cell>
          <cell r="Q85" t="str">
            <v>TR-Transport - Operations</v>
          </cell>
          <cell r="R85" t="str">
            <v>AGI</v>
          </cell>
          <cell r="S85" t="str">
            <v>LVQ</v>
          </cell>
          <cell r="T85" t="str">
            <v>LVQ</v>
          </cell>
          <cell r="U85"/>
          <cell r="V85"/>
          <cell r="W85"/>
          <cell r="X85" t="str">
            <v>White</v>
          </cell>
          <cell r="Y85"/>
          <cell r="Z85"/>
          <cell r="AA85"/>
          <cell r="AB85"/>
          <cell r="AC85"/>
          <cell r="AD85"/>
          <cell r="AE85"/>
          <cell r="AF85" t="str">
            <v>Steel</v>
          </cell>
          <cell r="AG85" t="str">
            <v>Double Axel</v>
          </cell>
          <cell r="AH85"/>
          <cell r="AI85"/>
          <cell r="AJ85"/>
          <cell r="AK85"/>
          <cell r="AL85"/>
          <cell r="AM85"/>
          <cell r="AN85"/>
          <cell r="AO85"/>
          <cell r="AP85"/>
          <cell r="AQ85"/>
          <cell r="AR85"/>
          <cell r="AS85"/>
          <cell r="AT85"/>
          <cell r="AU85"/>
          <cell r="AV85"/>
          <cell r="AW85"/>
          <cell r="AX85"/>
          <cell r="AY85" t="e">
            <v>#N/A</v>
          </cell>
          <cell r="AZ85"/>
          <cell r="BA85">
            <v>45148</v>
          </cell>
          <cell r="BB85" t="str">
            <v/>
          </cell>
          <cell r="BC85" t="str">
            <v>3rd Party</v>
          </cell>
          <cell r="BD85" t="str">
            <v>N/A</v>
          </cell>
          <cell r="BE85" t="str">
            <v>Trailer - Not Requered</v>
          </cell>
          <cell r="BF85" t="str">
            <v>N/A</v>
          </cell>
          <cell r="BG85" t="str">
            <v>N/A</v>
          </cell>
          <cell r="BH85" t="str">
            <v>N/A</v>
          </cell>
          <cell r="BI85" t="str">
            <v>N/A</v>
          </cell>
          <cell r="BJ85"/>
          <cell r="BK85"/>
          <cell r="BL85"/>
          <cell r="BM85"/>
          <cell r="BN85"/>
          <cell r="BO85"/>
          <cell r="BP85"/>
          <cell r="BQ85">
            <v>1108050100</v>
          </cell>
        </row>
        <row r="86">
          <cell r="C86">
            <v>13178</v>
          </cell>
          <cell r="D86" t="str">
            <v>Active</v>
          </cell>
          <cell r="E86" t="str">
            <v>Ay Niaga</v>
          </cell>
          <cell r="F86"/>
          <cell r="G86" t="str">
            <v>40' Skelly</v>
          </cell>
          <cell r="H86" t="str">
            <v>Trailer</v>
          </cell>
          <cell r="I86"/>
          <cell r="J86" t="str">
            <v>Flat Bed</v>
          </cell>
          <cell r="K86" t="str">
            <v xml:space="preserve">Small Pin </v>
          </cell>
          <cell r="L86"/>
          <cell r="M86" t="str">
            <v>AYST-1011-06</v>
          </cell>
          <cell r="N86" t="str">
            <v>QATAR-TD-028227</v>
          </cell>
          <cell r="O86">
            <v>2006</v>
          </cell>
          <cell r="P86" t="str">
            <v>Malaysia</v>
          </cell>
          <cell r="Q86" t="str">
            <v>TR-Transport - Operations</v>
          </cell>
          <cell r="R86" t="str">
            <v>GWC</v>
          </cell>
          <cell r="S86" t="str">
            <v>LVQ</v>
          </cell>
          <cell r="T86" t="str">
            <v>Tristar issued12/09/21</v>
          </cell>
          <cell r="U86"/>
          <cell r="V86"/>
          <cell r="W86"/>
          <cell r="X86" t="str">
            <v>Green</v>
          </cell>
          <cell r="Y86"/>
          <cell r="Z86"/>
          <cell r="AA86"/>
          <cell r="AB86"/>
          <cell r="AC86"/>
          <cell r="AD86"/>
          <cell r="AE86"/>
          <cell r="AF86" t="str">
            <v>Steel</v>
          </cell>
          <cell r="AG86" t="str">
            <v>Triple Axel</v>
          </cell>
          <cell r="AH86"/>
          <cell r="AI86"/>
          <cell r="AJ86"/>
          <cell r="AK86"/>
          <cell r="AL86"/>
          <cell r="AM86"/>
          <cell r="AN86"/>
          <cell r="AO86"/>
          <cell r="AP86"/>
          <cell r="AQ86"/>
          <cell r="AR86"/>
          <cell r="AS86"/>
          <cell r="AT86"/>
          <cell r="AU86"/>
          <cell r="AV86"/>
          <cell r="AW86"/>
          <cell r="AX86"/>
          <cell r="AY86" t="e">
            <v>#N/A</v>
          </cell>
          <cell r="AZ86"/>
          <cell r="BA86">
            <v>45145</v>
          </cell>
          <cell r="BB86" t="str">
            <v/>
          </cell>
          <cell r="BC86" t="str">
            <v>3rd Party</v>
          </cell>
          <cell r="BD86" t="str">
            <v>N/A</v>
          </cell>
          <cell r="BE86" t="str">
            <v>Trailer - Not Requered</v>
          </cell>
          <cell r="BF86" t="str">
            <v>N/A</v>
          </cell>
          <cell r="BG86" t="str">
            <v>N/A</v>
          </cell>
          <cell r="BH86" t="str">
            <v>N/A</v>
          </cell>
          <cell r="BI86" t="str">
            <v>N/A</v>
          </cell>
          <cell r="BJ86"/>
          <cell r="BK86"/>
          <cell r="BL86"/>
          <cell r="BM86"/>
          <cell r="BN86"/>
          <cell r="BO86"/>
          <cell r="BP86"/>
          <cell r="BQ86">
            <v>1108050100</v>
          </cell>
        </row>
        <row r="87">
          <cell r="C87">
            <v>13179</v>
          </cell>
          <cell r="D87" t="str">
            <v>Active</v>
          </cell>
          <cell r="E87" t="str">
            <v>Ay Niaga</v>
          </cell>
          <cell r="F87"/>
          <cell r="G87" t="str">
            <v>40' Skelly</v>
          </cell>
          <cell r="H87" t="str">
            <v>Trailer</v>
          </cell>
          <cell r="I87"/>
          <cell r="J87" t="str">
            <v>Flat Bed</v>
          </cell>
          <cell r="K87" t="str">
            <v xml:space="preserve">Small Pin </v>
          </cell>
          <cell r="L87"/>
          <cell r="M87" t="str">
            <v>AYST-1012-06</v>
          </cell>
          <cell r="N87" t="str">
            <v>QATAR-TD-028235</v>
          </cell>
          <cell r="O87">
            <v>2006</v>
          </cell>
          <cell r="P87" t="str">
            <v>Malaysia</v>
          </cell>
          <cell r="Q87" t="str">
            <v>TR-Transport - Operations</v>
          </cell>
          <cell r="R87" t="str">
            <v>GWC</v>
          </cell>
          <cell r="S87" t="str">
            <v>LVQ</v>
          </cell>
          <cell r="T87"/>
          <cell r="U87"/>
          <cell r="V87"/>
          <cell r="W87"/>
          <cell r="X87" t="str">
            <v>Green</v>
          </cell>
          <cell r="Y87"/>
          <cell r="Z87"/>
          <cell r="AA87"/>
          <cell r="AB87"/>
          <cell r="AC87"/>
          <cell r="AD87"/>
          <cell r="AE87"/>
          <cell r="AF87"/>
          <cell r="AG87" t="str">
            <v>Triple Axel</v>
          </cell>
          <cell r="AH87"/>
          <cell r="AI87"/>
          <cell r="AJ87"/>
          <cell r="AK87"/>
          <cell r="AL87"/>
          <cell r="AM87"/>
          <cell r="AN87"/>
          <cell r="AO87"/>
          <cell r="AP87"/>
          <cell r="AQ87"/>
          <cell r="AR87"/>
          <cell r="AS87"/>
          <cell r="AT87"/>
          <cell r="AU87"/>
          <cell r="AV87"/>
          <cell r="AW87"/>
          <cell r="AX87"/>
          <cell r="AY87" t="e">
            <v>#N/A</v>
          </cell>
          <cell r="AZ87"/>
          <cell r="BA87">
            <v>45165</v>
          </cell>
          <cell r="BB87" t="str">
            <v/>
          </cell>
          <cell r="BC87" t="str">
            <v>3rd Party</v>
          </cell>
          <cell r="BD87" t="str">
            <v>N/A</v>
          </cell>
          <cell r="BE87" t="str">
            <v>Trailer - Not Requered</v>
          </cell>
          <cell r="BF87" t="str">
            <v>N/A</v>
          </cell>
          <cell r="BG87" t="str">
            <v>N/A</v>
          </cell>
          <cell r="BH87" t="str">
            <v>N/A</v>
          </cell>
          <cell r="BI87" t="str">
            <v>N/A</v>
          </cell>
          <cell r="BJ87"/>
          <cell r="BK87"/>
          <cell r="BL87"/>
          <cell r="BM87"/>
          <cell r="BN87"/>
          <cell r="BO87"/>
          <cell r="BP87"/>
          <cell r="BQ87">
            <v>1108050100</v>
          </cell>
        </row>
        <row r="88">
          <cell r="C88">
            <v>13190</v>
          </cell>
          <cell r="D88" t="str">
            <v>Active</v>
          </cell>
          <cell r="E88" t="str">
            <v>Ay Niaga</v>
          </cell>
          <cell r="F88"/>
          <cell r="G88" t="str">
            <v>40' Skelly</v>
          </cell>
          <cell r="H88" t="str">
            <v>Trailer</v>
          </cell>
          <cell r="I88"/>
          <cell r="J88" t="str">
            <v>Flat Bed</v>
          </cell>
          <cell r="K88" t="str">
            <v xml:space="preserve">Small Pin </v>
          </cell>
          <cell r="L88"/>
          <cell r="M88" t="str">
            <v>AYST-1018-06</v>
          </cell>
          <cell r="N88" t="str">
            <v>QATAR-TD-028223</v>
          </cell>
          <cell r="O88">
            <v>2006</v>
          </cell>
          <cell r="P88" t="str">
            <v>Malaysia</v>
          </cell>
          <cell r="Q88" t="str">
            <v>TR-Transport - Operations</v>
          </cell>
          <cell r="R88" t="str">
            <v>GWC</v>
          </cell>
          <cell r="S88" t="str">
            <v>LVQ</v>
          </cell>
          <cell r="T88"/>
          <cell r="U88"/>
          <cell r="V88"/>
          <cell r="W88"/>
          <cell r="X88" t="str">
            <v>Green</v>
          </cell>
          <cell r="Y88"/>
          <cell r="Z88"/>
          <cell r="AA88"/>
          <cell r="AB88"/>
          <cell r="AC88"/>
          <cell r="AD88"/>
          <cell r="AE88"/>
          <cell r="AF88"/>
          <cell r="AG88" t="str">
            <v>Triple Axel</v>
          </cell>
          <cell r="AH88"/>
          <cell r="AI88"/>
          <cell r="AJ88"/>
          <cell r="AK88"/>
          <cell r="AL88"/>
          <cell r="AM88"/>
          <cell r="AN88"/>
          <cell r="AO88"/>
          <cell r="AP88"/>
          <cell r="AQ88"/>
          <cell r="AR88"/>
          <cell r="AS88"/>
          <cell r="AT88"/>
          <cell r="AU88"/>
          <cell r="AV88"/>
          <cell r="AW88"/>
          <cell r="AX88"/>
          <cell r="AY88" t="e">
            <v>#N/A</v>
          </cell>
          <cell r="AZ88"/>
          <cell r="BA88">
            <v>45130</v>
          </cell>
          <cell r="BB88" t="str">
            <v/>
          </cell>
          <cell r="BC88" t="str">
            <v>3rd Party</v>
          </cell>
          <cell r="BD88" t="str">
            <v>N/A</v>
          </cell>
          <cell r="BE88" t="str">
            <v>Trailer - Not Requered</v>
          </cell>
          <cell r="BF88" t="str">
            <v>N/A</v>
          </cell>
          <cell r="BG88" t="str">
            <v>N/A</v>
          </cell>
          <cell r="BH88" t="str">
            <v>N/A</v>
          </cell>
          <cell r="BI88" t="str">
            <v>N/A</v>
          </cell>
          <cell r="BJ88"/>
          <cell r="BK88"/>
          <cell r="BL88"/>
          <cell r="BM88"/>
          <cell r="BN88"/>
          <cell r="BO88"/>
          <cell r="BP88"/>
          <cell r="BQ88">
            <v>1108050100</v>
          </cell>
        </row>
        <row r="89">
          <cell r="C89">
            <v>13195</v>
          </cell>
          <cell r="D89" t="str">
            <v>Active</v>
          </cell>
          <cell r="E89" t="str">
            <v>Ay Niaga</v>
          </cell>
          <cell r="F89"/>
          <cell r="G89" t="str">
            <v>40' Skelly</v>
          </cell>
          <cell r="H89" t="str">
            <v>Trailer</v>
          </cell>
          <cell r="I89"/>
          <cell r="J89" t="str">
            <v>Flat Bed</v>
          </cell>
          <cell r="K89" t="str">
            <v xml:space="preserve">Small Pin </v>
          </cell>
          <cell r="L89"/>
          <cell r="M89" t="str">
            <v>AYST-1022-06</v>
          </cell>
          <cell r="N89" t="str">
            <v>QATAR-TD-028234</v>
          </cell>
          <cell r="O89">
            <v>2006</v>
          </cell>
          <cell r="P89" t="str">
            <v>Malaysia</v>
          </cell>
          <cell r="Q89" t="str">
            <v>TR-Transport - Operations</v>
          </cell>
          <cell r="R89" t="str">
            <v>GWC</v>
          </cell>
          <cell r="S89" t="str">
            <v>LVQ</v>
          </cell>
          <cell r="T89" t="str">
            <v>Tristar issued13/09/21</v>
          </cell>
          <cell r="U89"/>
          <cell r="V89"/>
          <cell r="W89"/>
          <cell r="X89" t="str">
            <v>Green</v>
          </cell>
          <cell r="Y89"/>
          <cell r="Z89"/>
          <cell r="AA89"/>
          <cell r="AB89"/>
          <cell r="AC89"/>
          <cell r="AD89"/>
          <cell r="AE89"/>
          <cell r="AF89"/>
          <cell r="AG89" t="str">
            <v>Triple Axel</v>
          </cell>
          <cell r="AH89"/>
          <cell r="AI89"/>
          <cell r="AJ89"/>
          <cell r="AK89"/>
          <cell r="AL89"/>
          <cell r="AM89"/>
          <cell r="AN89"/>
          <cell r="AO89"/>
          <cell r="AP89"/>
          <cell r="AQ89"/>
          <cell r="AR89"/>
          <cell r="AS89"/>
          <cell r="AT89"/>
          <cell r="AU89"/>
          <cell r="AV89"/>
          <cell r="AW89"/>
          <cell r="AX89"/>
          <cell r="AY89" t="e">
            <v>#N/A</v>
          </cell>
          <cell r="AZ89"/>
          <cell r="BA89">
            <v>45131</v>
          </cell>
          <cell r="BB89" t="str">
            <v/>
          </cell>
          <cell r="BC89" t="str">
            <v>3rd Party</v>
          </cell>
          <cell r="BD89" t="str">
            <v>N/A</v>
          </cell>
          <cell r="BE89" t="str">
            <v>Trailer - Not Requered</v>
          </cell>
          <cell r="BF89" t="str">
            <v>N/A</v>
          </cell>
          <cell r="BG89" t="str">
            <v>N/A</v>
          </cell>
          <cell r="BH89" t="str">
            <v>N/A</v>
          </cell>
          <cell r="BI89" t="str">
            <v>N/A</v>
          </cell>
          <cell r="BJ89"/>
          <cell r="BK89"/>
          <cell r="BL89"/>
          <cell r="BM89"/>
          <cell r="BN89"/>
          <cell r="BO89"/>
          <cell r="BP89"/>
          <cell r="BQ89">
            <v>1108050100</v>
          </cell>
        </row>
        <row r="90">
          <cell r="C90">
            <v>13202</v>
          </cell>
          <cell r="D90" t="str">
            <v>Active</v>
          </cell>
          <cell r="E90" t="str">
            <v>Ay Niaga</v>
          </cell>
          <cell r="F90"/>
          <cell r="G90" t="str">
            <v>20' Skelly</v>
          </cell>
          <cell r="H90" t="str">
            <v>Trailer</v>
          </cell>
          <cell r="I90"/>
          <cell r="J90" t="str">
            <v>Flat Bed</v>
          </cell>
          <cell r="K90" t="str">
            <v xml:space="preserve">Small Pin </v>
          </cell>
          <cell r="L90"/>
          <cell r="M90" t="str">
            <v>AYST-1050-06</v>
          </cell>
          <cell r="N90" t="str">
            <v>QATAR-TD-016923</v>
          </cell>
          <cell r="O90">
            <v>2006</v>
          </cell>
          <cell r="P90" t="str">
            <v>Malaysia</v>
          </cell>
          <cell r="Q90" t="str">
            <v>TR-Transport - Operations</v>
          </cell>
          <cell r="R90" t="str">
            <v>GWC</v>
          </cell>
          <cell r="S90" t="str">
            <v>LVQ</v>
          </cell>
          <cell r="T90" t="str">
            <v>LVQ</v>
          </cell>
          <cell r="U90"/>
          <cell r="V90"/>
          <cell r="W90"/>
          <cell r="X90" t="str">
            <v>Green</v>
          </cell>
          <cell r="Y90"/>
          <cell r="Z90"/>
          <cell r="AA90"/>
          <cell r="AB90"/>
          <cell r="AC90"/>
          <cell r="AD90"/>
          <cell r="AE90"/>
          <cell r="AF90"/>
          <cell r="AG90" t="str">
            <v>Double Axel</v>
          </cell>
          <cell r="AH90"/>
          <cell r="AI90"/>
          <cell r="AJ90"/>
          <cell r="AK90"/>
          <cell r="AL90"/>
          <cell r="AM90"/>
          <cell r="AN90"/>
          <cell r="AO90"/>
          <cell r="AP90"/>
          <cell r="AQ90"/>
          <cell r="AR90"/>
          <cell r="AS90"/>
          <cell r="AT90"/>
          <cell r="AU90"/>
          <cell r="AV90"/>
          <cell r="AW90"/>
          <cell r="AX90"/>
          <cell r="AY90" t="e">
            <v>#N/A</v>
          </cell>
          <cell r="AZ90"/>
          <cell r="BA90">
            <v>44938</v>
          </cell>
          <cell r="BB90" t="str">
            <v>Warning</v>
          </cell>
          <cell r="BC90" t="str">
            <v>3rd Party</v>
          </cell>
          <cell r="BD90" t="str">
            <v>N/A</v>
          </cell>
          <cell r="BE90" t="str">
            <v>Trailer - Not Requered</v>
          </cell>
          <cell r="BF90" t="str">
            <v>N/A</v>
          </cell>
          <cell r="BG90" t="str">
            <v>N/A</v>
          </cell>
          <cell r="BH90" t="str">
            <v>N/A</v>
          </cell>
          <cell r="BI90" t="str">
            <v>N/A</v>
          </cell>
          <cell r="BJ90"/>
          <cell r="BK90"/>
          <cell r="BL90"/>
          <cell r="BM90"/>
          <cell r="BN90"/>
          <cell r="BO90"/>
          <cell r="BP90"/>
          <cell r="BQ90">
            <v>1108050100</v>
          </cell>
        </row>
        <row r="91">
          <cell r="C91">
            <v>13241</v>
          </cell>
          <cell r="D91" t="str">
            <v>Active</v>
          </cell>
          <cell r="E91" t="str">
            <v>Ay Niaga</v>
          </cell>
          <cell r="F91"/>
          <cell r="G91" t="str">
            <v>40' Skelly</v>
          </cell>
          <cell r="H91" t="str">
            <v>Trailer</v>
          </cell>
          <cell r="I91"/>
          <cell r="J91" t="str">
            <v>Flat Bed</v>
          </cell>
          <cell r="K91" t="str">
            <v xml:space="preserve">Small Pin </v>
          </cell>
          <cell r="L91"/>
          <cell r="M91" t="str">
            <v>AYST-1003-06</v>
          </cell>
          <cell r="N91" t="str">
            <v>QATAR-TD-001023</v>
          </cell>
          <cell r="O91">
            <v>2006</v>
          </cell>
          <cell r="P91" t="str">
            <v>Malaysia</v>
          </cell>
          <cell r="Q91" t="str">
            <v>TR-Transport - Operations</v>
          </cell>
          <cell r="R91" t="str">
            <v>GWC</v>
          </cell>
          <cell r="S91" t="str">
            <v>LVQ</v>
          </cell>
          <cell r="T91"/>
          <cell r="U91"/>
          <cell r="V91"/>
          <cell r="W91"/>
          <cell r="X91" t="str">
            <v>Green</v>
          </cell>
          <cell r="Y91"/>
          <cell r="Z91"/>
          <cell r="AA91"/>
          <cell r="AB91"/>
          <cell r="AC91"/>
          <cell r="AD91"/>
          <cell r="AE91"/>
          <cell r="AF91"/>
          <cell r="AG91" t="str">
            <v>Triple Axel</v>
          </cell>
          <cell r="AH91"/>
          <cell r="AI91"/>
          <cell r="AJ91"/>
          <cell r="AK91"/>
          <cell r="AL91"/>
          <cell r="AM91"/>
          <cell r="AN91"/>
          <cell r="AO91"/>
          <cell r="AP91"/>
          <cell r="AQ91"/>
          <cell r="AR91"/>
          <cell r="AS91"/>
          <cell r="AT91"/>
          <cell r="AU91"/>
          <cell r="AV91"/>
          <cell r="AW91"/>
          <cell r="AX91"/>
          <cell r="AY91" t="e">
            <v>#N/A</v>
          </cell>
          <cell r="AZ91"/>
          <cell r="BA91">
            <v>45168</v>
          </cell>
          <cell r="BB91" t="str">
            <v/>
          </cell>
          <cell r="BC91" t="str">
            <v>3rd Party</v>
          </cell>
          <cell r="BD91" t="str">
            <v>N/A</v>
          </cell>
          <cell r="BE91" t="str">
            <v>Trailer - Not Requered</v>
          </cell>
          <cell r="BF91" t="str">
            <v>N/A</v>
          </cell>
          <cell r="BG91" t="str">
            <v>N/A</v>
          </cell>
          <cell r="BH91" t="str">
            <v>N/A</v>
          </cell>
          <cell r="BI91" t="str">
            <v>N/A</v>
          </cell>
          <cell r="BJ91"/>
          <cell r="BK91"/>
          <cell r="BL91"/>
          <cell r="BM91"/>
          <cell r="BN91"/>
          <cell r="BO91"/>
          <cell r="BP91"/>
          <cell r="BQ91">
            <v>1108050100</v>
          </cell>
        </row>
        <row r="92">
          <cell r="C92">
            <v>13249</v>
          </cell>
          <cell r="D92" t="str">
            <v>Active</v>
          </cell>
          <cell r="E92" t="str">
            <v>Ay Niaga</v>
          </cell>
          <cell r="F92"/>
          <cell r="G92" t="str">
            <v>40' Skelly</v>
          </cell>
          <cell r="H92" t="str">
            <v>Trailer</v>
          </cell>
          <cell r="I92"/>
          <cell r="J92" t="str">
            <v>Flat Bed</v>
          </cell>
          <cell r="K92" t="str">
            <v xml:space="preserve">Small Pin </v>
          </cell>
          <cell r="L92"/>
          <cell r="M92" t="str">
            <v>AYST-1006-06</v>
          </cell>
          <cell r="N92" t="str">
            <v>QATAR-TD-028239</v>
          </cell>
          <cell r="O92">
            <v>2006</v>
          </cell>
          <cell r="P92" t="str">
            <v>Malaysia</v>
          </cell>
          <cell r="Q92" t="str">
            <v>TR-Transport - Operations</v>
          </cell>
          <cell r="R92" t="str">
            <v>GWC</v>
          </cell>
          <cell r="S92" t="str">
            <v>LVQ</v>
          </cell>
          <cell r="T92"/>
          <cell r="U92"/>
          <cell r="V92"/>
          <cell r="W92"/>
          <cell r="X92" t="str">
            <v>Green</v>
          </cell>
          <cell r="Y92"/>
          <cell r="Z92"/>
          <cell r="AA92"/>
          <cell r="AB92"/>
          <cell r="AC92"/>
          <cell r="AD92"/>
          <cell r="AE92"/>
          <cell r="AF92"/>
          <cell r="AG92" t="str">
            <v>Triple Axel</v>
          </cell>
          <cell r="AH92"/>
          <cell r="AI92"/>
          <cell r="AJ92"/>
          <cell r="AK92"/>
          <cell r="AL92"/>
          <cell r="AM92"/>
          <cell r="AN92"/>
          <cell r="AO92"/>
          <cell r="AP92"/>
          <cell r="AQ92"/>
          <cell r="AR92"/>
          <cell r="AS92"/>
          <cell r="AT92"/>
          <cell r="AU92"/>
          <cell r="AV92"/>
          <cell r="AW92"/>
          <cell r="AX92"/>
          <cell r="AY92" t="e">
            <v>#N/A</v>
          </cell>
          <cell r="AZ92"/>
          <cell r="BA92">
            <v>45152</v>
          </cell>
          <cell r="BB92" t="str">
            <v/>
          </cell>
          <cell r="BC92" t="str">
            <v>3rd Party</v>
          </cell>
          <cell r="BD92" t="str">
            <v>N/A</v>
          </cell>
          <cell r="BE92" t="str">
            <v>Trailer - Not Requered</v>
          </cell>
          <cell r="BF92" t="str">
            <v>N/A</v>
          </cell>
          <cell r="BG92" t="str">
            <v>N/A</v>
          </cell>
          <cell r="BH92" t="str">
            <v>N/A</v>
          </cell>
          <cell r="BI92" t="str">
            <v>N/A</v>
          </cell>
          <cell r="BJ92"/>
          <cell r="BK92"/>
          <cell r="BL92"/>
          <cell r="BM92"/>
          <cell r="BN92"/>
          <cell r="BO92"/>
          <cell r="BP92"/>
          <cell r="BQ92">
            <v>1108050100</v>
          </cell>
        </row>
        <row r="93">
          <cell r="C93">
            <v>13250</v>
          </cell>
          <cell r="D93" t="str">
            <v>Active</v>
          </cell>
          <cell r="E93" t="str">
            <v>Ay Niaga</v>
          </cell>
          <cell r="F93"/>
          <cell r="G93" t="str">
            <v>40' Skelly</v>
          </cell>
          <cell r="H93" t="str">
            <v>Trailer</v>
          </cell>
          <cell r="I93"/>
          <cell r="J93" t="str">
            <v>Flat Bed</v>
          </cell>
          <cell r="K93" t="str">
            <v xml:space="preserve">Small Pin </v>
          </cell>
          <cell r="L93"/>
          <cell r="M93" t="str">
            <v>AYST-1007-06</v>
          </cell>
          <cell r="N93" t="str">
            <v>QATAR-TD-028225</v>
          </cell>
          <cell r="O93">
            <v>2006</v>
          </cell>
          <cell r="P93" t="str">
            <v>Malaysia</v>
          </cell>
          <cell r="Q93" t="str">
            <v>TR-Transport - Operations</v>
          </cell>
          <cell r="R93" t="str">
            <v>GWC</v>
          </cell>
          <cell r="S93" t="str">
            <v>LVQ</v>
          </cell>
          <cell r="T93"/>
          <cell r="U93"/>
          <cell r="V93"/>
          <cell r="W93"/>
          <cell r="X93" t="str">
            <v>Green</v>
          </cell>
          <cell r="Y93"/>
          <cell r="Z93"/>
          <cell r="AA93"/>
          <cell r="AB93"/>
          <cell r="AC93"/>
          <cell r="AD93"/>
          <cell r="AE93"/>
          <cell r="AF93"/>
          <cell r="AG93" t="str">
            <v>Triple Axel</v>
          </cell>
          <cell r="AH93"/>
          <cell r="AI93"/>
          <cell r="AJ93"/>
          <cell r="AK93"/>
          <cell r="AL93"/>
          <cell r="AM93"/>
          <cell r="AN93"/>
          <cell r="AO93"/>
          <cell r="AP93"/>
          <cell r="AQ93"/>
          <cell r="AR93"/>
          <cell r="AS93"/>
          <cell r="AT93"/>
          <cell r="AU93"/>
          <cell r="AV93"/>
          <cell r="AW93"/>
          <cell r="AX93"/>
          <cell r="AY93" t="e">
            <v>#N/A</v>
          </cell>
          <cell r="AZ93"/>
          <cell r="BA93">
            <v>45162</v>
          </cell>
          <cell r="BB93" t="str">
            <v/>
          </cell>
          <cell r="BC93" t="str">
            <v>3rd Party</v>
          </cell>
          <cell r="BD93" t="str">
            <v>N/A</v>
          </cell>
          <cell r="BE93" t="str">
            <v>Trailer - Not Requered</v>
          </cell>
          <cell r="BF93" t="str">
            <v>N/A</v>
          </cell>
          <cell r="BG93" t="str">
            <v>N/A</v>
          </cell>
          <cell r="BH93" t="str">
            <v>N/A</v>
          </cell>
          <cell r="BI93" t="str">
            <v>N/A</v>
          </cell>
          <cell r="BJ93"/>
          <cell r="BK93"/>
          <cell r="BL93"/>
          <cell r="BM93"/>
          <cell r="BN93"/>
          <cell r="BO93"/>
          <cell r="BP93"/>
          <cell r="BQ93">
            <v>1108050100</v>
          </cell>
        </row>
        <row r="94">
          <cell r="C94">
            <v>13252</v>
          </cell>
          <cell r="D94" t="str">
            <v>Active</v>
          </cell>
          <cell r="E94" t="str">
            <v>Ay Niaga</v>
          </cell>
          <cell r="F94"/>
          <cell r="G94" t="str">
            <v>40' Skelly</v>
          </cell>
          <cell r="H94" t="str">
            <v>Trailer</v>
          </cell>
          <cell r="I94"/>
          <cell r="J94" t="str">
            <v>Flat Bed</v>
          </cell>
          <cell r="K94" t="str">
            <v xml:space="preserve">Small Pin </v>
          </cell>
          <cell r="L94"/>
          <cell r="M94" t="str">
            <v>AYST-1009-06</v>
          </cell>
          <cell r="N94" t="str">
            <v>QATAR-TD-008228</v>
          </cell>
          <cell r="O94">
            <v>2006</v>
          </cell>
          <cell r="P94" t="str">
            <v>Malaysia</v>
          </cell>
          <cell r="Q94" t="str">
            <v>TR-Transport - Operations</v>
          </cell>
          <cell r="R94" t="str">
            <v>GWC</v>
          </cell>
          <cell r="S94" t="str">
            <v>LVQ</v>
          </cell>
          <cell r="T94" t="str">
            <v>Tristar issued14/09/21</v>
          </cell>
          <cell r="U94">
            <v>41168</v>
          </cell>
          <cell r="V94"/>
          <cell r="W94"/>
          <cell r="X94" t="str">
            <v>Green</v>
          </cell>
          <cell r="Y94"/>
          <cell r="Z94"/>
          <cell r="AA94"/>
          <cell r="AB94"/>
          <cell r="AC94"/>
          <cell r="AD94"/>
          <cell r="AE94"/>
          <cell r="AF94"/>
          <cell r="AG94" t="str">
            <v>Triple Axel</v>
          </cell>
          <cell r="AH94"/>
          <cell r="AI94"/>
          <cell r="AJ94"/>
          <cell r="AK94"/>
          <cell r="AL94"/>
          <cell r="AM94"/>
          <cell r="AN94"/>
          <cell r="AO94"/>
          <cell r="AP94"/>
          <cell r="AQ94"/>
          <cell r="AR94"/>
          <cell r="AS94"/>
          <cell r="AT94"/>
          <cell r="AU94"/>
          <cell r="AV94"/>
          <cell r="AW94"/>
          <cell r="AX94"/>
          <cell r="AY94" t="e">
            <v>#N/A</v>
          </cell>
          <cell r="AZ94"/>
          <cell r="BA94">
            <v>44810</v>
          </cell>
          <cell r="BB94" t="str">
            <v>Expired</v>
          </cell>
          <cell r="BC94" t="str">
            <v>3rd Party</v>
          </cell>
          <cell r="BD94" t="str">
            <v>N/A</v>
          </cell>
          <cell r="BE94" t="str">
            <v>Trailer - Not Requered</v>
          </cell>
          <cell r="BF94" t="str">
            <v>N/A</v>
          </cell>
          <cell r="BG94" t="str">
            <v>N/A</v>
          </cell>
          <cell r="BH94" t="str">
            <v>N/A</v>
          </cell>
          <cell r="BI94" t="str">
            <v>N/A</v>
          </cell>
          <cell r="BJ94"/>
          <cell r="BK94"/>
          <cell r="BL94"/>
          <cell r="BM94"/>
          <cell r="BN94"/>
          <cell r="BO94"/>
          <cell r="BP94"/>
          <cell r="BQ94">
            <v>1108050100</v>
          </cell>
        </row>
        <row r="95">
          <cell r="C95">
            <v>13254</v>
          </cell>
          <cell r="D95" t="str">
            <v>Active</v>
          </cell>
          <cell r="E95" t="str">
            <v>Ay Niaga</v>
          </cell>
          <cell r="F95"/>
          <cell r="G95" t="str">
            <v>40' Skelly</v>
          </cell>
          <cell r="H95" t="str">
            <v>Trailer</v>
          </cell>
          <cell r="I95"/>
          <cell r="J95" t="str">
            <v>Flat Bed</v>
          </cell>
          <cell r="K95" t="str">
            <v xml:space="preserve">Small Pin </v>
          </cell>
          <cell r="L95"/>
          <cell r="M95" t="str">
            <v>AYST-1014-06</v>
          </cell>
          <cell r="N95" t="str">
            <v>QATAR-TD-003863</v>
          </cell>
          <cell r="O95">
            <v>2006</v>
          </cell>
          <cell r="P95" t="str">
            <v>Malaysia</v>
          </cell>
          <cell r="Q95" t="str">
            <v>TR-Transport - Operations</v>
          </cell>
          <cell r="R95" t="str">
            <v>GWC</v>
          </cell>
          <cell r="S95" t="str">
            <v>LVQ</v>
          </cell>
          <cell r="T95"/>
          <cell r="U95"/>
          <cell r="V95"/>
          <cell r="W95"/>
          <cell r="X95" t="str">
            <v>Green</v>
          </cell>
          <cell r="Y95"/>
          <cell r="Z95"/>
          <cell r="AA95"/>
          <cell r="AB95"/>
          <cell r="AC95"/>
          <cell r="AD95"/>
          <cell r="AE95"/>
          <cell r="AF95"/>
          <cell r="AG95" t="str">
            <v>Triple Axel</v>
          </cell>
          <cell r="AH95"/>
          <cell r="AI95"/>
          <cell r="AJ95"/>
          <cell r="AK95"/>
          <cell r="AL95"/>
          <cell r="AM95"/>
          <cell r="AN95"/>
          <cell r="AO95"/>
          <cell r="AP95"/>
          <cell r="AQ95"/>
          <cell r="AR95"/>
          <cell r="AS95"/>
          <cell r="AT95"/>
          <cell r="AU95"/>
          <cell r="AV95"/>
          <cell r="AW95"/>
          <cell r="AX95"/>
          <cell r="AY95" t="e">
            <v>#N/A</v>
          </cell>
          <cell r="AZ95"/>
          <cell r="BA95">
            <v>45166</v>
          </cell>
          <cell r="BB95" t="str">
            <v/>
          </cell>
          <cell r="BC95" t="str">
            <v>3rd Party</v>
          </cell>
          <cell r="BD95" t="str">
            <v>N/A</v>
          </cell>
          <cell r="BE95" t="str">
            <v>Trailer - Not Requered</v>
          </cell>
          <cell r="BF95" t="str">
            <v>N/A</v>
          </cell>
          <cell r="BG95" t="str">
            <v>N/A</v>
          </cell>
          <cell r="BH95" t="str">
            <v>N/A</v>
          </cell>
          <cell r="BI95" t="str">
            <v>N/A</v>
          </cell>
          <cell r="BJ95"/>
          <cell r="BK95"/>
          <cell r="BL95"/>
          <cell r="BM95"/>
          <cell r="BN95"/>
          <cell r="BO95"/>
          <cell r="BP95"/>
          <cell r="BQ95">
            <v>1108050100</v>
          </cell>
        </row>
        <row r="96">
          <cell r="C96">
            <v>13281</v>
          </cell>
          <cell r="D96" t="str">
            <v>Active</v>
          </cell>
          <cell r="E96" t="str">
            <v>Ay Niaga</v>
          </cell>
          <cell r="F96"/>
          <cell r="G96" t="str">
            <v>40' Skelly</v>
          </cell>
          <cell r="H96" t="str">
            <v>Trailer</v>
          </cell>
          <cell r="I96"/>
          <cell r="J96" t="str">
            <v>Flat Bed</v>
          </cell>
          <cell r="K96" t="str">
            <v xml:space="preserve">Small Pin </v>
          </cell>
          <cell r="L96"/>
          <cell r="M96" t="str">
            <v>AYST-1020-06</v>
          </cell>
          <cell r="N96" t="str">
            <v>QATAR-TD-00579</v>
          </cell>
          <cell r="O96">
            <v>2006</v>
          </cell>
          <cell r="P96" t="str">
            <v>Malaysia</v>
          </cell>
          <cell r="Q96" t="str">
            <v>TR-Transport - Operations</v>
          </cell>
          <cell r="R96" t="str">
            <v>GWC</v>
          </cell>
          <cell r="S96" t="str">
            <v>LVQ</v>
          </cell>
          <cell r="T96"/>
          <cell r="U96"/>
          <cell r="V96"/>
          <cell r="W96"/>
          <cell r="X96" t="str">
            <v>Green</v>
          </cell>
          <cell r="Y96"/>
          <cell r="Z96"/>
          <cell r="AA96"/>
          <cell r="AB96"/>
          <cell r="AC96"/>
          <cell r="AD96"/>
          <cell r="AE96"/>
          <cell r="AF96"/>
          <cell r="AG96" t="str">
            <v>Triple Axel</v>
          </cell>
          <cell r="AH96"/>
          <cell r="AI96"/>
          <cell r="AJ96"/>
          <cell r="AK96"/>
          <cell r="AL96"/>
          <cell r="AM96"/>
          <cell r="AN96"/>
          <cell r="AO96"/>
          <cell r="AP96"/>
          <cell r="AQ96"/>
          <cell r="AR96"/>
          <cell r="AS96"/>
          <cell r="AT96"/>
          <cell r="AU96"/>
          <cell r="AV96"/>
          <cell r="AW96"/>
          <cell r="AX96"/>
          <cell r="AY96" t="e">
            <v>#N/A</v>
          </cell>
          <cell r="AZ96"/>
          <cell r="BA96">
            <v>44851</v>
          </cell>
          <cell r="BB96" t="str">
            <v>Expired</v>
          </cell>
          <cell r="BC96" t="str">
            <v>3rd Party</v>
          </cell>
          <cell r="BD96" t="str">
            <v>N/A</v>
          </cell>
          <cell r="BE96" t="str">
            <v>Trailer - Not Requered</v>
          </cell>
          <cell r="BF96" t="str">
            <v>N/A</v>
          </cell>
          <cell r="BG96" t="str">
            <v>N/A</v>
          </cell>
          <cell r="BH96" t="str">
            <v>N/A</v>
          </cell>
          <cell r="BI96" t="str">
            <v>N/A</v>
          </cell>
          <cell r="BJ96"/>
          <cell r="BK96"/>
          <cell r="BL96"/>
          <cell r="BM96"/>
          <cell r="BN96"/>
          <cell r="BO96"/>
          <cell r="BP96"/>
          <cell r="BQ96">
            <v>1108050100</v>
          </cell>
        </row>
        <row r="97">
          <cell r="C97">
            <v>13784</v>
          </cell>
          <cell r="D97" t="str">
            <v>Active</v>
          </cell>
          <cell r="E97" t="str">
            <v xml:space="preserve">MHS Resources SDN BHD </v>
          </cell>
          <cell r="F97"/>
          <cell r="G97" t="str">
            <v>40' Flat Bed</v>
          </cell>
          <cell r="H97" t="str">
            <v>Trailer</v>
          </cell>
          <cell r="I97"/>
          <cell r="J97" t="str">
            <v>Sidewall</v>
          </cell>
          <cell r="K97" t="str">
            <v xml:space="preserve">Small Pin </v>
          </cell>
          <cell r="L97"/>
          <cell r="M97" t="str">
            <v>MHSPT-1001-06</v>
          </cell>
          <cell r="N97" t="str">
            <v>QATAR-TD-007722</v>
          </cell>
          <cell r="O97">
            <v>2006</v>
          </cell>
          <cell r="P97" t="str">
            <v>Malaysia</v>
          </cell>
          <cell r="Q97" t="str">
            <v>TR-Transport - Operations</v>
          </cell>
          <cell r="R97" t="str">
            <v>GWC</v>
          </cell>
          <cell r="S97" t="str">
            <v>LVQ</v>
          </cell>
          <cell r="T97" t="str">
            <v>LVQ/DIAMOND SEA</v>
          </cell>
          <cell r="U97"/>
          <cell r="V97"/>
          <cell r="W97"/>
          <cell r="X97" t="str">
            <v>Green</v>
          </cell>
          <cell r="Y97"/>
          <cell r="Z97"/>
          <cell r="AA97"/>
          <cell r="AB97"/>
          <cell r="AC97"/>
          <cell r="AD97"/>
          <cell r="AE97"/>
          <cell r="AF97" t="str">
            <v>Steel</v>
          </cell>
          <cell r="AG97" t="str">
            <v>Triple Axel</v>
          </cell>
          <cell r="AH97"/>
          <cell r="AI97"/>
          <cell r="AJ97"/>
          <cell r="AK97"/>
          <cell r="AL97"/>
          <cell r="AM97"/>
          <cell r="AN97"/>
          <cell r="AO97"/>
          <cell r="AP97"/>
          <cell r="AQ97"/>
          <cell r="AR97"/>
          <cell r="AS97"/>
          <cell r="AT97"/>
          <cell r="AU97"/>
          <cell r="AV97"/>
          <cell r="AW97"/>
          <cell r="AX97"/>
          <cell r="AY97" t="e">
            <v>#N/A</v>
          </cell>
          <cell r="AZ97"/>
          <cell r="BA97">
            <v>45174</v>
          </cell>
          <cell r="BB97" t="str">
            <v/>
          </cell>
          <cell r="BC97" t="str">
            <v>3rd Party</v>
          </cell>
          <cell r="BD97" t="str">
            <v>N/A</v>
          </cell>
          <cell r="BE97" t="str">
            <v>Trailer - Not Requered</v>
          </cell>
          <cell r="BF97" t="str">
            <v>N/A</v>
          </cell>
          <cell r="BG97" t="str">
            <v>N/A</v>
          </cell>
          <cell r="BH97" t="str">
            <v>N/A</v>
          </cell>
          <cell r="BI97" t="str">
            <v>N/A</v>
          </cell>
          <cell r="BJ97"/>
          <cell r="BK97"/>
          <cell r="BL97"/>
          <cell r="BM97"/>
          <cell r="BN97"/>
          <cell r="BO97"/>
          <cell r="BP97"/>
          <cell r="BQ97">
            <v>1108050100</v>
          </cell>
        </row>
        <row r="98">
          <cell r="C98">
            <v>13789</v>
          </cell>
          <cell r="D98" t="str">
            <v>Active</v>
          </cell>
          <cell r="E98" t="str">
            <v xml:space="preserve">MHS Resources SDN BHD </v>
          </cell>
          <cell r="F98"/>
          <cell r="G98" t="str">
            <v>40' Flat Bed</v>
          </cell>
          <cell r="H98" t="str">
            <v>Trailer</v>
          </cell>
          <cell r="I98"/>
          <cell r="J98" t="str">
            <v>Flat Bed</v>
          </cell>
          <cell r="K98" t="str">
            <v xml:space="preserve">Small Pin </v>
          </cell>
          <cell r="L98"/>
          <cell r="M98" t="str">
            <v>MHSPT-1010-06</v>
          </cell>
          <cell r="N98" t="str">
            <v>QATAR-TD-028127</v>
          </cell>
          <cell r="O98">
            <v>2006</v>
          </cell>
          <cell r="P98" t="str">
            <v>Malaysia</v>
          </cell>
          <cell r="Q98" t="str">
            <v>TR-Transport - Operations</v>
          </cell>
          <cell r="R98" t="str">
            <v>GWC</v>
          </cell>
          <cell r="S98" t="str">
            <v>LVQ</v>
          </cell>
          <cell r="T98"/>
          <cell r="U98"/>
          <cell r="V98"/>
          <cell r="W98"/>
          <cell r="X98" t="str">
            <v>Green</v>
          </cell>
          <cell r="Y98"/>
          <cell r="Z98"/>
          <cell r="AA98"/>
          <cell r="AB98"/>
          <cell r="AC98"/>
          <cell r="AD98"/>
          <cell r="AE98"/>
          <cell r="AF98"/>
          <cell r="AG98" t="str">
            <v>Triple Axel</v>
          </cell>
          <cell r="AH98"/>
          <cell r="AI98"/>
          <cell r="AJ98"/>
          <cell r="AK98"/>
          <cell r="AL98"/>
          <cell r="AM98"/>
          <cell r="AN98"/>
          <cell r="AO98"/>
          <cell r="AP98"/>
          <cell r="AQ98"/>
          <cell r="AR98"/>
          <cell r="AS98"/>
          <cell r="AT98"/>
          <cell r="AU98"/>
          <cell r="AV98"/>
          <cell r="AW98"/>
          <cell r="AX98"/>
          <cell r="AY98" t="e">
            <v>#N/A</v>
          </cell>
          <cell r="AZ98"/>
          <cell r="BA98">
            <v>45123</v>
          </cell>
          <cell r="BB98" t="str">
            <v/>
          </cell>
          <cell r="BC98" t="str">
            <v>3rd Party</v>
          </cell>
          <cell r="BD98" t="str">
            <v>N/A</v>
          </cell>
          <cell r="BE98" t="str">
            <v>Trailer - Not Requered</v>
          </cell>
          <cell r="BF98" t="str">
            <v>N/A</v>
          </cell>
          <cell r="BG98" t="str">
            <v>N/A</v>
          </cell>
          <cell r="BH98" t="str">
            <v>N/A</v>
          </cell>
          <cell r="BI98" t="str">
            <v>N/A</v>
          </cell>
          <cell r="BJ98"/>
          <cell r="BK98"/>
          <cell r="BL98"/>
          <cell r="BM98"/>
          <cell r="BN98"/>
          <cell r="BO98"/>
          <cell r="BP98"/>
          <cell r="BQ98">
            <v>1108050100</v>
          </cell>
        </row>
        <row r="99">
          <cell r="C99">
            <v>13791</v>
          </cell>
          <cell r="D99" t="str">
            <v>Active</v>
          </cell>
          <cell r="E99" t="str">
            <v xml:space="preserve">MHS Resources SDN BHD </v>
          </cell>
          <cell r="F99"/>
          <cell r="G99" t="str">
            <v>40' Flat Bed</v>
          </cell>
          <cell r="H99" t="str">
            <v>Trailer</v>
          </cell>
          <cell r="I99"/>
          <cell r="J99" t="str">
            <v>Sidewall</v>
          </cell>
          <cell r="K99" t="str">
            <v xml:space="preserve">Small Pin </v>
          </cell>
          <cell r="L99"/>
          <cell r="M99" t="str">
            <v>MHSPT-1012-06</v>
          </cell>
          <cell r="N99" t="str">
            <v>QATAR-TD-000617</v>
          </cell>
          <cell r="O99">
            <v>2006</v>
          </cell>
          <cell r="P99" t="str">
            <v>Malaysia</v>
          </cell>
          <cell r="Q99" t="str">
            <v>TR-Transport - Operations</v>
          </cell>
          <cell r="R99" t="str">
            <v>GWC</v>
          </cell>
          <cell r="S99" t="str">
            <v>LVQ</v>
          </cell>
          <cell r="T99" t="str">
            <v>LVQ</v>
          </cell>
          <cell r="U99"/>
          <cell r="V99"/>
          <cell r="W99"/>
          <cell r="X99" t="str">
            <v>Green</v>
          </cell>
          <cell r="Y99"/>
          <cell r="Z99"/>
          <cell r="AA99"/>
          <cell r="AB99"/>
          <cell r="AC99"/>
          <cell r="AD99"/>
          <cell r="AE99"/>
          <cell r="AF99" t="str">
            <v>Steel</v>
          </cell>
          <cell r="AG99" t="str">
            <v>Triple Axel</v>
          </cell>
          <cell r="AH99"/>
          <cell r="AI99"/>
          <cell r="AJ99"/>
          <cell r="AK99"/>
          <cell r="AL99"/>
          <cell r="AM99"/>
          <cell r="AN99"/>
          <cell r="AO99"/>
          <cell r="AP99"/>
          <cell r="AQ99"/>
          <cell r="AR99"/>
          <cell r="AS99"/>
          <cell r="AT99"/>
          <cell r="AU99"/>
          <cell r="AV99"/>
          <cell r="AW99"/>
          <cell r="AX99"/>
          <cell r="AY99" t="e">
            <v>#N/A</v>
          </cell>
          <cell r="AZ99"/>
          <cell r="BA99">
            <v>45018</v>
          </cell>
          <cell r="BB99" t="str">
            <v/>
          </cell>
          <cell r="BC99" t="str">
            <v>3rd Party</v>
          </cell>
          <cell r="BD99" t="str">
            <v>N/A</v>
          </cell>
          <cell r="BE99" t="str">
            <v>Trailer - Not Requered</v>
          </cell>
          <cell r="BF99" t="str">
            <v>N/A</v>
          </cell>
          <cell r="BG99" t="str">
            <v>N/A</v>
          </cell>
          <cell r="BH99" t="str">
            <v>N/A</v>
          </cell>
          <cell r="BI99" t="str">
            <v>N/A</v>
          </cell>
          <cell r="BJ99"/>
          <cell r="BK99"/>
          <cell r="BL99"/>
          <cell r="BM99"/>
          <cell r="BN99"/>
          <cell r="BO99"/>
          <cell r="BP99"/>
          <cell r="BQ99">
            <v>1108050100</v>
          </cell>
        </row>
        <row r="100">
          <cell r="C100">
            <v>13792</v>
          </cell>
          <cell r="D100" t="str">
            <v>Active</v>
          </cell>
          <cell r="E100" t="str">
            <v xml:space="preserve">MHS Resources SDN BHD </v>
          </cell>
          <cell r="F100"/>
          <cell r="G100" t="str">
            <v>40' Flat Bed</v>
          </cell>
          <cell r="H100" t="str">
            <v>Trailer</v>
          </cell>
          <cell r="I100"/>
          <cell r="J100" t="str">
            <v>Flat Bed</v>
          </cell>
          <cell r="K100" t="str">
            <v xml:space="preserve">Small Pin </v>
          </cell>
          <cell r="L100"/>
          <cell r="M100" t="str">
            <v>MHSPT-1003-06</v>
          </cell>
          <cell r="N100" t="str">
            <v>QATAR-TD-028137</v>
          </cell>
          <cell r="O100">
            <v>2006</v>
          </cell>
          <cell r="P100" t="str">
            <v>Malaysia</v>
          </cell>
          <cell r="Q100" t="str">
            <v>TR-Transport - Operations</v>
          </cell>
          <cell r="R100" t="str">
            <v>GWC</v>
          </cell>
          <cell r="S100" t="str">
            <v>LVQ</v>
          </cell>
          <cell r="T100"/>
          <cell r="U100"/>
          <cell r="V100"/>
          <cell r="W100"/>
          <cell r="X100" t="str">
            <v>Green</v>
          </cell>
          <cell r="Y100"/>
          <cell r="Z100"/>
          <cell r="AA100"/>
          <cell r="AB100"/>
          <cell r="AC100"/>
          <cell r="AD100"/>
          <cell r="AE100"/>
          <cell r="AF100"/>
          <cell r="AG100" t="str">
            <v>Triple Axel</v>
          </cell>
          <cell r="AH100"/>
          <cell r="AI100"/>
          <cell r="AJ100"/>
          <cell r="AK100"/>
          <cell r="AL100"/>
          <cell r="AM100"/>
          <cell r="AN100"/>
          <cell r="AO100"/>
          <cell r="AP100"/>
          <cell r="AQ100"/>
          <cell r="AR100"/>
          <cell r="AS100"/>
          <cell r="AT100"/>
          <cell r="AU100"/>
          <cell r="AV100"/>
          <cell r="AW100"/>
          <cell r="AX100"/>
          <cell r="AY100" t="e">
            <v>#N/A</v>
          </cell>
          <cell r="AZ100"/>
          <cell r="BA100">
            <v>45138</v>
          </cell>
          <cell r="BB100" t="str">
            <v/>
          </cell>
          <cell r="BC100" t="str">
            <v>3rd Party</v>
          </cell>
          <cell r="BD100" t="str">
            <v>N/A</v>
          </cell>
          <cell r="BE100" t="str">
            <v>Trailer - Not Requered</v>
          </cell>
          <cell r="BF100" t="str">
            <v>N/A</v>
          </cell>
          <cell r="BG100" t="str">
            <v>N/A</v>
          </cell>
          <cell r="BH100" t="str">
            <v>N/A</v>
          </cell>
          <cell r="BI100" t="str">
            <v>N/A</v>
          </cell>
          <cell r="BJ100"/>
          <cell r="BK100"/>
          <cell r="BL100"/>
          <cell r="BM100"/>
          <cell r="BN100"/>
          <cell r="BO100"/>
          <cell r="BP100"/>
          <cell r="BQ100">
            <v>1108050100</v>
          </cell>
        </row>
        <row r="101">
          <cell r="C101">
            <v>13793</v>
          </cell>
          <cell r="D101" t="str">
            <v>Active</v>
          </cell>
          <cell r="E101" t="str">
            <v xml:space="preserve">MHS Resources SDN BHD </v>
          </cell>
          <cell r="F101"/>
          <cell r="G101" t="str">
            <v>40' Flat Bed</v>
          </cell>
          <cell r="H101" t="str">
            <v>Trailer</v>
          </cell>
          <cell r="I101"/>
          <cell r="J101" t="str">
            <v>Flat Bed</v>
          </cell>
          <cell r="K101" t="str">
            <v xml:space="preserve">Small Pin </v>
          </cell>
          <cell r="L101"/>
          <cell r="M101" t="str">
            <v>MHSPT-1013-06</v>
          </cell>
          <cell r="N101" t="str">
            <v>QATAR-TD-028140</v>
          </cell>
          <cell r="O101">
            <v>2006</v>
          </cell>
          <cell r="P101" t="str">
            <v>Malaysia</v>
          </cell>
          <cell r="Q101" t="str">
            <v>TR-Transport - Operations</v>
          </cell>
          <cell r="R101" t="str">
            <v>GWC</v>
          </cell>
          <cell r="S101" t="str">
            <v>LVQ</v>
          </cell>
          <cell r="T101"/>
          <cell r="U101"/>
          <cell r="V101"/>
          <cell r="W101"/>
          <cell r="X101" t="str">
            <v>Green</v>
          </cell>
          <cell r="Y101"/>
          <cell r="Z101"/>
          <cell r="AA101"/>
          <cell r="AB101"/>
          <cell r="AC101"/>
          <cell r="AD101"/>
          <cell r="AE101"/>
          <cell r="AF101"/>
          <cell r="AG101" t="str">
            <v>Triple Axel</v>
          </cell>
          <cell r="AH101"/>
          <cell r="AI101"/>
          <cell r="AJ101"/>
          <cell r="AK101"/>
          <cell r="AL101"/>
          <cell r="AM101"/>
          <cell r="AN101"/>
          <cell r="AO101"/>
          <cell r="AP101"/>
          <cell r="AQ101"/>
          <cell r="AR101"/>
          <cell r="AS101"/>
          <cell r="AT101"/>
          <cell r="AU101"/>
          <cell r="AV101"/>
          <cell r="AW101"/>
          <cell r="AX101"/>
          <cell r="AY101" t="e">
            <v>#N/A</v>
          </cell>
          <cell r="AZ101"/>
          <cell r="BA101">
            <v>45152</v>
          </cell>
          <cell r="BB101" t="str">
            <v/>
          </cell>
          <cell r="BC101" t="str">
            <v>3rd Party</v>
          </cell>
          <cell r="BD101" t="str">
            <v>N/A</v>
          </cell>
          <cell r="BE101" t="str">
            <v>Trailer - Not Requered</v>
          </cell>
          <cell r="BF101" t="str">
            <v>N/A</v>
          </cell>
          <cell r="BG101" t="str">
            <v>N/A</v>
          </cell>
          <cell r="BH101" t="str">
            <v>N/A</v>
          </cell>
          <cell r="BI101" t="str">
            <v>N/A</v>
          </cell>
          <cell r="BJ101"/>
          <cell r="BK101"/>
          <cell r="BL101"/>
          <cell r="BM101"/>
          <cell r="BN101"/>
          <cell r="BO101"/>
          <cell r="BP101"/>
          <cell r="BQ101">
            <v>1108050100</v>
          </cell>
        </row>
        <row r="102">
          <cell r="C102">
            <v>13795</v>
          </cell>
          <cell r="D102" t="str">
            <v>Active</v>
          </cell>
          <cell r="E102" t="str">
            <v xml:space="preserve">MHS Resources SDN BHD </v>
          </cell>
          <cell r="F102"/>
          <cell r="G102" t="str">
            <v>40' Flat Bed</v>
          </cell>
          <cell r="H102" t="str">
            <v>Trailer</v>
          </cell>
          <cell r="I102"/>
          <cell r="J102" t="str">
            <v>Flat Bed</v>
          </cell>
          <cell r="K102" t="str">
            <v xml:space="preserve">Small Pin </v>
          </cell>
          <cell r="L102"/>
          <cell r="M102" t="str">
            <v>MHSPT-1007-06</v>
          </cell>
          <cell r="N102" t="str">
            <v>QATAR-TD-028139</v>
          </cell>
          <cell r="O102">
            <v>2006</v>
          </cell>
          <cell r="P102" t="str">
            <v>Malaysia</v>
          </cell>
          <cell r="Q102" t="str">
            <v>TR-Transport - Operations</v>
          </cell>
          <cell r="R102" t="str">
            <v>GWC</v>
          </cell>
          <cell r="S102" t="str">
            <v>LVQ</v>
          </cell>
          <cell r="T102"/>
          <cell r="U102"/>
          <cell r="V102"/>
          <cell r="W102"/>
          <cell r="X102" t="str">
            <v>Green</v>
          </cell>
          <cell r="Y102"/>
          <cell r="Z102"/>
          <cell r="AA102"/>
          <cell r="AB102"/>
          <cell r="AC102"/>
          <cell r="AD102"/>
          <cell r="AE102"/>
          <cell r="AF102"/>
          <cell r="AG102" t="str">
            <v>Triple Axel</v>
          </cell>
          <cell r="AH102"/>
          <cell r="AI102"/>
          <cell r="AJ102"/>
          <cell r="AK102"/>
          <cell r="AL102"/>
          <cell r="AM102"/>
          <cell r="AN102"/>
          <cell r="AO102"/>
          <cell r="AP102"/>
          <cell r="AQ102"/>
          <cell r="AR102"/>
          <cell r="AS102"/>
          <cell r="AT102"/>
          <cell r="AU102"/>
          <cell r="AV102"/>
          <cell r="AW102"/>
          <cell r="AX102"/>
          <cell r="AY102" t="e">
            <v>#N/A</v>
          </cell>
          <cell r="AZ102"/>
          <cell r="BA102">
            <v>45112</v>
          </cell>
          <cell r="BB102" t="str">
            <v/>
          </cell>
          <cell r="BC102" t="str">
            <v>3rd Party</v>
          </cell>
          <cell r="BD102" t="str">
            <v>N/A</v>
          </cell>
          <cell r="BE102" t="str">
            <v>Trailer - Not Requered</v>
          </cell>
          <cell r="BF102" t="str">
            <v>N/A</v>
          </cell>
          <cell r="BG102" t="str">
            <v>N/A</v>
          </cell>
          <cell r="BH102" t="str">
            <v>N/A</v>
          </cell>
          <cell r="BI102" t="str">
            <v>N/A</v>
          </cell>
          <cell r="BJ102"/>
          <cell r="BK102"/>
          <cell r="BL102"/>
          <cell r="BM102"/>
          <cell r="BN102"/>
          <cell r="BO102"/>
          <cell r="BP102"/>
          <cell r="BQ102">
            <v>1108050100</v>
          </cell>
        </row>
        <row r="103">
          <cell r="C103">
            <v>13796</v>
          </cell>
          <cell r="D103" t="str">
            <v>Active</v>
          </cell>
          <cell r="E103" t="str">
            <v xml:space="preserve">MHS Resources SDN BHD </v>
          </cell>
          <cell r="F103"/>
          <cell r="G103" t="str">
            <v>40' Flat Bed</v>
          </cell>
          <cell r="H103" t="str">
            <v>Trailer</v>
          </cell>
          <cell r="I103"/>
          <cell r="J103" t="str">
            <v>Flat Bed</v>
          </cell>
          <cell r="K103" t="str">
            <v xml:space="preserve">Small Pin </v>
          </cell>
          <cell r="L103"/>
          <cell r="M103" t="str">
            <v>MHSPT-1008-06</v>
          </cell>
          <cell r="N103" t="str">
            <v>QATAR-TD-001559</v>
          </cell>
          <cell r="O103">
            <v>2006</v>
          </cell>
          <cell r="P103" t="str">
            <v>Malaysia</v>
          </cell>
          <cell r="Q103" t="str">
            <v>TR-Transport - Operations</v>
          </cell>
          <cell r="R103" t="str">
            <v>GWC</v>
          </cell>
          <cell r="S103" t="str">
            <v>LVQ</v>
          </cell>
          <cell r="T103"/>
          <cell r="U103"/>
          <cell r="V103"/>
          <cell r="W103"/>
          <cell r="X103" t="str">
            <v>Green</v>
          </cell>
          <cell r="Y103"/>
          <cell r="Z103"/>
          <cell r="AA103"/>
          <cell r="AB103"/>
          <cell r="AC103"/>
          <cell r="AD103"/>
          <cell r="AE103"/>
          <cell r="AF103"/>
          <cell r="AG103" t="str">
            <v>Triple Axel</v>
          </cell>
          <cell r="AH103"/>
          <cell r="AI103"/>
          <cell r="AJ103"/>
          <cell r="AK103"/>
          <cell r="AL103"/>
          <cell r="AM103"/>
          <cell r="AN103"/>
          <cell r="AO103"/>
          <cell r="AP103"/>
          <cell r="AQ103"/>
          <cell r="AR103"/>
          <cell r="AS103"/>
          <cell r="AT103"/>
          <cell r="AU103"/>
          <cell r="AV103"/>
          <cell r="AW103"/>
          <cell r="AX103"/>
          <cell r="AY103" t="e">
            <v>#N/A</v>
          </cell>
          <cell r="AZ103"/>
          <cell r="BA103">
            <v>45158</v>
          </cell>
          <cell r="BB103" t="str">
            <v/>
          </cell>
          <cell r="BC103" t="str">
            <v>3rd Party</v>
          </cell>
          <cell r="BD103" t="str">
            <v>N/A</v>
          </cell>
          <cell r="BE103" t="str">
            <v>Trailer - Not Requered</v>
          </cell>
          <cell r="BF103" t="str">
            <v>N/A</v>
          </cell>
          <cell r="BG103" t="str">
            <v>N/A</v>
          </cell>
          <cell r="BH103" t="str">
            <v>N/A</v>
          </cell>
          <cell r="BI103" t="str">
            <v>N/A</v>
          </cell>
          <cell r="BJ103"/>
          <cell r="BK103"/>
          <cell r="BL103"/>
          <cell r="BM103"/>
          <cell r="BN103"/>
          <cell r="BO103"/>
          <cell r="BP103"/>
          <cell r="BQ103">
            <v>1108050100</v>
          </cell>
        </row>
        <row r="104">
          <cell r="C104">
            <v>13798</v>
          </cell>
          <cell r="D104" t="str">
            <v>Active</v>
          </cell>
          <cell r="E104" t="str">
            <v xml:space="preserve">MHS Resources SDN BHD </v>
          </cell>
          <cell r="F104"/>
          <cell r="G104" t="str">
            <v>40' Flat Bed</v>
          </cell>
          <cell r="H104" t="str">
            <v>Trailer</v>
          </cell>
          <cell r="I104"/>
          <cell r="J104" t="str">
            <v>Sidewall</v>
          </cell>
          <cell r="K104" t="str">
            <v xml:space="preserve">Small Pin </v>
          </cell>
          <cell r="L104"/>
          <cell r="M104" t="str">
            <v>MHSPT-1002-06</v>
          </cell>
          <cell r="N104" t="str">
            <v>QATAR-TD-010535</v>
          </cell>
          <cell r="O104">
            <v>2006</v>
          </cell>
          <cell r="P104" t="str">
            <v>Malaysia</v>
          </cell>
          <cell r="Q104" t="str">
            <v>TR-Transport - Operations</v>
          </cell>
          <cell r="R104" t="str">
            <v>GWC</v>
          </cell>
          <cell r="S104" t="str">
            <v>LVQ</v>
          </cell>
          <cell r="T104" t="str">
            <v>LVQ/DIAMOND SEA</v>
          </cell>
          <cell r="U104"/>
          <cell r="V104"/>
          <cell r="W104"/>
          <cell r="X104" t="str">
            <v>Green</v>
          </cell>
          <cell r="Y104"/>
          <cell r="Z104"/>
          <cell r="AA104"/>
          <cell r="AB104"/>
          <cell r="AC104"/>
          <cell r="AD104"/>
          <cell r="AE104"/>
          <cell r="AF104" t="str">
            <v>Steel</v>
          </cell>
          <cell r="AG104" t="str">
            <v>Triple Axel</v>
          </cell>
          <cell r="AH104"/>
          <cell r="AI104"/>
          <cell r="AJ104"/>
          <cell r="AK104"/>
          <cell r="AL104"/>
          <cell r="AM104"/>
          <cell r="AN104"/>
          <cell r="AO104"/>
          <cell r="AP104"/>
          <cell r="AQ104"/>
          <cell r="AR104"/>
          <cell r="AS104"/>
          <cell r="AT104"/>
          <cell r="AU104"/>
          <cell r="AV104"/>
          <cell r="AW104"/>
          <cell r="AX104"/>
          <cell r="AY104" t="e">
            <v>#N/A</v>
          </cell>
          <cell r="AZ104"/>
          <cell r="BA104">
            <v>44815</v>
          </cell>
          <cell r="BB104" t="str">
            <v>Expired</v>
          </cell>
          <cell r="BC104" t="str">
            <v>3rd Party</v>
          </cell>
          <cell r="BD104" t="str">
            <v>N/A</v>
          </cell>
          <cell r="BE104" t="str">
            <v>Trailer - Not Requered</v>
          </cell>
          <cell r="BF104" t="str">
            <v>N/A</v>
          </cell>
          <cell r="BG104" t="str">
            <v>N/A</v>
          </cell>
          <cell r="BH104" t="str">
            <v>N/A</v>
          </cell>
          <cell r="BI104" t="str">
            <v>N/A</v>
          </cell>
          <cell r="BJ104"/>
          <cell r="BK104"/>
          <cell r="BL104"/>
          <cell r="BM104"/>
          <cell r="BN104"/>
          <cell r="BO104"/>
          <cell r="BP104"/>
          <cell r="BQ104">
            <v>1108050100</v>
          </cell>
        </row>
        <row r="105">
          <cell r="C105">
            <v>13799</v>
          </cell>
          <cell r="D105" t="str">
            <v>Active</v>
          </cell>
          <cell r="E105" t="str">
            <v xml:space="preserve">MHS Resources SDN BHD </v>
          </cell>
          <cell r="F105"/>
          <cell r="G105" t="str">
            <v>40' Flat Bed</v>
          </cell>
          <cell r="H105" t="str">
            <v>Trailer</v>
          </cell>
          <cell r="I105"/>
          <cell r="J105" t="str">
            <v>Flat Bed</v>
          </cell>
          <cell r="K105" t="str">
            <v xml:space="preserve">Small Pin </v>
          </cell>
          <cell r="L105"/>
          <cell r="M105" t="str">
            <v>MHSPT-1014-06</v>
          </cell>
          <cell r="N105" t="str">
            <v>QATAR-TD-000870</v>
          </cell>
          <cell r="O105">
            <v>2006</v>
          </cell>
          <cell r="P105" t="str">
            <v>Malaysia</v>
          </cell>
          <cell r="Q105" t="str">
            <v>TR-Transport - Operations</v>
          </cell>
          <cell r="R105" t="str">
            <v>GWC</v>
          </cell>
          <cell r="S105" t="str">
            <v>LVQ</v>
          </cell>
          <cell r="T105"/>
          <cell r="U105"/>
          <cell r="V105"/>
          <cell r="W105"/>
          <cell r="X105" t="str">
            <v>Green</v>
          </cell>
          <cell r="Y105"/>
          <cell r="Z105"/>
          <cell r="AA105"/>
          <cell r="AB105"/>
          <cell r="AC105"/>
          <cell r="AD105"/>
          <cell r="AE105"/>
          <cell r="AF105"/>
          <cell r="AG105" t="str">
            <v>Triple Axel</v>
          </cell>
          <cell r="AH105"/>
          <cell r="AI105"/>
          <cell r="AJ105"/>
          <cell r="AK105"/>
          <cell r="AL105"/>
          <cell r="AM105"/>
          <cell r="AN105"/>
          <cell r="AO105"/>
          <cell r="AP105"/>
          <cell r="AQ105"/>
          <cell r="AR105"/>
          <cell r="AS105"/>
          <cell r="AT105"/>
          <cell r="AU105"/>
          <cell r="AV105"/>
          <cell r="AW105"/>
          <cell r="AX105"/>
          <cell r="AY105" t="e">
            <v>#N/A</v>
          </cell>
          <cell r="AZ105"/>
          <cell r="BA105">
            <v>45111</v>
          </cell>
          <cell r="BB105" t="str">
            <v/>
          </cell>
          <cell r="BC105" t="str">
            <v>3rd Party</v>
          </cell>
          <cell r="BD105" t="str">
            <v>N/A</v>
          </cell>
          <cell r="BE105" t="str">
            <v>Trailer - Not Requered</v>
          </cell>
          <cell r="BF105" t="str">
            <v>N/A</v>
          </cell>
          <cell r="BG105" t="str">
            <v>N/A</v>
          </cell>
          <cell r="BH105" t="str">
            <v>N/A</v>
          </cell>
          <cell r="BI105" t="str">
            <v>N/A</v>
          </cell>
          <cell r="BJ105"/>
          <cell r="BK105"/>
          <cell r="BL105"/>
          <cell r="BM105"/>
          <cell r="BN105"/>
          <cell r="BO105"/>
          <cell r="BP105"/>
          <cell r="BQ105">
            <v>1108050100</v>
          </cell>
        </row>
        <row r="106">
          <cell r="C106">
            <v>13800</v>
          </cell>
          <cell r="D106" t="str">
            <v>Active</v>
          </cell>
          <cell r="E106" t="str">
            <v xml:space="preserve">MHS Resources SDN BHD </v>
          </cell>
          <cell r="F106"/>
          <cell r="G106" t="str">
            <v>40' Flat Bed</v>
          </cell>
          <cell r="H106" t="str">
            <v>Trailer</v>
          </cell>
          <cell r="I106"/>
          <cell r="J106" t="str">
            <v>Flat Bed</v>
          </cell>
          <cell r="K106" t="str">
            <v xml:space="preserve">Small Pin </v>
          </cell>
          <cell r="L106"/>
          <cell r="M106" t="str">
            <v>MHSPT-1016-06</v>
          </cell>
          <cell r="N106" t="str">
            <v>QATAR-TD-009379</v>
          </cell>
          <cell r="O106">
            <v>2006</v>
          </cell>
          <cell r="P106" t="str">
            <v>Malaysia</v>
          </cell>
          <cell r="Q106" t="str">
            <v>TR-Transport - Operations</v>
          </cell>
          <cell r="R106" t="str">
            <v>GWC</v>
          </cell>
          <cell r="S106" t="str">
            <v>LVQ</v>
          </cell>
          <cell r="T106"/>
          <cell r="U106"/>
          <cell r="V106"/>
          <cell r="W106"/>
          <cell r="X106" t="str">
            <v>Green</v>
          </cell>
          <cell r="Y106"/>
          <cell r="Z106"/>
          <cell r="AA106"/>
          <cell r="AB106"/>
          <cell r="AC106"/>
          <cell r="AD106"/>
          <cell r="AE106"/>
          <cell r="AF106"/>
          <cell r="AG106" t="str">
            <v>Triple Axel</v>
          </cell>
          <cell r="AH106"/>
          <cell r="AI106"/>
          <cell r="AJ106"/>
          <cell r="AK106"/>
          <cell r="AL106"/>
          <cell r="AM106"/>
          <cell r="AN106"/>
          <cell r="AO106"/>
          <cell r="AP106"/>
          <cell r="AQ106"/>
          <cell r="AR106"/>
          <cell r="AS106"/>
          <cell r="AT106"/>
          <cell r="AU106"/>
          <cell r="AV106"/>
          <cell r="AW106"/>
          <cell r="AX106"/>
          <cell r="AY106" t="e">
            <v>#N/A</v>
          </cell>
          <cell r="AZ106"/>
          <cell r="BA106">
            <v>45160</v>
          </cell>
          <cell r="BB106" t="str">
            <v/>
          </cell>
          <cell r="BC106" t="str">
            <v>3rd Party</v>
          </cell>
          <cell r="BD106" t="str">
            <v>N/A</v>
          </cell>
          <cell r="BE106" t="str">
            <v>Trailer - Not Requered</v>
          </cell>
          <cell r="BF106" t="str">
            <v>N/A</v>
          </cell>
          <cell r="BG106" t="str">
            <v>N/A</v>
          </cell>
          <cell r="BH106" t="str">
            <v>N/A</v>
          </cell>
          <cell r="BI106" t="str">
            <v>N/A</v>
          </cell>
          <cell r="BJ106"/>
          <cell r="BK106"/>
          <cell r="BL106"/>
          <cell r="BM106"/>
          <cell r="BN106"/>
          <cell r="BO106"/>
          <cell r="BP106"/>
          <cell r="BQ106">
            <v>1108050100</v>
          </cell>
        </row>
        <row r="107">
          <cell r="C107">
            <v>13807</v>
          </cell>
          <cell r="D107" t="str">
            <v>Active</v>
          </cell>
          <cell r="E107" t="str">
            <v xml:space="preserve">MHS Resources SDN BHD </v>
          </cell>
          <cell r="F107"/>
          <cell r="G107" t="str">
            <v>40' Flat Bed</v>
          </cell>
          <cell r="H107" t="str">
            <v>Trailer</v>
          </cell>
          <cell r="I107"/>
          <cell r="J107" t="str">
            <v>Flat Bed</v>
          </cell>
          <cell r="K107" t="str">
            <v xml:space="preserve">Small Pin </v>
          </cell>
          <cell r="L107"/>
          <cell r="M107" t="str">
            <v>MHSPT-1017-06</v>
          </cell>
          <cell r="N107" t="str">
            <v>QATAR-TD-001462</v>
          </cell>
          <cell r="O107">
            <v>2006</v>
          </cell>
          <cell r="P107" t="str">
            <v>Malaysia</v>
          </cell>
          <cell r="Q107" t="str">
            <v>TR-Transport - Operations</v>
          </cell>
          <cell r="R107" t="str">
            <v>GWC</v>
          </cell>
          <cell r="S107" t="str">
            <v>LVQ</v>
          </cell>
          <cell r="T107"/>
          <cell r="U107"/>
          <cell r="V107"/>
          <cell r="W107"/>
          <cell r="X107" t="str">
            <v>Green</v>
          </cell>
          <cell r="Y107"/>
          <cell r="Z107"/>
          <cell r="AA107"/>
          <cell r="AB107"/>
          <cell r="AC107"/>
          <cell r="AD107"/>
          <cell r="AE107"/>
          <cell r="AF107"/>
          <cell r="AG107" t="str">
            <v>Triple Axel</v>
          </cell>
          <cell r="AH107"/>
          <cell r="AI107"/>
          <cell r="AJ107"/>
          <cell r="AK107"/>
          <cell r="AL107"/>
          <cell r="AM107"/>
          <cell r="AN107"/>
          <cell r="AO107"/>
          <cell r="AP107"/>
          <cell r="AQ107"/>
          <cell r="AR107"/>
          <cell r="AS107"/>
          <cell r="AT107"/>
          <cell r="AU107"/>
          <cell r="AV107"/>
          <cell r="AW107"/>
          <cell r="AX107"/>
          <cell r="AY107" t="e">
            <v>#N/A</v>
          </cell>
          <cell r="AZ107"/>
          <cell r="BA107">
            <v>45158</v>
          </cell>
          <cell r="BB107" t="str">
            <v/>
          </cell>
          <cell r="BC107" t="str">
            <v>3rd Party</v>
          </cell>
          <cell r="BD107" t="str">
            <v>N/A</v>
          </cell>
          <cell r="BE107" t="str">
            <v>Trailer - Not Requered</v>
          </cell>
          <cell r="BF107" t="str">
            <v>N/A</v>
          </cell>
          <cell r="BG107" t="str">
            <v>N/A</v>
          </cell>
          <cell r="BH107" t="str">
            <v>N/A</v>
          </cell>
          <cell r="BI107" t="str">
            <v>N/A</v>
          </cell>
          <cell r="BJ107"/>
          <cell r="BK107"/>
          <cell r="BL107"/>
          <cell r="BM107"/>
          <cell r="BN107"/>
          <cell r="BO107"/>
          <cell r="BP107"/>
          <cell r="BQ107">
            <v>1108050100</v>
          </cell>
        </row>
        <row r="108">
          <cell r="C108">
            <v>13808</v>
          </cell>
          <cell r="D108" t="str">
            <v>Active</v>
          </cell>
          <cell r="E108" t="str">
            <v xml:space="preserve">MHS Resources SDN BHD </v>
          </cell>
          <cell r="F108"/>
          <cell r="G108" t="str">
            <v>40' Flat Bed</v>
          </cell>
          <cell r="H108" t="str">
            <v>Trailer</v>
          </cell>
          <cell r="I108"/>
          <cell r="J108" t="str">
            <v>Flat Bed</v>
          </cell>
          <cell r="K108" t="str">
            <v xml:space="preserve">Small Pin </v>
          </cell>
          <cell r="L108"/>
          <cell r="M108" t="str">
            <v>MHSPT-1018-06</v>
          </cell>
          <cell r="N108" t="str">
            <v>QATAR-TD-017859</v>
          </cell>
          <cell r="O108">
            <v>2006</v>
          </cell>
          <cell r="P108" t="str">
            <v>Malaysia</v>
          </cell>
          <cell r="Q108" t="str">
            <v>TR-Transport - Operations</v>
          </cell>
          <cell r="R108" t="str">
            <v>GWC</v>
          </cell>
          <cell r="S108" t="str">
            <v>LVQ</v>
          </cell>
          <cell r="T108"/>
          <cell r="U108"/>
          <cell r="V108"/>
          <cell r="W108"/>
          <cell r="X108" t="str">
            <v>Green</v>
          </cell>
          <cell r="Y108"/>
          <cell r="Z108"/>
          <cell r="AA108"/>
          <cell r="AB108"/>
          <cell r="AC108"/>
          <cell r="AD108"/>
          <cell r="AE108"/>
          <cell r="AF108"/>
          <cell r="AG108" t="str">
            <v>Triple Axel</v>
          </cell>
          <cell r="AH108"/>
          <cell r="AI108"/>
          <cell r="AJ108"/>
          <cell r="AK108"/>
          <cell r="AL108"/>
          <cell r="AM108"/>
          <cell r="AN108"/>
          <cell r="AO108"/>
          <cell r="AP108"/>
          <cell r="AQ108"/>
          <cell r="AR108"/>
          <cell r="AS108"/>
          <cell r="AT108"/>
          <cell r="AU108"/>
          <cell r="AV108"/>
          <cell r="AW108"/>
          <cell r="AX108"/>
          <cell r="AY108" t="e">
            <v>#N/A</v>
          </cell>
          <cell r="AZ108"/>
          <cell r="BA108">
            <v>45159</v>
          </cell>
          <cell r="BB108" t="str">
            <v/>
          </cell>
          <cell r="BC108" t="str">
            <v>3rd Party</v>
          </cell>
          <cell r="BD108" t="str">
            <v>N/A</v>
          </cell>
          <cell r="BE108" t="str">
            <v>Trailer - Not Requered</v>
          </cell>
          <cell r="BF108" t="str">
            <v>N/A</v>
          </cell>
          <cell r="BG108" t="str">
            <v>N/A</v>
          </cell>
          <cell r="BH108" t="str">
            <v>N/A</v>
          </cell>
          <cell r="BI108" t="str">
            <v>N/A</v>
          </cell>
          <cell r="BJ108"/>
          <cell r="BK108"/>
          <cell r="BL108"/>
          <cell r="BM108"/>
          <cell r="BN108"/>
          <cell r="BO108"/>
          <cell r="BP108"/>
          <cell r="BQ108">
            <v>1108050100</v>
          </cell>
        </row>
        <row r="109">
          <cell r="C109">
            <v>13809</v>
          </cell>
          <cell r="D109" t="str">
            <v>Active</v>
          </cell>
          <cell r="E109" t="str">
            <v xml:space="preserve">MHS Resources SDN BHD </v>
          </cell>
          <cell r="F109"/>
          <cell r="G109" t="str">
            <v>40' Flat Bed</v>
          </cell>
          <cell r="H109" t="str">
            <v>Trailer</v>
          </cell>
          <cell r="I109"/>
          <cell r="J109" t="str">
            <v>Flat Bed</v>
          </cell>
          <cell r="K109" t="str">
            <v xml:space="preserve">Small Pin </v>
          </cell>
          <cell r="L109"/>
          <cell r="M109" t="str">
            <v>MHSPT-1019-06</v>
          </cell>
          <cell r="N109" t="str">
            <v>QATAR- TD-000571</v>
          </cell>
          <cell r="O109">
            <v>2006</v>
          </cell>
          <cell r="P109" t="str">
            <v>Malaysia</v>
          </cell>
          <cell r="Q109" t="str">
            <v>TR-Transport - Operations</v>
          </cell>
          <cell r="R109" t="str">
            <v>GWC</v>
          </cell>
          <cell r="S109" t="str">
            <v>LVQ</v>
          </cell>
          <cell r="T109"/>
          <cell r="U109"/>
          <cell r="V109"/>
          <cell r="W109"/>
          <cell r="X109" t="str">
            <v>Green</v>
          </cell>
          <cell r="Y109"/>
          <cell r="Z109"/>
          <cell r="AA109"/>
          <cell r="AB109"/>
          <cell r="AC109"/>
          <cell r="AD109"/>
          <cell r="AE109"/>
          <cell r="AF109"/>
          <cell r="AG109" t="str">
            <v>Triple Axel</v>
          </cell>
          <cell r="AH109"/>
          <cell r="AI109"/>
          <cell r="AJ109"/>
          <cell r="AK109"/>
          <cell r="AL109"/>
          <cell r="AM109"/>
          <cell r="AN109"/>
          <cell r="AO109"/>
          <cell r="AP109"/>
          <cell r="AQ109"/>
          <cell r="AR109"/>
          <cell r="AS109"/>
          <cell r="AT109"/>
          <cell r="AU109"/>
          <cell r="AV109"/>
          <cell r="AW109"/>
          <cell r="AX109"/>
          <cell r="AY109" t="e">
            <v>#N/A</v>
          </cell>
          <cell r="AZ109"/>
          <cell r="BA109">
            <v>45111</v>
          </cell>
          <cell r="BB109" t="str">
            <v/>
          </cell>
          <cell r="BC109" t="str">
            <v>3rd Party</v>
          </cell>
          <cell r="BD109" t="str">
            <v>N/A</v>
          </cell>
          <cell r="BE109" t="str">
            <v>Trailer - Not Requered</v>
          </cell>
          <cell r="BF109" t="str">
            <v>N/A</v>
          </cell>
          <cell r="BG109" t="str">
            <v>N/A</v>
          </cell>
          <cell r="BH109" t="str">
            <v>N/A</v>
          </cell>
          <cell r="BI109" t="str">
            <v>N/A</v>
          </cell>
          <cell r="BJ109"/>
          <cell r="BK109"/>
          <cell r="BL109"/>
          <cell r="BM109"/>
          <cell r="BN109"/>
          <cell r="BO109"/>
          <cell r="BP109"/>
          <cell r="BQ109">
            <v>1108050100</v>
          </cell>
        </row>
        <row r="110">
          <cell r="C110">
            <v>13811</v>
          </cell>
          <cell r="D110" t="str">
            <v>Active</v>
          </cell>
          <cell r="E110" t="str">
            <v xml:space="preserve">MHS Resources SDN BHD </v>
          </cell>
          <cell r="F110"/>
          <cell r="G110" t="str">
            <v>40' Flat Bed</v>
          </cell>
          <cell r="H110" t="str">
            <v>Trailer</v>
          </cell>
          <cell r="I110"/>
          <cell r="J110" t="str">
            <v>Sidewall</v>
          </cell>
          <cell r="K110" t="str">
            <v xml:space="preserve">Small Pin </v>
          </cell>
          <cell r="L110"/>
          <cell r="M110" t="str">
            <v>MHSPT-1021-06</v>
          </cell>
          <cell r="N110" t="str">
            <v>QATAR-TD-006470</v>
          </cell>
          <cell r="O110">
            <v>2006</v>
          </cell>
          <cell r="P110" t="str">
            <v>Malaysia</v>
          </cell>
          <cell r="Q110" t="str">
            <v>TR-Transport - Operations</v>
          </cell>
          <cell r="R110" t="str">
            <v>GWC</v>
          </cell>
          <cell r="S110" t="str">
            <v>LVQ</v>
          </cell>
          <cell r="T110" t="str">
            <v>LVQ</v>
          </cell>
          <cell r="U110"/>
          <cell r="V110"/>
          <cell r="W110"/>
          <cell r="X110" t="str">
            <v>Green</v>
          </cell>
          <cell r="Y110"/>
          <cell r="Z110"/>
          <cell r="AA110"/>
          <cell r="AB110"/>
          <cell r="AC110"/>
          <cell r="AD110"/>
          <cell r="AE110"/>
          <cell r="AF110" t="str">
            <v>Steel</v>
          </cell>
          <cell r="AG110" t="str">
            <v>Triple Axel</v>
          </cell>
          <cell r="AH110"/>
          <cell r="AI110"/>
          <cell r="AJ110"/>
          <cell r="AK110"/>
          <cell r="AL110"/>
          <cell r="AM110"/>
          <cell r="AN110"/>
          <cell r="AO110"/>
          <cell r="AP110"/>
          <cell r="AQ110"/>
          <cell r="AR110"/>
          <cell r="AS110"/>
          <cell r="AT110"/>
          <cell r="AU110"/>
          <cell r="AV110"/>
          <cell r="AW110"/>
          <cell r="AX110"/>
          <cell r="AY110" t="e">
            <v>#N/A</v>
          </cell>
          <cell r="AZ110"/>
          <cell r="BA110">
            <v>45088</v>
          </cell>
          <cell r="BB110" t="str">
            <v/>
          </cell>
          <cell r="BC110" t="str">
            <v>3rd Party</v>
          </cell>
          <cell r="BD110" t="str">
            <v>N/A</v>
          </cell>
          <cell r="BE110" t="str">
            <v>Trailer - Not Requered</v>
          </cell>
          <cell r="BF110" t="str">
            <v>N/A</v>
          </cell>
          <cell r="BG110" t="str">
            <v>N/A</v>
          </cell>
          <cell r="BH110" t="str">
            <v>N/A</v>
          </cell>
          <cell r="BI110" t="str">
            <v>N/A</v>
          </cell>
          <cell r="BJ110"/>
          <cell r="BK110"/>
          <cell r="BL110"/>
          <cell r="BM110"/>
          <cell r="BN110"/>
          <cell r="BO110"/>
          <cell r="BP110"/>
          <cell r="BQ110">
            <v>1108050100</v>
          </cell>
        </row>
        <row r="111">
          <cell r="C111">
            <v>13812</v>
          </cell>
          <cell r="D111" t="str">
            <v>Active</v>
          </cell>
          <cell r="E111" t="str">
            <v xml:space="preserve">MHS Resources SDN BHD </v>
          </cell>
          <cell r="F111"/>
          <cell r="G111" t="str">
            <v>40' Flat Bed</v>
          </cell>
          <cell r="H111" t="str">
            <v>Trailer</v>
          </cell>
          <cell r="I111"/>
          <cell r="J111" t="str">
            <v>Flat Bed</v>
          </cell>
          <cell r="K111" t="str">
            <v xml:space="preserve">Small Pin </v>
          </cell>
          <cell r="L111"/>
          <cell r="M111" t="str">
            <v>MHSPT-1022-06</v>
          </cell>
          <cell r="N111" t="str">
            <v>QATAR-TD-003675</v>
          </cell>
          <cell r="O111">
            <v>2006</v>
          </cell>
          <cell r="P111" t="str">
            <v>Malaysia</v>
          </cell>
          <cell r="Q111" t="str">
            <v>TR-Transport - Operations</v>
          </cell>
          <cell r="R111" t="str">
            <v>GWC</v>
          </cell>
          <cell r="S111" t="str">
            <v>LVQ</v>
          </cell>
          <cell r="T111"/>
          <cell r="U111"/>
          <cell r="V111"/>
          <cell r="W111"/>
          <cell r="X111" t="str">
            <v>Green</v>
          </cell>
          <cell r="Y111"/>
          <cell r="Z111"/>
          <cell r="AA111"/>
          <cell r="AB111"/>
          <cell r="AC111"/>
          <cell r="AD111"/>
          <cell r="AE111"/>
          <cell r="AF111"/>
          <cell r="AG111" t="str">
            <v>Triple Axel</v>
          </cell>
          <cell r="AH111"/>
          <cell r="AI111"/>
          <cell r="AJ111"/>
          <cell r="AK111"/>
          <cell r="AL111"/>
          <cell r="AM111"/>
          <cell r="AN111"/>
          <cell r="AO111"/>
          <cell r="AP111"/>
          <cell r="AQ111"/>
          <cell r="AR111"/>
          <cell r="AS111"/>
          <cell r="AT111"/>
          <cell r="AU111"/>
          <cell r="AV111"/>
          <cell r="AW111"/>
          <cell r="AX111"/>
          <cell r="AY111" t="e">
            <v>#N/A</v>
          </cell>
          <cell r="AZ111"/>
          <cell r="BA111">
            <v>45158</v>
          </cell>
          <cell r="BB111" t="str">
            <v/>
          </cell>
          <cell r="BC111" t="str">
            <v>3rd Party</v>
          </cell>
          <cell r="BD111" t="str">
            <v>N/A</v>
          </cell>
          <cell r="BE111" t="str">
            <v>Trailer - Not Requered</v>
          </cell>
          <cell r="BF111" t="str">
            <v>N/A</v>
          </cell>
          <cell r="BG111" t="str">
            <v>N/A</v>
          </cell>
          <cell r="BH111" t="str">
            <v>N/A</v>
          </cell>
          <cell r="BI111" t="str">
            <v>N/A</v>
          </cell>
          <cell r="BJ111"/>
          <cell r="BK111"/>
          <cell r="BL111"/>
          <cell r="BM111"/>
          <cell r="BN111"/>
          <cell r="BO111"/>
          <cell r="BP111"/>
          <cell r="BQ111">
            <v>1108050100</v>
          </cell>
        </row>
        <row r="112">
          <cell r="C112">
            <v>13814</v>
          </cell>
          <cell r="D112" t="str">
            <v>Active</v>
          </cell>
          <cell r="E112" t="str">
            <v xml:space="preserve">MHS Resources SDN BHD </v>
          </cell>
          <cell r="F112"/>
          <cell r="G112" t="str">
            <v>40' Flat Bed</v>
          </cell>
          <cell r="H112" t="str">
            <v>Trailer</v>
          </cell>
          <cell r="I112"/>
          <cell r="J112" t="str">
            <v>Flat Bed</v>
          </cell>
          <cell r="K112" t="str">
            <v xml:space="preserve">Small Pin </v>
          </cell>
          <cell r="L112"/>
          <cell r="M112" t="str">
            <v>MHSPT-1024-06</v>
          </cell>
          <cell r="N112" t="str">
            <v>QATAR-TD-000052</v>
          </cell>
          <cell r="O112">
            <v>2006</v>
          </cell>
          <cell r="P112" t="str">
            <v>Malaysia</v>
          </cell>
          <cell r="Q112" t="str">
            <v>TR-Transport - Operations</v>
          </cell>
          <cell r="R112" t="str">
            <v>GWC</v>
          </cell>
          <cell r="S112" t="str">
            <v>LVQ</v>
          </cell>
          <cell r="T112"/>
          <cell r="U112"/>
          <cell r="V112"/>
          <cell r="W112"/>
          <cell r="X112" t="str">
            <v>Green</v>
          </cell>
          <cell r="Y112"/>
          <cell r="Z112"/>
          <cell r="AA112"/>
          <cell r="AB112"/>
          <cell r="AC112"/>
          <cell r="AD112"/>
          <cell r="AE112"/>
          <cell r="AF112"/>
          <cell r="AG112" t="str">
            <v>Triple Axel</v>
          </cell>
          <cell r="AH112"/>
          <cell r="AI112"/>
          <cell r="AJ112"/>
          <cell r="AK112"/>
          <cell r="AL112"/>
          <cell r="AM112"/>
          <cell r="AN112"/>
          <cell r="AO112"/>
          <cell r="AP112"/>
          <cell r="AQ112"/>
          <cell r="AR112"/>
          <cell r="AS112"/>
          <cell r="AT112"/>
          <cell r="AU112"/>
          <cell r="AV112"/>
          <cell r="AW112"/>
          <cell r="AX112"/>
          <cell r="AY112" t="e">
            <v>#N/A</v>
          </cell>
          <cell r="AZ112"/>
          <cell r="BA112">
            <v>45126</v>
          </cell>
          <cell r="BB112" t="str">
            <v/>
          </cell>
          <cell r="BC112" t="str">
            <v>3rd Party</v>
          </cell>
          <cell r="BD112" t="str">
            <v>N/A</v>
          </cell>
          <cell r="BE112" t="str">
            <v>Trailer - Not Requered</v>
          </cell>
          <cell r="BF112" t="str">
            <v>N/A</v>
          </cell>
          <cell r="BG112" t="str">
            <v>N/A</v>
          </cell>
          <cell r="BH112" t="str">
            <v>N/A</v>
          </cell>
          <cell r="BI112" t="str">
            <v>N/A</v>
          </cell>
          <cell r="BJ112"/>
          <cell r="BK112"/>
          <cell r="BL112"/>
          <cell r="BM112"/>
          <cell r="BN112"/>
          <cell r="BO112"/>
          <cell r="BP112"/>
          <cell r="BQ112">
            <v>1108050100</v>
          </cell>
        </row>
        <row r="113">
          <cell r="C113">
            <v>13815</v>
          </cell>
          <cell r="D113" t="str">
            <v>Active</v>
          </cell>
          <cell r="E113" t="str">
            <v xml:space="preserve">MHS Resources SDN BHD </v>
          </cell>
          <cell r="F113"/>
          <cell r="G113" t="str">
            <v>40' Flat Bed</v>
          </cell>
          <cell r="H113" t="str">
            <v>Trailer</v>
          </cell>
          <cell r="I113"/>
          <cell r="J113" t="str">
            <v>Flat Bed</v>
          </cell>
          <cell r="K113" t="str">
            <v xml:space="preserve">Small Pin </v>
          </cell>
          <cell r="L113"/>
          <cell r="M113" t="str">
            <v>MHSPT-1025-06</v>
          </cell>
          <cell r="N113" t="str">
            <v>QATAR-TD-028160</v>
          </cell>
          <cell r="O113">
            <v>2006</v>
          </cell>
          <cell r="P113" t="str">
            <v>Malaysia</v>
          </cell>
          <cell r="Q113" t="str">
            <v>TR-Transport - Operations</v>
          </cell>
          <cell r="R113" t="str">
            <v>GWC</v>
          </cell>
          <cell r="S113" t="str">
            <v>LVQ</v>
          </cell>
          <cell r="T113"/>
          <cell r="U113"/>
          <cell r="V113"/>
          <cell r="W113"/>
          <cell r="X113" t="str">
            <v>Green</v>
          </cell>
          <cell r="Y113"/>
          <cell r="Z113"/>
          <cell r="AA113"/>
          <cell r="AB113"/>
          <cell r="AC113"/>
          <cell r="AD113"/>
          <cell r="AE113"/>
          <cell r="AF113"/>
          <cell r="AG113" t="str">
            <v>Triple Axel</v>
          </cell>
          <cell r="AH113"/>
          <cell r="AI113"/>
          <cell r="AJ113"/>
          <cell r="AK113"/>
          <cell r="AL113"/>
          <cell r="AM113"/>
          <cell r="AN113"/>
          <cell r="AO113"/>
          <cell r="AP113"/>
          <cell r="AQ113"/>
          <cell r="AR113"/>
          <cell r="AS113"/>
          <cell r="AT113"/>
          <cell r="AU113"/>
          <cell r="AV113"/>
          <cell r="AW113"/>
          <cell r="AX113"/>
          <cell r="AY113" t="e">
            <v>#N/A</v>
          </cell>
          <cell r="AZ113"/>
          <cell r="BA113">
            <v>45119</v>
          </cell>
          <cell r="BB113" t="str">
            <v/>
          </cell>
          <cell r="BC113" t="str">
            <v>3rd Party</v>
          </cell>
          <cell r="BD113" t="str">
            <v>N/A</v>
          </cell>
          <cell r="BE113" t="str">
            <v>Trailer - Not Requered</v>
          </cell>
          <cell r="BF113" t="str">
            <v>N/A</v>
          </cell>
          <cell r="BG113" t="str">
            <v>N/A</v>
          </cell>
          <cell r="BH113" t="str">
            <v>N/A</v>
          </cell>
          <cell r="BI113" t="str">
            <v>N/A</v>
          </cell>
          <cell r="BJ113"/>
          <cell r="BK113"/>
          <cell r="BL113"/>
          <cell r="BM113"/>
          <cell r="BN113"/>
          <cell r="BO113"/>
          <cell r="BP113"/>
          <cell r="BQ113">
            <v>1108050100</v>
          </cell>
        </row>
        <row r="114">
          <cell r="C114">
            <v>13818</v>
          </cell>
          <cell r="D114" t="str">
            <v>Active</v>
          </cell>
          <cell r="E114" t="str">
            <v xml:space="preserve">MHS Resources SDN BHD </v>
          </cell>
          <cell r="F114"/>
          <cell r="G114" t="str">
            <v>40' Flat Bed</v>
          </cell>
          <cell r="H114" t="str">
            <v>Trailer</v>
          </cell>
          <cell r="I114"/>
          <cell r="J114" t="str">
            <v>Flat Bed</v>
          </cell>
          <cell r="K114" t="str">
            <v xml:space="preserve">Small Pin </v>
          </cell>
          <cell r="L114"/>
          <cell r="M114" t="str">
            <v>MHSPT-1029-06</v>
          </cell>
          <cell r="N114" t="str">
            <v>QATAR-TD-009790</v>
          </cell>
          <cell r="O114">
            <v>2006</v>
          </cell>
          <cell r="P114" t="str">
            <v>Malaysia</v>
          </cell>
          <cell r="Q114" t="str">
            <v>TR-Transport - Operations</v>
          </cell>
          <cell r="R114" t="str">
            <v>GWC</v>
          </cell>
          <cell r="S114" t="str">
            <v>LVQ</v>
          </cell>
          <cell r="T114"/>
          <cell r="U114"/>
          <cell r="V114"/>
          <cell r="W114"/>
          <cell r="X114" t="str">
            <v>Green</v>
          </cell>
          <cell r="Y114"/>
          <cell r="Z114"/>
          <cell r="AA114"/>
          <cell r="AB114"/>
          <cell r="AC114"/>
          <cell r="AD114"/>
          <cell r="AE114"/>
          <cell r="AF114"/>
          <cell r="AG114" t="str">
            <v>Triple Axel</v>
          </cell>
          <cell r="AH114"/>
          <cell r="AI114"/>
          <cell r="AJ114"/>
          <cell r="AK114"/>
          <cell r="AL114"/>
          <cell r="AM114"/>
          <cell r="AN114"/>
          <cell r="AO114"/>
          <cell r="AP114"/>
          <cell r="AQ114"/>
          <cell r="AR114"/>
          <cell r="AS114"/>
          <cell r="AT114"/>
          <cell r="AU114"/>
          <cell r="AV114"/>
          <cell r="AW114"/>
          <cell r="AX114"/>
          <cell r="AY114" t="e">
            <v>#N/A</v>
          </cell>
          <cell r="AZ114"/>
          <cell r="BA114">
            <v>45125</v>
          </cell>
          <cell r="BB114" t="str">
            <v/>
          </cell>
          <cell r="BC114" t="str">
            <v>3rd Party</v>
          </cell>
          <cell r="BD114" t="str">
            <v>N/A</v>
          </cell>
          <cell r="BE114" t="str">
            <v>Trailer - Not Requered</v>
          </cell>
          <cell r="BF114" t="str">
            <v>N/A</v>
          </cell>
          <cell r="BG114" t="str">
            <v>N/A</v>
          </cell>
          <cell r="BH114" t="str">
            <v>N/A</v>
          </cell>
          <cell r="BI114" t="str">
            <v>N/A</v>
          </cell>
          <cell r="BJ114"/>
          <cell r="BK114"/>
          <cell r="BL114"/>
          <cell r="BM114"/>
          <cell r="BN114"/>
          <cell r="BO114"/>
          <cell r="BP114"/>
          <cell r="BQ114">
            <v>1108050100</v>
          </cell>
        </row>
        <row r="115">
          <cell r="C115">
            <v>13821</v>
          </cell>
          <cell r="D115" t="str">
            <v>Active</v>
          </cell>
          <cell r="E115" t="str">
            <v xml:space="preserve">MHS Resources SDN BHD </v>
          </cell>
          <cell r="F115"/>
          <cell r="G115" t="str">
            <v>40' Flat Bed</v>
          </cell>
          <cell r="H115" t="str">
            <v>Trailer</v>
          </cell>
          <cell r="I115"/>
          <cell r="J115" t="str">
            <v>Flat Bed</v>
          </cell>
          <cell r="K115" t="str">
            <v xml:space="preserve">Small Pin </v>
          </cell>
          <cell r="L115"/>
          <cell r="M115" t="str">
            <v>MHSPT-1033-06</v>
          </cell>
          <cell r="N115" t="str">
            <v>QATAR-TD-017860</v>
          </cell>
          <cell r="O115">
            <v>2006</v>
          </cell>
          <cell r="P115" t="str">
            <v>Malaysia</v>
          </cell>
          <cell r="Q115" t="str">
            <v>TR-Transport - Operations</v>
          </cell>
          <cell r="R115" t="str">
            <v>GWC</v>
          </cell>
          <cell r="S115" t="str">
            <v>LVQ</v>
          </cell>
          <cell r="T115"/>
          <cell r="U115"/>
          <cell r="V115"/>
          <cell r="W115"/>
          <cell r="X115" t="str">
            <v>Green</v>
          </cell>
          <cell r="Y115"/>
          <cell r="Z115"/>
          <cell r="AA115"/>
          <cell r="AB115"/>
          <cell r="AC115"/>
          <cell r="AD115"/>
          <cell r="AE115"/>
          <cell r="AF115"/>
          <cell r="AG115" t="str">
            <v>Triple Axel</v>
          </cell>
          <cell r="AH115"/>
          <cell r="AI115"/>
          <cell r="AJ115"/>
          <cell r="AK115"/>
          <cell r="AL115"/>
          <cell r="AM115"/>
          <cell r="AN115"/>
          <cell r="AO115"/>
          <cell r="AP115"/>
          <cell r="AQ115"/>
          <cell r="AR115"/>
          <cell r="AS115"/>
          <cell r="AT115"/>
          <cell r="AU115"/>
          <cell r="AV115"/>
          <cell r="AW115"/>
          <cell r="AX115"/>
          <cell r="AY115" t="e">
            <v>#N/A</v>
          </cell>
          <cell r="AZ115"/>
          <cell r="BA115">
            <v>45119</v>
          </cell>
          <cell r="BB115" t="str">
            <v/>
          </cell>
          <cell r="BC115" t="str">
            <v>3rd Party</v>
          </cell>
          <cell r="BD115" t="str">
            <v>N/A</v>
          </cell>
          <cell r="BE115" t="str">
            <v>Trailer - Not Requered</v>
          </cell>
          <cell r="BF115" t="str">
            <v>N/A</v>
          </cell>
          <cell r="BG115" t="str">
            <v>N/A</v>
          </cell>
          <cell r="BH115" t="str">
            <v>N/A</v>
          </cell>
          <cell r="BI115" t="str">
            <v>N/A</v>
          </cell>
          <cell r="BJ115"/>
          <cell r="BK115"/>
          <cell r="BL115"/>
          <cell r="BM115"/>
          <cell r="BN115"/>
          <cell r="BO115"/>
          <cell r="BP115"/>
          <cell r="BQ115">
            <v>1108050100</v>
          </cell>
        </row>
        <row r="116">
          <cell r="C116">
            <v>13825</v>
          </cell>
          <cell r="D116" t="str">
            <v>Active</v>
          </cell>
          <cell r="E116" t="str">
            <v xml:space="preserve">MHS Resources SDN BHD </v>
          </cell>
          <cell r="F116"/>
          <cell r="G116" t="str">
            <v>40' Flat Bed</v>
          </cell>
          <cell r="H116" t="str">
            <v>Trailer</v>
          </cell>
          <cell r="I116"/>
          <cell r="J116" t="str">
            <v>Flat Bed</v>
          </cell>
          <cell r="K116" t="str">
            <v xml:space="preserve">Small Pin </v>
          </cell>
          <cell r="L116"/>
          <cell r="M116" t="str">
            <v>MHSPT-1037-06</v>
          </cell>
          <cell r="N116" t="str">
            <v>QATAR-TD-028132</v>
          </cell>
          <cell r="O116">
            <v>2006</v>
          </cell>
          <cell r="P116" t="str">
            <v>Malaysia</v>
          </cell>
          <cell r="Q116" t="str">
            <v>TR-Transport - Operations</v>
          </cell>
          <cell r="R116" t="str">
            <v>GWC</v>
          </cell>
          <cell r="S116" t="str">
            <v>LVQ</v>
          </cell>
          <cell r="T116"/>
          <cell r="U116"/>
          <cell r="V116"/>
          <cell r="W116"/>
          <cell r="X116" t="str">
            <v>Green</v>
          </cell>
          <cell r="Y116"/>
          <cell r="Z116"/>
          <cell r="AA116"/>
          <cell r="AB116"/>
          <cell r="AC116"/>
          <cell r="AD116"/>
          <cell r="AE116"/>
          <cell r="AF116"/>
          <cell r="AG116" t="str">
            <v>Triple Axel</v>
          </cell>
          <cell r="AH116"/>
          <cell r="AI116"/>
          <cell r="AJ116"/>
          <cell r="AK116"/>
          <cell r="AL116"/>
          <cell r="AM116"/>
          <cell r="AN116"/>
          <cell r="AO116"/>
          <cell r="AP116"/>
          <cell r="AQ116"/>
          <cell r="AR116"/>
          <cell r="AS116"/>
          <cell r="AT116"/>
          <cell r="AU116"/>
          <cell r="AV116"/>
          <cell r="AW116"/>
          <cell r="AX116"/>
          <cell r="AY116" t="e">
            <v>#N/A</v>
          </cell>
          <cell r="AZ116"/>
          <cell r="BA116">
            <v>45130</v>
          </cell>
          <cell r="BB116" t="str">
            <v/>
          </cell>
          <cell r="BC116" t="str">
            <v>3rd Party</v>
          </cell>
          <cell r="BD116" t="str">
            <v>N/A</v>
          </cell>
          <cell r="BE116" t="str">
            <v>Trailer - Not Requered</v>
          </cell>
          <cell r="BF116" t="str">
            <v>N/A</v>
          </cell>
          <cell r="BG116" t="str">
            <v>N/A</v>
          </cell>
          <cell r="BH116" t="str">
            <v>N/A</v>
          </cell>
          <cell r="BI116" t="str">
            <v>N/A</v>
          </cell>
          <cell r="BJ116"/>
          <cell r="BK116"/>
          <cell r="BL116"/>
          <cell r="BM116"/>
          <cell r="BN116"/>
          <cell r="BO116"/>
          <cell r="BP116"/>
          <cell r="BQ116">
            <v>1108050100</v>
          </cell>
        </row>
        <row r="117">
          <cell r="C117">
            <v>13826</v>
          </cell>
          <cell r="D117" t="str">
            <v>Active</v>
          </cell>
          <cell r="E117" t="str">
            <v xml:space="preserve">MHS Resources SDN BHD </v>
          </cell>
          <cell r="F117"/>
          <cell r="G117" t="str">
            <v>40' Flat Bed</v>
          </cell>
          <cell r="H117" t="str">
            <v>Trailer</v>
          </cell>
          <cell r="I117"/>
          <cell r="J117" t="str">
            <v>Sidewall</v>
          </cell>
          <cell r="K117" t="str">
            <v xml:space="preserve">Small Pin </v>
          </cell>
          <cell r="L117"/>
          <cell r="M117" t="str">
            <v>MHSPT-1038-06</v>
          </cell>
          <cell r="N117" t="str">
            <v>QATAR-TD-004143</v>
          </cell>
          <cell r="O117">
            <v>2006</v>
          </cell>
          <cell r="P117" t="str">
            <v>Malaysia</v>
          </cell>
          <cell r="Q117" t="str">
            <v>TR-Transport - Operations</v>
          </cell>
          <cell r="R117" t="str">
            <v>GWC</v>
          </cell>
          <cell r="S117" t="str">
            <v>LVQ</v>
          </cell>
          <cell r="T117" t="str">
            <v>LVQ/DIAMOND SEA</v>
          </cell>
          <cell r="U117"/>
          <cell r="V117"/>
          <cell r="W117"/>
          <cell r="X117" t="str">
            <v>Green</v>
          </cell>
          <cell r="Y117"/>
          <cell r="Z117"/>
          <cell r="AA117"/>
          <cell r="AB117"/>
          <cell r="AC117"/>
          <cell r="AD117"/>
          <cell r="AE117"/>
          <cell r="AF117" t="str">
            <v>Steel</v>
          </cell>
          <cell r="AG117" t="str">
            <v>Triple Axel</v>
          </cell>
          <cell r="AH117"/>
          <cell r="AI117"/>
          <cell r="AJ117"/>
          <cell r="AK117"/>
          <cell r="AL117"/>
          <cell r="AM117"/>
          <cell r="AN117"/>
          <cell r="AO117"/>
          <cell r="AP117"/>
          <cell r="AQ117"/>
          <cell r="AR117"/>
          <cell r="AS117"/>
          <cell r="AT117"/>
          <cell r="AU117"/>
          <cell r="AV117"/>
          <cell r="AW117"/>
          <cell r="AX117"/>
          <cell r="AY117" t="e">
            <v>#N/A</v>
          </cell>
          <cell r="AZ117"/>
          <cell r="BA117">
            <v>45043</v>
          </cell>
          <cell r="BB117" t="str">
            <v/>
          </cell>
          <cell r="BC117" t="str">
            <v>3rd Party</v>
          </cell>
          <cell r="BD117" t="str">
            <v>N/A</v>
          </cell>
          <cell r="BE117" t="str">
            <v>Trailer - Not Requered</v>
          </cell>
          <cell r="BF117" t="str">
            <v>N/A</v>
          </cell>
          <cell r="BG117" t="str">
            <v>N/A</v>
          </cell>
          <cell r="BH117" t="str">
            <v>N/A</v>
          </cell>
          <cell r="BI117" t="str">
            <v>N/A</v>
          </cell>
          <cell r="BJ117"/>
          <cell r="BK117"/>
          <cell r="BL117"/>
          <cell r="BM117"/>
          <cell r="BN117"/>
          <cell r="BO117"/>
          <cell r="BP117"/>
          <cell r="BQ117">
            <v>1108050100</v>
          </cell>
        </row>
        <row r="118">
          <cell r="C118">
            <v>13827</v>
          </cell>
          <cell r="D118" t="str">
            <v>Active</v>
          </cell>
          <cell r="E118" t="str">
            <v xml:space="preserve">MHS Resources SDN BHD </v>
          </cell>
          <cell r="F118"/>
          <cell r="G118" t="str">
            <v>40' Flat Bed</v>
          </cell>
          <cell r="H118" t="str">
            <v>Trailer</v>
          </cell>
          <cell r="I118"/>
          <cell r="J118" t="str">
            <v>Flat Bed</v>
          </cell>
          <cell r="K118" t="str">
            <v xml:space="preserve">Small Pin </v>
          </cell>
          <cell r="L118"/>
          <cell r="M118" t="str">
            <v>MHSPT-1039-06</v>
          </cell>
          <cell r="N118" t="str">
            <v>QATAR-TD-028128</v>
          </cell>
          <cell r="O118">
            <v>2006</v>
          </cell>
          <cell r="P118" t="str">
            <v>Malaysia</v>
          </cell>
          <cell r="Q118" t="str">
            <v>TR-Transport - Operations</v>
          </cell>
          <cell r="R118" t="str">
            <v>GWC</v>
          </cell>
          <cell r="S118" t="str">
            <v>LVQ</v>
          </cell>
          <cell r="T118"/>
          <cell r="U118"/>
          <cell r="V118"/>
          <cell r="W118"/>
          <cell r="X118" t="str">
            <v>Green</v>
          </cell>
          <cell r="Y118"/>
          <cell r="Z118"/>
          <cell r="AA118"/>
          <cell r="AB118"/>
          <cell r="AC118"/>
          <cell r="AD118"/>
          <cell r="AE118"/>
          <cell r="AF118"/>
          <cell r="AG118" t="str">
            <v>Triple Axel</v>
          </cell>
          <cell r="AH118"/>
          <cell r="AI118"/>
          <cell r="AJ118"/>
          <cell r="AK118"/>
          <cell r="AL118"/>
          <cell r="AM118"/>
          <cell r="AN118"/>
          <cell r="AO118"/>
          <cell r="AP118"/>
          <cell r="AQ118"/>
          <cell r="AR118"/>
          <cell r="AS118"/>
          <cell r="AT118"/>
          <cell r="AU118"/>
          <cell r="AV118"/>
          <cell r="AW118"/>
          <cell r="AX118"/>
          <cell r="AY118" t="e">
            <v>#N/A</v>
          </cell>
          <cell r="AZ118"/>
          <cell r="BA118">
            <v>45111</v>
          </cell>
          <cell r="BB118" t="str">
            <v/>
          </cell>
          <cell r="BC118" t="str">
            <v>3rd Party</v>
          </cell>
          <cell r="BD118" t="str">
            <v>N/A</v>
          </cell>
          <cell r="BE118" t="str">
            <v>Trailer - Not Requered</v>
          </cell>
          <cell r="BF118" t="str">
            <v>N/A</v>
          </cell>
          <cell r="BG118" t="str">
            <v>N/A</v>
          </cell>
          <cell r="BH118" t="str">
            <v>N/A</v>
          </cell>
          <cell r="BI118" t="str">
            <v>N/A</v>
          </cell>
          <cell r="BJ118"/>
          <cell r="BK118"/>
          <cell r="BL118"/>
          <cell r="BM118"/>
          <cell r="BN118"/>
          <cell r="BO118"/>
          <cell r="BP118"/>
          <cell r="BQ118">
            <v>1108050100</v>
          </cell>
        </row>
        <row r="119">
          <cell r="C119">
            <v>13828</v>
          </cell>
          <cell r="D119" t="str">
            <v>Active</v>
          </cell>
          <cell r="E119" t="str">
            <v xml:space="preserve">MHS Resources SDN BHD </v>
          </cell>
          <cell r="F119"/>
          <cell r="G119" t="str">
            <v>40' Flat Bed</v>
          </cell>
          <cell r="H119" t="str">
            <v>Trailer</v>
          </cell>
          <cell r="I119"/>
          <cell r="J119" t="str">
            <v>Flat Bed</v>
          </cell>
          <cell r="K119" t="str">
            <v xml:space="preserve">Small Pin </v>
          </cell>
          <cell r="L119"/>
          <cell r="M119" t="str">
            <v>MHSPT-1040-06</v>
          </cell>
          <cell r="N119" t="str">
            <v>QATAR-TD-028121</v>
          </cell>
          <cell r="O119">
            <v>2006</v>
          </cell>
          <cell r="P119" t="str">
            <v>Malaysia</v>
          </cell>
          <cell r="Q119" t="str">
            <v>TR-Transport - Operations</v>
          </cell>
          <cell r="R119" t="str">
            <v>GWC</v>
          </cell>
          <cell r="S119" t="str">
            <v>LVQ</v>
          </cell>
          <cell r="T119"/>
          <cell r="U119"/>
          <cell r="V119"/>
          <cell r="W119"/>
          <cell r="X119" t="str">
            <v>Green</v>
          </cell>
          <cell r="Y119"/>
          <cell r="Z119"/>
          <cell r="AA119"/>
          <cell r="AB119"/>
          <cell r="AC119"/>
          <cell r="AD119"/>
          <cell r="AE119"/>
          <cell r="AF119"/>
          <cell r="AG119" t="str">
            <v>Triple Axel</v>
          </cell>
          <cell r="AH119"/>
          <cell r="AI119"/>
          <cell r="AJ119"/>
          <cell r="AK119"/>
          <cell r="AL119"/>
          <cell r="AM119"/>
          <cell r="AN119"/>
          <cell r="AO119"/>
          <cell r="AP119"/>
          <cell r="AQ119"/>
          <cell r="AR119"/>
          <cell r="AS119"/>
          <cell r="AT119"/>
          <cell r="AU119"/>
          <cell r="AV119"/>
          <cell r="AW119"/>
          <cell r="AX119"/>
          <cell r="AY119" t="e">
            <v>#N/A</v>
          </cell>
          <cell r="AZ119"/>
          <cell r="BA119">
            <v>45130</v>
          </cell>
          <cell r="BB119" t="str">
            <v/>
          </cell>
          <cell r="BC119" t="str">
            <v>3rd Party</v>
          </cell>
          <cell r="BD119" t="str">
            <v>N/A</v>
          </cell>
          <cell r="BE119" t="str">
            <v>Trailer - Not Requered</v>
          </cell>
          <cell r="BF119" t="str">
            <v>N/A</v>
          </cell>
          <cell r="BG119" t="str">
            <v>N/A</v>
          </cell>
          <cell r="BH119" t="str">
            <v>N/A</v>
          </cell>
          <cell r="BI119" t="str">
            <v>N/A</v>
          </cell>
          <cell r="BJ119"/>
          <cell r="BK119"/>
          <cell r="BL119"/>
          <cell r="BM119"/>
          <cell r="BN119"/>
          <cell r="BO119"/>
          <cell r="BP119"/>
          <cell r="BQ119">
            <v>1108050100</v>
          </cell>
        </row>
        <row r="120">
          <cell r="C120">
            <v>13830</v>
          </cell>
          <cell r="D120" t="str">
            <v>Active</v>
          </cell>
          <cell r="E120" t="str">
            <v>Ay Niaga</v>
          </cell>
          <cell r="F120"/>
          <cell r="G120" t="str">
            <v>40' Skelly</v>
          </cell>
          <cell r="H120" t="str">
            <v>Trailer</v>
          </cell>
          <cell r="I120"/>
          <cell r="J120" t="str">
            <v>Flat Bed</v>
          </cell>
          <cell r="K120" t="str">
            <v xml:space="preserve">Small Pin </v>
          </cell>
          <cell r="L120"/>
          <cell r="M120" t="str">
            <v>AYST-1032-06</v>
          </cell>
          <cell r="N120" t="str">
            <v>QATAR-TD-028224</v>
          </cell>
          <cell r="O120">
            <v>2006</v>
          </cell>
          <cell r="P120" t="str">
            <v>Malaysia</v>
          </cell>
          <cell r="Q120" t="str">
            <v>TR-Transport - Operations</v>
          </cell>
          <cell r="R120" t="str">
            <v>GWC</v>
          </cell>
          <cell r="S120" t="str">
            <v>LVQ</v>
          </cell>
          <cell r="T120"/>
          <cell r="U120"/>
          <cell r="V120"/>
          <cell r="W120"/>
          <cell r="X120" t="str">
            <v>Green</v>
          </cell>
          <cell r="Y120"/>
          <cell r="Z120"/>
          <cell r="AA120"/>
          <cell r="AB120"/>
          <cell r="AC120"/>
          <cell r="AD120"/>
          <cell r="AE120"/>
          <cell r="AF120"/>
          <cell r="AG120" t="str">
            <v>Triple Axel</v>
          </cell>
          <cell r="AH120"/>
          <cell r="AI120"/>
          <cell r="AJ120"/>
          <cell r="AK120"/>
          <cell r="AL120"/>
          <cell r="AM120"/>
          <cell r="AN120"/>
          <cell r="AO120"/>
          <cell r="AP120"/>
          <cell r="AQ120"/>
          <cell r="AR120"/>
          <cell r="AS120"/>
          <cell r="AT120"/>
          <cell r="AU120"/>
          <cell r="AV120"/>
          <cell r="AW120"/>
          <cell r="AX120"/>
          <cell r="AY120" t="e">
            <v>#N/A</v>
          </cell>
          <cell r="AZ120"/>
          <cell r="BA120">
            <v>45113</v>
          </cell>
          <cell r="BB120" t="str">
            <v/>
          </cell>
          <cell r="BC120" t="str">
            <v>3rd Party</v>
          </cell>
          <cell r="BD120" t="str">
            <v>N/A</v>
          </cell>
          <cell r="BE120" t="str">
            <v>Trailer - Not Requered</v>
          </cell>
          <cell r="BF120" t="str">
            <v>N/A</v>
          </cell>
          <cell r="BG120" t="str">
            <v>N/A</v>
          </cell>
          <cell r="BH120" t="str">
            <v>N/A</v>
          </cell>
          <cell r="BI120" t="str">
            <v>N/A</v>
          </cell>
          <cell r="BJ120"/>
          <cell r="BK120"/>
          <cell r="BL120"/>
          <cell r="BM120"/>
          <cell r="BN120"/>
          <cell r="BO120"/>
          <cell r="BP120"/>
          <cell r="BQ120">
            <v>1108050100</v>
          </cell>
        </row>
        <row r="121">
          <cell r="C121">
            <v>13831</v>
          </cell>
          <cell r="D121" t="str">
            <v>Active</v>
          </cell>
          <cell r="E121" t="str">
            <v>Ay Niaga</v>
          </cell>
          <cell r="F121"/>
          <cell r="G121" t="str">
            <v>40' Skelly</v>
          </cell>
          <cell r="H121" t="str">
            <v>Trailer</v>
          </cell>
          <cell r="I121"/>
          <cell r="J121" t="str">
            <v>Gen Set</v>
          </cell>
          <cell r="K121" t="str">
            <v xml:space="preserve">Small Pin </v>
          </cell>
          <cell r="L121"/>
          <cell r="M121" t="str">
            <v>AYST-1031-06</v>
          </cell>
          <cell r="N121" t="str">
            <v>QATAR-TD-009705</v>
          </cell>
          <cell r="O121">
            <v>2006</v>
          </cell>
          <cell r="P121" t="str">
            <v>Malaysia</v>
          </cell>
          <cell r="Q121" t="str">
            <v>TR-Transport - Operations</v>
          </cell>
          <cell r="R121" t="str">
            <v>GWC</v>
          </cell>
          <cell r="S121" t="str">
            <v>LVQ</v>
          </cell>
          <cell r="T121" t="str">
            <v>LVQ</v>
          </cell>
          <cell r="U121"/>
          <cell r="V121"/>
          <cell r="W121"/>
          <cell r="X121" t="str">
            <v>Green</v>
          </cell>
          <cell r="Y121"/>
          <cell r="Z121"/>
          <cell r="AA121"/>
          <cell r="AB121"/>
          <cell r="AC121"/>
          <cell r="AD121"/>
          <cell r="AE121"/>
          <cell r="AF121" t="str">
            <v>Steel</v>
          </cell>
          <cell r="AG121" t="str">
            <v>Triple Axel</v>
          </cell>
          <cell r="AH121"/>
          <cell r="AI121"/>
          <cell r="AJ121"/>
          <cell r="AK121"/>
          <cell r="AL121"/>
          <cell r="AM121"/>
          <cell r="AN121"/>
          <cell r="AO121"/>
          <cell r="AP121"/>
          <cell r="AQ121"/>
          <cell r="AR121"/>
          <cell r="AS121"/>
          <cell r="AT121"/>
          <cell r="AU121"/>
          <cell r="AV121"/>
          <cell r="AW121"/>
          <cell r="AX121"/>
          <cell r="AY121" t="e">
            <v>#N/A</v>
          </cell>
          <cell r="AZ121"/>
          <cell r="BA121">
            <v>44808</v>
          </cell>
          <cell r="BB121" t="str">
            <v>Expired</v>
          </cell>
          <cell r="BC121" t="str">
            <v>3rd Party</v>
          </cell>
          <cell r="BD121" t="str">
            <v>N/A</v>
          </cell>
          <cell r="BE121" t="str">
            <v>Trailer - Not Requered</v>
          </cell>
          <cell r="BF121" t="str">
            <v>N/A</v>
          </cell>
          <cell r="BG121" t="str">
            <v>N/A</v>
          </cell>
          <cell r="BH121" t="str">
            <v>N/A</v>
          </cell>
          <cell r="BI121" t="str">
            <v>N/A</v>
          </cell>
          <cell r="BJ121"/>
          <cell r="BK121"/>
          <cell r="BL121"/>
          <cell r="BM121"/>
          <cell r="BN121"/>
          <cell r="BO121"/>
          <cell r="BP121"/>
          <cell r="BQ121">
            <v>1108050100</v>
          </cell>
        </row>
        <row r="122">
          <cell r="C122">
            <v>13863</v>
          </cell>
          <cell r="D122" t="str">
            <v>Active</v>
          </cell>
          <cell r="E122" t="str">
            <v>Ay Niaga</v>
          </cell>
          <cell r="F122"/>
          <cell r="G122" t="str">
            <v>40' Skelly</v>
          </cell>
          <cell r="H122" t="str">
            <v>Trailer</v>
          </cell>
          <cell r="I122"/>
          <cell r="J122" t="str">
            <v>Flat Bed</v>
          </cell>
          <cell r="K122" t="str">
            <v xml:space="preserve">Small Pin </v>
          </cell>
          <cell r="L122"/>
          <cell r="M122" t="str">
            <v>AYST-1027-06</v>
          </cell>
          <cell r="N122" t="str">
            <v>QATAR-TD-003769</v>
          </cell>
          <cell r="O122">
            <v>2006</v>
          </cell>
          <cell r="P122" t="str">
            <v>Malaysia</v>
          </cell>
          <cell r="Q122" t="str">
            <v>TR-Transport - Operations</v>
          </cell>
          <cell r="R122" t="str">
            <v>GWC</v>
          </cell>
          <cell r="S122" t="str">
            <v>LVQ</v>
          </cell>
          <cell r="T122" t="str">
            <v>Tristar issued14/09/21</v>
          </cell>
          <cell r="U122">
            <v>41178</v>
          </cell>
          <cell r="V122"/>
          <cell r="W122"/>
          <cell r="X122" t="str">
            <v>Green</v>
          </cell>
          <cell r="Y122"/>
          <cell r="Z122"/>
          <cell r="AA122"/>
          <cell r="AB122"/>
          <cell r="AC122"/>
          <cell r="AD122"/>
          <cell r="AE122"/>
          <cell r="AF122"/>
          <cell r="AG122" t="str">
            <v>Triple Axel</v>
          </cell>
          <cell r="AH122"/>
          <cell r="AI122"/>
          <cell r="AJ122"/>
          <cell r="AK122"/>
          <cell r="AL122"/>
          <cell r="AM122"/>
          <cell r="AN122"/>
          <cell r="AO122"/>
          <cell r="AP122"/>
          <cell r="AQ122"/>
          <cell r="AR122"/>
          <cell r="AS122"/>
          <cell r="AT122"/>
          <cell r="AU122"/>
          <cell r="AV122"/>
          <cell r="AW122"/>
          <cell r="AX122"/>
          <cell r="AY122" t="e">
            <v>#N/A</v>
          </cell>
          <cell r="AZ122"/>
          <cell r="BA122">
            <v>45174</v>
          </cell>
          <cell r="BB122" t="str">
            <v/>
          </cell>
          <cell r="BC122" t="str">
            <v>3rd Party</v>
          </cell>
          <cell r="BD122" t="str">
            <v>N/A</v>
          </cell>
          <cell r="BE122" t="str">
            <v>Trailer - Not Requered</v>
          </cell>
          <cell r="BF122" t="str">
            <v>N/A</v>
          </cell>
          <cell r="BG122" t="str">
            <v>N/A</v>
          </cell>
          <cell r="BH122" t="str">
            <v>N/A</v>
          </cell>
          <cell r="BI122" t="str">
            <v>N/A</v>
          </cell>
          <cell r="BJ122"/>
          <cell r="BK122"/>
          <cell r="BL122"/>
          <cell r="BM122"/>
          <cell r="BN122"/>
          <cell r="BO122"/>
          <cell r="BP122"/>
          <cell r="BQ122">
            <v>1108050100</v>
          </cell>
        </row>
        <row r="123">
          <cell r="C123">
            <v>13916</v>
          </cell>
          <cell r="D123" t="str">
            <v>Active</v>
          </cell>
          <cell r="E123" t="str">
            <v>Ay Niaga</v>
          </cell>
          <cell r="F123"/>
          <cell r="G123" t="str">
            <v>Sewage Tanker</v>
          </cell>
          <cell r="H123" t="str">
            <v>Trailer</v>
          </cell>
          <cell r="I123"/>
          <cell r="J123" t="str">
            <v>Sewage Tanker</v>
          </cell>
          <cell r="K123" t="str">
            <v xml:space="preserve">Small Pin </v>
          </cell>
          <cell r="L123"/>
          <cell r="M123" t="str">
            <v>AYST-1035-06</v>
          </cell>
          <cell r="N123" t="str">
            <v>QATAR-TD-017286</v>
          </cell>
          <cell r="O123">
            <v>2006</v>
          </cell>
          <cell r="P123" t="str">
            <v>Malaysia</v>
          </cell>
          <cell r="Q123" t="str">
            <v>TR-Transport - Operations</v>
          </cell>
          <cell r="R123" t="str">
            <v>GWC</v>
          </cell>
          <cell r="S123" t="str">
            <v>LVQ</v>
          </cell>
          <cell r="T123" t="str">
            <v>LVQ</v>
          </cell>
          <cell r="U123"/>
          <cell r="V123"/>
          <cell r="W123"/>
          <cell r="X123" t="str">
            <v>Yellow</v>
          </cell>
          <cell r="Y123"/>
          <cell r="Z123"/>
          <cell r="AA123"/>
          <cell r="AB123"/>
          <cell r="AC123"/>
          <cell r="AD123"/>
          <cell r="AE123"/>
          <cell r="AF123"/>
          <cell r="AG123" t="str">
            <v>Triple Axel</v>
          </cell>
          <cell r="AH123"/>
          <cell r="AI123"/>
          <cell r="AJ123"/>
          <cell r="AK123"/>
          <cell r="AL123"/>
          <cell r="AM123"/>
          <cell r="AN123"/>
          <cell r="AO123"/>
          <cell r="AP123"/>
          <cell r="AQ123"/>
          <cell r="AR123"/>
          <cell r="AS123"/>
          <cell r="AT123"/>
          <cell r="AU123"/>
          <cell r="AV123"/>
          <cell r="AW123"/>
          <cell r="AX123"/>
          <cell r="AY123" t="e">
            <v>#N/A</v>
          </cell>
          <cell r="AZ123"/>
          <cell r="BA123">
            <v>44983</v>
          </cell>
          <cell r="BB123" t="str">
            <v/>
          </cell>
          <cell r="BC123" t="str">
            <v>3rd Party</v>
          </cell>
          <cell r="BD123" t="str">
            <v>N/A</v>
          </cell>
          <cell r="BE123" t="str">
            <v>Trailer - Not Requered</v>
          </cell>
          <cell r="BF123" t="str">
            <v>N/A</v>
          </cell>
          <cell r="BG123" t="str">
            <v>N/A</v>
          </cell>
          <cell r="BH123" t="str">
            <v>N/A</v>
          </cell>
          <cell r="BI123" t="str">
            <v>N/A</v>
          </cell>
          <cell r="BJ123"/>
          <cell r="BK123"/>
          <cell r="BL123"/>
          <cell r="BM123"/>
          <cell r="BN123"/>
          <cell r="BO123"/>
          <cell r="BP123"/>
          <cell r="BQ123">
            <v>1108050100</v>
          </cell>
        </row>
        <row r="124">
          <cell r="C124">
            <v>13917</v>
          </cell>
          <cell r="D124" t="str">
            <v>Active</v>
          </cell>
          <cell r="E124" t="str">
            <v>Ay Niaga</v>
          </cell>
          <cell r="F124"/>
          <cell r="G124" t="str">
            <v>Sewage Tanker</v>
          </cell>
          <cell r="H124" t="str">
            <v>Trailer</v>
          </cell>
          <cell r="I124"/>
          <cell r="J124" t="str">
            <v>Sewage Tanker</v>
          </cell>
          <cell r="K124" t="str">
            <v xml:space="preserve">Small Pin </v>
          </cell>
          <cell r="L124"/>
          <cell r="M124" t="str">
            <v>AYST-1026-06</v>
          </cell>
          <cell r="N124" t="str">
            <v>QATAR-TD-018789</v>
          </cell>
          <cell r="O124">
            <v>2006</v>
          </cell>
          <cell r="P124" t="str">
            <v>Malaysia</v>
          </cell>
          <cell r="Q124" t="str">
            <v>TR-Transport - Operations</v>
          </cell>
          <cell r="R124" t="str">
            <v>GWC</v>
          </cell>
          <cell r="S124" t="str">
            <v>LVQ</v>
          </cell>
          <cell r="T124" t="str">
            <v>LVQ</v>
          </cell>
          <cell r="U124"/>
          <cell r="V124"/>
          <cell r="W124"/>
          <cell r="X124" t="str">
            <v>Yellow</v>
          </cell>
          <cell r="Y124"/>
          <cell r="Z124"/>
          <cell r="AA124"/>
          <cell r="AB124"/>
          <cell r="AC124"/>
          <cell r="AD124"/>
          <cell r="AE124"/>
          <cell r="AF124"/>
          <cell r="AG124" t="str">
            <v>Triple Axel</v>
          </cell>
          <cell r="AH124"/>
          <cell r="AI124"/>
          <cell r="AJ124"/>
          <cell r="AK124"/>
          <cell r="AL124"/>
          <cell r="AM124"/>
          <cell r="AN124"/>
          <cell r="AO124"/>
          <cell r="AP124"/>
          <cell r="AQ124"/>
          <cell r="AR124"/>
          <cell r="AS124"/>
          <cell r="AT124"/>
          <cell r="AU124"/>
          <cell r="AV124"/>
          <cell r="AW124"/>
          <cell r="AX124"/>
          <cell r="AY124" t="e">
            <v>#N/A</v>
          </cell>
          <cell r="AZ124"/>
          <cell r="BA124">
            <v>44993</v>
          </cell>
          <cell r="BB124" t="str">
            <v/>
          </cell>
          <cell r="BC124" t="str">
            <v>3rd Party</v>
          </cell>
          <cell r="BD124" t="str">
            <v>N/A</v>
          </cell>
          <cell r="BE124" t="str">
            <v>Trailer - Not Requered</v>
          </cell>
          <cell r="BF124" t="str">
            <v>N/A</v>
          </cell>
          <cell r="BG124" t="str">
            <v>N/A</v>
          </cell>
          <cell r="BH124" t="str">
            <v>N/A</v>
          </cell>
          <cell r="BI124" t="str">
            <v>N/A</v>
          </cell>
          <cell r="BJ124"/>
          <cell r="BK124"/>
          <cell r="BL124"/>
          <cell r="BM124"/>
          <cell r="BN124"/>
          <cell r="BO124"/>
          <cell r="BP124"/>
          <cell r="BQ124">
            <v>1108050100</v>
          </cell>
        </row>
        <row r="125">
          <cell r="C125">
            <v>13919</v>
          </cell>
          <cell r="D125" t="str">
            <v>Active</v>
          </cell>
          <cell r="E125" t="str">
            <v>Ay Niaga</v>
          </cell>
          <cell r="F125"/>
          <cell r="G125" t="str">
            <v>Sewage Tanker</v>
          </cell>
          <cell r="H125" t="str">
            <v>Trailer</v>
          </cell>
          <cell r="I125"/>
          <cell r="J125" t="str">
            <v>Sewage Tanker</v>
          </cell>
          <cell r="K125" t="str">
            <v xml:space="preserve">Small Pin </v>
          </cell>
          <cell r="L125"/>
          <cell r="M125" t="str">
            <v>AYST-1036-06</v>
          </cell>
          <cell r="N125" t="str">
            <v>QATAR-TD-005559</v>
          </cell>
          <cell r="O125">
            <v>2006</v>
          </cell>
          <cell r="P125" t="str">
            <v>Malaysia</v>
          </cell>
          <cell r="Q125" t="str">
            <v>TR-Transport - Operations</v>
          </cell>
          <cell r="R125" t="str">
            <v>GWC</v>
          </cell>
          <cell r="S125" t="str">
            <v>LVQ</v>
          </cell>
          <cell r="T125" t="str">
            <v>LVQ</v>
          </cell>
          <cell r="U125"/>
          <cell r="V125"/>
          <cell r="W125"/>
          <cell r="X125" t="str">
            <v>Yellow</v>
          </cell>
          <cell r="Y125"/>
          <cell r="Z125"/>
          <cell r="AA125"/>
          <cell r="AB125"/>
          <cell r="AC125"/>
          <cell r="AD125"/>
          <cell r="AE125"/>
          <cell r="AF125"/>
          <cell r="AG125" t="str">
            <v>Triple Axel</v>
          </cell>
          <cell r="AH125"/>
          <cell r="AI125"/>
          <cell r="AJ125"/>
          <cell r="AK125"/>
          <cell r="AL125"/>
          <cell r="AM125"/>
          <cell r="AN125"/>
          <cell r="AO125"/>
          <cell r="AP125"/>
          <cell r="AQ125"/>
          <cell r="AR125"/>
          <cell r="AS125"/>
          <cell r="AT125"/>
          <cell r="AU125"/>
          <cell r="AV125"/>
          <cell r="AW125"/>
          <cell r="AX125"/>
          <cell r="AY125" t="e">
            <v>#N/A</v>
          </cell>
          <cell r="AZ125"/>
          <cell r="BA125">
            <v>45081</v>
          </cell>
          <cell r="BB125" t="str">
            <v/>
          </cell>
          <cell r="BC125" t="str">
            <v>3rd Party</v>
          </cell>
          <cell r="BD125" t="str">
            <v>N/A</v>
          </cell>
          <cell r="BE125" t="str">
            <v>Trailer - Not Requered</v>
          </cell>
          <cell r="BF125" t="str">
            <v>N/A</v>
          </cell>
          <cell r="BG125" t="str">
            <v>N/A</v>
          </cell>
          <cell r="BH125" t="str">
            <v>N/A</v>
          </cell>
          <cell r="BI125" t="str">
            <v>N/A</v>
          </cell>
          <cell r="BJ125"/>
          <cell r="BK125"/>
          <cell r="BL125"/>
          <cell r="BM125"/>
          <cell r="BN125"/>
          <cell r="BO125"/>
          <cell r="BP125"/>
          <cell r="BQ125">
            <v>1108050100</v>
          </cell>
        </row>
        <row r="126">
          <cell r="C126">
            <v>13923</v>
          </cell>
          <cell r="D126" t="str">
            <v>Active</v>
          </cell>
          <cell r="E126" t="str">
            <v xml:space="preserve">MHS Resources SDN BHD </v>
          </cell>
          <cell r="F126"/>
          <cell r="G126" t="str">
            <v>40' Flat Bed</v>
          </cell>
          <cell r="H126" t="str">
            <v>Trailer</v>
          </cell>
          <cell r="I126"/>
          <cell r="J126" t="str">
            <v>Sidewall</v>
          </cell>
          <cell r="K126" t="str">
            <v xml:space="preserve">Small Pin </v>
          </cell>
          <cell r="L126"/>
          <cell r="M126" t="str">
            <v>MHSPT-1009-06</v>
          </cell>
          <cell r="N126" t="str">
            <v>QATAR-TD-001839</v>
          </cell>
          <cell r="O126">
            <v>2006</v>
          </cell>
          <cell r="P126" t="str">
            <v>Malaysia</v>
          </cell>
          <cell r="Q126" t="str">
            <v>TR-Transport - Operations</v>
          </cell>
          <cell r="R126" t="str">
            <v>GWC</v>
          </cell>
          <cell r="S126" t="str">
            <v>LVQ</v>
          </cell>
          <cell r="T126" t="str">
            <v>LVQ/DIAMOND SEA</v>
          </cell>
          <cell r="U126"/>
          <cell r="V126"/>
          <cell r="W126"/>
          <cell r="X126" t="str">
            <v>Green</v>
          </cell>
          <cell r="Y126"/>
          <cell r="Z126"/>
          <cell r="AA126"/>
          <cell r="AB126"/>
          <cell r="AC126"/>
          <cell r="AD126"/>
          <cell r="AE126"/>
          <cell r="AF126" t="str">
            <v>Steel</v>
          </cell>
          <cell r="AG126" t="str">
            <v>Triple Axel</v>
          </cell>
          <cell r="AH126"/>
          <cell r="AI126"/>
          <cell r="AJ126"/>
          <cell r="AK126"/>
          <cell r="AL126"/>
          <cell r="AM126"/>
          <cell r="AN126"/>
          <cell r="AO126"/>
          <cell r="AP126"/>
          <cell r="AQ126"/>
          <cell r="AR126"/>
          <cell r="AS126"/>
          <cell r="AT126"/>
          <cell r="AU126"/>
          <cell r="AV126"/>
          <cell r="AW126"/>
          <cell r="AX126"/>
          <cell r="AY126" t="e">
            <v>#N/A</v>
          </cell>
          <cell r="AZ126"/>
          <cell r="BA126">
            <v>45025</v>
          </cell>
          <cell r="BB126" t="str">
            <v/>
          </cell>
          <cell r="BC126" t="str">
            <v>3rd Party</v>
          </cell>
          <cell r="BD126" t="str">
            <v>N/A</v>
          </cell>
          <cell r="BE126" t="str">
            <v>Trailer - Not Requered</v>
          </cell>
          <cell r="BF126" t="str">
            <v>N/A</v>
          </cell>
          <cell r="BG126" t="str">
            <v>N/A</v>
          </cell>
          <cell r="BH126" t="str">
            <v>N/A</v>
          </cell>
          <cell r="BI126" t="str">
            <v>N/A</v>
          </cell>
          <cell r="BJ126"/>
          <cell r="BK126"/>
          <cell r="BL126"/>
          <cell r="BM126"/>
          <cell r="BN126"/>
          <cell r="BO126"/>
          <cell r="BP126"/>
          <cell r="BQ126">
            <v>1108050100</v>
          </cell>
        </row>
        <row r="127">
          <cell r="C127">
            <v>13951</v>
          </cell>
          <cell r="D127" t="str">
            <v>Active</v>
          </cell>
          <cell r="E127" t="str">
            <v xml:space="preserve">MHS Resources SDN BHD </v>
          </cell>
          <cell r="F127"/>
          <cell r="G127" t="str">
            <v>40' Flat Bed</v>
          </cell>
          <cell r="H127" t="str">
            <v>Trailer</v>
          </cell>
          <cell r="I127"/>
          <cell r="J127" t="str">
            <v>Flat Bed</v>
          </cell>
          <cell r="K127" t="str">
            <v xml:space="preserve">Small Pin </v>
          </cell>
          <cell r="L127"/>
          <cell r="M127" t="str">
            <v>MHSPT-1027-06</v>
          </cell>
          <cell r="N127" t="str">
            <v>QATAR-TD-013966</v>
          </cell>
          <cell r="O127">
            <v>2006</v>
          </cell>
          <cell r="P127" t="str">
            <v>Malaysia</v>
          </cell>
          <cell r="Q127" t="str">
            <v>TR-Transport - Operations</v>
          </cell>
          <cell r="R127" t="str">
            <v>GWC</v>
          </cell>
          <cell r="S127" t="str">
            <v>LVQ</v>
          </cell>
          <cell r="T127"/>
          <cell r="U127"/>
          <cell r="V127"/>
          <cell r="W127"/>
          <cell r="X127" t="str">
            <v>Green</v>
          </cell>
          <cell r="Y127"/>
          <cell r="Z127"/>
          <cell r="AA127"/>
          <cell r="AB127"/>
          <cell r="AC127"/>
          <cell r="AD127"/>
          <cell r="AE127"/>
          <cell r="AF127"/>
          <cell r="AG127" t="str">
            <v>Triple Axel</v>
          </cell>
          <cell r="AH127"/>
          <cell r="AI127"/>
          <cell r="AJ127"/>
          <cell r="AK127"/>
          <cell r="AL127"/>
          <cell r="AM127"/>
          <cell r="AN127"/>
          <cell r="AO127"/>
          <cell r="AP127"/>
          <cell r="AQ127"/>
          <cell r="AR127"/>
          <cell r="AS127"/>
          <cell r="AT127"/>
          <cell r="AU127"/>
          <cell r="AV127"/>
          <cell r="AW127"/>
          <cell r="AX127"/>
          <cell r="AY127" t="e">
            <v>#N/A</v>
          </cell>
          <cell r="AZ127"/>
          <cell r="BA127">
            <v>45133</v>
          </cell>
          <cell r="BB127" t="str">
            <v/>
          </cell>
          <cell r="BC127" t="str">
            <v>3rd Party</v>
          </cell>
          <cell r="BD127" t="str">
            <v>N/A</v>
          </cell>
          <cell r="BE127" t="str">
            <v>Trailer - Not Requered</v>
          </cell>
          <cell r="BF127" t="str">
            <v>N/A</v>
          </cell>
          <cell r="BG127" t="str">
            <v>N/A</v>
          </cell>
          <cell r="BH127" t="str">
            <v>N/A</v>
          </cell>
          <cell r="BI127" t="str">
            <v>N/A</v>
          </cell>
          <cell r="BJ127"/>
          <cell r="BK127"/>
          <cell r="BL127"/>
          <cell r="BM127"/>
          <cell r="BN127"/>
          <cell r="BO127"/>
          <cell r="BP127"/>
          <cell r="BQ127">
            <v>1108050100</v>
          </cell>
        </row>
        <row r="128">
          <cell r="C128">
            <v>14201</v>
          </cell>
          <cell r="D128" t="str">
            <v>Active</v>
          </cell>
          <cell r="E128" t="str">
            <v>Mammut</v>
          </cell>
          <cell r="F128"/>
          <cell r="G128" t="str">
            <v xml:space="preserve"> Car carrier</v>
          </cell>
          <cell r="H128" t="str">
            <v>Trailer</v>
          </cell>
          <cell r="I128"/>
          <cell r="J128" t="str">
            <v>Car Carrier</v>
          </cell>
          <cell r="K128" t="str">
            <v xml:space="preserve">Small Pin </v>
          </cell>
          <cell r="L128"/>
          <cell r="M128" t="str">
            <v>HFZCC12200405</v>
          </cell>
          <cell r="N128" t="str">
            <v>QATAR-TD-015260</v>
          </cell>
          <cell r="O128">
            <v>2006</v>
          </cell>
          <cell r="P128" t="str">
            <v>UAE</v>
          </cell>
          <cell r="Q128" t="str">
            <v>TR-Transport - Operations</v>
          </cell>
          <cell r="R128" t="str">
            <v>GWC</v>
          </cell>
          <cell r="S128" t="str">
            <v>LVQ</v>
          </cell>
          <cell r="T128" t="str">
            <v>LVQ</v>
          </cell>
          <cell r="U128"/>
          <cell r="V128"/>
          <cell r="W128"/>
          <cell r="X128" t="str">
            <v>Green</v>
          </cell>
          <cell r="Y128"/>
          <cell r="Z128"/>
          <cell r="AA128"/>
          <cell r="AB128"/>
          <cell r="AC128"/>
          <cell r="AD128"/>
          <cell r="AE128"/>
          <cell r="AF128" t="str">
            <v>Steel</v>
          </cell>
          <cell r="AG128" t="str">
            <v>Double Axel</v>
          </cell>
          <cell r="AH128"/>
          <cell r="AI128"/>
          <cell r="AJ128"/>
          <cell r="AK128"/>
          <cell r="AL128"/>
          <cell r="AM128">
            <v>600</v>
          </cell>
          <cell r="AN128"/>
          <cell r="AO128">
            <v>250</v>
          </cell>
          <cell r="AP128">
            <v>315</v>
          </cell>
          <cell r="AQ128"/>
          <cell r="AR128"/>
          <cell r="AS128"/>
          <cell r="AT128"/>
          <cell r="AU128"/>
          <cell r="AV128"/>
          <cell r="AW128"/>
          <cell r="AX128"/>
          <cell r="AY128" t="e">
            <v>#N/A</v>
          </cell>
          <cell r="AZ128"/>
          <cell r="BA128">
            <v>44931</v>
          </cell>
          <cell r="BB128" t="str">
            <v>Warning</v>
          </cell>
          <cell r="BC128" t="str">
            <v>3rd Party</v>
          </cell>
          <cell r="BD128" t="str">
            <v>N/A</v>
          </cell>
          <cell r="BE128" t="str">
            <v>Trailer - Not Requered</v>
          </cell>
          <cell r="BF128" t="str">
            <v>N/A</v>
          </cell>
          <cell r="BG128" t="str">
            <v>N/A</v>
          </cell>
          <cell r="BH128" t="str">
            <v>N/A</v>
          </cell>
          <cell r="BI128" t="str">
            <v>N/A</v>
          </cell>
          <cell r="BJ128"/>
          <cell r="BK128"/>
          <cell r="BL128"/>
          <cell r="BM128"/>
          <cell r="BN128"/>
          <cell r="BO128"/>
          <cell r="BP128"/>
          <cell r="BQ128">
            <v>1108050100</v>
          </cell>
        </row>
        <row r="129">
          <cell r="C129">
            <v>14202</v>
          </cell>
          <cell r="D129" t="str">
            <v>Active</v>
          </cell>
          <cell r="E129" t="str">
            <v>Mammut</v>
          </cell>
          <cell r="F129"/>
          <cell r="G129" t="str">
            <v>45' Reefer</v>
          </cell>
          <cell r="H129" t="str">
            <v>Trailer</v>
          </cell>
          <cell r="I129"/>
          <cell r="J129" t="str">
            <v>Reefer Box With Tail Lift</v>
          </cell>
          <cell r="K129" t="str">
            <v xml:space="preserve">Small Pin </v>
          </cell>
          <cell r="L129"/>
          <cell r="M129" t="str">
            <v>06074642RF694</v>
          </cell>
          <cell r="N129" t="str">
            <v>QATAR-TD-021541</v>
          </cell>
          <cell r="O129">
            <v>2006</v>
          </cell>
          <cell r="P129" t="str">
            <v>Germany</v>
          </cell>
          <cell r="Q129" t="str">
            <v>TR-Transport - Operations</v>
          </cell>
          <cell r="R129" t="str">
            <v>GWC</v>
          </cell>
          <cell r="S129" t="str">
            <v>LVQ</v>
          </cell>
          <cell r="T129" t="str">
            <v>LVQ</v>
          </cell>
          <cell r="U129"/>
          <cell r="V129"/>
          <cell r="W129"/>
          <cell r="X129" t="str">
            <v>White</v>
          </cell>
          <cell r="Y129"/>
          <cell r="Z129"/>
          <cell r="AA129"/>
          <cell r="AB129"/>
          <cell r="AC129"/>
          <cell r="AD129"/>
          <cell r="AE129"/>
          <cell r="AF129"/>
          <cell r="AG129" t="str">
            <v>Triple Axel</v>
          </cell>
          <cell r="AH129"/>
          <cell r="AI129"/>
          <cell r="AJ129">
            <v>8000</v>
          </cell>
          <cell r="AK129">
            <v>4500</v>
          </cell>
          <cell r="AL129">
            <v>1340</v>
          </cell>
          <cell r="AM129">
            <v>1350</v>
          </cell>
          <cell r="AN129">
            <v>243</v>
          </cell>
          <cell r="AO129">
            <v>263</v>
          </cell>
          <cell r="AP129">
            <v>223</v>
          </cell>
          <cell r="AQ129">
            <v>233</v>
          </cell>
          <cell r="AR129"/>
          <cell r="AS129" t="str">
            <v>THERMOKING (SL200E)</v>
          </cell>
          <cell r="AT129">
            <v>5001071919</v>
          </cell>
          <cell r="AU129"/>
          <cell r="AV129"/>
          <cell r="AW129"/>
          <cell r="AX129"/>
          <cell r="AY129" t="e">
            <v>#N/A</v>
          </cell>
          <cell r="AZ129"/>
          <cell r="BA129">
            <v>45004</v>
          </cell>
          <cell r="BB129" t="str">
            <v/>
          </cell>
          <cell r="BC129" t="str">
            <v>3rd Party</v>
          </cell>
          <cell r="BD129" t="str">
            <v>N/A</v>
          </cell>
          <cell r="BE129" t="str">
            <v>Trailer - Not Requered</v>
          </cell>
          <cell r="BF129" t="str">
            <v>N/A</v>
          </cell>
          <cell r="BG129" t="str">
            <v>N/A</v>
          </cell>
          <cell r="BH129" t="str">
            <v>N/A</v>
          </cell>
          <cell r="BI129" t="str">
            <v>N/A</v>
          </cell>
          <cell r="BJ129"/>
          <cell r="BK129"/>
          <cell r="BL129"/>
          <cell r="BM129"/>
          <cell r="BN129"/>
          <cell r="BO129"/>
          <cell r="BP129"/>
          <cell r="BQ129">
            <v>1108050100</v>
          </cell>
        </row>
        <row r="130">
          <cell r="C130">
            <v>14203</v>
          </cell>
          <cell r="D130" t="str">
            <v>Active</v>
          </cell>
          <cell r="E130" t="str">
            <v>Mammut</v>
          </cell>
          <cell r="F130"/>
          <cell r="G130" t="str">
            <v xml:space="preserve"> Car carrier</v>
          </cell>
          <cell r="H130" t="str">
            <v>Trailer</v>
          </cell>
          <cell r="I130"/>
          <cell r="J130" t="str">
            <v>Car Carrier</v>
          </cell>
          <cell r="K130" t="str">
            <v xml:space="preserve">Small Pin </v>
          </cell>
          <cell r="L130"/>
          <cell r="M130" t="str">
            <v>HFZCC12200404</v>
          </cell>
          <cell r="N130" t="str">
            <v>QATAR-TD-015559</v>
          </cell>
          <cell r="O130">
            <v>2006</v>
          </cell>
          <cell r="P130" t="str">
            <v>UAE</v>
          </cell>
          <cell r="Q130" t="str">
            <v>TR-Transport - Operations</v>
          </cell>
          <cell r="R130" t="str">
            <v>GWC</v>
          </cell>
          <cell r="S130" t="str">
            <v>LVQ</v>
          </cell>
          <cell r="T130" t="str">
            <v>LVQ</v>
          </cell>
          <cell r="U130"/>
          <cell r="V130"/>
          <cell r="W130"/>
          <cell r="X130" t="str">
            <v>Green</v>
          </cell>
          <cell r="Y130"/>
          <cell r="Z130"/>
          <cell r="AA130"/>
          <cell r="AB130"/>
          <cell r="AC130"/>
          <cell r="AD130"/>
          <cell r="AE130"/>
          <cell r="AF130" t="str">
            <v>Steel</v>
          </cell>
          <cell r="AG130" t="str">
            <v>Double Axel</v>
          </cell>
          <cell r="AH130"/>
          <cell r="AI130"/>
          <cell r="AJ130">
            <v>12500</v>
          </cell>
          <cell r="AK130">
            <v>9000</v>
          </cell>
          <cell r="AL130"/>
          <cell r="AM130">
            <v>600</v>
          </cell>
          <cell r="AN130"/>
          <cell r="AO130">
            <v>250</v>
          </cell>
          <cell r="AP130">
            <v>315</v>
          </cell>
          <cell r="AQ130"/>
          <cell r="AR130"/>
          <cell r="AS130"/>
          <cell r="AT130"/>
          <cell r="AU130"/>
          <cell r="AV130"/>
          <cell r="AW130"/>
          <cell r="AX130"/>
          <cell r="AY130" t="e">
            <v>#N/A</v>
          </cell>
          <cell r="AZ130"/>
          <cell r="BA130">
            <v>44923</v>
          </cell>
          <cell r="BB130" t="str">
            <v>Warning</v>
          </cell>
          <cell r="BC130" t="str">
            <v>3rd Party</v>
          </cell>
          <cell r="BD130" t="str">
            <v>N/A</v>
          </cell>
          <cell r="BE130" t="str">
            <v>Trailer - Not Requered</v>
          </cell>
          <cell r="BF130" t="str">
            <v>N/A</v>
          </cell>
          <cell r="BG130" t="str">
            <v>N/A</v>
          </cell>
          <cell r="BH130" t="str">
            <v>N/A</v>
          </cell>
          <cell r="BI130" t="str">
            <v>N/A</v>
          </cell>
          <cell r="BJ130"/>
          <cell r="BK130"/>
          <cell r="BL130"/>
          <cell r="BM130"/>
          <cell r="BN130"/>
          <cell r="BO130"/>
          <cell r="BP130"/>
          <cell r="BQ130">
            <v>1108050100</v>
          </cell>
        </row>
        <row r="131">
          <cell r="C131">
            <v>14204</v>
          </cell>
          <cell r="D131" t="str">
            <v>Active</v>
          </cell>
          <cell r="E131" t="str">
            <v>Mammut</v>
          </cell>
          <cell r="F131"/>
          <cell r="G131" t="str">
            <v>45' Reefer</v>
          </cell>
          <cell r="H131" t="str">
            <v>Trailer</v>
          </cell>
          <cell r="I131"/>
          <cell r="J131" t="str">
            <v>Reefer Box With Tail Lift</v>
          </cell>
          <cell r="K131" t="str">
            <v xml:space="preserve">Small Pin </v>
          </cell>
          <cell r="L131"/>
          <cell r="M131" t="str">
            <v>06074641RF693</v>
          </cell>
          <cell r="N131" t="str">
            <v>QATAR-TD-020373</v>
          </cell>
          <cell r="O131">
            <v>2006</v>
          </cell>
          <cell r="P131" t="str">
            <v>Germany</v>
          </cell>
          <cell r="Q131" t="str">
            <v>TR-Transport - Operations</v>
          </cell>
          <cell r="R131" t="str">
            <v>GWC</v>
          </cell>
          <cell r="S131" t="str">
            <v>LVQ</v>
          </cell>
          <cell r="T131" t="str">
            <v>LVQ</v>
          </cell>
          <cell r="U131"/>
          <cell r="V131"/>
          <cell r="W131"/>
          <cell r="X131" t="str">
            <v>White</v>
          </cell>
          <cell r="Y131"/>
          <cell r="Z131"/>
          <cell r="AA131"/>
          <cell r="AB131"/>
          <cell r="AC131"/>
          <cell r="AD131"/>
          <cell r="AE131"/>
          <cell r="AF131"/>
          <cell r="AG131" t="str">
            <v>Triple Axel</v>
          </cell>
          <cell r="AH131"/>
          <cell r="AI131"/>
          <cell r="AJ131">
            <v>8000</v>
          </cell>
          <cell r="AK131">
            <v>4500</v>
          </cell>
          <cell r="AL131">
            <v>1322</v>
          </cell>
          <cell r="AM131">
            <v>1346</v>
          </cell>
          <cell r="AN131">
            <v>243</v>
          </cell>
          <cell r="AO131">
            <v>260</v>
          </cell>
          <cell r="AP131">
            <v>224</v>
          </cell>
          <cell r="AQ131">
            <v>260</v>
          </cell>
          <cell r="AR131"/>
          <cell r="AS131" t="str">
            <v>THERMOKING (SL200E)</v>
          </cell>
          <cell r="AT131">
            <v>5001071915</v>
          </cell>
          <cell r="AU131"/>
          <cell r="AV131"/>
          <cell r="AW131"/>
          <cell r="AX131"/>
          <cell r="AY131" t="e">
            <v>#N/A</v>
          </cell>
          <cell r="AZ131"/>
          <cell r="BA131">
            <v>44997</v>
          </cell>
          <cell r="BB131" t="str">
            <v/>
          </cell>
          <cell r="BC131" t="str">
            <v>3rd Party</v>
          </cell>
          <cell r="BD131" t="str">
            <v>N/A</v>
          </cell>
          <cell r="BE131" t="str">
            <v>Trailer - Not Requered</v>
          </cell>
          <cell r="BF131" t="str">
            <v>N/A</v>
          </cell>
          <cell r="BG131" t="str">
            <v>N/A</v>
          </cell>
          <cell r="BH131" t="str">
            <v>N/A</v>
          </cell>
          <cell r="BI131" t="str">
            <v>N/A</v>
          </cell>
          <cell r="BJ131"/>
          <cell r="BK131"/>
          <cell r="BL131"/>
          <cell r="BM131"/>
          <cell r="BN131"/>
          <cell r="BO131"/>
          <cell r="BP131"/>
          <cell r="BQ131">
            <v>1108050100</v>
          </cell>
        </row>
        <row r="132">
          <cell r="C132">
            <v>15009</v>
          </cell>
          <cell r="D132" t="str">
            <v>Active</v>
          </cell>
          <cell r="E132" t="str">
            <v>Alamen</v>
          </cell>
          <cell r="F132"/>
          <cell r="G132" t="str">
            <v>24 Tons (11.7 x 3.2 x1.2)</v>
          </cell>
          <cell r="H132" t="str">
            <v>Trailer</v>
          </cell>
          <cell r="I132"/>
          <cell r="J132" t="str">
            <v>Low Bed WithOut Ramp</v>
          </cell>
          <cell r="K132" t="str">
            <v xml:space="preserve">Small Pin </v>
          </cell>
          <cell r="L132"/>
          <cell r="M132" t="str">
            <v>AL-2006-0397</v>
          </cell>
          <cell r="N132" t="str">
            <v>QATAR-TD-001102</v>
          </cell>
          <cell r="O132">
            <v>2006</v>
          </cell>
          <cell r="P132" t="str">
            <v>Dubai</v>
          </cell>
          <cell r="Q132" t="str">
            <v>TR-Transport - Operations</v>
          </cell>
          <cell r="R132" t="str">
            <v>GWC</v>
          </cell>
          <cell r="S132" t="str">
            <v>LVQ</v>
          </cell>
          <cell r="T132" t="str">
            <v>LVQ</v>
          </cell>
          <cell r="U132"/>
          <cell r="V132"/>
          <cell r="W132"/>
          <cell r="X132" t="str">
            <v>Green</v>
          </cell>
          <cell r="Y132"/>
          <cell r="Z132"/>
          <cell r="AA132"/>
          <cell r="AB132"/>
          <cell r="AC132"/>
          <cell r="AD132"/>
          <cell r="AE132"/>
          <cell r="AF132" t="str">
            <v xml:space="preserve">Steel </v>
          </cell>
          <cell r="AG132" t="str">
            <v>Triple Axel</v>
          </cell>
          <cell r="AH132"/>
          <cell r="AI132"/>
          <cell r="AJ132"/>
          <cell r="AK132"/>
          <cell r="AL132"/>
          <cell r="AM132"/>
          <cell r="AN132"/>
          <cell r="AO132"/>
          <cell r="AP132"/>
          <cell r="AQ132"/>
          <cell r="AR132"/>
          <cell r="AS132"/>
          <cell r="AT132"/>
          <cell r="AU132"/>
          <cell r="AV132"/>
          <cell r="AW132"/>
          <cell r="AX132"/>
          <cell r="AY132" t="e">
            <v>#N/A</v>
          </cell>
          <cell r="AZ132"/>
          <cell r="BA132">
            <v>45039</v>
          </cell>
          <cell r="BB132" t="str">
            <v/>
          </cell>
          <cell r="BC132" t="str">
            <v>3rd Party</v>
          </cell>
          <cell r="BD132" t="str">
            <v>N/A</v>
          </cell>
          <cell r="BE132" t="str">
            <v>Trailer - Not Requered</v>
          </cell>
          <cell r="BF132" t="str">
            <v>N/A</v>
          </cell>
          <cell r="BG132" t="str">
            <v>N/A</v>
          </cell>
          <cell r="BH132" t="str">
            <v>N/A</v>
          </cell>
          <cell r="BI132" t="str">
            <v>N/A</v>
          </cell>
          <cell r="BJ132"/>
          <cell r="BK132"/>
          <cell r="BL132"/>
          <cell r="BM132"/>
          <cell r="BN132"/>
          <cell r="BO132"/>
          <cell r="BP132"/>
          <cell r="BQ132">
            <v>1108050100</v>
          </cell>
        </row>
        <row r="133">
          <cell r="C133">
            <v>15626</v>
          </cell>
          <cell r="D133" t="str">
            <v>Active</v>
          </cell>
          <cell r="E133" t="str">
            <v>Mammut</v>
          </cell>
          <cell r="F133"/>
          <cell r="G133" t="str">
            <v>100 Tons (13 X 4 X 1.3)</v>
          </cell>
          <cell r="H133" t="str">
            <v>Trailer</v>
          </cell>
          <cell r="I133"/>
          <cell r="J133" t="str">
            <v>Low Bed With Ramp</v>
          </cell>
          <cell r="K133" t="str">
            <v>Big Pin</v>
          </cell>
          <cell r="L133" t="str">
            <v>Steel</v>
          </cell>
          <cell r="M133" t="str">
            <v>HFLB060904</v>
          </cell>
          <cell r="N133" t="str">
            <v>QATAR-TD-013098</v>
          </cell>
          <cell r="O133">
            <v>2006</v>
          </cell>
          <cell r="P133" t="str">
            <v>UAE</v>
          </cell>
          <cell r="Q133" t="str">
            <v>TR-Transport - Operations</v>
          </cell>
          <cell r="R133" t="str">
            <v>AGI</v>
          </cell>
          <cell r="S133" t="str">
            <v>LVQ</v>
          </cell>
          <cell r="T133" t="str">
            <v>LVQ</v>
          </cell>
          <cell r="U133"/>
          <cell r="V133"/>
          <cell r="W133"/>
          <cell r="X133" t="str">
            <v>White</v>
          </cell>
          <cell r="Y133"/>
          <cell r="Z133"/>
          <cell r="AA133"/>
          <cell r="AB133"/>
          <cell r="AC133"/>
          <cell r="AD133"/>
          <cell r="AE133"/>
          <cell r="AF133" t="str">
            <v xml:space="preserve">Steel </v>
          </cell>
          <cell r="AG133" t="str">
            <v>Four Axel</v>
          </cell>
          <cell r="AH133"/>
          <cell r="AI133"/>
          <cell r="AJ133"/>
          <cell r="AK133"/>
          <cell r="AL133"/>
          <cell r="AM133"/>
          <cell r="AN133"/>
          <cell r="AO133"/>
          <cell r="AP133"/>
          <cell r="AQ133"/>
          <cell r="AR133"/>
          <cell r="AS133"/>
          <cell r="AT133"/>
          <cell r="AU133"/>
          <cell r="AV133"/>
          <cell r="AW133"/>
          <cell r="AX133"/>
          <cell r="AY133" t="e">
            <v>#N/A</v>
          </cell>
          <cell r="AZ133"/>
          <cell r="BA133">
            <v>44887</v>
          </cell>
          <cell r="BB133" t="str">
            <v>Expired</v>
          </cell>
          <cell r="BC133" t="str">
            <v>3rd Party</v>
          </cell>
          <cell r="BD133" t="str">
            <v>N/A</v>
          </cell>
          <cell r="BE133" t="str">
            <v>Trailer - Not Requered</v>
          </cell>
          <cell r="BF133" t="str">
            <v>N/A</v>
          </cell>
          <cell r="BG133" t="str">
            <v>N/A</v>
          </cell>
          <cell r="BH133" t="str">
            <v>N/A</v>
          </cell>
          <cell r="BI133" t="str">
            <v>N/A</v>
          </cell>
          <cell r="BJ133"/>
          <cell r="BK133"/>
          <cell r="BL133"/>
          <cell r="BM133"/>
          <cell r="BN133"/>
          <cell r="BO133"/>
          <cell r="BP133"/>
          <cell r="BQ133">
            <v>1108050100</v>
          </cell>
        </row>
        <row r="134">
          <cell r="C134">
            <v>15688</v>
          </cell>
          <cell r="D134" t="str">
            <v>Active</v>
          </cell>
          <cell r="E134" t="str">
            <v>Alam Steel Industries</v>
          </cell>
          <cell r="F134"/>
          <cell r="G134" t="str">
            <v>40' Flat Bed</v>
          </cell>
          <cell r="H134" t="str">
            <v>Trailer</v>
          </cell>
          <cell r="I134"/>
          <cell r="J134" t="str">
            <v>Front Shield</v>
          </cell>
          <cell r="K134" t="str">
            <v xml:space="preserve">Small Pin </v>
          </cell>
          <cell r="L134"/>
          <cell r="M134" t="str">
            <v>AS5083</v>
          </cell>
          <cell r="N134" t="str">
            <v>QATAR-TD-012122</v>
          </cell>
          <cell r="O134">
            <v>2008</v>
          </cell>
          <cell r="P134" t="str">
            <v>Kuwait</v>
          </cell>
          <cell r="Q134" t="str">
            <v>TR-Transport - Operations</v>
          </cell>
          <cell r="R134" t="str">
            <v>AGI</v>
          </cell>
          <cell r="S134" t="str">
            <v>LVQ</v>
          </cell>
          <cell r="T134" t="str">
            <v>Dangerous cargo ADR</v>
          </cell>
          <cell r="U134"/>
          <cell r="V134"/>
          <cell r="W134"/>
          <cell r="X134" t="str">
            <v>White</v>
          </cell>
          <cell r="Y134"/>
          <cell r="Z134"/>
          <cell r="AA134"/>
          <cell r="AB134"/>
          <cell r="AC134"/>
          <cell r="AD134"/>
          <cell r="AE134"/>
          <cell r="AF134" t="str">
            <v xml:space="preserve">Steel </v>
          </cell>
          <cell r="AG134" t="str">
            <v>Double Axel</v>
          </cell>
          <cell r="AH134"/>
          <cell r="AI134"/>
          <cell r="AJ134"/>
          <cell r="AK134"/>
          <cell r="AL134"/>
          <cell r="AM134"/>
          <cell r="AN134"/>
          <cell r="AO134"/>
          <cell r="AP134"/>
          <cell r="AQ134"/>
          <cell r="AR134"/>
          <cell r="AS134"/>
          <cell r="AT134"/>
          <cell r="AU134"/>
          <cell r="AV134"/>
          <cell r="AW134"/>
          <cell r="AX134"/>
          <cell r="AY134" t="e">
            <v>#N/A</v>
          </cell>
          <cell r="AZ134"/>
          <cell r="BA134">
            <v>44889</v>
          </cell>
          <cell r="BB134" t="str">
            <v>Expired</v>
          </cell>
          <cell r="BC134" t="str">
            <v>3rd Party</v>
          </cell>
          <cell r="BD134" t="str">
            <v>N/A</v>
          </cell>
          <cell r="BE134" t="str">
            <v>Trailer - Not Requered</v>
          </cell>
          <cell r="BF134" t="str">
            <v>N/A</v>
          </cell>
          <cell r="BG134" t="str">
            <v>N/A</v>
          </cell>
          <cell r="BH134" t="str">
            <v>N/A</v>
          </cell>
          <cell r="BI134" t="str">
            <v>N/A</v>
          </cell>
          <cell r="BJ134"/>
          <cell r="BK134"/>
          <cell r="BL134"/>
          <cell r="BM134"/>
          <cell r="BN134"/>
          <cell r="BO134"/>
          <cell r="BP134"/>
          <cell r="BQ134">
            <v>1108050100</v>
          </cell>
        </row>
        <row r="135">
          <cell r="C135">
            <v>15939</v>
          </cell>
          <cell r="D135" t="str">
            <v>Active</v>
          </cell>
          <cell r="E135" t="str">
            <v>Mammut</v>
          </cell>
          <cell r="F135"/>
          <cell r="G135" t="str">
            <v>45' Flat Bed</v>
          </cell>
          <cell r="H135" t="str">
            <v>Trailer</v>
          </cell>
          <cell r="I135"/>
          <cell r="J135" t="str">
            <v>Gen Set</v>
          </cell>
          <cell r="K135" t="str">
            <v xml:space="preserve">Small Pin </v>
          </cell>
          <cell r="L135" t="str">
            <v>Steel</v>
          </cell>
          <cell r="M135" t="str">
            <v>05071756FB683</v>
          </cell>
          <cell r="N135" t="str">
            <v>QATAR-TD-015398</v>
          </cell>
          <cell r="O135">
            <v>2005</v>
          </cell>
          <cell r="P135" t="str">
            <v>UAE</v>
          </cell>
          <cell r="Q135" t="str">
            <v>TR-Transport - Operations</v>
          </cell>
          <cell r="R135" t="str">
            <v>AGI</v>
          </cell>
          <cell r="S135" t="str">
            <v>LVQ</v>
          </cell>
          <cell r="T135" t="str">
            <v>LVQ</v>
          </cell>
          <cell r="U135"/>
          <cell r="V135"/>
          <cell r="W135"/>
          <cell r="X135" t="str">
            <v>White</v>
          </cell>
          <cell r="Y135"/>
          <cell r="Z135"/>
          <cell r="AA135"/>
          <cell r="AB135"/>
          <cell r="AC135"/>
          <cell r="AD135"/>
          <cell r="AE135"/>
          <cell r="AF135" t="str">
            <v>Steel</v>
          </cell>
          <cell r="AG135" t="str">
            <v>Triple Axel</v>
          </cell>
          <cell r="AH135"/>
          <cell r="AI135"/>
          <cell r="AJ135"/>
          <cell r="AK135"/>
          <cell r="AL135"/>
          <cell r="AM135"/>
          <cell r="AN135"/>
          <cell r="AO135"/>
          <cell r="AP135"/>
          <cell r="AQ135"/>
          <cell r="AR135"/>
          <cell r="AS135"/>
          <cell r="AT135"/>
          <cell r="AU135"/>
          <cell r="AV135"/>
          <cell r="AW135"/>
          <cell r="AX135"/>
          <cell r="AY135" t="e">
            <v>#N/A</v>
          </cell>
          <cell r="AZ135"/>
          <cell r="BA135">
            <v>44921</v>
          </cell>
          <cell r="BB135" t="str">
            <v>Warning</v>
          </cell>
          <cell r="BC135" t="str">
            <v>3rd Party</v>
          </cell>
          <cell r="BD135" t="str">
            <v>N/A</v>
          </cell>
          <cell r="BE135" t="str">
            <v>Trailer - Not Requered</v>
          </cell>
          <cell r="BF135" t="str">
            <v>N/A</v>
          </cell>
          <cell r="BG135" t="str">
            <v>N/A</v>
          </cell>
          <cell r="BH135" t="str">
            <v>N/A</v>
          </cell>
          <cell r="BI135" t="str">
            <v>N/A</v>
          </cell>
          <cell r="BJ135"/>
          <cell r="BK135"/>
          <cell r="BL135"/>
          <cell r="BM135"/>
          <cell r="BN135"/>
          <cell r="BO135"/>
          <cell r="BP135"/>
          <cell r="BQ135">
            <v>1108050100</v>
          </cell>
        </row>
        <row r="136">
          <cell r="C136">
            <v>15940</v>
          </cell>
          <cell r="D136" t="str">
            <v>Active</v>
          </cell>
          <cell r="E136" t="str">
            <v>Mammut</v>
          </cell>
          <cell r="F136"/>
          <cell r="G136" t="str">
            <v>45' Flat Bed</v>
          </cell>
          <cell r="H136" t="str">
            <v>Trailer</v>
          </cell>
          <cell r="I136"/>
          <cell r="J136" t="str">
            <v>Gen Set</v>
          </cell>
          <cell r="K136" t="str">
            <v xml:space="preserve">Small Pin </v>
          </cell>
          <cell r="L136" t="str">
            <v>Steel</v>
          </cell>
          <cell r="M136" t="str">
            <v>05071623FB625</v>
          </cell>
          <cell r="N136" t="str">
            <v>QATAR-TD-011918</v>
          </cell>
          <cell r="O136">
            <v>2005</v>
          </cell>
          <cell r="P136" t="str">
            <v>UAE</v>
          </cell>
          <cell r="Q136" t="str">
            <v>TR-Transport - Operations</v>
          </cell>
          <cell r="R136" t="str">
            <v>AGI</v>
          </cell>
          <cell r="S136" t="str">
            <v>LVQ</v>
          </cell>
          <cell r="T136" t="str">
            <v>LVQ</v>
          </cell>
          <cell r="U136"/>
          <cell r="V136"/>
          <cell r="W136"/>
          <cell r="X136" t="str">
            <v>White</v>
          </cell>
          <cell r="Y136"/>
          <cell r="Z136"/>
          <cell r="AA136"/>
          <cell r="AB136"/>
          <cell r="AC136"/>
          <cell r="AD136"/>
          <cell r="AE136"/>
          <cell r="AF136" t="str">
            <v>Steel</v>
          </cell>
          <cell r="AG136" t="str">
            <v>Triple Axel</v>
          </cell>
          <cell r="AH136"/>
          <cell r="AI136"/>
          <cell r="AJ136"/>
          <cell r="AK136"/>
          <cell r="AL136"/>
          <cell r="AM136"/>
          <cell r="AN136"/>
          <cell r="AO136"/>
          <cell r="AP136"/>
          <cell r="AQ136"/>
          <cell r="AR136"/>
          <cell r="AS136"/>
          <cell r="AT136"/>
          <cell r="AU136"/>
          <cell r="AV136"/>
          <cell r="AW136"/>
          <cell r="AX136"/>
          <cell r="AY136" t="e">
            <v>#N/A</v>
          </cell>
          <cell r="AZ136"/>
          <cell r="BA136">
            <v>44895</v>
          </cell>
          <cell r="BB136" t="str">
            <v>Warning</v>
          </cell>
          <cell r="BC136" t="str">
            <v>3rd Party</v>
          </cell>
          <cell r="BD136" t="str">
            <v>N/A</v>
          </cell>
          <cell r="BE136" t="str">
            <v>Trailer - Not Requered</v>
          </cell>
          <cell r="BF136" t="str">
            <v>N/A</v>
          </cell>
          <cell r="BG136" t="str">
            <v>N/A</v>
          </cell>
          <cell r="BH136" t="str">
            <v>N/A</v>
          </cell>
          <cell r="BI136" t="str">
            <v>N/A</v>
          </cell>
          <cell r="BJ136"/>
          <cell r="BK136"/>
          <cell r="BL136"/>
          <cell r="BM136"/>
          <cell r="BN136"/>
          <cell r="BO136"/>
          <cell r="BP136"/>
          <cell r="BQ136">
            <v>1108050100</v>
          </cell>
        </row>
        <row r="137">
          <cell r="C137">
            <v>15941</v>
          </cell>
          <cell r="D137" t="str">
            <v>Active</v>
          </cell>
          <cell r="E137" t="str">
            <v>Mammut</v>
          </cell>
          <cell r="F137"/>
          <cell r="G137" t="str">
            <v>45' Flat Bed</v>
          </cell>
          <cell r="H137" t="str">
            <v>Trailer</v>
          </cell>
          <cell r="I137"/>
          <cell r="J137" t="str">
            <v>Gen Set</v>
          </cell>
          <cell r="K137" t="str">
            <v xml:space="preserve">Small Pin </v>
          </cell>
          <cell r="L137" t="str">
            <v>Steel</v>
          </cell>
          <cell r="M137" t="str">
            <v>05071836FB763</v>
          </cell>
          <cell r="N137" t="str">
            <v>QATAR-TD-016872</v>
          </cell>
          <cell r="O137">
            <v>2005</v>
          </cell>
          <cell r="P137" t="str">
            <v>UAE</v>
          </cell>
          <cell r="Q137" t="str">
            <v>TR-Transport - Operations</v>
          </cell>
          <cell r="R137" t="str">
            <v>AGI</v>
          </cell>
          <cell r="S137" t="str">
            <v>LVQ</v>
          </cell>
          <cell r="T137" t="str">
            <v>LVQ</v>
          </cell>
          <cell r="U137"/>
          <cell r="V137"/>
          <cell r="W137"/>
          <cell r="X137" t="str">
            <v>White</v>
          </cell>
          <cell r="Y137"/>
          <cell r="Z137"/>
          <cell r="AA137"/>
          <cell r="AB137"/>
          <cell r="AC137"/>
          <cell r="AD137"/>
          <cell r="AE137"/>
          <cell r="AF137" t="str">
            <v>Steel</v>
          </cell>
          <cell r="AG137" t="str">
            <v>Triple Axel</v>
          </cell>
          <cell r="AH137"/>
          <cell r="AI137"/>
          <cell r="AJ137"/>
          <cell r="AK137"/>
          <cell r="AL137"/>
          <cell r="AM137"/>
          <cell r="AN137"/>
          <cell r="AO137"/>
          <cell r="AP137"/>
          <cell r="AQ137"/>
          <cell r="AR137"/>
          <cell r="AS137"/>
          <cell r="AT137"/>
          <cell r="AU137"/>
          <cell r="AV137"/>
          <cell r="AW137"/>
          <cell r="AX137"/>
          <cell r="AY137" t="e">
            <v>#N/A</v>
          </cell>
          <cell r="AZ137"/>
          <cell r="BA137">
            <v>44948</v>
          </cell>
          <cell r="BB137" t="str">
            <v>Warning</v>
          </cell>
          <cell r="BC137" t="str">
            <v>3rd Party</v>
          </cell>
          <cell r="BD137" t="str">
            <v>N/A</v>
          </cell>
          <cell r="BE137" t="str">
            <v>Trailer - Not Requered</v>
          </cell>
          <cell r="BF137" t="str">
            <v>N/A</v>
          </cell>
          <cell r="BG137" t="str">
            <v>N/A</v>
          </cell>
          <cell r="BH137" t="str">
            <v>N/A</v>
          </cell>
          <cell r="BI137" t="str">
            <v>N/A</v>
          </cell>
          <cell r="BJ137"/>
          <cell r="BK137"/>
          <cell r="BL137"/>
          <cell r="BM137"/>
          <cell r="BN137"/>
          <cell r="BO137"/>
          <cell r="BP137"/>
          <cell r="BQ137">
            <v>1108050100</v>
          </cell>
        </row>
        <row r="138">
          <cell r="C138">
            <v>15943</v>
          </cell>
          <cell r="D138" t="str">
            <v>Active</v>
          </cell>
          <cell r="E138" t="str">
            <v>Mammut</v>
          </cell>
          <cell r="F138"/>
          <cell r="G138" t="str">
            <v>45' Flat Bed</v>
          </cell>
          <cell r="H138" t="str">
            <v>Trailer</v>
          </cell>
          <cell r="I138"/>
          <cell r="J138" t="str">
            <v>Gen Set</v>
          </cell>
          <cell r="K138" t="str">
            <v xml:space="preserve">Small Pin </v>
          </cell>
          <cell r="L138" t="str">
            <v>Steel</v>
          </cell>
          <cell r="M138" t="str">
            <v>05071583FB585</v>
          </cell>
          <cell r="N138" t="str">
            <v>QATAR-TD-016497</v>
          </cell>
          <cell r="O138">
            <v>2005</v>
          </cell>
          <cell r="P138" t="str">
            <v>UAE</v>
          </cell>
          <cell r="Q138" t="str">
            <v>TR-Transport - Operations</v>
          </cell>
          <cell r="R138" t="str">
            <v>AGI</v>
          </cell>
          <cell r="S138" t="str">
            <v>LVQ</v>
          </cell>
          <cell r="T138" t="str">
            <v>LVQ</v>
          </cell>
          <cell r="U138"/>
          <cell r="V138"/>
          <cell r="W138"/>
          <cell r="X138" t="str">
            <v>White</v>
          </cell>
          <cell r="Y138"/>
          <cell r="Z138"/>
          <cell r="AA138"/>
          <cell r="AB138"/>
          <cell r="AC138"/>
          <cell r="AD138"/>
          <cell r="AE138"/>
          <cell r="AF138" t="str">
            <v>Steel</v>
          </cell>
          <cell r="AG138" t="str">
            <v>Triple Axel</v>
          </cell>
          <cell r="AH138"/>
          <cell r="AI138"/>
          <cell r="AJ138"/>
          <cell r="AK138"/>
          <cell r="AL138"/>
          <cell r="AM138"/>
          <cell r="AN138"/>
          <cell r="AO138"/>
          <cell r="AP138"/>
          <cell r="AQ138"/>
          <cell r="AR138"/>
          <cell r="AS138"/>
          <cell r="AT138"/>
          <cell r="AU138"/>
          <cell r="AV138"/>
          <cell r="AW138"/>
          <cell r="AX138"/>
          <cell r="AY138" t="e">
            <v>#N/A</v>
          </cell>
          <cell r="AZ138"/>
          <cell r="BA138">
            <v>44962</v>
          </cell>
          <cell r="BB138" t="str">
            <v/>
          </cell>
          <cell r="BC138" t="str">
            <v>3rd Party</v>
          </cell>
          <cell r="BD138" t="str">
            <v>N/A</v>
          </cell>
          <cell r="BE138" t="str">
            <v>Trailer - Not Requered</v>
          </cell>
          <cell r="BF138" t="str">
            <v>N/A</v>
          </cell>
          <cell r="BG138" t="str">
            <v>N/A</v>
          </cell>
          <cell r="BH138" t="str">
            <v>N/A</v>
          </cell>
          <cell r="BI138" t="str">
            <v>N/A</v>
          </cell>
          <cell r="BJ138"/>
          <cell r="BK138"/>
          <cell r="BL138"/>
          <cell r="BM138"/>
          <cell r="BN138"/>
          <cell r="BO138"/>
          <cell r="BP138"/>
          <cell r="BQ138">
            <v>1108050100</v>
          </cell>
        </row>
        <row r="139">
          <cell r="C139">
            <v>15944</v>
          </cell>
          <cell r="D139" t="str">
            <v>Active</v>
          </cell>
          <cell r="E139" t="str">
            <v>Mammut</v>
          </cell>
          <cell r="F139"/>
          <cell r="G139" t="str">
            <v>45' Flat Bed</v>
          </cell>
          <cell r="H139" t="str">
            <v>Trailer</v>
          </cell>
          <cell r="I139"/>
          <cell r="J139" t="str">
            <v>Gen Set</v>
          </cell>
          <cell r="K139" t="str">
            <v xml:space="preserve">Small Pin </v>
          </cell>
          <cell r="L139" t="str">
            <v>Steel</v>
          </cell>
          <cell r="M139" t="str">
            <v>05071790FB717</v>
          </cell>
          <cell r="N139" t="str">
            <v>QATAR-TD-010311</v>
          </cell>
          <cell r="O139">
            <v>2005</v>
          </cell>
          <cell r="P139" t="str">
            <v>UAE</v>
          </cell>
          <cell r="Q139" t="str">
            <v>TR-Transport - Operations</v>
          </cell>
          <cell r="R139" t="str">
            <v>AGI</v>
          </cell>
          <cell r="S139" t="str">
            <v>LVQ</v>
          </cell>
          <cell r="T139" t="str">
            <v>Dangerous cargo ADR</v>
          </cell>
          <cell r="U139"/>
          <cell r="V139"/>
          <cell r="W139"/>
          <cell r="X139" t="str">
            <v>White</v>
          </cell>
          <cell r="Y139"/>
          <cell r="Z139"/>
          <cell r="AA139"/>
          <cell r="AB139"/>
          <cell r="AC139"/>
          <cell r="AD139"/>
          <cell r="AE139"/>
          <cell r="AF139" t="str">
            <v>Steel</v>
          </cell>
          <cell r="AG139" t="str">
            <v>Triple Axel</v>
          </cell>
          <cell r="AH139"/>
          <cell r="AI139"/>
          <cell r="AJ139"/>
          <cell r="AK139"/>
          <cell r="AL139"/>
          <cell r="AM139"/>
          <cell r="AN139"/>
          <cell r="AO139"/>
          <cell r="AP139"/>
          <cell r="AQ139"/>
          <cell r="AR139"/>
          <cell r="AS139"/>
          <cell r="AT139"/>
          <cell r="AU139"/>
          <cell r="AV139"/>
          <cell r="AW139"/>
          <cell r="AX139"/>
          <cell r="AY139" t="e">
            <v>#N/A</v>
          </cell>
          <cell r="AZ139"/>
          <cell r="BA139">
            <v>44823</v>
          </cell>
          <cell r="BB139" t="str">
            <v>Expired</v>
          </cell>
          <cell r="BC139" t="str">
            <v>3rd Party</v>
          </cell>
          <cell r="BD139" t="str">
            <v>N/A</v>
          </cell>
          <cell r="BE139" t="str">
            <v>Trailer - Not Requered</v>
          </cell>
          <cell r="BF139" t="str">
            <v>N/A</v>
          </cell>
          <cell r="BG139" t="str">
            <v>N/A</v>
          </cell>
          <cell r="BH139" t="str">
            <v>N/A</v>
          </cell>
          <cell r="BI139" t="str">
            <v>N/A</v>
          </cell>
          <cell r="BJ139"/>
          <cell r="BK139"/>
          <cell r="BL139"/>
          <cell r="BM139"/>
          <cell r="BN139"/>
          <cell r="BO139"/>
          <cell r="BP139"/>
          <cell r="BQ139">
            <v>1108050100</v>
          </cell>
        </row>
        <row r="140">
          <cell r="C140">
            <v>15945</v>
          </cell>
          <cell r="D140" t="str">
            <v>Active</v>
          </cell>
          <cell r="E140" t="str">
            <v>Mammut</v>
          </cell>
          <cell r="F140"/>
          <cell r="G140" t="str">
            <v>45' Flat Bed</v>
          </cell>
          <cell r="H140" t="str">
            <v>Trailer</v>
          </cell>
          <cell r="I140"/>
          <cell r="J140" t="str">
            <v>Front Shield</v>
          </cell>
          <cell r="K140" t="str">
            <v xml:space="preserve">Small Pin </v>
          </cell>
          <cell r="L140" t="str">
            <v>Steel</v>
          </cell>
          <cell r="M140" t="str">
            <v>05071612FB614</v>
          </cell>
          <cell r="N140" t="str">
            <v>QATAR-TD-017767</v>
          </cell>
          <cell r="O140">
            <v>2005</v>
          </cell>
          <cell r="P140" t="str">
            <v>UAE</v>
          </cell>
          <cell r="Q140" t="str">
            <v>TR-Transport - Operations</v>
          </cell>
          <cell r="R140" t="str">
            <v>AGI</v>
          </cell>
          <cell r="S140" t="str">
            <v>LVQ</v>
          </cell>
          <cell r="T140" t="str">
            <v>LVQ</v>
          </cell>
          <cell r="U140"/>
          <cell r="V140"/>
          <cell r="W140"/>
          <cell r="X140" t="str">
            <v>White</v>
          </cell>
          <cell r="Y140"/>
          <cell r="Z140"/>
          <cell r="AA140"/>
          <cell r="AB140"/>
          <cell r="AC140"/>
          <cell r="AD140"/>
          <cell r="AE140"/>
          <cell r="AF140"/>
          <cell r="AG140" t="str">
            <v>Triple Axel</v>
          </cell>
          <cell r="AH140"/>
          <cell r="AI140"/>
          <cell r="AJ140"/>
          <cell r="AK140"/>
          <cell r="AL140"/>
          <cell r="AM140"/>
          <cell r="AN140"/>
          <cell r="AO140"/>
          <cell r="AP140"/>
          <cell r="AQ140"/>
          <cell r="AR140"/>
          <cell r="AS140"/>
          <cell r="AT140"/>
          <cell r="AU140"/>
          <cell r="AV140"/>
          <cell r="AW140"/>
          <cell r="AX140"/>
          <cell r="AY140" t="e">
            <v>#N/A</v>
          </cell>
          <cell r="AZ140"/>
          <cell r="BA140">
            <v>44962</v>
          </cell>
          <cell r="BB140" t="str">
            <v/>
          </cell>
          <cell r="BC140" t="str">
            <v>3rd Party</v>
          </cell>
          <cell r="BD140" t="str">
            <v>N/A</v>
          </cell>
          <cell r="BE140" t="str">
            <v>Trailer - Not Requered</v>
          </cell>
          <cell r="BF140" t="str">
            <v>N/A</v>
          </cell>
          <cell r="BG140" t="str">
            <v>N/A</v>
          </cell>
          <cell r="BH140" t="str">
            <v>N/A</v>
          </cell>
          <cell r="BI140" t="str">
            <v>N/A</v>
          </cell>
          <cell r="BJ140"/>
          <cell r="BK140"/>
          <cell r="BL140"/>
          <cell r="BM140"/>
          <cell r="BN140"/>
          <cell r="BO140"/>
          <cell r="BP140"/>
          <cell r="BQ140">
            <v>1108050100</v>
          </cell>
        </row>
        <row r="141">
          <cell r="C141">
            <v>15946</v>
          </cell>
          <cell r="D141" t="str">
            <v>Active</v>
          </cell>
          <cell r="E141" t="str">
            <v>Mammut</v>
          </cell>
          <cell r="F141"/>
          <cell r="G141" t="str">
            <v>45' Flat Bed</v>
          </cell>
          <cell r="H141" t="str">
            <v>Trailer</v>
          </cell>
          <cell r="I141"/>
          <cell r="J141" t="str">
            <v>Gen Set</v>
          </cell>
          <cell r="K141" t="str">
            <v xml:space="preserve">Small Pin </v>
          </cell>
          <cell r="L141" t="str">
            <v>Steel</v>
          </cell>
          <cell r="M141" t="str">
            <v>05071589FB591</v>
          </cell>
          <cell r="N141" t="str">
            <v>QATAR-TD-010572</v>
          </cell>
          <cell r="O141">
            <v>2005</v>
          </cell>
          <cell r="P141" t="str">
            <v>UAE</v>
          </cell>
          <cell r="Q141" t="str">
            <v>TR-Transport - Operations</v>
          </cell>
          <cell r="R141" t="str">
            <v>AGI</v>
          </cell>
          <cell r="S141" t="str">
            <v>LVQ</v>
          </cell>
          <cell r="T141" t="str">
            <v>LVQ</v>
          </cell>
          <cell r="U141"/>
          <cell r="V141"/>
          <cell r="W141"/>
          <cell r="X141" t="str">
            <v>White</v>
          </cell>
          <cell r="Y141"/>
          <cell r="Z141"/>
          <cell r="AA141"/>
          <cell r="AB141"/>
          <cell r="AC141"/>
          <cell r="AD141"/>
          <cell r="AE141"/>
          <cell r="AF141" t="str">
            <v>Steel</v>
          </cell>
          <cell r="AG141" t="str">
            <v>Triple Axel</v>
          </cell>
          <cell r="AH141"/>
          <cell r="AI141"/>
          <cell r="AJ141"/>
          <cell r="AK141"/>
          <cell r="AL141"/>
          <cell r="AM141"/>
          <cell r="AN141"/>
          <cell r="AO141"/>
          <cell r="AP141"/>
          <cell r="AQ141"/>
          <cell r="AR141"/>
          <cell r="AS141"/>
          <cell r="AT141"/>
          <cell r="AU141"/>
          <cell r="AV141"/>
          <cell r="AW141"/>
          <cell r="AX141"/>
          <cell r="AY141" t="e">
            <v>#N/A</v>
          </cell>
          <cell r="AZ141"/>
          <cell r="BA141">
            <v>44866</v>
          </cell>
          <cell r="BB141" t="str">
            <v>Expired</v>
          </cell>
          <cell r="BC141" t="str">
            <v>3rd Party</v>
          </cell>
          <cell r="BD141" t="str">
            <v>N/A</v>
          </cell>
          <cell r="BE141" t="str">
            <v>Trailer - Not Requered</v>
          </cell>
          <cell r="BF141" t="str">
            <v>N/A</v>
          </cell>
          <cell r="BG141" t="str">
            <v>N/A</v>
          </cell>
          <cell r="BH141" t="str">
            <v>N/A</v>
          </cell>
          <cell r="BI141" t="str">
            <v>N/A</v>
          </cell>
          <cell r="BJ141"/>
          <cell r="BK141"/>
          <cell r="BL141"/>
          <cell r="BM141"/>
          <cell r="BN141"/>
          <cell r="BO141"/>
          <cell r="BP141"/>
          <cell r="BQ141">
            <v>1108050100</v>
          </cell>
        </row>
        <row r="142">
          <cell r="C142">
            <v>15947</v>
          </cell>
          <cell r="D142" t="str">
            <v>Active</v>
          </cell>
          <cell r="E142" t="str">
            <v>Mammut</v>
          </cell>
          <cell r="F142"/>
          <cell r="G142" t="str">
            <v>45' Flat Bed</v>
          </cell>
          <cell r="H142" t="str">
            <v>Trailer</v>
          </cell>
          <cell r="I142"/>
          <cell r="J142" t="str">
            <v>Front Shield</v>
          </cell>
          <cell r="K142" t="str">
            <v xml:space="preserve">Small Pin </v>
          </cell>
          <cell r="L142" t="str">
            <v>Steel</v>
          </cell>
          <cell r="M142" t="str">
            <v>05071610FB612</v>
          </cell>
          <cell r="N142" t="str">
            <v>QATAR-TD-011898</v>
          </cell>
          <cell r="O142">
            <v>2005</v>
          </cell>
          <cell r="P142" t="str">
            <v>UAE</v>
          </cell>
          <cell r="Q142" t="str">
            <v>TR-Transport - Operations</v>
          </cell>
          <cell r="R142" t="str">
            <v>AGI</v>
          </cell>
          <cell r="S142" t="str">
            <v>LVQ</v>
          </cell>
          <cell r="T142" t="str">
            <v>LVQ</v>
          </cell>
          <cell r="U142"/>
          <cell r="V142"/>
          <cell r="W142"/>
          <cell r="X142" t="str">
            <v>White</v>
          </cell>
          <cell r="Y142"/>
          <cell r="Z142"/>
          <cell r="AA142"/>
          <cell r="AB142"/>
          <cell r="AC142"/>
          <cell r="AD142"/>
          <cell r="AE142"/>
          <cell r="AF142"/>
          <cell r="AG142" t="str">
            <v>Triple Axel</v>
          </cell>
          <cell r="AH142"/>
          <cell r="AI142"/>
          <cell r="AJ142"/>
          <cell r="AK142"/>
          <cell r="AL142"/>
          <cell r="AM142"/>
          <cell r="AN142"/>
          <cell r="AO142"/>
          <cell r="AP142"/>
          <cell r="AQ142"/>
          <cell r="AR142"/>
          <cell r="AS142"/>
          <cell r="AT142"/>
          <cell r="AU142"/>
          <cell r="AV142"/>
          <cell r="AW142"/>
          <cell r="AX142"/>
          <cell r="AY142" t="e">
            <v>#N/A</v>
          </cell>
          <cell r="AZ142"/>
          <cell r="BA142">
            <v>44889</v>
          </cell>
          <cell r="BB142" t="str">
            <v>Expired</v>
          </cell>
          <cell r="BC142" t="str">
            <v>3rd Party</v>
          </cell>
          <cell r="BD142" t="str">
            <v>N/A</v>
          </cell>
          <cell r="BE142" t="str">
            <v>Trailer - Not Requered</v>
          </cell>
          <cell r="BF142" t="str">
            <v>N/A</v>
          </cell>
          <cell r="BG142" t="str">
            <v>N/A</v>
          </cell>
          <cell r="BH142" t="str">
            <v>N/A</v>
          </cell>
          <cell r="BI142" t="str">
            <v>N/A</v>
          </cell>
          <cell r="BJ142"/>
          <cell r="BK142"/>
          <cell r="BL142"/>
          <cell r="BM142"/>
          <cell r="BN142"/>
          <cell r="BO142"/>
          <cell r="BP142"/>
          <cell r="BQ142">
            <v>1108050100</v>
          </cell>
        </row>
        <row r="143">
          <cell r="C143">
            <v>15948</v>
          </cell>
          <cell r="D143" t="str">
            <v>Active</v>
          </cell>
          <cell r="E143" t="str">
            <v>Mammut</v>
          </cell>
          <cell r="F143"/>
          <cell r="G143" t="str">
            <v>45' Flat Bed</v>
          </cell>
          <cell r="H143" t="str">
            <v>Trailer</v>
          </cell>
          <cell r="I143"/>
          <cell r="J143" t="str">
            <v>Gen Set</v>
          </cell>
          <cell r="K143" t="str">
            <v xml:space="preserve">Small Pin </v>
          </cell>
          <cell r="L143" t="str">
            <v>Steel</v>
          </cell>
          <cell r="M143" t="str">
            <v>05071630FB632</v>
          </cell>
          <cell r="N143" t="str">
            <v>QATAR-TD-013396</v>
          </cell>
          <cell r="O143">
            <v>2005</v>
          </cell>
          <cell r="P143" t="str">
            <v>UAE</v>
          </cell>
          <cell r="Q143" t="str">
            <v>TR-Transport - Operations</v>
          </cell>
          <cell r="R143" t="str">
            <v>AGI</v>
          </cell>
          <cell r="S143" t="str">
            <v>LVQ</v>
          </cell>
          <cell r="T143" t="str">
            <v>LVQ</v>
          </cell>
          <cell r="U143"/>
          <cell r="V143"/>
          <cell r="W143"/>
          <cell r="X143" t="str">
            <v>White</v>
          </cell>
          <cell r="Y143"/>
          <cell r="Z143"/>
          <cell r="AA143"/>
          <cell r="AB143"/>
          <cell r="AC143"/>
          <cell r="AD143"/>
          <cell r="AE143"/>
          <cell r="AF143" t="str">
            <v>Steel</v>
          </cell>
          <cell r="AG143" t="str">
            <v>Triple Axel</v>
          </cell>
          <cell r="AH143"/>
          <cell r="AI143"/>
          <cell r="AJ143"/>
          <cell r="AK143"/>
          <cell r="AL143"/>
          <cell r="AM143"/>
          <cell r="AN143"/>
          <cell r="AO143"/>
          <cell r="AP143"/>
          <cell r="AQ143"/>
          <cell r="AR143"/>
          <cell r="AS143"/>
          <cell r="AT143"/>
          <cell r="AU143"/>
          <cell r="AV143"/>
          <cell r="AW143"/>
          <cell r="AX143"/>
          <cell r="AY143" t="e">
            <v>#N/A</v>
          </cell>
          <cell r="AZ143"/>
          <cell r="BA143">
            <v>44921</v>
          </cell>
          <cell r="BB143" t="str">
            <v>Warning</v>
          </cell>
          <cell r="BC143" t="str">
            <v>3rd Party</v>
          </cell>
          <cell r="BD143" t="str">
            <v>N/A</v>
          </cell>
          <cell r="BE143" t="str">
            <v>Trailer - Not Requered</v>
          </cell>
          <cell r="BF143" t="str">
            <v>N/A</v>
          </cell>
          <cell r="BG143" t="str">
            <v>N/A</v>
          </cell>
          <cell r="BH143" t="str">
            <v>N/A</v>
          </cell>
          <cell r="BI143" t="str">
            <v>N/A</v>
          </cell>
          <cell r="BJ143"/>
          <cell r="BK143"/>
          <cell r="BL143"/>
          <cell r="BM143"/>
          <cell r="BN143"/>
          <cell r="BO143"/>
          <cell r="BP143"/>
          <cell r="BQ143">
            <v>1108050100</v>
          </cell>
        </row>
        <row r="144">
          <cell r="C144">
            <v>15949</v>
          </cell>
          <cell r="D144" t="str">
            <v>Active</v>
          </cell>
          <cell r="E144" t="str">
            <v>Mammut</v>
          </cell>
          <cell r="F144"/>
          <cell r="G144" t="str">
            <v>45' Flat Bed</v>
          </cell>
          <cell r="H144" t="str">
            <v>Trailer</v>
          </cell>
          <cell r="I144"/>
          <cell r="J144" t="str">
            <v>Sidewall (Removed)</v>
          </cell>
          <cell r="K144" t="str">
            <v xml:space="preserve">Small Pin </v>
          </cell>
          <cell r="L144" t="str">
            <v>Steel</v>
          </cell>
          <cell r="M144" t="str">
            <v>05071800FB727</v>
          </cell>
          <cell r="N144" t="str">
            <v>QATAR-TD-017434</v>
          </cell>
          <cell r="O144">
            <v>2005</v>
          </cell>
          <cell r="P144" t="str">
            <v>UAE</v>
          </cell>
          <cell r="Q144" t="str">
            <v>TR-Transport - Operations</v>
          </cell>
          <cell r="R144" t="str">
            <v>AGI</v>
          </cell>
          <cell r="S144" t="str">
            <v>LVQ</v>
          </cell>
          <cell r="T144" t="str">
            <v>LVQ</v>
          </cell>
          <cell r="U144"/>
          <cell r="V144"/>
          <cell r="W144"/>
          <cell r="X144" t="str">
            <v>White</v>
          </cell>
          <cell r="Y144"/>
          <cell r="Z144"/>
          <cell r="AA144"/>
          <cell r="AB144"/>
          <cell r="AC144"/>
          <cell r="AD144"/>
          <cell r="AE144"/>
          <cell r="AF144" t="str">
            <v>Steel</v>
          </cell>
          <cell r="AG144" t="str">
            <v>Triple Axel</v>
          </cell>
          <cell r="AH144"/>
          <cell r="AI144"/>
          <cell r="AJ144"/>
          <cell r="AK144"/>
          <cell r="AL144"/>
          <cell r="AM144"/>
          <cell r="AN144"/>
          <cell r="AO144"/>
          <cell r="AP144"/>
          <cell r="AQ144"/>
          <cell r="AR144"/>
          <cell r="AS144"/>
          <cell r="AT144"/>
          <cell r="AU144"/>
          <cell r="AV144"/>
          <cell r="AW144"/>
          <cell r="AX144"/>
          <cell r="AY144" t="e">
            <v>#N/A</v>
          </cell>
          <cell r="AZ144"/>
          <cell r="BA144">
            <v>44959</v>
          </cell>
          <cell r="BB144" t="str">
            <v/>
          </cell>
          <cell r="BC144" t="str">
            <v>3rd Party</v>
          </cell>
          <cell r="BD144" t="str">
            <v>N/A</v>
          </cell>
          <cell r="BE144" t="str">
            <v>Trailer - Not Requered</v>
          </cell>
          <cell r="BF144" t="str">
            <v>N/A</v>
          </cell>
          <cell r="BG144" t="str">
            <v>N/A</v>
          </cell>
          <cell r="BH144" t="str">
            <v>N/A</v>
          </cell>
          <cell r="BI144" t="str">
            <v>N/A</v>
          </cell>
          <cell r="BJ144"/>
          <cell r="BK144"/>
          <cell r="BL144"/>
          <cell r="BM144"/>
          <cell r="BN144"/>
          <cell r="BO144"/>
          <cell r="BP144"/>
          <cell r="BQ144">
            <v>1108050100</v>
          </cell>
        </row>
        <row r="145">
          <cell r="C145">
            <v>15950</v>
          </cell>
          <cell r="D145" t="str">
            <v>Active</v>
          </cell>
          <cell r="E145" t="str">
            <v>Mammut</v>
          </cell>
          <cell r="F145"/>
          <cell r="G145" t="str">
            <v>45' Flat Bed</v>
          </cell>
          <cell r="H145" t="str">
            <v>Trailer</v>
          </cell>
          <cell r="I145"/>
          <cell r="J145" t="str">
            <v>FRont Shield</v>
          </cell>
          <cell r="K145" t="str">
            <v xml:space="preserve">Small Pin </v>
          </cell>
          <cell r="L145" t="str">
            <v>Steel</v>
          </cell>
          <cell r="M145" t="str">
            <v>05071575FB577</v>
          </cell>
          <cell r="N145" t="str">
            <v>QATAR-TD-004297</v>
          </cell>
          <cell r="O145">
            <v>2005</v>
          </cell>
          <cell r="P145" t="str">
            <v>UAE</v>
          </cell>
          <cell r="Q145" t="str">
            <v>TR-Transport - Operations</v>
          </cell>
          <cell r="R145" t="str">
            <v>AGI</v>
          </cell>
          <cell r="S145" t="str">
            <v>LVQ</v>
          </cell>
          <cell r="T145" t="str">
            <v>LVQ</v>
          </cell>
          <cell r="U145"/>
          <cell r="V145"/>
          <cell r="W145"/>
          <cell r="X145" t="str">
            <v>White</v>
          </cell>
          <cell r="Y145"/>
          <cell r="Z145"/>
          <cell r="AA145"/>
          <cell r="AB145"/>
          <cell r="AC145"/>
          <cell r="AD145"/>
          <cell r="AE145"/>
          <cell r="AF145"/>
          <cell r="AG145" t="str">
            <v>Triple Axel</v>
          </cell>
          <cell r="AH145"/>
          <cell r="AI145"/>
          <cell r="AJ145"/>
          <cell r="AK145"/>
          <cell r="AL145"/>
          <cell r="AM145"/>
          <cell r="AN145"/>
          <cell r="AO145"/>
          <cell r="AP145"/>
          <cell r="AQ145"/>
          <cell r="AR145"/>
          <cell r="AS145"/>
          <cell r="AT145"/>
          <cell r="AU145"/>
          <cell r="AV145"/>
          <cell r="AW145"/>
          <cell r="AX145"/>
          <cell r="AY145" t="e">
            <v>#N/A</v>
          </cell>
          <cell r="AZ145"/>
          <cell r="BA145">
            <v>45083</v>
          </cell>
          <cell r="BB145" t="str">
            <v/>
          </cell>
          <cell r="BC145" t="str">
            <v>3rd Party</v>
          </cell>
          <cell r="BD145" t="str">
            <v>N/A</v>
          </cell>
          <cell r="BE145" t="str">
            <v>Trailer - Not Requered</v>
          </cell>
          <cell r="BF145" t="str">
            <v>N/A</v>
          </cell>
          <cell r="BG145" t="str">
            <v>N/A</v>
          </cell>
          <cell r="BH145" t="str">
            <v>N/A</v>
          </cell>
          <cell r="BI145" t="str">
            <v>N/A</v>
          </cell>
          <cell r="BJ145"/>
          <cell r="BK145"/>
          <cell r="BL145"/>
          <cell r="BM145"/>
          <cell r="BN145"/>
          <cell r="BO145"/>
          <cell r="BP145"/>
          <cell r="BQ145">
            <v>1108050100</v>
          </cell>
        </row>
        <row r="146">
          <cell r="C146">
            <v>16135</v>
          </cell>
          <cell r="D146" t="str">
            <v>Active</v>
          </cell>
          <cell r="E146" t="str">
            <v>Mammut</v>
          </cell>
          <cell r="F146"/>
          <cell r="G146" t="str">
            <v>Curtain Sider</v>
          </cell>
          <cell r="H146" t="str">
            <v>Trailer</v>
          </cell>
          <cell r="I146"/>
          <cell r="J146" t="str">
            <v>Curtain Sider</v>
          </cell>
          <cell r="K146" t="str">
            <v xml:space="preserve">Small Pin </v>
          </cell>
          <cell r="L146"/>
          <cell r="M146" t="str">
            <v>06074650CT167</v>
          </cell>
          <cell r="N146" t="str">
            <v>QATAR-TD-019939</v>
          </cell>
          <cell r="O146">
            <v>2006</v>
          </cell>
          <cell r="P146" t="str">
            <v>Germany</v>
          </cell>
          <cell r="Q146" t="str">
            <v>TR-Transport - Operations</v>
          </cell>
          <cell r="R146" t="str">
            <v>GWC</v>
          </cell>
          <cell r="S146" t="str">
            <v>LVQ</v>
          </cell>
          <cell r="T146" t="str">
            <v>LVQ</v>
          </cell>
          <cell r="U146"/>
          <cell r="V146"/>
          <cell r="W146"/>
          <cell r="X146" t="str">
            <v>Green</v>
          </cell>
          <cell r="Y146"/>
          <cell r="Z146"/>
          <cell r="AA146"/>
          <cell r="AB146"/>
          <cell r="AC146"/>
          <cell r="AD146"/>
          <cell r="AE146"/>
          <cell r="AF146"/>
          <cell r="AG146" t="str">
            <v>Triple Axel</v>
          </cell>
          <cell r="AH146"/>
          <cell r="AI146"/>
          <cell r="AJ146"/>
          <cell r="AK146"/>
          <cell r="AL146"/>
          <cell r="AM146"/>
          <cell r="AN146"/>
          <cell r="AO146"/>
          <cell r="AP146"/>
          <cell r="AQ146"/>
          <cell r="AR146"/>
          <cell r="AS146"/>
          <cell r="AT146"/>
          <cell r="AU146"/>
          <cell r="AV146"/>
          <cell r="AW146"/>
          <cell r="AX146"/>
          <cell r="AY146" t="e">
            <v>#N/A</v>
          </cell>
          <cell r="AZ146"/>
          <cell r="BA146">
            <v>45097</v>
          </cell>
          <cell r="BB146" t="str">
            <v/>
          </cell>
          <cell r="BC146" t="str">
            <v>3rd Party</v>
          </cell>
          <cell r="BD146" t="str">
            <v>N/A</v>
          </cell>
          <cell r="BE146" t="str">
            <v>Trailer - Not Requered</v>
          </cell>
          <cell r="BF146" t="str">
            <v>N/A</v>
          </cell>
          <cell r="BG146" t="str">
            <v>N/A</v>
          </cell>
          <cell r="BH146" t="str">
            <v>N/A</v>
          </cell>
          <cell r="BI146" t="str">
            <v>N/A</v>
          </cell>
          <cell r="BJ146"/>
          <cell r="BK146"/>
          <cell r="BL146"/>
          <cell r="BM146"/>
          <cell r="BN146"/>
          <cell r="BO146"/>
          <cell r="BP146"/>
          <cell r="BQ146">
            <v>1108050100</v>
          </cell>
        </row>
        <row r="147">
          <cell r="C147">
            <v>16139</v>
          </cell>
          <cell r="D147" t="str">
            <v>Active</v>
          </cell>
          <cell r="E147" t="str">
            <v>Mammut</v>
          </cell>
          <cell r="F147"/>
          <cell r="G147" t="str">
            <v>Curtain Sider</v>
          </cell>
          <cell r="H147" t="str">
            <v>Trailer</v>
          </cell>
          <cell r="I147"/>
          <cell r="J147" t="str">
            <v>Curtain Sider</v>
          </cell>
          <cell r="K147" t="str">
            <v xml:space="preserve">Small Pin </v>
          </cell>
          <cell r="L147"/>
          <cell r="M147" t="str">
            <v>06074649CT166</v>
          </cell>
          <cell r="N147" t="str">
            <v>QATAR-TD-001461</v>
          </cell>
          <cell r="O147">
            <v>2006</v>
          </cell>
          <cell r="P147" t="str">
            <v>Germany</v>
          </cell>
          <cell r="Q147" t="str">
            <v>TR-Transport - Operations</v>
          </cell>
          <cell r="R147" t="str">
            <v>GWC</v>
          </cell>
          <cell r="S147" t="str">
            <v>LVQ</v>
          </cell>
          <cell r="T147" t="str">
            <v>LVQ</v>
          </cell>
          <cell r="U147"/>
          <cell r="V147"/>
          <cell r="W147"/>
          <cell r="X147" t="str">
            <v>Green</v>
          </cell>
          <cell r="Y147"/>
          <cell r="Z147"/>
          <cell r="AA147"/>
          <cell r="AB147"/>
          <cell r="AC147"/>
          <cell r="AD147"/>
          <cell r="AE147"/>
          <cell r="AF147"/>
          <cell r="AG147" t="str">
            <v>Triple Axel</v>
          </cell>
          <cell r="AH147"/>
          <cell r="AI147"/>
          <cell r="AJ147"/>
          <cell r="AK147"/>
          <cell r="AL147"/>
          <cell r="AM147"/>
          <cell r="AN147"/>
          <cell r="AO147"/>
          <cell r="AP147"/>
          <cell r="AQ147"/>
          <cell r="AR147"/>
          <cell r="AS147"/>
          <cell r="AT147"/>
          <cell r="AU147"/>
          <cell r="AV147"/>
          <cell r="AW147"/>
          <cell r="AX147"/>
          <cell r="AY147" t="e">
            <v>#N/A</v>
          </cell>
          <cell r="AZ147"/>
          <cell r="BA147">
            <v>45067</v>
          </cell>
          <cell r="BB147" t="str">
            <v/>
          </cell>
          <cell r="BC147" t="str">
            <v>3rd Party</v>
          </cell>
          <cell r="BD147" t="str">
            <v>N/A</v>
          </cell>
          <cell r="BE147" t="str">
            <v>Trailer - Not Requered</v>
          </cell>
          <cell r="BF147" t="str">
            <v>N/A</v>
          </cell>
          <cell r="BG147" t="str">
            <v>N/A</v>
          </cell>
          <cell r="BH147" t="str">
            <v>N/A</v>
          </cell>
          <cell r="BI147" t="str">
            <v>N/A</v>
          </cell>
          <cell r="BJ147"/>
          <cell r="BK147"/>
          <cell r="BL147"/>
          <cell r="BM147"/>
          <cell r="BN147"/>
          <cell r="BO147"/>
          <cell r="BP147"/>
          <cell r="BQ147">
            <v>1108050100</v>
          </cell>
        </row>
        <row r="148">
          <cell r="C148">
            <v>16286</v>
          </cell>
          <cell r="D148" t="str">
            <v>Active</v>
          </cell>
          <cell r="E148" t="str">
            <v>Atlas</v>
          </cell>
          <cell r="F148"/>
          <cell r="G148" t="str">
            <v>70 Tons (13 x 3.2 x 1.3)</v>
          </cell>
          <cell r="H148" t="str">
            <v>Trailer</v>
          </cell>
          <cell r="I148"/>
          <cell r="J148" t="str">
            <v>Low Bed With Ramp</v>
          </cell>
          <cell r="K148" t="str">
            <v>Big Pin</v>
          </cell>
          <cell r="L148"/>
          <cell r="M148" t="str">
            <v>TR-1474</v>
          </cell>
          <cell r="N148" t="str">
            <v>QATAR-TD-001690</v>
          </cell>
          <cell r="O148">
            <v>2002</v>
          </cell>
          <cell r="P148" t="str">
            <v>Turkey</v>
          </cell>
          <cell r="Q148" t="str">
            <v>TR-Transport - Operations</v>
          </cell>
          <cell r="R148" t="str">
            <v>GWC</v>
          </cell>
          <cell r="S148" t="str">
            <v>LVQ shell prepair</v>
          </cell>
          <cell r="T148" t="str">
            <v>LVQ</v>
          </cell>
          <cell r="U148"/>
          <cell r="V148"/>
          <cell r="W148"/>
          <cell r="X148" t="str">
            <v>Orange</v>
          </cell>
          <cell r="Y148"/>
          <cell r="Z148"/>
          <cell r="AA148"/>
          <cell r="AB148"/>
          <cell r="AC148"/>
          <cell r="AD148"/>
          <cell r="AE148"/>
          <cell r="AF148" t="str">
            <v xml:space="preserve">Steel </v>
          </cell>
          <cell r="AG148" t="str">
            <v>Triple Axel</v>
          </cell>
          <cell r="AH148"/>
          <cell r="AI148"/>
          <cell r="AJ148"/>
          <cell r="AK148"/>
          <cell r="AL148"/>
          <cell r="AM148"/>
          <cell r="AN148"/>
          <cell r="AO148"/>
          <cell r="AP148"/>
          <cell r="AQ148"/>
          <cell r="AR148"/>
          <cell r="AS148"/>
          <cell r="AT148"/>
          <cell r="AU148"/>
          <cell r="AV148"/>
          <cell r="AW148"/>
          <cell r="AX148"/>
          <cell r="AY148" t="e">
            <v>#N/A</v>
          </cell>
          <cell r="AZ148"/>
          <cell r="BA148">
            <v>45061</v>
          </cell>
          <cell r="BB148" t="str">
            <v/>
          </cell>
          <cell r="BC148" t="str">
            <v>3rd Party</v>
          </cell>
          <cell r="BD148" t="str">
            <v>N/A</v>
          </cell>
          <cell r="BE148" t="str">
            <v>Trailer - Not Requered</v>
          </cell>
          <cell r="BF148" t="str">
            <v>N/A</v>
          </cell>
          <cell r="BG148" t="str">
            <v>N/A</v>
          </cell>
          <cell r="BH148" t="str">
            <v>N/A</v>
          </cell>
          <cell r="BI148" t="str">
            <v>N/A</v>
          </cell>
          <cell r="BJ148"/>
          <cell r="BK148"/>
          <cell r="BL148"/>
          <cell r="BM148"/>
          <cell r="BN148"/>
          <cell r="BO148"/>
          <cell r="BP148"/>
          <cell r="BQ148">
            <v>1108050100</v>
          </cell>
        </row>
        <row r="149">
          <cell r="C149">
            <v>16287</v>
          </cell>
          <cell r="D149" t="str">
            <v>Active</v>
          </cell>
          <cell r="E149" t="str">
            <v>Atlas</v>
          </cell>
          <cell r="F149"/>
          <cell r="G149" t="str">
            <v>70 Tons (13 x 3.2 x 1.3)</v>
          </cell>
          <cell r="H149" t="str">
            <v>Trailer</v>
          </cell>
          <cell r="I149"/>
          <cell r="J149" t="str">
            <v>Low Bed With Ramp</v>
          </cell>
          <cell r="K149" t="str">
            <v>Big Pin</v>
          </cell>
          <cell r="L149"/>
          <cell r="M149" t="str">
            <v>TR-1473</v>
          </cell>
          <cell r="N149" t="str">
            <v>QATAR-TD-003191</v>
          </cell>
          <cell r="O149">
            <v>2002</v>
          </cell>
          <cell r="P149" t="str">
            <v>Turkey</v>
          </cell>
          <cell r="Q149" t="str">
            <v>TR-Transport - Operations</v>
          </cell>
          <cell r="R149" t="str">
            <v>GWC</v>
          </cell>
          <cell r="S149" t="str">
            <v>LVQ shell prepair</v>
          </cell>
          <cell r="T149" t="str">
            <v>LVQ</v>
          </cell>
          <cell r="U149"/>
          <cell r="V149"/>
          <cell r="W149"/>
          <cell r="X149" t="str">
            <v>Orange</v>
          </cell>
          <cell r="Y149"/>
          <cell r="Z149"/>
          <cell r="AA149"/>
          <cell r="AB149"/>
          <cell r="AC149"/>
          <cell r="AD149"/>
          <cell r="AE149"/>
          <cell r="AF149" t="str">
            <v xml:space="preserve">Steel </v>
          </cell>
          <cell r="AG149" t="str">
            <v>Triple Axel</v>
          </cell>
          <cell r="AH149"/>
          <cell r="AI149"/>
          <cell r="AJ149"/>
          <cell r="AK149"/>
          <cell r="AL149"/>
          <cell r="AM149"/>
          <cell r="AN149"/>
          <cell r="AO149"/>
          <cell r="AP149"/>
          <cell r="AQ149"/>
          <cell r="AR149"/>
          <cell r="AS149"/>
          <cell r="AT149"/>
          <cell r="AU149"/>
          <cell r="AV149"/>
          <cell r="AW149"/>
          <cell r="AX149"/>
          <cell r="AY149" t="e">
            <v>#N/A</v>
          </cell>
          <cell r="AZ149"/>
          <cell r="BA149">
            <v>45078</v>
          </cell>
          <cell r="BB149" t="str">
            <v/>
          </cell>
          <cell r="BC149" t="str">
            <v>3rd Party</v>
          </cell>
          <cell r="BD149" t="str">
            <v>N/A</v>
          </cell>
          <cell r="BE149" t="str">
            <v>Trailer - Not Requered</v>
          </cell>
          <cell r="BF149" t="str">
            <v>N/A</v>
          </cell>
          <cell r="BG149" t="str">
            <v>N/A</v>
          </cell>
          <cell r="BH149" t="str">
            <v>N/A</v>
          </cell>
          <cell r="BI149" t="str">
            <v>N/A</v>
          </cell>
          <cell r="BJ149"/>
          <cell r="BK149"/>
          <cell r="BL149"/>
          <cell r="BM149"/>
          <cell r="BN149"/>
          <cell r="BO149"/>
          <cell r="BP149"/>
          <cell r="BQ149">
            <v>1108050100</v>
          </cell>
        </row>
        <row r="150">
          <cell r="C150">
            <v>16449</v>
          </cell>
          <cell r="D150" t="str">
            <v>Active</v>
          </cell>
          <cell r="E150" t="str">
            <v>Qatar Vehicle Structure factory</v>
          </cell>
          <cell r="F150"/>
          <cell r="G150" t="str">
            <v>20' Skelly</v>
          </cell>
          <cell r="H150" t="str">
            <v>Trailer</v>
          </cell>
          <cell r="I150"/>
          <cell r="J150" t="str">
            <v>Flat Bed</v>
          </cell>
          <cell r="K150" t="str">
            <v xml:space="preserve">Small Pin </v>
          </cell>
          <cell r="L150"/>
          <cell r="M150" t="str">
            <v>QVSF20070157</v>
          </cell>
          <cell r="N150" t="str">
            <v>QATAR-TD-010580</v>
          </cell>
          <cell r="O150">
            <v>2007</v>
          </cell>
          <cell r="P150" t="str">
            <v>Qatar</v>
          </cell>
          <cell r="Q150" t="str">
            <v>TR-Transport - Operations</v>
          </cell>
          <cell r="R150" t="str">
            <v>GWC</v>
          </cell>
          <cell r="S150" t="str">
            <v>LVQ</v>
          </cell>
          <cell r="T150" t="str">
            <v>LVQ</v>
          </cell>
          <cell r="U150"/>
          <cell r="V150"/>
          <cell r="W150"/>
          <cell r="X150" t="str">
            <v>Green</v>
          </cell>
          <cell r="Y150"/>
          <cell r="Z150"/>
          <cell r="AA150"/>
          <cell r="AB150"/>
          <cell r="AC150"/>
          <cell r="AD150"/>
          <cell r="AE150"/>
          <cell r="AF150"/>
          <cell r="AG150" t="str">
            <v>Double Axel</v>
          </cell>
          <cell r="AH150"/>
          <cell r="AI150"/>
          <cell r="AJ150"/>
          <cell r="AK150"/>
          <cell r="AL150"/>
          <cell r="AM150"/>
          <cell r="AN150"/>
          <cell r="AO150"/>
          <cell r="AP150"/>
          <cell r="AQ150"/>
          <cell r="AR150"/>
          <cell r="AS150"/>
          <cell r="AT150"/>
          <cell r="AU150"/>
          <cell r="AV150"/>
          <cell r="AW150"/>
          <cell r="AX150"/>
          <cell r="AY150" t="e">
            <v>#N/A</v>
          </cell>
          <cell r="AZ150"/>
          <cell r="BA150">
            <v>44880</v>
          </cell>
          <cell r="BB150" t="str">
            <v>Expired</v>
          </cell>
          <cell r="BC150" t="str">
            <v>3rd Party</v>
          </cell>
          <cell r="BD150" t="str">
            <v>N/A</v>
          </cell>
          <cell r="BE150" t="str">
            <v>Trailer - Not Requered</v>
          </cell>
          <cell r="BF150" t="str">
            <v>N/A</v>
          </cell>
          <cell r="BG150" t="str">
            <v>N/A</v>
          </cell>
          <cell r="BH150" t="str">
            <v>N/A</v>
          </cell>
          <cell r="BI150" t="str">
            <v>N/A</v>
          </cell>
          <cell r="BJ150"/>
          <cell r="BK150"/>
          <cell r="BL150"/>
          <cell r="BM150"/>
          <cell r="BN150"/>
          <cell r="BO150"/>
          <cell r="BP150"/>
          <cell r="BQ150">
            <v>1108050100</v>
          </cell>
        </row>
        <row r="151">
          <cell r="C151">
            <v>17013</v>
          </cell>
          <cell r="D151" t="str">
            <v>Active</v>
          </cell>
          <cell r="E151" t="str">
            <v>Schmitz</v>
          </cell>
          <cell r="F151"/>
          <cell r="G151" t="str">
            <v>45' Reefer</v>
          </cell>
          <cell r="H151" t="str">
            <v>Trailer</v>
          </cell>
          <cell r="I151"/>
          <cell r="J151" t="str">
            <v>Reefer Box</v>
          </cell>
          <cell r="K151" t="str">
            <v xml:space="preserve">Small Pin </v>
          </cell>
          <cell r="L151"/>
          <cell r="M151" t="str">
            <v>WSM00000005001358</v>
          </cell>
          <cell r="N151" t="str">
            <v>QATAR-TD-020049</v>
          </cell>
          <cell r="O151">
            <v>2007</v>
          </cell>
          <cell r="P151" t="str">
            <v>Germany</v>
          </cell>
          <cell r="Q151" t="str">
            <v>TR-Transport - Operations</v>
          </cell>
          <cell r="R151" t="str">
            <v>GWC</v>
          </cell>
          <cell r="S151" t="str">
            <v>OFI Dedicated</v>
          </cell>
          <cell r="T151" t="str">
            <v>LVQ</v>
          </cell>
          <cell r="U151"/>
          <cell r="V151"/>
          <cell r="W151"/>
          <cell r="X151" t="str">
            <v>White</v>
          </cell>
          <cell r="Y151"/>
          <cell r="Z151"/>
          <cell r="AA151"/>
          <cell r="AB151"/>
          <cell r="AC151"/>
          <cell r="AD151"/>
          <cell r="AE151"/>
          <cell r="AF151"/>
          <cell r="AG151" t="str">
            <v>Triple Axel</v>
          </cell>
          <cell r="AH151"/>
          <cell r="AI151"/>
          <cell r="AJ151">
            <v>10530</v>
          </cell>
          <cell r="AK151">
            <v>1530</v>
          </cell>
          <cell r="AL151"/>
          <cell r="AM151"/>
          <cell r="AN151"/>
          <cell r="AO151"/>
          <cell r="AP151"/>
          <cell r="AQ151"/>
          <cell r="AR151"/>
          <cell r="AS151" t="str">
            <v>CARRIER (ULTRA XL)</v>
          </cell>
          <cell r="AT151" t="str">
            <v>U6KAB90793571</v>
          </cell>
          <cell r="AU151"/>
          <cell r="AV151"/>
          <cell r="AW151"/>
          <cell r="AX151"/>
          <cell r="AY151" t="e">
            <v>#N/A</v>
          </cell>
          <cell r="AZ151"/>
          <cell r="BA151">
            <v>44991</v>
          </cell>
          <cell r="BB151" t="str">
            <v/>
          </cell>
          <cell r="BC151" t="str">
            <v>3rd Party</v>
          </cell>
          <cell r="BD151" t="str">
            <v>N/A</v>
          </cell>
          <cell r="BE151" t="str">
            <v>Trailer - Not Requered</v>
          </cell>
          <cell r="BF151" t="str">
            <v>N/A</v>
          </cell>
          <cell r="BG151" t="str">
            <v>N/A</v>
          </cell>
          <cell r="BH151" t="str">
            <v>N/A</v>
          </cell>
          <cell r="BI151" t="str">
            <v>N/A</v>
          </cell>
          <cell r="BJ151"/>
          <cell r="BK151"/>
          <cell r="BL151"/>
          <cell r="BM151"/>
          <cell r="BN151"/>
          <cell r="BO151"/>
          <cell r="BP151"/>
          <cell r="BQ151">
            <v>1108050100</v>
          </cell>
        </row>
        <row r="152">
          <cell r="C152">
            <v>17014</v>
          </cell>
          <cell r="D152" t="str">
            <v>Active</v>
          </cell>
          <cell r="E152" t="str">
            <v>Schmitz</v>
          </cell>
          <cell r="F152"/>
          <cell r="G152" t="str">
            <v>45' Reefer</v>
          </cell>
          <cell r="H152" t="str">
            <v>Trailer</v>
          </cell>
          <cell r="I152"/>
          <cell r="J152" t="str">
            <v>Reefer Box</v>
          </cell>
          <cell r="K152" t="str">
            <v xml:space="preserve">Small Pin </v>
          </cell>
          <cell r="L152"/>
          <cell r="M152" t="str">
            <v>WSM00000005001363</v>
          </cell>
          <cell r="N152" t="str">
            <v>QATAR-TD-015402</v>
          </cell>
          <cell r="O152">
            <v>2007</v>
          </cell>
          <cell r="P152" t="str">
            <v>Germany</v>
          </cell>
          <cell r="Q152" t="str">
            <v>TR-Transport - Operations</v>
          </cell>
          <cell r="R152" t="str">
            <v>GWC</v>
          </cell>
          <cell r="S152" t="str">
            <v>OFI Dedicated</v>
          </cell>
          <cell r="T152" t="str">
            <v>LVQ</v>
          </cell>
          <cell r="U152"/>
          <cell r="V152"/>
          <cell r="W152"/>
          <cell r="X152" t="str">
            <v>White</v>
          </cell>
          <cell r="Y152"/>
          <cell r="Z152"/>
          <cell r="AA152"/>
          <cell r="AB152"/>
          <cell r="AC152"/>
          <cell r="AD152"/>
          <cell r="AE152"/>
          <cell r="AF152"/>
          <cell r="AG152" t="str">
            <v>Triple Axel</v>
          </cell>
          <cell r="AH152"/>
          <cell r="AI152"/>
          <cell r="AJ152">
            <v>14000</v>
          </cell>
          <cell r="AK152">
            <v>5000</v>
          </cell>
          <cell r="AL152">
            <v>1328</v>
          </cell>
          <cell r="AM152">
            <v>1355</v>
          </cell>
          <cell r="AN152">
            <v>243</v>
          </cell>
          <cell r="AO152">
            <v>260</v>
          </cell>
          <cell r="AP152">
            <v>224</v>
          </cell>
          <cell r="AQ152">
            <v>260</v>
          </cell>
          <cell r="AR152"/>
          <cell r="AS152" t="str">
            <v>CARRIER (ULTRA XL)</v>
          </cell>
          <cell r="AT152" t="str">
            <v>U6KAC90793871</v>
          </cell>
          <cell r="AU152"/>
          <cell r="AV152"/>
          <cell r="AW152"/>
          <cell r="AX152"/>
          <cell r="AY152" t="e">
            <v>#N/A</v>
          </cell>
          <cell r="AZ152"/>
          <cell r="BA152">
            <v>44929</v>
          </cell>
          <cell r="BB152" t="str">
            <v>Warning</v>
          </cell>
          <cell r="BC152" t="str">
            <v>3rd Party</v>
          </cell>
          <cell r="BD152" t="str">
            <v>N/A</v>
          </cell>
          <cell r="BE152" t="str">
            <v>Trailer - Not Requered</v>
          </cell>
          <cell r="BF152" t="str">
            <v>N/A</v>
          </cell>
          <cell r="BG152" t="str">
            <v>N/A</v>
          </cell>
          <cell r="BH152" t="str">
            <v>N/A</v>
          </cell>
          <cell r="BI152" t="str">
            <v>N/A</v>
          </cell>
          <cell r="BJ152"/>
          <cell r="BK152"/>
          <cell r="BL152"/>
          <cell r="BM152"/>
          <cell r="BN152"/>
          <cell r="BO152"/>
          <cell r="BP152"/>
          <cell r="BQ152">
            <v>1108050100</v>
          </cell>
        </row>
        <row r="153">
          <cell r="C153">
            <v>17026</v>
          </cell>
          <cell r="D153" t="str">
            <v>Active</v>
          </cell>
          <cell r="E153" t="str">
            <v>Mammut</v>
          </cell>
          <cell r="F153"/>
          <cell r="G153" t="str">
            <v>40' Flat Bed</v>
          </cell>
          <cell r="H153" t="str">
            <v>Trailer</v>
          </cell>
          <cell r="I153"/>
          <cell r="J153" t="str">
            <v>Front Shield</v>
          </cell>
          <cell r="K153" t="str">
            <v xml:space="preserve">Small Pin </v>
          </cell>
          <cell r="L153" t="str">
            <v>Steel</v>
          </cell>
          <cell r="M153" t="str">
            <v>05041218FB424</v>
          </cell>
          <cell r="N153" t="str">
            <v>QATAR-TD-008332</v>
          </cell>
          <cell r="O153">
            <v>2005</v>
          </cell>
          <cell r="P153" t="str">
            <v>UAE</v>
          </cell>
          <cell r="Q153" t="str">
            <v>TR-Transport - Operations</v>
          </cell>
          <cell r="R153" t="str">
            <v>AGI</v>
          </cell>
          <cell r="S153" t="str">
            <v>Rent for  Federal Foods Qatar 29 April 20</v>
          </cell>
          <cell r="T153" t="str">
            <v>Dangerous cargo ADR</v>
          </cell>
          <cell r="U153"/>
          <cell r="V153"/>
          <cell r="W153"/>
          <cell r="X153" t="str">
            <v>White</v>
          </cell>
          <cell r="Y153"/>
          <cell r="Z153"/>
          <cell r="AA153"/>
          <cell r="AB153"/>
          <cell r="AC153"/>
          <cell r="AD153"/>
          <cell r="AE153"/>
          <cell r="AF153"/>
          <cell r="AG153" t="str">
            <v>Double Axel</v>
          </cell>
          <cell r="AH153"/>
          <cell r="AI153"/>
          <cell r="AJ153"/>
          <cell r="AK153"/>
          <cell r="AL153"/>
          <cell r="AM153"/>
          <cell r="AN153"/>
          <cell r="AO153"/>
          <cell r="AP153"/>
          <cell r="AQ153"/>
          <cell r="AR153"/>
          <cell r="AS153"/>
          <cell r="AT153"/>
          <cell r="AU153"/>
          <cell r="AV153"/>
          <cell r="AW153"/>
          <cell r="AX153"/>
          <cell r="AY153" t="e">
            <v>#N/A</v>
          </cell>
          <cell r="AZ153"/>
          <cell r="BA153">
            <v>45167</v>
          </cell>
          <cell r="BB153" t="str">
            <v/>
          </cell>
          <cell r="BC153" t="str">
            <v>3rd Party</v>
          </cell>
          <cell r="BD153" t="str">
            <v>N/A</v>
          </cell>
          <cell r="BE153" t="str">
            <v>Trailer - Not Requered</v>
          </cell>
          <cell r="BF153" t="str">
            <v>N/A</v>
          </cell>
          <cell r="BG153" t="str">
            <v>N/A</v>
          </cell>
          <cell r="BH153" t="str">
            <v>N/A</v>
          </cell>
          <cell r="BI153" t="str">
            <v>N/A</v>
          </cell>
          <cell r="BJ153"/>
          <cell r="BK153"/>
          <cell r="BL153"/>
          <cell r="BM153"/>
          <cell r="BN153"/>
          <cell r="BO153"/>
          <cell r="BP153"/>
          <cell r="BQ153">
            <v>1108050100</v>
          </cell>
        </row>
        <row r="154">
          <cell r="C154">
            <v>17027</v>
          </cell>
          <cell r="D154" t="str">
            <v>Active</v>
          </cell>
          <cell r="E154" t="str">
            <v>Mammut</v>
          </cell>
          <cell r="F154"/>
          <cell r="G154" t="str">
            <v>45' Flat Bed</v>
          </cell>
          <cell r="H154" t="str">
            <v>Trailer</v>
          </cell>
          <cell r="I154"/>
          <cell r="J154" t="str">
            <v>Front Shield</v>
          </cell>
          <cell r="K154" t="str">
            <v xml:space="preserve">Small Pin </v>
          </cell>
          <cell r="L154" t="str">
            <v>Steel</v>
          </cell>
          <cell r="M154" t="str">
            <v>05071826FB753</v>
          </cell>
          <cell r="N154" t="str">
            <v>QATAR-TD-010357</v>
          </cell>
          <cell r="O154">
            <v>2005</v>
          </cell>
          <cell r="P154" t="str">
            <v>UAE</v>
          </cell>
          <cell r="Q154" t="str">
            <v>TR-Transport - Operations</v>
          </cell>
          <cell r="R154" t="str">
            <v>AGI</v>
          </cell>
          <cell r="S154" t="str">
            <v>LVQ</v>
          </cell>
          <cell r="T154" t="str">
            <v>LVQ Dangerous cargo ADR</v>
          </cell>
          <cell r="U154"/>
          <cell r="V154"/>
          <cell r="W154"/>
          <cell r="X154" t="str">
            <v>White</v>
          </cell>
          <cell r="Y154"/>
          <cell r="Z154"/>
          <cell r="AA154"/>
          <cell r="AB154"/>
          <cell r="AC154"/>
          <cell r="AD154"/>
          <cell r="AE154"/>
          <cell r="AF154"/>
          <cell r="AG154" t="str">
            <v>Triple Axel</v>
          </cell>
          <cell r="AH154"/>
          <cell r="AI154"/>
          <cell r="AJ154"/>
          <cell r="AK154"/>
          <cell r="AL154"/>
          <cell r="AM154"/>
          <cell r="AN154"/>
          <cell r="AO154"/>
          <cell r="AP154"/>
          <cell r="AQ154"/>
          <cell r="AR154"/>
          <cell r="AS154"/>
          <cell r="AT154"/>
          <cell r="AU154"/>
          <cell r="AV154"/>
          <cell r="AW154"/>
          <cell r="AX154"/>
          <cell r="AY154" t="e">
            <v>#N/A</v>
          </cell>
          <cell r="AZ154"/>
          <cell r="BA154">
            <v>44830</v>
          </cell>
          <cell r="BB154" t="str">
            <v>Expired</v>
          </cell>
          <cell r="BC154" t="str">
            <v>3rd Party</v>
          </cell>
          <cell r="BD154" t="str">
            <v>N/A</v>
          </cell>
          <cell r="BE154" t="str">
            <v>Trailer - Not Requered</v>
          </cell>
          <cell r="BF154" t="str">
            <v>N/A</v>
          </cell>
          <cell r="BG154" t="str">
            <v>N/A</v>
          </cell>
          <cell r="BH154" t="str">
            <v>N/A</v>
          </cell>
          <cell r="BI154" t="str">
            <v>N/A</v>
          </cell>
          <cell r="BJ154"/>
          <cell r="BK154"/>
          <cell r="BL154"/>
          <cell r="BM154"/>
          <cell r="BN154"/>
          <cell r="BO154"/>
          <cell r="BP154"/>
          <cell r="BQ154">
            <v>1108050100</v>
          </cell>
        </row>
        <row r="155">
          <cell r="C155">
            <v>17028</v>
          </cell>
          <cell r="D155" t="str">
            <v>Active</v>
          </cell>
          <cell r="E155" t="str">
            <v>Mammut</v>
          </cell>
          <cell r="F155"/>
          <cell r="G155" t="str">
            <v>45' Flat Bed</v>
          </cell>
          <cell r="H155" t="str">
            <v>Trailer</v>
          </cell>
          <cell r="I155"/>
          <cell r="J155" t="str">
            <v>Gen Set</v>
          </cell>
          <cell r="K155" t="str">
            <v xml:space="preserve">Small Pin </v>
          </cell>
          <cell r="L155" t="str">
            <v>Steel</v>
          </cell>
          <cell r="M155" t="str">
            <v>05071949FB876</v>
          </cell>
          <cell r="N155" t="str">
            <v>QATAR-TD-011235</v>
          </cell>
          <cell r="O155">
            <v>2005</v>
          </cell>
          <cell r="P155" t="str">
            <v>UAE</v>
          </cell>
          <cell r="Q155" t="str">
            <v>TR-Transport - Operations</v>
          </cell>
          <cell r="R155" t="str">
            <v>AGI</v>
          </cell>
          <cell r="S155" t="str">
            <v>LVQ</v>
          </cell>
          <cell r="T155" t="str">
            <v>LVQ</v>
          </cell>
          <cell r="U155"/>
          <cell r="V155"/>
          <cell r="W155"/>
          <cell r="X155" t="str">
            <v>White</v>
          </cell>
          <cell r="Y155"/>
          <cell r="Z155"/>
          <cell r="AA155"/>
          <cell r="AB155"/>
          <cell r="AC155"/>
          <cell r="AD155"/>
          <cell r="AE155"/>
          <cell r="AF155" t="str">
            <v>Steel</v>
          </cell>
          <cell r="AG155" t="str">
            <v>Triple Axel</v>
          </cell>
          <cell r="AH155"/>
          <cell r="AI155"/>
          <cell r="AJ155"/>
          <cell r="AK155"/>
          <cell r="AL155"/>
          <cell r="AM155"/>
          <cell r="AN155"/>
          <cell r="AO155"/>
          <cell r="AP155"/>
          <cell r="AQ155"/>
          <cell r="AR155"/>
          <cell r="AS155"/>
          <cell r="AT155"/>
          <cell r="AU155"/>
          <cell r="AV155"/>
          <cell r="AW155"/>
          <cell r="AX155"/>
          <cell r="AY155" t="e">
            <v>#N/A</v>
          </cell>
          <cell r="AZ155"/>
          <cell r="BA155">
            <v>44857</v>
          </cell>
          <cell r="BB155" t="str">
            <v>Expired</v>
          </cell>
          <cell r="BC155" t="str">
            <v>3rd Party</v>
          </cell>
          <cell r="BD155" t="str">
            <v>N/A</v>
          </cell>
          <cell r="BE155" t="str">
            <v>Trailer - Not Requered</v>
          </cell>
          <cell r="BF155" t="str">
            <v>N/A</v>
          </cell>
          <cell r="BG155" t="str">
            <v>N/A</v>
          </cell>
          <cell r="BH155" t="str">
            <v>N/A</v>
          </cell>
          <cell r="BI155" t="str">
            <v>N/A</v>
          </cell>
          <cell r="BJ155"/>
          <cell r="BK155"/>
          <cell r="BL155"/>
          <cell r="BM155"/>
          <cell r="BN155"/>
          <cell r="BO155"/>
          <cell r="BP155"/>
          <cell r="BQ155">
            <v>1108050100</v>
          </cell>
        </row>
        <row r="156">
          <cell r="C156">
            <v>17031</v>
          </cell>
          <cell r="D156" t="str">
            <v>Active</v>
          </cell>
          <cell r="E156" t="str">
            <v>Mammut</v>
          </cell>
          <cell r="F156"/>
          <cell r="G156" t="str">
            <v>40' Flat Bed</v>
          </cell>
          <cell r="H156" t="str">
            <v>Trailer</v>
          </cell>
          <cell r="I156"/>
          <cell r="J156" t="str">
            <v>Sidewall (Removed)</v>
          </cell>
          <cell r="K156" t="str">
            <v xml:space="preserve">Small Pin </v>
          </cell>
          <cell r="L156" t="str">
            <v>Steel</v>
          </cell>
          <cell r="M156" t="str">
            <v>0501FB69</v>
          </cell>
          <cell r="N156" t="str">
            <v>QATAR-TD-016168</v>
          </cell>
          <cell r="O156">
            <v>2005</v>
          </cell>
          <cell r="P156" t="str">
            <v>UAE</v>
          </cell>
          <cell r="Q156" t="str">
            <v>TR-Transport - Operations</v>
          </cell>
          <cell r="R156" t="str">
            <v>AGI</v>
          </cell>
          <cell r="S156" t="str">
            <v>LVQ</v>
          </cell>
          <cell r="T156"/>
          <cell r="U156"/>
          <cell r="V156"/>
          <cell r="W156"/>
          <cell r="X156" t="str">
            <v>White</v>
          </cell>
          <cell r="Y156"/>
          <cell r="Z156"/>
          <cell r="AA156"/>
          <cell r="AB156"/>
          <cell r="AC156"/>
          <cell r="AD156"/>
          <cell r="AE156"/>
          <cell r="AF156" t="str">
            <v>Steel</v>
          </cell>
          <cell r="AG156" t="str">
            <v>Double Axel</v>
          </cell>
          <cell r="AH156"/>
          <cell r="AI156"/>
          <cell r="AJ156"/>
          <cell r="AK156"/>
          <cell r="AL156"/>
          <cell r="AM156"/>
          <cell r="AN156"/>
          <cell r="AO156"/>
          <cell r="AP156"/>
          <cell r="AQ156"/>
          <cell r="AR156"/>
          <cell r="AS156"/>
          <cell r="AT156"/>
          <cell r="AU156"/>
          <cell r="AV156"/>
          <cell r="AW156"/>
          <cell r="AX156"/>
          <cell r="AY156" t="e">
            <v>#N/A</v>
          </cell>
          <cell r="AZ156"/>
          <cell r="BA156">
            <v>44948</v>
          </cell>
          <cell r="BB156" t="str">
            <v>Warning</v>
          </cell>
          <cell r="BC156" t="str">
            <v>3rd Party</v>
          </cell>
          <cell r="BD156" t="str">
            <v>N/A</v>
          </cell>
          <cell r="BE156" t="str">
            <v>Trailer - Not Requered</v>
          </cell>
          <cell r="BF156" t="str">
            <v>N/A</v>
          </cell>
          <cell r="BG156" t="str">
            <v>N/A</v>
          </cell>
          <cell r="BH156" t="str">
            <v>N/A</v>
          </cell>
          <cell r="BI156" t="str">
            <v>N/A</v>
          </cell>
          <cell r="BJ156"/>
          <cell r="BK156"/>
          <cell r="BL156"/>
          <cell r="BM156"/>
          <cell r="BN156"/>
          <cell r="BO156"/>
          <cell r="BP156"/>
          <cell r="BQ156">
            <v>1108050100</v>
          </cell>
        </row>
        <row r="157">
          <cell r="C157">
            <v>17032</v>
          </cell>
          <cell r="D157" t="str">
            <v>Active</v>
          </cell>
          <cell r="E157" t="str">
            <v>Mammut</v>
          </cell>
          <cell r="F157"/>
          <cell r="G157" t="str">
            <v>40' Flat Bed</v>
          </cell>
          <cell r="H157" t="str">
            <v>Trailer</v>
          </cell>
          <cell r="I157"/>
          <cell r="J157" t="str">
            <v>Front Shield</v>
          </cell>
          <cell r="K157" t="str">
            <v xml:space="preserve">Small Pin </v>
          </cell>
          <cell r="L157" t="str">
            <v>Steel</v>
          </cell>
          <cell r="M157">
            <v>3092356</v>
          </cell>
          <cell r="N157" t="str">
            <v>QATAR-TD-010433</v>
          </cell>
          <cell r="O157">
            <v>2005</v>
          </cell>
          <cell r="P157" t="str">
            <v>UAE</v>
          </cell>
          <cell r="Q157" t="str">
            <v>TR-Transport - Operations</v>
          </cell>
          <cell r="R157" t="str">
            <v>AGI</v>
          </cell>
          <cell r="S157" t="str">
            <v>LVQ</v>
          </cell>
          <cell r="T157" t="str">
            <v>LVQ</v>
          </cell>
          <cell r="U157"/>
          <cell r="V157"/>
          <cell r="W157"/>
          <cell r="X157" t="str">
            <v>White</v>
          </cell>
          <cell r="Y157"/>
          <cell r="Z157"/>
          <cell r="AA157"/>
          <cell r="AB157"/>
          <cell r="AC157"/>
          <cell r="AD157"/>
          <cell r="AE157"/>
          <cell r="AF157"/>
          <cell r="AG157" t="str">
            <v>Double Axel</v>
          </cell>
          <cell r="AH157"/>
          <cell r="AI157"/>
          <cell r="AJ157"/>
          <cell r="AK157"/>
          <cell r="AL157"/>
          <cell r="AM157"/>
          <cell r="AN157"/>
          <cell r="AO157"/>
          <cell r="AP157"/>
          <cell r="AQ157"/>
          <cell r="AR157"/>
          <cell r="AS157"/>
          <cell r="AT157"/>
          <cell r="AU157"/>
          <cell r="AV157"/>
          <cell r="AW157"/>
          <cell r="AX157"/>
          <cell r="AY157" t="e">
            <v>#N/A</v>
          </cell>
          <cell r="AZ157"/>
          <cell r="BA157">
            <v>44851</v>
          </cell>
          <cell r="BB157" t="str">
            <v>Expired</v>
          </cell>
          <cell r="BC157" t="str">
            <v>3rd Party</v>
          </cell>
          <cell r="BD157" t="str">
            <v>N/A</v>
          </cell>
          <cell r="BE157" t="str">
            <v>Trailer - Not Requered</v>
          </cell>
          <cell r="BF157" t="str">
            <v>N/A</v>
          </cell>
          <cell r="BG157" t="str">
            <v>N/A</v>
          </cell>
          <cell r="BH157" t="str">
            <v>N/A</v>
          </cell>
          <cell r="BI157" t="str">
            <v>N/A</v>
          </cell>
          <cell r="BJ157"/>
          <cell r="BK157"/>
          <cell r="BL157"/>
          <cell r="BM157"/>
          <cell r="BN157"/>
          <cell r="BO157"/>
          <cell r="BP157"/>
          <cell r="BQ157">
            <v>1108050100</v>
          </cell>
        </row>
        <row r="158">
          <cell r="C158">
            <v>17033</v>
          </cell>
          <cell r="D158" t="str">
            <v>Active</v>
          </cell>
          <cell r="E158" t="str">
            <v>Mammut</v>
          </cell>
          <cell r="F158"/>
          <cell r="G158" t="str">
            <v>45' Flat Bed</v>
          </cell>
          <cell r="H158" t="str">
            <v>Trailer</v>
          </cell>
          <cell r="I158"/>
          <cell r="J158" t="str">
            <v>Front Shield</v>
          </cell>
          <cell r="K158" t="str">
            <v xml:space="preserve">Small Pin </v>
          </cell>
          <cell r="L158" t="str">
            <v>Steel</v>
          </cell>
          <cell r="M158" t="str">
            <v>0501CT21</v>
          </cell>
          <cell r="N158" t="str">
            <v>QATAR-TD-012367</v>
          </cell>
          <cell r="O158">
            <v>2005</v>
          </cell>
          <cell r="P158" t="str">
            <v>UAE</v>
          </cell>
          <cell r="Q158" t="str">
            <v>TR-Transport - Operations</v>
          </cell>
          <cell r="R158" t="str">
            <v>AGI</v>
          </cell>
          <cell r="S158" t="str">
            <v>LVQ</v>
          </cell>
          <cell r="T158" t="str">
            <v>LVQ</v>
          </cell>
          <cell r="U158"/>
          <cell r="V158"/>
          <cell r="W158"/>
          <cell r="X158" t="str">
            <v>White</v>
          </cell>
          <cell r="Y158"/>
          <cell r="Z158"/>
          <cell r="AA158"/>
          <cell r="AB158"/>
          <cell r="AC158"/>
          <cell r="AD158"/>
          <cell r="AE158"/>
          <cell r="AF158"/>
          <cell r="AG158" t="str">
            <v>Triple Axel</v>
          </cell>
          <cell r="AH158"/>
          <cell r="AI158"/>
          <cell r="AJ158"/>
          <cell r="AK158"/>
          <cell r="AL158"/>
          <cell r="AM158"/>
          <cell r="AN158"/>
          <cell r="AO158"/>
          <cell r="AP158"/>
          <cell r="AQ158"/>
          <cell r="AR158"/>
          <cell r="AS158"/>
          <cell r="AT158"/>
          <cell r="AU158"/>
          <cell r="AV158"/>
          <cell r="AW158"/>
          <cell r="AX158"/>
          <cell r="AY158" t="e">
            <v>#N/A</v>
          </cell>
          <cell r="AZ158"/>
          <cell r="BA158">
            <v>44892</v>
          </cell>
          <cell r="BB158" t="str">
            <v>Warning</v>
          </cell>
          <cell r="BC158" t="str">
            <v>3rd Party</v>
          </cell>
          <cell r="BD158" t="str">
            <v>N/A</v>
          </cell>
          <cell r="BE158" t="str">
            <v>Trailer - Not Requered</v>
          </cell>
          <cell r="BF158" t="str">
            <v>N/A</v>
          </cell>
          <cell r="BG158" t="str">
            <v>N/A</v>
          </cell>
          <cell r="BH158" t="str">
            <v>N/A</v>
          </cell>
          <cell r="BI158" t="str">
            <v>N/A</v>
          </cell>
          <cell r="BJ158"/>
          <cell r="BK158"/>
          <cell r="BL158"/>
          <cell r="BM158"/>
          <cell r="BN158"/>
          <cell r="BO158"/>
          <cell r="BP158"/>
          <cell r="BQ158">
            <v>1108050100</v>
          </cell>
        </row>
        <row r="159">
          <cell r="C159">
            <v>17034</v>
          </cell>
          <cell r="D159" t="str">
            <v>Active</v>
          </cell>
          <cell r="E159" t="str">
            <v>Mammut</v>
          </cell>
          <cell r="F159"/>
          <cell r="G159" t="str">
            <v>40' Flat Bed</v>
          </cell>
          <cell r="H159" t="str">
            <v>Trailer</v>
          </cell>
          <cell r="I159"/>
          <cell r="J159" t="str">
            <v>Front Shield</v>
          </cell>
          <cell r="K159" t="str">
            <v xml:space="preserve">Small Pin </v>
          </cell>
          <cell r="L159" t="str">
            <v>Steel</v>
          </cell>
          <cell r="M159" t="str">
            <v>05041223FB429</v>
          </cell>
          <cell r="N159" t="str">
            <v>QATAR-TD-019762</v>
          </cell>
          <cell r="O159">
            <v>2005</v>
          </cell>
          <cell r="P159" t="str">
            <v>UAE</v>
          </cell>
          <cell r="Q159" t="str">
            <v>TR-Transport - Operations</v>
          </cell>
          <cell r="R159" t="str">
            <v>AGI</v>
          </cell>
          <cell r="S159" t="str">
            <v>LVQ</v>
          </cell>
          <cell r="T159" t="str">
            <v>Dedicated to NFE Project</v>
          </cell>
          <cell r="U159"/>
          <cell r="V159"/>
          <cell r="W159"/>
          <cell r="X159" t="str">
            <v>White</v>
          </cell>
          <cell r="Y159"/>
          <cell r="Z159"/>
          <cell r="AA159"/>
          <cell r="AB159"/>
          <cell r="AC159"/>
          <cell r="AD159"/>
          <cell r="AE159"/>
          <cell r="AF159"/>
          <cell r="AG159" t="str">
            <v>Double Axel</v>
          </cell>
          <cell r="AH159"/>
          <cell r="AI159"/>
          <cell r="AJ159"/>
          <cell r="AK159"/>
          <cell r="AL159"/>
          <cell r="AM159"/>
          <cell r="AN159"/>
          <cell r="AO159"/>
          <cell r="AP159"/>
          <cell r="AQ159"/>
          <cell r="AR159"/>
          <cell r="AS159"/>
          <cell r="AT159"/>
          <cell r="AU159"/>
          <cell r="AV159"/>
          <cell r="AW159"/>
          <cell r="AX159"/>
          <cell r="AY159" t="e">
            <v>#N/A</v>
          </cell>
          <cell r="AZ159"/>
          <cell r="BA159">
            <v>45032</v>
          </cell>
          <cell r="BB159" t="str">
            <v/>
          </cell>
          <cell r="BC159" t="str">
            <v>3rd Party</v>
          </cell>
          <cell r="BD159" t="str">
            <v>N/A</v>
          </cell>
          <cell r="BE159" t="str">
            <v>Trailer - Not Requered</v>
          </cell>
          <cell r="BF159" t="str">
            <v>N/A</v>
          </cell>
          <cell r="BG159" t="str">
            <v>N/A</v>
          </cell>
          <cell r="BH159" t="str">
            <v>N/A</v>
          </cell>
          <cell r="BI159" t="str">
            <v>N/A</v>
          </cell>
          <cell r="BJ159"/>
          <cell r="BK159"/>
          <cell r="BL159"/>
          <cell r="BM159"/>
          <cell r="BN159"/>
          <cell r="BO159"/>
          <cell r="BP159"/>
          <cell r="BQ159">
            <v>1108050100</v>
          </cell>
        </row>
        <row r="160">
          <cell r="C160">
            <v>17233</v>
          </cell>
          <cell r="D160" t="str">
            <v>Active</v>
          </cell>
          <cell r="E160" t="str">
            <v>Schmitz</v>
          </cell>
          <cell r="F160"/>
          <cell r="G160" t="str">
            <v>40' Flat Bed</v>
          </cell>
          <cell r="H160" t="str">
            <v>Trailer</v>
          </cell>
          <cell r="I160"/>
          <cell r="J160" t="str">
            <v>Front Shield</v>
          </cell>
          <cell r="K160" t="str">
            <v xml:space="preserve">Small Pin </v>
          </cell>
          <cell r="L160"/>
          <cell r="M160" t="str">
            <v>WSM00000003002201</v>
          </cell>
          <cell r="N160" t="str">
            <v>QATAR-TD-005658</v>
          </cell>
          <cell r="O160">
            <v>2007</v>
          </cell>
          <cell r="P160" t="str">
            <v>Germany</v>
          </cell>
          <cell r="Q160" t="str">
            <v>TR-Transport - Operations</v>
          </cell>
          <cell r="R160" t="str">
            <v>GWC</v>
          </cell>
          <cell r="S160" t="str">
            <v>LVQ</v>
          </cell>
          <cell r="T160" t="str">
            <v>SLB</v>
          </cell>
          <cell r="U160"/>
          <cell r="V160"/>
          <cell r="W160"/>
          <cell r="X160" t="str">
            <v>Silver</v>
          </cell>
          <cell r="Y160"/>
          <cell r="Z160"/>
          <cell r="AA160"/>
          <cell r="AB160"/>
          <cell r="AC160"/>
          <cell r="AD160"/>
          <cell r="AE160"/>
          <cell r="AF160" t="str">
            <v>Plywood</v>
          </cell>
          <cell r="AG160" t="str">
            <v>Triple Axel</v>
          </cell>
          <cell r="AH160"/>
          <cell r="AI160"/>
          <cell r="AJ160"/>
          <cell r="AK160"/>
          <cell r="AL160"/>
          <cell r="AM160"/>
          <cell r="AN160"/>
          <cell r="AO160"/>
          <cell r="AP160"/>
          <cell r="AQ160"/>
          <cell r="AR160"/>
          <cell r="AS160"/>
          <cell r="AT160"/>
          <cell r="AU160"/>
          <cell r="AV160"/>
          <cell r="AW160"/>
          <cell r="AX160"/>
          <cell r="AY160" t="e">
            <v>#N/A</v>
          </cell>
          <cell r="AZ160"/>
          <cell r="BA160">
            <v>45134</v>
          </cell>
          <cell r="BB160" t="str">
            <v/>
          </cell>
          <cell r="BC160" t="str">
            <v>3rd Party</v>
          </cell>
          <cell r="BD160" t="str">
            <v>N/A</v>
          </cell>
          <cell r="BE160" t="str">
            <v>Trailer - Not Requered</v>
          </cell>
          <cell r="BF160" t="str">
            <v>N/A</v>
          </cell>
          <cell r="BG160" t="str">
            <v>N/A</v>
          </cell>
          <cell r="BH160" t="str">
            <v>N/A</v>
          </cell>
          <cell r="BI160" t="str">
            <v>N/A</v>
          </cell>
          <cell r="BJ160"/>
          <cell r="BK160"/>
          <cell r="BL160"/>
          <cell r="BM160"/>
          <cell r="BN160"/>
          <cell r="BO160"/>
          <cell r="BP160"/>
          <cell r="BQ160">
            <v>1108050100</v>
          </cell>
        </row>
        <row r="161">
          <cell r="C161">
            <v>17234</v>
          </cell>
          <cell r="D161" t="str">
            <v>Active</v>
          </cell>
          <cell r="E161" t="str">
            <v>Schmitz</v>
          </cell>
          <cell r="F161"/>
          <cell r="G161" t="str">
            <v>40' Flat Bed</v>
          </cell>
          <cell r="H161" t="str">
            <v>Trailer</v>
          </cell>
          <cell r="I161"/>
          <cell r="J161" t="str">
            <v>Front Shield</v>
          </cell>
          <cell r="K161" t="str">
            <v xml:space="preserve">Small Pin </v>
          </cell>
          <cell r="L161"/>
          <cell r="M161" t="str">
            <v>WSM00000003003331</v>
          </cell>
          <cell r="N161" t="str">
            <v>QATAR-TD-010581</v>
          </cell>
          <cell r="O161">
            <v>2007</v>
          </cell>
          <cell r="P161" t="str">
            <v>Germany</v>
          </cell>
          <cell r="Q161" t="str">
            <v>TR-Transport - Operations</v>
          </cell>
          <cell r="R161" t="str">
            <v>GWC</v>
          </cell>
          <cell r="S161" t="str">
            <v>LVQ</v>
          </cell>
          <cell r="T161" t="str">
            <v>Dedicated to NFE Project</v>
          </cell>
          <cell r="U161"/>
          <cell r="V161"/>
          <cell r="W161"/>
          <cell r="X161" t="str">
            <v>Silver</v>
          </cell>
          <cell r="Y161"/>
          <cell r="Z161"/>
          <cell r="AA161"/>
          <cell r="AB161"/>
          <cell r="AC161"/>
          <cell r="AD161"/>
          <cell r="AE161"/>
          <cell r="AF161" t="str">
            <v>Plywood</v>
          </cell>
          <cell r="AG161" t="str">
            <v>Triple Axel</v>
          </cell>
          <cell r="AH161"/>
          <cell r="AI161"/>
          <cell r="AJ161"/>
          <cell r="AK161"/>
          <cell r="AL161"/>
          <cell r="AM161"/>
          <cell r="AN161"/>
          <cell r="AO161"/>
          <cell r="AP161"/>
          <cell r="AQ161"/>
          <cell r="AR161"/>
          <cell r="AS161"/>
          <cell r="AT161"/>
          <cell r="AU161"/>
          <cell r="AV161"/>
          <cell r="AW161"/>
          <cell r="AX161"/>
          <cell r="AY161" t="e">
            <v>#N/A</v>
          </cell>
          <cell r="AZ161"/>
          <cell r="BA161">
            <v>44864</v>
          </cell>
          <cell r="BB161" t="str">
            <v>Expired</v>
          </cell>
          <cell r="BC161" t="str">
            <v>3rd Party</v>
          </cell>
          <cell r="BD161" t="str">
            <v>N/A</v>
          </cell>
          <cell r="BE161" t="str">
            <v>Trailer - Not Requered</v>
          </cell>
          <cell r="BF161" t="str">
            <v>N/A</v>
          </cell>
          <cell r="BG161" t="str">
            <v>N/A</v>
          </cell>
          <cell r="BH161" t="str">
            <v>N/A</v>
          </cell>
          <cell r="BI161" t="str">
            <v>N/A</v>
          </cell>
          <cell r="BJ161"/>
          <cell r="BK161"/>
          <cell r="BL161"/>
          <cell r="BM161"/>
          <cell r="BN161"/>
          <cell r="BO161"/>
          <cell r="BP161"/>
          <cell r="BQ161">
            <v>1108050100</v>
          </cell>
        </row>
        <row r="162">
          <cell r="C162">
            <v>17235</v>
          </cell>
          <cell r="D162" t="str">
            <v>Active</v>
          </cell>
          <cell r="E162" t="str">
            <v>Schmitz</v>
          </cell>
          <cell r="F162"/>
          <cell r="G162" t="str">
            <v>40' Flat Bed</v>
          </cell>
          <cell r="H162" t="str">
            <v>Trailer</v>
          </cell>
          <cell r="I162"/>
          <cell r="J162" t="str">
            <v>Front Shield</v>
          </cell>
          <cell r="K162" t="str">
            <v xml:space="preserve">Small Pin </v>
          </cell>
          <cell r="L162"/>
          <cell r="M162" t="str">
            <v>WSM00000003002202</v>
          </cell>
          <cell r="N162" t="str">
            <v>QATAR-TD-009022</v>
          </cell>
          <cell r="O162">
            <v>2007</v>
          </cell>
          <cell r="P162" t="str">
            <v>Germany</v>
          </cell>
          <cell r="Q162" t="str">
            <v>TR-Transport - Operations</v>
          </cell>
          <cell r="R162" t="str">
            <v>GWC</v>
          </cell>
          <cell r="S162" t="str">
            <v>LVQ</v>
          </cell>
          <cell r="T162" t="str">
            <v>Dedicated to NFE Project</v>
          </cell>
          <cell r="U162"/>
          <cell r="V162"/>
          <cell r="W162"/>
          <cell r="X162" t="str">
            <v>Silver</v>
          </cell>
          <cell r="Y162"/>
          <cell r="Z162"/>
          <cell r="AA162"/>
          <cell r="AB162"/>
          <cell r="AC162"/>
          <cell r="AD162"/>
          <cell r="AE162"/>
          <cell r="AF162" t="str">
            <v>Plywood</v>
          </cell>
          <cell r="AG162" t="str">
            <v>Triple Axel</v>
          </cell>
          <cell r="AH162"/>
          <cell r="AI162"/>
          <cell r="AJ162"/>
          <cell r="AK162"/>
          <cell r="AL162"/>
          <cell r="AM162"/>
          <cell r="AN162"/>
          <cell r="AO162"/>
          <cell r="AP162"/>
          <cell r="AQ162"/>
          <cell r="AR162"/>
          <cell r="AS162"/>
          <cell r="AT162"/>
          <cell r="AU162"/>
          <cell r="AV162"/>
          <cell r="AW162"/>
          <cell r="AX162"/>
          <cell r="AY162" t="e">
            <v>#N/A</v>
          </cell>
          <cell r="AZ162"/>
          <cell r="BA162">
            <v>44808</v>
          </cell>
          <cell r="BB162" t="str">
            <v>Expired</v>
          </cell>
          <cell r="BC162" t="str">
            <v>3rd Party</v>
          </cell>
          <cell r="BD162" t="str">
            <v>N/A</v>
          </cell>
          <cell r="BE162" t="str">
            <v>Trailer - Not Requered</v>
          </cell>
          <cell r="BF162" t="str">
            <v>N/A</v>
          </cell>
          <cell r="BG162" t="str">
            <v>N/A</v>
          </cell>
          <cell r="BH162" t="str">
            <v>N/A</v>
          </cell>
          <cell r="BI162" t="str">
            <v>N/A</v>
          </cell>
          <cell r="BJ162"/>
          <cell r="BK162"/>
          <cell r="BL162"/>
          <cell r="BM162"/>
          <cell r="BN162"/>
          <cell r="BO162"/>
          <cell r="BP162"/>
          <cell r="BQ162">
            <v>1108050100</v>
          </cell>
        </row>
        <row r="163">
          <cell r="C163">
            <v>17236</v>
          </cell>
          <cell r="D163" t="str">
            <v>Active</v>
          </cell>
          <cell r="E163" t="str">
            <v>Schmitz</v>
          </cell>
          <cell r="F163"/>
          <cell r="G163" t="str">
            <v>40' Flat Bed</v>
          </cell>
          <cell r="H163" t="str">
            <v>Trailer</v>
          </cell>
          <cell r="I163"/>
          <cell r="J163" t="str">
            <v>Front Shield</v>
          </cell>
          <cell r="K163" t="str">
            <v>Big Pin</v>
          </cell>
          <cell r="L163"/>
          <cell r="M163" t="str">
            <v>WSM00000003002699</v>
          </cell>
          <cell r="N163" t="str">
            <v>QATAR-TD-014339</v>
          </cell>
          <cell r="O163">
            <v>2007</v>
          </cell>
          <cell r="P163" t="str">
            <v>Germany</v>
          </cell>
          <cell r="Q163" t="str">
            <v>TR-Transport - Operations</v>
          </cell>
          <cell r="R163" t="str">
            <v>GWC</v>
          </cell>
          <cell r="S163" t="str">
            <v>LVQ</v>
          </cell>
          <cell r="T163" t="str">
            <v>Dangerous cargo ADR</v>
          </cell>
          <cell r="U163"/>
          <cell r="V163"/>
          <cell r="W163"/>
          <cell r="X163" t="str">
            <v>Silver</v>
          </cell>
          <cell r="Y163"/>
          <cell r="Z163"/>
          <cell r="AA163"/>
          <cell r="AB163"/>
          <cell r="AC163"/>
          <cell r="AD163"/>
          <cell r="AE163"/>
          <cell r="AF163" t="str">
            <v>Plywood</v>
          </cell>
          <cell r="AG163" t="str">
            <v>Triple Axel</v>
          </cell>
          <cell r="AH163"/>
          <cell r="AI163"/>
          <cell r="AJ163"/>
          <cell r="AK163"/>
          <cell r="AL163"/>
          <cell r="AM163"/>
          <cell r="AN163"/>
          <cell r="AO163"/>
          <cell r="AP163"/>
          <cell r="AQ163"/>
          <cell r="AR163"/>
          <cell r="AS163"/>
          <cell r="AT163"/>
          <cell r="AU163"/>
          <cell r="AV163"/>
          <cell r="AW163"/>
          <cell r="AX163"/>
          <cell r="AY163" t="e">
            <v>#N/A</v>
          </cell>
          <cell r="AZ163"/>
          <cell r="BA163">
            <v>44921</v>
          </cell>
          <cell r="BB163" t="str">
            <v>Warning</v>
          </cell>
          <cell r="BC163" t="str">
            <v>3rd Party</v>
          </cell>
          <cell r="BD163" t="str">
            <v>N/A</v>
          </cell>
          <cell r="BE163" t="str">
            <v>Trailer - Not Requered</v>
          </cell>
          <cell r="BF163" t="str">
            <v>N/A</v>
          </cell>
          <cell r="BG163" t="str">
            <v>N/A</v>
          </cell>
          <cell r="BH163" t="str">
            <v>N/A</v>
          </cell>
          <cell r="BI163" t="str">
            <v>N/A</v>
          </cell>
          <cell r="BJ163"/>
          <cell r="BK163"/>
          <cell r="BL163"/>
          <cell r="BM163"/>
          <cell r="BN163"/>
          <cell r="BO163"/>
          <cell r="BP163"/>
          <cell r="BQ163">
            <v>1108050100</v>
          </cell>
        </row>
        <row r="164">
          <cell r="C164">
            <v>17237</v>
          </cell>
          <cell r="D164" t="str">
            <v>Active</v>
          </cell>
          <cell r="E164" t="str">
            <v>Schmitz</v>
          </cell>
          <cell r="F164"/>
          <cell r="G164" t="str">
            <v>40' Flat Bed</v>
          </cell>
          <cell r="H164" t="str">
            <v>Trailer</v>
          </cell>
          <cell r="I164"/>
          <cell r="J164" t="str">
            <v>Front Shield</v>
          </cell>
          <cell r="K164" t="str">
            <v xml:space="preserve">Small Pin </v>
          </cell>
          <cell r="L164"/>
          <cell r="M164" t="str">
            <v>WSM00000003003413</v>
          </cell>
          <cell r="N164" t="str">
            <v>QATAR-TD-010582</v>
          </cell>
          <cell r="O164">
            <v>2007</v>
          </cell>
          <cell r="P164" t="str">
            <v>Germany</v>
          </cell>
          <cell r="Q164" t="str">
            <v>TR-Transport - Operations</v>
          </cell>
          <cell r="R164" t="str">
            <v>GWC</v>
          </cell>
          <cell r="S164" t="str">
            <v>LVQ</v>
          </cell>
          <cell r="T164" t="str">
            <v xml:space="preserve">Deugro Dedicated PMT </v>
          </cell>
          <cell r="U164"/>
          <cell r="V164"/>
          <cell r="W164"/>
          <cell r="X164" t="str">
            <v>Silver</v>
          </cell>
          <cell r="Y164"/>
          <cell r="Z164"/>
          <cell r="AA164"/>
          <cell r="AB164"/>
          <cell r="AC164"/>
          <cell r="AD164"/>
          <cell r="AE164"/>
          <cell r="AF164" t="str">
            <v>Plywood</v>
          </cell>
          <cell r="AG164" t="str">
            <v>Triple Axel</v>
          </cell>
          <cell r="AH164"/>
          <cell r="AI164"/>
          <cell r="AJ164"/>
          <cell r="AK164"/>
          <cell r="AL164"/>
          <cell r="AM164"/>
          <cell r="AN164"/>
          <cell r="AO164"/>
          <cell r="AP164"/>
          <cell r="AQ164"/>
          <cell r="AR164"/>
          <cell r="AS164"/>
          <cell r="AT164"/>
          <cell r="AU164"/>
          <cell r="AV164"/>
          <cell r="AW164"/>
          <cell r="AX164"/>
          <cell r="AY164" t="e">
            <v>#N/A</v>
          </cell>
          <cell r="AZ164"/>
          <cell r="BA164">
            <v>44854</v>
          </cell>
          <cell r="BB164" t="str">
            <v>Expired</v>
          </cell>
          <cell r="BC164" t="str">
            <v>3rd Party</v>
          </cell>
          <cell r="BD164" t="str">
            <v>N/A</v>
          </cell>
          <cell r="BE164" t="str">
            <v>Trailer - Not Requered</v>
          </cell>
          <cell r="BF164" t="str">
            <v>N/A</v>
          </cell>
          <cell r="BG164" t="str">
            <v>N/A</v>
          </cell>
          <cell r="BH164" t="str">
            <v>N/A</v>
          </cell>
          <cell r="BI164" t="str">
            <v>N/A</v>
          </cell>
          <cell r="BJ164"/>
          <cell r="BK164"/>
          <cell r="BL164"/>
          <cell r="BM164"/>
          <cell r="BN164"/>
          <cell r="BO164"/>
          <cell r="BP164"/>
          <cell r="BQ164">
            <v>1108050100</v>
          </cell>
        </row>
        <row r="165">
          <cell r="C165">
            <v>17239</v>
          </cell>
          <cell r="D165" t="str">
            <v>Active</v>
          </cell>
          <cell r="E165" t="str">
            <v>Schmitz</v>
          </cell>
          <cell r="F165"/>
          <cell r="G165" t="str">
            <v>40' Flat Bed</v>
          </cell>
          <cell r="H165" t="str">
            <v>Trailer</v>
          </cell>
          <cell r="I165"/>
          <cell r="J165" t="str">
            <v>Front Shield</v>
          </cell>
          <cell r="K165" t="str">
            <v xml:space="preserve">Small Pin </v>
          </cell>
          <cell r="L165"/>
          <cell r="M165" t="str">
            <v>WSM00000003002219</v>
          </cell>
          <cell r="N165" t="str">
            <v>QATAR-TD-010471</v>
          </cell>
          <cell r="O165">
            <v>2007</v>
          </cell>
          <cell r="P165" t="str">
            <v>Germany</v>
          </cell>
          <cell r="Q165" t="str">
            <v>TR-Transport - Operations</v>
          </cell>
          <cell r="R165" t="str">
            <v>GWC</v>
          </cell>
          <cell r="S165" t="str">
            <v>LVQ</v>
          </cell>
          <cell r="T165" t="str">
            <v>Deugro Dedicated PMT (RMOP PROJECT )</v>
          </cell>
          <cell r="U165"/>
          <cell r="V165"/>
          <cell r="W165"/>
          <cell r="X165" t="str">
            <v>Silver</v>
          </cell>
          <cell r="Y165"/>
          <cell r="Z165"/>
          <cell r="AA165"/>
          <cell r="AB165"/>
          <cell r="AC165"/>
          <cell r="AD165"/>
          <cell r="AE165"/>
          <cell r="AF165" t="str">
            <v>Plywood</v>
          </cell>
          <cell r="AG165" t="str">
            <v>Triple Axel</v>
          </cell>
          <cell r="AH165"/>
          <cell r="AI165"/>
          <cell r="AJ165"/>
          <cell r="AK165"/>
          <cell r="AL165"/>
          <cell r="AM165"/>
          <cell r="AN165"/>
          <cell r="AO165"/>
          <cell r="AP165"/>
          <cell r="AQ165"/>
          <cell r="AR165"/>
          <cell r="AS165"/>
          <cell r="AT165"/>
          <cell r="AU165"/>
          <cell r="AV165"/>
          <cell r="AW165"/>
          <cell r="AX165"/>
          <cell r="AY165" t="e">
            <v>#N/A</v>
          </cell>
          <cell r="AZ165"/>
          <cell r="BA165">
            <v>44858</v>
          </cell>
          <cell r="BB165" t="str">
            <v>Expired</v>
          </cell>
          <cell r="BC165" t="str">
            <v>3rd Party</v>
          </cell>
          <cell r="BD165" t="str">
            <v>N/A</v>
          </cell>
          <cell r="BE165" t="str">
            <v>Trailer - Not Requered</v>
          </cell>
          <cell r="BF165" t="str">
            <v>N/A</v>
          </cell>
          <cell r="BG165" t="str">
            <v>N/A</v>
          </cell>
          <cell r="BH165" t="str">
            <v>N/A</v>
          </cell>
          <cell r="BI165" t="str">
            <v>N/A</v>
          </cell>
          <cell r="BJ165"/>
          <cell r="BK165"/>
          <cell r="BL165"/>
          <cell r="BM165"/>
          <cell r="BN165"/>
          <cell r="BO165"/>
          <cell r="BP165"/>
          <cell r="BQ165">
            <v>1108050100</v>
          </cell>
        </row>
        <row r="166">
          <cell r="C166">
            <v>17244</v>
          </cell>
          <cell r="D166" t="str">
            <v>Active</v>
          </cell>
          <cell r="E166" t="str">
            <v>Schmitz</v>
          </cell>
          <cell r="F166"/>
          <cell r="G166" t="str">
            <v>40' Flat Bed</v>
          </cell>
          <cell r="H166" t="str">
            <v>Trailer</v>
          </cell>
          <cell r="I166"/>
          <cell r="J166" t="str">
            <v>Front Shield</v>
          </cell>
          <cell r="K166" t="str">
            <v xml:space="preserve">Small Pin </v>
          </cell>
          <cell r="L166"/>
          <cell r="M166" t="str">
            <v>WSM00000003002200</v>
          </cell>
          <cell r="N166" t="str">
            <v>QATAR-TD-009175</v>
          </cell>
          <cell r="O166">
            <v>2007</v>
          </cell>
          <cell r="P166" t="str">
            <v>Germany</v>
          </cell>
          <cell r="Q166" t="str">
            <v>TR-Transport - Operations</v>
          </cell>
          <cell r="R166" t="str">
            <v>GWC</v>
          </cell>
          <cell r="S166" t="str">
            <v>LVQ</v>
          </cell>
          <cell r="T166" t="str">
            <v>Dedicated to NFE Project</v>
          </cell>
          <cell r="U166"/>
          <cell r="V166"/>
          <cell r="W166"/>
          <cell r="X166" t="str">
            <v>Silver</v>
          </cell>
          <cell r="Y166"/>
          <cell r="Z166"/>
          <cell r="AA166"/>
          <cell r="AB166"/>
          <cell r="AC166"/>
          <cell r="AD166"/>
          <cell r="AE166"/>
          <cell r="AF166" t="str">
            <v>Plywood</v>
          </cell>
          <cell r="AG166" t="str">
            <v>Triple Axel</v>
          </cell>
          <cell r="AH166"/>
          <cell r="AI166"/>
          <cell r="AJ166"/>
          <cell r="AK166"/>
          <cell r="AL166"/>
          <cell r="AM166"/>
          <cell r="AN166"/>
          <cell r="AO166"/>
          <cell r="AP166"/>
          <cell r="AQ166"/>
          <cell r="AR166"/>
          <cell r="AS166"/>
          <cell r="AT166"/>
          <cell r="AU166"/>
          <cell r="AV166"/>
          <cell r="AW166"/>
          <cell r="AX166"/>
          <cell r="AY166" t="e">
            <v>#N/A</v>
          </cell>
          <cell r="AZ166"/>
          <cell r="BA166">
            <v>45145</v>
          </cell>
          <cell r="BB166" t="str">
            <v/>
          </cell>
          <cell r="BC166" t="str">
            <v>3rd Party</v>
          </cell>
          <cell r="BD166" t="str">
            <v>N/A</v>
          </cell>
          <cell r="BE166" t="str">
            <v>Trailer - Not Requered</v>
          </cell>
          <cell r="BF166" t="str">
            <v>N/A</v>
          </cell>
          <cell r="BG166" t="str">
            <v>N/A</v>
          </cell>
          <cell r="BH166" t="str">
            <v>N/A</v>
          </cell>
          <cell r="BI166" t="str">
            <v>N/A</v>
          </cell>
          <cell r="BJ166"/>
          <cell r="BK166"/>
          <cell r="BL166"/>
          <cell r="BM166"/>
          <cell r="BN166"/>
          <cell r="BO166"/>
          <cell r="BP166"/>
          <cell r="BQ166">
            <v>1108050100</v>
          </cell>
        </row>
        <row r="167">
          <cell r="C167">
            <v>17246</v>
          </cell>
          <cell r="D167" t="str">
            <v>Active</v>
          </cell>
          <cell r="E167" t="str">
            <v>Schmitz</v>
          </cell>
          <cell r="F167"/>
          <cell r="G167" t="str">
            <v>40' Flat Bed</v>
          </cell>
          <cell r="H167" t="str">
            <v>Trailer</v>
          </cell>
          <cell r="I167"/>
          <cell r="J167" t="str">
            <v>Front Shield</v>
          </cell>
          <cell r="K167" t="str">
            <v xml:space="preserve">Small Pin </v>
          </cell>
          <cell r="L167"/>
          <cell r="M167" t="str">
            <v>WSM00000003002220</v>
          </cell>
          <cell r="N167" t="str">
            <v>QATAR-TD-005683</v>
          </cell>
          <cell r="O167">
            <v>2007</v>
          </cell>
          <cell r="P167" t="str">
            <v>Germany</v>
          </cell>
          <cell r="Q167" t="str">
            <v>TR-Transport - Operations</v>
          </cell>
          <cell r="R167" t="str">
            <v>GWC</v>
          </cell>
          <cell r="S167" t="str">
            <v>LVQ</v>
          </cell>
          <cell r="T167" t="str">
            <v>Deugro Dedicated PMT</v>
          </cell>
          <cell r="U167"/>
          <cell r="V167"/>
          <cell r="W167"/>
          <cell r="X167" t="str">
            <v>Silver</v>
          </cell>
          <cell r="Y167"/>
          <cell r="Z167"/>
          <cell r="AA167"/>
          <cell r="AB167"/>
          <cell r="AC167"/>
          <cell r="AD167"/>
          <cell r="AE167"/>
          <cell r="AF167" t="str">
            <v>Plywood</v>
          </cell>
          <cell r="AG167" t="str">
            <v>Triple Axel</v>
          </cell>
          <cell r="AH167"/>
          <cell r="AI167"/>
          <cell r="AJ167"/>
          <cell r="AK167"/>
          <cell r="AL167"/>
          <cell r="AM167"/>
          <cell r="AN167"/>
          <cell r="AO167"/>
          <cell r="AP167"/>
          <cell r="AQ167"/>
          <cell r="AR167"/>
          <cell r="AS167"/>
          <cell r="AT167"/>
          <cell r="AU167"/>
          <cell r="AV167"/>
          <cell r="AW167"/>
          <cell r="AX167"/>
          <cell r="AY167" t="e">
            <v>#N/A</v>
          </cell>
          <cell r="AZ167"/>
          <cell r="BA167">
            <v>45088</v>
          </cell>
          <cell r="BB167" t="str">
            <v/>
          </cell>
          <cell r="BC167" t="str">
            <v>3rd Party</v>
          </cell>
          <cell r="BD167" t="str">
            <v>N/A</v>
          </cell>
          <cell r="BE167" t="str">
            <v>Trailer - Not Requered</v>
          </cell>
          <cell r="BF167" t="str">
            <v>N/A</v>
          </cell>
          <cell r="BG167" t="str">
            <v>N/A</v>
          </cell>
          <cell r="BH167" t="str">
            <v>N/A</v>
          </cell>
          <cell r="BI167" t="str">
            <v>N/A</v>
          </cell>
          <cell r="BJ167"/>
          <cell r="BK167"/>
          <cell r="BL167"/>
          <cell r="BM167"/>
          <cell r="BN167"/>
          <cell r="BO167"/>
          <cell r="BP167"/>
          <cell r="BQ167">
            <v>1108050100</v>
          </cell>
        </row>
        <row r="168">
          <cell r="C168">
            <v>17247</v>
          </cell>
          <cell r="D168" t="str">
            <v>Active</v>
          </cell>
          <cell r="E168" t="str">
            <v>Schmitz</v>
          </cell>
          <cell r="F168"/>
          <cell r="G168" t="str">
            <v>40' Flat Bed</v>
          </cell>
          <cell r="H168" t="str">
            <v>Trailer</v>
          </cell>
          <cell r="I168"/>
          <cell r="J168" t="str">
            <v>Front Shield</v>
          </cell>
          <cell r="K168" t="str">
            <v xml:space="preserve">Small Pin </v>
          </cell>
          <cell r="L168"/>
          <cell r="M168" t="str">
            <v>WSM00000003002218</v>
          </cell>
          <cell r="N168" t="str">
            <v>QATAR-TD-015881</v>
          </cell>
          <cell r="O168">
            <v>2007</v>
          </cell>
          <cell r="P168" t="str">
            <v>Germany</v>
          </cell>
          <cell r="Q168" t="str">
            <v>TR-Transport - Operations</v>
          </cell>
          <cell r="R168" t="str">
            <v>GWC</v>
          </cell>
          <cell r="S168" t="str">
            <v>LVQ</v>
          </cell>
          <cell r="T168" t="str">
            <v>Dedicated to NFE Project</v>
          </cell>
          <cell r="U168"/>
          <cell r="V168"/>
          <cell r="W168"/>
          <cell r="X168" t="str">
            <v>Silver</v>
          </cell>
          <cell r="Y168"/>
          <cell r="Z168"/>
          <cell r="AA168"/>
          <cell r="AB168"/>
          <cell r="AC168"/>
          <cell r="AD168"/>
          <cell r="AE168"/>
          <cell r="AF168" t="str">
            <v>Plywood</v>
          </cell>
          <cell r="AG168" t="str">
            <v>Triple Axel</v>
          </cell>
          <cell r="AH168"/>
          <cell r="AI168"/>
          <cell r="AJ168"/>
          <cell r="AK168"/>
          <cell r="AL168"/>
          <cell r="AM168"/>
          <cell r="AN168"/>
          <cell r="AO168"/>
          <cell r="AP168"/>
          <cell r="AQ168"/>
          <cell r="AR168"/>
          <cell r="AS168"/>
          <cell r="AT168"/>
          <cell r="AU168"/>
          <cell r="AV168"/>
          <cell r="AW168"/>
          <cell r="AX168"/>
          <cell r="AY168" t="e">
            <v>#N/A</v>
          </cell>
          <cell r="AZ168"/>
          <cell r="BA168">
            <v>44916</v>
          </cell>
          <cell r="BB168" t="str">
            <v>Warning</v>
          </cell>
          <cell r="BC168" t="str">
            <v>3rd Party</v>
          </cell>
          <cell r="BD168" t="str">
            <v>N/A</v>
          </cell>
          <cell r="BE168" t="str">
            <v>Trailer - Not Requered</v>
          </cell>
          <cell r="BF168" t="str">
            <v>N/A</v>
          </cell>
          <cell r="BG168" t="str">
            <v>N/A</v>
          </cell>
          <cell r="BH168" t="str">
            <v>N/A</v>
          </cell>
          <cell r="BI168" t="str">
            <v>N/A</v>
          </cell>
          <cell r="BJ168"/>
          <cell r="BK168"/>
          <cell r="BL168"/>
          <cell r="BM168"/>
          <cell r="BN168"/>
          <cell r="BO168"/>
          <cell r="BP168"/>
          <cell r="BQ168">
            <v>1108050100</v>
          </cell>
        </row>
        <row r="169">
          <cell r="C169">
            <v>17294</v>
          </cell>
          <cell r="D169" t="str">
            <v>Active</v>
          </cell>
          <cell r="E169" t="str">
            <v>Schmitz</v>
          </cell>
          <cell r="F169"/>
          <cell r="G169" t="str">
            <v>40' Flat Bed</v>
          </cell>
          <cell r="H169" t="str">
            <v>Trailer</v>
          </cell>
          <cell r="I169"/>
          <cell r="J169" t="str">
            <v>Front Shield</v>
          </cell>
          <cell r="K169" t="str">
            <v xml:space="preserve">Small Pin </v>
          </cell>
          <cell r="L169"/>
          <cell r="M169" t="str">
            <v>WSM00000003002885</v>
          </cell>
          <cell r="N169" t="str">
            <v>QATAR-TD-002264</v>
          </cell>
          <cell r="O169">
            <v>2007</v>
          </cell>
          <cell r="P169" t="str">
            <v>Germany</v>
          </cell>
          <cell r="Q169" t="str">
            <v>TR-Transport - Operations</v>
          </cell>
          <cell r="R169" t="str">
            <v>GWC</v>
          </cell>
          <cell r="S169" t="str">
            <v>LVQ</v>
          </cell>
          <cell r="T169" t="str">
            <v>Deugro Dedicated PMT</v>
          </cell>
          <cell r="U169"/>
          <cell r="V169"/>
          <cell r="W169"/>
          <cell r="X169" t="str">
            <v>Silver</v>
          </cell>
          <cell r="Y169"/>
          <cell r="Z169"/>
          <cell r="AA169"/>
          <cell r="AB169"/>
          <cell r="AC169"/>
          <cell r="AD169"/>
          <cell r="AE169"/>
          <cell r="AF169" t="str">
            <v>Plywood</v>
          </cell>
          <cell r="AG169" t="str">
            <v>Triple Axel</v>
          </cell>
          <cell r="AH169"/>
          <cell r="AI169"/>
          <cell r="AJ169"/>
          <cell r="AK169"/>
          <cell r="AL169"/>
          <cell r="AM169"/>
          <cell r="AN169"/>
          <cell r="AO169"/>
          <cell r="AP169"/>
          <cell r="AQ169"/>
          <cell r="AR169"/>
          <cell r="AS169"/>
          <cell r="AT169"/>
          <cell r="AU169"/>
          <cell r="AV169"/>
          <cell r="AW169"/>
          <cell r="AX169"/>
          <cell r="AY169" t="e">
            <v>#N/A</v>
          </cell>
          <cell r="AZ169"/>
          <cell r="BA169">
            <v>45032</v>
          </cell>
          <cell r="BB169" t="str">
            <v/>
          </cell>
          <cell r="BC169" t="str">
            <v>3rd Party</v>
          </cell>
          <cell r="BD169" t="str">
            <v>N/A</v>
          </cell>
          <cell r="BE169" t="str">
            <v>Trailer - Not Requered</v>
          </cell>
          <cell r="BF169" t="str">
            <v>N/A</v>
          </cell>
          <cell r="BG169" t="str">
            <v>N/A</v>
          </cell>
          <cell r="BH169" t="str">
            <v>N/A</v>
          </cell>
          <cell r="BI169" t="str">
            <v>N/A</v>
          </cell>
          <cell r="BJ169"/>
          <cell r="BK169"/>
          <cell r="BL169"/>
          <cell r="BM169"/>
          <cell r="BN169"/>
          <cell r="BO169"/>
          <cell r="BP169"/>
          <cell r="BQ169">
            <v>1108050100</v>
          </cell>
        </row>
        <row r="170">
          <cell r="C170">
            <v>17296</v>
          </cell>
          <cell r="D170" t="str">
            <v>Active</v>
          </cell>
          <cell r="E170" t="str">
            <v>Schmitz</v>
          </cell>
          <cell r="F170"/>
          <cell r="G170" t="str">
            <v>40' Flat Bed</v>
          </cell>
          <cell r="H170" t="str">
            <v>Trailer</v>
          </cell>
          <cell r="I170"/>
          <cell r="J170" t="str">
            <v>Front Shield</v>
          </cell>
          <cell r="K170" t="str">
            <v xml:space="preserve">Small Pin </v>
          </cell>
          <cell r="L170"/>
          <cell r="M170" t="str">
            <v>WSM00000003002990</v>
          </cell>
          <cell r="N170" t="str">
            <v>QATAR-TD-011283</v>
          </cell>
          <cell r="O170">
            <v>2007</v>
          </cell>
          <cell r="P170" t="str">
            <v>Germany</v>
          </cell>
          <cell r="Q170" t="str">
            <v>TR-Transport - Operations</v>
          </cell>
          <cell r="R170" t="str">
            <v>GWC</v>
          </cell>
          <cell r="S170" t="str">
            <v>LVQ</v>
          </cell>
          <cell r="T170" t="str">
            <v>Dedicated to NFE Project</v>
          </cell>
          <cell r="U170"/>
          <cell r="V170"/>
          <cell r="W170"/>
          <cell r="X170" t="str">
            <v>Silver</v>
          </cell>
          <cell r="Y170"/>
          <cell r="Z170"/>
          <cell r="AA170"/>
          <cell r="AB170"/>
          <cell r="AC170"/>
          <cell r="AD170"/>
          <cell r="AE170"/>
          <cell r="AF170" t="str">
            <v>Plywood</v>
          </cell>
          <cell r="AG170" t="str">
            <v>Triple Axel</v>
          </cell>
          <cell r="AH170"/>
          <cell r="AI170"/>
          <cell r="AJ170"/>
          <cell r="AK170"/>
          <cell r="AL170"/>
          <cell r="AM170"/>
          <cell r="AN170"/>
          <cell r="AO170"/>
          <cell r="AP170"/>
          <cell r="AQ170"/>
          <cell r="AR170"/>
          <cell r="AS170"/>
          <cell r="AT170"/>
          <cell r="AU170"/>
          <cell r="AV170"/>
          <cell r="AW170"/>
          <cell r="AX170"/>
          <cell r="AY170" t="e">
            <v>#N/A</v>
          </cell>
          <cell r="AZ170"/>
          <cell r="BA170">
            <v>44873</v>
          </cell>
          <cell r="BB170" t="str">
            <v>Expired</v>
          </cell>
          <cell r="BC170" t="str">
            <v>3rd Party</v>
          </cell>
          <cell r="BD170" t="str">
            <v>N/A</v>
          </cell>
          <cell r="BE170" t="str">
            <v>Trailer - Not Requered</v>
          </cell>
          <cell r="BF170" t="str">
            <v>N/A</v>
          </cell>
          <cell r="BG170" t="str">
            <v>N/A</v>
          </cell>
          <cell r="BH170" t="str">
            <v>N/A</v>
          </cell>
          <cell r="BI170" t="str">
            <v>N/A</v>
          </cell>
          <cell r="BJ170"/>
          <cell r="BK170"/>
          <cell r="BL170"/>
          <cell r="BM170"/>
          <cell r="BN170"/>
          <cell r="BO170"/>
          <cell r="BP170"/>
          <cell r="BQ170">
            <v>1108050100</v>
          </cell>
        </row>
        <row r="171">
          <cell r="C171">
            <v>17297</v>
          </cell>
          <cell r="D171" t="str">
            <v>Active</v>
          </cell>
          <cell r="E171" t="str">
            <v>Schmitz</v>
          </cell>
          <cell r="F171"/>
          <cell r="G171" t="str">
            <v>40' Flat Bed</v>
          </cell>
          <cell r="H171" t="str">
            <v>Trailer</v>
          </cell>
          <cell r="I171"/>
          <cell r="J171" t="str">
            <v>Front Shield</v>
          </cell>
          <cell r="K171" t="str">
            <v xml:space="preserve">Small Pin </v>
          </cell>
          <cell r="L171"/>
          <cell r="M171" t="str">
            <v>WSM00000003003046</v>
          </cell>
          <cell r="N171" t="str">
            <v>QATAR-TD-008907</v>
          </cell>
          <cell r="O171">
            <v>2007</v>
          </cell>
          <cell r="P171" t="str">
            <v>Germany</v>
          </cell>
          <cell r="Q171" t="str">
            <v>TR-Transport - Operations</v>
          </cell>
          <cell r="R171" t="str">
            <v>GWC</v>
          </cell>
          <cell r="S171" t="str">
            <v>Dangerous cargo ADR</v>
          </cell>
          <cell r="T171" t="str">
            <v>Deugro Dedicated</v>
          </cell>
          <cell r="U171"/>
          <cell r="V171"/>
          <cell r="W171"/>
          <cell r="X171" t="str">
            <v>Silver</v>
          </cell>
          <cell r="Y171"/>
          <cell r="Z171"/>
          <cell r="AA171"/>
          <cell r="AB171"/>
          <cell r="AC171"/>
          <cell r="AD171"/>
          <cell r="AE171"/>
          <cell r="AF171" t="str">
            <v>Plywood</v>
          </cell>
          <cell r="AG171" t="str">
            <v>Triple Axel</v>
          </cell>
          <cell r="AH171"/>
          <cell r="AI171"/>
          <cell r="AJ171"/>
          <cell r="AK171"/>
          <cell r="AL171"/>
          <cell r="AM171"/>
          <cell r="AN171"/>
          <cell r="AO171"/>
          <cell r="AP171"/>
          <cell r="AQ171"/>
          <cell r="AR171"/>
          <cell r="AS171"/>
          <cell r="AT171"/>
          <cell r="AU171"/>
          <cell r="AV171"/>
          <cell r="AW171"/>
          <cell r="AX171"/>
          <cell r="AY171" t="e">
            <v>#N/A</v>
          </cell>
          <cell r="AZ171"/>
          <cell r="BA171">
            <v>45148</v>
          </cell>
          <cell r="BB171" t="str">
            <v/>
          </cell>
          <cell r="BC171" t="str">
            <v>3rd Party</v>
          </cell>
          <cell r="BD171" t="str">
            <v>N/A</v>
          </cell>
          <cell r="BE171" t="str">
            <v>Trailer - Not Requered</v>
          </cell>
          <cell r="BF171" t="str">
            <v>N/A</v>
          </cell>
          <cell r="BG171" t="str">
            <v>N/A</v>
          </cell>
          <cell r="BH171" t="str">
            <v>N/A</v>
          </cell>
          <cell r="BI171" t="str">
            <v>N/A</v>
          </cell>
          <cell r="BJ171"/>
          <cell r="BK171"/>
          <cell r="BL171"/>
          <cell r="BM171"/>
          <cell r="BN171"/>
          <cell r="BO171"/>
          <cell r="BP171"/>
          <cell r="BQ171">
            <v>1108050100</v>
          </cell>
        </row>
        <row r="172">
          <cell r="C172">
            <v>17298</v>
          </cell>
          <cell r="D172" t="str">
            <v>Active</v>
          </cell>
          <cell r="E172" t="str">
            <v>Schmitz</v>
          </cell>
          <cell r="F172"/>
          <cell r="G172" t="str">
            <v>40' Flat Bed</v>
          </cell>
          <cell r="H172" t="str">
            <v>Trailer</v>
          </cell>
          <cell r="I172"/>
          <cell r="J172" t="str">
            <v>Front Shield</v>
          </cell>
          <cell r="K172" t="str">
            <v xml:space="preserve">Small Pin </v>
          </cell>
          <cell r="L172"/>
          <cell r="M172" t="str">
            <v>WSM00000003003318</v>
          </cell>
          <cell r="N172" t="str">
            <v>QATAR-TD-007237</v>
          </cell>
          <cell r="O172">
            <v>2007</v>
          </cell>
          <cell r="P172" t="str">
            <v>Germany</v>
          </cell>
          <cell r="Q172" t="str">
            <v>TR-Transport - Operations</v>
          </cell>
          <cell r="R172" t="str">
            <v>GWC</v>
          </cell>
          <cell r="S172" t="str">
            <v>LVQ</v>
          </cell>
          <cell r="T172" t="str">
            <v>Deugro Dedicated PMT</v>
          </cell>
          <cell r="U172"/>
          <cell r="V172"/>
          <cell r="W172"/>
          <cell r="X172" t="str">
            <v>Silver</v>
          </cell>
          <cell r="Y172"/>
          <cell r="Z172"/>
          <cell r="AA172"/>
          <cell r="AB172"/>
          <cell r="AC172"/>
          <cell r="AD172"/>
          <cell r="AE172"/>
          <cell r="AF172" t="str">
            <v>Plywood</v>
          </cell>
          <cell r="AG172" t="str">
            <v>Triple Axel</v>
          </cell>
          <cell r="AH172"/>
          <cell r="AI172"/>
          <cell r="AJ172"/>
          <cell r="AK172"/>
          <cell r="AL172"/>
          <cell r="AM172"/>
          <cell r="AN172"/>
          <cell r="AO172"/>
          <cell r="AP172"/>
          <cell r="AQ172"/>
          <cell r="AR172"/>
          <cell r="AS172"/>
          <cell r="AT172"/>
          <cell r="AU172"/>
          <cell r="AV172"/>
          <cell r="AW172"/>
          <cell r="AX172"/>
          <cell r="AY172" t="e">
            <v>#N/A</v>
          </cell>
          <cell r="AZ172"/>
          <cell r="BA172">
            <v>45147</v>
          </cell>
          <cell r="BB172" t="str">
            <v/>
          </cell>
          <cell r="BC172" t="str">
            <v>3rd Party</v>
          </cell>
          <cell r="BD172" t="str">
            <v>N/A</v>
          </cell>
          <cell r="BE172" t="str">
            <v>Trailer - Not Requered</v>
          </cell>
          <cell r="BF172" t="str">
            <v>N/A</v>
          </cell>
          <cell r="BG172" t="str">
            <v>N/A</v>
          </cell>
          <cell r="BH172" t="str">
            <v>N/A</v>
          </cell>
          <cell r="BI172" t="str">
            <v>N/A</v>
          </cell>
          <cell r="BJ172"/>
          <cell r="BK172"/>
          <cell r="BL172"/>
          <cell r="BM172"/>
          <cell r="BN172"/>
          <cell r="BO172"/>
          <cell r="BP172"/>
          <cell r="BQ172">
            <v>1108050100</v>
          </cell>
        </row>
        <row r="173">
          <cell r="C173">
            <v>17299</v>
          </cell>
          <cell r="D173" t="str">
            <v>Active</v>
          </cell>
          <cell r="E173" t="str">
            <v>Schmitz</v>
          </cell>
          <cell r="F173"/>
          <cell r="G173" t="str">
            <v>40' Flat Bed</v>
          </cell>
          <cell r="H173" t="str">
            <v>Trailer</v>
          </cell>
          <cell r="I173"/>
          <cell r="J173" t="str">
            <v>Front Shield</v>
          </cell>
          <cell r="K173" t="str">
            <v xml:space="preserve">Small Pin </v>
          </cell>
          <cell r="L173"/>
          <cell r="M173" t="str">
            <v>WSM00000003003318</v>
          </cell>
          <cell r="N173" t="str">
            <v>QATAR-TD-014343</v>
          </cell>
          <cell r="O173">
            <v>2007</v>
          </cell>
          <cell r="P173" t="str">
            <v>Germany</v>
          </cell>
          <cell r="Q173" t="str">
            <v>TR-Transport - Operations</v>
          </cell>
          <cell r="R173" t="str">
            <v>GWC</v>
          </cell>
          <cell r="S173" t="str">
            <v>LVQ</v>
          </cell>
          <cell r="T173"/>
          <cell r="U173"/>
          <cell r="V173"/>
          <cell r="W173"/>
          <cell r="X173" t="str">
            <v>Silver</v>
          </cell>
          <cell r="Y173"/>
          <cell r="Z173"/>
          <cell r="AA173"/>
          <cell r="AB173"/>
          <cell r="AC173"/>
          <cell r="AD173"/>
          <cell r="AE173"/>
          <cell r="AF173" t="str">
            <v>Plywood</v>
          </cell>
          <cell r="AG173" t="str">
            <v>Triple Axel</v>
          </cell>
          <cell r="AH173"/>
          <cell r="AI173"/>
          <cell r="AJ173"/>
          <cell r="AK173"/>
          <cell r="AL173"/>
          <cell r="AM173"/>
          <cell r="AN173"/>
          <cell r="AO173"/>
          <cell r="AP173"/>
          <cell r="AQ173"/>
          <cell r="AR173"/>
          <cell r="AS173"/>
          <cell r="AT173"/>
          <cell r="AU173"/>
          <cell r="AV173"/>
          <cell r="AW173"/>
          <cell r="AX173"/>
          <cell r="AY173" t="e">
            <v>#N/A</v>
          </cell>
          <cell r="AZ173"/>
          <cell r="BA173">
            <v>44908</v>
          </cell>
          <cell r="BB173" t="str">
            <v>Warning</v>
          </cell>
          <cell r="BC173" t="str">
            <v>3rd Party</v>
          </cell>
          <cell r="BD173" t="str">
            <v>N/A</v>
          </cell>
          <cell r="BE173" t="str">
            <v>Trailer - Not Requered</v>
          </cell>
          <cell r="BF173" t="str">
            <v>N/A</v>
          </cell>
          <cell r="BG173" t="str">
            <v>N/A</v>
          </cell>
          <cell r="BH173" t="str">
            <v>N/A</v>
          </cell>
          <cell r="BI173" t="str">
            <v>N/A</v>
          </cell>
          <cell r="BJ173"/>
          <cell r="BK173"/>
          <cell r="BL173"/>
          <cell r="BM173"/>
          <cell r="BN173"/>
          <cell r="BO173"/>
          <cell r="BP173"/>
          <cell r="BQ173">
            <v>1108050100</v>
          </cell>
        </row>
        <row r="174">
          <cell r="C174">
            <v>17301</v>
          </cell>
          <cell r="D174" t="str">
            <v>Active</v>
          </cell>
          <cell r="E174" t="str">
            <v>Schmitz</v>
          </cell>
          <cell r="F174"/>
          <cell r="G174" t="str">
            <v>40' Flat Bed</v>
          </cell>
          <cell r="H174" t="str">
            <v>Trailer</v>
          </cell>
          <cell r="I174"/>
          <cell r="J174" t="str">
            <v>Front Shield</v>
          </cell>
          <cell r="K174" t="str">
            <v xml:space="preserve">Small Pin </v>
          </cell>
          <cell r="L174"/>
          <cell r="M174" t="str">
            <v>WSM00000003003320</v>
          </cell>
          <cell r="N174" t="str">
            <v>QATAR-TD-008934</v>
          </cell>
          <cell r="O174">
            <v>2007</v>
          </cell>
          <cell r="P174" t="str">
            <v>Germany</v>
          </cell>
          <cell r="Q174" t="str">
            <v>TR-Transport - Operations</v>
          </cell>
          <cell r="R174" t="str">
            <v>GWC</v>
          </cell>
          <cell r="S174" t="str">
            <v>LVQ</v>
          </cell>
          <cell r="T174" t="str">
            <v>Rent for SLB 15 January 2018</v>
          </cell>
          <cell r="U174"/>
          <cell r="V174"/>
          <cell r="W174"/>
          <cell r="X174" t="str">
            <v>Silver</v>
          </cell>
          <cell r="Y174"/>
          <cell r="Z174"/>
          <cell r="AA174"/>
          <cell r="AB174"/>
          <cell r="AC174"/>
          <cell r="AD174"/>
          <cell r="AE174"/>
          <cell r="AF174" t="str">
            <v>Plywood</v>
          </cell>
          <cell r="AG174" t="str">
            <v>Triple Axel</v>
          </cell>
          <cell r="AH174"/>
          <cell r="AI174"/>
          <cell r="AJ174"/>
          <cell r="AK174"/>
          <cell r="AL174"/>
          <cell r="AM174"/>
          <cell r="AN174"/>
          <cell r="AO174"/>
          <cell r="AP174"/>
          <cell r="AQ174"/>
          <cell r="AR174"/>
          <cell r="AS174"/>
          <cell r="AT174"/>
          <cell r="AU174"/>
          <cell r="AV174"/>
          <cell r="AW174"/>
          <cell r="AX174"/>
          <cell r="AY174" t="e">
            <v>#N/A</v>
          </cell>
          <cell r="AZ174"/>
          <cell r="BA174">
            <v>45161</v>
          </cell>
          <cell r="BB174" t="str">
            <v/>
          </cell>
          <cell r="BC174" t="str">
            <v>3rd Party</v>
          </cell>
          <cell r="BD174" t="str">
            <v>N/A</v>
          </cell>
          <cell r="BE174" t="str">
            <v>Trailer - Not Requered</v>
          </cell>
          <cell r="BF174" t="str">
            <v>N/A</v>
          </cell>
          <cell r="BG174" t="str">
            <v>N/A</v>
          </cell>
          <cell r="BH174" t="str">
            <v>N/A</v>
          </cell>
          <cell r="BI174" t="str">
            <v>N/A</v>
          </cell>
          <cell r="BJ174"/>
          <cell r="BK174"/>
          <cell r="BL174"/>
          <cell r="BM174"/>
          <cell r="BN174"/>
          <cell r="BO174"/>
          <cell r="BP174"/>
          <cell r="BQ174">
            <v>1108050100</v>
          </cell>
        </row>
        <row r="175">
          <cell r="C175">
            <v>17302</v>
          </cell>
          <cell r="D175" t="str">
            <v>Active</v>
          </cell>
          <cell r="E175" t="str">
            <v>Schmitz</v>
          </cell>
          <cell r="F175"/>
          <cell r="G175" t="str">
            <v>40' Flat Bed</v>
          </cell>
          <cell r="H175" t="str">
            <v>Trailer</v>
          </cell>
          <cell r="I175"/>
          <cell r="J175" t="str">
            <v>Front Shield</v>
          </cell>
          <cell r="K175" t="str">
            <v xml:space="preserve">Small Pin </v>
          </cell>
          <cell r="L175"/>
          <cell r="M175" t="str">
            <v>WSM00000003002850</v>
          </cell>
          <cell r="N175" t="str">
            <v>QATAR-TD-008833</v>
          </cell>
          <cell r="O175">
            <v>2007</v>
          </cell>
          <cell r="P175" t="str">
            <v>Germany</v>
          </cell>
          <cell r="Q175" t="str">
            <v>TR-Transport - Operations</v>
          </cell>
          <cell r="R175" t="str">
            <v>GWC</v>
          </cell>
          <cell r="S175" t="str">
            <v>LVQ</v>
          </cell>
          <cell r="T175" t="str">
            <v>Dedicated to NFE Project</v>
          </cell>
          <cell r="U175"/>
          <cell r="V175"/>
          <cell r="W175"/>
          <cell r="X175" t="str">
            <v>Silver</v>
          </cell>
          <cell r="Y175"/>
          <cell r="Z175"/>
          <cell r="AA175"/>
          <cell r="AB175"/>
          <cell r="AC175"/>
          <cell r="AD175"/>
          <cell r="AE175"/>
          <cell r="AF175" t="str">
            <v>Plywood</v>
          </cell>
          <cell r="AG175" t="str">
            <v>Triple Axel</v>
          </cell>
          <cell r="AH175"/>
          <cell r="AI175"/>
          <cell r="AJ175"/>
          <cell r="AK175"/>
          <cell r="AL175"/>
          <cell r="AM175"/>
          <cell r="AN175"/>
          <cell r="AO175"/>
          <cell r="AP175"/>
          <cell r="AQ175"/>
          <cell r="AR175"/>
          <cell r="AS175"/>
          <cell r="AT175"/>
          <cell r="AU175"/>
          <cell r="AV175"/>
          <cell r="AW175"/>
          <cell r="AX175"/>
          <cell r="AY175" t="e">
            <v>#N/A</v>
          </cell>
          <cell r="AZ175"/>
          <cell r="BA175">
            <v>45146</v>
          </cell>
          <cell r="BB175" t="str">
            <v/>
          </cell>
          <cell r="BC175" t="str">
            <v>3rd Party</v>
          </cell>
          <cell r="BD175" t="str">
            <v>N/A</v>
          </cell>
          <cell r="BE175" t="str">
            <v>Trailer - Not Requered</v>
          </cell>
          <cell r="BF175" t="str">
            <v>N/A</v>
          </cell>
          <cell r="BG175" t="str">
            <v>N/A</v>
          </cell>
          <cell r="BH175" t="str">
            <v>N/A</v>
          </cell>
          <cell r="BI175" t="str">
            <v>N/A</v>
          </cell>
          <cell r="BJ175"/>
          <cell r="BK175"/>
          <cell r="BL175"/>
          <cell r="BM175"/>
          <cell r="BN175"/>
          <cell r="BO175"/>
          <cell r="BP175"/>
          <cell r="BQ175">
            <v>1108050100</v>
          </cell>
        </row>
        <row r="176">
          <cell r="C176">
            <v>17305</v>
          </cell>
          <cell r="D176" t="str">
            <v>Active</v>
          </cell>
          <cell r="E176" t="str">
            <v>Schmitz</v>
          </cell>
          <cell r="F176"/>
          <cell r="G176" t="str">
            <v>40' Flat Bed</v>
          </cell>
          <cell r="H176" t="str">
            <v>Trailer</v>
          </cell>
          <cell r="I176"/>
          <cell r="J176" t="str">
            <v>Front Shield</v>
          </cell>
          <cell r="K176" t="str">
            <v xml:space="preserve">Small Pin </v>
          </cell>
          <cell r="L176"/>
          <cell r="M176" t="str">
            <v>WSM00000003002988</v>
          </cell>
          <cell r="N176" t="str">
            <v>QATAR-TD-021683</v>
          </cell>
          <cell r="O176">
            <v>2007</v>
          </cell>
          <cell r="P176" t="str">
            <v>Germany</v>
          </cell>
          <cell r="Q176" t="str">
            <v>TR-Transport - Operations</v>
          </cell>
          <cell r="R176" t="str">
            <v>GWC</v>
          </cell>
          <cell r="S176" t="str">
            <v>LVQ</v>
          </cell>
          <cell r="T176" t="str">
            <v xml:space="preserve">Deugro Dedicated </v>
          </cell>
          <cell r="U176"/>
          <cell r="V176"/>
          <cell r="W176"/>
          <cell r="X176" t="str">
            <v>Silver</v>
          </cell>
          <cell r="Y176"/>
          <cell r="Z176"/>
          <cell r="AA176"/>
          <cell r="AB176"/>
          <cell r="AC176"/>
          <cell r="AD176"/>
          <cell r="AE176"/>
          <cell r="AF176" t="str">
            <v>Plywood</v>
          </cell>
          <cell r="AG176" t="str">
            <v>Triple Axel</v>
          </cell>
          <cell r="AH176"/>
          <cell r="AI176"/>
          <cell r="AJ176"/>
          <cell r="AK176"/>
          <cell r="AL176"/>
          <cell r="AM176"/>
          <cell r="AN176"/>
          <cell r="AO176"/>
          <cell r="AP176"/>
          <cell r="AQ176"/>
          <cell r="AR176"/>
          <cell r="AS176"/>
          <cell r="AT176"/>
          <cell r="AU176"/>
          <cell r="AV176"/>
          <cell r="AW176"/>
          <cell r="AX176"/>
          <cell r="AY176" t="e">
            <v>#N/A</v>
          </cell>
          <cell r="AZ176"/>
          <cell r="BA176">
            <v>44991</v>
          </cell>
          <cell r="BB176" t="str">
            <v/>
          </cell>
          <cell r="BC176" t="str">
            <v>3rd Party</v>
          </cell>
          <cell r="BD176" t="str">
            <v>N/A</v>
          </cell>
          <cell r="BE176" t="str">
            <v>Trailer - Not Requered</v>
          </cell>
          <cell r="BF176" t="str">
            <v>N/A</v>
          </cell>
          <cell r="BG176" t="str">
            <v>N/A</v>
          </cell>
          <cell r="BH176" t="str">
            <v>N/A</v>
          </cell>
          <cell r="BI176" t="str">
            <v>N/A</v>
          </cell>
          <cell r="BJ176"/>
          <cell r="BK176"/>
          <cell r="BL176"/>
          <cell r="BM176"/>
          <cell r="BN176"/>
          <cell r="BO176"/>
          <cell r="BP176"/>
          <cell r="BQ176">
            <v>1108050100</v>
          </cell>
        </row>
        <row r="177">
          <cell r="C177">
            <v>17306</v>
          </cell>
          <cell r="D177" t="str">
            <v>Active</v>
          </cell>
          <cell r="E177" t="str">
            <v>Schmitz</v>
          </cell>
          <cell r="F177"/>
          <cell r="G177" t="str">
            <v>40' Flat Bed</v>
          </cell>
          <cell r="H177" t="str">
            <v>Trailer</v>
          </cell>
          <cell r="I177"/>
          <cell r="J177" t="str">
            <v>Front Shield</v>
          </cell>
          <cell r="K177" t="str">
            <v xml:space="preserve">Small Pin </v>
          </cell>
          <cell r="L177"/>
          <cell r="M177" t="str">
            <v>WSM00000003002989</v>
          </cell>
          <cell r="N177" t="str">
            <v>QATAR-TD005700</v>
          </cell>
          <cell r="O177">
            <v>2007</v>
          </cell>
          <cell r="P177" t="str">
            <v>Germany</v>
          </cell>
          <cell r="Q177" t="str">
            <v>TR-Transport - Operations</v>
          </cell>
          <cell r="R177" t="str">
            <v>GWC</v>
          </cell>
          <cell r="S177" t="str">
            <v>LVQ</v>
          </cell>
          <cell r="T177" t="str">
            <v>Deugro Dedicated PMT</v>
          </cell>
          <cell r="U177"/>
          <cell r="V177"/>
          <cell r="W177"/>
          <cell r="X177" t="str">
            <v>Silver</v>
          </cell>
          <cell r="Y177"/>
          <cell r="Z177"/>
          <cell r="AA177"/>
          <cell r="AB177"/>
          <cell r="AC177"/>
          <cell r="AD177"/>
          <cell r="AE177"/>
          <cell r="AF177" t="str">
            <v>Plywood</v>
          </cell>
          <cell r="AG177" t="str">
            <v>Triple Axel</v>
          </cell>
          <cell r="AH177"/>
          <cell r="AI177"/>
          <cell r="AJ177"/>
          <cell r="AK177"/>
          <cell r="AL177"/>
          <cell r="AM177"/>
          <cell r="AN177"/>
          <cell r="AO177"/>
          <cell r="AP177"/>
          <cell r="AQ177"/>
          <cell r="AR177"/>
          <cell r="AS177"/>
          <cell r="AT177"/>
          <cell r="AU177"/>
          <cell r="AV177"/>
          <cell r="AW177"/>
          <cell r="AX177"/>
          <cell r="AY177" t="e">
            <v>#N/A</v>
          </cell>
          <cell r="AZ177"/>
          <cell r="BA177">
            <v>45061</v>
          </cell>
          <cell r="BB177" t="str">
            <v/>
          </cell>
          <cell r="BC177" t="str">
            <v>3rd Party</v>
          </cell>
          <cell r="BD177" t="str">
            <v>N/A</v>
          </cell>
          <cell r="BE177" t="str">
            <v>Trailer - Not Requered</v>
          </cell>
          <cell r="BF177" t="str">
            <v>N/A</v>
          </cell>
          <cell r="BG177" t="str">
            <v>N/A</v>
          </cell>
          <cell r="BH177" t="str">
            <v>N/A</v>
          </cell>
          <cell r="BI177" t="str">
            <v>N/A</v>
          </cell>
          <cell r="BJ177"/>
          <cell r="BK177"/>
          <cell r="BL177"/>
          <cell r="BM177"/>
          <cell r="BN177"/>
          <cell r="BO177"/>
          <cell r="BP177"/>
          <cell r="BQ177">
            <v>1108050100</v>
          </cell>
        </row>
        <row r="178">
          <cell r="C178">
            <v>17307</v>
          </cell>
          <cell r="D178" t="str">
            <v>Active</v>
          </cell>
          <cell r="E178" t="str">
            <v>Schmitz</v>
          </cell>
          <cell r="F178"/>
          <cell r="G178" t="str">
            <v>40' Flat Bed</v>
          </cell>
          <cell r="H178" t="str">
            <v>Trailer</v>
          </cell>
          <cell r="I178"/>
          <cell r="J178" t="str">
            <v>Front Shield</v>
          </cell>
          <cell r="K178" t="str">
            <v xml:space="preserve">Small Pin </v>
          </cell>
          <cell r="L178"/>
          <cell r="M178" t="str">
            <v>WSM00000003002697</v>
          </cell>
          <cell r="N178" t="str">
            <v>QATAR-TD-010583</v>
          </cell>
          <cell r="O178">
            <v>2007</v>
          </cell>
          <cell r="P178" t="str">
            <v>Germany</v>
          </cell>
          <cell r="Q178" t="str">
            <v>TR-Transport - Operations</v>
          </cell>
          <cell r="R178" t="str">
            <v>GWC</v>
          </cell>
          <cell r="S178" t="str">
            <v>LVQ</v>
          </cell>
          <cell r="T178" t="str">
            <v xml:space="preserve">Deugro Dedicated </v>
          </cell>
          <cell r="U178"/>
          <cell r="V178"/>
          <cell r="W178"/>
          <cell r="X178" t="str">
            <v>Silver</v>
          </cell>
          <cell r="Y178"/>
          <cell r="Z178"/>
          <cell r="AA178"/>
          <cell r="AB178"/>
          <cell r="AC178"/>
          <cell r="AD178"/>
          <cell r="AE178"/>
          <cell r="AF178" t="str">
            <v>Plywood</v>
          </cell>
          <cell r="AG178" t="str">
            <v>Triple Axel</v>
          </cell>
          <cell r="AH178"/>
          <cell r="AI178"/>
          <cell r="AJ178"/>
          <cell r="AK178"/>
          <cell r="AL178"/>
          <cell r="AM178"/>
          <cell r="AN178"/>
          <cell r="AO178"/>
          <cell r="AP178"/>
          <cell r="AQ178"/>
          <cell r="AR178"/>
          <cell r="AS178"/>
          <cell r="AT178"/>
          <cell r="AU178"/>
          <cell r="AV178"/>
          <cell r="AW178"/>
          <cell r="AX178"/>
          <cell r="AY178" t="e">
            <v>#N/A</v>
          </cell>
          <cell r="AZ178"/>
          <cell r="BA178">
            <v>44889</v>
          </cell>
          <cell r="BB178" t="str">
            <v>Expired</v>
          </cell>
          <cell r="BC178" t="str">
            <v>3rd Party</v>
          </cell>
          <cell r="BD178" t="str">
            <v>N/A</v>
          </cell>
          <cell r="BE178" t="str">
            <v>Trailer - Not Requered</v>
          </cell>
          <cell r="BF178" t="str">
            <v>N/A</v>
          </cell>
          <cell r="BG178" t="str">
            <v>N/A</v>
          </cell>
          <cell r="BH178" t="str">
            <v>N/A</v>
          </cell>
          <cell r="BI178" t="str">
            <v>N/A</v>
          </cell>
          <cell r="BJ178"/>
          <cell r="BK178"/>
          <cell r="BL178"/>
          <cell r="BM178"/>
          <cell r="BN178"/>
          <cell r="BO178"/>
          <cell r="BP178"/>
          <cell r="BQ178">
            <v>1108050100</v>
          </cell>
        </row>
        <row r="179">
          <cell r="C179">
            <v>17308</v>
          </cell>
          <cell r="D179" t="str">
            <v>Active</v>
          </cell>
          <cell r="E179" t="str">
            <v>Schmitz</v>
          </cell>
          <cell r="F179"/>
          <cell r="G179" t="str">
            <v>40' Flat Bed</v>
          </cell>
          <cell r="H179" t="str">
            <v>Trailer</v>
          </cell>
          <cell r="I179"/>
          <cell r="J179" t="str">
            <v>Front Shield</v>
          </cell>
          <cell r="K179" t="str">
            <v>Big Pin</v>
          </cell>
          <cell r="L179"/>
          <cell r="M179" t="str">
            <v>WSM00000003002698</v>
          </cell>
          <cell r="N179" t="str">
            <v>QATAR-TD-015746</v>
          </cell>
          <cell r="O179">
            <v>2007</v>
          </cell>
          <cell r="P179" t="str">
            <v>Germany</v>
          </cell>
          <cell r="Q179" t="str">
            <v>TR-Transport - Operations</v>
          </cell>
          <cell r="R179" t="str">
            <v>GWC</v>
          </cell>
          <cell r="S179" t="str">
            <v>LVQ</v>
          </cell>
          <cell r="T179" t="str">
            <v>LVQ</v>
          </cell>
          <cell r="U179"/>
          <cell r="V179"/>
          <cell r="W179"/>
          <cell r="X179" t="str">
            <v>Silver</v>
          </cell>
          <cell r="Y179"/>
          <cell r="Z179"/>
          <cell r="AA179"/>
          <cell r="AB179"/>
          <cell r="AC179"/>
          <cell r="AD179"/>
          <cell r="AE179"/>
          <cell r="AF179" t="str">
            <v>Plywood</v>
          </cell>
          <cell r="AG179" t="str">
            <v>Triple Axel</v>
          </cell>
          <cell r="AH179"/>
          <cell r="AI179"/>
          <cell r="AJ179"/>
          <cell r="AK179"/>
          <cell r="AL179"/>
          <cell r="AM179"/>
          <cell r="AN179"/>
          <cell r="AO179"/>
          <cell r="AP179"/>
          <cell r="AQ179"/>
          <cell r="AR179"/>
          <cell r="AS179"/>
          <cell r="AT179"/>
          <cell r="AU179"/>
          <cell r="AV179"/>
          <cell r="AW179"/>
          <cell r="AX179"/>
          <cell r="AY179" t="e">
            <v>#N/A</v>
          </cell>
          <cell r="AZ179"/>
          <cell r="BA179">
            <v>44958</v>
          </cell>
          <cell r="BB179" t="str">
            <v/>
          </cell>
          <cell r="BC179" t="str">
            <v>3rd Party</v>
          </cell>
          <cell r="BD179" t="str">
            <v>N/A</v>
          </cell>
          <cell r="BE179" t="str">
            <v>Trailer - Not Requered</v>
          </cell>
          <cell r="BF179" t="str">
            <v>N/A</v>
          </cell>
          <cell r="BG179" t="str">
            <v>N/A</v>
          </cell>
          <cell r="BH179" t="str">
            <v>N/A</v>
          </cell>
          <cell r="BI179" t="str">
            <v>N/A</v>
          </cell>
          <cell r="BJ179"/>
          <cell r="BK179"/>
          <cell r="BL179"/>
          <cell r="BM179"/>
          <cell r="BN179"/>
          <cell r="BO179"/>
          <cell r="BP179"/>
          <cell r="BQ179">
            <v>1108050100</v>
          </cell>
        </row>
        <row r="180">
          <cell r="C180">
            <v>17657</v>
          </cell>
          <cell r="D180" t="str">
            <v>Active</v>
          </cell>
          <cell r="E180" t="str">
            <v>Schmitz</v>
          </cell>
          <cell r="F180"/>
          <cell r="G180" t="str">
            <v>40' Flat Bed</v>
          </cell>
          <cell r="H180" t="str">
            <v>Trailer</v>
          </cell>
          <cell r="I180"/>
          <cell r="J180" t="str">
            <v>Front Shield</v>
          </cell>
          <cell r="K180" t="str">
            <v xml:space="preserve">Small Pin </v>
          </cell>
          <cell r="L180"/>
          <cell r="M180" t="str">
            <v>WSM00000003002869</v>
          </cell>
          <cell r="N180" t="str">
            <v>QATAR-TD-020046</v>
          </cell>
          <cell r="O180">
            <v>2007</v>
          </cell>
          <cell r="P180" t="str">
            <v>Germany</v>
          </cell>
          <cell r="Q180" t="str">
            <v>TR-Transport - Operations</v>
          </cell>
          <cell r="R180" t="str">
            <v>GWC</v>
          </cell>
          <cell r="S180" t="str">
            <v>LVQ</v>
          </cell>
          <cell r="T180" t="str">
            <v>Dedicated to NFE Project</v>
          </cell>
          <cell r="U180"/>
          <cell r="V180"/>
          <cell r="W180"/>
          <cell r="X180" t="str">
            <v>Silver</v>
          </cell>
          <cell r="Y180"/>
          <cell r="Z180"/>
          <cell r="AA180"/>
          <cell r="AB180"/>
          <cell r="AC180"/>
          <cell r="AD180"/>
          <cell r="AE180"/>
          <cell r="AF180" t="str">
            <v>Plywood</v>
          </cell>
          <cell r="AG180" t="str">
            <v>Triple Axel</v>
          </cell>
          <cell r="AH180"/>
          <cell r="AI180"/>
          <cell r="AJ180"/>
          <cell r="AK180"/>
          <cell r="AL180"/>
          <cell r="AM180"/>
          <cell r="AN180"/>
          <cell r="AO180"/>
          <cell r="AP180"/>
          <cell r="AQ180"/>
          <cell r="AR180"/>
          <cell r="AS180"/>
          <cell r="AT180"/>
          <cell r="AU180"/>
          <cell r="AV180"/>
          <cell r="AW180"/>
          <cell r="AX180"/>
          <cell r="AY180" t="e">
            <v>#N/A</v>
          </cell>
          <cell r="AZ180"/>
          <cell r="BA180">
            <v>44997</v>
          </cell>
          <cell r="BB180" t="str">
            <v/>
          </cell>
          <cell r="BC180" t="str">
            <v>3rd Party</v>
          </cell>
          <cell r="BD180" t="str">
            <v>N/A</v>
          </cell>
          <cell r="BE180" t="str">
            <v>Trailer - Not Requered</v>
          </cell>
          <cell r="BF180" t="str">
            <v>N/A</v>
          </cell>
          <cell r="BG180" t="str">
            <v>N/A</v>
          </cell>
          <cell r="BH180" t="str">
            <v>N/A</v>
          </cell>
          <cell r="BI180" t="str">
            <v>N/A</v>
          </cell>
          <cell r="BJ180"/>
          <cell r="BK180"/>
          <cell r="BL180"/>
          <cell r="BM180"/>
          <cell r="BN180"/>
          <cell r="BO180"/>
          <cell r="BP180"/>
          <cell r="BQ180">
            <v>1108050100</v>
          </cell>
        </row>
        <row r="181">
          <cell r="C181">
            <v>17658</v>
          </cell>
          <cell r="D181" t="str">
            <v>Active</v>
          </cell>
          <cell r="E181" t="str">
            <v>Schmitz</v>
          </cell>
          <cell r="F181"/>
          <cell r="G181" t="str">
            <v>40' Flat Bed</v>
          </cell>
          <cell r="H181" t="str">
            <v>Trailer</v>
          </cell>
          <cell r="I181"/>
          <cell r="J181" t="str">
            <v>Front Shield</v>
          </cell>
          <cell r="K181" t="str">
            <v xml:space="preserve">Small Pin </v>
          </cell>
          <cell r="L181"/>
          <cell r="M181" t="str">
            <v>WSM00000003002225</v>
          </cell>
          <cell r="N181" t="str">
            <v>QATAR-TD-019107</v>
          </cell>
          <cell r="O181">
            <v>2007</v>
          </cell>
          <cell r="P181" t="str">
            <v>Germany</v>
          </cell>
          <cell r="Q181" t="str">
            <v>TR-Transport - Operations</v>
          </cell>
          <cell r="R181" t="str">
            <v>GWC</v>
          </cell>
          <cell r="S181" t="str">
            <v>LVQ</v>
          </cell>
          <cell r="T181" t="str">
            <v>Dedicated to NFE Project</v>
          </cell>
          <cell r="U181"/>
          <cell r="V181"/>
          <cell r="W181"/>
          <cell r="X181" t="str">
            <v>Silver</v>
          </cell>
          <cell r="Y181"/>
          <cell r="Z181"/>
          <cell r="AA181"/>
          <cell r="AB181"/>
          <cell r="AC181"/>
          <cell r="AD181"/>
          <cell r="AE181"/>
          <cell r="AF181" t="str">
            <v>Plywood</v>
          </cell>
          <cell r="AG181" t="str">
            <v>Triple Axel</v>
          </cell>
          <cell r="AH181"/>
          <cell r="AI181"/>
          <cell r="AJ181"/>
          <cell r="AK181"/>
          <cell r="AL181"/>
          <cell r="AM181"/>
          <cell r="AN181"/>
          <cell r="AO181"/>
          <cell r="AP181"/>
          <cell r="AQ181"/>
          <cell r="AR181"/>
          <cell r="AS181"/>
          <cell r="AT181"/>
          <cell r="AU181"/>
          <cell r="AV181"/>
          <cell r="AW181"/>
          <cell r="AX181"/>
          <cell r="AY181" t="e">
            <v>#N/A</v>
          </cell>
          <cell r="AZ181"/>
          <cell r="BA181">
            <v>44965</v>
          </cell>
          <cell r="BB181" t="str">
            <v/>
          </cell>
          <cell r="BC181" t="str">
            <v>3rd Party</v>
          </cell>
          <cell r="BD181" t="str">
            <v>N/A</v>
          </cell>
          <cell r="BE181" t="str">
            <v>Trailer - Not Requered</v>
          </cell>
          <cell r="BF181" t="str">
            <v>N/A</v>
          </cell>
          <cell r="BG181" t="str">
            <v>N/A</v>
          </cell>
          <cell r="BH181" t="str">
            <v>N/A</v>
          </cell>
          <cell r="BI181" t="str">
            <v>N/A</v>
          </cell>
          <cell r="BJ181"/>
          <cell r="BK181"/>
          <cell r="BL181"/>
          <cell r="BM181"/>
          <cell r="BN181"/>
          <cell r="BO181"/>
          <cell r="BP181"/>
          <cell r="BQ181">
            <v>1108050100</v>
          </cell>
        </row>
        <row r="182">
          <cell r="C182">
            <v>17660</v>
          </cell>
          <cell r="D182" t="str">
            <v>Active</v>
          </cell>
          <cell r="E182" t="str">
            <v>Schmitz</v>
          </cell>
          <cell r="F182"/>
          <cell r="G182" t="str">
            <v>40' Flat Bed</v>
          </cell>
          <cell r="H182" t="str">
            <v>Trailer</v>
          </cell>
          <cell r="I182"/>
          <cell r="J182" t="str">
            <v>Front Shield</v>
          </cell>
          <cell r="K182" t="str">
            <v xml:space="preserve">Small Pin </v>
          </cell>
          <cell r="L182"/>
          <cell r="M182" t="str">
            <v>WSM00000003003078</v>
          </cell>
          <cell r="N182" t="str">
            <v>QATAR0-TD-014566</v>
          </cell>
          <cell r="O182">
            <v>2007</v>
          </cell>
          <cell r="P182" t="str">
            <v>Germany</v>
          </cell>
          <cell r="Q182" t="str">
            <v>TR-Transport - Operations</v>
          </cell>
          <cell r="R182" t="str">
            <v>GWC</v>
          </cell>
          <cell r="S182" t="str">
            <v>LVQ</v>
          </cell>
          <cell r="T182" t="str">
            <v>RMOP PROJECT</v>
          </cell>
          <cell r="U182"/>
          <cell r="V182"/>
          <cell r="W182"/>
          <cell r="X182" t="str">
            <v>Silver</v>
          </cell>
          <cell r="Y182"/>
          <cell r="Z182"/>
          <cell r="AA182"/>
          <cell r="AB182"/>
          <cell r="AC182"/>
          <cell r="AD182"/>
          <cell r="AE182"/>
          <cell r="AF182" t="str">
            <v>Plywood</v>
          </cell>
          <cell r="AG182" t="str">
            <v>Triple Axel</v>
          </cell>
          <cell r="AH182"/>
          <cell r="AI182"/>
          <cell r="AJ182"/>
          <cell r="AK182"/>
          <cell r="AL182"/>
          <cell r="AM182"/>
          <cell r="AN182"/>
          <cell r="AO182"/>
          <cell r="AP182"/>
          <cell r="AQ182"/>
          <cell r="AR182"/>
          <cell r="AS182"/>
          <cell r="AT182"/>
          <cell r="AU182"/>
          <cell r="AV182"/>
          <cell r="AW182"/>
          <cell r="AX182"/>
          <cell r="AY182" t="e">
            <v>#N/A</v>
          </cell>
          <cell r="AZ182"/>
          <cell r="BA182">
            <v>44916</v>
          </cell>
          <cell r="BB182" t="str">
            <v>Warning</v>
          </cell>
          <cell r="BC182" t="str">
            <v>3rd Party</v>
          </cell>
          <cell r="BD182" t="str">
            <v>N/A</v>
          </cell>
          <cell r="BE182" t="str">
            <v>Trailer - Not Requered</v>
          </cell>
          <cell r="BF182" t="str">
            <v>N/A</v>
          </cell>
          <cell r="BG182" t="str">
            <v>N/A</v>
          </cell>
          <cell r="BH182" t="str">
            <v>N/A</v>
          </cell>
          <cell r="BI182" t="str">
            <v>N/A</v>
          </cell>
          <cell r="BJ182"/>
          <cell r="BK182"/>
          <cell r="BL182"/>
          <cell r="BM182"/>
          <cell r="BN182"/>
          <cell r="BO182"/>
          <cell r="BP182"/>
          <cell r="BQ182">
            <v>1108050100</v>
          </cell>
        </row>
        <row r="183">
          <cell r="C183">
            <v>17661</v>
          </cell>
          <cell r="D183" t="str">
            <v>Active</v>
          </cell>
          <cell r="E183" t="str">
            <v>Schmitz</v>
          </cell>
          <cell r="F183"/>
          <cell r="G183" t="str">
            <v>40' Flat Bed</v>
          </cell>
          <cell r="H183" t="str">
            <v>Trailer</v>
          </cell>
          <cell r="I183"/>
          <cell r="J183" t="str">
            <v>Front Shield</v>
          </cell>
          <cell r="K183" t="str">
            <v>Big Pin</v>
          </cell>
          <cell r="L183"/>
          <cell r="M183" t="str">
            <v>WSM00000003003112</v>
          </cell>
          <cell r="N183" t="str">
            <v>QATAR-TD-009731</v>
          </cell>
          <cell r="O183">
            <v>2007</v>
          </cell>
          <cell r="P183" t="str">
            <v>Germany</v>
          </cell>
          <cell r="Q183" t="str">
            <v>TR-Transport - Operations</v>
          </cell>
          <cell r="R183" t="str">
            <v>GWC</v>
          </cell>
          <cell r="S183" t="str">
            <v>LVQ</v>
          </cell>
          <cell r="T183" t="str">
            <v>Dedicated to NFE Project</v>
          </cell>
          <cell r="U183"/>
          <cell r="V183"/>
          <cell r="W183"/>
          <cell r="X183" t="str">
            <v>Silver</v>
          </cell>
          <cell r="Y183"/>
          <cell r="Z183"/>
          <cell r="AA183"/>
          <cell r="AB183"/>
          <cell r="AC183"/>
          <cell r="AD183"/>
          <cell r="AE183"/>
          <cell r="AF183" t="str">
            <v>Plywood</v>
          </cell>
          <cell r="AG183" t="str">
            <v>Triple Axel</v>
          </cell>
          <cell r="AH183"/>
          <cell r="AI183"/>
          <cell r="AJ183"/>
          <cell r="AK183"/>
          <cell r="AL183"/>
          <cell r="AM183"/>
          <cell r="AN183"/>
          <cell r="AO183"/>
          <cell r="AP183"/>
          <cell r="AQ183"/>
          <cell r="AR183"/>
          <cell r="AS183"/>
          <cell r="AT183"/>
          <cell r="AU183"/>
          <cell r="AV183"/>
          <cell r="AW183"/>
          <cell r="AX183"/>
          <cell r="AY183" t="e">
            <v>#N/A</v>
          </cell>
          <cell r="AZ183"/>
          <cell r="BA183">
            <v>44830</v>
          </cell>
          <cell r="BB183" t="str">
            <v>Expired</v>
          </cell>
          <cell r="BC183" t="str">
            <v>3rd Party</v>
          </cell>
          <cell r="BD183" t="str">
            <v>N/A</v>
          </cell>
          <cell r="BE183" t="str">
            <v>Trailer - Not Requered</v>
          </cell>
          <cell r="BF183" t="str">
            <v>N/A</v>
          </cell>
          <cell r="BG183" t="str">
            <v>N/A</v>
          </cell>
          <cell r="BH183" t="str">
            <v>N/A</v>
          </cell>
          <cell r="BI183" t="str">
            <v>N/A</v>
          </cell>
          <cell r="BJ183"/>
          <cell r="BK183"/>
          <cell r="BL183"/>
          <cell r="BM183"/>
          <cell r="BN183"/>
          <cell r="BO183"/>
          <cell r="BP183"/>
          <cell r="BQ183">
            <v>1108050100</v>
          </cell>
        </row>
        <row r="184">
          <cell r="C184">
            <v>17662</v>
          </cell>
          <cell r="D184" t="str">
            <v>Active</v>
          </cell>
          <cell r="E184" t="str">
            <v>Schmitz</v>
          </cell>
          <cell r="F184"/>
          <cell r="G184" t="str">
            <v>40' Flat Bed</v>
          </cell>
          <cell r="H184" t="str">
            <v>Trailer</v>
          </cell>
          <cell r="I184"/>
          <cell r="J184" t="str">
            <v>Front Shield</v>
          </cell>
          <cell r="K184" t="str">
            <v xml:space="preserve">Small Pin </v>
          </cell>
          <cell r="L184"/>
          <cell r="M184" t="str">
            <v>WSM00000003003080</v>
          </cell>
          <cell r="N184" t="str">
            <v>QATAR-TD-010584</v>
          </cell>
          <cell r="O184">
            <v>2007</v>
          </cell>
          <cell r="P184" t="str">
            <v>Germany</v>
          </cell>
          <cell r="Q184" t="str">
            <v>TR-Transport - Operations</v>
          </cell>
          <cell r="R184" t="str">
            <v>GWC</v>
          </cell>
          <cell r="S184" t="str">
            <v>LVQ</v>
          </cell>
          <cell r="T184" t="str">
            <v>Deugro Dedicated PMT</v>
          </cell>
          <cell r="U184"/>
          <cell r="V184"/>
          <cell r="W184"/>
          <cell r="X184" t="str">
            <v>Silver</v>
          </cell>
          <cell r="Y184"/>
          <cell r="Z184"/>
          <cell r="AA184"/>
          <cell r="AB184"/>
          <cell r="AC184"/>
          <cell r="AD184"/>
          <cell r="AE184"/>
          <cell r="AF184" t="str">
            <v>Plywood</v>
          </cell>
          <cell r="AG184" t="str">
            <v>Triple Axel</v>
          </cell>
          <cell r="AH184"/>
          <cell r="AI184"/>
          <cell r="AJ184"/>
          <cell r="AK184"/>
          <cell r="AL184"/>
          <cell r="AM184"/>
          <cell r="AN184"/>
          <cell r="AO184"/>
          <cell r="AP184"/>
          <cell r="AQ184"/>
          <cell r="AR184"/>
          <cell r="AS184"/>
          <cell r="AT184"/>
          <cell r="AU184"/>
          <cell r="AV184"/>
          <cell r="AW184"/>
          <cell r="AX184"/>
          <cell r="AY184" t="e">
            <v>#N/A</v>
          </cell>
          <cell r="AZ184"/>
          <cell r="BA184">
            <v>44852</v>
          </cell>
          <cell r="BB184" t="str">
            <v>Expired</v>
          </cell>
          <cell r="BC184" t="str">
            <v>3rd Party</v>
          </cell>
          <cell r="BD184" t="str">
            <v>N/A</v>
          </cell>
          <cell r="BE184" t="str">
            <v>Trailer - Not Requered</v>
          </cell>
          <cell r="BF184" t="str">
            <v>N/A</v>
          </cell>
          <cell r="BG184" t="str">
            <v>N/A</v>
          </cell>
          <cell r="BH184" t="str">
            <v>N/A</v>
          </cell>
          <cell r="BI184" t="str">
            <v>N/A</v>
          </cell>
          <cell r="BJ184"/>
          <cell r="BK184"/>
          <cell r="BL184"/>
          <cell r="BM184"/>
          <cell r="BN184"/>
          <cell r="BO184"/>
          <cell r="BP184"/>
          <cell r="BQ184">
            <v>1108050100</v>
          </cell>
        </row>
        <row r="185">
          <cell r="C185">
            <v>17663</v>
          </cell>
          <cell r="D185" t="str">
            <v>Active</v>
          </cell>
          <cell r="E185" t="str">
            <v>Schmitz</v>
          </cell>
          <cell r="F185"/>
          <cell r="G185" t="str">
            <v>40' Flat Bed</v>
          </cell>
          <cell r="H185" t="str">
            <v>Trailer</v>
          </cell>
          <cell r="I185"/>
          <cell r="J185" t="str">
            <v>Front Shield</v>
          </cell>
          <cell r="K185" t="str">
            <v xml:space="preserve">Small Pin </v>
          </cell>
          <cell r="L185"/>
          <cell r="M185" t="str">
            <v>WSM00000003003367</v>
          </cell>
          <cell r="N185" t="str">
            <v>QATAR-TD-021690</v>
          </cell>
          <cell r="O185">
            <v>2007</v>
          </cell>
          <cell r="P185" t="str">
            <v>Germany</v>
          </cell>
          <cell r="Q185" t="str">
            <v>TR-Transport - Operations</v>
          </cell>
          <cell r="R185" t="str">
            <v>GWC</v>
          </cell>
          <cell r="S185" t="str">
            <v>LVQ</v>
          </cell>
          <cell r="T185" t="str">
            <v>Dedicated to NFE Project</v>
          </cell>
          <cell r="U185"/>
          <cell r="V185"/>
          <cell r="W185"/>
          <cell r="X185" t="str">
            <v>Silver</v>
          </cell>
          <cell r="Y185"/>
          <cell r="Z185"/>
          <cell r="AA185"/>
          <cell r="AB185"/>
          <cell r="AC185"/>
          <cell r="AD185"/>
          <cell r="AE185"/>
          <cell r="AF185" t="str">
            <v>Plywood</v>
          </cell>
          <cell r="AG185" t="str">
            <v>Triple Axel</v>
          </cell>
          <cell r="AH185"/>
          <cell r="AI185"/>
          <cell r="AJ185"/>
          <cell r="AK185"/>
          <cell r="AL185"/>
          <cell r="AM185"/>
          <cell r="AN185"/>
          <cell r="AO185"/>
          <cell r="AP185"/>
          <cell r="AQ185"/>
          <cell r="AR185"/>
          <cell r="AS185"/>
          <cell r="AT185"/>
          <cell r="AU185"/>
          <cell r="AV185"/>
          <cell r="AW185"/>
          <cell r="AX185"/>
          <cell r="AY185" t="e">
            <v>#N/A</v>
          </cell>
          <cell r="AZ185"/>
          <cell r="BA185">
            <v>45029</v>
          </cell>
          <cell r="BB185" t="str">
            <v/>
          </cell>
          <cell r="BC185" t="str">
            <v>3rd Party</v>
          </cell>
          <cell r="BD185" t="str">
            <v>N/A</v>
          </cell>
          <cell r="BE185" t="str">
            <v>Trailer - Not Requered</v>
          </cell>
          <cell r="BF185" t="str">
            <v>N/A</v>
          </cell>
          <cell r="BG185" t="str">
            <v>N/A</v>
          </cell>
          <cell r="BH185" t="str">
            <v>N/A</v>
          </cell>
          <cell r="BI185" t="str">
            <v>N/A</v>
          </cell>
          <cell r="BJ185"/>
          <cell r="BK185"/>
          <cell r="BL185"/>
          <cell r="BM185"/>
          <cell r="BN185"/>
          <cell r="BO185"/>
          <cell r="BP185"/>
          <cell r="BQ185">
            <v>1108050100</v>
          </cell>
        </row>
        <row r="186">
          <cell r="C186">
            <v>17664</v>
          </cell>
          <cell r="D186" t="str">
            <v>Active</v>
          </cell>
          <cell r="E186" t="str">
            <v>Schmitz</v>
          </cell>
          <cell r="F186"/>
          <cell r="G186" t="str">
            <v>40' Flat Bed</v>
          </cell>
          <cell r="H186" t="str">
            <v>Trailer</v>
          </cell>
          <cell r="I186"/>
          <cell r="J186" t="str">
            <v>Front Shield</v>
          </cell>
          <cell r="K186" t="str">
            <v>Big Pin</v>
          </cell>
          <cell r="L186"/>
          <cell r="M186" t="str">
            <v>WSM00000003002750</v>
          </cell>
          <cell r="N186" t="str">
            <v>QATAR-TD-019866</v>
          </cell>
          <cell r="O186">
            <v>2007</v>
          </cell>
          <cell r="P186" t="str">
            <v>Germany</v>
          </cell>
          <cell r="Q186" t="str">
            <v>TR-Transport - Operations</v>
          </cell>
          <cell r="R186" t="str">
            <v>GWC</v>
          </cell>
          <cell r="S186" t="str">
            <v>LVQ</v>
          </cell>
          <cell r="T186" t="str">
            <v>LVQ</v>
          </cell>
          <cell r="U186"/>
          <cell r="V186"/>
          <cell r="W186"/>
          <cell r="X186" t="str">
            <v>Silver</v>
          </cell>
          <cell r="Y186"/>
          <cell r="Z186"/>
          <cell r="AA186"/>
          <cell r="AB186"/>
          <cell r="AC186"/>
          <cell r="AD186"/>
          <cell r="AE186"/>
          <cell r="AF186" t="str">
            <v>Plywood</v>
          </cell>
          <cell r="AG186" t="str">
            <v>Triple Axel</v>
          </cell>
          <cell r="AH186"/>
          <cell r="AI186"/>
          <cell r="AJ186"/>
          <cell r="AK186"/>
          <cell r="AL186"/>
          <cell r="AM186"/>
          <cell r="AN186"/>
          <cell r="AO186"/>
          <cell r="AP186"/>
          <cell r="AQ186"/>
          <cell r="AR186"/>
          <cell r="AS186"/>
          <cell r="AT186"/>
          <cell r="AU186"/>
          <cell r="AV186"/>
          <cell r="AW186"/>
          <cell r="AX186"/>
          <cell r="AY186" t="e">
            <v>#N/A</v>
          </cell>
          <cell r="AZ186"/>
          <cell r="BA186">
            <v>45004</v>
          </cell>
          <cell r="BB186" t="str">
            <v/>
          </cell>
          <cell r="BC186" t="str">
            <v>3rd Party</v>
          </cell>
          <cell r="BD186" t="str">
            <v>N/A</v>
          </cell>
          <cell r="BE186" t="str">
            <v>Trailer - Not Requered</v>
          </cell>
          <cell r="BF186" t="str">
            <v>N/A</v>
          </cell>
          <cell r="BG186" t="str">
            <v>N/A</v>
          </cell>
          <cell r="BH186" t="str">
            <v>N/A</v>
          </cell>
          <cell r="BI186" t="str">
            <v>N/A</v>
          </cell>
          <cell r="BJ186"/>
          <cell r="BK186"/>
          <cell r="BL186"/>
          <cell r="BM186"/>
          <cell r="BN186"/>
          <cell r="BO186"/>
          <cell r="BP186"/>
          <cell r="BQ186">
            <v>1108050100</v>
          </cell>
        </row>
        <row r="187">
          <cell r="C187">
            <v>17665</v>
          </cell>
          <cell r="D187" t="str">
            <v>Active</v>
          </cell>
          <cell r="E187" t="str">
            <v>Schmitz</v>
          </cell>
          <cell r="F187"/>
          <cell r="G187" t="str">
            <v>40' Flat Bed</v>
          </cell>
          <cell r="H187" t="str">
            <v>Trailer</v>
          </cell>
          <cell r="I187"/>
          <cell r="J187" t="str">
            <v>Front Shield</v>
          </cell>
          <cell r="K187" t="str">
            <v>Big Pin</v>
          </cell>
          <cell r="L187"/>
          <cell r="M187" t="str">
            <v>WSM00000003002879</v>
          </cell>
          <cell r="N187" t="str">
            <v>QATAR-TD-010139</v>
          </cell>
          <cell r="O187">
            <v>2007</v>
          </cell>
          <cell r="P187" t="str">
            <v>Germany</v>
          </cell>
          <cell r="Q187" t="str">
            <v>TR-Transport - Operations</v>
          </cell>
          <cell r="R187" t="str">
            <v>GWC</v>
          </cell>
          <cell r="S187" t="str">
            <v>LVQ</v>
          </cell>
          <cell r="T187" t="str">
            <v>LVQ ORYX</v>
          </cell>
          <cell r="U187"/>
          <cell r="V187"/>
          <cell r="W187"/>
          <cell r="X187" t="str">
            <v>Silver</v>
          </cell>
          <cell r="Y187"/>
          <cell r="Z187"/>
          <cell r="AA187"/>
          <cell r="AB187"/>
          <cell r="AC187"/>
          <cell r="AD187"/>
          <cell r="AE187"/>
          <cell r="AF187" t="str">
            <v>Plywood</v>
          </cell>
          <cell r="AG187" t="str">
            <v>Triple Axel</v>
          </cell>
          <cell r="AH187"/>
          <cell r="AI187"/>
          <cell r="AJ187"/>
          <cell r="AK187"/>
          <cell r="AL187"/>
          <cell r="AM187"/>
          <cell r="AN187"/>
          <cell r="AO187"/>
          <cell r="AP187"/>
          <cell r="AQ187"/>
          <cell r="AR187"/>
          <cell r="AS187"/>
          <cell r="AT187"/>
          <cell r="AU187"/>
          <cell r="AV187"/>
          <cell r="AW187"/>
          <cell r="AX187"/>
          <cell r="AY187" t="e">
            <v>#N/A</v>
          </cell>
          <cell r="AZ187"/>
          <cell r="BA187">
            <v>44854</v>
          </cell>
          <cell r="BB187" t="str">
            <v>Expired</v>
          </cell>
          <cell r="BC187" t="str">
            <v>3rd Party</v>
          </cell>
          <cell r="BD187" t="str">
            <v>N/A</v>
          </cell>
          <cell r="BE187" t="str">
            <v>Trailer - Not Requered</v>
          </cell>
          <cell r="BF187" t="str">
            <v>N/A</v>
          </cell>
          <cell r="BG187" t="str">
            <v>N/A</v>
          </cell>
          <cell r="BH187" t="str">
            <v>N/A</v>
          </cell>
          <cell r="BI187" t="str">
            <v>N/A</v>
          </cell>
          <cell r="BJ187"/>
          <cell r="BK187"/>
          <cell r="BL187"/>
          <cell r="BM187"/>
          <cell r="BN187"/>
          <cell r="BO187"/>
          <cell r="BP187"/>
          <cell r="BQ187">
            <v>1108050100</v>
          </cell>
        </row>
        <row r="188">
          <cell r="C188">
            <v>17666</v>
          </cell>
          <cell r="D188" t="str">
            <v>Active</v>
          </cell>
          <cell r="E188" t="str">
            <v>Schmitz</v>
          </cell>
          <cell r="F188"/>
          <cell r="G188" t="str">
            <v>40' Flat Bed</v>
          </cell>
          <cell r="H188" t="str">
            <v>Trailer</v>
          </cell>
          <cell r="I188"/>
          <cell r="J188" t="str">
            <v>Front Shield</v>
          </cell>
          <cell r="K188" t="str">
            <v xml:space="preserve">Small Pin </v>
          </cell>
          <cell r="L188"/>
          <cell r="M188" t="str">
            <v>WSM00000003003111</v>
          </cell>
          <cell r="N188" t="str">
            <v>QATAR-TD-006350</v>
          </cell>
          <cell r="O188">
            <v>2007</v>
          </cell>
          <cell r="P188" t="str">
            <v>Germany</v>
          </cell>
          <cell r="Q188" t="str">
            <v>TR-Transport - Operations</v>
          </cell>
          <cell r="R188" t="str">
            <v>GWC</v>
          </cell>
          <cell r="S188" t="str">
            <v>LVQ</v>
          </cell>
          <cell r="T188" t="str">
            <v>Deugro Dedicated</v>
          </cell>
          <cell r="U188"/>
          <cell r="V188"/>
          <cell r="W188"/>
          <cell r="X188" t="str">
            <v>Silver</v>
          </cell>
          <cell r="Y188"/>
          <cell r="Z188"/>
          <cell r="AA188"/>
          <cell r="AB188"/>
          <cell r="AC188"/>
          <cell r="AD188"/>
          <cell r="AE188"/>
          <cell r="AF188" t="str">
            <v>Plywood</v>
          </cell>
          <cell r="AG188" t="str">
            <v>Triple Axel</v>
          </cell>
          <cell r="AH188"/>
          <cell r="AI188"/>
          <cell r="AJ188"/>
          <cell r="AK188"/>
          <cell r="AL188"/>
          <cell r="AM188"/>
          <cell r="AN188"/>
          <cell r="AO188"/>
          <cell r="AP188"/>
          <cell r="AQ188"/>
          <cell r="AR188"/>
          <cell r="AS188"/>
          <cell r="AT188"/>
          <cell r="AU188"/>
          <cell r="AV188"/>
          <cell r="AW188"/>
          <cell r="AX188"/>
          <cell r="AY188" t="e">
            <v>#N/A</v>
          </cell>
          <cell r="AZ188"/>
          <cell r="BA188">
            <v>45061</v>
          </cell>
          <cell r="BB188" t="str">
            <v/>
          </cell>
          <cell r="BC188" t="str">
            <v>3rd Party</v>
          </cell>
          <cell r="BD188" t="str">
            <v>N/A</v>
          </cell>
          <cell r="BE188" t="str">
            <v>Trailer - Not Requered</v>
          </cell>
          <cell r="BF188" t="str">
            <v>N/A</v>
          </cell>
          <cell r="BG188" t="str">
            <v>N/A</v>
          </cell>
          <cell r="BH188" t="str">
            <v>N/A</v>
          </cell>
          <cell r="BI188" t="str">
            <v>N/A</v>
          </cell>
          <cell r="BJ188"/>
          <cell r="BK188"/>
          <cell r="BL188"/>
          <cell r="BM188"/>
          <cell r="BN188"/>
          <cell r="BO188"/>
          <cell r="BP188"/>
          <cell r="BQ188">
            <v>1108050100</v>
          </cell>
        </row>
        <row r="189">
          <cell r="C189">
            <v>17667</v>
          </cell>
          <cell r="D189" t="str">
            <v>Active</v>
          </cell>
          <cell r="E189" t="str">
            <v>Schmitz</v>
          </cell>
          <cell r="F189"/>
          <cell r="G189" t="str">
            <v>40' Flat Bed</v>
          </cell>
          <cell r="H189" t="str">
            <v>Trailer</v>
          </cell>
          <cell r="I189"/>
          <cell r="J189" t="str">
            <v>Front Shield</v>
          </cell>
          <cell r="K189" t="str">
            <v>Big Pin</v>
          </cell>
          <cell r="L189"/>
          <cell r="M189" t="str">
            <v>WSM00000003003144</v>
          </cell>
          <cell r="N189" t="str">
            <v>QATAR-TD-013093</v>
          </cell>
          <cell r="O189">
            <v>2007</v>
          </cell>
          <cell r="P189" t="str">
            <v>Germany</v>
          </cell>
          <cell r="Q189" t="str">
            <v>TR-Transport - Operations</v>
          </cell>
          <cell r="R189" t="str">
            <v>GWC</v>
          </cell>
          <cell r="S189" t="str">
            <v>LVQ</v>
          </cell>
          <cell r="T189" t="str">
            <v>Dedicated to NFE Project</v>
          </cell>
          <cell r="U189"/>
          <cell r="V189"/>
          <cell r="W189"/>
          <cell r="X189" t="str">
            <v>Silver</v>
          </cell>
          <cell r="Y189"/>
          <cell r="Z189"/>
          <cell r="AA189"/>
          <cell r="AB189"/>
          <cell r="AC189"/>
          <cell r="AD189"/>
          <cell r="AE189"/>
          <cell r="AF189" t="str">
            <v>Plywood</v>
          </cell>
          <cell r="AG189" t="str">
            <v>Triple Axel</v>
          </cell>
          <cell r="AH189"/>
          <cell r="AI189"/>
          <cell r="AJ189"/>
          <cell r="AK189"/>
          <cell r="AL189"/>
          <cell r="AM189"/>
          <cell r="AN189"/>
          <cell r="AO189"/>
          <cell r="AP189"/>
          <cell r="AQ189"/>
          <cell r="AR189"/>
          <cell r="AS189"/>
          <cell r="AT189"/>
          <cell r="AU189"/>
          <cell r="AV189"/>
          <cell r="AW189"/>
          <cell r="AX189"/>
          <cell r="AY189" t="e">
            <v>#N/A</v>
          </cell>
          <cell r="AZ189"/>
          <cell r="BA189">
            <v>44908</v>
          </cell>
          <cell r="BB189" t="str">
            <v>Warning</v>
          </cell>
          <cell r="BC189" t="str">
            <v>3rd Party</v>
          </cell>
          <cell r="BD189" t="str">
            <v>N/A</v>
          </cell>
          <cell r="BE189" t="str">
            <v>Trailer - Not Requered</v>
          </cell>
          <cell r="BF189" t="str">
            <v>N/A</v>
          </cell>
          <cell r="BG189" t="str">
            <v>N/A</v>
          </cell>
          <cell r="BH189" t="str">
            <v>N/A</v>
          </cell>
          <cell r="BI189" t="str">
            <v>N/A</v>
          </cell>
          <cell r="BJ189"/>
          <cell r="BK189"/>
          <cell r="BL189"/>
          <cell r="BM189"/>
          <cell r="BN189"/>
          <cell r="BO189"/>
          <cell r="BP189"/>
          <cell r="BQ189">
            <v>1108050100</v>
          </cell>
        </row>
        <row r="190">
          <cell r="C190">
            <v>17668</v>
          </cell>
          <cell r="D190" t="str">
            <v>Active</v>
          </cell>
          <cell r="E190" t="str">
            <v>Schmitz</v>
          </cell>
          <cell r="F190"/>
          <cell r="G190" t="str">
            <v>40' Flat Bed</v>
          </cell>
          <cell r="H190" t="str">
            <v>Trailer</v>
          </cell>
          <cell r="I190"/>
          <cell r="J190" t="str">
            <v>Flat Bed</v>
          </cell>
          <cell r="K190" t="str">
            <v xml:space="preserve">Small Pin </v>
          </cell>
          <cell r="L190"/>
          <cell r="M190" t="str">
            <v>WSM00000003002274</v>
          </cell>
          <cell r="N190" t="str">
            <v>QATAR-TD-012009</v>
          </cell>
          <cell r="O190">
            <v>2007</v>
          </cell>
          <cell r="P190" t="str">
            <v>Germany</v>
          </cell>
          <cell r="Q190" t="str">
            <v>TR-Transport - Operations</v>
          </cell>
          <cell r="R190" t="str">
            <v>GWC</v>
          </cell>
          <cell r="S190" t="str">
            <v>LVQ</v>
          </cell>
          <cell r="T190" t="str">
            <v>LVQ</v>
          </cell>
          <cell r="U190"/>
          <cell r="V190"/>
          <cell r="W190"/>
          <cell r="X190" t="str">
            <v>Silver</v>
          </cell>
          <cell r="Y190"/>
          <cell r="Z190"/>
          <cell r="AA190"/>
          <cell r="AB190"/>
          <cell r="AC190"/>
          <cell r="AD190"/>
          <cell r="AE190"/>
          <cell r="AF190"/>
          <cell r="AG190" t="str">
            <v>Triple Axel</v>
          </cell>
          <cell r="AH190"/>
          <cell r="AI190"/>
          <cell r="AJ190"/>
          <cell r="AK190"/>
          <cell r="AL190"/>
          <cell r="AM190"/>
          <cell r="AN190"/>
          <cell r="AO190"/>
          <cell r="AP190"/>
          <cell r="AQ190"/>
          <cell r="AR190"/>
          <cell r="AS190"/>
          <cell r="AT190"/>
          <cell r="AU190"/>
          <cell r="AV190"/>
          <cell r="AW190"/>
          <cell r="AX190"/>
          <cell r="AY190" t="e">
            <v>#N/A</v>
          </cell>
          <cell r="AZ190"/>
          <cell r="BA190">
            <v>44889</v>
          </cell>
          <cell r="BB190" t="str">
            <v>Expired</v>
          </cell>
          <cell r="BC190" t="str">
            <v>3rd Party</v>
          </cell>
          <cell r="BD190" t="str">
            <v>N/A</v>
          </cell>
          <cell r="BE190" t="str">
            <v>Trailer - Not Requered</v>
          </cell>
          <cell r="BF190" t="str">
            <v>N/A</v>
          </cell>
          <cell r="BG190" t="str">
            <v>N/A</v>
          </cell>
          <cell r="BH190" t="str">
            <v>N/A</v>
          </cell>
          <cell r="BI190" t="str">
            <v>N/A</v>
          </cell>
          <cell r="BJ190"/>
          <cell r="BK190"/>
          <cell r="BL190"/>
          <cell r="BM190"/>
          <cell r="BN190"/>
          <cell r="BO190"/>
          <cell r="BP190"/>
          <cell r="BQ190">
            <v>1108050100</v>
          </cell>
        </row>
        <row r="191">
          <cell r="C191">
            <v>17669</v>
          </cell>
          <cell r="D191" t="str">
            <v>Active</v>
          </cell>
          <cell r="E191" t="str">
            <v>Schmitz</v>
          </cell>
          <cell r="F191"/>
          <cell r="G191" t="str">
            <v>40' Flat Bed</v>
          </cell>
          <cell r="H191" t="str">
            <v>Trailer</v>
          </cell>
          <cell r="I191"/>
          <cell r="J191" t="str">
            <v>Front Shield</v>
          </cell>
          <cell r="K191" t="str">
            <v xml:space="preserve">Small Pin </v>
          </cell>
          <cell r="L191"/>
          <cell r="M191" t="str">
            <v>WSM00000003003368</v>
          </cell>
          <cell r="N191" t="str">
            <v>QATAR-TD-009581</v>
          </cell>
          <cell r="O191">
            <v>2007</v>
          </cell>
          <cell r="P191" t="str">
            <v>Germany</v>
          </cell>
          <cell r="Q191" t="str">
            <v>TR-Transport - Operations</v>
          </cell>
          <cell r="R191" t="str">
            <v>GWC</v>
          </cell>
          <cell r="S191" t="str">
            <v>LVQ</v>
          </cell>
          <cell r="T191"/>
          <cell r="U191"/>
          <cell r="V191"/>
          <cell r="W191"/>
          <cell r="X191" t="str">
            <v>Silver</v>
          </cell>
          <cell r="Y191"/>
          <cell r="Z191"/>
          <cell r="AA191"/>
          <cell r="AB191"/>
          <cell r="AC191"/>
          <cell r="AD191"/>
          <cell r="AE191"/>
          <cell r="AF191" t="str">
            <v>Plywood</v>
          </cell>
          <cell r="AG191" t="str">
            <v>Triple Axel</v>
          </cell>
          <cell r="AH191"/>
          <cell r="AI191"/>
          <cell r="AJ191"/>
          <cell r="AK191"/>
          <cell r="AL191"/>
          <cell r="AM191"/>
          <cell r="AN191"/>
          <cell r="AO191"/>
          <cell r="AP191"/>
          <cell r="AQ191"/>
          <cell r="AR191"/>
          <cell r="AS191"/>
          <cell r="AT191"/>
          <cell r="AU191"/>
          <cell r="AV191"/>
          <cell r="AW191"/>
          <cell r="AX191"/>
          <cell r="AY191" t="e">
            <v>#N/A</v>
          </cell>
          <cell r="AZ191"/>
          <cell r="BA191">
            <v>44796</v>
          </cell>
          <cell r="BB191" t="str">
            <v>Expired</v>
          </cell>
          <cell r="BC191" t="str">
            <v>3rd Party</v>
          </cell>
          <cell r="BD191" t="str">
            <v>N/A</v>
          </cell>
          <cell r="BE191" t="str">
            <v>Trailer - Not Requered</v>
          </cell>
          <cell r="BF191" t="str">
            <v>N/A</v>
          </cell>
          <cell r="BG191" t="str">
            <v>N/A</v>
          </cell>
          <cell r="BH191" t="str">
            <v>N/A</v>
          </cell>
          <cell r="BI191" t="str">
            <v>N/A</v>
          </cell>
          <cell r="BJ191"/>
          <cell r="BK191"/>
          <cell r="BL191"/>
          <cell r="BM191"/>
          <cell r="BN191"/>
          <cell r="BO191"/>
          <cell r="BP191"/>
          <cell r="BQ191">
            <v>1108050100</v>
          </cell>
        </row>
        <row r="192">
          <cell r="C192">
            <v>17694</v>
          </cell>
          <cell r="D192" t="str">
            <v>Active</v>
          </cell>
          <cell r="E192" t="str">
            <v>Classic Wrought Iron</v>
          </cell>
          <cell r="F192"/>
          <cell r="G192" t="str">
            <v>40' Skelly</v>
          </cell>
          <cell r="H192" t="str">
            <v>Trailer</v>
          </cell>
          <cell r="I192"/>
          <cell r="J192" t="str">
            <v>Flat Bed</v>
          </cell>
          <cell r="K192" t="str">
            <v xml:space="preserve">Small Pin </v>
          </cell>
          <cell r="L192"/>
          <cell r="M192" t="str">
            <v>ATC200700244</v>
          </cell>
          <cell r="N192" t="str">
            <v>QATAR-TD-028236</v>
          </cell>
          <cell r="O192">
            <v>2007</v>
          </cell>
          <cell r="P192" t="str">
            <v>Qatar</v>
          </cell>
          <cell r="Q192" t="str">
            <v>TR-Transport - Operations</v>
          </cell>
          <cell r="R192" t="str">
            <v>GWC</v>
          </cell>
          <cell r="S192" t="str">
            <v>LVQ</v>
          </cell>
          <cell r="T192" t="str">
            <v>Tristar issued14/09/21</v>
          </cell>
          <cell r="U192"/>
          <cell r="V192"/>
          <cell r="W192"/>
          <cell r="X192" t="str">
            <v>Green</v>
          </cell>
          <cell r="Y192"/>
          <cell r="Z192"/>
          <cell r="AA192"/>
          <cell r="AB192"/>
          <cell r="AC192"/>
          <cell r="AD192"/>
          <cell r="AE192"/>
          <cell r="AF192"/>
          <cell r="AG192" t="str">
            <v>Triple Axel</v>
          </cell>
          <cell r="AH192"/>
          <cell r="AI192"/>
          <cell r="AJ192"/>
          <cell r="AK192"/>
          <cell r="AL192"/>
          <cell r="AM192"/>
          <cell r="AN192"/>
          <cell r="AO192"/>
          <cell r="AP192"/>
          <cell r="AQ192"/>
          <cell r="AR192"/>
          <cell r="AS192"/>
          <cell r="AT192"/>
          <cell r="AU192"/>
          <cell r="AV192"/>
          <cell r="AW192"/>
          <cell r="AX192"/>
          <cell r="AY192" t="e">
            <v>#N/A</v>
          </cell>
          <cell r="AZ192"/>
          <cell r="BA192">
            <v>45173</v>
          </cell>
          <cell r="BB192" t="str">
            <v/>
          </cell>
          <cell r="BC192" t="str">
            <v>3rd Party</v>
          </cell>
          <cell r="BD192" t="str">
            <v>N/A</v>
          </cell>
          <cell r="BE192" t="str">
            <v>Trailer - Not Requered</v>
          </cell>
          <cell r="BF192" t="str">
            <v>N/A</v>
          </cell>
          <cell r="BG192" t="str">
            <v>N/A</v>
          </cell>
          <cell r="BH192" t="str">
            <v>N/A</v>
          </cell>
          <cell r="BI192" t="str">
            <v>N/A</v>
          </cell>
          <cell r="BJ192"/>
          <cell r="BK192"/>
          <cell r="BL192"/>
          <cell r="BM192"/>
          <cell r="BN192"/>
          <cell r="BO192"/>
          <cell r="BP192"/>
          <cell r="BQ192">
            <v>1108050100</v>
          </cell>
        </row>
        <row r="193">
          <cell r="C193">
            <v>17695</v>
          </cell>
          <cell r="D193" t="str">
            <v>Active</v>
          </cell>
          <cell r="E193" t="str">
            <v>Classic Wrought Iron</v>
          </cell>
          <cell r="F193"/>
          <cell r="G193" t="str">
            <v>40' Skelly</v>
          </cell>
          <cell r="H193" t="str">
            <v>Trailer</v>
          </cell>
          <cell r="I193"/>
          <cell r="J193" t="str">
            <v>Flat Bed</v>
          </cell>
          <cell r="K193" t="str">
            <v xml:space="preserve">Small Pin </v>
          </cell>
          <cell r="L193"/>
          <cell r="M193" t="str">
            <v>ATC200700246</v>
          </cell>
          <cell r="N193" t="str">
            <v>QATAR-TD-003903</v>
          </cell>
          <cell r="O193">
            <v>2007</v>
          </cell>
          <cell r="P193" t="str">
            <v>Qatar</v>
          </cell>
          <cell r="Q193" t="str">
            <v>TR-Transport - Operations</v>
          </cell>
          <cell r="R193" t="str">
            <v>GWC</v>
          </cell>
          <cell r="S193" t="str">
            <v>LVQ</v>
          </cell>
          <cell r="T193" t="str">
            <v>Tristar issued13/09/21</v>
          </cell>
          <cell r="U193">
            <v>41178</v>
          </cell>
          <cell r="V193"/>
          <cell r="W193"/>
          <cell r="X193" t="str">
            <v>Green</v>
          </cell>
          <cell r="Y193"/>
          <cell r="Z193"/>
          <cell r="AA193"/>
          <cell r="AB193"/>
          <cell r="AC193"/>
          <cell r="AD193"/>
          <cell r="AE193"/>
          <cell r="AF193"/>
          <cell r="AG193" t="str">
            <v>Triple Axel</v>
          </cell>
          <cell r="AH193"/>
          <cell r="AI193"/>
          <cell r="AJ193"/>
          <cell r="AK193"/>
          <cell r="AL193"/>
          <cell r="AM193"/>
          <cell r="AN193"/>
          <cell r="AO193"/>
          <cell r="AP193"/>
          <cell r="AQ193"/>
          <cell r="AR193"/>
          <cell r="AS193"/>
          <cell r="AT193"/>
          <cell r="AU193"/>
          <cell r="AV193"/>
          <cell r="AW193"/>
          <cell r="AX193"/>
          <cell r="AY193" t="e">
            <v>#N/A</v>
          </cell>
          <cell r="AZ193"/>
          <cell r="BA193">
            <v>45147</v>
          </cell>
          <cell r="BB193" t="str">
            <v/>
          </cell>
          <cell r="BC193" t="str">
            <v>3rd Party</v>
          </cell>
          <cell r="BD193" t="str">
            <v>N/A</v>
          </cell>
          <cell r="BE193" t="str">
            <v>Trailer - Not Requered</v>
          </cell>
          <cell r="BF193" t="str">
            <v>N/A</v>
          </cell>
          <cell r="BG193" t="str">
            <v>N/A</v>
          </cell>
          <cell r="BH193" t="str">
            <v>N/A</v>
          </cell>
          <cell r="BI193" t="str">
            <v>N/A</v>
          </cell>
          <cell r="BJ193"/>
          <cell r="BK193"/>
          <cell r="BL193"/>
          <cell r="BM193"/>
          <cell r="BN193"/>
          <cell r="BO193"/>
          <cell r="BP193"/>
          <cell r="BQ193">
            <v>1108050100</v>
          </cell>
        </row>
        <row r="194">
          <cell r="C194">
            <v>17703</v>
          </cell>
          <cell r="D194" t="str">
            <v>Active</v>
          </cell>
          <cell r="E194" t="str">
            <v>Classic Wrought Iron</v>
          </cell>
          <cell r="F194"/>
          <cell r="G194" t="str">
            <v>40' Skelly</v>
          </cell>
          <cell r="H194" t="str">
            <v>Trailer</v>
          </cell>
          <cell r="I194"/>
          <cell r="J194" t="str">
            <v>Flat Bed</v>
          </cell>
          <cell r="K194" t="str">
            <v xml:space="preserve">Small Pin </v>
          </cell>
          <cell r="L194"/>
          <cell r="M194" t="str">
            <v>ATC200700230</v>
          </cell>
          <cell r="N194" t="str">
            <v>QATAR-TD-028214</v>
          </cell>
          <cell r="O194">
            <v>2007</v>
          </cell>
          <cell r="P194" t="str">
            <v>Qatar</v>
          </cell>
          <cell r="Q194" t="str">
            <v>TR-Transport - Operations</v>
          </cell>
          <cell r="R194" t="str">
            <v>GWC</v>
          </cell>
          <cell r="S194" t="str">
            <v>LVQ</v>
          </cell>
          <cell r="T194"/>
          <cell r="U194"/>
          <cell r="V194"/>
          <cell r="W194"/>
          <cell r="X194" t="str">
            <v>Green</v>
          </cell>
          <cell r="Y194"/>
          <cell r="Z194"/>
          <cell r="AA194"/>
          <cell r="AB194"/>
          <cell r="AC194"/>
          <cell r="AD194"/>
          <cell r="AE194"/>
          <cell r="AF194"/>
          <cell r="AG194" t="str">
            <v>Triple Axel</v>
          </cell>
          <cell r="AH194"/>
          <cell r="AI194"/>
          <cell r="AJ194"/>
          <cell r="AK194"/>
          <cell r="AL194"/>
          <cell r="AM194"/>
          <cell r="AN194"/>
          <cell r="AO194"/>
          <cell r="AP194"/>
          <cell r="AQ194"/>
          <cell r="AR194"/>
          <cell r="AS194"/>
          <cell r="AT194"/>
          <cell r="AU194"/>
          <cell r="AV194"/>
          <cell r="AW194"/>
          <cell r="AX194"/>
          <cell r="AY194" t="e">
            <v>#N/A</v>
          </cell>
          <cell r="AZ194"/>
          <cell r="BA194">
            <v>45179</v>
          </cell>
          <cell r="BB194" t="str">
            <v/>
          </cell>
          <cell r="BC194" t="str">
            <v>3rd Party</v>
          </cell>
          <cell r="BD194" t="str">
            <v>N/A</v>
          </cell>
          <cell r="BE194" t="str">
            <v>Trailer - Not Requered</v>
          </cell>
          <cell r="BF194" t="str">
            <v>N/A</v>
          </cell>
          <cell r="BG194" t="str">
            <v>N/A</v>
          </cell>
          <cell r="BH194" t="str">
            <v>N/A</v>
          </cell>
          <cell r="BI194" t="str">
            <v>N/A</v>
          </cell>
          <cell r="BJ194"/>
          <cell r="BK194"/>
          <cell r="BL194"/>
          <cell r="BM194"/>
          <cell r="BN194"/>
          <cell r="BO194"/>
          <cell r="BP194"/>
          <cell r="BQ194">
            <v>1108050100</v>
          </cell>
        </row>
        <row r="195">
          <cell r="C195">
            <v>17706</v>
          </cell>
          <cell r="D195" t="str">
            <v>Active</v>
          </cell>
          <cell r="E195" t="str">
            <v>Classic Wrought Iron</v>
          </cell>
          <cell r="F195"/>
          <cell r="G195" t="str">
            <v>40' Skelly</v>
          </cell>
          <cell r="H195" t="str">
            <v>Trailer</v>
          </cell>
          <cell r="I195"/>
          <cell r="J195" t="str">
            <v>Flat Bed</v>
          </cell>
          <cell r="K195" t="str">
            <v xml:space="preserve">Small Pin </v>
          </cell>
          <cell r="L195"/>
          <cell r="M195" t="str">
            <v>ATC200700228</v>
          </cell>
          <cell r="N195" t="str">
            <v>QATAR-TD-028238</v>
          </cell>
          <cell r="O195">
            <v>2007</v>
          </cell>
          <cell r="P195" t="str">
            <v>Qatar</v>
          </cell>
          <cell r="Q195" t="str">
            <v>TR-Transport - Operations</v>
          </cell>
          <cell r="R195" t="str">
            <v>GWC</v>
          </cell>
          <cell r="S195" t="str">
            <v>LVQ</v>
          </cell>
          <cell r="T195"/>
          <cell r="U195"/>
          <cell r="V195"/>
          <cell r="W195"/>
          <cell r="X195" t="str">
            <v>Green</v>
          </cell>
          <cell r="Y195"/>
          <cell r="Z195"/>
          <cell r="AA195"/>
          <cell r="AB195"/>
          <cell r="AC195"/>
          <cell r="AD195"/>
          <cell r="AE195"/>
          <cell r="AF195"/>
          <cell r="AG195" t="str">
            <v>Triple Axel</v>
          </cell>
          <cell r="AH195"/>
          <cell r="AI195"/>
          <cell r="AJ195"/>
          <cell r="AK195"/>
          <cell r="AL195"/>
          <cell r="AM195"/>
          <cell r="AN195"/>
          <cell r="AO195"/>
          <cell r="AP195"/>
          <cell r="AQ195"/>
          <cell r="AR195"/>
          <cell r="AS195"/>
          <cell r="AT195"/>
          <cell r="AU195"/>
          <cell r="AV195"/>
          <cell r="AW195"/>
          <cell r="AX195"/>
          <cell r="AY195" t="e">
            <v>#N/A</v>
          </cell>
          <cell r="AZ195"/>
          <cell r="BA195">
            <v>45140</v>
          </cell>
          <cell r="BB195" t="str">
            <v/>
          </cell>
          <cell r="BC195" t="str">
            <v>3rd Party</v>
          </cell>
          <cell r="BD195" t="str">
            <v>N/A</v>
          </cell>
          <cell r="BE195" t="str">
            <v>Trailer - Not Requered</v>
          </cell>
          <cell r="BF195" t="str">
            <v>N/A</v>
          </cell>
          <cell r="BG195" t="str">
            <v>N/A</v>
          </cell>
          <cell r="BH195" t="str">
            <v>N/A</v>
          </cell>
          <cell r="BI195" t="str">
            <v>N/A</v>
          </cell>
          <cell r="BJ195"/>
          <cell r="BK195"/>
          <cell r="BL195"/>
          <cell r="BM195"/>
          <cell r="BN195"/>
          <cell r="BO195"/>
          <cell r="BP195"/>
          <cell r="BQ195">
            <v>1108050100</v>
          </cell>
        </row>
        <row r="196">
          <cell r="C196">
            <v>17742</v>
          </cell>
          <cell r="D196" t="str">
            <v>Active</v>
          </cell>
          <cell r="E196" t="str">
            <v>Classic Wrought Iron</v>
          </cell>
          <cell r="F196"/>
          <cell r="G196" t="str">
            <v>40' Skelly</v>
          </cell>
          <cell r="H196" t="str">
            <v>Trailer</v>
          </cell>
          <cell r="I196"/>
          <cell r="J196" t="str">
            <v>Flat Bed</v>
          </cell>
          <cell r="K196" t="str">
            <v xml:space="preserve">Small Pin </v>
          </cell>
          <cell r="L196"/>
          <cell r="M196" t="str">
            <v>ATC200700241</v>
          </cell>
          <cell r="N196" t="str">
            <v>QATAR-TD-028208</v>
          </cell>
          <cell r="O196">
            <v>2007</v>
          </cell>
          <cell r="P196" t="str">
            <v>Qatar</v>
          </cell>
          <cell r="Q196" t="str">
            <v>TR-Transport - Operations</v>
          </cell>
          <cell r="R196" t="str">
            <v>GWC</v>
          </cell>
          <cell r="S196" t="str">
            <v>LVQ</v>
          </cell>
          <cell r="T196"/>
          <cell r="U196"/>
          <cell r="V196"/>
          <cell r="W196"/>
          <cell r="X196" t="str">
            <v>Green</v>
          </cell>
          <cell r="Y196"/>
          <cell r="Z196"/>
          <cell r="AA196"/>
          <cell r="AB196"/>
          <cell r="AC196"/>
          <cell r="AD196"/>
          <cell r="AE196"/>
          <cell r="AF196"/>
          <cell r="AG196" t="str">
            <v>Triple Axel</v>
          </cell>
          <cell r="AH196"/>
          <cell r="AI196"/>
          <cell r="AJ196"/>
          <cell r="AK196"/>
          <cell r="AL196"/>
          <cell r="AM196"/>
          <cell r="AN196"/>
          <cell r="AO196"/>
          <cell r="AP196"/>
          <cell r="AQ196"/>
          <cell r="AR196"/>
          <cell r="AS196"/>
          <cell r="AT196"/>
          <cell r="AU196"/>
          <cell r="AV196"/>
          <cell r="AW196"/>
          <cell r="AX196"/>
          <cell r="AY196" t="e">
            <v>#N/A</v>
          </cell>
          <cell r="AZ196"/>
          <cell r="BA196">
            <v>44756</v>
          </cell>
          <cell r="BB196" t="str">
            <v>Expired</v>
          </cell>
          <cell r="BC196" t="str">
            <v>3rd Party</v>
          </cell>
          <cell r="BD196" t="str">
            <v>N/A</v>
          </cell>
          <cell r="BE196" t="str">
            <v>Trailer - Not Requered</v>
          </cell>
          <cell r="BF196" t="str">
            <v>N/A</v>
          </cell>
          <cell r="BG196" t="str">
            <v>N/A</v>
          </cell>
          <cell r="BH196" t="str">
            <v>N/A</v>
          </cell>
          <cell r="BI196" t="str">
            <v>N/A</v>
          </cell>
          <cell r="BJ196"/>
          <cell r="BK196"/>
          <cell r="BL196"/>
          <cell r="BM196"/>
          <cell r="BN196"/>
          <cell r="BO196"/>
          <cell r="BP196"/>
          <cell r="BQ196">
            <v>1108050100</v>
          </cell>
        </row>
        <row r="197">
          <cell r="C197">
            <v>18260</v>
          </cell>
          <cell r="D197" t="str">
            <v>Active</v>
          </cell>
          <cell r="E197" t="str">
            <v>Schmitz</v>
          </cell>
          <cell r="F197"/>
          <cell r="G197" t="str">
            <v>Curtain Sider</v>
          </cell>
          <cell r="H197" t="str">
            <v>Trailer</v>
          </cell>
          <cell r="I197"/>
          <cell r="J197" t="str">
            <v>Curtain Sider</v>
          </cell>
          <cell r="K197" t="str">
            <v xml:space="preserve">Small Pin </v>
          </cell>
          <cell r="L197"/>
          <cell r="M197" t="str">
            <v>WSM00000003003531</v>
          </cell>
          <cell r="N197" t="str">
            <v>QATAR-TD-020166</v>
          </cell>
          <cell r="O197">
            <v>2007</v>
          </cell>
          <cell r="P197" t="str">
            <v>Germany</v>
          </cell>
          <cell r="Q197" t="str">
            <v>TR-Transport - Operations</v>
          </cell>
          <cell r="R197" t="str">
            <v>GWC</v>
          </cell>
          <cell r="S197" t="str">
            <v>LVQ</v>
          </cell>
          <cell r="T197" t="str">
            <v>LVQ</v>
          </cell>
          <cell r="U197"/>
          <cell r="V197"/>
          <cell r="W197"/>
          <cell r="X197" t="str">
            <v>Green</v>
          </cell>
          <cell r="Y197"/>
          <cell r="Z197"/>
          <cell r="AA197"/>
          <cell r="AB197"/>
          <cell r="AC197"/>
          <cell r="AD197"/>
          <cell r="AE197"/>
          <cell r="AF197"/>
          <cell r="AG197" t="str">
            <v>Triple Axel</v>
          </cell>
          <cell r="AH197"/>
          <cell r="AI197"/>
          <cell r="AJ197"/>
          <cell r="AK197"/>
          <cell r="AL197"/>
          <cell r="AM197"/>
          <cell r="AN197"/>
          <cell r="AO197"/>
          <cell r="AP197"/>
          <cell r="AQ197"/>
          <cell r="AR197"/>
          <cell r="AS197"/>
          <cell r="AT197"/>
          <cell r="AU197"/>
          <cell r="AV197"/>
          <cell r="AW197"/>
          <cell r="AX197"/>
          <cell r="AY197" t="e">
            <v>#N/A</v>
          </cell>
          <cell r="AZ197"/>
          <cell r="BA197">
            <v>44991</v>
          </cell>
          <cell r="BB197" t="str">
            <v/>
          </cell>
          <cell r="BC197" t="str">
            <v>3rd Party</v>
          </cell>
          <cell r="BD197" t="str">
            <v>N/A</v>
          </cell>
          <cell r="BE197" t="str">
            <v>Trailer - Not Requered</v>
          </cell>
          <cell r="BF197" t="str">
            <v>N/A</v>
          </cell>
          <cell r="BG197" t="str">
            <v>N/A</v>
          </cell>
          <cell r="BH197" t="str">
            <v>N/A</v>
          </cell>
          <cell r="BI197" t="str">
            <v>N/A</v>
          </cell>
          <cell r="BJ197"/>
          <cell r="BK197"/>
          <cell r="BL197"/>
          <cell r="BM197"/>
          <cell r="BN197"/>
          <cell r="BO197"/>
          <cell r="BP197"/>
          <cell r="BQ197">
            <v>1108050100</v>
          </cell>
        </row>
        <row r="198">
          <cell r="C198">
            <v>18261</v>
          </cell>
          <cell r="D198" t="str">
            <v>Active</v>
          </cell>
          <cell r="E198" t="str">
            <v>Schmitz</v>
          </cell>
          <cell r="F198"/>
          <cell r="G198" t="str">
            <v>40' Flat Bed</v>
          </cell>
          <cell r="H198" t="str">
            <v>Trailer</v>
          </cell>
          <cell r="I198"/>
          <cell r="J198" t="str">
            <v>Flat Bed</v>
          </cell>
          <cell r="K198" t="str">
            <v>Big Pin</v>
          </cell>
          <cell r="L198"/>
          <cell r="M198" t="str">
            <v>WSM00000003002226</v>
          </cell>
          <cell r="N198" t="str">
            <v>QATAR-TD-011886</v>
          </cell>
          <cell r="O198">
            <v>2007</v>
          </cell>
          <cell r="P198" t="str">
            <v>Germany</v>
          </cell>
          <cell r="Q198" t="str">
            <v>TR-Transport - Operations</v>
          </cell>
          <cell r="R198" t="str">
            <v>GWC</v>
          </cell>
          <cell r="S198" t="str">
            <v>LVQ</v>
          </cell>
          <cell r="T198" t="str">
            <v>LVQ</v>
          </cell>
          <cell r="U198"/>
          <cell r="V198"/>
          <cell r="W198"/>
          <cell r="X198" t="str">
            <v>Silver</v>
          </cell>
          <cell r="Y198"/>
          <cell r="Z198"/>
          <cell r="AA198"/>
          <cell r="AB198"/>
          <cell r="AC198"/>
          <cell r="AD198"/>
          <cell r="AE198"/>
          <cell r="AF198"/>
          <cell r="AG198" t="str">
            <v>Triple Axel</v>
          </cell>
          <cell r="AH198"/>
          <cell r="AI198"/>
          <cell r="AJ198"/>
          <cell r="AK198"/>
          <cell r="AL198"/>
          <cell r="AM198"/>
          <cell r="AN198"/>
          <cell r="AO198"/>
          <cell r="AP198"/>
          <cell r="AQ198"/>
          <cell r="AR198"/>
          <cell r="AS198"/>
          <cell r="AT198"/>
          <cell r="AU198"/>
          <cell r="AV198"/>
          <cell r="AW198"/>
          <cell r="AX198"/>
          <cell r="AY198" t="e">
            <v>#N/A</v>
          </cell>
          <cell r="AZ198"/>
          <cell r="BA198">
            <v>44892</v>
          </cell>
          <cell r="BB198" t="str">
            <v>Warning</v>
          </cell>
          <cell r="BC198" t="str">
            <v>3rd Party</v>
          </cell>
          <cell r="BD198" t="str">
            <v>N/A</v>
          </cell>
          <cell r="BE198" t="str">
            <v>Trailer - Not Requered</v>
          </cell>
          <cell r="BF198" t="str">
            <v>N/A</v>
          </cell>
          <cell r="BG198" t="str">
            <v>N/A</v>
          </cell>
          <cell r="BH198" t="str">
            <v>N/A</v>
          </cell>
          <cell r="BI198" t="str">
            <v>N/A</v>
          </cell>
          <cell r="BJ198"/>
          <cell r="BK198"/>
          <cell r="BL198"/>
          <cell r="BM198"/>
          <cell r="BN198"/>
          <cell r="BO198"/>
          <cell r="BP198"/>
          <cell r="BQ198">
            <v>1108050100</v>
          </cell>
        </row>
        <row r="199">
          <cell r="C199">
            <v>18262</v>
          </cell>
          <cell r="D199" t="str">
            <v>Active</v>
          </cell>
          <cell r="E199" t="str">
            <v>Schmitz</v>
          </cell>
          <cell r="F199"/>
          <cell r="G199" t="str">
            <v>40' Flat Bed</v>
          </cell>
          <cell r="H199" t="str">
            <v>Trailer</v>
          </cell>
          <cell r="I199"/>
          <cell r="J199" t="str">
            <v>Flat Bed</v>
          </cell>
          <cell r="K199" t="str">
            <v xml:space="preserve">Small Pin </v>
          </cell>
          <cell r="L199"/>
          <cell r="M199" t="str">
            <v>WSM00000003002877</v>
          </cell>
          <cell r="N199" t="str">
            <v>QATAR-TD-010258</v>
          </cell>
          <cell r="O199">
            <v>2007</v>
          </cell>
          <cell r="P199" t="str">
            <v>Germany</v>
          </cell>
          <cell r="Q199" t="str">
            <v>TR-Transport - Operations</v>
          </cell>
          <cell r="R199" t="str">
            <v>GWC</v>
          </cell>
          <cell r="S199" t="str">
            <v>LVQ</v>
          </cell>
          <cell r="T199" t="str">
            <v>QUALITAIR/ Out</v>
          </cell>
          <cell r="U199"/>
          <cell r="V199"/>
          <cell r="W199"/>
          <cell r="X199" t="str">
            <v>Silver</v>
          </cell>
          <cell r="Y199"/>
          <cell r="Z199"/>
          <cell r="AA199"/>
          <cell r="AB199"/>
          <cell r="AC199"/>
          <cell r="AD199"/>
          <cell r="AE199"/>
          <cell r="AF199"/>
          <cell r="AG199" t="str">
            <v>Triple Axel</v>
          </cell>
          <cell r="AH199"/>
          <cell r="AI199"/>
          <cell r="AJ199"/>
          <cell r="AK199"/>
          <cell r="AL199"/>
          <cell r="AM199"/>
          <cell r="AN199"/>
          <cell r="AO199"/>
          <cell r="AP199"/>
          <cell r="AQ199"/>
          <cell r="AR199"/>
          <cell r="AS199"/>
          <cell r="AT199"/>
          <cell r="AU199"/>
          <cell r="AV199"/>
          <cell r="AW199"/>
          <cell r="AX199"/>
          <cell r="AY199" t="e">
            <v>#N/A</v>
          </cell>
          <cell r="AZ199"/>
          <cell r="BA199">
            <v>44882</v>
          </cell>
          <cell r="BB199" t="str">
            <v>Expired</v>
          </cell>
          <cell r="BC199" t="str">
            <v>3rd Party</v>
          </cell>
          <cell r="BD199" t="str">
            <v>N/A</v>
          </cell>
          <cell r="BE199" t="str">
            <v>Trailer - Not Requered</v>
          </cell>
          <cell r="BF199" t="str">
            <v>N/A</v>
          </cell>
          <cell r="BG199" t="str">
            <v>N/A</v>
          </cell>
          <cell r="BH199" t="str">
            <v>N/A</v>
          </cell>
          <cell r="BI199" t="str">
            <v>N/A</v>
          </cell>
          <cell r="BJ199"/>
          <cell r="BK199"/>
          <cell r="BL199"/>
          <cell r="BM199"/>
          <cell r="BN199"/>
          <cell r="BO199"/>
          <cell r="BP199"/>
          <cell r="BQ199">
            <v>1108050100</v>
          </cell>
        </row>
        <row r="200">
          <cell r="C200">
            <v>18263</v>
          </cell>
          <cell r="D200" t="str">
            <v>Active</v>
          </cell>
          <cell r="E200" t="str">
            <v>Schmitz</v>
          </cell>
          <cell r="F200"/>
          <cell r="G200" t="str">
            <v>40' Flat Bed</v>
          </cell>
          <cell r="H200" t="str">
            <v>Trailer</v>
          </cell>
          <cell r="I200"/>
          <cell r="J200" t="str">
            <v>Front Shield</v>
          </cell>
          <cell r="K200" t="str">
            <v xml:space="preserve">Small Pin </v>
          </cell>
          <cell r="L200"/>
          <cell r="M200" t="str">
            <v>WSM00000003002921</v>
          </cell>
          <cell r="N200" t="str">
            <v>QATAR-TD-008998</v>
          </cell>
          <cell r="O200">
            <v>2007</v>
          </cell>
          <cell r="P200" t="str">
            <v>Germany</v>
          </cell>
          <cell r="Q200" t="str">
            <v>TR-Transport - Operations</v>
          </cell>
          <cell r="R200" t="str">
            <v>GWC</v>
          </cell>
          <cell r="S200" t="str">
            <v>LVQ</v>
          </cell>
          <cell r="T200" t="str">
            <v>Dedicated to NFE Project</v>
          </cell>
          <cell r="U200"/>
          <cell r="V200"/>
          <cell r="W200"/>
          <cell r="X200" t="str">
            <v>Silver</v>
          </cell>
          <cell r="Y200"/>
          <cell r="Z200"/>
          <cell r="AA200"/>
          <cell r="AB200"/>
          <cell r="AC200"/>
          <cell r="AD200"/>
          <cell r="AE200"/>
          <cell r="AF200" t="str">
            <v>Plywood</v>
          </cell>
          <cell r="AG200" t="str">
            <v>Triple Axel</v>
          </cell>
          <cell r="AH200"/>
          <cell r="AI200"/>
          <cell r="AJ200"/>
          <cell r="AK200"/>
          <cell r="AL200"/>
          <cell r="AM200"/>
          <cell r="AN200"/>
          <cell r="AO200"/>
          <cell r="AP200"/>
          <cell r="AQ200"/>
          <cell r="AR200"/>
          <cell r="AS200"/>
          <cell r="AT200"/>
          <cell r="AU200"/>
          <cell r="AV200"/>
          <cell r="AW200"/>
          <cell r="AX200"/>
          <cell r="AY200" t="e">
            <v>#N/A</v>
          </cell>
          <cell r="AZ200"/>
          <cell r="BA200">
            <v>44810</v>
          </cell>
          <cell r="BB200" t="str">
            <v>Expired</v>
          </cell>
          <cell r="BC200" t="str">
            <v>3rd Party</v>
          </cell>
          <cell r="BD200" t="str">
            <v>N/A</v>
          </cell>
          <cell r="BE200" t="str">
            <v>Trailer - Not Requered</v>
          </cell>
          <cell r="BF200" t="str">
            <v>N/A</v>
          </cell>
          <cell r="BG200" t="str">
            <v>N/A</v>
          </cell>
          <cell r="BH200" t="str">
            <v>N/A</v>
          </cell>
          <cell r="BI200" t="str">
            <v>N/A</v>
          </cell>
          <cell r="BJ200"/>
          <cell r="BK200"/>
          <cell r="BL200"/>
          <cell r="BM200"/>
          <cell r="BN200"/>
          <cell r="BO200"/>
          <cell r="BP200"/>
          <cell r="BQ200">
            <v>1108050100</v>
          </cell>
        </row>
        <row r="201">
          <cell r="C201">
            <v>18264</v>
          </cell>
          <cell r="D201" t="str">
            <v>Active</v>
          </cell>
          <cell r="E201" t="str">
            <v>Schmitz</v>
          </cell>
          <cell r="F201"/>
          <cell r="G201" t="str">
            <v>40' Flat Bed</v>
          </cell>
          <cell r="H201" t="str">
            <v>Trailer</v>
          </cell>
          <cell r="I201"/>
          <cell r="J201" t="str">
            <v>Front Shield</v>
          </cell>
          <cell r="K201" t="str">
            <v>Big Pin</v>
          </cell>
          <cell r="L201"/>
          <cell r="M201" t="str">
            <v>WSM00000003002868</v>
          </cell>
          <cell r="N201" t="str">
            <v>QATAR-TD-016616</v>
          </cell>
          <cell r="O201">
            <v>2007</v>
          </cell>
          <cell r="P201" t="str">
            <v>Germany</v>
          </cell>
          <cell r="Q201" t="str">
            <v>TR-Transport - Operations</v>
          </cell>
          <cell r="R201" t="str">
            <v>GWC</v>
          </cell>
          <cell r="S201" t="str">
            <v>LVQ</v>
          </cell>
          <cell r="T201" t="str">
            <v>Deugro Dedicated</v>
          </cell>
          <cell r="U201"/>
          <cell r="V201"/>
          <cell r="W201"/>
          <cell r="X201" t="str">
            <v>Silver</v>
          </cell>
          <cell r="Y201"/>
          <cell r="Z201"/>
          <cell r="AA201"/>
          <cell r="AB201"/>
          <cell r="AC201"/>
          <cell r="AD201"/>
          <cell r="AE201"/>
          <cell r="AF201" t="str">
            <v>Plywood</v>
          </cell>
          <cell r="AG201" t="str">
            <v>Triple Axel</v>
          </cell>
          <cell r="AH201"/>
          <cell r="AI201"/>
          <cell r="AJ201"/>
          <cell r="AK201"/>
          <cell r="AL201"/>
          <cell r="AM201"/>
          <cell r="AN201"/>
          <cell r="AO201"/>
          <cell r="AP201"/>
          <cell r="AQ201"/>
          <cell r="AR201"/>
          <cell r="AS201"/>
          <cell r="AT201"/>
          <cell r="AU201"/>
          <cell r="AV201"/>
          <cell r="AW201"/>
          <cell r="AX201"/>
          <cell r="AY201" t="e">
            <v>#N/A</v>
          </cell>
          <cell r="AZ201"/>
          <cell r="BA201">
            <v>44929</v>
          </cell>
          <cell r="BB201" t="str">
            <v>Warning</v>
          </cell>
          <cell r="BC201" t="str">
            <v>3rd Party</v>
          </cell>
          <cell r="BD201" t="str">
            <v>N/A</v>
          </cell>
          <cell r="BE201" t="str">
            <v>Trailer - Not Requered</v>
          </cell>
          <cell r="BF201" t="str">
            <v>N/A</v>
          </cell>
          <cell r="BG201" t="str">
            <v>N/A</v>
          </cell>
          <cell r="BH201" t="str">
            <v>N/A</v>
          </cell>
          <cell r="BI201" t="str">
            <v>N/A</v>
          </cell>
          <cell r="BJ201"/>
          <cell r="BK201"/>
          <cell r="BL201"/>
          <cell r="BM201"/>
          <cell r="BN201"/>
          <cell r="BO201"/>
          <cell r="BP201"/>
          <cell r="BQ201">
            <v>1108050100</v>
          </cell>
        </row>
        <row r="202">
          <cell r="C202">
            <v>18265</v>
          </cell>
          <cell r="D202" t="str">
            <v>Active</v>
          </cell>
          <cell r="E202" t="str">
            <v>Schmitz</v>
          </cell>
          <cell r="F202"/>
          <cell r="G202" t="str">
            <v>Curtain Sider</v>
          </cell>
          <cell r="H202" t="str">
            <v>Trailer</v>
          </cell>
          <cell r="I202"/>
          <cell r="J202" t="str">
            <v>Curtain Sider</v>
          </cell>
          <cell r="K202" t="str">
            <v xml:space="preserve">Small Pin </v>
          </cell>
          <cell r="L202"/>
          <cell r="M202" t="str">
            <v>WSM00000003003552</v>
          </cell>
          <cell r="N202" t="str">
            <v>QATAR-TD-019707</v>
          </cell>
          <cell r="O202">
            <v>2007</v>
          </cell>
          <cell r="P202" t="str">
            <v>Germany</v>
          </cell>
          <cell r="Q202" t="str">
            <v>TR-Transport - Operations</v>
          </cell>
          <cell r="R202" t="str">
            <v>GWC</v>
          </cell>
          <cell r="S202" t="str">
            <v>LVQ</v>
          </cell>
          <cell r="T202" t="str">
            <v>LVQ</v>
          </cell>
          <cell r="U202"/>
          <cell r="V202"/>
          <cell r="W202"/>
          <cell r="X202" t="str">
            <v>Green</v>
          </cell>
          <cell r="Y202"/>
          <cell r="Z202"/>
          <cell r="AA202"/>
          <cell r="AB202"/>
          <cell r="AC202"/>
          <cell r="AD202"/>
          <cell r="AE202"/>
          <cell r="AF202"/>
          <cell r="AG202" t="str">
            <v>Triple Axel</v>
          </cell>
          <cell r="AH202"/>
          <cell r="AI202"/>
          <cell r="AJ202"/>
          <cell r="AK202"/>
          <cell r="AL202"/>
          <cell r="AM202"/>
          <cell r="AN202"/>
          <cell r="AO202"/>
          <cell r="AP202"/>
          <cell r="AQ202"/>
          <cell r="AR202"/>
          <cell r="AS202"/>
          <cell r="AT202"/>
          <cell r="AU202"/>
          <cell r="AV202"/>
          <cell r="AW202"/>
          <cell r="AX202"/>
          <cell r="AY202" t="e">
            <v>#N/A</v>
          </cell>
          <cell r="AZ202"/>
          <cell r="BA202">
            <v>44997</v>
          </cell>
          <cell r="BB202" t="str">
            <v/>
          </cell>
          <cell r="BC202" t="str">
            <v>3rd Party</v>
          </cell>
          <cell r="BD202" t="str">
            <v>N/A</v>
          </cell>
          <cell r="BE202" t="str">
            <v>Trailer - Not Requered</v>
          </cell>
          <cell r="BF202" t="str">
            <v>N/A</v>
          </cell>
          <cell r="BG202" t="str">
            <v>N/A</v>
          </cell>
          <cell r="BH202" t="str">
            <v>N/A</v>
          </cell>
          <cell r="BI202" t="str">
            <v>N/A</v>
          </cell>
          <cell r="BJ202"/>
          <cell r="BK202"/>
          <cell r="BL202"/>
          <cell r="BM202"/>
          <cell r="BN202"/>
          <cell r="BO202"/>
          <cell r="BP202"/>
          <cell r="BQ202">
            <v>1108050100</v>
          </cell>
        </row>
        <row r="203">
          <cell r="C203">
            <v>18269</v>
          </cell>
          <cell r="D203" t="str">
            <v>Active</v>
          </cell>
          <cell r="E203" t="str">
            <v>Schmitz</v>
          </cell>
          <cell r="F203"/>
          <cell r="G203" t="str">
            <v>40' Flat Bed</v>
          </cell>
          <cell r="H203" t="str">
            <v>Trailer</v>
          </cell>
          <cell r="I203"/>
          <cell r="J203" t="str">
            <v>Front Shield</v>
          </cell>
          <cell r="K203" t="str">
            <v xml:space="preserve">Small Pin </v>
          </cell>
          <cell r="L203"/>
          <cell r="M203" t="str">
            <v>WSM00000003002273</v>
          </cell>
          <cell r="N203" t="str">
            <v>QATAR-TD-010434</v>
          </cell>
          <cell r="O203">
            <v>2007</v>
          </cell>
          <cell r="P203" t="str">
            <v>Germany</v>
          </cell>
          <cell r="Q203" t="str">
            <v>TR-Transport - Operations</v>
          </cell>
          <cell r="R203" t="str">
            <v>GWC</v>
          </cell>
          <cell r="S203" t="str">
            <v>LVQ</v>
          </cell>
          <cell r="T203" t="str">
            <v>Deugro Dedicated PMT</v>
          </cell>
          <cell r="U203"/>
          <cell r="V203"/>
          <cell r="W203"/>
          <cell r="X203" t="str">
            <v>Silver</v>
          </cell>
          <cell r="Y203"/>
          <cell r="Z203"/>
          <cell r="AA203"/>
          <cell r="AB203"/>
          <cell r="AC203"/>
          <cell r="AD203"/>
          <cell r="AE203"/>
          <cell r="AF203" t="str">
            <v>Plywood</v>
          </cell>
          <cell r="AG203" t="str">
            <v>Triple Axel</v>
          </cell>
          <cell r="AH203"/>
          <cell r="AI203"/>
          <cell r="AJ203"/>
          <cell r="AK203"/>
          <cell r="AL203"/>
          <cell r="AM203"/>
          <cell r="AN203"/>
          <cell r="AO203"/>
          <cell r="AP203"/>
          <cell r="AQ203"/>
          <cell r="AR203"/>
          <cell r="AS203"/>
          <cell r="AT203"/>
          <cell r="AU203"/>
          <cell r="AV203"/>
          <cell r="AW203"/>
          <cell r="AX203"/>
          <cell r="AY203" t="e">
            <v>#N/A</v>
          </cell>
          <cell r="AZ203"/>
          <cell r="BA203">
            <v>44830</v>
          </cell>
          <cell r="BB203" t="str">
            <v>Expired</v>
          </cell>
          <cell r="BC203" t="str">
            <v>3rd Party</v>
          </cell>
          <cell r="BD203" t="str">
            <v>N/A</v>
          </cell>
          <cell r="BE203" t="str">
            <v>Trailer - Not Requered</v>
          </cell>
          <cell r="BF203" t="str">
            <v>N/A</v>
          </cell>
          <cell r="BG203" t="str">
            <v>N/A</v>
          </cell>
          <cell r="BH203" t="str">
            <v>N/A</v>
          </cell>
          <cell r="BI203" t="str">
            <v>N/A</v>
          </cell>
          <cell r="BJ203"/>
          <cell r="BK203"/>
          <cell r="BL203"/>
          <cell r="BM203"/>
          <cell r="BN203"/>
          <cell r="BO203"/>
          <cell r="BP203"/>
          <cell r="BQ203">
            <v>1108050100</v>
          </cell>
        </row>
        <row r="204">
          <cell r="C204">
            <v>18271</v>
          </cell>
          <cell r="D204" t="str">
            <v>Active</v>
          </cell>
          <cell r="E204" t="str">
            <v>Schmitz</v>
          </cell>
          <cell r="F204"/>
          <cell r="G204" t="str">
            <v>40' Flat Bed</v>
          </cell>
          <cell r="H204" t="str">
            <v>Trailer</v>
          </cell>
          <cell r="I204"/>
          <cell r="J204" t="str">
            <v>Front Shield</v>
          </cell>
          <cell r="K204" t="str">
            <v xml:space="preserve">Small Pin </v>
          </cell>
          <cell r="L204"/>
          <cell r="M204" t="str">
            <v>WSM00000003002224</v>
          </cell>
          <cell r="N204" t="str">
            <v>QATAR-TD-009135</v>
          </cell>
          <cell r="O204">
            <v>2007</v>
          </cell>
          <cell r="P204" t="str">
            <v>Germany</v>
          </cell>
          <cell r="Q204" t="str">
            <v>TR-Transport - Operations</v>
          </cell>
          <cell r="R204" t="str">
            <v>GWC</v>
          </cell>
          <cell r="S204" t="str">
            <v>LVQ</v>
          </cell>
          <cell r="T204" t="str">
            <v>LVQ</v>
          </cell>
          <cell r="U204"/>
          <cell r="V204"/>
          <cell r="W204"/>
          <cell r="X204" t="str">
            <v>Silver</v>
          </cell>
          <cell r="Y204"/>
          <cell r="Z204"/>
          <cell r="AA204"/>
          <cell r="AB204"/>
          <cell r="AC204"/>
          <cell r="AD204"/>
          <cell r="AE204"/>
          <cell r="AF204" t="str">
            <v>Plywood</v>
          </cell>
          <cell r="AG204" t="str">
            <v>Triple Axel</v>
          </cell>
          <cell r="AH204"/>
          <cell r="AI204"/>
          <cell r="AJ204"/>
          <cell r="AK204"/>
          <cell r="AL204"/>
          <cell r="AM204"/>
          <cell r="AN204"/>
          <cell r="AO204"/>
          <cell r="AP204"/>
          <cell r="AQ204"/>
          <cell r="AR204"/>
          <cell r="AS204"/>
          <cell r="AT204"/>
          <cell r="AU204"/>
          <cell r="AV204"/>
          <cell r="AW204"/>
          <cell r="AX204"/>
          <cell r="AY204" t="e">
            <v>#N/A</v>
          </cell>
          <cell r="AZ204"/>
          <cell r="BA204">
            <v>45151</v>
          </cell>
          <cell r="BB204" t="str">
            <v/>
          </cell>
          <cell r="BC204" t="str">
            <v>3rd Party</v>
          </cell>
          <cell r="BD204" t="str">
            <v>N/A</v>
          </cell>
          <cell r="BE204" t="str">
            <v>Trailer - Not Requered</v>
          </cell>
          <cell r="BF204" t="str">
            <v>N/A</v>
          </cell>
          <cell r="BG204" t="str">
            <v>N/A</v>
          </cell>
          <cell r="BH204" t="str">
            <v>N/A</v>
          </cell>
          <cell r="BI204" t="str">
            <v>N/A</v>
          </cell>
          <cell r="BJ204"/>
          <cell r="BK204"/>
          <cell r="BL204"/>
          <cell r="BM204"/>
          <cell r="BN204"/>
          <cell r="BO204"/>
          <cell r="BP204"/>
          <cell r="BQ204">
            <v>1108050100</v>
          </cell>
        </row>
        <row r="205">
          <cell r="C205">
            <v>18272</v>
          </cell>
          <cell r="D205" t="str">
            <v>Active</v>
          </cell>
          <cell r="E205" t="str">
            <v>Schmitz</v>
          </cell>
          <cell r="F205"/>
          <cell r="G205" t="str">
            <v>Curtain Sider</v>
          </cell>
          <cell r="H205" t="str">
            <v>Trailer</v>
          </cell>
          <cell r="I205"/>
          <cell r="J205" t="str">
            <v>Curtain Sider</v>
          </cell>
          <cell r="K205" t="str">
            <v xml:space="preserve">Small Pin </v>
          </cell>
          <cell r="L205"/>
          <cell r="M205" t="str">
            <v>WSM00000003003524</v>
          </cell>
          <cell r="N205" t="str">
            <v>QATAR-TD-018865</v>
          </cell>
          <cell r="O205">
            <v>2007</v>
          </cell>
          <cell r="P205" t="str">
            <v>Germany</v>
          </cell>
          <cell r="Q205" t="str">
            <v>TR-Transport - Operations</v>
          </cell>
          <cell r="R205" t="str">
            <v>GWC</v>
          </cell>
          <cell r="S205" t="str">
            <v>LVQ</v>
          </cell>
          <cell r="T205" t="str">
            <v>LVQ</v>
          </cell>
          <cell r="U205"/>
          <cell r="V205"/>
          <cell r="W205"/>
          <cell r="X205" t="str">
            <v>Green</v>
          </cell>
          <cell r="Y205"/>
          <cell r="Z205"/>
          <cell r="AA205"/>
          <cell r="AB205"/>
          <cell r="AC205"/>
          <cell r="AD205"/>
          <cell r="AE205"/>
          <cell r="AF205"/>
          <cell r="AG205" t="str">
            <v>Triple Axel</v>
          </cell>
          <cell r="AH205"/>
          <cell r="AI205"/>
          <cell r="AJ205"/>
          <cell r="AK205"/>
          <cell r="AL205"/>
          <cell r="AM205"/>
          <cell r="AN205"/>
          <cell r="AO205"/>
          <cell r="AP205"/>
          <cell r="AQ205"/>
          <cell r="AR205"/>
          <cell r="AS205"/>
          <cell r="AT205"/>
          <cell r="AU205"/>
          <cell r="AV205"/>
          <cell r="AW205"/>
          <cell r="AX205"/>
          <cell r="AY205" t="e">
            <v>#N/A</v>
          </cell>
          <cell r="AZ205"/>
          <cell r="BA205">
            <v>44966</v>
          </cell>
          <cell r="BB205" t="str">
            <v/>
          </cell>
          <cell r="BC205" t="str">
            <v>3rd Party</v>
          </cell>
          <cell r="BD205" t="str">
            <v>N/A</v>
          </cell>
          <cell r="BE205" t="str">
            <v>Trailer - Not Requered</v>
          </cell>
          <cell r="BF205" t="str">
            <v>N/A</v>
          </cell>
          <cell r="BG205" t="str">
            <v>N/A</v>
          </cell>
          <cell r="BH205" t="str">
            <v>N/A</v>
          </cell>
          <cell r="BI205" t="str">
            <v>N/A</v>
          </cell>
          <cell r="BJ205"/>
          <cell r="BK205"/>
          <cell r="BL205"/>
          <cell r="BM205"/>
          <cell r="BN205"/>
          <cell r="BO205"/>
          <cell r="BP205"/>
          <cell r="BQ205">
            <v>1108050100</v>
          </cell>
        </row>
        <row r="206">
          <cell r="C206">
            <v>18273</v>
          </cell>
          <cell r="D206" t="str">
            <v>Active</v>
          </cell>
          <cell r="E206" t="str">
            <v>Schmitz</v>
          </cell>
          <cell r="F206"/>
          <cell r="G206" t="str">
            <v>40' Flat Bed</v>
          </cell>
          <cell r="H206" t="str">
            <v>Trailer</v>
          </cell>
          <cell r="I206"/>
          <cell r="J206" t="str">
            <v>Front Shield</v>
          </cell>
          <cell r="K206" t="str">
            <v xml:space="preserve">Small Pin </v>
          </cell>
          <cell r="L206"/>
          <cell r="M206" t="str">
            <v>WSM00000003002272</v>
          </cell>
          <cell r="N206" t="str">
            <v>QATAR-TD-014082</v>
          </cell>
          <cell r="O206">
            <v>2007</v>
          </cell>
          <cell r="P206" t="str">
            <v>Germany</v>
          </cell>
          <cell r="Q206" t="str">
            <v>TR-Transport - Operations</v>
          </cell>
          <cell r="R206" t="str">
            <v>GWC</v>
          </cell>
          <cell r="S206" t="str">
            <v>LVQ</v>
          </cell>
          <cell r="T206" t="str">
            <v>LVQ</v>
          </cell>
          <cell r="U206"/>
          <cell r="V206"/>
          <cell r="W206"/>
          <cell r="X206" t="str">
            <v>Silver</v>
          </cell>
          <cell r="Y206"/>
          <cell r="Z206"/>
          <cell r="AA206"/>
          <cell r="AB206"/>
          <cell r="AC206"/>
          <cell r="AD206"/>
          <cell r="AE206"/>
          <cell r="AF206" t="str">
            <v>Plywood</v>
          </cell>
          <cell r="AG206" t="str">
            <v>Triple Axel</v>
          </cell>
          <cell r="AH206"/>
          <cell r="AI206"/>
          <cell r="AJ206"/>
          <cell r="AK206"/>
          <cell r="AL206"/>
          <cell r="AM206"/>
          <cell r="AN206"/>
          <cell r="AO206"/>
          <cell r="AP206"/>
          <cell r="AQ206"/>
          <cell r="AR206"/>
          <cell r="AS206"/>
          <cell r="AT206"/>
          <cell r="AU206"/>
          <cell r="AV206"/>
          <cell r="AW206"/>
          <cell r="AX206"/>
          <cell r="AY206" t="e">
            <v>#N/A</v>
          </cell>
          <cell r="AZ206"/>
          <cell r="BA206">
            <v>44916</v>
          </cell>
          <cell r="BB206" t="str">
            <v>Warning</v>
          </cell>
          <cell r="BC206" t="str">
            <v>3rd Party</v>
          </cell>
          <cell r="BD206" t="str">
            <v>N/A</v>
          </cell>
          <cell r="BE206" t="str">
            <v>Trailer - Not Requered</v>
          </cell>
          <cell r="BF206" t="str">
            <v>N/A</v>
          </cell>
          <cell r="BG206" t="str">
            <v>N/A</v>
          </cell>
          <cell r="BH206" t="str">
            <v>N/A</v>
          </cell>
          <cell r="BI206" t="str">
            <v>N/A</v>
          </cell>
          <cell r="BJ206"/>
          <cell r="BK206"/>
          <cell r="BL206"/>
          <cell r="BM206"/>
          <cell r="BN206"/>
          <cell r="BO206"/>
          <cell r="BP206"/>
          <cell r="BQ206">
            <v>1108050100</v>
          </cell>
        </row>
        <row r="207">
          <cell r="C207">
            <v>18274</v>
          </cell>
          <cell r="D207" t="str">
            <v>Active</v>
          </cell>
          <cell r="E207" t="str">
            <v>Schmitz</v>
          </cell>
          <cell r="F207"/>
          <cell r="G207" t="str">
            <v>Curtain Sider</v>
          </cell>
          <cell r="H207" t="str">
            <v>Trailer</v>
          </cell>
          <cell r="I207"/>
          <cell r="J207" t="str">
            <v>Curtain Sider</v>
          </cell>
          <cell r="K207" t="str">
            <v xml:space="preserve">Small Pin </v>
          </cell>
          <cell r="L207"/>
          <cell r="M207" t="str">
            <v>WSM00000003003466</v>
          </cell>
          <cell r="N207" t="str">
            <v>QATAR- TD-020715</v>
          </cell>
          <cell r="O207">
            <v>2007</v>
          </cell>
          <cell r="P207" t="str">
            <v>Germany</v>
          </cell>
          <cell r="Q207" t="str">
            <v>TR-Transport - Operations</v>
          </cell>
          <cell r="R207" t="str">
            <v>GWC</v>
          </cell>
          <cell r="S207" t="str">
            <v>LVQ</v>
          </cell>
          <cell r="T207" t="str">
            <v>LVQ</v>
          </cell>
          <cell r="U207"/>
          <cell r="V207"/>
          <cell r="W207"/>
          <cell r="X207" t="str">
            <v>Green</v>
          </cell>
          <cell r="Y207"/>
          <cell r="Z207"/>
          <cell r="AA207"/>
          <cell r="AB207"/>
          <cell r="AC207"/>
          <cell r="AD207"/>
          <cell r="AE207"/>
          <cell r="AF207"/>
          <cell r="AG207" t="str">
            <v>Triple Axel</v>
          </cell>
          <cell r="AH207"/>
          <cell r="AI207"/>
          <cell r="AJ207"/>
          <cell r="AK207"/>
          <cell r="AL207"/>
          <cell r="AM207"/>
          <cell r="AN207"/>
          <cell r="AO207"/>
          <cell r="AP207"/>
          <cell r="AQ207"/>
          <cell r="AR207"/>
          <cell r="AS207"/>
          <cell r="AT207"/>
          <cell r="AU207"/>
          <cell r="AV207"/>
          <cell r="AW207"/>
          <cell r="AX207"/>
          <cell r="AY207" t="e">
            <v>#N/A</v>
          </cell>
          <cell r="AZ207"/>
          <cell r="BA207">
            <v>44997</v>
          </cell>
          <cell r="BB207" t="str">
            <v/>
          </cell>
          <cell r="BC207" t="str">
            <v>3rd Party</v>
          </cell>
          <cell r="BD207" t="str">
            <v>N/A</v>
          </cell>
          <cell r="BE207" t="str">
            <v>Trailer - Not Requered</v>
          </cell>
          <cell r="BF207" t="str">
            <v>N/A</v>
          </cell>
          <cell r="BG207" t="str">
            <v>N/A</v>
          </cell>
          <cell r="BH207" t="str">
            <v>N/A</v>
          </cell>
          <cell r="BI207" t="str">
            <v>N/A</v>
          </cell>
          <cell r="BJ207"/>
          <cell r="BK207"/>
          <cell r="BL207"/>
          <cell r="BM207"/>
          <cell r="BN207"/>
          <cell r="BO207"/>
          <cell r="BP207"/>
          <cell r="BQ207">
            <v>1108050100</v>
          </cell>
        </row>
        <row r="208">
          <cell r="C208">
            <v>18275</v>
          </cell>
          <cell r="D208" t="str">
            <v>Active</v>
          </cell>
          <cell r="E208" t="str">
            <v>Schmitz</v>
          </cell>
          <cell r="F208"/>
          <cell r="G208" t="str">
            <v>40' Flat Bed</v>
          </cell>
          <cell r="H208" t="str">
            <v>Trailer</v>
          </cell>
          <cell r="I208"/>
          <cell r="J208" t="str">
            <v>Front Shield</v>
          </cell>
          <cell r="K208" t="str">
            <v>Big Pin</v>
          </cell>
          <cell r="L208"/>
          <cell r="M208" t="str">
            <v>WSM00000003002920</v>
          </cell>
          <cell r="N208" t="str">
            <v>QATAR-TD-017437</v>
          </cell>
          <cell r="O208">
            <v>2007</v>
          </cell>
          <cell r="P208" t="str">
            <v>Germany</v>
          </cell>
          <cell r="Q208" t="str">
            <v>TR-Transport - Operations</v>
          </cell>
          <cell r="R208" t="str">
            <v>GWC</v>
          </cell>
          <cell r="S208" t="str">
            <v>LVQ</v>
          </cell>
          <cell r="T208" t="str">
            <v>Dedicated to NFE Project</v>
          </cell>
          <cell r="U208"/>
          <cell r="V208"/>
          <cell r="W208"/>
          <cell r="X208" t="str">
            <v>Silver</v>
          </cell>
          <cell r="Y208"/>
          <cell r="Z208"/>
          <cell r="AA208"/>
          <cell r="AB208"/>
          <cell r="AC208"/>
          <cell r="AD208"/>
          <cell r="AE208"/>
          <cell r="AF208" t="str">
            <v>Plywood</v>
          </cell>
          <cell r="AG208" t="str">
            <v>Triple Axel</v>
          </cell>
          <cell r="AH208"/>
          <cell r="AI208"/>
          <cell r="AJ208"/>
          <cell r="AK208"/>
          <cell r="AL208"/>
          <cell r="AM208"/>
          <cell r="AN208"/>
          <cell r="AO208"/>
          <cell r="AP208"/>
          <cell r="AQ208"/>
          <cell r="AR208"/>
          <cell r="AS208"/>
          <cell r="AT208"/>
          <cell r="AU208"/>
          <cell r="AV208"/>
          <cell r="AW208"/>
          <cell r="AX208"/>
          <cell r="AY208" t="e">
            <v>#N/A</v>
          </cell>
          <cell r="AZ208"/>
          <cell r="BA208">
            <v>44938</v>
          </cell>
          <cell r="BB208" t="str">
            <v>Warning</v>
          </cell>
          <cell r="BC208" t="str">
            <v>3rd Party</v>
          </cell>
          <cell r="BD208" t="str">
            <v>N/A</v>
          </cell>
          <cell r="BE208" t="str">
            <v>Trailer - Not Requered</v>
          </cell>
          <cell r="BF208" t="str">
            <v>N/A</v>
          </cell>
          <cell r="BG208" t="str">
            <v>N/A</v>
          </cell>
          <cell r="BH208" t="str">
            <v>N/A</v>
          </cell>
          <cell r="BI208" t="str">
            <v>N/A</v>
          </cell>
          <cell r="BJ208"/>
          <cell r="BK208"/>
          <cell r="BL208"/>
          <cell r="BM208"/>
          <cell r="BN208"/>
          <cell r="BO208"/>
          <cell r="BP208"/>
          <cell r="BQ208">
            <v>1108050100</v>
          </cell>
        </row>
        <row r="209">
          <cell r="C209">
            <v>18276</v>
          </cell>
          <cell r="D209" t="str">
            <v>Active</v>
          </cell>
          <cell r="E209" t="str">
            <v>Schmitz</v>
          </cell>
          <cell r="F209"/>
          <cell r="G209" t="str">
            <v>Curtain Sider</v>
          </cell>
          <cell r="H209" t="str">
            <v>Trailer</v>
          </cell>
          <cell r="I209"/>
          <cell r="J209" t="str">
            <v>Curtain Sider</v>
          </cell>
          <cell r="K209" t="str">
            <v xml:space="preserve">Small Pin </v>
          </cell>
          <cell r="L209"/>
          <cell r="M209" t="str">
            <v>WSM00000003003541</v>
          </cell>
          <cell r="N209" t="str">
            <v>QATAR-TD-019810</v>
          </cell>
          <cell r="O209">
            <v>2007</v>
          </cell>
          <cell r="P209" t="str">
            <v>Germany</v>
          </cell>
          <cell r="Q209" t="str">
            <v>TR-Transport - Operations</v>
          </cell>
          <cell r="R209" t="str">
            <v>GWC</v>
          </cell>
          <cell r="S209" t="str">
            <v>LVQ</v>
          </cell>
          <cell r="T209" t="str">
            <v>LVQ</v>
          </cell>
          <cell r="U209"/>
          <cell r="V209"/>
          <cell r="W209"/>
          <cell r="X209" t="str">
            <v>Green</v>
          </cell>
          <cell r="Y209"/>
          <cell r="Z209"/>
          <cell r="AA209"/>
          <cell r="AB209"/>
          <cell r="AC209"/>
          <cell r="AD209"/>
          <cell r="AE209"/>
          <cell r="AF209"/>
          <cell r="AG209" t="str">
            <v>Triple Axel</v>
          </cell>
          <cell r="AH209"/>
          <cell r="AI209"/>
          <cell r="AJ209"/>
          <cell r="AK209"/>
          <cell r="AL209"/>
          <cell r="AM209"/>
          <cell r="AN209"/>
          <cell r="AO209"/>
          <cell r="AP209"/>
          <cell r="AQ209"/>
          <cell r="AR209"/>
          <cell r="AS209"/>
          <cell r="AT209"/>
          <cell r="AU209"/>
          <cell r="AV209"/>
          <cell r="AW209"/>
          <cell r="AX209"/>
          <cell r="AY209" t="e">
            <v>#N/A</v>
          </cell>
          <cell r="AZ209"/>
          <cell r="BA209">
            <v>44976</v>
          </cell>
          <cell r="BB209" t="str">
            <v/>
          </cell>
          <cell r="BC209" t="str">
            <v>3rd Party</v>
          </cell>
          <cell r="BD209" t="str">
            <v>N/A</v>
          </cell>
          <cell r="BE209" t="str">
            <v>Trailer - Not Requered</v>
          </cell>
          <cell r="BF209" t="str">
            <v>N/A</v>
          </cell>
          <cell r="BG209" t="str">
            <v>N/A</v>
          </cell>
          <cell r="BH209" t="str">
            <v>N/A</v>
          </cell>
          <cell r="BI209" t="str">
            <v>N/A</v>
          </cell>
          <cell r="BJ209"/>
          <cell r="BK209"/>
          <cell r="BL209"/>
          <cell r="BM209"/>
          <cell r="BN209"/>
          <cell r="BO209"/>
          <cell r="BP209"/>
          <cell r="BQ209">
            <v>1108050100</v>
          </cell>
        </row>
        <row r="210">
          <cell r="C210">
            <v>18741</v>
          </cell>
          <cell r="D210" t="str">
            <v>Active</v>
          </cell>
          <cell r="E210" t="str">
            <v>Mammut</v>
          </cell>
          <cell r="F210"/>
          <cell r="G210" t="str">
            <v>45' Flat Bed</v>
          </cell>
          <cell r="H210" t="str">
            <v>Trailer</v>
          </cell>
          <cell r="I210"/>
          <cell r="J210" t="str">
            <v>Sidewall (Removed)</v>
          </cell>
          <cell r="K210" t="str">
            <v xml:space="preserve">Small Pin </v>
          </cell>
          <cell r="L210" t="str">
            <v>Steel</v>
          </cell>
          <cell r="M210" t="str">
            <v>052FB250</v>
          </cell>
          <cell r="N210" t="str">
            <v>QATAR-TD-014862</v>
          </cell>
          <cell r="O210">
            <v>2005</v>
          </cell>
          <cell r="P210" t="str">
            <v>UAE</v>
          </cell>
          <cell r="Q210" t="str">
            <v>TR-Transport - Operations</v>
          </cell>
          <cell r="R210" t="str">
            <v>AGI</v>
          </cell>
          <cell r="S210" t="str">
            <v>LVQ</v>
          </cell>
          <cell r="T210" t="str">
            <v>LVQ</v>
          </cell>
          <cell r="U210"/>
          <cell r="V210"/>
          <cell r="W210"/>
          <cell r="X210" t="str">
            <v>White</v>
          </cell>
          <cell r="Y210"/>
          <cell r="Z210"/>
          <cell r="AA210"/>
          <cell r="AB210"/>
          <cell r="AC210"/>
          <cell r="AD210"/>
          <cell r="AE210"/>
          <cell r="AF210" t="str">
            <v>Steel</v>
          </cell>
          <cell r="AG210" t="str">
            <v>Double Axel</v>
          </cell>
          <cell r="AH210"/>
          <cell r="AI210"/>
          <cell r="AJ210"/>
          <cell r="AK210"/>
          <cell r="AL210"/>
          <cell r="AM210"/>
          <cell r="AN210"/>
          <cell r="AO210"/>
          <cell r="AP210"/>
          <cell r="AQ210"/>
          <cell r="AR210"/>
          <cell r="AS210"/>
          <cell r="AT210"/>
          <cell r="AU210"/>
          <cell r="AV210"/>
          <cell r="AW210"/>
          <cell r="AX210"/>
          <cell r="AY210" t="e">
            <v>#N/A</v>
          </cell>
          <cell r="AZ210"/>
          <cell r="BA210">
            <v>44950</v>
          </cell>
          <cell r="BB210" t="str">
            <v/>
          </cell>
          <cell r="BC210" t="str">
            <v>3rd Party</v>
          </cell>
          <cell r="BD210" t="str">
            <v>N/A</v>
          </cell>
          <cell r="BE210" t="str">
            <v>Trailer - Not Requered</v>
          </cell>
          <cell r="BF210" t="str">
            <v>N/A</v>
          </cell>
          <cell r="BG210" t="str">
            <v>N/A</v>
          </cell>
          <cell r="BH210" t="str">
            <v>N/A</v>
          </cell>
          <cell r="BI210" t="str">
            <v>N/A</v>
          </cell>
          <cell r="BJ210"/>
          <cell r="BK210"/>
          <cell r="BL210"/>
          <cell r="BM210"/>
          <cell r="BN210"/>
          <cell r="BO210"/>
          <cell r="BP210"/>
          <cell r="BQ210">
            <v>1108050100</v>
          </cell>
        </row>
        <row r="211">
          <cell r="C211">
            <v>18742</v>
          </cell>
          <cell r="D211" t="str">
            <v>Active</v>
          </cell>
          <cell r="E211" t="str">
            <v>Mammut</v>
          </cell>
          <cell r="F211"/>
          <cell r="G211" t="str">
            <v>45' Flat Bed</v>
          </cell>
          <cell r="H211" t="str">
            <v>Trailer</v>
          </cell>
          <cell r="I211"/>
          <cell r="J211" t="str">
            <v>Front Shield</v>
          </cell>
          <cell r="K211" t="str">
            <v xml:space="preserve">Small Pin </v>
          </cell>
          <cell r="L211" t="str">
            <v>Steel</v>
          </cell>
          <cell r="M211" t="str">
            <v>AF-083</v>
          </cell>
          <cell r="N211" t="str">
            <v>QATAR-TD-08693</v>
          </cell>
          <cell r="O211">
            <v>2005</v>
          </cell>
          <cell r="P211" t="str">
            <v>UAE</v>
          </cell>
          <cell r="Q211" t="str">
            <v>TR-Transport - Operations</v>
          </cell>
          <cell r="R211" t="str">
            <v>AGI</v>
          </cell>
          <cell r="S211" t="str">
            <v>LVQ</v>
          </cell>
          <cell r="T211" t="str">
            <v>LVQ</v>
          </cell>
          <cell r="U211"/>
          <cell r="V211"/>
          <cell r="W211"/>
          <cell r="X211" t="str">
            <v>White</v>
          </cell>
          <cell r="Y211"/>
          <cell r="Z211"/>
          <cell r="AA211"/>
          <cell r="AB211"/>
          <cell r="AC211"/>
          <cell r="AD211"/>
          <cell r="AE211"/>
          <cell r="AF211"/>
          <cell r="AG211" t="str">
            <v>Triple Axel</v>
          </cell>
          <cell r="AH211"/>
          <cell r="AI211"/>
          <cell r="AJ211"/>
          <cell r="AK211"/>
          <cell r="AL211"/>
          <cell r="AM211"/>
          <cell r="AN211"/>
          <cell r="AO211"/>
          <cell r="AP211"/>
          <cell r="AQ211"/>
          <cell r="AR211"/>
          <cell r="AS211"/>
          <cell r="AT211"/>
          <cell r="AU211"/>
          <cell r="AV211"/>
          <cell r="AW211"/>
          <cell r="AX211"/>
          <cell r="AY211" t="e">
            <v>#N/A</v>
          </cell>
          <cell r="AZ211"/>
          <cell r="BA211">
            <v>44991</v>
          </cell>
          <cell r="BB211" t="str">
            <v/>
          </cell>
          <cell r="BC211" t="str">
            <v>3rd Party</v>
          </cell>
          <cell r="BD211" t="str">
            <v>N/A</v>
          </cell>
          <cell r="BE211" t="str">
            <v>Trailer - Not Requered</v>
          </cell>
          <cell r="BF211" t="str">
            <v>N/A</v>
          </cell>
          <cell r="BG211" t="str">
            <v>N/A</v>
          </cell>
          <cell r="BH211" t="str">
            <v>N/A</v>
          </cell>
          <cell r="BI211" t="str">
            <v>N/A</v>
          </cell>
          <cell r="BJ211"/>
          <cell r="BK211"/>
          <cell r="BL211"/>
          <cell r="BM211"/>
          <cell r="BN211"/>
          <cell r="BO211"/>
          <cell r="BP211"/>
          <cell r="BQ211">
            <v>1108050100</v>
          </cell>
        </row>
        <row r="212">
          <cell r="C212">
            <v>18743</v>
          </cell>
          <cell r="D212" t="str">
            <v>Active</v>
          </cell>
          <cell r="E212" t="str">
            <v>Mammut</v>
          </cell>
          <cell r="F212"/>
          <cell r="G212" t="str">
            <v>45' Flat Bed</v>
          </cell>
          <cell r="H212" t="str">
            <v>Trailer</v>
          </cell>
          <cell r="I212"/>
          <cell r="J212" t="str">
            <v>Gen Set</v>
          </cell>
          <cell r="K212" t="str">
            <v xml:space="preserve">Small Pin </v>
          </cell>
          <cell r="L212" t="str">
            <v>Steel</v>
          </cell>
          <cell r="M212" t="str">
            <v>0501CT39</v>
          </cell>
          <cell r="N212" t="str">
            <v>QATAR-TD-017204</v>
          </cell>
          <cell r="O212">
            <v>2005</v>
          </cell>
          <cell r="P212" t="str">
            <v>UAE</v>
          </cell>
          <cell r="Q212" t="str">
            <v>TR-Transport - Operations</v>
          </cell>
          <cell r="R212" t="str">
            <v>AGI</v>
          </cell>
          <cell r="S212" t="str">
            <v>LVQ</v>
          </cell>
          <cell r="T212" t="str">
            <v>Dangerous cargo ADR</v>
          </cell>
          <cell r="U212"/>
          <cell r="V212"/>
          <cell r="W212"/>
          <cell r="X212" t="str">
            <v>White</v>
          </cell>
          <cell r="Y212"/>
          <cell r="Z212"/>
          <cell r="AA212"/>
          <cell r="AB212"/>
          <cell r="AC212"/>
          <cell r="AD212"/>
          <cell r="AE212"/>
          <cell r="AF212" t="str">
            <v>Steel</v>
          </cell>
          <cell r="AG212" t="str">
            <v>Triple Axel</v>
          </cell>
          <cell r="AH212"/>
          <cell r="AI212"/>
          <cell r="AJ212"/>
          <cell r="AK212"/>
          <cell r="AL212"/>
          <cell r="AM212"/>
          <cell r="AN212"/>
          <cell r="AO212"/>
          <cell r="AP212"/>
          <cell r="AQ212"/>
          <cell r="AR212"/>
          <cell r="AS212"/>
          <cell r="AT212"/>
          <cell r="AU212"/>
          <cell r="AV212"/>
          <cell r="AW212"/>
          <cell r="AX212"/>
          <cell r="AY212" t="e">
            <v>#N/A</v>
          </cell>
          <cell r="AZ212"/>
          <cell r="BA212">
            <v>44987</v>
          </cell>
          <cell r="BB212" t="str">
            <v/>
          </cell>
          <cell r="BC212" t="str">
            <v>3rd Party</v>
          </cell>
          <cell r="BD212" t="str">
            <v>N/A</v>
          </cell>
          <cell r="BE212" t="str">
            <v>Trailer - Not Requered</v>
          </cell>
          <cell r="BF212" t="str">
            <v>N/A</v>
          </cell>
          <cell r="BG212" t="str">
            <v>N/A</v>
          </cell>
          <cell r="BH212" t="str">
            <v>N/A</v>
          </cell>
          <cell r="BI212" t="str">
            <v>N/A</v>
          </cell>
          <cell r="BJ212"/>
          <cell r="BK212"/>
          <cell r="BL212"/>
          <cell r="BM212"/>
          <cell r="BN212"/>
          <cell r="BO212"/>
          <cell r="BP212"/>
          <cell r="BQ212">
            <v>1108050100</v>
          </cell>
        </row>
        <row r="213">
          <cell r="C213">
            <v>18744</v>
          </cell>
          <cell r="D213" t="str">
            <v>Active</v>
          </cell>
          <cell r="E213" t="str">
            <v>Mammut</v>
          </cell>
          <cell r="F213"/>
          <cell r="G213" t="str">
            <v>45' Flat Bed</v>
          </cell>
          <cell r="H213" t="str">
            <v>Trailer</v>
          </cell>
          <cell r="I213"/>
          <cell r="J213" t="str">
            <v>Gen Set</v>
          </cell>
          <cell r="K213" t="str">
            <v xml:space="preserve">Small Pin </v>
          </cell>
          <cell r="L213" t="str">
            <v>Steel</v>
          </cell>
          <cell r="M213" t="str">
            <v>05071833FB760</v>
          </cell>
          <cell r="N213" t="str">
            <v>QATAR-TD-020119</v>
          </cell>
          <cell r="O213">
            <v>2005</v>
          </cell>
          <cell r="P213" t="str">
            <v>UAE</v>
          </cell>
          <cell r="Q213" t="str">
            <v>TR-Transport - Operations</v>
          </cell>
          <cell r="R213" t="str">
            <v>AGI</v>
          </cell>
          <cell r="S213" t="str">
            <v>LVQ</v>
          </cell>
          <cell r="T213" t="str">
            <v>LVQ</v>
          </cell>
          <cell r="U213"/>
          <cell r="V213"/>
          <cell r="W213"/>
          <cell r="X213" t="str">
            <v>White</v>
          </cell>
          <cell r="Y213"/>
          <cell r="Z213"/>
          <cell r="AA213"/>
          <cell r="AB213"/>
          <cell r="AC213"/>
          <cell r="AD213"/>
          <cell r="AE213"/>
          <cell r="AF213" t="str">
            <v>Steel</v>
          </cell>
          <cell r="AG213" t="str">
            <v>Triple Axel</v>
          </cell>
          <cell r="AH213"/>
          <cell r="AI213"/>
          <cell r="AJ213"/>
          <cell r="AK213"/>
          <cell r="AL213"/>
          <cell r="AM213"/>
          <cell r="AN213"/>
          <cell r="AO213"/>
          <cell r="AP213"/>
          <cell r="AQ213"/>
          <cell r="AR213"/>
          <cell r="AS213"/>
          <cell r="AT213"/>
          <cell r="AU213"/>
          <cell r="AV213"/>
          <cell r="AW213"/>
          <cell r="AX213"/>
          <cell r="AY213" t="e">
            <v>#N/A</v>
          </cell>
          <cell r="AZ213"/>
          <cell r="BA213">
            <v>44997</v>
          </cell>
          <cell r="BB213" t="str">
            <v/>
          </cell>
          <cell r="BC213" t="str">
            <v>3rd Party</v>
          </cell>
          <cell r="BD213" t="str">
            <v>N/A</v>
          </cell>
          <cell r="BE213" t="str">
            <v>Trailer - Not Requered</v>
          </cell>
          <cell r="BF213" t="str">
            <v>N/A</v>
          </cell>
          <cell r="BG213" t="str">
            <v>N/A</v>
          </cell>
          <cell r="BH213" t="str">
            <v>N/A</v>
          </cell>
          <cell r="BI213" t="str">
            <v>N/A</v>
          </cell>
          <cell r="BJ213"/>
          <cell r="BK213"/>
          <cell r="BL213"/>
          <cell r="BM213"/>
          <cell r="BN213"/>
          <cell r="BO213"/>
          <cell r="BP213"/>
          <cell r="BQ213">
            <v>1108050100</v>
          </cell>
        </row>
        <row r="214">
          <cell r="C214">
            <v>18745</v>
          </cell>
          <cell r="D214" t="str">
            <v>Active</v>
          </cell>
          <cell r="E214" t="str">
            <v>Mammut</v>
          </cell>
          <cell r="F214"/>
          <cell r="G214" t="str">
            <v>45' Flat Bed</v>
          </cell>
          <cell r="H214" t="str">
            <v>Trailer</v>
          </cell>
          <cell r="I214"/>
          <cell r="J214" t="str">
            <v>Gen Set</v>
          </cell>
          <cell r="K214" t="str">
            <v xml:space="preserve">Small Pin </v>
          </cell>
          <cell r="L214" t="str">
            <v>Steel</v>
          </cell>
          <cell r="M214" t="str">
            <v>0501CT33</v>
          </cell>
          <cell r="N214" t="str">
            <v>QATAR-TD-016498</v>
          </cell>
          <cell r="O214">
            <v>2005</v>
          </cell>
          <cell r="P214" t="str">
            <v>UAE</v>
          </cell>
          <cell r="Q214" t="str">
            <v>TR-Transport - Operations</v>
          </cell>
          <cell r="R214" t="str">
            <v>AGI</v>
          </cell>
          <cell r="S214" t="str">
            <v>LVQ</v>
          </cell>
          <cell r="T214" t="str">
            <v>LVQ</v>
          </cell>
          <cell r="U214"/>
          <cell r="V214"/>
          <cell r="W214"/>
          <cell r="X214" t="str">
            <v>White</v>
          </cell>
          <cell r="Y214"/>
          <cell r="Z214"/>
          <cell r="AA214"/>
          <cell r="AB214"/>
          <cell r="AC214"/>
          <cell r="AD214"/>
          <cell r="AE214"/>
          <cell r="AF214" t="str">
            <v>Steel</v>
          </cell>
          <cell r="AG214" t="str">
            <v>Triple Axel</v>
          </cell>
          <cell r="AH214"/>
          <cell r="AI214"/>
          <cell r="AJ214"/>
          <cell r="AK214"/>
          <cell r="AL214"/>
          <cell r="AM214"/>
          <cell r="AN214"/>
          <cell r="AO214"/>
          <cell r="AP214"/>
          <cell r="AQ214"/>
          <cell r="AR214"/>
          <cell r="AS214"/>
          <cell r="AT214"/>
          <cell r="AU214"/>
          <cell r="AV214"/>
          <cell r="AW214"/>
          <cell r="AX214"/>
          <cell r="AY214" t="e">
            <v>#N/A</v>
          </cell>
          <cell r="AZ214"/>
          <cell r="BA214">
            <v>44980</v>
          </cell>
          <cell r="BB214" t="str">
            <v/>
          </cell>
          <cell r="BC214" t="str">
            <v>3rd Party</v>
          </cell>
          <cell r="BD214" t="str">
            <v>N/A</v>
          </cell>
          <cell r="BE214" t="str">
            <v>Trailer - Not Requered</v>
          </cell>
          <cell r="BF214" t="str">
            <v>N/A</v>
          </cell>
          <cell r="BG214" t="str">
            <v>N/A</v>
          </cell>
          <cell r="BH214" t="str">
            <v>N/A</v>
          </cell>
          <cell r="BI214" t="str">
            <v>N/A</v>
          </cell>
          <cell r="BJ214"/>
          <cell r="BK214"/>
          <cell r="BL214"/>
          <cell r="BM214"/>
          <cell r="BN214"/>
          <cell r="BO214"/>
          <cell r="BP214"/>
          <cell r="BQ214">
            <v>1108050100</v>
          </cell>
        </row>
        <row r="215">
          <cell r="C215">
            <v>18746</v>
          </cell>
          <cell r="D215" t="str">
            <v>Active</v>
          </cell>
          <cell r="E215" t="str">
            <v>Mammut</v>
          </cell>
          <cell r="F215"/>
          <cell r="G215" t="str">
            <v>45' Flat Bed</v>
          </cell>
          <cell r="H215" t="str">
            <v>Trailer</v>
          </cell>
          <cell r="I215"/>
          <cell r="J215" t="str">
            <v>Gen Set</v>
          </cell>
          <cell r="K215" t="str">
            <v xml:space="preserve">Small Pin </v>
          </cell>
          <cell r="L215" t="str">
            <v>Steel</v>
          </cell>
          <cell r="M215" t="str">
            <v>05071842FB769</v>
          </cell>
          <cell r="N215" t="str">
            <v>QATAR-TD-009795</v>
          </cell>
          <cell r="O215">
            <v>2005</v>
          </cell>
          <cell r="P215" t="str">
            <v>UAE</v>
          </cell>
          <cell r="Q215" t="str">
            <v>TR-Transport - Operations</v>
          </cell>
          <cell r="R215" t="str">
            <v>AGI</v>
          </cell>
          <cell r="S215" t="str">
            <v>LVQ</v>
          </cell>
          <cell r="T215" t="str">
            <v>LVQ</v>
          </cell>
          <cell r="U215"/>
          <cell r="V215"/>
          <cell r="W215"/>
          <cell r="X215" t="str">
            <v>White</v>
          </cell>
          <cell r="Y215"/>
          <cell r="Z215"/>
          <cell r="AA215"/>
          <cell r="AB215"/>
          <cell r="AC215"/>
          <cell r="AD215"/>
          <cell r="AE215"/>
          <cell r="AF215" t="str">
            <v>Steel</v>
          </cell>
          <cell r="AG215" t="str">
            <v>Triple Axel</v>
          </cell>
          <cell r="AH215"/>
          <cell r="AI215"/>
          <cell r="AJ215"/>
          <cell r="AK215"/>
          <cell r="AL215"/>
          <cell r="AM215"/>
          <cell r="AN215"/>
          <cell r="AO215"/>
          <cell r="AP215"/>
          <cell r="AQ215"/>
          <cell r="AR215"/>
          <cell r="AS215"/>
          <cell r="AT215"/>
          <cell r="AU215"/>
          <cell r="AV215"/>
          <cell r="AW215"/>
          <cell r="AX215"/>
          <cell r="AY215" t="e">
            <v>#N/A</v>
          </cell>
          <cell r="AZ215"/>
          <cell r="BA215">
            <v>44854</v>
          </cell>
          <cell r="BB215" t="str">
            <v>Expired</v>
          </cell>
          <cell r="BC215" t="str">
            <v>3rd Party</v>
          </cell>
          <cell r="BD215" t="str">
            <v>N/A</v>
          </cell>
          <cell r="BE215" t="str">
            <v>Trailer - Not Requered</v>
          </cell>
          <cell r="BF215" t="str">
            <v>N/A</v>
          </cell>
          <cell r="BG215" t="str">
            <v>N/A</v>
          </cell>
          <cell r="BH215" t="str">
            <v>N/A</v>
          </cell>
          <cell r="BI215" t="str">
            <v>N/A</v>
          </cell>
          <cell r="BJ215"/>
          <cell r="BK215"/>
          <cell r="BL215"/>
          <cell r="BM215"/>
          <cell r="BN215"/>
          <cell r="BO215"/>
          <cell r="BP215"/>
          <cell r="BQ215">
            <v>1108050100</v>
          </cell>
        </row>
        <row r="216">
          <cell r="C216">
            <v>19233</v>
          </cell>
          <cell r="D216" t="str">
            <v>Active</v>
          </cell>
          <cell r="E216" t="str">
            <v>Classic Wrought Iron</v>
          </cell>
          <cell r="F216"/>
          <cell r="G216" t="str">
            <v>40' Skelly</v>
          </cell>
          <cell r="H216" t="str">
            <v>Trailer</v>
          </cell>
          <cell r="I216"/>
          <cell r="J216" t="str">
            <v>Flat Bed</v>
          </cell>
          <cell r="K216" t="str">
            <v xml:space="preserve">Small Pin </v>
          </cell>
          <cell r="L216"/>
          <cell r="M216" t="str">
            <v>ATC200700267</v>
          </cell>
          <cell r="N216" t="str">
            <v>QATAR-TD-028237</v>
          </cell>
          <cell r="O216">
            <v>2007</v>
          </cell>
          <cell r="P216" t="str">
            <v>Qatar</v>
          </cell>
          <cell r="Q216" t="str">
            <v>TR-Transport - Operations</v>
          </cell>
          <cell r="R216" t="str">
            <v>GWC</v>
          </cell>
          <cell r="S216" t="str">
            <v>LVQ</v>
          </cell>
          <cell r="T216"/>
          <cell r="U216"/>
          <cell r="V216"/>
          <cell r="W216"/>
          <cell r="X216" t="str">
            <v>Green</v>
          </cell>
          <cell r="Y216"/>
          <cell r="Z216"/>
          <cell r="AA216"/>
          <cell r="AB216"/>
          <cell r="AC216"/>
          <cell r="AD216"/>
          <cell r="AE216"/>
          <cell r="AF216"/>
          <cell r="AG216" t="str">
            <v>Triple Axel</v>
          </cell>
          <cell r="AH216"/>
          <cell r="AI216"/>
          <cell r="AJ216"/>
          <cell r="AK216"/>
          <cell r="AL216"/>
          <cell r="AM216"/>
          <cell r="AN216"/>
          <cell r="AO216"/>
          <cell r="AP216"/>
          <cell r="AQ216"/>
          <cell r="AR216"/>
          <cell r="AS216"/>
          <cell r="AT216"/>
          <cell r="AU216"/>
          <cell r="AV216"/>
          <cell r="AW216"/>
          <cell r="AX216"/>
          <cell r="AY216" t="e">
            <v>#N/A</v>
          </cell>
          <cell r="AZ216"/>
          <cell r="BA216">
            <v>45133</v>
          </cell>
          <cell r="BB216" t="str">
            <v/>
          </cell>
          <cell r="BC216" t="str">
            <v>3rd Party</v>
          </cell>
          <cell r="BD216" t="str">
            <v>N/A</v>
          </cell>
          <cell r="BE216" t="str">
            <v>Trailer - Not Requered</v>
          </cell>
          <cell r="BF216" t="str">
            <v>N/A</v>
          </cell>
          <cell r="BG216" t="str">
            <v>N/A</v>
          </cell>
          <cell r="BH216" t="str">
            <v>N/A</v>
          </cell>
          <cell r="BI216" t="str">
            <v>N/A</v>
          </cell>
          <cell r="BJ216"/>
          <cell r="BK216"/>
          <cell r="BL216"/>
          <cell r="BM216"/>
          <cell r="BN216"/>
          <cell r="BO216"/>
          <cell r="BP216"/>
          <cell r="BQ216">
            <v>1108050100</v>
          </cell>
        </row>
        <row r="217">
          <cell r="C217">
            <v>20521</v>
          </cell>
          <cell r="D217" t="str">
            <v>Active</v>
          </cell>
          <cell r="E217" t="str">
            <v>Classic Wrought Iron</v>
          </cell>
          <cell r="F217"/>
          <cell r="G217" t="str">
            <v>Sewage Tanker</v>
          </cell>
          <cell r="H217" t="str">
            <v>Trailer</v>
          </cell>
          <cell r="I217"/>
          <cell r="J217" t="str">
            <v>Sewage Tanker</v>
          </cell>
          <cell r="K217" t="str">
            <v xml:space="preserve">Small Pin </v>
          </cell>
          <cell r="L217"/>
          <cell r="M217" t="str">
            <v>ATC200700296</v>
          </cell>
          <cell r="N217" t="str">
            <v>QATAR-TD-017100</v>
          </cell>
          <cell r="O217">
            <v>2007</v>
          </cell>
          <cell r="P217" t="str">
            <v>Qatar</v>
          </cell>
          <cell r="Q217" t="str">
            <v>TR-Transport - Operations</v>
          </cell>
          <cell r="R217" t="str">
            <v>GWC</v>
          </cell>
          <cell r="S217" t="str">
            <v>LVQ</v>
          </cell>
          <cell r="T217" t="str">
            <v>LVQ</v>
          </cell>
          <cell r="U217"/>
          <cell r="V217"/>
          <cell r="W217"/>
          <cell r="X217" t="str">
            <v>Yellow</v>
          </cell>
          <cell r="Y217"/>
          <cell r="Z217"/>
          <cell r="AA217"/>
          <cell r="AB217"/>
          <cell r="AC217"/>
          <cell r="AD217"/>
          <cell r="AE217"/>
          <cell r="AF217"/>
          <cell r="AG217" t="str">
            <v>Triple Axel</v>
          </cell>
          <cell r="AH217"/>
          <cell r="AI217"/>
          <cell r="AJ217"/>
          <cell r="AK217"/>
          <cell r="AL217"/>
          <cell r="AM217"/>
          <cell r="AN217"/>
          <cell r="AO217"/>
          <cell r="AP217"/>
          <cell r="AQ217"/>
          <cell r="AR217"/>
          <cell r="AS217"/>
          <cell r="AT217"/>
          <cell r="AU217"/>
          <cell r="AV217"/>
          <cell r="AW217"/>
          <cell r="AX217"/>
          <cell r="AY217" t="e">
            <v>#N/A</v>
          </cell>
          <cell r="AZ217"/>
          <cell r="BA217">
            <v>44988</v>
          </cell>
          <cell r="BB217" t="str">
            <v/>
          </cell>
          <cell r="BC217" t="str">
            <v>3rd Party</v>
          </cell>
          <cell r="BD217" t="str">
            <v>N/A</v>
          </cell>
          <cell r="BE217" t="str">
            <v>Trailer - Not Requered</v>
          </cell>
          <cell r="BF217" t="str">
            <v>N/A</v>
          </cell>
          <cell r="BG217" t="str">
            <v>N/A</v>
          </cell>
          <cell r="BH217" t="str">
            <v>N/A</v>
          </cell>
          <cell r="BI217" t="str">
            <v>N/A</v>
          </cell>
          <cell r="BJ217"/>
          <cell r="BK217"/>
          <cell r="BL217"/>
          <cell r="BM217"/>
          <cell r="BN217"/>
          <cell r="BO217"/>
          <cell r="BP217"/>
          <cell r="BQ217">
            <v>1108050100</v>
          </cell>
        </row>
        <row r="218">
          <cell r="C218">
            <v>20523</v>
          </cell>
          <cell r="D218" t="str">
            <v>Active</v>
          </cell>
          <cell r="E218" t="str">
            <v>Classic Wrought Iron</v>
          </cell>
          <cell r="F218"/>
          <cell r="G218" t="str">
            <v>40' Skelly</v>
          </cell>
          <cell r="H218" t="str">
            <v>Trailer</v>
          </cell>
          <cell r="I218"/>
          <cell r="J218" t="str">
            <v>Flat Bed</v>
          </cell>
          <cell r="K218" t="str">
            <v xml:space="preserve">Small Pin </v>
          </cell>
          <cell r="L218"/>
          <cell r="M218" t="str">
            <v>ATC200700311</v>
          </cell>
          <cell r="N218" t="str">
            <v>QATAR-TD-028230</v>
          </cell>
          <cell r="O218">
            <v>2007</v>
          </cell>
          <cell r="P218" t="str">
            <v>Qatar</v>
          </cell>
          <cell r="Q218" t="str">
            <v>TR-Transport - Operations</v>
          </cell>
          <cell r="R218" t="str">
            <v>GWC</v>
          </cell>
          <cell r="S218" t="str">
            <v>LVQ</v>
          </cell>
          <cell r="T218"/>
          <cell r="U218"/>
          <cell r="V218"/>
          <cell r="W218"/>
          <cell r="X218" t="str">
            <v>Green</v>
          </cell>
          <cell r="Y218"/>
          <cell r="Z218"/>
          <cell r="AA218"/>
          <cell r="AB218"/>
          <cell r="AC218"/>
          <cell r="AD218"/>
          <cell r="AE218"/>
          <cell r="AF218"/>
          <cell r="AG218" t="str">
            <v>Triple Axel</v>
          </cell>
          <cell r="AH218"/>
          <cell r="AI218"/>
          <cell r="AJ218"/>
          <cell r="AK218"/>
          <cell r="AL218"/>
          <cell r="AM218"/>
          <cell r="AN218"/>
          <cell r="AO218"/>
          <cell r="AP218"/>
          <cell r="AQ218"/>
          <cell r="AR218"/>
          <cell r="AS218"/>
          <cell r="AT218"/>
          <cell r="AU218"/>
          <cell r="AV218"/>
          <cell r="AW218"/>
          <cell r="AX218"/>
          <cell r="AY218" t="e">
            <v>#N/A</v>
          </cell>
          <cell r="AZ218"/>
          <cell r="BA218">
            <v>45145</v>
          </cell>
          <cell r="BB218" t="str">
            <v/>
          </cell>
          <cell r="BC218" t="str">
            <v>3rd Party</v>
          </cell>
          <cell r="BD218" t="str">
            <v>N/A</v>
          </cell>
          <cell r="BE218" t="str">
            <v>Trailer - Not Requered</v>
          </cell>
          <cell r="BF218" t="str">
            <v>N/A</v>
          </cell>
          <cell r="BG218" t="str">
            <v>N/A</v>
          </cell>
          <cell r="BH218" t="str">
            <v>N/A</v>
          </cell>
          <cell r="BI218" t="str">
            <v>N/A</v>
          </cell>
          <cell r="BJ218"/>
          <cell r="BK218"/>
          <cell r="BL218"/>
          <cell r="BM218"/>
          <cell r="BN218"/>
          <cell r="BO218"/>
          <cell r="BP218"/>
          <cell r="BQ218">
            <v>1108050100</v>
          </cell>
        </row>
        <row r="219">
          <cell r="C219">
            <v>20711</v>
          </cell>
          <cell r="D219" t="str">
            <v>Active</v>
          </cell>
          <cell r="E219" t="str">
            <v>Classic Wrought Iron</v>
          </cell>
          <cell r="F219"/>
          <cell r="G219" t="str">
            <v>40' Skelly</v>
          </cell>
          <cell r="H219" t="str">
            <v>Trailer</v>
          </cell>
          <cell r="I219"/>
          <cell r="J219" t="str">
            <v>Flat Bed</v>
          </cell>
          <cell r="K219" t="str">
            <v xml:space="preserve">Small Pin </v>
          </cell>
          <cell r="L219"/>
          <cell r="M219" t="str">
            <v>ATC200700299</v>
          </cell>
          <cell r="N219" t="str">
            <v>QATAR-TD-028212</v>
          </cell>
          <cell r="O219">
            <v>2007</v>
          </cell>
          <cell r="P219" t="str">
            <v>Qatar</v>
          </cell>
          <cell r="Q219" t="str">
            <v>TR-Transport - Operations</v>
          </cell>
          <cell r="R219" t="str">
            <v>GWC</v>
          </cell>
          <cell r="S219" t="str">
            <v>LVQ</v>
          </cell>
          <cell r="T219"/>
          <cell r="U219"/>
          <cell r="V219"/>
          <cell r="W219"/>
          <cell r="X219" t="str">
            <v>Green</v>
          </cell>
          <cell r="Y219"/>
          <cell r="Z219"/>
          <cell r="AA219"/>
          <cell r="AB219"/>
          <cell r="AC219"/>
          <cell r="AD219"/>
          <cell r="AE219"/>
          <cell r="AF219"/>
          <cell r="AG219" t="str">
            <v>Triple Axel</v>
          </cell>
          <cell r="AH219"/>
          <cell r="AI219"/>
          <cell r="AJ219"/>
          <cell r="AK219"/>
          <cell r="AL219"/>
          <cell r="AM219"/>
          <cell r="AN219"/>
          <cell r="AO219"/>
          <cell r="AP219"/>
          <cell r="AQ219"/>
          <cell r="AR219"/>
          <cell r="AS219"/>
          <cell r="AT219"/>
          <cell r="AU219"/>
          <cell r="AV219"/>
          <cell r="AW219"/>
          <cell r="AX219"/>
          <cell r="AY219" t="e">
            <v>#N/A</v>
          </cell>
          <cell r="AZ219"/>
          <cell r="BA219">
            <v>44789</v>
          </cell>
          <cell r="BB219" t="str">
            <v>Expired</v>
          </cell>
          <cell r="BC219" t="str">
            <v>3rd Party</v>
          </cell>
          <cell r="BD219" t="str">
            <v>N/A</v>
          </cell>
          <cell r="BE219" t="str">
            <v>Trailer - Not Requered</v>
          </cell>
          <cell r="BF219" t="str">
            <v>N/A</v>
          </cell>
          <cell r="BG219" t="str">
            <v>N/A</v>
          </cell>
          <cell r="BH219" t="str">
            <v>N/A</v>
          </cell>
          <cell r="BI219" t="str">
            <v>N/A</v>
          </cell>
          <cell r="BJ219"/>
          <cell r="BK219"/>
          <cell r="BL219"/>
          <cell r="BM219"/>
          <cell r="BN219"/>
          <cell r="BO219"/>
          <cell r="BP219"/>
          <cell r="BQ219">
            <v>1108050100</v>
          </cell>
        </row>
        <row r="220">
          <cell r="C220">
            <v>20817</v>
          </cell>
          <cell r="D220" t="str">
            <v>Active</v>
          </cell>
          <cell r="E220" t="str">
            <v>Schmitz</v>
          </cell>
          <cell r="F220"/>
          <cell r="G220" t="str">
            <v>40' Flat Bed</v>
          </cell>
          <cell r="H220" t="str">
            <v>Trailer</v>
          </cell>
          <cell r="I220"/>
          <cell r="J220" t="str">
            <v>Front Shield</v>
          </cell>
          <cell r="K220" t="str">
            <v xml:space="preserve">Small Pin </v>
          </cell>
          <cell r="L220"/>
          <cell r="M220" t="str">
            <v>WSM00000003003142</v>
          </cell>
          <cell r="N220" t="str">
            <v>QATAR-TD-009351</v>
          </cell>
          <cell r="O220">
            <v>2007</v>
          </cell>
          <cell r="P220" t="str">
            <v xml:space="preserve">Germany </v>
          </cell>
          <cell r="Q220" t="str">
            <v>TR-Transport - Operations</v>
          </cell>
          <cell r="R220" t="str">
            <v>AGI</v>
          </cell>
          <cell r="S220" t="str">
            <v>LVQ</v>
          </cell>
          <cell r="T220"/>
          <cell r="U220"/>
          <cell r="V220"/>
          <cell r="W220"/>
          <cell r="X220" t="str">
            <v>Silver</v>
          </cell>
          <cell r="Y220"/>
          <cell r="Z220"/>
          <cell r="AA220"/>
          <cell r="AB220"/>
          <cell r="AC220"/>
          <cell r="AD220"/>
          <cell r="AE220"/>
          <cell r="AF220" t="str">
            <v>Plywood</v>
          </cell>
          <cell r="AG220" t="str">
            <v>Triple Axel</v>
          </cell>
          <cell r="AH220"/>
          <cell r="AI220"/>
          <cell r="AJ220"/>
          <cell r="AK220"/>
          <cell r="AL220"/>
          <cell r="AM220"/>
          <cell r="AN220"/>
          <cell r="AO220"/>
          <cell r="AP220"/>
          <cell r="AQ220"/>
          <cell r="AR220"/>
          <cell r="AS220"/>
          <cell r="AT220"/>
          <cell r="AU220"/>
          <cell r="AV220"/>
          <cell r="AW220"/>
          <cell r="AX220"/>
          <cell r="AY220" t="e">
            <v>#N/A</v>
          </cell>
          <cell r="AZ220"/>
          <cell r="BA220">
            <v>45139</v>
          </cell>
          <cell r="BB220" t="str">
            <v/>
          </cell>
          <cell r="BC220" t="str">
            <v>3rd Party</v>
          </cell>
          <cell r="BD220" t="str">
            <v>N/A</v>
          </cell>
          <cell r="BE220" t="str">
            <v>Trailer - Not Requered</v>
          </cell>
          <cell r="BF220" t="str">
            <v>N/A</v>
          </cell>
          <cell r="BG220" t="str">
            <v>N/A</v>
          </cell>
          <cell r="BH220" t="str">
            <v>N/A</v>
          </cell>
          <cell r="BI220" t="str">
            <v>N/A</v>
          </cell>
          <cell r="BJ220"/>
          <cell r="BK220"/>
          <cell r="BL220"/>
          <cell r="BM220"/>
          <cell r="BN220"/>
          <cell r="BO220"/>
          <cell r="BP220"/>
          <cell r="BQ220">
            <v>1108050100</v>
          </cell>
        </row>
        <row r="221">
          <cell r="C221">
            <v>20867</v>
          </cell>
          <cell r="D221" t="str">
            <v>Active</v>
          </cell>
          <cell r="E221" t="str">
            <v>Schmitz</v>
          </cell>
          <cell r="F221"/>
          <cell r="G221" t="str">
            <v>40' Flat Bed</v>
          </cell>
          <cell r="H221" t="str">
            <v>Trailer</v>
          </cell>
          <cell r="I221"/>
          <cell r="J221" t="str">
            <v>Flat Bed</v>
          </cell>
          <cell r="K221" t="str">
            <v xml:space="preserve">Small Pin </v>
          </cell>
          <cell r="L221"/>
          <cell r="M221" t="str">
            <v>WSM0000000300361</v>
          </cell>
          <cell r="N221" t="str">
            <v>QATAR-TD-017279</v>
          </cell>
          <cell r="O221">
            <v>2007</v>
          </cell>
          <cell r="P221" t="str">
            <v xml:space="preserve">Germany </v>
          </cell>
          <cell r="Q221" t="str">
            <v>TR-Transport - Operations</v>
          </cell>
          <cell r="R221" t="str">
            <v>AGI</v>
          </cell>
          <cell r="S221" t="str">
            <v>LVQ</v>
          </cell>
          <cell r="T221" t="str">
            <v>LVQ</v>
          </cell>
          <cell r="U221"/>
          <cell r="V221"/>
          <cell r="W221"/>
          <cell r="X221" t="str">
            <v>Silver</v>
          </cell>
          <cell r="Y221"/>
          <cell r="Z221"/>
          <cell r="AA221"/>
          <cell r="AB221"/>
          <cell r="AC221"/>
          <cell r="AD221"/>
          <cell r="AE221"/>
          <cell r="AF221"/>
          <cell r="AG221" t="str">
            <v>Triple Axel</v>
          </cell>
          <cell r="AH221"/>
          <cell r="AI221"/>
          <cell r="AJ221"/>
          <cell r="AK221"/>
          <cell r="AL221"/>
          <cell r="AM221"/>
          <cell r="AN221"/>
          <cell r="AO221"/>
          <cell r="AP221"/>
          <cell r="AQ221"/>
          <cell r="AR221"/>
          <cell r="AS221"/>
          <cell r="AT221"/>
          <cell r="AU221"/>
          <cell r="AV221"/>
          <cell r="AW221"/>
          <cell r="AX221"/>
          <cell r="AY221" t="e">
            <v>#N/A</v>
          </cell>
          <cell r="AZ221"/>
          <cell r="BA221">
            <v>44948</v>
          </cell>
          <cell r="BB221" t="str">
            <v>Warning</v>
          </cell>
          <cell r="BC221" t="str">
            <v>3rd Party</v>
          </cell>
          <cell r="BD221" t="str">
            <v>N/A</v>
          </cell>
          <cell r="BE221" t="str">
            <v>Trailer - Not Requered</v>
          </cell>
          <cell r="BF221" t="str">
            <v>N/A</v>
          </cell>
          <cell r="BG221" t="str">
            <v>N/A</v>
          </cell>
          <cell r="BH221" t="str">
            <v>N/A</v>
          </cell>
          <cell r="BI221" t="str">
            <v>N/A</v>
          </cell>
          <cell r="BJ221"/>
          <cell r="BK221"/>
          <cell r="BL221"/>
          <cell r="BM221"/>
          <cell r="BN221"/>
          <cell r="BO221"/>
          <cell r="BP221"/>
          <cell r="BQ221">
            <v>1108050100</v>
          </cell>
        </row>
        <row r="222">
          <cell r="C222">
            <v>20868</v>
          </cell>
          <cell r="D222" t="str">
            <v>Active</v>
          </cell>
          <cell r="E222" t="str">
            <v>Schmitz</v>
          </cell>
          <cell r="F222"/>
          <cell r="G222" t="str">
            <v>40' Flat Bed</v>
          </cell>
          <cell r="H222" t="str">
            <v>Trailer</v>
          </cell>
          <cell r="I222"/>
          <cell r="J222" t="str">
            <v>Flat Bed</v>
          </cell>
          <cell r="K222" t="str">
            <v xml:space="preserve">Small Pin </v>
          </cell>
          <cell r="L222"/>
          <cell r="M222" t="str">
            <v>WSM00000003003141</v>
          </cell>
          <cell r="N222" t="str">
            <v>QATAR-TD-015772</v>
          </cell>
          <cell r="O222">
            <v>2007</v>
          </cell>
          <cell r="P222" t="str">
            <v xml:space="preserve">Germany </v>
          </cell>
          <cell r="Q222" t="str">
            <v>TR-Transport - Operations</v>
          </cell>
          <cell r="R222" t="str">
            <v>AGI</v>
          </cell>
          <cell r="S222" t="str">
            <v>LVQ</v>
          </cell>
          <cell r="T222" t="str">
            <v>Dangerous cargo ADR</v>
          </cell>
          <cell r="U222"/>
          <cell r="V222"/>
          <cell r="W222"/>
          <cell r="X222" t="str">
            <v>Silver</v>
          </cell>
          <cell r="Y222"/>
          <cell r="Z222"/>
          <cell r="AA222"/>
          <cell r="AB222"/>
          <cell r="AC222"/>
          <cell r="AD222"/>
          <cell r="AE222"/>
          <cell r="AF222"/>
          <cell r="AG222" t="str">
            <v>Triple Axel</v>
          </cell>
          <cell r="AH222"/>
          <cell r="AI222"/>
          <cell r="AJ222"/>
          <cell r="AK222"/>
          <cell r="AL222"/>
          <cell r="AM222"/>
          <cell r="AN222"/>
          <cell r="AO222"/>
          <cell r="AP222"/>
          <cell r="AQ222"/>
          <cell r="AR222"/>
          <cell r="AS222"/>
          <cell r="AT222"/>
          <cell r="AU222"/>
          <cell r="AV222"/>
          <cell r="AW222"/>
          <cell r="AX222"/>
          <cell r="AY222" t="e">
            <v>#N/A</v>
          </cell>
          <cell r="AZ222"/>
          <cell r="BA222">
            <v>44944</v>
          </cell>
          <cell r="BB222" t="str">
            <v>Warning</v>
          </cell>
          <cell r="BC222" t="str">
            <v>3rd Party</v>
          </cell>
          <cell r="BD222" t="str">
            <v>N/A</v>
          </cell>
          <cell r="BE222" t="str">
            <v>Trailer - Not Requered</v>
          </cell>
          <cell r="BF222" t="str">
            <v>N/A</v>
          </cell>
          <cell r="BG222" t="str">
            <v>N/A</v>
          </cell>
          <cell r="BH222" t="str">
            <v>N/A</v>
          </cell>
          <cell r="BI222" t="str">
            <v>N/A</v>
          </cell>
          <cell r="BJ222"/>
          <cell r="BK222"/>
          <cell r="BL222"/>
          <cell r="BM222"/>
          <cell r="BN222"/>
          <cell r="BO222"/>
          <cell r="BP222"/>
          <cell r="BQ222">
            <v>1108050100</v>
          </cell>
        </row>
        <row r="223">
          <cell r="C223">
            <v>21054</v>
          </cell>
          <cell r="D223" t="str">
            <v>Active</v>
          </cell>
          <cell r="E223" t="str">
            <v>Schmitz</v>
          </cell>
          <cell r="F223"/>
          <cell r="G223" t="str">
            <v>45' Reefer</v>
          </cell>
          <cell r="H223" t="str">
            <v>Trailer</v>
          </cell>
          <cell r="I223"/>
          <cell r="J223" t="str">
            <v>Reefer Box</v>
          </cell>
          <cell r="K223" t="str">
            <v xml:space="preserve">Small Pin </v>
          </cell>
          <cell r="L223"/>
          <cell r="M223" t="str">
            <v>WSM00000005001373</v>
          </cell>
          <cell r="N223" t="str">
            <v>QATAR-TD-020520</v>
          </cell>
          <cell r="O223">
            <v>2007</v>
          </cell>
          <cell r="P223" t="str">
            <v>Germany</v>
          </cell>
          <cell r="Q223" t="str">
            <v>TR-Transport - Operations</v>
          </cell>
          <cell r="R223" t="str">
            <v>GWC</v>
          </cell>
          <cell r="S223" t="str">
            <v>OFI Dedicated</v>
          </cell>
          <cell r="T223" t="str">
            <v>LVQ</v>
          </cell>
          <cell r="U223"/>
          <cell r="V223"/>
          <cell r="W223"/>
          <cell r="X223" t="str">
            <v>White</v>
          </cell>
          <cell r="Y223"/>
          <cell r="Z223"/>
          <cell r="AA223"/>
          <cell r="AB223"/>
          <cell r="AC223"/>
          <cell r="AD223"/>
          <cell r="AE223"/>
          <cell r="AF223"/>
          <cell r="AG223" t="str">
            <v>Triple Axel</v>
          </cell>
          <cell r="AH223"/>
          <cell r="AI223"/>
          <cell r="AJ223">
            <v>11600</v>
          </cell>
          <cell r="AK223">
            <v>5800</v>
          </cell>
          <cell r="AL223"/>
          <cell r="AM223"/>
          <cell r="AN223"/>
          <cell r="AO223"/>
          <cell r="AP223"/>
          <cell r="AQ223"/>
          <cell r="AR223"/>
          <cell r="AS223" t="str">
            <v>CARRIER (ULTRA XL)</v>
          </cell>
          <cell r="AT223" t="str">
            <v>U6KAB90793577</v>
          </cell>
          <cell r="AU223"/>
          <cell r="AV223"/>
          <cell r="AW223"/>
          <cell r="AX223"/>
          <cell r="AY223" t="e">
            <v>#N/A</v>
          </cell>
          <cell r="AZ223"/>
          <cell r="BA223">
            <v>44991</v>
          </cell>
          <cell r="BB223" t="str">
            <v/>
          </cell>
          <cell r="BC223" t="str">
            <v>3rd Party</v>
          </cell>
          <cell r="BD223" t="str">
            <v>N/A</v>
          </cell>
          <cell r="BE223" t="str">
            <v>Trailer - Not Requered</v>
          </cell>
          <cell r="BF223" t="str">
            <v>N/A</v>
          </cell>
          <cell r="BG223" t="str">
            <v>N/A</v>
          </cell>
          <cell r="BH223" t="str">
            <v>N/A</v>
          </cell>
          <cell r="BI223" t="str">
            <v>N/A</v>
          </cell>
          <cell r="BJ223"/>
          <cell r="BK223"/>
          <cell r="BL223"/>
          <cell r="BM223"/>
          <cell r="BN223"/>
          <cell r="BO223"/>
          <cell r="BP223"/>
          <cell r="BQ223">
            <v>1108050100</v>
          </cell>
        </row>
        <row r="224">
          <cell r="C224">
            <v>21055</v>
          </cell>
          <cell r="D224" t="str">
            <v>Active</v>
          </cell>
          <cell r="E224" t="str">
            <v>Schmitz</v>
          </cell>
          <cell r="F224"/>
          <cell r="G224" t="str">
            <v>45' Reefer</v>
          </cell>
          <cell r="H224" t="str">
            <v>Trailer</v>
          </cell>
          <cell r="I224"/>
          <cell r="J224" t="str">
            <v>Reefer Box</v>
          </cell>
          <cell r="K224" t="str">
            <v xml:space="preserve">Small Pin </v>
          </cell>
          <cell r="L224"/>
          <cell r="M224" t="str">
            <v>WSM00000005001349</v>
          </cell>
          <cell r="N224" t="str">
            <v>QATAR-TD-006216</v>
          </cell>
          <cell r="O224">
            <v>2007</v>
          </cell>
          <cell r="P224" t="str">
            <v>Germany</v>
          </cell>
          <cell r="Q224" t="str">
            <v>TR-Transport - Operations</v>
          </cell>
          <cell r="R224" t="str">
            <v>GWC</v>
          </cell>
          <cell r="S224" t="str">
            <v>LVQ</v>
          </cell>
          <cell r="T224" t="str">
            <v>LVQ</v>
          </cell>
          <cell r="U224"/>
          <cell r="V224"/>
          <cell r="W224"/>
          <cell r="X224" t="str">
            <v>White</v>
          </cell>
          <cell r="Y224"/>
          <cell r="Z224"/>
          <cell r="AA224"/>
          <cell r="AB224"/>
          <cell r="AC224"/>
          <cell r="AD224"/>
          <cell r="AE224"/>
          <cell r="AF224"/>
          <cell r="AG224" t="str">
            <v>Triple Axel</v>
          </cell>
          <cell r="AH224"/>
          <cell r="AI224"/>
          <cell r="AJ224">
            <v>13000</v>
          </cell>
          <cell r="AK224">
            <v>6500</v>
          </cell>
          <cell r="AL224">
            <v>1346</v>
          </cell>
          <cell r="AM224">
            <v>1356</v>
          </cell>
          <cell r="AN224">
            <v>240</v>
          </cell>
          <cell r="AO224">
            <v>260</v>
          </cell>
          <cell r="AP224">
            <v>222</v>
          </cell>
          <cell r="AQ224">
            <v>253</v>
          </cell>
          <cell r="AR224"/>
          <cell r="AS224" t="str">
            <v>CARRIER (ULTRA XL)</v>
          </cell>
          <cell r="AT224" t="str">
            <v>U6KAC90793929</v>
          </cell>
          <cell r="AU224"/>
          <cell r="AV224"/>
          <cell r="AW224"/>
          <cell r="AX224"/>
          <cell r="AY224" t="e">
            <v>#N/A</v>
          </cell>
          <cell r="AZ224"/>
          <cell r="BA224">
            <v>45061</v>
          </cell>
          <cell r="BB224" t="str">
            <v/>
          </cell>
          <cell r="BC224" t="str">
            <v>3rd Party</v>
          </cell>
          <cell r="BD224" t="str">
            <v>N/A</v>
          </cell>
          <cell r="BE224" t="str">
            <v>Trailer - Not Requered</v>
          </cell>
          <cell r="BF224" t="str">
            <v>N/A</v>
          </cell>
          <cell r="BG224" t="str">
            <v>N/A</v>
          </cell>
          <cell r="BH224" t="str">
            <v>N/A</v>
          </cell>
          <cell r="BI224" t="str">
            <v>N/A</v>
          </cell>
          <cell r="BJ224"/>
          <cell r="BK224"/>
          <cell r="BL224"/>
          <cell r="BM224"/>
          <cell r="BN224"/>
          <cell r="BO224"/>
          <cell r="BP224"/>
          <cell r="BQ224">
            <v>1108050100</v>
          </cell>
        </row>
        <row r="225">
          <cell r="C225">
            <v>21056</v>
          </cell>
          <cell r="D225" t="str">
            <v>Active</v>
          </cell>
          <cell r="E225" t="str">
            <v>Schmitz</v>
          </cell>
          <cell r="F225"/>
          <cell r="G225" t="str">
            <v>45' Reefer</v>
          </cell>
          <cell r="H225" t="str">
            <v>Trailer</v>
          </cell>
          <cell r="I225"/>
          <cell r="J225" t="str">
            <v>Reefer Box With Tail Lift</v>
          </cell>
          <cell r="K225" t="str">
            <v xml:space="preserve">Small Pin </v>
          </cell>
          <cell r="L225"/>
          <cell r="M225" t="str">
            <v>WSM00000005001338</v>
          </cell>
          <cell r="N225" t="str">
            <v>QATAR-TD-002776</v>
          </cell>
          <cell r="O225">
            <v>2007</v>
          </cell>
          <cell r="P225" t="str">
            <v>Germany</v>
          </cell>
          <cell r="Q225" t="str">
            <v>TR-Transport - Operations</v>
          </cell>
          <cell r="R225" t="str">
            <v>GWC</v>
          </cell>
          <cell r="S225" t="str">
            <v>OFI Dedicated</v>
          </cell>
          <cell r="T225" t="str">
            <v>LVQ</v>
          </cell>
          <cell r="U225"/>
          <cell r="V225"/>
          <cell r="W225"/>
          <cell r="X225" t="str">
            <v>White</v>
          </cell>
          <cell r="Y225"/>
          <cell r="Z225"/>
          <cell r="AA225"/>
          <cell r="AB225"/>
          <cell r="AC225"/>
          <cell r="AD225"/>
          <cell r="AE225"/>
          <cell r="AF225"/>
          <cell r="AG225" t="str">
            <v>Triple Axel</v>
          </cell>
          <cell r="AH225"/>
          <cell r="AI225"/>
          <cell r="AJ225">
            <v>13000</v>
          </cell>
          <cell r="AK225">
            <v>6500</v>
          </cell>
          <cell r="AL225"/>
          <cell r="AM225"/>
          <cell r="AN225"/>
          <cell r="AO225"/>
          <cell r="AP225"/>
          <cell r="AQ225"/>
          <cell r="AR225"/>
          <cell r="AS225" t="str">
            <v>CARRIER (ULTRA XL)</v>
          </cell>
          <cell r="AT225" t="str">
            <v>U6KAC90793924</v>
          </cell>
          <cell r="AU225"/>
          <cell r="AV225"/>
          <cell r="AW225"/>
          <cell r="AX225"/>
          <cell r="AY225" t="e">
            <v>#N/A</v>
          </cell>
          <cell r="AZ225"/>
          <cell r="BA225">
            <v>45019</v>
          </cell>
          <cell r="BB225" t="str">
            <v/>
          </cell>
          <cell r="BC225" t="str">
            <v>3rd Party</v>
          </cell>
          <cell r="BD225" t="str">
            <v>N/A</v>
          </cell>
          <cell r="BE225" t="str">
            <v>Trailer - Not Requered</v>
          </cell>
          <cell r="BF225" t="str">
            <v>N/A</v>
          </cell>
          <cell r="BG225" t="str">
            <v>N/A</v>
          </cell>
          <cell r="BH225" t="str">
            <v>N/A</v>
          </cell>
          <cell r="BI225" t="str">
            <v>N/A</v>
          </cell>
          <cell r="BJ225"/>
          <cell r="BK225"/>
          <cell r="BL225"/>
          <cell r="BM225"/>
          <cell r="BN225"/>
          <cell r="BO225"/>
          <cell r="BP225"/>
          <cell r="BQ225">
            <v>1108050100</v>
          </cell>
        </row>
        <row r="226">
          <cell r="C226">
            <v>21159</v>
          </cell>
          <cell r="D226" t="str">
            <v>Active</v>
          </cell>
          <cell r="E226" t="str">
            <v>Schmitz</v>
          </cell>
          <cell r="F226"/>
          <cell r="G226" t="str">
            <v>40' Flat Bed</v>
          </cell>
          <cell r="H226" t="str">
            <v>Trailer</v>
          </cell>
          <cell r="I226"/>
          <cell r="J226" t="str">
            <v>Flat Bed</v>
          </cell>
          <cell r="K226" t="str">
            <v xml:space="preserve">Small Pin </v>
          </cell>
          <cell r="L226"/>
          <cell r="M226" t="str">
            <v>WSM00000003002746</v>
          </cell>
          <cell r="N226" t="str">
            <v>QATAR-TD-011385</v>
          </cell>
          <cell r="O226">
            <v>2007</v>
          </cell>
          <cell r="P226" t="str">
            <v xml:space="preserve">Germany </v>
          </cell>
          <cell r="Q226" t="str">
            <v>TR-Transport - Operations</v>
          </cell>
          <cell r="R226" t="str">
            <v>AGI</v>
          </cell>
          <cell r="S226" t="str">
            <v>LVQ</v>
          </cell>
          <cell r="T226" t="str">
            <v>LVQ</v>
          </cell>
          <cell r="U226"/>
          <cell r="V226"/>
          <cell r="W226"/>
          <cell r="X226" t="str">
            <v>Silver</v>
          </cell>
          <cell r="Y226"/>
          <cell r="Z226"/>
          <cell r="AA226"/>
          <cell r="AB226"/>
          <cell r="AC226"/>
          <cell r="AD226"/>
          <cell r="AE226"/>
          <cell r="AF226"/>
          <cell r="AG226" t="str">
            <v>Triple Axel</v>
          </cell>
          <cell r="AH226"/>
          <cell r="AI226"/>
          <cell r="AJ226"/>
          <cell r="AK226"/>
          <cell r="AL226"/>
          <cell r="AM226"/>
          <cell r="AN226"/>
          <cell r="AO226"/>
          <cell r="AP226"/>
          <cell r="AQ226"/>
          <cell r="AR226"/>
          <cell r="AS226"/>
          <cell r="AT226"/>
          <cell r="AU226"/>
          <cell r="AV226"/>
          <cell r="AW226"/>
          <cell r="AX226"/>
          <cell r="AY226" t="e">
            <v>#N/A</v>
          </cell>
          <cell r="AZ226"/>
          <cell r="BA226">
            <v>44882</v>
          </cell>
          <cell r="BB226" t="str">
            <v>Expired</v>
          </cell>
          <cell r="BC226" t="str">
            <v>3rd Party</v>
          </cell>
          <cell r="BD226" t="str">
            <v>N/A</v>
          </cell>
          <cell r="BE226" t="str">
            <v>Trailer - Not Requered</v>
          </cell>
          <cell r="BF226" t="str">
            <v>N/A</v>
          </cell>
          <cell r="BG226" t="str">
            <v>N/A</v>
          </cell>
          <cell r="BH226" t="str">
            <v>N/A</v>
          </cell>
          <cell r="BI226" t="str">
            <v>N/A</v>
          </cell>
          <cell r="BJ226"/>
          <cell r="BK226"/>
          <cell r="BL226"/>
          <cell r="BM226"/>
          <cell r="BN226"/>
          <cell r="BO226"/>
          <cell r="BP226"/>
          <cell r="BQ226">
            <v>1108050100</v>
          </cell>
        </row>
        <row r="227">
          <cell r="C227">
            <v>21160</v>
          </cell>
          <cell r="D227" t="str">
            <v>Active</v>
          </cell>
          <cell r="E227" t="str">
            <v>Schmitz</v>
          </cell>
          <cell r="F227"/>
          <cell r="G227" t="str">
            <v>40' Flat Bed</v>
          </cell>
          <cell r="H227" t="str">
            <v>Trailer</v>
          </cell>
          <cell r="I227"/>
          <cell r="J227" t="str">
            <v>Front Shield</v>
          </cell>
          <cell r="K227" t="str">
            <v xml:space="preserve">Small Pin </v>
          </cell>
          <cell r="L227"/>
          <cell r="M227" t="str">
            <v>WSM00000003002652</v>
          </cell>
          <cell r="N227" t="str">
            <v>QATAR-TD-018690</v>
          </cell>
          <cell r="O227">
            <v>2007</v>
          </cell>
          <cell r="P227" t="str">
            <v xml:space="preserve">Germany </v>
          </cell>
          <cell r="Q227" t="str">
            <v>TR-Transport - Operations</v>
          </cell>
          <cell r="R227" t="str">
            <v>AGI</v>
          </cell>
          <cell r="S227" t="str">
            <v>LVQ</v>
          </cell>
          <cell r="T227" t="str">
            <v>Dedicated to NFE Project</v>
          </cell>
          <cell r="U227"/>
          <cell r="V227"/>
          <cell r="W227"/>
          <cell r="X227" t="str">
            <v>Silver</v>
          </cell>
          <cell r="Y227"/>
          <cell r="Z227"/>
          <cell r="AA227"/>
          <cell r="AB227"/>
          <cell r="AC227"/>
          <cell r="AD227"/>
          <cell r="AE227"/>
          <cell r="AF227" t="str">
            <v>Plywood</v>
          </cell>
          <cell r="AG227" t="str">
            <v>Triple Axel</v>
          </cell>
          <cell r="AH227"/>
          <cell r="AI227"/>
          <cell r="AJ227"/>
          <cell r="AK227"/>
          <cell r="AL227"/>
          <cell r="AM227"/>
          <cell r="AN227"/>
          <cell r="AO227"/>
          <cell r="AP227"/>
          <cell r="AQ227"/>
          <cell r="AR227"/>
          <cell r="AS227"/>
          <cell r="AT227"/>
          <cell r="AU227"/>
          <cell r="AV227"/>
          <cell r="AW227"/>
          <cell r="AX227"/>
          <cell r="AY227" t="e">
            <v>#N/A</v>
          </cell>
          <cell r="AZ227"/>
          <cell r="BA227">
            <v>44971</v>
          </cell>
          <cell r="BB227" t="str">
            <v/>
          </cell>
          <cell r="BC227" t="str">
            <v>3rd Party</v>
          </cell>
          <cell r="BD227" t="str">
            <v>N/A</v>
          </cell>
          <cell r="BE227" t="str">
            <v>Trailer - Not Requered</v>
          </cell>
          <cell r="BF227" t="str">
            <v>N/A</v>
          </cell>
          <cell r="BG227" t="str">
            <v>N/A</v>
          </cell>
          <cell r="BH227" t="str">
            <v>N/A</v>
          </cell>
          <cell r="BI227" t="str">
            <v>N/A</v>
          </cell>
          <cell r="BJ227"/>
          <cell r="BK227"/>
          <cell r="BL227"/>
          <cell r="BM227"/>
          <cell r="BN227"/>
          <cell r="BO227"/>
          <cell r="BP227"/>
          <cell r="BQ227">
            <v>1108050100</v>
          </cell>
        </row>
        <row r="228">
          <cell r="C228">
            <v>21161</v>
          </cell>
          <cell r="D228" t="str">
            <v>Active</v>
          </cell>
          <cell r="E228" t="str">
            <v>Schmitz</v>
          </cell>
          <cell r="F228"/>
          <cell r="G228" t="str">
            <v>40' Flat Bed</v>
          </cell>
          <cell r="H228" t="str">
            <v>Trailer</v>
          </cell>
          <cell r="I228"/>
          <cell r="J228" t="str">
            <v>Flat Bed</v>
          </cell>
          <cell r="K228" t="str">
            <v xml:space="preserve">Small Pin </v>
          </cell>
          <cell r="L228"/>
          <cell r="M228" t="str">
            <v>WSM00000003003188</v>
          </cell>
          <cell r="N228" t="str">
            <v>QATAR-TD-017180</v>
          </cell>
          <cell r="O228">
            <v>2007</v>
          </cell>
          <cell r="P228" t="str">
            <v xml:space="preserve">Germany </v>
          </cell>
          <cell r="Q228" t="str">
            <v>TR-Transport - Operations</v>
          </cell>
          <cell r="R228" t="str">
            <v>AGI</v>
          </cell>
          <cell r="S228" t="str">
            <v>LVQ</v>
          </cell>
          <cell r="T228" t="str">
            <v>LVQ</v>
          </cell>
          <cell r="U228"/>
          <cell r="V228"/>
          <cell r="W228"/>
          <cell r="X228" t="str">
            <v>Silver</v>
          </cell>
          <cell r="Y228"/>
          <cell r="Z228"/>
          <cell r="AA228"/>
          <cell r="AB228"/>
          <cell r="AC228"/>
          <cell r="AD228"/>
          <cell r="AE228"/>
          <cell r="AF228"/>
          <cell r="AG228" t="str">
            <v>Triple Axel</v>
          </cell>
          <cell r="AH228"/>
          <cell r="AI228"/>
          <cell r="AJ228"/>
          <cell r="AK228"/>
          <cell r="AL228"/>
          <cell r="AM228"/>
          <cell r="AN228"/>
          <cell r="AO228"/>
          <cell r="AP228"/>
          <cell r="AQ228"/>
          <cell r="AR228"/>
          <cell r="AS228"/>
          <cell r="AT228"/>
          <cell r="AU228"/>
          <cell r="AV228"/>
          <cell r="AW228"/>
          <cell r="AX228"/>
          <cell r="AY228" t="e">
            <v>#N/A</v>
          </cell>
          <cell r="AZ228"/>
          <cell r="BA228">
            <v>44944</v>
          </cell>
          <cell r="BB228" t="str">
            <v>Warning</v>
          </cell>
          <cell r="BC228" t="str">
            <v>3rd Party</v>
          </cell>
          <cell r="BD228" t="str">
            <v>N/A</v>
          </cell>
          <cell r="BE228" t="str">
            <v>Trailer - Not Requered</v>
          </cell>
          <cell r="BF228" t="str">
            <v>N/A</v>
          </cell>
          <cell r="BG228" t="str">
            <v>N/A</v>
          </cell>
          <cell r="BH228" t="str">
            <v>N/A</v>
          </cell>
          <cell r="BI228" t="str">
            <v>N/A</v>
          </cell>
          <cell r="BJ228"/>
          <cell r="BK228"/>
          <cell r="BL228"/>
          <cell r="BM228"/>
          <cell r="BN228"/>
          <cell r="BO228"/>
          <cell r="BP228"/>
          <cell r="BQ228">
            <v>1108050100</v>
          </cell>
        </row>
        <row r="229">
          <cell r="C229">
            <v>21173</v>
          </cell>
          <cell r="D229" t="str">
            <v>Active</v>
          </cell>
          <cell r="E229" t="str">
            <v>Schmitz</v>
          </cell>
          <cell r="F229"/>
          <cell r="G229" t="str">
            <v>40' Flat Bed</v>
          </cell>
          <cell r="H229" t="str">
            <v>Trailer</v>
          </cell>
          <cell r="I229"/>
          <cell r="J229" t="str">
            <v>Flat Bed</v>
          </cell>
          <cell r="K229" t="str">
            <v xml:space="preserve">Small Pin </v>
          </cell>
          <cell r="L229"/>
          <cell r="M229" t="str">
            <v>WSM00000003002747</v>
          </cell>
          <cell r="N229" t="str">
            <v>QATAR-TD-016653</v>
          </cell>
          <cell r="O229">
            <v>2007</v>
          </cell>
          <cell r="P229" t="str">
            <v xml:space="preserve">Germany </v>
          </cell>
          <cell r="Q229" t="str">
            <v>TR-Transport - Operations</v>
          </cell>
          <cell r="R229" t="str">
            <v>AGI</v>
          </cell>
          <cell r="S229" t="str">
            <v>LVQ</v>
          </cell>
          <cell r="T229" t="str">
            <v>QUALITAIR/ Out</v>
          </cell>
          <cell r="U229"/>
          <cell r="V229"/>
          <cell r="W229"/>
          <cell r="X229" t="str">
            <v>Silver</v>
          </cell>
          <cell r="Y229"/>
          <cell r="Z229"/>
          <cell r="AA229"/>
          <cell r="AB229"/>
          <cell r="AC229"/>
          <cell r="AD229"/>
          <cell r="AE229"/>
          <cell r="AF229"/>
          <cell r="AG229" t="str">
            <v>Triple Axel</v>
          </cell>
          <cell r="AH229"/>
          <cell r="AI229"/>
          <cell r="AJ229"/>
          <cell r="AK229"/>
          <cell r="AL229"/>
          <cell r="AM229"/>
          <cell r="AN229"/>
          <cell r="AO229"/>
          <cell r="AP229"/>
          <cell r="AQ229"/>
          <cell r="AR229"/>
          <cell r="AS229"/>
          <cell r="AT229"/>
          <cell r="AU229"/>
          <cell r="AV229"/>
          <cell r="AW229"/>
          <cell r="AX229"/>
          <cell r="AY229" t="e">
            <v>#N/A</v>
          </cell>
          <cell r="AZ229"/>
          <cell r="BA229">
            <v>44938</v>
          </cell>
          <cell r="BB229" t="str">
            <v>Warning</v>
          </cell>
          <cell r="BC229" t="str">
            <v>3rd Party</v>
          </cell>
          <cell r="BD229" t="str">
            <v>N/A</v>
          </cell>
          <cell r="BE229" t="str">
            <v>Trailer - Not Requered</v>
          </cell>
          <cell r="BF229" t="str">
            <v>N/A</v>
          </cell>
          <cell r="BG229" t="str">
            <v>N/A</v>
          </cell>
          <cell r="BH229" t="str">
            <v>N/A</v>
          </cell>
          <cell r="BI229" t="str">
            <v>N/A</v>
          </cell>
          <cell r="BJ229"/>
          <cell r="BK229"/>
          <cell r="BL229"/>
          <cell r="BM229"/>
          <cell r="BN229"/>
          <cell r="BO229"/>
          <cell r="BP229"/>
          <cell r="BQ229">
            <v>1108050100</v>
          </cell>
        </row>
        <row r="230">
          <cell r="C230">
            <v>21186</v>
          </cell>
          <cell r="D230" t="str">
            <v>Active</v>
          </cell>
          <cell r="E230" t="str">
            <v>Qatar Vehicle Structure factory</v>
          </cell>
          <cell r="F230"/>
          <cell r="G230" t="str">
            <v>20' Skelly</v>
          </cell>
          <cell r="H230" t="str">
            <v>Trailer</v>
          </cell>
          <cell r="I230"/>
          <cell r="J230" t="str">
            <v>Flat Bed</v>
          </cell>
          <cell r="K230" t="str">
            <v xml:space="preserve">Small Pin </v>
          </cell>
          <cell r="L230"/>
          <cell r="M230" t="str">
            <v>QVSF20070229</v>
          </cell>
          <cell r="N230" t="str">
            <v>QATAR-TD-005913</v>
          </cell>
          <cell r="O230">
            <v>2007</v>
          </cell>
          <cell r="P230" t="str">
            <v>Qatar</v>
          </cell>
          <cell r="Q230" t="str">
            <v>TR-Transport - Operations</v>
          </cell>
          <cell r="R230" t="str">
            <v>GWC</v>
          </cell>
          <cell r="S230" t="str">
            <v>LVQ</v>
          </cell>
          <cell r="T230" t="str">
            <v>LVQ</v>
          </cell>
          <cell r="U230"/>
          <cell r="V230"/>
          <cell r="W230"/>
          <cell r="X230" t="str">
            <v>Green</v>
          </cell>
          <cell r="Y230"/>
          <cell r="Z230"/>
          <cell r="AA230"/>
          <cell r="AB230"/>
          <cell r="AC230"/>
          <cell r="AD230"/>
          <cell r="AE230"/>
          <cell r="AF230"/>
          <cell r="AG230" t="str">
            <v>Double Axel</v>
          </cell>
          <cell r="AH230"/>
          <cell r="AI230"/>
          <cell r="AJ230"/>
          <cell r="AK230"/>
          <cell r="AL230"/>
          <cell r="AM230"/>
          <cell r="AN230"/>
          <cell r="AO230"/>
          <cell r="AP230"/>
          <cell r="AQ230"/>
          <cell r="AR230"/>
          <cell r="AS230"/>
          <cell r="AT230"/>
          <cell r="AU230"/>
          <cell r="AV230"/>
          <cell r="AW230"/>
          <cell r="AX230"/>
          <cell r="AY230" t="e">
            <v>#N/A</v>
          </cell>
          <cell r="AZ230"/>
          <cell r="BA230">
            <v>45067</v>
          </cell>
          <cell r="BB230" t="str">
            <v/>
          </cell>
          <cell r="BC230" t="str">
            <v>3rd Party</v>
          </cell>
          <cell r="BD230" t="str">
            <v>N/A</v>
          </cell>
          <cell r="BE230" t="str">
            <v>Trailer - Not Requered</v>
          </cell>
          <cell r="BF230" t="str">
            <v>N/A</v>
          </cell>
          <cell r="BG230" t="str">
            <v>N/A</v>
          </cell>
          <cell r="BH230" t="str">
            <v>N/A</v>
          </cell>
          <cell r="BI230" t="str">
            <v>N/A</v>
          </cell>
          <cell r="BJ230"/>
          <cell r="BK230"/>
          <cell r="BL230"/>
          <cell r="BM230"/>
          <cell r="BN230"/>
          <cell r="BO230"/>
          <cell r="BP230"/>
          <cell r="BQ230">
            <v>1108050100</v>
          </cell>
        </row>
        <row r="231">
          <cell r="C231">
            <v>21209</v>
          </cell>
          <cell r="D231" t="str">
            <v>Active</v>
          </cell>
          <cell r="E231" t="str">
            <v>Schmitz</v>
          </cell>
          <cell r="F231"/>
          <cell r="G231" t="str">
            <v>40' Flat Bed</v>
          </cell>
          <cell r="H231" t="str">
            <v>Trailer</v>
          </cell>
          <cell r="I231"/>
          <cell r="J231" t="str">
            <v>Flat Bed</v>
          </cell>
          <cell r="K231" t="str">
            <v xml:space="preserve">Small Pin </v>
          </cell>
          <cell r="L231"/>
          <cell r="M231" t="str">
            <v>WSM00000003002876</v>
          </cell>
          <cell r="N231" t="str">
            <v>QATAR-TD-013857</v>
          </cell>
          <cell r="O231">
            <v>2007</v>
          </cell>
          <cell r="P231" t="str">
            <v xml:space="preserve">Germany </v>
          </cell>
          <cell r="Q231" t="str">
            <v>TR-Transport - Operations</v>
          </cell>
          <cell r="R231" t="str">
            <v>AGI</v>
          </cell>
          <cell r="S231" t="str">
            <v>LVQ</v>
          </cell>
          <cell r="T231" t="str">
            <v>LVQ</v>
          </cell>
          <cell r="U231"/>
          <cell r="V231"/>
          <cell r="W231"/>
          <cell r="X231" t="str">
            <v>Silver</v>
          </cell>
          <cell r="Y231"/>
          <cell r="Z231"/>
          <cell r="AA231"/>
          <cell r="AB231"/>
          <cell r="AC231"/>
          <cell r="AD231"/>
          <cell r="AE231"/>
          <cell r="AF231"/>
          <cell r="AG231" t="str">
            <v>Triple Axel</v>
          </cell>
          <cell r="AH231"/>
          <cell r="AI231"/>
          <cell r="AJ231"/>
          <cell r="AK231"/>
          <cell r="AL231"/>
          <cell r="AM231"/>
          <cell r="AN231"/>
          <cell r="AO231"/>
          <cell r="AP231"/>
          <cell r="AQ231"/>
          <cell r="AR231"/>
          <cell r="AS231"/>
          <cell r="AT231"/>
          <cell r="AU231"/>
          <cell r="AV231"/>
          <cell r="AW231"/>
          <cell r="AX231"/>
          <cell r="AY231" t="e">
            <v>#N/A</v>
          </cell>
          <cell r="AZ231"/>
          <cell r="BA231">
            <v>44921</v>
          </cell>
          <cell r="BB231" t="str">
            <v>Warning</v>
          </cell>
          <cell r="BC231" t="str">
            <v>3rd Party</v>
          </cell>
          <cell r="BD231" t="str">
            <v>N/A</v>
          </cell>
          <cell r="BE231" t="str">
            <v>Trailer - Not Requered</v>
          </cell>
          <cell r="BF231" t="str">
            <v>N/A</v>
          </cell>
          <cell r="BG231" t="str">
            <v>N/A</v>
          </cell>
          <cell r="BH231" t="str">
            <v>N/A</v>
          </cell>
          <cell r="BI231" t="str">
            <v>N/A</v>
          </cell>
          <cell r="BJ231"/>
          <cell r="BK231"/>
          <cell r="BL231"/>
          <cell r="BM231"/>
          <cell r="BN231"/>
          <cell r="BO231"/>
          <cell r="BP231"/>
          <cell r="BQ231">
            <v>1108050100</v>
          </cell>
        </row>
        <row r="232">
          <cell r="C232">
            <v>21218</v>
          </cell>
          <cell r="D232" t="str">
            <v>Active</v>
          </cell>
          <cell r="E232" t="str">
            <v>Schmitz</v>
          </cell>
          <cell r="F232"/>
          <cell r="G232" t="str">
            <v>40' Flat Bed</v>
          </cell>
          <cell r="H232" t="str">
            <v>Trailer</v>
          </cell>
          <cell r="I232"/>
          <cell r="J232" t="str">
            <v>Flat Bed</v>
          </cell>
          <cell r="K232" t="str">
            <v xml:space="preserve">Small Pin </v>
          </cell>
          <cell r="L232"/>
          <cell r="M232" t="str">
            <v>WSM00000003002956</v>
          </cell>
          <cell r="N232" t="str">
            <v>QATAR-TD-011091</v>
          </cell>
          <cell r="O232">
            <v>2007</v>
          </cell>
          <cell r="P232" t="str">
            <v xml:space="preserve">Germany </v>
          </cell>
          <cell r="Q232" t="str">
            <v>TR-Transport - Operations</v>
          </cell>
          <cell r="R232" t="str">
            <v>AGI</v>
          </cell>
          <cell r="S232" t="str">
            <v>LVQ</v>
          </cell>
          <cell r="T232" t="str">
            <v>LVQ</v>
          </cell>
          <cell r="U232"/>
          <cell r="V232"/>
          <cell r="W232"/>
          <cell r="X232" t="str">
            <v>Silver</v>
          </cell>
          <cell r="Y232"/>
          <cell r="Z232"/>
          <cell r="AA232"/>
          <cell r="AB232"/>
          <cell r="AC232"/>
          <cell r="AD232"/>
          <cell r="AE232"/>
          <cell r="AF232"/>
          <cell r="AG232" t="str">
            <v>Triple Axel</v>
          </cell>
          <cell r="AH232"/>
          <cell r="AI232"/>
          <cell r="AJ232"/>
          <cell r="AK232"/>
          <cell r="AL232"/>
          <cell r="AM232"/>
          <cell r="AN232"/>
          <cell r="AO232"/>
          <cell r="AP232"/>
          <cell r="AQ232"/>
          <cell r="AR232"/>
          <cell r="AS232"/>
          <cell r="AT232"/>
          <cell r="AU232"/>
          <cell r="AV232"/>
          <cell r="AW232"/>
          <cell r="AX232"/>
          <cell r="AY232" t="e">
            <v>#N/A</v>
          </cell>
          <cell r="AZ232"/>
          <cell r="BA232">
            <v>44852</v>
          </cell>
          <cell r="BB232" t="str">
            <v>Expired</v>
          </cell>
          <cell r="BC232" t="str">
            <v>3rd Party</v>
          </cell>
          <cell r="BD232" t="str">
            <v>N/A</v>
          </cell>
          <cell r="BE232" t="str">
            <v>Trailer - Not Requered</v>
          </cell>
          <cell r="BF232" t="str">
            <v>N/A</v>
          </cell>
          <cell r="BG232" t="str">
            <v>N/A</v>
          </cell>
          <cell r="BH232" t="str">
            <v>N/A</v>
          </cell>
          <cell r="BI232" t="str">
            <v>N/A</v>
          </cell>
          <cell r="BJ232"/>
          <cell r="BK232"/>
          <cell r="BL232"/>
          <cell r="BM232"/>
          <cell r="BN232"/>
          <cell r="BO232"/>
          <cell r="BP232"/>
          <cell r="BQ232">
            <v>1108050100</v>
          </cell>
        </row>
        <row r="233">
          <cell r="C233">
            <v>21219</v>
          </cell>
          <cell r="D233" t="str">
            <v>Active</v>
          </cell>
          <cell r="E233" t="str">
            <v>Schmitz</v>
          </cell>
          <cell r="F233"/>
          <cell r="G233" t="str">
            <v>40' Flat Bed</v>
          </cell>
          <cell r="H233" t="str">
            <v>Trailer</v>
          </cell>
          <cell r="I233"/>
          <cell r="J233" t="str">
            <v>Flat Bed</v>
          </cell>
          <cell r="K233" t="str">
            <v xml:space="preserve">Small Pin </v>
          </cell>
          <cell r="L233"/>
          <cell r="M233" t="str">
            <v>WSM00000003002957</v>
          </cell>
          <cell r="N233" t="str">
            <v>QATAR-TD-009768</v>
          </cell>
          <cell r="O233">
            <v>2007</v>
          </cell>
          <cell r="P233" t="str">
            <v xml:space="preserve">Germany </v>
          </cell>
          <cell r="Q233" t="str">
            <v>TR-Transport - Operations</v>
          </cell>
          <cell r="R233" t="str">
            <v>AGI</v>
          </cell>
          <cell r="S233" t="str">
            <v>LVQ</v>
          </cell>
          <cell r="T233" t="str">
            <v>LVQ</v>
          </cell>
          <cell r="U233"/>
          <cell r="V233"/>
          <cell r="W233"/>
          <cell r="X233" t="str">
            <v>Silver</v>
          </cell>
          <cell r="Y233"/>
          <cell r="Z233"/>
          <cell r="AA233"/>
          <cell r="AB233"/>
          <cell r="AC233"/>
          <cell r="AD233"/>
          <cell r="AE233"/>
          <cell r="AF233"/>
          <cell r="AG233" t="str">
            <v>Triple Axel</v>
          </cell>
          <cell r="AH233"/>
          <cell r="AI233"/>
          <cell r="AJ233"/>
          <cell r="AK233"/>
          <cell r="AL233"/>
          <cell r="AM233"/>
          <cell r="AN233"/>
          <cell r="AO233"/>
          <cell r="AP233"/>
          <cell r="AQ233"/>
          <cell r="AR233"/>
          <cell r="AS233"/>
          <cell r="AT233"/>
          <cell r="AU233"/>
          <cell r="AV233"/>
          <cell r="AW233"/>
          <cell r="AX233"/>
          <cell r="AY233" t="e">
            <v>#N/A</v>
          </cell>
          <cell r="AZ233"/>
          <cell r="BA233">
            <v>44830</v>
          </cell>
          <cell r="BB233" t="str">
            <v>Expired</v>
          </cell>
          <cell r="BC233" t="str">
            <v>3rd Party</v>
          </cell>
          <cell r="BD233" t="str">
            <v>N/A</v>
          </cell>
          <cell r="BE233" t="str">
            <v>Trailer - Not Requered</v>
          </cell>
          <cell r="BF233" t="str">
            <v>N/A</v>
          </cell>
          <cell r="BG233" t="str">
            <v>N/A</v>
          </cell>
          <cell r="BH233" t="str">
            <v>N/A</v>
          </cell>
          <cell r="BI233" t="str">
            <v>N/A</v>
          </cell>
          <cell r="BJ233"/>
          <cell r="BK233"/>
          <cell r="BL233"/>
          <cell r="BM233"/>
          <cell r="BN233"/>
          <cell r="BO233"/>
          <cell r="BP233"/>
          <cell r="BQ233">
            <v>1108050100</v>
          </cell>
        </row>
        <row r="234">
          <cell r="C234">
            <v>21220</v>
          </cell>
          <cell r="D234" t="str">
            <v>Active</v>
          </cell>
          <cell r="E234" t="str">
            <v>Schmitz</v>
          </cell>
          <cell r="F234"/>
          <cell r="G234" t="str">
            <v>40' Flat Bed</v>
          </cell>
          <cell r="H234" t="str">
            <v>Trailer</v>
          </cell>
          <cell r="I234"/>
          <cell r="J234" t="str">
            <v>Flat Bed</v>
          </cell>
          <cell r="K234" t="str">
            <v xml:space="preserve">Small Pin </v>
          </cell>
          <cell r="L234"/>
          <cell r="M234" t="str">
            <v>WSM00000003002866</v>
          </cell>
          <cell r="N234" t="str">
            <v>QATAR-TD-011789</v>
          </cell>
          <cell r="O234">
            <v>2007</v>
          </cell>
          <cell r="P234" t="str">
            <v xml:space="preserve">Germany </v>
          </cell>
          <cell r="Q234" t="str">
            <v>TR-Transport - Operations</v>
          </cell>
          <cell r="R234" t="str">
            <v>AGI</v>
          </cell>
          <cell r="S234" t="str">
            <v>LVQ</v>
          </cell>
          <cell r="T234" t="str">
            <v>LVQ</v>
          </cell>
          <cell r="U234"/>
          <cell r="V234"/>
          <cell r="W234"/>
          <cell r="X234" t="str">
            <v>Silver</v>
          </cell>
          <cell r="Y234"/>
          <cell r="Z234"/>
          <cell r="AA234"/>
          <cell r="AB234"/>
          <cell r="AC234"/>
          <cell r="AD234"/>
          <cell r="AE234"/>
          <cell r="AF234"/>
          <cell r="AG234" t="str">
            <v>Triple Axel</v>
          </cell>
          <cell r="AH234"/>
          <cell r="AI234"/>
          <cell r="AJ234"/>
          <cell r="AK234"/>
          <cell r="AL234"/>
          <cell r="AM234"/>
          <cell r="AN234"/>
          <cell r="AO234"/>
          <cell r="AP234"/>
          <cell r="AQ234"/>
          <cell r="AR234"/>
          <cell r="AS234"/>
          <cell r="AT234"/>
          <cell r="AU234"/>
          <cell r="AV234"/>
          <cell r="AW234"/>
          <cell r="AX234"/>
          <cell r="AY234" t="e">
            <v>#N/A</v>
          </cell>
          <cell r="AZ234"/>
          <cell r="BA234">
            <v>44889</v>
          </cell>
          <cell r="BB234" t="str">
            <v>Expired</v>
          </cell>
          <cell r="BC234" t="str">
            <v>3rd Party</v>
          </cell>
          <cell r="BD234" t="str">
            <v>N/A</v>
          </cell>
          <cell r="BE234" t="str">
            <v>Trailer - Not Requered</v>
          </cell>
          <cell r="BF234" t="str">
            <v>N/A</v>
          </cell>
          <cell r="BG234" t="str">
            <v>N/A</v>
          </cell>
          <cell r="BH234" t="str">
            <v>N/A</v>
          </cell>
          <cell r="BI234" t="str">
            <v>N/A</v>
          </cell>
          <cell r="BJ234"/>
          <cell r="BK234"/>
          <cell r="BL234"/>
          <cell r="BM234"/>
          <cell r="BN234"/>
          <cell r="BO234"/>
          <cell r="BP234"/>
          <cell r="BQ234">
            <v>1108050100</v>
          </cell>
        </row>
        <row r="235">
          <cell r="C235">
            <v>21221</v>
          </cell>
          <cell r="D235" t="str">
            <v>Active</v>
          </cell>
          <cell r="E235" t="str">
            <v>Schmitz</v>
          </cell>
          <cell r="F235"/>
          <cell r="G235" t="str">
            <v>40' Flat Bed</v>
          </cell>
          <cell r="H235" t="str">
            <v>Trailer</v>
          </cell>
          <cell r="I235"/>
          <cell r="J235" t="str">
            <v>Front Shield</v>
          </cell>
          <cell r="K235" t="str">
            <v xml:space="preserve">Small Pin </v>
          </cell>
          <cell r="L235"/>
          <cell r="M235" t="str">
            <v>WSM00000003002865</v>
          </cell>
          <cell r="N235" t="str">
            <v>QATAR-TD-017320</v>
          </cell>
          <cell r="O235">
            <v>2007</v>
          </cell>
          <cell r="P235" t="str">
            <v xml:space="preserve">Germany </v>
          </cell>
          <cell r="Q235" t="str">
            <v>TR-Transport - Operations</v>
          </cell>
          <cell r="R235" t="str">
            <v>AGI</v>
          </cell>
          <cell r="S235" t="str">
            <v>LVQ</v>
          </cell>
          <cell r="T235" t="str">
            <v>Dedicated to NFE Project</v>
          </cell>
          <cell r="U235"/>
          <cell r="V235"/>
          <cell r="W235"/>
          <cell r="X235" t="str">
            <v>Silver</v>
          </cell>
          <cell r="Y235"/>
          <cell r="Z235"/>
          <cell r="AA235"/>
          <cell r="AB235"/>
          <cell r="AC235"/>
          <cell r="AD235"/>
          <cell r="AE235"/>
          <cell r="AF235" t="str">
            <v>Plywood</v>
          </cell>
          <cell r="AG235" t="str">
            <v>Triple Axel</v>
          </cell>
          <cell r="AH235"/>
          <cell r="AI235"/>
          <cell r="AJ235"/>
          <cell r="AK235"/>
          <cell r="AL235"/>
          <cell r="AM235"/>
          <cell r="AN235"/>
          <cell r="AO235"/>
          <cell r="AP235"/>
          <cell r="AQ235"/>
          <cell r="AR235"/>
          <cell r="AS235"/>
          <cell r="AT235"/>
          <cell r="AU235"/>
          <cell r="AV235"/>
          <cell r="AW235"/>
          <cell r="AX235"/>
          <cell r="AY235" t="e">
            <v>#N/A</v>
          </cell>
          <cell r="AZ235"/>
          <cell r="BA235">
            <v>44942</v>
          </cell>
          <cell r="BB235" t="str">
            <v>Warning</v>
          </cell>
          <cell r="BC235" t="str">
            <v>3rd Party</v>
          </cell>
          <cell r="BD235" t="str">
            <v>N/A</v>
          </cell>
          <cell r="BE235" t="str">
            <v>Trailer - Not Requered</v>
          </cell>
          <cell r="BF235" t="str">
            <v>N/A</v>
          </cell>
          <cell r="BG235" t="str">
            <v>N/A</v>
          </cell>
          <cell r="BH235" t="str">
            <v>N/A</v>
          </cell>
          <cell r="BI235" t="str">
            <v>N/A</v>
          </cell>
          <cell r="BJ235"/>
          <cell r="BK235"/>
          <cell r="BL235"/>
          <cell r="BM235"/>
          <cell r="BN235"/>
          <cell r="BO235"/>
          <cell r="BP235"/>
          <cell r="BQ235">
            <v>1108050100</v>
          </cell>
        </row>
        <row r="236">
          <cell r="C236">
            <v>21223</v>
          </cell>
          <cell r="D236" t="str">
            <v>Active</v>
          </cell>
          <cell r="E236" t="str">
            <v>Schmitz</v>
          </cell>
          <cell r="F236"/>
          <cell r="G236" t="str">
            <v>40' Flat Bed</v>
          </cell>
          <cell r="H236" t="str">
            <v>Trailer</v>
          </cell>
          <cell r="I236"/>
          <cell r="J236" t="str">
            <v>Flat Bed</v>
          </cell>
          <cell r="K236" t="str">
            <v xml:space="preserve">Small Pin </v>
          </cell>
          <cell r="L236"/>
          <cell r="M236" t="str">
            <v>WSM00000003002812</v>
          </cell>
          <cell r="N236" t="str">
            <v>QATAR-TD-011659</v>
          </cell>
          <cell r="O236">
            <v>2007</v>
          </cell>
          <cell r="P236" t="str">
            <v xml:space="preserve">Germany </v>
          </cell>
          <cell r="Q236" t="str">
            <v>TR-Transport - Operations</v>
          </cell>
          <cell r="R236" t="str">
            <v>AGI</v>
          </cell>
          <cell r="S236" t="str">
            <v>LVQ</v>
          </cell>
          <cell r="T236" t="str">
            <v>LVQ</v>
          </cell>
          <cell r="U236"/>
          <cell r="V236"/>
          <cell r="W236"/>
          <cell r="X236" t="str">
            <v>Silver</v>
          </cell>
          <cell r="Y236"/>
          <cell r="Z236"/>
          <cell r="AA236"/>
          <cell r="AB236"/>
          <cell r="AC236"/>
          <cell r="AD236"/>
          <cell r="AE236"/>
          <cell r="AF236"/>
          <cell r="AG236" t="str">
            <v>Triple Axel</v>
          </cell>
          <cell r="AH236"/>
          <cell r="AI236"/>
          <cell r="AJ236"/>
          <cell r="AK236"/>
          <cell r="AL236"/>
          <cell r="AM236"/>
          <cell r="AN236"/>
          <cell r="AO236"/>
          <cell r="AP236"/>
          <cell r="AQ236"/>
          <cell r="AR236"/>
          <cell r="AS236"/>
          <cell r="AT236"/>
          <cell r="AU236"/>
          <cell r="AV236"/>
          <cell r="AW236"/>
          <cell r="AX236"/>
          <cell r="AY236" t="e">
            <v>#N/A</v>
          </cell>
          <cell r="AZ236"/>
          <cell r="BA236">
            <v>44878</v>
          </cell>
          <cell r="BB236" t="str">
            <v>Expired</v>
          </cell>
          <cell r="BC236" t="str">
            <v>3rd Party</v>
          </cell>
          <cell r="BD236" t="str">
            <v>N/A</v>
          </cell>
          <cell r="BE236" t="str">
            <v>Trailer - Not Requered</v>
          </cell>
          <cell r="BF236" t="str">
            <v>N/A</v>
          </cell>
          <cell r="BG236" t="str">
            <v>N/A</v>
          </cell>
          <cell r="BH236" t="str">
            <v>N/A</v>
          </cell>
          <cell r="BI236" t="str">
            <v>N/A</v>
          </cell>
          <cell r="BJ236"/>
          <cell r="BK236"/>
          <cell r="BL236"/>
          <cell r="BM236"/>
          <cell r="BN236"/>
          <cell r="BO236"/>
          <cell r="BP236"/>
          <cell r="BQ236">
            <v>1108050100</v>
          </cell>
        </row>
        <row r="237">
          <cell r="C237">
            <v>21224</v>
          </cell>
          <cell r="D237" t="str">
            <v>Active</v>
          </cell>
          <cell r="E237" t="str">
            <v>Schmitz</v>
          </cell>
          <cell r="F237"/>
          <cell r="G237" t="str">
            <v>40' Flat Bed</v>
          </cell>
          <cell r="H237" t="str">
            <v>Trailer</v>
          </cell>
          <cell r="I237"/>
          <cell r="J237" t="str">
            <v>Flat Bed</v>
          </cell>
          <cell r="K237" t="str">
            <v>Big Pin</v>
          </cell>
          <cell r="L237"/>
          <cell r="M237" t="str">
            <v>WSM00000003002811</v>
          </cell>
          <cell r="N237" t="str">
            <v>QATAR-TD-017250</v>
          </cell>
          <cell r="O237">
            <v>2007</v>
          </cell>
          <cell r="P237" t="str">
            <v xml:space="preserve">Germany </v>
          </cell>
          <cell r="Q237" t="str">
            <v>TR-Transport - Operations</v>
          </cell>
          <cell r="R237" t="str">
            <v>AGI</v>
          </cell>
          <cell r="S237" t="str">
            <v>LVQ</v>
          </cell>
          <cell r="T237" t="str">
            <v>LVQ</v>
          </cell>
          <cell r="U237"/>
          <cell r="V237"/>
          <cell r="W237"/>
          <cell r="X237" t="str">
            <v>Silver</v>
          </cell>
          <cell r="Y237"/>
          <cell r="Z237"/>
          <cell r="AA237"/>
          <cell r="AB237"/>
          <cell r="AC237"/>
          <cell r="AD237"/>
          <cell r="AE237"/>
          <cell r="AF237"/>
          <cell r="AG237" t="str">
            <v>Triple Axel</v>
          </cell>
          <cell r="AH237"/>
          <cell r="AI237"/>
          <cell r="AJ237"/>
          <cell r="AK237"/>
          <cell r="AL237"/>
          <cell r="AM237"/>
          <cell r="AN237"/>
          <cell r="AO237"/>
          <cell r="AP237"/>
          <cell r="AQ237"/>
          <cell r="AR237"/>
          <cell r="AS237"/>
          <cell r="AT237"/>
          <cell r="AU237"/>
          <cell r="AV237"/>
          <cell r="AW237"/>
          <cell r="AX237"/>
          <cell r="AY237" t="e">
            <v>#N/A</v>
          </cell>
          <cell r="AZ237"/>
          <cell r="BA237">
            <v>44938</v>
          </cell>
          <cell r="BB237" t="str">
            <v>Warning</v>
          </cell>
          <cell r="BC237" t="str">
            <v>3rd Party</v>
          </cell>
          <cell r="BD237" t="str">
            <v>N/A</v>
          </cell>
          <cell r="BE237" t="str">
            <v>Trailer - Not Requered</v>
          </cell>
          <cell r="BF237" t="str">
            <v>N/A</v>
          </cell>
          <cell r="BG237" t="str">
            <v>N/A</v>
          </cell>
          <cell r="BH237" t="str">
            <v>N/A</v>
          </cell>
          <cell r="BI237" t="str">
            <v>N/A</v>
          </cell>
          <cell r="BJ237"/>
          <cell r="BK237"/>
          <cell r="BL237"/>
          <cell r="BM237"/>
          <cell r="BN237"/>
          <cell r="BO237"/>
          <cell r="BP237"/>
          <cell r="BQ237">
            <v>1108050100</v>
          </cell>
        </row>
        <row r="238">
          <cell r="C238">
            <v>21225</v>
          </cell>
          <cell r="D238" t="str">
            <v>Active</v>
          </cell>
          <cell r="E238" t="str">
            <v>Schmitz</v>
          </cell>
          <cell r="F238"/>
          <cell r="G238" t="str">
            <v>40' Flat Bed</v>
          </cell>
          <cell r="H238" t="str">
            <v>Trailer</v>
          </cell>
          <cell r="I238"/>
          <cell r="J238" t="str">
            <v>Flat Bed</v>
          </cell>
          <cell r="K238" t="str">
            <v xml:space="preserve">Small Pin </v>
          </cell>
          <cell r="L238"/>
          <cell r="M238" t="str">
            <v>WSM00000003002955</v>
          </cell>
          <cell r="N238" t="str">
            <v>QATAR-TD-015497</v>
          </cell>
          <cell r="O238">
            <v>2007</v>
          </cell>
          <cell r="P238" t="str">
            <v xml:space="preserve">Germany </v>
          </cell>
          <cell r="Q238" t="str">
            <v>TR-Transport - Operations</v>
          </cell>
          <cell r="R238" t="str">
            <v>AGI</v>
          </cell>
          <cell r="S238" t="str">
            <v>LVQ</v>
          </cell>
          <cell r="T238" t="str">
            <v>QUALITAIR/ Out</v>
          </cell>
          <cell r="U238"/>
          <cell r="V238"/>
          <cell r="W238"/>
          <cell r="X238" t="str">
            <v>Silver</v>
          </cell>
          <cell r="Y238"/>
          <cell r="Z238"/>
          <cell r="AA238"/>
          <cell r="AB238"/>
          <cell r="AC238"/>
          <cell r="AD238"/>
          <cell r="AE238"/>
          <cell r="AF238"/>
          <cell r="AG238" t="str">
            <v>Triple Axel</v>
          </cell>
          <cell r="AH238"/>
          <cell r="AI238"/>
          <cell r="AJ238"/>
          <cell r="AK238"/>
          <cell r="AL238"/>
          <cell r="AM238"/>
          <cell r="AN238"/>
          <cell r="AO238"/>
          <cell r="AP238"/>
          <cell r="AQ238"/>
          <cell r="AR238"/>
          <cell r="AS238"/>
          <cell r="AT238"/>
          <cell r="AU238"/>
          <cell r="AV238"/>
          <cell r="AW238"/>
          <cell r="AX238"/>
          <cell r="AY238" t="e">
            <v>#N/A</v>
          </cell>
          <cell r="AZ238"/>
          <cell r="BA238">
            <v>44915</v>
          </cell>
          <cell r="BB238" t="str">
            <v>Warning</v>
          </cell>
          <cell r="BC238" t="str">
            <v>3rd Party</v>
          </cell>
          <cell r="BD238" t="str">
            <v>N/A</v>
          </cell>
          <cell r="BE238" t="str">
            <v>Trailer - Not Requered</v>
          </cell>
          <cell r="BF238" t="str">
            <v>N/A</v>
          </cell>
          <cell r="BG238" t="str">
            <v>N/A</v>
          </cell>
          <cell r="BH238" t="str">
            <v>N/A</v>
          </cell>
          <cell r="BI238" t="str">
            <v>N/A</v>
          </cell>
          <cell r="BJ238"/>
          <cell r="BK238"/>
          <cell r="BL238"/>
          <cell r="BM238"/>
          <cell r="BN238"/>
          <cell r="BO238"/>
          <cell r="BP238"/>
          <cell r="BQ238">
            <v>1108050100</v>
          </cell>
        </row>
        <row r="239">
          <cell r="C239">
            <v>21226</v>
          </cell>
          <cell r="D239" t="str">
            <v>Active</v>
          </cell>
          <cell r="E239" t="str">
            <v>Schmitz</v>
          </cell>
          <cell r="F239"/>
          <cell r="G239" t="str">
            <v>40' Flat Bed</v>
          </cell>
          <cell r="H239" t="str">
            <v>Trailer</v>
          </cell>
          <cell r="I239"/>
          <cell r="J239" t="str">
            <v>Front Shield</v>
          </cell>
          <cell r="K239" t="str">
            <v xml:space="preserve">Small Pin </v>
          </cell>
          <cell r="L239"/>
          <cell r="M239" t="str">
            <v>WSM00000003002533</v>
          </cell>
          <cell r="N239" t="str">
            <v>QATAR-TD-010082</v>
          </cell>
          <cell r="O239">
            <v>2007</v>
          </cell>
          <cell r="P239" t="str">
            <v>Germany</v>
          </cell>
          <cell r="Q239" t="str">
            <v>TR-Transport - Operations</v>
          </cell>
          <cell r="R239" t="str">
            <v>GWC</v>
          </cell>
          <cell r="S239" t="str">
            <v>LVQ</v>
          </cell>
          <cell r="T239" t="str">
            <v>Dangerous cargo ADR</v>
          </cell>
          <cell r="U239"/>
          <cell r="V239"/>
          <cell r="W239"/>
          <cell r="X239" t="str">
            <v>Silver</v>
          </cell>
          <cell r="Y239"/>
          <cell r="Z239"/>
          <cell r="AA239"/>
          <cell r="AB239"/>
          <cell r="AC239"/>
          <cell r="AD239"/>
          <cell r="AE239"/>
          <cell r="AF239" t="str">
            <v>Plywood</v>
          </cell>
          <cell r="AG239" t="str">
            <v>Triple Axel</v>
          </cell>
          <cell r="AH239"/>
          <cell r="AI239"/>
          <cell r="AJ239"/>
          <cell r="AK239"/>
          <cell r="AL239"/>
          <cell r="AM239"/>
          <cell r="AN239"/>
          <cell r="AO239"/>
          <cell r="AP239"/>
          <cell r="AQ239"/>
          <cell r="AR239"/>
          <cell r="AS239"/>
          <cell r="AT239"/>
          <cell r="AU239"/>
          <cell r="AV239"/>
          <cell r="AW239"/>
          <cell r="AX239"/>
          <cell r="AY239" t="e">
            <v>#N/A</v>
          </cell>
          <cell r="AZ239"/>
          <cell r="BA239">
            <v>44815</v>
          </cell>
          <cell r="BB239" t="str">
            <v>Expired</v>
          </cell>
          <cell r="BC239" t="str">
            <v>3rd Party</v>
          </cell>
          <cell r="BD239" t="str">
            <v>N/A</v>
          </cell>
          <cell r="BE239" t="str">
            <v>Trailer - Not Requered</v>
          </cell>
          <cell r="BF239" t="str">
            <v>N/A</v>
          </cell>
          <cell r="BG239" t="str">
            <v>N/A</v>
          </cell>
          <cell r="BH239" t="str">
            <v>N/A</v>
          </cell>
          <cell r="BI239" t="str">
            <v>N/A</v>
          </cell>
          <cell r="BJ239"/>
          <cell r="BK239"/>
          <cell r="BL239"/>
          <cell r="BM239"/>
          <cell r="BN239"/>
          <cell r="BO239"/>
          <cell r="BP239"/>
          <cell r="BQ239">
            <v>1108050100</v>
          </cell>
        </row>
        <row r="240">
          <cell r="C240">
            <v>21228</v>
          </cell>
          <cell r="D240" t="str">
            <v>Active</v>
          </cell>
          <cell r="E240" t="str">
            <v>Schmitz</v>
          </cell>
          <cell r="F240"/>
          <cell r="G240" t="str">
            <v>40' Flat Bed</v>
          </cell>
          <cell r="H240" t="str">
            <v>Trailer</v>
          </cell>
          <cell r="I240"/>
          <cell r="J240" t="str">
            <v>Front Shield</v>
          </cell>
          <cell r="K240" t="str">
            <v xml:space="preserve">Small Pin </v>
          </cell>
          <cell r="L240"/>
          <cell r="M240" t="str">
            <v>WSM00000003002508</v>
          </cell>
          <cell r="N240" t="str">
            <v>QATAR-TD-009061</v>
          </cell>
          <cell r="O240">
            <v>2007</v>
          </cell>
          <cell r="P240" t="str">
            <v>Germany</v>
          </cell>
          <cell r="Q240" t="str">
            <v>TR-Transport - Operations</v>
          </cell>
          <cell r="R240" t="str">
            <v>GWC</v>
          </cell>
          <cell r="S240" t="str">
            <v>LVQ</v>
          </cell>
          <cell r="T240"/>
          <cell r="U240"/>
          <cell r="V240"/>
          <cell r="W240"/>
          <cell r="X240" t="str">
            <v>Silver</v>
          </cell>
          <cell r="Y240"/>
          <cell r="Z240"/>
          <cell r="AA240"/>
          <cell r="AB240"/>
          <cell r="AC240"/>
          <cell r="AD240"/>
          <cell r="AE240"/>
          <cell r="AF240" t="str">
            <v>Plywood</v>
          </cell>
          <cell r="AG240" t="str">
            <v>Triple Axel</v>
          </cell>
          <cell r="AH240"/>
          <cell r="AI240"/>
          <cell r="AJ240"/>
          <cell r="AK240"/>
          <cell r="AL240"/>
          <cell r="AM240"/>
          <cell r="AN240"/>
          <cell r="AO240"/>
          <cell r="AP240"/>
          <cell r="AQ240"/>
          <cell r="AR240"/>
          <cell r="AS240"/>
          <cell r="AT240"/>
          <cell r="AU240"/>
          <cell r="AV240"/>
          <cell r="AW240"/>
          <cell r="AX240"/>
          <cell r="AY240" t="e">
            <v>#N/A</v>
          </cell>
          <cell r="AZ240"/>
          <cell r="BA240">
            <v>45130</v>
          </cell>
          <cell r="BB240" t="str">
            <v/>
          </cell>
          <cell r="BC240" t="str">
            <v>3rd Party</v>
          </cell>
          <cell r="BD240" t="str">
            <v>N/A</v>
          </cell>
          <cell r="BE240" t="str">
            <v>Trailer - Not Requered</v>
          </cell>
          <cell r="BF240" t="str">
            <v>N/A</v>
          </cell>
          <cell r="BG240" t="str">
            <v>N/A</v>
          </cell>
          <cell r="BH240" t="str">
            <v>N/A</v>
          </cell>
          <cell r="BI240" t="str">
            <v>N/A</v>
          </cell>
          <cell r="BJ240"/>
          <cell r="BK240"/>
          <cell r="BL240"/>
          <cell r="BM240"/>
          <cell r="BN240"/>
          <cell r="BO240"/>
          <cell r="BP240"/>
          <cell r="BQ240">
            <v>1108050100</v>
          </cell>
        </row>
        <row r="241">
          <cell r="C241">
            <v>21229</v>
          </cell>
          <cell r="D241" t="str">
            <v>Active</v>
          </cell>
          <cell r="E241" t="str">
            <v>Schmitz</v>
          </cell>
          <cell r="F241"/>
          <cell r="G241" t="str">
            <v>40' Flat Bed</v>
          </cell>
          <cell r="H241" t="str">
            <v>Trailer</v>
          </cell>
          <cell r="I241"/>
          <cell r="J241" t="str">
            <v>Front Shield</v>
          </cell>
          <cell r="K241" t="str">
            <v xml:space="preserve">Small Pin </v>
          </cell>
          <cell r="L241"/>
          <cell r="M241" t="str">
            <v>WSM00000003003296</v>
          </cell>
          <cell r="N241" t="str">
            <v>QATAR-TD-016889</v>
          </cell>
          <cell r="O241">
            <v>2007</v>
          </cell>
          <cell r="P241" t="str">
            <v>Germany</v>
          </cell>
          <cell r="Q241" t="str">
            <v>TR-Transport - Operations</v>
          </cell>
          <cell r="R241" t="str">
            <v>GWC</v>
          </cell>
          <cell r="S241" t="str">
            <v>LVQ</v>
          </cell>
          <cell r="T241" t="str">
            <v>LVQ</v>
          </cell>
          <cell r="U241"/>
          <cell r="V241"/>
          <cell r="W241"/>
          <cell r="X241" t="str">
            <v>Silver</v>
          </cell>
          <cell r="Y241"/>
          <cell r="Z241"/>
          <cell r="AA241"/>
          <cell r="AB241"/>
          <cell r="AC241"/>
          <cell r="AD241"/>
          <cell r="AE241"/>
          <cell r="AF241" t="str">
            <v>Plywood</v>
          </cell>
          <cell r="AG241" t="str">
            <v>Triple Axel</v>
          </cell>
          <cell r="AH241"/>
          <cell r="AI241"/>
          <cell r="AJ241"/>
          <cell r="AK241"/>
          <cell r="AL241"/>
          <cell r="AM241"/>
          <cell r="AN241"/>
          <cell r="AO241"/>
          <cell r="AP241"/>
          <cell r="AQ241"/>
          <cell r="AR241"/>
          <cell r="AS241"/>
          <cell r="AT241"/>
          <cell r="AU241"/>
          <cell r="AV241"/>
          <cell r="AW241"/>
          <cell r="AX241"/>
          <cell r="AY241" t="e">
            <v>#N/A</v>
          </cell>
          <cell r="AZ241"/>
          <cell r="BA241">
            <v>44941</v>
          </cell>
          <cell r="BB241" t="str">
            <v>Warning</v>
          </cell>
          <cell r="BC241" t="str">
            <v>3rd Party</v>
          </cell>
          <cell r="BD241" t="str">
            <v>N/A</v>
          </cell>
          <cell r="BE241" t="str">
            <v>Trailer - Not Requered</v>
          </cell>
          <cell r="BF241" t="str">
            <v>N/A</v>
          </cell>
          <cell r="BG241" t="str">
            <v>N/A</v>
          </cell>
          <cell r="BH241" t="str">
            <v>N/A</v>
          </cell>
          <cell r="BI241" t="str">
            <v>N/A</v>
          </cell>
          <cell r="BJ241"/>
          <cell r="BK241"/>
          <cell r="BL241"/>
          <cell r="BM241"/>
          <cell r="BN241"/>
          <cell r="BO241"/>
          <cell r="BP241"/>
          <cell r="BQ241">
            <v>1108050100</v>
          </cell>
        </row>
        <row r="242">
          <cell r="C242">
            <v>21230</v>
          </cell>
          <cell r="D242" t="str">
            <v>Active</v>
          </cell>
          <cell r="E242" t="str">
            <v>Schmitz</v>
          </cell>
          <cell r="F242"/>
          <cell r="G242" t="str">
            <v>40' Flat Bed</v>
          </cell>
          <cell r="H242" t="str">
            <v>Trailer</v>
          </cell>
          <cell r="I242"/>
          <cell r="J242" t="str">
            <v>Front Shield</v>
          </cell>
          <cell r="K242" t="str">
            <v xml:space="preserve">Small Pin </v>
          </cell>
          <cell r="L242"/>
          <cell r="M242" t="str">
            <v>WSM00000003002730</v>
          </cell>
          <cell r="N242" t="str">
            <v>QATAR-TD-020380</v>
          </cell>
          <cell r="O242">
            <v>2007</v>
          </cell>
          <cell r="P242" t="str">
            <v>Germany</v>
          </cell>
          <cell r="Q242" t="str">
            <v>TR-Transport - Operations</v>
          </cell>
          <cell r="R242" t="str">
            <v>GWC</v>
          </cell>
          <cell r="S242" t="str">
            <v>LVQ</v>
          </cell>
          <cell r="T242"/>
          <cell r="U242"/>
          <cell r="V242"/>
          <cell r="W242"/>
          <cell r="X242" t="str">
            <v>Silver</v>
          </cell>
          <cell r="Y242"/>
          <cell r="Z242"/>
          <cell r="AA242"/>
          <cell r="AB242"/>
          <cell r="AC242"/>
          <cell r="AD242"/>
          <cell r="AE242"/>
          <cell r="AF242" t="str">
            <v>Plywood</v>
          </cell>
          <cell r="AG242" t="str">
            <v>Triple Axel</v>
          </cell>
          <cell r="AH242"/>
          <cell r="AI242"/>
          <cell r="AJ242"/>
          <cell r="AK242"/>
          <cell r="AL242"/>
          <cell r="AM242"/>
          <cell r="AN242"/>
          <cell r="AO242"/>
          <cell r="AP242"/>
          <cell r="AQ242"/>
          <cell r="AR242"/>
          <cell r="AS242"/>
          <cell r="AT242"/>
          <cell r="AU242"/>
          <cell r="AV242"/>
          <cell r="AW242"/>
          <cell r="AX242"/>
          <cell r="AY242" t="e">
            <v>#N/A</v>
          </cell>
          <cell r="AZ242"/>
          <cell r="BA242">
            <v>45025</v>
          </cell>
          <cell r="BB242" t="str">
            <v/>
          </cell>
          <cell r="BC242" t="str">
            <v>3rd Party</v>
          </cell>
          <cell r="BD242" t="str">
            <v>N/A</v>
          </cell>
          <cell r="BE242" t="str">
            <v>Trailer - Not Requered</v>
          </cell>
          <cell r="BF242" t="str">
            <v>N/A</v>
          </cell>
          <cell r="BG242" t="str">
            <v>N/A</v>
          </cell>
          <cell r="BH242" t="str">
            <v>N/A</v>
          </cell>
          <cell r="BI242" t="str">
            <v>N/A</v>
          </cell>
          <cell r="BJ242"/>
          <cell r="BK242"/>
          <cell r="BL242"/>
          <cell r="BM242"/>
          <cell r="BN242"/>
          <cell r="BO242"/>
          <cell r="BP242"/>
          <cell r="BQ242">
            <v>1108050100</v>
          </cell>
        </row>
        <row r="243">
          <cell r="C243">
            <v>21231</v>
          </cell>
          <cell r="D243" t="str">
            <v>Active</v>
          </cell>
          <cell r="E243" t="str">
            <v>Schmitz</v>
          </cell>
          <cell r="F243"/>
          <cell r="G243" t="str">
            <v>40' Flat Bed</v>
          </cell>
          <cell r="H243" t="str">
            <v>Trailer</v>
          </cell>
          <cell r="I243"/>
          <cell r="J243" t="str">
            <v>Front Shield</v>
          </cell>
          <cell r="K243" t="str">
            <v xml:space="preserve">Small Pin </v>
          </cell>
          <cell r="L243"/>
          <cell r="M243" t="str">
            <v>WSM00000003003295</v>
          </cell>
          <cell r="N243" t="str">
            <v>QATAR-TD-008096</v>
          </cell>
          <cell r="O243">
            <v>2007</v>
          </cell>
          <cell r="P243" t="str">
            <v>Germany</v>
          </cell>
          <cell r="Q243" t="str">
            <v>TR-Transport - Operations</v>
          </cell>
          <cell r="R243" t="str">
            <v>GWC</v>
          </cell>
          <cell r="S243" t="str">
            <v>LVQ</v>
          </cell>
          <cell r="T243"/>
          <cell r="U243"/>
          <cell r="V243"/>
          <cell r="W243"/>
          <cell r="X243" t="str">
            <v>Silver</v>
          </cell>
          <cell r="Y243"/>
          <cell r="Z243"/>
          <cell r="AA243"/>
          <cell r="AB243"/>
          <cell r="AC243"/>
          <cell r="AD243"/>
          <cell r="AE243"/>
          <cell r="AF243" t="str">
            <v>Plywood</v>
          </cell>
          <cell r="AG243" t="str">
            <v>Triple Axel</v>
          </cell>
          <cell r="AH243"/>
          <cell r="AI243"/>
          <cell r="AJ243"/>
          <cell r="AK243"/>
          <cell r="AL243"/>
          <cell r="AM243"/>
          <cell r="AN243"/>
          <cell r="AO243"/>
          <cell r="AP243"/>
          <cell r="AQ243"/>
          <cell r="AR243"/>
          <cell r="AS243"/>
          <cell r="AT243"/>
          <cell r="AU243"/>
          <cell r="AV243"/>
          <cell r="AW243"/>
          <cell r="AX243"/>
          <cell r="AY243" t="e">
            <v>#N/A</v>
          </cell>
          <cell r="AZ243"/>
          <cell r="BA243">
            <v>45144</v>
          </cell>
          <cell r="BB243" t="str">
            <v/>
          </cell>
          <cell r="BC243" t="str">
            <v>3rd Party</v>
          </cell>
          <cell r="BD243" t="str">
            <v>N/A</v>
          </cell>
          <cell r="BE243" t="str">
            <v>Trailer - Not Requered</v>
          </cell>
          <cell r="BF243" t="str">
            <v>N/A</v>
          </cell>
          <cell r="BG243" t="str">
            <v>N/A</v>
          </cell>
          <cell r="BH243" t="str">
            <v>N/A</v>
          </cell>
          <cell r="BI243" t="str">
            <v>N/A</v>
          </cell>
          <cell r="BJ243"/>
          <cell r="BK243"/>
          <cell r="BL243"/>
          <cell r="BM243"/>
          <cell r="BN243"/>
          <cell r="BO243"/>
          <cell r="BP243"/>
          <cell r="BQ243">
            <v>1108050100</v>
          </cell>
        </row>
        <row r="244">
          <cell r="C244">
            <v>21232</v>
          </cell>
          <cell r="D244" t="str">
            <v>Active</v>
          </cell>
          <cell r="E244" t="str">
            <v>Schmitz</v>
          </cell>
          <cell r="F244"/>
          <cell r="G244" t="str">
            <v>40' Flat Bed</v>
          </cell>
          <cell r="H244" t="str">
            <v>Trailer</v>
          </cell>
          <cell r="I244"/>
          <cell r="J244" t="str">
            <v>Front Shield</v>
          </cell>
          <cell r="K244" t="str">
            <v xml:space="preserve">Small Pin </v>
          </cell>
          <cell r="L244"/>
          <cell r="M244" t="str">
            <v>WSM00000003002784</v>
          </cell>
          <cell r="N244" t="str">
            <v>QATAR-TD-008123</v>
          </cell>
          <cell r="O244">
            <v>2007</v>
          </cell>
          <cell r="P244" t="str">
            <v>Germany</v>
          </cell>
          <cell r="Q244" t="str">
            <v>TR-Transport - Operations</v>
          </cell>
          <cell r="R244" t="str">
            <v>GWC</v>
          </cell>
          <cell r="S244" t="str">
            <v>LVQ</v>
          </cell>
          <cell r="T244"/>
          <cell r="U244"/>
          <cell r="V244"/>
          <cell r="W244"/>
          <cell r="X244" t="str">
            <v>Silver</v>
          </cell>
          <cell r="Y244"/>
          <cell r="Z244"/>
          <cell r="AA244"/>
          <cell r="AB244"/>
          <cell r="AC244"/>
          <cell r="AD244"/>
          <cell r="AE244"/>
          <cell r="AF244" t="str">
            <v>Plywood</v>
          </cell>
          <cell r="AG244" t="str">
            <v>Triple Axel</v>
          </cell>
          <cell r="AH244"/>
          <cell r="AI244"/>
          <cell r="AJ244"/>
          <cell r="AK244"/>
          <cell r="AL244"/>
          <cell r="AM244"/>
          <cell r="AN244"/>
          <cell r="AO244"/>
          <cell r="AP244"/>
          <cell r="AQ244"/>
          <cell r="AR244"/>
          <cell r="AS244"/>
          <cell r="AT244"/>
          <cell r="AU244"/>
          <cell r="AV244"/>
          <cell r="AW244"/>
          <cell r="AX244"/>
          <cell r="AY244" t="e">
            <v>#N/A</v>
          </cell>
          <cell r="AZ244"/>
          <cell r="BA244">
            <v>45134</v>
          </cell>
          <cell r="BB244" t="str">
            <v/>
          </cell>
          <cell r="BC244" t="str">
            <v>3rd Party</v>
          </cell>
          <cell r="BD244" t="str">
            <v>N/A</v>
          </cell>
          <cell r="BE244" t="str">
            <v>Trailer - Not Requered</v>
          </cell>
          <cell r="BF244" t="str">
            <v>N/A</v>
          </cell>
          <cell r="BG244" t="str">
            <v>N/A</v>
          </cell>
          <cell r="BH244" t="str">
            <v>N/A</v>
          </cell>
          <cell r="BI244" t="str">
            <v>N/A</v>
          </cell>
          <cell r="BJ244"/>
          <cell r="BK244"/>
          <cell r="BL244"/>
          <cell r="BM244"/>
          <cell r="BN244"/>
          <cell r="BO244"/>
          <cell r="BP244"/>
          <cell r="BQ244">
            <v>1108050100</v>
          </cell>
        </row>
        <row r="245">
          <cell r="C245">
            <v>21233</v>
          </cell>
          <cell r="D245" t="str">
            <v>Active</v>
          </cell>
          <cell r="E245" t="str">
            <v>Schmitz</v>
          </cell>
          <cell r="F245"/>
          <cell r="G245" t="str">
            <v>40' Flat Bed</v>
          </cell>
          <cell r="H245" t="str">
            <v>Trailer</v>
          </cell>
          <cell r="I245"/>
          <cell r="J245" t="str">
            <v>Front Shield</v>
          </cell>
          <cell r="K245" t="str">
            <v xml:space="preserve">Small Pin </v>
          </cell>
          <cell r="L245"/>
          <cell r="M245" t="str">
            <v>WSM00000003002791</v>
          </cell>
          <cell r="N245" t="str">
            <v>QATAR-TD-009486</v>
          </cell>
          <cell r="O245">
            <v>2007</v>
          </cell>
          <cell r="P245" t="str">
            <v>Germany</v>
          </cell>
          <cell r="Q245" t="str">
            <v>TR-Transport - Operations</v>
          </cell>
          <cell r="R245" t="str">
            <v>GWC</v>
          </cell>
          <cell r="S245" t="str">
            <v>LVQ</v>
          </cell>
          <cell r="T245" t="str">
            <v>Deugro Dedicated PMT</v>
          </cell>
          <cell r="U245"/>
          <cell r="V245"/>
          <cell r="W245"/>
          <cell r="X245" t="str">
            <v>Silver</v>
          </cell>
          <cell r="Y245"/>
          <cell r="Z245"/>
          <cell r="AA245"/>
          <cell r="AB245"/>
          <cell r="AC245"/>
          <cell r="AD245"/>
          <cell r="AE245"/>
          <cell r="AF245" t="str">
            <v>Plywood</v>
          </cell>
          <cell r="AG245" t="str">
            <v>Triple Axel</v>
          </cell>
          <cell r="AH245"/>
          <cell r="AI245"/>
          <cell r="AJ245"/>
          <cell r="AK245"/>
          <cell r="AL245"/>
          <cell r="AM245"/>
          <cell r="AN245"/>
          <cell r="AO245"/>
          <cell r="AP245"/>
          <cell r="AQ245"/>
          <cell r="AR245"/>
          <cell r="AS245"/>
          <cell r="AT245"/>
          <cell r="AU245"/>
          <cell r="AV245"/>
          <cell r="AW245"/>
          <cell r="AX245"/>
          <cell r="AY245" t="e">
            <v>#N/A</v>
          </cell>
          <cell r="AZ245"/>
          <cell r="BA245">
            <v>45166</v>
          </cell>
          <cell r="BB245" t="str">
            <v/>
          </cell>
          <cell r="BC245" t="str">
            <v>3rd Party</v>
          </cell>
          <cell r="BD245" t="str">
            <v>N/A</v>
          </cell>
          <cell r="BE245" t="str">
            <v>Trailer - Not Requered</v>
          </cell>
          <cell r="BF245" t="str">
            <v>N/A</v>
          </cell>
          <cell r="BG245" t="str">
            <v>N/A</v>
          </cell>
          <cell r="BH245" t="str">
            <v>N/A</v>
          </cell>
          <cell r="BI245" t="str">
            <v>N/A</v>
          </cell>
          <cell r="BJ245"/>
          <cell r="BK245"/>
          <cell r="BL245"/>
          <cell r="BM245"/>
          <cell r="BN245"/>
          <cell r="BO245"/>
          <cell r="BP245"/>
          <cell r="BQ245">
            <v>1108050100</v>
          </cell>
        </row>
        <row r="246">
          <cell r="C246">
            <v>21234</v>
          </cell>
          <cell r="D246" t="str">
            <v>Active</v>
          </cell>
          <cell r="E246" t="str">
            <v>Schmitz</v>
          </cell>
          <cell r="F246"/>
          <cell r="G246" t="str">
            <v>40' Flat Bed</v>
          </cell>
          <cell r="H246" t="str">
            <v>Trailer</v>
          </cell>
          <cell r="I246"/>
          <cell r="J246" t="str">
            <v>Front Shield</v>
          </cell>
          <cell r="K246" t="str">
            <v xml:space="preserve">Small Pin </v>
          </cell>
          <cell r="L246"/>
          <cell r="M246" t="str">
            <v>WSM00000003003072</v>
          </cell>
          <cell r="N246" t="str">
            <v>QATAR-TD-005789</v>
          </cell>
          <cell r="O246">
            <v>2007</v>
          </cell>
          <cell r="P246" t="str">
            <v>Germany</v>
          </cell>
          <cell r="Q246" t="str">
            <v>TR-Transport - Operations</v>
          </cell>
          <cell r="R246" t="str">
            <v>GWC</v>
          </cell>
          <cell r="S246" t="str">
            <v>LVQ</v>
          </cell>
          <cell r="T246" t="str">
            <v>LVQ</v>
          </cell>
          <cell r="U246"/>
          <cell r="V246"/>
          <cell r="W246"/>
          <cell r="X246" t="str">
            <v>Silver</v>
          </cell>
          <cell r="Y246"/>
          <cell r="Z246"/>
          <cell r="AA246"/>
          <cell r="AB246"/>
          <cell r="AC246"/>
          <cell r="AD246"/>
          <cell r="AE246"/>
          <cell r="AF246" t="str">
            <v>Plywood</v>
          </cell>
          <cell r="AG246" t="str">
            <v>Triple Axel</v>
          </cell>
          <cell r="AH246"/>
          <cell r="AI246"/>
          <cell r="AJ246"/>
          <cell r="AK246"/>
          <cell r="AL246"/>
          <cell r="AM246"/>
          <cell r="AN246"/>
          <cell r="AO246"/>
          <cell r="AP246"/>
          <cell r="AQ246"/>
          <cell r="AR246"/>
          <cell r="AS246"/>
          <cell r="AT246"/>
          <cell r="AU246"/>
          <cell r="AV246"/>
          <cell r="AW246"/>
          <cell r="AX246"/>
          <cell r="AY246" t="e">
            <v>#N/A</v>
          </cell>
          <cell r="AZ246"/>
          <cell r="BA246">
            <v>45067</v>
          </cell>
          <cell r="BB246" t="str">
            <v/>
          </cell>
          <cell r="BC246" t="str">
            <v>3rd Party</v>
          </cell>
          <cell r="BD246" t="str">
            <v>N/A</v>
          </cell>
          <cell r="BE246" t="str">
            <v>Trailer - Not Requered</v>
          </cell>
          <cell r="BF246" t="str">
            <v>N/A</v>
          </cell>
          <cell r="BG246" t="str">
            <v>N/A</v>
          </cell>
          <cell r="BH246" t="str">
            <v>N/A</v>
          </cell>
          <cell r="BI246" t="str">
            <v>N/A</v>
          </cell>
          <cell r="BJ246"/>
          <cell r="BK246"/>
          <cell r="BL246"/>
          <cell r="BM246"/>
          <cell r="BN246"/>
          <cell r="BO246"/>
          <cell r="BP246"/>
          <cell r="BQ246">
            <v>1108050100</v>
          </cell>
        </row>
        <row r="247">
          <cell r="C247">
            <v>21236</v>
          </cell>
          <cell r="D247" t="str">
            <v>Active</v>
          </cell>
          <cell r="E247" t="str">
            <v>Schmitz</v>
          </cell>
          <cell r="F247"/>
          <cell r="G247" t="str">
            <v>40' Flat Bed</v>
          </cell>
          <cell r="H247" t="str">
            <v>Trailer</v>
          </cell>
          <cell r="I247"/>
          <cell r="J247" t="str">
            <v>Front Shield</v>
          </cell>
          <cell r="K247" t="str">
            <v xml:space="preserve">Small Pin </v>
          </cell>
          <cell r="L247"/>
          <cell r="M247" t="str">
            <v>WSM00000003002298</v>
          </cell>
          <cell r="N247" t="str">
            <v>QATAR-TD-011098</v>
          </cell>
          <cell r="O247">
            <v>2007</v>
          </cell>
          <cell r="P247" t="str">
            <v>Germany</v>
          </cell>
          <cell r="Q247" t="str">
            <v>TR-Transport - Operations</v>
          </cell>
          <cell r="R247" t="str">
            <v>GWC</v>
          </cell>
          <cell r="S247" t="str">
            <v>LVQ</v>
          </cell>
          <cell r="T247" t="str">
            <v>LVQ</v>
          </cell>
          <cell r="U247"/>
          <cell r="V247"/>
          <cell r="W247"/>
          <cell r="X247" t="str">
            <v>Silver</v>
          </cell>
          <cell r="Y247"/>
          <cell r="Z247"/>
          <cell r="AA247"/>
          <cell r="AB247"/>
          <cell r="AC247"/>
          <cell r="AD247"/>
          <cell r="AE247"/>
          <cell r="AF247" t="str">
            <v>Plywood</v>
          </cell>
          <cell r="AG247" t="str">
            <v>Triple Axel</v>
          </cell>
          <cell r="AH247"/>
          <cell r="AI247"/>
          <cell r="AJ247"/>
          <cell r="AK247"/>
          <cell r="AL247"/>
          <cell r="AM247"/>
          <cell r="AN247"/>
          <cell r="AO247"/>
          <cell r="AP247"/>
          <cell r="AQ247"/>
          <cell r="AR247"/>
          <cell r="AS247"/>
          <cell r="AT247"/>
          <cell r="AU247"/>
          <cell r="AV247"/>
          <cell r="AW247"/>
          <cell r="AX247"/>
          <cell r="AY247" t="e">
            <v>#N/A</v>
          </cell>
          <cell r="AZ247"/>
          <cell r="BA247">
            <v>44851</v>
          </cell>
          <cell r="BB247" t="str">
            <v>Expired</v>
          </cell>
          <cell r="BC247" t="str">
            <v>3rd Party</v>
          </cell>
          <cell r="BD247" t="str">
            <v>N/A</v>
          </cell>
          <cell r="BE247" t="str">
            <v>Trailer - Not Requered</v>
          </cell>
          <cell r="BF247" t="str">
            <v>N/A</v>
          </cell>
          <cell r="BG247" t="str">
            <v>N/A</v>
          </cell>
          <cell r="BH247" t="str">
            <v>N/A</v>
          </cell>
          <cell r="BI247" t="str">
            <v>N/A</v>
          </cell>
          <cell r="BJ247"/>
          <cell r="BK247"/>
          <cell r="BL247"/>
          <cell r="BM247"/>
          <cell r="BN247"/>
          <cell r="BO247"/>
          <cell r="BP247"/>
          <cell r="BQ247">
            <v>1108050100</v>
          </cell>
        </row>
        <row r="248">
          <cell r="C248">
            <v>21237</v>
          </cell>
          <cell r="D248" t="str">
            <v>Active</v>
          </cell>
          <cell r="E248" t="str">
            <v>Schmitz</v>
          </cell>
          <cell r="F248"/>
          <cell r="G248" t="str">
            <v>40' Flat Bed</v>
          </cell>
          <cell r="H248" t="str">
            <v>Trailer</v>
          </cell>
          <cell r="I248"/>
          <cell r="J248" t="str">
            <v>Front Shield</v>
          </cell>
          <cell r="K248" t="str">
            <v xml:space="preserve">Small Pin </v>
          </cell>
          <cell r="L248"/>
          <cell r="M248" t="str">
            <v>WSM00000003003076</v>
          </cell>
          <cell r="N248" t="str">
            <v>QATAR-TD-010140</v>
          </cell>
          <cell r="O248">
            <v>2007</v>
          </cell>
          <cell r="P248" t="str">
            <v>Germany</v>
          </cell>
          <cell r="Q248" t="str">
            <v>TR-Transport - Operations</v>
          </cell>
          <cell r="R248" t="str">
            <v>GWC</v>
          </cell>
          <cell r="S248" t="str">
            <v>LVQ</v>
          </cell>
          <cell r="T248" t="str">
            <v>LVQ</v>
          </cell>
          <cell r="U248"/>
          <cell r="V248"/>
          <cell r="W248"/>
          <cell r="X248" t="str">
            <v>Silver</v>
          </cell>
          <cell r="Y248"/>
          <cell r="Z248"/>
          <cell r="AA248"/>
          <cell r="AB248"/>
          <cell r="AC248"/>
          <cell r="AD248"/>
          <cell r="AE248"/>
          <cell r="AF248" t="str">
            <v>Plywood</v>
          </cell>
          <cell r="AG248" t="str">
            <v>Triple Axel</v>
          </cell>
          <cell r="AH248"/>
          <cell r="AI248"/>
          <cell r="AJ248"/>
          <cell r="AK248"/>
          <cell r="AL248"/>
          <cell r="AM248"/>
          <cell r="AN248"/>
          <cell r="AO248"/>
          <cell r="AP248"/>
          <cell r="AQ248"/>
          <cell r="AR248"/>
          <cell r="AS248"/>
          <cell r="AT248"/>
          <cell r="AU248"/>
          <cell r="AV248"/>
          <cell r="AW248"/>
          <cell r="AX248"/>
          <cell r="AY248" t="e">
            <v>#N/A</v>
          </cell>
          <cell r="AZ248"/>
          <cell r="BA248">
            <v>44843</v>
          </cell>
          <cell r="BB248" t="str">
            <v>Expired</v>
          </cell>
          <cell r="BC248" t="str">
            <v>3rd Party</v>
          </cell>
          <cell r="BD248" t="str">
            <v>N/A</v>
          </cell>
          <cell r="BE248" t="str">
            <v>Trailer - Not Requered</v>
          </cell>
          <cell r="BF248" t="str">
            <v>N/A</v>
          </cell>
          <cell r="BG248" t="str">
            <v>N/A</v>
          </cell>
          <cell r="BH248" t="str">
            <v>N/A</v>
          </cell>
          <cell r="BI248" t="str">
            <v>N/A</v>
          </cell>
          <cell r="BJ248"/>
          <cell r="BK248"/>
          <cell r="BL248"/>
          <cell r="BM248"/>
          <cell r="BN248"/>
          <cell r="BO248"/>
          <cell r="BP248"/>
          <cell r="BQ248">
            <v>1108050100</v>
          </cell>
        </row>
        <row r="249">
          <cell r="C249">
            <v>21238</v>
          </cell>
          <cell r="D249" t="str">
            <v>Active</v>
          </cell>
          <cell r="E249" t="str">
            <v>Schmitz</v>
          </cell>
          <cell r="F249"/>
          <cell r="G249" t="str">
            <v>40' Flat Bed</v>
          </cell>
          <cell r="H249" t="str">
            <v>Trailer</v>
          </cell>
          <cell r="I249"/>
          <cell r="J249" t="str">
            <v>Front Shield</v>
          </cell>
          <cell r="K249" t="str">
            <v xml:space="preserve">Small Pin </v>
          </cell>
          <cell r="L249"/>
          <cell r="M249" t="str">
            <v>WSM00000003002588</v>
          </cell>
          <cell r="N249" t="str">
            <v>QATAR-TD-006881</v>
          </cell>
          <cell r="O249">
            <v>2007</v>
          </cell>
          <cell r="P249" t="str">
            <v>Germany</v>
          </cell>
          <cell r="Q249" t="str">
            <v>TR-Transport - Operations</v>
          </cell>
          <cell r="R249" t="str">
            <v>GWC</v>
          </cell>
          <cell r="S249" t="str">
            <v>LVQ</v>
          </cell>
          <cell r="T249" t="str">
            <v>GTL</v>
          </cell>
          <cell r="U249"/>
          <cell r="V249"/>
          <cell r="W249"/>
          <cell r="X249" t="str">
            <v>Silver</v>
          </cell>
          <cell r="Y249"/>
          <cell r="Z249"/>
          <cell r="AA249"/>
          <cell r="AB249"/>
          <cell r="AC249"/>
          <cell r="AD249"/>
          <cell r="AE249"/>
          <cell r="AF249" t="str">
            <v>Plywood</v>
          </cell>
          <cell r="AG249" t="str">
            <v>Triple Axel</v>
          </cell>
          <cell r="AH249"/>
          <cell r="AI249"/>
          <cell r="AJ249"/>
          <cell r="AK249"/>
          <cell r="AL249"/>
          <cell r="AM249"/>
          <cell r="AN249"/>
          <cell r="AO249"/>
          <cell r="AP249"/>
          <cell r="AQ249"/>
          <cell r="AR249"/>
          <cell r="AS249"/>
          <cell r="AT249"/>
          <cell r="AU249"/>
          <cell r="AV249"/>
          <cell r="AW249"/>
          <cell r="AX249"/>
          <cell r="AY249" t="e">
            <v>#N/A</v>
          </cell>
          <cell r="AZ249"/>
          <cell r="BA249">
            <v>45165</v>
          </cell>
          <cell r="BB249" t="str">
            <v/>
          </cell>
          <cell r="BC249" t="str">
            <v>3rd Party</v>
          </cell>
          <cell r="BD249" t="str">
            <v>N/A</v>
          </cell>
          <cell r="BE249" t="str">
            <v>Trailer - Not Requered</v>
          </cell>
          <cell r="BF249" t="str">
            <v>N/A</v>
          </cell>
          <cell r="BG249" t="str">
            <v>N/A</v>
          </cell>
          <cell r="BH249" t="str">
            <v>N/A</v>
          </cell>
          <cell r="BI249" t="str">
            <v>N/A</v>
          </cell>
          <cell r="BJ249"/>
          <cell r="BK249"/>
          <cell r="BL249"/>
          <cell r="BM249"/>
          <cell r="BN249"/>
          <cell r="BO249"/>
          <cell r="BP249"/>
          <cell r="BQ249">
            <v>1108050100</v>
          </cell>
        </row>
        <row r="250">
          <cell r="C250">
            <v>21239</v>
          </cell>
          <cell r="D250" t="str">
            <v>Active</v>
          </cell>
          <cell r="E250" t="str">
            <v>Schmitz</v>
          </cell>
          <cell r="F250"/>
          <cell r="G250" t="str">
            <v>40' Flat Bed</v>
          </cell>
          <cell r="H250" t="str">
            <v>Trailer</v>
          </cell>
          <cell r="I250"/>
          <cell r="J250" t="str">
            <v>Front Shield</v>
          </cell>
          <cell r="K250" t="str">
            <v xml:space="preserve">Small Pin </v>
          </cell>
          <cell r="L250"/>
          <cell r="M250" t="str">
            <v>WSM00000003002312</v>
          </cell>
          <cell r="N250" t="str">
            <v>QATAR-TD-009582</v>
          </cell>
          <cell r="O250">
            <v>2007</v>
          </cell>
          <cell r="P250" t="str">
            <v>Germany</v>
          </cell>
          <cell r="Q250" t="str">
            <v>TR-Transport - Operations</v>
          </cell>
          <cell r="R250" t="str">
            <v>GWC</v>
          </cell>
          <cell r="S250" t="str">
            <v>LVQ</v>
          </cell>
          <cell r="T250"/>
          <cell r="U250"/>
          <cell r="V250"/>
          <cell r="W250"/>
          <cell r="X250" t="str">
            <v>Silver</v>
          </cell>
          <cell r="Y250"/>
          <cell r="Z250"/>
          <cell r="AA250"/>
          <cell r="AB250"/>
          <cell r="AC250"/>
          <cell r="AD250"/>
          <cell r="AE250"/>
          <cell r="AF250" t="str">
            <v>Plywood</v>
          </cell>
          <cell r="AG250" t="str">
            <v>Triple Axel</v>
          </cell>
          <cell r="AH250"/>
          <cell r="AI250"/>
          <cell r="AJ250"/>
          <cell r="AK250"/>
          <cell r="AL250"/>
          <cell r="AM250"/>
          <cell r="AN250"/>
          <cell r="AO250"/>
          <cell r="AP250"/>
          <cell r="AQ250"/>
          <cell r="AR250"/>
          <cell r="AS250"/>
          <cell r="AT250"/>
          <cell r="AU250"/>
          <cell r="AV250"/>
          <cell r="AW250"/>
          <cell r="AX250"/>
          <cell r="AY250" t="e">
            <v>#N/A</v>
          </cell>
          <cell r="AZ250"/>
          <cell r="BA250">
            <v>44796</v>
          </cell>
          <cell r="BB250" t="str">
            <v>Expired</v>
          </cell>
          <cell r="BC250" t="str">
            <v>3rd Party</v>
          </cell>
          <cell r="BD250" t="str">
            <v>N/A</v>
          </cell>
          <cell r="BE250" t="str">
            <v>Trailer - Not Requered</v>
          </cell>
          <cell r="BF250" t="str">
            <v>N/A</v>
          </cell>
          <cell r="BG250" t="str">
            <v>N/A</v>
          </cell>
          <cell r="BH250" t="str">
            <v>N/A</v>
          </cell>
          <cell r="BI250" t="str">
            <v>N/A</v>
          </cell>
          <cell r="BJ250"/>
          <cell r="BK250"/>
          <cell r="BL250"/>
          <cell r="BM250"/>
          <cell r="BN250"/>
          <cell r="BO250"/>
          <cell r="BP250"/>
          <cell r="BQ250">
            <v>1108050100</v>
          </cell>
        </row>
        <row r="251">
          <cell r="C251">
            <v>21242</v>
          </cell>
          <cell r="D251" t="str">
            <v>Active</v>
          </cell>
          <cell r="E251" t="str">
            <v>Schmitz</v>
          </cell>
          <cell r="F251"/>
          <cell r="G251" t="str">
            <v>40' Flat Bed</v>
          </cell>
          <cell r="H251" t="str">
            <v>Trailer</v>
          </cell>
          <cell r="I251"/>
          <cell r="J251" t="str">
            <v>Front Shield</v>
          </cell>
          <cell r="K251" t="str">
            <v>Big Pin</v>
          </cell>
          <cell r="L251"/>
          <cell r="M251" t="str">
            <v>WSM00000003002587</v>
          </cell>
          <cell r="N251" t="str">
            <v>QATAR-TD-010585</v>
          </cell>
          <cell r="O251">
            <v>2007</v>
          </cell>
          <cell r="P251" t="str">
            <v>Germany</v>
          </cell>
          <cell r="Q251" t="str">
            <v>TR-Transport - Operations</v>
          </cell>
          <cell r="R251" t="str">
            <v>GWC</v>
          </cell>
          <cell r="S251" t="str">
            <v>LVQ</v>
          </cell>
          <cell r="T251" t="str">
            <v>LVQ</v>
          </cell>
          <cell r="U251"/>
          <cell r="V251"/>
          <cell r="W251"/>
          <cell r="X251" t="str">
            <v>Silver</v>
          </cell>
          <cell r="Y251"/>
          <cell r="Z251"/>
          <cell r="AA251"/>
          <cell r="AB251"/>
          <cell r="AC251"/>
          <cell r="AD251"/>
          <cell r="AE251"/>
          <cell r="AF251" t="str">
            <v>Plywood</v>
          </cell>
          <cell r="AG251" t="str">
            <v>Triple Axel</v>
          </cell>
          <cell r="AH251"/>
          <cell r="AI251"/>
          <cell r="AJ251"/>
          <cell r="AK251"/>
          <cell r="AL251"/>
          <cell r="AM251"/>
          <cell r="AN251"/>
          <cell r="AO251"/>
          <cell r="AP251"/>
          <cell r="AQ251"/>
          <cell r="AR251"/>
          <cell r="AS251"/>
          <cell r="AT251"/>
          <cell r="AU251"/>
          <cell r="AV251"/>
          <cell r="AW251"/>
          <cell r="AX251"/>
          <cell r="AY251" t="e">
            <v>#N/A</v>
          </cell>
          <cell r="AZ251"/>
          <cell r="BA251">
            <v>44857</v>
          </cell>
          <cell r="BB251" t="str">
            <v>Expired</v>
          </cell>
          <cell r="BC251" t="str">
            <v>3rd Party</v>
          </cell>
          <cell r="BD251" t="str">
            <v>N/A</v>
          </cell>
          <cell r="BE251" t="str">
            <v>Trailer - Not Requered</v>
          </cell>
          <cell r="BF251" t="str">
            <v>N/A</v>
          </cell>
          <cell r="BG251" t="str">
            <v>N/A</v>
          </cell>
          <cell r="BH251" t="str">
            <v>N/A</v>
          </cell>
          <cell r="BI251" t="str">
            <v>N/A</v>
          </cell>
          <cell r="BJ251"/>
          <cell r="BK251"/>
          <cell r="BL251"/>
          <cell r="BM251"/>
          <cell r="BN251"/>
          <cell r="BO251"/>
          <cell r="BP251"/>
          <cell r="BQ251">
            <v>1108050100</v>
          </cell>
        </row>
        <row r="252">
          <cell r="C252">
            <v>21243</v>
          </cell>
          <cell r="D252" t="str">
            <v>Active</v>
          </cell>
          <cell r="E252" t="str">
            <v>Schmitz</v>
          </cell>
          <cell r="F252"/>
          <cell r="G252" t="str">
            <v>40' Flat Bed</v>
          </cell>
          <cell r="H252" t="str">
            <v>Trailer</v>
          </cell>
          <cell r="I252"/>
          <cell r="J252" t="str">
            <v>Flat Bed</v>
          </cell>
          <cell r="K252" t="str">
            <v xml:space="preserve">Small Pin </v>
          </cell>
          <cell r="L252"/>
          <cell r="M252" t="str">
            <v>WSM00000003003294</v>
          </cell>
          <cell r="N252" t="str">
            <v>QATAR-TD-006917</v>
          </cell>
          <cell r="O252">
            <v>2007</v>
          </cell>
          <cell r="P252" t="str">
            <v>Germany</v>
          </cell>
          <cell r="Q252" t="str">
            <v>TR-Transport - Operations</v>
          </cell>
          <cell r="R252" t="str">
            <v>GWC</v>
          </cell>
          <cell r="S252" t="str">
            <v>LVQ</v>
          </cell>
          <cell r="T252" t="str">
            <v>QUALITAIR/ Out</v>
          </cell>
          <cell r="U252"/>
          <cell r="V252"/>
          <cell r="W252"/>
          <cell r="X252" t="str">
            <v>Silver</v>
          </cell>
          <cell r="Y252"/>
          <cell r="Z252"/>
          <cell r="AA252"/>
          <cell r="AB252"/>
          <cell r="AC252"/>
          <cell r="AD252"/>
          <cell r="AE252"/>
          <cell r="AF252"/>
          <cell r="AG252" t="str">
            <v>Triple Axel</v>
          </cell>
          <cell r="AH252"/>
          <cell r="AI252"/>
          <cell r="AJ252"/>
          <cell r="AK252"/>
          <cell r="AL252"/>
          <cell r="AM252"/>
          <cell r="AN252"/>
          <cell r="AO252"/>
          <cell r="AP252"/>
          <cell r="AQ252"/>
          <cell r="AR252"/>
          <cell r="AS252"/>
          <cell r="AT252"/>
          <cell r="AU252"/>
          <cell r="AV252"/>
          <cell r="AW252"/>
          <cell r="AX252"/>
          <cell r="AY252" t="e">
            <v>#N/A</v>
          </cell>
          <cell r="AZ252"/>
          <cell r="BA252">
            <v>44801</v>
          </cell>
          <cell r="BB252" t="str">
            <v>Expired</v>
          </cell>
          <cell r="BC252" t="str">
            <v>3rd Party</v>
          </cell>
          <cell r="BD252" t="str">
            <v>N/A</v>
          </cell>
          <cell r="BE252" t="str">
            <v>Trailer - Not Requered</v>
          </cell>
          <cell r="BF252" t="str">
            <v>N/A</v>
          </cell>
          <cell r="BG252" t="str">
            <v>N/A</v>
          </cell>
          <cell r="BH252" t="str">
            <v>N/A</v>
          </cell>
          <cell r="BI252" t="str">
            <v>N/A</v>
          </cell>
          <cell r="BJ252"/>
          <cell r="BK252"/>
          <cell r="BL252"/>
          <cell r="BM252"/>
          <cell r="BN252"/>
          <cell r="BO252"/>
          <cell r="BP252"/>
          <cell r="BQ252">
            <v>1108050100</v>
          </cell>
        </row>
        <row r="253">
          <cell r="C253">
            <v>21244</v>
          </cell>
          <cell r="D253" t="str">
            <v>Active</v>
          </cell>
          <cell r="E253" t="str">
            <v>Schmitz</v>
          </cell>
          <cell r="F253"/>
          <cell r="G253" t="str">
            <v>40' Flat Bed</v>
          </cell>
          <cell r="H253" t="str">
            <v>Trailer</v>
          </cell>
          <cell r="I253"/>
          <cell r="J253" t="str">
            <v>Front Shield</v>
          </cell>
          <cell r="K253" t="str">
            <v xml:space="preserve">Small Pin </v>
          </cell>
          <cell r="L253"/>
          <cell r="M253" t="str">
            <v>WSM00000003003411</v>
          </cell>
          <cell r="N253" t="str">
            <v>QATAR-TD-002102</v>
          </cell>
          <cell r="O253">
            <v>2007</v>
          </cell>
          <cell r="P253" t="str">
            <v>Germany</v>
          </cell>
          <cell r="Q253" t="str">
            <v>TR-Transport - Operations</v>
          </cell>
          <cell r="R253" t="str">
            <v>GWC</v>
          </cell>
          <cell r="S253" t="str">
            <v>LVQ</v>
          </cell>
          <cell r="T253" t="str">
            <v>Blue Sticker</v>
          </cell>
          <cell r="U253"/>
          <cell r="V253"/>
          <cell r="W253"/>
          <cell r="X253" t="str">
            <v>Silver</v>
          </cell>
          <cell r="Y253"/>
          <cell r="Z253"/>
          <cell r="AA253"/>
          <cell r="AB253"/>
          <cell r="AC253"/>
          <cell r="AD253"/>
          <cell r="AE253"/>
          <cell r="AF253" t="str">
            <v>Plywood</v>
          </cell>
          <cell r="AG253" t="str">
            <v>Triple Axel</v>
          </cell>
          <cell r="AH253"/>
          <cell r="AI253"/>
          <cell r="AJ253"/>
          <cell r="AK253"/>
          <cell r="AL253"/>
          <cell r="AM253"/>
          <cell r="AN253"/>
          <cell r="AO253"/>
          <cell r="AP253"/>
          <cell r="AQ253"/>
          <cell r="AR253"/>
          <cell r="AS253"/>
          <cell r="AT253"/>
          <cell r="AU253"/>
          <cell r="AV253"/>
          <cell r="AW253"/>
          <cell r="AX253"/>
          <cell r="AY253" t="e">
            <v>#N/A</v>
          </cell>
          <cell r="AZ253"/>
          <cell r="BA253">
            <v>45032</v>
          </cell>
          <cell r="BB253" t="str">
            <v/>
          </cell>
          <cell r="BC253" t="str">
            <v>3rd Party</v>
          </cell>
          <cell r="BD253" t="str">
            <v>N/A</v>
          </cell>
          <cell r="BE253" t="str">
            <v>Trailer - Not Requered</v>
          </cell>
          <cell r="BF253" t="str">
            <v>N/A</v>
          </cell>
          <cell r="BG253" t="str">
            <v>N/A</v>
          </cell>
          <cell r="BH253" t="str">
            <v>N/A</v>
          </cell>
          <cell r="BI253" t="str">
            <v>N/A</v>
          </cell>
          <cell r="BJ253"/>
          <cell r="BK253"/>
          <cell r="BL253"/>
          <cell r="BM253"/>
          <cell r="BN253"/>
          <cell r="BO253"/>
          <cell r="BP253"/>
          <cell r="BQ253">
            <v>1108050100</v>
          </cell>
        </row>
        <row r="254">
          <cell r="C254">
            <v>21246</v>
          </cell>
          <cell r="D254" t="str">
            <v>Active</v>
          </cell>
          <cell r="E254" t="str">
            <v>Schmitz</v>
          </cell>
          <cell r="F254"/>
          <cell r="G254" t="str">
            <v>40' Flat Bed</v>
          </cell>
          <cell r="H254" t="str">
            <v>Trailer</v>
          </cell>
          <cell r="I254"/>
          <cell r="J254" t="str">
            <v>Front Shield</v>
          </cell>
          <cell r="K254" t="str">
            <v xml:space="preserve">Small Pin </v>
          </cell>
          <cell r="L254"/>
          <cell r="M254" t="str">
            <v>WSM00000003002340</v>
          </cell>
          <cell r="N254" t="str">
            <v>QATAR-TD-010222</v>
          </cell>
          <cell r="O254">
            <v>2007</v>
          </cell>
          <cell r="P254" t="str">
            <v>Germany</v>
          </cell>
          <cell r="Q254" t="str">
            <v>TR-Transport - Operations</v>
          </cell>
          <cell r="R254" t="str">
            <v>GWC</v>
          </cell>
          <cell r="S254" t="str">
            <v>LVQ</v>
          </cell>
          <cell r="T254" t="str">
            <v>Deugro Dedicated</v>
          </cell>
          <cell r="U254"/>
          <cell r="V254"/>
          <cell r="W254"/>
          <cell r="X254" t="str">
            <v>Silver</v>
          </cell>
          <cell r="Y254"/>
          <cell r="Z254"/>
          <cell r="AA254"/>
          <cell r="AB254"/>
          <cell r="AC254"/>
          <cell r="AD254"/>
          <cell r="AE254"/>
          <cell r="AF254" t="str">
            <v>Plywood</v>
          </cell>
          <cell r="AG254" t="str">
            <v>Triple Axel</v>
          </cell>
          <cell r="AH254"/>
          <cell r="AI254"/>
          <cell r="AJ254"/>
          <cell r="AK254"/>
          <cell r="AL254"/>
          <cell r="AM254"/>
          <cell r="AN254"/>
          <cell r="AO254"/>
          <cell r="AP254"/>
          <cell r="AQ254"/>
          <cell r="AR254"/>
          <cell r="AS254"/>
          <cell r="AT254"/>
          <cell r="AU254"/>
          <cell r="AV254"/>
          <cell r="AW254"/>
          <cell r="AX254"/>
          <cell r="AY254" t="e">
            <v>#N/A</v>
          </cell>
          <cell r="AZ254"/>
          <cell r="BA254">
            <v>44823</v>
          </cell>
          <cell r="BB254" t="str">
            <v>Expired</v>
          </cell>
          <cell r="BC254" t="str">
            <v>3rd Party</v>
          </cell>
          <cell r="BD254" t="str">
            <v>N/A</v>
          </cell>
          <cell r="BE254" t="str">
            <v>Trailer - Not Requered</v>
          </cell>
          <cell r="BF254" t="str">
            <v>N/A</v>
          </cell>
          <cell r="BG254" t="str">
            <v>N/A</v>
          </cell>
          <cell r="BH254" t="str">
            <v>N/A</v>
          </cell>
          <cell r="BI254" t="str">
            <v>N/A</v>
          </cell>
          <cell r="BJ254"/>
          <cell r="BK254"/>
          <cell r="BL254"/>
          <cell r="BM254"/>
          <cell r="BN254"/>
          <cell r="BO254"/>
          <cell r="BP254"/>
          <cell r="BQ254">
            <v>1108050100</v>
          </cell>
        </row>
        <row r="255">
          <cell r="C255">
            <v>21247</v>
          </cell>
          <cell r="D255" t="str">
            <v>Active</v>
          </cell>
          <cell r="E255" t="str">
            <v>Schmitz</v>
          </cell>
          <cell r="F255"/>
          <cell r="G255" t="str">
            <v>40' Flat Bed</v>
          </cell>
          <cell r="H255" t="str">
            <v>Trailer</v>
          </cell>
          <cell r="I255"/>
          <cell r="J255" t="str">
            <v>Front Shield</v>
          </cell>
          <cell r="K255" t="str">
            <v xml:space="preserve">Small Pin </v>
          </cell>
          <cell r="L255"/>
          <cell r="M255" t="str">
            <v>WSM00000003003019</v>
          </cell>
          <cell r="N255" t="str">
            <v>QATAR-TD-004271</v>
          </cell>
          <cell r="O255">
            <v>2007</v>
          </cell>
          <cell r="P255" t="str">
            <v>Germany</v>
          </cell>
          <cell r="Q255" t="str">
            <v>TR-Transport - Operations</v>
          </cell>
          <cell r="R255" t="str">
            <v>GWC</v>
          </cell>
          <cell r="S255" t="str">
            <v>LVQ</v>
          </cell>
          <cell r="T255" t="str">
            <v>Deugro Dedicated PMT</v>
          </cell>
          <cell r="U255"/>
          <cell r="V255"/>
          <cell r="W255"/>
          <cell r="X255" t="str">
            <v>Silver</v>
          </cell>
          <cell r="Y255"/>
          <cell r="Z255"/>
          <cell r="AA255"/>
          <cell r="AB255"/>
          <cell r="AC255"/>
          <cell r="AD255"/>
          <cell r="AE255"/>
          <cell r="AF255" t="str">
            <v>Plywood</v>
          </cell>
          <cell r="AG255" t="str">
            <v>Triple Axel</v>
          </cell>
          <cell r="AH255"/>
          <cell r="AI255"/>
          <cell r="AJ255"/>
          <cell r="AK255"/>
          <cell r="AL255"/>
          <cell r="AM255"/>
          <cell r="AN255"/>
          <cell r="AO255"/>
          <cell r="AP255"/>
          <cell r="AQ255"/>
          <cell r="AR255"/>
          <cell r="AS255"/>
          <cell r="AT255"/>
          <cell r="AU255"/>
          <cell r="AV255"/>
          <cell r="AW255"/>
          <cell r="AX255"/>
          <cell r="AY255" t="e">
            <v>#N/A</v>
          </cell>
          <cell r="AZ255"/>
          <cell r="BA255">
            <v>45090</v>
          </cell>
          <cell r="BB255" t="str">
            <v/>
          </cell>
          <cell r="BC255" t="str">
            <v>3rd Party</v>
          </cell>
          <cell r="BD255" t="str">
            <v>N/A</v>
          </cell>
          <cell r="BE255" t="str">
            <v>Trailer - Not Requered</v>
          </cell>
          <cell r="BF255" t="str">
            <v>N/A</v>
          </cell>
          <cell r="BG255" t="str">
            <v>N/A</v>
          </cell>
          <cell r="BH255" t="str">
            <v>N/A</v>
          </cell>
          <cell r="BI255" t="str">
            <v>N/A</v>
          </cell>
          <cell r="BJ255"/>
          <cell r="BK255"/>
          <cell r="BL255"/>
          <cell r="BM255"/>
          <cell r="BN255"/>
          <cell r="BO255"/>
          <cell r="BP255"/>
          <cell r="BQ255">
            <v>1108050100</v>
          </cell>
        </row>
        <row r="256">
          <cell r="C256">
            <v>21248</v>
          </cell>
          <cell r="D256" t="str">
            <v>Active</v>
          </cell>
          <cell r="E256" t="str">
            <v>Schmitz</v>
          </cell>
          <cell r="F256"/>
          <cell r="G256" t="str">
            <v>40' Flat Bed</v>
          </cell>
          <cell r="H256" t="str">
            <v>Trailer</v>
          </cell>
          <cell r="I256"/>
          <cell r="J256" t="str">
            <v>Front Shield</v>
          </cell>
          <cell r="K256" t="str">
            <v xml:space="preserve">Small Pin </v>
          </cell>
          <cell r="L256"/>
          <cell r="M256" t="str">
            <v>WSM00000003002790</v>
          </cell>
          <cell r="N256" t="str">
            <v>QATAR-TD-009202</v>
          </cell>
          <cell r="O256">
            <v>2007</v>
          </cell>
          <cell r="P256" t="str">
            <v>Germany</v>
          </cell>
          <cell r="Q256" t="str">
            <v>TR-Transport - Operations</v>
          </cell>
          <cell r="R256" t="str">
            <v>GWC</v>
          </cell>
          <cell r="S256" t="str">
            <v>LVQ</v>
          </cell>
          <cell r="T256" t="str">
            <v>LVQ</v>
          </cell>
          <cell r="U256"/>
          <cell r="V256"/>
          <cell r="W256"/>
          <cell r="X256" t="str">
            <v>Silver</v>
          </cell>
          <cell r="Y256"/>
          <cell r="Z256"/>
          <cell r="AA256"/>
          <cell r="AB256"/>
          <cell r="AC256"/>
          <cell r="AD256"/>
          <cell r="AE256"/>
          <cell r="AF256" t="str">
            <v>Plywood</v>
          </cell>
          <cell r="AG256" t="str">
            <v>Triple Axel</v>
          </cell>
          <cell r="AH256"/>
          <cell r="AI256"/>
          <cell r="AJ256"/>
          <cell r="AK256"/>
          <cell r="AL256"/>
          <cell r="AM256"/>
          <cell r="AN256"/>
          <cell r="AO256"/>
          <cell r="AP256"/>
          <cell r="AQ256"/>
          <cell r="AR256"/>
          <cell r="AS256"/>
          <cell r="AT256"/>
          <cell r="AU256"/>
          <cell r="AV256"/>
          <cell r="AW256"/>
          <cell r="AX256"/>
          <cell r="AY256" t="e">
            <v>#N/A</v>
          </cell>
          <cell r="AZ256"/>
          <cell r="BA256">
            <v>45147</v>
          </cell>
          <cell r="BB256" t="str">
            <v/>
          </cell>
          <cell r="BC256" t="str">
            <v>3rd Party</v>
          </cell>
          <cell r="BD256" t="str">
            <v>N/A</v>
          </cell>
          <cell r="BE256" t="str">
            <v>Trailer - Not Requered</v>
          </cell>
          <cell r="BF256" t="str">
            <v>N/A</v>
          </cell>
          <cell r="BG256" t="str">
            <v>N/A</v>
          </cell>
          <cell r="BH256" t="str">
            <v>N/A</v>
          </cell>
          <cell r="BI256" t="str">
            <v>N/A</v>
          </cell>
          <cell r="BJ256"/>
          <cell r="BK256"/>
          <cell r="BL256"/>
          <cell r="BM256"/>
          <cell r="BN256"/>
          <cell r="BO256"/>
          <cell r="BP256"/>
          <cell r="BQ256">
            <v>1108050100</v>
          </cell>
        </row>
        <row r="257">
          <cell r="C257">
            <v>21249</v>
          </cell>
          <cell r="D257" t="str">
            <v>Active</v>
          </cell>
          <cell r="E257" t="str">
            <v>Schmitz</v>
          </cell>
          <cell r="F257"/>
          <cell r="G257" t="str">
            <v>40' Flat Bed</v>
          </cell>
          <cell r="H257" t="str">
            <v>Trailer</v>
          </cell>
          <cell r="I257"/>
          <cell r="J257" t="str">
            <v>Front Shield</v>
          </cell>
          <cell r="K257" t="str">
            <v xml:space="preserve">Small Pin </v>
          </cell>
          <cell r="L257"/>
          <cell r="M257" t="str">
            <v>WSM00000003003300</v>
          </cell>
          <cell r="N257" t="str">
            <v>QATAR-TD-020046</v>
          </cell>
          <cell r="O257">
            <v>2007</v>
          </cell>
          <cell r="P257" t="str">
            <v>Germany</v>
          </cell>
          <cell r="Q257" t="str">
            <v>TR-Transport - Operations</v>
          </cell>
          <cell r="R257" t="str">
            <v>GWC</v>
          </cell>
          <cell r="S257" t="str">
            <v>LVQ</v>
          </cell>
          <cell r="T257" t="str">
            <v>Dedicated to NFE Project</v>
          </cell>
          <cell r="U257"/>
          <cell r="V257"/>
          <cell r="W257"/>
          <cell r="X257" t="str">
            <v>Silver</v>
          </cell>
          <cell r="Y257"/>
          <cell r="Z257"/>
          <cell r="AA257"/>
          <cell r="AB257"/>
          <cell r="AC257"/>
          <cell r="AD257"/>
          <cell r="AE257"/>
          <cell r="AF257" t="str">
            <v>Plywood</v>
          </cell>
          <cell r="AG257" t="str">
            <v>Triple Axel</v>
          </cell>
          <cell r="AH257"/>
          <cell r="AI257"/>
          <cell r="AJ257"/>
          <cell r="AK257"/>
          <cell r="AL257"/>
          <cell r="AM257"/>
          <cell r="AN257"/>
          <cell r="AO257"/>
          <cell r="AP257"/>
          <cell r="AQ257"/>
          <cell r="AR257"/>
          <cell r="AS257"/>
          <cell r="AT257"/>
          <cell r="AU257"/>
          <cell r="AV257"/>
          <cell r="AW257"/>
          <cell r="AX257"/>
          <cell r="AY257" t="e">
            <v>#N/A</v>
          </cell>
          <cell r="AZ257"/>
          <cell r="BA257">
            <v>44991</v>
          </cell>
          <cell r="BB257" t="str">
            <v/>
          </cell>
          <cell r="BC257" t="str">
            <v>3rd Party</v>
          </cell>
          <cell r="BD257" t="str">
            <v>N/A</v>
          </cell>
          <cell r="BE257" t="str">
            <v>Trailer - Not Requered</v>
          </cell>
          <cell r="BF257" t="str">
            <v>N/A</v>
          </cell>
          <cell r="BG257" t="str">
            <v>N/A</v>
          </cell>
          <cell r="BH257" t="str">
            <v>N/A</v>
          </cell>
          <cell r="BI257" t="str">
            <v>N/A</v>
          </cell>
          <cell r="BJ257"/>
          <cell r="BK257"/>
          <cell r="BL257"/>
          <cell r="BM257"/>
          <cell r="BN257"/>
          <cell r="BO257"/>
          <cell r="BP257"/>
          <cell r="BQ257">
            <v>1108050100</v>
          </cell>
        </row>
        <row r="258">
          <cell r="C258">
            <v>21363</v>
          </cell>
          <cell r="D258" t="str">
            <v>Active</v>
          </cell>
          <cell r="E258" t="str">
            <v>Schmitz</v>
          </cell>
          <cell r="F258"/>
          <cell r="G258" t="str">
            <v>40' Flat Bed</v>
          </cell>
          <cell r="H258" t="str">
            <v>Trailer</v>
          </cell>
          <cell r="I258"/>
          <cell r="J258" t="str">
            <v>Front Shield</v>
          </cell>
          <cell r="K258" t="str">
            <v>Big Pin</v>
          </cell>
          <cell r="L258"/>
          <cell r="M258" t="str">
            <v>WSM00000003002695</v>
          </cell>
          <cell r="N258" t="str">
            <v>QATAR-TD-016892</v>
          </cell>
          <cell r="O258">
            <v>2007</v>
          </cell>
          <cell r="P258" t="str">
            <v>Germany</v>
          </cell>
          <cell r="Q258" t="str">
            <v>TR-Transport - Operations</v>
          </cell>
          <cell r="R258" t="str">
            <v>GWC</v>
          </cell>
          <cell r="S258" t="str">
            <v>LVQ</v>
          </cell>
          <cell r="T258" t="str">
            <v>Blue Sticker</v>
          </cell>
          <cell r="U258"/>
          <cell r="V258"/>
          <cell r="W258"/>
          <cell r="X258" t="str">
            <v>Silver</v>
          </cell>
          <cell r="Y258"/>
          <cell r="Z258"/>
          <cell r="AA258"/>
          <cell r="AB258"/>
          <cell r="AC258"/>
          <cell r="AD258"/>
          <cell r="AE258"/>
          <cell r="AF258" t="str">
            <v>Plywood</v>
          </cell>
          <cell r="AG258" t="str">
            <v>Triple Axel</v>
          </cell>
          <cell r="AH258"/>
          <cell r="AI258"/>
          <cell r="AJ258"/>
          <cell r="AK258"/>
          <cell r="AL258"/>
          <cell r="AM258"/>
          <cell r="AN258"/>
          <cell r="AO258"/>
          <cell r="AP258"/>
          <cell r="AQ258"/>
          <cell r="AR258"/>
          <cell r="AS258"/>
          <cell r="AT258"/>
          <cell r="AU258"/>
          <cell r="AV258"/>
          <cell r="AW258"/>
          <cell r="AX258"/>
          <cell r="AY258" t="e">
            <v>#N/A</v>
          </cell>
          <cell r="AZ258"/>
          <cell r="BA258">
            <v>44970</v>
          </cell>
          <cell r="BB258" t="str">
            <v/>
          </cell>
          <cell r="BC258" t="str">
            <v>3rd Party</v>
          </cell>
          <cell r="BD258" t="str">
            <v>N/A</v>
          </cell>
          <cell r="BE258" t="str">
            <v>Trailer - Not Requered</v>
          </cell>
          <cell r="BF258" t="str">
            <v>N/A</v>
          </cell>
          <cell r="BG258" t="str">
            <v>N/A</v>
          </cell>
          <cell r="BH258" t="str">
            <v>N/A</v>
          </cell>
          <cell r="BI258" t="str">
            <v>N/A</v>
          </cell>
          <cell r="BJ258"/>
          <cell r="BK258"/>
          <cell r="BL258"/>
          <cell r="BM258"/>
          <cell r="BN258"/>
          <cell r="BO258"/>
          <cell r="BP258"/>
          <cell r="BQ258">
            <v>1108050100</v>
          </cell>
        </row>
        <row r="259">
          <cell r="C259">
            <v>21364</v>
          </cell>
          <cell r="D259" t="str">
            <v>Active</v>
          </cell>
          <cell r="E259" t="str">
            <v>Schmitz</v>
          </cell>
          <cell r="F259"/>
          <cell r="G259" t="str">
            <v>40' Flat Bed</v>
          </cell>
          <cell r="H259" t="str">
            <v>Trailer</v>
          </cell>
          <cell r="I259"/>
          <cell r="J259" t="str">
            <v>Front Shield</v>
          </cell>
          <cell r="K259" t="str">
            <v>big Pin</v>
          </cell>
          <cell r="L259"/>
          <cell r="M259" t="str">
            <v>WSM00000003002735</v>
          </cell>
          <cell r="N259" t="str">
            <v>QATAR-TD-017280</v>
          </cell>
          <cell r="O259">
            <v>2007</v>
          </cell>
          <cell r="P259" t="str">
            <v>Germany</v>
          </cell>
          <cell r="Q259" t="str">
            <v>TR-Transport - Operations</v>
          </cell>
          <cell r="R259" t="str">
            <v>GWC</v>
          </cell>
          <cell r="S259" t="str">
            <v>LVQ</v>
          </cell>
          <cell r="T259" t="str">
            <v>Dangerous cargo ADR</v>
          </cell>
          <cell r="U259"/>
          <cell r="V259"/>
          <cell r="W259"/>
          <cell r="X259" t="str">
            <v>Silver</v>
          </cell>
          <cell r="Y259"/>
          <cell r="Z259"/>
          <cell r="AA259"/>
          <cell r="AB259"/>
          <cell r="AC259"/>
          <cell r="AD259"/>
          <cell r="AE259"/>
          <cell r="AF259" t="str">
            <v>Plywood</v>
          </cell>
          <cell r="AG259" t="str">
            <v>Triple Axel</v>
          </cell>
          <cell r="AH259"/>
          <cell r="AI259"/>
          <cell r="AJ259"/>
          <cell r="AK259"/>
          <cell r="AL259"/>
          <cell r="AM259"/>
          <cell r="AN259"/>
          <cell r="AO259"/>
          <cell r="AP259"/>
          <cell r="AQ259"/>
          <cell r="AR259"/>
          <cell r="AS259"/>
          <cell r="AT259"/>
          <cell r="AU259"/>
          <cell r="AV259"/>
          <cell r="AW259"/>
          <cell r="AX259"/>
          <cell r="AY259" t="e">
            <v>#N/A</v>
          </cell>
          <cell r="AZ259"/>
          <cell r="BA259">
            <v>44958</v>
          </cell>
          <cell r="BB259" t="str">
            <v/>
          </cell>
          <cell r="BC259" t="str">
            <v>3rd Party</v>
          </cell>
          <cell r="BD259" t="str">
            <v>N/A</v>
          </cell>
          <cell r="BE259" t="str">
            <v>Trailer - Not Requered</v>
          </cell>
          <cell r="BF259" t="str">
            <v>N/A</v>
          </cell>
          <cell r="BG259" t="str">
            <v>N/A</v>
          </cell>
          <cell r="BH259" t="str">
            <v>N/A</v>
          </cell>
          <cell r="BI259" t="str">
            <v>N/A</v>
          </cell>
          <cell r="BJ259"/>
          <cell r="BK259"/>
          <cell r="BL259"/>
          <cell r="BM259"/>
          <cell r="BN259"/>
          <cell r="BO259"/>
          <cell r="BP259"/>
          <cell r="BQ259">
            <v>1108050100</v>
          </cell>
        </row>
        <row r="260">
          <cell r="C260">
            <v>21365</v>
          </cell>
          <cell r="D260" t="str">
            <v>Active</v>
          </cell>
          <cell r="E260" t="str">
            <v>Schmitz</v>
          </cell>
          <cell r="F260"/>
          <cell r="G260" t="str">
            <v>40' Flat Bed</v>
          </cell>
          <cell r="H260" t="str">
            <v>Trailer</v>
          </cell>
          <cell r="I260"/>
          <cell r="J260" t="str">
            <v>Front Shield</v>
          </cell>
          <cell r="K260" t="str">
            <v xml:space="preserve">Small Pin </v>
          </cell>
          <cell r="L260"/>
          <cell r="M260" t="str">
            <v>WSM00000003002620</v>
          </cell>
          <cell r="N260" t="str">
            <v>QATAR-TD-005906</v>
          </cell>
          <cell r="O260">
            <v>2007</v>
          </cell>
          <cell r="P260" t="str">
            <v>Germany</v>
          </cell>
          <cell r="Q260" t="str">
            <v>TR-Transport - Operations</v>
          </cell>
          <cell r="R260" t="str">
            <v>GWC</v>
          </cell>
          <cell r="S260" t="str">
            <v>LVQ</v>
          </cell>
          <cell r="T260" t="str">
            <v>LVQ</v>
          </cell>
          <cell r="U260"/>
          <cell r="V260"/>
          <cell r="W260"/>
          <cell r="X260" t="str">
            <v>Silver</v>
          </cell>
          <cell r="Y260"/>
          <cell r="Z260"/>
          <cell r="AA260"/>
          <cell r="AB260"/>
          <cell r="AC260"/>
          <cell r="AD260"/>
          <cell r="AE260"/>
          <cell r="AF260" t="str">
            <v>Plywood</v>
          </cell>
          <cell r="AG260" t="str">
            <v>Triple Axel</v>
          </cell>
          <cell r="AH260"/>
          <cell r="AI260"/>
          <cell r="AJ260"/>
          <cell r="AK260"/>
          <cell r="AL260"/>
          <cell r="AM260"/>
          <cell r="AN260"/>
          <cell r="AO260"/>
          <cell r="AP260"/>
          <cell r="AQ260"/>
          <cell r="AR260"/>
          <cell r="AS260"/>
          <cell r="AT260"/>
          <cell r="AU260"/>
          <cell r="AV260"/>
          <cell r="AW260"/>
          <cell r="AX260"/>
          <cell r="AY260" t="e">
            <v>#N/A</v>
          </cell>
          <cell r="AZ260"/>
          <cell r="BA260">
            <v>45090</v>
          </cell>
          <cell r="BB260" t="str">
            <v/>
          </cell>
          <cell r="BC260" t="str">
            <v>3rd Party</v>
          </cell>
          <cell r="BD260" t="str">
            <v>N/A</v>
          </cell>
          <cell r="BE260" t="str">
            <v>Trailer - Not Requered</v>
          </cell>
          <cell r="BF260" t="str">
            <v>N/A</v>
          </cell>
          <cell r="BG260" t="str">
            <v>N/A</v>
          </cell>
          <cell r="BH260" t="str">
            <v>N/A</v>
          </cell>
          <cell r="BI260" t="str">
            <v>N/A</v>
          </cell>
          <cell r="BJ260"/>
          <cell r="BK260"/>
          <cell r="BL260"/>
          <cell r="BM260"/>
          <cell r="BN260"/>
          <cell r="BO260"/>
          <cell r="BP260"/>
          <cell r="BQ260">
            <v>1108050100</v>
          </cell>
        </row>
        <row r="261">
          <cell r="C261">
            <v>21380</v>
          </cell>
          <cell r="D261" t="str">
            <v>Active</v>
          </cell>
          <cell r="E261" t="str">
            <v>Classic Wrought Iron</v>
          </cell>
          <cell r="F261"/>
          <cell r="G261" t="str">
            <v>40' Skelly</v>
          </cell>
          <cell r="H261" t="str">
            <v>Trailer</v>
          </cell>
          <cell r="I261"/>
          <cell r="J261" t="str">
            <v>Flat Bed</v>
          </cell>
          <cell r="K261" t="str">
            <v xml:space="preserve">Small Pin </v>
          </cell>
          <cell r="L261"/>
          <cell r="M261" t="str">
            <v>ATC200700315</v>
          </cell>
          <cell r="N261" t="str">
            <v>QATAR-TD-028231</v>
          </cell>
          <cell r="O261">
            <v>2007</v>
          </cell>
          <cell r="P261" t="str">
            <v>Qatar</v>
          </cell>
          <cell r="Q261" t="str">
            <v>TR-Transport - Operations</v>
          </cell>
          <cell r="R261" t="str">
            <v>GWC</v>
          </cell>
          <cell r="S261" t="str">
            <v>LVQ</v>
          </cell>
          <cell r="T261" t="str">
            <v>Tristar issued12/09/21</v>
          </cell>
          <cell r="U261"/>
          <cell r="V261"/>
          <cell r="W261"/>
          <cell r="X261" t="str">
            <v>Green</v>
          </cell>
          <cell r="Y261"/>
          <cell r="Z261"/>
          <cell r="AA261"/>
          <cell r="AB261"/>
          <cell r="AC261"/>
          <cell r="AD261"/>
          <cell r="AE261"/>
          <cell r="AF261"/>
          <cell r="AG261" t="str">
            <v>Triple Axel</v>
          </cell>
          <cell r="AH261"/>
          <cell r="AI261"/>
          <cell r="AJ261"/>
          <cell r="AK261"/>
          <cell r="AL261"/>
          <cell r="AM261"/>
          <cell r="AN261"/>
          <cell r="AO261"/>
          <cell r="AP261"/>
          <cell r="AQ261"/>
          <cell r="AR261"/>
          <cell r="AS261"/>
          <cell r="AT261"/>
          <cell r="AU261"/>
          <cell r="AV261"/>
          <cell r="AW261"/>
          <cell r="AX261"/>
          <cell r="AY261" t="e">
            <v>#N/A</v>
          </cell>
          <cell r="AZ261"/>
          <cell r="BA261">
            <v>45140</v>
          </cell>
          <cell r="BB261" t="str">
            <v/>
          </cell>
          <cell r="BC261" t="str">
            <v>3rd Party</v>
          </cell>
          <cell r="BD261" t="str">
            <v>N/A</v>
          </cell>
          <cell r="BE261" t="str">
            <v>Trailer - Not Requered</v>
          </cell>
          <cell r="BF261" t="str">
            <v>N/A</v>
          </cell>
          <cell r="BG261" t="str">
            <v>N/A</v>
          </cell>
          <cell r="BH261" t="str">
            <v>N/A</v>
          </cell>
          <cell r="BI261" t="str">
            <v>N/A</v>
          </cell>
          <cell r="BJ261"/>
          <cell r="BK261"/>
          <cell r="BL261"/>
          <cell r="BM261"/>
          <cell r="BN261"/>
          <cell r="BO261"/>
          <cell r="BP261"/>
          <cell r="BQ261">
            <v>1108050100</v>
          </cell>
        </row>
        <row r="262">
          <cell r="C262">
            <v>21386</v>
          </cell>
          <cell r="D262" t="str">
            <v>Active</v>
          </cell>
          <cell r="E262" t="str">
            <v>Classic Wrought Iron</v>
          </cell>
          <cell r="F262"/>
          <cell r="G262" t="str">
            <v>40' Skelly</v>
          </cell>
          <cell r="H262" t="str">
            <v>Trailer</v>
          </cell>
          <cell r="I262"/>
          <cell r="J262" t="str">
            <v>Gen Set</v>
          </cell>
          <cell r="K262" t="str">
            <v xml:space="preserve">Small Pin </v>
          </cell>
          <cell r="L262"/>
          <cell r="M262" t="str">
            <v>ATC200700325</v>
          </cell>
          <cell r="N262" t="str">
            <v>QATAR-TD-003096</v>
          </cell>
          <cell r="O262">
            <v>2007</v>
          </cell>
          <cell r="P262" t="str">
            <v>Qatar</v>
          </cell>
          <cell r="Q262" t="str">
            <v>TR-Transport - Operations</v>
          </cell>
          <cell r="R262" t="str">
            <v>GWC</v>
          </cell>
          <cell r="S262" t="str">
            <v>LVQ</v>
          </cell>
          <cell r="T262" t="str">
            <v>LVQ</v>
          </cell>
          <cell r="U262"/>
          <cell r="V262"/>
          <cell r="W262"/>
          <cell r="X262" t="str">
            <v>Green</v>
          </cell>
          <cell r="Y262"/>
          <cell r="Z262"/>
          <cell r="AA262"/>
          <cell r="AB262"/>
          <cell r="AC262"/>
          <cell r="AD262"/>
          <cell r="AE262"/>
          <cell r="AF262" t="str">
            <v>Steel</v>
          </cell>
          <cell r="AG262" t="str">
            <v>Triple Axel</v>
          </cell>
          <cell r="AH262"/>
          <cell r="AI262"/>
          <cell r="AJ262"/>
          <cell r="AK262"/>
          <cell r="AL262"/>
          <cell r="AM262"/>
          <cell r="AN262"/>
          <cell r="AO262"/>
          <cell r="AP262"/>
          <cell r="AQ262"/>
          <cell r="AR262"/>
          <cell r="AS262"/>
          <cell r="AT262"/>
          <cell r="AU262"/>
          <cell r="AV262"/>
          <cell r="AW262"/>
          <cell r="AX262"/>
          <cell r="AY262" t="e">
            <v>#N/A</v>
          </cell>
          <cell r="AZ262"/>
          <cell r="BA262">
            <v>45067</v>
          </cell>
          <cell r="BB262" t="str">
            <v/>
          </cell>
          <cell r="BC262" t="str">
            <v>3rd Party</v>
          </cell>
          <cell r="BD262" t="str">
            <v>N/A</v>
          </cell>
          <cell r="BE262" t="str">
            <v>Trailer - Not Requered</v>
          </cell>
          <cell r="BF262" t="str">
            <v>N/A</v>
          </cell>
          <cell r="BG262" t="str">
            <v>N/A</v>
          </cell>
          <cell r="BH262" t="str">
            <v>N/A</v>
          </cell>
          <cell r="BI262" t="str">
            <v>N/A</v>
          </cell>
          <cell r="BJ262"/>
          <cell r="BK262"/>
          <cell r="BL262"/>
          <cell r="BM262"/>
          <cell r="BN262"/>
          <cell r="BO262"/>
          <cell r="BP262"/>
          <cell r="BQ262">
            <v>1108050100</v>
          </cell>
        </row>
        <row r="263">
          <cell r="C263">
            <v>21594</v>
          </cell>
          <cell r="D263" t="str">
            <v>Active</v>
          </cell>
          <cell r="E263" t="str">
            <v>Schmitz</v>
          </cell>
          <cell r="F263"/>
          <cell r="G263" t="str">
            <v>40' Flat Bed</v>
          </cell>
          <cell r="H263" t="str">
            <v>Trailer</v>
          </cell>
          <cell r="I263"/>
          <cell r="J263" t="str">
            <v>Front Shield</v>
          </cell>
          <cell r="K263" t="str">
            <v xml:space="preserve">Small Pin </v>
          </cell>
          <cell r="L263"/>
          <cell r="M263" t="str">
            <v>WSM00000003002771</v>
          </cell>
          <cell r="N263" t="str">
            <v>QATAR-TD-009991</v>
          </cell>
          <cell r="O263">
            <v>2007</v>
          </cell>
          <cell r="P263" t="str">
            <v>Germany</v>
          </cell>
          <cell r="Q263" t="str">
            <v>TR-Transport - Operations</v>
          </cell>
          <cell r="R263" t="str">
            <v>GWC</v>
          </cell>
          <cell r="S263" t="str">
            <v>LVQ</v>
          </cell>
          <cell r="T263" t="str">
            <v>Deugro Dedicated PMT</v>
          </cell>
          <cell r="U263"/>
          <cell r="V263"/>
          <cell r="W263"/>
          <cell r="X263" t="str">
            <v>Silver</v>
          </cell>
          <cell r="Y263"/>
          <cell r="Z263"/>
          <cell r="AA263"/>
          <cell r="AB263"/>
          <cell r="AC263"/>
          <cell r="AD263"/>
          <cell r="AE263"/>
          <cell r="AF263" t="str">
            <v>Plywood</v>
          </cell>
          <cell r="AG263" t="str">
            <v>Triple Axel</v>
          </cell>
          <cell r="AH263"/>
          <cell r="AI263"/>
          <cell r="AJ263"/>
          <cell r="AK263"/>
          <cell r="AL263"/>
          <cell r="AM263"/>
          <cell r="AN263"/>
          <cell r="AO263"/>
          <cell r="AP263"/>
          <cell r="AQ263"/>
          <cell r="AR263"/>
          <cell r="AS263"/>
          <cell r="AT263"/>
          <cell r="AU263"/>
          <cell r="AV263"/>
          <cell r="AW263"/>
          <cell r="AX263"/>
          <cell r="AY263" t="e">
            <v>#N/A</v>
          </cell>
          <cell r="AZ263"/>
          <cell r="BA263">
            <v>44837</v>
          </cell>
          <cell r="BB263" t="str">
            <v>Expired</v>
          </cell>
          <cell r="BC263" t="str">
            <v>3rd Party</v>
          </cell>
          <cell r="BD263" t="str">
            <v>N/A</v>
          </cell>
          <cell r="BE263" t="str">
            <v>Trailer - Not Requered</v>
          </cell>
          <cell r="BF263" t="str">
            <v>N/A</v>
          </cell>
          <cell r="BG263" t="str">
            <v>N/A</v>
          </cell>
          <cell r="BH263" t="str">
            <v>N/A</v>
          </cell>
          <cell r="BI263" t="str">
            <v>N/A</v>
          </cell>
          <cell r="BJ263"/>
          <cell r="BK263"/>
          <cell r="BL263"/>
          <cell r="BM263"/>
          <cell r="BN263"/>
          <cell r="BO263"/>
          <cell r="BP263"/>
          <cell r="BQ263">
            <v>1108050100</v>
          </cell>
        </row>
        <row r="264">
          <cell r="C264">
            <v>21595</v>
          </cell>
          <cell r="D264" t="str">
            <v>Active</v>
          </cell>
          <cell r="E264" t="str">
            <v>Schmitz</v>
          </cell>
          <cell r="F264"/>
          <cell r="G264" t="str">
            <v>40' Flat Bed</v>
          </cell>
          <cell r="H264" t="str">
            <v>Trailer</v>
          </cell>
          <cell r="I264"/>
          <cell r="J264" t="str">
            <v>Front Shield</v>
          </cell>
          <cell r="K264" t="str">
            <v xml:space="preserve">Small Pin </v>
          </cell>
          <cell r="L264"/>
          <cell r="M264" t="str">
            <v>WSM00000003002685</v>
          </cell>
          <cell r="N264" t="str">
            <v>QATAR-TD-012759</v>
          </cell>
          <cell r="O264">
            <v>2007</v>
          </cell>
          <cell r="P264" t="str">
            <v>Germany</v>
          </cell>
          <cell r="Q264" t="str">
            <v>TR-Transport - Operations</v>
          </cell>
          <cell r="R264" t="str">
            <v>GWC</v>
          </cell>
          <cell r="S264" t="str">
            <v>LVQ</v>
          </cell>
          <cell r="T264" t="str">
            <v>Dedicated to NFE Project</v>
          </cell>
          <cell r="U264"/>
          <cell r="V264"/>
          <cell r="W264"/>
          <cell r="X264" t="str">
            <v>Silver</v>
          </cell>
          <cell r="Y264"/>
          <cell r="Z264"/>
          <cell r="AA264"/>
          <cell r="AB264"/>
          <cell r="AC264"/>
          <cell r="AD264"/>
          <cell r="AE264"/>
          <cell r="AF264" t="str">
            <v>Plywood</v>
          </cell>
          <cell r="AG264" t="str">
            <v>Triple Axel</v>
          </cell>
          <cell r="AH264"/>
          <cell r="AI264"/>
          <cell r="AJ264"/>
          <cell r="AK264"/>
          <cell r="AL264"/>
          <cell r="AM264"/>
          <cell r="AN264"/>
          <cell r="AO264"/>
          <cell r="AP264"/>
          <cell r="AQ264"/>
          <cell r="AR264"/>
          <cell r="AS264"/>
          <cell r="AT264"/>
          <cell r="AU264"/>
          <cell r="AV264"/>
          <cell r="AW264"/>
          <cell r="AX264"/>
          <cell r="AY264" t="e">
            <v>#N/A</v>
          </cell>
          <cell r="AZ264"/>
          <cell r="BA264">
            <v>44879</v>
          </cell>
          <cell r="BB264" t="str">
            <v>Expired</v>
          </cell>
          <cell r="BC264" t="str">
            <v>3rd Party</v>
          </cell>
          <cell r="BD264" t="str">
            <v>N/A</v>
          </cell>
          <cell r="BE264" t="str">
            <v>Trailer - Not Requered</v>
          </cell>
          <cell r="BF264" t="str">
            <v>N/A</v>
          </cell>
          <cell r="BG264" t="str">
            <v>N/A</v>
          </cell>
          <cell r="BH264" t="str">
            <v>N/A</v>
          </cell>
          <cell r="BI264" t="str">
            <v>N/A</v>
          </cell>
          <cell r="BJ264"/>
          <cell r="BK264"/>
          <cell r="BL264"/>
          <cell r="BM264"/>
          <cell r="BN264"/>
          <cell r="BO264"/>
          <cell r="BP264"/>
          <cell r="BQ264">
            <v>1108050100</v>
          </cell>
        </row>
        <row r="265">
          <cell r="C265">
            <v>21597</v>
          </cell>
          <cell r="D265" t="str">
            <v>Active</v>
          </cell>
          <cell r="E265" t="str">
            <v>Schmitz</v>
          </cell>
          <cell r="F265"/>
          <cell r="G265" t="str">
            <v>40' Flat Bed</v>
          </cell>
          <cell r="H265" t="str">
            <v>Trailer</v>
          </cell>
          <cell r="I265"/>
          <cell r="J265" t="str">
            <v>Front Shield</v>
          </cell>
          <cell r="K265" t="str">
            <v xml:space="preserve">Small Pin </v>
          </cell>
          <cell r="L265"/>
          <cell r="M265" t="str">
            <v>WSM00000003002237</v>
          </cell>
          <cell r="N265" t="str">
            <v>QATAR-TD-009184</v>
          </cell>
          <cell r="O265">
            <v>2007</v>
          </cell>
          <cell r="P265" t="str">
            <v>Germany</v>
          </cell>
          <cell r="Q265" t="str">
            <v>TR-Transport - Operations</v>
          </cell>
          <cell r="R265" t="str">
            <v>GWC</v>
          </cell>
          <cell r="S265" t="str">
            <v>LVQ</v>
          </cell>
          <cell r="T265" t="str">
            <v>Deugro Dedicated</v>
          </cell>
          <cell r="U265"/>
          <cell r="V265"/>
          <cell r="W265"/>
          <cell r="X265" t="str">
            <v>Silver</v>
          </cell>
          <cell r="Y265"/>
          <cell r="Z265"/>
          <cell r="AA265"/>
          <cell r="AB265"/>
          <cell r="AC265"/>
          <cell r="AD265"/>
          <cell r="AE265"/>
          <cell r="AF265" t="str">
            <v>Plywood</v>
          </cell>
          <cell r="AG265" t="str">
            <v>Triple Axel</v>
          </cell>
          <cell r="AH265"/>
          <cell r="AI265"/>
          <cell r="AJ265"/>
          <cell r="AK265"/>
          <cell r="AL265"/>
          <cell r="AM265"/>
          <cell r="AN265"/>
          <cell r="AO265"/>
          <cell r="AP265"/>
          <cell r="AQ265"/>
          <cell r="AR265"/>
          <cell r="AS265"/>
          <cell r="AT265"/>
          <cell r="AU265"/>
          <cell r="AV265"/>
          <cell r="AW265"/>
          <cell r="AX265"/>
          <cell r="AY265" t="e">
            <v>#N/A</v>
          </cell>
          <cell r="AZ265"/>
          <cell r="BA265">
            <v>45160</v>
          </cell>
          <cell r="BB265" t="str">
            <v/>
          </cell>
          <cell r="BC265" t="str">
            <v>3rd Party</v>
          </cell>
          <cell r="BD265" t="str">
            <v>N/A</v>
          </cell>
          <cell r="BE265" t="str">
            <v>Trailer - Not Requered</v>
          </cell>
          <cell r="BF265" t="str">
            <v>N/A</v>
          </cell>
          <cell r="BG265" t="str">
            <v>N/A</v>
          </cell>
          <cell r="BH265" t="str">
            <v>N/A</v>
          </cell>
          <cell r="BI265" t="str">
            <v>N/A</v>
          </cell>
          <cell r="BJ265"/>
          <cell r="BK265"/>
          <cell r="BL265"/>
          <cell r="BM265"/>
          <cell r="BN265"/>
          <cell r="BO265"/>
          <cell r="BP265"/>
          <cell r="BQ265">
            <v>1108050100</v>
          </cell>
        </row>
        <row r="266">
          <cell r="C266">
            <v>21599</v>
          </cell>
          <cell r="D266" t="str">
            <v>Active</v>
          </cell>
          <cell r="E266" t="str">
            <v>Schmitz</v>
          </cell>
          <cell r="F266"/>
          <cell r="G266" t="str">
            <v>40' Flat Bed</v>
          </cell>
          <cell r="H266" t="str">
            <v>Trailer</v>
          </cell>
          <cell r="I266"/>
          <cell r="J266" t="str">
            <v>Front Shield</v>
          </cell>
          <cell r="K266" t="str">
            <v xml:space="preserve">Small Pin </v>
          </cell>
          <cell r="L266"/>
          <cell r="M266" t="str">
            <v>WSM00000003002733</v>
          </cell>
          <cell r="N266" t="str">
            <v>QATAR-TD-019854</v>
          </cell>
          <cell r="O266">
            <v>2007</v>
          </cell>
          <cell r="P266" t="str">
            <v>Germany</v>
          </cell>
          <cell r="Q266" t="str">
            <v>TR-Transport - Operations</v>
          </cell>
          <cell r="R266" t="str">
            <v>GWC</v>
          </cell>
          <cell r="S266" t="str">
            <v>LVQ</v>
          </cell>
          <cell r="T266" t="str">
            <v>Deugro Dedicated PMT</v>
          </cell>
          <cell r="U266"/>
          <cell r="V266"/>
          <cell r="W266"/>
          <cell r="X266" t="str">
            <v>Silver</v>
          </cell>
          <cell r="Y266"/>
          <cell r="Z266"/>
          <cell r="AA266"/>
          <cell r="AB266"/>
          <cell r="AC266"/>
          <cell r="AD266"/>
          <cell r="AE266"/>
          <cell r="AF266" t="str">
            <v>Plywood</v>
          </cell>
          <cell r="AG266" t="str">
            <v>Triple Axel</v>
          </cell>
          <cell r="AH266"/>
          <cell r="AI266"/>
          <cell r="AJ266"/>
          <cell r="AK266"/>
          <cell r="AL266"/>
          <cell r="AM266"/>
          <cell r="AN266"/>
          <cell r="AO266"/>
          <cell r="AP266"/>
          <cell r="AQ266"/>
          <cell r="AR266"/>
          <cell r="AS266"/>
          <cell r="AT266"/>
          <cell r="AU266"/>
          <cell r="AV266"/>
          <cell r="AW266"/>
          <cell r="AX266"/>
          <cell r="AY266" t="e">
            <v>#N/A</v>
          </cell>
          <cell r="AZ266"/>
          <cell r="BA266">
            <v>44997</v>
          </cell>
          <cell r="BB266" t="str">
            <v/>
          </cell>
          <cell r="BC266" t="str">
            <v>3rd Party</v>
          </cell>
          <cell r="BD266" t="str">
            <v>N/A</v>
          </cell>
          <cell r="BE266" t="str">
            <v>Trailer - Not Requered</v>
          </cell>
          <cell r="BF266" t="str">
            <v>N/A</v>
          </cell>
          <cell r="BG266" t="str">
            <v>N/A</v>
          </cell>
          <cell r="BH266" t="str">
            <v>N/A</v>
          </cell>
          <cell r="BI266" t="str">
            <v>N/A</v>
          </cell>
          <cell r="BJ266"/>
          <cell r="BK266"/>
          <cell r="BL266"/>
          <cell r="BM266"/>
          <cell r="BN266"/>
          <cell r="BO266"/>
          <cell r="BP266"/>
          <cell r="BQ266">
            <v>1108050100</v>
          </cell>
        </row>
        <row r="267">
          <cell r="C267">
            <v>21600</v>
          </cell>
          <cell r="D267" t="str">
            <v>Active</v>
          </cell>
          <cell r="E267" t="str">
            <v>Schmitz</v>
          </cell>
          <cell r="F267"/>
          <cell r="G267" t="str">
            <v>40' Flat Bed</v>
          </cell>
          <cell r="H267" t="str">
            <v>Trailer</v>
          </cell>
          <cell r="I267"/>
          <cell r="J267" t="str">
            <v>Front Shield</v>
          </cell>
          <cell r="K267" t="str">
            <v xml:space="preserve">Small Pin </v>
          </cell>
          <cell r="L267"/>
          <cell r="M267" t="str">
            <v>WSM00000003002430</v>
          </cell>
          <cell r="N267" t="str">
            <v>QATAR-TD-018024</v>
          </cell>
          <cell r="O267">
            <v>2007</v>
          </cell>
          <cell r="P267" t="str">
            <v>Germany</v>
          </cell>
          <cell r="Q267" t="str">
            <v>TR-Transport - Operations</v>
          </cell>
          <cell r="R267" t="str">
            <v>GWC</v>
          </cell>
          <cell r="S267" t="str">
            <v>LVQ</v>
          </cell>
          <cell r="T267" t="str">
            <v>Dedicated to NFE Project</v>
          </cell>
          <cell r="U267"/>
          <cell r="V267"/>
          <cell r="W267"/>
          <cell r="X267" t="str">
            <v>Silver</v>
          </cell>
          <cell r="Y267"/>
          <cell r="Z267"/>
          <cell r="AA267"/>
          <cell r="AB267"/>
          <cell r="AC267"/>
          <cell r="AD267"/>
          <cell r="AE267"/>
          <cell r="AF267" t="str">
            <v>Plywood</v>
          </cell>
          <cell r="AG267" t="str">
            <v>Triple Axel</v>
          </cell>
          <cell r="AH267"/>
          <cell r="AI267"/>
          <cell r="AJ267"/>
          <cell r="AK267"/>
          <cell r="AL267"/>
          <cell r="AM267"/>
          <cell r="AN267"/>
          <cell r="AO267"/>
          <cell r="AP267"/>
          <cell r="AQ267"/>
          <cell r="AR267"/>
          <cell r="AS267"/>
          <cell r="AT267"/>
          <cell r="AU267"/>
          <cell r="AV267"/>
          <cell r="AW267"/>
          <cell r="AX267"/>
          <cell r="AY267" t="e">
            <v>#N/A</v>
          </cell>
          <cell r="AZ267"/>
          <cell r="BA267">
            <v>44962</v>
          </cell>
          <cell r="BB267" t="str">
            <v/>
          </cell>
          <cell r="BC267" t="str">
            <v>3rd Party</v>
          </cell>
          <cell r="BD267" t="str">
            <v>N/A</v>
          </cell>
          <cell r="BE267" t="str">
            <v>Trailer - Not Requered</v>
          </cell>
          <cell r="BF267" t="str">
            <v>N/A</v>
          </cell>
          <cell r="BG267" t="str">
            <v>N/A</v>
          </cell>
          <cell r="BH267" t="str">
            <v>N/A</v>
          </cell>
          <cell r="BI267" t="str">
            <v>N/A</v>
          </cell>
          <cell r="BJ267"/>
          <cell r="BK267"/>
          <cell r="BL267"/>
          <cell r="BM267"/>
          <cell r="BN267"/>
          <cell r="BO267"/>
          <cell r="BP267"/>
          <cell r="BQ267">
            <v>1108050100</v>
          </cell>
        </row>
        <row r="268">
          <cell r="C268">
            <v>21601</v>
          </cell>
          <cell r="D268" t="str">
            <v>Active</v>
          </cell>
          <cell r="E268" t="str">
            <v>Schmitz</v>
          </cell>
          <cell r="F268"/>
          <cell r="G268" t="str">
            <v>40' Flat Bed</v>
          </cell>
          <cell r="H268" t="str">
            <v>Trailer</v>
          </cell>
          <cell r="I268"/>
          <cell r="J268" t="str">
            <v>Front Shield</v>
          </cell>
          <cell r="K268" t="str">
            <v xml:space="preserve">Small Pin </v>
          </cell>
          <cell r="L268"/>
          <cell r="M268" t="str">
            <v>WSM00000003002431</v>
          </cell>
          <cell r="N268" t="str">
            <v>QATAR-TD-006498</v>
          </cell>
          <cell r="O268">
            <v>2007</v>
          </cell>
          <cell r="P268" t="str">
            <v>Germany</v>
          </cell>
          <cell r="Q268" t="str">
            <v>TR-Transport - Operations</v>
          </cell>
          <cell r="R268" t="str">
            <v>GWC</v>
          </cell>
          <cell r="S268" t="str">
            <v>LVQ</v>
          </cell>
          <cell r="T268" t="str">
            <v>Dedicated to NFE Project</v>
          </cell>
          <cell r="U268"/>
          <cell r="V268"/>
          <cell r="W268"/>
          <cell r="X268" t="str">
            <v>Silver</v>
          </cell>
          <cell r="Y268"/>
          <cell r="Z268"/>
          <cell r="AA268"/>
          <cell r="AB268"/>
          <cell r="AC268"/>
          <cell r="AD268"/>
          <cell r="AE268"/>
          <cell r="AF268" t="str">
            <v>Plywood</v>
          </cell>
          <cell r="AG268" t="str">
            <v>Triple Axel</v>
          </cell>
          <cell r="AH268"/>
          <cell r="AI268"/>
          <cell r="AJ268"/>
          <cell r="AK268"/>
          <cell r="AL268"/>
          <cell r="AM268"/>
          <cell r="AN268"/>
          <cell r="AO268"/>
          <cell r="AP268"/>
          <cell r="AQ268"/>
          <cell r="AR268"/>
          <cell r="AS268"/>
          <cell r="AT268"/>
          <cell r="AU268"/>
          <cell r="AV268"/>
          <cell r="AW268"/>
          <cell r="AX268"/>
          <cell r="AY268" t="e">
            <v>#N/A</v>
          </cell>
          <cell r="AZ268"/>
          <cell r="BA268">
            <v>45154</v>
          </cell>
          <cell r="BB268" t="str">
            <v/>
          </cell>
          <cell r="BC268" t="str">
            <v>3rd Party</v>
          </cell>
          <cell r="BD268" t="str">
            <v>N/A</v>
          </cell>
          <cell r="BE268" t="str">
            <v>Trailer - Not Requered</v>
          </cell>
          <cell r="BF268" t="str">
            <v>N/A</v>
          </cell>
          <cell r="BG268" t="str">
            <v>N/A</v>
          </cell>
          <cell r="BH268" t="str">
            <v>N/A</v>
          </cell>
          <cell r="BI268" t="str">
            <v>N/A</v>
          </cell>
          <cell r="BJ268"/>
          <cell r="BK268"/>
          <cell r="BL268"/>
          <cell r="BM268"/>
          <cell r="BN268"/>
          <cell r="BO268"/>
          <cell r="BP268"/>
          <cell r="BQ268">
            <v>1108050100</v>
          </cell>
        </row>
        <row r="269">
          <cell r="C269">
            <v>21604</v>
          </cell>
          <cell r="D269" t="str">
            <v>Active</v>
          </cell>
          <cell r="E269" t="str">
            <v>Schmitz</v>
          </cell>
          <cell r="F269"/>
          <cell r="G269" t="str">
            <v>40' Flat Bed</v>
          </cell>
          <cell r="H269" t="str">
            <v>Trailer</v>
          </cell>
          <cell r="I269"/>
          <cell r="J269" t="str">
            <v>Front Shield</v>
          </cell>
          <cell r="K269" t="str">
            <v>Big Pin</v>
          </cell>
          <cell r="L269"/>
          <cell r="M269" t="str">
            <v>WSM00000003002204</v>
          </cell>
          <cell r="N269" t="str">
            <v>QATAR-TD-020295</v>
          </cell>
          <cell r="O269">
            <v>2007</v>
          </cell>
          <cell r="P269" t="str">
            <v>Germany</v>
          </cell>
          <cell r="Q269" t="str">
            <v>TR-Transport - Operations</v>
          </cell>
          <cell r="R269" t="str">
            <v>GWC</v>
          </cell>
          <cell r="S269" t="str">
            <v>LVQ</v>
          </cell>
          <cell r="T269" t="str">
            <v>LVQ</v>
          </cell>
          <cell r="U269"/>
          <cell r="V269"/>
          <cell r="W269"/>
          <cell r="X269" t="str">
            <v>Silver</v>
          </cell>
          <cell r="Y269"/>
          <cell r="Z269"/>
          <cell r="AA269"/>
          <cell r="AB269"/>
          <cell r="AC269"/>
          <cell r="AD269"/>
          <cell r="AE269"/>
          <cell r="AF269" t="str">
            <v>Plywood</v>
          </cell>
          <cell r="AG269" t="str">
            <v>Triple Axel</v>
          </cell>
          <cell r="AH269"/>
          <cell r="AI269"/>
          <cell r="AJ269"/>
          <cell r="AK269"/>
          <cell r="AL269"/>
          <cell r="AM269"/>
          <cell r="AN269"/>
          <cell r="AO269"/>
          <cell r="AP269"/>
          <cell r="AQ269"/>
          <cell r="AR269"/>
          <cell r="AS269"/>
          <cell r="AT269"/>
          <cell r="AU269"/>
          <cell r="AV269"/>
          <cell r="AW269"/>
          <cell r="AX269"/>
          <cell r="AY269" t="e">
            <v>#N/A</v>
          </cell>
          <cell r="AZ269"/>
          <cell r="BA269">
            <v>44997</v>
          </cell>
          <cell r="BB269" t="str">
            <v/>
          </cell>
          <cell r="BC269" t="str">
            <v>3rd Party</v>
          </cell>
          <cell r="BD269" t="str">
            <v>N/A</v>
          </cell>
          <cell r="BE269" t="str">
            <v>Trailer - Not Requered</v>
          </cell>
          <cell r="BF269" t="str">
            <v>N/A</v>
          </cell>
          <cell r="BG269" t="str">
            <v>N/A</v>
          </cell>
          <cell r="BH269" t="str">
            <v>N/A</v>
          </cell>
          <cell r="BI269" t="str">
            <v>N/A</v>
          </cell>
          <cell r="BJ269"/>
          <cell r="BK269"/>
          <cell r="BL269"/>
          <cell r="BM269"/>
          <cell r="BN269"/>
          <cell r="BO269"/>
          <cell r="BP269"/>
          <cell r="BQ269">
            <v>1108050100</v>
          </cell>
        </row>
        <row r="270">
          <cell r="C270">
            <v>21605</v>
          </cell>
          <cell r="D270" t="str">
            <v>Active</v>
          </cell>
          <cell r="E270" t="str">
            <v>Schmitz</v>
          </cell>
          <cell r="F270"/>
          <cell r="G270" t="str">
            <v>40' Flat Bed</v>
          </cell>
          <cell r="H270" t="str">
            <v>Trailer</v>
          </cell>
          <cell r="I270"/>
          <cell r="J270" t="str">
            <v>Flat Bed</v>
          </cell>
          <cell r="K270" t="str">
            <v xml:space="preserve">Small Pin </v>
          </cell>
          <cell r="L270"/>
          <cell r="M270" t="str">
            <v>WSM00000003002731</v>
          </cell>
          <cell r="N270" t="str">
            <v>QATAR-TD-011043</v>
          </cell>
          <cell r="O270">
            <v>2007</v>
          </cell>
          <cell r="P270" t="str">
            <v>Germany</v>
          </cell>
          <cell r="Q270" t="str">
            <v>TR-Transport - Operations</v>
          </cell>
          <cell r="R270" t="str">
            <v>GWC</v>
          </cell>
          <cell r="S270" t="str">
            <v>LVQ</v>
          </cell>
          <cell r="T270" t="str">
            <v>QUALITAIR/ Out</v>
          </cell>
          <cell r="U270"/>
          <cell r="V270"/>
          <cell r="W270"/>
          <cell r="X270" t="str">
            <v>Silver</v>
          </cell>
          <cell r="Y270"/>
          <cell r="Z270"/>
          <cell r="AA270"/>
          <cell r="AB270"/>
          <cell r="AC270"/>
          <cell r="AD270"/>
          <cell r="AE270"/>
          <cell r="AF270"/>
          <cell r="AG270" t="str">
            <v>Triple Axel</v>
          </cell>
          <cell r="AH270"/>
          <cell r="AI270"/>
          <cell r="AJ270"/>
          <cell r="AK270"/>
          <cell r="AL270"/>
          <cell r="AM270"/>
          <cell r="AN270"/>
          <cell r="AO270"/>
          <cell r="AP270"/>
          <cell r="AQ270"/>
          <cell r="AR270"/>
          <cell r="AS270"/>
          <cell r="AT270"/>
          <cell r="AU270"/>
          <cell r="AV270"/>
          <cell r="AW270"/>
          <cell r="AX270"/>
          <cell r="AY270" t="e">
            <v>#N/A</v>
          </cell>
          <cell r="AZ270"/>
          <cell r="BA270">
            <v>44887</v>
          </cell>
          <cell r="BB270" t="str">
            <v>Expired</v>
          </cell>
          <cell r="BC270" t="str">
            <v>3rd Party</v>
          </cell>
          <cell r="BD270" t="str">
            <v>N/A</v>
          </cell>
          <cell r="BE270" t="str">
            <v>Trailer - Not Requered</v>
          </cell>
          <cell r="BF270" t="str">
            <v>N/A</v>
          </cell>
          <cell r="BG270" t="str">
            <v>N/A</v>
          </cell>
          <cell r="BH270" t="str">
            <v>N/A</v>
          </cell>
          <cell r="BI270" t="str">
            <v>N/A</v>
          </cell>
          <cell r="BJ270"/>
          <cell r="BK270"/>
          <cell r="BL270"/>
          <cell r="BM270"/>
          <cell r="BN270"/>
          <cell r="BO270"/>
          <cell r="BP270"/>
          <cell r="BQ270">
            <v>1108050100</v>
          </cell>
        </row>
        <row r="271">
          <cell r="C271">
            <v>21606</v>
          </cell>
          <cell r="D271" t="str">
            <v>Active</v>
          </cell>
          <cell r="E271" t="str">
            <v>Schmitz</v>
          </cell>
          <cell r="F271"/>
          <cell r="G271" t="str">
            <v>40' Flat Bed</v>
          </cell>
          <cell r="H271" t="str">
            <v>Trailer</v>
          </cell>
          <cell r="I271"/>
          <cell r="J271" t="str">
            <v>Front Shield</v>
          </cell>
          <cell r="K271" t="str">
            <v>Big Pin</v>
          </cell>
          <cell r="L271"/>
          <cell r="M271" t="str">
            <v>WSM00000003002912</v>
          </cell>
          <cell r="N271" t="str">
            <v>QATAR-TD-016169</v>
          </cell>
          <cell r="O271">
            <v>2007</v>
          </cell>
          <cell r="P271" t="str">
            <v>Germany</v>
          </cell>
          <cell r="Q271" t="str">
            <v>TR-Transport - Operations</v>
          </cell>
          <cell r="R271" t="str">
            <v>GWC</v>
          </cell>
          <cell r="S271" t="str">
            <v>LVQ</v>
          </cell>
          <cell r="T271"/>
          <cell r="U271"/>
          <cell r="V271"/>
          <cell r="W271"/>
          <cell r="X271" t="str">
            <v>Silver</v>
          </cell>
          <cell r="Y271"/>
          <cell r="Z271"/>
          <cell r="AA271"/>
          <cell r="AB271"/>
          <cell r="AC271"/>
          <cell r="AD271"/>
          <cell r="AE271"/>
          <cell r="AF271" t="str">
            <v>Plywood</v>
          </cell>
          <cell r="AG271" t="str">
            <v>Triple Axel</v>
          </cell>
          <cell r="AH271"/>
          <cell r="AI271"/>
          <cell r="AJ271"/>
          <cell r="AK271"/>
          <cell r="AL271"/>
          <cell r="AM271"/>
          <cell r="AN271"/>
          <cell r="AO271"/>
          <cell r="AP271"/>
          <cell r="AQ271"/>
          <cell r="AR271"/>
          <cell r="AS271"/>
          <cell r="AT271"/>
          <cell r="AU271"/>
          <cell r="AV271"/>
          <cell r="AW271"/>
          <cell r="AX271"/>
          <cell r="AY271" t="e">
            <v>#N/A</v>
          </cell>
          <cell r="AZ271"/>
          <cell r="BA271">
            <v>44878</v>
          </cell>
          <cell r="BB271" t="str">
            <v>Expired</v>
          </cell>
          <cell r="BC271" t="str">
            <v>3rd Party</v>
          </cell>
          <cell r="BD271" t="str">
            <v>N/A</v>
          </cell>
          <cell r="BE271" t="str">
            <v>Trailer - Not Requered</v>
          </cell>
          <cell r="BF271" t="str">
            <v>N/A</v>
          </cell>
          <cell r="BG271" t="str">
            <v>N/A</v>
          </cell>
          <cell r="BH271" t="str">
            <v>N/A</v>
          </cell>
          <cell r="BI271" t="str">
            <v>N/A</v>
          </cell>
          <cell r="BJ271"/>
          <cell r="BK271"/>
          <cell r="BL271"/>
          <cell r="BM271"/>
          <cell r="BN271"/>
          <cell r="BO271"/>
          <cell r="BP271"/>
          <cell r="BQ271">
            <v>1108050100</v>
          </cell>
        </row>
        <row r="272">
          <cell r="C272">
            <v>21695</v>
          </cell>
          <cell r="D272" t="str">
            <v>Active</v>
          </cell>
          <cell r="E272" t="str">
            <v>Classic Wrought Iron</v>
          </cell>
          <cell r="F272"/>
          <cell r="G272" t="str">
            <v>Sewage Tanker</v>
          </cell>
          <cell r="H272" t="str">
            <v>Trailer</v>
          </cell>
          <cell r="I272"/>
          <cell r="J272" t="str">
            <v>Sewage Tanker</v>
          </cell>
          <cell r="K272" t="str">
            <v xml:space="preserve">Small Pin </v>
          </cell>
          <cell r="L272"/>
          <cell r="M272" t="str">
            <v>ATC200700339</v>
          </cell>
          <cell r="N272" t="str">
            <v>QATAR-TD-009570</v>
          </cell>
          <cell r="O272">
            <v>2007</v>
          </cell>
          <cell r="P272" t="str">
            <v>Qatar</v>
          </cell>
          <cell r="Q272" t="str">
            <v>TR-Transport - Operations</v>
          </cell>
          <cell r="R272" t="str">
            <v>GWC</v>
          </cell>
          <cell r="S272" t="str">
            <v>LVQ</v>
          </cell>
          <cell r="T272" t="str">
            <v>LVQ</v>
          </cell>
          <cell r="U272"/>
          <cell r="V272"/>
          <cell r="W272"/>
          <cell r="X272" t="str">
            <v>Yellow</v>
          </cell>
          <cell r="Y272"/>
          <cell r="Z272"/>
          <cell r="AA272"/>
          <cell r="AB272"/>
          <cell r="AC272"/>
          <cell r="AD272"/>
          <cell r="AE272"/>
          <cell r="AF272"/>
          <cell r="AG272" t="str">
            <v>Triple Axel</v>
          </cell>
          <cell r="AH272"/>
          <cell r="AI272"/>
          <cell r="AJ272"/>
          <cell r="AK272"/>
          <cell r="AL272"/>
          <cell r="AM272"/>
          <cell r="AN272"/>
          <cell r="AO272"/>
          <cell r="AP272"/>
          <cell r="AQ272"/>
          <cell r="AR272"/>
          <cell r="AS272"/>
          <cell r="AT272"/>
          <cell r="AU272"/>
          <cell r="AV272"/>
          <cell r="AW272"/>
          <cell r="AX272"/>
          <cell r="AY272" t="e">
            <v>#N/A</v>
          </cell>
          <cell r="AZ272"/>
          <cell r="BA272">
            <v>44810</v>
          </cell>
          <cell r="BB272" t="str">
            <v>Expired</v>
          </cell>
          <cell r="BC272" t="str">
            <v>3rd Party</v>
          </cell>
          <cell r="BD272" t="str">
            <v>N/A</v>
          </cell>
          <cell r="BE272" t="str">
            <v>Trailer - Not Requered</v>
          </cell>
          <cell r="BF272" t="str">
            <v>N/A</v>
          </cell>
          <cell r="BG272" t="str">
            <v>N/A</v>
          </cell>
          <cell r="BH272" t="str">
            <v>N/A</v>
          </cell>
          <cell r="BI272" t="str">
            <v>N/A</v>
          </cell>
          <cell r="BJ272"/>
          <cell r="BK272"/>
          <cell r="BL272"/>
          <cell r="BM272"/>
          <cell r="BN272"/>
          <cell r="BO272"/>
          <cell r="BP272"/>
          <cell r="BQ272">
            <v>1108050100</v>
          </cell>
        </row>
        <row r="273">
          <cell r="C273">
            <v>21771</v>
          </cell>
          <cell r="D273" t="str">
            <v>Active</v>
          </cell>
          <cell r="E273" t="str">
            <v>Classic Wrought Iron</v>
          </cell>
          <cell r="F273"/>
          <cell r="G273" t="str">
            <v>40' Skelly</v>
          </cell>
          <cell r="H273" t="str">
            <v>Trailer</v>
          </cell>
          <cell r="I273"/>
          <cell r="J273" t="str">
            <v>Flat Bed</v>
          </cell>
          <cell r="K273" t="str">
            <v xml:space="preserve">Small Pin </v>
          </cell>
          <cell r="L273"/>
          <cell r="M273" t="str">
            <v>ATC200700341</v>
          </cell>
          <cell r="N273" t="str">
            <v>QATAR-TD-002153</v>
          </cell>
          <cell r="O273">
            <v>2007</v>
          </cell>
          <cell r="P273" t="str">
            <v>Qatar</v>
          </cell>
          <cell r="Q273" t="str">
            <v>TR-Transport - Operations</v>
          </cell>
          <cell r="R273" t="str">
            <v>GWC</v>
          </cell>
          <cell r="S273" t="str">
            <v>LVQ</v>
          </cell>
          <cell r="T273" t="str">
            <v>Tristar issued12/09/21</v>
          </cell>
          <cell r="U273">
            <v>41168</v>
          </cell>
          <cell r="V273"/>
          <cell r="W273"/>
          <cell r="X273" t="str">
            <v>Green</v>
          </cell>
          <cell r="Y273"/>
          <cell r="Z273"/>
          <cell r="AA273"/>
          <cell r="AB273"/>
          <cell r="AC273"/>
          <cell r="AD273"/>
          <cell r="AE273"/>
          <cell r="AF273"/>
          <cell r="AG273" t="str">
            <v>Triple Axel</v>
          </cell>
          <cell r="AH273"/>
          <cell r="AI273"/>
          <cell r="AJ273"/>
          <cell r="AK273"/>
          <cell r="AL273"/>
          <cell r="AM273"/>
          <cell r="AN273"/>
          <cell r="AO273"/>
          <cell r="AP273"/>
          <cell r="AQ273"/>
          <cell r="AR273"/>
          <cell r="AS273"/>
          <cell r="AT273"/>
          <cell r="AU273"/>
          <cell r="AV273"/>
          <cell r="AW273"/>
          <cell r="AX273"/>
          <cell r="AY273" t="e">
            <v>#N/A</v>
          </cell>
          <cell r="AZ273"/>
          <cell r="BA273">
            <v>45176</v>
          </cell>
          <cell r="BB273" t="str">
            <v/>
          </cell>
          <cell r="BC273" t="str">
            <v>3rd Party</v>
          </cell>
          <cell r="BD273" t="str">
            <v>N/A</v>
          </cell>
          <cell r="BE273" t="str">
            <v>Trailer - Not Requered</v>
          </cell>
          <cell r="BF273" t="str">
            <v>N/A</v>
          </cell>
          <cell r="BG273" t="str">
            <v>N/A</v>
          </cell>
          <cell r="BH273" t="str">
            <v>N/A</v>
          </cell>
          <cell r="BI273" t="str">
            <v>N/A</v>
          </cell>
          <cell r="BJ273"/>
          <cell r="BK273"/>
          <cell r="BL273"/>
          <cell r="BM273"/>
          <cell r="BN273"/>
          <cell r="BO273"/>
          <cell r="BP273"/>
          <cell r="BQ273">
            <v>1108050100</v>
          </cell>
        </row>
        <row r="274">
          <cell r="C274">
            <v>21928</v>
          </cell>
          <cell r="D274" t="str">
            <v>Active</v>
          </cell>
          <cell r="E274" t="str">
            <v>Alam Steel Industries</v>
          </cell>
          <cell r="F274"/>
          <cell r="G274" t="str">
            <v>70 Tons (10 X 3 X 1.3)</v>
          </cell>
          <cell r="H274" t="str">
            <v>Trailer</v>
          </cell>
          <cell r="I274"/>
          <cell r="J274" t="str">
            <v>Low Bed WithOut Ramp</v>
          </cell>
          <cell r="K274" t="str">
            <v>big Pin</v>
          </cell>
          <cell r="L274"/>
          <cell r="M274" t="str">
            <v>AS5091</v>
          </cell>
          <cell r="N274" t="str">
            <v>QATAR-TD-014090</v>
          </cell>
          <cell r="O274">
            <v>2008</v>
          </cell>
          <cell r="P274" t="str">
            <v>Kuwait</v>
          </cell>
          <cell r="Q274" t="str">
            <v>TR-Transport - Operations</v>
          </cell>
          <cell r="R274" t="str">
            <v>AGI</v>
          </cell>
          <cell r="S274" t="str">
            <v>LVQ</v>
          </cell>
          <cell r="T274" t="str">
            <v>LVQ</v>
          </cell>
          <cell r="U274"/>
          <cell r="V274"/>
          <cell r="W274"/>
          <cell r="X274" t="str">
            <v>White</v>
          </cell>
          <cell r="Y274"/>
          <cell r="Z274"/>
          <cell r="AA274"/>
          <cell r="AB274"/>
          <cell r="AC274"/>
          <cell r="AD274"/>
          <cell r="AE274"/>
          <cell r="AF274" t="str">
            <v xml:space="preserve">Steel </v>
          </cell>
          <cell r="AG274" t="str">
            <v>Triple Axel</v>
          </cell>
          <cell r="AH274"/>
          <cell r="AI274"/>
          <cell r="AJ274"/>
          <cell r="AK274"/>
          <cell r="AL274"/>
          <cell r="AM274"/>
          <cell r="AN274"/>
          <cell r="AO274"/>
          <cell r="AP274"/>
          <cell r="AQ274"/>
          <cell r="AR274"/>
          <cell r="AS274"/>
          <cell r="AT274"/>
          <cell r="AU274"/>
          <cell r="AV274"/>
          <cell r="AW274"/>
          <cell r="AX274"/>
          <cell r="AY274" t="e">
            <v>#N/A</v>
          </cell>
          <cell r="AZ274"/>
          <cell r="BA274">
            <v>44910</v>
          </cell>
          <cell r="BB274" t="str">
            <v>Warning</v>
          </cell>
          <cell r="BC274" t="str">
            <v>3rd Party</v>
          </cell>
          <cell r="BD274" t="str">
            <v>N/A</v>
          </cell>
          <cell r="BE274" t="str">
            <v>Trailer - Not Requered</v>
          </cell>
          <cell r="BF274" t="str">
            <v>N/A</v>
          </cell>
          <cell r="BG274" t="str">
            <v>N/A</v>
          </cell>
          <cell r="BH274" t="str">
            <v>N/A</v>
          </cell>
          <cell r="BI274" t="str">
            <v>N/A</v>
          </cell>
          <cell r="BJ274"/>
          <cell r="BK274"/>
          <cell r="BL274"/>
          <cell r="BM274"/>
          <cell r="BN274"/>
          <cell r="BO274"/>
          <cell r="BP274"/>
          <cell r="BQ274">
            <v>1108050100</v>
          </cell>
        </row>
        <row r="275">
          <cell r="C275">
            <v>21970</v>
          </cell>
          <cell r="D275" t="str">
            <v>Active</v>
          </cell>
          <cell r="E275" t="str">
            <v>Qatar Vehicle Structure factory</v>
          </cell>
          <cell r="F275"/>
          <cell r="G275" t="str">
            <v>20' Skelly</v>
          </cell>
          <cell r="H275" t="str">
            <v>Trailer</v>
          </cell>
          <cell r="I275"/>
          <cell r="J275" t="str">
            <v>Flat Bed</v>
          </cell>
          <cell r="K275" t="str">
            <v xml:space="preserve">Small Pin </v>
          </cell>
          <cell r="L275"/>
          <cell r="M275" t="str">
            <v>QVSF20070246</v>
          </cell>
          <cell r="N275" t="str">
            <v>QATAR-TD-013088</v>
          </cell>
          <cell r="O275">
            <v>2007</v>
          </cell>
          <cell r="P275" t="str">
            <v>Qatar</v>
          </cell>
          <cell r="Q275" t="str">
            <v>TR-Transport - Operations</v>
          </cell>
          <cell r="R275" t="str">
            <v>GWC</v>
          </cell>
          <cell r="S275" t="str">
            <v>LVQ</v>
          </cell>
          <cell r="T275" t="str">
            <v>Gasal   (plant Ras lafan W8  14/02/2022 ) /Out  01/05/2022</v>
          </cell>
          <cell r="U275"/>
          <cell r="V275"/>
          <cell r="W275"/>
          <cell r="X275" t="str">
            <v>Green</v>
          </cell>
          <cell r="Y275"/>
          <cell r="Z275"/>
          <cell r="AA275"/>
          <cell r="AB275"/>
          <cell r="AC275"/>
          <cell r="AD275"/>
          <cell r="AE275"/>
          <cell r="AF275"/>
          <cell r="AG275" t="str">
            <v>Double Axel</v>
          </cell>
          <cell r="AH275"/>
          <cell r="AI275"/>
          <cell r="AJ275"/>
          <cell r="AK275"/>
          <cell r="AL275"/>
          <cell r="AM275"/>
          <cell r="AN275"/>
          <cell r="AO275"/>
          <cell r="AP275"/>
          <cell r="AQ275"/>
          <cell r="AR275"/>
          <cell r="AS275"/>
          <cell r="AT275"/>
          <cell r="AU275"/>
          <cell r="AV275"/>
          <cell r="AW275"/>
          <cell r="AX275"/>
          <cell r="AY275" t="e">
            <v>#N/A</v>
          </cell>
          <cell r="AZ275"/>
          <cell r="BA275">
            <v>44927</v>
          </cell>
          <cell r="BB275" t="str">
            <v>Warning</v>
          </cell>
          <cell r="BC275" t="str">
            <v>3rd Party</v>
          </cell>
          <cell r="BD275" t="str">
            <v>N/A</v>
          </cell>
          <cell r="BE275" t="str">
            <v>Trailer - Not Requered</v>
          </cell>
          <cell r="BF275" t="str">
            <v>N/A</v>
          </cell>
          <cell r="BG275" t="str">
            <v>N/A</v>
          </cell>
          <cell r="BH275" t="str">
            <v>N/A</v>
          </cell>
          <cell r="BI275" t="str">
            <v>N/A</v>
          </cell>
          <cell r="BJ275"/>
          <cell r="BK275"/>
          <cell r="BL275"/>
          <cell r="BM275"/>
          <cell r="BN275"/>
          <cell r="BO275"/>
          <cell r="BP275"/>
          <cell r="BQ275">
            <v>1108050100</v>
          </cell>
        </row>
        <row r="276">
          <cell r="C276">
            <v>22166</v>
          </cell>
          <cell r="D276" t="str">
            <v>Active</v>
          </cell>
          <cell r="E276" t="str">
            <v>Schmitz</v>
          </cell>
          <cell r="F276"/>
          <cell r="G276" t="str">
            <v>40' Flat Bed</v>
          </cell>
          <cell r="H276" t="str">
            <v>Trailer</v>
          </cell>
          <cell r="I276"/>
          <cell r="J276" t="str">
            <v>Flat Bed</v>
          </cell>
          <cell r="K276" t="str">
            <v>Big Pin</v>
          </cell>
          <cell r="L276"/>
          <cell r="M276" t="str">
            <v>WSM00000003002427</v>
          </cell>
          <cell r="N276" t="str">
            <v>QATAR-TD-010573</v>
          </cell>
          <cell r="O276">
            <v>2008</v>
          </cell>
          <cell r="P276" t="str">
            <v xml:space="preserve">Germany </v>
          </cell>
          <cell r="Q276" t="str">
            <v>TR-Transport - Operations</v>
          </cell>
          <cell r="R276" t="str">
            <v>AGI</v>
          </cell>
          <cell r="S276" t="str">
            <v>LVQ</v>
          </cell>
          <cell r="T276" t="str">
            <v>LVQ</v>
          </cell>
          <cell r="U276"/>
          <cell r="V276"/>
          <cell r="W276"/>
          <cell r="X276" t="str">
            <v>Silver</v>
          </cell>
          <cell r="Y276"/>
          <cell r="Z276"/>
          <cell r="AA276"/>
          <cell r="AB276"/>
          <cell r="AC276"/>
          <cell r="AD276"/>
          <cell r="AE276"/>
          <cell r="AF276"/>
          <cell r="AG276" t="str">
            <v>Triple Axel</v>
          </cell>
          <cell r="AH276"/>
          <cell r="AI276"/>
          <cell r="AJ276"/>
          <cell r="AK276"/>
          <cell r="AL276"/>
          <cell r="AM276"/>
          <cell r="AN276"/>
          <cell r="AO276"/>
          <cell r="AP276"/>
          <cell r="AQ276"/>
          <cell r="AR276"/>
          <cell r="AS276"/>
          <cell r="AT276"/>
          <cell r="AU276"/>
          <cell r="AV276"/>
          <cell r="AW276"/>
          <cell r="AX276"/>
          <cell r="AY276" t="e">
            <v>#N/A</v>
          </cell>
          <cell r="AZ276"/>
          <cell r="BA276">
            <v>44864</v>
          </cell>
          <cell r="BB276" t="str">
            <v>Expired</v>
          </cell>
          <cell r="BC276" t="str">
            <v>3rd Party</v>
          </cell>
          <cell r="BD276" t="str">
            <v>N/A</v>
          </cell>
          <cell r="BE276" t="str">
            <v>Trailer - Not Requered</v>
          </cell>
          <cell r="BF276" t="str">
            <v>N/A</v>
          </cell>
          <cell r="BG276" t="str">
            <v>N/A</v>
          </cell>
          <cell r="BH276" t="str">
            <v>N/A</v>
          </cell>
          <cell r="BI276" t="str">
            <v>N/A</v>
          </cell>
          <cell r="BJ276"/>
          <cell r="BK276"/>
          <cell r="BL276"/>
          <cell r="BM276"/>
          <cell r="BN276"/>
          <cell r="BO276"/>
          <cell r="BP276"/>
          <cell r="BQ276">
            <v>1108050100</v>
          </cell>
        </row>
        <row r="277">
          <cell r="C277">
            <v>22167</v>
          </cell>
          <cell r="D277" t="str">
            <v>Active</v>
          </cell>
          <cell r="E277" t="str">
            <v>Schmitz</v>
          </cell>
          <cell r="F277"/>
          <cell r="G277" t="str">
            <v>40' Flat Bed</v>
          </cell>
          <cell r="H277" t="str">
            <v>Trailer</v>
          </cell>
          <cell r="I277"/>
          <cell r="J277" t="str">
            <v>Flat Bed</v>
          </cell>
          <cell r="K277" t="str">
            <v>Big Pin</v>
          </cell>
          <cell r="L277"/>
          <cell r="M277" t="str">
            <v>WSM00000003002428</v>
          </cell>
          <cell r="N277" t="str">
            <v>QATAR-TD-010574</v>
          </cell>
          <cell r="O277">
            <v>2008</v>
          </cell>
          <cell r="P277" t="str">
            <v xml:space="preserve">Germany </v>
          </cell>
          <cell r="Q277" t="str">
            <v>TR-Transport - Operations</v>
          </cell>
          <cell r="R277" t="str">
            <v>AGI</v>
          </cell>
          <cell r="S277" t="str">
            <v>LVQ</v>
          </cell>
          <cell r="T277" t="str">
            <v>LVQ</v>
          </cell>
          <cell r="U277"/>
          <cell r="V277"/>
          <cell r="W277"/>
          <cell r="X277" t="str">
            <v>Silver</v>
          </cell>
          <cell r="Y277"/>
          <cell r="Z277"/>
          <cell r="AA277"/>
          <cell r="AB277"/>
          <cell r="AC277"/>
          <cell r="AD277"/>
          <cell r="AE277"/>
          <cell r="AF277"/>
          <cell r="AG277" t="str">
            <v>Triple Axel</v>
          </cell>
          <cell r="AH277"/>
          <cell r="AI277"/>
          <cell r="AJ277"/>
          <cell r="AK277"/>
          <cell r="AL277"/>
          <cell r="AM277"/>
          <cell r="AN277"/>
          <cell r="AO277"/>
          <cell r="AP277"/>
          <cell r="AQ277"/>
          <cell r="AR277"/>
          <cell r="AS277"/>
          <cell r="AT277"/>
          <cell r="AU277"/>
          <cell r="AV277"/>
          <cell r="AW277"/>
          <cell r="AX277"/>
          <cell r="AY277" t="e">
            <v>#N/A</v>
          </cell>
          <cell r="AZ277"/>
          <cell r="BA277">
            <v>44864</v>
          </cell>
          <cell r="BB277" t="str">
            <v>Expired</v>
          </cell>
          <cell r="BC277" t="str">
            <v>3rd Party</v>
          </cell>
          <cell r="BD277" t="str">
            <v>N/A</v>
          </cell>
          <cell r="BE277" t="str">
            <v>Trailer - Not Requered</v>
          </cell>
          <cell r="BF277" t="str">
            <v>N/A</v>
          </cell>
          <cell r="BG277" t="str">
            <v>N/A</v>
          </cell>
          <cell r="BH277" t="str">
            <v>N/A</v>
          </cell>
          <cell r="BI277" t="str">
            <v>N/A</v>
          </cell>
          <cell r="BJ277"/>
          <cell r="BK277"/>
          <cell r="BL277"/>
          <cell r="BM277"/>
          <cell r="BN277"/>
          <cell r="BO277"/>
          <cell r="BP277"/>
          <cell r="BQ277">
            <v>1108050100</v>
          </cell>
        </row>
        <row r="278">
          <cell r="C278">
            <v>22168</v>
          </cell>
          <cell r="D278" t="str">
            <v>Active</v>
          </cell>
          <cell r="E278" t="str">
            <v>Schmitz</v>
          </cell>
          <cell r="F278"/>
          <cell r="G278" t="str">
            <v>40' Flat Bed</v>
          </cell>
          <cell r="H278" t="str">
            <v>Trailer</v>
          </cell>
          <cell r="I278"/>
          <cell r="J278" t="str">
            <v>Flat Bed</v>
          </cell>
          <cell r="K278" t="str">
            <v>Big Pin</v>
          </cell>
          <cell r="L278"/>
          <cell r="M278" t="str">
            <v>WSM00000003002429</v>
          </cell>
          <cell r="N278" t="str">
            <v>QATAR-TD-011544</v>
          </cell>
          <cell r="O278">
            <v>2008</v>
          </cell>
          <cell r="P278" t="str">
            <v xml:space="preserve">Germany </v>
          </cell>
          <cell r="Q278" t="str">
            <v>TR-Transport - Operations</v>
          </cell>
          <cell r="R278" t="str">
            <v>AGI</v>
          </cell>
          <cell r="S278" t="str">
            <v>LVQ Orex</v>
          </cell>
          <cell r="T278" t="str">
            <v>LVQ</v>
          </cell>
          <cell r="U278"/>
          <cell r="V278"/>
          <cell r="W278"/>
          <cell r="X278" t="str">
            <v>Silver</v>
          </cell>
          <cell r="Y278"/>
          <cell r="Z278"/>
          <cell r="AA278"/>
          <cell r="AB278"/>
          <cell r="AC278"/>
          <cell r="AD278"/>
          <cell r="AE278"/>
          <cell r="AF278"/>
          <cell r="AG278" t="str">
            <v>Triple Axel</v>
          </cell>
          <cell r="AH278"/>
          <cell r="AI278"/>
          <cell r="AJ278"/>
          <cell r="AK278"/>
          <cell r="AL278"/>
          <cell r="AM278"/>
          <cell r="AN278"/>
          <cell r="AO278"/>
          <cell r="AP278"/>
          <cell r="AQ278"/>
          <cell r="AR278"/>
          <cell r="AS278"/>
          <cell r="AT278"/>
          <cell r="AU278"/>
          <cell r="AV278"/>
          <cell r="AW278"/>
          <cell r="AX278"/>
          <cell r="AY278" t="e">
            <v>#N/A</v>
          </cell>
          <cell r="AZ278"/>
          <cell r="BA278">
            <v>44866</v>
          </cell>
          <cell r="BB278" t="str">
            <v>Expired</v>
          </cell>
          <cell r="BC278" t="str">
            <v>3rd Party</v>
          </cell>
          <cell r="BD278" t="str">
            <v>N/A</v>
          </cell>
          <cell r="BE278" t="str">
            <v>Trailer - Not Requered</v>
          </cell>
          <cell r="BF278" t="str">
            <v>N/A</v>
          </cell>
          <cell r="BG278" t="str">
            <v>N/A</v>
          </cell>
          <cell r="BH278" t="str">
            <v>N/A</v>
          </cell>
          <cell r="BI278" t="str">
            <v>N/A</v>
          </cell>
          <cell r="BJ278"/>
          <cell r="BK278"/>
          <cell r="BL278"/>
          <cell r="BM278"/>
          <cell r="BN278"/>
          <cell r="BO278"/>
          <cell r="BP278"/>
          <cell r="BQ278">
            <v>1108050100</v>
          </cell>
        </row>
        <row r="279">
          <cell r="C279">
            <v>22171</v>
          </cell>
          <cell r="D279" t="str">
            <v>Active</v>
          </cell>
          <cell r="E279" t="str">
            <v>Alam Steel Industries</v>
          </cell>
          <cell r="F279"/>
          <cell r="G279" t="str">
            <v>40' Flat Bed</v>
          </cell>
          <cell r="H279" t="str">
            <v>Trailer</v>
          </cell>
          <cell r="I279"/>
          <cell r="J279" t="str">
            <v>Sidewall</v>
          </cell>
          <cell r="K279" t="str">
            <v xml:space="preserve">Small Pin </v>
          </cell>
          <cell r="L279"/>
          <cell r="M279" t="str">
            <v xml:space="preserve">AS5068 </v>
          </cell>
          <cell r="N279" t="str">
            <v>QATAR-TD-011548</v>
          </cell>
          <cell r="O279">
            <v>2008</v>
          </cell>
          <cell r="P279" t="str">
            <v>Kuwait</v>
          </cell>
          <cell r="Q279" t="str">
            <v>TR-Transport - Operations</v>
          </cell>
          <cell r="R279" t="str">
            <v>AGI</v>
          </cell>
          <cell r="S279" t="str">
            <v>LVQ</v>
          </cell>
          <cell r="T279" t="str">
            <v>LVQ</v>
          </cell>
          <cell r="U279"/>
          <cell r="V279"/>
          <cell r="W279"/>
          <cell r="X279" t="str">
            <v>White</v>
          </cell>
          <cell r="Y279"/>
          <cell r="Z279"/>
          <cell r="AA279"/>
          <cell r="AB279"/>
          <cell r="AC279"/>
          <cell r="AD279"/>
          <cell r="AE279"/>
          <cell r="AF279" t="str">
            <v xml:space="preserve">Steel </v>
          </cell>
          <cell r="AG279" t="str">
            <v>Double Axel</v>
          </cell>
          <cell r="AH279"/>
          <cell r="AI279"/>
          <cell r="AJ279"/>
          <cell r="AK279"/>
          <cell r="AL279"/>
          <cell r="AM279"/>
          <cell r="AN279"/>
          <cell r="AO279"/>
          <cell r="AP279"/>
          <cell r="AQ279"/>
          <cell r="AR279"/>
          <cell r="AS279"/>
          <cell r="AT279"/>
          <cell r="AU279"/>
          <cell r="AV279"/>
          <cell r="AW279"/>
          <cell r="AX279"/>
          <cell r="AY279" t="e">
            <v>#N/A</v>
          </cell>
          <cell r="AZ279"/>
          <cell r="BA279">
            <v>44852</v>
          </cell>
          <cell r="BB279" t="str">
            <v>Expired</v>
          </cell>
          <cell r="BC279" t="str">
            <v>3rd Party</v>
          </cell>
          <cell r="BD279" t="str">
            <v>N/A</v>
          </cell>
          <cell r="BE279" t="str">
            <v>Trailer - Not Requered</v>
          </cell>
          <cell r="BF279" t="str">
            <v>N/A</v>
          </cell>
          <cell r="BG279" t="str">
            <v>N/A</v>
          </cell>
          <cell r="BH279" t="str">
            <v>N/A</v>
          </cell>
          <cell r="BI279" t="str">
            <v>N/A</v>
          </cell>
          <cell r="BJ279"/>
          <cell r="BK279"/>
          <cell r="BL279"/>
          <cell r="BM279"/>
          <cell r="BN279"/>
          <cell r="BO279"/>
          <cell r="BP279"/>
          <cell r="BQ279">
            <v>1108050100</v>
          </cell>
        </row>
        <row r="280">
          <cell r="C280">
            <v>22173</v>
          </cell>
          <cell r="D280" t="str">
            <v>Active</v>
          </cell>
          <cell r="E280" t="str">
            <v>Alam Steel Industries</v>
          </cell>
          <cell r="F280"/>
          <cell r="G280" t="str">
            <v>40' Flat Bed</v>
          </cell>
          <cell r="H280" t="str">
            <v>Trailer</v>
          </cell>
          <cell r="I280"/>
          <cell r="J280" t="str">
            <v>Front Shield</v>
          </cell>
          <cell r="K280" t="str">
            <v xml:space="preserve">Small Pin </v>
          </cell>
          <cell r="L280"/>
          <cell r="M280" t="str">
            <v>AS5070</v>
          </cell>
          <cell r="N280" t="str">
            <v>QATAR-TD-013179</v>
          </cell>
          <cell r="O280">
            <v>2008</v>
          </cell>
          <cell r="P280" t="str">
            <v>Kuwait</v>
          </cell>
          <cell r="Q280" t="str">
            <v>TR-Transport - Operations</v>
          </cell>
          <cell r="R280" t="str">
            <v>AGI</v>
          </cell>
          <cell r="S280" t="str">
            <v>LVQ</v>
          </cell>
          <cell r="T280" t="str">
            <v>LVQ</v>
          </cell>
          <cell r="U280"/>
          <cell r="V280"/>
          <cell r="W280"/>
          <cell r="X280" t="str">
            <v>White</v>
          </cell>
          <cell r="Y280"/>
          <cell r="Z280"/>
          <cell r="AA280"/>
          <cell r="AB280"/>
          <cell r="AC280"/>
          <cell r="AD280"/>
          <cell r="AE280"/>
          <cell r="AF280" t="str">
            <v xml:space="preserve">Steel </v>
          </cell>
          <cell r="AG280" t="str">
            <v>Double Axel</v>
          </cell>
          <cell r="AH280"/>
          <cell r="AI280"/>
          <cell r="AJ280"/>
          <cell r="AK280"/>
          <cell r="AL280"/>
          <cell r="AM280"/>
          <cell r="AN280"/>
          <cell r="AO280"/>
          <cell r="AP280"/>
          <cell r="AQ280"/>
          <cell r="AR280"/>
          <cell r="AS280"/>
          <cell r="AT280"/>
          <cell r="AU280"/>
          <cell r="AV280"/>
          <cell r="AW280"/>
          <cell r="AX280"/>
          <cell r="AY280" t="e">
            <v>#N/A</v>
          </cell>
          <cell r="AZ280"/>
          <cell r="BA280">
            <v>44901</v>
          </cell>
          <cell r="BB280" t="str">
            <v>Warning</v>
          </cell>
          <cell r="BC280" t="str">
            <v>3rd Party</v>
          </cell>
          <cell r="BD280" t="str">
            <v>N/A</v>
          </cell>
          <cell r="BE280" t="str">
            <v>Trailer - Not Requered</v>
          </cell>
          <cell r="BF280" t="str">
            <v>N/A</v>
          </cell>
          <cell r="BG280" t="str">
            <v>N/A</v>
          </cell>
          <cell r="BH280" t="str">
            <v>N/A</v>
          </cell>
          <cell r="BI280" t="str">
            <v>N/A</v>
          </cell>
          <cell r="BJ280"/>
          <cell r="BK280"/>
          <cell r="BL280"/>
          <cell r="BM280"/>
          <cell r="BN280"/>
          <cell r="BO280"/>
          <cell r="BP280"/>
          <cell r="BQ280">
            <v>1108050100</v>
          </cell>
        </row>
        <row r="281">
          <cell r="C281">
            <v>22178</v>
          </cell>
          <cell r="D281" t="str">
            <v>Active</v>
          </cell>
          <cell r="E281" t="str">
            <v>Alam Steel Industries</v>
          </cell>
          <cell r="F281"/>
          <cell r="G281" t="str">
            <v>40' Flat Bed</v>
          </cell>
          <cell r="H281" t="str">
            <v>Trailer</v>
          </cell>
          <cell r="I281"/>
          <cell r="J281" t="str">
            <v>Front Shield</v>
          </cell>
          <cell r="K281" t="str">
            <v xml:space="preserve">Small Pin </v>
          </cell>
          <cell r="L281"/>
          <cell r="M281" t="str">
            <v>AS5071</v>
          </cell>
          <cell r="N281" t="str">
            <v>QATAR-TD-010481</v>
          </cell>
          <cell r="O281">
            <v>2008</v>
          </cell>
          <cell r="P281" t="str">
            <v>Kuwait</v>
          </cell>
          <cell r="Q281" t="str">
            <v>TR-Transport - Operations</v>
          </cell>
          <cell r="R281" t="str">
            <v>AGI</v>
          </cell>
          <cell r="S281" t="str">
            <v>LVQ</v>
          </cell>
          <cell r="T281" t="str">
            <v>Blue Sticker</v>
          </cell>
          <cell r="U281"/>
          <cell r="V281"/>
          <cell r="W281"/>
          <cell r="X281" t="str">
            <v>White</v>
          </cell>
          <cell r="Y281"/>
          <cell r="Z281"/>
          <cell r="AA281"/>
          <cell r="AB281"/>
          <cell r="AC281"/>
          <cell r="AD281"/>
          <cell r="AE281"/>
          <cell r="AF281" t="str">
            <v xml:space="preserve">Steel </v>
          </cell>
          <cell r="AG281" t="str">
            <v>Double Axel</v>
          </cell>
          <cell r="AH281"/>
          <cell r="AI281"/>
          <cell r="AJ281"/>
          <cell r="AK281"/>
          <cell r="AL281"/>
          <cell r="AM281"/>
          <cell r="AN281"/>
          <cell r="AO281"/>
          <cell r="AP281"/>
          <cell r="AQ281"/>
          <cell r="AR281"/>
          <cell r="AS281"/>
          <cell r="AT281"/>
          <cell r="AU281"/>
          <cell r="AV281"/>
          <cell r="AW281"/>
          <cell r="AX281"/>
          <cell r="AY281" t="e">
            <v>#N/A</v>
          </cell>
          <cell r="AZ281"/>
          <cell r="BA281">
            <v>44823</v>
          </cell>
          <cell r="BB281" t="str">
            <v>Expired</v>
          </cell>
          <cell r="BC281" t="str">
            <v>3rd Party</v>
          </cell>
          <cell r="BD281" t="str">
            <v>N/A</v>
          </cell>
          <cell r="BE281" t="str">
            <v>Trailer - Not Requered</v>
          </cell>
          <cell r="BF281" t="str">
            <v>N/A</v>
          </cell>
          <cell r="BG281" t="str">
            <v>N/A</v>
          </cell>
          <cell r="BH281" t="str">
            <v>N/A</v>
          </cell>
          <cell r="BI281" t="str">
            <v>N/A</v>
          </cell>
          <cell r="BJ281"/>
          <cell r="BK281"/>
          <cell r="BL281"/>
          <cell r="BM281"/>
          <cell r="BN281"/>
          <cell r="BO281"/>
          <cell r="BP281"/>
          <cell r="BQ281">
            <v>1108050100</v>
          </cell>
        </row>
        <row r="282">
          <cell r="C282">
            <v>22182</v>
          </cell>
          <cell r="D282" t="str">
            <v>Active</v>
          </cell>
          <cell r="E282" t="str">
            <v>Alam Steel Industries</v>
          </cell>
          <cell r="F282"/>
          <cell r="G282" t="str">
            <v>40' Flat Bed</v>
          </cell>
          <cell r="H282" t="str">
            <v>Trailer</v>
          </cell>
          <cell r="I282"/>
          <cell r="J282" t="str">
            <v>Sidewall</v>
          </cell>
          <cell r="K282" t="str">
            <v xml:space="preserve">Small Pin </v>
          </cell>
          <cell r="L282"/>
          <cell r="M282" t="str">
            <v>AS5075</v>
          </cell>
          <cell r="N282" t="str">
            <v>QATAR-TD-014340</v>
          </cell>
          <cell r="O282">
            <v>2008</v>
          </cell>
          <cell r="P282" t="str">
            <v>Kuwait</v>
          </cell>
          <cell r="Q282" t="str">
            <v>TR-Transport - Operations</v>
          </cell>
          <cell r="R282" t="str">
            <v>AGI</v>
          </cell>
          <cell r="S282" t="str">
            <v>LVQ</v>
          </cell>
          <cell r="T282" t="str">
            <v>Chemical Cargo Dedicated</v>
          </cell>
          <cell r="U282"/>
          <cell r="V282"/>
          <cell r="W282"/>
          <cell r="X282" t="str">
            <v>White</v>
          </cell>
          <cell r="Y282"/>
          <cell r="Z282"/>
          <cell r="AA282"/>
          <cell r="AB282"/>
          <cell r="AC282"/>
          <cell r="AD282"/>
          <cell r="AE282"/>
          <cell r="AF282" t="str">
            <v xml:space="preserve">Steel </v>
          </cell>
          <cell r="AG282" t="str">
            <v>Double Axel</v>
          </cell>
          <cell r="AH282"/>
          <cell r="AI282"/>
          <cell r="AJ282"/>
          <cell r="AK282"/>
          <cell r="AL282"/>
          <cell r="AM282"/>
          <cell r="AN282"/>
          <cell r="AO282"/>
          <cell r="AP282"/>
          <cell r="AQ282"/>
          <cell r="AR282"/>
          <cell r="AS282"/>
          <cell r="AT282"/>
          <cell r="AU282"/>
          <cell r="AV282"/>
          <cell r="AW282"/>
          <cell r="AX282"/>
          <cell r="AY282" t="e">
            <v>#N/A</v>
          </cell>
          <cell r="AZ282"/>
          <cell r="BA282">
            <v>44915</v>
          </cell>
          <cell r="BB282" t="str">
            <v>Warning</v>
          </cell>
          <cell r="BC282" t="str">
            <v>3rd Party</v>
          </cell>
          <cell r="BD282" t="str">
            <v>N/A</v>
          </cell>
          <cell r="BE282" t="str">
            <v>Trailer - Not Requered</v>
          </cell>
          <cell r="BF282" t="str">
            <v>N/A</v>
          </cell>
          <cell r="BG282" t="str">
            <v>N/A</v>
          </cell>
          <cell r="BH282" t="str">
            <v>N/A</v>
          </cell>
          <cell r="BI282" t="str">
            <v>N/A</v>
          </cell>
          <cell r="BJ282"/>
          <cell r="BK282"/>
          <cell r="BL282"/>
          <cell r="BM282"/>
          <cell r="BN282"/>
          <cell r="BO282"/>
          <cell r="BP282"/>
          <cell r="BQ282">
            <v>1108050100</v>
          </cell>
        </row>
        <row r="283">
          <cell r="C283">
            <v>22183</v>
          </cell>
          <cell r="D283" t="str">
            <v>Active</v>
          </cell>
          <cell r="E283" t="str">
            <v>Alam Steel Industries</v>
          </cell>
          <cell r="F283"/>
          <cell r="G283" t="str">
            <v>40' Flat Bed</v>
          </cell>
          <cell r="H283" t="str">
            <v>Trailer</v>
          </cell>
          <cell r="I283"/>
          <cell r="J283" t="str">
            <v>Sidewall</v>
          </cell>
          <cell r="K283" t="str">
            <v xml:space="preserve">Small Pin </v>
          </cell>
          <cell r="L283"/>
          <cell r="M283" t="str">
            <v>AS5076</v>
          </cell>
          <cell r="N283" t="str">
            <v>QATAR-TD-014219</v>
          </cell>
          <cell r="O283">
            <v>2008</v>
          </cell>
          <cell r="P283" t="str">
            <v>Kuwait</v>
          </cell>
          <cell r="Q283" t="str">
            <v>TR-Transport - Operations</v>
          </cell>
          <cell r="R283" t="str">
            <v>AGI</v>
          </cell>
          <cell r="S283" t="str">
            <v>LVQ</v>
          </cell>
          <cell r="T283" t="str">
            <v>LVQ</v>
          </cell>
          <cell r="U283"/>
          <cell r="V283"/>
          <cell r="W283"/>
          <cell r="X283" t="str">
            <v>White</v>
          </cell>
          <cell r="Y283"/>
          <cell r="Z283"/>
          <cell r="AA283"/>
          <cell r="AB283"/>
          <cell r="AC283"/>
          <cell r="AD283"/>
          <cell r="AE283"/>
          <cell r="AF283" t="str">
            <v xml:space="preserve">Steel </v>
          </cell>
          <cell r="AG283" t="str">
            <v>Double Axel</v>
          </cell>
          <cell r="AH283"/>
          <cell r="AI283"/>
          <cell r="AJ283"/>
          <cell r="AK283"/>
          <cell r="AL283"/>
          <cell r="AM283"/>
          <cell r="AN283"/>
          <cell r="AO283"/>
          <cell r="AP283"/>
          <cell r="AQ283"/>
          <cell r="AR283"/>
          <cell r="AS283"/>
          <cell r="AT283"/>
          <cell r="AU283"/>
          <cell r="AV283"/>
          <cell r="AW283"/>
          <cell r="AX283"/>
          <cell r="AY283" t="e">
            <v>#N/A</v>
          </cell>
          <cell r="AZ283"/>
          <cell r="BA283">
            <v>44901</v>
          </cell>
          <cell r="BB283" t="str">
            <v>Warning</v>
          </cell>
          <cell r="BC283" t="str">
            <v>3rd Party</v>
          </cell>
          <cell r="BD283" t="str">
            <v>N/A</v>
          </cell>
          <cell r="BE283" t="str">
            <v>Trailer - Not Requered</v>
          </cell>
          <cell r="BF283" t="str">
            <v>N/A</v>
          </cell>
          <cell r="BG283" t="str">
            <v>N/A</v>
          </cell>
          <cell r="BH283" t="str">
            <v>N/A</v>
          </cell>
          <cell r="BI283" t="str">
            <v>N/A</v>
          </cell>
          <cell r="BJ283"/>
          <cell r="BK283"/>
          <cell r="BL283"/>
          <cell r="BM283"/>
          <cell r="BN283"/>
          <cell r="BO283"/>
          <cell r="BP283"/>
          <cell r="BQ283">
            <v>1108050100</v>
          </cell>
        </row>
        <row r="284">
          <cell r="C284">
            <v>22184</v>
          </cell>
          <cell r="D284" t="str">
            <v>Active</v>
          </cell>
          <cell r="E284" t="str">
            <v>Alam Steel Industries</v>
          </cell>
          <cell r="F284"/>
          <cell r="G284" t="str">
            <v>40' Flat Bed</v>
          </cell>
          <cell r="H284" t="str">
            <v>Trailer</v>
          </cell>
          <cell r="I284"/>
          <cell r="J284" t="str">
            <v>Front Shield</v>
          </cell>
          <cell r="K284" t="str">
            <v xml:space="preserve">Small Pin </v>
          </cell>
          <cell r="L284"/>
          <cell r="M284" t="str">
            <v>AS5077</v>
          </cell>
          <cell r="N284" t="str">
            <v>QATAR-TD-009571</v>
          </cell>
          <cell r="O284">
            <v>2008</v>
          </cell>
          <cell r="P284" t="str">
            <v>Kuwait</v>
          </cell>
          <cell r="Q284" t="str">
            <v>TR-Transport - Operations</v>
          </cell>
          <cell r="R284" t="str">
            <v>AGI</v>
          </cell>
          <cell r="S284" t="str">
            <v>LVQ</v>
          </cell>
          <cell r="T284" t="str">
            <v>Dedicated to NFE Project</v>
          </cell>
          <cell r="U284"/>
          <cell r="V284"/>
          <cell r="W284"/>
          <cell r="X284" t="str">
            <v>White</v>
          </cell>
          <cell r="Y284"/>
          <cell r="Z284"/>
          <cell r="AA284"/>
          <cell r="AB284"/>
          <cell r="AC284"/>
          <cell r="AD284"/>
          <cell r="AE284"/>
          <cell r="AF284" t="str">
            <v xml:space="preserve">Steel </v>
          </cell>
          <cell r="AG284" t="str">
            <v>Double Axel</v>
          </cell>
          <cell r="AH284"/>
          <cell r="AI284"/>
          <cell r="AJ284"/>
          <cell r="AK284"/>
          <cell r="AL284"/>
          <cell r="AM284"/>
          <cell r="AN284"/>
          <cell r="AO284"/>
          <cell r="AP284"/>
          <cell r="AQ284"/>
          <cell r="AR284"/>
          <cell r="AS284"/>
          <cell r="AT284"/>
          <cell r="AU284"/>
          <cell r="AV284"/>
          <cell r="AW284"/>
          <cell r="AX284"/>
          <cell r="AY284" t="e">
            <v>#N/A</v>
          </cell>
          <cell r="AZ284"/>
          <cell r="BA284">
            <v>44796</v>
          </cell>
          <cell r="BB284" t="str">
            <v>Expired</v>
          </cell>
          <cell r="BC284" t="str">
            <v>3rd Party</v>
          </cell>
          <cell r="BD284" t="str">
            <v>N/A</v>
          </cell>
          <cell r="BE284" t="str">
            <v>Trailer - Not Requered</v>
          </cell>
          <cell r="BF284" t="str">
            <v>N/A</v>
          </cell>
          <cell r="BG284" t="str">
            <v>N/A</v>
          </cell>
          <cell r="BH284" t="str">
            <v>N/A</v>
          </cell>
          <cell r="BI284" t="str">
            <v>N/A</v>
          </cell>
          <cell r="BJ284"/>
          <cell r="BK284"/>
          <cell r="BL284"/>
          <cell r="BM284"/>
          <cell r="BN284"/>
          <cell r="BO284"/>
          <cell r="BP284"/>
          <cell r="BQ284">
            <v>1108050100</v>
          </cell>
        </row>
        <row r="285">
          <cell r="C285">
            <v>22186</v>
          </cell>
          <cell r="D285" t="str">
            <v>Active</v>
          </cell>
          <cell r="E285" t="str">
            <v>Alam Steel Industries</v>
          </cell>
          <cell r="F285"/>
          <cell r="G285" t="str">
            <v>40' Flat Bed</v>
          </cell>
          <cell r="H285" t="str">
            <v>Trailer</v>
          </cell>
          <cell r="I285"/>
          <cell r="J285" t="str">
            <v>Sidewall</v>
          </cell>
          <cell r="K285" t="str">
            <v xml:space="preserve">Small Pin </v>
          </cell>
          <cell r="L285"/>
          <cell r="M285" t="str">
            <v>AS5080</v>
          </cell>
          <cell r="N285" t="str">
            <v>QATAR-TD-012417</v>
          </cell>
          <cell r="O285">
            <v>2008</v>
          </cell>
          <cell r="P285" t="str">
            <v>Kuwait</v>
          </cell>
          <cell r="Q285" t="str">
            <v>TR-Transport - Operations</v>
          </cell>
          <cell r="R285" t="str">
            <v>AGI</v>
          </cell>
          <cell r="S285" t="str">
            <v>LVQ</v>
          </cell>
          <cell r="T285" t="str">
            <v>LVQ/DIAMOND SEA</v>
          </cell>
          <cell r="U285"/>
          <cell r="V285"/>
          <cell r="W285"/>
          <cell r="X285" t="str">
            <v>White</v>
          </cell>
          <cell r="Y285"/>
          <cell r="Z285"/>
          <cell r="AA285"/>
          <cell r="AB285"/>
          <cell r="AC285"/>
          <cell r="AD285"/>
          <cell r="AE285"/>
          <cell r="AF285" t="str">
            <v xml:space="preserve">Steel </v>
          </cell>
          <cell r="AG285" t="str">
            <v>Double Axel</v>
          </cell>
          <cell r="AH285"/>
          <cell r="AI285"/>
          <cell r="AJ285"/>
          <cell r="AK285"/>
          <cell r="AL285"/>
          <cell r="AM285"/>
          <cell r="AN285"/>
          <cell r="AO285"/>
          <cell r="AP285"/>
          <cell r="AQ285"/>
          <cell r="AR285"/>
          <cell r="AS285"/>
          <cell r="AT285"/>
          <cell r="AU285"/>
          <cell r="AV285"/>
          <cell r="AW285"/>
          <cell r="AX285"/>
          <cell r="AY285" t="e">
            <v>#N/A</v>
          </cell>
          <cell r="AZ285"/>
          <cell r="BA285">
            <v>44878</v>
          </cell>
          <cell r="BB285" t="str">
            <v>Expired</v>
          </cell>
          <cell r="BC285" t="str">
            <v>3rd Party</v>
          </cell>
          <cell r="BD285" t="str">
            <v>N/A</v>
          </cell>
          <cell r="BE285" t="str">
            <v>Trailer - Not Requered</v>
          </cell>
          <cell r="BF285" t="str">
            <v>N/A</v>
          </cell>
          <cell r="BG285" t="str">
            <v>N/A</v>
          </cell>
          <cell r="BH285" t="str">
            <v>N/A</v>
          </cell>
          <cell r="BI285" t="str">
            <v>N/A</v>
          </cell>
          <cell r="BJ285"/>
          <cell r="BK285"/>
          <cell r="BL285"/>
          <cell r="BM285"/>
          <cell r="BN285"/>
          <cell r="BO285"/>
          <cell r="BP285"/>
          <cell r="BQ285">
            <v>1108050100</v>
          </cell>
        </row>
        <row r="286">
          <cell r="C286">
            <v>22188</v>
          </cell>
          <cell r="D286" t="str">
            <v>Active</v>
          </cell>
          <cell r="E286" t="str">
            <v>Alam Steel Industries</v>
          </cell>
          <cell r="F286"/>
          <cell r="G286" t="str">
            <v>40' Flat Bed</v>
          </cell>
          <cell r="H286" t="str">
            <v>Trailer</v>
          </cell>
          <cell r="I286"/>
          <cell r="J286" t="str">
            <v>Front Shield</v>
          </cell>
          <cell r="K286" t="str">
            <v xml:space="preserve">Small Pin </v>
          </cell>
          <cell r="L286"/>
          <cell r="M286" t="str">
            <v>AS5079</v>
          </cell>
          <cell r="N286" t="str">
            <v>QATAR-TD-010026</v>
          </cell>
          <cell r="O286">
            <v>2008</v>
          </cell>
          <cell r="P286" t="str">
            <v>Kuwait</v>
          </cell>
          <cell r="Q286" t="str">
            <v>TR-Transport - Operations</v>
          </cell>
          <cell r="R286" t="str">
            <v>AGI</v>
          </cell>
          <cell r="S286" t="str">
            <v>LVQ</v>
          </cell>
          <cell r="T286" t="str">
            <v>lVQ</v>
          </cell>
          <cell r="U286"/>
          <cell r="V286"/>
          <cell r="W286"/>
          <cell r="X286" t="str">
            <v>White</v>
          </cell>
          <cell r="Y286"/>
          <cell r="Z286"/>
          <cell r="AA286"/>
          <cell r="AB286"/>
          <cell r="AC286"/>
          <cell r="AD286"/>
          <cell r="AE286"/>
          <cell r="AF286" t="str">
            <v xml:space="preserve">Steel </v>
          </cell>
          <cell r="AG286" t="str">
            <v>Double Axel</v>
          </cell>
          <cell r="AH286"/>
          <cell r="AI286"/>
          <cell r="AJ286"/>
          <cell r="AK286"/>
          <cell r="AL286"/>
          <cell r="AM286"/>
          <cell r="AN286"/>
          <cell r="AO286"/>
          <cell r="AP286"/>
          <cell r="AQ286"/>
          <cell r="AR286"/>
          <cell r="AS286"/>
          <cell r="AT286"/>
          <cell r="AU286"/>
          <cell r="AV286"/>
          <cell r="AW286"/>
          <cell r="AX286"/>
          <cell r="AY286" t="e">
            <v>#N/A</v>
          </cell>
          <cell r="AZ286"/>
          <cell r="BA286">
            <v>44906</v>
          </cell>
          <cell r="BB286" t="str">
            <v>Warning</v>
          </cell>
          <cell r="BC286" t="str">
            <v>3rd Party</v>
          </cell>
          <cell r="BD286" t="str">
            <v>N/A</v>
          </cell>
          <cell r="BE286" t="str">
            <v>Trailer - Not Requered</v>
          </cell>
          <cell r="BF286" t="str">
            <v>N/A</v>
          </cell>
          <cell r="BG286" t="str">
            <v>N/A</v>
          </cell>
          <cell r="BH286" t="str">
            <v>N/A</v>
          </cell>
          <cell r="BI286" t="str">
            <v>N/A</v>
          </cell>
          <cell r="BJ286"/>
          <cell r="BK286"/>
          <cell r="BL286"/>
          <cell r="BM286"/>
          <cell r="BN286"/>
          <cell r="BO286"/>
          <cell r="BP286"/>
          <cell r="BQ286">
            <v>1108050100</v>
          </cell>
        </row>
        <row r="287">
          <cell r="C287">
            <v>22189</v>
          </cell>
          <cell r="D287" t="str">
            <v>Active</v>
          </cell>
          <cell r="E287" t="str">
            <v>Alam Steel Industries</v>
          </cell>
          <cell r="F287"/>
          <cell r="G287" t="str">
            <v>40' Flat Bed</v>
          </cell>
          <cell r="H287" t="str">
            <v>Trailer</v>
          </cell>
          <cell r="I287"/>
          <cell r="J287" t="str">
            <v>Front Shield</v>
          </cell>
          <cell r="K287" t="str">
            <v xml:space="preserve">Small Pin </v>
          </cell>
          <cell r="L287"/>
          <cell r="M287" t="str">
            <v>AS5078</v>
          </cell>
          <cell r="N287" t="str">
            <v>QATAR-TD-010576</v>
          </cell>
          <cell r="O287">
            <v>2008</v>
          </cell>
          <cell r="P287" t="str">
            <v>Kuwait</v>
          </cell>
          <cell r="Q287" t="str">
            <v>TR-Transport - Operations</v>
          </cell>
          <cell r="R287" t="str">
            <v>AGI</v>
          </cell>
          <cell r="S287" t="str">
            <v>LVQ</v>
          </cell>
          <cell r="T287" t="str">
            <v>LVQ</v>
          </cell>
          <cell r="U287"/>
          <cell r="V287"/>
          <cell r="W287"/>
          <cell r="X287" t="str">
            <v>White</v>
          </cell>
          <cell r="Y287"/>
          <cell r="Z287"/>
          <cell r="AA287"/>
          <cell r="AB287"/>
          <cell r="AC287"/>
          <cell r="AD287"/>
          <cell r="AE287"/>
          <cell r="AF287" t="str">
            <v xml:space="preserve">Steel </v>
          </cell>
          <cell r="AG287" t="str">
            <v>Double Axel</v>
          </cell>
          <cell r="AH287"/>
          <cell r="AI287"/>
          <cell r="AJ287"/>
          <cell r="AK287"/>
          <cell r="AL287"/>
          <cell r="AM287"/>
          <cell r="AN287"/>
          <cell r="AO287"/>
          <cell r="AP287"/>
          <cell r="AQ287"/>
          <cell r="AR287"/>
          <cell r="AS287"/>
          <cell r="AT287"/>
          <cell r="AU287"/>
          <cell r="AV287"/>
          <cell r="AW287"/>
          <cell r="AX287"/>
          <cell r="AY287" t="e">
            <v>#N/A</v>
          </cell>
          <cell r="AZ287"/>
          <cell r="BA287">
            <v>44901</v>
          </cell>
          <cell r="BB287" t="str">
            <v>Warning</v>
          </cell>
          <cell r="BC287" t="str">
            <v>3rd Party</v>
          </cell>
          <cell r="BD287" t="str">
            <v>N/A</v>
          </cell>
          <cell r="BE287" t="str">
            <v>Trailer - Not Requered</v>
          </cell>
          <cell r="BF287" t="str">
            <v>N/A</v>
          </cell>
          <cell r="BG287" t="str">
            <v>N/A</v>
          </cell>
          <cell r="BH287" t="str">
            <v>N/A</v>
          </cell>
          <cell r="BI287" t="str">
            <v>N/A</v>
          </cell>
          <cell r="BJ287"/>
          <cell r="BK287"/>
          <cell r="BL287"/>
          <cell r="BM287"/>
          <cell r="BN287"/>
          <cell r="BO287"/>
          <cell r="BP287"/>
          <cell r="BQ287">
            <v>1108050100</v>
          </cell>
        </row>
        <row r="288">
          <cell r="C288">
            <v>22223</v>
          </cell>
          <cell r="D288" t="str">
            <v>Active</v>
          </cell>
          <cell r="E288" t="str">
            <v>Alam Steel Industries</v>
          </cell>
          <cell r="F288"/>
          <cell r="G288" t="str">
            <v>70 Tons (10 X 3 X 1.3)</v>
          </cell>
          <cell r="H288" t="str">
            <v>Trailer</v>
          </cell>
          <cell r="I288"/>
          <cell r="J288" t="str">
            <v>Low Bed WithOut Ramp</v>
          </cell>
          <cell r="K288" t="str">
            <v xml:space="preserve">Small Pin </v>
          </cell>
          <cell r="L288"/>
          <cell r="M288" t="str">
            <v>AS5094</v>
          </cell>
          <cell r="N288" t="str">
            <v>QATAR-TD-011473</v>
          </cell>
          <cell r="O288">
            <v>2008</v>
          </cell>
          <cell r="P288" t="str">
            <v>Kuwait</v>
          </cell>
          <cell r="Q288" t="str">
            <v>TR-Transport - Operations</v>
          </cell>
          <cell r="R288" t="str">
            <v>AGI</v>
          </cell>
          <cell r="S288" t="str">
            <v>LVQ</v>
          </cell>
          <cell r="T288" t="str">
            <v>LVQ</v>
          </cell>
          <cell r="U288"/>
          <cell r="V288"/>
          <cell r="W288"/>
          <cell r="X288" t="str">
            <v>White</v>
          </cell>
          <cell r="Y288"/>
          <cell r="Z288"/>
          <cell r="AA288"/>
          <cell r="AB288"/>
          <cell r="AC288"/>
          <cell r="AD288"/>
          <cell r="AE288"/>
          <cell r="AF288" t="str">
            <v xml:space="preserve">Steel </v>
          </cell>
          <cell r="AG288" t="str">
            <v>Triple Axel</v>
          </cell>
          <cell r="AH288"/>
          <cell r="AI288"/>
          <cell r="AJ288"/>
          <cell r="AK288"/>
          <cell r="AL288"/>
          <cell r="AM288"/>
          <cell r="AN288"/>
          <cell r="AO288"/>
          <cell r="AP288"/>
          <cell r="AQ288"/>
          <cell r="AR288"/>
          <cell r="AS288"/>
          <cell r="AT288"/>
          <cell r="AU288"/>
          <cell r="AV288"/>
          <cell r="AW288"/>
          <cell r="AX288"/>
          <cell r="AY288" t="e">
            <v>#N/A</v>
          </cell>
          <cell r="AZ288"/>
          <cell r="BA288">
            <v>44871</v>
          </cell>
          <cell r="BB288" t="str">
            <v>Expired</v>
          </cell>
          <cell r="BC288" t="str">
            <v>3rd Party</v>
          </cell>
          <cell r="BD288" t="str">
            <v>N/A</v>
          </cell>
          <cell r="BE288" t="str">
            <v>Trailer - Not Requered</v>
          </cell>
          <cell r="BF288" t="str">
            <v>N/A</v>
          </cell>
          <cell r="BG288" t="str">
            <v>N/A</v>
          </cell>
          <cell r="BH288" t="str">
            <v>N/A</v>
          </cell>
          <cell r="BI288" t="str">
            <v>N/A</v>
          </cell>
          <cell r="BJ288"/>
          <cell r="BK288"/>
          <cell r="BL288"/>
          <cell r="BM288"/>
          <cell r="BN288"/>
          <cell r="BO288"/>
          <cell r="BP288"/>
          <cell r="BQ288">
            <v>1108050100</v>
          </cell>
        </row>
        <row r="289">
          <cell r="C289">
            <v>22224</v>
          </cell>
          <cell r="D289" t="str">
            <v>Active</v>
          </cell>
          <cell r="E289" t="str">
            <v>Alam Steel Industries</v>
          </cell>
          <cell r="F289"/>
          <cell r="G289" t="str">
            <v>70 Tons (10 X 3 X 1.3)</v>
          </cell>
          <cell r="H289" t="str">
            <v>Trailer</v>
          </cell>
          <cell r="I289"/>
          <cell r="J289" t="str">
            <v>Low Bed WithOut Ramp</v>
          </cell>
          <cell r="K289" t="str">
            <v>Big Pin</v>
          </cell>
          <cell r="L289"/>
          <cell r="M289" t="str">
            <v>AS5093</v>
          </cell>
          <cell r="N289" t="str">
            <v>QATAR-TD-014129</v>
          </cell>
          <cell r="O289">
            <v>2008</v>
          </cell>
          <cell r="P289" t="str">
            <v>Kuwait</v>
          </cell>
          <cell r="Q289" t="str">
            <v>TR-Transport - Operations</v>
          </cell>
          <cell r="R289" t="str">
            <v>AGI</v>
          </cell>
          <cell r="S289" t="str">
            <v>LVQ</v>
          </cell>
          <cell r="T289" t="str">
            <v>LVQ</v>
          </cell>
          <cell r="U289"/>
          <cell r="V289"/>
          <cell r="W289"/>
          <cell r="X289" t="str">
            <v>White</v>
          </cell>
          <cell r="Y289"/>
          <cell r="Z289"/>
          <cell r="AA289"/>
          <cell r="AB289"/>
          <cell r="AC289"/>
          <cell r="AD289"/>
          <cell r="AE289"/>
          <cell r="AF289" t="str">
            <v xml:space="preserve">Steel </v>
          </cell>
          <cell r="AG289" t="str">
            <v>Triple Axel</v>
          </cell>
          <cell r="AH289"/>
          <cell r="AI289"/>
          <cell r="AJ289"/>
          <cell r="AK289"/>
          <cell r="AL289"/>
          <cell r="AM289"/>
          <cell r="AN289"/>
          <cell r="AO289"/>
          <cell r="AP289"/>
          <cell r="AQ289"/>
          <cell r="AR289"/>
          <cell r="AS289"/>
          <cell r="AT289"/>
          <cell r="AU289"/>
          <cell r="AV289"/>
          <cell r="AW289"/>
          <cell r="AX289"/>
          <cell r="AY289" t="e">
            <v>#N/A</v>
          </cell>
          <cell r="AZ289"/>
          <cell r="BA289">
            <v>44906</v>
          </cell>
          <cell r="BB289" t="str">
            <v>Warning</v>
          </cell>
          <cell r="BC289" t="str">
            <v>3rd Party</v>
          </cell>
          <cell r="BD289" t="str">
            <v>N/A</v>
          </cell>
          <cell r="BE289" t="str">
            <v>Trailer - Not Requered</v>
          </cell>
          <cell r="BF289" t="str">
            <v>N/A</v>
          </cell>
          <cell r="BG289" t="str">
            <v>N/A</v>
          </cell>
          <cell r="BH289" t="str">
            <v>N/A</v>
          </cell>
          <cell r="BI289" t="str">
            <v>N/A</v>
          </cell>
          <cell r="BJ289"/>
          <cell r="BK289"/>
          <cell r="BL289"/>
          <cell r="BM289"/>
          <cell r="BN289"/>
          <cell r="BO289"/>
          <cell r="BP289"/>
          <cell r="BQ289">
            <v>1108050100</v>
          </cell>
        </row>
        <row r="290">
          <cell r="C290">
            <v>22225</v>
          </cell>
          <cell r="D290" t="str">
            <v>Active</v>
          </cell>
          <cell r="E290" t="str">
            <v>Alam Steel Industries</v>
          </cell>
          <cell r="F290"/>
          <cell r="G290" t="str">
            <v>70 Tons (10 X 3 X 1.3)</v>
          </cell>
          <cell r="H290" t="str">
            <v>Trailer</v>
          </cell>
          <cell r="I290"/>
          <cell r="J290" t="str">
            <v>Low Bed WithOut Ramp</v>
          </cell>
          <cell r="K290" t="str">
            <v>Big Pin</v>
          </cell>
          <cell r="L290"/>
          <cell r="M290" t="str">
            <v>AS5092</v>
          </cell>
          <cell r="N290" t="str">
            <v>QATAR-TD-011950</v>
          </cell>
          <cell r="O290">
            <v>2008</v>
          </cell>
          <cell r="P290" t="str">
            <v>Kuwait</v>
          </cell>
          <cell r="Q290" t="str">
            <v>TR-Transport - Operations</v>
          </cell>
          <cell r="R290" t="str">
            <v>AGI</v>
          </cell>
          <cell r="S290" t="str">
            <v>LVQ</v>
          </cell>
          <cell r="T290" t="str">
            <v>LVQ</v>
          </cell>
          <cell r="U290"/>
          <cell r="V290"/>
          <cell r="W290"/>
          <cell r="X290" t="str">
            <v>White</v>
          </cell>
          <cell r="Y290"/>
          <cell r="Z290"/>
          <cell r="AA290"/>
          <cell r="AB290"/>
          <cell r="AC290"/>
          <cell r="AD290"/>
          <cell r="AE290"/>
          <cell r="AF290" t="str">
            <v xml:space="preserve">Steel </v>
          </cell>
          <cell r="AG290" t="str">
            <v>Triple Axel</v>
          </cell>
          <cell r="AH290"/>
          <cell r="AI290"/>
          <cell r="AJ290"/>
          <cell r="AK290"/>
          <cell r="AL290"/>
          <cell r="AM290"/>
          <cell r="AN290"/>
          <cell r="AO290"/>
          <cell r="AP290"/>
          <cell r="AQ290"/>
          <cell r="AR290"/>
          <cell r="AS290"/>
          <cell r="AT290"/>
          <cell r="AU290"/>
          <cell r="AV290"/>
          <cell r="AW290"/>
          <cell r="AX290"/>
          <cell r="AY290" t="e">
            <v>#N/A</v>
          </cell>
          <cell r="AZ290"/>
          <cell r="BA290">
            <v>44880</v>
          </cell>
          <cell r="BB290" t="str">
            <v>Expired</v>
          </cell>
          <cell r="BC290" t="str">
            <v>3rd Party</v>
          </cell>
          <cell r="BD290" t="str">
            <v>N/A</v>
          </cell>
          <cell r="BE290" t="str">
            <v>Trailer - Not Requered</v>
          </cell>
          <cell r="BF290" t="str">
            <v>N/A</v>
          </cell>
          <cell r="BG290" t="str">
            <v>N/A</v>
          </cell>
          <cell r="BH290" t="str">
            <v>N/A</v>
          </cell>
          <cell r="BI290" t="str">
            <v>N/A</v>
          </cell>
          <cell r="BJ290"/>
          <cell r="BK290"/>
          <cell r="BL290"/>
          <cell r="BM290"/>
          <cell r="BN290"/>
          <cell r="BO290"/>
          <cell r="BP290"/>
          <cell r="BQ290">
            <v>1108050100</v>
          </cell>
        </row>
        <row r="291">
          <cell r="C291">
            <v>22353</v>
          </cell>
          <cell r="D291" t="str">
            <v>Active</v>
          </cell>
          <cell r="E291" t="str">
            <v>Alam Steel Industries</v>
          </cell>
          <cell r="F291"/>
          <cell r="G291" t="str">
            <v>27 Tons (10 X 3 X 1.3)</v>
          </cell>
          <cell r="H291" t="str">
            <v>Trailer</v>
          </cell>
          <cell r="I291"/>
          <cell r="J291" t="str">
            <v>Low Bed WithOut Ramp</v>
          </cell>
          <cell r="K291" t="str">
            <v>Big Pin</v>
          </cell>
          <cell r="L291"/>
          <cell r="M291" t="str">
            <v>AS5096</v>
          </cell>
          <cell r="N291" t="str">
            <v>QATAR-TD-014253</v>
          </cell>
          <cell r="O291">
            <v>2008</v>
          </cell>
          <cell r="P291" t="str">
            <v>Kuwait</v>
          </cell>
          <cell r="Q291" t="str">
            <v>TR-Transport - Operations</v>
          </cell>
          <cell r="R291" t="str">
            <v>AGI</v>
          </cell>
          <cell r="S291" t="str">
            <v>LVQ</v>
          </cell>
          <cell r="T291" t="str">
            <v>LVQ</v>
          </cell>
          <cell r="U291"/>
          <cell r="V291"/>
          <cell r="W291"/>
          <cell r="X291" t="str">
            <v>White</v>
          </cell>
          <cell r="Y291"/>
          <cell r="Z291"/>
          <cell r="AA291"/>
          <cell r="AB291"/>
          <cell r="AC291"/>
          <cell r="AD291"/>
          <cell r="AE291"/>
          <cell r="AF291" t="str">
            <v xml:space="preserve">Steel </v>
          </cell>
          <cell r="AG291" t="str">
            <v>Triple Axel</v>
          </cell>
          <cell r="AH291"/>
          <cell r="AI291"/>
          <cell r="AJ291"/>
          <cell r="AK291"/>
          <cell r="AL291"/>
          <cell r="AM291"/>
          <cell r="AN291"/>
          <cell r="AO291"/>
          <cell r="AP291"/>
          <cell r="AQ291"/>
          <cell r="AR291"/>
          <cell r="AS291"/>
          <cell r="AT291"/>
          <cell r="AU291"/>
          <cell r="AV291"/>
          <cell r="AW291"/>
          <cell r="AX291"/>
          <cell r="AY291" t="e">
            <v>#N/A</v>
          </cell>
          <cell r="AZ291"/>
          <cell r="BA291">
            <v>44915</v>
          </cell>
          <cell r="BB291" t="str">
            <v>Warning</v>
          </cell>
          <cell r="BC291" t="str">
            <v>3rd Party</v>
          </cell>
          <cell r="BD291" t="str">
            <v>N/A</v>
          </cell>
          <cell r="BE291" t="str">
            <v>Trailer - Not Requered</v>
          </cell>
          <cell r="BF291" t="str">
            <v>N/A</v>
          </cell>
          <cell r="BG291" t="str">
            <v>N/A</v>
          </cell>
          <cell r="BH291" t="str">
            <v>N/A</v>
          </cell>
          <cell r="BI291" t="str">
            <v>N/A</v>
          </cell>
          <cell r="BJ291"/>
          <cell r="BK291"/>
          <cell r="BL291"/>
          <cell r="BM291"/>
          <cell r="BN291"/>
          <cell r="BO291"/>
          <cell r="BP291"/>
          <cell r="BQ291">
            <v>1108050100</v>
          </cell>
        </row>
        <row r="292">
          <cell r="C292">
            <v>22354</v>
          </cell>
          <cell r="D292" t="str">
            <v>Active</v>
          </cell>
          <cell r="E292" t="str">
            <v>Alam Steel Industries</v>
          </cell>
          <cell r="F292"/>
          <cell r="G292" t="str">
            <v>70 Tons (10 X 3 X 1.3)</v>
          </cell>
          <cell r="H292" t="str">
            <v>Trailer</v>
          </cell>
          <cell r="I292"/>
          <cell r="J292" t="str">
            <v>Low Bed WithOut Ramp</v>
          </cell>
          <cell r="K292" t="str">
            <v xml:space="preserve">Small Pin </v>
          </cell>
          <cell r="L292"/>
          <cell r="M292" t="str">
            <v>AS5095</v>
          </cell>
          <cell r="N292" t="str">
            <v>QATAR-TD-015012</v>
          </cell>
          <cell r="O292">
            <v>2008</v>
          </cell>
          <cell r="P292" t="str">
            <v>Kuwait</v>
          </cell>
          <cell r="Q292" t="str">
            <v>TR-Transport - Operations</v>
          </cell>
          <cell r="R292" t="str">
            <v>AGI</v>
          </cell>
          <cell r="S292" t="str">
            <v>LVQ</v>
          </cell>
          <cell r="T292" t="str">
            <v>LVQ</v>
          </cell>
          <cell r="U292"/>
          <cell r="V292"/>
          <cell r="W292"/>
          <cell r="X292" t="str">
            <v>White</v>
          </cell>
          <cell r="Y292"/>
          <cell r="Z292"/>
          <cell r="AA292"/>
          <cell r="AB292"/>
          <cell r="AC292"/>
          <cell r="AD292"/>
          <cell r="AE292"/>
          <cell r="AF292" t="str">
            <v xml:space="preserve">Steel </v>
          </cell>
          <cell r="AG292" t="str">
            <v>Triple Axel</v>
          </cell>
          <cell r="AH292"/>
          <cell r="AI292"/>
          <cell r="AJ292"/>
          <cell r="AK292"/>
          <cell r="AL292"/>
          <cell r="AM292"/>
          <cell r="AN292"/>
          <cell r="AO292"/>
          <cell r="AP292"/>
          <cell r="AQ292"/>
          <cell r="AR292"/>
          <cell r="AS292"/>
          <cell r="AT292"/>
          <cell r="AU292"/>
          <cell r="AV292"/>
          <cell r="AW292"/>
          <cell r="AX292"/>
          <cell r="AY292" t="e">
            <v>#N/A</v>
          </cell>
          <cell r="AZ292"/>
          <cell r="BA292">
            <v>44910</v>
          </cell>
          <cell r="BB292" t="str">
            <v>Warning</v>
          </cell>
          <cell r="BC292" t="str">
            <v>3rd Party</v>
          </cell>
          <cell r="BD292" t="str">
            <v>N/A</v>
          </cell>
          <cell r="BE292" t="str">
            <v>Trailer - Not Requered</v>
          </cell>
          <cell r="BF292" t="str">
            <v>N/A</v>
          </cell>
          <cell r="BG292" t="str">
            <v>N/A</v>
          </cell>
          <cell r="BH292" t="str">
            <v>N/A</v>
          </cell>
          <cell r="BI292" t="str">
            <v>N/A</v>
          </cell>
          <cell r="BJ292"/>
          <cell r="BK292"/>
          <cell r="BL292"/>
          <cell r="BM292"/>
          <cell r="BN292"/>
          <cell r="BO292"/>
          <cell r="BP292"/>
          <cell r="BQ292">
            <v>1108050100</v>
          </cell>
        </row>
        <row r="293">
          <cell r="C293">
            <v>22361</v>
          </cell>
          <cell r="D293" t="str">
            <v>Active</v>
          </cell>
          <cell r="E293" t="str">
            <v>Alam Steel Industries</v>
          </cell>
          <cell r="F293"/>
          <cell r="G293" t="str">
            <v>40' Flat Bed</v>
          </cell>
          <cell r="H293" t="str">
            <v>Trailer</v>
          </cell>
          <cell r="I293"/>
          <cell r="J293" t="str">
            <v>Sidewall</v>
          </cell>
          <cell r="K293" t="str">
            <v xml:space="preserve">Small Pin </v>
          </cell>
          <cell r="L293"/>
          <cell r="M293" t="str">
            <v>AS5089</v>
          </cell>
          <cell r="N293" t="str">
            <v>QATAR-TD-010577</v>
          </cell>
          <cell r="O293">
            <v>2008</v>
          </cell>
          <cell r="P293" t="str">
            <v>Kuwait</v>
          </cell>
          <cell r="Q293" t="str">
            <v>TR-Transport - Operations</v>
          </cell>
          <cell r="R293" t="str">
            <v>AGI</v>
          </cell>
          <cell r="S293" t="str">
            <v>LVQ</v>
          </cell>
          <cell r="T293" t="str">
            <v>LVQ</v>
          </cell>
          <cell r="U293"/>
          <cell r="V293"/>
          <cell r="W293"/>
          <cell r="X293" t="str">
            <v>White</v>
          </cell>
          <cell r="Y293"/>
          <cell r="Z293"/>
          <cell r="AA293"/>
          <cell r="AB293"/>
          <cell r="AC293"/>
          <cell r="AD293"/>
          <cell r="AE293"/>
          <cell r="AF293" t="str">
            <v xml:space="preserve">Steel </v>
          </cell>
          <cell r="AG293" t="str">
            <v>Double Axel</v>
          </cell>
          <cell r="AH293"/>
          <cell r="AI293"/>
          <cell r="AJ293"/>
          <cell r="AK293"/>
          <cell r="AL293"/>
          <cell r="AM293"/>
          <cell r="AN293"/>
          <cell r="AO293"/>
          <cell r="AP293"/>
          <cell r="AQ293"/>
          <cell r="AR293"/>
          <cell r="AS293"/>
          <cell r="AT293"/>
          <cell r="AU293"/>
          <cell r="AV293"/>
          <cell r="AW293"/>
          <cell r="AX293"/>
          <cell r="AY293" t="e">
            <v>#N/A</v>
          </cell>
          <cell r="AZ293"/>
          <cell r="BA293">
            <v>44852</v>
          </cell>
          <cell r="BB293" t="str">
            <v>Expired</v>
          </cell>
          <cell r="BC293" t="str">
            <v>3rd Party</v>
          </cell>
          <cell r="BD293" t="str">
            <v>N/A</v>
          </cell>
          <cell r="BE293" t="str">
            <v>Trailer - Not Requered</v>
          </cell>
          <cell r="BF293" t="str">
            <v>N/A</v>
          </cell>
          <cell r="BG293" t="str">
            <v>N/A</v>
          </cell>
          <cell r="BH293" t="str">
            <v>N/A</v>
          </cell>
          <cell r="BI293" t="str">
            <v>N/A</v>
          </cell>
          <cell r="BJ293"/>
          <cell r="BK293"/>
          <cell r="BL293"/>
          <cell r="BM293"/>
          <cell r="BN293"/>
          <cell r="BO293"/>
          <cell r="BP293"/>
          <cell r="BQ293">
            <v>1108050100</v>
          </cell>
        </row>
        <row r="294">
          <cell r="C294">
            <v>22366</v>
          </cell>
          <cell r="D294" t="str">
            <v>Active</v>
          </cell>
          <cell r="E294" t="str">
            <v>Schmitz</v>
          </cell>
          <cell r="F294"/>
          <cell r="G294" t="str">
            <v>40' Flat Bed</v>
          </cell>
          <cell r="H294" t="str">
            <v>Trailer</v>
          </cell>
          <cell r="I294"/>
          <cell r="J294" t="str">
            <v>Flat Bed</v>
          </cell>
          <cell r="K294" t="str">
            <v xml:space="preserve">Small Pin </v>
          </cell>
          <cell r="L294"/>
          <cell r="M294" t="str">
            <v>WSM00000003003214</v>
          </cell>
          <cell r="N294" t="str">
            <v>QATAR-TD-012491</v>
          </cell>
          <cell r="O294">
            <v>2008</v>
          </cell>
          <cell r="P294" t="str">
            <v xml:space="preserve">Germany </v>
          </cell>
          <cell r="Q294" t="str">
            <v>TR-Transport - Operations</v>
          </cell>
          <cell r="R294" t="str">
            <v>AGI</v>
          </cell>
          <cell r="S294" t="str">
            <v>LVQ</v>
          </cell>
          <cell r="T294" t="str">
            <v>LVQ</v>
          </cell>
          <cell r="U294"/>
          <cell r="V294"/>
          <cell r="W294"/>
          <cell r="X294" t="str">
            <v>Silver</v>
          </cell>
          <cell r="Y294"/>
          <cell r="Z294"/>
          <cell r="AA294"/>
          <cell r="AB294"/>
          <cell r="AC294"/>
          <cell r="AD294"/>
          <cell r="AE294"/>
          <cell r="AF294"/>
          <cell r="AG294" t="str">
            <v>Triple Axel</v>
          </cell>
          <cell r="AH294"/>
          <cell r="AI294"/>
          <cell r="AJ294"/>
          <cell r="AK294"/>
          <cell r="AL294"/>
          <cell r="AM294"/>
          <cell r="AN294"/>
          <cell r="AO294"/>
          <cell r="AP294"/>
          <cell r="AQ294"/>
          <cell r="AR294"/>
          <cell r="AS294"/>
          <cell r="AT294"/>
          <cell r="AU294"/>
          <cell r="AV294"/>
          <cell r="AW294"/>
          <cell r="AX294"/>
          <cell r="AY294" t="e">
            <v>#N/A</v>
          </cell>
          <cell r="AZ294"/>
          <cell r="BA294">
            <v>44921</v>
          </cell>
          <cell r="BB294" t="str">
            <v>Warning</v>
          </cell>
          <cell r="BC294" t="str">
            <v>3rd Party</v>
          </cell>
          <cell r="BD294" t="str">
            <v>N/A</v>
          </cell>
          <cell r="BE294" t="str">
            <v>Trailer - Not Requered</v>
          </cell>
          <cell r="BF294" t="str">
            <v>N/A</v>
          </cell>
          <cell r="BG294" t="str">
            <v>N/A</v>
          </cell>
          <cell r="BH294" t="str">
            <v>N/A</v>
          </cell>
          <cell r="BI294" t="str">
            <v>N/A</v>
          </cell>
          <cell r="BJ294"/>
          <cell r="BK294"/>
          <cell r="BL294"/>
          <cell r="BM294"/>
          <cell r="BN294"/>
          <cell r="BO294"/>
          <cell r="BP294"/>
          <cell r="BQ294">
            <v>1108050100</v>
          </cell>
        </row>
        <row r="295">
          <cell r="C295">
            <v>22367</v>
          </cell>
          <cell r="D295" t="str">
            <v>Active</v>
          </cell>
          <cell r="E295" t="str">
            <v>Alam Steel Industries</v>
          </cell>
          <cell r="F295"/>
          <cell r="G295" t="str">
            <v>40' Flat Bed</v>
          </cell>
          <cell r="H295" t="str">
            <v>Trailer</v>
          </cell>
          <cell r="I295"/>
          <cell r="J295" t="str">
            <v>Sidewall</v>
          </cell>
          <cell r="K295" t="str">
            <v xml:space="preserve">Small Pin </v>
          </cell>
          <cell r="L295"/>
          <cell r="M295" t="str">
            <v>AS5087</v>
          </cell>
          <cell r="N295" t="str">
            <v>QATAR-TD-010312</v>
          </cell>
          <cell r="O295">
            <v>2008</v>
          </cell>
          <cell r="P295" t="str">
            <v>Kuwait</v>
          </cell>
          <cell r="Q295" t="str">
            <v>TR-Transport - Operations</v>
          </cell>
          <cell r="R295" t="str">
            <v>AGI</v>
          </cell>
          <cell r="S295" t="str">
            <v>LVQ</v>
          </cell>
          <cell r="T295" t="str">
            <v>LVQ</v>
          </cell>
          <cell r="U295"/>
          <cell r="V295"/>
          <cell r="W295"/>
          <cell r="X295" t="str">
            <v>White</v>
          </cell>
          <cell r="Y295"/>
          <cell r="Z295"/>
          <cell r="AA295"/>
          <cell r="AB295"/>
          <cell r="AC295"/>
          <cell r="AD295"/>
          <cell r="AE295"/>
          <cell r="AF295" t="str">
            <v xml:space="preserve">Steel </v>
          </cell>
          <cell r="AG295" t="str">
            <v>Double Axel</v>
          </cell>
          <cell r="AH295"/>
          <cell r="AI295"/>
          <cell r="AJ295"/>
          <cell r="AK295"/>
          <cell r="AL295"/>
          <cell r="AM295"/>
          <cell r="AN295"/>
          <cell r="AO295"/>
          <cell r="AP295"/>
          <cell r="AQ295"/>
          <cell r="AR295"/>
          <cell r="AS295"/>
          <cell r="AT295"/>
          <cell r="AU295"/>
          <cell r="AV295"/>
          <cell r="AW295"/>
          <cell r="AX295"/>
          <cell r="AY295" t="e">
            <v>#N/A</v>
          </cell>
          <cell r="AZ295"/>
          <cell r="BA295">
            <v>44815</v>
          </cell>
          <cell r="BB295" t="str">
            <v>Expired</v>
          </cell>
          <cell r="BC295" t="str">
            <v>3rd Party</v>
          </cell>
          <cell r="BD295" t="str">
            <v>N/A</v>
          </cell>
          <cell r="BE295" t="str">
            <v>Trailer - Not Requered</v>
          </cell>
          <cell r="BF295" t="str">
            <v>N/A</v>
          </cell>
          <cell r="BG295" t="str">
            <v>N/A</v>
          </cell>
          <cell r="BH295" t="str">
            <v>N/A</v>
          </cell>
          <cell r="BI295" t="str">
            <v>N/A</v>
          </cell>
          <cell r="BJ295"/>
          <cell r="BK295"/>
          <cell r="BL295"/>
          <cell r="BM295"/>
          <cell r="BN295"/>
          <cell r="BO295"/>
          <cell r="BP295"/>
          <cell r="BQ295">
            <v>1108050100</v>
          </cell>
        </row>
        <row r="296">
          <cell r="C296">
            <v>22369</v>
          </cell>
          <cell r="D296" t="str">
            <v>Active</v>
          </cell>
          <cell r="E296" t="str">
            <v>Alam Steel Industries</v>
          </cell>
          <cell r="F296"/>
          <cell r="G296" t="str">
            <v>40' Flat Bed</v>
          </cell>
          <cell r="H296" t="str">
            <v>Trailer</v>
          </cell>
          <cell r="I296"/>
          <cell r="J296" t="str">
            <v>Sidewall</v>
          </cell>
          <cell r="K296" t="str">
            <v xml:space="preserve">Small Pin </v>
          </cell>
          <cell r="L296"/>
          <cell r="M296" t="str">
            <v>AS5085</v>
          </cell>
          <cell r="N296" t="str">
            <v>QATAR-TD-008580</v>
          </cell>
          <cell r="O296">
            <v>2008</v>
          </cell>
          <cell r="P296" t="str">
            <v>Kuwait</v>
          </cell>
          <cell r="Q296" t="str">
            <v>TR-Transport - Operations</v>
          </cell>
          <cell r="R296" t="str">
            <v>AGI</v>
          </cell>
          <cell r="S296" t="str">
            <v>LVQ</v>
          </cell>
          <cell r="T296" t="str">
            <v>LVQ</v>
          </cell>
          <cell r="U296"/>
          <cell r="V296"/>
          <cell r="W296"/>
          <cell r="X296" t="str">
            <v>White</v>
          </cell>
          <cell r="Y296"/>
          <cell r="Z296"/>
          <cell r="AA296"/>
          <cell r="AB296"/>
          <cell r="AC296"/>
          <cell r="AD296"/>
          <cell r="AE296"/>
          <cell r="AF296" t="str">
            <v xml:space="preserve">Steel </v>
          </cell>
          <cell r="AG296" t="str">
            <v>Double Axel</v>
          </cell>
          <cell r="AH296"/>
          <cell r="AI296"/>
          <cell r="AJ296"/>
          <cell r="AK296"/>
          <cell r="AL296"/>
          <cell r="AM296"/>
          <cell r="AN296"/>
          <cell r="AO296"/>
          <cell r="AP296"/>
          <cell r="AQ296"/>
          <cell r="AR296"/>
          <cell r="AS296"/>
          <cell r="AT296"/>
          <cell r="AU296"/>
          <cell r="AV296"/>
          <cell r="AW296"/>
          <cell r="AX296"/>
          <cell r="AY296" t="e">
            <v>#N/A</v>
          </cell>
          <cell r="AZ296"/>
          <cell r="BA296">
            <v>45179</v>
          </cell>
          <cell r="BB296" t="str">
            <v/>
          </cell>
          <cell r="BC296" t="str">
            <v>3rd Party</v>
          </cell>
          <cell r="BD296" t="str">
            <v>N/A</v>
          </cell>
          <cell r="BE296" t="str">
            <v>Trailer - Not Requered</v>
          </cell>
          <cell r="BF296" t="str">
            <v>N/A</v>
          </cell>
          <cell r="BG296" t="str">
            <v>N/A</v>
          </cell>
          <cell r="BH296" t="str">
            <v>N/A</v>
          </cell>
          <cell r="BI296" t="str">
            <v>N/A</v>
          </cell>
          <cell r="BJ296"/>
          <cell r="BK296"/>
          <cell r="BL296"/>
          <cell r="BM296"/>
          <cell r="BN296"/>
          <cell r="BO296"/>
          <cell r="BP296"/>
          <cell r="BQ296">
            <v>1108050100</v>
          </cell>
        </row>
        <row r="297">
          <cell r="C297">
            <v>22371</v>
          </cell>
          <cell r="D297" t="str">
            <v>Active</v>
          </cell>
          <cell r="E297" t="str">
            <v>Alam Steel Industries</v>
          </cell>
          <cell r="F297"/>
          <cell r="G297" t="str">
            <v>40' Flat Bed</v>
          </cell>
          <cell r="H297" t="str">
            <v>Trailer</v>
          </cell>
          <cell r="I297"/>
          <cell r="J297" t="str">
            <v>Sidewall</v>
          </cell>
          <cell r="K297" t="str">
            <v xml:space="preserve">Small Pin </v>
          </cell>
          <cell r="L297"/>
          <cell r="M297" t="str">
            <v>AS5073</v>
          </cell>
          <cell r="N297" t="str">
            <v>QATAR-TD-001688</v>
          </cell>
          <cell r="O297">
            <v>2008</v>
          </cell>
          <cell r="P297" t="str">
            <v>Kuwait</v>
          </cell>
          <cell r="Q297" t="str">
            <v>TR-Transport - Operations</v>
          </cell>
          <cell r="R297" t="str">
            <v>AGI</v>
          </cell>
          <cell r="S297" t="str">
            <v>LVQ</v>
          </cell>
          <cell r="T297" t="str">
            <v>LVQ</v>
          </cell>
          <cell r="U297"/>
          <cell r="V297"/>
          <cell r="W297"/>
          <cell r="X297" t="str">
            <v>White</v>
          </cell>
          <cell r="Y297"/>
          <cell r="Z297"/>
          <cell r="AA297"/>
          <cell r="AB297"/>
          <cell r="AC297"/>
          <cell r="AD297"/>
          <cell r="AE297"/>
          <cell r="AF297" t="str">
            <v xml:space="preserve">Steel </v>
          </cell>
          <cell r="AG297" t="str">
            <v>Double Axel</v>
          </cell>
          <cell r="AH297"/>
          <cell r="AI297"/>
          <cell r="AJ297"/>
          <cell r="AK297"/>
          <cell r="AL297"/>
          <cell r="AM297"/>
          <cell r="AN297"/>
          <cell r="AO297"/>
          <cell r="AP297"/>
          <cell r="AQ297"/>
          <cell r="AR297"/>
          <cell r="AS297"/>
          <cell r="AT297"/>
          <cell r="AU297"/>
          <cell r="AV297"/>
          <cell r="AW297"/>
          <cell r="AX297"/>
          <cell r="AY297" t="e">
            <v>#N/A</v>
          </cell>
          <cell r="AZ297"/>
          <cell r="BA297">
            <v>45032</v>
          </cell>
          <cell r="BB297" t="str">
            <v/>
          </cell>
          <cell r="BC297" t="str">
            <v>3rd Party</v>
          </cell>
          <cell r="BD297" t="str">
            <v>N/A</v>
          </cell>
          <cell r="BE297" t="str">
            <v>Trailer - Not Requered</v>
          </cell>
          <cell r="BF297" t="str">
            <v>N/A</v>
          </cell>
          <cell r="BG297" t="str">
            <v>N/A</v>
          </cell>
          <cell r="BH297" t="str">
            <v>N/A</v>
          </cell>
          <cell r="BI297" t="str">
            <v>N/A</v>
          </cell>
          <cell r="BJ297"/>
          <cell r="BK297"/>
          <cell r="BL297"/>
          <cell r="BM297"/>
          <cell r="BN297"/>
          <cell r="BO297"/>
          <cell r="BP297"/>
          <cell r="BQ297">
            <v>1108050100</v>
          </cell>
        </row>
        <row r="298">
          <cell r="C298">
            <v>22372</v>
          </cell>
          <cell r="D298" t="str">
            <v>Active</v>
          </cell>
          <cell r="E298" t="str">
            <v>Alam Steel Industries</v>
          </cell>
          <cell r="F298"/>
          <cell r="G298" t="str">
            <v>40' Flat Bed</v>
          </cell>
          <cell r="H298" t="str">
            <v>Trailer</v>
          </cell>
          <cell r="I298"/>
          <cell r="J298" t="str">
            <v>Front Shield</v>
          </cell>
          <cell r="K298" t="str">
            <v xml:space="preserve">Small Pin </v>
          </cell>
          <cell r="L298"/>
          <cell r="M298" t="str">
            <v>AS5082</v>
          </cell>
          <cell r="N298" t="str">
            <v>QATAR-TD-013674</v>
          </cell>
          <cell r="O298">
            <v>2008</v>
          </cell>
          <cell r="P298" t="str">
            <v>Kuwait</v>
          </cell>
          <cell r="Q298" t="str">
            <v>TR-Transport - Operations</v>
          </cell>
          <cell r="R298" t="str">
            <v>AGI</v>
          </cell>
          <cell r="S298" t="str">
            <v>LVQ</v>
          </cell>
          <cell r="T298" t="str">
            <v>LVQ</v>
          </cell>
          <cell r="U298"/>
          <cell r="V298"/>
          <cell r="W298"/>
          <cell r="X298" t="str">
            <v>White</v>
          </cell>
          <cell r="Y298"/>
          <cell r="Z298"/>
          <cell r="AA298"/>
          <cell r="AB298"/>
          <cell r="AC298"/>
          <cell r="AD298"/>
          <cell r="AE298"/>
          <cell r="AF298" t="str">
            <v xml:space="preserve">Steel </v>
          </cell>
          <cell r="AG298" t="str">
            <v>Double Axel</v>
          </cell>
          <cell r="AH298"/>
          <cell r="AI298"/>
          <cell r="AJ298"/>
          <cell r="AK298"/>
          <cell r="AL298"/>
          <cell r="AM298"/>
          <cell r="AN298"/>
          <cell r="AO298"/>
          <cell r="AP298"/>
          <cell r="AQ298"/>
          <cell r="AR298"/>
          <cell r="AS298"/>
          <cell r="AT298"/>
          <cell r="AU298"/>
          <cell r="AV298"/>
          <cell r="AW298"/>
          <cell r="AX298"/>
          <cell r="AY298" t="e">
            <v>#N/A</v>
          </cell>
          <cell r="AZ298"/>
          <cell r="BA298">
            <v>44880</v>
          </cell>
          <cell r="BB298" t="str">
            <v>Expired</v>
          </cell>
          <cell r="BC298" t="str">
            <v>3rd Party</v>
          </cell>
          <cell r="BD298" t="str">
            <v>N/A</v>
          </cell>
          <cell r="BE298" t="str">
            <v>Trailer - Not Requered</v>
          </cell>
          <cell r="BF298" t="str">
            <v>N/A</v>
          </cell>
          <cell r="BG298" t="str">
            <v>N/A</v>
          </cell>
          <cell r="BH298" t="str">
            <v>N/A</v>
          </cell>
          <cell r="BI298" t="str">
            <v>N/A</v>
          </cell>
          <cell r="BJ298"/>
          <cell r="BK298"/>
          <cell r="BL298"/>
          <cell r="BM298"/>
          <cell r="BN298"/>
          <cell r="BO298"/>
          <cell r="BP298"/>
          <cell r="BQ298">
            <v>1108050100</v>
          </cell>
        </row>
        <row r="299">
          <cell r="C299" t="str">
            <v>22720 - T</v>
          </cell>
          <cell r="D299" t="str">
            <v>Active</v>
          </cell>
          <cell r="E299" t="str">
            <v>Alam Steel Industries</v>
          </cell>
          <cell r="F299"/>
          <cell r="G299" t="str">
            <v>40' Flat Bed</v>
          </cell>
          <cell r="H299" t="str">
            <v>Trailer</v>
          </cell>
          <cell r="I299"/>
          <cell r="J299" t="str">
            <v>Front Shield</v>
          </cell>
          <cell r="K299" t="str">
            <v xml:space="preserve">Small Pin </v>
          </cell>
          <cell r="L299"/>
          <cell r="M299" t="str">
            <v>AS5081</v>
          </cell>
          <cell r="N299" t="str">
            <v>QATAR-TD-000872</v>
          </cell>
          <cell r="O299">
            <v>2008</v>
          </cell>
          <cell r="P299" t="str">
            <v xml:space="preserve">Japan </v>
          </cell>
          <cell r="Q299" t="str">
            <v>TR-Transport - Operations</v>
          </cell>
          <cell r="R299" t="str">
            <v>Flag Logistics Services</v>
          </cell>
          <cell r="S299" t="str">
            <v>LVQ</v>
          </cell>
          <cell r="T299" t="str">
            <v>LVQ</v>
          </cell>
          <cell r="U299"/>
          <cell r="V299"/>
          <cell r="W299"/>
          <cell r="X299" t="str">
            <v>White</v>
          </cell>
          <cell r="Y299"/>
          <cell r="Z299"/>
          <cell r="AA299"/>
          <cell r="AB299"/>
          <cell r="AC299"/>
          <cell r="AD299"/>
          <cell r="AE299"/>
          <cell r="AF299" t="str">
            <v xml:space="preserve">Steel </v>
          </cell>
          <cell r="AG299" t="str">
            <v>Double Axel</v>
          </cell>
          <cell r="AH299"/>
          <cell r="AI299"/>
          <cell r="AJ299"/>
          <cell r="AK299"/>
          <cell r="AL299"/>
          <cell r="AM299"/>
          <cell r="AN299"/>
          <cell r="AO299"/>
          <cell r="AP299"/>
          <cell r="AQ299"/>
          <cell r="AR299"/>
          <cell r="AS299"/>
          <cell r="AT299"/>
          <cell r="AU299"/>
          <cell r="AV299"/>
          <cell r="AW299"/>
          <cell r="AX299"/>
          <cell r="AY299" t="e">
            <v>#N/A</v>
          </cell>
          <cell r="AZ299"/>
          <cell r="BA299">
            <v>45141</v>
          </cell>
          <cell r="BB299" t="str">
            <v/>
          </cell>
          <cell r="BC299" t="str">
            <v>3rd Party</v>
          </cell>
          <cell r="BD299" t="str">
            <v>N/A</v>
          </cell>
          <cell r="BE299" t="str">
            <v>Trailer - Not Requered</v>
          </cell>
          <cell r="BF299" t="str">
            <v>N/A</v>
          </cell>
          <cell r="BG299" t="str">
            <v>N/A</v>
          </cell>
          <cell r="BH299" t="str">
            <v>N/A</v>
          </cell>
          <cell r="BI299" t="str">
            <v>N/A</v>
          </cell>
          <cell r="BJ299"/>
          <cell r="BK299"/>
          <cell r="BL299"/>
          <cell r="BM299"/>
          <cell r="BN299"/>
          <cell r="BO299"/>
          <cell r="BP299"/>
          <cell r="BQ299">
            <v>1108050100</v>
          </cell>
        </row>
        <row r="300">
          <cell r="C300">
            <v>23952</v>
          </cell>
          <cell r="D300" t="str">
            <v>Active</v>
          </cell>
          <cell r="E300" t="str">
            <v>Mammut</v>
          </cell>
          <cell r="F300"/>
          <cell r="G300" t="str">
            <v>70 Tons (10.5 X 3.2 X 1.3)</v>
          </cell>
          <cell r="H300" t="str">
            <v>Trailer</v>
          </cell>
          <cell r="I300"/>
          <cell r="J300" t="str">
            <v>Low Bed With Ramp</v>
          </cell>
          <cell r="K300" t="str">
            <v xml:space="preserve">Small Pin </v>
          </cell>
          <cell r="L300" t="str">
            <v>Steel</v>
          </cell>
          <cell r="M300" t="str">
            <v>08017255LB793</v>
          </cell>
          <cell r="N300" t="str">
            <v>QATAR-TD-020202</v>
          </cell>
          <cell r="O300">
            <v>2008</v>
          </cell>
          <cell r="P300" t="str">
            <v>UAE</v>
          </cell>
          <cell r="Q300" t="str">
            <v>TR-Transport - Operations</v>
          </cell>
          <cell r="R300" t="str">
            <v>AGI</v>
          </cell>
          <cell r="S300" t="str">
            <v>LVQ</v>
          </cell>
          <cell r="T300" t="str">
            <v>LVQ shell prepaired</v>
          </cell>
          <cell r="U300"/>
          <cell r="V300"/>
          <cell r="W300"/>
          <cell r="X300" t="str">
            <v>White</v>
          </cell>
          <cell r="Y300"/>
          <cell r="Z300"/>
          <cell r="AA300"/>
          <cell r="AB300"/>
          <cell r="AC300"/>
          <cell r="AD300"/>
          <cell r="AE300"/>
          <cell r="AF300" t="str">
            <v xml:space="preserve">Steel </v>
          </cell>
          <cell r="AG300" t="str">
            <v>Triple Axel</v>
          </cell>
          <cell r="AH300"/>
          <cell r="AI300"/>
          <cell r="AJ300"/>
          <cell r="AK300"/>
          <cell r="AL300"/>
          <cell r="AM300"/>
          <cell r="AN300"/>
          <cell r="AO300"/>
          <cell r="AP300"/>
          <cell r="AQ300"/>
          <cell r="AR300"/>
          <cell r="AS300"/>
          <cell r="AT300"/>
          <cell r="AU300"/>
          <cell r="AV300"/>
          <cell r="AW300"/>
          <cell r="AX300"/>
          <cell r="AY300" t="e">
            <v>#N/A</v>
          </cell>
          <cell r="AZ300"/>
          <cell r="BA300">
            <v>45004</v>
          </cell>
          <cell r="BB300" t="str">
            <v/>
          </cell>
          <cell r="BC300" t="str">
            <v>3rd Party</v>
          </cell>
          <cell r="BD300" t="str">
            <v>N/A</v>
          </cell>
          <cell r="BE300" t="str">
            <v>Trailer - Not Requered</v>
          </cell>
          <cell r="BF300" t="str">
            <v>N/A</v>
          </cell>
          <cell r="BG300" t="str">
            <v>N/A</v>
          </cell>
          <cell r="BH300" t="str">
            <v>N/A</v>
          </cell>
          <cell r="BI300" t="str">
            <v>N/A</v>
          </cell>
          <cell r="BJ300"/>
          <cell r="BK300"/>
          <cell r="BL300"/>
          <cell r="BM300"/>
          <cell r="BN300"/>
          <cell r="BO300"/>
          <cell r="BP300"/>
          <cell r="BQ300">
            <v>1108050100</v>
          </cell>
        </row>
        <row r="301">
          <cell r="C301">
            <v>23954</v>
          </cell>
          <cell r="D301" t="str">
            <v>Active</v>
          </cell>
          <cell r="E301" t="str">
            <v>Mammut</v>
          </cell>
          <cell r="F301"/>
          <cell r="G301" t="str">
            <v>70 Tons (10.5 X 3.2 X 1.3)</v>
          </cell>
          <cell r="H301" t="str">
            <v>Trailer</v>
          </cell>
          <cell r="I301"/>
          <cell r="J301" t="str">
            <v>Low Bed With Ramp</v>
          </cell>
          <cell r="K301" t="str">
            <v>Big Pin</v>
          </cell>
          <cell r="L301" t="str">
            <v>Steel</v>
          </cell>
          <cell r="M301" t="str">
            <v>06013784LB457</v>
          </cell>
          <cell r="N301" t="str">
            <v>QATAR-TD-013971</v>
          </cell>
          <cell r="O301">
            <v>2008</v>
          </cell>
          <cell r="P301" t="str">
            <v>UAE</v>
          </cell>
          <cell r="Q301" t="str">
            <v>TR-Transport - Operations</v>
          </cell>
          <cell r="R301" t="str">
            <v>AGI</v>
          </cell>
          <cell r="S301" t="str">
            <v>LVQ</v>
          </cell>
          <cell r="T301" t="str">
            <v>LVQ</v>
          </cell>
          <cell r="U301"/>
          <cell r="V301"/>
          <cell r="W301"/>
          <cell r="X301" t="str">
            <v>White</v>
          </cell>
          <cell r="Y301"/>
          <cell r="Z301"/>
          <cell r="AA301"/>
          <cell r="AB301"/>
          <cell r="AC301"/>
          <cell r="AD301"/>
          <cell r="AE301"/>
          <cell r="AF301" t="str">
            <v xml:space="preserve">Steel </v>
          </cell>
          <cell r="AG301" t="str">
            <v>Triple Axel</v>
          </cell>
          <cell r="AH301"/>
          <cell r="AI301"/>
          <cell r="AJ301"/>
          <cell r="AK301"/>
          <cell r="AL301"/>
          <cell r="AM301"/>
          <cell r="AN301"/>
          <cell r="AO301"/>
          <cell r="AP301"/>
          <cell r="AQ301"/>
          <cell r="AR301"/>
          <cell r="AS301"/>
          <cell r="AT301"/>
          <cell r="AU301"/>
          <cell r="AV301"/>
          <cell r="AW301"/>
          <cell r="AX301"/>
          <cell r="AY301" t="e">
            <v>#N/A</v>
          </cell>
          <cell r="AZ301"/>
          <cell r="BA301">
            <v>44921</v>
          </cell>
          <cell r="BB301" t="str">
            <v>Warning</v>
          </cell>
          <cell r="BC301" t="str">
            <v>3rd Party</v>
          </cell>
          <cell r="BD301" t="str">
            <v>N/A</v>
          </cell>
          <cell r="BE301" t="str">
            <v>Trailer - Not Requered</v>
          </cell>
          <cell r="BF301" t="str">
            <v>N/A</v>
          </cell>
          <cell r="BG301" t="str">
            <v>N/A</v>
          </cell>
          <cell r="BH301" t="str">
            <v>N/A</v>
          </cell>
          <cell r="BI301" t="str">
            <v>N/A</v>
          </cell>
          <cell r="BJ301"/>
          <cell r="BK301"/>
          <cell r="BL301"/>
          <cell r="BM301"/>
          <cell r="BN301"/>
          <cell r="BO301"/>
          <cell r="BP301"/>
          <cell r="BQ301">
            <v>1108050100</v>
          </cell>
        </row>
        <row r="302">
          <cell r="C302">
            <v>23956</v>
          </cell>
          <cell r="D302" t="str">
            <v>Active</v>
          </cell>
          <cell r="E302" t="str">
            <v>Mammut</v>
          </cell>
          <cell r="F302"/>
          <cell r="G302" t="str">
            <v>70 Tons (10.5 X 3.2 X 1.3)</v>
          </cell>
          <cell r="H302" t="str">
            <v>Trailer</v>
          </cell>
          <cell r="I302"/>
          <cell r="J302" t="str">
            <v>Low Bed WithOut Ramp</v>
          </cell>
          <cell r="K302" t="str">
            <v>Big Pin</v>
          </cell>
          <cell r="L302" t="str">
            <v>Steel</v>
          </cell>
          <cell r="M302" t="str">
            <v>05082197LB272</v>
          </cell>
          <cell r="N302" t="str">
            <v>QATAR-TD-013863</v>
          </cell>
          <cell r="O302">
            <v>2008</v>
          </cell>
          <cell r="P302" t="str">
            <v>UAE</v>
          </cell>
          <cell r="Q302" t="str">
            <v>TR-Transport - Operations</v>
          </cell>
          <cell r="R302" t="str">
            <v>AGI</v>
          </cell>
          <cell r="S302" t="str">
            <v>LVQ</v>
          </cell>
          <cell r="T302" t="str">
            <v>LVQ</v>
          </cell>
          <cell r="U302"/>
          <cell r="V302"/>
          <cell r="W302"/>
          <cell r="X302" t="str">
            <v>White</v>
          </cell>
          <cell r="Y302"/>
          <cell r="Z302"/>
          <cell r="AA302"/>
          <cell r="AB302"/>
          <cell r="AC302"/>
          <cell r="AD302"/>
          <cell r="AE302"/>
          <cell r="AF302" t="str">
            <v xml:space="preserve">Steel </v>
          </cell>
          <cell r="AG302" t="str">
            <v>Triple Axel</v>
          </cell>
          <cell r="AH302"/>
          <cell r="AI302"/>
          <cell r="AJ302"/>
          <cell r="AK302"/>
          <cell r="AL302"/>
          <cell r="AM302"/>
          <cell r="AN302"/>
          <cell r="AO302"/>
          <cell r="AP302"/>
          <cell r="AQ302"/>
          <cell r="AR302"/>
          <cell r="AS302"/>
          <cell r="AT302"/>
          <cell r="AU302"/>
          <cell r="AV302"/>
          <cell r="AW302"/>
          <cell r="AX302"/>
          <cell r="AY302" t="e">
            <v>#N/A</v>
          </cell>
          <cell r="AZ302"/>
          <cell r="BA302">
            <v>44915</v>
          </cell>
          <cell r="BB302" t="str">
            <v>Warning</v>
          </cell>
          <cell r="BC302" t="str">
            <v>3rd Party</v>
          </cell>
          <cell r="BD302" t="str">
            <v>N/A</v>
          </cell>
          <cell r="BE302" t="str">
            <v>Trailer - Not Requered</v>
          </cell>
          <cell r="BF302" t="str">
            <v>N/A</v>
          </cell>
          <cell r="BG302" t="str">
            <v>N/A</v>
          </cell>
          <cell r="BH302" t="str">
            <v>N/A</v>
          </cell>
          <cell r="BI302" t="str">
            <v>N/A</v>
          </cell>
          <cell r="BJ302"/>
          <cell r="BK302"/>
          <cell r="BL302"/>
          <cell r="BM302"/>
          <cell r="BN302"/>
          <cell r="BO302"/>
          <cell r="BP302"/>
          <cell r="BQ302">
            <v>1108050100</v>
          </cell>
        </row>
        <row r="303">
          <cell r="C303">
            <v>24007</v>
          </cell>
          <cell r="D303" t="str">
            <v>Active</v>
          </cell>
          <cell r="E303" t="str">
            <v>Mammut</v>
          </cell>
          <cell r="F303"/>
          <cell r="G303" t="str">
            <v>70 Tons (10.5 X 3.2 X 1.3)</v>
          </cell>
          <cell r="H303" t="str">
            <v>Trailer</v>
          </cell>
          <cell r="I303"/>
          <cell r="J303" t="str">
            <v>Low Bed With Ramp</v>
          </cell>
          <cell r="K303" t="str">
            <v>Big Pin</v>
          </cell>
          <cell r="L303" t="str">
            <v>Steel</v>
          </cell>
          <cell r="M303" t="str">
            <v>05082149LB224</v>
          </cell>
          <cell r="N303" t="str">
            <v>QATAR-TD-014593</v>
          </cell>
          <cell r="O303">
            <v>2008</v>
          </cell>
          <cell r="P303" t="str">
            <v>UAE</v>
          </cell>
          <cell r="Q303" t="str">
            <v>TR-Transport - Operations</v>
          </cell>
          <cell r="R303" t="str">
            <v>AGI</v>
          </cell>
          <cell r="S303" t="str">
            <v>LVQ</v>
          </cell>
          <cell r="T303" t="str">
            <v>LVQ</v>
          </cell>
          <cell r="U303"/>
          <cell r="V303"/>
          <cell r="W303"/>
          <cell r="X303" t="str">
            <v>White</v>
          </cell>
          <cell r="Y303"/>
          <cell r="Z303"/>
          <cell r="AA303"/>
          <cell r="AB303"/>
          <cell r="AC303"/>
          <cell r="AD303"/>
          <cell r="AE303"/>
          <cell r="AF303" t="str">
            <v xml:space="preserve">Steel </v>
          </cell>
          <cell r="AG303" t="str">
            <v>Triple Axel</v>
          </cell>
          <cell r="AH303"/>
          <cell r="AI303"/>
          <cell r="AJ303"/>
          <cell r="AK303"/>
          <cell r="AL303"/>
          <cell r="AM303"/>
          <cell r="AN303"/>
          <cell r="AO303"/>
          <cell r="AP303"/>
          <cell r="AQ303"/>
          <cell r="AR303"/>
          <cell r="AS303"/>
          <cell r="AT303"/>
          <cell r="AU303"/>
          <cell r="AV303"/>
          <cell r="AW303"/>
          <cell r="AX303"/>
          <cell r="AY303" t="e">
            <v>#N/A</v>
          </cell>
          <cell r="AZ303"/>
          <cell r="BA303">
            <v>44929</v>
          </cell>
          <cell r="BB303" t="str">
            <v>Warning</v>
          </cell>
          <cell r="BC303" t="str">
            <v>3rd Party</v>
          </cell>
          <cell r="BD303" t="str">
            <v>N/A</v>
          </cell>
          <cell r="BE303" t="str">
            <v>Trailer - Not Requered</v>
          </cell>
          <cell r="BF303" t="str">
            <v>N/A</v>
          </cell>
          <cell r="BG303" t="str">
            <v>N/A</v>
          </cell>
          <cell r="BH303" t="str">
            <v>N/A</v>
          </cell>
          <cell r="BI303" t="str">
            <v>N/A</v>
          </cell>
          <cell r="BJ303"/>
          <cell r="BK303"/>
          <cell r="BL303"/>
          <cell r="BM303"/>
          <cell r="BN303"/>
          <cell r="BO303"/>
          <cell r="BP303"/>
          <cell r="BQ303">
            <v>1108050100</v>
          </cell>
        </row>
        <row r="304">
          <cell r="C304">
            <v>24010</v>
          </cell>
          <cell r="D304" t="str">
            <v>Active</v>
          </cell>
          <cell r="E304" t="str">
            <v>Mammut</v>
          </cell>
          <cell r="F304"/>
          <cell r="G304" t="str">
            <v>70 Tons (10.5 X 3.2 X 1.3)</v>
          </cell>
          <cell r="H304" t="str">
            <v>Trailer</v>
          </cell>
          <cell r="I304"/>
          <cell r="J304" t="str">
            <v>Low Bed With Ramp</v>
          </cell>
          <cell r="K304" t="str">
            <v>Big Pin</v>
          </cell>
          <cell r="L304" t="str">
            <v>Steel</v>
          </cell>
          <cell r="M304" t="str">
            <v>06013753LB426</v>
          </cell>
          <cell r="N304" t="str">
            <v>QATAR-TD-016647</v>
          </cell>
          <cell r="O304">
            <v>2008</v>
          </cell>
          <cell r="P304" t="str">
            <v>UAE</v>
          </cell>
          <cell r="Q304" t="str">
            <v>TR-Transport - Operations</v>
          </cell>
          <cell r="R304" t="str">
            <v>AGI</v>
          </cell>
          <cell r="S304" t="str">
            <v>LVQ</v>
          </cell>
          <cell r="T304" t="str">
            <v>LVQ</v>
          </cell>
          <cell r="U304"/>
          <cell r="V304"/>
          <cell r="W304"/>
          <cell r="X304" t="str">
            <v>White</v>
          </cell>
          <cell r="Y304"/>
          <cell r="Z304"/>
          <cell r="AA304"/>
          <cell r="AB304"/>
          <cell r="AC304"/>
          <cell r="AD304"/>
          <cell r="AE304"/>
          <cell r="AF304" t="str">
            <v xml:space="preserve">Steel </v>
          </cell>
          <cell r="AG304" t="str">
            <v>Triple Axel</v>
          </cell>
          <cell r="AH304"/>
          <cell r="AI304"/>
          <cell r="AJ304"/>
          <cell r="AK304"/>
          <cell r="AL304"/>
          <cell r="AM304"/>
          <cell r="AN304"/>
          <cell r="AO304"/>
          <cell r="AP304"/>
          <cell r="AQ304"/>
          <cell r="AR304"/>
          <cell r="AS304"/>
          <cell r="AT304"/>
          <cell r="AU304"/>
          <cell r="AV304"/>
          <cell r="AW304"/>
          <cell r="AX304"/>
          <cell r="AY304" t="e">
            <v>#N/A</v>
          </cell>
          <cell r="AZ304"/>
          <cell r="BA304">
            <v>44980</v>
          </cell>
          <cell r="BB304" t="str">
            <v/>
          </cell>
          <cell r="BC304" t="str">
            <v>3rd Party</v>
          </cell>
          <cell r="BD304" t="str">
            <v>N/A</v>
          </cell>
          <cell r="BE304" t="str">
            <v>Trailer - Not Requered</v>
          </cell>
          <cell r="BF304" t="str">
            <v>N/A</v>
          </cell>
          <cell r="BG304" t="str">
            <v>N/A</v>
          </cell>
          <cell r="BH304" t="str">
            <v>N/A</v>
          </cell>
          <cell r="BI304" t="str">
            <v>N/A</v>
          </cell>
          <cell r="BJ304"/>
          <cell r="BK304"/>
          <cell r="BL304"/>
          <cell r="BM304"/>
          <cell r="BN304"/>
          <cell r="BO304"/>
          <cell r="BP304"/>
          <cell r="BQ304">
            <v>1108050100</v>
          </cell>
        </row>
        <row r="305">
          <cell r="C305">
            <v>24646</v>
          </cell>
          <cell r="D305" t="str">
            <v>Active</v>
          </cell>
          <cell r="E305" t="str">
            <v>Alam Steel Industries</v>
          </cell>
          <cell r="F305"/>
          <cell r="G305" t="str">
            <v>40' Flat Bed</v>
          </cell>
          <cell r="H305" t="str">
            <v>Trailer</v>
          </cell>
          <cell r="I305"/>
          <cell r="J305" t="str">
            <v>Front Shield</v>
          </cell>
          <cell r="K305" t="str">
            <v xml:space="preserve">Small Pin </v>
          </cell>
          <cell r="L305"/>
          <cell r="M305" t="str">
            <v xml:space="preserve">AS5067 </v>
          </cell>
          <cell r="N305" t="str">
            <v>QATAR-TD-009687</v>
          </cell>
          <cell r="O305">
            <v>2008</v>
          </cell>
          <cell r="P305" t="str">
            <v>Kuwait</v>
          </cell>
          <cell r="Q305" t="str">
            <v>TR-Transport - Operations</v>
          </cell>
          <cell r="R305" t="str">
            <v>AGI</v>
          </cell>
          <cell r="S305" t="str">
            <v>LVQ</v>
          </cell>
          <cell r="T305" t="str">
            <v>LVQ</v>
          </cell>
          <cell r="U305"/>
          <cell r="V305"/>
          <cell r="W305"/>
          <cell r="X305" t="str">
            <v>White</v>
          </cell>
          <cell r="Y305"/>
          <cell r="Z305"/>
          <cell r="AA305"/>
          <cell r="AB305"/>
          <cell r="AC305"/>
          <cell r="AD305"/>
          <cell r="AE305"/>
          <cell r="AF305" t="str">
            <v xml:space="preserve">Steel </v>
          </cell>
          <cell r="AG305" t="str">
            <v>Double Axel</v>
          </cell>
          <cell r="AH305"/>
          <cell r="AI305"/>
          <cell r="AJ305"/>
          <cell r="AK305"/>
          <cell r="AL305"/>
          <cell r="AM305"/>
          <cell r="AN305"/>
          <cell r="AO305"/>
          <cell r="AP305"/>
          <cell r="AQ305"/>
          <cell r="AR305"/>
          <cell r="AS305"/>
          <cell r="AT305"/>
          <cell r="AU305"/>
          <cell r="AV305"/>
          <cell r="AW305"/>
          <cell r="AX305"/>
          <cell r="AY305" t="e">
            <v>#N/A</v>
          </cell>
          <cell r="AZ305"/>
          <cell r="BA305">
            <v>44808</v>
          </cell>
          <cell r="BB305" t="str">
            <v>Expired</v>
          </cell>
          <cell r="BC305" t="str">
            <v>3rd Party</v>
          </cell>
          <cell r="BD305" t="str">
            <v>N/A</v>
          </cell>
          <cell r="BE305" t="str">
            <v>Trailer - Not Requered</v>
          </cell>
          <cell r="BF305" t="str">
            <v>N/A</v>
          </cell>
          <cell r="BG305" t="str">
            <v>N/A</v>
          </cell>
          <cell r="BH305" t="str">
            <v>N/A</v>
          </cell>
          <cell r="BI305" t="str">
            <v>N/A</v>
          </cell>
          <cell r="BJ305"/>
          <cell r="BK305"/>
          <cell r="BL305"/>
          <cell r="BM305"/>
          <cell r="BN305"/>
          <cell r="BO305"/>
          <cell r="BP305"/>
          <cell r="BQ305">
            <v>1108050100</v>
          </cell>
        </row>
        <row r="306">
          <cell r="C306">
            <v>29227</v>
          </cell>
          <cell r="D306" t="str">
            <v>Active</v>
          </cell>
          <cell r="E306" t="str">
            <v>Alam Steel Industries</v>
          </cell>
          <cell r="F306"/>
          <cell r="G306" t="str">
            <v>40' Flat Bed</v>
          </cell>
          <cell r="H306" t="str">
            <v>Trailer</v>
          </cell>
          <cell r="I306"/>
          <cell r="J306" t="str">
            <v>Sidewall</v>
          </cell>
          <cell r="K306" t="str">
            <v xml:space="preserve">Small Pin </v>
          </cell>
          <cell r="L306"/>
          <cell r="M306" t="str">
            <v>AS5072</v>
          </cell>
          <cell r="N306" t="str">
            <v>QATAR-TD-009789</v>
          </cell>
          <cell r="O306">
            <v>2008</v>
          </cell>
          <cell r="P306" t="str">
            <v>Kuwait</v>
          </cell>
          <cell r="Q306" t="str">
            <v>TR-Transport - Operations</v>
          </cell>
          <cell r="R306" t="str">
            <v>AGI</v>
          </cell>
          <cell r="S306" t="str">
            <v>LVQ</v>
          </cell>
          <cell r="T306" t="str">
            <v>LVQ</v>
          </cell>
          <cell r="U306"/>
          <cell r="V306"/>
          <cell r="W306"/>
          <cell r="X306" t="str">
            <v>White</v>
          </cell>
          <cell r="Y306"/>
          <cell r="Z306"/>
          <cell r="AA306"/>
          <cell r="AB306"/>
          <cell r="AC306"/>
          <cell r="AD306"/>
          <cell r="AE306"/>
          <cell r="AF306" t="str">
            <v xml:space="preserve">Steel </v>
          </cell>
          <cell r="AG306" t="str">
            <v>Double Axel</v>
          </cell>
          <cell r="AH306"/>
          <cell r="AI306"/>
          <cell r="AJ306"/>
          <cell r="AK306"/>
          <cell r="AL306"/>
          <cell r="AM306"/>
          <cell r="AN306"/>
          <cell r="AO306"/>
          <cell r="AP306"/>
          <cell r="AQ306"/>
          <cell r="AR306"/>
          <cell r="AS306"/>
          <cell r="AT306"/>
          <cell r="AU306"/>
          <cell r="AV306"/>
          <cell r="AW306"/>
          <cell r="AX306"/>
          <cell r="AY306" t="e">
            <v>#N/A</v>
          </cell>
          <cell r="AZ306"/>
          <cell r="BA306">
            <v>44815</v>
          </cell>
          <cell r="BB306" t="str">
            <v>Expired</v>
          </cell>
          <cell r="BC306" t="str">
            <v>3rd Party</v>
          </cell>
          <cell r="BD306" t="str">
            <v>N/A</v>
          </cell>
          <cell r="BE306" t="str">
            <v>Trailer - Not Requered</v>
          </cell>
          <cell r="BF306" t="str">
            <v>N/A</v>
          </cell>
          <cell r="BG306" t="str">
            <v>N/A</v>
          </cell>
          <cell r="BH306" t="str">
            <v>N/A</v>
          </cell>
          <cell r="BI306" t="str">
            <v>N/A</v>
          </cell>
          <cell r="BJ306"/>
          <cell r="BK306"/>
          <cell r="BL306"/>
          <cell r="BM306"/>
          <cell r="BN306"/>
          <cell r="BO306"/>
          <cell r="BP306"/>
          <cell r="BQ306">
            <v>1108050100</v>
          </cell>
        </row>
        <row r="307">
          <cell r="C307">
            <v>32751</v>
          </cell>
          <cell r="D307" t="str">
            <v>Active</v>
          </cell>
          <cell r="E307" t="str">
            <v>Ay Niaga</v>
          </cell>
          <cell r="F307"/>
          <cell r="G307" t="str">
            <v>40' Skelly</v>
          </cell>
          <cell r="H307" t="str">
            <v>Trailer</v>
          </cell>
          <cell r="I307"/>
          <cell r="J307" t="str">
            <v>Flat Bed</v>
          </cell>
          <cell r="K307" t="str">
            <v xml:space="preserve">Small Pin </v>
          </cell>
          <cell r="L307"/>
          <cell r="M307" t="str">
            <v>AYST-1033-06</v>
          </cell>
          <cell r="N307" t="str">
            <v>QATAR0-TD-014486</v>
          </cell>
          <cell r="O307">
            <v>2006</v>
          </cell>
          <cell r="P307" t="str">
            <v>Malaysia</v>
          </cell>
          <cell r="Q307" t="str">
            <v>TR-Transport - Operations</v>
          </cell>
          <cell r="R307" t="str">
            <v>GWC</v>
          </cell>
          <cell r="S307" t="str">
            <v>LVQ</v>
          </cell>
          <cell r="T307"/>
          <cell r="U307">
            <v>13829</v>
          </cell>
          <cell r="V307"/>
          <cell r="W307"/>
          <cell r="X307" t="str">
            <v>Green</v>
          </cell>
          <cell r="Y307"/>
          <cell r="Z307"/>
          <cell r="AA307"/>
          <cell r="AB307"/>
          <cell r="AC307"/>
          <cell r="AD307"/>
          <cell r="AE307"/>
          <cell r="AF307"/>
          <cell r="AG307" t="str">
            <v>Triple Axel</v>
          </cell>
          <cell r="AH307"/>
          <cell r="AI307"/>
          <cell r="AJ307"/>
          <cell r="AK307"/>
          <cell r="AL307"/>
          <cell r="AM307"/>
          <cell r="AN307"/>
          <cell r="AO307"/>
          <cell r="AP307"/>
          <cell r="AQ307"/>
          <cell r="AR307"/>
          <cell r="AS307"/>
          <cell r="AT307"/>
          <cell r="AU307"/>
          <cell r="AV307"/>
          <cell r="AW307"/>
          <cell r="AX307"/>
          <cell r="AY307" t="e">
            <v>#N/A</v>
          </cell>
          <cell r="AZ307"/>
          <cell r="BA307">
            <v>44908</v>
          </cell>
          <cell r="BB307" t="str">
            <v>Warning</v>
          </cell>
          <cell r="BC307" t="str">
            <v>3rd Party</v>
          </cell>
          <cell r="BD307" t="str">
            <v>N/A</v>
          </cell>
          <cell r="BE307" t="str">
            <v>Trailer - Not Requered</v>
          </cell>
          <cell r="BF307" t="str">
            <v>N/A</v>
          </cell>
          <cell r="BG307" t="str">
            <v>N/A</v>
          </cell>
          <cell r="BH307" t="str">
            <v>N/A</v>
          </cell>
          <cell r="BI307" t="str">
            <v>N/A</v>
          </cell>
          <cell r="BJ307"/>
          <cell r="BK307"/>
          <cell r="BL307"/>
          <cell r="BM307"/>
          <cell r="BN307"/>
          <cell r="BO307"/>
          <cell r="BP307"/>
          <cell r="BQ307">
            <v>1108050100</v>
          </cell>
        </row>
        <row r="308">
          <cell r="C308">
            <v>33515</v>
          </cell>
          <cell r="D308" t="str">
            <v>Active</v>
          </cell>
          <cell r="E308" t="str">
            <v>Qatar Vehicle Structure factory</v>
          </cell>
          <cell r="F308"/>
          <cell r="G308" t="str">
            <v>20' Skelly</v>
          </cell>
          <cell r="H308" t="str">
            <v>Trailer</v>
          </cell>
          <cell r="I308"/>
          <cell r="J308" t="str">
            <v>Flat Bed</v>
          </cell>
          <cell r="K308" t="str">
            <v xml:space="preserve">Small Pin </v>
          </cell>
          <cell r="L308"/>
          <cell r="M308" t="str">
            <v>QVSF20070162</v>
          </cell>
          <cell r="N308" t="str">
            <v>QATAR-TD-003042</v>
          </cell>
          <cell r="O308">
            <v>2007</v>
          </cell>
          <cell r="P308" t="str">
            <v>Qatar</v>
          </cell>
          <cell r="Q308" t="str">
            <v>TR-Transport - Operations</v>
          </cell>
          <cell r="R308" t="str">
            <v>GWC</v>
          </cell>
          <cell r="S308" t="str">
            <v>LVQ</v>
          </cell>
          <cell r="T308" t="str">
            <v>LVQ</v>
          </cell>
          <cell r="U308">
            <v>16688</v>
          </cell>
          <cell r="V308"/>
          <cell r="W308"/>
          <cell r="X308" t="str">
            <v>Green</v>
          </cell>
          <cell r="Y308"/>
          <cell r="Z308"/>
          <cell r="AA308"/>
          <cell r="AB308"/>
          <cell r="AC308"/>
          <cell r="AD308"/>
          <cell r="AE308"/>
          <cell r="AF308"/>
          <cell r="AG308" t="str">
            <v>Double Axel</v>
          </cell>
          <cell r="AH308"/>
          <cell r="AI308"/>
          <cell r="AJ308"/>
          <cell r="AK308"/>
          <cell r="AL308"/>
          <cell r="AM308"/>
          <cell r="AN308"/>
          <cell r="AO308"/>
          <cell r="AP308"/>
          <cell r="AQ308"/>
          <cell r="AR308"/>
          <cell r="AS308"/>
          <cell r="AT308"/>
          <cell r="AU308"/>
          <cell r="AV308"/>
          <cell r="AW308"/>
          <cell r="AX308"/>
          <cell r="AY308" t="e">
            <v>#N/A</v>
          </cell>
          <cell r="AZ308"/>
          <cell r="BA308">
            <v>45025</v>
          </cell>
          <cell r="BB308" t="str">
            <v/>
          </cell>
          <cell r="BC308" t="str">
            <v>3rd Party</v>
          </cell>
          <cell r="BD308" t="str">
            <v>N/A</v>
          </cell>
          <cell r="BE308" t="str">
            <v>Trailer - Not Requered</v>
          </cell>
          <cell r="BF308" t="str">
            <v>N/A</v>
          </cell>
          <cell r="BG308" t="str">
            <v>N/A</v>
          </cell>
          <cell r="BH308" t="str">
            <v>N/A</v>
          </cell>
          <cell r="BI308" t="str">
            <v>N/A</v>
          </cell>
          <cell r="BJ308"/>
          <cell r="BK308"/>
          <cell r="BL308"/>
          <cell r="BM308"/>
          <cell r="BN308"/>
          <cell r="BO308"/>
          <cell r="BP308"/>
          <cell r="BQ308">
            <v>1108050100</v>
          </cell>
        </row>
        <row r="309">
          <cell r="C309">
            <v>35356</v>
          </cell>
          <cell r="D309" t="str">
            <v>Active</v>
          </cell>
          <cell r="E309" t="str">
            <v>Mammut</v>
          </cell>
          <cell r="F309"/>
          <cell r="G309" t="str">
            <v>45' Reefer</v>
          </cell>
          <cell r="H309" t="str">
            <v>Trailer</v>
          </cell>
          <cell r="I309"/>
          <cell r="J309" t="str">
            <v>Reefer Box</v>
          </cell>
          <cell r="K309" t="str">
            <v xml:space="preserve">Small Pin </v>
          </cell>
          <cell r="L309"/>
          <cell r="M309" t="str">
            <v>131221130RF1246</v>
          </cell>
          <cell r="N309" t="str">
            <v>QATAR-TD-021570</v>
          </cell>
          <cell r="O309">
            <v>2014</v>
          </cell>
          <cell r="P309" t="str">
            <v>UAE</v>
          </cell>
          <cell r="Q309" t="str">
            <v>TR-Transport - Operations</v>
          </cell>
          <cell r="R309" t="str">
            <v>GWC</v>
          </cell>
          <cell r="S309" t="str">
            <v>LVQ</v>
          </cell>
          <cell r="T309" t="str">
            <v>LVQ</v>
          </cell>
          <cell r="U309"/>
          <cell r="V309"/>
          <cell r="W309"/>
          <cell r="X309" t="str">
            <v>White</v>
          </cell>
          <cell r="Y309"/>
          <cell r="Z309"/>
          <cell r="AA309"/>
          <cell r="AB309"/>
          <cell r="AC309"/>
          <cell r="AD309"/>
          <cell r="AE309"/>
          <cell r="AF309"/>
          <cell r="AG309" t="str">
            <v>Triple Axel</v>
          </cell>
          <cell r="AH309"/>
          <cell r="AI309"/>
          <cell r="AJ309">
            <v>18900</v>
          </cell>
          <cell r="AK309">
            <v>9000</v>
          </cell>
          <cell r="AL309">
            <v>1340</v>
          </cell>
          <cell r="AM309">
            <v>1360</v>
          </cell>
          <cell r="AN309">
            <v>242</v>
          </cell>
          <cell r="AO309">
            <v>260</v>
          </cell>
          <cell r="AP309">
            <v>239</v>
          </cell>
          <cell r="AQ309">
            <v>274</v>
          </cell>
          <cell r="AR309"/>
          <cell r="AS309" t="str">
            <v>THERMOKING (SLX R 200)</v>
          </cell>
          <cell r="AT309">
            <v>5001259401</v>
          </cell>
          <cell r="AU309"/>
          <cell r="AV309"/>
          <cell r="AW309"/>
          <cell r="AX309"/>
          <cell r="AY309" t="e">
            <v>#N/A</v>
          </cell>
          <cell r="AZ309"/>
          <cell r="BA309">
            <v>44997</v>
          </cell>
          <cell r="BB309" t="str">
            <v/>
          </cell>
          <cell r="BC309" t="str">
            <v>3rd Party</v>
          </cell>
          <cell r="BD309" t="str">
            <v>N/A</v>
          </cell>
          <cell r="BE309" t="str">
            <v>Trailer - Not Requered</v>
          </cell>
          <cell r="BF309" t="str">
            <v>N/A</v>
          </cell>
          <cell r="BG309" t="str">
            <v>N/A</v>
          </cell>
          <cell r="BH309" t="str">
            <v>N/A</v>
          </cell>
          <cell r="BI309" t="str">
            <v>N/A</v>
          </cell>
          <cell r="BJ309"/>
          <cell r="BK309"/>
          <cell r="BL309"/>
          <cell r="BM309"/>
          <cell r="BN309"/>
          <cell r="BO309"/>
          <cell r="BP309"/>
          <cell r="BQ309">
            <v>1108050100</v>
          </cell>
        </row>
        <row r="310">
          <cell r="C310">
            <v>36514</v>
          </cell>
          <cell r="D310" t="str">
            <v>Active</v>
          </cell>
          <cell r="E310" t="str">
            <v>Mammut</v>
          </cell>
          <cell r="F310"/>
          <cell r="G310" t="str">
            <v>45' Flat Bed</v>
          </cell>
          <cell r="H310" t="str">
            <v>Trailer</v>
          </cell>
          <cell r="I310"/>
          <cell r="J310" t="str">
            <v>Front Shield</v>
          </cell>
          <cell r="K310" t="str">
            <v xml:space="preserve">Small Pin </v>
          </cell>
          <cell r="L310" t="str">
            <v>Steel</v>
          </cell>
          <cell r="M310" t="str">
            <v>05071810FB737</v>
          </cell>
          <cell r="N310" t="str">
            <v>QATAR-TD-010587</v>
          </cell>
          <cell r="O310">
            <v>2005</v>
          </cell>
          <cell r="P310" t="str">
            <v>UAE</v>
          </cell>
          <cell r="Q310" t="str">
            <v>TR-Transport - Operations</v>
          </cell>
          <cell r="R310" t="str">
            <v>AGI</v>
          </cell>
          <cell r="S310" t="str">
            <v>LVQ</v>
          </cell>
          <cell r="T310" t="str">
            <v>LVQ</v>
          </cell>
          <cell r="U310">
            <v>15942</v>
          </cell>
          <cell r="V310"/>
          <cell r="W310"/>
          <cell r="X310" t="str">
            <v>White</v>
          </cell>
          <cell r="Y310"/>
          <cell r="Z310"/>
          <cell r="AA310"/>
          <cell r="AB310"/>
          <cell r="AC310"/>
          <cell r="AD310"/>
          <cell r="AE310"/>
          <cell r="AF310"/>
          <cell r="AG310" t="str">
            <v>Triple Axel</v>
          </cell>
          <cell r="AH310"/>
          <cell r="AI310"/>
          <cell r="AJ310"/>
          <cell r="AK310"/>
          <cell r="AL310"/>
          <cell r="AM310"/>
          <cell r="AN310"/>
          <cell r="AO310"/>
          <cell r="AP310"/>
          <cell r="AQ310"/>
          <cell r="AR310"/>
          <cell r="AS310"/>
          <cell r="AT310"/>
          <cell r="AU310"/>
          <cell r="AV310"/>
          <cell r="AW310"/>
          <cell r="AX310"/>
          <cell r="AY310" t="e">
            <v>#N/A</v>
          </cell>
          <cell r="AZ310"/>
          <cell r="BA310">
            <v>44858</v>
          </cell>
          <cell r="BB310" t="str">
            <v>Expired</v>
          </cell>
          <cell r="BC310" t="str">
            <v>3rd Party</v>
          </cell>
          <cell r="BD310" t="str">
            <v>N/A</v>
          </cell>
          <cell r="BE310" t="str">
            <v>Trailer - Not Requered</v>
          </cell>
          <cell r="BF310" t="str">
            <v>N/A</v>
          </cell>
          <cell r="BG310" t="str">
            <v>N/A</v>
          </cell>
          <cell r="BH310" t="str">
            <v>N/A</v>
          </cell>
          <cell r="BI310" t="str">
            <v>N/A</v>
          </cell>
          <cell r="BJ310"/>
          <cell r="BK310"/>
          <cell r="BL310"/>
          <cell r="BM310"/>
          <cell r="BN310"/>
          <cell r="BO310"/>
          <cell r="BP310"/>
          <cell r="BQ310">
            <v>1108050100</v>
          </cell>
        </row>
        <row r="311">
          <cell r="C311">
            <v>36528</v>
          </cell>
          <cell r="D311" t="str">
            <v>Active</v>
          </cell>
          <cell r="E311" t="str">
            <v>Alam Steel Industries</v>
          </cell>
          <cell r="F311"/>
          <cell r="G311" t="str">
            <v>40' Flat Bed</v>
          </cell>
          <cell r="H311" t="str">
            <v>Trailer</v>
          </cell>
          <cell r="I311"/>
          <cell r="J311" t="str">
            <v>Front Shield</v>
          </cell>
          <cell r="K311" t="str">
            <v xml:space="preserve">Small Pin </v>
          </cell>
          <cell r="L311"/>
          <cell r="M311" t="str">
            <v xml:space="preserve">AS5069 </v>
          </cell>
          <cell r="N311" t="str">
            <v>QATAR-TD-010586</v>
          </cell>
          <cell r="O311">
            <v>2008</v>
          </cell>
          <cell r="P311" t="str">
            <v>Kuwait</v>
          </cell>
          <cell r="Q311" t="str">
            <v>TR-Transport - Operations</v>
          </cell>
          <cell r="R311" t="str">
            <v>AGI</v>
          </cell>
          <cell r="S311" t="str">
            <v>LVQ</v>
          </cell>
          <cell r="T311" t="str">
            <v>LVQ</v>
          </cell>
          <cell r="U311">
            <v>22172</v>
          </cell>
          <cell r="V311"/>
          <cell r="W311"/>
          <cell r="X311" t="str">
            <v>White</v>
          </cell>
          <cell r="Y311"/>
          <cell r="Z311"/>
          <cell r="AA311"/>
          <cell r="AB311"/>
          <cell r="AC311"/>
          <cell r="AD311"/>
          <cell r="AE311"/>
          <cell r="AF311" t="str">
            <v xml:space="preserve">Steel </v>
          </cell>
          <cell r="AG311" t="str">
            <v>Double Axel</v>
          </cell>
          <cell r="AH311"/>
          <cell r="AI311"/>
          <cell r="AJ311"/>
          <cell r="AK311"/>
          <cell r="AL311"/>
          <cell r="AM311"/>
          <cell r="AN311"/>
          <cell r="AO311"/>
          <cell r="AP311"/>
          <cell r="AQ311"/>
          <cell r="AR311"/>
          <cell r="AS311"/>
          <cell r="AT311"/>
          <cell r="AU311"/>
          <cell r="AV311"/>
          <cell r="AW311"/>
          <cell r="AX311"/>
          <cell r="AY311" t="e">
            <v>#N/A</v>
          </cell>
          <cell r="AZ311"/>
          <cell r="BA311">
            <v>44889</v>
          </cell>
          <cell r="BB311" t="str">
            <v>Expired</v>
          </cell>
          <cell r="BC311" t="str">
            <v>3rd Party</v>
          </cell>
          <cell r="BD311" t="str">
            <v>N/A</v>
          </cell>
          <cell r="BE311" t="str">
            <v>Trailer - Not Requered</v>
          </cell>
          <cell r="BF311" t="str">
            <v>N/A</v>
          </cell>
          <cell r="BG311" t="str">
            <v>N/A</v>
          </cell>
          <cell r="BH311" t="str">
            <v>N/A</v>
          </cell>
          <cell r="BI311" t="str">
            <v>N/A</v>
          </cell>
          <cell r="BJ311"/>
          <cell r="BK311"/>
          <cell r="BL311"/>
          <cell r="BM311"/>
          <cell r="BN311"/>
          <cell r="BO311"/>
          <cell r="BP311"/>
          <cell r="BQ311">
            <v>1108050100</v>
          </cell>
        </row>
        <row r="312">
          <cell r="C312">
            <v>36559</v>
          </cell>
          <cell r="D312" t="str">
            <v>Active</v>
          </cell>
          <cell r="E312" t="str">
            <v>Schmitz</v>
          </cell>
          <cell r="F312"/>
          <cell r="G312" t="str">
            <v>40' Flat Bed</v>
          </cell>
          <cell r="H312" t="str">
            <v>Trailer</v>
          </cell>
          <cell r="I312"/>
          <cell r="J312" t="str">
            <v>Flat Bed</v>
          </cell>
          <cell r="K312" t="str">
            <v>Big Pin</v>
          </cell>
          <cell r="L312"/>
          <cell r="M312" t="str">
            <v>WSM00000003002621</v>
          </cell>
          <cell r="N312" t="str">
            <v>QATAR-TD-010588</v>
          </cell>
          <cell r="O312">
            <v>2007</v>
          </cell>
          <cell r="P312" t="str">
            <v>Germany</v>
          </cell>
          <cell r="Q312" t="str">
            <v>TR-Transport - Operations</v>
          </cell>
          <cell r="R312" t="str">
            <v>GWC</v>
          </cell>
          <cell r="S312" t="str">
            <v>LVQ</v>
          </cell>
          <cell r="T312" t="str">
            <v>LVQ</v>
          </cell>
          <cell r="U312"/>
          <cell r="V312"/>
          <cell r="W312"/>
          <cell r="X312" t="str">
            <v>Silver</v>
          </cell>
          <cell r="Y312"/>
          <cell r="Z312"/>
          <cell r="AA312"/>
          <cell r="AB312"/>
          <cell r="AC312"/>
          <cell r="AD312"/>
          <cell r="AE312"/>
          <cell r="AF312"/>
          <cell r="AG312" t="str">
            <v>Triple Axel</v>
          </cell>
          <cell r="AH312"/>
          <cell r="AI312"/>
          <cell r="AJ312"/>
          <cell r="AK312"/>
          <cell r="AL312"/>
          <cell r="AM312"/>
          <cell r="AN312"/>
          <cell r="AO312"/>
          <cell r="AP312"/>
          <cell r="AQ312"/>
          <cell r="AR312"/>
          <cell r="AS312"/>
          <cell r="AT312"/>
          <cell r="AU312"/>
          <cell r="AV312"/>
          <cell r="AW312"/>
          <cell r="AX312"/>
          <cell r="AY312" t="e">
            <v>#N/A</v>
          </cell>
          <cell r="AZ312"/>
          <cell r="BA312">
            <v>44878</v>
          </cell>
          <cell r="BB312" t="str">
            <v>Expired</v>
          </cell>
          <cell r="BC312" t="str">
            <v>3rd Party</v>
          </cell>
          <cell r="BD312" t="str">
            <v>N/A</v>
          </cell>
          <cell r="BE312" t="str">
            <v>Trailer - Not Requered</v>
          </cell>
          <cell r="BF312" t="str">
            <v>N/A</v>
          </cell>
          <cell r="BG312" t="str">
            <v>N/A</v>
          </cell>
          <cell r="BH312" t="str">
            <v>N/A</v>
          </cell>
          <cell r="BI312" t="str">
            <v>N/A</v>
          </cell>
          <cell r="BJ312"/>
          <cell r="BK312"/>
          <cell r="BL312"/>
          <cell r="BM312"/>
          <cell r="BN312"/>
          <cell r="BO312"/>
          <cell r="BP312"/>
          <cell r="BQ312">
            <v>1108050100</v>
          </cell>
        </row>
        <row r="313">
          <cell r="C313">
            <v>36565</v>
          </cell>
          <cell r="D313" t="str">
            <v>Active</v>
          </cell>
          <cell r="E313" t="str">
            <v>Schmitz</v>
          </cell>
          <cell r="F313"/>
          <cell r="G313" t="str">
            <v>40' Flat Bed</v>
          </cell>
          <cell r="H313" t="str">
            <v>Trailer</v>
          </cell>
          <cell r="I313"/>
          <cell r="J313" t="str">
            <v>Flat Bed</v>
          </cell>
          <cell r="K313" t="str">
            <v>Big Pin</v>
          </cell>
          <cell r="L313"/>
          <cell r="M313" t="str">
            <v>WSM00000003002582</v>
          </cell>
          <cell r="N313" t="str">
            <v>QATAR-TD-010589</v>
          </cell>
          <cell r="O313">
            <v>2007</v>
          </cell>
          <cell r="P313" t="str">
            <v>Germany</v>
          </cell>
          <cell r="Q313" t="str">
            <v>TR-Transport - Operations</v>
          </cell>
          <cell r="R313" t="str">
            <v>GWC</v>
          </cell>
          <cell r="S313" t="str">
            <v>LVQ</v>
          </cell>
          <cell r="T313" t="str">
            <v>LVQ</v>
          </cell>
          <cell r="U313"/>
          <cell r="V313"/>
          <cell r="W313"/>
          <cell r="X313" t="str">
            <v>Silver</v>
          </cell>
          <cell r="Y313"/>
          <cell r="Z313"/>
          <cell r="AA313"/>
          <cell r="AB313"/>
          <cell r="AC313"/>
          <cell r="AD313"/>
          <cell r="AE313"/>
          <cell r="AF313"/>
          <cell r="AG313" t="str">
            <v>Triple Axel</v>
          </cell>
          <cell r="AH313"/>
          <cell r="AI313"/>
          <cell r="AJ313"/>
          <cell r="AK313"/>
          <cell r="AL313"/>
          <cell r="AM313"/>
          <cell r="AN313"/>
          <cell r="AO313"/>
          <cell r="AP313"/>
          <cell r="AQ313"/>
          <cell r="AR313"/>
          <cell r="AS313"/>
          <cell r="AT313"/>
          <cell r="AU313"/>
          <cell r="AV313"/>
          <cell r="AW313"/>
          <cell r="AX313"/>
          <cell r="AY313" t="e">
            <v>#N/A</v>
          </cell>
          <cell r="AZ313"/>
          <cell r="BA313">
            <v>44878</v>
          </cell>
          <cell r="BB313" t="str">
            <v>Expired</v>
          </cell>
          <cell r="BC313" t="str">
            <v>3rd Party</v>
          </cell>
          <cell r="BD313" t="str">
            <v>N/A</v>
          </cell>
          <cell r="BE313" t="str">
            <v>Trailer - Not Requered</v>
          </cell>
          <cell r="BF313" t="str">
            <v>N/A</v>
          </cell>
          <cell r="BG313" t="str">
            <v>N/A</v>
          </cell>
          <cell r="BH313" t="str">
            <v>N/A</v>
          </cell>
          <cell r="BI313" t="str">
            <v>N/A</v>
          </cell>
          <cell r="BJ313"/>
          <cell r="BK313"/>
          <cell r="BL313"/>
          <cell r="BM313"/>
          <cell r="BN313"/>
          <cell r="BO313"/>
          <cell r="BP313"/>
          <cell r="BQ313">
            <v>1108050100</v>
          </cell>
        </row>
        <row r="314">
          <cell r="C314">
            <v>36566</v>
          </cell>
          <cell r="D314" t="str">
            <v>Active</v>
          </cell>
          <cell r="E314" t="str">
            <v>Schmitz</v>
          </cell>
          <cell r="F314"/>
          <cell r="G314" t="str">
            <v>40' Flat Bed</v>
          </cell>
          <cell r="H314" t="str">
            <v>Trailer</v>
          </cell>
          <cell r="I314"/>
          <cell r="J314" t="str">
            <v>Flat Bed</v>
          </cell>
          <cell r="K314" t="str">
            <v>Big Pin</v>
          </cell>
          <cell r="L314"/>
          <cell r="M314" t="str">
            <v>WSM00000003002694</v>
          </cell>
          <cell r="N314" t="str">
            <v>QATAR-TD-010590</v>
          </cell>
          <cell r="O314">
            <v>2007</v>
          </cell>
          <cell r="P314" t="str">
            <v>Germany</v>
          </cell>
          <cell r="Q314" t="str">
            <v>TR-Transport - Operations</v>
          </cell>
          <cell r="R314" t="str">
            <v>GWC</v>
          </cell>
          <cell r="S314" t="str">
            <v>LVQ</v>
          </cell>
          <cell r="T314" t="str">
            <v>LVQ</v>
          </cell>
          <cell r="U314"/>
          <cell r="V314"/>
          <cell r="W314"/>
          <cell r="X314" t="str">
            <v>Silver</v>
          </cell>
          <cell r="Y314"/>
          <cell r="Z314"/>
          <cell r="AA314"/>
          <cell r="AB314"/>
          <cell r="AC314"/>
          <cell r="AD314"/>
          <cell r="AE314"/>
          <cell r="AF314"/>
          <cell r="AG314" t="str">
            <v>Triple Axel</v>
          </cell>
          <cell r="AH314"/>
          <cell r="AI314"/>
          <cell r="AJ314"/>
          <cell r="AK314"/>
          <cell r="AL314"/>
          <cell r="AM314"/>
          <cell r="AN314"/>
          <cell r="AO314"/>
          <cell r="AP314"/>
          <cell r="AQ314"/>
          <cell r="AR314"/>
          <cell r="AS314"/>
          <cell r="AT314"/>
          <cell r="AU314"/>
          <cell r="AV314"/>
          <cell r="AW314"/>
          <cell r="AX314"/>
          <cell r="AY314" t="e">
            <v>#N/A</v>
          </cell>
          <cell r="AZ314"/>
          <cell r="BA314">
            <v>44859</v>
          </cell>
          <cell r="BB314" t="str">
            <v>Expired</v>
          </cell>
          <cell r="BC314" t="str">
            <v>3rd Party</v>
          </cell>
          <cell r="BD314" t="str">
            <v>N/A</v>
          </cell>
          <cell r="BE314" t="str">
            <v>Trailer - Not Requered</v>
          </cell>
          <cell r="BF314" t="str">
            <v>N/A</v>
          </cell>
          <cell r="BG314" t="str">
            <v>N/A</v>
          </cell>
          <cell r="BH314" t="str">
            <v>N/A</v>
          </cell>
          <cell r="BI314" t="str">
            <v>N/A</v>
          </cell>
          <cell r="BJ314"/>
          <cell r="BK314"/>
          <cell r="BL314"/>
          <cell r="BM314"/>
          <cell r="BN314"/>
          <cell r="BO314"/>
          <cell r="BP314"/>
          <cell r="BQ314">
            <v>1108050100</v>
          </cell>
        </row>
        <row r="315">
          <cell r="C315">
            <v>36575</v>
          </cell>
          <cell r="D315" t="str">
            <v>Active</v>
          </cell>
          <cell r="E315" t="str">
            <v>Schmitz</v>
          </cell>
          <cell r="F315"/>
          <cell r="G315" t="str">
            <v>40' Flat Bed</v>
          </cell>
          <cell r="H315" t="str">
            <v>Trailer</v>
          </cell>
          <cell r="I315"/>
          <cell r="J315" t="str">
            <v>Flat Bed</v>
          </cell>
          <cell r="K315" t="str">
            <v xml:space="preserve">Small Pin </v>
          </cell>
          <cell r="L315"/>
          <cell r="M315" t="str">
            <v>WSM00000003002509</v>
          </cell>
          <cell r="N315" t="str">
            <v>QATAR-TD-010591</v>
          </cell>
          <cell r="O315">
            <v>2007</v>
          </cell>
          <cell r="P315" t="str">
            <v>Germany</v>
          </cell>
          <cell r="Q315" t="str">
            <v>TR-Transport - Operations</v>
          </cell>
          <cell r="R315" t="str">
            <v>GWC</v>
          </cell>
          <cell r="S315" t="str">
            <v>LVQ</v>
          </cell>
          <cell r="T315" t="str">
            <v>LVQ</v>
          </cell>
          <cell r="U315"/>
          <cell r="V315"/>
          <cell r="W315"/>
          <cell r="X315" t="str">
            <v>Silver</v>
          </cell>
          <cell r="Y315"/>
          <cell r="Z315"/>
          <cell r="AA315"/>
          <cell r="AB315"/>
          <cell r="AC315"/>
          <cell r="AD315"/>
          <cell r="AE315"/>
          <cell r="AF315"/>
          <cell r="AG315" t="str">
            <v>Triple Axel</v>
          </cell>
          <cell r="AH315"/>
          <cell r="AI315"/>
          <cell r="AJ315"/>
          <cell r="AK315"/>
          <cell r="AL315"/>
          <cell r="AM315"/>
          <cell r="AN315"/>
          <cell r="AO315"/>
          <cell r="AP315"/>
          <cell r="AQ315"/>
          <cell r="AR315"/>
          <cell r="AS315"/>
          <cell r="AT315"/>
          <cell r="AU315"/>
          <cell r="AV315"/>
          <cell r="AW315"/>
          <cell r="AX315"/>
          <cell r="AY315" t="e">
            <v>#N/A</v>
          </cell>
          <cell r="AZ315"/>
          <cell r="BA315">
            <v>44859</v>
          </cell>
          <cell r="BB315" t="str">
            <v>Expired</v>
          </cell>
          <cell r="BC315" t="str">
            <v>3rd Party</v>
          </cell>
          <cell r="BD315" t="str">
            <v>N/A</v>
          </cell>
          <cell r="BE315" t="str">
            <v>Trailer - Not Requered</v>
          </cell>
          <cell r="BF315" t="str">
            <v>N/A</v>
          </cell>
          <cell r="BG315" t="str">
            <v>N/A</v>
          </cell>
          <cell r="BH315" t="str">
            <v>N/A</v>
          </cell>
          <cell r="BI315" t="str">
            <v>N/A</v>
          </cell>
          <cell r="BJ315"/>
          <cell r="BK315"/>
          <cell r="BL315"/>
          <cell r="BM315"/>
          <cell r="BN315"/>
          <cell r="BO315"/>
          <cell r="BP315"/>
          <cell r="BQ315">
            <v>1108050100</v>
          </cell>
        </row>
        <row r="316">
          <cell r="C316">
            <v>36576</v>
          </cell>
          <cell r="D316" t="str">
            <v>Active</v>
          </cell>
          <cell r="E316" t="str">
            <v>Schmitz</v>
          </cell>
          <cell r="F316"/>
          <cell r="G316" t="str">
            <v>40' Flat Bed</v>
          </cell>
          <cell r="H316" t="str">
            <v>Trailer</v>
          </cell>
          <cell r="I316"/>
          <cell r="J316" t="str">
            <v>Flat Bed</v>
          </cell>
          <cell r="K316" t="str">
            <v>Big Pin</v>
          </cell>
          <cell r="L316"/>
          <cell r="M316" t="str">
            <v>WSM00000003002911</v>
          </cell>
          <cell r="N316" t="str">
            <v>QATAR-TD-010592</v>
          </cell>
          <cell r="O316">
            <v>2007</v>
          </cell>
          <cell r="P316" t="str">
            <v>Germany</v>
          </cell>
          <cell r="Q316" t="str">
            <v>TR-Transport - Operations</v>
          </cell>
          <cell r="R316" t="str">
            <v>GWC</v>
          </cell>
          <cell r="S316" t="str">
            <v>LVQ</v>
          </cell>
          <cell r="T316" t="str">
            <v>LVQ</v>
          </cell>
          <cell r="U316"/>
          <cell r="V316"/>
          <cell r="W316"/>
          <cell r="X316" t="str">
            <v>Silver</v>
          </cell>
          <cell r="Y316"/>
          <cell r="Z316"/>
          <cell r="AA316"/>
          <cell r="AB316"/>
          <cell r="AC316"/>
          <cell r="AD316"/>
          <cell r="AE316"/>
          <cell r="AF316"/>
          <cell r="AG316" t="str">
            <v>Triple Axel</v>
          </cell>
          <cell r="AH316"/>
          <cell r="AI316"/>
          <cell r="AJ316"/>
          <cell r="AK316"/>
          <cell r="AL316"/>
          <cell r="AM316"/>
          <cell r="AN316"/>
          <cell r="AO316"/>
          <cell r="AP316"/>
          <cell r="AQ316"/>
          <cell r="AR316"/>
          <cell r="AS316"/>
          <cell r="AT316"/>
          <cell r="AU316"/>
          <cell r="AV316"/>
          <cell r="AW316"/>
          <cell r="AX316"/>
          <cell r="AY316" t="e">
            <v>#N/A</v>
          </cell>
          <cell r="AZ316"/>
          <cell r="BA316">
            <v>44854</v>
          </cell>
          <cell r="BB316" t="str">
            <v>Expired</v>
          </cell>
          <cell r="BC316" t="str">
            <v>3rd Party</v>
          </cell>
          <cell r="BD316" t="str">
            <v>N/A</v>
          </cell>
          <cell r="BE316" t="str">
            <v>Trailer - Not Requered</v>
          </cell>
          <cell r="BF316" t="str">
            <v>N/A</v>
          </cell>
          <cell r="BG316" t="str">
            <v>N/A</v>
          </cell>
          <cell r="BH316" t="str">
            <v>N/A</v>
          </cell>
          <cell r="BI316" t="str">
            <v>N/A</v>
          </cell>
          <cell r="BJ316"/>
          <cell r="BK316"/>
          <cell r="BL316"/>
          <cell r="BM316"/>
          <cell r="BN316"/>
          <cell r="BO316"/>
          <cell r="BP316"/>
          <cell r="BQ316">
            <v>1108050100</v>
          </cell>
        </row>
        <row r="317">
          <cell r="C317">
            <v>36596</v>
          </cell>
          <cell r="D317" t="str">
            <v>Active</v>
          </cell>
          <cell r="E317" t="str">
            <v>Schmitz</v>
          </cell>
          <cell r="F317"/>
          <cell r="G317" t="str">
            <v>40' Flat Bed</v>
          </cell>
          <cell r="H317" t="str">
            <v>Trailer</v>
          </cell>
          <cell r="I317"/>
          <cell r="J317" t="str">
            <v>Flat Bed</v>
          </cell>
          <cell r="K317" t="str">
            <v>Big Pin</v>
          </cell>
          <cell r="L317"/>
          <cell r="M317" t="str">
            <v>WSM00000003002882</v>
          </cell>
          <cell r="N317" t="str">
            <v>QATAR-TD-010595</v>
          </cell>
          <cell r="O317">
            <v>2007</v>
          </cell>
          <cell r="P317" t="str">
            <v>Germany</v>
          </cell>
          <cell r="Q317" t="str">
            <v>TR-Transport - Operations</v>
          </cell>
          <cell r="R317" t="str">
            <v>GWC</v>
          </cell>
          <cell r="S317" t="str">
            <v>LVQ</v>
          </cell>
          <cell r="T317" t="str">
            <v>LVQ</v>
          </cell>
          <cell r="U317"/>
          <cell r="V317"/>
          <cell r="W317"/>
          <cell r="X317" t="str">
            <v>Silver</v>
          </cell>
          <cell r="Y317"/>
          <cell r="Z317"/>
          <cell r="AA317"/>
          <cell r="AB317"/>
          <cell r="AC317"/>
          <cell r="AD317"/>
          <cell r="AE317"/>
          <cell r="AF317"/>
          <cell r="AG317" t="str">
            <v>Triple Axel</v>
          </cell>
          <cell r="AH317"/>
          <cell r="AI317"/>
          <cell r="AJ317"/>
          <cell r="AK317"/>
          <cell r="AL317"/>
          <cell r="AM317"/>
          <cell r="AN317"/>
          <cell r="AO317"/>
          <cell r="AP317"/>
          <cell r="AQ317"/>
          <cell r="AR317"/>
          <cell r="AS317"/>
          <cell r="AT317"/>
          <cell r="AU317"/>
          <cell r="AV317"/>
          <cell r="AW317"/>
          <cell r="AX317"/>
          <cell r="AY317" t="e">
            <v>#N/A</v>
          </cell>
          <cell r="AZ317"/>
          <cell r="BA317">
            <v>44868</v>
          </cell>
          <cell r="BB317" t="str">
            <v>Expired</v>
          </cell>
          <cell r="BC317" t="str">
            <v>3rd Party</v>
          </cell>
          <cell r="BD317" t="str">
            <v>N/A</v>
          </cell>
          <cell r="BE317" t="str">
            <v>Trailer - Not Requered</v>
          </cell>
          <cell r="BF317" t="str">
            <v>N/A</v>
          </cell>
          <cell r="BG317" t="str">
            <v>N/A</v>
          </cell>
          <cell r="BH317" t="str">
            <v>N/A</v>
          </cell>
          <cell r="BI317" t="str">
            <v>N/A</v>
          </cell>
          <cell r="BJ317"/>
          <cell r="BK317"/>
          <cell r="BL317"/>
          <cell r="BM317"/>
          <cell r="BN317"/>
          <cell r="BO317"/>
          <cell r="BP317"/>
          <cell r="BQ317">
            <v>1108050100</v>
          </cell>
        </row>
        <row r="318">
          <cell r="C318">
            <v>36710</v>
          </cell>
          <cell r="D318" t="str">
            <v>Active</v>
          </cell>
          <cell r="E318" t="str">
            <v>Bader Almulla</v>
          </cell>
          <cell r="F318"/>
          <cell r="G318" t="str">
            <v>45' Reefer</v>
          </cell>
          <cell r="H318" t="str">
            <v>Trailer</v>
          </cell>
          <cell r="I318"/>
          <cell r="J318" t="str">
            <v>Reefer Box With Tail Lift</v>
          </cell>
          <cell r="K318" t="str">
            <v xml:space="preserve">Small Pin </v>
          </cell>
          <cell r="L318"/>
          <cell r="M318" t="str">
            <v>QATAR-TD-57640</v>
          </cell>
          <cell r="N318" t="str">
            <v>QATAR-TD-010597</v>
          </cell>
          <cell r="O318">
            <v>2014</v>
          </cell>
          <cell r="P318" t="str">
            <v>Kuwait</v>
          </cell>
          <cell r="Q318" t="str">
            <v>TR-Transport - Operations</v>
          </cell>
          <cell r="R318" t="str">
            <v>GWC</v>
          </cell>
          <cell r="S318" t="str">
            <v>LVQ</v>
          </cell>
          <cell r="T318" t="str">
            <v>LVQ</v>
          </cell>
          <cell r="U318"/>
          <cell r="V318"/>
          <cell r="W318"/>
          <cell r="X318" t="str">
            <v>White</v>
          </cell>
          <cell r="Y318"/>
          <cell r="Z318"/>
          <cell r="AA318"/>
          <cell r="AB318"/>
          <cell r="AC318"/>
          <cell r="AD318"/>
          <cell r="AE318"/>
          <cell r="AF318"/>
          <cell r="AG318" t="str">
            <v>Triple Axel</v>
          </cell>
          <cell r="AH318"/>
          <cell r="AI318"/>
          <cell r="AJ318"/>
          <cell r="AK318"/>
          <cell r="AL318">
            <v>1348</v>
          </cell>
          <cell r="AM318">
            <v>1360</v>
          </cell>
          <cell r="AN318">
            <v>240</v>
          </cell>
          <cell r="AO318">
            <v>261</v>
          </cell>
          <cell r="AP318">
            <v>251</v>
          </cell>
          <cell r="AQ318">
            <v>276</v>
          </cell>
          <cell r="AR318"/>
          <cell r="AS318" t="str">
            <v>CARRIER (ULTRA XL)</v>
          </cell>
          <cell r="AT318" t="str">
            <v>U6LAZ91083255</v>
          </cell>
          <cell r="AU318"/>
          <cell r="AV318"/>
          <cell r="AW318"/>
          <cell r="AX318"/>
          <cell r="AY318" t="e">
            <v>#N/A</v>
          </cell>
          <cell r="AZ318"/>
          <cell r="BA318">
            <v>44851</v>
          </cell>
          <cell r="BB318" t="str">
            <v>Expired</v>
          </cell>
          <cell r="BC318" t="str">
            <v>3rd Party</v>
          </cell>
          <cell r="BD318" t="str">
            <v>N/A</v>
          </cell>
          <cell r="BE318" t="str">
            <v>Trailer - Not Requered</v>
          </cell>
          <cell r="BF318" t="str">
            <v>N/A</v>
          </cell>
          <cell r="BG318" t="str">
            <v>N/A</v>
          </cell>
          <cell r="BH318" t="str">
            <v>N/A</v>
          </cell>
          <cell r="BI318" t="str">
            <v>N/A</v>
          </cell>
          <cell r="BJ318"/>
          <cell r="BK318"/>
          <cell r="BL318"/>
          <cell r="BM318"/>
          <cell r="BN318"/>
          <cell r="BO318"/>
          <cell r="BP318"/>
          <cell r="BQ318">
            <v>1108050100</v>
          </cell>
        </row>
        <row r="319">
          <cell r="C319">
            <v>36711</v>
          </cell>
          <cell r="D319" t="str">
            <v>Active</v>
          </cell>
          <cell r="E319" t="str">
            <v>Bader Almulla</v>
          </cell>
          <cell r="F319"/>
          <cell r="G319" t="str">
            <v>45' Reefer</v>
          </cell>
          <cell r="H319" t="str">
            <v>Trailer</v>
          </cell>
          <cell r="I319"/>
          <cell r="J319" t="str">
            <v>Reefer Box</v>
          </cell>
          <cell r="K319" t="str">
            <v xml:space="preserve">Small Pin </v>
          </cell>
          <cell r="L319"/>
          <cell r="M319">
            <v>2378</v>
          </cell>
          <cell r="N319" t="str">
            <v>QATAR-TD-010356</v>
          </cell>
          <cell r="O319">
            <v>2014</v>
          </cell>
          <cell r="P319" t="str">
            <v>Kuwait</v>
          </cell>
          <cell r="Q319" t="str">
            <v>TR-Transport - Operations</v>
          </cell>
          <cell r="R319" t="str">
            <v>GWC</v>
          </cell>
          <cell r="S319" t="str">
            <v>LVQ</v>
          </cell>
          <cell r="T319" t="str">
            <v>OFI Dedicated</v>
          </cell>
          <cell r="U319"/>
          <cell r="V319"/>
          <cell r="W319"/>
          <cell r="X319" t="str">
            <v>White</v>
          </cell>
          <cell r="Y319"/>
          <cell r="Z319"/>
          <cell r="AA319"/>
          <cell r="AB319"/>
          <cell r="AC319"/>
          <cell r="AD319"/>
          <cell r="AE319"/>
          <cell r="AF319"/>
          <cell r="AG319" t="str">
            <v>Triple Axel</v>
          </cell>
          <cell r="AH319"/>
          <cell r="AI319"/>
          <cell r="AJ319"/>
          <cell r="AK319"/>
          <cell r="AL319"/>
          <cell r="AM319"/>
          <cell r="AN319"/>
          <cell r="AO319"/>
          <cell r="AP319"/>
          <cell r="AQ319"/>
          <cell r="AR319"/>
          <cell r="AS319" t="str">
            <v>CARRIER (ULTRA XL)</v>
          </cell>
          <cell r="AT319" t="str">
            <v>U6LAZ91083250</v>
          </cell>
          <cell r="AU319"/>
          <cell r="AV319"/>
          <cell r="AW319"/>
          <cell r="AX319"/>
          <cell r="AY319" t="e">
            <v>#N/A</v>
          </cell>
          <cell r="AZ319"/>
          <cell r="BA319">
            <v>44852</v>
          </cell>
          <cell r="BB319" t="str">
            <v>Expired</v>
          </cell>
          <cell r="BC319" t="str">
            <v>3rd Party</v>
          </cell>
          <cell r="BD319" t="str">
            <v>N/A</v>
          </cell>
          <cell r="BE319" t="str">
            <v>Trailer - Not Requered</v>
          </cell>
          <cell r="BF319" t="str">
            <v>N/A</v>
          </cell>
          <cell r="BG319" t="str">
            <v>N/A</v>
          </cell>
          <cell r="BH319" t="str">
            <v>N/A</v>
          </cell>
          <cell r="BI319" t="str">
            <v>N/A</v>
          </cell>
          <cell r="BJ319"/>
          <cell r="BK319"/>
          <cell r="BL319"/>
          <cell r="BM319"/>
          <cell r="BN319"/>
          <cell r="BO319"/>
          <cell r="BP319"/>
          <cell r="BQ319">
            <v>1108050100</v>
          </cell>
        </row>
        <row r="320">
          <cell r="C320">
            <v>36779</v>
          </cell>
          <cell r="D320" t="str">
            <v>Active</v>
          </cell>
          <cell r="E320" t="str">
            <v>Gorica</v>
          </cell>
          <cell r="F320"/>
          <cell r="G320" t="str">
            <v>100 Tons</v>
          </cell>
          <cell r="H320" t="str">
            <v>Trailer</v>
          </cell>
          <cell r="I320"/>
          <cell r="J320" t="str">
            <v xml:space="preserve">Low bed Front loader </v>
          </cell>
          <cell r="K320" t="str">
            <v>Big Pin</v>
          </cell>
          <cell r="L320"/>
          <cell r="M320" t="str">
            <v>GILF140005</v>
          </cell>
          <cell r="N320" t="str">
            <v>QATAR-TD-010599</v>
          </cell>
          <cell r="O320">
            <v>2014</v>
          </cell>
          <cell r="P320" t="str">
            <v>UAE</v>
          </cell>
          <cell r="Q320" t="str">
            <v>TR-Transport - Operations</v>
          </cell>
          <cell r="R320" t="str">
            <v>GWC</v>
          </cell>
          <cell r="S320" t="str">
            <v>LVQ</v>
          </cell>
          <cell r="T320" t="str">
            <v>LVQ</v>
          </cell>
          <cell r="U320"/>
          <cell r="V320"/>
          <cell r="W320"/>
          <cell r="X320" t="str">
            <v>Green</v>
          </cell>
          <cell r="Y320"/>
          <cell r="Z320"/>
          <cell r="AA320"/>
          <cell r="AB320"/>
          <cell r="AC320"/>
          <cell r="AD320"/>
          <cell r="AE320"/>
          <cell r="AF320"/>
          <cell r="AG320" t="str">
            <v>Four Axel</v>
          </cell>
          <cell r="AH320"/>
          <cell r="AI320"/>
          <cell r="AJ320"/>
          <cell r="AK320"/>
          <cell r="AL320"/>
          <cell r="AM320"/>
          <cell r="AN320"/>
          <cell r="AO320"/>
          <cell r="AP320"/>
          <cell r="AQ320"/>
          <cell r="AR320"/>
          <cell r="AS320"/>
          <cell r="AT320"/>
          <cell r="AU320"/>
          <cell r="AV320"/>
          <cell r="AW320"/>
          <cell r="AX320"/>
          <cell r="AY320" t="e">
            <v>#N/A</v>
          </cell>
          <cell r="AZ320"/>
          <cell r="BA320">
            <v>44882</v>
          </cell>
          <cell r="BB320" t="str">
            <v>Expired</v>
          </cell>
          <cell r="BC320" t="str">
            <v>3rd Party</v>
          </cell>
          <cell r="BD320" t="str">
            <v>N/A</v>
          </cell>
          <cell r="BE320" t="str">
            <v>Trailer - Not Requered</v>
          </cell>
          <cell r="BF320" t="str">
            <v>N/A</v>
          </cell>
          <cell r="BG320" t="str">
            <v>N/A</v>
          </cell>
          <cell r="BH320" t="str">
            <v>N/A</v>
          </cell>
          <cell r="BI320" t="str">
            <v>N/A</v>
          </cell>
          <cell r="BJ320"/>
          <cell r="BK320"/>
          <cell r="BL320"/>
          <cell r="BM320"/>
          <cell r="BN320"/>
          <cell r="BO320"/>
          <cell r="BP320"/>
          <cell r="BQ320">
            <v>1108050100</v>
          </cell>
        </row>
        <row r="321">
          <cell r="C321">
            <v>36980</v>
          </cell>
          <cell r="D321" t="str">
            <v>Active</v>
          </cell>
          <cell r="E321" t="str">
            <v>Gorica</v>
          </cell>
          <cell r="F321"/>
          <cell r="G321" t="str">
            <v>100 Tons</v>
          </cell>
          <cell r="H321" t="str">
            <v>Trailer</v>
          </cell>
          <cell r="I321"/>
          <cell r="J321" t="str">
            <v xml:space="preserve">Low bed Front loader </v>
          </cell>
          <cell r="K321" t="str">
            <v>Big Pin</v>
          </cell>
          <cell r="L321"/>
          <cell r="M321" t="str">
            <v>GILF140006</v>
          </cell>
          <cell r="N321" t="str">
            <v>QATAR-TD-010598</v>
          </cell>
          <cell r="O321">
            <v>2014</v>
          </cell>
          <cell r="P321" t="str">
            <v>UAE</v>
          </cell>
          <cell r="Q321" t="str">
            <v>TR-Transport - Operations</v>
          </cell>
          <cell r="R321" t="str">
            <v>GWC</v>
          </cell>
          <cell r="S321" t="str">
            <v>LVQ</v>
          </cell>
          <cell r="T321" t="str">
            <v>LVQ</v>
          </cell>
          <cell r="U321"/>
          <cell r="V321"/>
          <cell r="W321"/>
          <cell r="X321" t="str">
            <v>Green</v>
          </cell>
          <cell r="Y321"/>
          <cell r="Z321"/>
          <cell r="AA321"/>
          <cell r="AB321"/>
          <cell r="AC321"/>
          <cell r="AD321"/>
          <cell r="AE321"/>
          <cell r="AF321"/>
          <cell r="AG321" t="str">
            <v>Four Axel</v>
          </cell>
          <cell r="AH321"/>
          <cell r="AI321"/>
          <cell r="AJ321"/>
          <cell r="AK321"/>
          <cell r="AL321"/>
          <cell r="AM321"/>
          <cell r="AN321"/>
          <cell r="AO321"/>
          <cell r="AP321"/>
          <cell r="AQ321"/>
          <cell r="AR321"/>
          <cell r="AS321"/>
          <cell r="AT321"/>
          <cell r="AU321"/>
          <cell r="AV321"/>
          <cell r="AW321"/>
          <cell r="AX321"/>
          <cell r="AY321" t="e">
            <v>#N/A</v>
          </cell>
          <cell r="AZ321"/>
          <cell r="BA321">
            <v>44882</v>
          </cell>
          <cell r="BB321" t="str">
            <v>Expired</v>
          </cell>
          <cell r="BC321" t="str">
            <v>3rd Party</v>
          </cell>
          <cell r="BD321" t="str">
            <v>N/A</v>
          </cell>
          <cell r="BE321" t="str">
            <v>Trailer - Not Requered</v>
          </cell>
          <cell r="BF321" t="str">
            <v>N/A</v>
          </cell>
          <cell r="BG321" t="str">
            <v>N/A</v>
          </cell>
          <cell r="BH321" t="str">
            <v>N/A</v>
          </cell>
          <cell r="BI321" t="str">
            <v>N/A</v>
          </cell>
          <cell r="BJ321"/>
          <cell r="BK321"/>
          <cell r="BL321"/>
          <cell r="BM321"/>
          <cell r="BN321"/>
          <cell r="BO321"/>
          <cell r="BP321"/>
          <cell r="BQ321">
            <v>1108050100</v>
          </cell>
        </row>
        <row r="322">
          <cell r="C322">
            <v>38684</v>
          </cell>
          <cell r="D322" t="str">
            <v>Active</v>
          </cell>
          <cell r="E322" t="str">
            <v>Mammut</v>
          </cell>
          <cell r="F322"/>
          <cell r="G322" t="str">
            <v>45' Dry Box</v>
          </cell>
          <cell r="H322" t="str">
            <v>Trailer</v>
          </cell>
          <cell r="I322"/>
          <cell r="J322" t="str">
            <v>Dry Box</v>
          </cell>
          <cell r="K322" t="str">
            <v xml:space="preserve">Small Pin </v>
          </cell>
          <cell r="L322"/>
          <cell r="M322" t="str">
            <v>QATARTD007237</v>
          </cell>
          <cell r="N322" t="str">
            <v>QATAR-TD-007326</v>
          </cell>
          <cell r="O322">
            <v>2012</v>
          </cell>
          <cell r="P322" t="str">
            <v>Germany</v>
          </cell>
          <cell r="Q322" t="str">
            <v>TR-Transport - Operations</v>
          </cell>
          <cell r="R322" t="str">
            <v>GWC</v>
          </cell>
          <cell r="S322" t="str">
            <v>LVQ</v>
          </cell>
          <cell r="T322" t="str">
            <v>LVQ</v>
          </cell>
          <cell r="U322"/>
          <cell r="V322"/>
          <cell r="W322"/>
          <cell r="X322" t="str">
            <v>White</v>
          </cell>
          <cell r="Y322"/>
          <cell r="Z322"/>
          <cell r="AA322"/>
          <cell r="AB322"/>
          <cell r="AC322"/>
          <cell r="AD322"/>
          <cell r="AE322"/>
          <cell r="AF322"/>
          <cell r="AG322" t="str">
            <v>Triple Axel</v>
          </cell>
          <cell r="AH322"/>
          <cell r="AI322"/>
          <cell r="AJ322">
            <v>10063</v>
          </cell>
          <cell r="AK322">
            <v>6563</v>
          </cell>
          <cell r="AL322"/>
          <cell r="AM322"/>
          <cell r="AN322"/>
          <cell r="AO322"/>
          <cell r="AP322"/>
          <cell r="AQ322"/>
          <cell r="AR322"/>
          <cell r="AS322"/>
          <cell r="AT322"/>
          <cell r="AU322"/>
          <cell r="AV322"/>
          <cell r="AW322"/>
          <cell r="AX322"/>
          <cell r="AY322" t="e">
            <v>#N/A</v>
          </cell>
          <cell r="AZ322"/>
          <cell r="BA322">
            <v>45082</v>
          </cell>
          <cell r="BB322" t="str">
            <v/>
          </cell>
          <cell r="BC322" t="str">
            <v>3rd Party</v>
          </cell>
          <cell r="BD322" t="str">
            <v>N/A</v>
          </cell>
          <cell r="BE322" t="str">
            <v>Trailer - Not Requered</v>
          </cell>
          <cell r="BF322" t="str">
            <v>N/A</v>
          </cell>
          <cell r="BG322" t="str">
            <v>N/A</v>
          </cell>
          <cell r="BH322" t="str">
            <v>N/A</v>
          </cell>
          <cell r="BI322" t="str">
            <v>N/A</v>
          </cell>
          <cell r="BJ322"/>
          <cell r="BK322"/>
          <cell r="BL322"/>
          <cell r="BM322"/>
          <cell r="BN322"/>
          <cell r="BO322"/>
          <cell r="BP322"/>
          <cell r="BQ322">
            <v>1108050100</v>
          </cell>
        </row>
        <row r="323">
          <cell r="C323">
            <v>38785</v>
          </cell>
          <cell r="D323" t="str">
            <v>Active</v>
          </cell>
          <cell r="E323" t="str">
            <v>Mammut</v>
          </cell>
          <cell r="F323"/>
          <cell r="G323" t="str">
            <v>45' Dry Box</v>
          </cell>
          <cell r="H323" t="str">
            <v>Trailer</v>
          </cell>
          <cell r="I323"/>
          <cell r="J323" t="str">
            <v>Dry Box</v>
          </cell>
          <cell r="K323" t="str">
            <v xml:space="preserve">Small Pin </v>
          </cell>
          <cell r="L323"/>
          <cell r="M323" t="str">
            <v>QATARTD007659</v>
          </cell>
          <cell r="N323" t="str">
            <v>QATAR-TD-007659</v>
          </cell>
          <cell r="O323">
            <v>2012</v>
          </cell>
          <cell r="P323" t="str">
            <v>UAE</v>
          </cell>
          <cell r="Q323" t="str">
            <v>TR-Transport - Operations</v>
          </cell>
          <cell r="R323" t="str">
            <v>GWC</v>
          </cell>
          <cell r="S323" t="str">
            <v>LVQ</v>
          </cell>
          <cell r="T323" t="str">
            <v>LVQ</v>
          </cell>
          <cell r="U323"/>
          <cell r="V323"/>
          <cell r="W323"/>
          <cell r="X323" t="str">
            <v>White</v>
          </cell>
          <cell r="Y323"/>
          <cell r="Z323"/>
          <cell r="AA323"/>
          <cell r="AB323"/>
          <cell r="AC323"/>
          <cell r="AD323"/>
          <cell r="AE323"/>
          <cell r="AF323"/>
          <cell r="AG323" t="str">
            <v>Triple Axel</v>
          </cell>
          <cell r="AH323"/>
          <cell r="AI323"/>
          <cell r="AJ323">
            <v>16524</v>
          </cell>
          <cell r="AK323">
            <v>6525</v>
          </cell>
          <cell r="AL323"/>
          <cell r="AM323"/>
          <cell r="AN323"/>
          <cell r="AO323"/>
          <cell r="AP323"/>
          <cell r="AQ323"/>
          <cell r="AR323"/>
          <cell r="AS323"/>
          <cell r="AT323"/>
          <cell r="AU323"/>
          <cell r="AV323"/>
          <cell r="AW323"/>
          <cell r="AX323"/>
          <cell r="AY323" t="e">
            <v>#N/A</v>
          </cell>
          <cell r="AZ323"/>
          <cell r="BA323">
            <v>45082</v>
          </cell>
          <cell r="BB323" t="str">
            <v/>
          </cell>
          <cell r="BC323" t="str">
            <v>3rd Party</v>
          </cell>
          <cell r="BD323" t="str">
            <v>N/A</v>
          </cell>
          <cell r="BE323" t="str">
            <v>Trailer - Not Requered</v>
          </cell>
          <cell r="BF323" t="str">
            <v>N/A</v>
          </cell>
          <cell r="BG323" t="str">
            <v>N/A</v>
          </cell>
          <cell r="BH323" t="str">
            <v>N/A</v>
          </cell>
          <cell r="BI323" t="str">
            <v>N/A</v>
          </cell>
          <cell r="BJ323"/>
          <cell r="BK323"/>
          <cell r="BL323"/>
          <cell r="BM323"/>
          <cell r="BN323"/>
          <cell r="BO323"/>
          <cell r="BP323"/>
          <cell r="BQ323">
            <v>1108050100</v>
          </cell>
        </row>
        <row r="324">
          <cell r="C324">
            <v>38786</v>
          </cell>
          <cell r="D324" t="str">
            <v>Active</v>
          </cell>
          <cell r="E324" t="str">
            <v>Mammut</v>
          </cell>
          <cell r="F324"/>
          <cell r="G324" t="str">
            <v>45' Dry Box</v>
          </cell>
          <cell r="H324" t="str">
            <v>Trailer</v>
          </cell>
          <cell r="I324"/>
          <cell r="J324" t="str">
            <v>Dry Box</v>
          </cell>
          <cell r="K324" t="str">
            <v xml:space="preserve">Small Pin </v>
          </cell>
          <cell r="L324"/>
          <cell r="M324" t="str">
            <v>QATARTD007537</v>
          </cell>
          <cell r="N324" t="str">
            <v>QATAR-TD-007537</v>
          </cell>
          <cell r="O324">
            <v>2012</v>
          </cell>
          <cell r="P324" t="str">
            <v>UAE</v>
          </cell>
          <cell r="Q324" t="str">
            <v>TR-Transport</v>
          </cell>
          <cell r="R324" t="str">
            <v>GWC</v>
          </cell>
          <cell r="S324" t="str">
            <v>LVQ</v>
          </cell>
          <cell r="T324" t="str">
            <v>LVQ</v>
          </cell>
          <cell r="U324"/>
          <cell r="V324"/>
          <cell r="W324"/>
          <cell r="X324" t="str">
            <v>White</v>
          </cell>
          <cell r="Y324"/>
          <cell r="Z324"/>
          <cell r="AA324"/>
          <cell r="AB324"/>
          <cell r="AC324"/>
          <cell r="AD324"/>
          <cell r="AE324"/>
          <cell r="AF324"/>
          <cell r="AG324" t="str">
            <v>Triple Axel</v>
          </cell>
          <cell r="AH324"/>
          <cell r="AI324"/>
          <cell r="AJ324">
            <v>10142</v>
          </cell>
          <cell r="AK324">
            <v>6642</v>
          </cell>
          <cell r="AL324">
            <v>1345</v>
          </cell>
          <cell r="AM324">
            <v>1370</v>
          </cell>
          <cell r="AN324">
            <v>255</v>
          </cell>
          <cell r="AO324">
            <v>269</v>
          </cell>
          <cell r="AP324">
            <v>256</v>
          </cell>
          <cell r="AQ324">
            <v>290</v>
          </cell>
          <cell r="AR324"/>
          <cell r="AS324"/>
          <cell r="AT324"/>
          <cell r="AU324"/>
          <cell r="AV324"/>
          <cell r="AW324"/>
          <cell r="AX324"/>
          <cell r="AY324" t="e">
            <v>#N/A</v>
          </cell>
          <cell r="AZ324"/>
          <cell r="BA324">
            <v>45081</v>
          </cell>
          <cell r="BB324" t="str">
            <v/>
          </cell>
          <cell r="BC324" t="str">
            <v>3rd Party</v>
          </cell>
          <cell r="BD324" t="str">
            <v>N/A</v>
          </cell>
          <cell r="BE324" t="str">
            <v>Trailer - Not Requered</v>
          </cell>
          <cell r="BF324" t="str">
            <v>N/A</v>
          </cell>
          <cell r="BG324" t="str">
            <v>N/A</v>
          </cell>
          <cell r="BH324" t="str">
            <v>N/A</v>
          </cell>
          <cell r="BI324" t="str">
            <v>N/A</v>
          </cell>
          <cell r="BJ324"/>
          <cell r="BK324"/>
          <cell r="BL324"/>
          <cell r="BM324"/>
          <cell r="BN324"/>
          <cell r="BO324"/>
          <cell r="BP324"/>
          <cell r="BQ324">
            <v>1108050000</v>
          </cell>
        </row>
        <row r="325">
          <cell r="C325">
            <v>39046</v>
          </cell>
          <cell r="D325" t="str">
            <v>Active</v>
          </cell>
          <cell r="E325" t="str">
            <v>Mammut</v>
          </cell>
          <cell r="F325"/>
          <cell r="G325" t="str">
            <v xml:space="preserve">40' Flat Bed </v>
          </cell>
          <cell r="H325" t="str">
            <v>Trailer</v>
          </cell>
          <cell r="I325"/>
          <cell r="J325" t="str">
            <v>Grill Trailer(REMOVED)</v>
          </cell>
          <cell r="K325" t="str">
            <v xml:space="preserve">Small Pin </v>
          </cell>
          <cell r="L325" t="str">
            <v>Steel</v>
          </cell>
          <cell r="M325" t="str">
            <v>QATARTD007768</v>
          </cell>
          <cell r="N325" t="str">
            <v>QATAR-TD-007768</v>
          </cell>
          <cell r="O325" t="str">
            <v>2012 (Old-2005)</v>
          </cell>
          <cell r="P325" t="str">
            <v>UAE</v>
          </cell>
          <cell r="Q325" t="str">
            <v>TR-Transport - Operations</v>
          </cell>
          <cell r="R325" t="str">
            <v>GWC (Old-AGI)</v>
          </cell>
          <cell r="S325" t="str">
            <v>LVQ</v>
          </cell>
          <cell r="T325" t="str">
            <v>Dedicated to NFE Project</v>
          </cell>
          <cell r="U325">
            <v>12033</v>
          </cell>
          <cell r="V325"/>
          <cell r="W325"/>
          <cell r="X325" t="str">
            <v>White</v>
          </cell>
          <cell r="Y325"/>
          <cell r="Z325"/>
          <cell r="AA325"/>
          <cell r="AB325"/>
          <cell r="AC325"/>
          <cell r="AD325"/>
          <cell r="AE325"/>
          <cell r="AF325" t="str">
            <v xml:space="preserve">Steel </v>
          </cell>
          <cell r="AG325" t="str">
            <v>Double Axel</v>
          </cell>
          <cell r="AH325"/>
          <cell r="AI325"/>
          <cell r="AJ325"/>
          <cell r="AK325"/>
          <cell r="AL325"/>
          <cell r="AM325"/>
          <cell r="AN325"/>
          <cell r="AO325"/>
          <cell r="AP325"/>
          <cell r="AQ325"/>
          <cell r="AR325"/>
          <cell r="AS325"/>
          <cell r="AT325"/>
          <cell r="AU325"/>
          <cell r="AV325"/>
          <cell r="AW325"/>
          <cell r="AX325"/>
          <cell r="AY325" t="e">
            <v>#N/A</v>
          </cell>
          <cell r="AZ325"/>
          <cell r="BA325">
            <v>44801</v>
          </cell>
          <cell r="BB325" t="str">
            <v>Expired</v>
          </cell>
          <cell r="BC325" t="str">
            <v>3rd Party</v>
          </cell>
          <cell r="BD325" t="str">
            <v>N/A</v>
          </cell>
          <cell r="BE325" t="str">
            <v>Trailer - Not Requered</v>
          </cell>
          <cell r="BF325" t="str">
            <v>N/A</v>
          </cell>
          <cell r="BG325" t="str">
            <v>N/A</v>
          </cell>
          <cell r="BH325" t="str">
            <v>N/A</v>
          </cell>
          <cell r="BI325" t="str">
            <v>N/A</v>
          </cell>
          <cell r="BJ325"/>
          <cell r="BK325"/>
          <cell r="BL325"/>
          <cell r="BM325"/>
          <cell r="BN325"/>
          <cell r="BO325"/>
          <cell r="BP325"/>
          <cell r="BQ325">
            <v>1108050100</v>
          </cell>
        </row>
        <row r="326">
          <cell r="C326">
            <v>39047</v>
          </cell>
          <cell r="D326" t="str">
            <v>Active</v>
          </cell>
          <cell r="E326" t="str">
            <v>Atlas Metal Industries</v>
          </cell>
          <cell r="F326"/>
          <cell r="G326" t="str">
            <v>45' Dry Box</v>
          </cell>
          <cell r="H326" t="str">
            <v>Trailer</v>
          </cell>
          <cell r="I326"/>
          <cell r="J326" t="str">
            <v>Dry Box</v>
          </cell>
          <cell r="K326" t="str">
            <v xml:space="preserve">Small Pin </v>
          </cell>
          <cell r="L326"/>
          <cell r="M326" t="str">
            <v>QATARTD007909</v>
          </cell>
          <cell r="N326" t="str">
            <v>QATAR-TD-007909</v>
          </cell>
          <cell r="O326">
            <v>2012</v>
          </cell>
          <cell r="P326" t="str">
            <v>UAE</v>
          </cell>
          <cell r="Q326" t="str">
            <v>TR-Transport - Operations</v>
          </cell>
          <cell r="R326" t="str">
            <v>GWC</v>
          </cell>
          <cell r="S326" t="str">
            <v>LVQ</v>
          </cell>
          <cell r="T326" t="str">
            <v>LVQ</v>
          </cell>
          <cell r="U326"/>
          <cell r="V326"/>
          <cell r="W326"/>
          <cell r="X326" t="str">
            <v>White</v>
          </cell>
          <cell r="Y326"/>
          <cell r="Z326"/>
          <cell r="AA326"/>
          <cell r="AB326"/>
          <cell r="AC326"/>
          <cell r="AD326"/>
          <cell r="AE326"/>
          <cell r="AF326"/>
          <cell r="AG326" t="str">
            <v>Triple Axel</v>
          </cell>
          <cell r="AH326"/>
          <cell r="AI326"/>
          <cell r="AJ326"/>
          <cell r="AK326">
            <v>7279</v>
          </cell>
          <cell r="AL326">
            <v>1350</v>
          </cell>
          <cell r="AM326">
            <v>1370</v>
          </cell>
          <cell r="AN326">
            <v>254</v>
          </cell>
          <cell r="AO326">
            <v>275</v>
          </cell>
          <cell r="AP326">
            <v>252</v>
          </cell>
          <cell r="AQ326">
            <v>295</v>
          </cell>
          <cell r="AR326"/>
          <cell r="AS326"/>
          <cell r="AT326"/>
          <cell r="AU326"/>
          <cell r="AV326"/>
          <cell r="AW326"/>
          <cell r="AX326"/>
          <cell r="AY326" t="e">
            <v>#N/A</v>
          </cell>
          <cell r="AZ326"/>
          <cell r="BA326">
            <v>45082</v>
          </cell>
          <cell r="BB326" t="str">
            <v/>
          </cell>
          <cell r="BC326" t="str">
            <v>3rd Party</v>
          </cell>
          <cell r="BD326" t="str">
            <v>N/A</v>
          </cell>
          <cell r="BE326" t="str">
            <v>Trailer - Not Requered</v>
          </cell>
          <cell r="BF326" t="str">
            <v>N/A</v>
          </cell>
          <cell r="BG326" t="str">
            <v>N/A</v>
          </cell>
          <cell r="BH326" t="str">
            <v>N/A</v>
          </cell>
          <cell r="BI326" t="str">
            <v>N/A</v>
          </cell>
          <cell r="BJ326"/>
          <cell r="BK326"/>
          <cell r="BL326"/>
          <cell r="BM326"/>
          <cell r="BN326"/>
          <cell r="BO326"/>
          <cell r="BP326"/>
          <cell r="BQ326">
            <v>1108050100</v>
          </cell>
        </row>
        <row r="327">
          <cell r="C327">
            <v>39049</v>
          </cell>
          <cell r="D327" t="str">
            <v>Active</v>
          </cell>
          <cell r="E327" t="str">
            <v>Alam Steel Industries</v>
          </cell>
          <cell r="F327"/>
          <cell r="G327" t="str">
            <v xml:space="preserve">40' Flat Bed </v>
          </cell>
          <cell r="H327" t="str">
            <v>Trailer</v>
          </cell>
          <cell r="I327"/>
          <cell r="J327" t="str">
            <v>Grill Trailer(REMOVED)</v>
          </cell>
          <cell r="K327" t="str">
            <v xml:space="preserve">Small Pin </v>
          </cell>
          <cell r="L327"/>
          <cell r="M327" t="str">
            <v>AS5088</v>
          </cell>
          <cell r="N327" t="str">
            <v>QATAR-TD-008097</v>
          </cell>
          <cell r="O327" t="str">
            <v>2012(Old-2008)</v>
          </cell>
          <cell r="P327" t="str">
            <v xml:space="preserve">KWT </v>
          </cell>
          <cell r="Q327" t="str">
            <v>TR-Transport - Operations</v>
          </cell>
          <cell r="R327" t="str">
            <v>GWC (Old-AGI)</v>
          </cell>
          <cell r="S327" t="str">
            <v>LVQ</v>
          </cell>
          <cell r="T327" t="str">
            <v>GTL</v>
          </cell>
          <cell r="U327">
            <v>22373</v>
          </cell>
          <cell r="V327"/>
          <cell r="W327"/>
          <cell r="X327" t="str">
            <v>White</v>
          </cell>
          <cell r="Y327"/>
          <cell r="Z327"/>
          <cell r="AA327"/>
          <cell r="AB327"/>
          <cell r="AC327"/>
          <cell r="AD327"/>
          <cell r="AE327"/>
          <cell r="AF327" t="str">
            <v xml:space="preserve">Steel </v>
          </cell>
          <cell r="AG327" t="str">
            <v>Double Axel</v>
          </cell>
          <cell r="AH327"/>
          <cell r="AI327"/>
          <cell r="AJ327"/>
          <cell r="AK327"/>
          <cell r="AL327"/>
          <cell r="AM327"/>
          <cell r="AN327"/>
          <cell r="AO327"/>
          <cell r="AP327"/>
          <cell r="AQ327"/>
          <cell r="AR327"/>
          <cell r="AS327"/>
          <cell r="AT327"/>
          <cell r="AU327"/>
          <cell r="AV327"/>
          <cell r="AW327"/>
          <cell r="AX327"/>
          <cell r="AY327" t="e">
            <v>#N/A</v>
          </cell>
          <cell r="AZ327"/>
          <cell r="BA327">
            <v>44796</v>
          </cell>
          <cell r="BB327" t="str">
            <v>Expired</v>
          </cell>
          <cell r="BC327" t="str">
            <v>3rd Party</v>
          </cell>
          <cell r="BD327" t="str">
            <v>N/A</v>
          </cell>
          <cell r="BE327" t="str">
            <v>Trailer - Not Requered</v>
          </cell>
          <cell r="BF327" t="str">
            <v>N/A</v>
          </cell>
          <cell r="BG327" t="str">
            <v>N/A</v>
          </cell>
          <cell r="BH327" t="str">
            <v>N/A</v>
          </cell>
          <cell r="BI327" t="str">
            <v>N/A</v>
          </cell>
          <cell r="BJ327"/>
          <cell r="BK327"/>
          <cell r="BL327"/>
          <cell r="BM327"/>
          <cell r="BN327"/>
          <cell r="BO327"/>
          <cell r="BP327"/>
          <cell r="BQ327">
            <v>1108050100</v>
          </cell>
        </row>
        <row r="328">
          <cell r="C328">
            <v>39050</v>
          </cell>
          <cell r="D328" t="str">
            <v>Active</v>
          </cell>
          <cell r="E328" t="str">
            <v>Atlas Metal Industries</v>
          </cell>
          <cell r="F328"/>
          <cell r="G328" t="str">
            <v>45' Dry Box</v>
          </cell>
          <cell r="H328" t="str">
            <v>Trailer</v>
          </cell>
          <cell r="I328"/>
          <cell r="J328" t="str">
            <v>Dry Box</v>
          </cell>
          <cell r="K328" t="str">
            <v xml:space="preserve">Small Pin </v>
          </cell>
          <cell r="L328"/>
          <cell r="M328" t="str">
            <v>QATARTD008124</v>
          </cell>
          <cell r="N328" t="str">
            <v>QATAR-TD-008124</v>
          </cell>
          <cell r="O328">
            <v>2012</v>
          </cell>
          <cell r="P328" t="str">
            <v>UAE</v>
          </cell>
          <cell r="Q328" t="str">
            <v>TR-Transport</v>
          </cell>
          <cell r="R328" t="str">
            <v>GWC</v>
          </cell>
          <cell r="S328" t="str">
            <v>LVQ</v>
          </cell>
          <cell r="T328" t="str">
            <v>LVQ</v>
          </cell>
          <cell r="U328"/>
          <cell r="V328"/>
          <cell r="W328"/>
          <cell r="X328" t="str">
            <v>White</v>
          </cell>
          <cell r="Y328"/>
          <cell r="Z328"/>
          <cell r="AA328"/>
          <cell r="AB328"/>
          <cell r="AC328"/>
          <cell r="AD328"/>
          <cell r="AE328"/>
          <cell r="AF328"/>
          <cell r="AG328" t="str">
            <v>Triple Axel</v>
          </cell>
          <cell r="AH328"/>
          <cell r="AI328"/>
          <cell r="AJ328">
            <v>17961</v>
          </cell>
          <cell r="AK328">
            <v>7962</v>
          </cell>
          <cell r="AL328">
            <v>1350</v>
          </cell>
          <cell r="AM328">
            <v>1370</v>
          </cell>
          <cell r="AN328">
            <v>255</v>
          </cell>
          <cell r="AO328">
            <v>277</v>
          </cell>
          <cell r="AP328">
            <v>254</v>
          </cell>
          <cell r="AQ328">
            <v>295</v>
          </cell>
          <cell r="AR328"/>
          <cell r="AS328"/>
          <cell r="AT328"/>
          <cell r="AU328"/>
          <cell r="AV328"/>
          <cell r="AW328"/>
          <cell r="AX328"/>
          <cell r="AY328" t="e">
            <v>#N/A</v>
          </cell>
          <cell r="AZ328"/>
          <cell r="BA328">
            <v>45082</v>
          </cell>
          <cell r="BB328" t="str">
            <v/>
          </cell>
          <cell r="BC328" t="str">
            <v>3rd Party</v>
          </cell>
          <cell r="BD328" t="str">
            <v>N/A</v>
          </cell>
          <cell r="BE328" t="str">
            <v>Trailer - Not Requered</v>
          </cell>
          <cell r="BF328" t="str">
            <v>N/A</v>
          </cell>
          <cell r="BG328" t="str">
            <v>N/A</v>
          </cell>
          <cell r="BH328" t="str">
            <v>N/A</v>
          </cell>
          <cell r="BI328" t="str">
            <v>N/A</v>
          </cell>
          <cell r="BJ328"/>
          <cell r="BK328"/>
          <cell r="BL328"/>
          <cell r="BM328"/>
          <cell r="BN328"/>
          <cell r="BO328"/>
          <cell r="BP328"/>
          <cell r="BQ328">
            <v>1108050000</v>
          </cell>
        </row>
        <row r="329">
          <cell r="C329">
            <v>39052</v>
          </cell>
          <cell r="D329" t="str">
            <v>Active</v>
          </cell>
          <cell r="E329" t="str">
            <v>Atlas Metal Industries</v>
          </cell>
          <cell r="F329"/>
          <cell r="G329" t="str">
            <v>45' Dry Box</v>
          </cell>
          <cell r="H329" t="str">
            <v>Trailer</v>
          </cell>
          <cell r="I329"/>
          <cell r="J329" t="str">
            <v>Dry Box</v>
          </cell>
          <cell r="K329" t="str">
            <v xml:space="preserve">Small Pin </v>
          </cell>
          <cell r="L329"/>
          <cell r="M329" t="str">
            <v>QATARTD008032</v>
          </cell>
          <cell r="N329" t="str">
            <v>QATAR-TD-008032</v>
          </cell>
          <cell r="O329">
            <v>2012</v>
          </cell>
          <cell r="P329" t="str">
            <v>UAE</v>
          </cell>
          <cell r="Q329" t="str">
            <v>TR-Transport</v>
          </cell>
          <cell r="R329" t="str">
            <v>GWC</v>
          </cell>
          <cell r="S329" t="str">
            <v>LVQ</v>
          </cell>
          <cell r="T329" t="str">
            <v>LVQ</v>
          </cell>
          <cell r="U329"/>
          <cell r="V329"/>
          <cell r="W329"/>
          <cell r="X329" t="str">
            <v>White</v>
          </cell>
          <cell r="Y329"/>
          <cell r="Z329"/>
          <cell r="AA329"/>
          <cell r="AB329"/>
          <cell r="AC329"/>
          <cell r="AD329"/>
          <cell r="AE329"/>
          <cell r="AF329"/>
          <cell r="AG329" t="str">
            <v>Triple Axel</v>
          </cell>
          <cell r="AH329"/>
          <cell r="AI329"/>
          <cell r="AJ329">
            <v>17865</v>
          </cell>
          <cell r="AK329">
            <v>7866</v>
          </cell>
          <cell r="AL329"/>
          <cell r="AM329"/>
          <cell r="AN329"/>
          <cell r="AO329"/>
          <cell r="AP329"/>
          <cell r="AQ329"/>
          <cell r="AR329"/>
          <cell r="AS329"/>
          <cell r="AT329"/>
          <cell r="AU329"/>
          <cell r="AV329"/>
          <cell r="AW329"/>
          <cell r="AX329"/>
          <cell r="AY329" t="e">
            <v>#N/A</v>
          </cell>
          <cell r="AZ329"/>
          <cell r="BA329">
            <v>45082</v>
          </cell>
          <cell r="BB329" t="str">
            <v/>
          </cell>
          <cell r="BC329" t="str">
            <v>3rd Party</v>
          </cell>
          <cell r="BD329" t="str">
            <v>N/A</v>
          </cell>
          <cell r="BE329" t="str">
            <v>Trailer - Not Requered</v>
          </cell>
          <cell r="BF329" t="str">
            <v>N/A</v>
          </cell>
          <cell r="BG329" t="str">
            <v>N/A</v>
          </cell>
          <cell r="BH329" t="str">
            <v>N/A</v>
          </cell>
          <cell r="BI329" t="str">
            <v>N/A</v>
          </cell>
          <cell r="BJ329"/>
          <cell r="BK329"/>
          <cell r="BL329"/>
          <cell r="BM329"/>
          <cell r="BN329"/>
          <cell r="BO329"/>
          <cell r="BP329"/>
          <cell r="BQ329">
            <v>1108050000</v>
          </cell>
        </row>
        <row r="330">
          <cell r="C330">
            <v>39089</v>
          </cell>
          <cell r="D330" t="str">
            <v>Active</v>
          </cell>
          <cell r="E330" t="str">
            <v>Alam Steel Industries</v>
          </cell>
          <cell r="F330"/>
          <cell r="G330" t="str">
            <v xml:space="preserve">40' Flat Bed </v>
          </cell>
          <cell r="H330" t="str">
            <v>Trailer</v>
          </cell>
          <cell r="I330"/>
          <cell r="J330" t="str">
            <v>Grill Trailer(REMOVED)</v>
          </cell>
          <cell r="K330" t="str">
            <v xml:space="preserve">Small Pin </v>
          </cell>
          <cell r="L330"/>
          <cell r="M330" t="str">
            <v xml:space="preserve">AS5086 </v>
          </cell>
          <cell r="N330" t="str">
            <v>QATAR-TD-008635</v>
          </cell>
          <cell r="O330" t="str">
            <v>2006 (Old-2008)</v>
          </cell>
          <cell r="P330" t="str">
            <v xml:space="preserve">KWT </v>
          </cell>
          <cell r="Q330" t="str">
            <v>TR-Transport - Operations</v>
          </cell>
          <cell r="R330" t="str">
            <v>Gwc (Old-AGI)</v>
          </cell>
          <cell r="S330" t="str">
            <v>LVQ</v>
          </cell>
          <cell r="T330" t="str">
            <v>LVQ</v>
          </cell>
          <cell r="U330">
            <v>22368</v>
          </cell>
          <cell r="V330"/>
          <cell r="W330"/>
          <cell r="X330" t="str">
            <v>White</v>
          </cell>
          <cell r="Y330"/>
          <cell r="Z330"/>
          <cell r="AA330"/>
          <cell r="AB330"/>
          <cell r="AC330"/>
          <cell r="AD330"/>
          <cell r="AE330"/>
          <cell r="AF330" t="str">
            <v xml:space="preserve">Steel </v>
          </cell>
          <cell r="AG330" t="str">
            <v>Double Axel</v>
          </cell>
          <cell r="AH330"/>
          <cell r="AI330"/>
          <cell r="AJ330"/>
          <cell r="AK330"/>
          <cell r="AL330"/>
          <cell r="AM330"/>
          <cell r="AN330"/>
          <cell r="AO330"/>
          <cell r="AP330"/>
          <cell r="AQ330"/>
          <cell r="AR330"/>
          <cell r="AS330"/>
          <cell r="AT330"/>
          <cell r="AU330"/>
          <cell r="AV330"/>
          <cell r="AW330"/>
          <cell r="AX330"/>
          <cell r="AY330" t="e">
            <v>#N/A</v>
          </cell>
          <cell r="AZ330"/>
          <cell r="BA330">
            <v>45180</v>
          </cell>
          <cell r="BB330" t="str">
            <v/>
          </cell>
          <cell r="BC330" t="str">
            <v>3rd Party</v>
          </cell>
          <cell r="BD330" t="str">
            <v>N/A</v>
          </cell>
          <cell r="BE330" t="str">
            <v>Trailer - Not Requered</v>
          </cell>
          <cell r="BF330" t="str">
            <v>N/A</v>
          </cell>
          <cell r="BG330" t="str">
            <v>N/A</v>
          </cell>
          <cell r="BH330" t="str">
            <v>N/A</v>
          </cell>
          <cell r="BI330" t="str">
            <v>N/A</v>
          </cell>
          <cell r="BJ330"/>
          <cell r="BK330"/>
          <cell r="BL330"/>
          <cell r="BM330"/>
          <cell r="BN330"/>
          <cell r="BO330"/>
          <cell r="BP330"/>
          <cell r="BQ330">
            <v>1108050100</v>
          </cell>
        </row>
        <row r="331">
          <cell r="C331">
            <v>39093</v>
          </cell>
          <cell r="D331" t="str">
            <v>Active</v>
          </cell>
          <cell r="E331" t="str">
            <v>Alam Steel Industries</v>
          </cell>
          <cell r="F331"/>
          <cell r="G331" t="str">
            <v xml:space="preserve">40' Flat Bed </v>
          </cell>
          <cell r="H331" t="str">
            <v>Trailer</v>
          </cell>
          <cell r="I331"/>
          <cell r="J331" t="str">
            <v>Grill Trailer(REMOVED)</v>
          </cell>
          <cell r="K331" t="str">
            <v xml:space="preserve">Small Pin </v>
          </cell>
          <cell r="L331"/>
          <cell r="M331" t="str">
            <v xml:space="preserve">AS5090 </v>
          </cell>
          <cell r="N331" t="str">
            <v>QATAR-TD-008292</v>
          </cell>
          <cell r="O331" t="str">
            <v>2012 ( Old-2008)</v>
          </cell>
          <cell r="P331" t="str">
            <v xml:space="preserve">KWT </v>
          </cell>
          <cell r="Q331" t="str">
            <v>TR-Transport - Operations</v>
          </cell>
          <cell r="R331" t="str">
            <v>GWC (Old-AGI)</v>
          </cell>
          <cell r="S331" t="str">
            <v>LVQ</v>
          </cell>
          <cell r="T331" t="str">
            <v>LVQ</v>
          </cell>
          <cell r="U331">
            <v>22360</v>
          </cell>
          <cell r="V331"/>
          <cell r="W331"/>
          <cell r="X331" t="str">
            <v>White</v>
          </cell>
          <cell r="Y331"/>
          <cell r="Z331"/>
          <cell r="AA331"/>
          <cell r="AB331"/>
          <cell r="AC331"/>
          <cell r="AD331"/>
          <cell r="AE331"/>
          <cell r="AF331" t="str">
            <v xml:space="preserve">Steel </v>
          </cell>
          <cell r="AG331" t="str">
            <v>Double Axel</v>
          </cell>
          <cell r="AH331"/>
          <cell r="AI331"/>
          <cell r="AJ331"/>
          <cell r="AK331"/>
          <cell r="AL331"/>
          <cell r="AM331"/>
          <cell r="AN331"/>
          <cell r="AO331"/>
          <cell r="AP331"/>
          <cell r="AQ331"/>
          <cell r="AR331"/>
          <cell r="AS331"/>
          <cell r="AT331"/>
          <cell r="AU331"/>
          <cell r="AV331"/>
          <cell r="AW331"/>
          <cell r="AX331"/>
          <cell r="AY331" t="e">
            <v>#N/A</v>
          </cell>
          <cell r="AZ331"/>
          <cell r="BA331">
            <v>45152</v>
          </cell>
          <cell r="BB331" t="str">
            <v/>
          </cell>
          <cell r="BC331" t="str">
            <v>3rd Party</v>
          </cell>
          <cell r="BD331" t="str">
            <v>N/A</v>
          </cell>
          <cell r="BE331" t="str">
            <v>Trailer - Not Requered</v>
          </cell>
          <cell r="BF331" t="str">
            <v>N/A</v>
          </cell>
          <cell r="BG331" t="str">
            <v>N/A</v>
          </cell>
          <cell r="BH331" t="str">
            <v>N/A</v>
          </cell>
          <cell r="BI331" t="str">
            <v>N/A</v>
          </cell>
          <cell r="BJ331"/>
          <cell r="BK331"/>
          <cell r="BL331"/>
          <cell r="BM331"/>
          <cell r="BN331"/>
          <cell r="BO331"/>
          <cell r="BP331"/>
          <cell r="BQ331">
            <v>1108050100</v>
          </cell>
        </row>
        <row r="332">
          <cell r="C332">
            <v>39101</v>
          </cell>
          <cell r="D332" t="str">
            <v>Active</v>
          </cell>
          <cell r="E332" t="str">
            <v>Atlas Metal Industries</v>
          </cell>
          <cell r="F332"/>
          <cell r="G332" t="str">
            <v>45' Dry Box</v>
          </cell>
          <cell r="H332" t="str">
            <v>Trailer</v>
          </cell>
          <cell r="I332"/>
          <cell r="J332" t="str">
            <v>Dry Box</v>
          </cell>
          <cell r="K332" t="str">
            <v xml:space="preserve">Small Pin </v>
          </cell>
          <cell r="L332"/>
          <cell r="M332" t="str">
            <v>QATARTD007892</v>
          </cell>
          <cell r="N332" t="str">
            <v>QATAR-TD-007892</v>
          </cell>
          <cell r="O332">
            <v>2012</v>
          </cell>
          <cell r="P332" t="str">
            <v>UAE</v>
          </cell>
          <cell r="Q332" t="str">
            <v>TR-Transport</v>
          </cell>
          <cell r="R332" t="str">
            <v>GWC</v>
          </cell>
          <cell r="S332" t="str">
            <v>LVQ</v>
          </cell>
          <cell r="T332" t="str">
            <v>LVQ</v>
          </cell>
          <cell r="U332"/>
          <cell r="V332"/>
          <cell r="W332"/>
          <cell r="X332" t="str">
            <v>White</v>
          </cell>
          <cell r="Y332"/>
          <cell r="Z332"/>
          <cell r="AA332"/>
          <cell r="AB332"/>
          <cell r="AC332"/>
          <cell r="AD332"/>
          <cell r="AE332"/>
          <cell r="AF332"/>
          <cell r="AG332" t="str">
            <v>Triple Axel</v>
          </cell>
          <cell r="AH332"/>
          <cell r="AI332"/>
          <cell r="AJ332"/>
          <cell r="AK332">
            <v>6051</v>
          </cell>
          <cell r="AL332"/>
          <cell r="AM332"/>
          <cell r="AN332"/>
          <cell r="AO332"/>
          <cell r="AP332"/>
          <cell r="AQ332"/>
          <cell r="AR332"/>
          <cell r="AS332"/>
          <cell r="AT332"/>
          <cell r="AU332"/>
          <cell r="AV332"/>
          <cell r="AW332"/>
          <cell r="AX332"/>
          <cell r="AY332" t="e">
            <v>#N/A</v>
          </cell>
          <cell r="AZ332"/>
          <cell r="BA332">
            <v>45081</v>
          </cell>
          <cell r="BB332" t="str">
            <v/>
          </cell>
          <cell r="BC332" t="str">
            <v>3rd Party</v>
          </cell>
          <cell r="BD332" t="str">
            <v>N/A</v>
          </cell>
          <cell r="BE332" t="str">
            <v>Trailer - Not Requered</v>
          </cell>
          <cell r="BF332" t="str">
            <v>N/A</v>
          </cell>
          <cell r="BG332" t="str">
            <v>N/A</v>
          </cell>
          <cell r="BH332" t="str">
            <v>N/A</v>
          </cell>
          <cell r="BI332" t="str">
            <v>N/A</v>
          </cell>
          <cell r="BJ332"/>
          <cell r="BK332"/>
          <cell r="BL332"/>
          <cell r="BM332"/>
          <cell r="BN332"/>
          <cell r="BO332"/>
          <cell r="BP332"/>
          <cell r="BQ332">
            <v>1108050000</v>
          </cell>
        </row>
        <row r="333">
          <cell r="C333">
            <v>39132</v>
          </cell>
          <cell r="D333" t="str">
            <v>Active</v>
          </cell>
          <cell r="E333" t="str">
            <v>Mammut</v>
          </cell>
          <cell r="F333"/>
          <cell r="G333" t="str">
            <v>45' Dry Box</v>
          </cell>
          <cell r="H333" t="str">
            <v>Trailer</v>
          </cell>
          <cell r="I333"/>
          <cell r="J333" t="str">
            <v>Dry Box</v>
          </cell>
          <cell r="K333" t="str">
            <v xml:space="preserve">Small Pin </v>
          </cell>
          <cell r="L333"/>
          <cell r="M333" t="str">
            <v>QATARTD008383</v>
          </cell>
          <cell r="N333" t="str">
            <v>QATAR-TD-008383</v>
          </cell>
          <cell r="O333">
            <v>2012</v>
          </cell>
          <cell r="P333" t="str">
            <v>UAE</v>
          </cell>
          <cell r="Q333" t="str">
            <v>TR-Transport</v>
          </cell>
          <cell r="R333" t="str">
            <v>GWC</v>
          </cell>
          <cell r="S333" t="str">
            <v>LVQ</v>
          </cell>
          <cell r="T333" t="str">
            <v>LVQ</v>
          </cell>
          <cell r="U333"/>
          <cell r="V333"/>
          <cell r="W333"/>
          <cell r="X333" t="str">
            <v>White</v>
          </cell>
          <cell r="Y333"/>
          <cell r="Z333"/>
          <cell r="AA333"/>
          <cell r="AB333"/>
          <cell r="AC333"/>
          <cell r="AD333"/>
          <cell r="AE333"/>
          <cell r="AF333"/>
          <cell r="AG333" t="str">
            <v>Triple Axel</v>
          </cell>
          <cell r="AH333"/>
          <cell r="AI333"/>
          <cell r="AJ333">
            <v>11904</v>
          </cell>
          <cell r="AK333">
            <v>6404</v>
          </cell>
          <cell r="AL333"/>
          <cell r="AM333"/>
          <cell r="AN333"/>
          <cell r="AO333"/>
          <cell r="AP333"/>
          <cell r="AQ333"/>
          <cell r="AR333"/>
          <cell r="AS333"/>
          <cell r="AT333"/>
          <cell r="AU333"/>
          <cell r="AV333"/>
          <cell r="AW333"/>
          <cell r="AX333"/>
          <cell r="AY333" t="e">
            <v>#N/A</v>
          </cell>
          <cell r="AZ333"/>
          <cell r="BA333">
            <v>45097</v>
          </cell>
          <cell r="BB333" t="str">
            <v/>
          </cell>
          <cell r="BC333" t="str">
            <v>3rd Party</v>
          </cell>
          <cell r="BD333" t="str">
            <v>N/A</v>
          </cell>
          <cell r="BE333" t="str">
            <v>Trailer - Not Requered</v>
          </cell>
          <cell r="BF333" t="str">
            <v>N/A</v>
          </cell>
          <cell r="BG333" t="str">
            <v>N/A</v>
          </cell>
          <cell r="BH333" t="str">
            <v>N/A</v>
          </cell>
          <cell r="BI333" t="str">
            <v>N/A</v>
          </cell>
          <cell r="BJ333"/>
          <cell r="BK333"/>
          <cell r="BL333"/>
          <cell r="BM333"/>
          <cell r="BN333"/>
          <cell r="BO333"/>
          <cell r="BP333"/>
          <cell r="BQ333">
            <v>1108050000</v>
          </cell>
        </row>
        <row r="334">
          <cell r="C334">
            <v>39134</v>
          </cell>
          <cell r="D334" t="str">
            <v>Active</v>
          </cell>
          <cell r="E334" t="str">
            <v>Mammut</v>
          </cell>
          <cell r="F334"/>
          <cell r="G334" t="str">
            <v xml:space="preserve">40' Flat Bed </v>
          </cell>
          <cell r="H334" t="str">
            <v>Trailer</v>
          </cell>
          <cell r="I334"/>
          <cell r="J334" t="str">
            <v>Grill Trailer(REMOVED)</v>
          </cell>
          <cell r="K334" t="str">
            <v xml:space="preserve">Small Pin </v>
          </cell>
          <cell r="L334" t="str">
            <v>Steel</v>
          </cell>
          <cell r="M334" t="str">
            <v>05092288FB991</v>
          </cell>
          <cell r="N334" t="str">
            <v>QATAR-TD-008961</v>
          </cell>
          <cell r="O334" t="str">
            <v>2012 (Old2005)</v>
          </cell>
          <cell r="P334" t="str">
            <v>UAE</v>
          </cell>
          <cell r="Q334" t="str">
            <v>TR-Transport - Operations</v>
          </cell>
          <cell r="R334" t="str">
            <v>GWC (Old-AGI)</v>
          </cell>
          <cell r="S334" t="str">
            <v>LVQ</v>
          </cell>
          <cell r="T334" t="str">
            <v>LVQ</v>
          </cell>
          <cell r="U334">
            <v>30027</v>
          </cell>
          <cell r="V334"/>
          <cell r="W334"/>
          <cell r="X334" t="str">
            <v>White</v>
          </cell>
          <cell r="Y334"/>
          <cell r="Z334"/>
          <cell r="AA334"/>
          <cell r="AB334"/>
          <cell r="AC334"/>
          <cell r="AD334"/>
          <cell r="AE334"/>
          <cell r="AF334"/>
          <cell r="AG334" t="str">
            <v>Double Axel</v>
          </cell>
          <cell r="AH334"/>
          <cell r="AI334"/>
          <cell r="AJ334"/>
          <cell r="AK334"/>
          <cell r="AL334"/>
          <cell r="AM334"/>
          <cell r="AN334"/>
          <cell r="AO334"/>
          <cell r="AP334"/>
          <cell r="AQ334"/>
          <cell r="AR334"/>
          <cell r="AS334"/>
          <cell r="AT334"/>
          <cell r="AU334"/>
          <cell r="AV334"/>
          <cell r="AW334"/>
          <cell r="AX334"/>
          <cell r="AY334" t="e">
            <v>#N/A</v>
          </cell>
          <cell r="AZ334"/>
          <cell r="BA334">
            <v>45166</v>
          </cell>
          <cell r="BB334" t="str">
            <v/>
          </cell>
          <cell r="BC334" t="str">
            <v>3rd Party</v>
          </cell>
          <cell r="BD334" t="str">
            <v>N/A</v>
          </cell>
          <cell r="BE334" t="str">
            <v>Trailer - Not Requered</v>
          </cell>
          <cell r="BF334" t="str">
            <v>N/A</v>
          </cell>
          <cell r="BG334" t="str">
            <v>N/A</v>
          </cell>
          <cell r="BH334" t="str">
            <v>N/A</v>
          </cell>
          <cell r="BI334" t="str">
            <v>N/A</v>
          </cell>
          <cell r="BJ334"/>
          <cell r="BK334"/>
          <cell r="BL334"/>
          <cell r="BM334"/>
          <cell r="BN334"/>
          <cell r="BO334"/>
          <cell r="BP334"/>
          <cell r="BQ334">
            <v>1108050100</v>
          </cell>
        </row>
        <row r="335">
          <cell r="C335">
            <v>39496</v>
          </cell>
          <cell r="D335" t="str">
            <v>Active</v>
          </cell>
          <cell r="E335" t="str">
            <v>Atlas Metal Industries</v>
          </cell>
          <cell r="F335"/>
          <cell r="G335" t="str">
            <v>45' Dry Box</v>
          </cell>
          <cell r="H335" t="str">
            <v>Trailer</v>
          </cell>
          <cell r="I335"/>
          <cell r="J335" t="str">
            <v>Dry Box</v>
          </cell>
          <cell r="K335" t="str">
            <v xml:space="preserve">Small Pin </v>
          </cell>
          <cell r="L335"/>
          <cell r="M335" t="str">
            <v>QATAR-TD-009665</v>
          </cell>
          <cell r="N335" t="str">
            <v>QATAR-TD-009665</v>
          </cell>
          <cell r="O335">
            <v>2012</v>
          </cell>
          <cell r="P335" t="str">
            <v>UAE</v>
          </cell>
          <cell r="Q335" t="str">
            <v>TR-Transport</v>
          </cell>
          <cell r="R335" t="str">
            <v>GWC</v>
          </cell>
          <cell r="S335" t="str">
            <v>LVQ</v>
          </cell>
          <cell r="T335" t="str">
            <v>LVQ</v>
          </cell>
          <cell r="U335"/>
          <cell r="V335"/>
          <cell r="W335"/>
          <cell r="X335" t="str">
            <v>White</v>
          </cell>
          <cell r="Y335"/>
          <cell r="Z335"/>
          <cell r="AA335"/>
          <cell r="AB335"/>
          <cell r="AC335"/>
          <cell r="AD335"/>
          <cell r="AE335"/>
          <cell r="AF335"/>
          <cell r="AG335" t="str">
            <v>Triple Axel</v>
          </cell>
          <cell r="AH335"/>
          <cell r="AI335"/>
          <cell r="AJ335">
            <v>16272</v>
          </cell>
          <cell r="AK335">
            <v>8136</v>
          </cell>
          <cell r="AL335"/>
          <cell r="AM335"/>
          <cell r="AN335"/>
          <cell r="AO335"/>
          <cell r="AP335"/>
          <cell r="AQ335"/>
          <cell r="AR335"/>
          <cell r="AS335"/>
          <cell r="AT335"/>
          <cell r="AU335"/>
          <cell r="AV335"/>
          <cell r="AW335"/>
          <cell r="AX335"/>
          <cell r="AY335" t="e">
            <v>#N/A</v>
          </cell>
          <cell r="AZ335"/>
          <cell r="BA335">
            <v>45097</v>
          </cell>
          <cell r="BB335" t="str">
            <v/>
          </cell>
          <cell r="BC335" t="str">
            <v>3rd Party</v>
          </cell>
          <cell r="BD335" t="str">
            <v>N/A</v>
          </cell>
          <cell r="BE335" t="str">
            <v>Trailer - Not Requered</v>
          </cell>
          <cell r="BF335" t="str">
            <v>N/A</v>
          </cell>
          <cell r="BG335" t="str">
            <v>N/A</v>
          </cell>
          <cell r="BH335" t="str">
            <v>N/A</v>
          </cell>
          <cell r="BI335" t="str">
            <v>N/A</v>
          </cell>
          <cell r="BJ335"/>
          <cell r="BK335"/>
          <cell r="BL335"/>
          <cell r="BM335"/>
          <cell r="BN335"/>
          <cell r="BO335"/>
          <cell r="BP335"/>
          <cell r="BQ335">
            <v>1108050000</v>
          </cell>
        </row>
        <row r="336">
          <cell r="C336">
            <v>42062</v>
          </cell>
          <cell r="D336" t="str">
            <v>Active</v>
          </cell>
          <cell r="E336" t="str">
            <v>Feldbinder</v>
          </cell>
          <cell r="F336"/>
          <cell r="G336" t="str">
            <v>40 ' Chemical Tank CSS (Caustic Soda Solution)</v>
          </cell>
          <cell r="H336" t="str">
            <v>Trailer</v>
          </cell>
          <cell r="I336"/>
          <cell r="J336" t="str">
            <v>Chemical Tanker CSS</v>
          </cell>
          <cell r="K336" t="str">
            <v xml:space="preserve">Small Pin </v>
          </cell>
          <cell r="L336"/>
          <cell r="M336" t="str">
            <v>QATARTD022242</v>
          </cell>
          <cell r="N336" t="str">
            <v>QATARTD022242</v>
          </cell>
          <cell r="O336">
            <v>2016</v>
          </cell>
          <cell r="P336" t="str">
            <v>Germany</v>
          </cell>
          <cell r="Q336" t="str">
            <v>TR-Transport - Operations</v>
          </cell>
          <cell r="R336" t="str">
            <v>GWC</v>
          </cell>
          <cell r="S336" t="str">
            <v>LVQ</v>
          </cell>
          <cell r="T336" t="str">
            <v>LVQ</v>
          </cell>
          <cell r="U336"/>
          <cell r="V336"/>
          <cell r="W336"/>
          <cell r="X336" t="str">
            <v>Silver</v>
          </cell>
          <cell r="Y336"/>
          <cell r="Z336"/>
          <cell r="AA336"/>
          <cell r="AB336"/>
          <cell r="AC336"/>
          <cell r="AD336"/>
          <cell r="AE336"/>
          <cell r="AF336"/>
          <cell r="AG336" t="str">
            <v>Triple Axel</v>
          </cell>
          <cell r="AH336"/>
          <cell r="AI336"/>
          <cell r="AJ336">
            <v>7673</v>
          </cell>
          <cell r="AK336">
            <v>4173</v>
          </cell>
          <cell r="AL336"/>
          <cell r="AM336"/>
          <cell r="AN336"/>
          <cell r="AO336"/>
          <cell r="AP336"/>
          <cell r="AQ336"/>
          <cell r="AR336"/>
          <cell r="AS336"/>
          <cell r="AT336"/>
          <cell r="AU336"/>
          <cell r="AV336"/>
          <cell r="AW336"/>
          <cell r="AX336"/>
          <cell r="AY336" t="e">
            <v>#N/A</v>
          </cell>
          <cell r="AZ336"/>
          <cell r="BA336">
            <v>44934</v>
          </cell>
          <cell r="BB336" t="str">
            <v>Warning</v>
          </cell>
          <cell r="BC336" t="str">
            <v>3rd Party</v>
          </cell>
          <cell r="BD336" t="str">
            <v>N/A</v>
          </cell>
          <cell r="BE336" t="str">
            <v>Trailer - Not Requered</v>
          </cell>
          <cell r="BF336" t="str">
            <v>N/A</v>
          </cell>
          <cell r="BG336" t="str">
            <v>N/A</v>
          </cell>
          <cell r="BH336" t="str">
            <v>N/A</v>
          </cell>
          <cell r="BI336" t="str">
            <v>N/A</v>
          </cell>
          <cell r="BJ336"/>
          <cell r="BK336">
            <v>42505</v>
          </cell>
          <cell r="BL336"/>
          <cell r="BM336"/>
          <cell r="BN336"/>
          <cell r="BO336"/>
          <cell r="BP336"/>
          <cell r="BQ336">
            <v>1108050100</v>
          </cell>
        </row>
        <row r="337">
          <cell r="C337">
            <v>42146</v>
          </cell>
          <cell r="D337" t="str">
            <v>Active</v>
          </cell>
          <cell r="E337" t="str">
            <v>Feldbinder</v>
          </cell>
          <cell r="F337"/>
          <cell r="G337" t="str">
            <v>40 ' Chemical Tank HCL (Hydrochloric Acid)</v>
          </cell>
          <cell r="H337" t="str">
            <v>Trailer</v>
          </cell>
          <cell r="I337"/>
          <cell r="J337" t="str">
            <v>Chemical Tanker HCL</v>
          </cell>
          <cell r="K337" t="str">
            <v xml:space="preserve">Small Pin </v>
          </cell>
          <cell r="L337"/>
          <cell r="M337" t="str">
            <v>QATARTD022235</v>
          </cell>
          <cell r="N337" t="str">
            <v>QATARTD022235</v>
          </cell>
          <cell r="O337">
            <v>2016</v>
          </cell>
          <cell r="P337" t="str">
            <v>Germany</v>
          </cell>
          <cell r="Q337" t="str">
            <v>TR-Transport - Operations</v>
          </cell>
          <cell r="R337" t="str">
            <v>GWC</v>
          </cell>
          <cell r="S337" t="str">
            <v>LVQ</v>
          </cell>
          <cell r="T337" t="str">
            <v>LVQ</v>
          </cell>
          <cell r="U337"/>
          <cell r="V337"/>
          <cell r="W337"/>
          <cell r="X337" t="str">
            <v>Cream</v>
          </cell>
          <cell r="Y337"/>
          <cell r="Z337"/>
          <cell r="AA337"/>
          <cell r="AB337"/>
          <cell r="AC337"/>
          <cell r="AD337"/>
          <cell r="AE337"/>
          <cell r="AF337"/>
          <cell r="AG337" t="str">
            <v>Triple Axel</v>
          </cell>
          <cell r="AH337"/>
          <cell r="AI337"/>
          <cell r="AJ337">
            <v>7140</v>
          </cell>
          <cell r="AK337">
            <v>4640</v>
          </cell>
          <cell r="AL337"/>
          <cell r="AM337"/>
          <cell r="AN337"/>
          <cell r="AO337"/>
          <cell r="AP337"/>
          <cell r="AQ337"/>
          <cell r="AR337"/>
          <cell r="AS337"/>
          <cell r="AT337"/>
          <cell r="AU337"/>
          <cell r="AV337"/>
          <cell r="AW337"/>
          <cell r="AX337"/>
          <cell r="AY337" t="e">
            <v>#N/A</v>
          </cell>
          <cell r="AZ337"/>
          <cell r="BA337">
            <v>44934</v>
          </cell>
          <cell r="BB337" t="str">
            <v>Warning</v>
          </cell>
          <cell r="BC337" t="str">
            <v>3rd Party</v>
          </cell>
          <cell r="BD337" t="str">
            <v>N/A</v>
          </cell>
          <cell r="BE337" t="str">
            <v>Trailer - Not Requered</v>
          </cell>
          <cell r="BF337" t="str">
            <v>N/A</v>
          </cell>
          <cell r="BG337" t="str">
            <v>N/A</v>
          </cell>
          <cell r="BH337" t="str">
            <v>N/A</v>
          </cell>
          <cell r="BI337" t="str">
            <v>N/A</v>
          </cell>
          <cell r="BJ337"/>
          <cell r="BK337">
            <v>42505</v>
          </cell>
          <cell r="BL337"/>
          <cell r="BM337"/>
          <cell r="BN337"/>
          <cell r="BO337"/>
          <cell r="BP337"/>
          <cell r="BQ337">
            <v>1108050100</v>
          </cell>
        </row>
        <row r="338">
          <cell r="C338">
            <v>42148</v>
          </cell>
          <cell r="D338" t="str">
            <v>Active</v>
          </cell>
          <cell r="E338" t="str">
            <v>Feldbinder</v>
          </cell>
          <cell r="F338"/>
          <cell r="G338" t="str">
            <v>40 ' Chemical Tank CSS (Caustic Soda Solution)</v>
          </cell>
          <cell r="H338" t="str">
            <v>Trailer</v>
          </cell>
          <cell r="I338"/>
          <cell r="J338" t="str">
            <v>Chemical Tanker CSS</v>
          </cell>
          <cell r="K338" t="str">
            <v xml:space="preserve">Small Pin </v>
          </cell>
          <cell r="L338"/>
          <cell r="M338" t="str">
            <v>QATARTD022240</v>
          </cell>
          <cell r="N338" t="str">
            <v>QATARTD022240</v>
          </cell>
          <cell r="O338">
            <v>2016</v>
          </cell>
          <cell r="P338" t="str">
            <v>Germany</v>
          </cell>
          <cell r="Q338" t="str">
            <v>TR-Transport - Operations</v>
          </cell>
          <cell r="R338" t="str">
            <v>GWC</v>
          </cell>
          <cell r="S338" t="str">
            <v>LVQ</v>
          </cell>
          <cell r="T338" t="str">
            <v>LVQ</v>
          </cell>
          <cell r="U338"/>
          <cell r="V338"/>
          <cell r="W338"/>
          <cell r="X338" t="str">
            <v>Silver</v>
          </cell>
          <cell r="Y338"/>
          <cell r="Z338"/>
          <cell r="AA338"/>
          <cell r="AB338"/>
          <cell r="AC338"/>
          <cell r="AD338"/>
          <cell r="AE338"/>
          <cell r="AF338"/>
          <cell r="AG338" t="str">
            <v>Triple Axel</v>
          </cell>
          <cell r="AH338"/>
          <cell r="AI338"/>
          <cell r="AJ338">
            <v>5668</v>
          </cell>
          <cell r="AK338">
            <v>3168</v>
          </cell>
          <cell r="AL338"/>
          <cell r="AM338"/>
          <cell r="AN338"/>
          <cell r="AO338"/>
          <cell r="AP338"/>
          <cell r="AQ338"/>
          <cell r="AR338"/>
          <cell r="AS338"/>
          <cell r="AT338"/>
          <cell r="AU338"/>
          <cell r="AV338"/>
          <cell r="AW338"/>
          <cell r="AX338"/>
          <cell r="AY338" t="e">
            <v>#N/A</v>
          </cell>
          <cell r="AZ338"/>
          <cell r="BA338">
            <v>44934</v>
          </cell>
          <cell r="BB338" t="str">
            <v>Warning</v>
          </cell>
          <cell r="BC338" t="str">
            <v>3rd Party</v>
          </cell>
          <cell r="BD338" t="str">
            <v>N/A</v>
          </cell>
          <cell r="BE338" t="str">
            <v>Trailer - Not Requered</v>
          </cell>
          <cell r="BF338" t="str">
            <v>N/A</v>
          </cell>
          <cell r="BG338" t="str">
            <v>N/A</v>
          </cell>
          <cell r="BH338" t="str">
            <v>N/A</v>
          </cell>
          <cell r="BI338" t="str">
            <v>N/A</v>
          </cell>
          <cell r="BJ338"/>
          <cell r="BK338">
            <v>42505</v>
          </cell>
          <cell r="BL338"/>
          <cell r="BM338"/>
          <cell r="BN338"/>
          <cell r="BO338"/>
          <cell r="BP338"/>
          <cell r="BQ338">
            <v>1108050100</v>
          </cell>
        </row>
        <row r="339">
          <cell r="C339">
            <v>42207</v>
          </cell>
          <cell r="D339" t="str">
            <v>Active</v>
          </cell>
          <cell r="E339" t="str">
            <v>Feldbinder</v>
          </cell>
          <cell r="F339"/>
          <cell r="G339" t="str">
            <v>40 ' Chemical Tank CSS (Caustic Soda Solution)</v>
          </cell>
          <cell r="H339" t="str">
            <v>Trailer</v>
          </cell>
          <cell r="I339"/>
          <cell r="J339" t="str">
            <v>Chemical Tanker CSS</v>
          </cell>
          <cell r="K339" t="str">
            <v xml:space="preserve">Small Pin </v>
          </cell>
          <cell r="L339"/>
          <cell r="M339" t="str">
            <v>QATARTD022241</v>
          </cell>
          <cell r="N339" t="str">
            <v>QATARTD022241</v>
          </cell>
          <cell r="O339">
            <v>2016</v>
          </cell>
          <cell r="P339" t="str">
            <v>Germany</v>
          </cell>
          <cell r="Q339" t="str">
            <v>TR-Transport - Operations</v>
          </cell>
          <cell r="R339" t="str">
            <v>GWC</v>
          </cell>
          <cell r="S339" t="str">
            <v>LVQ</v>
          </cell>
          <cell r="T339" t="str">
            <v>LVQ</v>
          </cell>
          <cell r="U339"/>
          <cell r="V339"/>
          <cell r="W339"/>
          <cell r="X339" t="str">
            <v>Silver</v>
          </cell>
          <cell r="Y339"/>
          <cell r="Z339"/>
          <cell r="AA339"/>
          <cell r="AB339"/>
          <cell r="AC339"/>
          <cell r="AD339"/>
          <cell r="AE339"/>
          <cell r="AF339"/>
          <cell r="AG339" t="str">
            <v>Triple Axel</v>
          </cell>
          <cell r="AH339"/>
          <cell r="AI339"/>
          <cell r="AJ339">
            <v>11919</v>
          </cell>
          <cell r="AK339">
            <v>4418</v>
          </cell>
          <cell r="AL339"/>
          <cell r="AM339"/>
          <cell r="AN339"/>
          <cell r="AO339"/>
          <cell r="AP339"/>
          <cell r="AQ339"/>
          <cell r="AR339"/>
          <cell r="AS339"/>
          <cell r="AT339"/>
          <cell r="AU339"/>
          <cell r="AV339"/>
          <cell r="AW339"/>
          <cell r="AX339"/>
          <cell r="AY339" t="e">
            <v>#N/A</v>
          </cell>
          <cell r="AZ339"/>
          <cell r="BA339">
            <v>44934</v>
          </cell>
          <cell r="BB339" t="str">
            <v>Warning</v>
          </cell>
          <cell r="BC339" t="str">
            <v>3rd Party</v>
          </cell>
          <cell r="BD339" t="str">
            <v>N/A</v>
          </cell>
          <cell r="BE339" t="str">
            <v>Trailer - Not Requered</v>
          </cell>
          <cell r="BF339" t="str">
            <v>N/A</v>
          </cell>
          <cell r="BG339" t="str">
            <v>N/A</v>
          </cell>
          <cell r="BH339" t="str">
            <v>N/A</v>
          </cell>
          <cell r="BI339" t="str">
            <v>N/A</v>
          </cell>
          <cell r="BJ339"/>
          <cell r="BK339">
            <v>42505</v>
          </cell>
          <cell r="BL339"/>
          <cell r="BM339"/>
          <cell r="BN339"/>
          <cell r="BO339"/>
          <cell r="BP339"/>
          <cell r="BQ339">
            <v>1108050100</v>
          </cell>
        </row>
        <row r="340">
          <cell r="C340">
            <v>42221</v>
          </cell>
          <cell r="D340" t="str">
            <v>Active</v>
          </cell>
          <cell r="E340" t="str">
            <v>Feldbinder</v>
          </cell>
          <cell r="F340"/>
          <cell r="G340" t="str">
            <v>40 ' Chemical Tank CSS (Caustic Soda Solution)</v>
          </cell>
          <cell r="H340" t="str">
            <v>Trailer</v>
          </cell>
          <cell r="I340"/>
          <cell r="J340" t="str">
            <v>Chemical Tanker CSS</v>
          </cell>
          <cell r="K340" t="str">
            <v xml:space="preserve">Small Pin </v>
          </cell>
          <cell r="L340"/>
          <cell r="M340" t="str">
            <v>QATARTD022239</v>
          </cell>
          <cell r="N340" t="str">
            <v>QATARTD022239</v>
          </cell>
          <cell r="O340">
            <v>2016</v>
          </cell>
          <cell r="P340" t="str">
            <v>Germany</v>
          </cell>
          <cell r="Q340" t="str">
            <v>TR-Transport - Operations</v>
          </cell>
          <cell r="R340" t="str">
            <v>GWC</v>
          </cell>
          <cell r="S340" t="str">
            <v>LVQ</v>
          </cell>
          <cell r="T340" t="str">
            <v>LVQ</v>
          </cell>
          <cell r="U340"/>
          <cell r="V340"/>
          <cell r="W340"/>
          <cell r="X340" t="str">
            <v>Silver</v>
          </cell>
          <cell r="Y340"/>
          <cell r="Z340"/>
          <cell r="AA340"/>
          <cell r="AB340"/>
          <cell r="AC340"/>
          <cell r="AD340"/>
          <cell r="AE340"/>
          <cell r="AF340"/>
          <cell r="AG340" t="str">
            <v>Triple Axel</v>
          </cell>
          <cell r="AH340"/>
          <cell r="AI340"/>
          <cell r="AJ340">
            <v>4319</v>
          </cell>
          <cell r="AK340">
            <v>4319</v>
          </cell>
          <cell r="AL340"/>
          <cell r="AM340"/>
          <cell r="AN340"/>
          <cell r="AO340"/>
          <cell r="AP340"/>
          <cell r="AQ340"/>
          <cell r="AR340"/>
          <cell r="AS340"/>
          <cell r="AT340"/>
          <cell r="AU340"/>
          <cell r="AV340"/>
          <cell r="AW340"/>
          <cell r="AX340"/>
          <cell r="AY340" t="e">
            <v>#N/A</v>
          </cell>
          <cell r="AZ340"/>
          <cell r="BA340">
            <v>44934</v>
          </cell>
          <cell r="BB340" t="str">
            <v>Warning</v>
          </cell>
          <cell r="BC340" t="str">
            <v>3rd Party</v>
          </cell>
          <cell r="BD340" t="str">
            <v>N/A</v>
          </cell>
          <cell r="BE340" t="str">
            <v>Trailer - Not Requered</v>
          </cell>
          <cell r="BF340" t="str">
            <v>N/A</v>
          </cell>
          <cell r="BG340" t="str">
            <v>N/A</v>
          </cell>
          <cell r="BH340" t="str">
            <v>N/A</v>
          </cell>
          <cell r="BI340" t="str">
            <v>N/A</v>
          </cell>
          <cell r="BJ340"/>
          <cell r="BK340">
            <v>42505</v>
          </cell>
          <cell r="BL340"/>
          <cell r="BM340"/>
          <cell r="BN340"/>
          <cell r="BO340"/>
          <cell r="BP340"/>
          <cell r="BQ340">
            <v>1108050100</v>
          </cell>
        </row>
        <row r="341">
          <cell r="C341">
            <v>42240</v>
          </cell>
          <cell r="D341" t="str">
            <v>Active</v>
          </cell>
          <cell r="E341" t="str">
            <v>Feldbinder</v>
          </cell>
          <cell r="F341"/>
          <cell r="G341" t="str">
            <v>40 ' Chemical Tank CSS (Caustic Soda Solution)</v>
          </cell>
          <cell r="H341" t="str">
            <v>Trailer</v>
          </cell>
          <cell r="I341"/>
          <cell r="J341" t="str">
            <v>Chemical Tanker CSS</v>
          </cell>
          <cell r="K341" t="str">
            <v xml:space="preserve">Small Pin </v>
          </cell>
          <cell r="L341"/>
          <cell r="M341" t="str">
            <v>QATARTD022952</v>
          </cell>
          <cell r="N341" t="str">
            <v>QATARTD022952</v>
          </cell>
          <cell r="O341">
            <v>2016</v>
          </cell>
          <cell r="P341" t="str">
            <v>Germany</v>
          </cell>
          <cell r="Q341" t="str">
            <v>TR-Transport - Operations</v>
          </cell>
          <cell r="R341" t="str">
            <v>GWC</v>
          </cell>
          <cell r="S341" t="str">
            <v>LVQ</v>
          </cell>
          <cell r="T341" t="str">
            <v>LVQ</v>
          </cell>
          <cell r="U341"/>
          <cell r="V341"/>
          <cell r="W341"/>
          <cell r="X341" t="str">
            <v>Silver</v>
          </cell>
          <cell r="Y341"/>
          <cell r="Z341"/>
          <cell r="AA341"/>
          <cell r="AB341"/>
          <cell r="AC341"/>
          <cell r="AD341"/>
          <cell r="AE341"/>
          <cell r="AF341"/>
          <cell r="AG341" t="str">
            <v>Triple Axel</v>
          </cell>
          <cell r="AH341"/>
          <cell r="AI341"/>
          <cell r="AJ341">
            <v>4463</v>
          </cell>
          <cell r="AK341">
            <v>4463</v>
          </cell>
          <cell r="AL341"/>
          <cell r="AM341"/>
          <cell r="AN341"/>
          <cell r="AO341"/>
          <cell r="AP341"/>
          <cell r="AQ341"/>
          <cell r="AR341"/>
          <cell r="AS341"/>
          <cell r="AT341"/>
          <cell r="AU341"/>
          <cell r="AV341"/>
          <cell r="AW341"/>
          <cell r="AX341"/>
          <cell r="AY341" t="e">
            <v>#N/A</v>
          </cell>
          <cell r="AZ341"/>
          <cell r="BA341">
            <v>44934</v>
          </cell>
          <cell r="BB341" t="str">
            <v>Warning</v>
          </cell>
          <cell r="BC341" t="str">
            <v>3rd Party</v>
          </cell>
          <cell r="BD341" t="str">
            <v>N/A</v>
          </cell>
          <cell r="BE341" t="str">
            <v>Trailer - Not Requered</v>
          </cell>
          <cell r="BF341" t="str">
            <v>N/A</v>
          </cell>
          <cell r="BG341" t="str">
            <v>N/A</v>
          </cell>
          <cell r="BH341" t="str">
            <v>N/A</v>
          </cell>
          <cell r="BI341" t="str">
            <v>N/A</v>
          </cell>
          <cell r="BJ341"/>
          <cell r="BK341">
            <v>42505</v>
          </cell>
          <cell r="BL341"/>
          <cell r="BM341"/>
          <cell r="BN341"/>
          <cell r="BO341"/>
          <cell r="BP341"/>
          <cell r="BQ341">
            <v>1108050100</v>
          </cell>
        </row>
        <row r="342">
          <cell r="C342">
            <v>42254</v>
          </cell>
          <cell r="D342" t="str">
            <v>Active</v>
          </cell>
          <cell r="E342" t="str">
            <v>Feldbinder</v>
          </cell>
          <cell r="F342"/>
          <cell r="G342" t="str">
            <v>40 ' Chemical Tank CSS (Caustic Soda Solution)</v>
          </cell>
          <cell r="H342" t="str">
            <v>Trailer</v>
          </cell>
          <cell r="I342"/>
          <cell r="J342" t="str">
            <v>Chemical Tanker CSS</v>
          </cell>
          <cell r="K342" t="str">
            <v xml:space="preserve">Small Pin </v>
          </cell>
          <cell r="L342"/>
          <cell r="M342" t="str">
            <v>QATARTD022956</v>
          </cell>
          <cell r="N342" t="str">
            <v>QATARTD022956</v>
          </cell>
          <cell r="O342">
            <v>2016</v>
          </cell>
          <cell r="P342" t="str">
            <v>Germany</v>
          </cell>
          <cell r="Q342" t="str">
            <v>TR-Transport - Operations</v>
          </cell>
          <cell r="R342" t="str">
            <v>GWC</v>
          </cell>
          <cell r="S342" t="str">
            <v>LVQ</v>
          </cell>
          <cell r="T342" t="str">
            <v>LVQ</v>
          </cell>
          <cell r="U342"/>
          <cell r="V342"/>
          <cell r="W342"/>
          <cell r="X342" t="str">
            <v>Silver</v>
          </cell>
          <cell r="Y342"/>
          <cell r="Z342"/>
          <cell r="AA342"/>
          <cell r="AB342"/>
          <cell r="AC342"/>
          <cell r="AD342"/>
          <cell r="AE342"/>
          <cell r="AF342"/>
          <cell r="AG342" t="str">
            <v>Triple Axel</v>
          </cell>
          <cell r="AH342"/>
          <cell r="AI342"/>
          <cell r="AJ342">
            <v>14493</v>
          </cell>
          <cell r="AK342">
            <v>4493</v>
          </cell>
          <cell r="AL342"/>
          <cell r="AM342"/>
          <cell r="AN342"/>
          <cell r="AO342"/>
          <cell r="AP342"/>
          <cell r="AQ342"/>
          <cell r="AR342"/>
          <cell r="AS342"/>
          <cell r="AT342"/>
          <cell r="AU342"/>
          <cell r="AV342"/>
          <cell r="AW342"/>
          <cell r="AX342"/>
          <cell r="AY342" t="e">
            <v>#N/A</v>
          </cell>
          <cell r="AZ342"/>
          <cell r="BA342">
            <v>44934</v>
          </cell>
          <cell r="BB342" t="str">
            <v>Warning</v>
          </cell>
          <cell r="BC342" t="str">
            <v>3rd Party</v>
          </cell>
          <cell r="BD342" t="str">
            <v>N/A</v>
          </cell>
          <cell r="BE342" t="str">
            <v>Trailer - Not Requered</v>
          </cell>
          <cell r="BF342" t="str">
            <v>N/A</v>
          </cell>
          <cell r="BG342" t="str">
            <v>N/A</v>
          </cell>
          <cell r="BH342" t="str">
            <v>N/A</v>
          </cell>
          <cell r="BI342" t="str">
            <v>N/A</v>
          </cell>
          <cell r="BJ342"/>
          <cell r="BK342">
            <v>42505</v>
          </cell>
          <cell r="BL342"/>
          <cell r="BM342"/>
          <cell r="BN342"/>
          <cell r="BO342"/>
          <cell r="BP342"/>
          <cell r="BQ342">
            <v>1108050100</v>
          </cell>
        </row>
        <row r="343">
          <cell r="C343">
            <v>42262</v>
          </cell>
          <cell r="D343" t="str">
            <v>Active</v>
          </cell>
          <cell r="E343" t="str">
            <v>Feldbinder</v>
          </cell>
          <cell r="F343"/>
          <cell r="G343" t="str">
            <v>40 ' Chemical Tank HCL (Hydrochloric Acid)</v>
          </cell>
          <cell r="H343" t="str">
            <v>Trailer</v>
          </cell>
          <cell r="I343"/>
          <cell r="J343" t="str">
            <v>Chemical Tanker HCL</v>
          </cell>
          <cell r="K343" t="str">
            <v xml:space="preserve">Small Pin </v>
          </cell>
          <cell r="L343"/>
          <cell r="M343" t="str">
            <v>QATARTD022953</v>
          </cell>
          <cell r="N343" t="str">
            <v>QATARTD022953</v>
          </cell>
          <cell r="O343">
            <v>2016</v>
          </cell>
          <cell r="P343" t="str">
            <v>Germany</v>
          </cell>
          <cell r="Q343" t="str">
            <v>TR-Transport - Operations</v>
          </cell>
          <cell r="R343" t="str">
            <v>GWC</v>
          </cell>
          <cell r="S343" t="str">
            <v>LVQ</v>
          </cell>
          <cell r="T343" t="str">
            <v>LVQ</v>
          </cell>
          <cell r="U343"/>
          <cell r="V343"/>
          <cell r="W343"/>
          <cell r="X343" t="str">
            <v>Cream</v>
          </cell>
          <cell r="Y343"/>
          <cell r="Z343"/>
          <cell r="AA343"/>
          <cell r="AB343"/>
          <cell r="AC343"/>
          <cell r="AD343"/>
          <cell r="AE343"/>
          <cell r="AF343"/>
          <cell r="AG343" t="str">
            <v>Triple Axel</v>
          </cell>
          <cell r="AH343"/>
          <cell r="AI343"/>
          <cell r="AJ343">
            <v>8787</v>
          </cell>
          <cell r="AK343">
            <v>4287</v>
          </cell>
          <cell r="AL343"/>
          <cell r="AM343"/>
          <cell r="AN343"/>
          <cell r="AO343"/>
          <cell r="AP343"/>
          <cell r="AQ343"/>
          <cell r="AR343"/>
          <cell r="AS343"/>
          <cell r="AT343"/>
          <cell r="AU343"/>
          <cell r="AV343"/>
          <cell r="AW343"/>
          <cell r="AX343"/>
          <cell r="AY343" t="e">
            <v>#N/A</v>
          </cell>
          <cell r="AZ343"/>
          <cell r="BA343">
            <v>44934</v>
          </cell>
          <cell r="BB343" t="str">
            <v>Warning</v>
          </cell>
          <cell r="BC343" t="str">
            <v>3rd Party</v>
          </cell>
          <cell r="BD343" t="str">
            <v>N/A</v>
          </cell>
          <cell r="BE343" t="str">
            <v>Trailer - Not Requered</v>
          </cell>
          <cell r="BF343" t="str">
            <v>N/A</v>
          </cell>
          <cell r="BG343" t="str">
            <v>N/A</v>
          </cell>
          <cell r="BH343" t="str">
            <v>N/A</v>
          </cell>
          <cell r="BI343" t="str">
            <v>N/A</v>
          </cell>
          <cell r="BJ343"/>
          <cell r="BK343">
            <v>42505</v>
          </cell>
          <cell r="BL343"/>
          <cell r="BM343"/>
          <cell r="BN343"/>
          <cell r="BO343"/>
          <cell r="BP343"/>
          <cell r="BQ343">
            <v>1108050100</v>
          </cell>
        </row>
        <row r="344">
          <cell r="C344">
            <v>42283</v>
          </cell>
          <cell r="D344" t="str">
            <v>Active</v>
          </cell>
          <cell r="E344" t="str">
            <v>Feldbinder</v>
          </cell>
          <cell r="F344"/>
          <cell r="G344" t="str">
            <v>40 ' Chemical Tank HCL (Hydrochloric Acid)</v>
          </cell>
          <cell r="H344" t="str">
            <v>Trailer</v>
          </cell>
          <cell r="I344"/>
          <cell r="J344" t="str">
            <v>Chemical Tanker HCL</v>
          </cell>
          <cell r="K344" t="str">
            <v xml:space="preserve">Small Pin </v>
          </cell>
          <cell r="L344"/>
          <cell r="M344" t="str">
            <v>QATARTD022954</v>
          </cell>
          <cell r="N344" t="str">
            <v>QATARTD022954</v>
          </cell>
          <cell r="O344">
            <v>2016</v>
          </cell>
          <cell r="P344" t="str">
            <v>Germany</v>
          </cell>
          <cell r="Q344" t="str">
            <v>TR-Transport - Operations</v>
          </cell>
          <cell r="R344" t="str">
            <v>GWC</v>
          </cell>
          <cell r="S344" t="str">
            <v>LVQ</v>
          </cell>
          <cell r="T344" t="str">
            <v>LVQ</v>
          </cell>
          <cell r="U344"/>
          <cell r="V344"/>
          <cell r="W344"/>
          <cell r="X344" t="str">
            <v>Cream</v>
          </cell>
          <cell r="Y344"/>
          <cell r="Z344"/>
          <cell r="AA344"/>
          <cell r="AB344"/>
          <cell r="AC344"/>
          <cell r="AD344"/>
          <cell r="AE344"/>
          <cell r="AF344"/>
          <cell r="AG344" t="str">
            <v>Triple Axel</v>
          </cell>
          <cell r="AH344"/>
          <cell r="AI344"/>
          <cell r="AJ344">
            <v>12600</v>
          </cell>
          <cell r="AK344">
            <v>6000</v>
          </cell>
          <cell r="AL344"/>
          <cell r="AM344"/>
          <cell r="AN344"/>
          <cell r="AO344"/>
          <cell r="AP344"/>
          <cell r="AQ344"/>
          <cell r="AR344"/>
          <cell r="AS344"/>
          <cell r="AT344"/>
          <cell r="AU344"/>
          <cell r="AV344"/>
          <cell r="AW344"/>
          <cell r="AX344"/>
          <cell r="AY344" t="e">
            <v>#N/A</v>
          </cell>
          <cell r="AZ344"/>
          <cell r="BA344">
            <v>44934</v>
          </cell>
          <cell r="BB344" t="str">
            <v>Warning</v>
          </cell>
          <cell r="BC344" t="str">
            <v>3rd Party</v>
          </cell>
          <cell r="BD344" t="str">
            <v>N/A</v>
          </cell>
          <cell r="BE344" t="str">
            <v>Trailer - Not Requered</v>
          </cell>
          <cell r="BF344" t="str">
            <v>N/A</v>
          </cell>
          <cell r="BG344" t="str">
            <v>N/A</v>
          </cell>
          <cell r="BH344" t="str">
            <v>N/A</v>
          </cell>
          <cell r="BI344" t="str">
            <v>N/A</v>
          </cell>
          <cell r="BJ344"/>
          <cell r="BK344">
            <v>42505</v>
          </cell>
          <cell r="BL344"/>
          <cell r="BM344"/>
          <cell r="BN344"/>
          <cell r="BO344"/>
          <cell r="BP344"/>
          <cell r="BQ344">
            <v>1108050100</v>
          </cell>
        </row>
        <row r="345">
          <cell r="C345">
            <v>42284</v>
          </cell>
          <cell r="D345" t="str">
            <v>Active</v>
          </cell>
          <cell r="E345" t="str">
            <v>Feldbinder</v>
          </cell>
          <cell r="F345"/>
          <cell r="G345" t="str">
            <v>40 ' Chemical Tank CSS (Caustic Soda Solution)</v>
          </cell>
          <cell r="H345" t="str">
            <v>Trailer</v>
          </cell>
          <cell r="I345"/>
          <cell r="J345" t="str">
            <v>Chemical Tanker CSS</v>
          </cell>
          <cell r="K345" t="str">
            <v xml:space="preserve">Small Pin </v>
          </cell>
          <cell r="L345"/>
          <cell r="M345" t="str">
            <v>QATARTD022955</v>
          </cell>
          <cell r="N345" t="str">
            <v>QATARTD022955</v>
          </cell>
          <cell r="O345">
            <v>2016</v>
          </cell>
          <cell r="P345" t="str">
            <v>Germany</v>
          </cell>
          <cell r="Q345" t="str">
            <v>TR-Transport - Operations</v>
          </cell>
          <cell r="R345" t="str">
            <v>GWC</v>
          </cell>
          <cell r="S345" t="str">
            <v>LVQ</v>
          </cell>
          <cell r="T345" t="str">
            <v>LVQ</v>
          </cell>
          <cell r="U345"/>
          <cell r="V345"/>
          <cell r="W345"/>
          <cell r="X345" t="str">
            <v>Silver</v>
          </cell>
          <cell r="Y345"/>
          <cell r="Z345"/>
          <cell r="AA345"/>
          <cell r="AB345"/>
          <cell r="AC345"/>
          <cell r="AD345"/>
          <cell r="AE345"/>
          <cell r="AF345"/>
          <cell r="AG345" t="str">
            <v>Triple Axel</v>
          </cell>
          <cell r="AH345"/>
          <cell r="AI345"/>
          <cell r="AJ345">
            <v>12600</v>
          </cell>
          <cell r="AK345">
            <v>6000</v>
          </cell>
          <cell r="AL345"/>
          <cell r="AM345"/>
          <cell r="AN345"/>
          <cell r="AO345"/>
          <cell r="AP345"/>
          <cell r="AQ345"/>
          <cell r="AR345"/>
          <cell r="AS345"/>
          <cell r="AT345"/>
          <cell r="AU345"/>
          <cell r="AV345"/>
          <cell r="AW345"/>
          <cell r="AX345"/>
          <cell r="AY345" t="e">
            <v>#N/A</v>
          </cell>
          <cell r="AZ345"/>
          <cell r="BA345">
            <v>44934</v>
          </cell>
          <cell r="BB345" t="str">
            <v>Warning</v>
          </cell>
          <cell r="BC345" t="str">
            <v>3rd Party</v>
          </cell>
          <cell r="BD345" t="str">
            <v>N/A</v>
          </cell>
          <cell r="BE345" t="str">
            <v>Trailer - Not Requered</v>
          </cell>
          <cell r="BF345" t="str">
            <v>N/A</v>
          </cell>
          <cell r="BG345" t="str">
            <v>N/A</v>
          </cell>
          <cell r="BH345" t="str">
            <v>N/A</v>
          </cell>
          <cell r="BI345" t="str">
            <v>N/A</v>
          </cell>
          <cell r="BJ345"/>
          <cell r="BK345">
            <v>42505</v>
          </cell>
          <cell r="BL345"/>
          <cell r="BM345"/>
          <cell r="BN345"/>
          <cell r="BO345"/>
          <cell r="BP345"/>
          <cell r="BQ345">
            <v>1108050100</v>
          </cell>
        </row>
        <row r="346">
          <cell r="C346">
            <v>42619</v>
          </cell>
          <cell r="D346" t="str">
            <v>Active</v>
          </cell>
          <cell r="E346" t="str">
            <v>Alam Steel Industries</v>
          </cell>
          <cell r="F346"/>
          <cell r="G346" t="str">
            <v>40' Flat Bed</v>
          </cell>
          <cell r="H346" t="str">
            <v>Trailer</v>
          </cell>
          <cell r="I346"/>
          <cell r="J346" t="str">
            <v>Front Shield</v>
          </cell>
          <cell r="K346" t="str">
            <v xml:space="preserve">Small Pin </v>
          </cell>
          <cell r="L346"/>
          <cell r="M346" t="str">
            <v>ME4KC093J98093144</v>
          </cell>
          <cell r="N346" t="str">
            <v>QATAR-TD-001220</v>
          </cell>
          <cell r="O346">
            <v>2008</v>
          </cell>
          <cell r="P346" t="str">
            <v>Kuwait</v>
          </cell>
          <cell r="Q346" t="str">
            <v>TR-Transport - Operations</v>
          </cell>
          <cell r="R346" t="str">
            <v>AGI</v>
          </cell>
          <cell r="S346" t="str">
            <v>LVQ</v>
          </cell>
          <cell r="T346" t="str">
            <v>LVQ</v>
          </cell>
          <cell r="U346" t="str">
            <v>22169 &amp; 8489</v>
          </cell>
          <cell r="V346"/>
          <cell r="W346"/>
          <cell r="X346" t="str">
            <v>White</v>
          </cell>
          <cell r="Y346"/>
          <cell r="Z346"/>
          <cell r="AA346"/>
          <cell r="AB346"/>
          <cell r="AC346"/>
          <cell r="AD346"/>
          <cell r="AE346"/>
          <cell r="AF346" t="str">
            <v xml:space="preserve">Steel </v>
          </cell>
          <cell r="AG346" t="str">
            <v>Double Axel</v>
          </cell>
          <cell r="AH346"/>
          <cell r="AI346"/>
          <cell r="AJ346"/>
          <cell r="AK346"/>
          <cell r="AL346"/>
          <cell r="AM346"/>
          <cell r="AN346"/>
          <cell r="AO346"/>
          <cell r="AP346"/>
          <cell r="AQ346"/>
          <cell r="AR346"/>
          <cell r="AS346"/>
          <cell r="AT346"/>
          <cell r="AU346"/>
          <cell r="AV346"/>
          <cell r="AW346"/>
          <cell r="AX346"/>
          <cell r="AY346" t="e">
            <v>#N/A</v>
          </cell>
          <cell r="AZ346"/>
          <cell r="BA346">
            <v>45067</v>
          </cell>
          <cell r="BB346" t="str">
            <v/>
          </cell>
          <cell r="BC346" t="str">
            <v>3rd Party</v>
          </cell>
          <cell r="BD346" t="str">
            <v>N/A</v>
          </cell>
          <cell r="BE346" t="str">
            <v>Trailer - Not Requered</v>
          </cell>
          <cell r="BF346" t="str">
            <v>N/A</v>
          </cell>
          <cell r="BG346" t="str">
            <v>N/A</v>
          </cell>
          <cell r="BH346" t="str">
            <v>N/A</v>
          </cell>
          <cell r="BI346" t="str">
            <v>N/A</v>
          </cell>
          <cell r="BJ346"/>
          <cell r="BK346"/>
          <cell r="BL346"/>
          <cell r="BM346"/>
          <cell r="BN346"/>
          <cell r="BO346"/>
          <cell r="BP346"/>
          <cell r="BQ346">
            <v>1108050100</v>
          </cell>
        </row>
        <row r="347">
          <cell r="C347">
            <v>43209</v>
          </cell>
          <cell r="D347" t="str">
            <v>Active</v>
          </cell>
          <cell r="E347" t="str">
            <v>Alam Steel Industries</v>
          </cell>
          <cell r="F347"/>
          <cell r="G347" t="str">
            <v>40' Flat Bed</v>
          </cell>
          <cell r="H347" t="str">
            <v>Trailer</v>
          </cell>
          <cell r="I347"/>
          <cell r="J347" t="str">
            <v>Front Shield</v>
          </cell>
          <cell r="K347" t="str">
            <v xml:space="preserve">Small Pin </v>
          </cell>
          <cell r="L347"/>
          <cell r="M347" t="str">
            <v>AS5084</v>
          </cell>
          <cell r="N347" t="str">
            <v>QATAR-TD-010257</v>
          </cell>
          <cell r="O347">
            <v>2008</v>
          </cell>
          <cell r="P347" t="str">
            <v>Kuwait</v>
          </cell>
          <cell r="Q347" t="str">
            <v>TR-Transport - Operations</v>
          </cell>
          <cell r="R347" t="str">
            <v>AGI</v>
          </cell>
          <cell r="S347" t="str">
            <v>LVQ</v>
          </cell>
          <cell r="T347" t="str">
            <v>LVQ</v>
          </cell>
          <cell r="U347" t="str">
            <v>22374 /33830</v>
          </cell>
          <cell r="V347"/>
          <cell r="W347"/>
          <cell r="X347" t="str">
            <v>White</v>
          </cell>
          <cell r="Y347"/>
          <cell r="Z347"/>
          <cell r="AA347"/>
          <cell r="AB347"/>
          <cell r="AC347"/>
          <cell r="AD347"/>
          <cell r="AE347"/>
          <cell r="AF347" t="str">
            <v xml:space="preserve">Steel </v>
          </cell>
          <cell r="AG347" t="str">
            <v>Double Axel</v>
          </cell>
          <cell r="AH347"/>
          <cell r="AI347"/>
          <cell r="AJ347"/>
          <cell r="AK347"/>
          <cell r="AL347"/>
          <cell r="AM347"/>
          <cell r="AN347"/>
          <cell r="AO347"/>
          <cell r="AP347"/>
          <cell r="AQ347"/>
          <cell r="AR347"/>
          <cell r="AS347"/>
          <cell r="AT347"/>
          <cell r="AU347"/>
          <cell r="AV347"/>
          <cell r="AW347"/>
          <cell r="AX347"/>
          <cell r="AY347" t="e">
            <v>#N/A</v>
          </cell>
          <cell r="AZ347"/>
          <cell r="BA347">
            <v>45176</v>
          </cell>
          <cell r="BB347" t="str">
            <v/>
          </cell>
          <cell r="BC347" t="str">
            <v>3rd Party</v>
          </cell>
          <cell r="BD347" t="str">
            <v>N/A</v>
          </cell>
          <cell r="BE347" t="str">
            <v>Trailer - Not Requered</v>
          </cell>
          <cell r="BF347" t="str">
            <v>N/A</v>
          </cell>
          <cell r="BG347" t="str">
            <v>N/A</v>
          </cell>
          <cell r="BH347" t="str">
            <v>N/A</v>
          </cell>
          <cell r="BI347" t="str">
            <v>N/A</v>
          </cell>
          <cell r="BJ347"/>
          <cell r="BK347"/>
          <cell r="BL347"/>
          <cell r="BM347"/>
          <cell r="BN347"/>
          <cell r="BO347"/>
          <cell r="BP347"/>
          <cell r="BQ347">
            <v>1108050100</v>
          </cell>
        </row>
        <row r="348">
          <cell r="C348">
            <v>43470</v>
          </cell>
          <cell r="D348" t="str">
            <v>Active</v>
          </cell>
          <cell r="E348" t="str">
            <v>Classic Wrought Iron</v>
          </cell>
          <cell r="F348"/>
          <cell r="G348" t="str">
            <v>40' Skelly</v>
          </cell>
          <cell r="H348" t="str">
            <v>Trailer</v>
          </cell>
          <cell r="I348"/>
          <cell r="J348" t="str">
            <v>Flat Bed</v>
          </cell>
          <cell r="K348" t="str">
            <v xml:space="preserve">Small Pin </v>
          </cell>
          <cell r="L348"/>
          <cell r="M348" t="str">
            <v>ATC200700275</v>
          </cell>
          <cell r="N348" t="str">
            <v>QATAR-TD-013856</v>
          </cell>
          <cell r="O348">
            <v>2007</v>
          </cell>
          <cell r="P348" t="str">
            <v>Qatar</v>
          </cell>
          <cell r="Q348" t="str">
            <v>TR-Transport - Operations</v>
          </cell>
          <cell r="R348" t="str">
            <v>GWC</v>
          </cell>
          <cell r="S348" t="str">
            <v>LVQ</v>
          </cell>
          <cell r="T348"/>
          <cell r="U348" t="str">
            <v>19246 &amp; 32729</v>
          </cell>
          <cell r="V348"/>
          <cell r="W348"/>
          <cell r="X348" t="str">
            <v>Green</v>
          </cell>
          <cell r="Y348"/>
          <cell r="Z348"/>
          <cell r="AA348"/>
          <cell r="AB348"/>
          <cell r="AC348"/>
          <cell r="AD348"/>
          <cell r="AE348"/>
          <cell r="AF348"/>
          <cell r="AG348" t="str">
            <v>Triple Axel</v>
          </cell>
          <cell r="AH348"/>
          <cell r="AI348"/>
          <cell r="AJ348"/>
          <cell r="AK348"/>
          <cell r="AL348"/>
          <cell r="AM348"/>
          <cell r="AN348"/>
          <cell r="AO348"/>
          <cell r="AP348"/>
          <cell r="AQ348"/>
          <cell r="AR348"/>
          <cell r="AS348"/>
          <cell r="AT348"/>
          <cell r="AU348"/>
          <cell r="AV348"/>
          <cell r="AW348"/>
          <cell r="AX348"/>
          <cell r="AY348" t="e">
            <v>#N/A</v>
          </cell>
          <cell r="AZ348"/>
          <cell r="BA348">
            <v>44851</v>
          </cell>
          <cell r="BB348" t="str">
            <v>Expired</v>
          </cell>
          <cell r="BC348" t="str">
            <v>3rd Party</v>
          </cell>
          <cell r="BD348" t="str">
            <v>N/A</v>
          </cell>
          <cell r="BE348" t="str">
            <v>Trailer - Not Requered</v>
          </cell>
          <cell r="BF348" t="str">
            <v>N/A</v>
          </cell>
          <cell r="BG348" t="str">
            <v>N/A</v>
          </cell>
          <cell r="BH348" t="str">
            <v>N/A</v>
          </cell>
          <cell r="BI348" t="str">
            <v>N/A</v>
          </cell>
          <cell r="BJ348"/>
          <cell r="BK348"/>
          <cell r="BL348"/>
          <cell r="BM348"/>
          <cell r="BN348"/>
          <cell r="BO348"/>
          <cell r="BP348"/>
          <cell r="BQ348">
            <v>1108050100</v>
          </cell>
        </row>
        <row r="349">
          <cell r="C349">
            <v>45742</v>
          </cell>
          <cell r="D349" t="str">
            <v>Active</v>
          </cell>
          <cell r="E349" t="str">
            <v>Mammut</v>
          </cell>
          <cell r="F349"/>
          <cell r="G349" t="str">
            <v>45' Flat Bed (13.6 meter)</v>
          </cell>
          <cell r="H349" t="str">
            <v>Trailer</v>
          </cell>
          <cell r="I349"/>
          <cell r="J349" t="str">
            <v>Front Shield</v>
          </cell>
          <cell r="K349" t="str">
            <v xml:space="preserve">Small Pin </v>
          </cell>
          <cell r="L349"/>
          <cell r="M349"/>
          <cell r="N349" t="str">
            <v>QATAR-TD-029452</v>
          </cell>
          <cell r="O349">
            <v>2017</v>
          </cell>
          <cell r="P349" t="str">
            <v>IRAN</v>
          </cell>
          <cell r="Q349" t="str">
            <v>TR-Transport - Operations</v>
          </cell>
          <cell r="R349" t="str">
            <v>GWC</v>
          </cell>
          <cell r="S349" t="str">
            <v>LVQ</v>
          </cell>
          <cell r="T349" t="str">
            <v>NOC DEDICATED PMT</v>
          </cell>
          <cell r="U349"/>
          <cell r="V349"/>
          <cell r="W349"/>
          <cell r="X349" t="str">
            <v>White</v>
          </cell>
          <cell r="Y349"/>
          <cell r="Z349"/>
          <cell r="AA349"/>
          <cell r="AB349"/>
          <cell r="AC349"/>
          <cell r="AD349"/>
          <cell r="AE349"/>
          <cell r="AF349"/>
          <cell r="AG349" t="str">
            <v>Triple Axel</v>
          </cell>
          <cell r="AH349"/>
          <cell r="AI349"/>
          <cell r="AJ349"/>
          <cell r="AK349"/>
          <cell r="AL349"/>
          <cell r="AM349"/>
          <cell r="AN349"/>
          <cell r="AO349"/>
          <cell r="AP349"/>
          <cell r="AQ349"/>
          <cell r="AR349"/>
          <cell r="AS349"/>
          <cell r="AT349"/>
          <cell r="AU349"/>
          <cell r="AV349"/>
          <cell r="AW349"/>
          <cell r="AX349"/>
          <cell r="AY349" t="e">
            <v>#N/A</v>
          </cell>
          <cell r="AZ349"/>
          <cell r="BA349">
            <v>44916</v>
          </cell>
          <cell r="BB349" t="str">
            <v>Warning</v>
          </cell>
          <cell r="BC349" t="str">
            <v>3rd Party</v>
          </cell>
          <cell r="BD349" t="str">
            <v>N/A</v>
          </cell>
          <cell r="BE349" t="str">
            <v>Trailer - Not Requered</v>
          </cell>
          <cell r="BF349" t="str">
            <v>N/A</v>
          </cell>
          <cell r="BG349" t="str">
            <v>N/A</v>
          </cell>
          <cell r="BH349" t="str">
            <v>N/A</v>
          </cell>
          <cell r="BI349" t="str">
            <v>N/A</v>
          </cell>
          <cell r="BJ349"/>
          <cell r="BK349"/>
          <cell r="BL349"/>
          <cell r="BM349"/>
          <cell r="BN349"/>
          <cell r="BO349"/>
          <cell r="BP349"/>
          <cell r="BQ349">
            <v>1108050100</v>
          </cell>
        </row>
        <row r="350">
          <cell r="C350">
            <v>45743</v>
          </cell>
          <cell r="D350" t="str">
            <v>Active</v>
          </cell>
          <cell r="E350" t="str">
            <v>Mammut</v>
          </cell>
          <cell r="F350"/>
          <cell r="G350" t="str">
            <v>46' Flat Bed (14 meter)</v>
          </cell>
          <cell r="H350" t="str">
            <v>Trailer</v>
          </cell>
          <cell r="I350"/>
          <cell r="J350" t="str">
            <v>Front Shield</v>
          </cell>
          <cell r="K350" t="str">
            <v xml:space="preserve">Small Pin </v>
          </cell>
          <cell r="L350"/>
          <cell r="M350"/>
          <cell r="N350" t="str">
            <v>QATAR-TD-029421</v>
          </cell>
          <cell r="O350">
            <v>2017</v>
          </cell>
          <cell r="P350" t="str">
            <v>IRAN</v>
          </cell>
          <cell r="Q350" t="str">
            <v>TR-Transport - Operations</v>
          </cell>
          <cell r="R350" t="str">
            <v>GWC</v>
          </cell>
          <cell r="S350" t="str">
            <v>LVQ</v>
          </cell>
          <cell r="T350" t="str">
            <v>Total project</v>
          </cell>
          <cell r="U350"/>
          <cell r="V350"/>
          <cell r="W350"/>
          <cell r="X350" t="str">
            <v>White</v>
          </cell>
          <cell r="Y350"/>
          <cell r="Z350"/>
          <cell r="AA350"/>
          <cell r="AB350"/>
          <cell r="AC350"/>
          <cell r="AD350"/>
          <cell r="AE350"/>
          <cell r="AF350"/>
          <cell r="AG350" t="str">
            <v>Triple Axel</v>
          </cell>
          <cell r="AH350"/>
          <cell r="AI350"/>
          <cell r="AJ350"/>
          <cell r="AK350"/>
          <cell r="AL350"/>
          <cell r="AM350"/>
          <cell r="AN350"/>
          <cell r="AO350"/>
          <cell r="AP350"/>
          <cell r="AQ350"/>
          <cell r="AR350"/>
          <cell r="AS350"/>
          <cell r="AT350"/>
          <cell r="AU350"/>
          <cell r="AV350"/>
          <cell r="AW350"/>
          <cell r="AX350"/>
          <cell r="AY350" t="e">
            <v>#N/A</v>
          </cell>
          <cell r="AZ350"/>
          <cell r="BA350">
            <v>44910</v>
          </cell>
          <cell r="BB350" t="str">
            <v>Warning</v>
          </cell>
          <cell r="BC350" t="str">
            <v>3rd Party</v>
          </cell>
          <cell r="BD350" t="str">
            <v>N/A</v>
          </cell>
          <cell r="BE350" t="str">
            <v>Trailer - Not Requered</v>
          </cell>
          <cell r="BF350" t="str">
            <v>N/A</v>
          </cell>
          <cell r="BG350" t="str">
            <v>N/A</v>
          </cell>
          <cell r="BH350" t="str">
            <v>N/A</v>
          </cell>
          <cell r="BI350" t="str">
            <v>N/A</v>
          </cell>
          <cell r="BJ350"/>
          <cell r="BK350"/>
          <cell r="BL350"/>
          <cell r="BM350"/>
          <cell r="BN350"/>
          <cell r="BO350"/>
          <cell r="BP350"/>
          <cell r="BQ350">
            <v>1108050100</v>
          </cell>
        </row>
        <row r="351">
          <cell r="C351">
            <v>45744</v>
          </cell>
          <cell r="D351" t="str">
            <v>Active</v>
          </cell>
          <cell r="E351" t="str">
            <v>Mammut</v>
          </cell>
          <cell r="F351"/>
          <cell r="G351" t="str">
            <v>46' Flat Bed (14 meter)</v>
          </cell>
          <cell r="H351" t="str">
            <v>Trailer</v>
          </cell>
          <cell r="I351"/>
          <cell r="J351" t="str">
            <v>Front Shield</v>
          </cell>
          <cell r="K351" t="str">
            <v xml:space="preserve">Small Pin </v>
          </cell>
          <cell r="L351"/>
          <cell r="M351"/>
          <cell r="N351" t="str">
            <v>QATAR-TD-029464</v>
          </cell>
          <cell r="O351">
            <v>2017</v>
          </cell>
          <cell r="P351" t="str">
            <v>IRAN</v>
          </cell>
          <cell r="Q351" t="str">
            <v>TR-Transport - Operations</v>
          </cell>
          <cell r="R351" t="str">
            <v>GWC</v>
          </cell>
          <cell r="S351" t="str">
            <v>LVQ</v>
          </cell>
          <cell r="T351" t="str">
            <v>Total project</v>
          </cell>
          <cell r="U351"/>
          <cell r="V351"/>
          <cell r="W351"/>
          <cell r="X351" t="str">
            <v>White</v>
          </cell>
          <cell r="Y351"/>
          <cell r="Z351"/>
          <cell r="AA351"/>
          <cell r="AB351"/>
          <cell r="AC351"/>
          <cell r="AD351"/>
          <cell r="AE351"/>
          <cell r="AF351"/>
          <cell r="AG351" t="str">
            <v>Triple Axel</v>
          </cell>
          <cell r="AH351"/>
          <cell r="AI351"/>
          <cell r="AJ351"/>
          <cell r="AK351"/>
          <cell r="AL351"/>
          <cell r="AM351"/>
          <cell r="AN351"/>
          <cell r="AO351"/>
          <cell r="AP351"/>
          <cell r="AQ351"/>
          <cell r="AR351"/>
          <cell r="AS351"/>
          <cell r="AT351"/>
          <cell r="AU351"/>
          <cell r="AV351"/>
          <cell r="AW351"/>
          <cell r="AX351"/>
          <cell r="AY351" t="e">
            <v>#N/A</v>
          </cell>
          <cell r="AZ351"/>
          <cell r="BA351">
            <v>44910</v>
          </cell>
          <cell r="BB351" t="str">
            <v>Warning</v>
          </cell>
          <cell r="BC351" t="str">
            <v>3rd Party</v>
          </cell>
          <cell r="BD351" t="str">
            <v>N/A</v>
          </cell>
          <cell r="BE351" t="str">
            <v>Trailer - Not Requered</v>
          </cell>
          <cell r="BF351" t="str">
            <v>N/A</v>
          </cell>
          <cell r="BG351" t="str">
            <v>N/A</v>
          </cell>
          <cell r="BH351" t="str">
            <v>N/A</v>
          </cell>
          <cell r="BI351" t="str">
            <v>N/A</v>
          </cell>
          <cell r="BJ351"/>
          <cell r="BK351"/>
          <cell r="BL351"/>
          <cell r="BM351"/>
          <cell r="BN351"/>
          <cell r="BO351"/>
          <cell r="BP351"/>
          <cell r="BQ351">
            <v>1108050100</v>
          </cell>
        </row>
        <row r="352">
          <cell r="C352">
            <v>45745</v>
          </cell>
          <cell r="D352" t="str">
            <v>Active</v>
          </cell>
          <cell r="E352" t="str">
            <v>Mammut</v>
          </cell>
          <cell r="F352"/>
          <cell r="G352" t="str">
            <v>46' Flat Bed (14 meter)</v>
          </cell>
          <cell r="H352" t="str">
            <v>Trailer</v>
          </cell>
          <cell r="I352"/>
          <cell r="J352" t="str">
            <v>Front Shield</v>
          </cell>
          <cell r="K352" t="str">
            <v xml:space="preserve">Small Pin </v>
          </cell>
          <cell r="L352"/>
          <cell r="M352"/>
          <cell r="N352" t="str">
            <v>QATAR-TD-029467</v>
          </cell>
          <cell r="O352">
            <v>2017</v>
          </cell>
          <cell r="P352" t="str">
            <v>IRAN</v>
          </cell>
          <cell r="Q352" t="str">
            <v>TR-Transport - Operations</v>
          </cell>
          <cell r="R352" t="str">
            <v>GWC</v>
          </cell>
          <cell r="S352" t="str">
            <v>LVQ</v>
          </cell>
          <cell r="T352" t="str">
            <v>Total project</v>
          </cell>
          <cell r="U352"/>
          <cell r="V352"/>
          <cell r="W352"/>
          <cell r="X352" t="str">
            <v>White</v>
          </cell>
          <cell r="Y352"/>
          <cell r="Z352"/>
          <cell r="AA352"/>
          <cell r="AB352"/>
          <cell r="AC352"/>
          <cell r="AD352"/>
          <cell r="AE352"/>
          <cell r="AF352"/>
          <cell r="AG352" t="str">
            <v>Triple Axel</v>
          </cell>
          <cell r="AH352"/>
          <cell r="AI352"/>
          <cell r="AJ352"/>
          <cell r="AK352"/>
          <cell r="AL352"/>
          <cell r="AM352"/>
          <cell r="AN352"/>
          <cell r="AO352"/>
          <cell r="AP352"/>
          <cell r="AQ352"/>
          <cell r="AR352"/>
          <cell r="AS352"/>
          <cell r="AT352"/>
          <cell r="AU352"/>
          <cell r="AV352"/>
          <cell r="AW352"/>
          <cell r="AX352"/>
          <cell r="AY352" t="e">
            <v>#N/A</v>
          </cell>
          <cell r="AZ352"/>
          <cell r="BA352">
            <v>44910</v>
          </cell>
          <cell r="BB352" t="str">
            <v>Warning</v>
          </cell>
          <cell r="BC352" t="str">
            <v>3rd Party</v>
          </cell>
          <cell r="BD352" t="str">
            <v>N/A</v>
          </cell>
          <cell r="BE352" t="str">
            <v>Trailer - Not Requered</v>
          </cell>
          <cell r="BF352" t="str">
            <v>N/A</v>
          </cell>
          <cell r="BG352" t="str">
            <v>N/A</v>
          </cell>
          <cell r="BH352" t="str">
            <v>N/A</v>
          </cell>
          <cell r="BI352" t="str">
            <v>N/A</v>
          </cell>
          <cell r="BJ352"/>
          <cell r="BK352"/>
          <cell r="BL352"/>
          <cell r="BM352"/>
          <cell r="BN352"/>
          <cell r="BO352"/>
          <cell r="BP352"/>
          <cell r="BQ352">
            <v>1108050100</v>
          </cell>
        </row>
        <row r="353">
          <cell r="C353">
            <v>45746</v>
          </cell>
          <cell r="D353" t="str">
            <v>Active</v>
          </cell>
          <cell r="E353" t="str">
            <v>Mammut</v>
          </cell>
          <cell r="F353"/>
          <cell r="G353" t="str">
            <v>45' Flat Bed (13.6 meter)</v>
          </cell>
          <cell r="H353" t="str">
            <v>Trailer</v>
          </cell>
          <cell r="I353"/>
          <cell r="J353" t="str">
            <v>Front Shield</v>
          </cell>
          <cell r="K353" t="str">
            <v xml:space="preserve">Small Pin </v>
          </cell>
          <cell r="L353"/>
          <cell r="M353"/>
          <cell r="N353" t="str">
            <v>QATAR-TD-029465</v>
          </cell>
          <cell r="O353">
            <v>2017</v>
          </cell>
          <cell r="P353" t="str">
            <v>IRAN</v>
          </cell>
          <cell r="Q353" t="str">
            <v>TR-Transport - Operations</v>
          </cell>
          <cell r="R353" t="str">
            <v>GWC</v>
          </cell>
          <cell r="S353" t="str">
            <v>LVQ</v>
          </cell>
          <cell r="T353" t="str">
            <v>NOC DEDICATED PMT</v>
          </cell>
          <cell r="U353"/>
          <cell r="V353"/>
          <cell r="W353"/>
          <cell r="X353" t="str">
            <v>White</v>
          </cell>
          <cell r="Y353"/>
          <cell r="Z353"/>
          <cell r="AA353"/>
          <cell r="AB353"/>
          <cell r="AC353"/>
          <cell r="AD353"/>
          <cell r="AE353"/>
          <cell r="AF353"/>
          <cell r="AG353" t="str">
            <v>Triple Axel</v>
          </cell>
          <cell r="AH353"/>
          <cell r="AI353"/>
          <cell r="AJ353"/>
          <cell r="AK353"/>
          <cell r="AL353"/>
          <cell r="AM353"/>
          <cell r="AN353"/>
          <cell r="AO353"/>
          <cell r="AP353"/>
          <cell r="AQ353"/>
          <cell r="AR353"/>
          <cell r="AS353"/>
          <cell r="AT353"/>
          <cell r="AU353"/>
          <cell r="AV353"/>
          <cell r="AW353"/>
          <cell r="AX353"/>
          <cell r="AY353" t="e">
            <v>#N/A</v>
          </cell>
          <cell r="AZ353"/>
          <cell r="BA353">
            <v>44908</v>
          </cell>
          <cell r="BB353" t="str">
            <v>Warning</v>
          </cell>
          <cell r="BC353" t="str">
            <v>3rd Party</v>
          </cell>
          <cell r="BD353" t="str">
            <v>N/A</v>
          </cell>
          <cell r="BE353" t="str">
            <v>Trailer - Not Requered</v>
          </cell>
          <cell r="BF353" t="str">
            <v>N/A</v>
          </cell>
          <cell r="BG353" t="str">
            <v>N/A</v>
          </cell>
          <cell r="BH353" t="str">
            <v>N/A</v>
          </cell>
          <cell r="BI353" t="str">
            <v>N/A</v>
          </cell>
          <cell r="BJ353"/>
          <cell r="BK353"/>
          <cell r="BL353"/>
          <cell r="BM353"/>
          <cell r="BN353"/>
          <cell r="BO353"/>
          <cell r="BP353"/>
          <cell r="BQ353">
            <v>1108050100</v>
          </cell>
        </row>
        <row r="354">
          <cell r="C354">
            <v>45747</v>
          </cell>
          <cell r="D354" t="str">
            <v>Active</v>
          </cell>
          <cell r="E354" t="str">
            <v>Mammut</v>
          </cell>
          <cell r="F354"/>
          <cell r="G354" t="str">
            <v>46' Flat Bed (14 meter)</v>
          </cell>
          <cell r="H354" t="str">
            <v>Trailer</v>
          </cell>
          <cell r="I354"/>
          <cell r="J354" t="str">
            <v>Front Shield</v>
          </cell>
          <cell r="K354" t="str">
            <v xml:space="preserve">Small Pin </v>
          </cell>
          <cell r="L354"/>
          <cell r="M354"/>
          <cell r="N354" t="str">
            <v>QATAR-TD-029471</v>
          </cell>
          <cell r="O354">
            <v>2017</v>
          </cell>
          <cell r="P354" t="str">
            <v>IRAN</v>
          </cell>
          <cell r="Q354" t="str">
            <v>TR-Transport - Operations</v>
          </cell>
          <cell r="R354" t="str">
            <v>GWC</v>
          </cell>
          <cell r="S354" t="str">
            <v>LVQ</v>
          </cell>
          <cell r="T354" t="str">
            <v>Total project</v>
          </cell>
          <cell r="U354"/>
          <cell r="V354"/>
          <cell r="W354"/>
          <cell r="X354" t="str">
            <v>White</v>
          </cell>
          <cell r="Y354"/>
          <cell r="Z354"/>
          <cell r="AA354"/>
          <cell r="AB354"/>
          <cell r="AC354"/>
          <cell r="AD354"/>
          <cell r="AE354"/>
          <cell r="AF354"/>
          <cell r="AG354" t="str">
            <v>Triple Axel</v>
          </cell>
          <cell r="AH354"/>
          <cell r="AI354"/>
          <cell r="AJ354"/>
          <cell r="AK354"/>
          <cell r="AL354"/>
          <cell r="AM354"/>
          <cell r="AN354"/>
          <cell r="AO354"/>
          <cell r="AP354"/>
          <cell r="AQ354"/>
          <cell r="AR354"/>
          <cell r="AS354"/>
          <cell r="AT354"/>
          <cell r="AU354"/>
          <cell r="AV354"/>
          <cell r="AW354"/>
          <cell r="AX354"/>
          <cell r="AY354" t="e">
            <v>#N/A</v>
          </cell>
          <cell r="AZ354"/>
          <cell r="BA354">
            <v>44921</v>
          </cell>
          <cell r="BB354" t="str">
            <v>Warning</v>
          </cell>
          <cell r="BC354" t="str">
            <v>3rd Party</v>
          </cell>
          <cell r="BD354" t="str">
            <v>N/A</v>
          </cell>
          <cell r="BE354" t="str">
            <v>Trailer - Not Requered</v>
          </cell>
          <cell r="BF354" t="str">
            <v>N/A</v>
          </cell>
          <cell r="BG354" t="str">
            <v>N/A</v>
          </cell>
          <cell r="BH354" t="str">
            <v>N/A</v>
          </cell>
          <cell r="BI354" t="str">
            <v>N/A</v>
          </cell>
          <cell r="BJ354"/>
          <cell r="BK354"/>
          <cell r="BL354"/>
          <cell r="BM354"/>
          <cell r="BN354"/>
          <cell r="BO354"/>
          <cell r="BP354"/>
          <cell r="BQ354">
            <v>1108050100</v>
          </cell>
        </row>
        <row r="355">
          <cell r="C355">
            <v>45748</v>
          </cell>
          <cell r="D355" t="str">
            <v>Active</v>
          </cell>
          <cell r="E355" t="str">
            <v>Mammut</v>
          </cell>
          <cell r="F355"/>
          <cell r="G355" t="str">
            <v>45' Flat Bed (13.6 meter)</v>
          </cell>
          <cell r="H355" t="str">
            <v>Trailer</v>
          </cell>
          <cell r="I355"/>
          <cell r="J355" t="str">
            <v>Front Shield</v>
          </cell>
          <cell r="K355" t="str">
            <v xml:space="preserve">Small Pin </v>
          </cell>
          <cell r="L355"/>
          <cell r="M355"/>
          <cell r="N355" t="str">
            <v>QATAR-TD-029466</v>
          </cell>
          <cell r="O355">
            <v>2017</v>
          </cell>
          <cell r="P355" t="str">
            <v>IRAN</v>
          </cell>
          <cell r="Q355" t="str">
            <v>TR-Transport - Operations</v>
          </cell>
          <cell r="R355" t="str">
            <v>GWC</v>
          </cell>
          <cell r="S355" t="str">
            <v>LVQ</v>
          </cell>
          <cell r="T355" t="str">
            <v>NOC DEDICATED PMT</v>
          </cell>
          <cell r="U355"/>
          <cell r="V355"/>
          <cell r="W355"/>
          <cell r="X355" t="str">
            <v>White</v>
          </cell>
          <cell r="Y355"/>
          <cell r="Z355"/>
          <cell r="AA355"/>
          <cell r="AB355"/>
          <cell r="AC355"/>
          <cell r="AD355"/>
          <cell r="AE355"/>
          <cell r="AF355"/>
          <cell r="AG355" t="str">
            <v>Triple Axel</v>
          </cell>
          <cell r="AH355"/>
          <cell r="AI355"/>
          <cell r="AJ355"/>
          <cell r="AK355"/>
          <cell r="AL355"/>
          <cell r="AM355"/>
          <cell r="AN355"/>
          <cell r="AO355"/>
          <cell r="AP355"/>
          <cell r="AQ355"/>
          <cell r="AR355"/>
          <cell r="AS355"/>
          <cell r="AT355"/>
          <cell r="AU355"/>
          <cell r="AV355"/>
          <cell r="AW355"/>
          <cell r="AX355"/>
          <cell r="AY355" t="e">
            <v>#N/A</v>
          </cell>
          <cell r="AZ355"/>
          <cell r="BA355">
            <v>44906</v>
          </cell>
          <cell r="BB355" t="str">
            <v>Warning</v>
          </cell>
          <cell r="BC355" t="str">
            <v>3rd Party</v>
          </cell>
          <cell r="BD355" t="str">
            <v>N/A</v>
          </cell>
          <cell r="BE355" t="str">
            <v>Trailer - Not Requered</v>
          </cell>
          <cell r="BF355" t="str">
            <v>N/A</v>
          </cell>
          <cell r="BG355" t="str">
            <v>N/A</v>
          </cell>
          <cell r="BH355" t="str">
            <v>N/A</v>
          </cell>
          <cell r="BI355" t="str">
            <v>N/A</v>
          </cell>
          <cell r="BJ355"/>
          <cell r="BK355"/>
          <cell r="BL355"/>
          <cell r="BM355"/>
          <cell r="BN355"/>
          <cell r="BO355"/>
          <cell r="BP355"/>
          <cell r="BQ355">
            <v>1108050100</v>
          </cell>
        </row>
        <row r="356">
          <cell r="C356">
            <v>45749</v>
          </cell>
          <cell r="D356" t="str">
            <v>Active</v>
          </cell>
          <cell r="E356" t="str">
            <v>Mammut</v>
          </cell>
          <cell r="F356"/>
          <cell r="G356" t="str">
            <v>45' Flat Bed (13.6 meter)</v>
          </cell>
          <cell r="H356" t="str">
            <v>Trailer</v>
          </cell>
          <cell r="I356"/>
          <cell r="J356" t="str">
            <v>Front Shield</v>
          </cell>
          <cell r="K356" t="str">
            <v xml:space="preserve">Small Pin </v>
          </cell>
          <cell r="L356"/>
          <cell r="M356"/>
          <cell r="N356" t="str">
            <v>QATAR-TD-029470</v>
          </cell>
          <cell r="O356">
            <v>2017</v>
          </cell>
          <cell r="P356" t="str">
            <v>IRAN</v>
          </cell>
          <cell r="Q356" t="str">
            <v>TR-Transport - Operations</v>
          </cell>
          <cell r="R356" t="str">
            <v>GWC</v>
          </cell>
          <cell r="S356" t="str">
            <v>LVQ</v>
          </cell>
          <cell r="T356" t="str">
            <v>NOC DEDICATED PMT</v>
          </cell>
          <cell r="U356"/>
          <cell r="V356"/>
          <cell r="W356"/>
          <cell r="X356" t="str">
            <v>White</v>
          </cell>
          <cell r="Y356"/>
          <cell r="Z356"/>
          <cell r="AA356"/>
          <cell r="AB356"/>
          <cell r="AC356"/>
          <cell r="AD356"/>
          <cell r="AE356"/>
          <cell r="AF356"/>
          <cell r="AG356" t="str">
            <v>Triple Axel</v>
          </cell>
          <cell r="AH356"/>
          <cell r="AI356"/>
          <cell r="AJ356"/>
          <cell r="AK356"/>
          <cell r="AL356"/>
          <cell r="AM356"/>
          <cell r="AN356"/>
          <cell r="AO356"/>
          <cell r="AP356"/>
          <cell r="AQ356"/>
          <cell r="AR356"/>
          <cell r="AS356"/>
          <cell r="AT356"/>
          <cell r="AU356"/>
          <cell r="AV356"/>
          <cell r="AW356"/>
          <cell r="AX356"/>
          <cell r="AY356" t="e">
            <v>#N/A</v>
          </cell>
          <cell r="AZ356"/>
          <cell r="BA356">
            <v>44901</v>
          </cell>
          <cell r="BB356" t="str">
            <v>Warning</v>
          </cell>
          <cell r="BC356" t="str">
            <v>3rd Party</v>
          </cell>
          <cell r="BD356" t="str">
            <v>N/A</v>
          </cell>
          <cell r="BE356" t="str">
            <v>Trailer - Not Requered</v>
          </cell>
          <cell r="BF356" t="str">
            <v>N/A</v>
          </cell>
          <cell r="BG356" t="str">
            <v>N/A</v>
          </cell>
          <cell r="BH356" t="str">
            <v>N/A</v>
          </cell>
          <cell r="BI356" t="str">
            <v>N/A</v>
          </cell>
          <cell r="BJ356"/>
          <cell r="BK356"/>
          <cell r="BL356"/>
          <cell r="BM356"/>
          <cell r="BN356"/>
          <cell r="BO356"/>
          <cell r="BP356"/>
          <cell r="BQ356">
            <v>1108050100</v>
          </cell>
        </row>
        <row r="357">
          <cell r="C357">
            <v>45750</v>
          </cell>
          <cell r="D357" t="str">
            <v>Active</v>
          </cell>
          <cell r="E357" t="str">
            <v>Mammut</v>
          </cell>
          <cell r="F357"/>
          <cell r="G357" t="str">
            <v>45' Flat Bed (13.6 meter)</v>
          </cell>
          <cell r="H357" t="str">
            <v>Trailer</v>
          </cell>
          <cell r="I357"/>
          <cell r="J357" t="str">
            <v>Front Shield</v>
          </cell>
          <cell r="K357" t="str">
            <v xml:space="preserve">Small Pin </v>
          </cell>
          <cell r="L357"/>
          <cell r="M357"/>
          <cell r="N357" t="str">
            <v>QATAR-TD-029469</v>
          </cell>
          <cell r="O357">
            <v>2017</v>
          </cell>
          <cell r="P357" t="str">
            <v>IRAN</v>
          </cell>
          <cell r="Q357" t="str">
            <v>TR-Transport - Operations</v>
          </cell>
          <cell r="R357" t="str">
            <v>GWC</v>
          </cell>
          <cell r="S357" t="str">
            <v>LVQ</v>
          </cell>
          <cell r="T357" t="str">
            <v>NOC DEDICATED PMT</v>
          </cell>
          <cell r="U357"/>
          <cell r="V357"/>
          <cell r="W357"/>
          <cell r="X357" t="str">
            <v>White</v>
          </cell>
          <cell r="Y357"/>
          <cell r="Z357"/>
          <cell r="AA357"/>
          <cell r="AB357"/>
          <cell r="AC357"/>
          <cell r="AD357"/>
          <cell r="AE357"/>
          <cell r="AF357"/>
          <cell r="AG357" t="str">
            <v>Triple Axel</v>
          </cell>
          <cell r="AH357"/>
          <cell r="AI357"/>
          <cell r="AJ357"/>
          <cell r="AK357"/>
          <cell r="AL357"/>
          <cell r="AM357"/>
          <cell r="AN357"/>
          <cell r="AO357"/>
          <cell r="AP357"/>
          <cell r="AQ357"/>
          <cell r="AR357"/>
          <cell r="AS357"/>
          <cell r="AT357"/>
          <cell r="AU357"/>
          <cell r="AV357"/>
          <cell r="AW357"/>
          <cell r="AX357"/>
          <cell r="AY357" t="e">
            <v>#N/A</v>
          </cell>
          <cell r="AZ357"/>
          <cell r="BA357">
            <v>44910</v>
          </cell>
          <cell r="BB357" t="str">
            <v>Warning</v>
          </cell>
          <cell r="BC357" t="str">
            <v>3rd Party</v>
          </cell>
          <cell r="BD357" t="str">
            <v>N/A</v>
          </cell>
          <cell r="BE357" t="str">
            <v>Trailer - Not Requered</v>
          </cell>
          <cell r="BF357" t="str">
            <v>N/A</v>
          </cell>
          <cell r="BG357" t="str">
            <v>N/A</v>
          </cell>
          <cell r="BH357" t="str">
            <v>N/A</v>
          </cell>
          <cell r="BI357" t="str">
            <v>N/A</v>
          </cell>
          <cell r="BJ357"/>
          <cell r="BK357"/>
          <cell r="BL357"/>
          <cell r="BM357"/>
          <cell r="BN357"/>
          <cell r="BO357"/>
          <cell r="BP357"/>
          <cell r="BQ357">
            <v>1108050100</v>
          </cell>
        </row>
        <row r="358">
          <cell r="C358">
            <v>45751</v>
          </cell>
          <cell r="D358" t="str">
            <v>Active</v>
          </cell>
          <cell r="E358" t="str">
            <v>Mammut</v>
          </cell>
          <cell r="F358"/>
          <cell r="G358" t="str">
            <v>45' Flat Bed (13.6 meter)</v>
          </cell>
          <cell r="H358" t="str">
            <v>Trailer</v>
          </cell>
          <cell r="I358"/>
          <cell r="J358" t="str">
            <v>Front Shield</v>
          </cell>
          <cell r="K358" t="str">
            <v xml:space="preserve">Small Pin </v>
          </cell>
          <cell r="L358"/>
          <cell r="M358"/>
          <cell r="N358" t="str">
            <v>QATAR-TD-029472</v>
          </cell>
          <cell r="O358">
            <v>2017</v>
          </cell>
          <cell r="P358" t="str">
            <v>IRAN</v>
          </cell>
          <cell r="Q358" t="str">
            <v>TR-Transport - Operations</v>
          </cell>
          <cell r="R358" t="str">
            <v>GWC</v>
          </cell>
          <cell r="S358" t="str">
            <v>LVQ</v>
          </cell>
          <cell r="T358" t="str">
            <v>NOC DEDICATED PMT</v>
          </cell>
          <cell r="U358"/>
          <cell r="V358"/>
          <cell r="W358"/>
          <cell r="X358" t="str">
            <v>White</v>
          </cell>
          <cell r="Y358"/>
          <cell r="Z358"/>
          <cell r="AA358"/>
          <cell r="AB358"/>
          <cell r="AC358"/>
          <cell r="AD358"/>
          <cell r="AE358"/>
          <cell r="AF358"/>
          <cell r="AG358" t="str">
            <v>Triple Axel</v>
          </cell>
          <cell r="AH358"/>
          <cell r="AI358"/>
          <cell r="AJ358"/>
          <cell r="AK358"/>
          <cell r="AL358"/>
          <cell r="AM358"/>
          <cell r="AN358"/>
          <cell r="AO358"/>
          <cell r="AP358"/>
          <cell r="AQ358"/>
          <cell r="AR358"/>
          <cell r="AS358"/>
          <cell r="AT358"/>
          <cell r="AU358"/>
          <cell r="AV358"/>
          <cell r="AW358"/>
          <cell r="AX358"/>
          <cell r="AY358" t="e">
            <v>#N/A</v>
          </cell>
          <cell r="AZ358"/>
          <cell r="BA358">
            <v>44906</v>
          </cell>
          <cell r="BB358" t="str">
            <v>Warning</v>
          </cell>
          <cell r="BC358" t="str">
            <v>3rd Party</v>
          </cell>
          <cell r="BD358" t="str">
            <v>N/A</v>
          </cell>
          <cell r="BE358" t="str">
            <v>Trailer - Not Requered</v>
          </cell>
          <cell r="BF358" t="str">
            <v>N/A</v>
          </cell>
          <cell r="BG358" t="str">
            <v>N/A</v>
          </cell>
          <cell r="BH358" t="str">
            <v>N/A</v>
          </cell>
          <cell r="BI358" t="str">
            <v>N/A</v>
          </cell>
          <cell r="BJ358"/>
          <cell r="BK358"/>
          <cell r="BL358"/>
          <cell r="BM358"/>
          <cell r="BN358"/>
          <cell r="BO358"/>
          <cell r="BP358"/>
          <cell r="BQ358">
            <v>1108050100</v>
          </cell>
        </row>
        <row r="359">
          <cell r="C359">
            <v>45752</v>
          </cell>
          <cell r="D359" t="str">
            <v>Active</v>
          </cell>
          <cell r="E359" t="str">
            <v>Mammut</v>
          </cell>
          <cell r="F359"/>
          <cell r="G359" t="str">
            <v>45' Flat Bed (13.6 meter)</v>
          </cell>
          <cell r="H359" t="str">
            <v>Trailer</v>
          </cell>
          <cell r="I359"/>
          <cell r="J359" t="str">
            <v>Front Shield</v>
          </cell>
          <cell r="K359" t="str">
            <v xml:space="preserve">Small Pin </v>
          </cell>
          <cell r="L359"/>
          <cell r="M359"/>
          <cell r="N359" t="str">
            <v>QATAR-TD-029468</v>
          </cell>
          <cell r="O359">
            <v>2017</v>
          </cell>
          <cell r="P359" t="str">
            <v>IRAN</v>
          </cell>
          <cell r="Q359" t="str">
            <v>TR-Transport - Operations</v>
          </cell>
          <cell r="R359" t="str">
            <v>GWC</v>
          </cell>
          <cell r="S359" t="str">
            <v>LVQ</v>
          </cell>
          <cell r="T359" t="str">
            <v>NOC DEDICATED PMT</v>
          </cell>
          <cell r="U359"/>
          <cell r="V359"/>
          <cell r="W359"/>
          <cell r="X359" t="str">
            <v>White</v>
          </cell>
          <cell r="Y359"/>
          <cell r="Z359"/>
          <cell r="AA359"/>
          <cell r="AB359"/>
          <cell r="AC359"/>
          <cell r="AD359"/>
          <cell r="AE359"/>
          <cell r="AF359"/>
          <cell r="AG359" t="str">
            <v>Triple Axel</v>
          </cell>
          <cell r="AH359"/>
          <cell r="AI359"/>
          <cell r="AJ359"/>
          <cell r="AK359"/>
          <cell r="AL359"/>
          <cell r="AM359"/>
          <cell r="AN359"/>
          <cell r="AO359"/>
          <cell r="AP359"/>
          <cell r="AQ359"/>
          <cell r="AR359"/>
          <cell r="AS359"/>
          <cell r="AT359"/>
          <cell r="AU359"/>
          <cell r="AV359"/>
          <cell r="AW359"/>
          <cell r="AX359"/>
          <cell r="AY359" t="e">
            <v>#N/A</v>
          </cell>
          <cell r="AZ359"/>
          <cell r="BA359">
            <v>44908</v>
          </cell>
          <cell r="BB359" t="str">
            <v>Warning</v>
          </cell>
          <cell r="BC359" t="str">
            <v>3rd Party</v>
          </cell>
          <cell r="BD359" t="str">
            <v>N/A</v>
          </cell>
          <cell r="BE359" t="str">
            <v>Trailer - Not Requered</v>
          </cell>
          <cell r="BF359" t="str">
            <v>N/A</v>
          </cell>
          <cell r="BG359" t="str">
            <v>N/A</v>
          </cell>
          <cell r="BH359" t="str">
            <v>N/A</v>
          </cell>
          <cell r="BI359" t="str">
            <v>N/A</v>
          </cell>
          <cell r="BJ359"/>
          <cell r="BK359"/>
          <cell r="BL359"/>
          <cell r="BM359"/>
          <cell r="BN359"/>
          <cell r="BO359"/>
          <cell r="BP359"/>
          <cell r="BQ359">
            <v>1108050100</v>
          </cell>
        </row>
        <row r="360">
          <cell r="C360">
            <v>47557</v>
          </cell>
          <cell r="D360" t="str">
            <v>Active</v>
          </cell>
          <cell r="E360" t="str">
            <v>Mammut</v>
          </cell>
          <cell r="F360"/>
          <cell r="G360" t="str">
            <v>40 Tons (12.5 x3.2 ) Air Suspension</v>
          </cell>
          <cell r="H360" t="str">
            <v>Trailer</v>
          </cell>
          <cell r="I360"/>
          <cell r="J360" t="str">
            <v>Low Bed WithOut Ramp</v>
          </cell>
          <cell r="K360" t="str">
            <v xml:space="preserve">Small Pin </v>
          </cell>
          <cell r="L360"/>
          <cell r="M360"/>
          <cell r="N360" t="str">
            <v>QATAR-TD-031382</v>
          </cell>
          <cell r="O360">
            <v>2019</v>
          </cell>
          <cell r="P360" t="str">
            <v>Iran</v>
          </cell>
          <cell r="Q360" t="str">
            <v>TR-Transport - Operations</v>
          </cell>
          <cell r="R360" t="str">
            <v>GWC</v>
          </cell>
          <cell r="S360" t="str">
            <v>LVQ</v>
          </cell>
          <cell r="T360" t="str">
            <v>LVQ</v>
          </cell>
          <cell r="U360"/>
          <cell r="V360"/>
          <cell r="W360"/>
          <cell r="X360" t="str">
            <v>Green</v>
          </cell>
          <cell r="Y360"/>
          <cell r="Z360"/>
          <cell r="AA360"/>
          <cell r="AB360"/>
          <cell r="AC360"/>
          <cell r="AD360"/>
          <cell r="AE360"/>
          <cell r="AF360" t="str">
            <v>Plywood</v>
          </cell>
          <cell r="AG360" t="str">
            <v>Triple Axel</v>
          </cell>
          <cell r="AH360"/>
          <cell r="AI360"/>
          <cell r="AJ360"/>
          <cell r="AK360"/>
          <cell r="AL360">
            <v>1250</v>
          </cell>
          <cell r="AM360">
            <v>1600</v>
          </cell>
          <cell r="AN360">
            <v>3200</v>
          </cell>
          <cell r="AO360">
            <v>3200</v>
          </cell>
          <cell r="AP360"/>
          <cell r="AQ360"/>
          <cell r="AR360"/>
          <cell r="AS360"/>
          <cell r="AT360"/>
          <cell r="AU360"/>
          <cell r="AV360"/>
          <cell r="AW360"/>
          <cell r="AX360"/>
          <cell r="AY360" t="e">
            <v>#N/A</v>
          </cell>
          <cell r="AZ360"/>
          <cell r="BA360">
            <v>44948</v>
          </cell>
          <cell r="BB360" t="str">
            <v>Warning</v>
          </cell>
          <cell r="BC360" t="str">
            <v>3rd Party</v>
          </cell>
          <cell r="BD360" t="str">
            <v>N/A</v>
          </cell>
          <cell r="BE360" t="str">
            <v>Trailer - Not Requered</v>
          </cell>
          <cell r="BF360" t="str">
            <v>N/A</v>
          </cell>
          <cell r="BG360" t="str">
            <v>N/A</v>
          </cell>
          <cell r="BH360" t="str">
            <v>N/A</v>
          </cell>
          <cell r="BI360" t="str">
            <v>N/A</v>
          </cell>
          <cell r="BJ360"/>
          <cell r="BK360">
            <v>43838</v>
          </cell>
          <cell r="BL360"/>
          <cell r="BM360"/>
          <cell r="BN360"/>
          <cell r="BO360"/>
          <cell r="BP360"/>
          <cell r="BQ360">
            <v>1108050100</v>
          </cell>
        </row>
        <row r="361">
          <cell r="C361">
            <v>46814</v>
          </cell>
          <cell r="D361" t="str">
            <v>Active</v>
          </cell>
          <cell r="E361" t="str">
            <v>SDC</v>
          </cell>
          <cell r="F361"/>
          <cell r="G361" t="str">
            <v>70 Feet Trailer (2.7 Mter width)</v>
          </cell>
          <cell r="H361" t="str">
            <v>Trailer</v>
          </cell>
          <cell r="I361"/>
          <cell r="J361" t="str">
            <v>Extendible Trailer</v>
          </cell>
          <cell r="K361" t="str">
            <v xml:space="preserve">Small Pin </v>
          </cell>
          <cell r="L361"/>
          <cell r="M361"/>
          <cell r="N361" t="str">
            <v>QATARTD030657</v>
          </cell>
          <cell r="O361">
            <v>2018</v>
          </cell>
          <cell r="P361" t="str">
            <v>Ireland</v>
          </cell>
          <cell r="Q361" t="str">
            <v>TR-Transport - Operations</v>
          </cell>
          <cell r="R361" t="str">
            <v>GWC</v>
          </cell>
          <cell r="S361" t="str">
            <v>LVQ</v>
          </cell>
          <cell r="T361"/>
          <cell r="U361"/>
          <cell r="V361"/>
          <cell r="W361"/>
          <cell r="X361" t="str">
            <v>Green</v>
          </cell>
          <cell r="Y361"/>
          <cell r="Z361"/>
          <cell r="AA361"/>
          <cell r="AB361"/>
          <cell r="AC361"/>
          <cell r="AD361"/>
          <cell r="AE361"/>
          <cell r="AF361"/>
          <cell r="AG361" t="str">
            <v>Triple Axel</v>
          </cell>
          <cell r="AH361"/>
          <cell r="AI361"/>
          <cell r="AJ361"/>
          <cell r="AK361"/>
          <cell r="AL361"/>
          <cell r="AM361"/>
          <cell r="AN361"/>
          <cell r="AO361"/>
          <cell r="AP361"/>
          <cell r="AQ361"/>
          <cell r="AR361"/>
          <cell r="AS361"/>
          <cell r="AT361"/>
          <cell r="AU361"/>
          <cell r="AV361"/>
          <cell r="AW361"/>
          <cell r="AX361"/>
          <cell r="AY361" t="e">
            <v>#N/A</v>
          </cell>
          <cell r="AZ361"/>
          <cell r="BA361">
            <v>44818</v>
          </cell>
          <cell r="BB361" t="str">
            <v>Expired</v>
          </cell>
          <cell r="BC361" t="str">
            <v>3rd Party</v>
          </cell>
          <cell r="BD361" t="str">
            <v>N/A</v>
          </cell>
          <cell r="BE361" t="str">
            <v>Trailer - Not Requered</v>
          </cell>
          <cell r="BF361" t="str">
            <v>N/A</v>
          </cell>
          <cell r="BG361" t="str">
            <v>N/A</v>
          </cell>
          <cell r="BH361" t="str">
            <v>N/A</v>
          </cell>
          <cell r="BI361" t="str">
            <v>N/A</v>
          </cell>
          <cell r="BJ361"/>
          <cell r="BK361">
            <v>43110</v>
          </cell>
          <cell r="BL361"/>
          <cell r="BM361"/>
          <cell r="BN361"/>
          <cell r="BO361"/>
          <cell r="BP361"/>
          <cell r="BQ361">
            <v>1108050100</v>
          </cell>
        </row>
        <row r="362">
          <cell r="C362">
            <v>46815</v>
          </cell>
          <cell r="D362" t="str">
            <v>Active</v>
          </cell>
          <cell r="E362" t="str">
            <v>SDC</v>
          </cell>
          <cell r="F362"/>
          <cell r="G362" t="str">
            <v>70 Feet Trailer (2.7 Mter width)</v>
          </cell>
          <cell r="H362" t="str">
            <v>Trailer</v>
          </cell>
          <cell r="I362"/>
          <cell r="J362" t="str">
            <v>Extendible Trailer</v>
          </cell>
          <cell r="K362" t="str">
            <v xml:space="preserve">Small Pin </v>
          </cell>
          <cell r="L362"/>
          <cell r="M362"/>
          <cell r="N362" t="str">
            <v>QATARTD030665</v>
          </cell>
          <cell r="O362">
            <v>2018</v>
          </cell>
          <cell r="P362" t="str">
            <v>Ireland</v>
          </cell>
          <cell r="Q362" t="str">
            <v>TR-Transport - Operations</v>
          </cell>
          <cell r="R362" t="str">
            <v>GWC</v>
          </cell>
          <cell r="S362" t="str">
            <v>RLC</v>
          </cell>
          <cell r="T362" t="str">
            <v>NOC Dedicated</v>
          </cell>
          <cell r="U362"/>
          <cell r="V362"/>
          <cell r="W362"/>
          <cell r="X362" t="str">
            <v>Green</v>
          </cell>
          <cell r="Y362"/>
          <cell r="Z362"/>
          <cell r="AA362"/>
          <cell r="AB362"/>
          <cell r="AC362"/>
          <cell r="AD362"/>
          <cell r="AE362"/>
          <cell r="AF362"/>
          <cell r="AG362" t="str">
            <v>Triple Axel</v>
          </cell>
          <cell r="AH362"/>
          <cell r="AI362"/>
          <cell r="AJ362"/>
          <cell r="AK362"/>
          <cell r="AL362"/>
          <cell r="AM362"/>
          <cell r="AN362"/>
          <cell r="AO362"/>
          <cell r="AP362"/>
          <cell r="AQ362"/>
          <cell r="AR362"/>
          <cell r="AS362"/>
          <cell r="AT362"/>
          <cell r="AU362"/>
          <cell r="AV362"/>
          <cell r="AW362"/>
          <cell r="AX362"/>
          <cell r="AY362" t="e">
            <v>#N/A</v>
          </cell>
          <cell r="AZ362"/>
          <cell r="BA362">
            <v>44823</v>
          </cell>
          <cell r="BB362" t="str">
            <v>Expired</v>
          </cell>
          <cell r="BC362" t="str">
            <v>3rd Party</v>
          </cell>
          <cell r="BD362" t="str">
            <v>N/A</v>
          </cell>
          <cell r="BE362" t="str">
            <v>Trailer - Not Requered</v>
          </cell>
          <cell r="BF362" t="str">
            <v>N/A</v>
          </cell>
          <cell r="BG362" t="str">
            <v>N/A</v>
          </cell>
          <cell r="BH362" t="str">
            <v>N/A</v>
          </cell>
          <cell r="BI362" t="str">
            <v>N/A</v>
          </cell>
          <cell r="BJ362"/>
          <cell r="BK362">
            <v>43110</v>
          </cell>
          <cell r="BL362"/>
          <cell r="BM362"/>
          <cell r="BN362"/>
          <cell r="BO362"/>
          <cell r="BP362"/>
          <cell r="BQ362">
            <v>1108050100</v>
          </cell>
        </row>
        <row r="363">
          <cell r="C363">
            <v>47302</v>
          </cell>
          <cell r="D363" t="str">
            <v>Active</v>
          </cell>
          <cell r="E363" t="str">
            <v>Mammut</v>
          </cell>
          <cell r="F363"/>
          <cell r="G363" t="str">
            <v>47.5' Flat Bed (14.48 meter)</v>
          </cell>
          <cell r="H363" t="str">
            <v>Trailer</v>
          </cell>
          <cell r="I363"/>
          <cell r="J363" t="str">
            <v>Front Shield</v>
          </cell>
          <cell r="K363" t="str">
            <v xml:space="preserve">Small Pin </v>
          </cell>
          <cell r="L363"/>
          <cell r="M363"/>
          <cell r="N363" t="str">
            <v>QATARTD031120</v>
          </cell>
          <cell r="O363">
            <v>2018</v>
          </cell>
          <cell r="P363" t="str">
            <v>IRAN</v>
          </cell>
          <cell r="Q363" t="str">
            <v>TR-Transport - Operations</v>
          </cell>
          <cell r="R363" t="str">
            <v>GWC</v>
          </cell>
          <cell r="S363"/>
          <cell r="T363" t="str">
            <v>NOC DEDICATED PMT</v>
          </cell>
          <cell r="U363"/>
          <cell r="V363"/>
          <cell r="W363"/>
          <cell r="X363" t="str">
            <v>White</v>
          </cell>
          <cell r="Y363"/>
          <cell r="Z363"/>
          <cell r="AA363"/>
          <cell r="AB363"/>
          <cell r="AC363"/>
          <cell r="AD363"/>
          <cell r="AE363"/>
          <cell r="AF363"/>
          <cell r="AG363" t="str">
            <v>Triple Axel</v>
          </cell>
          <cell r="AH363"/>
          <cell r="AI363"/>
          <cell r="AJ363"/>
          <cell r="AK363"/>
          <cell r="AL363"/>
          <cell r="AM363"/>
          <cell r="AN363"/>
          <cell r="AO363"/>
          <cell r="AP363"/>
          <cell r="AQ363"/>
          <cell r="AR363"/>
          <cell r="AS363"/>
          <cell r="AT363"/>
          <cell r="AU363"/>
          <cell r="AV363"/>
          <cell r="AW363"/>
          <cell r="AX363"/>
          <cell r="AY363" t="e">
            <v>#N/A</v>
          </cell>
          <cell r="AZ363"/>
          <cell r="BA363">
            <v>45111</v>
          </cell>
          <cell r="BB363" t="str">
            <v/>
          </cell>
          <cell r="BC363" t="str">
            <v>3rd Party</v>
          </cell>
          <cell r="BD363" t="str">
            <v>N/A</v>
          </cell>
          <cell r="BE363" t="str">
            <v>Trailer - Not Requered</v>
          </cell>
          <cell r="BF363" t="str">
            <v>N/A</v>
          </cell>
          <cell r="BG363" t="str">
            <v>N/A</v>
          </cell>
          <cell r="BH363" t="str">
            <v>N/A</v>
          </cell>
          <cell r="BI363" t="str">
            <v>N/A</v>
          </cell>
          <cell r="BJ363"/>
          <cell r="BK363">
            <v>43670</v>
          </cell>
          <cell r="BL363"/>
          <cell r="BM363"/>
          <cell r="BN363"/>
          <cell r="BO363"/>
          <cell r="BP363"/>
          <cell r="BQ363">
            <v>1108050100</v>
          </cell>
        </row>
        <row r="364">
          <cell r="C364">
            <v>47303</v>
          </cell>
          <cell r="D364" t="str">
            <v>Active</v>
          </cell>
          <cell r="E364" t="str">
            <v>Mammut</v>
          </cell>
          <cell r="F364"/>
          <cell r="G364" t="str">
            <v>47.5' Flat Bed (14.48 meter)</v>
          </cell>
          <cell r="H364" t="str">
            <v>Trailer</v>
          </cell>
          <cell r="I364"/>
          <cell r="J364" t="str">
            <v>Front Shield</v>
          </cell>
          <cell r="K364" t="str">
            <v xml:space="preserve">Small Pin </v>
          </cell>
          <cell r="L364"/>
          <cell r="M364"/>
          <cell r="N364" t="str">
            <v>QATARTD031121</v>
          </cell>
          <cell r="O364">
            <v>2018</v>
          </cell>
          <cell r="P364" t="str">
            <v>IRAN</v>
          </cell>
          <cell r="Q364" t="str">
            <v>TR-Transport - Operations</v>
          </cell>
          <cell r="R364" t="str">
            <v>GWC</v>
          </cell>
          <cell r="S364"/>
          <cell r="T364" t="str">
            <v>NOC DEDICATED PMT</v>
          </cell>
          <cell r="U364"/>
          <cell r="V364"/>
          <cell r="W364"/>
          <cell r="X364" t="str">
            <v>White</v>
          </cell>
          <cell r="Y364"/>
          <cell r="Z364"/>
          <cell r="AA364"/>
          <cell r="AB364"/>
          <cell r="AC364"/>
          <cell r="AD364"/>
          <cell r="AE364"/>
          <cell r="AF364"/>
          <cell r="AG364" t="str">
            <v>Triple Axel</v>
          </cell>
          <cell r="AH364"/>
          <cell r="AI364"/>
          <cell r="AJ364"/>
          <cell r="AK364"/>
          <cell r="AL364"/>
          <cell r="AM364"/>
          <cell r="AN364"/>
          <cell r="AO364"/>
          <cell r="AP364"/>
          <cell r="AQ364"/>
          <cell r="AR364"/>
          <cell r="AS364"/>
          <cell r="AT364"/>
          <cell r="AU364"/>
          <cell r="AV364"/>
          <cell r="AW364"/>
          <cell r="AX364"/>
          <cell r="AY364" t="e">
            <v>#N/A</v>
          </cell>
          <cell r="AZ364"/>
          <cell r="BA364">
            <v>45111</v>
          </cell>
          <cell r="BB364" t="str">
            <v/>
          </cell>
          <cell r="BC364" t="str">
            <v>3rd Party</v>
          </cell>
          <cell r="BD364" t="str">
            <v>N/A</v>
          </cell>
          <cell r="BE364" t="str">
            <v>Trailer - Not Requered</v>
          </cell>
          <cell r="BF364" t="str">
            <v>N/A</v>
          </cell>
          <cell r="BG364" t="str">
            <v>N/A</v>
          </cell>
          <cell r="BH364" t="str">
            <v>N/A</v>
          </cell>
          <cell r="BI364" t="str">
            <v>N/A</v>
          </cell>
          <cell r="BJ364"/>
          <cell r="BK364">
            <v>43670</v>
          </cell>
          <cell r="BL364"/>
          <cell r="BM364"/>
          <cell r="BN364"/>
          <cell r="BO364"/>
          <cell r="BP364"/>
          <cell r="BQ364">
            <v>1108050100</v>
          </cell>
        </row>
        <row r="365">
          <cell r="C365">
            <v>47304</v>
          </cell>
          <cell r="D365" t="str">
            <v>Active</v>
          </cell>
          <cell r="E365" t="str">
            <v>Mammut</v>
          </cell>
          <cell r="F365"/>
          <cell r="G365" t="str">
            <v>47.5' Flat Bed (14.48 meter)</v>
          </cell>
          <cell r="H365" t="str">
            <v>Trailer</v>
          </cell>
          <cell r="I365"/>
          <cell r="J365" t="str">
            <v>Front Shield</v>
          </cell>
          <cell r="K365" t="str">
            <v xml:space="preserve">Small Pin </v>
          </cell>
          <cell r="L365"/>
          <cell r="M365"/>
          <cell r="N365" t="str">
            <v>QATARTD031122</v>
          </cell>
          <cell r="O365">
            <v>2018</v>
          </cell>
          <cell r="P365" t="str">
            <v>IRAN</v>
          </cell>
          <cell r="Q365" t="str">
            <v>TR-Transport - Operations</v>
          </cell>
          <cell r="R365" t="str">
            <v>GWC</v>
          </cell>
          <cell r="S365"/>
          <cell r="T365" t="str">
            <v>NOC DEDICATED PMT</v>
          </cell>
          <cell r="U365"/>
          <cell r="V365"/>
          <cell r="W365"/>
          <cell r="X365" t="str">
            <v>White</v>
          </cell>
          <cell r="Y365"/>
          <cell r="Z365"/>
          <cell r="AA365"/>
          <cell r="AB365"/>
          <cell r="AC365"/>
          <cell r="AD365"/>
          <cell r="AE365"/>
          <cell r="AF365"/>
          <cell r="AG365" t="str">
            <v>Triple Axel</v>
          </cell>
          <cell r="AH365"/>
          <cell r="AI365"/>
          <cell r="AJ365"/>
          <cell r="AK365"/>
          <cell r="AL365"/>
          <cell r="AM365"/>
          <cell r="AN365"/>
          <cell r="AO365"/>
          <cell r="AP365"/>
          <cell r="AQ365"/>
          <cell r="AR365"/>
          <cell r="AS365"/>
          <cell r="AT365"/>
          <cell r="AU365"/>
          <cell r="AV365"/>
          <cell r="AW365"/>
          <cell r="AX365"/>
          <cell r="AY365" t="e">
            <v>#N/A</v>
          </cell>
          <cell r="AZ365"/>
          <cell r="BA365">
            <v>45111</v>
          </cell>
          <cell r="BB365" t="str">
            <v/>
          </cell>
          <cell r="BC365" t="str">
            <v>3rd Party</v>
          </cell>
          <cell r="BD365" t="str">
            <v>N/A</v>
          </cell>
          <cell r="BE365" t="str">
            <v>Trailer - Not Requered</v>
          </cell>
          <cell r="BF365" t="str">
            <v>N/A</v>
          </cell>
          <cell r="BG365" t="str">
            <v>N/A</v>
          </cell>
          <cell r="BH365" t="str">
            <v>N/A</v>
          </cell>
          <cell r="BI365" t="str">
            <v>N/A</v>
          </cell>
          <cell r="BJ365"/>
          <cell r="BK365">
            <v>43670</v>
          </cell>
          <cell r="BL365"/>
          <cell r="BM365"/>
          <cell r="BN365"/>
          <cell r="BO365"/>
          <cell r="BP365"/>
          <cell r="BQ365">
            <v>1108050100</v>
          </cell>
        </row>
        <row r="366">
          <cell r="C366">
            <v>48263</v>
          </cell>
          <cell r="D366" t="str">
            <v>Active</v>
          </cell>
          <cell r="E366" t="str">
            <v>Mammut</v>
          </cell>
          <cell r="F366"/>
          <cell r="G366" t="str">
            <v>46' Flat Bed Front shield Trailer (46 FEET, 14 Meter)</v>
          </cell>
          <cell r="H366" t="str">
            <v>Trailer</v>
          </cell>
          <cell r="I366"/>
          <cell r="J366" t="str">
            <v>Front Shield</v>
          </cell>
          <cell r="K366" t="str">
            <v xml:space="preserve">Small Pin </v>
          </cell>
          <cell r="L366"/>
          <cell r="M366"/>
          <cell r="N366" t="str">
            <v>QATAR-TD-032100</v>
          </cell>
          <cell r="O366">
            <v>2021</v>
          </cell>
          <cell r="P366" t="str">
            <v>IRAN</v>
          </cell>
          <cell r="Q366" t="str">
            <v>TR-Transport - Operations</v>
          </cell>
          <cell r="R366" t="str">
            <v>GWC</v>
          </cell>
          <cell r="S366" t="str">
            <v>LVQ</v>
          </cell>
          <cell r="T366" t="str">
            <v>Total project</v>
          </cell>
          <cell r="U366"/>
          <cell r="V366"/>
          <cell r="W366"/>
          <cell r="X366" t="str">
            <v>Green</v>
          </cell>
          <cell r="Y366"/>
          <cell r="Z366"/>
          <cell r="AA366"/>
          <cell r="AB366"/>
          <cell r="AC366"/>
          <cell r="AD366"/>
          <cell r="AE366"/>
          <cell r="AF366"/>
          <cell r="AG366" t="str">
            <v>Triple Axel</v>
          </cell>
          <cell r="AH366"/>
          <cell r="AI366"/>
          <cell r="AJ366"/>
          <cell r="AK366"/>
          <cell r="AL366"/>
          <cell r="AM366">
            <v>1400</v>
          </cell>
          <cell r="AN366"/>
          <cell r="AO366">
            <v>261</v>
          </cell>
          <cell r="AP366"/>
          <cell r="AQ366"/>
          <cell r="AR366"/>
          <cell r="AS366"/>
          <cell r="AT366"/>
          <cell r="AU366"/>
          <cell r="AV366"/>
          <cell r="AW366"/>
          <cell r="AX366"/>
          <cell r="AY366" t="e">
            <v>#N/A</v>
          </cell>
          <cell r="AZ366"/>
          <cell r="BA366">
            <v>44839</v>
          </cell>
          <cell r="BB366" t="str">
            <v>Expired</v>
          </cell>
          <cell r="BC366" t="str">
            <v>3rd Party</v>
          </cell>
          <cell r="BD366" t="str">
            <v>N/A</v>
          </cell>
          <cell r="BE366" t="str">
            <v>Trailer - Not Requered</v>
          </cell>
          <cell r="BF366" t="str">
            <v>N/A</v>
          </cell>
          <cell r="BG366" t="str">
            <v>N/A</v>
          </cell>
          <cell r="BH366" t="str">
            <v>N/A</v>
          </cell>
          <cell r="BI366" t="str">
            <v>N/A</v>
          </cell>
          <cell r="BJ366"/>
          <cell r="BK366">
            <v>44493</v>
          </cell>
          <cell r="BL366"/>
          <cell r="BM366"/>
          <cell r="BN366"/>
          <cell r="BO366"/>
          <cell r="BP366"/>
          <cell r="BQ366">
            <v>1108050100</v>
          </cell>
        </row>
        <row r="367">
          <cell r="C367">
            <v>48264</v>
          </cell>
          <cell r="D367" t="str">
            <v>Active</v>
          </cell>
          <cell r="E367" t="str">
            <v>Mammut</v>
          </cell>
          <cell r="F367"/>
          <cell r="G367" t="str">
            <v>46' Flat Bed Front shield Trailer (46 FEET, 14 Meter)</v>
          </cell>
          <cell r="H367" t="str">
            <v>Trailer</v>
          </cell>
          <cell r="I367"/>
          <cell r="J367" t="str">
            <v>Front Shield</v>
          </cell>
          <cell r="K367" t="str">
            <v xml:space="preserve">Small Pin </v>
          </cell>
          <cell r="L367"/>
          <cell r="M367"/>
          <cell r="N367" t="str">
            <v>QATAR-TD-032101</v>
          </cell>
          <cell r="O367">
            <v>2021</v>
          </cell>
          <cell r="P367" t="str">
            <v>IRAN</v>
          </cell>
          <cell r="Q367" t="str">
            <v>TR-Transport - Operations</v>
          </cell>
          <cell r="R367" t="str">
            <v>GWC</v>
          </cell>
          <cell r="S367" t="str">
            <v>LVQ</v>
          </cell>
          <cell r="T367" t="str">
            <v>Total project</v>
          </cell>
          <cell r="U367"/>
          <cell r="V367"/>
          <cell r="W367"/>
          <cell r="X367" t="str">
            <v>Green</v>
          </cell>
          <cell r="Y367"/>
          <cell r="Z367"/>
          <cell r="AA367"/>
          <cell r="AB367"/>
          <cell r="AC367"/>
          <cell r="AD367"/>
          <cell r="AE367"/>
          <cell r="AF367"/>
          <cell r="AG367" t="str">
            <v>Triple Axel</v>
          </cell>
          <cell r="AH367"/>
          <cell r="AI367"/>
          <cell r="AJ367"/>
          <cell r="AK367"/>
          <cell r="AL367"/>
          <cell r="AM367">
            <v>1400</v>
          </cell>
          <cell r="AN367"/>
          <cell r="AO367">
            <v>261</v>
          </cell>
          <cell r="AP367"/>
          <cell r="AQ367"/>
          <cell r="AR367"/>
          <cell r="AS367"/>
          <cell r="AT367"/>
          <cell r="AU367"/>
          <cell r="AV367"/>
          <cell r="AW367"/>
          <cell r="AX367"/>
          <cell r="AY367" t="e">
            <v>#N/A</v>
          </cell>
          <cell r="AZ367"/>
          <cell r="BA367">
            <v>44839</v>
          </cell>
          <cell r="BB367" t="str">
            <v>Expired</v>
          </cell>
          <cell r="BC367" t="str">
            <v>3rd Party</v>
          </cell>
          <cell r="BD367" t="str">
            <v>N/A</v>
          </cell>
          <cell r="BE367" t="str">
            <v>Trailer - Not Requered</v>
          </cell>
          <cell r="BF367" t="str">
            <v>N/A</v>
          </cell>
          <cell r="BG367" t="str">
            <v>N/A</v>
          </cell>
          <cell r="BH367" t="str">
            <v>N/A</v>
          </cell>
          <cell r="BI367" t="str">
            <v>N/A</v>
          </cell>
          <cell r="BJ367"/>
          <cell r="BK367">
            <v>44493</v>
          </cell>
          <cell r="BL367"/>
          <cell r="BM367"/>
          <cell r="BN367"/>
          <cell r="BO367"/>
          <cell r="BP367"/>
          <cell r="BQ367">
            <v>1108050100</v>
          </cell>
        </row>
        <row r="368">
          <cell r="C368">
            <v>48265</v>
          </cell>
          <cell r="D368" t="str">
            <v>Active</v>
          </cell>
          <cell r="E368" t="str">
            <v>Mammut</v>
          </cell>
          <cell r="F368"/>
          <cell r="G368" t="str">
            <v>46' Flat Bed Front shield Trailer (46 FEET, 14 Meter)</v>
          </cell>
          <cell r="H368" t="str">
            <v>Trailer</v>
          </cell>
          <cell r="I368"/>
          <cell r="J368" t="str">
            <v>Front Shield</v>
          </cell>
          <cell r="K368" t="str">
            <v xml:space="preserve">Small Pin </v>
          </cell>
          <cell r="L368"/>
          <cell r="M368"/>
          <cell r="N368" t="str">
            <v>QATAR-TD-032102</v>
          </cell>
          <cell r="O368">
            <v>2021</v>
          </cell>
          <cell r="P368" t="str">
            <v>IRAN</v>
          </cell>
          <cell r="Q368" t="str">
            <v>TR-Transport - Operations</v>
          </cell>
          <cell r="R368" t="str">
            <v>GWC</v>
          </cell>
          <cell r="S368" t="str">
            <v>LVQ</v>
          </cell>
          <cell r="T368"/>
          <cell r="U368"/>
          <cell r="V368"/>
          <cell r="W368"/>
          <cell r="X368" t="str">
            <v>Green</v>
          </cell>
          <cell r="Y368"/>
          <cell r="Z368"/>
          <cell r="AA368"/>
          <cell r="AB368"/>
          <cell r="AC368"/>
          <cell r="AD368"/>
          <cell r="AE368"/>
          <cell r="AF368"/>
          <cell r="AG368" t="str">
            <v>Triple Axel</v>
          </cell>
          <cell r="AH368"/>
          <cell r="AI368"/>
          <cell r="AJ368"/>
          <cell r="AK368"/>
          <cell r="AL368"/>
          <cell r="AM368">
            <v>1400</v>
          </cell>
          <cell r="AN368"/>
          <cell r="AO368">
            <v>261</v>
          </cell>
          <cell r="AP368"/>
          <cell r="AQ368"/>
          <cell r="AR368"/>
          <cell r="AS368"/>
          <cell r="AT368"/>
          <cell r="AU368"/>
          <cell r="AV368"/>
          <cell r="AW368"/>
          <cell r="AX368"/>
          <cell r="AY368" t="e">
            <v>#N/A</v>
          </cell>
          <cell r="AZ368"/>
          <cell r="BA368">
            <v>44839</v>
          </cell>
          <cell r="BB368" t="str">
            <v>Expired</v>
          </cell>
          <cell r="BC368" t="str">
            <v>3rd Party</v>
          </cell>
          <cell r="BD368" t="str">
            <v>N/A</v>
          </cell>
          <cell r="BE368" t="str">
            <v>Trailer - Not Requered</v>
          </cell>
          <cell r="BF368" t="str">
            <v>N/A</v>
          </cell>
          <cell r="BG368" t="str">
            <v>N/A</v>
          </cell>
          <cell r="BH368" t="str">
            <v>N/A</v>
          </cell>
          <cell r="BI368" t="str">
            <v>N/A</v>
          </cell>
          <cell r="BJ368"/>
          <cell r="BK368">
            <v>44493</v>
          </cell>
          <cell r="BL368"/>
          <cell r="BM368"/>
          <cell r="BN368"/>
          <cell r="BO368"/>
          <cell r="BP368"/>
          <cell r="BQ368">
            <v>1108050100</v>
          </cell>
        </row>
        <row r="369">
          <cell r="C369">
            <v>48266</v>
          </cell>
          <cell r="D369" t="str">
            <v>Active</v>
          </cell>
          <cell r="E369" t="str">
            <v>Mammut</v>
          </cell>
          <cell r="F369"/>
          <cell r="G369" t="str">
            <v>46' Flat Bed Front shield Trailer (46 FEET, 14 Meter)</v>
          </cell>
          <cell r="H369" t="str">
            <v>Trailer</v>
          </cell>
          <cell r="I369"/>
          <cell r="J369" t="str">
            <v>Front Shield</v>
          </cell>
          <cell r="K369" t="str">
            <v xml:space="preserve">Small Pin </v>
          </cell>
          <cell r="L369"/>
          <cell r="M369"/>
          <cell r="N369" t="str">
            <v>QATAR-TD-032107</v>
          </cell>
          <cell r="O369">
            <v>2021</v>
          </cell>
          <cell r="P369" t="str">
            <v>IRAN</v>
          </cell>
          <cell r="Q369" t="str">
            <v>TR-Transport - Operations</v>
          </cell>
          <cell r="R369" t="str">
            <v>GWC</v>
          </cell>
          <cell r="S369" t="str">
            <v>LVQ</v>
          </cell>
          <cell r="T369"/>
          <cell r="U369"/>
          <cell r="V369"/>
          <cell r="W369"/>
          <cell r="X369" t="str">
            <v>Green</v>
          </cell>
          <cell r="Y369"/>
          <cell r="Z369"/>
          <cell r="AA369"/>
          <cell r="AB369"/>
          <cell r="AC369"/>
          <cell r="AD369"/>
          <cell r="AE369"/>
          <cell r="AF369"/>
          <cell r="AG369" t="str">
            <v>Triple Axel</v>
          </cell>
          <cell r="AH369"/>
          <cell r="AI369"/>
          <cell r="AJ369"/>
          <cell r="AK369"/>
          <cell r="AL369"/>
          <cell r="AM369">
            <v>1400</v>
          </cell>
          <cell r="AN369"/>
          <cell r="AO369">
            <v>261</v>
          </cell>
          <cell r="AP369"/>
          <cell r="AQ369"/>
          <cell r="AR369"/>
          <cell r="AS369"/>
          <cell r="AT369"/>
          <cell r="AU369"/>
          <cell r="AV369"/>
          <cell r="AW369"/>
          <cell r="AX369"/>
          <cell r="AY369" t="e">
            <v>#N/A</v>
          </cell>
          <cell r="AZ369"/>
          <cell r="BA369">
            <v>44839</v>
          </cell>
          <cell r="BB369" t="str">
            <v>Expired</v>
          </cell>
          <cell r="BC369" t="str">
            <v>3rd Party</v>
          </cell>
          <cell r="BD369" t="str">
            <v>N/A</v>
          </cell>
          <cell r="BE369" t="str">
            <v>Trailer - Not Requered</v>
          </cell>
          <cell r="BF369" t="str">
            <v>N/A</v>
          </cell>
          <cell r="BG369" t="str">
            <v>N/A</v>
          </cell>
          <cell r="BH369" t="str">
            <v>N/A</v>
          </cell>
          <cell r="BI369" t="str">
            <v>N/A</v>
          </cell>
          <cell r="BJ369"/>
          <cell r="BK369">
            <v>44493</v>
          </cell>
          <cell r="BL369"/>
          <cell r="BM369"/>
          <cell r="BN369"/>
          <cell r="BO369"/>
          <cell r="BP369"/>
          <cell r="BQ369">
            <v>1108050100</v>
          </cell>
        </row>
        <row r="370">
          <cell r="C370">
            <v>48267</v>
          </cell>
          <cell r="D370" t="str">
            <v>Active</v>
          </cell>
          <cell r="E370" t="str">
            <v>Mammut</v>
          </cell>
          <cell r="F370"/>
          <cell r="G370" t="str">
            <v>46' Flat Bed Front shield Trailer (46 FEET, 14 Meter)</v>
          </cell>
          <cell r="H370" t="str">
            <v>Trailer</v>
          </cell>
          <cell r="I370"/>
          <cell r="J370" t="str">
            <v>Front Shield</v>
          </cell>
          <cell r="K370" t="str">
            <v xml:space="preserve">Small Pin </v>
          </cell>
          <cell r="L370"/>
          <cell r="M370"/>
          <cell r="N370" t="str">
            <v>QATAR-TD-032108</v>
          </cell>
          <cell r="O370">
            <v>2021</v>
          </cell>
          <cell r="P370" t="str">
            <v>IRAN</v>
          </cell>
          <cell r="Q370" t="str">
            <v>TR-Transport - Operations</v>
          </cell>
          <cell r="R370" t="str">
            <v>GWC</v>
          </cell>
          <cell r="S370" t="str">
            <v>LVQ</v>
          </cell>
          <cell r="T370"/>
          <cell r="U370"/>
          <cell r="V370"/>
          <cell r="W370"/>
          <cell r="X370" t="str">
            <v>Green</v>
          </cell>
          <cell r="Y370"/>
          <cell r="Z370"/>
          <cell r="AA370"/>
          <cell r="AB370"/>
          <cell r="AC370"/>
          <cell r="AD370"/>
          <cell r="AE370"/>
          <cell r="AF370"/>
          <cell r="AG370" t="str">
            <v>Triple Axel</v>
          </cell>
          <cell r="AH370"/>
          <cell r="AI370"/>
          <cell r="AJ370"/>
          <cell r="AK370"/>
          <cell r="AL370"/>
          <cell r="AM370">
            <v>1400</v>
          </cell>
          <cell r="AN370"/>
          <cell r="AO370">
            <v>261</v>
          </cell>
          <cell r="AP370"/>
          <cell r="AQ370"/>
          <cell r="AR370"/>
          <cell r="AS370"/>
          <cell r="AT370"/>
          <cell r="AU370"/>
          <cell r="AV370"/>
          <cell r="AW370"/>
          <cell r="AX370"/>
          <cell r="AY370" t="e">
            <v>#N/A</v>
          </cell>
          <cell r="AZ370"/>
          <cell r="BA370">
            <v>44839</v>
          </cell>
          <cell r="BB370" t="str">
            <v>Expired</v>
          </cell>
          <cell r="BC370" t="str">
            <v>3rd Party</v>
          </cell>
          <cell r="BD370" t="str">
            <v>N/A</v>
          </cell>
          <cell r="BE370" t="str">
            <v>Trailer - Not Requered</v>
          </cell>
          <cell r="BF370" t="str">
            <v>N/A</v>
          </cell>
          <cell r="BG370" t="str">
            <v>N/A</v>
          </cell>
          <cell r="BH370" t="str">
            <v>N/A</v>
          </cell>
          <cell r="BI370" t="str">
            <v>N/A</v>
          </cell>
          <cell r="BJ370"/>
          <cell r="BK370">
            <v>44493</v>
          </cell>
          <cell r="BL370"/>
          <cell r="BM370"/>
          <cell r="BN370"/>
          <cell r="BO370"/>
          <cell r="BP370"/>
          <cell r="BQ370">
            <v>1108050100</v>
          </cell>
        </row>
        <row r="371">
          <cell r="C371">
            <v>48270</v>
          </cell>
          <cell r="D371" t="str">
            <v>Active</v>
          </cell>
          <cell r="E371" t="str">
            <v>Mammut</v>
          </cell>
          <cell r="F371"/>
          <cell r="G371" t="str">
            <v>46' Flat Bed Front shield Trailer (46 FEET, 14 Meter)</v>
          </cell>
          <cell r="H371" t="str">
            <v>Trailer</v>
          </cell>
          <cell r="I371"/>
          <cell r="J371" t="str">
            <v>Front Shield</v>
          </cell>
          <cell r="K371" t="str">
            <v xml:space="preserve">Small Pin </v>
          </cell>
          <cell r="L371"/>
          <cell r="M371"/>
          <cell r="N371" t="str">
            <v>QATAR-TD-032111</v>
          </cell>
          <cell r="O371">
            <v>2021</v>
          </cell>
          <cell r="P371" t="str">
            <v>IRAN</v>
          </cell>
          <cell r="Q371" t="str">
            <v>TR-Transport - Operations</v>
          </cell>
          <cell r="R371" t="str">
            <v>GWC</v>
          </cell>
          <cell r="S371" t="str">
            <v>LVQ</v>
          </cell>
          <cell r="T371"/>
          <cell r="U371"/>
          <cell r="V371"/>
          <cell r="W371"/>
          <cell r="X371" t="str">
            <v>Green</v>
          </cell>
          <cell r="Y371"/>
          <cell r="Z371"/>
          <cell r="AA371"/>
          <cell r="AB371"/>
          <cell r="AC371"/>
          <cell r="AD371"/>
          <cell r="AE371"/>
          <cell r="AF371"/>
          <cell r="AG371" t="str">
            <v>Triple Axel</v>
          </cell>
          <cell r="AH371"/>
          <cell r="AI371"/>
          <cell r="AJ371"/>
          <cell r="AK371"/>
          <cell r="AL371"/>
          <cell r="AM371">
            <v>1400</v>
          </cell>
          <cell r="AN371"/>
          <cell r="AO371">
            <v>261</v>
          </cell>
          <cell r="AP371"/>
          <cell r="AQ371"/>
          <cell r="AR371"/>
          <cell r="AS371"/>
          <cell r="AT371"/>
          <cell r="AU371"/>
          <cell r="AV371"/>
          <cell r="AW371"/>
          <cell r="AX371"/>
          <cell r="AY371" t="e">
            <v>#N/A</v>
          </cell>
          <cell r="AZ371"/>
          <cell r="BA371">
            <v>44839</v>
          </cell>
          <cell r="BB371" t="str">
            <v>Expired</v>
          </cell>
          <cell r="BC371" t="str">
            <v>3rd Party</v>
          </cell>
          <cell r="BD371" t="str">
            <v>N/A</v>
          </cell>
          <cell r="BE371" t="str">
            <v>Trailer - Not Requered</v>
          </cell>
          <cell r="BF371" t="str">
            <v>N/A</v>
          </cell>
          <cell r="BG371" t="str">
            <v>N/A</v>
          </cell>
          <cell r="BH371" t="str">
            <v>N/A</v>
          </cell>
          <cell r="BI371" t="str">
            <v>N/A</v>
          </cell>
          <cell r="BJ371"/>
          <cell r="BK371">
            <v>44493</v>
          </cell>
          <cell r="BL371"/>
          <cell r="BM371"/>
          <cell r="BN371"/>
          <cell r="BO371"/>
          <cell r="BP371"/>
          <cell r="BQ371">
            <v>1108050100</v>
          </cell>
        </row>
        <row r="372">
          <cell r="C372">
            <v>48268</v>
          </cell>
          <cell r="D372" t="str">
            <v>Active</v>
          </cell>
          <cell r="E372" t="str">
            <v>Mammut</v>
          </cell>
          <cell r="F372"/>
          <cell r="G372" t="str">
            <v>46' Flat Bed Front shield Trailer (46 FEET, 14 Meter)</v>
          </cell>
          <cell r="H372" t="str">
            <v>Trailer</v>
          </cell>
          <cell r="I372"/>
          <cell r="J372" t="str">
            <v>Front Shield</v>
          </cell>
          <cell r="K372" t="str">
            <v xml:space="preserve">Small Pin </v>
          </cell>
          <cell r="L372"/>
          <cell r="M372"/>
          <cell r="N372" t="str">
            <v>QATAR-TD-032109</v>
          </cell>
          <cell r="O372">
            <v>2021</v>
          </cell>
          <cell r="P372" t="str">
            <v>IRAN</v>
          </cell>
          <cell r="Q372" t="str">
            <v>TR-Transport - Operations</v>
          </cell>
          <cell r="R372" t="str">
            <v>GWC</v>
          </cell>
          <cell r="S372" t="str">
            <v>LVQ</v>
          </cell>
          <cell r="T372"/>
          <cell r="U372"/>
          <cell r="V372"/>
          <cell r="W372"/>
          <cell r="X372" t="str">
            <v>Green</v>
          </cell>
          <cell r="Y372"/>
          <cell r="Z372"/>
          <cell r="AA372"/>
          <cell r="AB372"/>
          <cell r="AC372"/>
          <cell r="AD372"/>
          <cell r="AE372"/>
          <cell r="AF372"/>
          <cell r="AG372" t="str">
            <v>Triple Axel</v>
          </cell>
          <cell r="AH372"/>
          <cell r="AI372"/>
          <cell r="AJ372"/>
          <cell r="AK372"/>
          <cell r="AL372"/>
          <cell r="AM372">
            <v>1400</v>
          </cell>
          <cell r="AN372"/>
          <cell r="AO372">
            <v>261</v>
          </cell>
          <cell r="AP372"/>
          <cell r="AQ372"/>
          <cell r="AR372"/>
          <cell r="AS372"/>
          <cell r="AT372"/>
          <cell r="AU372"/>
          <cell r="AV372"/>
          <cell r="AW372"/>
          <cell r="AX372"/>
          <cell r="AY372" t="e">
            <v>#N/A</v>
          </cell>
          <cell r="AZ372"/>
          <cell r="BA372">
            <v>44839</v>
          </cell>
          <cell r="BB372" t="str">
            <v>Expired</v>
          </cell>
          <cell r="BC372" t="str">
            <v>3rd Party</v>
          </cell>
          <cell r="BD372" t="str">
            <v>N/A</v>
          </cell>
          <cell r="BE372" t="str">
            <v>Trailer - Not Requered</v>
          </cell>
          <cell r="BF372" t="str">
            <v>N/A</v>
          </cell>
          <cell r="BG372" t="str">
            <v>N/A</v>
          </cell>
          <cell r="BH372" t="str">
            <v>N/A</v>
          </cell>
          <cell r="BI372" t="str">
            <v>N/A</v>
          </cell>
          <cell r="BJ372"/>
          <cell r="BK372">
            <v>44493</v>
          </cell>
          <cell r="BL372"/>
          <cell r="BM372"/>
          <cell r="BN372"/>
          <cell r="BO372"/>
          <cell r="BP372"/>
          <cell r="BQ372">
            <v>1108050100</v>
          </cell>
        </row>
        <row r="373">
          <cell r="C373">
            <v>48269</v>
          </cell>
          <cell r="D373" t="str">
            <v>Active</v>
          </cell>
          <cell r="E373" t="str">
            <v>Mammut</v>
          </cell>
          <cell r="F373"/>
          <cell r="G373" t="str">
            <v>46' Flat Bed Front shield Trailer (46 FEET, 14 Meter)</v>
          </cell>
          <cell r="H373" t="str">
            <v>Trailer</v>
          </cell>
          <cell r="I373"/>
          <cell r="J373" t="str">
            <v>Front Shield</v>
          </cell>
          <cell r="K373" t="str">
            <v xml:space="preserve">Small Pin </v>
          </cell>
          <cell r="L373"/>
          <cell r="M373"/>
          <cell r="N373" t="str">
            <v>QATAR-TD-032110</v>
          </cell>
          <cell r="O373">
            <v>2021</v>
          </cell>
          <cell r="P373" t="str">
            <v>IRAN</v>
          </cell>
          <cell r="Q373" t="str">
            <v>TR-Transport - Operations</v>
          </cell>
          <cell r="R373" t="str">
            <v>GWC</v>
          </cell>
          <cell r="S373" t="str">
            <v>LVQ</v>
          </cell>
          <cell r="T373"/>
          <cell r="U373"/>
          <cell r="V373"/>
          <cell r="W373"/>
          <cell r="X373" t="str">
            <v>Green</v>
          </cell>
          <cell r="Y373"/>
          <cell r="Z373"/>
          <cell r="AA373"/>
          <cell r="AB373"/>
          <cell r="AC373"/>
          <cell r="AD373"/>
          <cell r="AE373"/>
          <cell r="AF373"/>
          <cell r="AG373" t="str">
            <v>Triple Axel</v>
          </cell>
          <cell r="AH373"/>
          <cell r="AI373"/>
          <cell r="AJ373"/>
          <cell r="AK373"/>
          <cell r="AL373"/>
          <cell r="AM373">
            <v>1400</v>
          </cell>
          <cell r="AN373"/>
          <cell r="AO373">
            <v>261</v>
          </cell>
          <cell r="AP373"/>
          <cell r="AQ373"/>
          <cell r="AR373"/>
          <cell r="AS373"/>
          <cell r="AT373"/>
          <cell r="AU373"/>
          <cell r="AV373"/>
          <cell r="AW373"/>
          <cell r="AX373"/>
          <cell r="AY373" t="e">
            <v>#N/A</v>
          </cell>
          <cell r="AZ373"/>
          <cell r="BA373">
            <v>44839</v>
          </cell>
          <cell r="BB373" t="str">
            <v>Expired</v>
          </cell>
          <cell r="BC373" t="str">
            <v>3rd Party</v>
          </cell>
          <cell r="BD373" t="str">
            <v>N/A</v>
          </cell>
          <cell r="BE373" t="str">
            <v>Trailer - Not Requered</v>
          </cell>
          <cell r="BF373" t="str">
            <v>N/A</v>
          </cell>
          <cell r="BG373" t="str">
            <v>N/A</v>
          </cell>
          <cell r="BH373" t="str">
            <v>N/A</v>
          </cell>
          <cell r="BI373" t="str">
            <v>N/A</v>
          </cell>
          <cell r="BJ373"/>
          <cell r="BK373">
            <v>44493</v>
          </cell>
          <cell r="BL373"/>
          <cell r="BM373"/>
          <cell r="BN373"/>
          <cell r="BO373"/>
          <cell r="BP373"/>
          <cell r="BQ373">
            <v>1108050100</v>
          </cell>
        </row>
        <row r="374">
          <cell r="C374">
            <v>48271</v>
          </cell>
          <cell r="D374" t="str">
            <v>Active</v>
          </cell>
          <cell r="E374" t="str">
            <v>Mammut</v>
          </cell>
          <cell r="F374"/>
          <cell r="G374" t="str">
            <v>46' Flat Bed Front shield Trailer (46 FEET, 14 Meter)</v>
          </cell>
          <cell r="H374" t="str">
            <v>Trailer</v>
          </cell>
          <cell r="I374"/>
          <cell r="J374" t="str">
            <v>Front Shield</v>
          </cell>
          <cell r="K374" t="str">
            <v xml:space="preserve">Small Pin </v>
          </cell>
          <cell r="L374"/>
          <cell r="M374"/>
          <cell r="N374" t="str">
            <v>QATAR-TD-032103</v>
          </cell>
          <cell r="O374">
            <v>2021</v>
          </cell>
          <cell r="P374" t="str">
            <v>IRAN</v>
          </cell>
          <cell r="Q374" t="str">
            <v>TR-Transport - Operations</v>
          </cell>
          <cell r="R374" t="str">
            <v>GWC</v>
          </cell>
          <cell r="S374" t="str">
            <v>LVQ</v>
          </cell>
          <cell r="T374"/>
          <cell r="U374"/>
          <cell r="V374"/>
          <cell r="W374"/>
          <cell r="X374" t="str">
            <v>Green</v>
          </cell>
          <cell r="Y374"/>
          <cell r="Z374"/>
          <cell r="AA374"/>
          <cell r="AB374"/>
          <cell r="AC374"/>
          <cell r="AD374"/>
          <cell r="AE374"/>
          <cell r="AF374"/>
          <cell r="AG374" t="str">
            <v>Triple Axel</v>
          </cell>
          <cell r="AH374"/>
          <cell r="AI374"/>
          <cell r="AJ374"/>
          <cell r="AK374"/>
          <cell r="AL374"/>
          <cell r="AM374">
            <v>1400</v>
          </cell>
          <cell r="AN374"/>
          <cell r="AO374">
            <v>261</v>
          </cell>
          <cell r="AP374"/>
          <cell r="AQ374"/>
          <cell r="AR374"/>
          <cell r="AS374"/>
          <cell r="AT374"/>
          <cell r="AU374"/>
          <cell r="AV374"/>
          <cell r="AW374"/>
          <cell r="AX374"/>
          <cell r="AY374" t="e">
            <v>#N/A</v>
          </cell>
          <cell r="AZ374"/>
          <cell r="BA374">
            <v>44839</v>
          </cell>
          <cell r="BB374" t="str">
            <v>Expired</v>
          </cell>
          <cell r="BC374" t="str">
            <v>3rd Party</v>
          </cell>
          <cell r="BD374" t="str">
            <v>N/A</v>
          </cell>
          <cell r="BE374" t="str">
            <v>Trailer - Not Requered</v>
          </cell>
          <cell r="BF374" t="str">
            <v>N/A</v>
          </cell>
          <cell r="BG374" t="str">
            <v>N/A</v>
          </cell>
          <cell r="BH374" t="str">
            <v>N/A</v>
          </cell>
          <cell r="BI374" t="str">
            <v>N/A</v>
          </cell>
          <cell r="BJ374"/>
          <cell r="BK374">
            <v>44493</v>
          </cell>
          <cell r="BL374"/>
          <cell r="BM374"/>
          <cell r="BN374"/>
          <cell r="BO374"/>
          <cell r="BP374"/>
          <cell r="BQ374">
            <v>1108050100</v>
          </cell>
        </row>
        <row r="375">
          <cell r="C375">
            <v>48272</v>
          </cell>
          <cell r="D375" t="str">
            <v>Active</v>
          </cell>
          <cell r="E375" t="str">
            <v>Mammut</v>
          </cell>
          <cell r="F375"/>
          <cell r="G375" t="str">
            <v>46' Flat Bed Front shield Trailer (46 FEET, 14 Meter)</v>
          </cell>
          <cell r="H375" t="str">
            <v>Trailer</v>
          </cell>
          <cell r="I375"/>
          <cell r="J375" t="str">
            <v>Front Shield</v>
          </cell>
          <cell r="K375" t="str">
            <v xml:space="preserve">Small Pin </v>
          </cell>
          <cell r="L375"/>
          <cell r="M375"/>
          <cell r="N375" t="str">
            <v>QATAR-TD-032104</v>
          </cell>
          <cell r="O375">
            <v>2021</v>
          </cell>
          <cell r="P375" t="str">
            <v>IRAN</v>
          </cell>
          <cell r="Q375" t="str">
            <v>TR-Transport - Operations</v>
          </cell>
          <cell r="R375" t="str">
            <v>GWC</v>
          </cell>
          <cell r="S375" t="str">
            <v>LVQ</v>
          </cell>
          <cell r="T375"/>
          <cell r="U375"/>
          <cell r="V375"/>
          <cell r="W375"/>
          <cell r="X375" t="str">
            <v>Green</v>
          </cell>
          <cell r="Y375"/>
          <cell r="Z375"/>
          <cell r="AA375"/>
          <cell r="AB375"/>
          <cell r="AC375"/>
          <cell r="AD375"/>
          <cell r="AE375"/>
          <cell r="AF375"/>
          <cell r="AG375" t="str">
            <v>Triple Axel</v>
          </cell>
          <cell r="AH375"/>
          <cell r="AI375"/>
          <cell r="AJ375"/>
          <cell r="AK375"/>
          <cell r="AL375"/>
          <cell r="AM375">
            <v>1400</v>
          </cell>
          <cell r="AN375"/>
          <cell r="AO375">
            <v>261</v>
          </cell>
          <cell r="AP375"/>
          <cell r="AQ375"/>
          <cell r="AR375"/>
          <cell r="AS375"/>
          <cell r="AT375"/>
          <cell r="AU375"/>
          <cell r="AV375"/>
          <cell r="AW375"/>
          <cell r="AX375"/>
          <cell r="AY375" t="e">
            <v>#N/A</v>
          </cell>
          <cell r="AZ375"/>
          <cell r="BA375">
            <v>44839</v>
          </cell>
          <cell r="BB375" t="str">
            <v>Expired</v>
          </cell>
          <cell r="BC375" t="str">
            <v>3rd Party</v>
          </cell>
          <cell r="BD375" t="str">
            <v>N/A</v>
          </cell>
          <cell r="BE375" t="str">
            <v>Trailer - Not Requered</v>
          </cell>
          <cell r="BF375" t="str">
            <v>N/A</v>
          </cell>
          <cell r="BG375" t="str">
            <v>N/A</v>
          </cell>
          <cell r="BH375" t="str">
            <v>N/A</v>
          </cell>
          <cell r="BI375" t="str">
            <v>N/A</v>
          </cell>
          <cell r="BJ375"/>
          <cell r="BK375">
            <v>44493</v>
          </cell>
          <cell r="BL375"/>
          <cell r="BM375"/>
          <cell r="BN375"/>
          <cell r="BO375"/>
          <cell r="BP375"/>
          <cell r="BQ375">
            <v>1108050100</v>
          </cell>
        </row>
        <row r="376">
          <cell r="C376">
            <v>48375</v>
          </cell>
          <cell r="D376" t="str">
            <v>Active</v>
          </cell>
          <cell r="E376" t="str">
            <v>Mammut</v>
          </cell>
          <cell r="F376"/>
          <cell r="G376" t="str">
            <v>80 Feet  (45ft 13.7 meter),Extented 24 meter (2.550  Mter width) Trailer</v>
          </cell>
          <cell r="H376" t="str">
            <v>Trailer</v>
          </cell>
          <cell r="I376"/>
          <cell r="J376" t="str">
            <v>Extendible Trailer</v>
          </cell>
          <cell r="K376" t="str">
            <v xml:space="preserve">Small Pin </v>
          </cell>
          <cell r="L376"/>
          <cell r="M376"/>
          <cell r="N376" t="str">
            <v>QATAR-TD-032178</v>
          </cell>
          <cell r="O376">
            <v>2021</v>
          </cell>
          <cell r="P376" t="str">
            <v>IRAN</v>
          </cell>
          <cell r="Q376" t="str">
            <v>TR-Transport - Operations</v>
          </cell>
          <cell r="R376" t="str">
            <v>GWC</v>
          </cell>
          <cell r="S376" t="str">
            <v>LVQ</v>
          </cell>
          <cell r="T376"/>
          <cell r="U376"/>
          <cell r="V376"/>
          <cell r="W376"/>
          <cell r="X376" t="str">
            <v>Green</v>
          </cell>
          <cell r="Y376"/>
          <cell r="Z376"/>
          <cell r="AA376"/>
          <cell r="AB376"/>
          <cell r="AC376"/>
          <cell r="AD376"/>
          <cell r="AE376"/>
          <cell r="AF376"/>
          <cell r="AG376" t="str">
            <v>Triple Axel</v>
          </cell>
          <cell r="AH376"/>
          <cell r="AI376"/>
          <cell r="AJ376"/>
          <cell r="AK376"/>
          <cell r="AL376"/>
          <cell r="AM376"/>
          <cell r="AN376"/>
          <cell r="AO376"/>
          <cell r="AP376"/>
          <cell r="AQ376"/>
          <cell r="AR376"/>
          <cell r="AS376"/>
          <cell r="AT376"/>
          <cell r="AU376"/>
          <cell r="AV376"/>
          <cell r="AW376"/>
          <cell r="AX376"/>
          <cell r="AY376" t="e">
            <v>#N/A</v>
          </cell>
          <cell r="AZ376"/>
          <cell r="BA376">
            <v>44886</v>
          </cell>
          <cell r="BB376" t="str">
            <v>Expired</v>
          </cell>
          <cell r="BC376" t="str">
            <v>3rd Party</v>
          </cell>
          <cell r="BD376" t="str">
            <v>N/A</v>
          </cell>
          <cell r="BE376" t="str">
            <v>Trailer - Not Requered</v>
          </cell>
          <cell r="BF376" t="str">
            <v>N/A</v>
          </cell>
          <cell r="BG376" t="str">
            <v>N/A</v>
          </cell>
          <cell r="BH376" t="str">
            <v>N/A</v>
          </cell>
          <cell r="BI376" t="str">
            <v>N/A</v>
          </cell>
          <cell r="BJ376"/>
          <cell r="BK376">
            <v>44523</v>
          </cell>
          <cell r="BL376"/>
          <cell r="BM376"/>
          <cell r="BN376"/>
          <cell r="BO376"/>
          <cell r="BP376"/>
          <cell r="BQ376">
            <v>1108050100</v>
          </cell>
        </row>
        <row r="377">
          <cell r="C377">
            <v>48376</v>
          </cell>
          <cell r="D377" t="str">
            <v>Active</v>
          </cell>
          <cell r="E377" t="str">
            <v>Mammut</v>
          </cell>
          <cell r="F377"/>
          <cell r="G377" t="str">
            <v>80 Feet  (45ft 13.7 meter),Extented 24 meter (2.550  Mter width) Trailer</v>
          </cell>
          <cell r="H377" t="str">
            <v>Trailer</v>
          </cell>
          <cell r="I377"/>
          <cell r="J377" t="str">
            <v>Extendible Trailer</v>
          </cell>
          <cell r="K377" t="str">
            <v xml:space="preserve">Small Pin </v>
          </cell>
          <cell r="L377"/>
          <cell r="M377"/>
          <cell r="N377" t="str">
            <v>QATAR-TD-032180</v>
          </cell>
          <cell r="O377">
            <v>2021</v>
          </cell>
          <cell r="P377" t="str">
            <v>IRAN</v>
          </cell>
          <cell r="Q377" t="str">
            <v>TR-Transport - Operations</v>
          </cell>
          <cell r="R377" t="str">
            <v>GWC</v>
          </cell>
          <cell r="S377" t="str">
            <v>LVQ</v>
          </cell>
          <cell r="T377"/>
          <cell r="U377"/>
          <cell r="V377"/>
          <cell r="W377"/>
          <cell r="X377" t="str">
            <v>Green</v>
          </cell>
          <cell r="Y377"/>
          <cell r="Z377"/>
          <cell r="AA377"/>
          <cell r="AB377"/>
          <cell r="AC377"/>
          <cell r="AD377"/>
          <cell r="AE377"/>
          <cell r="AF377"/>
          <cell r="AG377" t="str">
            <v>Triple Axel</v>
          </cell>
          <cell r="AH377"/>
          <cell r="AI377"/>
          <cell r="AJ377"/>
          <cell r="AK377"/>
          <cell r="AL377"/>
          <cell r="AM377"/>
          <cell r="AN377"/>
          <cell r="AO377"/>
          <cell r="AP377"/>
          <cell r="AQ377"/>
          <cell r="AR377"/>
          <cell r="AS377"/>
          <cell r="AT377"/>
          <cell r="AU377"/>
          <cell r="AV377"/>
          <cell r="AW377"/>
          <cell r="AX377"/>
          <cell r="AY377" t="e">
            <v>#N/A</v>
          </cell>
          <cell r="AZ377"/>
          <cell r="BA377">
            <v>44886</v>
          </cell>
          <cell r="BB377" t="str">
            <v>Expired</v>
          </cell>
          <cell r="BC377" t="str">
            <v>3rd Party</v>
          </cell>
          <cell r="BD377" t="str">
            <v>N/A</v>
          </cell>
          <cell r="BE377" t="str">
            <v>Trailer - Not Requered</v>
          </cell>
          <cell r="BF377" t="str">
            <v>N/A</v>
          </cell>
          <cell r="BG377" t="str">
            <v>N/A</v>
          </cell>
          <cell r="BH377" t="str">
            <v>N/A</v>
          </cell>
          <cell r="BI377" t="str">
            <v>N/A</v>
          </cell>
          <cell r="BJ377"/>
          <cell r="BK377">
            <v>44523</v>
          </cell>
          <cell r="BL377"/>
          <cell r="BM377"/>
          <cell r="BN377"/>
          <cell r="BO377"/>
          <cell r="BP377"/>
          <cell r="BQ377">
            <v>1108050100</v>
          </cell>
        </row>
        <row r="378">
          <cell r="C378">
            <v>48377</v>
          </cell>
          <cell r="D378" t="str">
            <v>Active</v>
          </cell>
          <cell r="E378" t="str">
            <v>Mammut</v>
          </cell>
          <cell r="F378"/>
          <cell r="G378" t="str">
            <v>80 Feet  (45ft 13.7 meter),Extented 24 meter (2.550  Mter width) Trailer</v>
          </cell>
          <cell r="H378" t="str">
            <v>Trailer</v>
          </cell>
          <cell r="I378"/>
          <cell r="J378" t="str">
            <v>Extendible Trailer</v>
          </cell>
          <cell r="K378" t="str">
            <v xml:space="preserve">Small Pin </v>
          </cell>
          <cell r="L378"/>
          <cell r="M378"/>
          <cell r="N378" t="str">
            <v>QATAR-TD-032183</v>
          </cell>
          <cell r="O378">
            <v>2021</v>
          </cell>
          <cell r="P378" t="str">
            <v>IRAN</v>
          </cell>
          <cell r="Q378" t="str">
            <v>TR-Transport - Operations</v>
          </cell>
          <cell r="R378" t="str">
            <v>GWC</v>
          </cell>
          <cell r="S378" t="str">
            <v>LVQ</v>
          </cell>
          <cell r="T378"/>
          <cell r="U378"/>
          <cell r="V378"/>
          <cell r="W378"/>
          <cell r="X378" t="str">
            <v>Green</v>
          </cell>
          <cell r="Y378"/>
          <cell r="Z378"/>
          <cell r="AA378"/>
          <cell r="AB378"/>
          <cell r="AC378"/>
          <cell r="AD378"/>
          <cell r="AE378"/>
          <cell r="AF378"/>
          <cell r="AG378" t="str">
            <v>Triple Axel</v>
          </cell>
          <cell r="AH378"/>
          <cell r="AI378"/>
          <cell r="AJ378"/>
          <cell r="AK378"/>
          <cell r="AL378"/>
          <cell r="AM378"/>
          <cell r="AN378"/>
          <cell r="AO378"/>
          <cell r="AP378"/>
          <cell r="AQ378"/>
          <cell r="AR378"/>
          <cell r="AS378"/>
          <cell r="AT378"/>
          <cell r="AU378"/>
          <cell r="AV378"/>
          <cell r="AW378"/>
          <cell r="AX378"/>
          <cell r="AY378" t="e">
            <v>#N/A</v>
          </cell>
          <cell r="AZ378"/>
          <cell r="BA378">
            <v>44886</v>
          </cell>
          <cell r="BB378" t="str">
            <v>Expired</v>
          </cell>
          <cell r="BC378" t="str">
            <v>3rd Party</v>
          </cell>
          <cell r="BD378" t="str">
            <v>N/A</v>
          </cell>
          <cell r="BE378" t="str">
            <v>Trailer - Not Requered</v>
          </cell>
          <cell r="BF378" t="str">
            <v>N/A</v>
          </cell>
          <cell r="BG378" t="str">
            <v>N/A</v>
          </cell>
          <cell r="BH378" t="str">
            <v>N/A</v>
          </cell>
          <cell r="BI378" t="str">
            <v>N/A</v>
          </cell>
          <cell r="BJ378"/>
          <cell r="BK378">
            <v>44523</v>
          </cell>
          <cell r="BL378"/>
          <cell r="BM378"/>
          <cell r="BN378"/>
          <cell r="BO378"/>
          <cell r="BP378"/>
          <cell r="BQ378">
            <v>1108050100</v>
          </cell>
        </row>
        <row r="379">
          <cell r="C379">
            <v>48378</v>
          </cell>
          <cell r="D379" t="str">
            <v>Active</v>
          </cell>
          <cell r="E379" t="str">
            <v>Mammut</v>
          </cell>
          <cell r="F379"/>
          <cell r="G379" t="str">
            <v>80 Feet  (45ft 13.7 meter),Extented 24 meter (2.550  Mter width) Trailer</v>
          </cell>
          <cell r="H379" t="str">
            <v>Trailer</v>
          </cell>
          <cell r="I379"/>
          <cell r="J379" t="str">
            <v>Extendible Trailer</v>
          </cell>
          <cell r="K379" t="str">
            <v xml:space="preserve">Small Pin </v>
          </cell>
          <cell r="L379"/>
          <cell r="M379"/>
          <cell r="N379" t="str">
            <v>QATAR-TD-032188</v>
          </cell>
          <cell r="O379">
            <v>2021</v>
          </cell>
          <cell r="P379" t="str">
            <v>IRAN</v>
          </cell>
          <cell r="Q379" t="str">
            <v>TR-Transport - Operations</v>
          </cell>
          <cell r="R379" t="str">
            <v>GWC</v>
          </cell>
          <cell r="S379" t="str">
            <v>LVQ</v>
          </cell>
          <cell r="T379"/>
          <cell r="U379"/>
          <cell r="V379"/>
          <cell r="W379"/>
          <cell r="X379" t="str">
            <v>Green</v>
          </cell>
          <cell r="Y379"/>
          <cell r="Z379"/>
          <cell r="AA379"/>
          <cell r="AB379"/>
          <cell r="AC379"/>
          <cell r="AD379"/>
          <cell r="AE379"/>
          <cell r="AF379"/>
          <cell r="AG379" t="str">
            <v>Triple Axel</v>
          </cell>
          <cell r="AH379"/>
          <cell r="AI379"/>
          <cell r="AJ379"/>
          <cell r="AK379"/>
          <cell r="AL379"/>
          <cell r="AM379"/>
          <cell r="AN379"/>
          <cell r="AO379"/>
          <cell r="AP379"/>
          <cell r="AQ379"/>
          <cell r="AR379"/>
          <cell r="AS379"/>
          <cell r="AT379"/>
          <cell r="AU379"/>
          <cell r="AV379"/>
          <cell r="AW379"/>
          <cell r="AX379"/>
          <cell r="AY379" t="e">
            <v>#N/A</v>
          </cell>
          <cell r="AZ379"/>
          <cell r="BA379">
            <v>44886</v>
          </cell>
          <cell r="BB379" t="str">
            <v>Expired</v>
          </cell>
          <cell r="BC379" t="str">
            <v>3rd Party</v>
          </cell>
          <cell r="BD379" t="str">
            <v>N/A</v>
          </cell>
          <cell r="BE379" t="str">
            <v>Trailer - Not Requered</v>
          </cell>
          <cell r="BF379" t="str">
            <v>N/A</v>
          </cell>
          <cell r="BG379" t="str">
            <v>N/A</v>
          </cell>
          <cell r="BH379" t="str">
            <v>N/A</v>
          </cell>
          <cell r="BI379" t="str">
            <v>N/A</v>
          </cell>
          <cell r="BJ379"/>
          <cell r="BK379">
            <v>44523</v>
          </cell>
          <cell r="BL379"/>
          <cell r="BM379"/>
          <cell r="BN379"/>
          <cell r="BO379"/>
          <cell r="BP379"/>
          <cell r="BQ379">
            <v>1108050100</v>
          </cell>
        </row>
        <row r="380">
          <cell r="C380">
            <v>48379</v>
          </cell>
          <cell r="D380" t="str">
            <v>Active</v>
          </cell>
          <cell r="E380" t="str">
            <v>Mammut</v>
          </cell>
          <cell r="F380"/>
          <cell r="G380" t="str">
            <v>80 Feet  (45ft 13.7 meter),Extented 24 meter (2.550  Mter width) Trailer</v>
          </cell>
          <cell r="H380" t="str">
            <v>Trailer</v>
          </cell>
          <cell r="I380"/>
          <cell r="J380" t="str">
            <v>Extendible Trailer</v>
          </cell>
          <cell r="K380" t="str">
            <v xml:space="preserve">Small Pin </v>
          </cell>
          <cell r="L380"/>
          <cell r="M380"/>
          <cell r="N380" t="str">
            <v>QATAR-TD-032194</v>
          </cell>
          <cell r="O380">
            <v>2021</v>
          </cell>
          <cell r="P380" t="str">
            <v>IRAN</v>
          </cell>
          <cell r="Q380" t="str">
            <v>TR-Transport - Operations</v>
          </cell>
          <cell r="R380" t="str">
            <v>GWC</v>
          </cell>
          <cell r="S380" t="str">
            <v>LVQ</v>
          </cell>
          <cell r="T380"/>
          <cell r="U380"/>
          <cell r="V380"/>
          <cell r="W380"/>
          <cell r="X380" t="str">
            <v>Green</v>
          </cell>
          <cell r="Y380"/>
          <cell r="Z380"/>
          <cell r="AA380"/>
          <cell r="AB380"/>
          <cell r="AC380"/>
          <cell r="AD380"/>
          <cell r="AE380"/>
          <cell r="AF380"/>
          <cell r="AG380" t="str">
            <v>Triple Axel</v>
          </cell>
          <cell r="AH380"/>
          <cell r="AI380"/>
          <cell r="AJ380"/>
          <cell r="AK380"/>
          <cell r="AL380"/>
          <cell r="AM380"/>
          <cell r="AN380"/>
          <cell r="AO380"/>
          <cell r="AP380"/>
          <cell r="AQ380"/>
          <cell r="AR380"/>
          <cell r="AS380"/>
          <cell r="AT380"/>
          <cell r="AU380"/>
          <cell r="AV380"/>
          <cell r="AW380"/>
          <cell r="AX380"/>
          <cell r="AY380" t="e">
            <v>#N/A</v>
          </cell>
          <cell r="AZ380"/>
          <cell r="BA380">
            <v>44886</v>
          </cell>
          <cell r="BB380" t="str">
            <v>Expired</v>
          </cell>
          <cell r="BC380" t="str">
            <v>3rd Party</v>
          </cell>
          <cell r="BD380" t="str">
            <v>N/A</v>
          </cell>
          <cell r="BE380" t="str">
            <v>Trailer - Not Requered</v>
          </cell>
          <cell r="BF380" t="str">
            <v>N/A</v>
          </cell>
          <cell r="BG380" t="str">
            <v>N/A</v>
          </cell>
          <cell r="BH380" t="str">
            <v>N/A</v>
          </cell>
          <cell r="BI380" t="str">
            <v>N/A</v>
          </cell>
          <cell r="BJ380"/>
          <cell r="BK380">
            <v>44523</v>
          </cell>
          <cell r="BL380"/>
          <cell r="BM380"/>
          <cell r="BN380"/>
          <cell r="BO380"/>
          <cell r="BP380"/>
          <cell r="BQ380">
            <v>1108050100</v>
          </cell>
        </row>
        <row r="381">
          <cell r="C381">
            <v>48664</v>
          </cell>
          <cell r="D381" t="str">
            <v>Active</v>
          </cell>
          <cell r="E381" t="str">
            <v>Gorica</v>
          </cell>
          <cell r="F381"/>
          <cell r="G381" t="str">
            <v xml:space="preserve">45' Flat Bed Front Shield Trailer </v>
          </cell>
          <cell r="H381" t="str">
            <v>Trailer</v>
          </cell>
          <cell r="I381"/>
          <cell r="J381" t="str">
            <v>Front Shield</v>
          </cell>
          <cell r="K381" t="str">
            <v xml:space="preserve">Small Pin </v>
          </cell>
          <cell r="L381"/>
          <cell r="M381"/>
          <cell r="N381" t="str">
            <v>QATAR-TD-032508</v>
          </cell>
          <cell r="O381">
            <v>2022</v>
          </cell>
          <cell r="P381" t="str">
            <v>Qatar</v>
          </cell>
          <cell r="Q381" t="str">
            <v>TR-Transport - Operations</v>
          </cell>
          <cell r="R381" t="str">
            <v>GWC</v>
          </cell>
          <cell r="S381" t="str">
            <v>LVQ</v>
          </cell>
          <cell r="T381"/>
          <cell r="U381"/>
          <cell r="V381"/>
          <cell r="W381"/>
          <cell r="X381"/>
          <cell r="Y381"/>
          <cell r="Z381"/>
          <cell r="AA381"/>
          <cell r="AB381"/>
          <cell r="AC381"/>
          <cell r="AD381"/>
          <cell r="AE381"/>
          <cell r="AF381"/>
          <cell r="AG381" t="str">
            <v>Triple Axel</v>
          </cell>
          <cell r="AH381"/>
          <cell r="AI381"/>
          <cell r="AJ381"/>
          <cell r="AK381"/>
          <cell r="AL381"/>
          <cell r="AM381"/>
          <cell r="AN381"/>
          <cell r="AO381"/>
          <cell r="AP381"/>
          <cell r="AQ381"/>
          <cell r="AR381"/>
          <cell r="AS381"/>
          <cell r="AT381"/>
          <cell r="AU381"/>
          <cell r="AV381"/>
          <cell r="AW381"/>
          <cell r="AX381"/>
          <cell r="AY381" t="e">
            <v>#N/A</v>
          </cell>
          <cell r="AZ381"/>
          <cell r="BA381">
            <v>45089</v>
          </cell>
          <cell r="BB381" t="str">
            <v/>
          </cell>
          <cell r="BC381" t="str">
            <v>3rd Party</v>
          </cell>
          <cell r="BD381" t="str">
            <v>N/A</v>
          </cell>
          <cell r="BE381" t="str">
            <v>Trailer - Not Requered</v>
          </cell>
          <cell r="BF381" t="str">
            <v>N/A</v>
          </cell>
          <cell r="BG381" t="str">
            <v>N/A</v>
          </cell>
          <cell r="BH381" t="str">
            <v>N/A</v>
          </cell>
          <cell r="BI381" t="str">
            <v>N/A</v>
          </cell>
          <cell r="BJ381"/>
          <cell r="BK381"/>
          <cell r="BL381"/>
          <cell r="BM381"/>
          <cell r="BN381"/>
          <cell r="BO381"/>
          <cell r="BP381"/>
          <cell r="BQ381">
            <v>1108050100</v>
          </cell>
        </row>
        <row r="382">
          <cell r="C382">
            <v>48665</v>
          </cell>
          <cell r="D382" t="str">
            <v>Active</v>
          </cell>
          <cell r="E382" t="str">
            <v>Gorica</v>
          </cell>
          <cell r="F382"/>
          <cell r="G382" t="str">
            <v xml:space="preserve">45' Flat Bed Front Shield Trailer </v>
          </cell>
          <cell r="H382" t="str">
            <v>Trailer</v>
          </cell>
          <cell r="I382"/>
          <cell r="J382" t="str">
            <v>Front Shield</v>
          </cell>
          <cell r="K382" t="str">
            <v xml:space="preserve">Small Pin </v>
          </cell>
          <cell r="L382"/>
          <cell r="M382"/>
          <cell r="N382" t="str">
            <v>QATAR-TD-032490</v>
          </cell>
          <cell r="O382">
            <v>2022</v>
          </cell>
          <cell r="P382" t="str">
            <v>Qatar</v>
          </cell>
          <cell r="Q382" t="str">
            <v>TR-Transport - Operations</v>
          </cell>
          <cell r="R382" t="str">
            <v>GWC</v>
          </cell>
          <cell r="S382" t="str">
            <v>LVQ</v>
          </cell>
          <cell r="T382"/>
          <cell r="U382"/>
          <cell r="V382"/>
          <cell r="W382"/>
          <cell r="X382"/>
          <cell r="Y382"/>
          <cell r="Z382"/>
          <cell r="AA382"/>
          <cell r="AB382"/>
          <cell r="AC382"/>
          <cell r="AD382"/>
          <cell r="AE382"/>
          <cell r="AF382"/>
          <cell r="AG382" t="str">
            <v>Triple Axel</v>
          </cell>
          <cell r="AH382"/>
          <cell r="AI382"/>
          <cell r="AJ382"/>
          <cell r="AK382"/>
          <cell r="AL382"/>
          <cell r="AM382"/>
          <cell r="AN382"/>
          <cell r="AO382"/>
          <cell r="AP382"/>
          <cell r="AQ382"/>
          <cell r="AR382"/>
          <cell r="AS382"/>
          <cell r="AT382"/>
          <cell r="AU382"/>
          <cell r="AV382"/>
          <cell r="AW382"/>
          <cell r="AX382"/>
          <cell r="AY382" t="e">
            <v>#N/A</v>
          </cell>
          <cell r="AZ382"/>
          <cell r="BA382">
            <v>45089</v>
          </cell>
          <cell r="BB382" t="str">
            <v/>
          </cell>
          <cell r="BC382" t="str">
            <v>3rd Party</v>
          </cell>
          <cell r="BD382" t="str">
            <v>N/A</v>
          </cell>
          <cell r="BE382" t="str">
            <v>Trailer - Not Requered</v>
          </cell>
          <cell r="BF382" t="str">
            <v>N/A</v>
          </cell>
          <cell r="BG382" t="str">
            <v>N/A</v>
          </cell>
          <cell r="BH382" t="str">
            <v>N/A</v>
          </cell>
          <cell r="BI382" t="str">
            <v>N/A</v>
          </cell>
          <cell r="BJ382"/>
          <cell r="BK382"/>
          <cell r="BL382"/>
          <cell r="BM382"/>
          <cell r="BN382"/>
          <cell r="BO382"/>
          <cell r="BP382"/>
          <cell r="BQ382">
            <v>1108050100</v>
          </cell>
        </row>
        <row r="383">
          <cell r="C383">
            <v>48666</v>
          </cell>
          <cell r="D383" t="str">
            <v>Active</v>
          </cell>
          <cell r="E383" t="str">
            <v>Gorica</v>
          </cell>
          <cell r="F383"/>
          <cell r="G383" t="str">
            <v xml:space="preserve">45' Flat Bed Front Shield Trailer </v>
          </cell>
          <cell r="H383" t="str">
            <v>Trailer</v>
          </cell>
          <cell r="I383"/>
          <cell r="J383" t="str">
            <v>Front Shield</v>
          </cell>
          <cell r="K383" t="str">
            <v xml:space="preserve">Small Pin </v>
          </cell>
          <cell r="L383"/>
          <cell r="M383"/>
          <cell r="N383" t="str">
            <v>QATAR-TD-032491</v>
          </cell>
          <cell r="O383">
            <v>2022</v>
          </cell>
          <cell r="P383" t="str">
            <v>Qatar</v>
          </cell>
          <cell r="Q383" t="str">
            <v>TR-Transport - Operations</v>
          </cell>
          <cell r="R383" t="str">
            <v>GWC</v>
          </cell>
          <cell r="S383" t="str">
            <v>LVQ</v>
          </cell>
          <cell r="T383"/>
          <cell r="U383"/>
          <cell r="V383"/>
          <cell r="W383"/>
          <cell r="X383"/>
          <cell r="Y383"/>
          <cell r="Z383"/>
          <cell r="AA383"/>
          <cell r="AB383"/>
          <cell r="AC383"/>
          <cell r="AD383"/>
          <cell r="AE383"/>
          <cell r="AF383"/>
          <cell r="AG383" t="str">
            <v>Triple Axel</v>
          </cell>
          <cell r="AH383"/>
          <cell r="AI383"/>
          <cell r="AJ383"/>
          <cell r="AK383"/>
          <cell r="AL383"/>
          <cell r="AM383"/>
          <cell r="AN383"/>
          <cell r="AO383"/>
          <cell r="AP383"/>
          <cell r="AQ383"/>
          <cell r="AR383"/>
          <cell r="AS383"/>
          <cell r="AT383"/>
          <cell r="AU383"/>
          <cell r="AV383"/>
          <cell r="AW383"/>
          <cell r="AX383"/>
          <cell r="AY383" t="e">
            <v>#N/A</v>
          </cell>
          <cell r="AZ383"/>
          <cell r="BA383">
            <v>45089</v>
          </cell>
          <cell r="BB383" t="str">
            <v/>
          </cell>
          <cell r="BC383" t="str">
            <v>3rd Party</v>
          </cell>
          <cell r="BD383" t="str">
            <v>N/A</v>
          </cell>
          <cell r="BE383" t="str">
            <v>Trailer - Not Requered</v>
          </cell>
          <cell r="BF383" t="str">
            <v>N/A</v>
          </cell>
          <cell r="BG383" t="str">
            <v>N/A</v>
          </cell>
          <cell r="BH383" t="str">
            <v>N/A</v>
          </cell>
          <cell r="BI383" t="str">
            <v>N/A</v>
          </cell>
          <cell r="BJ383"/>
          <cell r="BK383"/>
          <cell r="BL383"/>
          <cell r="BM383"/>
          <cell r="BN383"/>
          <cell r="BO383"/>
          <cell r="BP383"/>
          <cell r="BQ383">
            <v>1108050100</v>
          </cell>
        </row>
        <row r="384">
          <cell r="C384">
            <v>48667</v>
          </cell>
          <cell r="D384" t="str">
            <v>Active</v>
          </cell>
          <cell r="E384" t="str">
            <v>Gorica</v>
          </cell>
          <cell r="F384"/>
          <cell r="G384" t="str">
            <v xml:space="preserve">45' Flat Bed Front Shield Trailer </v>
          </cell>
          <cell r="H384" t="str">
            <v>Trailer</v>
          </cell>
          <cell r="I384"/>
          <cell r="J384" t="str">
            <v>Front Shield</v>
          </cell>
          <cell r="K384" t="str">
            <v xml:space="preserve">Small Pin </v>
          </cell>
          <cell r="L384"/>
          <cell r="M384"/>
          <cell r="N384" t="str">
            <v>QATAR-TD-032493</v>
          </cell>
          <cell r="O384">
            <v>2022</v>
          </cell>
          <cell r="P384" t="str">
            <v>Qatar</v>
          </cell>
          <cell r="Q384" t="str">
            <v>TR-Transport - Operations</v>
          </cell>
          <cell r="R384" t="str">
            <v>GWC</v>
          </cell>
          <cell r="S384" t="str">
            <v>LVQ</v>
          </cell>
          <cell r="T384"/>
          <cell r="U384"/>
          <cell r="V384"/>
          <cell r="W384"/>
          <cell r="X384"/>
          <cell r="Y384"/>
          <cell r="Z384"/>
          <cell r="AA384"/>
          <cell r="AB384"/>
          <cell r="AC384"/>
          <cell r="AD384"/>
          <cell r="AE384"/>
          <cell r="AF384"/>
          <cell r="AG384" t="str">
            <v>Triple Axel</v>
          </cell>
          <cell r="AH384"/>
          <cell r="AI384"/>
          <cell r="AJ384"/>
          <cell r="AK384"/>
          <cell r="AL384"/>
          <cell r="AM384"/>
          <cell r="AN384"/>
          <cell r="AO384"/>
          <cell r="AP384"/>
          <cell r="AQ384"/>
          <cell r="AR384"/>
          <cell r="AS384"/>
          <cell r="AT384"/>
          <cell r="AU384"/>
          <cell r="AV384"/>
          <cell r="AW384"/>
          <cell r="AX384"/>
          <cell r="AY384" t="e">
            <v>#N/A</v>
          </cell>
          <cell r="AZ384"/>
          <cell r="BA384">
            <v>45089</v>
          </cell>
          <cell r="BB384" t="str">
            <v/>
          </cell>
          <cell r="BC384" t="str">
            <v>3rd Party</v>
          </cell>
          <cell r="BD384" t="str">
            <v>N/A</v>
          </cell>
          <cell r="BE384" t="str">
            <v>Trailer - Not Requered</v>
          </cell>
          <cell r="BF384" t="str">
            <v>N/A</v>
          </cell>
          <cell r="BG384" t="str">
            <v>N/A</v>
          </cell>
          <cell r="BH384" t="str">
            <v>N/A</v>
          </cell>
          <cell r="BI384" t="str">
            <v>N/A</v>
          </cell>
          <cell r="BJ384"/>
          <cell r="BK384"/>
          <cell r="BL384"/>
          <cell r="BM384"/>
          <cell r="BN384"/>
          <cell r="BO384"/>
          <cell r="BP384"/>
          <cell r="BQ384">
            <v>1108050100</v>
          </cell>
        </row>
        <row r="385">
          <cell r="C385">
            <v>48668</v>
          </cell>
          <cell r="D385" t="str">
            <v>Active</v>
          </cell>
          <cell r="E385" t="str">
            <v>Gorica</v>
          </cell>
          <cell r="F385"/>
          <cell r="G385" t="str">
            <v xml:space="preserve">45' Flat Bed Front Shield Trailer </v>
          </cell>
          <cell r="H385" t="str">
            <v>Trailer</v>
          </cell>
          <cell r="I385"/>
          <cell r="J385" t="str">
            <v>Front Shield</v>
          </cell>
          <cell r="K385" t="str">
            <v xml:space="preserve">Small Pin </v>
          </cell>
          <cell r="L385"/>
          <cell r="M385"/>
          <cell r="N385" t="str">
            <v>QATAR-TD-032494</v>
          </cell>
          <cell r="O385">
            <v>2022</v>
          </cell>
          <cell r="P385" t="str">
            <v>Qatar</v>
          </cell>
          <cell r="Q385" t="str">
            <v>TR-Transport - Operations</v>
          </cell>
          <cell r="R385" t="str">
            <v>GWC</v>
          </cell>
          <cell r="S385" t="str">
            <v>LVQ</v>
          </cell>
          <cell r="T385"/>
          <cell r="U385"/>
          <cell r="V385"/>
          <cell r="W385"/>
          <cell r="X385"/>
          <cell r="Y385"/>
          <cell r="Z385"/>
          <cell r="AA385"/>
          <cell r="AB385"/>
          <cell r="AC385"/>
          <cell r="AD385"/>
          <cell r="AE385"/>
          <cell r="AF385"/>
          <cell r="AG385" t="str">
            <v>Triple Axel</v>
          </cell>
          <cell r="AH385"/>
          <cell r="AI385"/>
          <cell r="AJ385"/>
          <cell r="AK385"/>
          <cell r="AL385"/>
          <cell r="AM385"/>
          <cell r="AN385"/>
          <cell r="AO385"/>
          <cell r="AP385"/>
          <cell r="AQ385"/>
          <cell r="AR385"/>
          <cell r="AS385"/>
          <cell r="AT385"/>
          <cell r="AU385"/>
          <cell r="AV385"/>
          <cell r="AW385"/>
          <cell r="AX385"/>
          <cell r="AY385" t="e">
            <v>#N/A</v>
          </cell>
          <cell r="AZ385"/>
          <cell r="BA385">
            <v>45089</v>
          </cell>
          <cell r="BB385" t="str">
            <v/>
          </cell>
          <cell r="BC385" t="str">
            <v>3rd Party</v>
          </cell>
          <cell r="BD385" t="str">
            <v>N/A</v>
          </cell>
          <cell r="BE385" t="str">
            <v>Trailer - Not Requered</v>
          </cell>
          <cell r="BF385" t="str">
            <v>N/A</v>
          </cell>
          <cell r="BG385" t="str">
            <v>N/A</v>
          </cell>
          <cell r="BH385" t="str">
            <v>N/A</v>
          </cell>
          <cell r="BI385" t="str">
            <v>N/A</v>
          </cell>
          <cell r="BJ385"/>
          <cell r="BK385"/>
          <cell r="BL385"/>
          <cell r="BM385"/>
          <cell r="BN385"/>
          <cell r="BO385"/>
          <cell r="BP385"/>
          <cell r="BQ385">
            <v>1108050100</v>
          </cell>
        </row>
        <row r="386">
          <cell r="C386">
            <v>48669</v>
          </cell>
          <cell r="D386" t="str">
            <v>Active</v>
          </cell>
          <cell r="E386" t="str">
            <v>Gorica</v>
          </cell>
          <cell r="F386"/>
          <cell r="G386" t="str">
            <v xml:space="preserve">45' Flat Bed Front Shield Trailer </v>
          </cell>
          <cell r="H386" t="str">
            <v>Trailer</v>
          </cell>
          <cell r="I386"/>
          <cell r="J386" t="str">
            <v>Front Shield</v>
          </cell>
          <cell r="K386" t="str">
            <v xml:space="preserve">Small Pin </v>
          </cell>
          <cell r="L386"/>
          <cell r="M386"/>
          <cell r="N386" t="str">
            <v>QATAR-TD-032496</v>
          </cell>
          <cell r="O386">
            <v>2022</v>
          </cell>
          <cell r="P386" t="str">
            <v>Qatar</v>
          </cell>
          <cell r="Q386" t="str">
            <v>TR-Transport - Operations</v>
          </cell>
          <cell r="R386" t="str">
            <v>GWC</v>
          </cell>
          <cell r="S386" t="str">
            <v>LVQ</v>
          </cell>
          <cell r="T386"/>
          <cell r="U386"/>
          <cell r="V386"/>
          <cell r="W386"/>
          <cell r="X386"/>
          <cell r="Y386"/>
          <cell r="Z386"/>
          <cell r="AA386"/>
          <cell r="AB386"/>
          <cell r="AC386"/>
          <cell r="AD386"/>
          <cell r="AE386"/>
          <cell r="AF386"/>
          <cell r="AG386" t="str">
            <v>Triple Axel</v>
          </cell>
          <cell r="AH386"/>
          <cell r="AI386"/>
          <cell r="AJ386"/>
          <cell r="AK386"/>
          <cell r="AL386"/>
          <cell r="AM386"/>
          <cell r="AN386"/>
          <cell r="AO386"/>
          <cell r="AP386"/>
          <cell r="AQ386"/>
          <cell r="AR386"/>
          <cell r="AS386"/>
          <cell r="AT386"/>
          <cell r="AU386"/>
          <cell r="AV386"/>
          <cell r="AW386"/>
          <cell r="AX386"/>
          <cell r="AY386" t="e">
            <v>#N/A</v>
          </cell>
          <cell r="AZ386"/>
          <cell r="BA386">
            <v>45089</v>
          </cell>
          <cell r="BB386" t="str">
            <v/>
          </cell>
          <cell r="BC386" t="str">
            <v>3rd Party</v>
          </cell>
          <cell r="BD386" t="str">
            <v>N/A</v>
          </cell>
          <cell r="BE386" t="str">
            <v>Trailer - Not Requered</v>
          </cell>
          <cell r="BF386" t="str">
            <v>N/A</v>
          </cell>
          <cell r="BG386" t="str">
            <v>N/A</v>
          </cell>
          <cell r="BH386" t="str">
            <v>N/A</v>
          </cell>
          <cell r="BI386" t="str">
            <v>N/A</v>
          </cell>
          <cell r="BJ386"/>
          <cell r="BK386"/>
          <cell r="BL386"/>
          <cell r="BM386"/>
          <cell r="BN386"/>
          <cell r="BO386"/>
          <cell r="BP386"/>
          <cell r="BQ386">
            <v>1108050100</v>
          </cell>
        </row>
        <row r="387">
          <cell r="C387">
            <v>48670</v>
          </cell>
          <cell r="D387" t="str">
            <v>Active</v>
          </cell>
          <cell r="E387" t="str">
            <v>Gorica</v>
          </cell>
          <cell r="F387"/>
          <cell r="G387" t="str">
            <v xml:space="preserve">45' Flat Bed Front Shield Trailer </v>
          </cell>
          <cell r="H387" t="str">
            <v>Trailer</v>
          </cell>
          <cell r="I387"/>
          <cell r="J387" t="str">
            <v>Front Shield</v>
          </cell>
          <cell r="K387" t="str">
            <v xml:space="preserve">Small Pin </v>
          </cell>
          <cell r="L387"/>
          <cell r="M387"/>
          <cell r="N387" t="str">
            <v>QATAR-TD-032501</v>
          </cell>
          <cell r="O387">
            <v>2022</v>
          </cell>
          <cell r="P387" t="str">
            <v>Qatar</v>
          </cell>
          <cell r="Q387" t="str">
            <v>TR-Transport - Operations</v>
          </cell>
          <cell r="R387" t="str">
            <v>GWC</v>
          </cell>
          <cell r="S387" t="str">
            <v>LVQ</v>
          </cell>
          <cell r="T387"/>
          <cell r="U387"/>
          <cell r="V387"/>
          <cell r="W387"/>
          <cell r="X387"/>
          <cell r="Y387"/>
          <cell r="Z387"/>
          <cell r="AA387"/>
          <cell r="AB387"/>
          <cell r="AC387"/>
          <cell r="AD387"/>
          <cell r="AE387"/>
          <cell r="AF387"/>
          <cell r="AG387" t="str">
            <v>Triple Axel</v>
          </cell>
          <cell r="AH387"/>
          <cell r="AI387"/>
          <cell r="AJ387"/>
          <cell r="AK387"/>
          <cell r="AL387"/>
          <cell r="AM387"/>
          <cell r="AN387"/>
          <cell r="AO387"/>
          <cell r="AP387"/>
          <cell r="AQ387"/>
          <cell r="AR387"/>
          <cell r="AS387"/>
          <cell r="AT387"/>
          <cell r="AU387"/>
          <cell r="AV387"/>
          <cell r="AW387"/>
          <cell r="AX387"/>
          <cell r="AY387" t="e">
            <v>#N/A</v>
          </cell>
          <cell r="AZ387"/>
          <cell r="BA387">
            <v>45089</v>
          </cell>
          <cell r="BB387" t="str">
            <v/>
          </cell>
          <cell r="BC387" t="str">
            <v>3rd Party</v>
          </cell>
          <cell r="BD387" t="str">
            <v>N/A</v>
          </cell>
          <cell r="BE387" t="str">
            <v>Trailer - Not Requered</v>
          </cell>
          <cell r="BF387" t="str">
            <v>N/A</v>
          </cell>
          <cell r="BG387" t="str">
            <v>N/A</v>
          </cell>
          <cell r="BH387" t="str">
            <v>N/A</v>
          </cell>
          <cell r="BI387" t="str">
            <v>N/A</v>
          </cell>
          <cell r="BJ387"/>
          <cell r="BK387"/>
          <cell r="BL387"/>
          <cell r="BM387"/>
          <cell r="BN387"/>
          <cell r="BO387"/>
          <cell r="BP387"/>
          <cell r="BQ387">
            <v>1108050100</v>
          </cell>
        </row>
        <row r="388">
          <cell r="C388">
            <v>48671</v>
          </cell>
          <cell r="D388" t="str">
            <v>Active</v>
          </cell>
          <cell r="E388" t="str">
            <v>Gorica</v>
          </cell>
          <cell r="F388"/>
          <cell r="G388" t="str">
            <v xml:space="preserve">45' Flat Bed Front Shield Trailer </v>
          </cell>
          <cell r="H388" t="str">
            <v>Trailer</v>
          </cell>
          <cell r="I388"/>
          <cell r="J388" t="str">
            <v>Front Shield</v>
          </cell>
          <cell r="K388" t="str">
            <v xml:space="preserve">Small Pin </v>
          </cell>
          <cell r="L388"/>
          <cell r="M388"/>
          <cell r="N388" t="str">
            <v>QATAR-TD-032502</v>
          </cell>
          <cell r="O388">
            <v>2022</v>
          </cell>
          <cell r="P388" t="str">
            <v>Qatar</v>
          </cell>
          <cell r="Q388" t="str">
            <v>TR-Transport - Operations</v>
          </cell>
          <cell r="R388" t="str">
            <v>GWC</v>
          </cell>
          <cell r="S388" t="str">
            <v>LVQ</v>
          </cell>
          <cell r="T388"/>
          <cell r="U388"/>
          <cell r="V388"/>
          <cell r="W388"/>
          <cell r="X388"/>
          <cell r="Y388"/>
          <cell r="Z388"/>
          <cell r="AA388"/>
          <cell r="AB388"/>
          <cell r="AC388"/>
          <cell r="AD388"/>
          <cell r="AE388"/>
          <cell r="AF388"/>
          <cell r="AG388" t="str">
            <v>Triple Axel</v>
          </cell>
          <cell r="AH388"/>
          <cell r="AI388"/>
          <cell r="AJ388"/>
          <cell r="AK388"/>
          <cell r="AL388"/>
          <cell r="AM388"/>
          <cell r="AN388"/>
          <cell r="AO388"/>
          <cell r="AP388"/>
          <cell r="AQ388"/>
          <cell r="AR388"/>
          <cell r="AS388"/>
          <cell r="AT388"/>
          <cell r="AU388"/>
          <cell r="AV388"/>
          <cell r="AW388"/>
          <cell r="AX388"/>
          <cell r="AY388" t="e">
            <v>#N/A</v>
          </cell>
          <cell r="AZ388"/>
          <cell r="BA388">
            <v>45089</v>
          </cell>
          <cell r="BB388" t="str">
            <v/>
          </cell>
          <cell r="BC388" t="str">
            <v>3rd Party</v>
          </cell>
          <cell r="BD388" t="str">
            <v>N/A</v>
          </cell>
          <cell r="BE388" t="str">
            <v>Trailer - Not Requered</v>
          </cell>
          <cell r="BF388" t="str">
            <v>N/A</v>
          </cell>
          <cell r="BG388" t="str">
            <v>N/A</v>
          </cell>
          <cell r="BH388" t="str">
            <v>N/A</v>
          </cell>
          <cell r="BI388" t="str">
            <v>N/A</v>
          </cell>
          <cell r="BJ388"/>
          <cell r="BK388"/>
          <cell r="BL388"/>
          <cell r="BM388"/>
          <cell r="BN388"/>
          <cell r="BO388"/>
          <cell r="BP388"/>
          <cell r="BQ388">
            <v>1108050100</v>
          </cell>
        </row>
        <row r="389">
          <cell r="C389">
            <v>48672</v>
          </cell>
          <cell r="D389" t="str">
            <v>Active</v>
          </cell>
          <cell r="E389" t="str">
            <v>Gorica</v>
          </cell>
          <cell r="F389"/>
          <cell r="G389" t="str">
            <v xml:space="preserve">45' Flat Bed Front Shield Trailer </v>
          </cell>
          <cell r="H389" t="str">
            <v>Trailer</v>
          </cell>
          <cell r="I389"/>
          <cell r="J389" t="str">
            <v>Front Shield</v>
          </cell>
          <cell r="K389" t="str">
            <v xml:space="preserve">Small Pin </v>
          </cell>
          <cell r="L389"/>
          <cell r="M389"/>
          <cell r="N389" t="str">
            <v>QATAR-TD-032509</v>
          </cell>
          <cell r="O389">
            <v>2022</v>
          </cell>
          <cell r="P389" t="str">
            <v>Qatar</v>
          </cell>
          <cell r="Q389" t="str">
            <v>TR-Transport - Operations</v>
          </cell>
          <cell r="R389" t="str">
            <v>GWC</v>
          </cell>
          <cell r="S389" t="str">
            <v>LVQ</v>
          </cell>
          <cell r="T389"/>
          <cell r="U389"/>
          <cell r="V389"/>
          <cell r="W389"/>
          <cell r="X389"/>
          <cell r="Y389"/>
          <cell r="Z389"/>
          <cell r="AA389"/>
          <cell r="AB389"/>
          <cell r="AC389"/>
          <cell r="AD389"/>
          <cell r="AE389"/>
          <cell r="AF389"/>
          <cell r="AG389" t="str">
            <v>Triple Axel</v>
          </cell>
          <cell r="AH389"/>
          <cell r="AI389"/>
          <cell r="AJ389"/>
          <cell r="AK389"/>
          <cell r="AL389"/>
          <cell r="AM389"/>
          <cell r="AN389"/>
          <cell r="AO389"/>
          <cell r="AP389"/>
          <cell r="AQ389"/>
          <cell r="AR389"/>
          <cell r="AS389"/>
          <cell r="AT389"/>
          <cell r="AU389"/>
          <cell r="AV389"/>
          <cell r="AW389"/>
          <cell r="AX389"/>
          <cell r="AY389" t="e">
            <v>#N/A</v>
          </cell>
          <cell r="AZ389"/>
          <cell r="BA389">
            <v>45089</v>
          </cell>
          <cell r="BB389" t="str">
            <v/>
          </cell>
          <cell r="BC389" t="str">
            <v>3rd Party</v>
          </cell>
          <cell r="BD389" t="str">
            <v>N/A</v>
          </cell>
          <cell r="BE389" t="str">
            <v>Trailer - Not Requered</v>
          </cell>
          <cell r="BF389" t="str">
            <v>N/A</v>
          </cell>
          <cell r="BG389" t="str">
            <v>N/A</v>
          </cell>
          <cell r="BH389" t="str">
            <v>N/A</v>
          </cell>
          <cell r="BI389" t="str">
            <v>N/A</v>
          </cell>
          <cell r="BJ389"/>
          <cell r="BK389"/>
          <cell r="BL389"/>
          <cell r="BM389"/>
          <cell r="BN389"/>
          <cell r="BO389"/>
          <cell r="BP389"/>
          <cell r="BQ389">
            <v>1108050100</v>
          </cell>
        </row>
        <row r="390">
          <cell r="C390">
            <v>48673</v>
          </cell>
          <cell r="D390" t="str">
            <v>Active</v>
          </cell>
          <cell r="E390" t="str">
            <v>Gorica</v>
          </cell>
          <cell r="F390"/>
          <cell r="G390" t="str">
            <v xml:space="preserve">45' Flat Bed Front Shield Trailer </v>
          </cell>
          <cell r="H390" t="str">
            <v>Trailer</v>
          </cell>
          <cell r="I390"/>
          <cell r="J390" t="str">
            <v>Front Shield</v>
          </cell>
          <cell r="K390" t="str">
            <v xml:space="preserve">Small Pin </v>
          </cell>
          <cell r="L390"/>
          <cell r="M390"/>
          <cell r="N390" t="str">
            <v>QATAR-TD-032516</v>
          </cell>
          <cell r="O390">
            <v>2022</v>
          </cell>
          <cell r="P390" t="str">
            <v>Qatar</v>
          </cell>
          <cell r="Q390" t="str">
            <v>TR-Transport - Operations</v>
          </cell>
          <cell r="R390" t="str">
            <v>GWC</v>
          </cell>
          <cell r="S390" t="str">
            <v>LVQ</v>
          </cell>
          <cell r="T390"/>
          <cell r="U390"/>
          <cell r="V390"/>
          <cell r="W390"/>
          <cell r="X390"/>
          <cell r="Y390"/>
          <cell r="Z390"/>
          <cell r="AA390"/>
          <cell r="AB390"/>
          <cell r="AC390"/>
          <cell r="AD390"/>
          <cell r="AE390"/>
          <cell r="AF390"/>
          <cell r="AG390" t="str">
            <v>Triple Axel</v>
          </cell>
          <cell r="AH390"/>
          <cell r="AI390"/>
          <cell r="AJ390"/>
          <cell r="AK390"/>
          <cell r="AL390"/>
          <cell r="AM390"/>
          <cell r="AN390"/>
          <cell r="AO390"/>
          <cell r="AP390"/>
          <cell r="AQ390"/>
          <cell r="AR390"/>
          <cell r="AS390"/>
          <cell r="AT390"/>
          <cell r="AU390"/>
          <cell r="AV390"/>
          <cell r="AW390"/>
          <cell r="AX390"/>
          <cell r="AY390" t="e">
            <v>#N/A</v>
          </cell>
          <cell r="AZ390"/>
          <cell r="BA390">
            <v>45089</v>
          </cell>
          <cell r="BB390" t="str">
            <v/>
          </cell>
          <cell r="BC390" t="str">
            <v>3rd Party</v>
          </cell>
          <cell r="BD390" t="str">
            <v>N/A</v>
          </cell>
          <cell r="BE390" t="str">
            <v>Trailer - Not Requered</v>
          </cell>
          <cell r="BF390" t="str">
            <v>N/A</v>
          </cell>
          <cell r="BG390" t="str">
            <v>N/A</v>
          </cell>
          <cell r="BH390" t="str">
            <v>N/A</v>
          </cell>
          <cell r="BI390" t="str">
            <v>N/A</v>
          </cell>
          <cell r="BJ390"/>
          <cell r="BK390"/>
          <cell r="BL390"/>
          <cell r="BM390"/>
          <cell r="BN390"/>
          <cell r="BO390"/>
          <cell r="BP390"/>
          <cell r="BQ390">
            <v>1108050100</v>
          </cell>
        </row>
        <row r="391">
          <cell r="C391">
            <v>13199</v>
          </cell>
          <cell r="D391" t="str">
            <v>Active</v>
          </cell>
          <cell r="E391" t="str">
            <v>Ay Niaga</v>
          </cell>
          <cell r="F391"/>
          <cell r="G391" t="str">
            <v>20' Skelly</v>
          </cell>
          <cell r="H391" t="str">
            <v>Trailer</v>
          </cell>
          <cell r="I391"/>
          <cell r="J391" t="str">
            <v>Flat Bed</v>
          </cell>
          <cell r="K391" t="str">
            <v xml:space="preserve">Small Pin </v>
          </cell>
          <cell r="L391"/>
          <cell r="M391" t="str">
            <v>AYST-1046-06</v>
          </cell>
          <cell r="N391" t="str">
            <v>QATAR-TD-000524</v>
          </cell>
          <cell r="O391">
            <v>2006</v>
          </cell>
          <cell r="P391" t="str">
            <v>Malaysia</v>
          </cell>
          <cell r="Q391" t="str">
            <v>TR-Transport - Operations</v>
          </cell>
          <cell r="R391" t="str">
            <v>GWC</v>
          </cell>
          <cell r="S391"/>
          <cell r="T391"/>
          <cell r="U391"/>
          <cell r="V391"/>
          <cell r="W391"/>
          <cell r="X391" t="str">
            <v>Green</v>
          </cell>
          <cell r="Y391"/>
          <cell r="Z391"/>
          <cell r="AA391"/>
          <cell r="AB391"/>
          <cell r="AC391"/>
          <cell r="AD391"/>
          <cell r="AE391"/>
          <cell r="AF391"/>
          <cell r="AG391" t="str">
            <v>Double Axel</v>
          </cell>
          <cell r="AH391"/>
          <cell r="AI391"/>
          <cell r="AJ391"/>
          <cell r="AK391"/>
          <cell r="AL391"/>
          <cell r="AM391"/>
          <cell r="AN391"/>
          <cell r="AO391"/>
          <cell r="AP391"/>
          <cell r="AQ391"/>
          <cell r="AR391"/>
          <cell r="AS391"/>
          <cell r="AT391"/>
          <cell r="AU391"/>
          <cell r="AV391"/>
          <cell r="AW391"/>
          <cell r="AX391"/>
          <cell r="AY391" t="e">
            <v>#N/A</v>
          </cell>
          <cell r="AZ391"/>
          <cell r="BA391">
            <v>44991</v>
          </cell>
          <cell r="BB391" t="str">
            <v/>
          </cell>
          <cell r="BC391" t="str">
            <v>3rd Party</v>
          </cell>
          <cell r="BD391" t="str">
            <v>N/A</v>
          </cell>
          <cell r="BE391" t="str">
            <v>Trailer - Not Requered</v>
          </cell>
          <cell r="BF391" t="str">
            <v>N/A</v>
          </cell>
          <cell r="BG391" t="str">
            <v>N/A</v>
          </cell>
          <cell r="BH391" t="str">
            <v>N/A</v>
          </cell>
          <cell r="BI391" t="str">
            <v>N/A</v>
          </cell>
          <cell r="BJ391"/>
          <cell r="BK391"/>
          <cell r="BL391"/>
          <cell r="BM391"/>
          <cell r="BN391"/>
          <cell r="BO391"/>
          <cell r="BP391"/>
          <cell r="BQ391">
            <v>1108050100</v>
          </cell>
        </row>
        <row r="392">
          <cell r="C392">
            <v>17486</v>
          </cell>
          <cell r="D392" t="str">
            <v>Active</v>
          </cell>
          <cell r="E392" t="str">
            <v>Classic Wrought Iron</v>
          </cell>
          <cell r="F392"/>
          <cell r="G392" t="str">
            <v>20' Skelly</v>
          </cell>
          <cell r="H392" t="str">
            <v>Trailer</v>
          </cell>
          <cell r="I392"/>
          <cell r="J392" t="str">
            <v>Flat Bed</v>
          </cell>
          <cell r="K392" t="str">
            <v xml:space="preserve">Small Pin </v>
          </cell>
          <cell r="L392"/>
          <cell r="M392" t="str">
            <v>ATC200700207</v>
          </cell>
          <cell r="N392" t="str">
            <v>ATC200700207</v>
          </cell>
          <cell r="O392">
            <v>2007</v>
          </cell>
          <cell r="P392" t="str">
            <v>Qatar</v>
          </cell>
          <cell r="Q392" t="str">
            <v>TR-Transport - Operations</v>
          </cell>
          <cell r="R392" t="str">
            <v>GWC</v>
          </cell>
          <cell r="S392"/>
          <cell r="T392"/>
          <cell r="U392"/>
          <cell r="V392"/>
          <cell r="W392"/>
          <cell r="X392" t="str">
            <v>Green</v>
          </cell>
          <cell r="Y392"/>
          <cell r="Z392"/>
          <cell r="AA392"/>
          <cell r="AB392"/>
          <cell r="AC392"/>
          <cell r="AD392"/>
          <cell r="AE392"/>
          <cell r="AF392"/>
          <cell r="AG392" t="str">
            <v>Double Axel</v>
          </cell>
          <cell r="AH392"/>
          <cell r="AI392"/>
          <cell r="AJ392"/>
          <cell r="AK392"/>
          <cell r="AL392"/>
          <cell r="AM392"/>
          <cell r="AN392"/>
          <cell r="AO392"/>
          <cell r="AP392"/>
          <cell r="AQ392"/>
          <cell r="AR392"/>
          <cell r="AS392"/>
          <cell r="AT392"/>
          <cell r="AU392"/>
          <cell r="AV392"/>
          <cell r="AW392"/>
          <cell r="AX392"/>
          <cell r="AY392" t="e">
            <v>#N/A</v>
          </cell>
          <cell r="AZ392"/>
          <cell r="BA392">
            <v>44991</v>
          </cell>
          <cell r="BB392" t="str">
            <v/>
          </cell>
          <cell r="BC392" t="str">
            <v>3rd Party</v>
          </cell>
          <cell r="BD392" t="str">
            <v>N/A</v>
          </cell>
          <cell r="BE392" t="str">
            <v>Trailer - Not Requered</v>
          </cell>
          <cell r="BF392" t="str">
            <v>N/A</v>
          </cell>
          <cell r="BG392" t="str">
            <v>N/A</v>
          </cell>
          <cell r="BH392" t="str">
            <v>N/A</v>
          </cell>
          <cell r="BI392" t="str">
            <v>N/A</v>
          </cell>
          <cell r="BJ392"/>
          <cell r="BK392"/>
          <cell r="BL392"/>
          <cell r="BM392"/>
          <cell r="BN392"/>
          <cell r="BO392"/>
          <cell r="BP392"/>
          <cell r="BQ392">
            <v>1108050100</v>
          </cell>
        </row>
        <row r="393">
          <cell r="C393">
            <v>20012</v>
          </cell>
          <cell r="D393" t="str">
            <v>Active</v>
          </cell>
          <cell r="E393" t="str">
            <v>Qatar Vehicle Structure factory</v>
          </cell>
          <cell r="F393"/>
          <cell r="G393" t="str">
            <v>20' Skelly</v>
          </cell>
          <cell r="H393" t="str">
            <v>Trailer</v>
          </cell>
          <cell r="I393"/>
          <cell r="J393" t="str">
            <v>Flat Bed</v>
          </cell>
          <cell r="K393" t="str">
            <v xml:space="preserve">Small Pin </v>
          </cell>
          <cell r="L393"/>
          <cell r="M393" t="str">
            <v>QVSF20070210</v>
          </cell>
          <cell r="N393" t="str">
            <v>QVSF20070210</v>
          </cell>
          <cell r="O393">
            <v>2007</v>
          </cell>
          <cell r="P393" t="str">
            <v>Qatar</v>
          </cell>
          <cell r="Q393" t="str">
            <v>TR-Transport - Operations</v>
          </cell>
          <cell r="R393" t="str">
            <v>GWC</v>
          </cell>
          <cell r="S393"/>
          <cell r="T393"/>
          <cell r="U393"/>
          <cell r="V393"/>
          <cell r="W393"/>
          <cell r="X393" t="str">
            <v>Green</v>
          </cell>
          <cell r="Y393"/>
          <cell r="Z393"/>
          <cell r="AA393"/>
          <cell r="AB393"/>
          <cell r="AC393"/>
          <cell r="AD393"/>
          <cell r="AE393"/>
          <cell r="AF393"/>
          <cell r="AG393" t="str">
            <v>Double Axel</v>
          </cell>
          <cell r="AH393"/>
          <cell r="AI393"/>
          <cell r="AJ393"/>
          <cell r="AK393"/>
          <cell r="AL393"/>
          <cell r="AM393"/>
          <cell r="AN393"/>
          <cell r="AO393"/>
          <cell r="AP393"/>
          <cell r="AQ393"/>
          <cell r="AR393"/>
          <cell r="AS393"/>
          <cell r="AT393"/>
          <cell r="AU393"/>
          <cell r="AV393"/>
          <cell r="AW393"/>
          <cell r="AX393"/>
          <cell r="AY393" t="e">
            <v>#N/A</v>
          </cell>
          <cell r="AZ393"/>
          <cell r="BA393">
            <v>44991</v>
          </cell>
          <cell r="BB393" t="str">
            <v/>
          </cell>
          <cell r="BC393" t="str">
            <v>3rd Party</v>
          </cell>
          <cell r="BD393" t="str">
            <v>N/A</v>
          </cell>
          <cell r="BE393" t="str">
            <v>Trailer - Not Requered</v>
          </cell>
          <cell r="BF393" t="str">
            <v>N/A</v>
          </cell>
          <cell r="BG393" t="str">
            <v>N/A</v>
          </cell>
          <cell r="BH393" t="str">
            <v>N/A</v>
          </cell>
          <cell r="BI393" t="str">
            <v>N/A</v>
          </cell>
          <cell r="BJ393"/>
          <cell r="BK393"/>
          <cell r="BL393"/>
          <cell r="BM393"/>
          <cell r="BN393"/>
          <cell r="BO393"/>
          <cell r="BP393"/>
          <cell r="BQ393">
            <v>1108050100</v>
          </cell>
        </row>
        <row r="394">
          <cell r="C394">
            <v>425140</v>
          </cell>
          <cell r="D394" t="str">
            <v>Active</v>
          </cell>
          <cell r="E394" t="str">
            <v>Suzuki</v>
          </cell>
          <cell r="F394" t="str">
            <v xml:space="preserve">Automatic </v>
          </cell>
          <cell r="G394" t="str">
            <v>Grand Vitar</v>
          </cell>
          <cell r="H394" t="str">
            <v>SUV</v>
          </cell>
          <cell r="I394"/>
          <cell r="J394" t="str">
            <v>SUV</v>
          </cell>
          <cell r="K394"/>
          <cell r="L394"/>
          <cell r="M394"/>
          <cell r="N394" t="str">
            <v>TSMYE2A20LM738735</v>
          </cell>
          <cell r="O394">
            <v>2020</v>
          </cell>
          <cell r="P394" t="str">
            <v>Hungary</v>
          </cell>
          <cell r="Q394" t="str">
            <v>TR-Transport - Workshop</v>
          </cell>
          <cell r="R394" t="str">
            <v>GWC</v>
          </cell>
          <cell r="S394"/>
          <cell r="T394"/>
          <cell r="U394"/>
          <cell r="V394"/>
          <cell r="W394">
            <v>4</v>
          </cell>
          <cell r="X394" t="str">
            <v>White</v>
          </cell>
          <cell r="Y394" t="str">
            <v>M16A2319583</v>
          </cell>
          <cell r="Z394"/>
          <cell r="AA394" t="str">
            <v>Petrol</v>
          </cell>
          <cell r="AB394"/>
          <cell r="AC394">
            <v>1</v>
          </cell>
          <cell r="AD394">
            <v>8</v>
          </cell>
          <cell r="AE394" t="str">
            <v>4 Seater</v>
          </cell>
          <cell r="AF394"/>
          <cell r="AG394"/>
          <cell r="AH394"/>
          <cell r="AI394">
            <v>570</v>
          </cell>
          <cell r="AJ394">
            <v>1730</v>
          </cell>
          <cell r="AK394">
            <v>1160</v>
          </cell>
          <cell r="AL394"/>
          <cell r="AM394"/>
          <cell r="AN394"/>
          <cell r="AO394"/>
          <cell r="AP394"/>
          <cell r="AQ394"/>
          <cell r="AR394"/>
          <cell r="AS394"/>
          <cell r="AT394"/>
          <cell r="AU394"/>
          <cell r="AV394"/>
          <cell r="AW394"/>
          <cell r="AX394"/>
          <cell r="AY394" t="e">
            <v>#N/A</v>
          </cell>
          <cell r="AZ394"/>
          <cell r="BA394">
            <v>44887</v>
          </cell>
          <cell r="BB394" t="str">
            <v>Expired</v>
          </cell>
          <cell r="BC394" t="str">
            <v>Compreh.</v>
          </cell>
          <cell r="BD394" t="str">
            <v>N/A</v>
          </cell>
          <cell r="BE394" t="str">
            <v xml:space="preserve">According to the Concerned department they not requested </v>
          </cell>
          <cell r="BF394" t="str">
            <v>N/A</v>
          </cell>
          <cell r="BG394" t="str">
            <v>N/A</v>
          </cell>
          <cell r="BH394" t="str">
            <v>N/A</v>
          </cell>
          <cell r="BI394" t="str">
            <v>N/A</v>
          </cell>
          <cell r="BJ394"/>
          <cell r="BK394">
            <v>43508</v>
          </cell>
          <cell r="BL394"/>
          <cell r="BM394"/>
          <cell r="BN394"/>
          <cell r="BO394"/>
          <cell r="BP394" t="str">
            <v>3Y 100K</v>
          </cell>
          <cell r="BQ394">
            <v>1108050300</v>
          </cell>
        </row>
        <row r="395">
          <cell r="C395">
            <v>308935</v>
          </cell>
          <cell r="D395" t="str">
            <v>Active</v>
          </cell>
          <cell r="E395" t="str">
            <v>Mercedes</v>
          </cell>
          <cell r="F395" t="str">
            <v xml:space="preserve">Automatic </v>
          </cell>
          <cell r="G395" t="str">
            <v>Actros 2040</v>
          </cell>
          <cell r="H395" t="str">
            <v>Truck</v>
          </cell>
          <cell r="I395" t="str">
            <v>Double Cabin</v>
          </cell>
          <cell r="J395" t="str">
            <v>Truck Head</v>
          </cell>
          <cell r="K395" t="str">
            <v xml:space="preserve">Small Pin </v>
          </cell>
          <cell r="L395"/>
          <cell r="M395" t="str">
            <v>WD3CHDAA4H0165835</v>
          </cell>
          <cell r="N395" t="str">
            <v>WD3CHDAA4H0165835</v>
          </cell>
          <cell r="O395">
            <v>2017</v>
          </cell>
          <cell r="P395" t="str">
            <v>Germany</v>
          </cell>
          <cell r="Q395" t="str">
            <v>TR-Transport - Operations</v>
          </cell>
          <cell r="R395" t="str">
            <v>GWC</v>
          </cell>
          <cell r="S395" t="str">
            <v>LVQ</v>
          </cell>
          <cell r="T395" t="str">
            <v>NOC DEDICATED PMT</v>
          </cell>
          <cell r="U395"/>
          <cell r="V395"/>
          <cell r="W395">
            <v>6</v>
          </cell>
          <cell r="X395" t="str">
            <v>White</v>
          </cell>
          <cell r="Y395" t="str">
            <v>5419223C1012159</v>
          </cell>
          <cell r="Z395"/>
          <cell r="AA395" t="str">
            <v>Diesel</v>
          </cell>
          <cell r="AB395" t="str">
            <v>400 LTR</v>
          </cell>
          <cell r="AC395">
            <v>1</v>
          </cell>
          <cell r="AD395">
            <v>2.4</v>
          </cell>
          <cell r="AE395" t="str">
            <v xml:space="preserve"> 2 Seater</v>
          </cell>
          <cell r="AF395"/>
          <cell r="AG395" t="str">
            <v>Single Axel</v>
          </cell>
          <cell r="AH395"/>
          <cell r="AI395"/>
          <cell r="AJ395">
            <v>20000</v>
          </cell>
          <cell r="AK395">
            <v>7000</v>
          </cell>
          <cell r="AL395"/>
          <cell r="AM395"/>
          <cell r="AN395"/>
          <cell r="AO395"/>
          <cell r="AP395"/>
          <cell r="AQ395"/>
          <cell r="AR395"/>
          <cell r="AS395"/>
          <cell r="AT395"/>
          <cell r="AU395"/>
          <cell r="AV395"/>
          <cell r="AW395"/>
          <cell r="AX395"/>
          <cell r="AY395" t="e">
            <v>#N/A</v>
          </cell>
          <cell r="AZ395"/>
          <cell r="BA395">
            <v>45043</v>
          </cell>
          <cell r="BB395" t="str">
            <v/>
          </cell>
          <cell r="BC395" t="str">
            <v>Compreh.</v>
          </cell>
          <cell r="BD395" t="str">
            <v>N/A</v>
          </cell>
          <cell r="BE395" t="str">
            <v>NOC has been removed the AVL unit</v>
          </cell>
          <cell r="BF395" t="str">
            <v>QATAR TRANSPORT</v>
          </cell>
          <cell r="BG395" t="str">
            <v>N/A</v>
          </cell>
          <cell r="BH395" t="str">
            <v>N/A</v>
          </cell>
          <cell r="BI395" t="str">
            <v>N/A</v>
          </cell>
          <cell r="BJ395" t="str">
            <v>NOC has been removed the AVL unit</v>
          </cell>
          <cell r="BK395"/>
          <cell r="BL395"/>
          <cell r="BM395"/>
          <cell r="BN395">
            <v>4000003954</v>
          </cell>
          <cell r="BO395"/>
          <cell r="BP395" t="str">
            <v xml:space="preserve">1 year unlimited mileage for entire vehicle, 3 years or 450,000 km whichever comes first for the power drive </v>
          </cell>
          <cell r="BQ395">
            <v>1108050100</v>
          </cell>
        </row>
        <row r="396">
          <cell r="C396">
            <v>308936</v>
          </cell>
          <cell r="D396" t="str">
            <v>Active</v>
          </cell>
          <cell r="E396" t="str">
            <v>Mercedes</v>
          </cell>
          <cell r="F396" t="str">
            <v xml:space="preserve">Automatic </v>
          </cell>
          <cell r="G396" t="str">
            <v>Actros 2040</v>
          </cell>
          <cell r="H396" t="str">
            <v>Truck</v>
          </cell>
          <cell r="I396" t="str">
            <v>Double Cabin</v>
          </cell>
          <cell r="J396" t="str">
            <v>Truck Head</v>
          </cell>
          <cell r="K396" t="str">
            <v xml:space="preserve">Small Pin </v>
          </cell>
          <cell r="L396"/>
          <cell r="M396" t="str">
            <v>WD3CFDAA8H0165837</v>
          </cell>
          <cell r="N396" t="str">
            <v>WD3CFDAA8H0165837</v>
          </cell>
          <cell r="O396">
            <v>2017</v>
          </cell>
          <cell r="P396" t="str">
            <v>Germany</v>
          </cell>
          <cell r="Q396" t="str">
            <v>TR-Transport - Operations</v>
          </cell>
          <cell r="R396" t="str">
            <v>GWC</v>
          </cell>
          <cell r="S396" t="str">
            <v>LVQ</v>
          </cell>
          <cell r="T396" t="str">
            <v>NOC DEDICATED PMT</v>
          </cell>
          <cell r="U396"/>
          <cell r="V396"/>
          <cell r="W396">
            <v>6</v>
          </cell>
          <cell r="X396" t="str">
            <v>White</v>
          </cell>
          <cell r="Y396" t="str">
            <v>5419223C1012249</v>
          </cell>
          <cell r="Z396"/>
          <cell r="AA396" t="str">
            <v>Diesel</v>
          </cell>
          <cell r="AB396" t="str">
            <v>400 LTR</v>
          </cell>
          <cell r="AC396">
            <v>1</v>
          </cell>
          <cell r="AD396">
            <v>2.4</v>
          </cell>
          <cell r="AE396" t="str">
            <v xml:space="preserve"> 2 Seater</v>
          </cell>
          <cell r="AF396"/>
          <cell r="AG396" t="str">
            <v>Single Axel</v>
          </cell>
          <cell r="AH396"/>
          <cell r="AI396"/>
          <cell r="AJ396">
            <v>20000</v>
          </cell>
          <cell r="AK396">
            <v>7000</v>
          </cell>
          <cell r="AL396"/>
          <cell r="AM396"/>
          <cell r="AN396"/>
          <cell r="AO396"/>
          <cell r="AP396"/>
          <cell r="AQ396"/>
          <cell r="AR396"/>
          <cell r="AS396"/>
          <cell r="AT396"/>
          <cell r="AU396"/>
          <cell r="AV396"/>
          <cell r="AW396"/>
          <cell r="AX396"/>
          <cell r="AY396" t="e">
            <v>#N/A</v>
          </cell>
          <cell r="AZ396"/>
          <cell r="BA396">
            <v>45043</v>
          </cell>
          <cell r="BB396" t="str">
            <v/>
          </cell>
          <cell r="BC396" t="str">
            <v>Compreh.</v>
          </cell>
          <cell r="BD396" t="str">
            <v>N/A</v>
          </cell>
          <cell r="BE396" t="str">
            <v>NOC has been removed the AVL unit</v>
          </cell>
          <cell r="BF396" t="str">
            <v>QATAR TRANSPORT</v>
          </cell>
          <cell r="BG396" t="str">
            <v>N/A</v>
          </cell>
          <cell r="BH396" t="str">
            <v>N/A</v>
          </cell>
          <cell r="BI396" t="str">
            <v>N/A</v>
          </cell>
          <cell r="BJ396" t="str">
            <v>NOC has been removed the AVL unit</v>
          </cell>
          <cell r="BK396"/>
          <cell r="BL396"/>
          <cell r="BM396"/>
          <cell r="BN396">
            <v>4000003954</v>
          </cell>
          <cell r="BO396"/>
          <cell r="BP396" t="str">
            <v xml:space="preserve">1 year unlimited mileage for entire vehicle, 3 years or 450,000 km whichever comes first for the power drive </v>
          </cell>
          <cell r="BQ396">
            <v>1108050100</v>
          </cell>
        </row>
        <row r="397">
          <cell r="C397">
            <v>314102</v>
          </cell>
          <cell r="D397" t="str">
            <v>Active</v>
          </cell>
          <cell r="E397" t="str">
            <v>Mercedes</v>
          </cell>
          <cell r="F397" t="str">
            <v xml:space="preserve">Automatic </v>
          </cell>
          <cell r="G397" t="str">
            <v>Actros 2041</v>
          </cell>
          <cell r="H397" t="str">
            <v>Truck</v>
          </cell>
          <cell r="I397" t="str">
            <v>Double Cabin</v>
          </cell>
          <cell r="J397" t="str">
            <v>Truck Head</v>
          </cell>
          <cell r="K397" t="str">
            <v xml:space="preserve">Small Pin </v>
          </cell>
          <cell r="L397"/>
          <cell r="M397"/>
          <cell r="N397" t="str">
            <v>WD3CHDAAXJ0208998</v>
          </cell>
          <cell r="O397">
            <v>2018</v>
          </cell>
          <cell r="P397" t="str">
            <v>Germany</v>
          </cell>
          <cell r="Q397" t="str">
            <v>TR-Transport - Operations</v>
          </cell>
          <cell r="R397" t="str">
            <v>GWC</v>
          </cell>
          <cell r="S397" t="str">
            <v>LVQ</v>
          </cell>
          <cell r="T397" t="str">
            <v>NOC DEDICATED PMT</v>
          </cell>
          <cell r="U397"/>
          <cell r="V397"/>
          <cell r="W397">
            <v>6</v>
          </cell>
          <cell r="X397" t="str">
            <v>White</v>
          </cell>
          <cell r="Y397" t="str">
            <v>541944C1022521</v>
          </cell>
          <cell r="Z397"/>
          <cell r="AA397" t="str">
            <v>Diesel</v>
          </cell>
          <cell r="AB397" t="str">
            <v>400 LTR</v>
          </cell>
          <cell r="AC397">
            <v>1</v>
          </cell>
          <cell r="AD397">
            <v>2.4</v>
          </cell>
          <cell r="AE397" t="str">
            <v xml:space="preserve"> 2 Seater</v>
          </cell>
          <cell r="AF397"/>
          <cell r="AG397" t="str">
            <v>Single Axel</v>
          </cell>
          <cell r="AH397"/>
          <cell r="AI397"/>
          <cell r="AJ397">
            <v>20000</v>
          </cell>
          <cell r="AK397">
            <v>7000</v>
          </cell>
          <cell r="AL397"/>
          <cell r="AM397"/>
          <cell r="AN397"/>
          <cell r="AO397"/>
          <cell r="AP397"/>
          <cell r="AQ397"/>
          <cell r="AR397"/>
          <cell r="AS397"/>
          <cell r="AT397"/>
          <cell r="AU397"/>
          <cell r="AV397"/>
          <cell r="AW397"/>
          <cell r="AX397"/>
          <cell r="AY397" t="e">
            <v>#N/A</v>
          </cell>
          <cell r="AZ397"/>
          <cell r="BA397">
            <v>44895</v>
          </cell>
          <cell r="BB397" t="str">
            <v>Warning</v>
          </cell>
          <cell r="BC397" t="str">
            <v>Compreh.</v>
          </cell>
          <cell r="BD397" t="str">
            <v>N/A</v>
          </cell>
          <cell r="BE397" t="str">
            <v>NOC has been removed the AVL unit</v>
          </cell>
          <cell r="BF397" t="str">
            <v>QATAR TRANSPORT</v>
          </cell>
          <cell r="BG397" t="str">
            <v>N/A</v>
          </cell>
          <cell r="BH397" t="str">
            <v>N/A</v>
          </cell>
          <cell r="BI397" t="str">
            <v>N/A</v>
          </cell>
          <cell r="BJ397" t="str">
            <v>NOC has been removed the AVL unit</v>
          </cell>
          <cell r="BK397"/>
          <cell r="BL397"/>
          <cell r="BM397"/>
          <cell r="BN397">
            <v>4000005888</v>
          </cell>
          <cell r="BO397"/>
          <cell r="BP397" t="str">
            <v>1 year unlimited mileage for entire vehicle,3 years or 450,000 kms whichever comes first for the power drive</v>
          </cell>
          <cell r="BQ397">
            <v>1108050100</v>
          </cell>
        </row>
        <row r="398">
          <cell r="C398">
            <v>314104</v>
          </cell>
          <cell r="D398" t="str">
            <v>Active</v>
          </cell>
          <cell r="E398" t="str">
            <v>Mercedes</v>
          </cell>
          <cell r="F398" t="str">
            <v xml:space="preserve">Automatic </v>
          </cell>
          <cell r="G398" t="str">
            <v>Actros 2041</v>
          </cell>
          <cell r="H398" t="str">
            <v>Truck</v>
          </cell>
          <cell r="I398" t="str">
            <v>Double Cabin</v>
          </cell>
          <cell r="J398" t="str">
            <v>Truck Head</v>
          </cell>
          <cell r="K398" t="str">
            <v xml:space="preserve">Small Pin </v>
          </cell>
          <cell r="L398"/>
          <cell r="M398"/>
          <cell r="N398" t="str">
            <v>WD3CHDAA6J0209226</v>
          </cell>
          <cell r="O398">
            <v>2018</v>
          </cell>
          <cell r="P398" t="str">
            <v>Germany</v>
          </cell>
          <cell r="Q398" t="str">
            <v>TR-Transport - Operations</v>
          </cell>
          <cell r="R398" t="str">
            <v>GWC</v>
          </cell>
          <cell r="S398" t="str">
            <v>LVQ</v>
          </cell>
          <cell r="T398" t="str">
            <v>NOC DEDICATED PMT</v>
          </cell>
          <cell r="U398"/>
          <cell r="V398"/>
          <cell r="W398">
            <v>6</v>
          </cell>
          <cell r="X398" t="str">
            <v>White</v>
          </cell>
          <cell r="Y398" t="str">
            <v>541944C1022636</v>
          </cell>
          <cell r="Z398"/>
          <cell r="AA398" t="str">
            <v>Diesel</v>
          </cell>
          <cell r="AB398" t="str">
            <v>400 LTR</v>
          </cell>
          <cell r="AC398">
            <v>1</v>
          </cell>
          <cell r="AD398">
            <v>2.4</v>
          </cell>
          <cell r="AE398" t="str">
            <v xml:space="preserve"> 2 Seater</v>
          </cell>
          <cell r="AF398"/>
          <cell r="AG398" t="str">
            <v>Single Axel</v>
          </cell>
          <cell r="AH398"/>
          <cell r="AI398"/>
          <cell r="AJ398">
            <v>20000</v>
          </cell>
          <cell r="AK398">
            <v>7000</v>
          </cell>
          <cell r="AL398"/>
          <cell r="AM398"/>
          <cell r="AN398"/>
          <cell r="AO398"/>
          <cell r="AP398"/>
          <cell r="AQ398"/>
          <cell r="AR398"/>
          <cell r="AS398"/>
          <cell r="AT398"/>
          <cell r="AU398"/>
          <cell r="AV398"/>
          <cell r="AW398"/>
          <cell r="AX398"/>
          <cell r="AY398" t="e">
            <v>#N/A</v>
          </cell>
          <cell r="AZ398"/>
          <cell r="BA398">
            <v>44910</v>
          </cell>
          <cell r="BB398" t="str">
            <v>Warning</v>
          </cell>
          <cell r="BC398" t="str">
            <v>Compreh.</v>
          </cell>
          <cell r="BD398" t="str">
            <v>N/A</v>
          </cell>
          <cell r="BE398" t="str">
            <v>NOC has been removed the AVL unit</v>
          </cell>
          <cell r="BF398" t="str">
            <v>QATAR TRANSPORT</v>
          </cell>
          <cell r="BG398" t="str">
            <v>N/A</v>
          </cell>
          <cell r="BH398" t="str">
            <v>N/A</v>
          </cell>
          <cell r="BI398" t="str">
            <v>N/A</v>
          </cell>
          <cell r="BJ398" t="str">
            <v>NOC has been removed the AVL unit</v>
          </cell>
          <cell r="BK398"/>
          <cell r="BL398"/>
          <cell r="BM398"/>
          <cell r="BN398">
            <v>4000005888</v>
          </cell>
          <cell r="BO398"/>
          <cell r="BP398" t="str">
            <v>1 year unlimited mileage for entire vehicle,3 years or 450,000 kms whichever comes first for the power drive</v>
          </cell>
          <cell r="BQ398">
            <v>1108050100</v>
          </cell>
        </row>
        <row r="399">
          <cell r="C399">
            <v>314105</v>
          </cell>
          <cell r="D399" t="str">
            <v>Active</v>
          </cell>
          <cell r="E399" t="str">
            <v>Mercedes</v>
          </cell>
          <cell r="F399" t="str">
            <v xml:space="preserve">Automatic </v>
          </cell>
          <cell r="G399" t="str">
            <v>Actros 2041</v>
          </cell>
          <cell r="H399" t="str">
            <v>Truck</v>
          </cell>
          <cell r="I399" t="str">
            <v>Double Cabin</v>
          </cell>
          <cell r="J399" t="str">
            <v>Truck Head</v>
          </cell>
          <cell r="K399" t="str">
            <v xml:space="preserve">Small Pin </v>
          </cell>
          <cell r="L399"/>
          <cell r="M399"/>
          <cell r="N399" t="str">
            <v>WD3CHDAA8J0209227</v>
          </cell>
          <cell r="O399">
            <v>2018</v>
          </cell>
          <cell r="P399" t="str">
            <v>Germany</v>
          </cell>
          <cell r="Q399" t="str">
            <v>TR-Transport - Operations</v>
          </cell>
          <cell r="R399" t="str">
            <v>GWC</v>
          </cell>
          <cell r="S399" t="str">
            <v>LVQ</v>
          </cell>
          <cell r="T399" t="str">
            <v>NOC DEDICATED PMT</v>
          </cell>
          <cell r="U399"/>
          <cell r="V399"/>
          <cell r="W399">
            <v>6</v>
          </cell>
          <cell r="X399" t="str">
            <v>White</v>
          </cell>
          <cell r="Y399" t="str">
            <v>541944C1022657</v>
          </cell>
          <cell r="Z399"/>
          <cell r="AA399" t="str">
            <v>Diesel</v>
          </cell>
          <cell r="AB399" t="str">
            <v>400 LTR</v>
          </cell>
          <cell r="AC399">
            <v>1</v>
          </cell>
          <cell r="AD399">
            <v>2.4</v>
          </cell>
          <cell r="AE399" t="str">
            <v xml:space="preserve"> 2 Seater</v>
          </cell>
          <cell r="AF399"/>
          <cell r="AG399" t="str">
            <v>Single Axel</v>
          </cell>
          <cell r="AH399"/>
          <cell r="AI399"/>
          <cell r="AJ399">
            <v>20000</v>
          </cell>
          <cell r="AK399">
            <v>7000</v>
          </cell>
          <cell r="AL399"/>
          <cell r="AM399"/>
          <cell r="AN399"/>
          <cell r="AO399"/>
          <cell r="AP399"/>
          <cell r="AQ399"/>
          <cell r="AR399"/>
          <cell r="AS399"/>
          <cell r="AT399"/>
          <cell r="AU399"/>
          <cell r="AV399"/>
          <cell r="AW399"/>
          <cell r="AX399"/>
          <cell r="AY399" t="e">
            <v>#N/A</v>
          </cell>
          <cell r="AZ399"/>
          <cell r="BA399">
            <v>44906</v>
          </cell>
          <cell r="BB399" t="str">
            <v>Warning</v>
          </cell>
          <cell r="BC399" t="str">
            <v>Compreh.</v>
          </cell>
          <cell r="BD399" t="str">
            <v>N/A</v>
          </cell>
          <cell r="BE399" t="str">
            <v>NOC has been removed the AVL unit</v>
          </cell>
          <cell r="BF399" t="str">
            <v>QATAR TRANSPORT</v>
          </cell>
          <cell r="BG399" t="str">
            <v>N/A</v>
          </cell>
          <cell r="BH399" t="str">
            <v>N/A</v>
          </cell>
          <cell r="BI399" t="str">
            <v>N/A</v>
          </cell>
          <cell r="BJ399" t="str">
            <v>NOC has been removed the AVL unit</v>
          </cell>
          <cell r="BK399"/>
          <cell r="BL399"/>
          <cell r="BM399"/>
          <cell r="BN399">
            <v>4000005888</v>
          </cell>
          <cell r="BO399"/>
          <cell r="BP399" t="str">
            <v>1 year unlimited mileage for entire vehicle,3 years or 450,000 kms whichever comes first for the power drive</v>
          </cell>
          <cell r="BQ399">
            <v>1108050100</v>
          </cell>
        </row>
        <row r="400">
          <cell r="C400">
            <v>187282</v>
          </cell>
          <cell r="D400" t="str">
            <v>Active</v>
          </cell>
          <cell r="E400" t="str">
            <v>Mercedes</v>
          </cell>
          <cell r="F400" t="str">
            <v xml:space="preserve">Automatic </v>
          </cell>
          <cell r="G400" t="str">
            <v>Actros 2040</v>
          </cell>
          <cell r="H400" t="str">
            <v>Truck</v>
          </cell>
          <cell r="I400" t="str">
            <v>Double Cabin</v>
          </cell>
          <cell r="J400" t="str">
            <v>Truck Head</v>
          </cell>
          <cell r="K400" t="str">
            <v xml:space="preserve">Small Pin </v>
          </cell>
          <cell r="L400"/>
          <cell r="M400" t="str">
            <v>WDB9340121L320909</v>
          </cell>
          <cell r="N400" t="str">
            <v>WDB9340121L320909</v>
          </cell>
          <cell r="O400">
            <v>2008</v>
          </cell>
          <cell r="P400" t="str">
            <v xml:space="preserve">  Germany</v>
          </cell>
          <cell r="Q400" t="str">
            <v>TR-Transport - Operations</v>
          </cell>
          <cell r="R400" t="str">
            <v>GWC</v>
          </cell>
          <cell r="S400" t="str">
            <v>LVQ</v>
          </cell>
          <cell r="T400" t="str">
            <v>Deugro Dedicated</v>
          </cell>
          <cell r="U400"/>
          <cell r="V400"/>
          <cell r="W400">
            <v>6</v>
          </cell>
          <cell r="X400" t="str">
            <v>Green</v>
          </cell>
          <cell r="Y400">
            <v>54192300590699</v>
          </cell>
          <cell r="Z400" t="str">
            <v>11,946 cc /400 hp</v>
          </cell>
          <cell r="AA400" t="str">
            <v>Diesel</v>
          </cell>
          <cell r="AB400" t="str">
            <v>500 LTR</v>
          </cell>
          <cell r="AC400">
            <v>1</v>
          </cell>
          <cell r="AD400">
            <v>2.4</v>
          </cell>
          <cell r="AE400" t="str">
            <v xml:space="preserve"> 2 Seater</v>
          </cell>
          <cell r="AF400"/>
          <cell r="AG400" t="str">
            <v>Single Axel</v>
          </cell>
          <cell r="AH400"/>
          <cell r="AI400"/>
          <cell r="AJ400">
            <v>20000</v>
          </cell>
          <cell r="AK400">
            <v>7000</v>
          </cell>
          <cell r="AL400"/>
          <cell r="AM400"/>
          <cell r="AN400"/>
          <cell r="AO400"/>
          <cell r="AP400"/>
          <cell r="AQ400"/>
          <cell r="AR400"/>
          <cell r="AS400"/>
          <cell r="AT400"/>
          <cell r="AU400"/>
          <cell r="AV400"/>
          <cell r="AW400"/>
          <cell r="AX400"/>
          <cell r="AY400" t="str">
            <v>Available</v>
          </cell>
          <cell r="AZ400"/>
          <cell r="BA400">
            <v>44908</v>
          </cell>
          <cell r="BB400" t="str">
            <v>Warning</v>
          </cell>
          <cell r="BC400" t="str">
            <v>Compreh.</v>
          </cell>
          <cell r="BD400" t="str">
            <v>N/A</v>
          </cell>
          <cell r="BE400" t="str">
            <v>OFI Dedicated truck, AVL removed as per customer request</v>
          </cell>
          <cell r="BF400" t="str">
            <v>QATAR TRANSPORT</v>
          </cell>
          <cell r="BG400" t="str">
            <v>N/A</v>
          </cell>
          <cell r="BH400" t="str">
            <v>N/A</v>
          </cell>
          <cell r="BI400" t="str">
            <v>N/A</v>
          </cell>
          <cell r="BJ400" t="str">
            <v>OFI Dedicated truck, AVL removed as per customer request</v>
          </cell>
          <cell r="BK400"/>
          <cell r="BL400"/>
          <cell r="BM400"/>
          <cell r="BN400"/>
          <cell r="BO400"/>
          <cell r="BP400"/>
          <cell r="BQ400">
            <v>1108050100</v>
          </cell>
        </row>
        <row r="401">
          <cell r="C401">
            <v>277798</v>
          </cell>
          <cell r="D401" t="str">
            <v>Active</v>
          </cell>
          <cell r="E401" t="str">
            <v>Isuzu</v>
          </cell>
          <cell r="F401" t="str">
            <v>Manuel</v>
          </cell>
          <cell r="G401" t="str">
            <v>5.5 Tons</v>
          </cell>
          <cell r="H401" t="str">
            <v>Rigid Truck</v>
          </cell>
          <cell r="I401"/>
          <cell r="J401" t="str">
            <v>Dry Box With Tail Lift</v>
          </cell>
          <cell r="K401"/>
          <cell r="L401"/>
          <cell r="M401" t="str">
            <v>JAMLP445XF7P16453</v>
          </cell>
          <cell r="N401" t="str">
            <v>JAMLP445XF7P16453</v>
          </cell>
          <cell r="O401">
            <v>2015</v>
          </cell>
          <cell r="P401" t="str">
            <v>Japan</v>
          </cell>
          <cell r="Q401" t="str">
            <v>UPS - Operations</v>
          </cell>
          <cell r="R401" t="str">
            <v>GWC</v>
          </cell>
          <cell r="S401" t="str">
            <v>LVQ</v>
          </cell>
          <cell r="T401" t="str">
            <v>LVQ</v>
          </cell>
          <cell r="U401"/>
          <cell r="V401"/>
          <cell r="W401">
            <v>4</v>
          </cell>
          <cell r="X401" t="str">
            <v>White</v>
          </cell>
          <cell r="Y401">
            <v>345061</v>
          </cell>
          <cell r="Z401"/>
          <cell r="AA401" t="str">
            <v>Diesel</v>
          </cell>
          <cell r="AB401"/>
          <cell r="AC401"/>
          <cell r="AD401">
            <v>4.5</v>
          </cell>
          <cell r="AE401"/>
          <cell r="AF401"/>
          <cell r="AG401"/>
          <cell r="AH401"/>
          <cell r="AI401">
            <v>5500</v>
          </cell>
          <cell r="AJ401">
            <v>13500</v>
          </cell>
          <cell r="AK401">
            <v>8000</v>
          </cell>
          <cell r="AL401"/>
          <cell r="AM401"/>
          <cell r="AN401"/>
          <cell r="AO401"/>
          <cell r="AP401"/>
          <cell r="AQ401"/>
          <cell r="AR401"/>
          <cell r="AS401"/>
          <cell r="AT401"/>
          <cell r="AU401"/>
          <cell r="AV401"/>
          <cell r="AW401"/>
          <cell r="AX401"/>
          <cell r="AY401" t="e">
            <v>#N/A</v>
          </cell>
          <cell r="AZ401"/>
          <cell r="BA401">
            <v>45025</v>
          </cell>
          <cell r="BB401" t="str">
            <v/>
          </cell>
          <cell r="BC401" t="str">
            <v>Compreh.</v>
          </cell>
          <cell r="BD401" t="str">
            <v>N/A</v>
          </cell>
          <cell r="BE401" t="str">
            <v>AVL removed as per customer request</v>
          </cell>
          <cell r="BF401" t="str">
            <v>N/A</v>
          </cell>
          <cell r="BG401" t="str">
            <v>N/A</v>
          </cell>
          <cell r="BH401" t="str">
            <v>N/A</v>
          </cell>
          <cell r="BI401" t="str">
            <v>N/A</v>
          </cell>
          <cell r="BJ401"/>
          <cell r="BK401"/>
          <cell r="BL401"/>
          <cell r="BM401"/>
          <cell r="BN401"/>
          <cell r="BO401"/>
          <cell r="BP401"/>
          <cell r="BQ401">
            <v>1103010100</v>
          </cell>
        </row>
        <row r="402">
          <cell r="C402">
            <v>284497</v>
          </cell>
          <cell r="D402" t="str">
            <v>Active</v>
          </cell>
          <cell r="E402" t="str">
            <v>UD</v>
          </cell>
          <cell r="F402" t="str">
            <v>Manuel</v>
          </cell>
          <cell r="G402" t="str">
            <v>UD 7.5 TON</v>
          </cell>
          <cell r="H402" t="str">
            <v>Rigid Truck</v>
          </cell>
          <cell r="I402"/>
          <cell r="J402" t="str">
            <v>Reefer Box With Tail Lift</v>
          </cell>
          <cell r="K402"/>
          <cell r="L402"/>
          <cell r="M402" t="str">
            <v>JNCPCF0H1FAM04193</v>
          </cell>
          <cell r="N402" t="str">
            <v>JNCPCF0H1FAM04193</v>
          </cell>
          <cell r="O402">
            <v>2015</v>
          </cell>
          <cell r="P402" t="str">
            <v>Japan</v>
          </cell>
          <cell r="Q402" t="str">
            <v>TR-Transport - Operations</v>
          </cell>
          <cell r="R402" t="str">
            <v>GWC</v>
          </cell>
          <cell r="S402" t="str">
            <v>LVQ</v>
          </cell>
          <cell r="T402"/>
          <cell r="U402"/>
          <cell r="V402"/>
          <cell r="W402">
            <v>6</v>
          </cell>
          <cell r="X402" t="str">
            <v>White</v>
          </cell>
          <cell r="Y402" t="str">
            <v>FE6232515C</v>
          </cell>
          <cell r="Z402"/>
          <cell r="AA402" t="str">
            <v>Diesel</v>
          </cell>
          <cell r="AB402"/>
          <cell r="AC402"/>
          <cell r="AD402">
            <v>5</v>
          </cell>
          <cell r="AE402"/>
          <cell r="AF402"/>
          <cell r="AG402"/>
          <cell r="AH402"/>
          <cell r="AI402">
            <v>12000</v>
          </cell>
          <cell r="AJ402">
            <v>19500</v>
          </cell>
          <cell r="AK402">
            <v>7500</v>
          </cell>
          <cell r="AL402">
            <v>618</v>
          </cell>
          <cell r="AM402"/>
          <cell r="AN402">
            <v>225</v>
          </cell>
          <cell r="AO402"/>
          <cell r="AP402">
            <v>233</v>
          </cell>
          <cell r="AQ402"/>
          <cell r="AR402">
            <v>355</v>
          </cell>
          <cell r="AS402"/>
          <cell r="AT402"/>
          <cell r="AU402"/>
          <cell r="AV402"/>
          <cell r="AW402"/>
          <cell r="AX402"/>
          <cell r="AY402" t="e">
            <v>#N/A</v>
          </cell>
          <cell r="AZ402"/>
          <cell r="BA402">
            <v>44980</v>
          </cell>
          <cell r="BB402" t="str">
            <v/>
          </cell>
          <cell r="BC402" t="str">
            <v>Compreh.</v>
          </cell>
          <cell r="BD402" t="str">
            <v>N/A</v>
          </cell>
          <cell r="BE402" t="str">
            <v>OFI Dedicated vehicle, AVL removed as per customer request</v>
          </cell>
          <cell r="BF402" t="str">
            <v>N/A</v>
          </cell>
          <cell r="BG402" t="str">
            <v>N/A</v>
          </cell>
          <cell r="BH402" t="str">
            <v>N/A</v>
          </cell>
          <cell r="BI402" t="str">
            <v>N/A</v>
          </cell>
          <cell r="BJ402"/>
          <cell r="BK402"/>
          <cell r="BL402"/>
          <cell r="BM402"/>
          <cell r="BN402"/>
          <cell r="BO402"/>
          <cell r="BP402"/>
          <cell r="BQ402">
            <v>1108050100</v>
          </cell>
        </row>
        <row r="403">
          <cell r="C403">
            <v>37868</v>
          </cell>
          <cell r="D403" t="str">
            <v>Active</v>
          </cell>
          <cell r="E403" t="str">
            <v>Mercedes</v>
          </cell>
          <cell r="F403" t="str">
            <v xml:space="preserve">Automatic </v>
          </cell>
          <cell r="G403" t="str">
            <v>Actros 2041</v>
          </cell>
          <cell r="H403" t="str">
            <v>Truck</v>
          </cell>
          <cell r="I403" t="str">
            <v>Double Cabin</v>
          </cell>
          <cell r="J403" t="str">
            <v>Truck Head</v>
          </cell>
          <cell r="K403" t="str">
            <v xml:space="preserve">Small Pin </v>
          </cell>
          <cell r="L403"/>
          <cell r="M403"/>
          <cell r="N403" t="str">
            <v>WD3CHDAA1J0230842</v>
          </cell>
          <cell r="O403">
            <v>2018</v>
          </cell>
          <cell r="P403" t="str">
            <v>Germany</v>
          </cell>
          <cell r="Q403" t="str">
            <v>TR-Transport - Operations</v>
          </cell>
          <cell r="R403" t="str">
            <v>GWC</v>
          </cell>
          <cell r="S403" t="str">
            <v>LVQ</v>
          </cell>
          <cell r="T403" t="str">
            <v>Deugro Dedicated</v>
          </cell>
          <cell r="U403"/>
          <cell r="V403"/>
          <cell r="W403">
            <v>6</v>
          </cell>
          <cell r="X403" t="str">
            <v>White</v>
          </cell>
          <cell r="Y403" t="str">
            <v>541944C1027700</v>
          </cell>
          <cell r="Z403"/>
          <cell r="AA403" t="str">
            <v>Diesel</v>
          </cell>
          <cell r="AB403" t="str">
            <v>400 LTR</v>
          </cell>
          <cell r="AC403">
            <v>1</v>
          </cell>
          <cell r="AD403">
            <v>2.4</v>
          </cell>
          <cell r="AE403" t="str">
            <v xml:space="preserve"> 2 Seater</v>
          </cell>
          <cell r="AF403"/>
          <cell r="AG403" t="str">
            <v>Single Axel</v>
          </cell>
          <cell r="AH403"/>
          <cell r="AI403"/>
          <cell r="AJ403">
            <v>22075</v>
          </cell>
          <cell r="AK403">
            <v>9075</v>
          </cell>
          <cell r="AL403"/>
          <cell r="AM403"/>
          <cell r="AN403"/>
          <cell r="AO403"/>
          <cell r="AP403"/>
          <cell r="AQ403"/>
          <cell r="AR403"/>
          <cell r="AS403"/>
          <cell r="AT403"/>
          <cell r="AU403"/>
          <cell r="AV403"/>
          <cell r="AW403"/>
          <cell r="AX403"/>
          <cell r="AY403" t="e">
            <v>#N/A</v>
          </cell>
          <cell r="AZ403"/>
          <cell r="BA403">
            <v>45138</v>
          </cell>
          <cell r="BB403" t="str">
            <v/>
          </cell>
          <cell r="BC403" t="str">
            <v>Compreh.</v>
          </cell>
          <cell r="BD403" t="str">
            <v>N/A</v>
          </cell>
          <cell r="BE403" t="str">
            <v>AVL removed as per the customer request</v>
          </cell>
          <cell r="BF403" t="str">
            <v>QATAR TRANSPORT</v>
          </cell>
          <cell r="BG403" t="str">
            <v>N/A</v>
          </cell>
          <cell r="BH403" t="str">
            <v>N/A</v>
          </cell>
          <cell r="BI403" t="str">
            <v>N/A</v>
          </cell>
          <cell r="BJ403" t="str">
            <v>OFI Dedicated truck, AVL removed as per customer request</v>
          </cell>
          <cell r="BK403"/>
          <cell r="BL403"/>
          <cell r="BM403"/>
          <cell r="BN403">
            <v>4000007309</v>
          </cell>
          <cell r="BO403"/>
          <cell r="BP403" t="str">
            <v xml:space="preserve">1 year unlimited Mileage for the entire vehicle, 3 years or 450,000 KM whichever comes first for the Power drive </v>
          </cell>
          <cell r="BQ403">
            <v>1108050100</v>
          </cell>
        </row>
        <row r="404">
          <cell r="C404">
            <v>38019</v>
          </cell>
          <cell r="D404" t="str">
            <v>Active</v>
          </cell>
          <cell r="E404" t="str">
            <v>Mercedes</v>
          </cell>
          <cell r="F404" t="str">
            <v xml:space="preserve">Automatic </v>
          </cell>
          <cell r="G404" t="str">
            <v>Actros 2041</v>
          </cell>
          <cell r="H404" t="str">
            <v>Truck</v>
          </cell>
          <cell r="I404" t="str">
            <v>Double Cabin</v>
          </cell>
          <cell r="J404" t="str">
            <v>Truck Head</v>
          </cell>
          <cell r="K404" t="str">
            <v xml:space="preserve">Small Pin </v>
          </cell>
          <cell r="L404"/>
          <cell r="M404"/>
          <cell r="N404" t="str">
            <v>WD3CHDAA7J0230845</v>
          </cell>
          <cell r="O404">
            <v>2018</v>
          </cell>
          <cell r="P404" t="str">
            <v>Germany</v>
          </cell>
          <cell r="Q404" t="str">
            <v>TR-Transport - Operations</v>
          </cell>
          <cell r="R404" t="str">
            <v>GWC</v>
          </cell>
          <cell r="S404" t="str">
            <v>LVQ</v>
          </cell>
          <cell r="T404" t="str">
            <v>Deugro Dedicated</v>
          </cell>
          <cell r="U404"/>
          <cell r="V404"/>
          <cell r="W404">
            <v>6</v>
          </cell>
          <cell r="X404" t="str">
            <v>White</v>
          </cell>
          <cell r="Y404" t="str">
            <v>541944C1027485</v>
          </cell>
          <cell r="Z404"/>
          <cell r="AA404" t="str">
            <v>Diesel</v>
          </cell>
          <cell r="AB404" t="str">
            <v>400 LTR</v>
          </cell>
          <cell r="AC404">
            <v>1</v>
          </cell>
          <cell r="AD404">
            <v>2.4</v>
          </cell>
          <cell r="AE404" t="str">
            <v xml:space="preserve"> 2 Seater</v>
          </cell>
          <cell r="AF404"/>
          <cell r="AG404" t="str">
            <v>Single Axel</v>
          </cell>
          <cell r="AH404"/>
          <cell r="AI404"/>
          <cell r="AJ404">
            <v>21239</v>
          </cell>
          <cell r="AK404">
            <v>8239</v>
          </cell>
          <cell r="AL404"/>
          <cell r="AM404"/>
          <cell r="AN404"/>
          <cell r="AO404"/>
          <cell r="AP404"/>
          <cell r="AQ404"/>
          <cell r="AR404"/>
          <cell r="AS404"/>
          <cell r="AT404"/>
          <cell r="AU404"/>
          <cell r="AV404"/>
          <cell r="AW404"/>
          <cell r="AX404"/>
          <cell r="AY404" t="e">
            <v>#N/A</v>
          </cell>
          <cell r="AZ404"/>
          <cell r="BA404">
            <v>45138</v>
          </cell>
          <cell r="BB404" t="str">
            <v/>
          </cell>
          <cell r="BC404" t="str">
            <v>Compreh.</v>
          </cell>
          <cell r="BD404" t="str">
            <v>N/A</v>
          </cell>
          <cell r="BE404" t="str">
            <v>AVL removed as per the customer request</v>
          </cell>
          <cell r="BF404" t="str">
            <v>QATAR TRANSPORT</v>
          </cell>
          <cell r="BG404" t="str">
            <v>N/A</v>
          </cell>
          <cell r="BH404" t="str">
            <v>N/A</v>
          </cell>
          <cell r="BI404" t="str">
            <v>N/A</v>
          </cell>
          <cell r="BJ404" t="str">
            <v>OFI Dedicated truck, AVL removed as per customer request</v>
          </cell>
          <cell r="BK404"/>
          <cell r="BL404"/>
          <cell r="BM404"/>
          <cell r="BN404">
            <v>4000007309</v>
          </cell>
          <cell r="BO404"/>
          <cell r="BP404" t="str">
            <v xml:space="preserve">1 year unlimited Mileage for the entire vehicle, 3 years or 450,000 KM whichever comes first for the Power drive </v>
          </cell>
          <cell r="BQ404">
            <v>1108050100</v>
          </cell>
        </row>
        <row r="405">
          <cell r="C405">
            <v>38413</v>
          </cell>
          <cell r="D405" t="str">
            <v>Active</v>
          </cell>
          <cell r="E405" t="str">
            <v>Mercedes</v>
          </cell>
          <cell r="F405" t="str">
            <v xml:space="preserve">Automatic </v>
          </cell>
          <cell r="G405" t="str">
            <v>Actros 2041</v>
          </cell>
          <cell r="H405" t="str">
            <v>Truck</v>
          </cell>
          <cell r="I405" t="str">
            <v>Double Cabin</v>
          </cell>
          <cell r="J405" t="str">
            <v>Truck Head</v>
          </cell>
          <cell r="K405" t="str">
            <v xml:space="preserve">Small Pin </v>
          </cell>
          <cell r="L405"/>
          <cell r="M405"/>
          <cell r="N405" t="str">
            <v>WD3CHDAAXJ0230841</v>
          </cell>
          <cell r="O405">
            <v>2018</v>
          </cell>
          <cell r="P405" t="str">
            <v>Germany</v>
          </cell>
          <cell r="Q405" t="str">
            <v>TR-Transport - Operations</v>
          </cell>
          <cell r="R405" t="str">
            <v>GWC</v>
          </cell>
          <cell r="S405" t="str">
            <v>LVQ</v>
          </cell>
          <cell r="T405" t="str">
            <v>Deugro Dedicated</v>
          </cell>
          <cell r="U405"/>
          <cell r="V405"/>
          <cell r="W405">
            <v>6</v>
          </cell>
          <cell r="X405" t="str">
            <v>White</v>
          </cell>
          <cell r="Y405" t="str">
            <v>541944C1027713</v>
          </cell>
          <cell r="Z405"/>
          <cell r="AA405" t="str">
            <v>Diesel</v>
          </cell>
          <cell r="AB405" t="str">
            <v>400 LTR</v>
          </cell>
          <cell r="AC405">
            <v>1</v>
          </cell>
          <cell r="AD405">
            <v>2.4</v>
          </cell>
          <cell r="AE405" t="str">
            <v xml:space="preserve"> 2 Seater</v>
          </cell>
          <cell r="AF405"/>
          <cell r="AG405" t="str">
            <v>Single Axel</v>
          </cell>
          <cell r="AH405"/>
          <cell r="AI405"/>
          <cell r="AJ405">
            <v>20829</v>
          </cell>
          <cell r="AK405">
            <v>7829</v>
          </cell>
          <cell r="AL405"/>
          <cell r="AM405"/>
          <cell r="AN405"/>
          <cell r="AO405"/>
          <cell r="AP405"/>
          <cell r="AQ405"/>
          <cell r="AR405"/>
          <cell r="AS405"/>
          <cell r="AT405"/>
          <cell r="AU405"/>
          <cell r="AV405"/>
          <cell r="AW405"/>
          <cell r="AX405"/>
          <cell r="AY405" t="str">
            <v>Available( broken )</v>
          </cell>
          <cell r="AZ405"/>
          <cell r="BA405">
            <v>45138</v>
          </cell>
          <cell r="BB405" t="str">
            <v/>
          </cell>
          <cell r="BC405" t="str">
            <v>Compreh.</v>
          </cell>
          <cell r="BD405" t="str">
            <v>N/A</v>
          </cell>
          <cell r="BE405" t="str">
            <v>AVL removed as per the customer request</v>
          </cell>
          <cell r="BF405" t="str">
            <v>QATAR TRANSPORT</v>
          </cell>
          <cell r="BG405" t="str">
            <v>N/A</v>
          </cell>
          <cell r="BH405" t="str">
            <v>N/A</v>
          </cell>
          <cell r="BI405" t="str">
            <v>N/A</v>
          </cell>
          <cell r="BJ405" t="str">
            <v>OFI Dedicated truck, AVL removed as per customer request</v>
          </cell>
          <cell r="BK405"/>
          <cell r="BL405"/>
          <cell r="BM405"/>
          <cell r="BN405">
            <v>4000007309</v>
          </cell>
          <cell r="BO405"/>
          <cell r="BP405" t="str">
            <v xml:space="preserve">1 year unlimited Mileage for the entire vehicle, 3 years or 450,000 KM whichever comes first for the Power drive </v>
          </cell>
          <cell r="BQ405">
            <v>1108050100</v>
          </cell>
        </row>
        <row r="406">
          <cell r="C406">
            <v>66800</v>
          </cell>
          <cell r="D406" t="str">
            <v>Active</v>
          </cell>
          <cell r="E406" t="str">
            <v>Mercedes</v>
          </cell>
          <cell r="F406" t="str">
            <v xml:space="preserve">Automatic </v>
          </cell>
          <cell r="G406" t="str">
            <v>Actros 2040</v>
          </cell>
          <cell r="H406" t="str">
            <v>Truck</v>
          </cell>
          <cell r="I406" t="str">
            <v>Double Cabin</v>
          </cell>
          <cell r="J406" t="str">
            <v>Truck Head</v>
          </cell>
          <cell r="K406" t="str">
            <v xml:space="preserve">Small Pin </v>
          </cell>
          <cell r="L406"/>
          <cell r="M406" t="str">
            <v>WDACHDAA38L309978</v>
          </cell>
          <cell r="N406" t="str">
            <v>WDACHDAA38L309978</v>
          </cell>
          <cell r="O406">
            <v>2008</v>
          </cell>
          <cell r="P406" t="str">
            <v xml:space="preserve">  Germany</v>
          </cell>
          <cell r="Q406" t="str">
            <v>TR-Transport - Operations</v>
          </cell>
          <cell r="R406" t="str">
            <v>GWC (Old-AGI)</v>
          </cell>
          <cell r="S406" t="str">
            <v>LVQ</v>
          </cell>
          <cell r="T406"/>
          <cell r="U406"/>
          <cell r="V406"/>
          <cell r="W406">
            <v>6</v>
          </cell>
          <cell r="X406" t="str">
            <v>White</v>
          </cell>
          <cell r="Y406">
            <v>54192300588806</v>
          </cell>
          <cell r="Z406" t="str">
            <v>11,946 cc /400 hp</v>
          </cell>
          <cell r="AA406" t="str">
            <v>Diesel</v>
          </cell>
          <cell r="AB406" t="str">
            <v>500 LTR</v>
          </cell>
          <cell r="AC406">
            <v>1</v>
          </cell>
          <cell r="AD406">
            <v>2.4</v>
          </cell>
          <cell r="AE406" t="str">
            <v xml:space="preserve"> 2 Seater</v>
          </cell>
          <cell r="AF406"/>
          <cell r="AG406" t="str">
            <v>Single Axel</v>
          </cell>
          <cell r="AH406"/>
          <cell r="AI406"/>
          <cell r="AJ406">
            <v>20000</v>
          </cell>
          <cell r="AK406">
            <v>7000</v>
          </cell>
          <cell r="AL406"/>
          <cell r="AM406"/>
          <cell r="AN406"/>
          <cell r="AO406"/>
          <cell r="AP406"/>
          <cell r="AQ406"/>
          <cell r="AR406"/>
          <cell r="AS406"/>
          <cell r="AT406"/>
          <cell r="AU406"/>
          <cell r="AV406"/>
          <cell r="AW406"/>
          <cell r="AX406"/>
          <cell r="AY406" t="str">
            <v>Available</v>
          </cell>
          <cell r="AZ406"/>
          <cell r="BA406">
            <v>44908</v>
          </cell>
          <cell r="BB406" t="str">
            <v>Warning</v>
          </cell>
          <cell r="BC406" t="str">
            <v>Compreh.</v>
          </cell>
          <cell r="BD406" t="str">
            <v>N/A</v>
          </cell>
          <cell r="BE406" t="str">
            <v>AVL removed as per the customer request</v>
          </cell>
          <cell r="BF406" t="str">
            <v>QATAR TRANSPORT</v>
          </cell>
          <cell r="BG406" t="str">
            <v>N/A</v>
          </cell>
          <cell r="BH406" t="str">
            <v>N/A</v>
          </cell>
          <cell r="BI406" t="str">
            <v>N/A</v>
          </cell>
          <cell r="BJ406" t="str">
            <v>OFI Dedicated truck, AVL removed as per customer request</v>
          </cell>
          <cell r="BK406"/>
          <cell r="BL406"/>
          <cell r="BM406"/>
          <cell r="BN406"/>
          <cell r="BO406"/>
          <cell r="BP406"/>
          <cell r="BQ406">
            <v>1108050100</v>
          </cell>
        </row>
        <row r="407">
          <cell r="C407">
            <v>89014</v>
          </cell>
          <cell r="D407" t="str">
            <v>Active</v>
          </cell>
          <cell r="E407" t="str">
            <v>Mercedes</v>
          </cell>
          <cell r="F407" t="str">
            <v xml:space="preserve">Automatic </v>
          </cell>
          <cell r="G407" t="str">
            <v>Actros 2041</v>
          </cell>
          <cell r="H407" t="str">
            <v>Truck</v>
          </cell>
          <cell r="I407" t="str">
            <v>Double Cabin</v>
          </cell>
          <cell r="J407" t="str">
            <v>Truck Head</v>
          </cell>
          <cell r="K407" t="str">
            <v xml:space="preserve">Small Pin </v>
          </cell>
          <cell r="L407"/>
          <cell r="M407"/>
          <cell r="N407" t="str">
            <v>WD3CHDAA4J0230785</v>
          </cell>
          <cell r="O407">
            <v>2018</v>
          </cell>
          <cell r="P407" t="str">
            <v>Germany</v>
          </cell>
          <cell r="Q407" t="str">
            <v>TR-Transport - Operations</v>
          </cell>
          <cell r="R407" t="str">
            <v>GWC</v>
          </cell>
          <cell r="S407" t="str">
            <v>LVQ</v>
          </cell>
          <cell r="T407" t="str">
            <v>Deugro Dedicated</v>
          </cell>
          <cell r="U407"/>
          <cell r="V407"/>
          <cell r="W407">
            <v>6</v>
          </cell>
          <cell r="X407" t="str">
            <v>White</v>
          </cell>
          <cell r="Y407" t="str">
            <v>541944C1027459</v>
          </cell>
          <cell r="Z407"/>
          <cell r="AA407" t="str">
            <v>Diesel</v>
          </cell>
          <cell r="AB407" t="str">
            <v>400 LTR</v>
          </cell>
          <cell r="AC407">
            <v>1</v>
          </cell>
          <cell r="AD407">
            <v>2.4</v>
          </cell>
          <cell r="AE407" t="str">
            <v xml:space="preserve"> 2 Seater</v>
          </cell>
          <cell r="AF407"/>
          <cell r="AG407" t="str">
            <v>Single Axel</v>
          </cell>
          <cell r="AH407"/>
          <cell r="AI407"/>
          <cell r="AJ407">
            <v>20258</v>
          </cell>
          <cell r="AK407">
            <v>7258</v>
          </cell>
          <cell r="AL407"/>
          <cell r="AM407"/>
          <cell r="AN407"/>
          <cell r="AO407"/>
          <cell r="AP407"/>
          <cell r="AQ407"/>
          <cell r="AR407"/>
          <cell r="AS407"/>
          <cell r="AT407"/>
          <cell r="AU407"/>
          <cell r="AV407"/>
          <cell r="AW407"/>
          <cell r="AX407"/>
          <cell r="AY407" t="str">
            <v>Available</v>
          </cell>
          <cell r="AZ407"/>
          <cell r="BA407">
            <v>45138</v>
          </cell>
          <cell r="BB407" t="str">
            <v/>
          </cell>
          <cell r="BC407" t="str">
            <v>Compreh.</v>
          </cell>
          <cell r="BD407" t="str">
            <v>N/A</v>
          </cell>
          <cell r="BE407" t="str">
            <v>AVL removed as per the customer request</v>
          </cell>
          <cell r="BF407" t="str">
            <v>QATAR TRANSPORT</v>
          </cell>
          <cell r="BG407" t="str">
            <v>N/A</v>
          </cell>
          <cell r="BH407" t="str">
            <v>N/A</v>
          </cell>
          <cell r="BI407" t="str">
            <v>N/A</v>
          </cell>
          <cell r="BJ407" t="str">
            <v>OFI Dedicated truck, AVL removed as per customer request</v>
          </cell>
          <cell r="BK407"/>
          <cell r="BL407"/>
          <cell r="BM407"/>
          <cell r="BN407">
            <v>4000007309</v>
          </cell>
          <cell r="BO407"/>
          <cell r="BP407" t="str">
            <v xml:space="preserve">1 year unlimited Mileage for the entire vehicle, 3 years or 450,000 KM whichever comes first for the Power drive </v>
          </cell>
          <cell r="BQ407">
            <v>1108050100</v>
          </cell>
        </row>
        <row r="408">
          <cell r="C408">
            <v>276630</v>
          </cell>
          <cell r="D408" t="str">
            <v>Active</v>
          </cell>
          <cell r="E408" t="str">
            <v>Mitsubishi</v>
          </cell>
          <cell r="F408" t="str">
            <v>Manuel</v>
          </cell>
          <cell r="G408" t="str">
            <v>Fuso</v>
          </cell>
          <cell r="H408" t="str">
            <v>Rigid Truck</v>
          </cell>
          <cell r="I408"/>
          <cell r="J408" t="str">
            <v>Reefer Box With Tail Lift</v>
          </cell>
          <cell r="K408"/>
          <cell r="L408"/>
          <cell r="M408" t="str">
            <v>JL6CUK6L3EK012371</v>
          </cell>
          <cell r="N408" t="str">
            <v>JL6CUK6L3EK012371</v>
          </cell>
          <cell r="O408">
            <v>2014</v>
          </cell>
          <cell r="P408" t="str">
            <v>Japan</v>
          </cell>
          <cell r="Q408" t="str">
            <v>TR-Transport - Operations</v>
          </cell>
          <cell r="R408" t="str">
            <v>GWC</v>
          </cell>
          <cell r="S408" t="str">
            <v>LVQ</v>
          </cell>
          <cell r="T408"/>
          <cell r="U408"/>
          <cell r="V408"/>
          <cell r="W408">
            <v>4</v>
          </cell>
          <cell r="X408" t="str">
            <v>White</v>
          </cell>
          <cell r="Y408" t="str">
            <v>6D16A56226</v>
          </cell>
          <cell r="Z408"/>
          <cell r="AA408" t="str">
            <v>Diesel</v>
          </cell>
          <cell r="AB408"/>
          <cell r="AC408"/>
          <cell r="AD408">
            <v>4.5</v>
          </cell>
          <cell r="AE408"/>
          <cell r="AF408"/>
          <cell r="AG408"/>
          <cell r="AH408"/>
          <cell r="AI408">
            <v>7000</v>
          </cell>
          <cell r="AJ408">
            <v>13562</v>
          </cell>
          <cell r="AK408">
            <v>6562</v>
          </cell>
          <cell r="AL408">
            <v>590</v>
          </cell>
          <cell r="AM408">
            <v>616</v>
          </cell>
          <cell r="AN408">
            <v>208</v>
          </cell>
          <cell r="AO408">
            <v>230</v>
          </cell>
          <cell r="AP408">
            <v>207</v>
          </cell>
          <cell r="AQ408">
            <v>230</v>
          </cell>
          <cell r="AR408"/>
          <cell r="AS408" t="str">
            <v>THERMOKING (T600)</v>
          </cell>
          <cell r="AT408" t="str">
            <v>GLW10022226</v>
          </cell>
          <cell r="AU408"/>
          <cell r="AV408"/>
          <cell r="AW408"/>
          <cell r="AX408"/>
          <cell r="AY408" t="e">
            <v>#N/A</v>
          </cell>
          <cell r="AZ408"/>
          <cell r="BA408">
            <v>45138</v>
          </cell>
          <cell r="BB408" t="str">
            <v/>
          </cell>
          <cell r="BC408" t="str">
            <v>Compreh.</v>
          </cell>
          <cell r="BD408" t="str">
            <v>N/A</v>
          </cell>
          <cell r="BE408" t="str">
            <v>AVL removed as per the customer request</v>
          </cell>
          <cell r="BF408" t="str">
            <v>N/A</v>
          </cell>
          <cell r="BG408" t="str">
            <v>N/A</v>
          </cell>
          <cell r="BH408" t="str">
            <v>N/A</v>
          </cell>
          <cell r="BI408" t="str">
            <v>N/A</v>
          </cell>
          <cell r="BJ408"/>
          <cell r="BK408"/>
          <cell r="BL408"/>
          <cell r="BM408"/>
          <cell r="BN408"/>
          <cell r="BO408"/>
          <cell r="BP408"/>
          <cell r="BQ408">
            <v>1108050100</v>
          </cell>
        </row>
        <row r="409">
          <cell r="C409">
            <v>276631</v>
          </cell>
          <cell r="D409" t="str">
            <v>Active</v>
          </cell>
          <cell r="E409" t="str">
            <v>Mitsubishi</v>
          </cell>
          <cell r="F409" t="str">
            <v>Manuel</v>
          </cell>
          <cell r="G409" t="str">
            <v>Fuso</v>
          </cell>
          <cell r="H409" t="str">
            <v>Rigid Truck</v>
          </cell>
          <cell r="I409"/>
          <cell r="J409" t="str">
            <v>Reefer Box With Tail Lift</v>
          </cell>
          <cell r="K409"/>
          <cell r="L409"/>
          <cell r="M409" t="str">
            <v>JL6CUK6L5EK012355</v>
          </cell>
          <cell r="N409" t="str">
            <v>JL6CUK6L5EK012355</v>
          </cell>
          <cell r="O409">
            <v>2014</v>
          </cell>
          <cell r="P409" t="str">
            <v>Japan</v>
          </cell>
          <cell r="Q409" t="str">
            <v>TR-Transport - Operations</v>
          </cell>
          <cell r="R409" t="str">
            <v>GWC</v>
          </cell>
          <cell r="S409" t="str">
            <v>LVQ</v>
          </cell>
          <cell r="T409"/>
          <cell r="U409"/>
          <cell r="V409"/>
          <cell r="W409">
            <v>4</v>
          </cell>
          <cell r="X409" t="str">
            <v>White</v>
          </cell>
          <cell r="Y409" t="str">
            <v>6D16A56221</v>
          </cell>
          <cell r="Z409"/>
          <cell r="AA409" t="str">
            <v>Diesel</v>
          </cell>
          <cell r="AB409"/>
          <cell r="AC409">
            <v>2</v>
          </cell>
          <cell r="AD409">
            <v>4.5</v>
          </cell>
          <cell r="AE409"/>
          <cell r="AF409"/>
          <cell r="AG409"/>
          <cell r="AH409"/>
          <cell r="AI409">
            <v>7000</v>
          </cell>
          <cell r="AJ409">
            <v>11000</v>
          </cell>
          <cell r="AK409">
            <v>4000</v>
          </cell>
          <cell r="AL409">
            <v>589</v>
          </cell>
          <cell r="AM409">
            <v>616</v>
          </cell>
          <cell r="AN409">
            <v>211</v>
          </cell>
          <cell r="AO409">
            <v>230</v>
          </cell>
          <cell r="AP409">
            <v>210</v>
          </cell>
          <cell r="AQ409">
            <v>231</v>
          </cell>
          <cell r="AR409"/>
          <cell r="AS409" t="str">
            <v>THERMOKING (T600)</v>
          </cell>
          <cell r="AT409" t="str">
            <v>GLW1002112</v>
          </cell>
          <cell r="AU409"/>
          <cell r="AV409"/>
          <cell r="AW409"/>
          <cell r="AX409"/>
          <cell r="AY409" t="e">
            <v>#N/A</v>
          </cell>
          <cell r="AZ409"/>
          <cell r="BA409">
            <v>45138</v>
          </cell>
          <cell r="BB409" t="str">
            <v/>
          </cell>
          <cell r="BC409" t="str">
            <v>Compreh.</v>
          </cell>
          <cell r="BD409" t="str">
            <v>N/A</v>
          </cell>
          <cell r="BE409" t="str">
            <v>AVL removed as per the customer request</v>
          </cell>
          <cell r="BF409" t="str">
            <v>N/A</v>
          </cell>
          <cell r="BG409" t="str">
            <v>N/A</v>
          </cell>
          <cell r="BH409" t="str">
            <v>N/A</v>
          </cell>
          <cell r="BI409" t="str">
            <v>N/A</v>
          </cell>
          <cell r="BJ409"/>
          <cell r="BK409"/>
          <cell r="BL409"/>
          <cell r="BM409"/>
          <cell r="BN409"/>
          <cell r="BO409"/>
          <cell r="BP409"/>
          <cell r="BQ409">
            <v>1108050100</v>
          </cell>
        </row>
        <row r="410">
          <cell r="C410">
            <v>314100</v>
          </cell>
          <cell r="D410" t="str">
            <v>Active</v>
          </cell>
          <cell r="E410" t="str">
            <v>Mercedes</v>
          </cell>
          <cell r="F410" t="str">
            <v xml:space="preserve">Automatic </v>
          </cell>
          <cell r="G410" t="str">
            <v>Actros 2041</v>
          </cell>
          <cell r="H410" t="str">
            <v>Truck</v>
          </cell>
          <cell r="I410" t="str">
            <v>Double Cabin</v>
          </cell>
          <cell r="J410" t="str">
            <v>Truck Head</v>
          </cell>
          <cell r="K410" t="str">
            <v xml:space="preserve">Small Pin </v>
          </cell>
          <cell r="L410"/>
          <cell r="M410"/>
          <cell r="N410" t="str">
            <v>WD3CHDAAXJ0209228</v>
          </cell>
          <cell r="O410">
            <v>2018</v>
          </cell>
          <cell r="P410" t="str">
            <v>Germany</v>
          </cell>
          <cell r="Q410" t="str">
            <v>TR-Transport - Operations</v>
          </cell>
          <cell r="R410" t="str">
            <v>GWC</v>
          </cell>
          <cell r="S410" t="str">
            <v>LVQ</v>
          </cell>
          <cell r="T410" t="str">
            <v>NOC DEDICATED PMT</v>
          </cell>
          <cell r="U410"/>
          <cell r="V410"/>
          <cell r="W410">
            <v>6</v>
          </cell>
          <cell r="X410" t="str">
            <v>White</v>
          </cell>
          <cell r="Y410" t="str">
            <v>541944C1022705</v>
          </cell>
          <cell r="Z410"/>
          <cell r="AA410" t="str">
            <v>Diesel</v>
          </cell>
          <cell r="AB410" t="str">
            <v>400 LTR</v>
          </cell>
          <cell r="AC410">
            <v>1</v>
          </cell>
          <cell r="AD410">
            <v>2.4</v>
          </cell>
          <cell r="AE410" t="str">
            <v xml:space="preserve"> 2 Seater</v>
          </cell>
          <cell r="AF410"/>
          <cell r="AG410" t="str">
            <v>Single Axel</v>
          </cell>
          <cell r="AH410"/>
          <cell r="AI410"/>
          <cell r="AJ410">
            <v>20000</v>
          </cell>
          <cell r="AK410">
            <v>7000</v>
          </cell>
          <cell r="AL410"/>
          <cell r="AM410"/>
          <cell r="AN410"/>
          <cell r="AO410"/>
          <cell r="AP410"/>
          <cell r="AQ410"/>
          <cell r="AR410"/>
          <cell r="AS410"/>
          <cell r="AT410"/>
          <cell r="AU410"/>
          <cell r="AV410"/>
          <cell r="AW410"/>
          <cell r="AX410"/>
          <cell r="AY410" t="e">
            <v>#N/A</v>
          </cell>
          <cell r="AZ410"/>
          <cell r="BA410">
            <v>44906</v>
          </cell>
          <cell r="BB410" t="str">
            <v>Warning</v>
          </cell>
          <cell r="BC410" t="str">
            <v>Compreh.</v>
          </cell>
          <cell r="BD410" t="str">
            <v>N/A</v>
          </cell>
          <cell r="BE410" t="str">
            <v>AVL Not Installed as per the customer request</v>
          </cell>
          <cell r="BF410" t="str">
            <v>QATAR TRANSPORT</v>
          </cell>
          <cell r="BG410" t="str">
            <v>N/A</v>
          </cell>
          <cell r="BH410" t="str">
            <v>N/A</v>
          </cell>
          <cell r="BI410" t="str">
            <v>N/A</v>
          </cell>
          <cell r="BJ410" t="str">
            <v>NOC has been removed the AVL unit</v>
          </cell>
          <cell r="BK410"/>
          <cell r="BL410"/>
          <cell r="BM410"/>
          <cell r="BN410">
            <v>4000005888</v>
          </cell>
          <cell r="BO410"/>
          <cell r="BP410" t="str">
            <v>1 year unlimited mileage for entire vehicle,3 years or 450,000 kms whichever comes first for the power drive</v>
          </cell>
          <cell r="BQ410">
            <v>1108050100</v>
          </cell>
        </row>
        <row r="411">
          <cell r="C411">
            <v>6267</v>
          </cell>
          <cell r="D411" t="str">
            <v>Active</v>
          </cell>
          <cell r="E411" t="str">
            <v>Mercedes</v>
          </cell>
          <cell r="F411" t="str">
            <v xml:space="preserve">Automatic </v>
          </cell>
          <cell r="G411" t="str">
            <v>Actros 3348</v>
          </cell>
          <cell r="H411" t="str">
            <v>Truck</v>
          </cell>
          <cell r="I411" t="str">
            <v>Double Cabin</v>
          </cell>
          <cell r="J411" t="str">
            <v>Truck Head</v>
          </cell>
          <cell r="K411" t="str">
            <v xml:space="preserve">Big Pin </v>
          </cell>
          <cell r="L411"/>
          <cell r="M411" t="str">
            <v>WDB9341611K978722</v>
          </cell>
          <cell r="N411" t="str">
            <v>WDB9341611K978722</v>
          </cell>
          <cell r="O411">
            <v>2005</v>
          </cell>
          <cell r="P411" t="str">
            <v>Germany</v>
          </cell>
          <cell r="Q411" t="str">
            <v>TR-Transport - Operations</v>
          </cell>
          <cell r="R411" t="str">
            <v>GWC</v>
          </cell>
          <cell r="S411" t="str">
            <v>LVQ</v>
          </cell>
          <cell r="T411" t="str">
            <v>SLB</v>
          </cell>
          <cell r="U411"/>
          <cell r="V411"/>
          <cell r="W411">
            <v>8</v>
          </cell>
          <cell r="X411" t="str">
            <v>Green</v>
          </cell>
          <cell r="Y411"/>
          <cell r="Z411" t="str">
            <v>15,928 cc / 480 hp</v>
          </cell>
          <cell r="AA411" t="str">
            <v>Diesel</v>
          </cell>
          <cell r="AB411" t="str">
            <v>550 LTR</v>
          </cell>
          <cell r="AC411">
            <v>1</v>
          </cell>
          <cell r="AD411">
            <v>2</v>
          </cell>
          <cell r="AE411" t="str">
            <v xml:space="preserve"> 2 Seater</v>
          </cell>
          <cell r="AF411"/>
          <cell r="AG411" t="str">
            <v>Double Axel</v>
          </cell>
          <cell r="AH411"/>
          <cell r="AI411"/>
          <cell r="AJ411">
            <v>18676</v>
          </cell>
          <cell r="AK411">
            <v>8838</v>
          </cell>
          <cell r="AL411"/>
          <cell r="AM411"/>
          <cell r="AN411"/>
          <cell r="AO411"/>
          <cell r="AP411"/>
          <cell r="AQ411"/>
          <cell r="AR411"/>
          <cell r="AS411"/>
          <cell r="AT411"/>
          <cell r="AU411"/>
          <cell r="AV411"/>
          <cell r="AW411"/>
          <cell r="AX411"/>
          <cell r="AY411" t="str">
            <v>Available</v>
          </cell>
          <cell r="AZ411"/>
          <cell r="BA411">
            <v>45103</v>
          </cell>
          <cell r="BB411" t="str">
            <v/>
          </cell>
          <cell r="BC411" t="str">
            <v>Compreh.</v>
          </cell>
          <cell r="BD411" t="str">
            <v>AVL</v>
          </cell>
          <cell r="BE411"/>
          <cell r="BF411" t="str">
            <v>QATAR TRANSPORT</v>
          </cell>
          <cell r="BG411" t="str">
            <v>FMB120</v>
          </cell>
          <cell r="BH411">
            <v>354018118109788</v>
          </cell>
          <cell r="BI411">
            <v>9742800040645</v>
          </cell>
          <cell r="BJ411" t="str">
            <v>fixed</v>
          </cell>
          <cell r="BK411"/>
          <cell r="BL411"/>
          <cell r="BM411"/>
          <cell r="BN411"/>
          <cell r="BO411"/>
          <cell r="BP411"/>
          <cell r="BQ411">
            <v>1108050100</v>
          </cell>
        </row>
        <row r="412">
          <cell r="C412">
            <v>6291</v>
          </cell>
          <cell r="D412" t="str">
            <v>Active</v>
          </cell>
          <cell r="E412" t="str">
            <v>Mercedes</v>
          </cell>
          <cell r="F412" t="str">
            <v xml:space="preserve">Automatic </v>
          </cell>
          <cell r="G412" t="str">
            <v>Actros 3348</v>
          </cell>
          <cell r="H412" t="str">
            <v>Truck</v>
          </cell>
          <cell r="I412" t="str">
            <v>Double Cabin</v>
          </cell>
          <cell r="J412" t="str">
            <v>Truck Head</v>
          </cell>
          <cell r="K412" t="str">
            <v xml:space="preserve">Big Pin </v>
          </cell>
          <cell r="L412"/>
          <cell r="M412" t="str">
            <v>WDB9341611K983972</v>
          </cell>
          <cell r="N412" t="str">
            <v>WDB9341611K983972</v>
          </cell>
          <cell r="O412">
            <v>2005</v>
          </cell>
          <cell r="P412" t="str">
            <v>Germany</v>
          </cell>
          <cell r="Q412" t="str">
            <v>TR-Transport - Operations</v>
          </cell>
          <cell r="R412" t="str">
            <v>GWC</v>
          </cell>
          <cell r="S412" t="str">
            <v>LVQ</v>
          </cell>
          <cell r="T412" t="str">
            <v>SLB</v>
          </cell>
          <cell r="U412"/>
          <cell r="V412"/>
          <cell r="W412">
            <v>8</v>
          </cell>
          <cell r="X412" t="str">
            <v>Green</v>
          </cell>
          <cell r="Y412"/>
          <cell r="Z412" t="str">
            <v>15,928 cc / 480 hp</v>
          </cell>
          <cell r="AA412" t="str">
            <v>Diesel</v>
          </cell>
          <cell r="AB412" t="str">
            <v>550 LTR</v>
          </cell>
          <cell r="AC412">
            <v>1</v>
          </cell>
          <cell r="AD412">
            <v>2</v>
          </cell>
          <cell r="AE412" t="str">
            <v xml:space="preserve"> 2 Seater</v>
          </cell>
          <cell r="AF412"/>
          <cell r="AG412" t="str">
            <v>Double Axel</v>
          </cell>
          <cell r="AH412"/>
          <cell r="AI412"/>
          <cell r="AJ412">
            <v>18148</v>
          </cell>
          <cell r="AK412">
            <v>8574</v>
          </cell>
          <cell r="AL412"/>
          <cell r="AM412"/>
          <cell r="AN412"/>
          <cell r="AO412"/>
          <cell r="AP412"/>
          <cell r="AQ412"/>
          <cell r="AR412"/>
          <cell r="AS412"/>
          <cell r="AT412"/>
          <cell r="AU412"/>
          <cell r="AV412"/>
          <cell r="AW412"/>
          <cell r="AX412"/>
          <cell r="AY412" t="str">
            <v>Available( broken )</v>
          </cell>
          <cell r="AZ412"/>
          <cell r="BA412">
            <v>45105</v>
          </cell>
          <cell r="BB412" t="str">
            <v/>
          </cell>
          <cell r="BC412" t="str">
            <v>Compreh.</v>
          </cell>
          <cell r="BD412" t="str">
            <v>AVL</v>
          </cell>
          <cell r="BE412"/>
          <cell r="BF412" t="str">
            <v>QATAR TRANSPORT</v>
          </cell>
          <cell r="BG412" t="str">
            <v>FMB120</v>
          </cell>
          <cell r="BH412">
            <v>354018118115124</v>
          </cell>
          <cell r="BI412">
            <v>9742800040646</v>
          </cell>
          <cell r="BJ412" t="str">
            <v>fixed</v>
          </cell>
          <cell r="BK412"/>
          <cell r="BL412"/>
          <cell r="BM412"/>
          <cell r="BN412"/>
          <cell r="BO412"/>
          <cell r="BP412"/>
          <cell r="BQ412">
            <v>1108050100</v>
          </cell>
        </row>
        <row r="413">
          <cell r="C413">
            <v>6358</v>
          </cell>
          <cell r="D413" t="str">
            <v>Active</v>
          </cell>
          <cell r="E413" t="str">
            <v>Mercedes</v>
          </cell>
          <cell r="F413" t="str">
            <v xml:space="preserve">Automatic </v>
          </cell>
          <cell r="G413" t="str">
            <v>Actros 3348</v>
          </cell>
          <cell r="H413" t="str">
            <v>Truck</v>
          </cell>
          <cell r="I413" t="str">
            <v>Double Cabin</v>
          </cell>
          <cell r="J413" t="str">
            <v>Truck Head</v>
          </cell>
          <cell r="K413" t="str">
            <v xml:space="preserve">Small Pin </v>
          </cell>
          <cell r="L413"/>
          <cell r="M413" t="str">
            <v>WDB9341611K983189</v>
          </cell>
          <cell r="N413" t="str">
            <v>WDB9341611K983189</v>
          </cell>
          <cell r="O413">
            <v>2005</v>
          </cell>
          <cell r="P413" t="str">
            <v>Germany</v>
          </cell>
          <cell r="Q413" t="str">
            <v>TR-Transport - Operations</v>
          </cell>
          <cell r="R413" t="str">
            <v>GWC</v>
          </cell>
          <cell r="S413" t="str">
            <v>LVQ</v>
          </cell>
          <cell r="T413" t="str">
            <v>SLB</v>
          </cell>
          <cell r="U413"/>
          <cell r="V413"/>
          <cell r="W413">
            <v>8</v>
          </cell>
          <cell r="X413" t="str">
            <v>Green</v>
          </cell>
          <cell r="Y413"/>
          <cell r="Z413" t="str">
            <v>15,928 cc / 480 hp</v>
          </cell>
          <cell r="AA413" t="str">
            <v>Diesel</v>
          </cell>
          <cell r="AB413" t="str">
            <v>550 LTR</v>
          </cell>
          <cell r="AC413">
            <v>1</v>
          </cell>
          <cell r="AD413">
            <v>2</v>
          </cell>
          <cell r="AE413" t="str">
            <v xml:space="preserve"> 2 Seater</v>
          </cell>
          <cell r="AF413"/>
          <cell r="AG413" t="str">
            <v>Double Axel</v>
          </cell>
          <cell r="AH413"/>
          <cell r="AI413"/>
          <cell r="AJ413">
            <v>15900</v>
          </cell>
          <cell r="AK413">
            <v>6000</v>
          </cell>
          <cell r="AL413"/>
          <cell r="AM413"/>
          <cell r="AN413"/>
          <cell r="AO413"/>
          <cell r="AP413"/>
          <cell r="AQ413"/>
          <cell r="AR413"/>
          <cell r="AS413"/>
          <cell r="AT413"/>
          <cell r="AU413"/>
          <cell r="AV413"/>
          <cell r="AW413"/>
          <cell r="AX413"/>
          <cell r="AY413" t="str">
            <v>Available( broken )</v>
          </cell>
          <cell r="AZ413"/>
          <cell r="BA413">
            <v>45007</v>
          </cell>
          <cell r="BB413" t="str">
            <v/>
          </cell>
          <cell r="BC413" t="str">
            <v>Compreh.</v>
          </cell>
          <cell r="BD413" t="str">
            <v>AVL</v>
          </cell>
          <cell r="BE413"/>
          <cell r="BF413" t="str">
            <v>QATAR TRANSPORT</v>
          </cell>
          <cell r="BG413" t="str">
            <v>FMB120</v>
          </cell>
          <cell r="BH413">
            <v>354018118151889</v>
          </cell>
          <cell r="BI413">
            <v>9742800040647</v>
          </cell>
          <cell r="BJ413" t="str">
            <v>fixed</v>
          </cell>
          <cell r="BK413"/>
          <cell r="BL413"/>
          <cell r="BM413"/>
          <cell r="BN413"/>
          <cell r="BO413"/>
          <cell r="BP413"/>
          <cell r="BQ413">
            <v>1108050100</v>
          </cell>
        </row>
        <row r="414">
          <cell r="C414">
            <v>6436</v>
          </cell>
          <cell r="D414" t="str">
            <v>Active</v>
          </cell>
          <cell r="E414" t="str">
            <v>Mercedes</v>
          </cell>
          <cell r="F414" t="str">
            <v xml:space="preserve">Automatic </v>
          </cell>
          <cell r="G414" t="str">
            <v>Actros 3348</v>
          </cell>
          <cell r="H414" t="str">
            <v>Truck</v>
          </cell>
          <cell r="I414" t="str">
            <v>Double Cabin</v>
          </cell>
          <cell r="J414" t="str">
            <v>Truck Head</v>
          </cell>
          <cell r="K414" t="str">
            <v xml:space="preserve">Small Pin </v>
          </cell>
          <cell r="L414"/>
          <cell r="M414" t="str">
            <v>WDB9341611K984291</v>
          </cell>
          <cell r="N414" t="str">
            <v>WDB9341611K984291</v>
          </cell>
          <cell r="O414">
            <v>2005</v>
          </cell>
          <cell r="P414" t="str">
            <v>Germany</v>
          </cell>
          <cell r="Q414" t="str">
            <v>TR-Transport - Operations</v>
          </cell>
          <cell r="R414" t="str">
            <v>GWC</v>
          </cell>
          <cell r="S414" t="str">
            <v>LVQ</v>
          </cell>
          <cell r="T414"/>
          <cell r="U414"/>
          <cell r="V414"/>
          <cell r="W414">
            <v>8</v>
          </cell>
          <cell r="X414" t="str">
            <v>Green</v>
          </cell>
          <cell r="Y414"/>
          <cell r="Z414" t="str">
            <v>15,928 cc / 480 hp</v>
          </cell>
          <cell r="AA414" t="str">
            <v>Diesel</v>
          </cell>
          <cell r="AB414" t="str">
            <v>550 LTR</v>
          </cell>
          <cell r="AC414">
            <v>1</v>
          </cell>
          <cell r="AD414">
            <v>2</v>
          </cell>
          <cell r="AE414" t="str">
            <v xml:space="preserve"> 2 Seater</v>
          </cell>
          <cell r="AF414"/>
          <cell r="AG414" t="str">
            <v>Double Axel</v>
          </cell>
          <cell r="AH414"/>
          <cell r="AI414"/>
          <cell r="AJ414">
            <v>18614</v>
          </cell>
          <cell r="AK414">
            <v>8807</v>
          </cell>
          <cell r="AL414"/>
          <cell r="AM414"/>
          <cell r="AN414"/>
          <cell r="AO414"/>
          <cell r="AP414"/>
          <cell r="AQ414"/>
          <cell r="AR414"/>
          <cell r="AS414"/>
          <cell r="AT414"/>
          <cell r="AU414"/>
          <cell r="AV414"/>
          <cell r="AW414"/>
          <cell r="AX414"/>
          <cell r="AY414" t="str">
            <v>Available( broken )</v>
          </cell>
          <cell r="AZ414"/>
          <cell r="BA414">
            <v>45067</v>
          </cell>
          <cell r="BB414" t="str">
            <v/>
          </cell>
          <cell r="BC414" t="str">
            <v>Compreh.</v>
          </cell>
          <cell r="BD414" t="str">
            <v>AVL</v>
          </cell>
          <cell r="BE414"/>
          <cell r="BF414" t="str">
            <v>QATAR TRANSPORT</v>
          </cell>
          <cell r="BG414" t="str">
            <v>FMB120</v>
          </cell>
          <cell r="BH414">
            <v>354018116853866</v>
          </cell>
          <cell r="BI414">
            <v>9742800040648</v>
          </cell>
          <cell r="BJ414" t="str">
            <v>fixed</v>
          </cell>
          <cell r="BK414"/>
          <cell r="BL414"/>
          <cell r="BM414"/>
          <cell r="BN414"/>
          <cell r="BO414"/>
          <cell r="BP414"/>
          <cell r="BQ414">
            <v>1108050100</v>
          </cell>
        </row>
        <row r="415">
          <cell r="C415">
            <v>36928</v>
          </cell>
          <cell r="D415" t="str">
            <v>Active</v>
          </cell>
          <cell r="E415" t="str">
            <v>Mercedes</v>
          </cell>
          <cell r="F415" t="str">
            <v xml:space="preserve">Automatic </v>
          </cell>
          <cell r="G415" t="str">
            <v>Actros 2041</v>
          </cell>
          <cell r="H415" t="str">
            <v>Truck</v>
          </cell>
          <cell r="I415" t="str">
            <v>Double Cabin</v>
          </cell>
          <cell r="J415" t="str">
            <v>Truck Head</v>
          </cell>
          <cell r="K415" t="str">
            <v xml:space="preserve">Small Pin </v>
          </cell>
          <cell r="L415"/>
          <cell r="M415"/>
          <cell r="N415" t="str">
            <v>WD3CHDAA9J0230832</v>
          </cell>
          <cell r="O415">
            <v>2018</v>
          </cell>
          <cell r="P415" t="str">
            <v>Germany</v>
          </cell>
          <cell r="Q415" t="str">
            <v>TR-Transport - Operations</v>
          </cell>
          <cell r="R415" t="str">
            <v>GWC</v>
          </cell>
          <cell r="S415" t="str">
            <v>LVQ</v>
          </cell>
          <cell r="T415" t="str">
            <v>Dangerous cargo ADR</v>
          </cell>
          <cell r="U415"/>
          <cell r="V415"/>
          <cell r="W415">
            <v>6</v>
          </cell>
          <cell r="X415" t="str">
            <v>White</v>
          </cell>
          <cell r="Y415" t="str">
            <v>541944C1027545</v>
          </cell>
          <cell r="Z415"/>
          <cell r="AA415" t="str">
            <v>Diesel</v>
          </cell>
          <cell r="AB415" t="str">
            <v>400 LTR</v>
          </cell>
          <cell r="AC415">
            <v>1</v>
          </cell>
          <cell r="AD415">
            <v>2.4</v>
          </cell>
          <cell r="AE415" t="str">
            <v xml:space="preserve"> 2 Seater</v>
          </cell>
          <cell r="AF415"/>
          <cell r="AG415" t="str">
            <v>Single Axel</v>
          </cell>
          <cell r="AH415"/>
          <cell r="AI415"/>
          <cell r="AJ415">
            <v>20000</v>
          </cell>
          <cell r="AK415">
            <v>7000</v>
          </cell>
          <cell r="AL415"/>
          <cell r="AM415"/>
          <cell r="AN415"/>
          <cell r="AO415"/>
          <cell r="AP415"/>
          <cell r="AQ415"/>
          <cell r="AR415"/>
          <cell r="AS415"/>
          <cell r="AT415"/>
          <cell r="AU415"/>
          <cell r="AV415"/>
          <cell r="AW415"/>
          <cell r="AX415"/>
          <cell r="AY415" t="str">
            <v>Available</v>
          </cell>
          <cell r="AZ415"/>
          <cell r="BA415">
            <v>44966</v>
          </cell>
          <cell r="BB415" t="str">
            <v/>
          </cell>
          <cell r="BC415" t="str">
            <v>Compreh.</v>
          </cell>
          <cell r="BD415" t="str">
            <v>AVL</v>
          </cell>
          <cell r="BE415"/>
          <cell r="BF415" t="str">
            <v>QATAR TRANSPORT</v>
          </cell>
          <cell r="BG415" t="str">
            <v>FMB120</v>
          </cell>
          <cell r="BH415">
            <v>354018116853957</v>
          </cell>
          <cell r="BI415">
            <v>9742800040649</v>
          </cell>
          <cell r="BJ415" t="str">
            <v>fixed</v>
          </cell>
          <cell r="BK415"/>
          <cell r="BL415"/>
          <cell r="BM415"/>
          <cell r="BN415">
            <v>4000007309</v>
          </cell>
          <cell r="BO415"/>
          <cell r="BP415" t="str">
            <v xml:space="preserve">1 year unlimited Mileage for the entire vehicle, 3 years or 450,000 KM whichever comes first for the Power drive </v>
          </cell>
          <cell r="BQ415">
            <v>1108050100</v>
          </cell>
        </row>
        <row r="416">
          <cell r="C416">
            <v>37181</v>
          </cell>
          <cell r="D416" t="str">
            <v>Active</v>
          </cell>
          <cell r="E416" t="str">
            <v>Mercedes</v>
          </cell>
          <cell r="F416" t="str">
            <v xml:space="preserve">Automatic </v>
          </cell>
          <cell r="G416" t="str">
            <v>Actros 2041</v>
          </cell>
          <cell r="H416" t="str">
            <v>Truck</v>
          </cell>
          <cell r="I416" t="str">
            <v>Double Cabin</v>
          </cell>
          <cell r="J416" t="str">
            <v>Truck Head</v>
          </cell>
          <cell r="K416" t="str">
            <v xml:space="preserve">Small Pin </v>
          </cell>
          <cell r="L416"/>
          <cell r="M416"/>
          <cell r="N416" t="str">
            <v>WD3CHDAA4J0230835</v>
          </cell>
          <cell r="O416">
            <v>2018</v>
          </cell>
          <cell r="P416" t="str">
            <v>Germany</v>
          </cell>
          <cell r="Q416" t="str">
            <v>TR-Transport - Operations</v>
          </cell>
          <cell r="R416" t="str">
            <v>GWC</v>
          </cell>
          <cell r="S416" t="str">
            <v>LVQ</v>
          </cell>
          <cell r="T416" t="str">
            <v>Dangerous cargo ADR</v>
          </cell>
          <cell r="U416"/>
          <cell r="V416"/>
          <cell r="W416">
            <v>6</v>
          </cell>
          <cell r="X416" t="str">
            <v>White</v>
          </cell>
          <cell r="Y416" t="str">
            <v>541944C1027523</v>
          </cell>
          <cell r="Z416"/>
          <cell r="AA416" t="str">
            <v>Diesel</v>
          </cell>
          <cell r="AB416" t="str">
            <v>400 LTR</v>
          </cell>
          <cell r="AC416">
            <v>1</v>
          </cell>
          <cell r="AD416">
            <v>2.4</v>
          </cell>
          <cell r="AE416" t="str">
            <v xml:space="preserve"> 2 Seater</v>
          </cell>
          <cell r="AF416"/>
          <cell r="AG416" t="str">
            <v>Single Axel</v>
          </cell>
          <cell r="AH416"/>
          <cell r="AI416"/>
          <cell r="AJ416">
            <v>20000</v>
          </cell>
          <cell r="AK416">
            <v>7000</v>
          </cell>
          <cell r="AL416"/>
          <cell r="AM416"/>
          <cell r="AN416"/>
          <cell r="AO416"/>
          <cell r="AP416"/>
          <cell r="AQ416"/>
          <cell r="AR416"/>
          <cell r="AS416"/>
          <cell r="AT416"/>
          <cell r="AU416"/>
          <cell r="AV416"/>
          <cell r="AW416"/>
          <cell r="AX416"/>
          <cell r="AY416" t="str">
            <v>Available</v>
          </cell>
          <cell r="AZ416"/>
          <cell r="BA416">
            <v>44966</v>
          </cell>
          <cell r="BB416" t="str">
            <v/>
          </cell>
          <cell r="BC416" t="str">
            <v>Compreh.</v>
          </cell>
          <cell r="BD416" t="str">
            <v>AVL</v>
          </cell>
          <cell r="BE416"/>
          <cell r="BF416" t="str">
            <v>QATAR TRANSPORT</v>
          </cell>
          <cell r="BG416" t="str">
            <v>FMB120</v>
          </cell>
          <cell r="BH416">
            <v>354018118160567</v>
          </cell>
          <cell r="BI416">
            <v>9742800040650</v>
          </cell>
          <cell r="BJ416" t="str">
            <v>fixed</v>
          </cell>
          <cell r="BK416"/>
          <cell r="BL416"/>
          <cell r="BM416"/>
          <cell r="BN416">
            <v>4000007309</v>
          </cell>
          <cell r="BO416"/>
          <cell r="BP416" t="str">
            <v xml:space="preserve">1 year unlimited Mileage for the entire vehicle, 3 years or 450,000 KM whichever comes first for the Power drive </v>
          </cell>
          <cell r="BQ416">
            <v>1108050100</v>
          </cell>
        </row>
        <row r="417">
          <cell r="C417">
            <v>37302</v>
          </cell>
          <cell r="D417" t="str">
            <v>Active</v>
          </cell>
          <cell r="E417" t="str">
            <v>Mercedes</v>
          </cell>
          <cell r="F417" t="str">
            <v xml:space="preserve">Automatic </v>
          </cell>
          <cell r="G417" t="str">
            <v>Actros 2041</v>
          </cell>
          <cell r="H417" t="str">
            <v>Truck</v>
          </cell>
          <cell r="I417" t="str">
            <v>Double Cabin</v>
          </cell>
          <cell r="J417" t="str">
            <v>Truck Head</v>
          </cell>
          <cell r="K417" t="str">
            <v xml:space="preserve">Small Pin </v>
          </cell>
          <cell r="L417"/>
          <cell r="M417"/>
          <cell r="N417" t="str">
            <v>WD3CHDAA1J0230839</v>
          </cell>
          <cell r="O417">
            <v>2018</v>
          </cell>
          <cell r="P417" t="str">
            <v>Germany</v>
          </cell>
          <cell r="Q417" t="str">
            <v>TR-Transport - Operations</v>
          </cell>
          <cell r="R417" t="str">
            <v>GWC</v>
          </cell>
          <cell r="S417" t="str">
            <v>LVQ</v>
          </cell>
          <cell r="T417" t="str">
            <v>Dangerous cargo ADR</v>
          </cell>
          <cell r="U417"/>
          <cell r="V417"/>
          <cell r="W417">
            <v>6</v>
          </cell>
          <cell r="X417" t="str">
            <v>White</v>
          </cell>
          <cell r="Y417" t="str">
            <v>541944C1027622</v>
          </cell>
          <cell r="Z417"/>
          <cell r="AA417" t="str">
            <v>Diesel</v>
          </cell>
          <cell r="AB417" t="str">
            <v>400 LTR</v>
          </cell>
          <cell r="AC417">
            <v>1</v>
          </cell>
          <cell r="AD417">
            <v>2.4</v>
          </cell>
          <cell r="AE417" t="str">
            <v xml:space="preserve"> 2 Seater</v>
          </cell>
          <cell r="AF417"/>
          <cell r="AG417" t="str">
            <v>Single Axel</v>
          </cell>
          <cell r="AH417"/>
          <cell r="AI417"/>
          <cell r="AJ417">
            <v>20000</v>
          </cell>
          <cell r="AK417">
            <v>7000</v>
          </cell>
          <cell r="AL417"/>
          <cell r="AM417"/>
          <cell r="AN417"/>
          <cell r="AO417"/>
          <cell r="AP417"/>
          <cell r="AQ417"/>
          <cell r="AR417"/>
          <cell r="AS417"/>
          <cell r="AT417"/>
          <cell r="AU417"/>
          <cell r="AV417"/>
          <cell r="AW417"/>
          <cell r="AX417"/>
          <cell r="AY417" t="e">
            <v>#N/A</v>
          </cell>
          <cell r="AZ417"/>
          <cell r="BA417">
            <v>44966</v>
          </cell>
          <cell r="BB417" t="str">
            <v/>
          </cell>
          <cell r="BC417" t="str">
            <v>Compreh.</v>
          </cell>
          <cell r="BD417" t="str">
            <v>AVL</v>
          </cell>
          <cell r="BE417"/>
          <cell r="BF417" t="str">
            <v>QATAR TRANSPORT</v>
          </cell>
          <cell r="BG417" t="str">
            <v>FMB120</v>
          </cell>
          <cell r="BH417">
            <v>354018116840855</v>
          </cell>
          <cell r="BI417">
            <v>9742800040651</v>
          </cell>
          <cell r="BJ417" t="str">
            <v>fixed</v>
          </cell>
          <cell r="BK417"/>
          <cell r="BL417"/>
          <cell r="BM417"/>
          <cell r="BN417">
            <v>4000007309</v>
          </cell>
          <cell r="BO417"/>
          <cell r="BP417" t="str">
            <v xml:space="preserve">1 year unlimited Mileage for the entire vehicle, 3 years or 450,000 KM whichever comes first for the Power drive </v>
          </cell>
          <cell r="BQ417">
            <v>1108050100</v>
          </cell>
        </row>
        <row r="418">
          <cell r="C418">
            <v>37368</v>
          </cell>
          <cell r="D418" t="str">
            <v>Active</v>
          </cell>
          <cell r="E418" t="str">
            <v>Mercedes</v>
          </cell>
          <cell r="F418" t="str">
            <v xml:space="preserve">Automatic </v>
          </cell>
          <cell r="G418" t="str">
            <v>Actros 2041</v>
          </cell>
          <cell r="H418" t="str">
            <v>Truck</v>
          </cell>
          <cell r="I418" t="str">
            <v>Double Cabin</v>
          </cell>
          <cell r="J418" t="str">
            <v>Truck Head</v>
          </cell>
          <cell r="K418" t="str">
            <v xml:space="preserve">Small Pin </v>
          </cell>
          <cell r="L418"/>
          <cell r="M418"/>
          <cell r="N418" t="str">
            <v>WD3CHDAA7J0230828</v>
          </cell>
          <cell r="O418">
            <v>2018</v>
          </cell>
          <cell r="P418" t="str">
            <v>Germany</v>
          </cell>
          <cell r="Q418" t="str">
            <v>TR-Transport - Operations</v>
          </cell>
          <cell r="R418" t="str">
            <v>GWC</v>
          </cell>
          <cell r="S418" t="str">
            <v>LVQ</v>
          </cell>
          <cell r="T418" t="str">
            <v>Dangerous cargo ADR</v>
          </cell>
          <cell r="U418"/>
          <cell r="V418"/>
          <cell r="W418">
            <v>6</v>
          </cell>
          <cell r="X418" t="str">
            <v>White</v>
          </cell>
          <cell r="Y418" t="str">
            <v>541944C1027530</v>
          </cell>
          <cell r="Z418"/>
          <cell r="AA418" t="str">
            <v>Diesel</v>
          </cell>
          <cell r="AB418" t="str">
            <v>400 LTR</v>
          </cell>
          <cell r="AC418">
            <v>1</v>
          </cell>
          <cell r="AD418">
            <v>2.4</v>
          </cell>
          <cell r="AE418" t="str">
            <v xml:space="preserve"> 2 Seater</v>
          </cell>
          <cell r="AF418"/>
          <cell r="AG418" t="str">
            <v>Single Axel</v>
          </cell>
          <cell r="AH418"/>
          <cell r="AI418"/>
          <cell r="AJ418">
            <v>20000</v>
          </cell>
          <cell r="AK418">
            <v>7000</v>
          </cell>
          <cell r="AL418"/>
          <cell r="AM418"/>
          <cell r="AN418"/>
          <cell r="AO418"/>
          <cell r="AP418"/>
          <cell r="AQ418"/>
          <cell r="AR418"/>
          <cell r="AS418"/>
          <cell r="AT418"/>
          <cell r="AU418"/>
          <cell r="AV418"/>
          <cell r="AW418"/>
          <cell r="AX418"/>
          <cell r="AY418" t="str">
            <v>Available( broken )</v>
          </cell>
          <cell r="AZ418"/>
          <cell r="BA418">
            <v>44976</v>
          </cell>
          <cell r="BB418" t="str">
            <v/>
          </cell>
          <cell r="BC418" t="str">
            <v>Compreh.</v>
          </cell>
          <cell r="BD418" t="str">
            <v>AVL</v>
          </cell>
          <cell r="BE418"/>
          <cell r="BF418" t="str">
            <v>QATAR TRANSPORT</v>
          </cell>
          <cell r="BG418" t="str">
            <v>FMB120</v>
          </cell>
          <cell r="BH418">
            <v>354018118161961</v>
          </cell>
          <cell r="BI418">
            <v>9742800040652</v>
          </cell>
          <cell r="BJ418" t="str">
            <v>fixed</v>
          </cell>
          <cell r="BK418"/>
          <cell r="BL418"/>
          <cell r="BM418"/>
          <cell r="BN418">
            <v>4000007309</v>
          </cell>
          <cell r="BO418"/>
          <cell r="BP418" t="str">
            <v xml:space="preserve">1 year unlimited Mileage for the entire vehicle, 3 years or 450,000 KM whichever comes first for the Power drive </v>
          </cell>
          <cell r="BQ418">
            <v>1108050100</v>
          </cell>
        </row>
        <row r="419">
          <cell r="C419">
            <v>37517</v>
          </cell>
          <cell r="D419" t="str">
            <v>Active</v>
          </cell>
          <cell r="E419" t="str">
            <v>Mercedes</v>
          </cell>
          <cell r="F419" t="str">
            <v xml:space="preserve">Automatic </v>
          </cell>
          <cell r="G419" t="str">
            <v>Actros 2041</v>
          </cell>
          <cell r="H419" t="str">
            <v>Truck</v>
          </cell>
          <cell r="I419" t="str">
            <v>Double Cabin</v>
          </cell>
          <cell r="J419" t="str">
            <v>Truck Head</v>
          </cell>
          <cell r="K419" t="str">
            <v xml:space="preserve">Small Pin </v>
          </cell>
          <cell r="L419"/>
          <cell r="M419"/>
          <cell r="N419" t="str">
            <v>WD3CHDAA6J0230836</v>
          </cell>
          <cell r="O419">
            <v>2018</v>
          </cell>
          <cell r="P419" t="str">
            <v>Germany</v>
          </cell>
          <cell r="Q419" t="str">
            <v>TR-Transport - Operations</v>
          </cell>
          <cell r="R419" t="str">
            <v>GWC</v>
          </cell>
          <cell r="S419" t="str">
            <v>LVQ</v>
          </cell>
          <cell r="T419" t="str">
            <v>Dangerous cargo ADR</v>
          </cell>
          <cell r="U419"/>
          <cell r="V419"/>
          <cell r="W419">
            <v>6</v>
          </cell>
          <cell r="X419" t="str">
            <v>White</v>
          </cell>
          <cell r="Y419" t="str">
            <v>541944C1027514</v>
          </cell>
          <cell r="Z419"/>
          <cell r="AA419" t="str">
            <v>Diesel</v>
          </cell>
          <cell r="AB419" t="str">
            <v>400 LTR</v>
          </cell>
          <cell r="AC419">
            <v>1</v>
          </cell>
          <cell r="AD419">
            <v>2.4</v>
          </cell>
          <cell r="AE419" t="str">
            <v xml:space="preserve"> 2 Seater</v>
          </cell>
          <cell r="AF419"/>
          <cell r="AG419" t="str">
            <v>Single Axel</v>
          </cell>
          <cell r="AH419"/>
          <cell r="AI419"/>
          <cell r="AJ419">
            <v>20000</v>
          </cell>
          <cell r="AK419">
            <v>7000</v>
          </cell>
          <cell r="AL419"/>
          <cell r="AM419"/>
          <cell r="AN419"/>
          <cell r="AO419"/>
          <cell r="AP419"/>
          <cell r="AQ419"/>
          <cell r="AR419"/>
          <cell r="AS419"/>
          <cell r="AT419"/>
          <cell r="AU419"/>
          <cell r="AV419"/>
          <cell r="AW419"/>
          <cell r="AX419"/>
          <cell r="AY419" t="str">
            <v>Available</v>
          </cell>
          <cell r="AZ419"/>
          <cell r="BA419">
            <v>44966</v>
          </cell>
          <cell r="BB419" t="str">
            <v/>
          </cell>
          <cell r="BC419" t="str">
            <v>Compreh.</v>
          </cell>
          <cell r="BD419" t="str">
            <v>AVL</v>
          </cell>
          <cell r="BE419"/>
          <cell r="BF419" t="str">
            <v>QATAR TRANSPORT</v>
          </cell>
          <cell r="BG419" t="str">
            <v>FMB120</v>
          </cell>
          <cell r="BH419">
            <v>354018116840640</v>
          </cell>
          <cell r="BI419">
            <v>9742800040653</v>
          </cell>
          <cell r="BJ419" t="str">
            <v>fixed</v>
          </cell>
          <cell r="BK419"/>
          <cell r="BL419"/>
          <cell r="BM419"/>
          <cell r="BN419">
            <v>4000007309</v>
          </cell>
          <cell r="BO419"/>
          <cell r="BP419" t="str">
            <v xml:space="preserve">1 year unlimited Mileage for the entire vehicle, 3 years or 450,000 KM whichever comes first for the Power drive </v>
          </cell>
          <cell r="BQ419">
            <v>1108050100</v>
          </cell>
        </row>
        <row r="420">
          <cell r="C420">
            <v>37551</v>
          </cell>
          <cell r="D420" t="str">
            <v>Active</v>
          </cell>
          <cell r="E420" t="str">
            <v>Mercedes</v>
          </cell>
          <cell r="F420" t="str">
            <v xml:space="preserve">Automatic </v>
          </cell>
          <cell r="G420" t="str">
            <v>Actros 2041</v>
          </cell>
          <cell r="H420" t="str">
            <v>Truck</v>
          </cell>
          <cell r="I420" t="str">
            <v>Double Cabin</v>
          </cell>
          <cell r="J420" t="str">
            <v>Truck Head</v>
          </cell>
          <cell r="K420" t="str">
            <v xml:space="preserve">Small Pin </v>
          </cell>
          <cell r="L420"/>
          <cell r="M420"/>
          <cell r="N420" t="str">
            <v>WD3CHDAA7J0230781</v>
          </cell>
          <cell r="O420">
            <v>2018</v>
          </cell>
          <cell r="P420" t="str">
            <v>Germany</v>
          </cell>
          <cell r="Q420" t="str">
            <v>TR-Transport - Operations</v>
          </cell>
          <cell r="R420" t="str">
            <v>GWC</v>
          </cell>
          <cell r="S420" t="str">
            <v>LVQ</v>
          </cell>
          <cell r="T420" t="str">
            <v>Dangerous cargo ADR</v>
          </cell>
          <cell r="U420"/>
          <cell r="V420"/>
          <cell r="W420">
            <v>6</v>
          </cell>
          <cell r="X420" t="str">
            <v>White</v>
          </cell>
          <cell r="Y420" t="str">
            <v>541944C1027408</v>
          </cell>
          <cell r="Z420"/>
          <cell r="AA420" t="str">
            <v>Diesel</v>
          </cell>
          <cell r="AB420" t="str">
            <v>400 LTR</v>
          </cell>
          <cell r="AC420">
            <v>1</v>
          </cell>
          <cell r="AD420">
            <v>2.4</v>
          </cell>
          <cell r="AE420" t="str">
            <v xml:space="preserve"> 2 Seater</v>
          </cell>
          <cell r="AF420"/>
          <cell r="AG420" t="str">
            <v>Single Axel</v>
          </cell>
          <cell r="AH420"/>
          <cell r="AI420"/>
          <cell r="AJ420">
            <v>20000</v>
          </cell>
          <cell r="AK420">
            <v>7000</v>
          </cell>
          <cell r="AL420"/>
          <cell r="AM420"/>
          <cell r="AN420"/>
          <cell r="AO420"/>
          <cell r="AP420"/>
          <cell r="AQ420"/>
          <cell r="AR420"/>
          <cell r="AS420"/>
          <cell r="AT420"/>
          <cell r="AU420"/>
          <cell r="AV420"/>
          <cell r="AW420"/>
          <cell r="AX420"/>
          <cell r="AY420" t="e">
            <v>#N/A</v>
          </cell>
          <cell r="AZ420"/>
          <cell r="BA420">
            <v>44955</v>
          </cell>
          <cell r="BB420" t="str">
            <v/>
          </cell>
          <cell r="BC420" t="str">
            <v>Compreh.</v>
          </cell>
          <cell r="BD420" t="str">
            <v>AVL</v>
          </cell>
          <cell r="BE420"/>
          <cell r="BF420" t="str">
            <v>QATAR TRANSPORT</v>
          </cell>
          <cell r="BG420" t="str">
            <v>FMB120</v>
          </cell>
          <cell r="BH420">
            <v>354018118162506</v>
          </cell>
          <cell r="BI420">
            <v>9742800040654</v>
          </cell>
          <cell r="BJ420" t="str">
            <v>fixed</v>
          </cell>
          <cell r="BK420"/>
          <cell r="BL420"/>
          <cell r="BM420"/>
          <cell r="BN420">
            <v>4000007309</v>
          </cell>
          <cell r="BO420"/>
          <cell r="BP420" t="str">
            <v xml:space="preserve">1 year unlimited Mileage for the entire vehicle, 3 years or 450,000 KM whichever comes first for the Power drive </v>
          </cell>
          <cell r="BQ420">
            <v>1108050100</v>
          </cell>
        </row>
        <row r="421">
          <cell r="C421">
            <v>37559</v>
          </cell>
          <cell r="D421" t="str">
            <v>Active</v>
          </cell>
          <cell r="E421" t="str">
            <v>Mercedes</v>
          </cell>
          <cell r="F421" t="str">
            <v xml:space="preserve">Automatic </v>
          </cell>
          <cell r="G421" t="str">
            <v>Actros 2041</v>
          </cell>
          <cell r="H421" t="str">
            <v>Truck</v>
          </cell>
          <cell r="I421" t="str">
            <v>Double Cabin</v>
          </cell>
          <cell r="J421" t="str">
            <v>Truck Head</v>
          </cell>
          <cell r="K421" t="str">
            <v xml:space="preserve">Small Pin </v>
          </cell>
          <cell r="L421"/>
          <cell r="M421"/>
          <cell r="N421" t="str">
            <v>WD3CHDAA5J0230830</v>
          </cell>
          <cell r="O421">
            <v>2018</v>
          </cell>
          <cell r="P421" t="str">
            <v>Germany</v>
          </cell>
          <cell r="Q421" t="str">
            <v>TR-Transport - Operations</v>
          </cell>
          <cell r="R421" t="str">
            <v>GWC</v>
          </cell>
          <cell r="S421" t="str">
            <v>LVQ</v>
          </cell>
          <cell r="T421" t="str">
            <v>Dangerous cargo ADR</v>
          </cell>
          <cell r="U421"/>
          <cell r="V421"/>
          <cell r="W421">
            <v>6</v>
          </cell>
          <cell r="X421" t="str">
            <v>White</v>
          </cell>
          <cell r="Y421" t="str">
            <v>541944C1027517</v>
          </cell>
          <cell r="Z421"/>
          <cell r="AA421" t="str">
            <v>Diesel</v>
          </cell>
          <cell r="AB421" t="str">
            <v>400 LTR</v>
          </cell>
          <cell r="AC421">
            <v>1</v>
          </cell>
          <cell r="AD421">
            <v>2.4</v>
          </cell>
          <cell r="AE421" t="str">
            <v xml:space="preserve"> 2 Seater</v>
          </cell>
          <cell r="AF421"/>
          <cell r="AG421" t="str">
            <v>Single Axel</v>
          </cell>
          <cell r="AH421"/>
          <cell r="AI421"/>
          <cell r="AJ421">
            <v>20000</v>
          </cell>
          <cell r="AK421">
            <v>7000</v>
          </cell>
          <cell r="AL421"/>
          <cell r="AM421"/>
          <cell r="AN421"/>
          <cell r="AO421"/>
          <cell r="AP421"/>
          <cell r="AQ421"/>
          <cell r="AR421"/>
          <cell r="AS421"/>
          <cell r="AT421"/>
          <cell r="AU421"/>
          <cell r="AV421"/>
          <cell r="AW421"/>
          <cell r="AX421"/>
          <cell r="AY421" t="str">
            <v>Available</v>
          </cell>
          <cell r="AZ421"/>
          <cell r="BA421">
            <v>44970</v>
          </cell>
          <cell r="BB421" t="str">
            <v/>
          </cell>
          <cell r="BC421" t="str">
            <v>Compreh.</v>
          </cell>
          <cell r="BD421" t="str">
            <v>AVL</v>
          </cell>
          <cell r="BE421"/>
          <cell r="BF421" t="str">
            <v>QATAR TRANSPORT</v>
          </cell>
          <cell r="BG421" t="str">
            <v>FMB120</v>
          </cell>
          <cell r="BH421">
            <v>354018118134471</v>
          </cell>
          <cell r="BI421">
            <v>9742800040655</v>
          </cell>
          <cell r="BJ421" t="str">
            <v>fixed</v>
          </cell>
          <cell r="BK421"/>
          <cell r="BL421"/>
          <cell r="BM421"/>
          <cell r="BN421">
            <v>4000007309</v>
          </cell>
          <cell r="BO421"/>
          <cell r="BP421" t="str">
            <v xml:space="preserve">1 year unlimited Mileage for the entire vehicle, 3 years or 450,000 KM whichever comes first for the Power drive </v>
          </cell>
          <cell r="BQ421">
            <v>1108050100</v>
          </cell>
        </row>
        <row r="422">
          <cell r="C422">
            <v>37597</v>
          </cell>
          <cell r="D422" t="str">
            <v>Active</v>
          </cell>
          <cell r="E422" t="str">
            <v>Mercedes</v>
          </cell>
          <cell r="F422" t="str">
            <v xml:space="preserve">Automatic </v>
          </cell>
          <cell r="G422" t="str">
            <v>Actros 2041</v>
          </cell>
          <cell r="H422" t="str">
            <v>Truck</v>
          </cell>
          <cell r="I422" t="str">
            <v>Double Cabin</v>
          </cell>
          <cell r="J422" t="str">
            <v>Truck Head</v>
          </cell>
          <cell r="K422" t="str">
            <v xml:space="preserve">Small Pin </v>
          </cell>
          <cell r="L422"/>
          <cell r="M422"/>
          <cell r="N422" t="str">
            <v>WD3CHDAA7J0230831</v>
          </cell>
          <cell r="O422">
            <v>2018</v>
          </cell>
          <cell r="P422" t="str">
            <v>Germany</v>
          </cell>
          <cell r="Q422" t="str">
            <v>TR-Transport - Operations</v>
          </cell>
          <cell r="R422" t="str">
            <v>GWC</v>
          </cell>
          <cell r="S422" t="str">
            <v>LVQ</v>
          </cell>
          <cell r="T422" t="str">
            <v>Dangerous cargo ADR</v>
          </cell>
          <cell r="U422"/>
          <cell r="V422"/>
          <cell r="W422">
            <v>6</v>
          </cell>
          <cell r="X422" t="str">
            <v>White</v>
          </cell>
          <cell r="Y422" t="str">
            <v>541944C1027393</v>
          </cell>
          <cell r="Z422"/>
          <cell r="AA422" t="str">
            <v>Diesel</v>
          </cell>
          <cell r="AB422" t="str">
            <v>400 LTR</v>
          </cell>
          <cell r="AC422">
            <v>1</v>
          </cell>
          <cell r="AD422">
            <v>2.4</v>
          </cell>
          <cell r="AE422" t="str">
            <v xml:space="preserve"> 2 Seater</v>
          </cell>
          <cell r="AF422"/>
          <cell r="AG422" t="str">
            <v>Single Axel</v>
          </cell>
          <cell r="AH422"/>
          <cell r="AI422"/>
          <cell r="AJ422">
            <v>20000</v>
          </cell>
          <cell r="AK422">
            <v>7000</v>
          </cell>
          <cell r="AL422"/>
          <cell r="AM422"/>
          <cell r="AN422"/>
          <cell r="AO422"/>
          <cell r="AP422"/>
          <cell r="AQ422"/>
          <cell r="AR422"/>
          <cell r="AS422"/>
          <cell r="AT422"/>
          <cell r="AU422"/>
          <cell r="AV422"/>
          <cell r="AW422"/>
          <cell r="AX422"/>
          <cell r="AY422" t="str">
            <v>Available</v>
          </cell>
          <cell r="AZ422"/>
          <cell r="BA422">
            <v>44976</v>
          </cell>
          <cell r="BB422" t="str">
            <v/>
          </cell>
          <cell r="BC422" t="str">
            <v>Compreh.</v>
          </cell>
          <cell r="BD422" t="str">
            <v>AVL</v>
          </cell>
          <cell r="BE422"/>
          <cell r="BF422" t="str">
            <v>QATAR TRANSPORT</v>
          </cell>
          <cell r="BG422" t="str">
            <v>FMB120</v>
          </cell>
          <cell r="BH422">
            <v>354018118134620</v>
          </cell>
          <cell r="BI422">
            <v>9742800040656</v>
          </cell>
          <cell r="BJ422" t="str">
            <v>fixed</v>
          </cell>
          <cell r="BK422"/>
          <cell r="BL422"/>
          <cell r="BM422"/>
          <cell r="BN422">
            <v>4000007309</v>
          </cell>
          <cell r="BO422"/>
          <cell r="BP422" t="str">
            <v xml:space="preserve">1 year unlimited Mileage for the entire vehicle, 3 years or 450,000 KM whichever comes first for the Power drive </v>
          </cell>
          <cell r="BQ422">
            <v>1108050100</v>
          </cell>
        </row>
        <row r="423">
          <cell r="C423">
            <v>37661</v>
          </cell>
          <cell r="D423" t="str">
            <v>Active</v>
          </cell>
          <cell r="E423" t="str">
            <v>Mercedes</v>
          </cell>
          <cell r="F423" t="str">
            <v xml:space="preserve">Automatic </v>
          </cell>
          <cell r="G423" t="str">
            <v>Actros 2041</v>
          </cell>
          <cell r="H423" t="str">
            <v>Truck</v>
          </cell>
          <cell r="I423" t="str">
            <v>Double Cabin</v>
          </cell>
          <cell r="J423" t="str">
            <v>Truck Head</v>
          </cell>
          <cell r="K423" t="str">
            <v xml:space="preserve">Small Pin </v>
          </cell>
          <cell r="L423"/>
          <cell r="M423"/>
          <cell r="N423" t="str">
            <v>WD3CHDAA8J0230837</v>
          </cell>
          <cell r="O423">
            <v>2018</v>
          </cell>
          <cell r="P423" t="str">
            <v>Germany</v>
          </cell>
          <cell r="Q423" t="str">
            <v>TR-Transport - Operations</v>
          </cell>
          <cell r="R423" t="str">
            <v>GWC</v>
          </cell>
          <cell r="S423" t="str">
            <v>LVQ</v>
          </cell>
          <cell r="T423" t="str">
            <v>Dangerous cargo ADR</v>
          </cell>
          <cell r="U423"/>
          <cell r="V423"/>
          <cell r="W423">
            <v>6</v>
          </cell>
          <cell r="X423" t="str">
            <v>White</v>
          </cell>
          <cell r="Y423" t="str">
            <v>541944C1027678</v>
          </cell>
          <cell r="Z423"/>
          <cell r="AA423" t="str">
            <v>Diesel</v>
          </cell>
          <cell r="AB423" t="str">
            <v>400 LTR</v>
          </cell>
          <cell r="AC423">
            <v>1</v>
          </cell>
          <cell r="AD423">
            <v>2.4</v>
          </cell>
          <cell r="AE423" t="str">
            <v xml:space="preserve"> 2 Seater</v>
          </cell>
          <cell r="AF423"/>
          <cell r="AG423" t="str">
            <v>Single Axel</v>
          </cell>
          <cell r="AH423"/>
          <cell r="AI423"/>
          <cell r="AJ423">
            <v>20000</v>
          </cell>
          <cell r="AK423">
            <v>7000</v>
          </cell>
          <cell r="AL423"/>
          <cell r="AM423"/>
          <cell r="AN423"/>
          <cell r="AO423"/>
          <cell r="AP423"/>
          <cell r="AQ423"/>
          <cell r="AR423"/>
          <cell r="AS423"/>
          <cell r="AT423"/>
          <cell r="AU423"/>
          <cell r="AV423"/>
          <cell r="AW423"/>
          <cell r="AX423"/>
          <cell r="AY423" t="str">
            <v>Available</v>
          </cell>
          <cell r="AZ423"/>
          <cell r="BA423">
            <v>44976</v>
          </cell>
          <cell r="BB423" t="str">
            <v/>
          </cell>
          <cell r="BC423" t="str">
            <v>Compreh.</v>
          </cell>
          <cell r="BD423" t="str">
            <v>AVL</v>
          </cell>
          <cell r="BE423"/>
          <cell r="BF423" t="str">
            <v>QATAR TRANSPORT</v>
          </cell>
          <cell r="BG423" t="str">
            <v>FMB120</v>
          </cell>
          <cell r="BH423">
            <v>354018118134539</v>
          </cell>
          <cell r="BI423">
            <v>9742800040657</v>
          </cell>
          <cell r="BJ423" t="str">
            <v>fixed</v>
          </cell>
          <cell r="BK423"/>
          <cell r="BL423"/>
          <cell r="BM423"/>
          <cell r="BN423">
            <v>4000007309</v>
          </cell>
          <cell r="BO423"/>
          <cell r="BP423" t="str">
            <v xml:space="preserve">1 year unlimited Mileage for the entire vehicle, 3 years or 450,000 KM whichever comes first for the Power drive </v>
          </cell>
          <cell r="BQ423">
            <v>1108050100</v>
          </cell>
        </row>
        <row r="424">
          <cell r="C424">
            <v>37675</v>
          </cell>
          <cell r="D424" t="str">
            <v>Active</v>
          </cell>
          <cell r="E424" t="str">
            <v>Mercedes</v>
          </cell>
          <cell r="F424" t="str">
            <v xml:space="preserve">Automatic </v>
          </cell>
          <cell r="G424" t="str">
            <v>Actros 2041</v>
          </cell>
          <cell r="H424" t="str">
            <v>Truck</v>
          </cell>
          <cell r="I424" t="str">
            <v>Double Cabin</v>
          </cell>
          <cell r="J424" t="str">
            <v>Truck Head</v>
          </cell>
          <cell r="K424" t="str">
            <v xml:space="preserve">Small Pin </v>
          </cell>
          <cell r="L424"/>
          <cell r="M424"/>
          <cell r="N424" t="str">
            <v>WD3CHDAA8J0230840</v>
          </cell>
          <cell r="O424">
            <v>2018</v>
          </cell>
          <cell r="P424" t="str">
            <v>Germany</v>
          </cell>
          <cell r="Q424" t="str">
            <v>TR-Transport - Operations</v>
          </cell>
          <cell r="R424" t="str">
            <v>GWC</v>
          </cell>
          <cell r="S424" t="str">
            <v>LVQ</v>
          </cell>
          <cell r="T424" t="str">
            <v>Deugro Dedicated</v>
          </cell>
          <cell r="U424"/>
          <cell r="V424"/>
          <cell r="W424">
            <v>6</v>
          </cell>
          <cell r="X424" t="str">
            <v>White</v>
          </cell>
          <cell r="Y424" t="str">
            <v>541944C1027522</v>
          </cell>
          <cell r="Z424"/>
          <cell r="AA424" t="str">
            <v>Diesel</v>
          </cell>
          <cell r="AB424" t="str">
            <v>400 LTR</v>
          </cell>
          <cell r="AC424">
            <v>1</v>
          </cell>
          <cell r="AD424">
            <v>2.4</v>
          </cell>
          <cell r="AE424" t="str">
            <v xml:space="preserve"> 2 Seater</v>
          </cell>
          <cell r="AF424"/>
          <cell r="AG424" t="str">
            <v>Single Axel</v>
          </cell>
          <cell r="AH424"/>
          <cell r="AI424"/>
          <cell r="AJ424">
            <v>20000</v>
          </cell>
          <cell r="AK424">
            <v>7000</v>
          </cell>
          <cell r="AL424"/>
          <cell r="AM424"/>
          <cell r="AN424"/>
          <cell r="AO424"/>
          <cell r="AP424"/>
          <cell r="AQ424"/>
          <cell r="AR424"/>
          <cell r="AS424"/>
          <cell r="AT424"/>
          <cell r="AU424"/>
          <cell r="AV424"/>
          <cell r="AW424"/>
          <cell r="AX424"/>
          <cell r="AY424" t="e">
            <v>#N/A</v>
          </cell>
          <cell r="AZ424"/>
          <cell r="BA424">
            <v>44976</v>
          </cell>
          <cell r="BB424" t="str">
            <v/>
          </cell>
          <cell r="BC424" t="str">
            <v>Compreh.</v>
          </cell>
          <cell r="BD424" t="str">
            <v>AVL</v>
          </cell>
          <cell r="BE424"/>
          <cell r="BF424" t="str">
            <v>QATAR TRANSPORT</v>
          </cell>
          <cell r="BG424" t="str">
            <v>FMB120</v>
          </cell>
          <cell r="BH424">
            <v>354018118135031</v>
          </cell>
          <cell r="BI424">
            <v>9742800040658</v>
          </cell>
          <cell r="BJ424" t="str">
            <v>fixed</v>
          </cell>
          <cell r="BK424"/>
          <cell r="BL424"/>
          <cell r="BM424"/>
          <cell r="BN424">
            <v>4000007309</v>
          </cell>
          <cell r="BO424"/>
          <cell r="BP424" t="str">
            <v xml:space="preserve">1 year unlimited Mileage for the entire vehicle, 3 years or 450,000 KM whichever comes first for the Power drive </v>
          </cell>
          <cell r="BQ424">
            <v>1108050100</v>
          </cell>
        </row>
        <row r="425">
          <cell r="C425">
            <v>38320</v>
          </cell>
          <cell r="D425" t="str">
            <v>Active</v>
          </cell>
          <cell r="E425" t="str">
            <v>Mercedes</v>
          </cell>
          <cell r="F425" t="str">
            <v xml:space="preserve">Automatic </v>
          </cell>
          <cell r="G425" t="str">
            <v>Actros 2041</v>
          </cell>
          <cell r="H425" t="str">
            <v>Truck</v>
          </cell>
          <cell r="I425" t="str">
            <v>Double Cabin</v>
          </cell>
          <cell r="J425" t="str">
            <v>Truck Head</v>
          </cell>
          <cell r="K425" t="str">
            <v xml:space="preserve">Small Pin </v>
          </cell>
          <cell r="L425"/>
          <cell r="M425"/>
          <cell r="N425" t="str">
            <v>WD3CHDAA9J0230829</v>
          </cell>
          <cell r="O425">
            <v>2018</v>
          </cell>
          <cell r="P425" t="str">
            <v>Germany</v>
          </cell>
          <cell r="Q425" t="str">
            <v>TR-Transport - Operations</v>
          </cell>
          <cell r="R425" t="str">
            <v>GWC</v>
          </cell>
          <cell r="S425" t="str">
            <v>LVQ</v>
          </cell>
          <cell r="T425" t="str">
            <v>Dangerous cargo ADR</v>
          </cell>
          <cell r="U425"/>
          <cell r="V425"/>
          <cell r="W425">
            <v>6</v>
          </cell>
          <cell r="X425" t="str">
            <v>White</v>
          </cell>
          <cell r="Y425" t="str">
            <v>541944C1027542</v>
          </cell>
          <cell r="Z425"/>
          <cell r="AA425" t="str">
            <v>Diesel</v>
          </cell>
          <cell r="AB425" t="str">
            <v>400 LTR</v>
          </cell>
          <cell r="AC425">
            <v>1</v>
          </cell>
          <cell r="AD425">
            <v>2.4</v>
          </cell>
          <cell r="AE425" t="str">
            <v xml:space="preserve"> 2 Seater</v>
          </cell>
          <cell r="AF425"/>
          <cell r="AG425" t="str">
            <v>Single Axel</v>
          </cell>
          <cell r="AH425"/>
          <cell r="AI425"/>
          <cell r="AJ425">
            <v>20000</v>
          </cell>
          <cell r="AK425">
            <v>7000</v>
          </cell>
          <cell r="AL425"/>
          <cell r="AM425"/>
          <cell r="AN425"/>
          <cell r="AO425"/>
          <cell r="AP425"/>
          <cell r="AQ425"/>
          <cell r="AR425"/>
          <cell r="AS425"/>
          <cell r="AT425"/>
          <cell r="AU425"/>
          <cell r="AV425"/>
          <cell r="AW425"/>
          <cell r="AX425"/>
          <cell r="AY425" t="e">
            <v>#N/A</v>
          </cell>
          <cell r="AZ425"/>
          <cell r="BA425">
            <v>44966</v>
          </cell>
          <cell r="BB425" t="str">
            <v/>
          </cell>
          <cell r="BC425" t="str">
            <v>Compreh.</v>
          </cell>
          <cell r="BD425" t="str">
            <v>AVL</v>
          </cell>
          <cell r="BE425"/>
          <cell r="BF425" t="str">
            <v>QATAR TRANSPORT</v>
          </cell>
          <cell r="BG425" t="str">
            <v>FMB120</v>
          </cell>
          <cell r="BH425">
            <v>354018118124464</v>
          </cell>
          <cell r="BI425">
            <v>9742800040659</v>
          </cell>
          <cell r="BJ425" t="str">
            <v>fixed</v>
          </cell>
          <cell r="BK425"/>
          <cell r="BL425"/>
          <cell r="BM425"/>
          <cell r="BN425">
            <v>4000007309</v>
          </cell>
          <cell r="BO425"/>
          <cell r="BP425" t="str">
            <v xml:space="preserve">1 year unlimited Mileage for the entire vehicle, 3 years or 450,000 KM whichever comes first for the Power drive </v>
          </cell>
          <cell r="BQ425">
            <v>1108050100</v>
          </cell>
        </row>
        <row r="426">
          <cell r="C426">
            <v>66714</v>
          </cell>
          <cell r="D426" t="str">
            <v>Active</v>
          </cell>
          <cell r="E426" t="str">
            <v>Mercedes</v>
          </cell>
          <cell r="F426" t="str">
            <v xml:space="preserve">Automatic </v>
          </cell>
          <cell r="G426" t="str">
            <v>Actros 2040</v>
          </cell>
          <cell r="H426" t="str">
            <v>Truck</v>
          </cell>
          <cell r="I426" t="str">
            <v>Double Cabin</v>
          </cell>
          <cell r="J426" t="str">
            <v>Truck Head</v>
          </cell>
          <cell r="K426" t="str">
            <v xml:space="preserve">Small Pin </v>
          </cell>
          <cell r="L426"/>
          <cell r="M426" t="str">
            <v>WDACHDAA98L315476</v>
          </cell>
          <cell r="N426" t="str">
            <v>WDACHDAA98L315476</v>
          </cell>
          <cell r="O426">
            <v>2008</v>
          </cell>
          <cell r="P426" t="str">
            <v xml:space="preserve">  Germany</v>
          </cell>
          <cell r="Q426" t="str">
            <v>TR-Transport - Operations</v>
          </cell>
          <cell r="R426" t="str">
            <v>Flag Logistics Services</v>
          </cell>
          <cell r="S426" t="str">
            <v>LVQ</v>
          </cell>
          <cell r="T426" t="str">
            <v>Deugro Dedicated</v>
          </cell>
          <cell r="U426"/>
          <cell r="V426"/>
          <cell r="W426">
            <v>6</v>
          </cell>
          <cell r="X426" t="str">
            <v>White</v>
          </cell>
          <cell r="Y426">
            <v>54192300588819</v>
          </cell>
          <cell r="Z426" t="str">
            <v>11,946 cc /400 hp</v>
          </cell>
          <cell r="AA426" t="str">
            <v>Diesel</v>
          </cell>
          <cell r="AB426" t="str">
            <v>500 LTR</v>
          </cell>
          <cell r="AC426">
            <v>1</v>
          </cell>
          <cell r="AD426">
            <v>2.4</v>
          </cell>
          <cell r="AE426" t="str">
            <v xml:space="preserve"> 2 Seater</v>
          </cell>
          <cell r="AF426"/>
          <cell r="AG426" t="str">
            <v>Single Axel</v>
          </cell>
          <cell r="AH426"/>
          <cell r="AI426"/>
          <cell r="AJ426">
            <v>20000</v>
          </cell>
          <cell r="AK426">
            <v>7000</v>
          </cell>
          <cell r="AL426"/>
          <cell r="AM426"/>
          <cell r="AN426"/>
          <cell r="AO426"/>
          <cell r="AP426"/>
          <cell r="AQ426"/>
          <cell r="AR426"/>
          <cell r="AS426"/>
          <cell r="AT426"/>
          <cell r="AU426"/>
          <cell r="AV426"/>
          <cell r="AW426"/>
          <cell r="AX426"/>
          <cell r="AY426" t="str">
            <v>Available</v>
          </cell>
          <cell r="AZ426"/>
          <cell r="BA426">
            <v>45152</v>
          </cell>
          <cell r="BB426" t="str">
            <v/>
          </cell>
          <cell r="BC426" t="str">
            <v>Compreh.</v>
          </cell>
          <cell r="BD426" t="str">
            <v>AVL</v>
          </cell>
          <cell r="BE426"/>
          <cell r="BF426" t="str">
            <v>QATAR TRANSPORT</v>
          </cell>
          <cell r="BG426" t="str">
            <v>FMB120</v>
          </cell>
          <cell r="BH426">
            <v>354018118138092</v>
          </cell>
          <cell r="BI426">
            <v>9742800040660</v>
          </cell>
          <cell r="BJ426" t="str">
            <v>fixed</v>
          </cell>
          <cell r="BK426"/>
          <cell r="BL426"/>
          <cell r="BM426"/>
          <cell r="BN426"/>
          <cell r="BO426"/>
          <cell r="BP426"/>
          <cell r="BQ426">
            <v>1108050100</v>
          </cell>
        </row>
        <row r="427">
          <cell r="C427">
            <v>66733</v>
          </cell>
          <cell r="D427" t="str">
            <v>Active</v>
          </cell>
          <cell r="E427" t="str">
            <v>Mercedes</v>
          </cell>
          <cell r="F427" t="str">
            <v xml:space="preserve">Automatic </v>
          </cell>
          <cell r="G427" t="str">
            <v>Actros 2040</v>
          </cell>
          <cell r="H427" t="str">
            <v>Truck</v>
          </cell>
          <cell r="I427" t="str">
            <v>Double Cabin</v>
          </cell>
          <cell r="J427" t="str">
            <v>Truck Head</v>
          </cell>
          <cell r="K427" t="str">
            <v xml:space="preserve">Small Pin </v>
          </cell>
          <cell r="L427"/>
          <cell r="M427" t="str">
            <v>WDACHDAA08L315477</v>
          </cell>
          <cell r="N427" t="str">
            <v>WDACHDAA08L315477</v>
          </cell>
          <cell r="O427">
            <v>2008</v>
          </cell>
          <cell r="P427" t="str">
            <v xml:space="preserve">  Germany</v>
          </cell>
          <cell r="Q427" t="str">
            <v>TR-Transport - Operations</v>
          </cell>
          <cell r="R427" t="str">
            <v>Flag Logistics Services</v>
          </cell>
          <cell r="S427" t="str">
            <v>LVQ</v>
          </cell>
          <cell r="T427" t="str">
            <v>LVQ</v>
          </cell>
          <cell r="U427"/>
          <cell r="V427"/>
          <cell r="W427">
            <v>6</v>
          </cell>
          <cell r="X427" t="str">
            <v>White</v>
          </cell>
          <cell r="Y427">
            <v>54192300587950</v>
          </cell>
          <cell r="Z427" t="str">
            <v>11,946 cc /400 hp</v>
          </cell>
          <cell r="AA427" t="str">
            <v>Diesel</v>
          </cell>
          <cell r="AB427" t="str">
            <v>500 LTR</v>
          </cell>
          <cell r="AC427">
            <v>1</v>
          </cell>
          <cell r="AD427">
            <v>2.4</v>
          </cell>
          <cell r="AE427" t="str">
            <v xml:space="preserve"> 2 Seater</v>
          </cell>
          <cell r="AF427"/>
          <cell r="AG427" t="str">
            <v>Single Axel</v>
          </cell>
          <cell r="AH427"/>
          <cell r="AI427"/>
          <cell r="AJ427">
            <v>20000</v>
          </cell>
          <cell r="AK427">
            <v>7000</v>
          </cell>
          <cell r="AL427"/>
          <cell r="AM427"/>
          <cell r="AN427"/>
          <cell r="AO427"/>
          <cell r="AP427"/>
          <cell r="AQ427"/>
          <cell r="AR427"/>
          <cell r="AS427"/>
          <cell r="AT427"/>
          <cell r="AU427"/>
          <cell r="AV427"/>
          <cell r="AW427"/>
          <cell r="AX427"/>
          <cell r="AY427" t="e">
            <v>#N/A</v>
          </cell>
          <cell r="AZ427"/>
          <cell r="BA427">
            <v>45018</v>
          </cell>
          <cell r="BB427" t="str">
            <v/>
          </cell>
          <cell r="BC427" t="str">
            <v>Compreh.</v>
          </cell>
          <cell r="BD427" t="str">
            <v>AVL</v>
          </cell>
          <cell r="BE427"/>
          <cell r="BF427" t="str">
            <v>QATAR TRANSPORT</v>
          </cell>
          <cell r="BG427" t="str">
            <v>FMB120</v>
          </cell>
          <cell r="BH427">
            <v>354018118125685</v>
          </cell>
          <cell r="BI427">
            <v>9742800040661</v>
          </cell>
          <cell r="BJ427" t="str">
            <v>fixed</v>
          </cell>
          <cell r="BK427"/>
          <cell r="BL427"/>
          <cell r="BM427"/>
          <cell r="BN427"/>
          <cell r="BO427"/>
          <cell r="BP427"/>
          <cell r="BQ427">
            <v>1108050100</v>
          </cell>
        </row>
        <row r="428">
          <cell r="C428">
            <v>66739</v>
          </cell>
          <cell r="D428" t="str">
            <v>Active</v>
          </cell>
          <cell r="E428" t="str">
            <v>Mercedes</v>
          </cell>
          <cell r="F428" t="str">
            <v xml:space="preserve">Automatic </v>
          </cell>
          <cell r="G428" t="str">
            <v>Actros 2040</v>
          </cell>
          <cell r="H428" t="str">
            <v>Truck</v>
          </cell>
          <cell r="I428" t="str">
            <v>Double Cabin</v>
          </cell>
          <cell r="J428" t="str">
            <v>Truck Head</v>
          </cell>
          <cell r="K428" t="str">
            <v xml:space="preserve">Small Pin </v>
          </cell>
          <cell r="L428"/>
          <cell r="M428" t="str">
            <v>WDACHDAA28L315478</v>
          </cell>
          <cell r="N428" t="str">
            <v>WDACHDAA28L315478</v>
          </cell>
          <cell r="O428">
            <v>2008</v>
          </cell>
          <cell r="P428" t="str">
            <v xml:space="preserve">  Germany</v>
          </cell>
          <cell r="Q428" t="str">
            <v>TR-Transport - Operations</v>
          </cell>
          <cell r="R428" t="str">
            <v>Flag Logistics Services</v>
          </cell>
          <cell r="S428" t="str">
            <v>LVQ</v>
          </cell>
          <cell r="T428" t="str">
            <v>LVQ</v>
          </cell>
          <cell r="U428"/>
          <cell r="V428"/>
          <cell r="W428">
            <v>6</v>
          </cell>
          <cell r="X428" t="str">
            <v>White</v>
          </cell>
          <cell r="Y428">
            <v>54192300589073</v>
          </cell>
          <cell r="Z428" t="str">
            <v>11,946 cc /400 hp</v>
          </cell>
          <cell r="AA428" t="str">
            <v>Diesel</v>
          </cell>
          <cell r="AB428" t="str">
            <v>500 LTR</v>
          </cell>
          <cell r="AC428">
            <v>1</v>
          </cell>
          <cell r="AD428">
            <v>2.4</v>
          </cell>
          <cell r="AE428" t="str">
            <v xml:space="preserve"> 2 Seater</v>
          </cell>
          <cell r="AF428"/>
          <cell r="AG428" t="str">
            <v>Single Axel</v>
          </cell>
          <cell r="AH428"/>
          <cell r="AI428"/>
          <cell r="AJ428">
            <v>20000</v>
          </cell>
          <cell r="AK428">
            <v>7000</v>
          </cell>
          <cell r="AL428"/>
          <cell r="AM428"/>
          <cell r="AN428"/>
          <cell r="AO428"/>
          <cell r="AP428"/>
          <cell r="AQ428"/>
          <cell r="AR428"/>
          <cell r="AS428"/>
          <cell r="AT428"/>
          <cell r="AU428"/>
          <cell r="AV428"/>
          <cell r="AW428"/>
          <cell r="AX428"/>
          <cell r="AY428" t="e">
            <v>#N/A</v>
          </cell>
          <cell r="AZ428"/>
          <cell r="BA428">
            <v>45067</v>
          </cell>
          <cell r="BB428" t="str">
            <v/>
          </cell>
          <cell r="BC428" t="str">
            <v>Compreh.</v>
          </cell>
          <cell r="BD428" t="str">
            <v>AVL</v>
          </cell>
          <cell r="BE428"/>
          <cell r="BF428" t="str">
            <v>QATAR TRANSPORT</v>
          </cell>
          <cell r="BG428" t="str">
            <v>FMB120</v>
          </cell>
          <cell r="BH428">
            <v>354018118138043</v>
          </cell>
          <cell r="BI428">
            <v>9742800040662</v>
          </cell>
          <cell r="BJ428" t="str">
            <v>fixed</v>
          </cell>
          <cell r="BK428"/>
          <cell r="BL428"/>
          <cell r="BM428"/>
          <cell r="BN428"/>
          <cell r="BO428"/>
          <cell r="BP428"/>
          <cell r="BQ428">
            <v>1108050100</v>
          </cell>
        </row>
        <row r="429">
          <cell r="C429">
            <v>66744</v>
          </cell>
          <cell r="D429" t="str">
            <v>Active</v>
          </cell>
          <cell r="E429" t="str">
            <v>Mercedes</v>
          </cell>
          <cell r="F429" t="str">
            <v xml:space="preserve">Automatic </v>
          </cell>
          <cell r="G429" t="str">
            <v>Actros 2040</v>
          </cell>
          <cell r="H429" t="str">
            <v>Truck</v>
          </cell>
          <cell r="I429" t="str">
            <v>Double Cabin</v>
          </cell>
          <cell r="J429" t="str">
            <v>Truck Head</v>
          </cell>
          <cell r="K429" t="str">
            <v xml:space="preserve">Small Pin </v>
          </cell>
          <cell r="L429"/>
          <cell r="M429" t="str">
            <v>WDACHDAA48L315479</v>
          </cell>
          <cell r="N429" t="str">
            <v>WDACHDAA48L315479</v>
          </cell>
          <cell r="O429">
            <v>2008</v>
          </cell>
          <cell r="P429" t="str">
            <v xml:space="preserve">  Germany</v>
          </cell>
          <cell r="Q429" t="str">
            <v>TR-Transport - Operations</v>
          </cell>
          <cell r="R429" t="str">
            <v>Flag Logistics Services</v>
          </cell>
          <cell r="S429" t="str">
            <v>LVQ</v>
          </cell>
          <cell r="T429" t="str">
            <v>LVQ</v>
          </cell>
          <cell r="U429"/>
          <cell r="V429"/>
          <cell r="W429">
            <v>6</v>
          </cell>
          <cell r="X429" t="str">
            <v>White</v>
          </cell>
          <cell r="Y429">
            <v>54192300588836</v>
          </cell>
          <cell r="Z429" t="str">
            <v>11,946 cc /400 hp</v>
          </cell>
          <cell r="AA429" t="str">
            <v>Diesel</v>
          </cell>
          <cell r="AB429" t="str">
            <v>500 LTR</v>
          </cell>
          <cell r="AC429">
            <v>1</v>
          </cell>
          <cell r="AD429">
            <v>2.4</v>
          </cell>
          <cell r="AE429" t="str">
            <v xml:space="preserve"> 2 Seater</v>
          </cell>
          <cell r="AF429"/>
          <cell r="AG429" t="str">
            <v>Single Axel</v>
          </cell>
          <cell r="AH429"/>
          <cell r="AI429"/>
          <cell r="AJ429">
            <v>20000</v>
          </cell>
          <cell r="AK429">
            <v>7000</v>
          </cell>
          <cell r="AL429"/>
          <cell r="AM429"/>
          <cell r="AN429"/>
          <cell r="AO429"/>
          <cell r="AP429"/>
          <cell r="AQ429"/>
          <cell r="AR429"/>
          <cell r="AS429"/>
          <cell r="AT429"/>
          <cell r="AU429"/>
          <cell r="AV429"/>
          <cell r="AW429"/>
          <cell r="AX429"/>
          <cell r="AY429" t="str">
            <v>Available( broken )</v>
          </cell>
          <cell r="AZ429"/>
          <cell r="BA429">
            <v>45025</v>
          </cell>
          <cell r="BB429" t="str">
            <v/>
          </cell>
          <cell r="BC429" t="str">
            <v>Compreh.</v>
          </cell>
          <cell r="BD429" t="str">
            <v>AVL</v>
          </cell>
          <cell r="BE429"/>
          <cell r="BF429" t="str">
            <v>QATAR TRANSPORT</v>
          </cell>
          <cell r="BG429" t="str">
            <v>FMB120</v>
          </cell>
          <cell r="BH429">
            <v>354018118125545</v>
          </cell>
          <cell r="BI429">
            <v>9742800040663</v>
          </cell>
          <cell r="BJ429" t="str">
            <v>fixed</v>
          </cell>
          <cell r="BK429"/>
          <cell r="BL429"/>
          <cell r="BM429"/>
          <cell r="BN429"/>
          <cell r="BO429"/>
          <cell r="BP429"/>
          <cell r="BQ429">
            <v>1108050100</v>
          </cell>
        </row>
        <row r="430">
          <cell r="C430">
            <v>66756</v>
          </cell>
          <cell r="D430" t="str">
            <v>Active</v>
          </cell>
          <cell r="E430" t="str">
            <v>Mercedes</v>
          </cell>
          <cell r="F430" t="str">
            <v xml:space="preserve">Automatic </v>
          </cell>
          <cell r="G430" t="str">
            <v>Actros 2040</v>
          </cell>
          <cell r="H430" t="str">
            <v>Truck</v>
          </cell>
          <cell r="I430" t="str">
            <v>Double Cabin</v>
          </cell>
          <cell r="J430" t="str">
            <v>Truck Head</v>
          </cell>
          <cell r="K430" t="str">
            <v xml:space="preserve">Small Pin </v>
          </cell>
          <cell r="L430"/>
          <cell r="M430" t="str">
            <v>WDACHDAA08L315480</v>
          </cell>
          <cell r="N430" t="str">
            <v>WDACHDAA08L315480</v>
          </cell>
          <cell r="O430">
            <v>2008</v>
          </cell>
          <cell r="P430" t="str">
            <v xml:space="preserve">  Germany</v>
          </cell>
          <cell r="Q430" t="str">
            <v>TR-Transport - Operations</v>
          </cell>
          <cell r="R430" t="str">
            <v>Flag Logistics Services</v>
          </cell>
          <cell r="S430" t="str">
            <v>LVQ</v>
          </cell>
          <cell r="T430" t="str">
            <v>LVQ</v>
          </cell>
          <cell r="U430"/>
          <cell r="V430"/>
          <cell r="W430">
            <v>6</v>
          </cell>
          <cell r="X430" t="str">
            <v>White</v>
          </cell>
          <cell r="Y430">
            <v>54192300588843</v>
          </cell>
          <cell r="Z430" t="str">
            <v>11,946 cc /400 hp</v>
          </cell>
          <cell r="AA430" t="str">
            <v>Diesel</v>
          </cell>
          <cell r="AB430" t="str">
            <v>500 LTR</v>
          </cell>
          <cell r="AC430">
            <v>1</v>
          </cell>
          <cell r="AD430">
            <v>2.4</v>
          </cell>
          <cell r="AE430" t="str">
            <v xml:space="preserve"> 2 Seater</v>
          </cell>
          <cell r="AF430"/>
          <cell r="AG430" t="str">
            <v>Single Axel</v>
          </cell>
          <cell r="AH430"/>
          <cell r="AI430"/>
          <cell r="AJ430">
            <v>20000</v>
          </cell>
          <cell r="AK430">
            <v>7000</v>
          </cell>
          <cell r="AL430"/>
          <cell r="AM430"/>
          <cell r="AN430"/>
          <cell r="AO430"/>
          <cell r="AP430"/>
          <cell r="AQ430"/>
          <cell r="AR430"/>
          <cell r="AS430"/>
          <cell r="AT430"/>
          <cell r="AU430"/>
          <cell r="AV430"/>
          <cell r="AW430"/>
          <cell r="AX430"/>
          <cell r="AY430" t="str">
            <v>Available</v>
          </cell>
          <cell r="AZ430"/>
          <cell r="BA430">
            <v>45119</v>
          </cell>
          <cell r="BB430" t="str">
            <v/>
          </cell>
          <cell r="BC430" t="str">
            <v>Compreh.</v>
          </cell>
          <cell r="BD430" t="str">
            <v>AVL</v>
          </cell>
          <cell r="BE430"/>
          <cell r="BF430" t="str">
            <v>QATAR TRANSPORT</v>
          </cell>
          <cell r="BG430" t="str">
            <v>FMB120</v>
          </cell>
          <cell r="BH430">
            <v>354018118138001</v>
          </cell>
          <cell r="BI430">
            <v>9742800040664</v>
          </cell>
          <cell r="BJ430" t="str">
            <v>fixed</v>
          </cell>
          <cell r="BK430"/>
          <cell r="BL430"/>
          <cell r="BM430"/>
          <cell r="BN430"/>
          <cell r="BO430"/>
          <cell r="BP430"/>
          <cell r="BQ430">
            <v>1108050100</v>
          </cell>
        </row>
        <row r="431">
          <cell r="C431">
            <v>66757</v>
          </cell>
          <cell r="D431" t="str">
            <v>Active</v>
          </cell>
          <cell r="E431" t="str">
            <v>Mercedes</v>
          </cell>
          <cell r="F431" t="str">
            <v xml:space="preserve">Automatic </v>
          </cell>
          <cell r="G431" t="str">
            <v>Actros 2040</v>
          </cell>
          <cell r="H431" t="str">
            <v>Truck</v>
          </cell>
          <cell r="I431" t="str">
            <v>Double Cabin</v>
          </cell>
          <cell r="J431" t="str">
            <v>Truck Head</v>
          </cell>
          <cell r="K431" t="str">
            <v xml:space="preserve">Small Pin </v>
          </cell>
          <cell r="L431"/>
          <cell r="M431" t="str">
            <v>WDACHDAA98L315445</v>
          </cell>
          <cell r="N431" t="str">
            <v>WDACHDAA98L315445</v>
          </cell>
          <cell r="O431">
            <v>2008</v>
          </cell>
          <cell r="P431" t="str">
            <v xml:space="preserve">  Germany</v>
          </cell>
          <cell r="Q431" t="str">
            <v>TR-Transport - Operations</v>
          </cell>
          <cell r="R431" t="str">
            <v>Flag Logistics Services</v>
          </cell>
          <cell r="S431" t="str">
            <v>LVQ</v>
          </cell>
          <cell r="T431" t="str">
            <v>Dangerous cargo ADR</v>
          </cell>
          <cell r="U431"/>
          <cell r="V431"/>
          <cell r="W431">
            <v>6</v>
          </cell>
          <cell r="X431" t="str">
            <v>White</v>
          </cell>
          <cell r="Y431">
            <v>54192300588729</v>
          </cell>
          <cell r="Z431" t="str">
            <v>11,946 cc /400 hp</v>
          </cell>
          <cell r="AA431" t="str">
            <v>Diesel</v>
          </cell>
          <cell r="AB431" t="str">
            <v>500 LTR</v>
          </cell>
          <cell r="AC431">
            <v>1</v>
          </cell>
          <cell r="AD431">
            <v>2.4</v>
          </cell>
          <cell r="AE431" t="str">
            <v xml:space="preserve"> 2 Seater</v>
          </cell>
          <cell r="AF431"/>
          <cell r="AG431" t="str">
            <v>Single Axel</v>
          </cell>
          <cell r="AH431"/>
          <cell r="AI431"/>
          <cell r="AJ431">
            <v>20000</v>
          </cell>
          <cell r="AK431">
            <v>7000</v>
          </cell>
          <cell r="AL431"/>
          <cell r="AM431"/>
          <cell r="AN431"/>
          <cell r="AO431"/>
          <cell r="AP431"/>
          <cell r="AQ431"/>
          <cell r="AR431"/>
          <cell r="AS431"/>
          <cell r="AT431"/>
          <cell r="AU431"/>
          <cell r="AV431"/>
          <cell r="AW431"/>
          <cell r="AX431"/>
          <cell r="AY431" t="str">
            <v>Available</v>
          </cell>
          <cell r="AZ431"/>
          <cell r="BA431">
            <v>45025</v>
          </cell>
          <cell r="BB431" t="str">
            <v/>
          </cell>
          <cell r="BC431" t="str">
            <v>Compreh.</v>
          </cell>
          <cell r="BD431" t="str">
            <v>AVL</v>
          </cell>
          <cell r="BE431"/>
          <cell r="BF431" t="str">
            <v>QATAR TRANSPORT</v>
          </cell>
          <cell r="BG431" t="str">
            <v>FMB120</v>
          </cell>
          <cell r="BH431">
            <v>354018118134828</v>
          </cell>
          <cell r="BI431">
            <v>9742800040665</v>
          </cell>
          <cell r="BJ431" t="str">
            <v>fixed</v>
          </cell>
          <cell r="BK431"/>
          <cell r="BL431"/>
          <cell r="BM431"/>
          <cell r="BN431"/>
          <cell r="BO431"/>
          <cell r="BP431"/>
          <cell r="BQ431">
            <v>1108050100</v>
          </cell>
        </row>
        <row r="432">
          <cell r="C432">
            <v>66781</v>
          </cell>
          <cell r="D432" t="str">
            <v>Active</v>
          </cell>
          <cell r="E432" t="str">
            <v>Mercedes</v>
          </cell>
          <cell r="F432" t="str">
            <v xml:space="preserve">Automatic </v>
          </cell>
          <cell r="G432" t="str">
            <v>Actros 2040</v>
          </cell>
          <cell r="H432" t="str">
            <v>Truck</v>
          </cell>
          <cell r="I432" t="str">
            <v>Double Cabin</v>
          </cell>
          <cell r="J432" t="str">
            <v>Truck Head</v>
          </cell>
          <cell r="K432" t="str">
            <v xml:space="preserve">Small Pin </v>
          </cell>
          <cell r="L432"/>
          <cell r="M432" t="str">
            <v>WDACHDAA28L314217</v>
          </cell>
          <cell r="N432" t="str">
            <v>WDACHDAA28L314217</v>
          </cell>
          <cell r="O432">
            <v>2008</v>
          </cell>
          <cell r="P432" t="str">
            <v xml:space="preserve">  Germany</v>
          </cell>
          <cell r="Q432" t="str">
            <v>TR-Transport - Operations</v>
          </cell>
          <cell r="R432" t="str">
            <v>Flag Logistics Services</v>
          </cell>
          <cell r="S432" t="str">
            <v>LVQ</v>
          </cell>
          <cell r="T432" t="str">
            <v>lvq</v>
          </cell>
          <cell r="U432"/>
          <cell r="V432"/>
          <cell r="W432">
            <v>6</v>
          </cell>
          <cell r="X432" t="str">
            <v>White</v>
          </cell>
          <cell r="Y432">
            <v>54192300587933</v>
          </cell>
          <cell r="Z432" t="str">
            <v>11,946 cc /400 hp</v>
          </cell>
          <cell r="AA432" t="str">
            <v>Diesel</v>
          </cell>
          <cell r="AB432" t="str">
            <v>500 LTR</v>
          </cell>
          <cell r="AC432">
            <v>1</v>
          </cell>
          <cell r="AD432">
            <v>2.4</v>
          </cell>
          <cell r="AE432" t="str">
            <v xml:space="preserve"> 2 Seater</v>
          </cell>
          <cell r="AF432"/>
          <cell r="AG432" t="str">
            <v>Single Axel</v>
          </cell>
          <cell r="AH432"/>
          <cell r="AI432"/>
          <cell r="AJ432">
            <v>20000</v>
          </cell>
          <cell r="AK432">
            <v>7000</v>
          </cell>
          <cell r="AL432"/>
          <cell r="AM432"/>
          <cell r="AN432"/>
          <cell r="AO432"/>
          <cell r="AP432"/>
          <cell r="AQ432"/>
          <cell r="AR432"/>
          <cell r="AS432"/>
          <cell r="AT432"/>
          <cell r="AU432"/>
          <cell r="AV432"/>
          <cell r="AW432"/>
          <cell r="AX432"/>
          <cell r="AY432" t="str">
            <v>Available</v>
          </cell>
          <cell r="AZ432"/>
          <cell r="BA432">
            <v>45078</v>
          </cell>
          <cell r="BB432" t="str">
            <v/>
          </cell>
          <cell r="BC432" t="str">
            <v>Compreh.</v>
          </cell>
          <cell r="BD432" t="str">
            <v>AVL</v>
          </cell>
          <cell r="BE432"/>
          <cell r="BF432" t="str">
            <v>QATAR TRANSPORT</v>
          </cell>
          <cell r="BG432" t="str">
            <v>FMB120</v>
          </cell>
          <cell r="BH432">
            <v>354018118124340</v>
          </cell>
          <cell r="BI432">
            <v>9742800040666</v>
          </cell>
          <cell r="BJ432" t="str">
            <v>fixed</v>
          </cell>
          <cell r="BK432"/>
          <cell r="BL432"/>
          <cell r="BM432"/>
          <cell r="BN432"/>
          <cell r="BO432"/>
          <cell r="BP432"/>
          <cell r="BQ432">
            <v>1108050100</v>
          </cell>
        </row>
        <row r="433">
          <cell r="C433">
            <v>66785</v>
          </cell>
          <cell r="D433" t="str">
            <v>Active</v>
          </cell>
          <cell r="E433" t="str">
            <v>Mercedes</v>
          </cell>
          <cell r="F433" t="str">
            <v xml:space="preserve">Automatic </v>
          </cell>
          <cell r="G433" t="str">
            <v>Actros 2040</v>
          </cell>
          <cell r="H433" t="str">
            <v>Truck</v>
          </cell>
          <cell r="I433" t="str">
            <v>Double Cabin</v>
          </cell>
          <cell r="J433" t="str">
            <v>Truck Head</v>
          </cell>
          <cell r="K433" t="str">
            <v xml:space="preserve">Small Pin </v>
          </cell>
          <cell r="L433"/>
          <cell r="M433" t="str">
            <v>WDACHDAA28L307557</v>
          </cell>
          <cell r="N433" t="str">
            <v>WDACHDAA28L307557</v>
          </cell>
          <cell r="O433">
            <v>2008</v>
          </cell>
          <cell r="P433" t="str">
            <v xml:space="preserve">  Germany</v>
          </cell>
          <cell r="Q433" t="str">
            <v>TR-Transport - Operations</v>
          </cell>
          <cell r="R433" t="str">
            <v>GWC (Old-AGI)</v>
          </cell>
          <cell r="S433" t="str">
            <v>LVQ</v>
          </cell>
          <cell r="T433" t="str">
            <v>Deugro Dedicated</v>
          </cell>
          <cell r="U433"/>
          <cell r="V433"/>
          <cell r="W433">
            <v>6</v>
          </cell>
          <cell r="X433" t="str">
            <v>White</v>
          </cell>
          <cell r="Y433">
            <v>54192300588524</v>
          </cell>
          <cell r="Z433" t="str">
            <v>11,946 cc /400 hp</v>
          </cell>
          <cell r="AA433" t="str">
            <v>Diesel</v>
          </cell>
          <cell r="AB433" t="str">
            <v>500 LTR</v>
          </cell>
          <cell r="AC433">
            <v>1</v>
          </cell>
          <cell r="AD433">
            <v>2.4</v>
          </cell>
          <cell r="AE433" t="str">
            <v xml:space="preserve"> 2 Seater</v>
          </cell>
          <cell r="AF433"/>
          <cell r="AG433" t="str">
            <v>Single Axel</v>
          </cell>
          <cell r="AH433"/>
          <cell r="AI433"/>
          <cell r="AJ433">
            <v>20000</v>
          </cell>
          <cell r="AK433">
            <v>7000</v>
          </cell>
          <cell r="AL433"/>
          <cell r="AM433"/>
          <cell r="AN433"/>
          <cell r="AO433"/>
          <cell r="AP433"/>
          <cell r="AQ433"/>
          <cell r="AR433"/>
          <cell r="AS433"/>
          <cell r="AT433"/>
          <cell r="AU433"/>
          <cell r="AV433"/>
          <cell r="AW433"/>
          <cell r="AX433"/>
          <cell r="AY433" t="str">
            <v>Available( broken )</v>
          </cell>
          <cell r="AZ433"/>
          <cell r="BA433">
            <v>45075</v>
          </cell>
          <cell r="BB433" t="str">
            <v/>
          </cell>
          <cell r="BC433" t="str">
            <v>Compreh.</v>
          </cell>
          <cell r="BD433" t="str">
            <v>AVL</v>
          </cell>
          <cell r="BE433"/>
          <cell r="BF433" t="str">
            <v>QATAR TRANSPORT</v>
          </cell>
          <cell r="BG433" t="str">
            <v>FMB120</v>
          </cell>
          <cell r="BH433">
            <v>354018118134760</v>
          </cell>
          <cell r="BI433">
            <v>9742800040667</v>
          </cell>
          <cell r="BJ433" t="str">
            <v>fixed</v>
          </cell>
          <cell r="BK433"/>
          <cell r="BL433"/>
          <cell r="BM433"/>
          <cell r="BN433"/>
          <cell r="BO433"/>
          <cell r="BP433"/>
          <cell r="BQ433">
            <v>1108050100</v>
          </cell>
        </row>
        <row r="434">
          <cell r="C434">
            <v>66790</v>
          </cell>
          <cell r="D434" t="str">
            <v>Active</v>
          </cell>
          <cell r="E434" t="str">
            <v>Mercedes</v>
          </cell>
          <cell r="F434" t="str">
            <v xml:space="preserve">Automatic </v>
          </cell>
          <cell r="G434" t="str">
            <v>Actros 2040</v>
          </cell>
          <cell r="H434" t="str">
            <v>Truck</v>
          </cell>
          <cell r="I434" t="str">
            <v>Double Cabin</v>
          </cell>
          <cell r="J434" t="str">
            <v>Truck Head</v>
          </cell>
          <cell r="K434" t="str">
            <v xml:space="preserve">Small Pin </v>
          </cell>
          <cell r="L434"/>
          <cell r="M434" t="str">
            <v>WDACHDAA8L309976</v>
          </cell>
          <cell r="N434" t="str">
            <v>WDACHDAA8L309976</v>
          </cell>
          <cell r="O434">
            <v>2008</v>
          </cell>
          <cell r="P434" t="str">
            <v xml:space="preserve">  Germany</v>
          </cell>
          <cell r="Q434" t="str">
            <v>TR-Transport - Operations</v>
          </cell>
          <cell r="R434" t="str">
            <v>Flag Logistics Services</v>
          </cell>
          <cell r="S434" t="str">
            <v>LVQ</v>
          </cell>
          <cell r="T434" t="str">
            <v>Deugro Dedicated</v>
          </cell>
          <cell r="U434"/>
          <cell r="V434"/>
          <cell r="W434">
            <v>6</v>
          </cell>
          <cell r="X434" t="str">
            <v>White</v>
          </cell>
          <cell r="Y434">
            <v>54192300587028</v>
          </cell>
          <cell r="Z434" t="str">
            <v>11,946 cc /400 hp</v>
          </cell>
          <cell r="AA434" t="str">
            <v>Diesel</v>
          </cell>
          <cell r="AB434" t="str">
            <v>500 LTR</v>
          </cell>
          <cell r="AC434">
            <v>1</v>
          </cell>
          <cell r="AD434">
            <v>2.4</v>
          </cell>
          <cell r="AE434" t="str">
            <v xml:space="preserve"> 2 Seater</v>
          </cell>
          <cell r="AF434"/>
          <cell r="AG434" t="str">
            <v>Single Axel</v>
          </cell>
          <cell r="AH434"/>
          <cell r="AI434"/>
          <cell r="AJ434">
            <v>20000</v>
          </cell>
          <cell r="AK434">
            <v>7000</v>
          </cell>
          <cell r="AL434"/>
          <cell r="AM434"/>
          <cell r="AN434"/>
          <cell r="AO434"/>
          <cell r="AP434"/>
          <cell r="AQ434"/>
          <cell r="AR434"/>
          <cell r="AS434"/>
          <cell r="AT434"/>
          <cell r="AU434"/>
          <cell r="AV434"/>
          <cell r="AW434"/>
          <cell r="AX434"/>
          <cell r="AY434" t="str">
            <v>Available</v>
          </cell>
          <cell r="AZ434"/>
          <cell r="BA434">
            <v>45032</v>
          </cell>
          <cell r="BB434" t="str">
            <v/>
          </cell>
          <cell r="BC434" t="str">
            <v>Compreh.</v>
          </cell>
          <cell r="BD434" t="str">
            <v>AVL</v>
          </cell>
          <cell r="BE434"/>
          <cell r="BF434" t="str">
            <v>QATAR TRANSPORT</v>
          </cell>
          <cell r="BG434" t="str">
            <v>FMB120</v>
          </cell>
          <cell r="BH434">
            <v>354018118134752</v>
          </cell>
          <cell r="BI434">
            <v>9742800040668</v>
          </cell>
          <cell r="BJ434" t="str">
            <v>fixed</v>
          </cell>
          <cell r="BK434"/>
          <cell r="BL434"/>
          <cell r="BM434"/>
          <cell r="BN434"/>
          <cell r="BO434"/>
          <cell r="BP434"/>
          <cell r="BQ434">
            <v>1108050100</v>
          </cell>
        </row>
        <row r="435">
          <cell r="C435">
            <v>66794</v>
          </cell>
          <cell r="D435" t="str">
            <v>Active</v>
          </cell>
          <cell r="E435" t="str">
            <v>Mercedes</v>
          </cell>
          <cell r="F435" t="str">
            <v xml:space="preserve">Automatic </v>
          </cell>
          <cell r="G435" t="str">
            <v>Actros 2040</v>
          </cell>
          <cell r="H435" t="str">
            <v>Truck</v>
          </cell>
          <cell r="I435" t="str">
            <v>Double Cabin</v>
          </cell>
          <cell r="J435" t="str">
            <v>Truck Head</v>
          </cell>
          <cell r="K435" t="str">
            <v xml:space="preserve">Small Pin </v>
          </cell>
          <cell r="L435"/>
          <cell r="M435" t="str">
            <v>WDACHDAA18L309977</v>
          </cell>
          <cell r="N435" t="str">
            <v>WDACHDAA18L309977</v>
          </cell>
          <cell r="O435">
            <v>2008</v>
          </cell>
          <cell r="P435" t="str">
            <v xml:space="preserve">  Germany</v>
          </cell>
          <cell r="Q435" t="str">
            <v>TR-Transport - Operations</v>
          </cell>
          <cell r="R435" t="str">
            <v>Flag Logistics Services</v>
          </cell>
          <cell r="S435" t="str">
            <v>LVQ</v>
          </cell>
          <cell r="T435" t="str">
            <v>LVQ</v>
          </cell>
          <cell r="U435"/>
          <cell r="V435" t="str">
            <v>A357</v>
          </cell>
          <cell r="W435">
            <v>6</v>
          </cell>
          <cell r="X435" t="str">
            <v>White</v>
          </cell>
          <cell r="Y435">
            <v>54192300589084</v>
          </cell>
          <cell r="Z435" t="str">
            <v>11,946 cc /400 hp</v>
          </cell>
          <cell r="AA435" t="str">
            <v>Diesel</v>
          </cell>
          <cell r="AB435" t="str">
            <v>500 LTR</v>
          </cell>
          <cell r="AC435">
            <v>1</v>
          </cell>
          <cell r="AD435">
            <v>2.4</v>
          </cell>
          <cell r="AE435" t="str">
            <v xml:space="preserve"> 2 Seater</v>
          </cell>
          <cell r="AF435"/>
          <cell r="AG435" t="str">
            <v>Single Axel</v>
          </cell>
          <cell r="AH435"/>
          <cell r="AI435"/>
          <cell r="AJ435">
            <v>22289</v>
          </cell>
          <cell r="AK435">
            <v>9289</v>
          </cell>
          <cell r="AL435"/>
          <cell r="AM435"/>
          <cell r="AN435"/>
          <cell r="AO435"/>
          <cell r="AP435"/>
          <cell r="AQ435"/>
          <cell r="AR435"/>
          <cell r="AS435"/>
          <cell r="AT435"/>
          <cell r="AU435"/>
          <cell r="AV435"/>
          <cell r="AW435"/>
          <cell r="AX435"/>
          <cell r="AY435" t="str">
            <v>Available</v>
          </cell>
          <cell r="AZ435"/>
          <cell r="BA435">
            <v>45134</v>
          </cell>
          <cell r="BB435" t="str">
            <v/>
          </cell>
          <cell r="BC435" t="str">
            <v>Compreh.</v>
          </cell>
          <cell r="BD435" t="str">
            <v>AVL</v>
          </cell>
          <cell r="BE435"/>
          <cell r="BF435" t="str">
            <v>QATAR TRANSPORT</v>
          </cell>
          <cell r="BG435" t="str">
            <v>FMB120</v>
          </cell>
          <cell r="BH435">
            <v>354018118134968</v>
          </cell>
          <cell r="BI435">
            <v>9742800040669</v>
          </cell>
          <cell r="BJ435" t="str">
            <v>fixed</v>
          </cell>
          <cell r="BK435"/>
          <cell r="BL435"/>
          <cell r="BM435"/>
          <cell r="BN435"/>
          <cell r="BO435"/>
          <cell r="BP435"/>
          <cell r="BQ435">
            <v>1108050100</v>
          </cell>
        </row>
        <row r="436">
          <cell r="C436">
            <v>66825</v>
          </cell>
          <cell r="D436" t="str">
            <v>Active</v>
          </cell>
          <cell r="E436" t="str">
            <v>Mercedes</v>
          </cell>
          <cell r="F436" t="str">
            <v xml:space="preserve">Automatic </v>
          </cell>
          <cell r="G436" t="str">
            <v>Actros 2040</v>
          </cell>
          <cell r="H436" t="str">
            <v>Truck</v>
          </cell>
          <cell r="I436" t="str">
            <v>Double Cabin</v>
          </cell>
          <cell r="J436" t="str">
            <v>Truck Head</v>
          </cell>
          <cell r="K436" t="str">
            <v xml:space="preserve">Small Pin </v>
          </cell>
          <cell r="L436"/>
          <cell r="M436" t="str">
            <v>WDACHDAA28L309180</v>
          </cell>
          <cell r="N436" t="str">
            <v>WDACHDAA28L309180</v>
          </cell>
          <cell r="O436">
            <v>2008</v>
          </cell>
          <cell r="P436" t="str">
            <v xml:space="preserve">  Germany</v>
          </cell>
          <cell r="Q436" t="str">
            <v>TR-Transport - Operations</v>
          </cell>
          <cell r="R436" t="str">
            <v>Flag Logistics Services</v>
          </cell>
          <cell r="S436" t="str">
            <v>LVQ</v>
          </cell>
          <cell r="T436" t="str">
            <v>LVQ</v>
          </cell>
          <cell r="U436"/>
          <cell r="V436"/>
          <cell r="W436">
            <v>6</v>
          </cell>
          <cell r="X436" t="str">
            <v>White</v>
          </cell>
          <cell r="Y436">
            <v>54192300588993</v>
          </cell>
          <cell r="Z436" t="str">
            <v>11,946 cc /400 hp</v>
          </cell>
          <cell r="AA436" t="str">
            <v>Diesel</v>
          </cell>
          <cell r="AB436" t="str">
            <v>500 LTR</v>
          </cell>
          <cell r="AC436">
            <v>1</v>
          </cell>
          <cell r="AD436">
            <v>2.4</v>
          </cell>
          <cell r="AE436" t="str">
            <v xml:space="preserve"> 2 Seater</v>
          </cell>
          <cell r="AF436"/>
          <cell r="AG436" t="str">
            <v>Single Axel</v>
          </cell>
          <cell r="AH436"/>
          <cell r="AI436"/>
          <cell r="AJ436">
            <v>20000</v>
          </cell>
          <cell r="AK436">
            <v>7000</v>
          </cell>
          <cell r="AL436"/>
          <cell r="AM436"/>
          <cell r="AN436"/>
          <cell r="AO436"/>
          <cell r="AP436"/>
          <cell r="AQ436"/>
          <cell r="AR436"/>
          <cell r="AS436"/>
          <cell r="AT436"/>
          <cell r="AU436"/>
          <cell r="AV436"/>
          <cell r="AW436"/>
          <cell r="AX436"/>
          <cell r="AY436" t="str">
            <v>Available( broken )</v>
          </cell>
          <cell r="AZ436"/>
          <cell r="BA436">
            <v>45090</v>
          </cell>
          <cell r="BB436" t="str">
            <v/>
          </cell>
          <cell r="BC436" t="str">
            <v>Compreh.</v>
          </cell>
          <cell r="BD436" t="str">
            <v>AVL</v>
          </cell>
          <cell r="BE436"/>
          <cell r="BF436" t="str">
            <v>QATAR TRANSPORT</v>
          </cell>
          <cell r="BG436" t="str">
            <v>FMB120</v>
          </cell>
          <cell r="BH436">
            <v>354018118160336</v>
          </cell>
          <cell r="BI436">
            <v>9742800040670</v>
          </cell>
          <cell r="BJ436" t="str">
            <v>fixed</v>
          </cell>
          <cell r="BK436"/>
          <cell r="BL436"/>
          <cell r="BM436"/>
          <cell r="BN436"/>
          <cell r="BO436"/>
          <cell r="BP436"/>
          <cell r="BQ436">
            <v>1108050100</v>
          </cell>
        </row>
        <row r="437">
          <cell r="C437">
            <v>66827</v>
          </cell>
          <cell r="D437" t="str">
            <v>Active</v>
          </cell>
          <cell r="E437" t="str">
            <v>Mercedes</v>
          </cell>
          <cell r="F437" t="str">
            <v xml:space="preserve">Automatic </v>
          </cell>
          <cell r="G437" t="str">
            <v>Actros 2040</v>
          </cell>
          <cell r="H437" t="str">
            <v>Truck</v>
          </cell>
          <cell r="I437" t="str">
            <v>Double Cabin</v>
          </cell>
          <cell r="J437" t="str">
            <v>Truck Head</v>
          </cell>
          <cell r="K437" t="str">
            <v xml:space="preserve">Small Pin </v>
          </cell>
          <cell r="L437"/>
          <cell r="M437" t="str">
            <v>WDACHDAA68L314141</v>
          </cell>
          <cell r="N437" t="str">
            <v>WDACHDAA68L314141</v>
          </cell>
          <cell r="O437">
            <v>2008</v>
          </cell>
          <cell r="P437" t="str">
            <v xml:space="preserve">  Germany</v>
          </cell>
          <cell r="Q437" t="str">
            <v>TR-Transport - Operations</v>
          </cell>
          <cell r="R437" t="str">
            <v>GWC (Old-AGI)</v>
          </cell>
          <cell r="S437" t="str">
            <v>LVQ</v>
          </cell>
          <cell r="T437"/>
          <cell r="U437"/>
          <cell r="V437"/>
          <cell r="W437">
            <v>6</v>
          </cell>
          <cell r="X437" t="str">
            <v>White</v>
          </cell>
          <cell r="Y437">
            <v>54192300587929</v>
          </cell>
          <cell r="Z437" t="str">
            <v>11,946 cc /400 hp</v>
          </cell>
          <cell r="AA437" t="str">
            <v>Diesel</v>
          </cell>
          <cell r="AB437" t="str">
            <v>501 LTR</v>
          </cell>
          <cell r="AC437">
            <v>1</v>
          </cell>
          <cell r="AD437">
            <v>2.4</v>
          </cell>
          <cell r="AE437" t="str">
            <v xml:space="preserve"> 2 Seater</v>
          </cell>
          <cell r="AF437"/>
          <cell r="AG437" t="str">
            <v>Single Axel</v>
          </cell>
          <cell r="AH437"/>
          <cell r="AI437"/>
          <cell r="AJ437">
            <v>20000</v>
          </cell>
          <cell r="AK437">
            <v>7000</v>
          </cell>
          <cell r="AL437"/>
          <cell r="AM437"/>
          <cell r="AN437"/>
          <cell r="AO437"/>
          <cell r="AP437"/>
          <cell r="AQ437"/>
          <cell r="AR437"/>
          <cell r="AS437"/>
          <cell r="AT437"/>
          <cell r="AU437"/>
          <cell r="AV437"/>
          <cell r="AW437"/>
          <cell r="AX437"/>
          <cell r="AY437" t="str">
            <v>Available</v>
          </cell>
          <cell r="AZ437"/>
          <cell r="BA437">
            <v>44908</v>
          </cell>
          <cell r="BB437" t="str">
            <v>Warning</v>
          </cell>
          <cell r="BC437" t="str">
            <v>Compreh.</v>
          </cell>
          <cell r="BD437" t="str">
            <v>AVL</v>
          </cell>
          <cell r="BE437"/>
          <cell r="BF437" t="str">
            <v>QATAR TRANSPORT</v>
          </cell>
          <cell r="BG437" t="str">
            <v>FMB120</v>
          </cell>
          <cell r="BH437">
            <v>354018118160823</v>
          </cell>
          <cell r="BI437">
            <v>9742800040671</v>
          </cell>
          <cell r="BJ437" t="str">
            <v>fixed</v>
          </cell>
          <cell r="BK437"/>
          <cell r="BL437"/>
          <cell r="BM437"/>
          <cell r="BN437"/>
          <cell r="BO437"/>
          <cell r="BP437"/>
          <cell r="BQ437">
            <v>1108050100</v>
          </cell>
        </row>
        <row r="438">
          <cell r="C438">
            <v>66860</v>
          </cell>
          <cell r="D438" t="str">
            <v>Active</v>
          </cell>
          <cell r="E438" t="str">
            <v>Mercedes</v>
          </cell>
          <cell r="F438" t="str">
            <v xml:space="preserve">Automatic </v>
          </cell>
          <cell r="G438" t="str">
            <v>Actros 2040</v>
          </cell>
          <cell r="H438" t="str">
            <v>Truck</v>
          </cell>
          <cell r="I438" t="str">
            <v>Double Cabin</v>
          </cell>
          <cell r="J438" t="str">
            <v>Truck Head</v>
          </cell>
          <cell r="K438" t="str">
            <v xml:space="preserve">Small Pin </v>
          </cell>
          <cell r="L438"/>
          <cell r="M438" t="str">
            <v>WDACHDAA38L315439</v>
          </cell>
          <cell r="N438" t="str">
            <v>WDACHDAA38L315439</v>
          </cell>
          <cell r="O438">
            <v>2008</v>
          </cell>
          <cell r="P438" t="str">
            <v xml:space="preserve">  Germany</v>
          </cell>
          <cell r="Q438" t="str">
            <v>TR-Transport - Operations</v>
          </cell>
          <cell r="R438" t="str">
            <v>Flag Logistics Services</v>
          </cell>
          <cell r="S438" t="str">
            <v>LVQ</v>
          </cell>
          <cell r="T438"/>
          <cell r="U438"/>
          <cell r="V438" t="str">
            <v>A216</v>
          </cell>
          <cell r="W438">
            <v>6</v>
          </cell>
          <cell r="X438" t="str">
            <v>White</v>
          </cell>
          <cell r="Y438">
            <v>54192300587942</v>
          </cell>
          <cell r="Z438" t="str">
            <v>11,946 cc /400 hp</v>
          </cell>
          <cell r="AA438" t="str">
            <v>Diesel</v>
          </cell>
          <cell r="AB438" t="str">
            <v>500 LTR</v>
          </cell>
          <cell r="AC438">
            <v>1</v>
          </cell>
          <cell r="AD438">
            <v>2.4</v>
          </cell>
          <cell r="AE438" t="str">
            <v xml:space="preserve"> 2 Seater</v>
          </cell>
          <cell r="AF438"/>
          <cell r="AG438" t="str">
            <v>Single Axel</v>
          </cell>
          <cell r="AH438"/>
          <cell r="AI438"/>
          <cell r="AJ438">
            <v>20000</v>
          </cell>
          <cell r="AK438">
            <v>7000</v>
          </cell>
          <cell r="AL438"/>
          <cell r="AM438"/>
          <cell r="AN438"/>
          <cell r="AO438"/>
          <cell r="AP438"/>
          <cell r="AQ438"/>
          <cell r="AR438"/>
          <cell r="AS438"/>
          <cell r="AT438"/>
          <cell r="AU438"/>
          <cell r="AV438"/>
          <cell r="AW438"/>
          <cell r="AX438"/>
          <cell r="AY438" t="str">
            <v>Available</v>
          </cell>
          <cell r="AZ438"/>
          <cell r="BA438">
            <v>45083</v>
          </cell>
          <cell r="BB438" t="str">
            <v/>
          </cell>
          <cell r="BC438" t="str">
            <v>Compreh.</v>
          </cell>
          <cell r="BD438" t="str">
            <v>AVL</v>
          </cell>
          <cell r="BE438"/>
          <cell r="BF438" t="str">
            <v>QATAR TRANSPORT</v>
          </cell>
          <cell r="BG438" t="str">
            <v>FMB120</v>
          </cell>
          <cell r="BH438">
            <v>354018118160906</v>
          </cell>
          <cell r="BI438">
            <v>9742800040672</v>
          </cell>
          <cell r="BJ438" t="str">
            <v>fixed</v>
          </cell>
          <cell r="BK438"/>
          <cell r="BL438"/>
          <cell r="BM438"/>
          <cell r="BN438"/>
          <cell r="BO438"/>
          <cell r="BP438"/>
          <cell r="BQ438">
            <v>1108050100</v>
          </cell>
        </row>
        <row r="439">
          <cell r="C439">
            <v>66877</v>
          </cell>
          <cell r="D439" t="str">
            <v>Active</v>
          </cell>
          <cell r="E439" t="str">
            <v>Mercedes</v>
          </cell>
          <cell r="F439" t="str">
            <v xml:space="preserve">Automatic </v>
          </cell>
          <cell r="G439" t="str">
            <v>Actros 2040</v>
          </cell>
          <cell r="H439" t="str">
            <v>Truck</v>
          </cell>
          <cell r="I439" t="str">
            <v>Double Cabin</v>
          </cell>
          <cell r="J439" t="str">
            <v>Truck Head</v>
          </cell>
          <cell r="K439" t="str">
            <v xml:space="preserve">Small Pin </v>
          </cell>
          <cell r="L439"/>
          <cell r="M439" t="str">
            <v>WDACHDAA38L314176</v>
          </cell>
          <cell r="N439" t="str">
            <v>WDACHDAA38L314176</v>
          </cell>
          <cell r="O439">
            <v>2008</v>
          </cell>
          <cell r="P439" t="str">
            <v xml:space="preserve">  Germany</v>
          </cell>
          <cell r="Q439" t="str">
            <v>TR-Transport - Operations</v>
          </cell>
          <cell r="R439" t="str">
            <v>GWC</v>
          </cell>
          <cell r="S439" t="str">
            <v>LVQ</v>
          </cell>
          <cell r="T439" t="str">
            <v>LVQ</v>
          </cell>
          <cell r="U439"/>
          <cell r="V439"/>
          <cell r="W439">
            <v>6</v>
          </cell>
          <cell r="X439" t="str">
            <v>Green</v>
          </cell>
          <cell r="Y439">
            <v>54192300588648</v>
          </cell>
          <cell r="Z439" t="str">
            <v>11,946 cc /400 hp</v>
          </cell>
          <cell r="AA439" t="str">
            <v>Diesel</v>
          </cell>
          <cell r="AB439" t="str">
            <v>500 LTR</v>
          </cell>
          <cell r="AC439">
            <v>1</v>
          </cell>
          <cell r="AD439">
            <v>2.4</v>
          </cell>
          <cell r="AE439" t="str">
            <v xml:space="preserve"> 2 Seater</v>
          </cell>
          <cell r="AF439"/>
          <cell r="AG439" t="str">
            <v>Single Axel</v>
          </cell>
          <cell r="AH439"/>
          <cell r="AI439"/>
          <cell r="AJ439">
            <v>20000</v>
          </cell>
          <cell r="AK439">
            <v>7000</v>
          </cell>
          <cell r="AL439"/>
          <cell r="AM439"/>
          <cell r="AN439"/>
          <cell r="AO439"/>
          <cell r="AP439"/>
          <cell r="AQ439"/>
          <cell r="AR439"/>
          <cell r="AS439"/>
          <cell r="AT439"/>
          <cell r="AU439"/>
          <cell r="AV439"/>
          <cell r="AW439"/>
          <cell r="AX439"/>
          <cell r="AY439" t="str">
            <v>Available( broken )</v>
          </cell>
          <cell r="AZ439"/>
          <cell r="BA439">
            <v>44908</v>
          </cell>
          <cell r="BB439" t="str">
            <v>Warning</v>
          </cell>
          <cell r="BC439" t="str">
            <v>Compreh.</v>
          </cell>
          <cell r="BD439" t="str">
            <v>AVL</v>
          </cell>
          <cell r="BE439"/>
          <cell r="BF439" t="str">
            <v>QATAR TRANSPORT</v>
          </cell>
          <cell r="BG439" t="str">
            <v>FMB120</v>
          </cell>
          <cell r="BH439">
            <v>354018118134992</v>
          </cell>
          <cell r="BI439">
            <v>9742800040673</v>
          </cell>
          <cell r="BJ439" t="str">
            <v>fixed</v>
          </cell>
          <cell r="BK439"/>
          <cell r="BL439"/>
          <cell r="BM439"/>
          <cell r="BN439"/>
          <cell r="BO439"/>
          <cell r="BP439"/>
          <cell r="BQ439">
            <v>1108050100</v>
          </cell>
        </row>
        <row r="440">
          <cell r="C440">
            <v>66905</v>
          </cell>
          <cell r="D440" t="str">
            <v>Active</v>
          </cell>
          <cell r="E440" t="str">
            <v>Mercedes</v>
          </cell>
          <cell r="F440" t="str">
            <v xml:space="preserve">Automatic </v>
          </cell>
          <cell r="G440" t="str">
            <v>Actros 2040</v>
          </cell>
          <cell r="H440" t="str">
            <v>Truck</v>
          </cell>
          <cell r="I440" t="str">
            <v>Double Cabin</v>
          </cell>
          <cell r="J440" t="str">
            <v>Truck Head</v>
          </cell>
          <cell r="K440" t="str">
            <v xml:space="preserve">Small Pin </v>
          </cell>
          <cell r="L440"/>
          <cell r="M440" t="str">
            <v>WDACHDAA88L314142</v>
          </cell>
          <cell r="N440" t="str">
            <v>WDACHDAA88L314142</v>
          </cell>
          <cell r="O440">
            <v>2008</v>
          </cell>
          <cell r="P440" t="str">
            <v>Germany</v>
          </cell>
          <cell r="Q440" t="str">
            <v>TR-Transport - Operations</v>
          </cell>
          <cell r="R440" t="str">
            <v>GWC</v>
          </cell>
          <cell r="S440" t="str">
            <v>LVQ</v>
          </cell>
          <cell r="T440" t="str">
            <v>SLB</v>
          </cell>
          <cell r="U440"/>
          <cell r="V440"/>
          <cell r="W440">
            <v>6</v>
          </cell>
          <cell r="X440" t="str">
            <v>Green</v>
          </cell>
          <cell r="Y440">
            <v>54192300587954</v>
          </cell>
          <cell r="Z440" t="str">
            <v>11,946 cc /400 hp</v>
          </cell>
          <cell r="AA440" t="str">
            <v>Diesel</v>
          </cell>
          <cell r="AB440" t="str">
            <v>500 LTR</v>
          </cell>
          <cell r="AC440">
            <v>1</v>
          </cell>
          <cell r="AD440">
            <v>2.4</v>
          </cell>
          <cell r="AE440" t="str">
            <v xml:space="preserve"> 2 Seater</v>
          </cell>
          <cell r="AF440"/>
          <cell r="AG440" t="str">
            <v>Single Axel</v>
          </cell>
          <cell r="AH440"/>
          <cell r="AI440"/>
          <cell r="AJ440">
            <v>20000</v>
          </cell>
          <cell r="AK440">
            <v>7000</v>
          </cell>
          <cell r="AL440"/>
          <cell r="AM440"/>
          <cell r="AN440"/>
          <cell r="AO440"/>
          <cell r="AP440"/>
          <cell r="AQ440"/>
          <cell r="AR440"/>
          <cell r="AS440"/>
          <cell r="AT440"/>
          <cell r="AU440"/>
          <cell r="AV440"/>
          <cell r="AW440"/>
          <cell r="AX440"/>
          <cell r="AY440" t="str">
            <v>Available</v>
          </cell>
          <cell r="AZ440"/>
          <cell r="BA440">
            <v>45067</v>
          </cell>
          <cell r="BB440" t="str">
            <v/>
          </cell>
          <cell r="BC440" t="str">
            <v>Compreh.</v>
          </cell>
          <cell r="BD440" t="str">
            <v>AVL</v>
          </cell>
          <cell r="BE440"/>
          <cell r="BF440" t="str">
            <v>QATAR TRANSPORT</v>
          </cell>
          <cell r="BG440" t="str">
            <v>FMB120</v>
          </cell>
          <cell r="BH440">
            <v>354018118160583</v>
          </cell>
          <cell r="BI440">
            <v>9742800040674</v>
          </cell>
          <cell r="BJ440" t="str">
            <v>fixed</v>
          </cell>
          <cell r="BK440"/>
          <cell r="BL440"/>
          <cell r="BM440"/>
          <cell r="BN440"/>
          <cell r="BO440"/>
          <cell r="BP440"/>
          <cell r="BQ440">
            <v>1108050100</v>
          </cell>
        </row>
        <row r="441">
          <cell r="C441">
            <v>66916</v>
          </cell>
          <cell r="D441" t="str">
            <v>Active</v>
          </cell>
          <cell r="E441" t="str">
            <v>Mercedes</v>
          </cell>
          <cell r="F441" t="str">
            <v xml:space="preserve">Automatic </v>
          </cell>
          <cell r="G441" t="str">
            <v>Actros 2040</v>
          </cell>
          <cell r="H441" t="str">
            <v>Truck</v>
          </cell>
          <cell r="I441" t="str">
            <v>Double Cabin</v>
          </cell>
          <cell r="J441" t="str">
            <v>Truck Head</v>
          </cell>
          <cell r="K441" t="str">
            <v xml:space="preserve">Small Pin </v>
          </cell>
          <cell r="L441"/>
          <cell r="M441" t="str">
            <v>WDACHDAA78L315475</v>
          </cell>
          <cell r="N441" t="str">
            <v>WDACHDAA78L315475</v>
          </cell>
          <cell r="O441">
            <v>2008</v>
          </cell>
          <cell r="P441" t="str">
            <v xml:space="preserve">  Germany</v>
          </cell>
          <cell r="Q441" t="str">
            <v>TR-Transport - Operations</v>
          </cell>
          <cell r="R441" t="str">
            <v>Flag Logistics Services</v>
          </cell>
          <cell r="S441" t="str">
            <v>LVQ</v>
          </cell>
          <cell r="T441" t="str">
            <v>LVQ</v>
          </cell>
          <cell r="U441"/>
          <cell r="V441"/>
          <cell r="W441">
            <v>6</v>
          </cell>
          <cell r="X441" t="str">
            <v>White</v>
          </cell>
          <cell r="Y441">
            <v>54192300588789</v>
          </cell>
          <cell r="Z441" t="str">
            <v>11,946 cc /400 hp</v>
          </cell>
          <cell r="AA441" t="str">
            <v>Diesel</v>
          </cell>
          <cell r="AB441" t="str">
            <v>500 LTR</v>
          </cell>
          <cell r="AC441">
            <v>1</v>
          </cell>
          <cell r="AD441">
            <v>2.4</v>
          </cell>
          <cell r="AE441" t="str">
            <v xml:space="preserve"> 2 Seater</v>
          </cell>
          <cell r="AF441"/>
          <cell r="AG441" t="str">
            <v>Single Axel</v>
          </cell>
          <cell r="AH441"/>
          <cell r="AI441"/>
          <cell r="AJ441">
            <v>20000</v>
          </cell>
          <cell r="AK441">
            <v>7000</v>
          </cell>
          <cell r="AL441"/>
          <cell r="AM441"/>
          <cell r="AN441"/>
          <cell r="AO441"/>
          <cell r="AP441"/>
          <cell r="AQ441"/>
          <cell r="AR441"/>
          <cell r="AS441"/>
          <cell r="AT441"/>
          <cell r="AU441"/>
          <cell r="AV441"/>
          <cell r="AW441"/>
          <cell r="AX441"/>
          <cell r="AY441" t="str">
            <v>Available( broken )</v>
          </cell>
          <cell r="AZ441"/>
          <cell r="BA441">
            <v>45018</v>
          </cell>
          <cell r="BB441" t="str">
            <v/>
          </cell>
          <cell r="BC441" t="str">
            <v>Compreh.</v>
          </cell>
          <cell r="BD441" t="str">
            <v>AVL</v>
          </cell>
          <cell r="BE441"/>
          <cell r="BF441" t="str">
            <v>QATAR TRANSPORT</v>
          </cell>
          <cell r="BG441" t="str">
            <v>FMB120</v>
          </cell>
          <cell r="BH441">
            <v>354018118134844</v>
          </cell>
          <cell r="BI441">
            <v>9742800040675</v>
          </cell>
          <cell r="BJ441" t="str">
            <v>fixed</v>
          </cell>
          <cell r="BK441"/>
          <cell r="BL441"/>
          <cell r="BM441"/>
          <cell r="BN441"/>
          <cell r="BO441"/>
          <cell r="BP441"/>
          <cell r="BQ441">
            <v>1108050100</v>
          </cell>
        </row>
        <row r="442">
          <cell r="C442">
            <v>66928</v>
          </cell>
          <cell r="D442" t="str">
            <v>Active</v>
          </cell>
          <cell r="E442" t="str">
            <v>Mercedes</v>
          </cell>
          <cell r="F442" t="str">
            <v xml:space="preserve">Automatic </v>
          </cell>
          <cell r="G442" t="str">
            <v>Actros 2040</v>
          </cell>
          <cell r="H442" t="str">
            <v>Truck</v>
          </cell>
          <cell r="I442" t="str">
            <v>Double Cabin</v>
          </cell>
          <cell r="J442" t="str">
            <v>Truck Head</v>
          </cell>
          <cell r="K442" t="str">
            <v xml:space="preserve">Small Pin </v>
          </cell>
          <cell r="L442"/>
          <cell r="M442" t="str">
            <v>WDACHDAA88L309975</v>
          </cell>
          <cell r="N442" t="str">
            <v>WDACHDAA88L309975</v>
          </cell>
          <cell r="O442">
            <v>2008</v>
          </cell>
          <cell r="P442" t="str">
            <v xml:space="preserve">  Germany</v>
          </cell>
          <cell r="Q442" t="str">
            <v>TR-Transport - Operations</v>
          </cell>
          <cell r="R442" t="str">
            <v>Flag Logistics Services</v>
          </cell>
          <cell r="S442" t="str">
            <v>LVQ</v>
          </cell>
          <cell r="T442" t="str">
            <v>Transport HMC</v>
          </cell>
          <cell r="U442"/>
          <cell r="V442"/>
          <cell r="W442">
            <v>6</v>
          </cell>
          <cell r="X442" t="str">
            <v>White</v>
          </cell>
          <cell r="Y442">
            <v>54192300588286</v>
          </cell>
          <cell r="Z442" t="str">
            <v>11,946 cc /400 hp</v>
          </cell>
          <cell r="AA442" t="str">
            <v>Diesel</v>
          </cell>
          <cell r="AB442" t="str">
            <v>500 LTR</v>
          </cell>
          <cell r="AC442">
            <v>1</v>
          </cell>
          <cell r="AD442">
            <v>2.4</v>
          </cell>
          <cell r="AE442" t="str">
            <v xml:space="preserve"> 2 Seater</v>
          </cell>
          <cell r="AF442"/>
          <cell r="AG442" t="str">
            <v>Single Axel</v>
          </cell>
          <cell r="AH442"/>
          <cell r="AI442"/>
          <cell r="AJ442">
            <v>20000</v>
          </cell>
          <cell r="AK442">
            <v>7000</v>
          </cell>
          <cell r="AL442">
            <v>411</v>
          </cell>
          <cell r="AM442">
            <v>414</v>
          </cell>
          <cell r="AN442">
            <v>241</v>
          </cell>
          <cell r="AO442">
            <v>261</v>
          </cell>
          <cell r="AP442">
            <v>251</v>
          </cell>
          <cell r="AQ442">
            <v>276</v>
          </cell>
          <cell r="AR442"/>
          <cell r="AS442"/>
          <cell r="AT442"/>
          <cell r="AU442"/>
          <cell r="AV442"/>
          <cell r="AW442"/>
          <cell r="AX442"/>
          <cell r="AY442" t="str">
            <v>Available( broken )</v>
          </cell>
          <cell r="AZ442"/>
          <cell r="BA442">
            <v>45032</v>
          </cell>
          <cell r="BB442" t="str">
            <v/>
          </cell>
          <cell r="BC442" t="str">
            <v>Compreh.</v>
          </cell>
          <cell r="BD442" t="str">
            <v>AVL</v>
          </cell>
          <cell r="BE442"/>
          <cell r="BF442" t="str">
            <v>QATAR TRANSPORT</v>
          </cell>
          <cell r="BG442" t="str">
            <v>FMB120</v>
          </cell>
          <cell r="BH442">
            <v>354018118119761</v>
          </cell>
          <cell r="BI442">
            <v>9742800040676</v>
          </cell>
          <cell r="BJ442" t="str">
            <v>fixed</v>
          </cell>
          <cell r="BK442"/>
          <cell r="BL442"/>
          <cell r="BM442"/>
          <cell r="BN442"/>
          <cell r="BO442"/>
          <cell r="BP442"/>
          <cell r="BQ442">
            <v>1108050100</v>
          </cell>
        </row>
        <row r="443">
          <cell r="C443">
            <v>66942</v>
          </cell>
          <cell r="D443" t="str">
            <v>Active</v>
          </cell>
          <cell r="E443" t="str">
            <v>Mercedes</v>
          </cell>
          <cell r="F443" t="str">
            <v xml:space="preserve">Automatic </v>
          </cell>
          <cell r="G443" t="str">
            <v>Actros 2040</v>
          </cell>
          <cell r="H443" t="str">
            <v>Truck</v>
          </cell>
          <cell r="I443" t="str">
            <v>Double Cabin</v>
          </cell>
          <cell r="J443" t="str">
            <v>Truck Head</v>
          </cell>
          <cell r="K443" t="str">
            <v xml:space="preserve">Small Pin </v>
          </cell>
          <cell r="L443"/>
          <cell r="M443" t="str">
            <v>WDACHDAA58L315457</v>
          </cell>
          <cell r="N443" t="str">
            <v>WDACHDAA58L315457</v>
          </cell>
          <cell r="O443">
            <v>2008</v>
          </cell>
          <cell r="P443" t="str">
            <v xml:space="preserve">  Germany</v>
          </cell>
          <cell r="Q443" t="str">
            <v>TR-Transport - Operations</v>
          </cell>
          <cell r="R443" t="str">
            <v>Flag Logistics Services</v>
          </cell>
          <cell r="S443" t="str">
            <v>LVQ</v>
          </cell>
          <cell r="T443" t="str">
            <v>LVQ</v>
          </cell>
          <cell r="U443"/>
          <cell r="V443" t="str">
            <v>A336</v>
          </cell>
          <cell r="W443">
            <v>6</v>
          </cell>
          <cell r="X443" t="str">
            <v>White</v>
          </cell>
          <cell r="Y443">
            <v>54192300588794</v>
          </cell>
          <cell r="Z443" t="str">
            <v>11,946 cc /400 hp</v>
          </cell>
          <cell r="AA443" t="str">
            <v>Diesel</v>
          </cell>
          <cell r="AB443" t="str">
            <v>600 LTR</v>
          </cell>
          <cell r="AC443">
            <v>1</v>
          </cell>
          <cell r="AD443">
            <v>2.4</v>
          </cell>
          <cell r="AE443" t="str">
            <v xml:space="preserve"> 2 Seater</v>
          </cell>
          <cell r="AF443"/>
          <cell r="AG443" t="str">
            <v>Single Axel</v>
          </cell>
          <cell r="AH443"/>
          <cell r="AI443"/>
          <cell r="AJ443">
            <v>20000</v>
          </cell>
          <cell r="AK443">
            <v>7000</v>
          </cell>
          <cell r="AL443"/>
          <cell r="AM443"/>
          <cell r="AN443"/>
          <cell r="AO443"/>
          <cell r="AP443"/>
          <cell r="AQ443"/>
          <cell r="AR443"/>
          <cell r="AS443"/>
          <cell r="AT443"/>
          <cell r="AU443"/>
          <cell r="AV443"/>
          <cell r="AW443"/>
          <cell r="AX443"/>
          <cell r="AY443" t="str">
            <v>Available</v>
          </cell>
          <cell r="AZ443"/>
          <cell r="BA443">
            <v>45025</v>
          </cell>
          <cell r="BB443" t="str">
            <v/>
          </cell>
          <cell r="BC443" t="str">
            <v>Compreh.</v>
          </cell>
          <cell r="BD443" t="str">
            <v>AVL</v>
          </cell>
          <cell r="BE443"/>
          <cell r="BF443" t="str">
            <v>QATAR TRANSPORT</v>
          </cell>
          <cell r="BG443" t="str">
            <v>FMB120</v>
          </cell>
          <cell r="BH443">
            <v>354018118126022</v>
          </cell>
          <cell r="BI443">
            <v>9742800040677</v>
          </cell>
          <cell r="BJ443" t="str">
            <v>fixed</v>
          </cell>
          <cell r="BK443"/>
          <cell r="BL443"/>
          <cell r="BM443"/>
          <cell r="BN443"/>
          <cell r="BO443"/>
          <cell r="BP443"/>
          <cell r="BQ443">
            <v>1108050100</v>
          </cell>
        </row>
        <row r="444">
          <cell r="C444">
            <v>88175</v>
          </cell>
          <cell r="D444" t="str">
            <v>Active</v>
          </cell>
          <cell r="E444" t="str">
            <v>Mercedes</v>
          </cell>
          <cell r="F444" t="str">
            <v xml:space="preserve">Automatic </v>
          </cell>
          <cell r="G444" t="str">
            <v>Actros 2041</v>
          </cell>
          <cell r="H444" t="str">
            <v>Truck</v>
          </cell>
          <cell r="I444" t="str">
            <v>Double Cabin</v>
          </cell>
          <cell r="J444" t="str">
            <v>Truck Head</v>
          </cell>
          <cell r="K444" t="str">
            <v xml:space="preserve">Small Pin </v>
          </cell>
          <cell r="L444"/>
          <cell r="M444"/>
          <cell r="N444" t="str">
            <v>WD3CHDAA2J0230834</v>
          </cell>
          <cell r="O444">
            <v>2018</v>
          </cell>
          <cell r="P444" t="str">
            <v>Germany</v>
          </cell>
          <cell r="Q444" t="str">
            <v>TR-Transport - Operations</v>
          </cell>
          <cell r="R444" t="str">
            <v>GWC</v>
          </cell>
          <cell r="S444" t="str">
            <v>LVQ</v>
          </cell>
          <cell r="T444" t="str">
            <v>LVQ</v>
          </cell>
          <cell r="U444"/>
          <cell r="V444"/>
          <cell r="W444">
            <v>6</v>
          </cell>
          <cell r="X444" t="str">
            <v>White</v>
          </cell>
          <cell r="Y444" t="str">
            <v>541944C1027551</v>
          </cell>
          <cell r="Z444"/>
          <cell r="AA444" t="str">
            <v>Diesel</v>
          </cell>
          <cell r="AB444" t="str">
            <v>400 LTR</v>
          </cell>
          <cell r="AC444">
            <v>1</v>
          </cell>
          <cell r="AD444">
            <v>2.4</v>
          </cell>
          <cell r="AE444" t="str">
            <v xml:space="preserve"> 2 Seater</v>
          </cell>
          <cell r="AF444"/>
          <cell r="AG444" t="str">
            <v>Single Axel</v>
          </cell>
          <cell r="AH444"/>
          <cell r="AI444"/>
          <cell r="AJ444">
            <v>20000</v>
          </cell>
          <cell r="AK444">
            <v>7000</v>
          </cell>
          <cell r="AL444"/>
          <cell r="AM444"/>
          <cell r="AN444"/>
          <cell r="AO444"/>
          <cell r="AP444"/>
          <cell r="AQ444"/>
          <cell r="AR444"/>
          <cell r="AS444"/>
          <cell r="AT444"/>
          <cell r="AU444"/>
          <cell r="AV444"/>
          <cell r="AW444"/>
          <cell r="AX444"/>
          <cell r="AY444" t="e">
            <v>#N/A</v>
          </cell>
          <cell r="AZ444"/>
          <cell r="BA444">
            <v>44966</v>
          </cell>
          <cell r="BB444" t="str">
            <v/>
          </cell>
          <cell r="BC444" t="str">
            <v>Compreh.</v>
          </cell>
          <cell r="BD444" t="str">
            <v>AVL</v>
          </cell>
          <cell r="BE444"/>
          <cell r="BF444" t="str">
            <v>QATAR TRANSPORT</v>
          </cell>
          <cell r="BG444" t="str">
            <v>FMB120</v>
          </cell>
          <cell r="BH444">
            <v>354018118125768</v>
          </cell>
          <cell r="BI444">
            <v>9742800040678</v>
          </cell>
          <cell r="BJ444" t="str">
            <v>fixed</v>
          </cell>
          <cell r="BK444"/>
          <cell r="BL444"/>
          <cell r="BM444"/>
          <cell r="BN444">
            <v>4000007309</v>
          </cell>
          <cell r="BO444"/>
          <cell r="BP444" t="str">
            <v xml:space="preserve">1 year unlimited Mileage for the entire vehicle, 3 years or 450,000 KM whichever comes first for the Power drive </v>
          </cell>
          <cell r="BQ444">
            <v>1108050100</v>
          </cell>
        </row>
        <row r="445">
          <cell r="C445">
            <v>103672</v>
          </cell>
          <cell r="D445" t="str">
            <v>Active</v>
          </cell>
          <cell r="E445" t="str">
            <v>MAN</v>
          </cell>
          <cell r="F445" t="str">
            <v xml:space="preserve">Automatic </v>
          </cell>
          <cell r="G445" t="str">
            <v>TGS21-400</v>
          </cell>
          <cell r="H445" t="str">
            <v>Truck</v>
          </cell>
          <cell r="I445" t="str">
            <v>Double Cabin</v>
          </cell>
          <cell r="J445" t="str">
            <v>Truck Head</v>
          </cell>
          <cell r="K445" t="str">
            <v xml:space="preserve">Small Pin </v>
          </cell>
          <cell r="L445"/>
          <cell r="M445"/>
          <cell r="N445" t="str">
            <v>WMA06WZZ1HM750825</v>
          </cell>
          <cell r="O445">
            <v>2017</v>
          </cell>
          <cell r="P445" t="str">
            <v>Germany</v>
          </cell>
          <cell r="Q445" t="str">
            <v>TR-Transport - Operations</v>
          </cell>
          <cell r="R445" t="str">
            <v>GWC</v>
          </cell>
          <cell r="S445" t="str">
            <v>LVQ</v>
          </cell>
          <cell r="T445" t="str">
            <v>LVQ</v>
          </cell>
          <cell r="U445"/>
          <cell r="V445"/>
          <cell r="W445">
            <v>6</v>
          </cell>
          <cell r="X445" t="str">
            <v>White</v>
          </cell>
          <cell r="Y445">
            <v>50547831754780</v>
          </cell>
          <cell r="Z445" t="str">
            <v>360 hp</v>
          </cell>
          <cell r="AA445" t="str">
            <v>Diesel</v>
          </cell>
          <cell r="AB445" t="str">
            <v>400 LTR</v>
          </cell>
          <cell r="AC445">
            <v>1</v>
          </cell>
          <cell r="AD445">
            <v>2.4</v>
          </cell>
          <cell r="AE445" t="str">
            <v xml:space="preserve"> 2 Seater</v>
          </cell>
          <cell r="AF445"/>
          <cell r="AG445" t="str">
            <v>Single Axel</v>
          </cell>
          <cell r="AH445"/>
          <cell r="AI445"/>
          <cell r="AJ445"/>
          <cell r="AK445">
            <v>6000</v>
          </cell>
          <cell r="AL445"/>
          <cell r="AM445"/>
          <cell r="AN445"/>
          <cell r="AO445"/>
          <cell r="AP445"/>
          <cell r="AQ445"/>
          <cell r="AR445"/>
          <cell r="AS445"/>
          <cell r="AT445"/>
          <cell r="AU445"/>
          <cell r="AV445"/>
          <cell r="AW445"/>
          <cell r="AX445"/>
          <cell r="AY445" t="str">
            <v>Available</v>
          </cell>
          <cell r="AZ445"/>
          <cell r="BA445">
            <v>45041</v>
          </cell>
          <cell r="BB445" t="str">
            <v/>
          </cell>
          <cell r="BC445" t="str">
            <v>Compreh.</v>
          </cell>
          <cell r="BD445" t="str">
            <v>AVL</v>
          </cell>
          <cell r="BE445"/>
          <cell r="BF445" t="str">
            <v>QATAR TRANSPORT</v>
          </cell>
          <cell r="BG445" t="str">
            <v>FMB120</v>
          </cell>
          <cell r="BH445">
            <v>354018118134935</v>
          </cell>
          <cell r="BI445">
            <v>9742800040679</v>
          </cell>
          <cell r="BJ445" t="str">
            <v>fixed</v>
          </cell>
          <cell r="BK445"/>
          <cell r="BL445"/>
          <cell r="BM445"/>
          <cell r="BN445">
            <v>4000003950</v>
          </cell>
          <cell r="BO445"/>
          <cell r="BP445" t="str">
            <v xml:space="preserve">2 years with unlimited mileage. (1st year bumper to bumper and 2nd year engine,gearbox and differentials) </v>
          </cell>
          <cell r="BQ445">
            <v>1108050100</v>
          </cell>
        </row>
        <row r="446">
          <cell r="C446">
            <v>104204</v>
          </cell>
          <cell r="D446" t="str">
            <v>Active</v>
          </cell>
          <cell r="E446" t="str">
            <v>MAN</v>
          </cell>
          <cell r="F446" t="str">
            <v xml:space="preserve">Automatic </v>
          </cell>
          <cell r="G446" t="str">
            <v>TGS21-400</v>
          </cell>
          <cell r="H446" t="str">
            <v>Truck</v>
          </cell>
          <cell r="I446" t="str">
            <v>Double Cabin</v>
          </cell>
          <cell r="J446" t="str">
            <v>Truck Head</v>
          </cell>
          <cell r="K446" t="str">
            <v xml:space="preserve">Small Pin </v>
          </cell>
          <cell r="L446"/>
          <cell r="M446"/>
          <cell r="N446" t="str">
            <v>WMA06WZZ6HM750996</v>
          </cell>
          <cell r="O446">
            <v>2017</v>
          </cell>
          <cell r="P446" t="str">
            <v>Germany</v>
          </cell>
          <cell r="Q446" t="str">
            <v>TR-Transport - Operations</v>
          </cell>
          <cell r="R446" t="str">
            <v>GWC</v>
          </cell>
          <cell r="S446" t="str">
            <v>LVQ</v>
          </cell>
          <cell r="T446" t="str">
            <v>LVQ</v>
          </cell>
          <cell r="U446"/>
          <cell r="V446"/>
          <cell r="W446">
            <v>6</v>
          </cell>
          <cell r="X446" t="str">
            <v>White</v>
          </cell>
          <cell r="Y446">
            <v>50547841064789</v>
          </cell>
          <cell r="Z446" t="str">
            <v>360 hp</v>
          </cell>
          <cell r="AA446" t="str">
            <v>Diesel</v>
          </cell>
          <cell r="AB446" t="str">
            <v>400 LTR</v>
          </cell>
          <cell r="AC446">
            <v>1</v>
          </cell>
          <cell r="AD446">
            <v>2.4</v>
          </cell>
          <cell r="AE446" t="str">
            <v xml:space="preserve"> 2 Seater</v>
          </cell>
          <cell r="AF446"/>
          <cell r="AG446" t="str">
            <v>Single Axel</v>
          </cell>
          <cell r="AH446"/>
          <cell r="AI446"/>
          <cell r="AJ446"/>
          <cell r="AK446">
            <v>6000</v>
          </cell>
          <cell r="AL446"/>
          <cell r="AM446"/>
          <cell r="AN446"/>
          <cell r="AO446"/>
          <cell r="AP446"/>
          <cell r="AQ446"/>
          <cell r="AR446"/>
          <cell r="AS446"/>
          <cell r="AT446"/>
          <cell r="AU446"/>
          <cell r="AV446"/>
          <cell r="AW446"/>
          <cell r="AX446"/>
          <cell r="AY446" t="str">
            <v>Available</v>
          </cell>
          <cell r="AZ446"/>
          <cell r="BA446">
            <v>45008</v>
          </cell>
          <cell r="BB446" t="str">
            <v/>
          </cell>
          <cell r="BC446" t="str">
            <v>Compreh.</v>
          </cell>
          <cell r="BD446" t="str">
            <v>AVL</v>
          </cell>
          <cell r="BE446"/>
          <cell r="BF446" t="str">
            <v>QATAR TRANSPORT</v>
          </cell>
          <cell r="BG446" t="str">
            <v>FMB120</v>
          </cell>
          <cell r="BH446">
            <v>354018119625691</v>
          </cell>
          <cell r="BI446">
            <v>9742800040680</v>
          </cell>
          <cell r="BJ446" t="str">
            <v>fixed</v>
          </cell>
          <cell r="BK446"/>
          <cell r="BL446"/>
          <cell r="BM446"/>
          <cell r="BN446">
            <v>4000003950</v>
          </cell>
          <cell r="BO446"/>
          <cell r="BP446" t="str">
            <v xml:space="preserve">2 years with unlimited mileage. (1st year bumper to bumper and 2nd year engine,gearbox and differentials) </v>
          </cell>
          <cell r="BQ446">
            <v>1108050100</v>
          </cell>
        </row>
        <row r="447">
          <cell r="C447">
            <v>104394</v>
          </cell>
          <cell r="D447" t="str">
            <v>Active</v>
          </cell>
          <cell r="E447" t="str">
            <v>MAN</v>
          </cell>
          <cell r="F447" t="str">
            <v xml:space="preserve">Automatic </v>
          </cell>
          <cell r="G447" t="str">
            <v>TGS21-400</v>
          </cell>
          <cell r="H447" t="str">
            <v>Truck</v>
          </cell>
          <cell r="I447" t="str">
            <v>Double Cabin</v>
          </cell>
          <cell r="J447" t="str">
            <v>Truck Head</v>
          </cell>
          <cell r="K447" t="str">
            <v xml:space="preserve">Small Pin </v>
          </cell>
          <cell r="L447"/>
          <cell r="M447"/>
          <cell r="N447" t="str">
            <v>WMA06WZZ6HM750948</v>
          </cell>
          <cell r="O447">
            <v>2017</v>
          </cell>
          <cell r="P447" t="str">
            <v>Germany</v>
          </cell>
          <cell r="Q447" t="str">
            <v>TR-Transport - Operations</v>
          </cell>
          <cell r="R447" t="str">
            <v>GWC</v>
          </cell>
          <cell r="S447" t="str">
            <v>LVQ</v>
          </cell>
          <cell r="T447" t="str">
            <v>LVQ</v>
          </cell>
          <cell r="U447"/>
          <cell r="V447"/>
          <cell r="W447">
            <v>6</v>
          </cell>
          <cell r="X447" t="str">
            <v>White</v>
          </cell>
          <cell r="Y447">
            <v>50547840674789</v>
          </cell>
          <cell r="Z447" t="str">
            <v>360 hp</v>
          </cell>
          <cell r="AA447" t="str">
            <v>Diesel</v>
          </cell>
          <cell r="AB447" t="str">
            <v>400 LTR</v>
          </cell>
          <cell r="AC447">
            <v>1</v>
          </cell>
          <cell r="AD447">
            <v>2.4</v>
          </cell>
          <cell r="AE447" t="str">
            <v xml:space="preserve"> 2 Seater</v>
          </cell>
          <cell r="AF447"/>
          <cell r="AG447" t="str">
            <v>Single Axel</v>
          </cell>
          <cell r="AH447"/>
          <cell r="AI447"/>
          <cell r="AJ447"/>
          <cell r="AK447">
            <v>6000</v>
          </cell>
          <cell r="AL447"/>
          <cell r="AM447"/>
          <cell r="AN447"/>
          <cell r="AO447"/>
          <cell r="AP447"/>
          <cell r="AQ447"/>
          <cell r="AR447"/>
          <cell r="AS447"/>
          <cell r="AT447"/>
          <cell r="AU447"/>
          <cell r="AV447"/>
          <cell r="AW447"/>
          <cell r="AX447"/>
          <cell r="AY447" t="e">
            <v>#N/A</v>
          </cell>
          <cell r="AZ447"/>
          <cell r="BA447">
            <v>45041</v>
          </cell>
          <cell r="BB447" t="str">
            <v/>
          </cell>
          <cell r="BC447" t="str">
            <v>Compreh.</v>
          </cell>
          <cell r="BD447" t="str">
            <v>AVL</v>
          </cell>
          <cell r="BE447"/>
          <cell r="BF447" t="str">
            <v>QATAR TRANSPORT</v>
          </cell>
          <cell r="BG447" t="str">
            <v>FMB120</v>
          </cell>
          <cell r="BH447">
            <v>354018118112303</v>
          </cell>
          <cell r="BI447">
            <v>9742800040681</v>
          </cell>
          <cell r="BJ447" t="str">
            <v>fixed</v>
          </cell>
          <cell r="BK447"/>
          <cell r="BL447"/>
          <cell r="BM447"/>
          <cell r="BN447">
            <v>4000003950</v>
          </cell>
          <cell r="BO447"/>
          <cell r="BP447" t="str">
            <v xml:space="preserve">2 years with unlimited mileage. (1st year bumper to bumper and 2nd year engine,gearbox and differentials) </v>
          </cell>
          <cell r="BQ447">
            <v>1108050100</v>
          </cell>
        </row>
        <row r="448">
          <cell r="C448">
            <v>104422</v>
          </cell>
          <cell r="D448" t="str">
            <v>Active</v>
          </cell>
          <cell r="E448" t="str">
            <v>MAN</v>
          </cell>
          <cell r="F448" t="str">
            <v xml:space="preserve">Automatic </v>
          </cell>
          <cell r="G448" t="str">
            <v>TGS21-400</v>
          </cell>
          <cell r="H448" t="str">
            <v>Truck</v>
          </cell>
          <cell r="I448" t="str">
            <v>Double Cabin</v>
          </cell>
          <cell r="J448" t="str">
            <v>Truck Head</v>
          </cell>
          <cell r="K448" t="str">
            <v xml:space="preserve">Small Pin </v>
          </cell>
          <cell r="L448"/>
          <cell r="M448"/>
          <cell r="N448" t="str">
            <v>WMA06WZZ1HM750839</v>
          </cell>
          <cell r="O448">
            <v>2017</v>
          </cell>
          <cell r="P448" t="str">
            <v>Germany</v>
          </cell>
          <cell r="Q448" t="str">
            <v>TR-Transport - Operations</v>
          </cell>
          <cell r="R448" t="str">
            <v>GWC</v>
          </cell>
          <cell r="S448" t="str">
            <v>LVQ</v>
          </cell>
          <cell r="T448" t="str">
            <v>LVQ</v>
          </cell>
          <cell r="U448"/>
          <cell r="V448"/>
          <cell r="W448">
            <v>6</v>
          </cell>
          <cell r="X448" t="str">
            <v>White</v>
          </cell>
          <cell r="Y448">
            <v>50547832024780</v>
          </cell>
          <cell r="Z448" t="str">
            <v>360 hp</v>
          </cell>
          <cell r="AA448" t="str">
            <v>Diesel</v>
          </cell>
          <cell r="AB448" t="str">
            <v>400 LTR</v>
          </cell>
          <cell r="AC448">
            <v>1</v>
          </cell>
          <cell r="AD448">
            <v>2.4</v>
          </cell>
          <cell r="AE448" t="str">
            <v xml:space="preserve"> 2 Seater</v>
          </cell>
          <cell r="AF448"/>
          <cell r="AG448" t="str">
            <v>Single Axel</v>
          </cell>
          <cell r="AH448"/>
          <cell r="AI448"/>
          <cell r="AJ448"/>
          <cell r="AK448">
            <v>6000</v>
          </cell>
          <cell r="AL448"/>
          <cell r="AM448"/>
          <cell r="AN448"/>
          <cell r="AO448"/>
          <cell r="AP448"/>
          <cell r="AQ448"/>
          <cell r="AR448"/>
          <cell r="AS448"/>
          <cell r="AT448"/>
          <cell r="AU448"/>
          <cell r="AV448"/>
          <cell r="AW448"/>
          <cell r="AX448"/>
          <cell r="AY448" t="str">
            <v>Available</v>
          </cell>
          <cell r="AZ448"/>
          <cell r="BA448">
            <v>45008</v>
          </cell>
          <cell r="BB448" t="str">
            <v/>
          </cell>
          <cell r="BC448" t="str">
            <v>Compreh.</v>
          </cell>
          <cell r="BD448" t="str">
            <v>AVL</v>
          </cell>
          <cell r="BE448"/>
          <cell r="BF448" t="str">
            <v>QATAR TRANSPORT</v>
          </cell>
          <cell r="BG448" t="str">
            <v>FMB120</v>
          </cell>
          <cell r="BH448">
            <v>354018118112295</v>
          </cell>
          <cell r="BI448">
            <v>9742800040682</v>
          </cell>
          <cell r="BJ448" t="str">
            <v>fixed</v>
          </cell>
          <cell r="BK448"/>
          <cell r="BL448"/>
          <cell r="BM448"/>
          <cell r="BN448">
            <v>4000003950</v>
          </cell>
          <cell r="BO448"/>
          <cell r="BP448" t="str">
            <v xml:space="preserve">2 years with unlimited mileage. (1st year bumper to bumper and 2nd year engine,gearbox and differentials) </v>
          </cell>
          <cell r="BQ448">
            <v>1108050100</v>
          </cell>
        </row>
        <row r="449">
          <cell r="C449">
            <v>104655</v>
          </cell>
          <cell r="D449" t="str">
            <v>Active</v>
          </cell>
          <cell r="E449" t="str">
            <v>MAN</v>
          </cell>
          <cell r="F449" t="str">
            <v xml:space="preserve">Automatic </v>
          </cell>
          <cell r="G449" t="str">
            <v>TGS21-400</v>
          </cell>
          <cell r="H449" t="str">
            <v>Truck</v>
          </cell>
          <cell r="I449" t="str">
            <v>Double Cabin</v>
          </cell>
          <cell r="J449" t="str">
            <v>Truck Head</v>
          </cell>
          <cell r="K449" t="str">
            <v xml:space="preserve">Small Pin </v>
          </cell>
          <cell r="L449"/>
          <cell r="M449"/>
          <cell r="N449" t="str">
            <v>WMA06WZZ4HM751094</v>
          </cell>
          <cell r="O449">
            <v>2017</v>
          </cell>
          <cell r="P449" t="str">
            <v>Germany</v>
          </cell>
          <cell r="Q449" t="str">
            <v>TR-Transport - Operations</v>
          </cell>
          <cell r="R449" t="str">
            <v>GWC</v>
          </cell>
          <cell r="S449" t="str">
            <v>LVQ</v>
          </cell>
          <cell r="T449" t="str">
            <v>LVQ</v>
          </cell>
          <cell r="U449"/>
          <cell r="V449"/>
          <cell r="W449">
            <v>6</v>
          </cell>
          <cell r="X449" t="str">
            <v>White</v>
          </cell>
          <cell r="Y449">
            <v>50547860164789</v>
          </cell>
          <cell r="Z449" t="str">
            <v>360 hp</v>
          </cell>
          <cell r="AA449" t="str">
            <v>Diesel</v>
          </cell>
          <cell r="AB449" t="str">
            <v>400 LTR</v>
          </cell>
          <cell r="AC449">
            <v>1</v>
          </cell>
          <cell r="AD449">
            <v>2.4</v>
          </cell>
          <cell r="AE449" t="str">
            <v xml:space="preserve"> 2 Seater</v>
          </cell>
          <cell r="AF449"/>
          <cell r="AG449" t="str">
            <v>Single Axel</v>
          </cell>
          <cell r="AH449"/>
          <cell r="AI449"/>
          <cell r="AJ449"/>
          <cell r="AK449">
            <v>6000</v>
          </cell>
          <cell r="AL449"/>
          <cell r="AM449"/>
          <cell r="AN449"/>
          <cell r="AO449"/>
          <cell r="AP449"/>
          <cell r="AQ449"/>
          <cell r="AR449"/>
          <cell r="AS449"/>
          <cell r="AT449"/>
          <cell r="AU449"/>
          <cell r="AV449"/>
          <cell r="AW449"/>
          <cell r="AX449"/>
          <cell r="AY449" t="e">
            <v>#N/A</v>
          </cell>
          <cell r="AZ449"/>
          <cell r="BA449">
            <v>45041</v>
          </cell>
          <cell r="BB449" t="str">
            <v/>
          </cell>
          <cell r="BC449" t="str">
            <v>Compreh.</v>
          </cell>
          <cell r="BD449" t="str">
            <v>AVL</v>
          </cell>
          <cell r="BE449"/>
          <cell r="BF449" t="str">
            <v>QATAR TRANSPORT</v>
          </cell>
          <cell r="BG449" t="str">
            <v>FMB120</v>
          </cell>
          <cell r="BH449">
            <v>354018118125875</v>
          </cell>
          <cell r="BI449">
            <v>9742800040683</v>
          </cell>
          <cell r="BJ449" t="str">
            <v>fixed</v>
          </cell>
          <cell r="BK449"/>
          <cell r="BL449"/>
          <cell r="BM449"/>
          <cell r="BN449">
            <v>4000003950</v>
          </cell>
          <cell r="BO449"/>
          <cell r="BP449" t="str">
            <v xml:space="preserve">2 years with unlimited mileage. (1st year bumper to bumper and 2nd year engine,gearbox and differentials) </v>
          </cell>
          <cell r="BQ449">
            <v>1108050100</v>
          </cell>
        </row>
        <row r="450">
          <cell r="C450">
            <v>104946</v>
          </cell>
          <cell r="D450" t="str">
            <v>Active</v>
          </cell>
          <cell r="E450" t="str">
            <v>MAN</v>
          </cell>
          <cell r="F450" t="str">
            <v xml:space="preserve">Automatic </v>
          </cell>
          <cell r="G450" t="str">
            <v>TGS21-400</v>
          </cell>
          <cell r="H450" t="str">
            <v>Truck</v>
          </cell>
          <cell r="I450" t="str">
            <v>Double Cabin</v>
          </cell>
          <cell r="J450" t="str">
            <v>Truck Head</v>
          </cell>
          <cell r="K450" t="str">
            <v xml:space="preserve">Small Pin </v>
          </cell>
          <cell r="L450"/>
          <cell r="M450"/>
          <cell r="N450" t="str">
            <v>WMA06WZZ2HM750848</v>
          </cell>
          <cell r="O450">
            <v>2017</v>
          </cell>
          <cell r="P450" t="str">
            <v>Germany</v>
          </cell>
          <cell r="Q450" t="str">
            <v>TR-Transport - Operations</v>
          </cell>
          <cell r="R450" t="str">
            <v>GWC</v>
          </cell>
          <cell r="S450" t="str">
            <v>LVQ</v>
          </cell>
          <cell r="T450" t="str">
            <v>LVQ</v>
          </cell>
          <cell r="U450"/>
          <cell r="V450"/>
          <cell r="W450">
            <v>6</v>
          </cell>
          <cell r="X450" t="str">
            <v>White</v>
          </cell>
          <cell r="Y450">
            <v>50547832094780</v>
          </cell>
          <cell r="Z450" t="str">
            <v>360 hp</v>
          </cell>
          <cell r="AA450" t="str">
            <v>Diesel</v>
          </cell>
          <cell r="AB450" t="str">
            <v>400 LTR</v>
          </cell>
          <cell r="AC450">
            <v>1</v>
          </cell>
          <cell r="AD450">
            <v>2.4</v>
          </cell>
          <cell r="AE450" t="str">
            <v xml:space="preserve"> 2 Seater</v>
          </cell>
          <cell r="AF450"/>
          <cell r="AG450" t="str">
            <v>Single Axel</v>
          </cell>
          <cell r="AH450"/>
          <cell r="AI450"/>
          <cell r="AJ450"/>
          <cell r="AK450">
            <v>6000</v>
          </cell>
          <cell r="AL450"/>
          <cell r="AM450"/>
          <cell r="AN450"/>
          <cell r="AO450"/>
          <cell r="AP450"/>
          <cell r="AQ450"/>
          <cell r="AR450"/>
          <cell r="AS450"/>
          <cell r="AT450"/>
          <cell r="AU450"/>
          <cell r="AV450"/>
          <cell r="AW450"/>
          <cell r="AX450"/>
          <cell r="AY450" t="e">
            <v>#N/A</v>
          </cell>
          <cell r="AZ450"/>
          <cell r="BA450">
            <v>45008</v>
          </cell>
          <cell r="BB450" t="str">
            <v/>
          </cell>
          <cell r="BC450" t="str">
            <v>Compreh.</v>
          </cell>
          <cell r="BD450" t="str">
            <v>AVL</v>
          </cell>
          <cell r="BE450"/>
          <cell r="BF450" t="str">
            <v>QATAR TRANSPORT</v>
          </cell>
          <cell r="BG450" t="str">
            <v>FMB120</v>
          </cell>
          <cell r="BH450">
            <v>354018118112311</v>
          </cell>
          <cell r="BI450">
            <v>9742800040684</v>
          </cell>
          <cell r="BJ450" t="str">
            <v>fixed</v>
          </cell>
          <cell r="BK450"/>
          <cell r="BL450"/>
          <cell r="BM450"/>
          <cell r="BN450">
            <v>4000003950</v>
          </cell>
          <cell r="BO450"/>
          <cell r="BP450" t="str">
            <v xml:space="preserve">2 years with unlimited mileage. (1st year bumper to bumper and 2nd year engine,gearbox and differentials) </v>
          </cell>
          <cell r="BQ450">
            <v>1108050100</v>
          </cell>
        </row>
        <row r="451">
          <cell r="C451">
            <v>105669</v>
          </cell>
          <cell r="D451" t="str">
            <v>Active</v>
          </cell>
          <cell r="E451" t="str">
            <v>MAN</v>
          </cell>
          <cell r="F451" t="str">
            <v xml:space="preserve">Automatic </v>
          </cell>
          <cell r="G451" t="str">
            <v>TGS21-400</v>
          </cell>
          <cell r="H451" t="str">
            <v>Truck</v>
          </cell>
          <cell r="I451" t="str">
            <v>Double Cabin</v>
          </cell>
          <cell r="J451" t="str">
            <v>Truck Head</v>
          </cell>
          <cell r="K451" t="str">
            <v xml:space="preserve">Small Pin </v>
          </cell>
          <cell r="L451"/>
          <cell r="M451"/>
          <cell r="N451" t="str">
            <v>WMA06WZZ5HM751038</v>
          </cell>
          <cell r="O451">
            <v>2017</v>
          </cell>
          <cell r="P451" t="str">
            <v>Germany</v>
          </cell>
          <cell r="Q451" t="str">
            <v>TR-Transport - Operations</v>
          </cell>
          <cell r="R451" t="str">
            <v>GWC</v>
          </cell>
          <cell r="S451" t="str">
            <v>LVQ</v>
          </cell>
          <cell r="T451" t="str">
            <v>LVQ</v>
          </cell>
          <cell r="U451"/>
          <cell r="V451"/>
          <cell r="W451">
            <v>6</v>
          </cell>
          <cell r="X451" t="str">
            <v>White</v>
          </cell>
          <cell r="Y451">
            <v>50547841414789</v>
          </cell>
          <cell r="Z451" t="str">
            <v>360 hp</v>
          </cell>
          <cell r="AA451" t="str">
            <v>Diesel</v>
          </cell>
          <cell r="AB451" t="str">
            <v>400 LTR</v>
          </cell>
          <cell r="AC451">
            <v>1</v>
          </cell>
          <cell r="AD451">
            <v>2.4</v>
          </cell>
          <cell r="AE451" t="str">
            <v xml:space="preserve"> 2 Seater</v>
          </cell>
          <cell r="AF451"/>
          <cell r="AG451" t="str">
            <v>Single Axel</v>
          </cell>
          <cell r="AH451"/>
          <cell r="AI451"/>
          <cell r="AJ451"/>
          <cell r="AK451">
            <v>6000</v>
          </cell>
          <cell r="AL451"/>
          <cell r="AM451"/>
          <cell r="AN451"/>
          <cell r="AO451"/>
          <cell r="AP451"/>
          <cell r="AQ451"/>
          <cell r="AR451"/>
          <cell r="AS451"/>
          <cell r="AT451"/>
          <cell r="AU451"/>
          <cell r="AV451"/>
          <cell r="AW451"/>
          <cell r="AX451"/>
          <cell r="AY451" t="e">
            <v>#N/A</v>
          </cell>
          <cell r="AZ451"/>
          <cell r="BA451">
            <v>45026</v>
          </cell>
          <cell r="BB451" t="str">
            <v/>
          </cell>
          <cell r="BC451" t="str">
            <v>Compreh.</v>
          </cell>
          <cell r="BD451" t="str">
            <v>AVL</v>
          </cell>
          <cell r="BE451"/>
          <cell r="BF451" t="str">
            <v>QATAR TRANSPORT</v>
          </cell>
          <cell r="BG451" t="str">
            <v>FMB120</v>
          </cell>
          <cell r="BH451">
            <v>354018118119829</v>
          </cell>
          <cell r="BI451">
            <v>9742800040685</v>
          </cell>
          <cell r="BJ451" t="str">
            <v>fixed</v>
          </cell>
          <cell r="BK451"/>
          <cell r="BL451"/>
          <cell r="BM451"/>
          <cell r="BN451">
            <v>4000003950</v>
          </cell>
          <cell r="BO451"/>
          <cell r="BP451" t="str">
            <v xml:space="preserve">2 years with unlimited mileage. (1st year bumper to bumper and 2nd year engine,gearbox and differentials) </v>
          </cell>
          <cell r="BQ451">
            <v>1108050100</v>
          </cell>
        </row>
        <row r="452">
          <cell r="C452">
            <v>106467</v>
          </cell>
          <cell r="D452" t="str">
            <v>Active</v>
          </cell>
          <cell r="E452" t="str">
            <v>MAN</v>
          </cell>
          <cell r="F452" t="str">
            <v xml:space="preserve">Automatic </v>
          </cell>
          <cell r="G452" t="str">
            <v>TGS21-400</v>
          </cell>
          <cell r="H452" t="str">
            <v>Truck</v>
          </cell>
          <cell r="I452" t="str">
            <v>Double Cabin</v>
          </cell>
          <cell r="J452" t="str">
            <v>Truck Head</v>
          </cell>
          <cell r="K452" t="str">
            <v xml:space="preserve">Small Pin </v>
          </cell>
          <cell r="L452"/>
          <cell r="M452"/>
          <cell r="N452" t="str">
            <v>WMA06WZZ1HM750775</v>
          </cell>
          <cell r="O452">
            <v>2017</v>
          </cell>
          <cell r="P452" t="str">
            <v>Germany</v>
          </cell>
          <cell r="Q452" t="str">
            <v>TR-Transport - Operations</v>
          </cell>
          <cell r="R452" t="str">
            <v>GWC</v>
          </cell>
          <cell r="S452" t="str">
            <v>LVQ</v>
          </cell>
          <cell r="T452" t="str">
            <v>LVQ</v>
          </cell>
          <cell r="U452"/>
          <cell r="V452"/>
          <cell r="W452">
            <v>6</v>
          </cell>
          <cell r="X452" t="str">
            <v>White</v>
          </cell>
          <cell r="Y452">
            <v>50547830424780</v>
          </cell>
          <cell r="Z452" t="str">
            <v>360 hp</v>
          </cell>
          <cell r="AA452" t="str">
            <v>Diesel</v>
          </cell>
          <cell r="AB452" t="str">
            <v>400 LTR</v>
          </cell>
          <cell r="AC452">
            <v>1</v>
          </cell>
          <cell r="AD452">
            <v>2.4</v>
          </cell>
          <cell r="AE452" t="str">
            <v xml:space="preserve"> 2 Seater</v>
          </cell>
          <cell r="AF452"/>
          <cell r="AG452" t="str">
            <v>Single Axel</v>
          </cell>
          <cell r="AH452"/>
          <cell r="AI452"/>
          <cell r="AJ452"/>
          <cell r="AK452">
            <v>6000</v>
          </cell>
          <cell r="AL452"/>
          <cell r="AM452"/>
          <cell r="AN452"/>
          <cell r="AO452"/>
          <cell r="AP452"/>
          <cell r="AQ452"/>
          <cell r="AR452"/>
          <cell r="AS452"/>
          <cell r="AT452"/>
          <cell r="AU452"/>
          <cell r="AV452"/>
          <cell r="AW452"/>
          <cell r="AX452"/>
          <cell r="AY452" t="e">
            <v>#N/A</v>
          </cell>
          <cell r="AZ452"/>
          <cell r="BA452">
            <v>45041</v>
          </cell>
          <cell r="BB452" t="str">
            <v/>
          </cell>
          <cell r="BC452" t="str">
            <v>Compreh.</v>
          </cell>
          <cell r="BD452" t="str">
            <v>AVL</v>
          </cell>
          <cell r="BE452"/>
          <cell r="BF452" t="str">
            <v>QATAR TRANSPORT</v>
          </cell>
          <cell r="BG452" t="str">
            <v>FMB120</v>
          </cell>
          <cell r="BH452">
            <v>354018118119969</v>
          </cell>
          <cell r="BI452">
            <v>9742800040686</v>
          </cell>
          <cell r="BJ452" t="str">
            <v>fixed</v>
          </cell>
          <cell r="BK452"/>
          <cell r="BL452"/>
          <cell r="BM452"/>
          <cell r="BN452">
            <v>4000003950</v>
          </cell>
          <cell r="BO452"/>
          <cell r="BP452" t="str">
            <v xml:space="preserve">2 years with unlimited mileage. (1st year bumper to bumper and 2nd year engine,gearbox and differentials) </v>
          </cell>
          <cell r="BQ452">
            <v>1108050100</v>
          </cell>
        </row>
        <row r="453">
          <cell r="C453">
            <v>123190</v>
          </cell>
          <cell r="D453" t="str">
            <v>Active</v>
          </cell>
          <cell r="E453" t="str">
            <v>Mercedes</v>
          </cell>
          <cell r="F453" t="str">
            <v xml:space="preserve">Automatic </v>
          </cell>
          <cell r="G453" t="str">
            <v>Actros 2142</v>
          </cell>
          <cell r="H453" t="str">
            <v>Truck</v>
          </cell>
          <cell r="I453" t="str">
            <v>Double Cabin</v>
          </cell>
          <cell r="J453" t="str">
            <v>Truck Head</v>
          </cell>
          <cell r="K453" t="str">
            <v xml:space="preserve">Small Pin </v>
          </cell>
          <cell r="L453"/>
          <cell r="M453"/>
          <cell r="N453" t="str">
            <v>WD3CHPAJ4L0395563</v>
          </cell>
          <cell r="O453">
            <v>2020</v>
          </cell>
          <cell r="P453" t="str">
            <v>Germany</v>
          </cell>
          <cell r="Q453" t="str">
            <v>TR-Transport - Operations</v>
          </cell>
          <cell r="R453" t="str">
            <v>GWC</v>
          </cell>
          <cell r="S453" t="str">
            <v>LVQ</v>
          </cell>
          <cell r="T453"/>
          <cell r="U453"/>
          <cell r="V453"/>
          <cell r="W453">
            <v>6</v>
          </cell>
          <cell r="X453" t="str">
            <v>White</v>
          </cell>
          <cell r="Y453" t="str">
            <v>460972U1035685</v>
          </cell>
          <cell r="Z453"/>
          <cell r="AA453" t="str">
            <v>Diesel</v>
          </cell>
          <cell r="AB453" t="str">
            <v>431 LTR</v>
          </cell>
          <cell r="AC453">
            <v>1</v>
          </cell>
          <cell r="AD453">
            <v>2.4</v>
          </cell>
          <cell r="AE453" t="str">
            <v xml:space="preserve"> 2 Seater</v>
          </cell>
          <cell r="AF453"/>
          <cell r="AG453" t="str">
            <v>Single Axel</v>
          </cell>
          <cell r="AH453"/>
          <cell r="AI453"/>
          <cell r="AJ453">
            <v>20601</v>
          </cell>
          <cell r="AK453">
            <v>7601</v>
          </cell>
          <cell r="AL453"/>
          <cell r="AM453"/>
          <cell r="AN453"/>
          <cell r="AO453"/>
          <cell r="AP453"/>
          <cell r="AQ453"/>
          <cell r="AR453"/>
          <cell r="AS453"/>
          <cell r="AT453"/>
          <cell r="AU453"/>
          <cell r="AV453"/>
          <cell r="AW453"/>
          <cell r="AX453"/>
          <cell r="AY453" t="str">
            <v>Available</v>
          </cell>
          <cell r="AZ453"/>
          <cell r="BA453">
            <v>45153</v>
          </cell>
          <cell r="BB453" t="str">
            <v/>
          </cell>
          <cell r="BC453" t="str">
            <v>Compreh.</v>
          </cell>
          <cell r="BD453" t="str">
            <v>AVL</v>
          </cell>
          <cell r="BE453"/>
          <cell r="BF453" t="str">
            <v>QATAR TRANSPORT</v>
          </cell>
          <cell r="BG453" t="str">
            <v>FMB120</v>
          </cell>
          <cell r="BH453">
            <v>354018118124365</v>
          </cell>
          <cell r="BI453">
            <v>9742800040687</v>
          </cell>
          <cell r="BJ453" t="str">
            <v>fixed</v>
          </cell>
          <cell r="BK453">
            <v>43720</v>
          </cell>
          <cell r="BL453"/>
          <cell r="BM453"/>
          <cell r="BN453">
            <v>4000016817</v>
          </cell>
          <cell r="BO453"/>
          <cell r="BP453" t="str">
            <v xml:space="preserve"> 1 year unlimited Mileage for entire unit,3 years 450,000 KMs whichever comes first for the power unit </v>
          </cell>
          <cell r="BQ453">
            <v>1108050100</v>
          </cell>
        </row>
        <row r="454">
          <cell r="C454">
            <v>123214</v>
          </cell>
          <cell r="D454" t="str">
            <v>Active</v>
          </cell>
          <cell r="E454" t="str">
            <v>Mercedes</v>
          </cell>
          <cell r="F454" t="str">
            <v xml:space="preserve">Automatic </v>
          </cell>
          <cell r="G454" t="str">
            <v>Actros 2142</v>
          </cell>
          <cell r="H454" t="str">
            <v>Truck</v>
          </cell>
          <cell r="I454" t="str">
            <v>Double Cabin</v>
          </cell>
          <cell r="J454" t="str">
            <v>Truck Head</v>
          </cell>
          <cell r="K454" t="str">
            <v xml:space="preserve">Small Pin </v>
          </cell>
          <cell r="L454"/>
          <cell r="M454"/>
          <cell r="N454" t="str">
            <v>WD3CHPAJ1L0395553</v>
          </cell>
          <cell r="O454">
            <v>2020</v>
          </cell>
          <cell r="P454" t="str">
            <v>Germany</v>
          </cell>
          <cell r="Q454" t="str">
            <v>TR-Transport - Operations</v>
          </cell>
          <cell r="R454" t="str">
            <v>GWC</v>
          </cell>
          <cell r="S454" t="str">
            <v>LVQ</v>
          </cell>
          <cell r="T454"/>
          <cell r="U454"/>
          <cell r="V454"/>
          <cell r="W454">
            <v>6</v>
          </cell>
          <cell r="X454" t="str">
            <v>White</v>
          </cell>
          <cell r="Y454" t="str">
            <v>460972U1034890</v>
          </cell>
          <cell r="Z454"/>
          <cell r="AA454" t="str">
            <v>Diesel</v>
          </cell>
          <cell r="AB454" t="str">
            <v>431 LTR</v>
          </cell>
          <cell r="AC454">
            <v>1</v>
          </cell>
          <cell r="AD454">
            <v>2.4</v>
          </cell>
          <cell r="AE454" t="str">
            <v xml:space="preserve"> 2 Seater</v>
          </cell>
          <cell r="AF454"/>
          <cell r="AG454" t="str">
            <v>Single Axel</v>
          </cell>
          <cell r="AH454"/>
          <cell r="AI454"/>
          <cell r="AJ454">
            <v>13000</v>
          </cell>
          <cell r="AK454">
            <v>7000</v>
          </cell>
          <cell r="AL454"/>
          <cell r="AM454"/>
          <cell r="AN454"/>
          <cell r="AO454"/>
          <cell r="AP454"/>
          <cell r="AQ454"/>
          <cell r="AR454"/>
          <cell r="AS454"/>
          <cell r="AT454"/>
          <cell r="AU454"/>
          <cell r="AV454"/>
          <cell r="AW454"/>
          <cell r="AX454"/>
          <cell r="AY454" t="e">
            <v>#N/A</v>
          </cell>
          <cell r="AZ454"/>
          <cell r="BA454">
            <v>45172</v>
          </cell>
          <cell r="BB454" t="str">
            <v/>
          </cell>
          <cell r="BC454" t="str">
            <v>Compreh.</v>
          </cell>
          <cell r="BD454" t="str">
            <v>AVL</v>
          </cell>
          <cell r="BE454"/>
          <cell r="BF454" t="str">
            <v>QATAR TRANSPORT</v>
          </cell>
          <cell r="BG454" t="str">
            <v>FMB120</v>
          </cell>
          <cell r="BH454">
            <v>354018118133713</v>
          </cell>
          <cell r="BI454">
            <v>9742800040688</v>
          </cell>
          <cell r="BJ454" t="str">
            <v>fixed</v>
          </cell>
          <cell r="BK454">
            <v>43720</v>
          </cell>
          <cell r="BL454"/>
          <cell r="BM454"/>
          <cell r="BN454">
            <v>4000016817</v>
          </cell>
          <cell r="BO454"/>
          <cell r="BP454" t="str">
            <v xml:space="preserve"> 1 year unlimited Mileage for entire unit,3 years 450,000 KMs whichever comes first for the power unit </v>
          </cell>
          <cell r="BQ454">
            <v>1108050100</v>
          </cell>
        </row>
        <row r="455">
          <cell r="C455">
            <v>123228</v>
          </cell>
          <cell r="D455" t="str">
            <v>Active</v>
          </cell>
          <cell r="E455" t="str">
            <v>Mercedes</v>
          </cell>
          <cell r="F455" t="str">
            <v xml:space="preserve">Automatic </v>
          </cell>
          <cell r="G455" t="str">
            <v>Actros 2142</v>
          </cell>
          <cell r="H455" t="str">
            <v>Truck</v>
          </cell>
          <cell r="I455" t="str">
            <v>Double Cabin</v>
          </cell>
          <cell r="J455" t="str">
            <v>Truck Head</v>
          </cell>
          <cell r="K455" t="str">
            <v xml:space="preserve">Small Pin </v>
          </cell>
          <cell r="L455"/>
          <cell r="M455"/>
          <cell r="N455" t="str">
            <v>WD3CHPAJ7L0395556</v>
          </cell>
          <cell r="O455">
            <v>2020</v>
          </cell>
          <cell r="P455" t="str">
            <v>Germany</v>
          </cell>
          <cell r="Q455" t="str">
            <v>TR-Transport - Operations</v>
          </cell>
          <cell r="R455" t="str">
            <v>GWC</v>
          </cell>
          <cell r="S455" t="str">
            <v>LVQ</v>
          </cell>
          <cell r="T455"/>
          <cell r="U455"/>
          <cell r="V455"/>
          <cell r="W455">
            <v>6</v>
          </cell>
          <cell r="X455" t="str">
            <v>White</v>
          </cell>
          <cell r="Y455" t="str">
            <v>460972U1035034</v>
          </cell>
          <cell r="Z455"/>
          <cell r="AA455" t="str">
            <v>Diesel</v>
          </cell>
          <cell r="AB455" t="str">
            <v>431 LTR</v>
          </cell>
          <cell r="AC455">
            <v>1</v>
          </cell>
          <cell r="AD455">
            <v>2.4</v>
          </cell>
          <cell r="AE455" t="str">
            <v xml:space="preserve"> 2 Seater</v>
          </cell>
          <cell r="AF455"/>
          <cell r="AG455" t="str">
            <v>Single Axel</v>
          </cell>
          <cell r="AH455"/>
          <cell r="AI455"/>
          <cell r="AJ455">
            <v>13000</v>
          </cell>
          <cell r="AK455">
            <v>7000</v>
          </cell>
          <cell r="AL455"/>
          <cell r="AM455"/>
          <cell r="AN455"/>
          <cell r="AO455"/>
          <cell r="AP455"/>
          <cell r="AQ455"/>
          <cell r="AR455"/>
          <cell r="AS455"/>
          <cell r="AT455"/>
          <cell r="AU455"/>
          <cell r="AV455"/>
          <cell r="AW455"/>
          <cell r="AX455"/>
          <cell r="AY455" t="e">
            <v>#N/A</v>
          </cell>
          <cell r="AZ455"/>
          <cell r="BA455">
            <v>45180</v>
          </cell>
          <cell r="BB455" t="str">
            <v/>
          </cell>
          <cell r="BC455" t="str">
            <v>Compreh.</v>
          </cell>
          <cell r="BD455" t="str">
            <v>AVL</v>
          </cell>
          <cell r="BE455"/>
          <cell r="BF455" t="str">
            <v>QATAR TRANSPORT</v>
          </cell>
          <cell r="BG455" t="str">
            <v>FMB120</v>
          </cell>
          <cell r="BH455">
            <v>354018118124225</v>
          </cell>
          <cell r="BI455">
            <v>9742800040689</v>
          </cell>
          <cell r="BJ455" t="str">
            <v>fixed</v>
          </cell>
          <cell r="BK455">
            <v>43720</v>
          </cell>
          <cell r="BL455"/>
          <cell r="BM455"/>
          <cell r="BN455">
            <v>4000016817</v>
          </cell>
          <cell r="BO455"/>
          <cell r="BP455" t="str">
            <v xml:space="preserve"> 1 year unlimited Mileage for entire unit,3 years 450,000 KMs whichever comes first for the power unit </v>
          </cell>
          <cell r="BQ455">
            <v>1108050100</v>
          </cell>
        </row>
        <row r="456">
          <cell r="C456">
            <v>124306</v>
          </cell>
          <cell r="D456" t="str">
            <v>Active</v>
          </cell>
          <cell r="E456" t="str">
            <v>Mercedes</v>
          </cell>
          <cell r="F456" t="str">
            <v>Manuel</v>
          </cell>
          <cell r="G456" t="str">
            <v>Actros 2040</v>
          </cell>
          <cell r="H456" t="str">
            <v>Truck</v>
          </cell>
          <cell r="I456" t="str">
            <v>Double Cabin</v>
          </cell>
          <cell r="J456" t="str">
            <v>Truck Head</v>
          </cell>
          <cell r="K456" t="str">
            <v xml:space="preserve">Small Pin </v>
          </cell>
          <cell r="L456"/>
          <cell r="M456" t="str">
            <v>WDB9340135K910094</v>
          </cell>
          <cell r="N456" t="str">
            <v>WDB9340135K910094</v>
          </cell>
          <cell r="O456">
            <v>2005</v>
          </cell>
          <cell r="P456" t="str">
            <v xml:space="preserve">  Germany</v>
          </cell>
          <cell r="Q456" t="str">
            <v>TR-Transport - Operations</v>
          </cell>
          <cell r="R456" t="str">
            <v>Flag Logistics Services</v>
          </cell>
          <cell r="S456" t="str">
            <v>LVQ</v>
          </cell>
          <cell r="T456" t="str">
            <v>LVQ</v>
          </cell>
          <cell r="U456"/>
          <cell r="V456"/>
          <cell r="W456">
            <v>6</v>
          </cell>
          <cell r="X456" t="str">
            <v>White</v>
          </cell>
          <cell r="Y456"/>
          <cell r="Z456" t="str">
            <v>11,946 cc /400 hp</v>
          </cell>
          <cell r="AA456" t="str">
            <v>Diesel</v>
          </cell>
          <cell r="AB456" t="str">
            <v>650 LTR</v>
          </cell>
          <cell r="AC456">
            <v>1</v>
          </cell>
          <cell r="AD456">
            <v>2.4</v>
          </cell>
          <cell r="AE456" t="str">
            <v xml:space="preserve"> 2 Seater</v>
          </cell>
          <cell r="AF456"/>
          <cell r="AG456" t="str">
            <v>Single Axel</v>
          </cell>
          <cell r="AH456"/>
          <cell r="AI456"/>
          <cell r="AJ456"/>
          <cell r="AK456">
            <v>7500</v>
          </cell>
          <cell r="AL456"/>
          <cell r="AM456"/>
          <cell r="AN456"/>
          <cell r="AO456"/>
          <cell r="AP456"/>
          <cell r="AQ456"/>
          <cell r="AR456"/>
          <cell r="AS456"/>
          <cell r="AT456"/>
          <cell r="AU456"/>
          <cell r="AV456"/>
          <cell r="AW456"/>
          <cell r="AX456"/>
          <cell r="AY456" t="e">
            <v>#N/A</v>
          </cell>
          <cell r="AZ456"/>
          <cell r="BA456">
            <v>44941</v>
          </cell>
          <cell r="BB456" t="str">
            <v>Warning</v>
          </cell>
          <cell r="BC456" t="str">
            <v>Compreh.</v>
          </cell>
          <cell r="BD456" t="str">
            <v>AVL</v>
          </cell>
          <cell r="BE456"/>
          <cell r="BF456" t="str">
            <v>QATAR TRANSPORT</v>
          </cell>
          <cell r="BG456" t="str">
            <v>FMB120</v>
          </cell>
          <cell r="BH456">
            <v>354018118133481</v>
          </cell>
          <cell r="BI456">
            <v>9742800040690</v>
          </cell>
          <cell r="BJ456" t="str">
            <v>fixed</v>
          </cell>
          <cell r="BK456"/>
          <cell r="BL456"/>
          <cell r="BM456"/>
          <cell r="BN456"/>
          <cell r="BO456"/>
          <cell r="BP456"/>
          <cell r="BQ456">
            <v>1108050100</v>
          </cell>
        </row>
        <row r="457">
          <cell r="C457">
            <v>124336</v>
          </cell>
          <cell r="D457" t="str">
            <v>Active</v>
          </cell>
          <cell r="E457" t="str">
            <v>Mercedes</v>
          </cell>
          <cell r="F457" t="str">
            <v>Manuel</v>
          </cell>
          <cell r="G457" t="str">
            <v>Actros 2040</v>
          </cell>
          <cell r="H457" t="str">
            <v>Truck</v>
          </cell>
          <cell r="I457" t="str">
            <v>Double Cabin</v>
          </cell>
          <cell r="J457" t="str">
            <v>Truck Head</v>
          </cell>
          <cell r="K457" t="str">
            <v xml:space="preserve">Small Pin </v>
          </cell>
          <cell r="L457"/>
          <cell r="M457" t="str">
            <v>WDB9340135K910146</v>
          </cell>
          <cell r="N457" t="str">
            <v>WDB9340135K910146</v>
          </cell>
          <cell r="O457">
            <v>2005</v>
          </cell>
          <cell r="P457" t="str">
            <v xml:space="preserve">  Germany</v>
          </cell>
          <cell r="Q457" t="str">
            <v>TR-Transport - Operations</v>
          </cell>
          <cell r="R457" t="str">
            <v>Flag Logistics Services</v>
          </cell>
          <cell r="S457" t="str">
            <v>LVQ</v>
          </cell>
          <cell r="T457"/>
          <cell r="U457"/>
          <cell r="V457"/>
          <cell r="W457">
            <v>6</v>
          </cell>
          <cell r="X457" t="str">
            <v>White</v>
          </cell>
          <cell r="Y457"/>
          <cell r="Z457" t="str">
            <v>11,946 cc /400 hp</v>
          </cell>
          <cell r="AA457" t="str">
            <v>Diesel</v>
          </cell>
          <cell r="AB457" t="str">
            <v>650 LTR</v>
          </cell>
          <cell r="AC457">
            <v>1</v>
          </cell>
          <cell r="AD457">
            <v>2.4</v>
          </cell>
          <cell r="AE457" t="str">
            <v xml:space="preserve"> 2 Seater</v>
          </cell>
          <cell r="AF457"/>
          <cell r="AG457" t="str">
            <v>Single Axel</v>
          </cell>
          <cell r="AH457"/>
          <cell r="AI457"/>
          <cell r="AJ457"/>
          <cell r="AK457">
            <v>7500</v>
          </cell>
          <cell r="AL457"/>
          <cell r="AM457"/>
          <cell r="AN457"/>
          <cell r="AO457"/>
          <cell r="AP457"/>
          <cell r="AQ457"/>
          <cell r="AR457"/>
          <cell r="AS457"/>
          <cell r="AT457"/>
          <cell r="AU457"/>
          <cell r="AV457"/>
          <cell r="AW457"/>
          <cell r="AX457"/>
          <cell r="AY457" t="str">
            <v>Available( broken )</v>
          </cell>
          <cell r="AZ457"/>
          <cell r="BA457">
            <v>45098</v>
          </cell>
          <cell r="BB457" t="str">
            <v/>
          </cell>
          <cell r="BC457" t="str">
            <v>Compreh.</v>
          </cell>
          <cell r="BD457" t="str">
            <v>AVL</v>
          </cell>
          <cell r="BE457"/>
          <cell r="BF457" t="str">
            <v>QATAR TRANSPORT</v>
          </cell>
          <cell r="BG457" t="str">
            <v>FMB120</v>
          </cell>
          <cell r="BH457">
            <v>354018118119886</v>
          </cell>
          <cell r="BI457">
            <v>9742800040691</v>
          </cell>
          <cell r="BJ457" t="str">
            <v>fixed</v>
          </cell>
          <cell r="BK457"/>
          <cell r="BL457"/>
          <cell r="BM457"/>
          <cell r="BN457"/>
          <cell r="BO457"/>
          <cell r="BP457"/>
          <cell r="BQ457">
            <v>1108050100</v>
          </cell>
        </row>
        <row r="458">
          <cell r="C458">
            <v>124492</v>
          </cell>
          <cell r="D458" t="str">
            <v>Active</v>
          </cell>
          <cell r="E458" t="str">
            <v>Mercedes</v>
          </cell>
          <cell r="F458" t="str">
            <v>Manuel</v>
          </cell>
          <cell r="G458" t="str">
            <v>Actros 2040</v>
          </cell>
          <cell r="H458" t="str">
            <v>Truck</v>
          </cell>
          <cell r="I458" t="str">
            <v>Double Cabin</v>
          </cell>
          <cell r="J458" t="str">
            <v>Truck Head</v>
          </cell>
          <cell r="K458" t="str">
            <v xml:space="preserve">Small Pin </v>
          </cell>
          <cell r="L458"/>
          <cell r="M458" t="str">
            <v>WDB9340135K880364</v>
          </cell>
          <cell r="N458" t="str">
            <v>WDB9340135K880364</v>
          </cell>
          <cell r="O458">
            <v>2005</v>
          </cell>
          <cell r="P458" t="str">
            <v xml:space="preserve">  Germany</v>
          </cell>
          <cell r="Q458" t="str">
            <v>TR-Transport - Operations</v>
          </cell>
          <cell r="R458" t="str">
            <v>Flag Logistics Services</v>
          </cell>
          <cell r="S458" t="str">
            <v>LVQ</v>
          </cell>
          <cell r="T458"/>
          <cell r="U458"/>
          <cell r="V458"/>
          <cell r="W458">
            <v>6</v>
          </cell>
          <cell r="X458" t="str">
            <v>White</v>
          </cell>
          <cell r="Y458"/>
          <cell r="Z458" t="str">
            <v>11,946 cc /400 hp</v>
          </cell>
          <cell r="AA458" t="str">
            <v>Diesel</v>
          </cell>
          <cell r="AB458" t="str">
            <v>650 LTR</v>
          </cell>
          <cell r="AC458">
            <v>1</v>
          </cell>
          <cell r="AD458">
            <v>2.4</v>
          </cell>
          <cell r="AE458" t="str">
            <v xml:space="preserve"> 2 Seater</v>
          </cell>
          <cell r="AF458"/>
          <cell r="AG458" t="str">
            <v>Single Axel</v>
          </cell>
          <cell r="AH458"/>
          <cell r="AI458"/>
          <cell r="AJ458"/>
          <cell r="AK458">
            <v>7500</v>
          </cell>
          <cell r="AL458"/>
          <cell r="AM458"/>
          <cell r="AN458"/>
          <cell r="AO458"/>
          <cell r="AP458"/>
          <cell r="AQ458"/>
          <cell r="AR458"/>
          <cell r="AS458"/>
          <cell r="AT458"/>
          <cell r="AU458"/>
          <cell r="AV458"/>
          <cell r="AW458"/>
          <cell r="AX458"/>
          <cell r="AY458" t="str">
            <v>Available</v>
          </cell>
          <cell r="AZ458"/>
          <cell r="BA458">
            <v>44790</v>
          </cell>
          <cell r="BB458" t="str">
            <v>Expired</v>
          </cell>
          <cell r="BC458" t="str">
            <v>Compreh.</v>
          </cell>
          <cell r="BD458" t="str">
            <v>AVL</v>
          </cell>
          <cell r="BE458"/>
          <cell r="BF458" t="str">
            <v>QATAR TRANSPORT</v>
          </cell>
          <cell r="BG458" t="str">
            <v>FMB120</v>
          </cell>
          <cell r="BH458">
            <v>354018118134638</v>
          </cell>
          <cell r="BI458">
            <v>9742800040692</v>
          </cell>
          <cell r="BJ458" t="str">
            <v>fixed</v>
          </cell>
          <cell r="BK458"/>
          <cell r="BL458"/>
          <cell r="BM458"/>
          <cell r="BN458"/>
          <cell r="BO458"/>
          <cell r="BP458"/>
          <cell r="BQ458">
            <v>1108050100</v>
          </cell>
        </row>
        <row r="459">
          <cell r="C459">
            <v>128557</v>
          </cell>
          <cell r="D459" t="str">
            <v>Active</v>
          </cell>
          <cell r="E459" t="str">
            <v>Mercedes</v>
          </cell>
          <cell r="F459" t="str">
            <v xml:space="preserve">Automatic </v>
          </cell>
          <cell r="G459" t="str">
            <v>Actros 2040</v>
          </cell>
          <cell r="H459" t="str">
            <v>Truck</v>
          </cell>
          <cell r="I459" t="str">
            <v>Double Cabin</v>
          </cell>
          <cell r="J459" t="str">
            <v>Truck Head</v>
          </cell>
          <cell r="K459" t="str">
            <v xml:space="preserve">Small Pin </v>
          </cell>
          <cell r="L459"/>
          <cell r="M459" t="str">
            <v>WDB9340135K926079</v>
          </cell>
          <cell r="N459" t="str">
            <v>WDB9340135K926079</v>
          </cell>
          <cell r="O459">
            <v>2005</v>
          </cell>
          <cell r="P459" t="str">
            <v xml:space="preserve">  Germany</v>
          </cell>
          <cell r="Q459" t="str">
            <v>TR-Transport - Operations</v>
          </cell>
          <cell r="R459" t="str">
            <v>Flag Logistics Services</v>
          </cell>
          <cell r="S459" t="str">
            <v>LVQ</v>
          </cell>
          <cell r="T459" t="str">
            <v>Lvq</v>
          </cell>
          <cell r="U459"/>
          <cell r="V459"/>
          <cell r="W459">
            <v>6</v>
          </cell>
          <cell r="X459" t="str">
            <v>White</v>
          </cell>
          <cell r="Y459"/>
          <cell r="Z459" t="str">
            <v>11,946 cc /400 hp</v>
          </cell>
          <cell r="AA459" t="str">
            <v>Diesel</v>
          </cell>
          <cell r="AB459" t="str">
            <v>650 LTR</v>
          </cell>
          <cell r="AC459">
            <v>1</v>
          </cell>
          <cell r="AD459">
            <v>2.4</v>
          </cell>
          <cell r="AE459" t="str">
            <v xml:space="preserve"> 2 Seater</v>
          </cell>
          <cell r="AF459"/>
          <cell r="AG459" t="str">
            <v>Single Axel</v>
          </cell>
          <cell r="AH459"/>
          <cell r="AI459"/>
          <cell r="AJ459"/>
          <cell r="AK459">
            <v>9800</v>
          </cell>
          <cell r="AL459"/>
          <cell r="AM459"/>
          <cell r="AN459"/>
          <cell r="AO459"/>
          <cell r="AP459"/>
          <cell r="AQ459"/>
          <cell r="AR459"/>
          <cell r="AS459"/>
          <cell r="AT459"/>
          <cell r="AU459"/>
          <cell r="AV459"/>
          <cell r="AW459"/>
          <cell r="AX459"/>
          <cell r="AY459" t="str">
            <v>Available( broken )</v>
          </cell>
          <cell r="AZ459"/>
          <cell r="BA459">
            <v>45106</v>
          </cell>
          <cell r="BB459" t="str">
            <v/>
          </cell>
          <cell r="BC459" t="str">
            <v>Compreh.</v>
          </cell>
          <cell r="BD459" t="str">
            <v>AVL</v>
          </cell>
          <cell r="BE459"/>
          <cell r="BF459" t="str">
            <v>QATAR TRANSPORT</v>
          </cell>
          <cell r="BG459" t="str">
            <v>FMB120</v>
          </cell>
          <cell r="BH459">
            <v>354018118125495</v>
          </cell>
          <cell r="BI459">
            <v>9742800040693</v>
          </cell>
          <cell r="BJ459" t="str">
            <v>fixed</v>
          </cell>
          <cell r="BK459"/>
          <cell r="BL459"/>
          <cell r="BM459"/>
          <cell r="BN459"/>
          <cell r="BO459"/>
          <cell r="BP459"/>
          <cell r="BQ459">
            <v>1108050100</v>
          </cell>
        </row>
        <row r="460">
          <cell r="C460">
            <v>128597</v>
          </cell>
          <cell r="D460" t="str">
            <v>Active</v>
          </cell>
          <cell r="E460" t="str">
            <v>Mercedes</v>
          </cell>
          <cell r="F460" t="str">
            <v xml:space="preserve">Automatic </v>
          </cell>
          <cell r="G460" t="str">
            <v>Actros 2040</v>
          </cell>
          <cell r="H460" t="str">
            <v>Truck</v>
          </cell>
          <cell r="I460" t="str">
            <v>Double Cabin</v>
          </cell>
          <cell r="J460" t="str">
            <v>Truck Head</v>
          </cell>
          <cell r="K460" t="str">
            <v xml:space="preserve">Small Pin </v>
          </cell>
          <cell r="L460"/>
          <cell r="M460" t="str">
            <v>WDB9340135K910120</v>
          </cell>
          <cell r="N460" t="str">
            <v>WDB9340135K910120</v>
          </cell>
          <cell r="O460">
            <v>2005</v>
          </cell>
          <cell r="P460" t="str">
            <v xml:space="preserve">  Germany</v>
          </cell>
          <cell r="Q460" t="str">
            <v>TR-Transport - Operations</v>
          </cell>
          <cell r="R460" t="str">
            <v>Flag Logistics Services</v>
          </cell>
          <cell r="S460" t="str">
            <v>LVQ</v>
          </cell>
          <cell r="T460" t="str">
            <v>LVQ</v>
          </cell>
          <cell r="U460"/>
          <cell r="V460" t="str">
            <v>A374</v>
          </cell>
          <cell r="W460">
            <v>6</v>
          </cell>
          <cell r="X460" t="str">
            <v>White</v>
          </cell>
          <cell r="Y460" t="str">
            <v>T9548606</v>
          </cell>
          <cell r="Z460" t="str">
            <v>11,946 cc /400 hp</v>
          </cell>
          <cell r="AA460" t="str">
            <v>Diesel</v>
          </cell>
          <cell r="AB460" t="str">
            <v>650 LTR</v>
          </cell>
          <cell r="AC460">
            <v>1</v>
          </cell>
          <cell r="AD460">
            <v>2.4</v>
          </cell>
          <cell r="AE460" t="str">
            <v xml:space="preserve"> 2 Seater</v>
          </cell>
          <cell r="AF460"/>
          <cell r="AG460" t="str">
            <v>Single Axel</v>
          </cell>
          <cell r="AH460"/>
          <cell r="AI460"/>
          <cell r="AJ460"/>
          <cell r="AK460">
            <v>9213</v>
          </cell>
          <cell r="AL460"/>
          <cell r="AM460"/>
          <cell r="AN460"/>
          <cell r="AO460"/>
          <cell r="AP460"/>
          <cell r="AQ460"/>
          <cell r="AR460"/>
          <cell r="AS460"/>
          <cell r="AT460"/>
          <cell r="AU460"/>
          <cell r="AV460"/>
          <cell r="AW460"/>
          <cell r="AX460"/>
          <cell r="AY460" t="str">
            <v>Available</v>
          </cell>
          <cell r="AZ460"/>
          <cell r="BA460">
            <v>45134</v>
          </cell>
          <cell r="BB460" t="str">
            <v/>
          </cell>
          <cell r="BC460" t="str">
            <v>Compreh.</v>
          </cell>
          <cell r="BD460" t="str">
            <v>AVL</v>
          </cell>
          <cell r="BE460"/>
          <cell r="BF460" t="str">
            <v>QATAR TRANSPORT</v>
          </cell>
          <cell r="BG460" t="str">
            <v>FMB120</v>
          </cell>
          <cell r="BH460">
            <v>354018118125735</v>
          </cell>
          <cell r="BI460">
            <v>9742800040694</v>
          </cell>
          <cell r="BJ460" t="str">
            <v>fixed</v>
          </cell>
          <cell r="BK460"/>
          <cell r="BL460"/>
          <cell r="BM460"/>
          <cell r="BN460"/>
          <cell r="BO460"/>
          <cell r="BP460"/>
          <cell r="BQ460">
            <v>1108050100</v>
          </cell>
        </row>
        <row r="461">
          <cell r="C461">
            <v>132557</v>
          </cell>
          <cell r="D461" t="str">
            <v>Active</v>
          </cell>
          <cell r="E461" t="str">
            <v>Mercedes</v>
          </cell>
          <cell r="F461" t="str">
            <v xml:space="preserve">Automatic </v>
          </cell>
          <cell r="G461" t="str">
            <v>Actros 3348</v>
          </cell>
          <cell r="H461" t="str">
            <v>Truck</v>
          </cell>
          <cell r="I461" t="str">
            <v>Double Cabin</v>
          </cell>
          <cell r="J461" t="str">
            <v>Truck Head</v>
          </cell>
          <cell r="K461" t="str">
            <v xml:space="preserve">Big Pin </v>
          </cell>
          <cell r="L461"/>
          <cell r="M461" t="str">
            <v>WDB9341611K967362</v>
          </cell>
          <cell r="N461" t="str">
            <v>WDB9341611K967362</v>
          </cell>
          <cell r="O461">
            <v>2005</v>
          </cell>
          <cell r="P461" t="str">
            <v xml:space="preserve">  Germany</v>
          </cell>
          <cell r="Q461" t="str">
            <v>TR-Transport - Operations</v>
          </cell>
          <cell r="R461" t="str">
            <v>Flag Logistics Services</v>
          </cell>
          <cell r="S461" t="str">
            <v>LVQ</v>
          </cell>
          <cell r="T461" t="str">
            <v>LVQ</v>
          </cell>
          <cell r="U461"/>
          <cell r="V461" t="str">
            <v>A249</v>
          </cell>
          <cell r="W461">
            <v>6</v>
          </cell>
          <cell r="X461" t="str">
            <v>White</v>
          </cell>
          <cell r="Y461"/>
          <cell r="Z461" t="str">
            <v>15,928 cc / 480 hp</v>
          </cell>
          <cell r="AA461" t="str">
            <v>Diesel</v>
          </cell>
          <cell r="AB461" t="str">
            <v>550 LTR</v>
          </cell>
          <cell r="AC461">
            <v>1</v>
          </cell>
          <cell r="AD461">
            <v>2</v>
          </cell>
          <cell r="AE461" t="str">
            <v xml:space="preserve"> 2 Seater</v>
          </cell>
          <cell r="AF461"/>
          <cell r="AG461" t="str">
            <v>Double Axel</v>
          </cell>
          <cell r="AH461"/>
          <cell r="AI461"/>
          <cell r="AJ461"/>
          <cell r="AK461">
            <v>6500</v>
          </cell>
          <cell r="AL461"/>
          <cell r="AM461"/>
          <cell r="AN461"/>
          <cell r="AO461"/>
          <cell r="AP461"/>
          <cell r="AQ461"/>
          <cell r="AR461"/>
          <cell r="AS461"/>
          <cell r="AT461"/>
          <cell r="AU461"/>
          <cell r="AV461"/>
          <cell r="AW461"/>
          <cell r="AX461"/>
          <cell r="AY461" t="str">
            <v>Available</v>
          </cell>
          <cell r="AZ461"/>
          <cell r="BA461">
            <v>45165</v>
          </cell>
          <cell r="BB461" t="str">
            <v/>
          </cell>
          <cell r="BC461" t="str">
            <v>Compreh.</v>
          </cell>
          <cell r="BD461" t="str">
            <v>AVL</v>
          </cell>
          <cell r="BE461"/>
          <cell r="BF461" t="str">
            <v>QATAR TRANSPORT</v>
          </cell>
          <cell r="BG461" t="str">
            <v>FMB120</v>
          </cell>
          <cell r="BH461">
            <v>354018117494173</v>
          </cell>
          <cell r="BI461">
            <v>9742800040695</v>
          </cell>
          <cell r="BJ461" t="str">
            <v>fixed</v>
          </cell>
          <cell r="BK461"/>
          <cell r="BL461"/>
          <cell r="BM461"/>
          <cell r="BN461"/>
          <cell r="BO461"/>
          <cell r="BP461"/>
          <cell r="BQ461">
            <v>1108050100</v>
          </cell>
        </row>
        <row r="462">
          <cell r="C462">
            <v>133902</v>
          </cell>
          <cell r="D462" t="str">
            <v>Active</v>
          </cell>
          <cell r="E462" t="str">
            <v>Mercedes</v>
          </cell>
          <cell r="F462" t="str">
            <v xml:space="preserve">Automatic </v>
          </cell>
          <cell r="G462" t="str">
            <v>Actros 2040</v>
          </cell>
          <cell r="H462" t="str">
            <v>Truck</v>
          </cell>
          <cell r="I462" t="str">
            <v>Double Cabin</v>
          </cell>
          <cell r="J462" t="str">
            <v>Truck Head</v>
          </cell>
          <cell r="K462" t="str">
            <v xml:space="preserve">Small Pin </v>
          </cell>
          <cell r="L462"/>
          <cell r="M462" t="str">
            <v>WDB9340135K960778</v>
          </cell>
          <cell r="N462" t="str">
            <v>WDB9340135K960778</v>
          </cell>
          <cell r="O462">
            <v>2005</v>
          </cell>
          <cell r="P462" t="str">
            <v xml:space="preserve">  Germany</v>
          </cell>
          <cell r="Q462" t="str">
            <v>TR-Transport - Operations</v>
          </cell>
          <cell r="R462" t="str">
            <v>Flag Logistics Services</v>
          </cell>
          <cell r="S462" t="str">
            <v>LVQ</v>
          </cell>
          <cell r="T462" t="str">
            <v>LVQ</v>
          </cell>
          <cell r="U462"/>
          <cell r="V462"/>
          <cell r="W462">
            <v>6</v>
          </cell>
          <cell r="X462" t="str">
            <v>White</v>
          </cell>
          <cell r="Y462"/>
          <cell r="Z462" t="str">
            <v>11,946 cc /400 hp</v>
          </cell>
          <cell r="AA462" t="str">
            <v>Diesel</v>
          </cell>
          <cell r="AB462" t="str">
            <v>650 LTR</v>
          </cell>
          <cell r="AC462">
            <v>1</v>
          </cell>
          <cell r="AD462">
            <v>2.4</v>
          </cell>
          <cell r="AE462" t="str">
            <v xml:space="preserve"> 2 Seater</v>
          </cell>
          <cell r="AF462"/>
          <cell r="AG462" t="str">
            <v>Single Axel</v>
          </cell>
          <cell r="AH462"/>
          <cell r="AI462"/>
          <cell r="AJ462"/>
          <cell r="AK462">
            <v>1500</v>
          </cell>
          <cell r="AL462"/>
          <cell r="AM462"/>
          <cell r="AN462"/>
          <cell r="AO462"/>
          <cell r="AP462"/>
          <cell r="AQ462"/>
          <cell r="AR462"/>
          <cell r="AS462"/>
          <cell r="AT462"/>
          <cell r="AU462"/>
          <cell r="AV462"/>
          <cell r="AW462"/>
          <cell r="AX462"/>
          <cell r="AY462" t="str">
            <v>Available( broken )</v>
          </cell>
          <cell r="AZ462"/>
          <cell r="BA462">
            <v>44830</v>
          </cell>
          <cell r="BB462" t="str">
            <v>Expired</v>
          </cell>
          <cell r="BC462" t="str">
            <v>Compreh.</v>
          </cell>
          <cell r="BD462" t="str">
            <v>AVL</v>
          </cell>
          <cell r="BE462"/>
          <cell r="BF462" t="str">
            <v>QATAR TRANSPORT</v>
          </cell>
          <cell r="BG462" t="str">
            <v>FMB120</v>
          </cell>
          <cell r="BH462">
            <v>354018118105406</v>
          </cell>
          <cell r="BI462">
            <v>9742800040696</v>
          </cell>
          <cell r="BJ462" t="str">
            <v>fixed</v>
          </cell>
          <cell r="BK462"/>
          <cell r="BL462"/>
          <cell r="BM462"/>
          <cell r="BN462"/>
          <cell r="BO462"/>
          <cell r="BP462"/>
          <cell r="BQ462">
            <v>1108050100</v>
          </cell>
        </row>
        <row r="463">
          <cell r="C463">
            <v>135579</v>
          </cell>
          <cell r="D463" t="str">
            <v>Active</v>
          </cell>
          <cell r="E463" t="str">
            <v>Mercedes</v>
          </cell>
          <cell r="F463" t="str">
            <v xml:space="preserve">Automatic </v>
          </cell>
          <cell r="G463" t="str">
            <v>Actros 3348</v>
          </cell>
          <cell r="H463" t="str">
            <v>Truck</v>
          </cell>
          <cell r="I463" t="str">
            <v>Double Cabin</v>
          </cell>
          <cell r="J463" t="str">
            <v>Truck Head</v>
          </cell>
          <cell r="K463" t="str">
            <v xml:space="preserve">Big Pin </v>
          </cell>
          <cell r="L463"/>
          <cell r="M463" t="str">
            <v>WDB9341611K982385</v>
          </cell>
          <cell r="N463" t="str">
            <v>WDB9341611K982385</v>
          </cell>
          <cell r="O463">
            <v>2005</v>
          </cell>
          <cell r="P463" t="str">
            <v xml:space="preserve">  Germany</v>
          </cell>
          <cell r="Q463" t="str">
            <v>TR-Transport - Operations</v>
          </cell>
          <cell r="R463" t="str">
            <v>Flag Logistics Services</v>
          </cell>
          <cell r="S463" t="str">
            <v>LVQ</v>
          </cell>
          <cell r="T463" t="str">
            <v>LVQ</v>
          </cell>
          <cell r="U463"/>
          <cell r="V463"/>
          <cell r="W463">
            <v>8</v>
          </cell>
          <cell r="X463" t="str">
            <v>White</v>
          </cell>
          <cell r="Y463"/>
          <cell r="Z463" t="str">
            <v>15,928 cc / 480 hp</v>
          </cell>
          <cell r="AA463" t="str">
            <v>Diesel</v>
          </cell>
          <cell r="AB463" t="str">
            <v>550 LTR</v>
          </cell>
          <cell r="AC463">
            <v>1</v>
          </cell>
          <cell r="AD463">
            <v>2</v>
          </cell>
          <cell r="AE463" t="str">
            <v xml:space="preserve"> 2 Seater</v>
          </cell>
          <cell r="AF463"/>
          <cell r="AG463" t="str">
            <v>Double Axel</v>
          </cell>
          <cell r="AH463"/>
          <cell r="AI463"/>
          <cell r="AJ463"/>
          <cell r="AK463">
            <v>7000</v>
          </cell>
          <cell r="AL463"/>
          <cell r="AM463"/>
          <cell r="AN463"/>
          <cell r="AO463"/>
          <cell r="AP463"/>
          <cell r="AQ463"/>
          <cell r="AR463"/>
          <cell r="AS463"/>
          <cell r="AT463"/>
          <cell r="AU463"/>
          <cell r="AV463"/>
          <cell r="AW463"/>
          <cell r="AX463"/>
          <cell r="AY463" t="str">
            <v>Available</v>
          </cell>
          <cell r="AZ463"/>
          <cell r="BA463">
            <v>45161</v>
          </cell>
          <cell r="BB463" t="str">
            <v/>
          </cell>
          <cell r="BC463" t="str">
            <v>Compreh.</v>
          </cell>
          <cell r="BD463" t="str">
            <v>AVL</v>
          </cell>
          <cell r="BE463"/>
          <cell r="BF463" t="str">
            <v>QATAR TRANSPORT</v>
          </cell>
          <cell r="BG463" t="str">
            <v>FMB120</v>
          </cell>
          <cell r="BH463">
            <v>354018118160609</v>
          </cell>
          <cell r="BI463">
            <v>9742800040697</v>
          </cell>
          <cell r="BJ463" t="str">
            <v>fixed</v>
          </cell>
          <cell r="BK463"/>
          <cell r="BL463"/>
          <cell r="BM463"/>
          <cell r="BN463"/>
          <cell r="BO463"/>
          <cell r="BP463"/>
          <cell r="BQ463">
            <v>1108050100</v>
          </cell>
        </row>
        <row r="464">
          <cell r="C464">
            <v>135580</v>
          </cell>
          <cell r="D464" t="str">
            <v>Active</v>
          </cell>
          <cell r="E464" t="str">
            <v>Mercedes</v>
          </cell>
          <cell r="F464" t="str">
            <v xml:space="preserve">Automatic </v>
          </cell>
          <cell r="G464" t="str">
            <v>Actros 3348</v>
          </cell>
          <cell r="H464" t="str">
            <v>Truck</v>
          </cell>
          <cell r="I464" t="str">
            <v>Double Cabin</v>
          </cell>
          <cell r="J464" t="str">
            <v>Truck Head</v>
          </cell>
          <cell r="K464" t="str">
            <v xml:space="preserve">Big Pin </v>
          </cell>
          <cell r="L464"/>
          <cell r="M464" t="str">
            <v>WDB9341611K984888</v>
          </cell>
          <cell r="N464" t="str">
            <v>WDB9341611K984888</v>
          </cell>
          <cell r="O464">
            <v>2005</v>
          </cell>
          <cell r="P464" t="str">
            <v xml:space="preserve">  Germany</v>
          </cell>
          <cell r="Q464" t="str">
            <v>TR-Transport - Operations</v>
          </cell>
          <cell r="R464" t="str">
            <v>Flag Logistics Services</v>
          </cell>
          <cell r="S464" t="str">
            <v>LVQ</v>
          </cell>
          <cell r="T464" t="str">
            <v>LVQ</v>
          </cell>
          <cell r="U464"/>
          <cell r="V464"/>
          <cell r="W464">
            <v>8</v>
          </cell>
          <cell r="X464" t="str">
            <v>White</v>
          </cell>
          <cell r="Y464"/>
          <cell r="Z464" t="str">
            <v>15,928 cc / 480 hp</v>
          </cell>
          <cell r="AA464" t="str">
            <v>Diesel</v>
          </cell>
          <cell r="AB464" t="str">
            <v>550 LTR</v>
          </cell>
          <cell r="AC464">
            <v>1</v>
          </cell>
          <cell r="AD464">
            <v>2</v>
          </cell>
          <cell r="AE464" t="str">
            <v xml:space="preserve"> 2 Seater</v>
          </cell>
          <cell r="AF464"/>
          <cell r="AG464" t="str">
            <v>Double Axel</v>
          </cell>
          <cell r="AH464"/>
          <cell r="AI464"/>
          <cell r="AJ464"/>
          <cell r="AK464">
            <v>7000</v>
          </cell>
          <cell r="AL464"/>
          <cell r="AM464"/>
          <cell r="AN464"/>
          <cell r="AO464"/>
          <cell r="AP464"/>
          <cell r="AQ464"/>
          <cell r="AR464"/>
          <cell r="AS464"/>
          <cell r="AT464"/>
          <cell r="AU464"/>
          <cell r="AV464"/>
          <cell r="AW464"/>
          <cell r="AX464"/>
          <cell r="AY464" t="str">
            <v>Available</v>
          </cell>
          <cell r="AZ464"/>
          <cell r="BA464">
            <v>44836</v>
          </cell>
          <cell r="BB464" t="str">
            <v>Expired</v>
          </cell>
          <cell r="BC464" t="str">
            <v>Compreh.</v>
          </cell>
          <cell r="BD464" t="str">
            <v>AVL</v>
          </cell>
          <cell r="BE464"/>
          <cell r="BF464" t="str">
            <v>QATAR TRANSPORT</v>
          </cell>
          <cell r="BG464" t="str">
            <v>FMB120</v>
          </cell>
          <cell r="BH464">
            <v>354018118161730</v>
          </cell>
          <cell r="BI464">
            <v>9742800040698</v>
          </cell>
          <cell r="BJ464" t="str">
            <v>fixed</v>
          </cell>
          <cell r="BK464"/>
          <cell r="BL464"/>
          <cell r="BM464"/>
          <cell r="BN464"/>
          <cell r="BO464"/>
          <cell r="BP464"/>
          <cell r="BQ464">
            <v>1108050100</v>
          </cell>
        </row>
        <row r="465">
          <cell r="C465">
            <v>135584</v>
          </cell>
          <cell r="D465" t="str">
            <v>Active</v>
          </cell>
          <cell r="E465" t="str">
            <v>Mercedes</v>
          </cell>
          <cell r="F465" t="str">
            <v xml:space="preserve">Automatic </v>
          </cell>
          <cell r="G465" t="str">
            <v>Actros 3348</v>
          </cell>
          <cell r="H465" t="str">
            <v>Truck</v>
          </cell>
          <cell r="I465" t="str">
            <v>Double Cabin</v>
          </cell>
          <cell r="J465" t="str">
            <v>Truck Head</v>
          </cell>
          <cell r="K465" t="str">
            <v xml:space="preserve">Small Pin </v>
          </cell>
          <cell r="L465"/>
          <cell r="M465" t="str">
            <v>WDB9341611K976449</v>
          </cell>
          <cell r="N465" t="str">
            <v>WDB9341611K976449</v>
          </cell>
          <cell r="O465">
            <v>2005</v>
          </cell>
          <cell r="P465" t="str">
            <v xml:space="preserve">  Germany</v>
          </cell>
          <cell r="Q465" t="str">
            <v>TR-Transport - Operations</v>
          </cell>
          <cell r="R465" t="str">
            <v>Flag Logistics Services</v>
          </cell>
          <cell r="S465" t="str">
            <v>LVQ</v>
          </cell>
          <cell r="T465" t="str">
            <v>LVQ</v>
          </cell>
          <cell r="U465"/>
          <cell r="V465"/>
          <cell r="W465">
            <v>8</v>
          </cell>
          <cell r="X465" t="str">
            <v>White</v>
          </cell>
          <cell r="Y465"/>
          <cell r="Z465" t="str">
            <v>15,928 cc / 480 hp</v>
          </cell>
          <cell r="AA465" t="str">
            <v>Diesel</v>
          </cell>
          <cell r="AB465" t="str">
            <v>550 LTR</v>
          </cell>
          <cell r="AC465">
            <v>1</v>
          </cell>
          <cell r="AD465">
            <v>2</v>
          </cell>
          <cell r="AE465" t="str">
            <v xml:space="preserve"> 2 Seater</v>
          </cell>
          <cell r="AF465"/>
          <cell r="AG465" t="str">
            <v>Double Axel</v>
          </cell>
          <cell r="AH465"/>
          <cell r="AI465"/>
          <cell r="AJ465"/>
          <cell r="AK465">
            <v>9604</v>
          </cell>
          <cell r="AL465"/>
          <cell r="AM465"/>
          <cell r="AN465"/>
          <cell r="AO465"/>
          <cell r="AP465"/>
          <cell r="AQ465"/>
          <cell r="AR465"/>
          <cell r="AS465"/>
          <cell r="AT465"/>
          <cell r="AU465"/>
          <cell r="AV465"/>
          <cell r="AW465"/>
          <cell r="AX465"/>
          <cell r="AY465" t="str">
            <v>Available</v>
          </cell>
          <cell r="AZ465"/>
          <cell r="BA465">
            <v>44804</v>
          </cell>
          <cell r="BB465" t="str">
            <v>Expired</v>
          </cell>
          <cell r="BC465" t="str">
            <v>Compreh.</v>
          </cell>
          <cell r="BD465" t="str">
            <v>AVL</v>
          </cell>
          <cell r="BE465"/>
          <cell r="BF465" t="str">
            <v>QATAR TRANSPORT</v>
          </cell>
          <cell r="BG465" t="str">
            <v>FMB120</v>
          </cell>
          <cell r="BH465">
            <v>354018118161821</v>
          </cell>
          <cell r="BI465">
            <v>9742800040699</v>
          </cell>
          <cell r="BJ465" t="str">
            <v>fixed</v>
          </cell>
          <cell r="BK465"/>
          <cell r="BL465"/>
          <cell r="BM465"/>
          <cell r="BN465"/>
          <cell r="BO465"/>
          <cell r="BP465"/>
          <cell r="BQ465">
            <v>1108050100</v>
          </cell>
        </row>
        <row r="466">
          <cell r="C466">
            <v>135585</v>
          </cell>
          <cell r="D466" t="str">
            <v>Active</v>
          </cell>
          <cell r="E466" t="str">
            <v>Mercedes</v>
          </cell>
          <cell r="F466" t="str">
            <v xml:space="preserve">Automatic </v>
          </cell>
          <cell r="G466" t="str">
            <v>Actros 3348</v>
          </cell>
          <cell r="H466" t="str">
            <v>Truck</v>
          </cell>
          <cell r="I466" t="str">
            <v>Double Cabin</v>
          </cell>
          <cell r="J466" t="str">
            <v>Truck Head</v>
          </cell>
          <cell r="K466" t="str">
            <v xml:space="preserve">Big Pin </v>
          </cell>
          <cell r="L466"/>
          <cell r="M466" t="str">
            <v>WDB9341611K974267</v>
          </cell>
          <cell r="N466" t="str">
            <v>WDB9341611K974267</v>
          </cell>
          <cell r="O466">
            <v>2005</v>
          </cell>
          <cell r="P466" t="str">
            <v xml:space="preserve">  Germany</v>
          </cell>
          <cell r="Q466" t="str">
            <v>TR-Transport - Operations</v>
          </cell>
          <cell r="R466" t="str">
            <v>Flag Logistics Services</v>
          </cell>
          <cell r="S466" t="str">
            <v>LVQ</v>
          </cell>
          <cell r="T466" t="str">
            <v>Deugro Dedicated</v>
          </cell>
          <cell r="U466"/>
          <cell r="V466"/>
          <cell r="W466">
            <v>8</v>
          </cell>
          <cell r="X466" t="str">
            <v>White</v>
          </cell>
          <cell r="Y466"/>
          <cell r="Z466" t="str">
            <v>15,928 cc / 480 hp</v>
          </cell>
          <cell r="AA466" t="str">
            <v>Diesel</v>
          </cell>
          <cell r="AB466" t="str">
            <v>550 LTR</v>
          </cell>
          <cell r="AC466">
            <v>1</v>
          </cell>
          <cell r="AD466">
            <v>2</v>
          </cell>
          <cell r="AE466" t="str">
            <v xml:space="preserve"> 2 Seater</v>
          </cell>
          <cell r="AF466"/>
          <cell r="AG466" t="str">
            <v>Double Axel</v>
          </cell>
          <cell r="AH466"/>
          <cell r="AI466"/>
          <cell r="AJ466"/>
          <cell r="AK466">
            <v>9604</v>
          </cell>
          <cell r="AL466"/>
          <cell r="AM466"/>
          <cell r="AN466"/>
          <cell r="AO466"/>
          <cell r="AP466"/>
          <cell r="AQ466"/>
          <cell r="AR466"/>
          <cell r="AS466"/>
          <cell r="AT466"/>
          <cell r="AU466"/>
          <cell r="AV466"/>
          <cell r="AW466"/>
          <cell r="AX466"/>
          <cell r="AY466" t="str">
            <v>Available</v>
          </cell>
          <cell r="AZ466"/>
          <cell r="BA466">
            <v>44864</v>
          </cell>
          <cell r="BB466" t="str">
            <v>Expired</v>
          </cell>
          <cell r="BC466" t="str">
            <v>Compreh.</v>
          </cell>
          <cell r="BD466" t="str">
            <v>AVL</v>
          </cell>
          <cell r="BE466"/>
          <cell r="BF466" t="str">
            <v>QATAR TRANSPORT</v>
          </cell>
          <cell r="BG466" t="str">
            <v>FMB120</v>
          </cell>
          <cell r="BH466">
            <v>354018118110463</v>
          </cell>
          <cell r="BI466">
            <v>9742800040700</v>
          </cell>
          <cell r="BJ466" t="str">
            <v>fixed</v>
          </cell>
          <cell r="BK466"/>
          <cell r="BL466"/>
          <cell r="BM466"/>
          <cell r="BN466"/>
          <cell r="BO466"/>
          <cell r="BP466"/>
          <cell r="BQ466">
            <v>1108050100</v>
          </cell>
        </row>
        <row r="467">
          <cell r="C467">
            <v>135613</v>
          </cell>
          <cell r="D467" t="str">
            <v>Active</v>
          </cell>
          <cell r="E467" t="str">
            <v>Mercedes</v>
          </cell>
          <cell r="F467" t="str">
            <v xml:space="preserve">Automatic </v>
          </cell>
          <cell r="G467" t="str">
            <v>Actros 3348</v>
          </cell>
          <cell r="H467" t="str">
            <v>Truck</v>
          </cell>
          <cell r="I467" t="str">
            <v>Double Cabin</v>
          </cell>
          <cell r="J467" t="str">
            <v>Truck Head</v>
          </cell>
          <cell r="K467" t="str">
            <v xml:space="preserve">Big Pin </v>
          </cell>
          <cell r="L467"/>
          <cell r="M467" t="str">
            <v>WDB9341611K985973</v>
          </cell>
          <cell r="N467" t="str">
            <v>WDB9341611K985973</v>
          </cell>
          <cell r="O467">
            <v>2005</v>
          </cell>
          <cell r="P467" t="str">
            <v xml:space="preserve">  Germany</v>
          </cell>
          <cell r="Q467" t="str">
            <v>TR-Transport - Operations</v>
          </cell>
          <cell r="R467" t="str">
            <v>Flag Logistics Services</v>
          </cell>
          <cell r="S467" t="str">
            <v>LVQ</v>
          </cell>
          <cell r="T467" t="str">
            <v>LVQ</v>
          </cell>
          <cell r="U467"/>
          <cell r="V467" t="str">
            <v>A221</v>
          </cell>
          <cell r="W467">
            <v>8</v>
          </cell>
          <cell r="X467" t="str">
            <v>White</v>
          </cell>
          <cell r="Y467"/>
          <cell r="Z467" t="str">
            <v>15,928 cc / 480 hp</v>
          </cell>
          <cell r="AA467" t="str">
            <v>Diesel</v>
          </cell>
          <cell r="AB467" t="str">
            <v>550 LTR</v>
          </cell>
          <cell r="AC467">
            <v>1</v>
          </cell>
          <cell r="AD467">
            <v>2</v>
          </cell>
          <cell r="AE467" t="str">
            <v xml:space="preserve"> 2 Seater</v>
          </cell>
          <cell r="AF467"/>
          <cell r="AG467" t="str">
            <v>Double Axel</v>
          </cell>
          <cell r="AH467"/>
          <cell r="AI467"/>
          <cell r="AJ467"/>
          <cell r="AK467">
            <v>9700</v>
          </cell>
          <cell r="AL467"/>
          <cell r="AM467"/>
          <cell r="AN467"/>
          <cell r="AO467"/>
          <cell r="AP467"/>
          <cell r="AQ467"/>
          <cell r="AR467"/>
          <cell r="AS467"/>
          <cell r="AT467"/>
          <cell r="AU467"/>
          <cell r="AV467"/>
          <cell r="AW467"/>
          <cell r="AX467"/>
          <cell r="AY467" t="str">
            <v>Available</v>
          </cell>
          <cell r="AZ467"/>
          <cell r="BA467">
            <v>45125</v>
          </cell>
          <cell r="BB467" t="str">
            <v/>
          </cell>
          <cell r="BC467" t="str">
            <v>Compreh.</v>
          </cell>
          <cell r="BD467" t="str">
            <v>AVL</v>
          </cell>
          <cell r="BE467"/>
          <cell r="BF467" t="str">
            <v>QATAR TRANSPORT</v>
          </cell>
          <cell r="BG467" t="str">
            <v>FMB120</v>
          </cell>
          <cell r="BH467">
            <v>354018117488308</v>
          </cell>
          <cell r="BI467">
            <v>9742800040701</v>
          </cell>
          <cell r="BJ467" t="str">
            <v>fixed</v>
          </cell>
          <cell r="BK467"/>
          <cell r="BL467"/>
          <cell r="BM467"/>
          <cell r="BN467"/>
          <cell r="BO467"/>
          <cell r="BP467"/>
          <cell r="BQ467">
            <v>1108050100</v>
          </cell>
        </row>
        <row r="468">
          <cell r="C468">
            <v>135614</v>
          </cell>
          <cell r="D468" t="str">
            <v>Active</v>
          </cell>
          <cell r="E468" t="str">
            <v>Mercedes</v>
          </cell>
          <cell r="F468" t="str">
            <v xml:space="preserve">Automatic </v>
          </cell>
          <cell r="G468" t="str">
            <v>Actros 3348</v>
          </cell>
          <cell r="H468" t="str">
            <v>Truck</v>
          </cell>
          <cell r="I468" t="str">
            <v>Double Cabin</v>
          </cell>
          <cell r="J468" t="str">
            <v>Truck Head</v>
          </cell>
          <cell r="K468" t="str">
            <v xml:space="preserve">Big Pin </v>
          </cell>
          <cell r="L468"/>
          <cell r="M468" t="str">
            <v>WDB9341611K980957</v>
          </cell>
          <cell r="N468" t="str">
            <v>WDB9341611K980957</v>
          </cell>
          <cell r="O468">
            <v>2005</v>
          </cell>
          <cell r="P468" t="str">
            <v xml:space="preserve">  Germany</v>
          </cell>
          <cell r="Q468" t="str">
            <v>TR-Transport - Operations</v>
          </cell>
          <cell r="R468" t="str">
            <v>Flag Logistics Services</v>
          </cell>
          <cell r="S468" t="str">
            <v>LVQ</v>
          </cell>
          <cell r="T468" t="str">
            <v>LVQ</v>
          </cell>
          <cell r="U468"/>
          <cell r="V468" t="str">
            <v>A285</v>
          </cell>
          <cell r="W468">
            <v>8</v>
          </cell>
          <cell r="X468" t="str">
            <v>White</v>
          </cell>
          <cell r="Y468"/>
          <cell r="Z468" t="str">
            <v>15,928 cc / 480 hp</v>
          </cell>
          <cell r="AA468" t="str">
            <v>Diesel</v>
          </cell>
          <cell r="AB468" t="str">
            <v>550 LTR</v>
          </cell>
          <cell r="AC468">
            <v>1</v>
          </cell>
          <cell r="AD468">
            <v>2</v>
          </cell>
          <cell r="AE468" t="str">
            <v xml:space="preserve"> 2 Seater</v>
          </cell>
          <cell r="AF468"/>
          <cell r="AG468" t="str">
            <v>Double Axel</v>
          </cell>
          <cell r="AH468"/>
          <cell r="AI468"/>
          <cell r="AJ468"/>
          <cell r="AK468">
            <v>7900</v>
          </cell>
          <cell r="AL468"/>
          <cell r="AM468"/>
          <cell r="AN468"/>
          <cell r="AO468"/>
          <cell r="AP468"/>
          <cell r="AQ468"/>
          <cell r="AR468"/>
          <cell r="AS468"/>
          <cell r="AT468"/>
          <cell r="AU468"/>
          <cell r="AV468"/>
          <cell r="AW468"/>
          <cell r="AX468"/>
          <cell r="AY468" t="str">
            <v>Available</v>
          </cell>
          <cell r="AZ468"/>
          <cell r="BA468">
            <v>44818</v>
          </cell>
          <cell r="BB468" t="str">
            <v>Expired</v>
          </cell>
          <cell r="BC468" t="str">
            <v>Compreh.</v>
          </cell>
          <cell r="BD468" t="str">
            <v>AVL</v>
          </cell>
          <cell r="BE468"/>
          <cell r="BF468" t="str">
            <v>QATAR TRANSPORT</v>
          </cell>
          <cell r="BG468" t="str">
            <v>FMB120</v>
          </cell>
          <cell r="BH468">
            <v>354018118161789</v>
          </cell>
          <cell r="BI468">
            <v>9742800040702</v>
          </cell>
          <cell r="BJ468" t="str">
            <v>fixed</v>
          </cell>
          <cell r="BK468"/>
          <cell r="BL468"/>
          <cell r="BM468"/>
          <cell r="BN468"/>
          <cell r="BO468"/>
          <cell r="BP468"/>
          <cell r="BQ468">
            <v>1108050100</v>
          </cell>
        </row>
        <row r="469">
          <cell r="C469">
            <v>135618</v>
          </cell>
          <cell r="D469" t="str">
            <v>Active</v>
          </cell>
          <cell r="E469" t="str">
            <v>Mercedes</v>
          </cell>
          <cell r="F469" t="str">
            <v xml:space="preserve">Automatic </v>
          </cell>
          <cell r="G469" t="str">
            <v>Actros 3348</v>
          </cell>
          <cell r="H469" t="str">
            <v>Truck</v>
          </cell>
          <cell r="I469" t="str">
            <v>Double Cabin</v>
          </cell>
          <cell r="J469" t="str">
            <v>Truck Head</v>
          </cell>
          <cell r="K469" t="str">
            <v xml:space="preserve">Big Pin </v>
          </cell>
          <cell r="L469"/>
          <cell r="M469" t="str">
            <v>WDB9341611K974132</v>
          </cell>
          <cell r="N469" t="str">
            <v>WDB9341611K974132</v>
          </cell>
          <cell r="O469">
            <v>2005</v>
          </cell>
          <cell r="P469" t="str">
            <v xml:space="preserve">  Germany</v>
          </cell>
          <cell r="Q469" t="str">
            <v>TR-Transport - Operations</v>
          </cell>
          <cell r="R469" t="str">
            <v>Flag Logistics Services</v>
          </cell>
          <cell r="S469" t="str">
            <v>LVQ</v>
          </cell>
          <cell r="T469" t="str">
            <v>LVQ</v>
          </cell>
          <cell r="U469"/>
          <cell r="V469"/>
          <cell r="W469">
            <v>8</v>
          </cell>
          <cell r="X469" t="str">
            <v>White</v>
          </cell>
          <cell r="Y469"/>
          <cell r="Z469" t="str">
            <v>15,928 cc / 480 hp</v>
          </cell>
          <cell r="AA469" t="str">
            <v>Diesel</v>
          </cell>
          <cell r="AB469" t="str">
            <v>550 LTR</v>
          </cell>
          <cell r="AC469">
            <v>1</v>
          </cell>
          <cell r="AD469">
            <v>2</v>
          </cell>
          <cell r="AE469" t="str">
            <v xml:space="preserve"> 2 Seater</v>
          </cell>
          <cell r="AF469"/>
          <cell r="AG469" t="str">
            <v>Double Axel</v>
          </cell>
          <cell r="AH469"/>
          <cell r="AI469"/>
          <cell r="AJ469"/>
          <cell r="AK469">
            <v>3500</v>
          </cell>
          <cell r="AL469"/>
          <cell r="AM469"/>
          <cell r="AN469"/>
          <cell r="AO469"/>
          <cell r="AP469"/>
          <cell r="AQ469"/>
          <cell r="AR469"/>
          <cell r="AS469"/>
          <cell r="AT469"/>
          <cell r="AU469"/>
          <cell r="AV469"/>
          <cell r="AW469"/>
          <cell r="AX469"/>
          <cell r="AY469" t="str">
            <v>Available( broken )</v>
          </cell>
          <cell r="AZ469"/>
          <cell r="BA469">
            <v>44858</v>
          </cell>
          <cell r="BB469" t="str">
            <v>Expired</v>
          </cell>
          <cell r="BC469" t="str">
            <v>Compreh.</v>
          </cell>
          <cell r="BD469" t="str">
            <v>AVL</v>
          </cell>
          <cell r="BE469"/>
          <cell r="BF469" t="str">
            <v>QATAR TRANSPORT</v>
          </cell>
          <cell r="BG469" t="str">
            <v>FMB120</v>
          </cell>
          <cell r="BH469">
            <v>354018118131444</v>
          </cell>
          <cell r="BI469">
            <v>9742800040703</v>
          </cell>
          <cell r="BJ469" t="str">
            <v>fixed</v>
          </cell>
          <cell r="BK469"/>
          <cell r="BL469"/>
          <cell r="BM469"/>
          <cell r="BN469"/>
          <cell r="BO469"/>
          <cell r="BP469"/>
          <cell r="BQ469">
            <v>1108050100</v>
          </cell>
        </row>
        <row r="470">
          <cell r="C470">
            <v>135619</v>
          </cell>
          <cell r="D470" t="str">
            <v>Active</v>
          </cell>
          <cell r="E470" t="str">
            <v>Mercedes</v>
          </cell>
          <cell r="F470" t="str">
            <v xml:space="preserve">Automatic </v>
          </cell>
          <cell r="G470" t="str">
            <v>Actros 3348</v>
          </cell>
          <cell r="H470" t="str">
            <v>Truck</v>
          </cell>
          <cell r="I470" t="str">
            <v>Double Cabin</v>
          </cell>
          <cell r="J470" t="str">
            <v>Truck Head</v>
          </cell>
          <cell r="K470" t="str">
            <v xml:space="preserve">Big Pin </v>
          </cell>
          <cell r="L470"/>
          <cell r="M470" t="str">
            <v>WDB9341611K976312</v>
          </cell>
          <cell r="N470" t="str">
            <v>WDB9341611K976312</v>
          </cell>
          <cell r="O470">
            <v>2005</v>
          </cell>
          <cell r="P470" t="str">
            <v xml:space="preserve">  Germany</v>
          </cell>
          <cell r="Q470" t="str">
            <v>TR-Transport - Operations</v>
          </cell>
          <cell r="R470" t="str">
            <v>Flag Logistics Services</v>
          </cell>
          <cell r="S470" t="str">
            <v>LVQ</v>
          </cell>
          <cell r="T470" t="str">
            <v>Dangerous cargo ADR</v>
          </cell>
          <cell r="U470"/>
          <cell r="V470" t="str">
            <v>A037</v>
          </cell>
          <cell r="W470">
            <v>8</v>
          </cell>
          <cell r="X470" t="str">
            <v>White</v>
          </cell>
          <cell r="Y470"/>
          <cell r="Z470" t="str">
            <v>15,928 cc / 480 hp</v>
          </cell>
          <cell r="AA470" t="str">
            <v>Diesel</v>
          </cell>
          <cell r="AB470" t="str">
            <v>550 LTR</v>
          </cell>
          <cell r="AC470">
            <v>1</v>
          </cell>
          <cell r="AD470">
            <v>2</v>
          </cell>
          <cell r="AE470" t="str">
            <v xml:space="preserve"> 2 Seater</v>
          </cell>
          <cell r="AF470"/>
          <cell r="AG470" t="str">
            <v>Double Axel</v>
          </cell>
          <cell r="AH470"/>
          <cell r="AI470"/>
          <cell r="AJ470"/>
          <cell r="AK470">
            <v>3500</v>
          </cell>
          <cell r="AL470"/>
          <cell r="AM470"/>
          <cell r="AN470"/>
          <cell r="AO470"/>
          <cell r="AP470"/>
          <cell r="AQ470"/>
          <cell r="AR470"/>
          <cell r="AS470"/>
          <cell r="AT470"/>
          <cell r="AU470"/>
          <cell r="AV470"/>
          <cell r="AW470"/>
          <cell r="AX470"/>
          <cell r="AY470" t="str">
            <v>Available( broken )</v>
          </cell>
          <cell r="AZ470"/>
          <cell r="BA470">
            <v>45096</v>
          </cell>
          <cell r="BB470" t="str">
            <v/>
          </cell>
          <cell r="BC470" t="str">
            <v>Compreh.</v>
          </cell>
          <cell r="BD470" t="str">
            <v>AVL</v>
          </cell>
          <cell r="BE470"/>
          <cell r="BF470" t="str">
            <v>QATAR TRANSPORT</v>
          </cell>
          <cell r="BG470" t="str">
            <v>FMB120</v>
          </cell>
          <cell r="BH470">
            <v>354018118160435</v>
          </cell>
          <cell r="BI470">
            <v>9742800040704</v>
          </cell>
          <cell r="BJ470" t="str">
            <v>fixed</v>
          </cell>
          <cell r="BK470"/>
          <cell r="BL470"/>
          <cell r="BM470"/>
          <cell r="BN470"/>
          <cell r="BO470"/>
          <cell r="BP470"/>
          <cell r="BQ470">
            <v>1108050100</v>
          </cell>
        </row>
        <row r="471">
          <cell r="C471">
            <v>135620</v>
          </cell>
          <cell r="D471" t="str">
            <v>Active</v>
          </cell>
          <cell r="E471" t="str">
            <v>Mercedes</v>
          </cell>
          <cell r="F471" t="str">
            <v xml:space="preserve">Automatic </v>
          </cell>
          <cell r="G471" t="str">
            <v>Actros 3348</v>
          </cell>
          <cell r="H471" t="str">
            <v>Truck</v>
          </cell>
          <cell r="I471" t="str">
            <v>Double Cabin</v>
          </cell>
          <cell r="J471" t="str">
            <v>Truck Head</v>
          </cell>
          <cell r="K471" t="str">
            <v xml:space="preserve">Big Pin </v>
          </cell>
          <cell r="L471"/>
          <cell r="M471" t="str">
            <v>WDB9341611K979876</v>
          </cell>
          <cell r="N471" t="str">
            <v>WDB9341611K979876</v>
          </cell>
          <cell r="O471">
            <v>2005</v>
          </cell>
          <cell r="P471" t="str">
            <v xml:space="preserve">  Germany</v>
          </cell>
          <cell r="Q471" t="str">
            <v>TR-Transport - Operations</v>
          </cell>
          <cell r="R471" t="str">
            <v>Flag Logistics Services</v>
          </cell>
          <cell r="S471" t="str">
            <v>LVQ</v>
          </cell>
          <cell r="T471" t="str">
            <v>LVQ</v>
          </cell>
          <cell r="U471"/>
          <cell r="V471" t="str">
            <v>A396</v>
          </cell>
          <cell r="W471">
            <v>8</v>
          </cell>
          <cell r="X471" t="str">
            <v>White</v>
          </cell>
          <cell r="Y471"/>
          <cell r="Z471" t="str">
            <v>15,928 cc / 480 hp</v>
          </cell>
          <cell r="AA471" t="str">
            <v>Diesel</v>
          </cell>
          <cell r="AB471" t="str">
            <v>550 LTR</v>
          </cell>
          <cell r="AC471">
            <v>1</v>
          </cell>
          <cell r="AD471">
            <v>2</v>
          </cell>
          <cell r="AE471" t="str">
            <v xml:space="preserve"> 2 Seater</v>
          </cell>
          <cell r="AF471"/>
          <cell r="AG471" t="str">
            <v>Double Axel</v>
          </cell>
          <cell r="AH471"/>
          <cell r="AI471"/>
          <cell r="AJ471"/>
          <cell r="AK471">
            <v>3500</v>
          </cell>
          <cell r="AL471"/>
          <cell r="AM471"/>
          <cell r="AN471"/>
          <cell r="AO471"/>
          <cell r="AP471"/>
          <cell r="AQ471"/>
          <cell r="AR471"/>
          <cell r="AS471"/>
          <cell r="AT471"/>
          <cell r="AU471"/>
          <cell r="AV471"/>
          <cell r="AW471"/>
          <cell r="AX471"/>
          <cell r="AY471" t="str">
            <v>Available</v>
          </cell>
          <cell r="AZ471"/>
          <cell r="BA471">
            <v>45154</v>
          </cell>
          <cell r="BB471" t="str">
            <v/>
          </cell>
          <cell r="BC471" t="str">
            <v>Compreh.</v>
          </cell>
          <cell r="BD471" t="str">
            <v>AVL</v>
          </cell>
          <cell r="BE471"/>
          <cell r="BF471" t="str">
            <v>QATAR TRANSPORT</v>
          </cell>
          <cell r="BG471" t="str">
            <v>FMB120</v>
          </cell>
          <cell r="BH471">
            <v>354018118107436</v>
          </cell>
          <cell r="BI471">
            <v>9742800040705</v>
          </cell>
          <cell r="BJ471" t="str">
            <v>fixed</v>
          </cell>
          <cell r="BK471"/>
          <cell r="BL471"/>
          <cell r="BM471"/>
          <cell r="BN471"/>
          <cell r="BO471"/>
          <cell r="BP471"/>
          <cell r="BQ471">
            <v>1108050100</v>
          </cell>
        </row>
        <row r="472">
          <cell r="C472">
            <v>135622</v>
          </cell>
          <cell r="D472" t="str">
            <v>Active</v>
          </cell>
          <cell r="E472" t="str">
            <v>Mercedes</v>
          </cell>
          <cell r="F472" t="str">
            <v xml:space="preserve">Automatic </v>
          </cell>
          <cell r="G472" t="str">
            <v>Actros 3348</v>
          </cell>
          <cell r="H472" t="str">
            <v>Truck</v>
          </cell>
          <cell r="I472" t="str">
            <v>Double Cabin</v>
          </cell>
          <cell r="J472" t="str">
            <v>Truck Head</v>
          </cell>
          <cell r="K472" t="str">
            <v xml:space="preserve">Big Pin </v>
          </cell>
          <cell r="L472"/>
          <cell r="M472" t="str">
            <v>WDB9341611K974656</v>
          </cell>
          <cell r="N472" t="str">
            <v>WDB9341611K974656</v>
          </cell>
          <cell r="O472">
            <v>2005</v>
          </cell>
          <cell r="P472" t="str">
            <v xml:space="preserve">  Germany</v>
          </cell>
          <cell r="Q472" t="str">
            <v>TR-Transport - Operations</v>
          </cell>
          <cell r="R472" t="str">
            <v>Flag Logistics Services</v>
          </cell>
          <cell r="S472" t="str">
            <v>LVQ</v>
          </cell>
          <cell r="T472" t="str">
            <v>LVQ</v>
          </cell>
          <cell r="U472"/>
          <cell r="V472" t="str">
            <v>A206</v>
          </cell>
          <cell r="W472">
            <v>8</v>
          </cell>
          <cell r="X472" t="str">
            <v>White</v>
          </cell>
          <cell r="Y472"/>
          <cell r="Z472" t="str">
            <v>15,928 cc / 480 hp</v>
          </cell>
          <cell r="AA472" t="str">
            <v>Diesel</v>
          </cell>
          <cell r="AB472" t="str">
            <v>550 LTR</v>
          </cell>
          <cell r="AC472">
            <v>1</v>
          </cell>
          <cell r="AD472">
            <v>2</v>
          </cell>
          <cell r="AE472" t="str">
            <v xml:space="preserve"> 2 Seater</v>
          </cell>
          <cell r="AF472"/>
          <cell r="AG472" t="str">
            <v>Double Axel</v>
          </cell>
          <cell r="AH472"/>
          <cell r="AI472"/>
          <cell r="AJ472"/>
          <cell r="AK472">
            <v>8763</v>
          </cell>
          <cell r="AL472"/>
          <cell r="AM472"/>
          <cell r="AN472"/>
          <cell r="AO472"/>
          <cell r="AP472"/>
          <cell r="AQ472"/>
          <cell r="AR472"/>
          <cell r="AS472"/>
          <cell r="AT472"/>
          <cell r="AU472"/>
          <cell r="AV472"/>
          <cell r="AW472"/>
          <cell r="AX472"/>
          <cell r="AY472" t="str">
            <v>Available</v>
          </cell>
          <cell r="AZ472"/>
          <cell r="BA472">
            <v>45124</v>
          </cell>
          <cell r="BB472" t="str">
            <v/>
          </cell>
          <cell r="BC472" t="str">
            <v>Compreh.</v>
          </cell>
          <cell r="BD472" t="str">
            <v>AVL</v>
          </cell>
          <cell r="BE472"/>
          <cell r="BF472" t="str">
            <v>QATAR TRANSPORT</v>
          </cell>
          <cell r="BG472" t="str">
            <v>FMB120</v>
          </cell>
          <cell r="BH472">
            <v>354018118161904</v>
          </cell>
          <cell r="BI472">
            <v>9742800040706</v>
          </cell>
          <cell r="BJ472" t="str">
            <v>fixed</v>
          </cell>
          <cell r="BK472"/>
          <cell r="BL472"/>
          <cell r="BM472"/>
          <cell r="BN472"/>
          <cell r="BO472"/>
          <cell r="BP472"/>
          <cell r="BQ472">
            <v>1108050100</v>
          </cell>
        </row>
        <row r="473">
          <cell r="C473">
            <v>135626</v>
          </cell>
          <cell r="D473" t="str">
            <v>Active</v>
          </cell>
          <cell r="E473" t="str">
            <v>Mercedes</v>
          </cell>
          <cell r="F473" t="str">
            <v xml:space="preserve">Automatic </v>
          </cell>
          <cell r="G473" t="str">
            <v>Actros 3348</v>
          </cell>
          <cell r="H473" t="str">
            <v>Truck</v>
          </cell>
          <cell r="I473" t="str">
            <v>Double Cabin</v>
          </cell>
          <cell r="J473" t="str">
            <v>Truck Head</v>
          </cell>
          <cell r="K473" t="str">
            <v xml:space="preserve">Big Pin </v>
          </cell>
          <cell r="L473"/>
          <cell r="M473" t="str">
            <v>WDB9341611K974580</v>
          </cell>
          <cell r="N473" t="str">
            <v>WDB9341611K974580</v>
          </cell>
          <cell r="O473">
            <v>2005</v>
          </cell>
          <cell r="P473" t="str">
            <v xml:space="preserve">  Germany</v>
          </cell>
          <cell r="Q473" t="str">
            <v>TR-Transport - Operations</v>
          </cell>
          <cell r="R473" t="str">
            <v>AGI</v>
          </cell>
          <cell r="S473" t="str">
            <v>LVQ</v>
          </cell>
          <cell r="T473" t="str">
            <v>LVQ</v>
          </cell>
          <cell r="U473"/>
          <cell r="V473" t="str">
            <v>A215</v>
          </cell>
          <cell r="W473">
            <v>8</v>
          </cell>
          <cell r="X473" t="str">
            <v>White</v>
          </cell>
          <cell r="Y473"/>
          <cell r="Z473" t="str">
            <v>15,928 cc / 480 hp</v>
          </cell>
          <cell r="AA473" t="str">
            <v>Diesel</v>
          </cell>
          <cell r="AB473" t="str">
            <v>550 LTR</v>
          </cell>
          <cell r="AC473">
            <v>1</v>
          </cell>
          <cell r="AD473">
            <v>2</v>
          </cell>
          <cell r="AE473" t="str">
            <v xml:space="preserve"> 2 Seater</v>
          </cell>
          <cell r="AF473"/>
          <cell r="AG473" t="str">
            <v>Double Axel</v>
          </cell>
          <cell r="AH473"/>
          <cell r="AI473"/>
          <cell r="AJ473"/>
          <cell r="AK473">
            <v>3500</v>
          </cell>
          <cell r="AL473"/>
          <cell r="AM473"/>
          <cell r="AN473"/>
          <cell r="AO473"/>
          <cell r="AP473"/>
          <cell r="AQ473"/>
          <cell r="AR473"/>
          <cell r="AS473"/>
          <cell r="AT473"/>
          <cell r="AU473"/>
          <cell r="AV473"/>
          <cell r="AW473"/>
          <cell r="AX473"/>
          <cell r="AY473" t="str">
            <v>Available( broken )</v>
          </cell>
          <cell r="AZ473"/>
          <cell r="BA473">
            <v>44808</v>
          </cell>
          <cell r="BB473" t="str">
            <v>Expired</v>
          </cell>
          <cell r="BC473" t="str">
            <v>Compreh.</v>
          </cell>
          <cell r="BD473" t="str">
            <v>AVL</v>
          </cell>
          <cell r="BE473"/>
          <cell r="BF473" t="str">
            <v>QATAR TRANSPORT</v>
          </cell>
          <cell r="BG473" t="str">
            <v>FMB120</v>
          </cell>
          <cell r="BH473">
            <v>354018118161748</v>
          </cell>
          <cell r="BI473">
            <v>9742800040707</v>
          </cell>
          <cell r="BJ473" t="str">
            <v>fixed</v>
          </cell>
          <cell r="BK473"/>
          <cell r="BL473"/>
          <cell r="BM473"/>
          <cell r="BN473"/>
          <cell r="BO473"/>
          <cell r="BP473"/>
          <cell r="BQ473">
            <v>1108050100</v>
          </cell>
        </row>
        <row r="474">
          <cell r="C474">
            <v>135627</v>
          </cell>
          <cell r="D474" t="str">
            <v>Active</v>
          </cell>
          <cell r="E474" t="str">
            <v>Mercedes</v>
          </cell>
          <cell r="F474" t="str">
            <v xml:space="preserve">Automatic </v>
          </cell>
          <cell r="G474" t="str">
            <v>Actros 3348</v>
          </cell>
          <cell r="H474" t="str">
            <v>Truck</v>
          </cell>
          <cell r="I474" t="str">
            <v>Double Cabin</v>
          </cell>
          <cell r="J474" t="str">
            <v>Truck Head</v>
          </cell>
          <cell r="K474" t="str">
            <v xml:space="preserve">Big Pin </v>
          </cell>
          <cell r="L474"/>
          <cell r="M474" t="str">
            <v>WDB9341611K985978</v>
          </cell>
          <cell r="N474" t="str">
            <v>WDB9341611K985978</v>
          </cell>
          <cell r="O474">
            <v>2005</v>
          </cell>
          <cell r="P474" t="str">
            <v xml:space="preserve">  Germany</v>
          </cell>
          <cell r="Q474" t="str">
            <v>TR-Transport - Operations</v>
          </cell>
          <cell r="R474" t="str">
            <v>Flag Logistics Services</v>
          </cell>
          <cell r="S474" t="str">
            <v>LVQ</v>
          </cell>
          <cell r="T474" t="str">
            <v>LVQ</v>
          </cell>
          <cell r="U474"/>
          <cell r="V474" t="str">
            <v>A202</v>
          </cell>
          <cell r="W474">
            <v>8</v>
          </cell>
          <cell r="X474" t="str">
            <v>White</v>
          </cell>
          <cell r="Y474"/>
          <cell r="Z474" t="str">
            <v>15,928 cc / 480 hp</v>
          </cell>
          <cell r="AA474" t="str">
            <v>Diesel</v>
          </cell>
          <cell r="AB474" t="str">
            <v>550 LTR</v>
          </cell>
          <cell r="AC474">
            <v>1</v>
          </cell>
          <cell r="AD474">
            <v>2</v>
          </cell>
          <cell r="AE474" t="str">
            <v xml:space="preserve"> 2 Seater</v>
          </cell>
          <cell r="AF474"/>
          <cell r="AG474" t="str">
            <v>Double Axel</v>
          </cell>
          <cell r="AH474"/>
          <cell r="AI474"/>
          <cell r="AJ474"/>
          <cell r="AK474">
            <v>3500</v>
          </cell>
          <cell r="AL474"/>
          <cell r="AM474"/>
          <cell r="AN474"/>
          <cell r="AO474"/>
          <cell r="AP474"/>
          <cell r="AQ474"/>
          <cell r="AR474"/>
          <cell r="AS474"/>
          <cell r="AT474"/>
          <cell r="AU474"/>
          <cell r="AV474"/>
          <cell r="AW474"/>
          <cell r="AX474"/>
          <cell r="AY474" t="str">
            <v>Available</v>
          </cell>
          <cell r="AZ474"/>
          <cell r="BA474">
            <v>44871</v>
          </cell>
          <cell r="BB474" t="str">
            <v>Expired</v>
          </cell>
          <cell r="BC474" t="str">
            <v>Compreh.</v>
          </cell>
          <cell r="BD474" t="str">
            <v>AVL</v>
          </cell>
          <cell r="BE474"/>
          <cell r="BF474" t="str">
            <v>QATAR TRANSPORT</v>
          </cell>
          <cell r="BG474" t="str">
            <v>FMB120</v>
          </cell>
          <cell r="BH474">
            <v>354018117465991</v>
          </cell>
          <cell r="BI474">
            <v>9742800040708</v>
          </cell>
          <cell r="BJ474" t="str">
            <v>fixed</v>
          </cell>
          <cell r="BK474"/>
          <cell r="BL474"/>
          <cell r="BM474"/>
          <cell r="BN474"/>
          <cell r="BO474"/>
          <cell r="BP474"/>
          <cell r="BQ474">
            <v>1108050100</v>
          </cell>
        </row>
        <row r="475">
          <cell r="C475">
            <v>135640</v>
          </cell>
          <cell r="D475" t="str">
            <v>Active</v>
          </cell>
          <cell r="E475" t="str">
            <v>Mercedes</v>
          </cell>
          <cell r="F475" t="str">
            <v xml:space="preserve">Automatic </v>
          </cell>
          <cell r="G475" t="str">
            <v>Actros 3348</v>
          </cell>
          <cell r="H475" t="str">
            <v>Truck</v>
          </cell>
          <cell r="I475" t="str">
            <v>Double Cabin</v>
          </cell>
          <cell r="J475" t="str">
            <v>Truck Head</v>
          </cell>
          <cell r="K475" t="str">
            <v xml:space="preserve">Big Pin </v>
          </cell>
          <cell r="L475"/>
          <cell r="M475" t="str">
            <v>WDB9341611K988859</v>
          </cell>
          <cell r="N475" t="str">
            <v>WDB9341611K988859</v>
          </cell>
          <cell r="O475">
            <v>2005</v>
          </cell>
          <cell r="P475" t="str">
            <v xml:space="preserve">  Germany</v>
          </cell>
          <cell r="Q475" t="str">
            <v>TR-Transport - Operations</v>
          </cell>
          <cell r="R475" t="str">
            <v>Flag Logistics Services</v>
          </cell>
          <cell r="S475" t="str">
            <v>LVQ</v>
          </cell>
          <cell r="T475" t="str">
            <v>LVQ</v>
          </cell>
          <cell r="U475"/>
          <cell r="V475"/>
          <cell r="W475">
            <v>8</v>
          </cell>
          <cell r="X475" t="str">
            <v>White</v>
          </cell>
          <cell r="Y475"/>
          <cell r="Z475" t="str">
            <v>15,928 cc / 480 hp</v>
          </cell>
          <cell r="AA475" t="str">
            <v>Diesel</v>
          </cell>
          <cell r="AB475" t="str">
            <v>400 LTR</v>
          </cell>
          <cell r="AC475">
            <v>1</v>
          </cell>
          <cell r="AD475">
            <v>2</v>
          </cell>
          <cell r="AE475" t="str">
            <v xml:space="preserve"> 2 Seater</v>
          </cell>
          <cell r="AF475"/>
          <cell r="AG475" t="str">
            <v>Double Axel</v>
          </cell>
          <cell r="AH475"/>
          <cell r="AI475"/>
          <cell r="AJ475"/>
          <cell r="AK475">
            <v>6500</v>
          </cell>
          <cell r="AL475"/>
          <cell r="AM475"/>
          <cell r="AN475"/>
          <cell r="AO475"/>
          <cell r="AP475"/>
          <cell r="AQ475"/>
          <cell r="AR475"/>
          <cell r="AS475"/>
          <cell r="AT475"/>
          <cell r="AU475"/>
          <cell r="AV475"/>
          <cell r="AW475"/>
          <cell r="AX475"/>
          <cell r="AY475" t="str">
            <v>Available</v>
          </cell>
          <cell r="AZ475"/>
          <cell r="BA475">
            <v>44832</v>
          </cell>
          <cell r="BB475" t="str">
            <v>Expired</v>
          </cell>
          <cell r="BC475" t="str">
            <v>Compreh.</v>
          </cell>
          <cell r="BD475" t="str">
            <v>AVL</v>
          </cell>
          <cell r="BE475"/>
          <cell r="BF475" t="str">
            <v>QATAR TRANSPORT</v>
          </cell>
          <cell r="BG475" t="str">
            <v>FMB120</v>
          </cell>
          <cell r="BH475">
            <v>354018118162183</v>
          </cell>
          <cell r="BI475">
            <v>9742800040709</v>
          </cell>
          <cell r="BJ475" t="str">
            <v>fixed</v>
          </cell>
          <cell r="BK475"/>
          <cell r="BL475"/>
          <cell r="BM475"/>
          <cell r="BN475"/>
          <cell r="BO475"/>
          <cell r="BP475"/>
          <cell r="BQ475">
            <v>1108050100</v>
          </cell>
        </row>
        <row r="476">
          <cell r="C476">
            <v>135646</v>
          </cell>
          <cell r="D476" t="str">
            <v>Active</v>
          </cell>
          <cell r="E476" t="str">
            <v>Mercedes</v>
          </cell>
          <cell r="F476" t="str">
            <v xml:space="preserve">Automatic </v>
          </cell>
          <cell r="G476" t="str">
            <v>Actros 3348</v>
          </cell>
          <cell r="H476" t="str">
            <v>Truck</v>
          </cell>
          <cell r="I476" t="str">
            <v>Double Cabin</v>
          </cell>
          <cell r="J476" t="str">
            <v>Truck Head</v>
          </cell>
          <cell r="K476" t="str">
            <v xml:space="preserve">Big Pin </v>
          </cell>
          <cell r="L476"/>
          <cell r="M476" t="str">
            <v>WDB9341611K978894</v>
          </cell>
          <cell r="N476" t="str">
            <v>WDB9341611K978894</v>
          </cell>
          <cell r="O476">
            <v>2005</v>
          </cell>
          <cell r="P476" t="str">
            <v xml:space="preserve">  Germany</v>
          </cell>
          <cell r="Q476" t="str">
            <v>TR-Transport - Operations</v>
          </cell>
          <cell r="R476" t="str">
            <v>Flag Logistics Services</v>
          </cell>
          <cell r="S476" t="str">
            <v>LVQ</v>
          </cell>
          <cell r="T476" t="str">
            <v>LVQ</v>
          </cell>
          <cell r="U476"/>
          <cell r="V476"/>
          <cell r="W476">
            <v>8</v>
          </cell>
          <cell r="X476" t="str">
            <v>White</v>
          </cell>
          <cell r="Y476"/>
          <cell r="Z476" t="str">
            <v>15,928 cc / 480 hp</v>
          </cell>
          <cell r="AA476" t="str">
            <v>Diesel</v>
          </cell>
          <cell r="AB476" t="str">
            <v>550 LTR</v>
          </cell>
          <cell r="AC476">
            <v>1</v>
          </cell>
          <cell r="AD476">
            <v>2</v>
          </cell>
          <cell r="AE476" t="str">
            <v xml:space="preserve"> 2 Seater</v>
          </cell>
          <cell r="AF476"/>
          <cell r="AG476" t="str">
            <v>Double Axel</v>
          </cell>
          <cell r="AH476"/>
          <cell r="AI476"/>
          <cell r="AJ476"/>
          <cell r="AK476">
            <v>3500</v>
          </cell>
          <cell r="AL476"/>
          <cell r="AM476"/>
          <cell r="AN476"/>
          <cell r="AO476"/>
          <cell r="AP476"/>
          <cell r="AQ476"/>
          <cell r="AR476"/>
          <cell r="AS476"/>
          <cell r="AT476"/>
          <cell r="AU476"/>
          <cell r="AV476"/>
          <cell r="AW476"/>
          <cell r="AX476"/>
          <cell r="AY476" t="str">
            <v>Available</v>
          </cell>
          <cell r="AZ476"/>
          <cell r="BA476">
            <v>45083</v>
          </cell>
          <cell r="BB476" t="str">
            <v/>
          </cell>
          <cell r="BC476" t="str">
            <v>Compreh.</v>
          </cell>
          <cell r="BD476" t="str">
            <v>AVL</v>
          </cell>
          <cell r="BE476"/>
          <cell r="BF476" t="str">
            <v>QATAR TRANSPORT</v>
          </cell>
          <cell r="BG476" t="str">
            <v>FMB120</v>
          </cell>
          <cell r="BH476">
            <v>354018118160633</v>
          </cell>
          <cell r="BI476">
            <v>9742800040710</v>
          </cell>
          <cell r="BJ476" t="str">
            <v>fixed</v>
          </cell>
          <cell r="BK476"/>
          <cell r="BL476"/>
          <cell r="BM476"/>
          <cell r="BN476"/>
          <cell r="BO476"/>
          <cell r="BP476"/>
          <cell r="BQ476">
            <v>1108050100</v>
          </cell>
        </row>
        <row r="477">
          <cell r="C477">
            <v>147804</v>
          </cell>
          <cell r="D477" t="str">
            <v>Active</v>
          </cell>
          <cell r="E477" t="str">
            <v>Mercedes</v>
          </cell>
          <cell r="F477" t="str">
            <v xml:space="preserve">Automatic </v>
          </cell>
          <cell r="G477" t="str">
            <v>Actros 2142</v>
          </cell>
          <cell r="H477" t="str">
            <v>Truck</v>
          </cell>
          <cell r="I477" t="str">
            <v>Double Cabin</v>
          </cell>
          <cell r="J477" t="str">
            <v>Truck Head</v>
          </cell>
          <cell r="K477" t="str">
            <v xml:space="preserve">Small Pin </v>
          </cell>
          <cell r="L477"/>
          <cell r="M477"/>
          <cell r="N477" t="str">
            <v>WD3CHPAJ0L0395558</v>
          </cell>
          <cell r="O477">
            <v>2020</v>
          </cell>
          <cell r="P477" t="str">
            <v>Germany</v>
          </cell>
          <cell r="Q477" t="str">
            <v>TR-Transport - Operations</v>
          </cell>
          <cell r="R477" t="str">
            <v>GWC</v>
          </cell>
          <cell r="S477" t="str">
            <v>LVQ</v>
          </cell>
          <cell r="T477"/>
          <cell r="U477"/>
          <cell r="V477"/>
          <cell r="W477">
            <v>6</v>
          </cell>
          <cell r="X477" t="str">
            <v>White</v>
          </cell>
          <cell r="Y477" t="str">
            <v>460972U1036069</v>
          </cell>
          <cell r="Z477"/>
          <cell r="AA477" t="str">
            <v>Diesel</v>
          </cell>
          <cell r="AB477" t="str">
            <v>431 LTR</v>
          </cell>
          <cell r="AC477">
            <v>1</v>
          </cell>
          <cell r="AD477">
            <v>2.4</v>
          </cell>
          <cell r="AE477" t="str">
            <v xml:space="preserve"> 2 Seater</v>
          </cell>
          <cell r="AF477"/>
          <cell r="AG477" t="str">
            <v>Single Axel</v>
          </cell>
          <cell r="AH477"/>
          <cell r="AI477"/>
          <cell r="AJ477">
            <v>27000</v>
          </cell>
          <cell r="AK477">
            <v>7000</v>
          </cell>
          <cell r="AL477"/>
          <cell r="AM477"/>
          <cell r="AN477"/>
          <cell r="AO477"/>
          <cell r="AP477"/>
          <cell r="AQ477"/>
          <cell r="AR477"/>
          <cell r="AS477"/>
          <cell r="AT477"/>
          <cell r="AU477"/>
          <cell r="AV477"/>
          <cell r="AW477"/>
          <cell r="AX477"/>
          <cell r="AY477" t="e">
            <v>#N/A</v>
          </cell>
          <cell r="AZ477"/>
          <cell r="BA477">
            <v>44830</v>
          </cell>
          <cell r="BB477" t="str">
            <v>Expired</v>
          </cell>
          <cell r="BC477" t="str">
            <v>Compreh.</v>
          </cell>
          <cell r="BD477" t="str">
            <v>AVL</v>
          </cell>
          <cell r="BE477"/>
          <cell r="BF477" t="str">
            <v>QATAR TRANSPORT</v>
          </cell>
          <cell r="BG477" t="str">
            <v>FMB120</v>
          </cell>
          <cell r="BH477">
            <v>354018118112550</v>
          </cell>
          <cell r="BI477">
            <v>9742800040711</v>
          </cell>
          <cell r="BJ477" t="str">
            <v>fixed</v>
          </cell>
          <cell r="BK477">
            <v>43734</v>
          </cell>
          <cell r="BL477"/>
          <cell r="BM477"/>
          <cell r="BN477">
            <v>4000016817</v>
          </cell>
          <cell r="BO477"/>
          <cell r="BP477" t="str">
            <v xml:space="preserve"> 1 year unlimited Mileage for entire unit,3 years 450,000 KMs whichever comes first for the power unit </v>
          </cell>
          <cell r="BQ477">
            <v>1108050100</v>
          </cell>
        </row>
        <row r="478">
          <cell r="C478">
            <v>148008</v>
          </cell>
          <cell r="D478" t="str">
            <v>Active</v>
          </cell>
          <cell r="E478" t="str">
            <v>Mercedes</v>
          </cell>
          <cell r="F478" t="str">
            <v xml:space="preserve">Automatic </v>
          </cell>
          <cell r="G478" t="str">
            <v>Actros 2142</v>
          </cell>
          <cell r="H478" t="str">
            <v>Truck</v>
          </cell>
          <cell r="I478" t="str">
            <v>Double Cabin</v>
          </cell>
          <cell r="J478" t="str">
            <v>Truck Head</v>
          </cell>
          <cell r="K478" t="str">
            <v xml:space="preserve">Small Pin </v>
          </cell>
          <cell r="L478"/>
          <cell r="M478"/>
          <cell r="N478" t="str">
            <v>WD3CHPAJ8L0395565</v>
          </cell>
          <cell r="O478">
            <v>2020</v>
          </cell>
          <cell r="P478" t="str">
            <v>Germany</v>
          </cell>
          <cell r="Q478" t="str">
            <v>TR-Transport - Operations</v>
          </cell>
          <cell r="R478" t="str">
            <v>GWC</v>
          </cell>
          <cell r="S478" t="str">
            <v>LVQ</v>
          </cell>
          <cell r="T478"/>
          <cell r="U478"/>
          <cell r="V478"/>
          <cell r="W478">
            <v>6</v>
          </cell>
          <cell r="X478" t="str">
            <v>White</v>
          </cell>
          <cell r="Y478" t="str">
            <v>460972U1037106</v>
          </cell>
          <cell r="Z478"/>
          <cell r="AA478" t="str">
            <v>Diesel</v>
          </cell>
          <cell r="AB478" t="str">
            <v>431 LTR</v>
          </cell>
          <cell r="AC478">
            <v>1</v>
          </cell>
          <cell r="AD478">
            <v>2.4</v>
          </cell>
          <cell r="AE478" t="str">
            <v xml:space="preserve"> 2 Seater</v>
          </cell>
          <cell r="AF478"/>
          <cell r="AG478" t="str">
            <v>Single Axel</v>
          </cell>
          <cell r="AH478"/>
          <cell r="AI478"/>
          <cell r="AJ478">
            <v>13000</v>
          </cell>
          <cell r="AK478">
            <v>7000</v>
          </cell>
          <cell r="AL478"/>
          <cell r="AM478"/>
          <cell r="AN478"/>
          <cell r="AO478"/>
          <cell r="AP478"/>
          <cell r="AQ478"/>
          <cell r="AR478"/>
          <cell r="AS478"/>
          <cell r="AT478"/>
          <cell r="AU478"/>
          <cell r="AV478"/>
          <cell r="AW478"/>
          <cell r="AX478"/>
          <cell r="AY478" t="e">
            <v>#N/A</v>
          </cell>
          <cell r="AZ478"/>
          <cell r="BA478">
            <v>45179</v>
          </cell>
          <cell r="BB478" t="str">
            <v/>
          </cell>
          <cell r="BC478" t="str">
            <v>Compreh.</v>
          </cell>
          <cell r="BD478" t="str">
            <v>AVL</v>
          </cell>
          <cell r="BE478"/>
          <cell r="BF478" t="str">
            <v>QATAR TRANSPORT</v>
          </cell>
          <cell r="BG478" t="str">
            <v>FMB120</v>
          </cell>
          <cell r="BH478">
            <v>354018118160559</v>
          </cell>
          <cell r="BI478">
            <v>9742800040713</v>
          </cell>
          <cell r="BJ478" t="str">
            <v>fixed</v>
          </cell>
          <cell r="BK478">
            <v>43734</v>
          </cell>
          <cell r="BL478"/>
          <cell r="BM478"/>
          <cell r="BN478">
            <v>4000016817</v>
          </cell>
          <cell r="BO478"/>
          <cell r="BP478" t="str">
            <v xml:space="preserve"> 1 year unlimited Mileage for entire unit,3 years 450,000 KMs whichever comes first for the power unit </v>
          </cell>
          <cell r="BQ478">
            <v>1108050100</v>
          </cell>
        </row>
        <row r="479">
          <cell r="C479">
            <v>148057</v>
          </cell>
          <cell r="D479" t="str">
            <v>Active</v>
          </cell>
          <cell r="E479" t="str">
            <v>Mercedes</v>
          </cell>
          <cell r="F479" t="str">
            <v xml:space="preserve">Automatic </v>
          </cell>
          <cell r="G479" t="str">
            <v>Actros 2142</v>
          </cell>
          <cell r="H479" t="str">
            <v>Truck</v>
          </cell>
          <cell r="I479" t="str">
            <v>Double Cabin</v>
          </cell>
          <cell r="J479" t="str">
            <v>Truck Head</v>
          </cell>
          <cell r="K479" t="str">
            <v xml:space="preserve">Small Pin </v>
          </cell>
          <cell r="L479"/>
          <cell r="M479"/>
          <cell r="N479" t="str">
            <v>WD3CHPAJXL0395566</v>
          </cell>
          <cell r="O479">
            <v>2020</v>
          </cell>
          <cell r="P479" t="str">
            <v>Germany</v>
          </cell>
          <cell r="Q479" t="str">
            <v>TR-Transport - Operations</v>
          </cell>
          <cell r="R479" t="str">
            <v>GWC</v>
          </cell>
          <cell r="S479" t="str">
            <v>LVQ</v>
          </cell>
          <cell r="T479"/>
          <cell r="U479"/>
          <cell r="V479"/>
          <cell r="W479">
            <v>6</v>
          </cell>
          <cell r="X479" t="str">
            <v>White</v>
          </cell>
          <cell r="Y479" t="str">
            <v>460972U1042551</v>
          </cell>
          <cell r="Z479"/>
          <cell r="AA479" t="str">
            <v>Diesel</v>
          </cell>
          <cell r="AB479" t="str">
            <v>431 LTR</v>
          </cell>
          <cell r="AC479">
            <v>1</v>
          </cell>
          <cell r="AD479">
            <v>2.4</v>
          </cell>
          <cell r="AE479" t="str">
            <v xml:space="preserve"> 2 Seater</v>
          </cell>
          <cell r="AF479"/>
          <cell r="AG479" t="str">
            <v>Single Axel</v>
          </cell>
          <cell r="AH479"/>
          <cell r="AI479"/>
          <cell r="AJ479">
            <v>13000</v>
          </cell>
          <cell r="AK479">
            <v>7000</v>
          </cell>
          <cell r="AL479"/>
          <cell r="AM479"/>
          <cell r="AN479"/>
          <cell r="AO479"/>
          <cell r="AP479"/>
          <cell r="AQ479"/>
          <cell r="AR479"/>
          <cell r="AS479"/>
          <cell r="AT479"/>
          <cell r="AU479"/>
          <cell r="AV479"/>
          <cell r="AW479"/>
          <cell r="AX479"/>
          <cell r="AY479" t="e">
            <v>#N/A</v>
          </cell>
          <cell r="AZ479"/>
          <cell r="BA479">
            <v>45179</v>
          </cell>
          <cell r="BB479" t="str">
            <v/>
          </cell>
          <cell r="BC479" t="str">
            <v>Compreh.</v>
          </cell>
          <cell r="BD479" t="str">
            <v>AVL</v>
          </cell>
          <cell r="BE479"/>
          <cell r="BF479" t="str">
            <v>QATAR TRANSPORT</v>
          </cell>
          <cell r="BG479" t="str">
            <v>FMB120</v>
          </cell>
          <cell r="BH479">
            <v>354018118110646</v>
          </cell>
          <cell r="BI479">
            <v>9742800040714</v>
          </cell>
          <cell r="BJ479" t="str">
            <v>fixed</v>
          </cell>
          <cell r="BK479">
            <v>43734</v>
          </cell>
          <cell r="BL479"/>
          <cell r="BM479"/>
          <cell r="BN479">
            <v>4000016817</v>
          </cell>
          <cell r="BO479"/>
          <cell r="BP479" t="str">
            <v xml:space="preserve"> 1 year unlimited Mileage for entire unit,3 years 450,000 KMs whichever comes first for the power unit </v>
          </cell>
          <cell r="BQ479">
            <v>1108050100</v>
          </cell>
        </row>
        <row r="480">
          <cell r="C480">
            <v>148061</v>
          </cell>
          <cell r="D480" t="str">
            <v>Active</v>
          </cell>
          <cell r="E480" t="str">
            <v>Mercedes</v>
          </cell>
          <cell r="F480" t="str">
            <v xml:space="preserve">Automatic </v>
          </cell>
          <cell r="G480" t="str">
            <v>Actros 2142</v>
          </cell>
          <cell r="H480" t="str">
            <v>Truck</v>
          </cell>
          <cell r="I480" t="str">
            <v>Double Cabin</v>
          </cell>
          <cell r="J480" t="str">
            <v>Truck Head</v>
          </cell>
          <cell r="K480" t="str">
            <v xml:space="preserve">Small Pin </v>
          </cell>
          <cell r="L480"/>
          <cell r="M480"/>
          <cell r="N480" t="str">
            <v>WD3CHPAJ9L0395557</v>
          </cell>
          <cell r="O480">
            <v>2020</v>
          </cell>
          <cell r="P480" t="str">
            <v>Germany</v>
          </cell>
          <cell r="Q480" t="str">
            <v>TR-Transport - Operations</v>
          </cell>
          <cell r="R480" t="str">
            <v>GWC</v>
          </cell>
          <cell r="S480" t="str">
            <v>LVQ</v>
          </cell>
          <cell r="T480"/>
          <cell r="U480"/>
          <cell r="V480"/>
          <cell r="W480">
            <v>6</v>
          </cell>
          <cell r="X480" t="str">
            <v>White</v>
          </cell>
          <cell r="Y480" t="str">
            <v>460972U1037105</v>
          </cell>
          <cell r="Z480"/>
          <cell r="AA480" t="str">
            <v>Diesel</v>
          </cell>
          <cell r="AB480" t="str">
            <v>431 LTR</v>
          </cell>
          <cell r="AC480">
            <v>1</v>
          </cell>
          <cell r="AD480">
            <v>2.4</v>
          </cell>
          <cell r="AE480" t="str">
            <v xml:space="preserve"> 2 Seater</v>
          </cell>
          <cell r="AF480"/>
          <cell r="AG480" t="str">
            <v>Single Axel</v>
          </cell>
          <cell r="AH480"/>
          <cell r="AI480"/>
          <cell r="AJ480">
            <v>13000</v>
          </cell>
          <cell r="AK480">
            <v>7000</v>
          </cell>
          <cell r="AL480"/>
          <cell r="AM480"/>
          <cell r="AN480"/>
          <cell r="AO480"/>
          <cell r="AP480"/>
          <cell r="AQ480"/>
          <cell r="AR480"/>
          <cell r="AS480"/>
          <cell r="AT480"/>
          <cell r="AU480"/>
          <cell r="AV480"/>
          <cell r="AW480"/>
          <cell r="AX480"/>
          <cell r="AY480" t="e">
            <v>#N/A</v>
          </cell>
          <cell r="AZ480"/>
          <cell r="BA480">
            <v>44823</v>
          </cell>
          <cell r="BB480" t="str">
            <v>Expired</v>
          </cell>
          <cell r="BC480" t="str">
            <v>Compreh.</v>
          </cell>
          <cell r="BD480" t="str">
            <v>AVL</v>
          </cell>
          <cell r="BE480"/>
          <cell r="BF480" t="str">
            <v>QATAR TRANSPORT</v>
          </cell>
          <cell r="BG480" t="str">
            <v>FMB120</v>
          </cell>
          <cell r="BH480">
            <v>354018118160625</v>
          </cell>
          <cell r="BI480">
            <v>9742800040715</v>
          </cell>
          <cell r="BJ480" t="str">
            <v>fixed</v>
          </cell>
          <cell r="BK480">
            <v>43734</v>
          </cell>
          <cell r="BL480"/>
          <cell r="BM480"/>
          <cell r="BN480">
            <v>4000016817</v>
          </cell>
          <cell r="BO480"/>
          <cell r="BP480" t="str">
            <v xml:space="preserve"> 1 year unlimited Mileage for entire unit,3 years 450,000 KMs whichever comes first for the power unit </v>
          </cell>
          <cell r="BQ480">
            <v>1108050100</v>
          </cell>
        </row>
        <row r="481">
          <cell r="C481">
            <v>148062</v>
          </cell>
          <cell r="D481" t="str">
            <v>Active</v>
          </cell>
          <cell r="E481" t="str">
            <v>Mercedes</v>
          </cell>
          <cell r="F481" t="str">
            <v xml:space="preserve">Automatic </v>
          </cell>
          <cell r="G481" t="str">
            <v>Actros 2142</v>
          </cell>
          <cell r="H481" t="str">
            <v>Truck</v>
          </cell>
          <cell r="I481" t="str">
            <v>Double Cabin</v>
          </cell>
          <cell r="J481" t="str">
            <v>Truck Head</v>
          </cell>
          <cell r="K481" t="str">
            <v xml:space="preserve">Small Pin </v>
          </cell>
          <cell r="L481"/>
          <cell r="M481"/>
          <cell r="N481" t="str">
            <v>WD3CHPAJ2L0395559</v>
          </cell>
          <cell r="O481">
            <v>2020</v>
          </cell>
          <cell r="P481" t="str">
            <v>Germany</v>
          </cell>
          <cell r="Q481" t="str">
            <v>TR-Transport - Operations</v>
          </cell>
          <cell r="R481" t="str">
            <v>GWC</v>
          </cell>
          <cell r="S481" t="str">
            <v>LVQ</v>
          </cell>
          <cell r="T481"/>
          <cell r="U481"/>
          <cell r="V481"/>
          <cell r="W481">
            <v>6</v>
          </cell>
          <cell r="X481" t="str">
            <v>White</v>
          </cell>
          <cell r="Y481" t="str">
            <v>460972U1035691</v>
          </cell>
          <cell r="Z481"/>
          <cell r="AA481" t="str">
            <v>Diesel</v>
          </cell>
          <cell r="AB481" t="str">
            <v>431 LTR</v>
          </cell>
          <cell r="AC481">
            <v>1</v>
          </cell>
          <cell r="AD481">
            <v>2.4</v>
          </cell>
          <cell r="AE481" t="str">
            <v xml:space="preserve"> 2 Seater</v>
          </cell>
          <cell r="AF481"/>
          <cell r="AG481" t="str">
            <v>Single Axel</v>
          </cell>
          <cell r="AH481"/>
          <cell r="AI481"/>
          <cell r="AJ481">
            <v>27000</v>
          </cell>
          <cell r="AK481">
            <v>7000</v>
          </cell>
          <cell r="AL481"/>
          <cell r="AM481"/>
          <cell r="AN481"/>
          <cell r="AO481"/>
          <cell r="AP481"/>
          <cell r="AQ481"/>
          <cell r="AR481"/>
          <cell r="AS481"/>
          <cell r="AT481"/>
          <cell r="AU481"/>
          <cell r="AV481"/>
          <cell r="AW481"/>
          <cell r="AX481"/>
          <cell r="AY481" t="str">
            <v>Available</v>
          </cell>
          <cell r="AZ481"/>
          <cell r="BA481">
            <v>44830</v>
          </cell>
          <cell r="BB481" t="str">
            <v>Expired</v>
          </cell>
          <cell r="BC481" t="str">
            <v>Compreh.</v>
          </cell>
          <cell r="BD481" t="str">
            <v>AVL</v>
          </cell>
          <cell r="BE481"/>
          <cell r="BF481" t="str">
            <v>QATAR TRANSPORT</v>
          </cell>
          <cell r="BG481" t="str">
            <v>FMB120</v>
          </cell>
          <cell r="BH481">
            <v>354018118113517</v>
          </cell>
          <cell r="BI481">
            <v>9742800040716</v>
          </cell>
          <cell r="BJ481" t="str">
            <v>fixed</v>
          </cell>
          <cell r="BK481">
            <v>43734</v>
          </cell>
          <cell r="BL481"/>
          <cell r="BM481"/>
          <cell r="BN481">
            <v>4000016817</v>
          </cell>
          <cell r="BO481"/>
          <cell r="BP481" t="str">
            <v xml:space="preserve"> 1 year unlimited Mileage for entire unit,3 years 450,000 KMs whichever comes first for the power unit </v>
          </cell>
          <cell r="BQ481">
            <v>1108050100</v>
          </cell>
        </row>
        <row r="482">
          <cell r="C482">
            <v>148603</v>
          </cell>
          <cell r="D482" t="str">
            <v>Active</v>
          </cell>
          <cell r="E482" t="str">
            <v>Mercedes</v>
          </cell>
          <cell r="F482" t="str">
            <v>Manuel</v>
          </cell>
          <cell r="G482" t="str">
            <v>Actros 2040</v>
          </cell>
          <cell r="H482" t="str">
            <v>Truck</v>
          </cell>
          <cell r="I482" t="str">
            <v>Double Cabin</v>
          </cell>
          <cell r="J482" t="str">
            <v>Truck Head</v>
          </cell>
          <cell r="K482" t="str">
            <v xml:space="preserve">Small Pin </v>
          </cell>
          <cell r="L482"/>
          <cell r="M482" t="str">
            <v>WDB930135K940968</v>
          </cell>
          <cell r="N482" t="str">
            <v>WDB930135K940968</v>
          </cell>
          <cell r="O482">
            <v>2004</v>
          </cell>
          <cell r="P482" t="str">
            <v xml:space="preserve">  Germany</v>
          </cell>
          <cell r="Q482" t="str">
            <v>TR-Transport - Operations</v>
          </cell>
          <cell r="R482" t="str">
            <v>Flag Logistics Services</v>
          </cell>
          <cell r="S482" t="str">
            <v>LVQ</v>
          </cell>
          <cell r="T482"/>
          <cell r="U482"/>
          <cell r="V482"/>
          <cell r="W482">
            <v>6</v>
          </cell>
          <cell r="X482" t="str">
            <v>White</v>
          </cell>
          <cell r="Y482"/>
          <cell r="Z482" t="str">
            <v>11,946 cc /400 hp</v>
          </cell>
          <cell r="AA482" t="str">
            <v>Diesel</v>
          </cell>
          <cell r="AB482" t="str">
            <v>650 LTR</v>
          </cell>
          <cell r="AC482">
            <v>1</v>
          </cell>
          <cell r="AD482">
            <v>2.4</v>
          </cell>
          <cell r="AE482" t="str">
            <v xml:space="preserve"> 2 Seater</v>
          </cell>
          <cell r="AF482"/>
          <cell r="AG482" t="str">
            <v>Single Axel</v>
          </cell>
          <cell r="AH482"/>
          <cell r="AI482"/>
          <cell r="AJ482"/>
          <cell r="AK482">
            <v>8900</v>
          </cell>
          <cell r="AL482"/>
          <cell r="AM482"/>
          <cell r="AN482"/>
          <cell r="AO482"/>
          <cell r="AP482"/>
          <cell r="AQ482"/>
          <cell r="AR482"/>
          <cell r="AS482"/>
          <cell r="AT482"/>
          <cell r="AU482"/>
          <cell r="AV482"/>
          <cell r="AW482"/>
          <cell r="AX482"/>
          <cell r="AY482" t="str">
            <v>Available</v>
          </cell>
          <cell r="AZ482"/>
          <cell r="BA482">
            <v>44895</v>
          </cell>
          <cell r="BB482" t="str">
            <v>Warning</v>
          </cell>
          <cell r="BC482" t="str">
            <v>Compreh.</v>
          </cell>
          <cell r="BD482" t="str">
            <v>AVL</v>
          </cell>
          <cell r="BE482"/>
          <cell r="BF482" t="str">
            <v>QATAR TRANSPORT</v>
          </cell>
          <cell r="BG482" t="str">
            <v>FMB120</v>
          </cell>
          <cell r="BH482">
            <v>354018118161607</v>
          </cell>
          <cell r="BI482">
            <v>9742800040717</v>
          </cell>
          <cell r="BJ482" t="str">
            <v>fixed</v>
          </cell>
          <cell r="BK482"/>
          <cell r="BL482"/>
          <cell r="BM482"/>
          <cell r="BN482"/>
          <cell r="BO482"/>
          <cell r="BP482"/>
          <cell r="BQ482">
            <v>1108050100</v>
          </cell>
        </row>
        <row r="483">
          <cell r="C483">
            <v>148607</v>
          </cell>
          <cell r="D483" t="str">
            <v>Active</v>
          </cell>
          <cell r="E483" t="str">
            <v>Mercedes</v>
          </cell>
          <cell r="F483" t="str">
            <v>Manuel</v>
          </cell>
          <cell r="G483" t="str">
            <v>Actros 2040</v>
          </cell>
          <cell r="H483" t="str">
            <v>Truck</v>
          </cell>
          <cell r="I483" t="str">
            <v>Double Cabin</v>
          </cell>
          <cell r="J483" t="str">
            <v>Truck Head</v>
          </cell>
          <cell r="K483" t="str">
            <v xml:space="preserve">Small Pin </v>
          </cell>
          <cell r="L483"/>
          <cell r="M483" t="str">
            <v>WDB9340135K971161</v>
          </cell>
          <cell r="N483" t="str">
            <v>WDB9340135K971161</v>
          </cell>
          <cell r="O483">
            <v>2005</v>
          </cell>
          <cell r="P483" t="str">
            <v xml:space="preserve">  Germany</v>
          </cell>
          <cell r="Q483" t="str">
            <v>TR-Transport - Operations</v>
          </cell>
          <cell r="R483" t="str">
            <v>Flag Logistics Services</v>
          </cell>
          <cell r="S483" t="str">
            <v>LVQ</v>
          </cell>
          <cell r="T483" t="str">
            <v>LVQ</v>
          </cell>
          <cell r="U483"/>
          <cell r="V483"/>
          <cell r="W483">
            <v>6</v>
          </cell>
          <cell r="X483" t="str">
            <v>White</v>
          </cell>
          <cell r="Y483"/>
          <cell r="Z483" t="str">
            <v>11,946 cc /400 hp</v>
          </cell>
          <cell r="AA483" t="str">
            <v>Diesel</v>
          </cell>
          <cell r="AB483" t="str">
            <v>650 LTR</v>
          </cell>
          <cell r="AC483">
            <v>1</v>
          </cell>
          <cell r="AD483">
            <v>2.4</v>
          </cell>
          <cell r="AE483" t="str">
            <v xml:space="preserve"> 2 Seater</v>
          </cell>
          <cell r="AF483"/>
          <cell r="AG483" t="str">
            <v>Single Axel</v>
          </cell>
          <cell r="AH483"/>
          <cell r="AI483"/>
          <cell r="AJ483"/>
          <cell r="AK483">
            <v>8900</v>
          </cell>
          <cell r="AL483"/>
          <cell r="AM483"/>
          <cell r="AN483"/>
          <cell r="AO483"/>
          <cell r="AP483"/>
          <cell r="AQ483"/>
          <cell r="AR483"/>
          <cell r="AS483"/>
          <cell r="AT483"/>
          <cell r="AU483"/>
          <cell r="AV483"/>
          <cell r="AW483"/>
          <cell r="AX483"/>
          <cell r="AY483" t="str">
            <v>Available</v>
          </cell>
          <cell r="AZ483"/>
          <cell r="BA483">
            <v>44921</v>
          </cell>
          <cell r="BB483" t="str">
            <v>Warning</v>
          </cell>
          <cell r="BC483" t="str">
            <v>Compreh.</v>
          </cell>
          <cell r="BD483" t="str">
            <v>AVL</v>
          </cell>
          <cell r="BE483"/>
          <cell r="BF483" t="str">
            <v>QATAR TRANSPORT</v>
          </cell>
          <cell r="BG483" t="str">
            <v>FMB120</v>
          </cell>
          <cell r="BH483">
            <v>354018118116874</v>
          </cell>
          <cell r="BI483">
            <v>9742800040718</v>
          </cell>
          <cell r="BJ483" t="str">
            <v>fixed</v>
          </cell>
          <cell r="BK483"/>
          <cell r="BL483"/>
          <cell r="BM483"/>
          <cell r="BN483"/>
          <cell r="BO483"/>
          <cell r="BP483"/>
          <cell r="BQ483">
            <v>1108050100</v>
          </cell>
        </row>
        <row r="484">
          <cell r="C484">
            <v>148608</v>
          </cell>
          <cell r="D484" t="str">
            <v>Active</v>
          </cell>
          <cell r="E484" t="str">
            <v>Mercedes</v>
          </cell>
          <cell r="F484" t="str">
            <v>Manuel</v>
          </cell>
          <cell r="G484" t="str">
            <v>Actros 2040</v>
          </cell>
          <cell r="H484" t="str">
            <v>Truck</v>
          </cell>
          <cell r="I484" t="str">
            <v>Double Cabin</v>
          </cell>
          <cell r="J484" t="str">
            <v>Truck Head</v>
          </cell>
          <cell r="K484" t="str">
            <v xml:space="preserve">Small Pin </v>
          </cell>
          <cell r="L484"/>
          <cell r="M484" t="str">
            <v>WDB9340135K960948</v>
          </cell>
          <cell r="N484" t="str">
            <v>WDB9340135K960948</v>
          </cell>
          <cell r="O484">
            <v>2005</v>
          </cell>
          <cell r="P484" t="str">
            <v xml:space="preserve">  Germany</v>
          </cell>
          <cell r="Q484" t="str">
            <v>TR-Transport - Operations</v>
          </cell>
          <cell r="R484" t="str">
            <v>Flag Logistics Services</v>
          </cell>
          <cell r="S484" t="str">
            <v>LVQ</v>
          </cell>
          <cell r="T484" t="str">
            <v>LVQ</v>
          </cell>
          <cell r="U484"/>
          <cell r="V484"/>
          <cell r="W484">
            <v>6</v>
          </cell>
          <cell r="X484" t="str">
            <v>White</v>
          </cell>
          <cell r="Y484"/>
          <cell r="Z484" t="str">
            <v>11,946 cc /400 hp</v>
          </cell>
          <cell r="AA484" t="str">
            <v>Diesel</v>
          </cell>
          <cell r="AB484" t="str">
            <v>650 LTR</v>
          </cell>
          <cell r="AC484">
            <v>1</v>
          </cell>
          <cell r="AD484">
            <v>2.4</v>
          </cell>
          <cell r="AE484" t="str">
            <v xml:space="preserve"> 2 Seater</v>
          </cell>
          <cell r="AF484"/>
          <cell r="AG484" t="str">
            <v>Single Axel</v>
          </cell>
          <cell r="AH484"/>
          <cell r="AI484"/>
          <cell r="AJ484"/>
          <cell r="AK484">
            <v>8900</v>
          </cell>
          <cell r="AL484"/>
          <cell r="AM484"/>
          <cell r="AN484"/>
          <cell r="AO484"/>
          <cell r="AP484"/>
          <cell r="AQ484"/>
          <cell r="AR484"/>
          <cell r="AS484"/>
          <cell r="AT484"/>
          <cell r="AU484"/>
          <cell r="AV484"/>
          <cell r="AW484"/>
          <cell r="AX484"/>
          <cell r="AY484" t="str">
            <v>Available( broken )</v>
          </cell>
          <cell r="AZ484"/>
          <cell r="BA484">
            <v>44841</v>
          </cell>
          <cell r="BB484" t="str">
            <v>Expired</v>
          </cell>
          <cell r="BC484" t="str">
            <v>Compreh.</v>
          </cell>
          <cell r="BD484" t="str">
            <v>AVL</v>
          </cell>
          <cell r="BE484"/>
          <cell r="BF484" t="str">
            <v>QATAR TRANSPORT</v>
          </cell>
          <cell r="BG484" t="str">
            <v>FMB120</v>
          </cell>
          <cell r="BH484">
            <v>354018118113830</v>
          </cell>
          <cell r="BI484">
            <v>9742800040719</v>
          </cell>
          <cell r="BJ484" t="str">
            <v>fixed</v>
          </cell>
          <cell r="BK484"/>
          <cell r="BL484"/>
          <cell r="BM484"/>
          <cell r="BN484"/>
          <cell r="BO484"/>
          <cell r="BP484"/>
          <cell r="BQ484">
            <v>1108050100</v>
          </cell>
        </row>
        <row r="485">
          <cell r="C485">
            <v>160346</v>
          </cell>
          <cell r="D485" t="str">
            <v>Active</v>
          </cell>
          <cell r="E485" t="str">
            <v>Mercedes</v>
          </cell>
          <cell r="F485" t="str">
            <v xml:space="preserve">Automatic </v>
          </cell>
          <cell r="G485" t="str">
            <v>Actros 3348</v>
          </cell>
          <cell r="H485" t="str">
            <v>Truck</v>
          </cell>
          <cell r="I485" t="str">
            <v>Double Cabin</v>
          </cell>
          <cell r="J485" t="str">
            <v>Truck Head</v>
          </cell>
          <cell r="K485" t="str">
            <v xml:space="preserve">Small Pin </v>
          </cell>
          <cell r="L485"/>
          <cell r="M485" t="str">
            <v>WDB9341611K976628</v>
          </cell>
          <cell r="N485" t="str">
            <v>WDB9341611K976628</v>
          </cell>
          <cell r="O485">
            <v>2005</v>
          </cell>
          <cell r="P485" t="str">
            <v>Germany</v>
          </cell>
          <cell r="Q485" t="str">
            <v>TR-Transport - Operations</v>
          </cell>
          <cell r="R485" t="str">
            <v>GWC</v>
          </cell>
          <cell r="S485" t="str">
            <v>LVQ</v>
          </cell>
          <cell r="T485" t="str">
            <v>LVQ</v>
          </cell>
          <cell r="U485"/>
          <cell r="V485"/>
          <cell r="W485">
            <v>8</v>
          </cell>
          <cell r="X485" t="str">
            <v>Green</v>
          </cell>
          <cell r="Y485"/>
          <cell r="Z485" t="str">
            <v>15,928 cc / 480 hp</v>
          </cell>
          <cell r="AA485" t="str">
            <v>Diesel</v>
          </cell>
          <cell r="AB485" t="str">
            <v>550 LTR</v>
          </cell>
          <cell r="AC485">
            <v>1</v>
          </cell>
          <cell r="AD485">
            <v>2</v>
          </cell>
          <cell r="AE485" t="str">
            <v xml:space="preserve"> 2 Seater</v>
          </cell>
          <cell r="AF485"/>
          <cell r="AG485" t="str">
            <v>Double Axel</v>
          </cell>
          <cell r="AH485"/>
          <cell r="AI485"/>
          <cell r="AJ485"/>
          <cell r="AK485">
            <v>7200</v>
          </cell>
          <cell r="AL485"/>
          <cell r="AM485"/>
          <cell r="AN485"/>
          <cell r="AO485"/>
          <cell r="AP485"/>
          <cell r="AQ485"/>
          <cell r="AR485"/>
          <cell r="AS485"/>
          <cell r="AT485"/>
          <cell r="AU485"/>
          <cell r="AV485"/>
          <cell r="AW485"/>
          <cell r="AX485"/>
          <cell r="AY485" t="str">
            <v>Available( broken )</v>
          </cell>
          <cell r="AZ485"/>
          <cell r="BA485">
            <v>45084</v>
          </cell>
          <cell r="BB485" t="str">
            <v/>
          </cell>
          <cell r="BC485" t="str">
            <v>Compreh.</v>
          </cell>
          <cell r="BD485" t="str">
            <v>AVL</v>
          </cell>
          <cell r="BE485"/>
          <cell r="BF485" t="str">
            <v>QATAR TRANSPORT</v>
          </cell>
          <cell r="BG485" t="str">
            <v>FMB120</v>
          </cell>
          <cell r="BH485">
            <v>354018118160468</v>
          </cell>
          <cell r="BI485">
            <v>9742800040720</v>
          </cell>
          <cell r="BJ485" t="str">
            <v>fixed</v>
          </cell>
          <cell r="BK485"/>
          <cell r="BL485"/>
          <cell r="BM485"/>
          <cell r="BN485"/>
          <cell r="BO485"/>
          <cell r="BP485"/>
          <cell r="BQ485">
            <v>1108050100</v>
          </cell>
        </row>
        <row r="486">
          <cell r="C486">
            <v>160829</v>
          </cell>
          <cell r="D486" t="str">
            <v>Active</v>
          </cell>
          <cell r="E486" t="str">
            <v>Mercedes</v>
          </cell>
          <cell r="F486" t="str">
            <v xml:space="preserve">Automatic </v>
          </cell>
          <cell r="G486" t="str">
            <v>Actros 3348</v>
          </cell>
          <cell r="H486" t="str">
            <v>Truck</v>
          </cell>
          <cell r="I486" t="str">
            <v>Double Cabin</v>
          </cell>
          <cell r="J486" t="str">
            <v>Truck Head</v>
          </cell>
          <cell r="K486" t="str">
            <v xml:space="preserve">Small Pin </v>
          </cell>
          <cell r="L486"/>
          <cell r="M486" t="str">
            <v>WDB9341611K968214</v>
          </cell>
          <cell r="N486" t="str">
            <v>WDB9341611K968214</v>
          </cell>
          <cell r="O486">
            <v>2005</v>
          </cell>
          <cell r="P486" t="str">
            <v>Germany</v>
          </cell>
          <cell r="Q486" t="str">
            <v>TR-Transport - Operations</v>
          </cell>
          <cell r="R486" t="str">
            <v>GWC</v>
          </cell>
          <cell r="S486" t="str">
            <v>LVQ</v>
          </cell>
          <cell r="T486" t="str">
            <v>SLB</v>
          </cell>
          <cell r="U486"/>
          <cell r="V486" t="str">
            <v>A201</v>
          </cell>
          <cell r="W486">
            <v>8</v>
          </cell>
          <cell r="X486" t="str">
            <v>Green</v>
          </cell>
          <cell r="Y486"/>
          <cell r="Z486" t="str">
            <v>15,928 cc / 480 hp</v>
          </cell>
          <cell r="AA486" t="str">
            <v>Diesel</v>
          </cell>
          <cell r="AB486" t="str">
            <v>550 LTR</v>
          </cell>
          <cell r="AC486">
            <v>1</v>
          </cell>
          <cell r="AD486">
            <v>2</v>
          </cell>
          <cell r="AE486" t="str">
            <v xml:space="preserve"> 2 Seater</v>
          </cell>
          <cell r="AF486"/>
          <cell r="AG486" t="str">
            <v>Double Axel</v>
          </cell>
          <cell r="AH486"/>
          <cell r="AI486"/>
          <cell r="AJ486"/>
          <cell r="AK486">
            <v>6000</v>
          </cell>
          <cell r="AL486"/>
          <cell r="AM486"/>
          <cell r="AN486"/>
          <cell r="AO486"/>
          <cell r="AP486"/>
          <cell r="AQ486"/>
          <cell r="AR486"/>
          <cell r="AS486"/>
          <cell r="AT486"/>
          <cell r="AU486"/>
          <cell r="AV486"/>
          <cell r="AW486"/>
          <cell r="AX486"/>
          <cell r="AY486" t="str">
            <v>Available</v>
          </cell>
          <cell r="AZ486"/>
          <cell r="BA486">
            <v>44906</v>
          </cell>
          <cell r="BB486" t="str">
            <v>Warning</v>
          </cell>
          <cell r="BC486" t="str">
            <v>Compreh.</v>
          </cell>
          <cell r="BD486" t="str">
            <v>AVL</v>
          </cell>
          <cell r="BE486"/>
          <cell r="BF486" t="str">
            <v>QATAR TRANSPORT</v>
          </cell>
          <cell r="BG486" t="str">
            <v>FMB120</v>
          </cell>
          <cell r="BH486">
            <v>354018118150287</v>
          </cell>
          <cell r="BI486">
            <v>9742800040721</v>
          </cell>
          <cell r="BJ486" t="str">
            <v>fixed</v>
          </cell>
          <cell r="BK486"/>
          <cell r="BL486"/>
          <cell r="BM486"/>
          <cell r="BN486"/>
          <cell r="BO486"/>
          <cell r="BP486"/>
          <cell r="BQ486">
            <v>1108050100</v>
          </cell>
        </row>
        <row r="487">
          <cell r="C487">
            <v>160860</v>
          </cell>
          <cell r="D487" t="str">
            <v>Active</v>
          </cell>
          <cell r="E487" t="str">
            <v>Mercedes</v>
          </cell>
          <cell r="F487" t="str">
            <v xml:space="preserve">Automatic </v>
          </cell>
          <cell r="G487" t="str">
            <v>Actros 3348</v>
          </cell>
          <cell r="H487" t="str">
            <v>Truck</v>
          </cell>
          <cell r="I487" t="str">
            <v>Double Cabin</v>
          </cell>
          <cell r="J487" t="str">
            <v>Truck Head</v>
          </cell>
          <cell r="K487" t="str">
            <v xml:space="preserve">Small Pin </v>
          </cell>
          <cell r="L487"/>
          <cell r="M487" t="str">
            <v>WDB9341611K973025</v>
          </cell>
          <cell r="N487" t="str">
            <v>WDB9341611K973025</v>
          </cell>
          <cell r="O487">
            <v>2005</v>
          </cell>
          <cell r="P487" t="str">
            <v>Germany</v>
          </cell>
          <cell r="Q487" t="str">
            <v>TR-Transport - Operations</v>
          </cell>
          <cell r="R487" t="str">
            <v>GWC</v>
          </cell>
          <cell r="S487" t="str">
            <v>LVQ</v>
          </cell>
          <cell r="T487" t="str">
            <v>LVQ</v>
          </cell>
          <cell r="U487"/>
          <cell r="V487"/>
          <cell r="W487">
            <v>8</v>
          </cell>
          <cell r="X487" t="str">
            <v>Green</v>
          </cell>
          <cell r="Y487"/>
          <cell r="Z487" t="str">
            <v>15,928 cc / 480 hp</v>
          </cell>
          <cell r="AA487" t="str">
            <v>Diesel</v>
          </cell>
          <cell r="AB487" t="str">
            <v>550 LTR</v>
          </cell>
          <cell r="AC487">
            <v>1</v>
          </cell>
          <cell r="AD487">
            <v>2</v>
          </cell>
          <cell r="AE487" t="str">
            <v xml:space="preserve"> 2 Seater</v>
          </cell>
          <cell r="AF487"/>
          <cell r="AG487" t="str">
            <v>Double Axel</v>
          </cell>
          <cell r="AH487"/>
          <cell r="AI487"/>
          <cell r="AJ487"/>
          <cell r="AK487">
            <v>6000</v>
          </cell>
          <cell r="AL487"/>
          <cell r="AM487"/>
          <cell r="AN487"/>
          <cell r="AO487"/>
          <cell r="AP487"/>
          <cell r="AQ487"/>
          <cell r="AR487"/>
          <cell r="AS487"/>
          <cell r="AT487"/>
          <cell r="AU487"/>
          <cell r="AV487"/>
          <cell r="AW487"/>
          <cell r="AX487"/>
          <cell r="AY487" t="str">
            <v>Available</v>
          </cell>
          <cell r="AZ487"/>
          <cell r="BA487">
            <v>44906</v>
          </cell>
          <cell r="BB487" t="str">
            <v>Warning</v>
          </cell>
          <cell r="BC487" t="str">
            <v>Compreh.</v>
          </cell>
          <cell r="BD487" t="str">
            <v>AVL</v>
          </cell>
          <cell r="BE487"/>
          <cell r="BF487" t="str">
            <v>QATAR TRANSPORT</v>
          </cell>
          <cell r="BG487" t="str">
            <v>FMB120</v>
          </cell>
          <cell r="BH487">
            <v>354018116833553</v>
          </cell>
          <cell r="BI487">
            <v>9742800040722</v>
          </cell>
          <cell r="BJ487" t="str">
            <v>fixed</v>
          </cell>
          <cell r="BK487"/>
          <cell r="BL487"/>
          <cell r="BM487"/>
          <cell r="BN487"/>
          <cell r="BO487"/>
          <cell r="BP487"/>
          <cell r="BQ487">
            <v>1108050100</v>
          </cell>
        </row>
        <row r="488">
          <cell r="C488">
            <v>160861</v>
          </cell>
          <cell r="D488" t="str">
            <v>Active</v>
          </cell>
          <cell r="E488" t="str">
            <v>Mercedes</v>
          </cell>
          <cell r="F488" t="str">
            <v xml:space="preserve">Automatic </v>
          </cell>
          <cell r="G488" t="str">
            <v>Actros 3348</v>
          </cell>
          <cell r="H488" t="str">
            <v>Truck</v>
          </cell>
          <cell r="I488" t="str">
            <v>Double Cabin</v>
          </cell>
          <cell r="J488" t="str">
            <v>Truck Head</v>
          </cell>
          <cell r="K488" t="str">
            <v xml:space="preserve">Small Pin </v>
          </cell>
          <cell r="L488"/>
          <cell r="M488" t="str">
            <v>WDB9341611K984197</v>
          </cell>
          <cell r="N488" t="str">
            <v>WDB9341611K984197</v>
          </cell>
          <cell r="O488">
            <v>2005</v>
          </cell>
          <cell r="P488" t="str">
            <v>Germany</v>
          </cell>
          <cell r="Q488" t="str">
            <v>TR-Transport - Operations</v>
          </cell>
          <cell r="R488" t="str">
            <v>GWC</v>
          </cell>
          <cell r="S488" t="str">
            <v>LVQ</v>
          </cell>
          <cell r="T488" t="str">
            <v>LVQ</v>
          </cell>
          <cell r="U488"/>
          <cell r="V488"/>
          <cell r="W488">
            <v>8</v>
          </cell>
          <cell r="X488" t="str">
            <v>Green</v>
          </cell>
          <cell r="Y488"/>
          <cell r="Z488" t="str">
            <v>15,928 cc / 480 hp</v>
          </cell>
          <cell r="AA488" t="str">
            <v>Diesel</v>
          </cell>
          <cell r="AB488" t="str">
            <v>550 LTR</v>
          </cell>
          <cell r="AC488">
            <v>1</v>
          </cell>
          <cell r="AD488">
            <v>2</v>
          </cell>
          <cell r="AE488" t="str">
            <v xml:space="preserve"> 2 Seater</v>
          </cell>
          <cell r="AF488"/>
          <cell r="AG488" t="str">
            <v>Double Axel</v>
          </cell>
          <cell r="AH488"/>
          <cell r="AI488"/>
          <cell r="AJ488"/>
          <cell r="AK488">
            <v>6000</v>
          </cell>
          <cell r="AL488"/>
          <cell r="AM488"/>
          <cell r="AN488"/>
          <cell r="AO488"/>
          <cell r="AP488"/>
          <cell r="AQ488"/>
          <cell r="AR488"/>
          <cell r="AS488"/>
          <cell r="AT488"/>
          <cell r="AU488"/>
          <cell r="AV488"/>
          <cell r="AW488"/>
          <cell r="AX488"/>
          <cell r="AY488" t="str">
            <v>Available</v>
          </cell>
          <cell r="AZ488"/>
          <cell r="BA488">
            <v>44993</v>
          </cell>
          <cell r="BB488" t="str">
            <v/>
          </cell>
          <cell r="BC488" t="str">
            <v>Compreh.</v>
          </cell>
          <cell r="BD488" t="str">
            <v>AVL</v>
          </cell>
          <cell r="BE488"/>
          <cell r="BF488" t="str">
            <v>QATAR TRANSPORT</v>
          </cell>
          <cell r="BG488" t="str">
            <v>FMB120</v>
          </cell>
          <cell r="BH488">
            <v>354018118160526</v>
          </cell>
          <cell r="BI488">
            <v>9742800040723</v>
          </cell>
          <cell r="BJ488" t="str">
            <v>fixed</v>
          </cell>
          <cell r="BK488"/>
          <cell r="BL488"/>
          <cell r="BM488"/>
          <cell r="BN488"/>
          <cell r="BO488"/>
          <cell r="BP488"/>
          <cell r="BQ488">
            <v>1108050100</v>
          </cell>
        </row>
        <row r="489">
          <cell r="C489">
            <v>160862</v>
          </cell>
          <cell r="D489" t="str">
            <v>Active</v>
          </cell>
          <cell r="E489" t="str">
            <v>Mercedes</v>
          </cell>
          <cell r="F489" t="str">
            <v xml:space="preserve">Automatic </v>
          </cell>
          <cell r="G489" t="str">
            <v>Actros 3348</v>
          </cell>
          <cell r="H489" t="str">
            <v>Truck</v>
          </cell>
          <cell r="I489" t="str">
            <v>Double Cabin</v>
          </cell>
          <cell r="J489" t="str">
            <v>Truck Head</v>
          </cell>
          <cell r="K489" t="str">
            <v xml:space="preserve">Small Pin </v>
          </cell>
          <cell r="L489"/>
          <cell r="M489" t="str">
            <v>WDB9341611K979591</v>
          </cell>
          <cell r="N489" t="str">
            <v>WDB9341611K979591</v>
          </cell>
          <cell r="O489">
            <v>2005</v>
          </cell>
          <cell r="P489" t="str">
            <v>Germany</v>
          </cell>
          <cell r="Q489" t="str">
            <v>TR-Transport - Operations</v>
          </cell>
          <cell r="R489" t="str">
            <v>GWC</v>
          </cell>
          <cell r="S489" t="str">
            <v>LVQ</v>
          </cell>
          <cell r="T489" t="str">
            <v>SLB</v>
          </cell>
          <cell r="U489"/>
          <cell r="V489"/>
          <cell r="W489">
            <v>8</v>
          </cell>
          <cell r="X489" t="str">
            <v>Green</v>
          </cell>
          <cell r="Y489"/>
          <cell r="Z489" t="str">
            <v>15,928 cc / 480 hp</v>
          </cell>
          <cell r="AA489" t="str">
            <v>Diesel</v>
          </cell>
          <cell r="AB489" t="str">
            <v>550 LTR</v>
          </cell>
          <cell r="AC489">
            <v>1</v>
          </cell>
          <cell r="AD489">
            <v>2</v>
          </cell>
          <cell r="AE489" t="str">
            <v xml:space="preserve"> 2 Seater</v>
          </cell>
          <cell r="AF489"/>
          <cell r="AG489" t="str">
            <v>Double Axel</v>
          </cell>
          <cell r="AH489"/>
          <cell r="AI489"/>
          <cell r="AJ489"/>
          <cell r="AK489">
            <v>6000</v>
          </cell>
          <cell r="AL489"/>
          <cell r="AM489"/>
          <cell r="AN489"/>
          <cell r="AO489"/>
          <cell r="AP489"/>
          <cell r="AQ489"/>
          <cell r="AR489"/>
          <cell r="AS489"/>
          <cell r="AT489"/>
          <cell r="AU489"/>
          <cell r="AV489"/>
          <cell r="AW489"/>
          <cell r="AX489"/>
          <cell r="AY489" t="str">
            <v>Available</v>
          </cell>
          <cell r="AZ489"/>
          <cell r="BA489">
            <v>44910</v>
          </cell>
          <cell r="BB489" t="str">
            <v>Warning</v>
          </cell>
          <cell r="BC489" t="str">
            <v>Compreh.</v>
          </cell>
          <cell r="BD489" t="str">
            <v>AVL</v>
          </cell>
          <cell r="BE489"/>
          <cell r="BF489" t="str">
            <v>QATAR TRANSPORT</v>
          </cell>
          <cell r="BG489" t="str">
            <v>FMB120</v>
          </cell>
          <cell r="BH489">
            <v>354018118108046</v>
          </cell>
          <cell r="BI489">
            <v>9742800040724</v>
          </cell>
          <cell r="BJ489" t="str">
            <v>fixed</v>
          </cell>
          <cell r="BK489"/>
          <cell r="BL489"/>
          <cell r="BM489"/>
          <cell r="BN489"/>
          <cell r="BO489"/>
          <cell r="BP489"/>
          <cell r="BQ489">
            <v>1108050100</v>
          </cell>
        </row>
        <row r="490">
          <cell r="C490">
            <v>160867</v>
          </cell>
          <cell r="D490" t="str">
            <v>Active</v>
          </cell>
          <cell r="E490" t="str">
            <v>Mercedes</v>
          </cell>
          <cell r="F490" t="str">
            <v xml:space="preserve">Automatic </v>
          </cell>
          <cell r="G490" t="str">
            <v>Actros 3348</v>
          </cell>
          <cell r="H490" t="str">
            <v>Truck</v>
          </cell>
          <cell r="I490" t="str">
            <v>Double Cabin</v>
          </cell>
          <cell r="J490" t="str">
            <v>Truck Head</v>
          </cell>
          <cell r="K490" t="str">
            <v xml:space="preserve">Small Pin </v>
          </cell>
          <cell r="L490"/>
          <cell r="M490" t="str">
            <v>WDB9341611K983201</v>
          </cell>
          <cell r="N490" t="str">
            <v>WDB9341611K983201</v>
          </cell>
          <cell r="O490">
            <v>2005</v>
          </cell>
          <cell r="P490" t="str">
            <v>Germany</v>
          </cell>
          <cell r="Q490" t="str">
            <v>TR-Transport - Operations</v>
          </cell>
          <cell r="R490" t="str">
            <v>GWC</v>
          </cell>
          <cell r="S490" t="str">
            <v>LVQ</v>
          </cell>
          <cell r="T490" t="str">
            <v>LVQ</v>
          </cell>
          <cell r="U490"/>
          <cell r="V490"/>
          <cell r="W490">
            <v>8</v>
          </cell>
          <cell r="X490" t="str">
            <v>Green</v>
          </cell>
          <cell r="Y490"/>
          <cell r="Z490" t="str">
            <v>15,928 cc / 480 hp</v>
          </cell>
          <cell r="AA490" t="str">
            <v>Diesel</v>
          </cell>
          <cell r="AB490" t="str">
            <v>550 LTR</v>
          </cell>
          <cell r="AC490">
            <v>1</v>
          </cell>
          <cell r="AD490">
            <v>2</v>
          </cell>
          <cell r="AE490" t="str">
            <v xml:space="preserve"> 2 Seater</v>
          </cell>
          <cell r="AF490"/>
          <cell r="AG490" t="str">
            <v>Double Axel</v>
          </cell>
          <cell r="AH490"/>
          <cell r="AI490"/>
          <cell r="AJ490"/>
          <cell r="AK490">
            <v>6000</v>
          </cell>
          <cell r="AL490"/>
          <cell r="AM490"/>
          <cell r="AN490"/>
          <cell r="AO490"/>
          <cell r="AP490"/>
          <cell r="AQ490"/>
          <cell r="AR490"/>
          <cell r="AS490"/>
          <cell r="AT490"/>
          <cell r="AU490"/>
          <cell r="AV490"/>
          <cell r="AW490"/>
          <cell r="AX490"/>
          <cell r="AY490" t="str">
            <v>Available</v>
          </cell>
          <cell r="AZ490"/>
          <cell r="BA490">
            <v>44895</v>
          </cell>
          <cell r="BB490" t="str">
            <v>Warning</v>
          </cell>
          <cell r="BC490" t="str">
            <v>Compreh.</v>
          </cell>
          <cell r="BD490" t="str">
            <v>AVL</v>
          </cell>
          <cell r="BE490"/>
          <cell r="BF490" t="str">
            <v>QATAR TRANSPORT</v>
          </cell>
          <cell r="BG490" t="str">
            <v>FMB120</v>
          </cell>
          <cell r="BH490">
            <v>354018116881339</v>
          </cell>
          <cell r="BI490">
            <v>9742800040725</v>
          </cell>
          <cell r="BJ490" t="str">
            <v>fixed</v>
          </cell>
          <cell r="BK490"/>
          <cell r="BL490"/>
          <cell r="BM490"/>
          <cell r="BN490"/>
          <cell r="BO490"/>
          <cell r="BP490"/>
          <cell r="BQ490">
            <v>1108050100</v>
          </cell>
        </row>
        <row r="491">
          <cell r="C491">
            <v>160895</v>
          </cell>
          <cell r="D491" t="str">
            <v>Active</v>
          </cell>
          <cell r="E491" t="str">
            <v>Mercedes</v>
          </cell>
          <cell r="F491" t="str">
            <v xml:space="preserve">Automatic </v>
          </cell>
          <cell r="G491" t="str">
            <v>Actros 3348</v>
          </cell>
          <cell r="H491" t="str">
            <v>Truck</v>
          </cell>
          <cell r="I491" t="str">
            <v>Double Cabin</v>
          </cell>
          <cell r="J491" t="str">
            <v>Truck Head</v>
          </cell>
          <cell r="K491" t="str">
            <v xml:space="preserve">Small Pin </v>
          </cell>
          <cell r="L491"/>
          <cell r="M491" t="str">
            <v>WDB9341611K968741</v>
          </cell>
          <cell r="N491" t="str">
            <v>WDB9341611K968741</v>
          </cell>
          <cell r="O491">
            <v>2005</v>
          </cell>
          <cell r="P491" t="str">
            <v>Germany</v>
          </cell>
          <cell r="Q491" t="str">
            <v>TR-Transport - Operations</v>
          </cell>
          <cell r="R491" t="str">
            <v>GWC</v>
          </cell>
          <cell r="S491" t="str">
            <v>LVQ</v>
          </cell>
          <cell r="T491" t="str">
            <v>LVQ</v>
          </cell>
          <cell r="U491"/>
          <cell r="V491"/>
          <cell r="W491">
            <v>8</v>
          </cell>
          <cell r="X491" t="str">
            <v>Green</v>
          </cell>
          <cell r="Y491"/>
          <cell r="Z491" t="str">
            <v>15,928 cc / 480 hp</v>
          </cell>
          <cell r="AA491" t="str">
            <v>Diesel</v>
          </cell>
          <cell r="AB491" t="str">
            <v>400 LTR</v>
          </cell>
          <cell r="AC491">
            <v>1</v>
          </cell>
          <cell r="AD491">
            <v>2</v>
          </cell>
          <cell r="AE491" t="str">
            <v xml:space="preserve"> 2 Seater</v>
          </cell>
          <cell r="AF491"/>
          <cell r="AG491" t="str">
            <v>Double Axel</v>
          </cell>
          <cell r="AH491"/>
          <cell r="AI491"/>
          <cell r="AJ491"/>
          <cell r="AK491">
            <v>6000</v>
          </cell>
          <cell r="AL491"/>
          <cell r="AM491"/>
          <cell r="AN491"/>
          <cell r="AO491"/>
          <cell r="AP491"/>
          <cell r="AQ491"/>
          <cell r="AR491"/>
          <cell r="AS491"/>
          <cell r="AT491"/>
          <cell r="AU491"/>
          <cell r="AV491"/>
          <cell r="AW491"/>
          <cell r="AX491"/>
          <cell r="AY491" t="str">
            <v>Available</v>
          </cell>
          <cell r="AZ491"/>
          <cell r="BA491">
            <v>45032</v>
          </cell>
          <cell r="BB491" t="str">
            <v/>
          </cell>
          <cell r="BC491" t="str">
            <v>Compreh.</v>
          </cell>
          <cell r="BD491" t="str">
            <v>AVL</v>
          </cell>
          <cell r="BE491"/>
          <cell r="BF491" t="str">
            <v>QATAR TRANSPORT</v>
          </cell>
          <cell r="BG491" t="str">
            <v>FMB120</v>
          </cell>
          <cell r="BH491">
            <v>354018118110349</v>
          </cell>
          <cell r="BI491">
            <v>9742800040726</v>
          </cell>
          <cell r="BJ491" t="str">
            <v>fixed</v>
          </cell>
          <cell r="BK491"/>
          <cell r="BL491"/>
          <cell r="BM491"/>
          <cell r="BN491"/>
          <cell r="BO491"/>
          <cell r="BP491"/>
          <cell r="BQ491">
            <v>1108050100</v>
          </cell>
        </row>
        <row r="492">
          <cell r="C492">
            <v>161495</v>
          </cell>
          <cell r="D492" t="str">
            <v>Active</v>
          </cell>
          <cell r="E492" t="str">
            <v>Mercedes</v>
          </cell>
          <cell r="F492" t="str">
            <v xml:space="preserve">Automatic </v>
          </cell>
          <cell r="G492" t="str">
            <v>Actros 3348</v>
          </cell>
          <cell r="H492" t="str">
            <v>Truck</v>
          </cell>
          <cell r="I492" t="str">
            <v>Double Cabin</v>
          </cell>
          <cell r="J492" t="str">
            <v>Truck Head</v>
          </cell>
          <cell r="K492" t="str">
            <v xml:space="preserve">Small Pin </v>
          </cell>
          <cell r="L492"/>
          <cell r="M492" t="str">
            <v>WDB9341611K984504</v>
          </cell>
          <cell r="N492" t="str">
            <v>WDB9341611K984504</v>
          </cell>
          <cell r="O492">
            <v>2005</v>
          </cell>
          <cell r="P492" t="str">
            <v>Germany</v>
          </cell>
          <cell r="Q492" t="str">
            <v>TR-Transport - Operations</v>
          </cell>
          <cell r="R492" t="str">
            <v>GWC</v>
          </cell>
          <cell r="S492" t="str">
            <v>LVQ</v>
          </cell>
          <cell r="T492" t="str">
            <v>LVQ</v>
          </cell>
          <cell r="U492"/>
          <cell r="V492"/>
          <cell r="W492">
            <v>8</v>
          </cell>
          <cell r="X492" t="str">
            <v>Green</v>
          </cell>
          <cell r="Y492"/>
          <cell r="Z492" t="str">
            <v>15,928 cc / 480 hp</v>
          </cell>
          <cell r="AA492" t="str">
            <v>Diesel</v>
          </cell>
          <cell r="AB492" t="str">
            <v>550 LTR</v>
          </cell>
          <cell r="AC492">
            <v>1</v>
          </cell>
          <cell r="AD492">
            <v>2</v>
          </cell>
          <cell r="AE492" t="str">
            <v xml:space="preserve"> 2 Seater</v>
          </cell>
          <cell r="AF492"/>
          <cell r="AG492" t="str">
            <v>Double Axel</v>
          </cell>
          <cell r="AH492"/>
          <cell r="AI492"/>
          <cell r="AJ492"/>
          <cell r="AK492">
            <v>6000</v>
          </cell>
          <cell r="AL492"/>
          <cell r="AM492"/>
          <cell r="AN492"/>
          <cell r="AO492"/>
          <cell r="AP492"/>
          <cell r="AQ492"/>
          <cell r="AR492"/>
          <cell r="AS492"/>
          <cell r="AT492"/>
          <cell r="AU492"/>
          <cell r="AV492"/>
          <cell r="AW492"/>
          <cell r="AX492"/>
          <cell r="AY492" t="str">
            <v>Available</v>
          </cell>
          <cell r="AZ492"/>
          <cell r="BA492">
            <v>44963</v>
          </cell>
          <cell r="BB492" t="str">
            <v/>
          </cell>
          <cell r="BC492" t="str">
            <v>Compreh.</v>
          </cell>
          <cell r="BD492" t="str">
            <v>AVL</v>
          </cell>
          <cell r="BE492"/>
          <cell r="BF492" t="str">
            <v>QATAR TRANSPORT</v>
          </cell>
          <cell r="BG492" t="str">
            <v>FMB120</v>
          </cell>
          <cell r="BH492">
            <v>354018118125941</v>
          </cell>
          <cell r="BI492">
            <v>9742800040727</v>
          </cell>
          <cell r="BJ492" t="str">
            <v>fixed</v>
          </cell>
          <cell r="BK492"/>
          <cell r="BL492"/>
          <cell r="BM492"/>
          <cell r="BN492"/>
          <cell r="BO492"/>
          <cell r="BP492"/>
          <cell r="BQ492">
            <v>1108050100</v>
          </cell>
        </row>
        <row r="493">
          <cell r="C493">
            <v>161496</v>
          </cell>
          <cell r="D493" t="str">
            <v>Active</v>
          </cell>
          <cell r="E493" t="str">
            <v>Mercedes</v>
          </cell>
          <cell r="F493" t="str">
            <v xml:space="preserve">Automatic </v>
          </cell>
          <cell r="G493" t="str">
            <v>Actros 3348</v>
          </cell>
          <cell r="H493" t="str">
            <v>Truck</v>
          </cell>
          <cell r="I493" t="str">
            <v>Double Cabin</v>
          </cell>
          <cell r="J493" t="str">
            <v>Truck Head</v>
          </cell>
          <cell r="K493" t="str">
            <v xml:space="preserve">Small Pin </v>
          </cell>
          <cell r="L493"/>
          <cell r="M493" t="str">
            <v>WDB9341611K984388</v>
          </cell>
          <cell r="N493" t="str">
            <v>WDB9341611K984388</v>
          </cell>
          <cell r="O493">
            <v>2005</v>
          </cell>
          <cell r="P493" t="str">
            <v>Germany</v>
          </cell>
          <cell r="Q493" t="str">
            <v>TR-Transport - Operations</v>
          </cell>
          <cell r="R493" t="str">
            <v>GWC</v>
          </cell>
          <cell r="S493" t="str">
            <v>LVQ</v>
          </cell>
          <cell r="T493" t="str">
            <v>LVQ</v>
          </cell>
          <cell r="U493"/>
          <cell r="V493"/>
          <cell r="W493">
            <v>8</v>
          </cell>
          <cell r="X493" t="str">
            <v>Green</v>
          </cell>
          <cell r="Y493"/>
          <cell r="Z493" t="str">
            <v>15,928 cc / 480 hp</v>
          </cell>
          <cell r="AA493" t="str">
            <v>Diesel</v>
          </cell>
          <cell r="AB493" t="str">
            <v>550 LTR</v>
          </cell>
          <cell r="AC493">
            <v>1</v>
          </cell>
          <cell r="AD493">
            <v>2</v>
          </cell>
          <cell r="AE493" t="str">
            <v xml:space="preserve"> 2 Seater</v>
          </cell>
          <cell r="AF493"/>
          <cell r="AG493" t="str">
            <v>Double Axel</v>
          </cell>
          <cell r="AH493"/>
          <cell r="AI493"/>
          <cell r="AJ493"/>
          <cell r="AK493">
            <v>6000</v>
          </cell>
          <cell r="AL493"/>
          <cell r="AM493"/>
          <cell r="AN493"/>
          <cell r="AO493"/>
          <cell r="AP493"/>
          <cell r="AQ493"/>
          <cell r="AR493"/>
          <cell r="AS493"/>
          <cell r="AT493"/>
          <cell r="AU493"/>
          <cell r="AV493"/>
          <cell r="AW493"/>
          <cell r="AX493"/>
          <cell r="AY493" t="str">
            <v>Available</v>
          </cell>
          <cell r="AZ493"/>
          <cell r="BA493">
            <v>45018</v>
          </cell>
          <cell r="BB493" t="str">
            <v/>
          </cell>
          <cell r="BC493" t="str">
            <v>Compreh.</v>
          </cell>
          <cell r="BD493" t="str">
            <v>AVL</v>
          </cell>
          <cell r="BE493"/>
          <cell r="BF493" t="str">
            <v>QATAR TRANSPORT</v>
          </cell>
          <cell r="BG493" t="str">
            <v>FMB120</v>
          </cell>
          <cell r="BH493">
            <v>354018118106560</v>
          </cell>
          <cell r="BI493">
            <v>9742800040728</v>
          </cell>
          <cell r="BJ493" t="str">
            <v>fixed</v>
          </cell>
          <cell r="BK493"/>
          <cell r="BL493"/>
          <cell r="BM493"/>
          <cell r="BN493"/>
          <cell r="BO493"/>
          <cell r="BP493"/>
          <cell r="BQ493">
            <v>1108050100</v>
          </cell>
        </row>
        <row r="494">
          <cell r="C494">
            <v>161497</v>
          </cell>
          <cell r="D494" t="str">
            <v>Active</v>
          </cell>
          <cell r="E494" t="str">
            <v>Mercedes</v>
          </cell>
          <cell r="F494" t="str">
            <v xml:space="preserve">Automatic </v>
          </cell>
          <cell r="G494" t="str">
            <v>Actros 3348</v>
          </cell>
          <cell r="H494" t="str">
            <v>Truck</v>
          </cell>
          <cell r="I494" t="str">
            <v>Double Cabin</v>
          </cell>
          <cell r="J494" t="str">
            <v>Truck Head</v>
          </cell>
          <cell r="K494" t="str">
            <v xml:space="preserve">Small Pin </v>
          </cell>
          <cell r="L494"/>
          <cell r="M494" t="str">
            <v>WDB9341611K974477</v>
          </cell>
          <cell r="N494" t="str">
            <v>WDB9341611K974477</v>
          </cell>
          <cell r="O494">
            <v>2005</v>
          </cell>
          <cell r="P494" t="str">
            <v>Germany</v>
          </cell>
          <cell r="Q494" t="str">
            <v>TR-Transport - Operations</v>
          </cell>
          <cell r="R494" t="str">
            <v>GWC</v>
          </cell>
          <cell r="S494" t="str">
            <v>LVQ</v>
          </cell>
          <cell r="T494" t="str">
            <v>LVQ</v>
          </cell>
          <cell r="U494"/>
          <cell r="V494"/>
          <cell r="W494">
            <v>8</v>
          </cell>
          <cell r="X494" t="str">
            <v>Green</v>
          </cell>
          <cell r="Y494"/>
          <cell r="Z494" t="str">
            <v>15,928 cc / 480 hp</v>
          </cell>
          <cell r="AA494" t="str">
            <v>Diesel</v>
          </cell>
          <cell r="AB494" t="str">
            <v>550 LTR</v>
          </cell>
          <cell r="AC494">
            <v>1</v>
          </cell>
          <cell r="AD494">
            <v>2</v>
          </cell>
          <cell r="AE494" t="str">
            <v xml:space="preserve"> 2 Seater</v>
          </cell>
          <cell r="AF494"/>
          <cell r="AG494" t="str">
            <v>Double Axel</v>
          </cell>
          <cell r="AH494"/>
          <cell r="AI494"/>
          <cell r="AJ494"/>
          <cell r="AK494">
            <v>9900</v>
          </cell>
          <cell r="AL494"/>
          <cell r="AM494"/>
          <cell r="AN494"/>
          <cell r="AO494"/>
          <cell r="AP494"/>
          <cell r="AQ494"/>
          <cell r="AR494"/>
          <cell r="AS494"/>
          <cell r="AT494"/>
          <cell r="AU494"/>
          <cell r="AV494"/>
          <cell r="AW494"/>
          <cell r="AX494"/>
          <cell r="AY494" t="str">
            <v>Available</v>
          </cell>
          <cell r="AZ494"/>
          <cell r="BA494">
            <v>44997</v>
          </cell>
          <cell r="BB494" t="str">
            <v/>
          </cell>
          <cell r="BC494" t="str">
            <v>Compreh.</v>
          </cell>
          <cell r="BD494" t="str">
            <v>AVL</v>
          </cell>
          <cell r="BE494"/>
          <cell r="BF494" t="str">
            <v>QATAR TRANSPORT</v>
          </cell>
          <cell r="BG494" t="str">
            <v>FMB120</v>
          </cell>
          <cell r="BH494">
            <v>354018117400550</v>
          </cell>
          <cell r="BI494">
            <v>9742800040729</v>
          </cell>
          <cell r="BJ494" t="str">
            <v>fixed</v>
          </cell>
          <cell r="BK494"/>
          <cell r="BL494"/>
          <cell r="BM494"/>
          <cell r="BN494"/>
          <cell r="BO494"/>
          <cell r="BP494"/>
          <cell r="BQ494">
            <v>1108050100</v>
          </cell>
        </row>
        <row r="495">
          <cell r="C495">
            <v>161499</v>
          </cell>
          <cell r="D495" t="str">
            <v>Active</v>
          </cell>
          <cell r="E495" t="str">
            <v>Mercedes</v>
          </cell>
          <cell r="F495" t="str">
            <v xml:space="preserve">Automatic </v>
          </cell>
          <cell r="G495" t="str">
            <v>Actros 3348</v>
          </cell>
          <cell r="H495" t="str">
            <v>Truck</v>
          </cell>
          <cell r="I495" t="str">
            <v>Double Cabin</v>
          </cell>
          <cell r="J495" t="str">
            <v>Truck Head</v>
          </cell>
          <cell r="K495" t="str">
            <v xml:space="preserve">Big Pin </v>
          </cell>
          <cell r="L495"/>
          <cell r="M495" t="str">
            <v>WDB9341611K984449</v>
          </cell>
          <cell r="N495" t="str">
            <v>WDB9341611K984449</v>
          </cell>
          <cell r="O495">
            <v>2005</v>
          </cell>
          <cell r="P495" t="str">
            <v>Germany</v>
          </cell>
          <cell r="Q495" t="str">
            <v>TR-Transport - Operations</v>
          </cell>
          <cell r="R495" t="str">
            <v>GWC</v>
          </cell>
          <cell r="S495" t="str">
            <v>LVQ</v>
          </cell>
          <cell r="T495" t="str">
            <v>LVQ</v>
          </cell>
          <cell r="U495"/>
          <cell r="V495"/>
          <cell r="W495">
            <v>8</v>
          </cell>
          <cell r="X495" t="str">
            <v>Green</v>
          </cell>
          <cell r="Y495"/>
          <cell r="Z495" t="str">
            <v>15,928 cc / 480 hp</v>
          </cell>
          <cell r="AA495" t="str">
            <v>Diesel</v>
          </cell>
          <cell r="AB495" t="str">
            <v>550 LTR</v>
          </cell>
          <cell r="AC495">
            <v>1</v>
          </cell>
          <cell r="AD495">
            <v>2</v>
          </cell>
          <cell r="AE495" t="str">
            <v xml:space="preserve"> 2 Seater</v>
          </cell>
          <cell r="AF495"/>
          <cell r="AG495" t="str">
            <v>Double Axel</v>
          </cell>
          <cell r="AH495"/>
          <cell r="AI495"/>
          <cell r="AJ495"/>
          <cell r="AK495">
            <v>9900</v>
          </cell>
          <cell r="AL495"/>
          <cell r="AM495"/>
          <cell r="AN495"/>
          <cell r="AO495"/>
          <cell r="AP495"/>
          <cell r="AQ495"/>
          <cell r="AR495"/>
          <cell r="AS495"/>
          <cell r="AT495"/>
          <cell r="AU495"/>
          <cell r="AV495"/>
          <cell r="AW495"/>
          <cell r="AX495"/>
          <cell r="AY495" t="e">
            <v>#N/A</v>
          </cell>
          <cell r="AZ495"/>
          <cell r="BA495">
            <v>44963</v>
          </cell>
          <cell r="BB495" t="str">
            <v/>
          </cell>
          <cell r="BC495" t="str">
            <v>Compreh.</v>
          </cell>
          <cell r="BD495" t="str">
            <v>AVL</v>
          </cell>
          <cell r="BE495"/>
          <cell r="BF495" t="str">
            <v>QATAR TRANSPORT</v>
          </cell>
          <cell r="BG495" t="str">
            <v>FMB120</v>
          </cell>
          <cell r="BH495">
            <v>354018117492664</v>
          </cell>
          <cell r="BI495">
            <v>9742800040730</v>
          </cell>
          <cell r="BJ495" t="str">
            <v>fixed</v>
          </cell>
          <cell r="BK495"/>
          <cell r="BL495"/>
          <cell r="BM495"/>
          <cell r="BN495"/>
          <cell r="BO495"/>
          <cell r="BP495"/>
          <cell r="BQ495">
            <v>1108050100</v>
          </cell>
        </row>
        <row r="496">
          <cell r="C496">
            <v>161509</v>
          </cell>
          <cell r="D496" t="str">
            <v>Active</v>
          </cell>
          <cell r="E496" t="str">
            <v>Mercedes</v>
          </cell>
          <cell r="F496" t="str">
            <v xml:space="preserve">Automatic </v>
          </cell>
          <cell r="G496" t="str">
            <v>Actros 3348</v>
          </cell>
          <cell r="H496" t="str">
            <v>Truck</v>
          </cell>
          <cell r="I496" t="str">
            <v>Double Cabin</v>
          </cell>
          <cell r="J496" t="str">
            <v>Truck Head</v>
          </cell>
          <cell r="K496" t="str">
            <v xml:space="preserve">Small Pin </v>
          </cell>
          <cell r="L496"/>
          <cell r="M496" t="str">
            <v>WDB9341611K986916</v>
          </cell>
          <cell r="N496" t="str">
            <v>WDB9341611K986916</v>
          </cell>
          <cell r="O496">
            <v>2005</v>
          </cell>
          <cell r="P496" t="str">
            <v>Germany</v>
          </cell>
          <cell r="Q496" t="str">
            <v>TR-Transport - Operations</v>
          </cell>
          <cell r="R496" t="str">
            <v>GWC</v>
          </cell>
          <cell r="S496" t="str">
            <v>LVQ</v>
          </cell>
          <cell r="T496" t="str">
            <v>Dangerous cargo ADR</v>
          </cell>
          <cell r="U496"/>
          <cell r="V496"/>
          <cell r="W496">
            <v>8</v>
          </cell>
          <cell r="X496" t="str">
            <v>Green</v>
          </cell>
          <cell r="Y496"/>
          <cell r="Z496" t="str">
            <v>15,928 cc / 480 hp</v>
          </cell>
          <cell r="AA496" t="str">
            <v>Diesel</v>
          </cell>
          <cell r="AB496" t="str">
            <v>550 LTR</v>
          </cell>
          <cell r="AC496">
            <v>1</v>
          </cell>
          <cell r="AD496">
            <v>2</v>
          </cell>
          <cell r="AE496" t="str">
            <v xml:space="preserve"> 2 Seater</v>
          </cell>
          <cell r="AF496"/>
          <cell r="AG496" t="str">
            <v>Double Axel</v>
          </cell>
          <cell r="AH496"/>
          <cell r="AI496"/>
          <cell r="AJ496"/>
          <cell r="AK496">
            <v>6000</v>
          </cell>
          <cell r="AL496"/>
          <cell r="AM496"/>
          <cell r="AN496"/>
          <cell r="AO496"/>
          <cell r="AP496"/>
          <cell r="AQ496"/>
          <cell r="AR496"/>
          <cell r="AS496"/>
          <cell r="AT496"/>
          <cell r="AU496"/>
          <cell r="AV496"/>
          <cell r="AW496"/>
          <cell r="AX496"/>
          <cell r="AY496" t="str">
            <v>Available</v>
          </cell>
          <cell r="AZ496"/>
          <cell r="BA496">
            <v>45018</v>
          </cell>
          <cell r="BB496" t="str">
            <v/>
          </cell>
          <cell r="BC496" t="str">
            <v>Compreh.</v>
          </cell>
          <cell r="BD496" t="str">
            <v>AVL</v>
          </cell>
          <cell r="BE496"/>
          <cell r="BF496" t="str">
            <v>QATAR TRANSPORT</v>
          </cell>
          <cell r="BG496" t="str">
            <v>FMB120</v>
          </cell>
          <cell r="BH496">
            <v>354018118160617</v>
          </cell>
          <cell r="BI496">
            <v>9742800040731</v>
          </cell>
          <cell r="BJ496" t="str">
            <v>fixed</v>
          </cell>
          <cell r="BK496"/>
          <cell r="BL496"/>
          <cell r="BM496"/>
          <cell r="BN496"/>
          <cell r="BO496"/>
          <cell r="BP496"/>
          <cell r="BQ496">
            <v>1108050100</v>
          </cell>
        </row>
        <row r="497">
          <cell r="C497">
            <v>161512</v>
          </cell>
          <cell r="D497" t="str">
            <v>Active</v>
          </cell>
          <cell r="E497" t="str">
            <v>Mercedes</v>
          </cell>
          <cell r="F497" t="str">
            <v xml:space="preserve">Automatic </v>
          </cell>
          <cell r="G497" t="str">
            <v>Actros 3348</v>
          </cell>
          <cell r="H497" t="str">
            <v>Truck</v>
          </cell>
          <cell r="I497" t="str">
            <v>Double Cabin</v>
          </cell>
          <cell r="J497" t="str">
            <v>Truck Head</v>
          </cell>
          <cell r="K497" t="str">
            <v xml:space="preserve">Big Pin </v>
          </cell>
          <cell r="L497"/>
          <cell r="M497" t="str">
            <v>WDB9341611K986463</v>
          </cell>
          <cell r="N497" t="str">
            <v>WDB9341611K986463</v>
          </cell>
          <cell r="O497">
            <v>2005</v>
          </cell>
          <cell r="P497" t="str">
            <v>Germany</v>
          </cell>
          <cell r="Q497" t="str">
            <v>TR-Transport - Operations</v>
          </cell>
          <cell r="R497" t="str">
            <v>GWC</v>
          </cell>
          <cell r="S497" t="str">
            <v>LVQ</v>
          </cell>
          <cell r="T497" t="str">
            <v>LVQ</v>
          </cell>
          <cell r="U497"/>
          <cell r="V497" t="str">
            <v>A301</v>
          </cell>
          <cell r="W497">
            <v>8</v>
          </cell>
          <cell r="X497" t="str">
            <v>Green</v>
          </cell>
          <cell r="Y497"/>
          <cell r="Z497" t="str">
            <v>15,928 cc / 480 hp</v>
          </cell>
          <cell r="AA497" t="str">
            <v>Diesel</v>
          </cell>
          <cell r="AB497" t="str">
            <v>550 LTR</v>
          </cell>
          <cell r="AC497">
            <v>1</v>
          </cell>
          <cell r="AD497">
            <v>2</v>
          </cell>
          <cell r="AE497" t="str">
            <v xml:space="preserve"> 2 Seater</v>
          </cell>
          <cell r="AF497"/>
          <cell r="AG497" t="str">
            <v>Double Axel</v>
          </cell>
          <cell r="AH497"/>
          <cell r="AI497"/>
          <cell r="AJ497"/>
          <cell r="AK497">
            <v>9104</v>
          </cell>
          <cell r="AL497"/>
          <cell r="AM497"/>
          <cell r="AN497"/>
          <cell r="AO497"/>
          <cell r="AP497"/>
          <cell r="AQ497"/>
          <cell r="AR497"/>
          <cell r="AS497"/>
          <cell r="AT497"/>
          <cell r="AU497"/>
          <cell r="AV497"/>
          <cell r="AW497"/>
          <cell r="AX497"/>
          <cell r="AY497" t="str">
            <v>Available( broken )</v>
          </cell>
          <cell r="AZ497"/>
          <cell r="BA497">
            <v>45144</v>
          </cell>
          <cell r="BB497" t="str">
            <v/>
          </cell>
          <cell r="BC497" t="str">
            <v>Compreh.</v>
          </cell>
          <cell r="BD497" t="str">
            <v>AVL</v>
          </cell>
          <cell r="BE497"/>
          <cell r="BF497" t="str">
            <v>QATAR TRANSPORT</v>
          </cell>
          <cell r="BG497" t="str">
            <v>FMB120</v>
          </cell>
          <cell r="BH497">
            <v>354018118115090</v>
          </cell>
          <cell r="BI497">
            <v>9742800040732</v>
          </cell>
          <cell r="BJ497" t="str">
            <v>fixed</v>
          </cell>
          <cell r="BK497"/>
          <cell r="BL497"/>
          <cell r="BM497"/>
          <cell r="BN497"/>
          <cell r="BO497"/>
          <cell r="BP497"/>
          <cell r="BQ497">
            <v>1108050100</v>
          </cell>
        </row>
        <row r="498">
          <cell r="C498">
            <v>161513</v>
          </cell>
          <cell r="D498" t="str">
            <v>Active</v>
          </cell>
          <cell r="E498" t="str">
            <v>Mercedes</v>
          </cell>
          <cell r="F498" t="str">
            <v xml:space="preserve">Automatic </v>
          </cell>
          <cell r="G498" t="str">
            <v>Actros 3348</v>
          </cell>
          <cell r="H498" t="str">
            <v>Truck</v>
          </cell>
          <cell r="I498" t="str">
            <v>Double Cabin</v>
          </cell>
          <cell r="J498" t="str">
            <v>Truck Head</v>
          </cell>
          <cell r="K498" t="str">
            <v xml:space="preserve">Big Pin </v>
          </cell>
          <cell r="L498"/>
          <cell r="M498" t="str">
            <v>WDB9341611K973746</v>
          </cell>
          <cell r="N498" t="str">
            <v>WDB9341611K973746</v>
          </cell>
          <cell r="O498">
            <v>2005</v>
          </cell>
          <cell r="P498" t="str">
            <v>Germany</v>
          </cell>
          <cell r="Q498" t="str">
            <v>TR-Transport - Operations</v>
          </cell>
          <cell r="R498" t="str">
            <v>GWC</v>
          </cell>
          <cell r="S498" t="str">
            <v>LVQ</v>
          </cell>
          <cell r="T498" t="str">
            <v>LVQ</v>
          </cell>
          <cell r="U498"/>
          <cell r="V498"/>
          <cell r="W498">
            <v>6</v>
          </cell>
          <cell r="X498" t="str">
            <v>Green</v>
          </cell>
          <cell r="Y498"/>
          <cell r="Z498" t="str">
            <v>15,928 cc / 480 hp</v>
          </cell>
          <cell r="AA498" t="str">
            <v>Diesel</v>
          </cell>
          <cell r="AB498" t="str">
            <v>550 LTR</v>
          </cell>
          <cell r="AC498">
            <v>1</v>
          </cell>
          <cell r="AD498">
            <v>2</v>
          </cell>
          <cell r="AE498" t="str">
            <v xml:space="preserve"> 2 Seater</v>
          </cell>
          <cell r="AF498"/>
          <cell r="AG498" t="str">
            <v>Double Axel</v>
          </cell>
          <cell r="AH498"/>
          <cell r="AI498"/>
          <cell r="AJ498"/>
          <cell r="AK498">
            <v>9900</v>
          </cell>
          <cell r="AL498"/>
          <cell r="AM498"/>
          <cell r="AN498"/>
          <cell r="AO498"/>
          <cell r="AP498"/>
          <cell r="AQ498"/>
          <cell r="AR498"/>
          <cell r="AS498"/>
          <cell r="AT498"/>
          <cell r="AU498"/>
          <cell r="AV498"/>
          <cell r="AW498"/>
          <cell r="AX498"/>
          <cell r="AY498" t="str">
            <v>Available</v>
          </cell>
          <cell r="AZ498"/>
          <cell r="BA498">
            <v>44873</v>
          </cell>
          <cell r="BB498" t="str">
            <v>Expired</v>
          </cell>
          <cell r="BC498" t="str">
            <v>Compreh.</v>
          </cell>
          <cell r="BD498" t="str">
            <v>AVL</v>
          </cell>
          <cell r="BE498"/>
          <cell r="BF498" t="str">
            <v>QATAR TRANSPORT</v>
          </cell>
          <cell r="BG498" t="str">
            <v>FMB120</v>
          </cell>
          <cell r="BH498">
            <v>354018118160393</v>
          </cell>
          <cell r="BI498">
            <v>9742800040733</v>
          </cell>
          <cell r="BJ498" t="str">
            <v>fixed</v>
          </cell>
          <cell r="BK498"/>
          <cell r="BL498"/>
          <cell r="BM498"/>
          <cell r="BN498"/>
          <cell r="BO498"/>
          <cell r="BP498"/>
          <cell r="BQ498">
            <v>1108050100</v>
          </cell>
        </row>
        <row r="499">
          <cell r="C499">
            <v>162176</v>
          </cell>
          <cell r="D499" t="str">
            <v>Active</v>
          </cell>
          <cell r="E499" t="str">
            <v>Mercedes</v>
          </cell>
          <cell r="F499" t="str">
            <v xml:space="preserve">Automatic </v>
          </cell>
          <cell r="G499" t="str">
            <v>Actros 3348</v>
          </cell>
          <cell r="H499" t="str">
            <v>Truck</v>
          </cell>
          <cell r="I499" t="str">
            <v>Double Cabin</v>
          </cell>
          <cell r="J499" t="str">
            <v>Truck Head</v>
          </cell>
          <cell r="K499" t="str">
            <v xml:space="preserve">Small Pin </v>
          </cell>
          <cell r="L499"/>
          <cell r="M499" t="str">
            <v>WDB9341611K973866</v>
          </cell>
          <cell r="N499" t="str">
            <v>WDB9341611K973866</v>
          </cell>
          <cell r="O499">
            <v>2005</v>
          </cell>
          <cell r="P499" t="str">
            <v>Germany</v>
          </cell>
          <cell r="Q499" t="str">
            <v>TR-Transport - Operations</v>
          </cell>
          <cell r="R499" t="str">
            <v>GWC</v>
          </cell>
          <cell r="S499" t="str">
            <v>LVQ</v>
          </cell>
          <cell r="T499" t="str">
            <v>LVQ</v>
          </cell>
          <cell r="U499"/>
          <cell r="V499"/>
          <cell r="W499">
            <v>8</v>
          </cell>
          <cell r="X499" t="str">
            <v>Green</v>
          </cell>
          <cell r="Y499"/>
          <cell r="Z499" t="str">
            <v>15,928 cc / 480 hp</v>
          </cell>
          <cell r="AA499" t="str">
            <v>Diesel</v>
          </cell>
          <cell r="AB499" t="str">
            <v>550 LTR</v>
          </cell>
          <cell r="AC499">
            <v>1</v>
          </cell>
          <cell r="AD499">
            <v>2</v>
          </cell>
          <cell r="AE499" t="str">
            <v xml:space="preserve"> 2 Seater</v>
          </cell>
          <cell r="AF499"/>
          <cell r="AG499" t="str">
            <v>Double Axel</v>
          </cell>
          <cell r="AH499"/>
          <cell r="AI499"/>
          <cell r="AJ499"/>
          <cell r="AK499">
            <v>6000</v>
          </cell>
          <cell r="AL499"/>
          <cell r="AM499"/>
          <cell r="AN499"/>
          <cell r="AO499"/>
          <cell r="AP499"/>
          <cell r="AQ499"/>
          <cell r="AR499"/>
          <cell r="AS499"/>
          <cell r="AT499"/>
          <cell r="AU499"/>
          <cell r="AV499"/>
          <cell r="AW499"/>
          <cell r="AX499"/>
          <cell r="AY499" t="str">
            <v>Available</v>
          </cell>
          <cell r="AZ499"/>
          <cell r="BA499">
            <v>45018</v>
          </cell>
          <cell r="BB499" t="str">
            <v/>
          </cell>
          <cell r="BC499" t="str">
            <v>Compreh.</v>
          </cell>
          <cell r="BD499" t="str">
            <v>AVL</v>
          </cell>
          <cell r="BE499"/>
          <cell r="BF499" t="str">
            <v>QATAR TRANSPORT</v>
          </cell>
          <cell r="BG499" t="str">
            <v>FMB120</v>
          </cell>
          <cell r="BH499">
            <v>354018118160450</v>
          </cell>
          <cell r="BI499">
            <v>9742800040734</v>
          </cell>
          <cell r="BJ499" t="str">
            <v>fixed</v>
          </cell>
          <cell r="BK499"/>
          <cell r="BL499"/>
          <cell r="BM499"/>
          <cell r="BN499"/>
          <cell r="BO499"/>
          <cell r="BP499"/>
          <cell r="BQ499">
            <v>1108050100</v>
          </cell>
        </row>
        <row r="500">
          <cell r="C500">
            <v>162177</v>
          </cell>
          <cell r="D500" t="str">
            <v>Active</v>
          </cell>
          <cell r="E500" t="str">
            <v>Mercedes</v>
          </cell>
          <cell r="F500" t="str">
            <v xml:space="preserve">Automatic </v>
          </cell>
          <cell r="G500" t="str">
            <v>Actros 3348</v>
          </cell>
          <cell r="H500" t="str">
            <v>Truck</v>
          </cell>
          <cell r="I500" t="str">
            <v>Double Cabin</v>
          </cell>
          <cell r="J500" t="str">
            <v>Truck Head</v>
          </cell>
          <cell r="K500" t="str">
            <v xml:space="preserve">Small Pin </v>
          </cell>
          <cell r="L500"/>
          <cell r="M500" t="str">
            <v>WDB9341611K979385</v>
          </cell>
          <cell r="N500" t="str">
            <v>WDB9341611K979385</v>
          </cell>
          <cell r="O500">
            <v>2005</v>
          </cell>
          <cell r="P500" t="str">
            <v>Germany</v>
          </cell>
          <cell r="Q500" t="str">
            <v>TR-Transport - Operations</v>
          </cell>
          <cell r="R500" t="str">
            <v>GWC</v>
          </cell>
          <cell r="S500" t="str">
            <v>LVQ</v>
          </cell>
          <cell r="T500" t="str">
            <v>Deugro Dedicated</v>
          </cell>
          <cell r="U500"/>
          <cell r="V500"/>
          <cell r="W500">
            <v>8</v>
          </cell>
          <cell r="X500" t="str">
            <v>Green</v>
          </cell>
          <cell r="Y500"/>
          <cell r="Z500" t="str">
            <v>15,928 cc / 480 hp</v>
          </cell>
          <cell r="AA500" t="str">
            <v>Diesel</v>
          </cell>
          <cell r="AB500" t="str">
            <v>550 LTR</v>
          </cell>
          <cell r="AC500">
            <v>1</v>
          </cell>
          <cell r="AD500">
            <v>2</v>
          </cell>
          <cell r="AE500" t="str">
            <v xml:space="preserve"> 2 Seater</v>
          </cell>
          <cell r="AF500"/>
          <cell r="AG500" t="str">
            <v>Double Axel</v>
          </cell>
          <cell r="AH500"/>
          <cell r="AI500"/>
          <cell r="AJ500"/>
          <cell r="AK500">
            <v>6000</v>
          </cell>
          <cell r="AL500"/>
          <cell r="AM500"/>
          <cell r="AN500"/>
          <cell r="AO500"/>
          <cell r="AP500"/>
          <cell r="AQ500"/>
          <cell r="AR500"/>
          <cell r="AS500"/>
          <cell r="AT500"/>
          <cell r="AU500"/>
          <cell r="AV500"/>
          <cell r="AW500"/>
          <cell r="AX500"/>
          <cell r="AY500" t="str">
            <v>Available</v>
          </cell>
          <cell r="AZ500"/>
          <cell r="BA500">
            <v>44948</v>
          </cell>
          <cell r="BB500" t="str">
            <v>Warning</v>
          </cell>
          <cell r="BC500" t="str">
            <v>Compreh.</v>
          </cell>
          <cell r="BD500" t="str">
            <v>AVL</v>
          </cell>
          <cell r="BE500"/>
          <cell r="BF500" t="str">
            <v>QATAR TRANSPORT</v>
          </cell>
          <cell r="BG500" t="str">
            <v>FMB120</v>
          </cell>
          <cell r="BH500">
            <v>354018118160534</v>
          </cell>
          <cell r="BI500">
            <v>9742800040735</v>
          </cell>
          <cell r="BJ500" t="str">
            <v>fixed</v>
          </cell>
          <cell r="BK500"/>
          <cell r="BL500"/>
          <cell r="BM500"/>
          <cell r="BN500"/>
          <cell r="BO500"/>
          <cell r="BP500"/>
          <cell r="BQ500">
            <v>1108050100</v>
          </cell>
        </row>
        <row r="501">
          <cell r="C501">
            <v>162178</v>
          </cell>
          <cell r="D501" t="str">
            <v>Active</v>
          </cell>
          <cell r="E501" t="str">
            <v>Mercedes</v>
          </cell>
          <cell r="F501" t="str">
            <v xml:space="preserve">Automatic </v>
          </cell>
          <cell r="G501" t="str">
            <v>Actros 3348</v>
          </cell>
          <cell r="H501" t="str">
            <v>Truck</v>
          </cell>
          <cell r="I501" t="str">
            <v>Double Cabin</v>
          </cell>
          <cell r="J501" t="str">
            <v>Truck Head</v>
          </cell>
          <cell r="K501" t="str">
            <v xml:space="preserve">Small Pin </v>
          </cell>
          <cell r="L501"/>
          <cell r="M501" t="str">
            <v>WDB9341611K974225</v>
          </cell>
          <cell r="N501" t="str">
            <v>WDB9341611K974225</v>
          </cell>
          <cell r="O501">
            <v>2005</v>
          </cell>
          <cell r="P501" t="str">
            <v>Germany</v>
          </cell>
          <cell r="Q501" t="str">
            <v>TR-Transport - Operations</v>
          </cell>
          <cell r="R501" t="str">
            <v>GWC</v>
          </cell>
          <cell r="S501" t="str">
            <v>LVQ</v>
          </cell>
          <cell r="T501" t="str">
            <v>LVQ</v>
          </cell>
          <cell r="U501"/>
          <cell r="V501"/>
          <cell r="W501">
            <v>8</v>
          </cell>
          <cell r="X501" t="str">
            <v>Green</v>
          </cell>
          <cell r="Y501"/>
          <cell r="Z501" t="str">
            <v>15,928 cc / 480 hp</v>
          </cell>
          <cell r="AA501" t="str">
            <v>Diesel</v>
          </cell>
          <cell r="AB501" t="str">
            <v>550 LTR</v>
          </cell>
          <cell r="AC501">
            <v>1</v>
          </cell>
          <cell r="AD501">
            <v>2</v>
          </cell>
          <cell r="AE501" t="str">
            <v xml:space="preserve"> 2 Seater</v>
          </cell>
          <cell r="AF501"/>
          <cell r="AG501" t="str">
            <v>Double Axel</v>
          </cell>
          <cell r="AH501"/>
          <cell r="AI501"/>
          <cell r="AJ501"/>
          <cell r="AK501">
            <v>6000</v>
          </cell>
          <cell r="AL501"/>
          <cell r="AM501"/>
          <cell r="AN501"/>
          <cell r="AO501"/>
          <cell r="AP501"/>
          <cell r="AQ501"/>
          <cell r="AR501"/>
          <cell r="AS501"/>
          <cell r="AT501"/>
          <cell r="AU501"/>
          <cell r="AV501"/>
          <cell r="AW501"/>
          <cell r="AX501"/>
          <cell r="AY501" t="e">
            <v>#N/A</v>
          </cell>
          <cell r="AZ501"/>
          <cell r="BA501">
            <v>44934</v>
          </cell>
          <cell r="BB501" t="str">
            <v>Warning</v>
          </cell>
          <cell r="BC501" t="str">
            <v>Compreh.</v>
          </cell>
          <cell r="BD501" t="str">
            <v>AVL</v>
          </cell>
          <cell r="BE501"/>
          <cell r="BF501" t="str">
            <v>QATAR TRANSPORT</v>
          </cell>
          <cell r="BG501" t="str">
            <v>FMB120</v>
          </cell>
          <cell r="BH501">
            <v>354018118160385</v>
          </cell>
          <cell r="BI501">
            <v>9742800040736</v>
          </cell>
          <cell r="BJ501" t="str">
            <v>fixed</v>
          </cell>
          <cell r="BK501"/>
          <cell r="BL501"/>
          <cell r="BM501"/>
          <cell r="BN501"/>
          <cell r="BO501"/>
          <cell r="BP501"/>
          <cell r="BQ501">
            <v>1108050100</v>
          </cell>
        </row>
        <row r="502">
          <cell r="C502">
            <v>162179</v>
          </cell>
          <cell r="D502" t="str">
            <v>Active</v>
          </cell>
          <cell r="E502" t="str">
            <v>Mercedes</v>
          </cell>
          <cell r="F502" t="str">
            <v xml:space="preserve">Automatic </v>
          </cell>
          <cell r="G502" t="str">
            <v>Actros 3348</v>
          </cell>
          <cell r="H502" t="str">
            <v>Truck</v>
          </cell>
          <cell r="I502" t="str">
            <v>Double Cabin</v>
          </cell>
          <cell r="J502" t="str">
            <v>Truck Head</v>
          </cell>
          <cell r="K502" t="str">
            <v xml:space="preserve">Small Pin </v>
          </cell>
          <cell r="L502"/>
          <cell r="M502" t="str">
            <v>WDB9341611K986847</v>
          </cell>
          <cell r="N502" t="str">
            <v>WDB9341611K986847</v>
          </cell>
          <cell r="O502">
            <v>2005</v>
          </cell>
          <cell r="P502" t="str">
            <v>Germany</v>
          </cell>
          <cell r="Q502" t="str">
            <v>TR-Transport - Operations</v>
          </cell>
          <cell r="R502" t="str">
            <v>GWC</v>
          </cell>
          <cell r="S502" t="str">
            <v>LVQ</v>
          </cell>
          <cell r="T502"/>
          <cell r="U502"/>
          <cell r="V502"/>
          <cell r="W502">
            <v>8</v>
          </cell>
          <cell r="X502" t="str">
            <v>Green</v>
          </cell>
          <cell r="Y502"/>
          <cell r="Z502" t="str">
            <v>15,928 cc / 480 hp</v>
          </cell>
          <cell r="AA502" t="str">
            <v>Diesel</v>
          </cell>
          <cell r="AB502" t="str">
            <v>550 LTR</v>
          </cell>
          <cell r="AC502">
            <v>1</v>
          </cell>
          <cell r="AD502">
            <v>2</v>
          </cell>
          <cell r="AE502" t="str">
            <v xml:space="preserve"> 2 Seater</v>
          </cell>
          <cell r="AF502"/>
          <cell r="AG502" t="str">
            <v>Double Axel</v>
          </cell>
          <cell r="AH502"/>
          <cell r="AI502"/>
          <cell r="AJ502"/>
          <cell r="AK502">
            <v>6000</v>
          </cell>
          <cell r="AL502"/>
          <cell r="AM502"/>
          <cell r="AN502"/>
          <cell r="AO502"/>
          <cell r="AP502"/>
          <cell r="AQ502"/>
          <cell r="AR502"/>
          <cell r="AS502"/>
          <cell r="AT502"/>
          <cell r="AU502"/>
          <cell r="AV502"/>
          <cell r="AW502"/>
          <cell r="AX502"/>
          <cell r="AY502" t="str">
            <v>Available</v>
          </cell>
          <cell r="AZ502"/>
          <cell r="BA502">
            <v>44963</v>
          </cell>
          <cell r="BB502" t="str">
            <v/>
          </cell>
          <cell r="BC502" t="str">
            <v>Compreh.</v>
          </cell>
          <cell r="BD502" t="str">
            <v>AVL</v>
          </cell>
          <cell r="BE502"/>
          <cell r="BF502" t="str">
            <v>QATAR TRANSPORT</v>
          </cell>
          <cell r="BG502" t="str">
            <v>FMB120</v>
          </cell>
          <cell r="BH502">
            <v>354018118138423</v>
          </cell>
          <cell r="BI502">
            <v>9742800040737</v>
          </cell>
          <cell r="BJ502" t="str">
            <v>fixed</v>
          </cell>
          <cell r="BK502"/>
          <cell r="BL502"/>
          <cell r="BM502"/>
          <cell r="BN502"/>
          <cell r="BO502"/>
          <cell r="BP502"/>
          <cell r="BQ502">
            <v>1108050100</v>
          </cell>
        </row>
        <row r="503">
          <cell r="C503">
            <v>162182</v>
          </cell>
          <cell r="D503" t="str">
            <v>Active</v>
          </cell>
          <cell r="E503" t="str">
            <v>Mercedes</v>
          </cell>
          <cell r="F503" t="str">
            <v xml:space="preserve">Automatic </v>
          </cell>
          <cell r="G503" t="str">
            <v>Actros 3348</v>
          </cell>
          <cell r="H503" t="str">
            <v>Truck</v>
          </cell>
          <cell r="I503" t="str">
            <v>Double Cabin</v>
          </cell>
          <cell r="J503" t="str">
            <v>Truck Head</v>
          </cell>
          <cell r="K503" t="str">
            <v xml:space="preserve">Small Pin </v>
          </cell>
          <cell r="L503"/>
          <cell r="M503" t="str">
            <v>WDB9341611K979977</v>
          </cell>
          <cell r="N503" t="str">
            <v>WDB9341611K979977</v>
          </cell>
          <cell r="O503">
            <v>2005</v>
          </cell>
          <cell r="P503" t="str">
            <v>Germany</v>
          </cell>
          <cell r="Q503" t="str">
            <v>TR-Transport - Operations</v>
          </cell>
          <cell r="R503" t="str">
            <v>GWC</v>
          </cell>
          <cell r="S503" t="str">
            <v>LVQ</v>
          </cell>
          <cell r="T503" t="str">
            <v>Deugro Dedicated</v>
          </cell>
          <cell r="U503"/>
          <cell r="V503"/>
          <cell r="W503">
            <v>8</v>
          </cell>
          <cell r="X503" t="str">
            <v>Green</v>
          </cell>
          <cell r="Y503"/>
          <cell r="Z503" t="str">
            <v>15,928 cc / 480 hp</v>
          </cell>
          <cell r="AA503" t="str">
            <v>Diesel</v>
          </cell>
          <cell r="AB503" t="str">
            <v>550 LTR</v>
          </cell>
          <cell r="AC503">
            <v>1</v>
          </cell>
          <cell r="AD503">
            <v>2</v>
          </cell>
          <cell r="AE503" t="str">
            <v xml:space="preserve"> 2 Seater</v>
          </cell>
          <cell r="AF503"/>
          <cell r="AG503" t="str">
            <v>Double Axel</v>
          </cell>
          <cell r="AH503"/>
          <cell r="AI503"/>
          <cell r="AJ503"/>
          <cell r="AK503">
            <v>6000</v>
          </cell>
          <cell r="AL503"/>
          <cell r="AM503"/>
          <cell r="AN503"/>
          <cell r="AO503"/>
          <cell r="AP503"/>
          <cell r="AQ503"/>
          <cell r="AR503"/>
          <cell r="AS503"/>
          <cell r="AT503"/>
          <cell r="AU503"/>
          <cell r="AV503"/>
          <cell r="AW503"/>
          <cell r="AX503"/>
          <cell r="AY503" t="str">
            <v>Available</v>
          </cell>
          <cell r="AZ503"/>
          <cell r="BA503">
            <v>44957</v>
          </cell>
          <cell r="BB503" t="str">
            <v/>
          </cell>
          <cell r="BC503" t="str">
            <v>Compreh.</v>
          </cell>
          <cell r="BD503" t="str">
            <v>AVL</v>
          </cell>
          <cell r="BE503"/>
          <cell r="BF503" t="str">
            <v>QATAR TRANSPORT</v>
          </cell>
          <cell r="BG503" t="str">
            <v>FMB120</v>
          </cell>
          <cell r="BH503">
            <v>354018116840830</v>
          </cell>
          <cell r="BI503">
            <v>9742800040738</v>
          </cell>
          <cell r="BJ503" t="str">
            <v>fixed</v>
          </cell>
          <cell r="BK503"/>
          <cell r="BL503"/>
          <cell r="BM503"/>
          <cell r="BN503"/>
          <cell r="BO503"/>
          <cell r="BP503"/>
          <cell r="BQ503">
            <v>1108050100</v>
          </cell>
        </row>
        <row r="504">
          <cell r="C504">
            <v>162183</v>
          </cell>
          <cell r="D504" t="str">
            <v>Active</v>
          </cell>
          <cell r="E504" t="str">
            <v>Mercedes</v>
          </cell>
          <cell r="F504" t="str">
            <v xml:space="preserve">Automatic </v>
          </cell>
          <cell r="G504" t="str">
            <v>Actros 3348</v>
          </cell>
          <cell r="H504" t="str">
            <v>Truck</v>
          </cell>
          <cell r="I504" t="str">
            <v>Double Cabin</v>
          </cell>
          <cell r="J504" t="str">
            <v>Truck Head</v>
          </cell>
          <cell r="K504" t="str">
            <v xml:space="preserve">Small Pin </v>
          </cell>
          <cell r="L504"/>
          <cell r="M504" t="str">
            <v>WDB9341611K982087</v>
          </cell>
          <cell r="N504" t="str">
            <v>WDB9341611K982087</v>
          </cell>
          <cell r="O504">
            <v>2005</v>
          </cell>
          <cell r="P504" t="str">
            <v>Germany</v>
          </cell>
          <cell r="Q504" t="str">
            <v>TR-Transport - Operations</v>
          </cell>
          <cell r="R504" t="str">
            <v>GWC</v>
          </cell>
          <cell r="S504" t="str">
            <v>LVQ</v>
          </cell>
          <cell r="T504" t="str">
            <v>SLB</v>
          </cell>
          <cell r="U504"/>
          <cell r="V504"/>
          <cell r="W504">
            <v>8</v>
          </cell>
          <cell r="X504" t="str">
            <v>Green</v>
          </cell>
          <cell r="Y504"/>
          <cell r="Z504" t="str">
            <v>15,928 cc / 480 hp</v>
          </cell>
          <cell r="AA504" t="str">
            <v>Diesel</v>
          </cell>
          <cell r="AB504" t="str">
            <v>550 LTR</v>
          </cell>
          <cell r="AC504">
            <v>1</v>
          </cell>
          <cell r="AD504">
            <v>2</v>
          </cell>
          <cell r="AE504" t="str">
            <v xml:space="preserve"> 2 Seater</v>
          </cell>
          <cell r="AF504"/>
          <cell r="AG504" t="str">
            <v>Double Axel</v>
          </cell>
          <cell r="AH504"/>
          <cell r="AI504"/>
          <cell r="AJ504"/>
          <cell r="AK504">
            <v>6000</v>
          </cell>
          <cell r="AL504"/>
          <cell r="AM504"/>
          <cell r="AN504"/>
          <cell r="AO504"/>
          <cell r="AP504"/>
          <cell r="AQ504"/>
          <cell r="AR504"/>
          <cell r="AS504"/>
          <cell r="AT504"/>
          <cell r="AU504"/>
          <cell r="AV504"/>
          <cell r="AW504"/>
          <cell r="AX504"/>
          <cell r="AY504" t="str">
            <v>Available</v>
          </cell>
          <cell r="AZ504"/>
          <cell r="BA504">
            <v>44929</v>
          </cell>
          <cell r="BB504" t="str">
            <v>Warning</v>
          </cell>
          <cell r="BC504" t="str">
            <v>Compreh.</v>
          </cell>
          <cell r="BD504" t="str">
            <v>AVL</v>
          </cell>
          <cell r="BE504"/>
          <cell r="BF504" t="str">
            <v>QATAR TRANSPORT</v>
          </cell>
          <cell r="BG504" t="str">
            <v>FMB120</v>
          </cell>
          <cell r="BH504">
            <v>354018118137938</v>
          </cell>
          <cell r="BI504">
            <v>9742800040739</v>
          </cell>
          <cell r="BJ504" t="str">
            <v>fixed</v>
          </cell>
          <cell r="BK504"/>
          <cell r="BL504"/>
          <cell r="BM504"/>
          <cell r="BN504"/>
          <cell r="BO504"/>
          <cell r="BP504"/>
          <cell r="BQ504">
            <v>1108050100</v>
          </cell>
        </row>
        <row r="505">
          <cell r="C505">
            <v>162184</v>
          </cell>
          <cell r="D505" t="str">
            <v>Active</v>
          </cell>
          <cell r="E505" t="str">
            <v>Mercedes</v>
          </cell>
          <cell r="F505" t="str">
            <v xml:space="preserve">Automatic </v>
          </cell>
          <cell r="G505" t="str">
            <v>Actros 3348</v>
          </cell>
          <cell r="H505" t="str">
            <v>Truck</v>
          </cell>
          <cell r="I505" t="str">
            <v>Double Cabin</v>
          </cell>
          <cell r="J505" t="str">
            <v>Truck Head</v>
          </cell>
          <cell r="K505" t="str">
            <v xml:space="preserve">Small Pin </v>
          </cell>
          <cell r="L505"/>
          <cell r="M505" t="str">
            <v>WDB9341611K973251</v>
          </cell>
          <cell r="N505" t="str">
            <v>WDB9341611K973251</v>
          </cell>
          <cell r="O505">
            <v>2005</v>
          </cell>
          <cell r="P505" t="str">
            <v>Germany</v>
          </cell>
          <cell r="Q505" t="str">
            <v>TR-Transport - Operations</v>
          </cell>
          <cell r="R505" t="str">
            <v>GWC</v>
          </cell>
          <cell r="S505" t="str">
            <v>LVQ</v>
          </cell>
          <cell r="T505" t="str">
            <v>SLB</v>
          </cell>
          <cell r="U505"/>
          <cell r="V505"/>
          <cell r="W505">
            <v>8</v>
          </cell>
          <cell r="X505" t="str">
            <v>Green</v>
          </cell>
          <cell r="Y505"/>
          <cell r="Z505" t="str">
            <v>15,928 cc / 480 hp</v>
          </cell>
          <cell r="AA505" t="str">
            <v>Diesel</v>
          </cell>
          <cell r="AB505" t="str">
            <v>550 LTR</v>
          </cell>
          <cell r="AC505">
            <v>1</v>
          </cell>
          <cell r="AD505">
            <v>2</v>
          </cell>
          <cell r="AE505" t="str">
            <v xml:space="preserve"> 2 Seater</v>
          </cell>
          <cell r="AF505"/>
          <cell r="AG505" t="str">
            <v>Double Axel</v>
          </cell>
          <cell r="AH505"/>
          <cell r="AI505"/>
          <cell r="AJ505"/>
          <cell r="AK505">
            <v>6000</v>
          </cell>
          <cell r="AL505"/>
          <cell r="AM505"/>
          <cell r="AN505"/>
          <cell r="AO505"/>
          <cell r="AP505"/>
          <cell r="AQ505"/>
          <cell r="AR505"/>
          <cell r="AS505"/>
          <cell r="AT505"/>
          <cell r="AU505"/>
          <cell r="AV505"/>
          <cell r="AW505"/>
          <cell r="AX505"/>
          <cell r="AY505" t="str">
            <v>Available( broken )</v>
          </cell>
          <cell r="AZ505"/>
          <cell r="BA505">
            <v>44931</v>
          </cell>
          <cell r="BB505" t="str">
            <v>Warning</v>
          </cell>
          <cell r="BC505" t="str">
            <v>Compreh.</v>
          </cell>
          <cell r="BD505" t="str">
            <v>AVL</v>
          </cell>
          <cell r="BE505"/>
          <cell r="BF505" t="str">
            <v>QATAR TRANSPORT</v>
          </cell>
          <cell r="BG505" t="str">
            <v>FMB120</v>
          </cell>
          <cell r="BH505">
            <v>354018117490684</v>
          </cell>
          <cell r="BI505">
            <v>9742800040740</v>
          </cell>
          <cell r="BJ505" t="str">
            <v>fixed</v>
          </cell>
          <cell r="BK505"/>
          <cell r="BL505"/>
          <cell r="BM505"/>
          <cell r="BN505"/>
          <cell r="BO505"/>
          <cell r="BP505"/>
          <cell r="BQ505">
            <v>1108050100</v>
          </cell>
        </row>
        <row r="506">
          <cell r="C506">
            <v>162186</v>
          </cell>
          <cell r="D506" t="str">
            <v>Active</v>
          </cell>
          <cell r="E506" t="str">
            <v>Mercedes</v>
          </cell>
          <cell r="F506" t="str">
            <v xml:space="preserve">Automatic </v>
          </cell>
          <cell r="G506" t="str">
            <v>Actros 3348</v>
          </cell>
          <cell r="H506" t="str">
            <v>Truck</v>
          </cell>
          <cell r="I506" t="str">
            <v>Double Cabin</v>
          </cell>
          <cell r="J506" t="str">
            <v>Truck Head</v>
          </cell>
          <cell r="K506" t="str">
            <v xml:space="preserve">Small Pin </v>
          </cell>
          <cell r="L506"/>
          <cell r="M506" t="str">
            <v>WDB9341611K984763</v>
          </cell>
          <cell r="N506" t="str">
            <v>WDB9341611K984763</v>
          </cell>
          <cell r="O506">
            <v>2005</v>
          </cell>
          <cell r="P506" t="str">
            <v>Germany</v>
          </cell>
          <cell r="Q506" t="str">
            <v>TR-Transport - Operations</v>
          </cell>
          <cell r="R506" t="str">
            <v>GWC</v>
          </cell>
          <cell r="S506" t="str">
            <v>LVQ</v>
          </cell>
          <cell r="T506" t="str">
            <v>SLB</v>
          </cell>
          <cell r="U506"/>
          <cell r="V506"/>
          <cell r="W506">
            <v>8</v>
          </cell>
          <cell r="X506" t="str">
            <v>Green</v>
          </cell>
          <cell r="Y506"/>
          <cell r="Z506" t="str">
            <v>15,928 cc / 480 hp</v>
          </cell>
          <cell r="AA506" t="str">
            <v>Diesel</v>
          </cell>
          <cell r="AB506" t="str">
            <v>550 LTR</v>
          </cell>
          <cell r="AC506">
            <v>1</v>
          </cell>
          <cell r="AD506">
            <v>2</v>
          </cell>
          <cell r="AE506" t="str">
            <v xml:space="preserve"> 2 Seater</v>
          </cell>
          <cell r="AF506"/>
          <cell r="AG506" t="str">
            <v>Double Axel</v>
          </cell>
          <cell r="AH506"/>
          <cell r="AI506"/>
          <cell r="AJ506"/>
          <cell r="AK506">
            <v>6000</v>
          </cell>
          <cell r="AL506"/>
          <cell r="AM506"/>
          <cell r="AN506"/>
          <cell r="AO506"/>
          <cell r="AP506"/>
          <cell r="AQ506"/>
          <cell r="AR506"/>
          <cell r="AS506"/>
          <cell r="AT506"/>
          <cell r="AU506"/>
          <cell r="AV506"/>
          <cell r="AW506"/>
          <cell r="AX506"/>
          <cell r="AY506" t="str">
            <v>Available</v>
          </cell>
          <cell r="AZ506"/>
          <cell r="BA506">
            <v>44908</v>
          </cell>
          <cell r="BB506" t="str">
            <v>Warning</v>
          </cell>
          <cell r="BC506" t="str">
            <v>Compreh.</v>
          </cell>
          <cell r="BD506" t="str">
            <v>AVL</v>
          </cell>
          <cell r="BE506"/>
          <cell r="BF506" t="str">
            <v>QATAR TRANSPORT</v>
          </cell>
          <cell r="BG506" t="str">
            <v>FMB120</v>
          </cell>
          <cell r="BH506">
            <v>354018118105158</v>
          </cell>
          <cell r="BI506">
            <v>9742800040741</v>
          </cell>
          <cell r="BJ506" t="str">
            <v>fixed</v>
          </cell>
          <cell r="BK506"/>
          <cell r="BL506"/>
          <cell r="BM506"/>
          <cell r="BN506"/>
          <cell r="BO506"/>
          <cell r="BP506"/>
          <cell r="BQ506">
            <v>1108050100</v>
          </cell>
        </row>
        <row r="507">
          <cell r="C507">
            <v>162193</v>
          </cell>
          <cell r="D507" t="str">
            <v>Active</v>
          </cell>
          <cell r="E507" t="str">
            <v>Mercedes</v>
          </cell>
          <cell r="F507" t="str">
            <v xml:space="preserve">Automatic </v>
          </cell>
          <cell r="G507" t="str">
            <v>Actros 3348</v>
          </cell>
          <cell r="H507" t="str">
            <v>Truck</v>
          </cell>
          <cell r="I507" t="str">
            <v>Double Cabin</v>
          </cell>
          <cell r="J507" t="str">
            <v>Truck Head</v>
          </cell>
          <cell r="K507" t="str">
            <v xml:space="preserve">Big Pin </v>
          </cell>
          <cell r="L507"/>
          <cell r="M507" t="str">
            <v>WDB9341611K987010</v>
          </cell>
          <cell r="N507" t="str">
            <v>WDB9341611K987010</v>
          </cell>
          <cell r="O507">
            <v>2005</v>
          </cell>
          <cell r="P507" t="str">
            <v>Germany</v>
          </cell>
          <cell r="Q507" t="str">
            <v>TR-Transport - Operations</v>
          </cell>
          <cell r="R507" t="str">
            <v>GWC</v>
          </cell>
          <cell r="S507" t="str">
            <v>LVQ</v>
          </cell>
          <cell r="T507" t="str">
            <v>LVQ</v>
          </cell>
          <cell r="U507"/>
          <cell r="V507"/>
          <cell r="W507">
            <v>8</v>
          </cell>
          <cell r="X507" t="str">
            <v>Green</v>
          </cell>
          <cell r="Y507"/>
          <cell r="Z507" t="str">
            <v>15,928 cc / 480 hp</v>
          </cell>
          <cell r="AA507" t="str">
            <v>Diesel</v>
          </cell>
          <cell r="AB507" t="str">
            <v>550 LTR</v>
          </cell>
          <cell r="AC507">
            <v>1</v>
          </cell>
          <cell r="AD507">
            <v>2</v>
          </cell>
          <cell r="AE507" t="str">
            <v xml:space="preserve"> 2 Seater</v>
          </cell>
          <cell r="AF507"/>
          <cell r="AG507" t="str">
            <v>Double Axel</v>
          </cell>
          <cell r="AH507"/>
          <cell r="AI507"/>
          <cell r="AJ507"/>
          <cell r="AK507">
            <v>6000</v>
          </cell>
          <cell r="AL507"/>
          <cell r="AM507"/>
          <cell r="AN507"/>
          <cell r="AO507"/>
          <cell r="AP507"/>
          <cell r="AQ507"/>
          <cell r="AR507"/>
          <cell r="AS507"/>
          <cell r="AT507"/>
          <cell r="AU507"/>
          <cell r="AV507"/>
          <cell r="AW507"/>
          <cell r="AX507"/>
          <cell r="AY507" t="str">
            <v>Available( broken )</v>
          </cell>
          <cell r="AZ507"/>
          <cell r="BA507">
            <v>44934</v>
          </cell>
          <cell r="BB507" t="str">
            <v>Warning</v>
          </cell>
          <cell r="BC507" t="str">
            <v>Compreh.</v>
          </cell>
          <cell r="BD507" t="str">
            <v>AVL</v>
          </cell>
          <cell r="BE507"/>
          <cell r="BF507" t="str">
            <v>QATAR TRANSPORT</v>
          </cell>
          <cell r="BG507" t="str">
            <v>FMB120</v>
          </cell>
          <cell r="BH507">
            <v>354018118112501</v>
          </cell>
          <cell r="BI507">
            <v>9742800040742</v>
          </cell>
          <cell r="BJ507" t="str">
            <v>fixed</v>
          </cell>
          <cell r="BK507"/>
          <cell r="BL507"/>
          <cell r="BM507"/>
          <cell r="BN507"/>
          <cell r="BO507"/>
          <cell r="BP507"/>
          <cell r="BQ507">
            <v>1108050100</v>
          </cell>
        </row>
        <row r="508">
          <cell r="C508">
            <v>162194</v>
          </cell>
          <cell r="D508" t="str">
            <v>Active</v>
          </cell>
          <cell r="E508" t="str">
            <v>Mercedes</v>
          </cell>
          <cell r="F508" t="str">
            <v xml:space="preserve">Automatic </v>
          </cell>
          <cell r="G508" t="str">
            <v>Actros 3348</v>
          </cell>
          <cell r="H508" t="str">
            <v>Truck</v>
          </cell>
          <cell r="I508" t="str">
            <v>Double Cabin</v>
          </cell>
          <cell r="J508" t="str">
            <v>Truck Head</v>
          </cell>
          <cell r="K508" t="str">
            <v xml:space="preserve">Small Pin </v>
          </cell>
          <cell r="L508"/>
          <cell r="M508" t="str">
            <v>WDB9341611K986658</v>
          </cell>
          <cell r="N508" t="str">
            <v>WDB9341611K986658</v>
          </cell>
          <cell r="O508">
            <v>2005</v>
          </cell>
          <cell r="P508" t="str">
            <v>Germany</v>
          </cell>
          <cell r="Q508" t="str">
            <v>TR-Transport - Operations</v>
          </cell>
          <cell r="R508" t="str">
            <v>GWC</v>
          </cell>
          <cell r="S508" t="str">
            <v>LVQ</v>
          </cell>
          <cell r="T508" t="str">
            <v>SLB</v>
          </cell>
          <cell r="U508"/>
          <cell r="V508"/>
          <cell r="W508">
            <v>8</v>
          </cell>
          <cell r="X508" t="str">
            <v>Green</v>
          </cell>
          <cell r="Y508"/>
          <cell r="Z508" t="str">
            <v>15,928 cc / 480 hp</v>
          </cell>
          <cell r="AA508" t="str">
            <v>Diesel</v>
          </cell>
          <cell r="AB508" t="str">
            <v>550 LTR</v>
          </cell>
          <cell r="AC508">
            <v>1</v>
          </cell>
          <cell r="AD508">
            <v>2</v>
          </cell>
          <cell r="AE508" t="str">
            <v xml:space="preserve"> 2 Seater</v>
          </cell>
          <cell r="AF508"/>
          <cell r="AG508" t="str">
            <v>Double Axel</v>
          </cell>
          <cell r="AH508"/>
          <cell r="AI508"/>
          <cell r="AJ508"/>
          <cell r="AK508">
            <v>6000</v>
          </cell>
          <cell r="AL508"/>
          <cell r="AM508"/>
          <cell r="AN508"/>
          <cell r="AO508"/>
          <cell r="AP508"/>
          <cell r="AQ508"/>
          <cell r="AR508"/>
          <cell r="AS508"/>
          <cell r="AT508"/>
          <cell r="AU508"/>
          <cell r="AV508"/>
          <cell r="AW508"/>
          <cell r="AX508"/>
          <cell r="AY508" t="str">
            <v>Available( broken )</v>
          </cell>
          <cell r="AZ508"/>
          <cell r="BA508">
            <v>44934</v>
          </cell>
          <cell r="BB508" t="str">
            <v>Warning</v>
          </cell>
          <cell r="BC508" t="str">
            <v>Compreh.</v>
          </cell>
          <cell r="BD508" t="str">
            <v>AVL</v>
          </cell>
          <cell r="BE508"/>
          <cell r="BF508" t="str">
            <v>QATAR TRANSPORT</v>
          </cell>
          <cell r="BG508" t="str">
            <v>FMB120</v>
          </cell>
          <cell r="BH508">
            <v>354018118160369</v>
          </cell>
          <cell r="BI508">
            <v>9742800040743</v>
          </cell>
          <cell r="BJ508" t="str">
            <v>fixed</v>
          </cell>
          <cell r="BK508"/>
          <cell r="BL508"/>
          <cell r="BM508"/>
          <cell r="BN508"/>
          <cell r="BO508"/>
          <cell r="BP508"/>
          <cell r="BQ508">
            <v>1108050100</v>
          </cell>
        </row>
        <row r="509">
          <cell r="C509">
            <v>163054</v>
          </cell>
          <cell r="D509" t="str">
            <v>Active</v>
          </cell>
          <cell r="E509" t="str">
            <v>Mercedes</v>
          </cell>
          <cell r="F509" t="str">
            <v xml:space="preserve">Automatic </v>
          </cell>
          <cell r="G509" t="str">
            <v>Actros 2040</v>
          </cell>
          <cell r="H509" t="str">
            <v>Truck</v>
          </cell>
          <cell r="I509" t="str">
            <v>Double Cabin</v>
          </cell>
          <cell r="J509" t="str">
            <v>Truck Head</v>
          </cell>
          <cell r="K509" t="str">
            <v xml:space="preserve">Small Pin </v>
          </cell>
          <cell r="L509"/>
          <cell r="M509" t="str">
            <v>WDB 9340121L031926</v>
          </cell>
          <cell r="N509" t="str">
            <v>WDB 9340121L031926</v>
          </cell>
          <cell r="O509">
            <v>2005</v>
          </cell>
          <cell r="P509" t="str">
            <v xml:space="preserve">  Germany</v>
          </cell>
          <cell r="Q509" t="str">
            <v>TR-Transport - Operations</v>
          </cell>
          <cell r="R509" t="str">
            <v>Flag Logistics Services</v>
          </cell>
          <cell r="S509" t="str">
            <v>LVQ</v>
          </cell>
          <cell r="T509"/>
          <cell r="U509"/>
          <cell r="V509"/>
          <cell r="W509">
            <v>6</v>
          </cell>
          <cell r="X509" t="str">
            <v>White</v>
          </cell>
          <cell r="Y509"/>
          <cell r="Z509" t="str">
            <v>11,946 cc /400 hp</v>
          </cell>
          <cell r="AA509" t="str">
            <v>Diesel</v>
          </cell>
          <cell r="AB509" t="str">
            <v>500 LTR</v>
          </cell>
          <cell r="AC509">
            <v>1</v>
          </cell>
          <cell r="AD509">
            <v>2.4</v>
          </cell>
          <cell r="AE509" t="str">
            <v xml:space="preserve"> 2 Seater</v>
          </cell>
          <cell r="AF509"/>
          <cell r="AG509" t="str">
            <v>Single Axel</v>
          </cell>
          <cell r="AH509"/>
          <cell r="AI509"/>
          <cell r="AJ509"/>
          <cell r="AK509">
            <v>9800</v>
          </cell>
          <cell r="AL509"/>
          <cell r="AM509"/>
          <cell r="AN509"/>
          <cell r="AO509"/>
          <cell r="AP509"/>
          <cell r="AQ509"/>
          <cell r="AR509"/>
          <cell r="AS509"/>
          <cell r="AT509"/>
          <cell r="AU509"/>
          <cell r="AV509"/>
          <cell r="AW509"/>
          <cell r="AX509"/>
          <cell r="AY509" t="str">
            <v>Available</v>
          </cell>
          <cell r="AZ509"/>
          <cell r="BA509">
            <v>45155</v>
          </cell>
          <cell r="BB509" t="str">
            <v/>
          </cell>
          <cell r="BC509" t="str">
            <v>Compreh.</v>
          </cell>
          <cell r="BD509" t="str">
            <v>AVL</v>
          </cell>
          <cell r="BE509"/>
          <cell r="BF509" t="str">
            <v>QATAR TRANSPORT</v>
          </cell>
          <cell r="BG509" t="str">
            <v>FMB120</v>
          </cell>
          <cell r="BH509">
            <v>354018118162001</v>
          </cell>
          <cell r="BI509">
            <v>9742800040744</v>
          </cell>
          <cell r="BJ509" t="str">
            <v>fixed</v>
          </cell>
          <cell r="BK509"/>
          <cell r="BL509"/>
          <cell r="BM509"/>
          <cell r="BN509"/>
          <cell r="BO509"/>
          <cell r="BP509"/>
          <cell r="BQ509">
            <v>1108050100</v>
          </cell>
        </row>
        <row r="510">
          <cell r="C510">
            <v>163055</v>
          </cell>
          <cell r="D510" t="str">
            <v>Active</v>
          </cell>
          <cell r="E510" t="str">
            <v>Mercedes</v>
          </cell>
          <cell r="F510" t="str">
            <v xml:space="preserve">Automatic </v>
          </cell>
          <cell r="G510" t="str">
            <v>Actros 2040</v>
          </cell>
          <cell r="H510" t="str">
            <v>Truck</v>
          </cell>
          <cell r="I510" t="str">
            <v>Double Cabin</v>
          </cell>
          <cell r="J510" t="str">
            <v>Truck Head</v>
          </cell>
          <cell r="K510" t="str">
            <v xml:space="preserve">Small Pin </v>
          </cell>
          <cell r="L510"/>
          <cell r="M510" t="str">
            <v>WDB 9340121K993851</v>
          </cell>
          <cell r="N510" t="str">
            <v>WDB 9340121K993851</v>
          </cell>
          <cell r="O510">
            <v>2005</v>
          </cell>
          <cell r="P510" t="str">
            <v xml:space="preserve">  Germany</v>
          </cell>
          <cell r="Q510" t="str">
            <v>TR-Transport - Operations</v>
          </cell>
          <cell r="R510" t="str">
            <v>Flag Logistics Services</v>
          </cell>
          <cell r="S510" t="str">
            <v>LVQ</v>
          </cell>
          <cell r="T510" t="str">
            <v>Deugro Dedicated</v>
          </cell>
          <cell r="U510"/>
          <cell r="V510"/>
          <cell r="W510">
            <v>6</v>
          </cell>
          <cell r="X510" t="str">
            <v>White</v>
          </cell>
          <cell r="Y510"/>
          <cell r="Z510" t="str">
            <v>11,946 cc /400 hp</v>
          </cell>
          <cell r="AA510" t="str">
            <v>Diesel</v>
          </cell>
          <cell r="AB510" t="str">
            <v>500 LTR</v>
          </cell>
          <cell r="AC510">
            <v>1</v>
          </cell>
          <cell r="AD510">
            <v>2.4</v>
          </cell>
          <cell r="AE510" t="str">
            <v xml:space="preserve"> 2 Seater</v>
          </cell>
          <cell r="AF510"/>
          <cell r="AG510" t="str">
            <v>Single Axel</v>
          </cell>
          <cell r="AH510"/>
          <cell r="AI510"/>
          <cell r="AJ510"/>
          <cell r="AK510">
            <v>9800</v>
          </cell>
          <cell r="AL510"/>
          <cell r="AM510"/>
          <cell r="AN510"/>
          <cell r="AO510"/>
          <cell r="AP510"/>
          <cell r="AQ510"/>
          <cell r="AR510"/>
          <cell r="AS510"/>
          <cell r="AT510"/>
          <cell r="AU510"/>
          <cell r="AV510"/>
          <cell r="AW510"/>
          <cell r="AX510"/>
          <cell r="AY510" t="str">
            <v>Available( broken )</v>
          </cell>
          <cell r="AZ510"/>
          <cell r="BA510">
            <v>45145</v>
          </cell>
          <cell r="BB510" t="str">
            <v/>
          </cell>
          <cell r="BC510" t="str">
            <v>Compreh.</v>
          </cell>
          <cell r="BD510" t="str">
            <v>AVL</v>
          </cell>
          <cell r="BE510"/>
          <cell r="BF510" t="str">
            <v>QATAR TRANSPORT</v>
          </cell>
          <cell r="BG510" t="str">
            <v>FMB120</v>
          </cell>
          <cell r="BH510">
            <v>354018118160542</v>
          </cell>
          <cell r="BI510">
            <v>9742800040712</v>
          </cell>
          <cell r="BJ510" t="str">
            <v>fixed</v>
          </cell>
          <cell r="BK510"/>
          <cell r="BL510"/>
          <cell r="BM510"/>
          <cell r="BN510"/>
          <cell r="BO510"/>
          <cell r="BP510"/>
          <cell r="BQ510">
            <v>1108050100</v>
          </cell>
        </row>
        <row r="511">
          <cell r="C511">
            <v>66913</v>
          </cell>
          <cell r="D511" t="str">
            <v>Active</v>
          </cell>
          <cell r="E511" t="str">
            <v>Mercedes</v>
          </cell>
          <cell r="F511" t="str">
            <v xml:space="preserve">Automatic </v>
          </cell>
          <cell r="G511" t="str">
            <v>Actros 2040</v>
          </cell>
          <cell r="H511" t="str">
            <v>Truck</v>
          </cell>
          <cell r="I511" t="str">
            <v>Double Cabin</v>
          </cell>
          <cell r="J511" t="str">
            <v>Truck Head</v>
          </cell>
          <cell r="K511" t="str">
            <v xml:space="preserve">Small Pin </v>
          </cell>
          <cell r="L511"/>
          <cell r="M511" t="str">
            <v>WDACHDAA88L316313</v>
          </cell>
          <cell r="N511" t="str">
            <v>WDACHDAA88L316313</v>
          </cell>
          <cell r="O511">
            <v>2008</v>
          </cell>
          <cell r="P511" t="str">
            <v xml:space="preserve">  Germany</v>
          </cell>
          <cell r="Q511" t="str">
            <v>TR-Transport - Operations</v>
          </cell>
          <cell r="R511" t="str">
            <v>Flag Logistics Services</v>
          </cell>
          <cell r="S511" t="str">
            <v>LVQ</v>
          </cell>
          <cell r="T511" t="str">
            <v>Dangerous cargo ADR</v>
          </cell>
          <cell r="U511"/>
          <cell r="V511"/>
          <cell r="W511">
            <v>6</v>
          </cell>
          <cell r="X511" t="str">
            <v>White</v>
          </cell>
          <cell r="Y511">
            <v>54192300587974</v>
          </cell>
          <cell r="Z511" t="str">
            <v>11,946 cc /400 hp</v>
          </cell>
          <cell r="AA511" t="str">
            <v>Diesel</v>
          </cell>
          <cell r="AB511" t="str">
            <v>500 LTR</v>
          </cell>
          <cell r="AC511">
            <v>1</v>
          </cell>
          <cell r="AD511">
            <v>2.4</v>
          </cell>
          <cell r="AE511" t="str">
            <v xml:space="preserve"> 2 Seater</v>
          </cell>
          <cell r="AF511"/>
          <cell r="AG511" t="str">
            <v>Single Axel</v>
          </cell>
          <cell r="AH511"/>
          <cell r="AI511"/>
          <cell r="AJ511">
            <v>20000</v>
          </cell>
          <cell r="AK511">
            <v>7000</v>
          </cell>
          <cell r="AL511"/>
          <cell r="AM511"/>
          <cell r="AN511"/>
          <cell r="AO511"/>
          <cell r="AP511"/>
          <cell r="AQ511"/>
          <cell r="AR511"/>
          <cell r="AS511"/>
          <cell r="AT511"/>
          <cell r="AU511"/>
          <cell r="AV511"/>
          <cell r="AW511"/>
          <cell r="AX511"/>
          <cell r="AY511" t="str">
            <v>Available</v>
          </cell>
          <cell r="AZ511"/>
          <cell r="BA511">
            <v>45032</v>
          </cell>
          <cell r="BB511" t="str">
            <v/>
          </cell>
          <cell r="BC511" t="str">
            <v>Compreh.</v>
          </cell>
          <cell r="BD511" t="str">
            <v>AVL</v>
          </cell>
          <cell r="BE511"/>
          <cell r="BF511" t="str">
            <v>QATAR TRANSPORT</v>
          </cell>
          <cell r="BG511" t="str">
            <v>FMB120</v>
          </cell>
          <cell r="BH511">
            <v>354018118117401</v>
          </cell>
          <cell r="BI511">
            <v>9742800040990</v>
          </cell>
          <cell r="BJ511" t="str">
            <v>fixed</v>
          </cell>
          <cell r="BK511"/>
          <cell r="BL511"/>
          <cell r="BM511"/>
          <cell r="BN511"/>
          <cell r="BO511"/>
          <cell r="BP511"/>
          <cell r="BQ511">
            <v>1108050100</v>
          </cell>
        </row>
        <row r="512">
          <cell r="C512">
            <v>88607</v>
          </cell>
          <cell r="D512" t="str">
            <v>Active</v>
          </cell>
          <cell r="E512" t="str">
            <v>Mercedes</v>
          </cell>
          <cell r="F512" t="str">
            <v xml:space="preserve">Automatic </v>
          </cell>
          <cell r="G512" t="str">
            <v>Actros 2041</v>
          </cell>
          <cell r="H512" t="str">
            <v>Truck</v>
          </cell>
          <cell r="I512" t="str">
            <v>Double Cabin</v>
          </cell>
          <cell r="J512" t="str">
            <v>Truck Head</v>
          </cell>
          <cell r="K512" t="str">
            <v xml:space="preserve">Small Pin </v>
          </cell>
          <cell r="L512"/>
          <cell r="M512"/>
          <cell r="N512" t="str">
            <v>WD3CHDAA0J0230833</v>
          </cell>
          <cell r="O512">
            <v>2018</v>
          </cell>
          <cell r="P512" t="str">
            <v>Germany</v>
          </cell>
          <cell r="Q512" t="str">
            <v>TR-Transport - Operations</v>
          </cell>
          <cell r="R512" t="str">
            <v>GWC</v>
          </cell>
          <cell r="S512" t="str">
            <v>LVQ</v>
          </cell>
          <cell r="T512" t="str">
            <v>Deugro Dedicated</v>
          </cell>
          <cell r="U512"/>
          <cell r="V512"/>
          <cell r="W512">
            <v>6</v>
          </cell>
          <cell r="X512" t="str">
            <v>White</v>
          </cell>
          <cell r="Y512" t="str">
            <v>541944C1027569</v>
          </cell>
          <cell r="Z512"/>
          <cell r="AA512" t="str">
            <v>Diesel</v>
          </cell>
          <cell r="AB512" t="str">
            <v>400 LTR</v>
          </cell>
          <cell r="AC512">
            <v>1</v>
          </cell>
          <cell r="AD512">
            <v>2.4</v>
          </cell>
          <cell r="AE512" t="str">
            <v xml:space="preserve"> 2 Seater</v>
          </cell>
          <cell r="AF512"/>
          <cell r="AG512" t="str">
            <v>Single Axel</v>
          </cell>
          <cell r="AH512"/>
          <cell r="AI512"/>
          <cell r="AJ512">
            <v>20000</v>
          </cell>
          <cell r="AK512">
            <v>7000</v>
          </cell>
          <cell r="AL512"/>
          <cell r="AM512"/>
          <cell r="AN512"/>
          <cell r="AO512"/>
          <cell r="AP512"/>
          <cell r="AQ512"/>
          <cell r="AR512"/>
          <cell r="AS512"/>
          <cell r="AT512"/>
          <cell r="AU512"/>
          <cell r="AV512"/>
          <cell r="AW512"/>
          <cell r="AX512"/>
          <cell r="AY512" t="e">
            <v>#N/A</v>
          </cell>
          <cell r="AZ512"/>
          <cell r="BA512">
            <v>44966</v>
          </cell>
          <cell r="BB512" t="str">
            <v/>
          </cell>
          <cell r="BC512" t="str">
            <v>Compreh.</v>
          </cell>
          <cell r="BD512" t="str">
            <v>AVL</v>
          </cell>
          <cell r="BE512"/>
          <cell r="BF512" t="str">
            <v>QATAR TRANSPORT</v>
          </cell>
          <cell r="BG512" t="str">
            <v>FMB120</v>
          </cell>
          <cell r="BH512">
            <v>354018118133655</v>
          </cell>
          <cell r="BI512">
            <v>9742800040991</v>
          </cell>
          <cell r="BJ512" t="str">
            <v>fixed</v>
          </cell>
          <cell r="BK512"/>
          <cell r="BL512"/>
          <cell r="BM512"/>
          <cell r="BN512">
            <v>4000007309</v>
          </cell>
          <cell r="BO512"/>
          <cell r="BP512" t="str">
            <v xml:space="preserve">1 year unlimited Mileage for the entire vehicle, 3 years or 450,000 KM whichever comes first for the Power drive </v>
          </cell>
          <cell r="BQ512">
            <v>1108050100</v>
          </cell>
        </row>
        <row r="513">
          <cell r="C513">
            <v>88640</v>
          </cell>
          <cell r="D513" t="str">
            <v>Active</v>
          </cell>
          <cell r="E513" t="str">
            <v>Mercedes</v>
          </cell>
          <cell r="F513" t="str">
            <v xml:space="preserve">Automatic </v>
          </cell>
          <cell r="G513" t="str">
            <v>Actros 2041</v>
          </cell>
          <cell r="H513" t="str">
            <v>Truck</v>
          </cell>
          <cell r="I513" t="str">
            <v>Double Cabin</v>
          </cell>
          <cell r="J513" t="str">
            <v>Truck Head</v>
          </cell>
          <cell r="K513" t="str">
            <v xml:space="preserve">Small Pin </v>
          </cell>
          <cell r="L513"/>
          <cell r="M513"/>
          <cell r="N513" t="str">
            <v>WD3CHDAAXJ0230838</v>
          </cell>
          <cell r="O513">
            <v>2018</v>
          </cell>
          <cell r="P513" t="str">
            <v>Germany</v>
          </cell>
          <cell r="Q513" t="str">
            <v>TR-Transport - Operations</v>
          </cell>
          <cell r="R513" t="str">
            <v>GWC</v>
          </cell>
          <cell r="S513" t="str">
            <v>LVQ</v>
          </cell>
          <cell r="T513" t="str">
            <v>LVQ</v>
          </cell>
          <cell r="U513"/>
          <cell r="V513"/>
          <cell r="W513">
            <v>6</v>
          </cell>
          <cell r="X513" t="str">
            <v>White</v>
          </cell>
          <cell r="Y513" t="str">
            <v>541944C1027688</v>
          </cell>
          <cell r="Z513"/>
          <cell r="AA513" t="str">
            <v>Diesel</v>
          </cell>
          <cell r="AB513" t="str">
            <v>400 LTR</v>
          </cell>
          <cell r="AC513">
            <v>1</v>
          </cell>
          <cell r="AD513">
            <v>2.4</v>
          </cell>
          <cell r="AE513" t="str">
            <v xml:space="preserve"> 2 Seater</v>
          </cell>
          <cell r="AF513"/>
          <cell r="AG513" t="str">
            <v>Single Axel</v>
          </cell>
          <cell r="AH513"/>
          <cell r="AI513"/>
          <cell r="AJ513">
            <v>20000</v>
          </cell>
          <cell r="AK513">
            <v>7000</v>
          </cell>
          <cell r="AL513"/>
          <cell r="AM513"/>
          <cell r="AN513"/>
          <cell r="AO513"/>
          <cell r="AP513"/>
          <cell r="AQ513"/>
          <cell r="AR513"/>
          <cell r="AS513"/>
          <cell r="AT513"/>
          <cell r="AU513"/>
          <cell r="AV513"/>
          <cell r="AW513"/>
          <cell r="AX513"/>
          <cell r="AY513" t="e">
            <v>#N/A</v>
          </cell>
          <cell r="AZ513"/>
          <cell r="BA513">
            <v>44966</v>
          </cell>
          <cell r="BB513" t="str">
            <v/>
          </cell>
          <cell r="BC513" t="str">
            <v>Compreh.</v>
          </cell>
          <cell r="BD513" t="str">
            <v>AVL</v>
          </cell>
          <cell r="BE513"/>
          <cell r="BF513" t="str">
            <v>QATAR TRANSPORT</v>
          </cell>
          <cell r="BG513" t="str">
            <v>FMB120</v>
          </cell>
          <cell r="BH513">
            <v>354018118161862</v>
          </cell>
          <cell r="BI513">
            <v>9742800040992</v>
          </cell>
          <cell r="BJ513" t="str">
            <v>fixed</v>
          </cell>
          <cell r="BK513"/>
          <cell r="BL513"/>
          <cell r="BM513"/>
          <cell r="BN513">
            <v>4000007309</v>
          </cell>
          <cell r="BO513"/>
          <cell r="BP513" t="str">
            <v xml:space="preserve">1 year unlimited Mileage for the entire vehicle, 3 years or 450,000 KM whichever comes first for the Power drive </v>
          </cell>
          <cell r="BQ513">
            <v>1108050100</v>
          </cell>
        </row>
        <row r="514">
          <cell r="C514">
            <v>107313</v>
          </cell>
          <cell r="D514" t="str">
            <v>Active</v>
          </cell>
          <cell r="E514" t="str">
            <v>MAN</v>
          </cell>
          <cell r="F514" t="str">
            <v xml:space="preserve">Automatic </v>
          </cell>
          <cell r="G514" t="str">
            <v>TGS21-400</v>
          </cell>
          <cell r="H514" t="str">
            <v>Truck</v>
          </cell>
          <cell r="I514" t="str">
            <v>Double Cabin</v>
          </cell>
          <cell r="J514" t="str">
            <v>Truck Head</v>
          </cell>
          <cell r="K514" t="str">
            <v xml:space="preserve">Small Pin </v>
          </cell>
          <cell r="L514"/>
          <cell r="M514"/>
          <cell r="N514" t="str">
            <v>WMA06WZZ1HM751120</v>
          </cell>
          <cell r="O514">
            <v>2017</v>
          </cell>
          <cell r="P514" t="str">
            <v>Germany</v>
          </cell>
          <cell r="Q514" t="str">
            <v>TR-Transport - Operations</v>
          </cell>
          <cell r="R514" t="str">
            <v>GWC</v>
          </cell>
          <cell r="S514" t="str">
            <v>LVQ</v>
          </cell>
          <cell r="T514" t="str">
            <v>LVQ</v>
          </cell>
          <cell r="U514"/>
          <cell r="V514"/>
          <cell r="W514">
            <v>6</v>
          </cell>
          <cell r="X514" t="str">
            <v>White</v>
          </cell>
          <cell r="Y514">
            <v>50547860414789</v>
          </cell>
          <cell r="Z514" t="str">
            <v>360 hp</v>
          </cell>
          <cell r="AA514" t="str">
            <v>Diesel</v>
          </cell>
          <cell r="AB514" t="str">
            <v>400 LTR</v>
          </cell>
          <cell r="AC514">
            <v>1</v>
          </cell>
          <cell r="AD514">
            <v>2.4</v>
          </cell>
          <cell r="AE514" t="str">
            <v xml:space="preserve"> 2 Seater</v>
          </cell>
          <cell r="AF514"/>
          <cell r="AG514" t="str">
            <v>Single Axel</v>
          </cell>
          <cell r="AH514"/>
          <cell r="AI514"/>
          <cell r="AJ514"/>
          <cell r="AK514">
            <v>6000</v>
          </cell>
          <cell r="AL514"/>
          <cell r="AM514"/>
          <cell r="AN514"/>
          <cell r="AO514"/>
          <cell r="AP514"/>
          <cell r="AQ514"/>
          <cell r="AR514"/>
          <cell r="AS514"/>
          <cell r="AT514"/>
          <cell r="AU514"/>
          <cell r="AV514"/>
          <cell r="AW514"/>
          <cell r="AX514"/>
          <cell r="AY514" t="e">
            <v>#N/A</v>
          </cell>
          <cell r="AZ514"/>
          <cell r="BA514">
            <v>45008</v>
          </cell>
          <cell r="BB514" t="str">
            <v/>
          </cell>
          <cell r="BC514" t="str">
            <v>Compreh.</v>
          </cell>
          <cell r="BD514" t="str">
            <v>AVL</v>
          </cell>
          <cell r="BE514"/>
          <cell r="BF514" t="str">
            <v>QATAR TRANSPORT</v>
          </cell>
          <cell r="BG514" t="str">
            <v>FMB120</v>
          </cell>
          <cell r="BH514">
            <v>354018118112196</v>
          </cell>
          <cell r="BI514">
            <v>9742800040993</v>
          </cell>
          <cell r="BJ514" t="str">
            <v>fixed</v>
          </cell>
          <cell r="BK514"/>
          <cell r="BL514"/>
          <cell r="BM514"/>
          <cell r="BN514">
            <v>4000003950</v>
          </cell>
          <cell r="BO514"/>
          <cell r="BP514" t="str">
            <v xml:space="preserve">2 years with unlimited mileage. (1st year bumper to bumper and 2nd year engine,gearbox and differentials) </v>
          </cell>
          <cell r="BQ514">
            <v>1108050100</v>
          </cell>
        </row>
        <row r="515">
          <cell r="C515">
            <v>107458</v>
          </cell>
          <cell r="D515" t="str">
            <v>Active</v>
          </cell>
          <cell r="E515" t="str">
            <v>MAN</v>
          </cell>
          <cell r="F515" t="str">
            <v xml:space="preserve">Automatic </v>
          </cell>
          <cell r="G515" t="str">
            <v>TGS21-400</v>
          </cell>
          <cell r="H515" t="str">
            <v>Truck</v>
          </cell>
          <cell r="I515" t="str">
            <v>Double Cabin</v>
          </cell>
          <cell r="J515" t="str">
            <v>Truck Head</v>
          </cell>
          <cell r="K515" t="str">
            <v xml:space="preserve">Small Pin </v>
          </cell>
          <cell r="L515"/>
          <cell r="M515"/>
          <cell r="N515" t="str">
            <v>WMA06WZZ6HM751016</v>
          </cell>
          <cell r="O515">
            <v>2017</v>
          </cell>
          <cell r="P515" t="str">
            <v>Germany</v>
          </cell>
          <cell r="Q515" t="str">
            <v>TR-Transport - Operations</v>
          </cell>
          <cell r="R515" t="str">
            <v>GWC</v>
          </cell>
          <cell r="S515" t="str">
            <v>LVQ</v>
          </cell>
          <cell r="T515" t="str">
            <v>LVQ</v>
          </cell>
          <cell r="U515"/>
          <cell r="V515"/>
          <cell r="W515">
            <v>6</v>
          </cell>
          <cell r="X515" t="str">
            <v>White</v>
          </cell>
          <cell r="Y515">
            <v>50547841214789</v>
          </cell>
          <cell r="Z515" t="str">
            <v>360 hp</v>
          </cell>
          <cell r="AA515" t="str">
            <v>Diesel</v>
          </cell>
          <cell r="AB515" t="str">
            <v>400 LTR</v>
          </cell>
          <cell r="AC515">
            <v>1</v>
          </cell>
          <cell r="AD515">
            <v>2.4</v>
          </cell>
          <cell r="AE515" t="str">
            <v xml:space="preserve"> 2 Seater</v>
          </cell>
          <cell r="AF515"/>
          <cell r="AG515" t="str">
            <v>Single Axel</v>
          </cell>
          <cell r="AH515"/>
          <cell r="AI515"/>
          <cell r="AJ515"/>
          <cell r="AK515">
            <v>6000</v>
          </cell>
          <cell r="AL515"/>
          <cell r="AM515"/>
          <cell r="AN515"/>
          <cell r="AO515"/>
          <cell r="AP515"/>
          <cell r="AQ515"/>
          <cell r="AR515"/>
          <cell r="AS515"/>
          <cell r="AT515"/>
          <cell r="AU515"/>
          <cell r="AV515"/>
          <cell r="AW515"/>
          <cell r="AX515"/>
          <cell r="AY515" t="e">
            <v>#N/A</v>
          </cell>
          <cell r="AZ515"/>
          <cell r="BA515">
            <v>45008</v>
          </cell>
          <cell r="BB515" t="str">
            <v/>
          </cell>
          <cell r="BC515" t="str">
            <v>Compreh.</v>
          </cell>
          <cell r="BD515" t="str">
            <v>AVL</v>
          </cell>
          <cell r="BE515"/>
          <cell r="BF515" t="str">
            <v>QATAR TRANSPORT</v>
          </cell>
          <cell r="BG515" t="str">
            <v>FMB120</v>
          </cell>
          <cell r="BH515">
            <v>354018118152556</v>
          </cell>
          <cell r="BI515">
            <v>9742800040994</v>
          </cell>
          <cell r="BJ515" t="str">
            <v>fixed</v>
          </cell>
          <cell r="BK515"/>
          <cell r="BL515"/>
          <cell r="BM515"/>
          <cell r="BN515">
            <v>4000003950</v>
          </cell>
          <cell r="BO515"/>
          <cell r="BP515" t="str">
            <v xml:space="preserve">2 years with unlimited mileage. (1st year bumper to bumper and 2nd year engine,gearbox and differentials) </v>
          </cell>
          <cell r="BQ515">
            <v>1108050100</v>
          </cell>
        </row>
        <row r="516">
          <cell r="C516">
            <v>135621</v>
          </cell>
          <cell r="D516" t="str">
            <v>Active</v>
          </cell>
          <cell r="E516" t="str">
            <v>Mercedes</v>
          </cell>
          <cell r="F516" t="str">
            <v xml:space="preserve">Automatic </v>
          </cell>
          <cell r="G516" t="str">
            <v>Actros 3348</v>
          </cell>
          <cell r="H516" t="str">
            <v>Truck</v>
          </cell>
          <cell r="I516" t="str">
            <v>Double Cabin</v>
          </cell>
          <cell r="J516" t="str">
            <v>Truck Head</v>
          </cell>
          <cell r="K516" t="str">
            <v xml:space="preserve">Big Pin </v>
          </cell>
          <cell r="L516"/>
          <cell r="M516" t="str">
            <v>WDB9341611K984032</v>
          </cell>
          <cell r="N516" t="str">
            <v>WDB9341611K984032</v>
          </cell>
          <cell r="O516">
            <v>2005</v>
          </cell>
          <cell r="P516" t="str">
            <v xml:space="preserve">  Germany</v>
          </cell>
          <cell r="Q516" t="str">
            <v>TR-Transport - Operations</v>
          </cell>
          <cell r="R516" t="str">
            <v>Flag Logistics Services</v>
          </cell>
          <cell r="S516" t="str">
            <v>LVQ</v>
          </cell>
          <cell r="T516" t="str">
            <v>LVQ</v>
          </cell>
          <cell r="U516"/>
          <cell r="V516"/>
          <cell r="W516">
            <v>8</v>
          </cell>
          <cell r="X516" t="str">
            <v>White</v>
          </cell>
          <cell r="Y516"/>
          <cell r="Z516" t="str">
            <v>15,928 cc / 480 hp</v>
          </cell>
          <cell r="AA516" t="str">
            <v>Diesel</v>
          </cell>
          <cell r="AB516" t="str">
            <v>550 LTR</v>
          </cell>
          <cell r="AC516">
            <v>1</v>
          </cell>
          <cell r="AD516">
            <v>2</v>
          </cell>
          <cell r="AE516" t="str">
            <v xml:space="preserve"> 2 Seater</v>
          </cell>
          <cell r="AF516"/>
          <cell r="AG516" t="str">
            <v>Double Axel</v>
          </cell>
          <cell r="AH516"/>
          <cell r="AI516"/>
          <cell r="AJ516"/>
          <cell r="AK516">
            <v>3500</v>
          </cell>
          <cell r="AL516"/>
          <cell r="AM516"/>
          <cell r="AN516"/>
          <cell r="AO516"/>
          <cell r="AP516"/>
          <cell r="AQ516"/>
          <cell r="AR516"/>
          <cell r="AS516"/>
          <cell r="AT516"/>
          <cell r="AU516"/>
          <cell r="AV516"/>
          <cell r="AW516"/>
          <cell r="AX516"/>
          <cell r="AY516" t="str">
            <v>Available( broken )</v>
          </cell>
          <cell r="AZ516"/>
          <cell r="BA516">
            <v>45153</v>
          </cell>
          <cell r="BB516" t="str">
            <v/>
          </cell>
          <cell r="BC516" t="str">
            <v>Compreh.</v>
          </cell>
          <cell r="BD516" t="str">
            <v>AVL</v>
          </cell>
          <cell r="BE516"/>
          <cell r="BF516" t="str">
            <v>QATAR TRANSPORT</v>
          </cell>
          <cell r="BG516" t="str">
            <v>FMB120</v>
          </cell>
          <cell r="BH516">
            <v>354018118112279</v>
          </cell>
          <cell r="BI516">
            <v>9742800040995</v>
          </cell>
          <cell r="BJ516" t="str">
            <v>fixed</v>
          </cell>
          <cell r="BK516"/>
          <cell r="BL516"/>
          <cell r="BM516"/>
          <cell r="BN516"/>
          <cell r="BO516"/>
          <cell r="BP516"/>
          <cell r="BQ516">
            <v>1108050100</v>
          </cell>
        </row>
        <row r="517">
          <cell r="C517">
            <v>135650</v>
          </cell>
          <cell r="D517" t="str">
            <v>Active</v>
          </cell>
          <cell r="E517" t="str">
            <v>Mercedes</v>
          </cell>
          <cell r="F517" t="str">
            <v xml:space="preserve">Automatic </v>
          </cell>
          <cell r="G517" t="str">
            <v>Actros 3348</v>
          </cell>
          <cell r="H517" t="str">
            <v>Truck</v>
          </cell>
          <cell r="I517" t="str">
            <v>Double Cabin</v>
          </cell>
          <cell r="J517" t="str">
            <v>Truck Head</v>
          </cell>
          <cell r="K517" t="str">
            <v xml:space="preserve">Big Pin </v>
          </cell>
          <cell r="L517"/>
          <cell r="M517" t="str">
            <v>WDB9341611K978754</v>
          </cell>
          <cell r="N517" t="str">
            <v>WDB9341611K978754</v>
          </cell>
          <cell r="O517">
            <v>2005</v>
          </cell>
          <cell r="P517" t="str">
            <v xml:space="preserve">  Germany</v>
          </cell>
          <cell r="Q517" t="str">
            <v>TR-Transport - Operations</v>
          </cell>
          <cell r="R517" t="str">
            <v>Flag Logistics Services</v>
          </cell>
          <cell r="S517" t="str">
            <v>LVQ</v>
          </cell>
          <cell r="T517" t="str">
            <v>LVQ</v>
          </cell>
          <cell r="U517"/>
          <cell r="V517" t="str">
            <v>A366</v>
          </cell>
          <cell r="W517">
            <v>8</v>
          </cell>
          <cell r="X517" t="str">
            <v>White</v>
          </cell>
          <cell r="Y517"/>
          <cell r="Z517" t="str">
            <v>15,928 cc / 480 hp</v>
          </cell>
          <cell r="AA517" t="str">
            <v>Diesel</v>
          </cell>
          <cell r="AB517" t="str">
            <v>550 LTR</v>
          </cell>
          <cell r="AC517">
            <v>1</v>
          </cell>
          <cell r="AD517">
            <v>2</v>
          </cell>
          <cell r="AE517" t="str">
            <v xml:space="preserve"> 2 Seater</v>
          </cell>
          <cell r="AF517"/>
          <cell r="AG517" t="str">
            <v>Double Axel</v>
          </cell>
          <cell r="AH517"/>
          <cell r="AI517"/>
          <cell r="AJ517"/>
          <cell r="AK517">
            <v>9604</v>
          </cell>
          <cell r="AL517"/>
          <cell r="AM517"/>
          <cell r="AN517"/>
          <cell r="AO517"/>
          <cell r="AP517"/>
          <cell r="AQ517"/>
          <cell r="AR517"/>
          <cell r="AS517"/>
          <cell r="AT517"/>
          <cell r="AU517"/>
          <cell r="AV517"/>
          <cell r="AW517"/>
          <cell r="AX517"/>
          <cell r="AY517" t="str">
            <v>Available( broken )</v>
          </cell>
          <cell r="AZ517"/>
          <cell r="BA517">
            <v>44868</v>
          </cell>
          <cell r="BB517" t="str">
            <v>Expired</v>
          </cell>
          <cell r="BC517" t="str">
            <v>Compreh.</v>
          </cell>
          <cell r="BD517" t="str">
            <v>AVL</v>
          </cell>
          <cell r="BE517"/>
          <cell r="BF517" t="str">
            <v>QATAR TRANSPORT</v>
          </cell>
          <cell r="BG517" t="str">
            <v>FMB120</v>
          </cell>
          <cell r="BH517">
            <v>354018118161706</v>
          </cell>
          <cell r="BI517">
            <v>9742800040996</v>
          </cell>
          <cell r="BJ517" t="str">
            <v>fixed</v>
          </cell>
          <cell r="BK517"/>
          <cell r="BL517"/>
          <cell r="BM517"/>
          <cell r="BN517"/>
          <cell r="BO517"/>
          <cell r="BP517"/>
          <cell r="BQ517">
            <v>1108050100</v>
          </cell>
        </row>
        <row r="518">
          <cell r="C518">
            <v>136860</v>
          </cell>
          <cell r="D518" t="str">
            <v>Active</v>
          </cell>
          <cell r="E518" t="str">
            <v>Mercedes</v>
          </cell>
          <cell r="F518" t="str">
            <v xml:space="preserve">Automatic </v>
          </cell>
          <cell r="G518" t="str">
            <v>Actros 3348</v>
          </cell>
          <cell r="H518" t="str">
            <v>Truck</v>
          </cell>
          <cell r="I518" t="str">
            <v>Double Cabin</v>
          </cell>
          <cell r="J518" t="str">
            <v>Truck Head</v>
          </cell>
          <cell r="K518" t="str">
            <v xml:space="preserve">Big Pin </v>
          </cell>
          <cell r="L518"/>
          <cell r="M518" t="str">
            <v>WDB9341611K987537</v>
          </cell>
          <cell r="N518" t="str">
            <v>WDB9341611K987537</v>
          </cell>
          <cell r="O518">
            <v>2005</v>
          </cell>
          <cell r="P518" t="str">
            <v xml:space="preserve">  Germany</v>
          </cell>
          <cell r="Q518" t="str">
            <v>TR-Transport - Operations</v>
          </cell>
          <cell r="R518" t="str">
            <v>Flag Logistics Services</v>
          </cell>
          <cell r="S518" t="str">
            <v>LVQ</v>
          </cell>
          <cell r="T518" t="str">
            <v>LVQ</v>
          </cell>
          <cell r="U518"/>
          <cell r="V518"/>
          <cell r="W518">
            <v>8</v>
          </cell>
          <cell r="X518" t="str">
            <v>White</v>
          </cell>
          <cell r="Y518"/>
          <cell r="Z518" t="str">
            <v>15,928 cc / 480 hp</v>
          </cell>
          <cell r="AA518" t="str">
            <v>Diesel</v>
          </cell>
          <cell r="AB518" t="str">
            <v>550 LTR</v>
          </cell>
          <cell r="AC518">
            <v>1</v>
          </cell>
          <cell r="AD518">
            <v>2</v>
          </cell>
          <cell r="AE518" t="str">
            <v xml:space="preserve"> 2 Seater</v>
          </cell>
          <cell r="AF518"/>
          <cell r="AG518" t="str">
            <v>Double Axel</v>
          </cell>
          <cell r="AH518"/>
          <cell r="AI518"/>
          <cell r="AJ518"/>
          <cell r="AK518">
            <v>9500</v>
          </cell>
          <cell r="AL518"/>
          <cell r="AM518"/>
          <cell r="AN518"/>
          <cell r="AO518"/>
          <cell r="AP518"/>
          <cell r="AQ518"/>
          <cell r="AR518"/>
          <cell r="AS518"/>
          <cell r="AT518"/>
          <cell r="AU518"/>
          <cell r="AV518"/>
          <cell r="AW518"/>
          <cell r="AX518"/>
          <cell r="AY518" t="str">
            <v>Available( broken )</v>
          </cell>
          <cell r="AZ518"/>
          <cell r="BA518">
            <v>45103</v>
          </cell>
          <cell r="BB518" t="str">
            <v/>
          </cell>
          <cell r="BC518" t="str">
            <v>Compreh.</v>
          </cell>
          <cell r="BD518" t="str">
            <v>AVL</v>
          </cell>
          <cell r="BE518"/>
          <cell r="BF518" t="str">
            <v>QATAR TRANSPORT</v>
          </cell>
          <cell r="BG518" t="str">
            <v>FMB120</v>
          </cell>
          <cell r="BH518">
            <v>354018118109424</v>
          </cell>
          <cell r="BI518">
            <v>9742800040997</v>
          </cell>
          <cell r="BJ518" t="str">
            <v>fixed</v>
          </cell>
          <cell r="BK518"/>
          <cell r="BL518"/>
          <cell r="BM518"/>
          <cell r="BN518"/>
          <cell r="BO518"/>
          <cell r="BP518"/>
          <cell r="BQ518">
            <v>1108050100</v>
          </cell>
        </row>
        <row r="519">
          <cell r="C519">
            <v>148065</v>
          </cell>
          <cell r="D519" t="str">
            <v>Active</v>
          </cell>
          <cell r="E519" t="str">
            <v>Mercedes</v>
          </cell>
          <cell r="F519" t="str">
            <v xml:space="preserve">Automatic </v>
          </cell>
          <cell r="G519" t="str">
            <v>Actros 2142</v>
          </cell>
          <cell r="H519" t="str">
            <v>Truck</v>
          </cell>
          <cell r="I519" t="str">
            <v>Double Cabin</v>
          </cell>
          <cell r="J519" t="str">
            <v>Truck Head</v>
          </cell>
          <cell r="K519" t="str">
            <v xml:space="preserve">Small Pin </v>
          </cell>
          <cell r="L519"/>
          <cell r="M519"/>
          <cell r="N519" t="str">
            <v>WD3CHPAJXL0395552</v>
          </cell>
          <cell r="O519">
            <v>2020</v>
          </cell>
          <cell r="P519" t="str">
            <v>Germany</v>
          </cell>
          <cell r="Q519" t="str">
            <v>TR-Transport - Operations</v>
          </cell>
          <cell r="R519" t="str">
            <v>GWC</v>
          </cell>
          <cell r="S519" t="str">
            <v>LVQ</v>
          </cell>
          <cell r="T519"/>
          <cell r="U519"/>
          <cell r="V519"/>
          <cell r="W519">
            <v>6</v>
          </cell>
          <cell r="X519" t="str">
            <v>White</v>
          </cell>
          <cell r="Y519" t="str">
            <v>460972U1037120</v>
          </cell>
          <cell r="Z519"/>
          <cell r="AA519" t="str">
            <v>Diesel</v>
          </cell>
          <cell r="AB519" t="str">
            <v>431 LTR</v>
          </cell>
          <cell r="AC519">
            <v>1</v>
          </cell>
          <cell r="AD519">
            <v>2.4</v>
          </cell>
          <cell r="AE519" t="str">
            <v xml:space="preserve"> 2 Seater</v>
          </cell>
          <cell r="AF519"/>
          <cell r="AG519" t="str">
            <v>Single Axel</v>
          </cell>
          <cell r="AH519"/>
          <cell r="AI519"/>
          <cell r="AJ519">
            <v>13000</v>
          </cell>
          <cell r="AK519">
            <v>7000</v>
          </cell>
          <cell r="AL519"/>
          <cell r="AM519"/>
          <cell r="AN519"/>
          <cell r="AO519"/>
          <cell r="AP519"/>
          <cell r="AQ519"/>
          <cell r="AR519"/>
          <cell r="AS519"/>
          <cell r="AT519"/>
          <cell r="AU519"/>
          <cell r="AV519"/>
          <cell r="AW519"/>
          <cell r="AX519"/>
          <cell r="AY519" t="str">
            <v>Available</v>
          </cell>
          <cell r="AZ519"/>
          <cell r="BA519">
            <v>44823</v>
          </cell>
          <cell r="BB519" t="str">
            <v>Expired</v>
          </cell>
          <cell r="BC519" t="str">
            <v>Compreh.</v>
          </cell>
          <cell r="BD519" t="str">
            <v>AVL</v>
          </cell>
          <cell r="BE519"/>
          <cell r="BF519" t="str">
            <v>QATAR TRANSPORT</v>
          </cell>
          <cell r="BG519" t="str">
            <v>FMB120</v>
          </cell>
          <cell r="BH519">
            <v>354018118112121</v>
          </cell>
          <cell r="BI519">
            <v>9742800040998</v>
          </cell>
          <cell r="BJ519" t="str">
            <v>fixed</v>
          </cell>
          <cell r="BK519">
            <v>43734</v>
          </cell>
          <cell r="BL519"/>
          <cell r="BM519"/>
          <cell r="BN519">
            <v>4000016817</v>
          </cell>
          <cell r="BO519"/>
          <cell r="BP519" t="str">
            <v xml:space="preserve"> 1 year unlimited Mileage for entire unit,3 years 450,000 KMs whichever comes first for the power unit </v>
          </cell>
          <cell r="BQ519">
            <v>1108050100</v>
          </cell>
        </row>
        <row r="520">
          <cell r="C520">
            <v>160345</v>
          </cell>
          <cell r="D520" t="str">
            <v>Active</v>
          </cell>
          <cell r="E520" t="str">
            <v>Mercedes</v>
          </cell>
          <cell r="F520" t="str">
            <v xml:space="preserve">Automatic </v>
          </cell>
          <cell r="G520" t="str">
            <v>Actros 3348</v>
          </cell>
          <cell r="H520" t="str">
            <v>Truck</v>
          </cell>
          <cell r="I520" t="str">
            <v>Double Cabin</v>
          </cell>
          <cell r="J520" t="str">
            <v>Truck Head</v>
          </cell>
          <cell r="K520" t="str">
            <v xml:space="preserve">Small Pin </v>
          </cell>
          <cell r="L520"/>
          <cell r="M520" t="str">
            <v>WDB9341611K983885</v>
          </cell>
          <cell r="N520" t="str">
            <v>WDB9341611K983885</v>
          </cell>
          <cell r="O520">
            <v>2005</v>
          </cell>
          <cell r="P520" t="str">
            <v>Germany</v>
          </cell>
          <cell r="Q520" t="str">
            <v>TR-Transport - Operations</v>
          </cell>
          <cell r="R520" t="str">
            <v>GWC</v>
          </cell>
          <cell r="S520" t="str">
            <v>LVQ</v>
          </cell>
          <cell r="T520" t="str">
            <v>Deugro Dedicated</v>
          </cell>
          <cell r="U520"/>
          <cell r="V520"/>
          <cell r="W520">
            <v>8</v>
          </cell>
          <cell r="X520" t="str">
            <v>Green</v>
          </cell>
          <cell r="Y520"/>
          <cell r="Z520" t="str">
            <v>15,928 cc / 480 hp</v>
          </cell>
          <cell r="AA520" t="str">
            <v>Diesel</v>
          </cell>
          <cell r="AB520" t="str">
            <v>550 LTR</v>
          </cell>
          <cell r="AC520">
            <v>1</v>
          </cell>
          <cell r="AD520">
            <v>2</v>
          </cell>
          <cell r="AE520" t="str">
            <v xml:space="preserve"> 2 Seater</v>
          </cell>
          <cell r="AF520"/>
          <cell r="AG520" t="str">
            <v>Double Axel</v>
          </cell>
          <cell r="AH520"/>
          <cell r="AI520"/>
          <cell r="AJ520"/>
          <cell r="AK520">
            <v>5000</v>
          </cell>
          <cell r="AL520"/>
          <cell r="AM520"/>
          <cell r="AN520"/>
          <cell r="AO520"/>
          <cell r="AP520"/>
          <cell r="AQ520"/>
          <cell r="AR520"/>
          <cell r="AS520"/>
          <cell r="AT520"/>
          <cell r="AU520"/>
          <cell r="AV520"/>
          <cell r="AW520"/>
          <cell r="AX520"/>
          <cell r="AY520" t="str">
            <v>Available</v>
          </cell>
          <cell r="AZ520"/>
          <cell r="BA520">
            <v>44908</v>
          </cell>
          <cell r="BB520" t="str">
            <v>Warning</v>
          </cell>
          <cell r="BC520" t="str">
            <v>Compreh.</v>
          </cell>
          <cell r="BD520" t="str">
            <v>AVL</v>
          </cell>
          <cell r="BE520"/>
          <cell r="BF520" t="str">
            <v>QATAR TRANSPORT</v>
          </cell>
          <cell r="BG520" t="str">
            <v>FMB120</v>
          </cell>
          <cell r="BH520">
            <v>354018118112113</v>
          </cell>
          <cell r="BI520">
            <v>9742800040999</v>
          </cell>
          <cell r="BJ520" t="str">
            <v>fixed</v>
          </cell>
          <cell r="BK520"/>
          <cell r="BL520"/>
          <cell r="BM520"/>
          <cell r="BN520"/>
          <cell r="BO520"/>
          <cell r="BP520"/>
          <cell r="BQ520">
            <v>1108050100</v>
          </cell>
        </row>
        <row r="521">
          <cell r="C521">
            <v>161498</v>
          </cell>
          <cell r="D521" t="str">
            <v>Active</v>
          </cell>
          <cell r="E521" t="str">
            <v>Mercedes</v>
          </cell>
          <cell r="F521" t="str">
            <v xml:space="preserve">Automatic </v>
          </cell>
          <cell r="G521" t="str">
            <v>Actros 3348</v>
          </cell>
          <cell r="H521" t="str">
            <v>Truck</v>
          </cell>
          <cell r="I521" t="str">
            <v>Double Cabin</v>
          </cell>
          <cell r="J521" t="str">
            <v>Truck Head</v>
          </cell>
          <cell r="K521" t="str">
            <v xml:space="preserve">Big Pin </v>
          </cell>
          <cell r="L521"/>
          <cell r="M521" t="str">
            <v>WDB9341611K980661</v>
          </cell>
          <cell r="N521" t="str">
            <v>WDB9341611K980661</v>
          </cell>
          <cell r="O521">
            <v>2005</v>
          </cell>
          <cell r="P521" t="str">
            <v>Germany</v>
          </cell>
          <cell r="Q521" t="str">
            <v>TR-Transport - Operations</v>
          </cell>
          <cell r="R521" t="str">
            <v>GWC</v>
          </cell>
          <cell r="S521" t="str">
            <v>LVQ</v>
          </cell>
          <cell r="T521" t="str">
            <v>Dangerous cargo ADR</v>
          </cell>
          <cell r="U521"/>
          <cell r="V521"/>
          <cell r="W521">
            <v>8</v>
          </cell>
          <cell r="X521" t="str">
            <v>Green</v>
          </cell>
          <cell r="Y521"/>
          <cell r="Z521" t="str">
            <v>15,928 cc / 480 hp</v>
          </cell>
          <cell r="AA521" t="str">
            <v>Diesel</v>
          </cell>
          <cell r="AB521" t="str">
            <v>550 LTR</v>
          </cell>
          <cell r="AC521">
            <v>1</v>
          </cell>
          <cell r="AD521">
            <v>2</v>
          </cell>
          <cell r="AE521" t="str">
            <v xml:space="preserve"> 2 Seater</v>
          </cell>
          <cell r="AF521"/>
          <cell r="AG521" t="str">
            <v>Double Axel</v>
          </cell>
          <cell r="AH521"/>
          <cell r="AI521"/>
          <cell r="AJ521"/>
          <cell r="AK521">
            <v>6000</v>
          </cell>
          <cell r="AL521"/>
          <cell r="AM521"/>
          <cell r="AN521"/>
          <cell r="AO521"/>
          <cell r="AP521"/>
          <cell r="AQ521"/>
          <cell r="AR521"/>
          <cell r="AS521"/>
          <cell r="AT521"/>
          <cell r="AU521"/>
          <cell r="AV521"/>
          <cell r="AW521"/>
          <cell r="AX521"/>
          <cell r="AY521" t="str">
            <v>Available</v>
          </cell>
          <cell r="AZ521"/>
          <cell r="BA521">
            <v>44823</v>
          </cell>
          <cell r="BB521" t="str">
            <v>Expired</v>
          </cell>
          <cell r="BC521" t="str">
            <v>Compreh.</v>
          </cell>
          <cell r="BD521" t="str">
            <v>AVL</v>
          </cell>
          <cell r="BE521"/>
          <cell r="BF521" t="str">
            <v>QATAR TRANSPORT</v>
          </cell>
          <cell r="BG521" t="str">
            <v>FMB120</v>
          </cell>
          <cell r="BH521">
            <v>354018118150915</v>
          </cell>
          <cell r="BI521">
            <v>9742800041000</v>
          </cell>
          <cell r="BJ521" t="str">
            <v>fixed</v>
          </cell>
          <cell r="BK521"/>
          <cell r="BL521"/>
          <cell r="BM521"/>
          <cell r="BN521"/>
          <cell r="BO521"/>
          <cell r="BP521"/>
          <cell r="BQ521">
            <v>1108050100</v>
          </cell>
        </row>
        <row r="522">
          <cell r="C522">
            <v>163056</v>
          </cell>
          <cell r="D522" t="str">
            <v>Active</v>
          </cell>
          <cell r="E522" t="str">
            <v>Mercedes</v>
          </cell>
          <cell r="F522" t="str">
            <v xml:space="preserve">Automatic </v>
          </cell>
          <cell r="G522" t="str">
            <v>Actros 2040</v>
          </cell>
          <cell r="H522" t="str">
            <v>Truck</v>
          </cell>
          <cell r="I522" t="str">
            <v>Double Cabin</v>
          </cell>
          <cell r="J522" t="str">
            <v>Truck Head</v>
          </cell>
          <cell r="K522" t="str">
            <v xml:space="preserve">Small Pin </v>
          </cell>
          <cell r="L522"/>
          <cell r="M522" t="str">
            <v>WDB 9340121L025128</v>
          </cell>
          <cell r="N522" t="str">
            <v>WDB 9340121L025128</v>
          </cell>
          <cell r="O522">
            <v>2005</v>
          </cell>
          <cell r="P522" t="str">
            <v xml:space="preserve">  Germany</v>
          </cell>
          <cell r="Q522" t="str">
            <v>TR-Transport - Operations</v>
          </cell>
          <cell r="R522" t="str">
            <v>GWC</v>
          </cell>
          <cell r="S522" t="str">
            <v>LVQ</v>
          </cell>
          <cell r="T522" t="str">
            <v>LVQ</v>
          </cell>
          <cell r="U522"/>
          <cell r="V522"/>
          <cell r="W522">
            <v>6</v>
          </cell>
          <cell r="X522" t="str">
            <v>Green</v>
          </cell>
          <cell r="Y522"/>
          <cell r="Z522" t="str">
            <v>11,946 cc /400 hp</v>
          </cell>
          <cell r="AA522" t="str">
            <v>Diesel</v>
          </cell>
          <cell r="AB522" t="str">
            <v>500 LTR</v>
          </cell>
          <cell r="AC522">
            <v>1</v>
          </cell>
          <cell r="AD522">
            <v>2.4</v>
          </cell>
          <cell r="AE522" t="str">
            <v xml:space="preserve"> 2 Seater</v>
          </cell>
          <cell r="AF522"/>
          <cell r="AG522" t="str">
            <v>Single Axel</v>
          </cell>
          <cell r="AH522"/>
          <cell r="AI522"/>
          <cell r="AJ522"/>
          <cell r="AK522">
            <v>9800</v>
          </cell>
          <cell r="AL522"/>
          <cell r="AM522"/>
          <cell r="AN522"/>
          <cell r="AO522"/>
          <cell r="AP522"/>
          <cell r="AQ522"/>
          <cell r="AR522"/>
          <cell r="AS522"/>
          <cell r="AT522"/>
          <cell r="AU522"/>
          <cell r="AV522"/>
          <cell r="AW522"/>
          <cell r="AX522"/>
          <cell r="AY522" t="str">
            <v>Available</v>
          </cell>
          <cell r="AZ522"/>
          <cell r="BA522">
            <v>45106</v>
          </cell>
          <cell r="BB522" t="str">
            <v/>
          </cell>
          <cell r="BC522" t="str">
            <v>Compreh.</v>
          </cell>
          <cell r="BD522" t="str">
            <v>AVL</v>
          </cell>
          <cell r="BE522"/>
          <cell r="BF522" t="str">
            <v>QATAR TRANSPORT</v>
          </cell>
          <cell r="BG522" t="str">
            <v>FMB120</v>
          </cell>
          <cell r="BH522">
            <v>354018118150832</v>
          </cell>
          <cell r="BI522">
            <v>9742800041001</v>
          </cell>
          <cell r="BJ522" t="str">
            <v>fixed</v>
          </cell>
          <cell r="BK522"/>
          <cell r="BL522"/>
          <cell r="BM522"/>
          <cell r="BN522"/>
          <cell r="BO522"/>
          <cell r="BP522"/>
          <cell r="BQ522">
            <v>1108050100</v>
          </cell>
        </row>
        <row r="523">
          <cell r="C523">
            <v>163227</v>
          </cell>
          <cell r="D523" t="str">
            <v>Active</v>
          </cell>
          <cell r="E523" t="str">
            <v>Mercedes</v>
          </cell>
          <cell r="F523" t="str">
            <v xml:space="preserve">Automatic </v>
          </cell>
          <cell r="G523" t="str">
            <v>Actros 3348</v>
          </cell>
          <cell r="H523" t="str">
            <v>Truck</v>
          </cell>
          <cell r="I523" t="str">
            <v>Double Cabin</v>
          </cell>
          <cell r="J523" t="str">
            <v>Truck Head</v>
          </cell>
          <cell r="K523" t="str">
            <v xml:space="preserve">Small Pin </v>
          </cell>
          <cell r="L523"/>
          <cell r="M523" t="str">
            <v>WDB9341611K984652</v>
          </cell>
          <cell r="N523" t="str">
            <v>WDB9341611K984652</v>
          </cell>
          <cell r="O523">
            <v>2005</v>
          </cell>
          <cell r="P523" t="str">
            <v>Germany</v>
          </cell>
          <cell r="Q523" t="str">
            <v>TR-Transport - Operations</v>
          </cell>
          <cell r="R523" t="str">
            <v>GWC</v>
          </cell>
          <cell r="S523" t="str">
            <v>LVQ</v>
          </cell>
          <cell r="T523" t="str">
            <v>LVQ</v>
          </cell>
          <cell r="U523"/>
          <cell r="V523"/>
          <cell r="W523">
            <v>8</v>
          </cell>
          <cell r="X523" t="str">
            <v>Green</v>
          </cell>
          <cell r="Y523"/>
          <cell r="Z523" t="str">
            <v>15,928 cc / 480 hp</v>
          </cell>
          <cell r="AA523" t="str">
            <v>Diesel</v>
          </cell>
          <cell r="AB523" t="str">
            <v>550 LTR</v>
          </cell>
          <cell r="AC523">
            <v>1</v>
          </cell>
          <cell r="AD523">
            <v>2</v>
          </cell>
          <cell r="AE523" t="str">
            <v xml:space="preserve"> 2 Seater</v>
          </cell>
          <cell r="AF523"/>
          <cell r="AG523" t="str">
            <v>Double Axel</v>
          </cell>
          <cell r="AH523"/>
          <cell r="AI523"/>
          <cell r="AJ523"/>
          <cell r="AK523">
            <v>9900</v>
          </cell>
          <cell r="AL523"/>
          <cell r="AM523"/>
          <cell r="AN523"/>
          <cell r="AO523"/>
          <cell r="AP523"/>
          <cell r="AQ523"/>
          <cell r="AR523"/>
          <cell r="AS523"/>
          <cell r="AT523"/>
          <cell r="AU523"/>
          <cell r="AV523"/>
          <cell r="AW523"/>
          <cell r="AX523"/>
          <cell r="AY523" t="str">
            <v>Available</v>
          </cell>
          <cell r="AZ523"/>
          <cell r="BA523">
            <v>45130</v>
          </cell>
          <cell r="BB523" t="str">
            <v/>
          </cell>
          <cell r="BC523" t="str">
            <v>Compreh.</v>
          </cell>
          <cell r="BD523" t="str">
            <v>AVL</v>
          </cell>
          <cell r="BE523"/>
          <cell r="BF523" t="str">
            <v>QATAR TRANSPORT</v>
          </cell>
          <cell r="BG523" t="str">
            <v>FMB120</v>
          </cell>
          <cell r="BH523">
            <v>354018118125818</v>
          </cell>
          <cell r="BI523">
            <v>9742800041002</v>
          </cell>
          <cell r="BJ523" t="str">
            <v>fixed</v>
          </cell>
          <cell r="BK523"/>
          <cell r="BL523"/>
          <cell r="BM523"/>
          <cell r="BN523"/>
          <cell r="BO523"/>
          <cell r="BP523"/>
          <cell r="BQ523">
            <v>1108050100</v>
          </cell>
        </row>
        <row r="524">
          <cell r="C524">
            <v>164088</v>
          </cell>
          <cell r="D524" t="str">
            <v>Active</v>
          </cell>
          <cell r="E524" t="str">
            <v>Mercedes</v>
          </cell>
          <cell r="F524" t="str">
            <v xml:space="preserve">Automatic </v>
          </cell>
          <cell r="G524" t="str">
            <v>Actros 2040</v>
          </cell>
          <cell r="H524" t="str">
            <v>Truck</v>
          </cell>
          <cell r="I524" t="str">
            <v>Double Cabin</v>
          </cell>
          <cell r="J524" t="str">
            <v>Truck Head</v>
          </cell>
          <cell r="K524" t="str">
            <v xml:space="preserve">Small Pin </v>
          </cell>
          <cell r="L524"/>
          <cell r="M524" t="str">
            <v>WDB9340135K960811</v>
          </cell>
          <cell r="N524" t="str">
            <v>WDB9340135K960811</v>
          </cell>
          <cell r="O524">
            <v>2005</v>
          </cell>
          <cell r="P524" t="str">
            <v xml:space="preserve">  Germany</v>
          </cell>
          <cell r="Q524" t="str">
            <v>TR-Transport - Operations</v>
          </cell>
          <cell r="R524" t="str">
            <v>Flag Logistics Services</v>
          </cell>
          <cell r="S524" t="str">
            <v>LVQ</v>
          </cell>
          <cell r="T524"/>
          <cell r="U524">
            <v>132546</v>
          </cell>
          <cell r="V524"/>
          <cell r="W524">
            <v>6</v>
          </cell>
          <cell r="X524" t="str">
            <v>White</v>
          </cell>
          <cell r="Y524"/>
          <cell r="Z524" t="str">
            <v>11,946 cc /400 hp</v>
          </cell>
          <cell r="AA524" t="str">
            <v>Diesel</v>
          </cell>
          <cell r="AB524" t="str">
            <v>650 LTR</v>
          </cell>
          <cell r="AC524">
            <v>1</v>
          </cell>
          <cell r="AD524">
            <v>2.4</v>
          </cell>
          <cell r="AE524" t="str">
            <v xml:space="preserve"> 2 Seater</v>
          </cell>
          <cell r="AF524"/>
          <cell r="AG524" t="str">
            <v>Single Axel</v>
          </cell>
          <cell r="AH524"/>
          <cell r="AI524"/>
          <cell r="AJ524"/>
          <cell r="AK524">
            <v>6500</v>
          </cell>
          <cell r="AL524"/>
          <cell r="AM524"/>
          <cell r="AN524"/>
          <cell r="AO524"/>
          <cell r="AP524"/>
          <cell r="AQ524"/>
          <cell r="AR524"/>
          <cell r="AS524"/>
          <cell r="AT524"/>
          <cell r="AU524"/>
          <cell r="AV524"/>
          <cell r="AW524"/>
          <cell r="AX524"/>
          <cell r="AY524" t="str">
            <v>Available</v>
          </cell>
          <cell r="AZ524"/>
          <cell r="BA524">
            <v>44830</v>
          </cell>
          <cell r="BB524" t="str">
            <v>Expired</v>
          </cell>
          <cell r="BC524" t="str">
            <v>Compreh.</v>
          </cell>
          <cell r="BD524" t="str">
            <v>AVL</v>
          </cell>
          <cell r="BE524"/>
          <cell r="BF524" t="str">
            <v>QATAR TRANSPORT</v>
          </cell>
          <cell r="BG524" t="str">
            <v>FMB120</v>
          </cell>
          <cell r="BH524">
            <v>354018118113913</v>
          </cell>
          <cell r="BI524">
            <v>9742800041003</v>
          </cell>
          <cell r="BJ524" t="str">
            <v>fixed</v>
          </cell>
          <cell r="BK524"/>
          <cell r="BL524"/>
          <cell r="BM524"/>
          <cell r="BN524"/>
          <cell r="BO524"/>
          <cell r="BP524"/>
          <cell r="BQ524">
            <v>1108050100</v>
          </cell>
        </row>
        <row r="525">
          <cell r="C525">
            <v>164353</v>
          </cell>
          <cell r="D525" t="str">
            <v>Active</v>
          </cell>
          <cell r="E525" t="str">
            <v>Mercedes</v>
          </cell>
          <cell r="F525" t="str">
            <v xml:space="preserve">Automatic </v>
          </cell>
          <cell r="G525" t="str">
            <v>Actros 2040</v>
          </cell>
          <cell r="H525" t="str">
            <v>Truck</v>
          </cell>
          <cell r="I525" t="str">
            <v>Double Cabin</v>
          </cell>
          <cell r="J525" t="str">
            <v>Truck Head</v>
          </cell>
          <cell r="K525" t="str">
            <v xml:space="preserve">Small Pin </v>
          </cell>
          <cell r="L525"/>
          <cell r="M525" t="str">
            <v>WDB9340135K960777</v>
          </cell>
          <cell r="N525" t="str">
            <v>WDB9340135K960777</v>
          </cell>
          <cell r="O525">
            <v>2005</v>
          </cell>
          <cell r="P525" t="str">
            <v xml:space="preserve">  Germany</v>
          </cell>
          <cell r="Q525" t="str">
            <v>TR-Transport - Operations</v>
          </cell>
          <cell r="R525" t="str">
            <v>AGI</v>
          </cell>
          <cell r="S525" t="str">
            <v>LVQ</v>
          </cell>
          <cell r="T525"/>
          <cell r="U525">
            <v>133898</v>
          </cell>
          <cell r="V525"/>
          <cell r="W525">
            <v>6</v>
          </cell>
          <cell r="X525" t="str">
            <v>White</v>
          </cell>
          <cell r="Y525"/>
          <cell r="Z525" t="str">
            <v>11,946 cc /400 hp</v>
          </cell>
          <cell r="AA525" t="str">
            <v>Diesel</v>
          </cell>
          <cell r="AB525" t="str">
            <v>650 LTR</v>
          </cell>
          <cell r="AC525">
            <v>1</v>
          </cell>
          <cell r="AD525">
            <v>2.4</v>
          </cell>
          <cell r="AE525" t="str">
            <v xml:space="preserve"> 2 Seater</v>
          </cell>
          <cell r="AF525"/>
          <cell r="AG525" t="str">
            <v>Single Axel</v>
          </cell>
          <cell r="AH525"/>
          <cell r="AI525"/>
          <cell r="AJ525"/>
          <cell r="AK525">
            <v>1500</v>
          </cell>
          <cell r="AL525"/>
          <cell r="AM525"/>
          <cell r="AN525"/>
          <cell r="AO525"/>
          <cell r="AP525"/>
          <cell r="AQ525"/>
          <cell r="AR525"/>
          <cell r="AS525"/>
          <cell r="AT525"/>
          <cell r="AU525"/>
          <cell r="AV525"/>
          <cell r="AW525"/>
          <cell r="AX525"/>
          <cell r="AY525" t="str">
            <v>Available( broken )</v>
          </cell>
          <cell r="AZ525"/>
          <cell r="BA525">
            <v>45172</v>
          </cell>
          <cell r="BB525" t="str">
            <v/>
          </cell>
          <cell r="BC525" t="str">
            <v>Compreh.</v>
          </cell>
          <cell r="BD525" t="str">
            <v>AVL</v>
          </cell>
          <cell r="BE525"/>
          <cell r="BF525" t="str">
            <v>QATAR TRANSPORT</v>
          </cell>
          <cell r="BG525" t="str">
            <v>FMB120</v>
          </cell>
          <cell r="BH525">
            <v>354018118122716</v>
          </cell>
          <cell r="BI525">
            <v>9742800041004</v>
          </cell>
          <cell r="BJ525" t="str">
            <v>fixed</v>
          </cell>
          <cell r="BK525"/>
          <cell r="BL525"/>
          <cell r="BM525"/>
          <cell r="BN525"/>
          <cell r="BO525"/>
          <cell r="BP525"/>
          <cell r="BQ525">
            <v>1108050100</v>
          </cell>
        </row>
        <row r="526">
          <cell r="C526">
            <v>165821</v>
          </cell>
          <cell r="D526" t="str">
            <v>Active</v>
          </cell>
          <cell r="E526" t="str">
            <v>Mercedes</v>
          </cell>
          <cell r="F526" t="str">
            <v xml:space="preserve">Automatic </v>
          </cell>
          <cell r="G526" t="str">
            <v>Actros 2040</v>
          </cell>
          <cell r="H526" t="str">
            <v>Truck</v>
          </cell>
          <cell r="I526" t="str">
            <v>Double Cabin</v>
          </cell>
          <cell r="J526" t="str">
            <v>Truck Head</v>
          </cell>
          <cell r="K526" t="str">
            <v xml:space="preserve">Small Pin </v>
          </cell>
          <cell r="L526"/>
          <cell r="M526" t="str">
            <v>WDB 9340121L025117</v>
          </cell>
          <cell r="N526" t="str">
            <v>WDB 9340121L025117</v>
          </cell>
          <cell r="O526">
            <v>2005</v>
          </cell>
          <cell r="P526" t="str">
            <v xml:space="preserve">  Germany</v>
          </cell>
          <cell r="Q526" t="str">
            <v>TR-Transport - Operations</v>
          </cell>
          <cell r="R526" t="str">
            <v>Flag Logistics Services</v>
          </cell>
          <cell r="S526" t="str">
            <v>LVQ</v>
          </cell>
          <cell r="T526" t="str">
            <v>Transport HMC</v>
          </cell>
          <cell r="U526"/>
          <cell r="V526"/>
          <cell r="W526">
            <v>6</v>
          </cell>
          <cell r="X526" t="str">
            <v>White</v>
          </cell>
          <cell r="Y526"/>
          <cell r="Z526" t="str">
            <v>11,946 cc /400 hp</v>
          </cell>
          <cell r="AA526" t="str">
            <v>Diesel</v>
          </cell>
          <cell r="AB526" t="str">
            <v>500 LTR</v>
          </cell>
          <cell r="AC526">
            <v>1</v>
          </cell>
          <cell r="AD526">
            <v>2.4</v>
          </cell>
          <cell r="AE526" t="str">
            <v xml:space="preserve"> 2 Seater</v>
          </cell>
          <cell r="AF526"/>
          <cell r="AG526" t="str">
            <v>Single Axel</v>
          </cell>
          <cell r="AH526"/>
          <cell r="AI526"/>
          <cell r="AJ526">
            <v>18950</v>
          </cell>
          <cell r="AK526">
            <v>9050</v>
          </cell>
          <cell r="AL526">
            <v>1340</v>
          </cell>
          <cell r="AM526">
            <v>1350</v>
          </cell>
          <cell r="AN526">
            <v>243</v>
          </cell>
          <cell r="AO526">
            <v>263</v>
          </cell>
          <cell r="AP526">
            <v>223</v>
          </cell>
          <cell r="AQ526">
            <v>233</v>
          </cell>
          <cell r="AR526"/>
          <cell r="AS526"/>
          <cell r="AT526"/>
          <cell r="AU526"/>
          <cell r="AV526"/>
          <cell r="AW526"/>
          <cell r="AX526"/>
          <cell r="AY526" t="str">
            <v>Available</v>
          </cell>
          <cell r="AZ526"/>
          <cell r="BA526">
            <v>45042</v>
          </cell>
          <cell r="BB526" t="str">
            <v/>
          </cell>
          <cell r="BC526" t="str">
            <v>Compreh.</v>
          </cell>
          <cell r="BD526" t="str">
            <v>AVL</v>
          </cell>
          <cell r="BE526"/>
          <cell r="BF526" t="str">
            <v>QATAR TRANSPORT</v>
          </cell>
          <cell r="BG526" t="str">
            <v>FMB120</v>
          </cell>
          <cell r="BH526">
            <v>354018118132640</v>
          </cell>
          <cell r="BI526">
            <v>9742800041005</v>
          </cell>
          <cell r="BJ526" t="str">
            <v>fixed</v>
          </cell>
          <cell r="BK526"/>
          <cell r="BL526"/>
          <cell r="BM526"/>
          <cell r="BN526"/>
          <cell r="BO526"/>
          <cell r="BP526"/>
          <cell r="BQ526">
            <v>1108050100</v>
          </cell>
        </row>
        <row r="527">
          <cell r="C527">
            <v>165871</v>
          </cell>
          <cell r="D527" t="str">
            <v>Active</v>
          </cell>
          <cell r="E527" t="str">
            <v>Mercedes</v>
          </cell>
          <cell r="F527" t="str">
            <v xml:space="preserve">Automatic </v>
          </cell>
          <cell r="G527" t="str">
            <v>Actros 3348</v>
          </cell>
          <cell r="H527" t="str">
            <v>Truck</v>
          </cell>
          <cell r="I527" t="str">
            <v>Double Cabin</v>
          </cell>
          <cell r="J527" t="str">
            <v>Truck Head</v>
          </cell>
          <cell r="K527" t="str">
            <v xml:space="preserve">Small Pin </v>
          </cell>
          <cell r="L527"/>
          <cell r="M527" t="str">
            <v>WDB9341611K986163</v>
          </cell>
          <cell r="N527" t="str">
            <v>WDB9341611K986163</v>
          </cell>
          <cell r="O527">
            <v>2005</v>
          </cell>
          <cell r="P527" t="str">
            <v>Germany</v>
          </cell>
          <cell r="Q527" t="str">
            <v>TR-Transport - Operations</v>
          </cell>
          <cell r="R527" t="str">
            <v>GWC</v>
          </cell>
          <cell r="S527" t="str">
            <v>LVQ</v>
          </cell>
          <cell r="T527" t="str">
            <v>LVQ</v>
          </cell>
          <cell r="U527"/>
          <cell r="V527" t="str">
            <v>A364</v>
          </cell>
          <cell r="W527">
            <v>8</v>
          </cell>
          <cell r="X527" t="str">
            <v>Green</v>
          </cell>
          <cell r="Y527"/>
          <cell r="Z527" t="str">
            <v>15,928 cc / 480 hp</v>
          </cell>
          <cell r="AA527" t="str">
            <v>Diesel</v>
          </cell>
          <cell r="AB527" t="str">
            <v>550 LTR</v>
          </cell>
          <cell r="AC527">
            <v>1</v>
          </cell>
          <cell r="AD527">
            <v>2</v>
          </cell>
          <cell r="AE527" t="str">
            <v xml:space="preserve"> 2 Seater</v>
          </cell>
          <cell r="AF527"/>
          <cell r="AG527" t="str">
            <v>Double Axel</v>
          </cell>
          <cell r="AH527"/>
          <cell r="AI527"/>
          <cell r="AJ527">
            <v>18950</v>
          </cell>
          <cell r="AK527">
            <v>9050</v>
          </cell>
          <cell r="AL527"/>
          <cell r="AM527"/>
          <cell r="AN527"/>
          <cell r="AO527"/>
          <cell r="AP527"/>
          <cell r="AQ527"/>
          <cell r="AR527"/>
          <cell r="AS527"/>
          <cell r="AT527"/>
          <cell r="AU527"/>
          <cell r="AV527"/>
          <cell r="AW527"/>
          <cell r="AX527"/>
          <cell r="AY527" t="str">
            <v>Available</v>
          </cell>
          <cell r="AZ527"/>
          <cell r="BA527">
            <v>45123</v>
          </cell>
          <cell r="BB527" t="str">
            <v/>
          </cell>
          <cell r="BC527" t="str">
            <v>Compreh.</v>
          </cell>
          <cell r="BD527" t="str">
            <v>AVL</v>
          </cell>
          <cell r="BE527"/>
          <cell r="BF527" t="str">
            <v>QATAR TRANSPORT</v>
          </cell>
          <cell r="BG527" t="str">
            <v>FMB120</v>
          </cell>
          <cell r="BH527">
            <v>354018118150980</v>
          </cell>
          <cell r="BI527" t="str">
            <v>9742800041006</v>
          </cell>
          <cell r="BJ527" t="str">
            <v>fixed</v>
          </cell>
          <cell r="BK527"/>
          <cell r="BL527"/>
          <cell r="BM527"/>
          <cell r="BN527"/>
          <cell r="BO527"/>
          <cell r="BP527"/>
          <cell r="BQ527">
            <v>1108050100</v>
          </cell>
        </row>
        <row r="528">
          <cell r="C528">
            <v>165872</v>
          </cell>
          <cell r="D528" t="str">
            <v>Active</v>
          </cell>
          <cell r="E528" t="str">
            <v>Mercedes</v>
          </cell>
          <cell r="F528" t="str">
            <v xml:space="preserve">Automatic </v>
          </cell>
          <cell r="G528" t="str">
            <v>Actros 3348</v>
          </cell>
          <cell r="H528" t="str">
            <v>Truck</v>
          </cell>
          <cell r="I528" t="str">
            <v>Double Cabin</v>
          </cell>
          <cell r="J528" t="str">
            <v>Truck Head</v>
          </cell>
          <cell r="K528" t="str">
            <v xml:space="preserve">Small Pin </v>
          </cell>
          <cell r="L528"/>
          <cell r="M528" t="str">
            <v>WDB9341611K981709</v>
          </cell>
          <cell r="N528" t="str">
            <v>WDB9341611K981709</v>
          </cell>
          <cell r="O528">
            <v>2005</v>
          </cell>
          <cell r="P528" t="str">
            <v>Germany</v>
          </cell>
          <cell r="Q528" t="str">
            <v>TR-Transport - Operations</v>
          </cell>
          <cell r="R528" t="str">
            <v>GWC</v>
          </cell>
          <cell r="S528" t="str">
            <v>LVQ</v>
          </cell>
          <cell r="T528" t="str">
            <v>LVQ</v>
          </cell>
          <cell r="U528"/>
          <cell r="V528"/>
          <cell r="W528">
            <v>8</v>
          </cell>
          <cell r="X528" t="str">
            <v>Green</v>
          </cell>
          <cell r="Y528"/>
          <cell r="Z528" t="str">
            <v>15,928 cc / 480 hp</v>
          </cell>
          <cell r="AA528" t="str">
            <v>Diesel</v>
          </cell>
          <cell r="AB528" t="str">
            <v>550 LTR</v>
          </cell>
          <cell r="AC528">
            <v>1</v>
          </cell>
          <cell r="AD528">
            <v>2</v>
          </cell>
          <cell r="AE528" t="str">
            <v xml:space="preserve"> 2 Seater</v>
          </cell>
          <cell r="AF528"/>
          <cell r="AG528" t="str">
            <v>Double Axel</v>
          </cell>
          <cell r="AH528"/>
          <cell r="AI528"/>
          <cell r="AJ528">
            <v>13000</v>
          </cell>
          <cell r="AK528">
            <v>6000</v>
          </cell>
          <cell r="AL528"/>
          <cell r="AM528"/>
          <cell r="AN528"/>
          <cell r="AO528"/>
          <cell r="AP528"/>
          <cell r="AQ528"/>
          <cell r="AR528"/>
          <cell r="AS528"/>
          <cell r="AT528"/>
          <cell r="AU528"/>
          <cell r="AV528"/>
          <cell r="AW528"/>
          <cell r="AX528"/>
          <cell r="AY528" t="str">
            <v>Available</v>
          </cell>
          <cell r="AZ528"/>
          <cell r="BA528">
            <v>45018</v>
          </cell>
          <cell r="BB528" t="str">
            <v/>
          </cell>
          <cell r="BC528" t="str">
            <v>Compreh.</v>
          </cell>
          <cell r="BD528" t="str">
            <v>AVL</v>
          </cell>
          <cell r="BE528"/>
          <cell r="BF528" t="str">
            <v>QATAR TRANSPORT</v>
          </cell>
          <cell r="BG528" t="str">
            <v>FMB120</v>
          </cell>
          <cell r="BH528">
            <v>354018118125917</v>
          </cell>
          <cell r="BI528" t="str">
            <v>9742800041007</v>
          </cell>
          <cell r="BJ528" t="str">
            <v>fixed</v>
          </cell>
          <cell r="BK528"/>
          <cell r="BL528"/>
          <cell r="BM528"/>
          <cell r="BN528"/>
          <cell r="BO528"/>
          <cell r="BP528"/>
          <cell r="BQ528">
            <v>1108050100</v>
          </cell>
        </row>
        <row r="529">
          <cell r="C529">
            <v>165873</v>
          </cell>
          <cell r="D529" t="str">
            <v>Active</v>
          </cell>
          <cell r="E529" t="str">
            <v>Mercedes</v>
          </cell>
          <cell r="F529" t="str">
            <v xml:space="preserve">Automatic </v>
          </cell>
          <cell r="G529" t="str">
            <v>Actros 3348</v>
          </cell>
          <cell r="H529" t="str">
            <v>Truck</v>
          </cell>
          <cell r="I529" t="str">
            <v>Double Cabin</v>
          </cell>
          <cell r="J529" t="str">
            <v>Truck Head</v>
          </cell>
          <cell r="K529" t="str">
            <v xml:space="preserve">Small Pin </v>
          </cell>
          <cell r="L529"/>
          <cell r="M529" t="str">
            <v>WDB9341611K988745</v>
          </cell>
          <cell r="N529" t="str">
            <v>WDB9341611K988745</v>
          </cell>
          <cell r="O529">
            <v>2005</v>
          </cell>
          <cell r="P529" t="str">
            <v>Germany</v>
          </cell>
          <cell r="Q529" t="str">
            <v>TR-Transport - Operations</v>
          </cell>
          <cell r="R529" t="str">
            <v>GWC</v>
          </cell>
          <cell r="S529" t="str">
            <v>LVQ</v>
          </cell>
          <cell r="T529" t="str">
            <v>LVQ</v>
          </cell>
          <cell r="U529"/>
          <cell r="V529"/>
          <cell r="W529">
            <v>8</v>
          </cell>
          <cell r="X529" t="str">
            <v>Green</v>
          </cell>
          <cell r="Y529"/>
          <cell r="Z529" t="str">
            <v>15,928 cc / 480 hp</v>
          </cell>
          <cell r="AA529" t="str">
            <v>Diesel</v>
          </cell>
          <cell r="AB529" t="str">
            <v>550 LTR</v>
          </cell>
          <cell r="AC529">
            <v>1</v>
          </cell>
          <cell r="AD529">
            <v>2</v>
          </cell>
          <cell r="AE529" t="str">
            <v xml:space="preserve"> 2 Seater</v>
          </cell>
          <cell r="AF529"/>
          <cell r="AG529" t="str">
            <v>Double Axel</v>
          </cell>
          <cell r="AH529"/>
          <cell r="AI529"/>
          <cell r="AJ529">
            <v>13000</v>
          </cell>
          <cell r="AK529">
            <v>6000</v>
          </cell>
          <cell r="AL529"/>
          <cell r="AM529"/>
          <cell r="AN529"/>
          <cell r="AO529"/>
          <cell r="AP529"/>
          <cell r="AQ529"/>
          <cell r="AR529"/>
          <cell r="AS529"/>
          <cell r="AT529"/>
          <cell r="AU529"/>
          <cell r="AV529"/>
          <cell r="AW529"/>
          <cell r="AX529"/>
          <cell r="AY529" t="str">
            <v>Available</v>
          </cell>
          <cell r="AZ529"/>
          <cell r="BA529">
            <v>45025</v>
          </cell>
          <cell r="BB529" t="str">
            <v/>
          </cell>
          <cell r="BC529" t="str">
            <v>Compreh.</v>
          </cell>
          <cell r="BD529" t="str">
            <v>AVL</v>
          </cell>
          <cell r="BE529"/>
          <cell r="BF529" t="str">
            <v>QATAR TRANSPORT</v>
          </cell>
          <cell r="BG529" t="str">
            <v>FMB120</v>
          </cell>
          <cell r="BH529">
            <v>354018118122765</v>
          </cell>
          <cell r="BI529" t="str">
            <v>9742800041008</v>
          </cell>
          <cell r="BJ529" t="str">
            <v>fixed</v>
          </cell>
          <cell r="BK529"/>
          <cell r="BL529"/>
          <cell r="BM529"/>
          <cell r="BN529"/>
          <cell r="BO529"/>
          <cell r="BP529"/>
          <cell r="BQ529">
            <v>1108050100</v>
          </cell>
        </row>
        <row r="530">
          <cell r="C530">
            <v>165874</v>
          </cell>
          <cell r="D530" t="str">
            <v>Active</v>
          </cell>
          <cell r="E530" t="str">
            <v>Mercedes</v>
          </cell>
          <cell r="F530" t="str">
            <v xml:space="preserve">Automatic </v>
          </cell>
          <cell r="G530" t="str">
            <v>Actros 3348</v>
          </cell>
          <cell r="H530" t="str">
            <v>Truck</v>
          </cell>
          <cell r="I530" t="str">
            <v>Double Cabin</v>
          </cell>
          <cell r="J530" t="str">
            <v>Truck Head</v>
          </cell>
          <cell r="K530" t="str">
            <v xml:space="preserve">Big Pin </v>
          </cell>
          <cell r="L530"/>
          <cell r="M530" t="str">
            <v>WDB9341611K988298</v>
          </cell>
          <cell r="N530" t="str">
            <v>WDB9341611K988298</v>
          </cell>
          <cell r="O530">
            <v>2005</v>
          </cell>
          <cell r="P530" t="str">
            <v>Germany</v>
          </cell>
          <cell r="Q530" t="str">
            <v>TR-Transport - Operations</v>
          </cell>
          <cell r="R530" t="str">
            <v>GWC</v>
          </cell>
          <cell r="S530" t="str">
            <v>LVQ</v>
          </cell>
          <cell r="T530"/>
          <cell r="U530"/>
          <cell r="V530"/>
          <cell r="W530">
            <v>8</v>
          </cell>
          <cell r="X530" t="str">
            <v>Green</v>
          </cell>
          <cell r="Y530"/>
          <cell r="Z530" t="str">
            <v>15,928 cc / 480 hp</v>
          </cell>
          <cell r="AA530" t="str">
            <v>Diesel</v>
          </cell>
          <cell r="AB530" t="str">
            <v>550 LTR</v>
          </cell>
          <cell r="AC530">
            <v>1</v>
          </cell>
          <cell r="AD530">
            <v>2</v>
          </cell>
          <cell r="AE530" t="str">
            <v xml:space="preserve"> 2 Seater</v>
          </cell>
          <cell r="AF530"/>
          <cell r="AG530" t="str">
            <v>Double Axel</v>
          </cell>
          <cell r="AH530"/>
          <cell r="AI530"/>
          <cell r="AJ530">
            <v>13000</v>
          </cell>
          <cell r="AK530">
            <v>6000</v>
          </cell>
          <cell r="AL530"/>
          <cell r="AM530"/>
          <cell r="AN530"/>
          <cell r="AO530"/>
          <cell r="AP530"/>
          <cell r="AQ530"/>
          <cell r="AR530"/>
          <cell r="AS530"/>
          <cell r="AT530"/>
          <cell r="AU530"/>
          <cell r="AV530"/>
          <cell r="AW530"/>
          <cell r="AX530"/>
          <cell r="AY530" t="str">
            <v>Available</v>
          </cell>
          <cell r="AZ530"/>
          <cell r="BA530">
            <v>44944</v>
          </cell>
          <cell r="BB530" t="str">
            <v>Warning</v>
          </cell>
          <cell r="BC530" t="str">
            <v>Compreh.</v>
          </cell>
          <cell r="BD530" t="str">
            <v>AVL</v>
          </cell>
          <cell r="BE530"/>
          <cell r="BF530" t="str">
            <v>QATAR TRANSPORT</v>
          </cell>
          <cell r="BG530" t="str">
            <v>FMB120</v>
          </cell>
          <cell r="BH530">
            <v>354018118150774</v>
          </cell>
          <cell r="BI530" t="str">
            <v>9742800041009</v>
          </cell>
          <cell r="BJ530" t="str">
            <v>fixed</v>
          </cell>
          <cell r="BK530"/>
          <cell r="BL530"/>
          <cell r="BM530"/>
          <cell r="BN530"/>
          <cell r="BO530"/>
          <cell r="BP530"/>
          <cell r="BQ530">
            <v>1108050100</v>
          </cell>
        </row>
        <row r="531">
          <cell r="C531">
            <v>166337</v>
          </cell>
          <cell r="D531" t="str">
            <v>Active</v>
          </cell>
          <cell r="E531" t="str">
            <v>Mercedes</v>
          </cell>
          <cell r="F531" t="str">
            <v xml:space="preserve">Automatic </v>
          </cell>
          <cell r="G531" t="str">
            <v>Actros 3348</v>
          </cell>
          <cell r="H531" t="str">
            <v>Truck</v>
          </cell>
          <cell r="I531" t="str">
            <v>Double Cabin</v>
          </cell>
          <cell r="J531" t="str">
            <v>Truck Head</v>
          </cell>
          <cell r="K531" t="str">
            <v xml:space="preserve">Small Pin </v>
          </cell>
          <cell r="L531"/>
          <cell r="M531" t="str">
            <v>WDB9341611K977155</v>
          </cell>
          <cell r="N531" t="str">
            <v>WDB9341611K977155</v>
          </cell>
          <cell r="O531">
            <v>2005</v>
          </cell>
          <cell r="P531" t="str">
            <v>Germany</v>
          </cell>
          <cell r="Q531" t="str">
            <v>TR-Transport - Operations</v>
          </cell>
          <cell r="R531" t="str">
            <v>GWC</v>
          </cell>
          <cell r="S531" t="str">
            <v>LVQ</v>
          </cell>
          <cell r="T531" t="str">
            <v>LVQ</v>
          </cell>
          <cell r="U531"/>
          <cell r="V531"/>
          <cell r="W531">
            <v>8</v>
          </cell>
          <cell r="X531" t="str">
            <v>Green</v>
          </cell>
          <cell r="Y531"/>
          <cell r="Z531" t="str">
            <v>15,928 cc / 480 hp</v>
          </cell>
          <cell r="AA531" t="str">
            <v>Diesel</v>
          </cell>
          <cell r="AB531" t="str">
            <v>400 LTR</v>
          </cell>
          <cell r="AC531">
            <v>1</v>
          </cell>
          <cell r="AD531">
            <v>2</v>
          </cell>
          <cell r="AE531" t="str">
            <v xml:space="preserve"> 2 Seater</v>
          </cell>
          <cell r="AF531"/>
          <cell r="AG531" t="str">
            <v>Double Axel</v>
          </cell>
          <cell r="AH531"/>
          <cell r="AI531"/>
          <cell r="AJ531">
            <v>13000</v>
          </cell>
          <cell r="AK531">
            <v>6000</v>
          </cell>
          <cell r="AL531"/>
          <cell r="AM531"/>
          <cell r="AN531"/>
          <cell r="AO531"/>
          <cell r="AP531"/>
          <cell r="AQ531"/>
          <cell r="AR531"/>
          <cell r="AS531"/>
          <cell r="AT531"/>
          <cell r="AU531"/>
          <cell r="AV531"/>
          <cell r="AW531"/>
          <cell r="AX531"/>
          <cell r="AY531" t="str">
            <v>Available</v>
          </cell>
          <cell r="AZ531"/>
          <cell r="BA531">
            <v>45007</v>
          </cell>
          <cell r="BB531" t="str">
            <v/>
          </cell>
          <cell r="BC531" t="str">
            <v>Compreh.</v>
          </cell>
          <cell r="BD531" t="str">
            <v>AVL</v>
          </cell>
          <cell r="BE531"/>
          <cell r="BF531" t="str">
            <v>QATAR TRANSPORT</v>
          </cell>
          <cell r="BG531" t="str">
            <v>FMB120</v>
          </cell>
          <cell r="BH531">
            <v>354018118160740</v>
          </cell>
          <cell r="BI531" t="str">
            <v>9742800041010</v>
          </cell>
          <cell r="BJ531" t="str">
            <v>fixed</v>
          </cell>
          <cell r="BK531"/>
          <cell r="BL531"/>
          <cell r="BM531"/>
          <cell r="BN531"/>
          <cell r="BO531"/>
          <cell r="BP531"/>
          <cell r="BQ531">
            <v>1108050100</v>
          </cell>
        </row>
        <row r="532">
          <cell r="C532">
            <v>166338</v>
          </cell>
          <cell r="D532" t="str">
            <v>Active</v>
          </cell>
          <cell r="E532" t="str">
            <v>Mercedes</v>
          </cell>
          <cell r="F532" t="str">
            <v xml:space="preserve">Automatic </v>
          </cell>
          <cell r="G532" t="str">
            <v>Actros 3348</v>
          </cell>
          <cell r="H532" t="str">
            <v>Truck</v>
          </cell>
          <cell r="I532" t="str">
            <v>Double Cabin</v>
          </cell>
          <cell r="J532" t="str">
            <v>Truck Head</v>
          </cell>
          <cell r="K532" t="str">
            <v xml:space="preserve">Small Pin </v>
          </cell>
          <cell r="L532"/>
          <cell r="M532" t="str">
            <v>WDB9341611K983670</v>
          </cell>
          <cell r="N532" t="str">
            <v>WDB9341611K983670</v>
          </cell>
          <cell r="O532">
            <v>2005</v>
          </cell>
          <cell r="P532" t="str">
            <v>Germany</v>
          </cell>
          <cell r="Q532" t="str">
            <v>TR-Transport - Operations</v>
          </cell>
          <cell r="R532" t="str">
            <v>GWC</v>
          </cell>
          <cell r="S532" t="str">
            <v>LVQ</v>
          </cell>
          <cell r="T532" t="str">
            <v>LVQ</v>
          </cell>
          <cell r="U532"/>
          <cell r="V532"/>
          <cell r="W532">
            <v>8</v>
          </cell>
          <cell r="X532" t="str">
            <v>Green</v>
          </cell>
          <cell r="Y532"/>
          <cell r="Z532" t="str">
            <v>15,928 cc / 480 hp</v>
          </cell>
          <cell r="AA532" t="str">
            <v>Diesel</v>
          </cell>
          <cell r="AB532" t="str">
            <v>550 LTR</v>
          </cell>
          <cell r="AC532">
            <v>1</v>
          </cell>
          <cell r="AD532">
            <v>2</v>
          </cell>
          <cell r="AE532" t="str">
            <v xml:space="preserve"> 2 Seater</v>
          </cell>
          <cell r="AF532"/>
          <cell r="AG532" t="str">
            <v>Double Axel</v>
          </cell>
          <cell r="AH532"/>
          <cell r="AI532"/>
          <cell r="AJ532">
            <v>13000</v>
          </cell>
          <cell r="AK532">
            <v>6000</v>
          </cell>
          <cell r="AL532"/>
          <cell r="AM532"/>
          <cell r="AN532"/>
          <cell r="AO532"/>
          <cell r="AP532"/>
          <cell r="AQ532"/>
          <cell r="AR532"/>
          <cell r="AS532"/>
          <cell r="AT532"/>
          <cell r="AU532"/>
          <cell r="AV532"/>
          <cell r="AW532"/>
          <cell r="AX532"/>
          <cell r="AY532" t="str">
            <v>Available</v>
          </cell>
          <cell r="AZ532"/>
          <cell r="BA532">
            <v>45004</v>
          </cell>
          <cell r="BB532" t="str">
            <v/>
          </cell>
          <cell r="BC532" t="str">
            <v>Compreh.</v>
          </cell>
          <cell r="BD532" t="str">
            <v>AVL</v>
          </cell>
          <cell r="BE532"/>
          <cell r="BF532" t="str">
            <v>QATAR TRANSPORT</v>
          </cell>
          <cell r="BG532" t="str">
            <v>FMB120</v>
          </cell>
          <cell r="BH532">
            <v>354018118160492</v>
          </cell>
          <cell r="BI532" t="str">
            <v>9742800041011</v>
          </cell>
          <cell r="BJ532" t="str">
            <v>fixed</v>
          </cell>
          <cell r="BK532"/>
          <cell r="BL532"/>
          <cell r="BM532"/>
          <cell r="BN532"/>
          <cell r="BO532"/>
          <cell r="BP532"/>
          <cell r="BQ532">
            <v>1108050100</v>
          </cell>
        </row>
        <row r="533">
          <cell r="C533">
            <v>166612</v>
          </cell>
          <cell r="D533" t="str">
            <v>Active</v>
          </cell>
          <cell r="E533" t="str">
            <v>Mercedes</v>
          </cell>
          <cell r="F533" t="str">
            <v>Manuel</v>
          </cell>
          <cell r="G533" t="str">
            <v>Actros 2040</v>
          </cell>
          <cell r="H533" t="str">
            <v>Truck</v>
          </cell>
          <cell r="I533" t="str">
            <v>Double Cabin</v>
          </cell>
          <cell r="J533" t="str">
            <v>Truck Head</v>
          </cell>
          <cell r="K533" t="str">
            <v xml:space="preserve">Small Pin </v>
          </cell>
          <cell r="L533"/>
          <cell r="M533" t="str">
            <v>WDB9340135K961010</v>
          </cell>
          <cell r="N533" t="str">
            <v>WDB9340135K961010</v>
          </cell>
          <cell r="O533">
            <v>2005</v>
          </cell>
          <cell r="P533" t="str">
            <v xml:space="preserve">  Germany</v>
          </cell>
          <cell r="Q533" t="str">
            <v>TR-Transport - Operations</v>
          </cell>
          <cell r="R533" t="str">
            <v>Flag Logistics Services</v>
          </cell>
          <cell r="S533" t="str">
            <v>LVQ</v>
          </cell>
          <cell r="T533"/>
          <cell r="U533">
            <v>148523</v>
          </cell>
          <cell r="V533"/>
          <cell r="W533">
            <v>6</v>
          </cell>
          <cell r="X533" t="str">
            <v>White</v>
          </cell>
          <cell r="Y533"/>
          <cell r="Z533" t="str">
            <v>11,946 cc /400 hp</v>
          </cell>
          <cell r="AA533" t="str">
            <v>Diesel</v>
          </cell>
          <cell r="AB533" t="str">
            <v>650 LTR</v>
          </cell>
          <cell r="AC533">
            <v>1</v>
          </cell>
          <cell r="AD533">
            <v>2.4</v>
          </cell>
          <cell r="AE533" t="str">
            <v xml:space="preserve"> 2 Seater</v>
          </cell>
          <cell r="AF533"/>
          <cell r="AG533" t="str">
            <v>Single Axel</v>
          </cell>
          <cell r="AH533"/>
          <cell r="AI533"/>
          <cell r="AJ533"/>
          <cell r="AK533">
            <v>8900</v>
          </cell>
          <cell r="AL533"/>
          <cell r="AM533"/>
          <cell r="AN533"/>
          <cell r="AO533"/>
          <cell r="AP533"/>
          <cell r="AQ533"/>
          <cell r="AR533"/>
          <cell r="AS533"/>
          <cell r="AT533"/>
          <cell r="AU533"/>
          <cell r="AV533"/>
          <cell r="AW533"/>
          <cell r="AX533"/>
          <cell r="AY533" t="e">
            <v>#N/A</v>
          </cell>
          <cell r="AZ533"/>
          <cell r="BA533">
            <v>44823</v>
          </cell>
          <cell r="BB533" t="str">
            <v>Expired</v>
          </cell>
          <cell r="BC533" t="str">
            <v>Compreh.</v>
          </cell>
          <cell r="BD533" t="str">
            <v>AVL</v>
          </cell>
          <cell r="BE533"/>
          <cell r="BF533" t="str">
            <v>QATAR TRANSPORT</v>
          </cell>
          <cell r="BG533" t="str">
            <v>FMB120</v>
          </cell>
          <cell r="BH533">
            <v>354018118124233</v>
          </cell>
          <cell r="BI533" t="str">
            <v>9742800041012</v>
          </cell>
          <cell r="BJ533" t="str">
            <v>fixed</v>
          </cell>
          <cell r="BK533"/>
          <cell r="BL533"/>
          <cell r="BM533"/>
          <cell r="BN533"/>
          <cell r="BO533"/>
          <cell r="BP533"/>
          <cell r="BQ533">
            <v>1108050100</v>
          </cell>
        </row>
        <row r="534">
          <cell r="C534">
            <v>177014</v>
          </cell>
          <cell r="D534" t="str">
            <v>Active</v>
          </cell>
          <cell r="E534" t="str">
            <v>MAN</v>
          </cell>
          <cell r="F534" t="str">
            <v>Manuel</v>
          </cell>
          <cell r="G534" t="str">
            <v>TGA19-360</v>
          </cell>
          <cell r="H534" t="str">
            <v>Truck</v>
          </cell>
          <cell r="I534" t="str">
            <v>Double Cabin</v>
          </cell>
          <cell r="J534" t="str">
            <v>Truck Head</v>
          </cell>
          <cell r="K534" t="str">
            <v xml:space="preserve">Small Pin </v>
          </cell>
          <cell r="L534"/>
          <cell r="M534" t="str">
            <v>WMAHW1ZZ57M488263</v>
          </cell>
          <cell r="N534" t="str">
            <v>WMAHW1ZZ57M488263</v>
          </cell>
          <cell r="O534">
            <v>2007</v>
          </cell>
          <cell r="P534" t="str">
            <v xml:space="preserve">  Germany</v>
          </cell>
          <cell r="Q534" t="str">
            <v>TR-Transport - Operations</v>
          </cell>
          <cell r="R534" t="str">
            <v>Flag Logistics Services</v>
          </cell>
          <cell r="S534" t="str">
            <v>LVQ</v>
          </cell>
          <cell r="T534" t="str">
            <v>LVQ</v>
          </cell>
          <cell r="U534"/>
          <cell r="V534"/>
          <cell r="W534">
            <v>6</v>
          </cell>
          <cell r="X534" t="str">
            <v>White</v>
          </cell>
          <cell r="Y534"/>
          <cell r="Z534" t="str">
            <v>360 hp</v>
          </cell>
          <cell r="AA534" t="str">
            <v>Diesel</v>
          </cell>
          <cell r="AB534" t="str">
            <v>600 LTR</v>
          </cell>
          <cell r="AC534">
            <v>1</v>
          </cell>
          <cell r="AD534">
            <v>2.4</v>
          </cell>
          <cell r="AE534" t="str">
            <v xml:space="preserve"> 2 Seater</v>
          </cell>
          <cell r="AF534"/>
          <cell r="AG534" t="str">
            <v>Single Axel</v>
          </cell>
          <cell r="AH534"/>
          <cell r="AI534"/>
          <cell r="AJ534">
            <v>17600</v>
          </cell>
          <cell r="AK534">
            <v>8800</v>
          </cell>
          <cell r="AL534"/>
          <cell r="AM534"/>
          <cell r="AN534"/>
          <cell r="AO534"/>
          <cell r="AP534"/>
          <cell r="AQ534"/>
          <cell r="AR534"/>
          <cell r="AS534"/>
          <cell r="AT534"/>
          <cell r="AU534"/>
          <cell r="AV534"/>
          <cell r="AW534"/>
          <cell r="AX534"/>
          <cell r="AY534" t="e">
            <v>#N/A</v>
          </cell>
          <cell r="AZ534"/>
          <cell r="BA534">
            <v>44889</v>
          </cell>
          <cell r="BB534" t="str">
            <v>Expired</v>
          </cell>
          <cell r="BC534" t="str">
            <v>Compreh.</v>
          </cell>
          <cell r="BD534" t="str">
            <v>AVL</v>
          </cell>
          <cell r="BE534"/>
          <cell r="BF534" t="str">
            <v>QATAR TRANSPORT</v>
          </cell>
          <cell r="BG534" t="str">
            <v>FMB120</v>
          </cell>
          <cell r="BH534">
            <v>354018118160575</v>
          </cell>
          <cell r="BI534" t="str">
            <v>9742800041013</v>
          </cell>
          <cell r="BJ534" t="str">
            <v>fixed</v>
          </cell>
          <cell r="BK534"/>
          <cell r="BL534"/>
          <cell r="BM534"/>
          <cell r="BN534"/>
          <cell r="BO534"/>
          <cell r="BP534"/>
          <cell r="BQ534">
            <v>1108050100</v>
          </cell>
        </row>
        <row r="535">
          <cell r="C535">
            <v>177015</v>
          </cell>
          <cell r="D535" t="str">
            <v>Active</v>
          </cell>
          <cell r="E535" t="str">
            <v>MAN</v>
          </cell>
          <cell r="F535" t="str">
            <v>Manuel</v>
          </cell>
          <cell r="G535" t="str">
            <v>TGA19-360</v>
          </cell>
          <cell r="H535" t="str">
            <v>Truck</v>
          </cell>
          <cell r="I535" t="str">
            <v>Double Cabin</v>
          </cell>
          <cell r="J535" t="str">
            <v>Truck Head</v>
          </cell>
          <cell r="K535" t="str">
            <v xml:space="preserve">Small Pin </v>
          </cell>
          <cell r="L535"/>
          <cell r="M535" t="str">
            <v>WMAHW1ZZ67M488319</v>
          </cell>
          <cell r="N535" t="str">
            <v>WMAHW1ZZ67M488319</v>
          </cell>
          <cell r="O535">
            <v>2007</v>
          </cell>
          <cell r="P535" t="str">
            <v xml:space="preserve">  Germany</v>
          </cell>
          <cell r="Q535" t="str">
            <v>TR-Transport - Operations</v>
          </cell>
          <cell r="R535" t="str">
            <v>Flag Logistics Services</v>
          </cell>
          <cell r="S535" t="str">
            <v>LVQ</v>
          </cell>
          <cell r="T535" t="str">
            <v>LVQ</v>
          </cell>
          <cell r="U535"/>
          <cell r="V535" t="str">
            <v>A297</v>
          </cell>
          <cell r="W535">
            <v>6</v>
          </cell>
          <cell r="X535" t="str">
            <v>White</v>
          </cell>
          <cell r="Y535"/>
          <cell r="Z535" t="str">
            <v>360 hp</v>
          </cell>
          <cell r="AA535" t="str">
            <v>Diesel</v>
          </cell>
          <cell r="AB535" t="str">
            <v>600 LTR</v>
          </cell>
          <cell r="AC535">
            <v>1</v>
          </cell>
          <cell r="AD535">
            <v>2.4</v>
          </cell>
          <cell r="AE535" t="str">
            <v xml:space="preserve"> 2 Seater</v>
          </cell>
          <cell r="AF535"/>
          <cell r="AG535" t="str">
            <v>Single Axel</v>
          </cell>
          <cell r="AH535"/>
          <cell r="AI535"/>
          <cell r="AJ535">
            <v>17600</v>
          </cell>
          <cell r="AK535">
            <v>8800</v>
          </cell>
          <cell r="AL535"/>
          <cell r="AM535"/>
          <cell r="AN535"/>
          <cell r="AO535"/>
          <cell r="AP535"/>
          <cell r="AQ535"/>
          <cell r="AR535"/>
          <cell r="AS535"/>
          <cell r="AT535"/>
          <cell r="AU535"/>
          <cell r="AV535"/>
          <cell r="AW535"/>
          <cell r="AX535"/>
          <cell r="AY535" t="str">
            <v>Available</v>
          </cell>
          <cell r="AZ535"/>
          <cell r="BA535">
            <v>44830</v>
          </cell>
          <cell r="BB535" t="str">
            <v>Expired</v>
          </cell>
          <cell r="BC535" t="str">
            <v>Compreh.</v>
          </cell>
          <cell r="BD535" t="str">
            <v>AVL</v>
          </cell>
          <cell r="BE535"/>
          <cell r="BF535" t="str">
            <v>QATAR TRANSPORT</v>
          </cell>
          <cell r="BG535" t="str">
            <v>FMB120</v>
          </cell>
          <cell r="BH535">
            <v>354018118160898</v>
          </cell>
          <cell r="BI535" t="str">
            <v>9742800041014</v>
          </cell>
          <cell r="BJ535" t="str">
            <v>fixed</v>
          </cell>
          <cell r="BK535"/>
          <cell r="BL535"/>
          <cell r="BM535"/>
          <cell r="BN535"/>
          <cell r="BO535"/>
          <cell r="BP535"/>
          <cell r="BQ535">
            <v>1108050100</v>
          </cell>
        </row>
        <row r="536">
          <cell r="C536">
            <v>177016</v>
          </cell>
          <cell r="D536" t="str">
            <v>Active</v>
          </cell>
          <cell r="E536" t="str">
            <v>MAN</v>
          </cell>
          <cell r="F536" t="str">
            <v>Manuel</v>
          </cell>
          <cell r="G536" t="str">
            <v>TGA19-360</v>
          </cell>
          <cell r="H536" t="str">
            <v>Truck</v>
          </cell>
          <cell r="I536" t="str">
            <v>Double Cabin</v>
          </cell>
          <cell r="J536" t="str">
            <v>Truck Head</v>
          </cell>
          <cell r="K536" t="str">
            <v xml:space="preserve">Small Pin </v>
          </cell>
          <cell r="L536"/>
          <cell r="M536" t="str">
            <v>WMAHW1ZZ17M488289</v>
          </cell>
          <cell r="N536" t="str">
            <v>WMAHW1ZZ17M488289</v>
          </cell>
          <cell r="O536">
            <v>2007</v>
          </cell>
          <cell r="P536" t="str">
            <v xml:space="preserve">  Germany</v>
          </cell>
          <cell r="Q536" t="str">
            <v>TR-Transport - Operations</v>
          </cell>
          <cell r="R536" t="str">
            <v>AGI</v>
          </cell>
          <cell r="S536" t="str">
            <v>LVQ</v>
          </cell>
          <cell r="T536"/>
          <cell r="U536"/>
          <cell r="V536"/>
          <cell r="W536">
            <v>6</v>
          </cell>
          <cell r="X536" t="str">
            <v>White</v>
          </cell>
          <cell r="Y536"/>
          <cell r="Z536" t="str">
            <v>360 hp</v>
          </cell>
          <cell r="AA536" t="str">
            <v>Diesel</v>
          </cell>
          <cell r="AB536" t="str">
            <v>600 LTR</v>
          </cell>
          <cell r="AC536">
            <v>1</v>
          </cell>
          <cell r="AD536">
            <v>2.4</v>
          </cell>
          <cell r="AE536" t="str">
            <v xml:space="preserve"> 2 Seater</v>
          </cell>
          <cell r="AF536"/>
          <cell r="AG536" t="str">
            <v>Single Axel</v>
          </cell>
          <cell r="AH536"/>
          <cell r="AI536"/>
          <cell r="AJ536">
            <v>17600</v>
          </cell>
          <cell r="AK536">
            <v>8800</v>
          </cell>
          <cell r="AL536"/>
          <cell r="AM536"/>
          <cell r="AN536"/>
          <cell r="AO536"/>
          <cell r="AP536"/>
          <cell r="AQ536"/>
          <cell r="AR536"/>
          <cell r="AS536"/>
          <cell r="AT536"/>
          <cell r="AU536"/>
          <cell r="AV536"/>
          <cell r="AW536"/>
          <cell r="AX536"/>
          <cell r="AY536" t="str">
            <v>Available</v>
          </cell>
          <cell r="AZ536"/>
          <cell r="BA536">
            <v>44966</v>
          </cell>
          <cell r="BB536" t="str">
            <v/>
          </cell>
          <cell r="BC536" t="str">
            <v>Compreh.</v>
          </cell>
          <cell r="BD536" t="str">
            <v>AVL</v>
          </cell>
          <cell r="BE536"/>
          <cell r="BF536" t="str">
            <v>QATAR TRANSPORT</v>
          </cell>
          <cell r="BG536" t="str">
            <v>FMB120</v>
          </cell>
          <cell r="BH536">
            <v>354018118160666</v>
          </cell>
          <cell r="BI536" t="str">
            <v>9742800041015</v>
          </cell>
          <cell r="BJ536" t="str">
            <v>fixed</v>
          </cell>
          <cell r="BK536"/>
          <cell r="BL536"/>
          <cell r="BM536"/>
          <cell r="BN536"/>
          <cell r="BO536"/>
          <cell r="BP536"/>
          <cell r="BQ536">
            <v>1108050100</v>
          </cell>
        </row>
        <row r="537">
          <cell r="C537">
            <v>177022</v>
          </cell>
          <cell r="D537" t="str">
            <v>Active</v>
          </cell>
          <cell r="E537" t="str">
            <v>MAN</v>
          </cell>
          <cell r="F537" t="str">
            <v>Manuel</v>
          </cell>
          <cell r="G537" t="str">
            <v>TGA19-360</v>
          </cell>
          <cell r="H537" t="str">
            <v>Truck</v>
          </cell>
          <cell r="I537" t="str">
            <v>Double Cabin</v>
          </cell>
          <cell r="J537" t="str">
            <v>Truck Head</v>
          </cell>
          <cell r="K537" t="str">
            <v xml:space="preserve">Small Pin </v>
          </cell>
          <cell r="L537"/>
          <cell r="M537" t="str">
            <v>WMAHW1ZZ97M488296</v>
          </cell>
          <cell r="N537" t="str">
            <v>WMAHW1ZZ97M488296</v>
          </cell>
          <cell r="O537">
            <v>2007</v>
          </cell>
          <cell r="P537" t="str">
            <v xml:space="preserve">  Germany</v>
          </cell>
          <cell r="Q537" t="str">
            <v>TR-Transport - Operations</v>
          </cell>
          <cell r="R537" t="str">
            <v>AGI</v>
          </cell>
          <cell r="S537" t="str">
            <v>LVQ</v>
          </cell>
          <cell r="T537"/>
          <cell r="U537"/>
          <cell r="V537"/>
          <cell r="W537">
            <v>6</v>
          </cell>
          <cell r="X537" t="str">
            <v>White</v>
          </cell>
          <cell r="Y537"/>
          <cell r="Z537" t="str">
            <v>360 hp</v>
          </cell>
          <cell r="AA537" t="str">
            <v>Diesel</v>
          </cell>
          <cell r="AB537" t="str">
            <v>600 LTR</v>
          </cell>
          <cell r="AC537">
            <v>1</v>
          </cell>
          <cell r="AD537">
            <v>2.4</v>
          </cell>
          <cell r="AE537" t="str">
            <v xml:space="preserve"> 2 Seater</v>
          </cell>
          <cell r="AF537"/>
          <cell r="AG537" t="str">
            <v>Single Axel</v>
          </cell>
          <cell r="AH537"/>
          <cell r="AI537"/>
          <cell r="AJ537">
            <v>13000</v>
          </cell>
          <cell r="AK537">
            <v>6000</v>
          </cell>
          <cell r="AL537"/>
          <cell r="AM537"/>
          <cell r="AN537"/>
          <cell r="AO537"/>
          <cell r="AP537"/>
          <cell r="AQ537"/>
          <cell r="AR537"/>
          <cell r="AS537"/>
          <cell r="AT537"/>
          <cell r="AU537"/>
          <cell r="AV537"/>
          <cell r="AW537"/>
          <cell r="AX537"/>
          <cell r="AY537" t="str">
            <v>Available</v>
          </cell>
          <cell r="AZ537"/>
          <cell r="BA537">
            <v>44962</v>
          </cell>
          <cell r="BB537" t="str">
            <v/>
          </cell>
          <cell r="BC537" t="str">
            <v>Compreh.</v>
          </cell>
          <cell r="BD537" t="str">
            <v>AVL</v>
          </cell>
          <cell r="BE537"/>
          <cell r="BF537" t="str">
            <v>QATAR TRANSPORT</v>
          </cell>
          <cell r="BG537" t="str">
            <v>FMB120</v>
          </cell>
          <cell r="BH537">
            <v>354018118160500</v>
          </cell>
          <cell r="BI537" t="str">
            <v>9742800041016</v>
          </cell>
          <cell r="BJ537" t="str">
            <v>fixed</v>
          </cell>
          <cell r="BK537"/>
          <cell r="BL537"/>
          <cell r="BM537"/>
          <cell r="BN537"/>
          <cell r="BO537"/>
          <cell r="BP537"/>
          <cell r="BQ537">
            <v>1108050100</v>
          </cell>
        </row>
        <row r="538">
          <cell r="C538">
            <v>178517</v>
          </cell>
          <cell r="D538" t="str">
            <v>Active</v>
          </cell>
          <cell r="E538" t="str">
            <v>MAN</v>
          </cell>
          <cell r="F538" t="str">
            <v>Manuel</v>
          </cell>
          <cell r="G538" t="str">
            <v>TGA19-360</v>
          </cell>
          <cell r="H538" t="str">
            <v>Truck</v>
          </cell>
          <cell r="I538" t="str">
            <v>Double Cabin</v>
          </cell>
          <cell r="J538" t="str">
            <v>Truck Head</v>
          </cell>
          <cell r="K538" t="str">
            <v xml:space="preserve">Small Pin </v>
          </cell>
          <cell r="L538"/>
          <cell r="M538" t="str">
            <v>WMAHW1ZZ78M492090</v>
          </cell>
          <cell r="N538" t="str">
            <v>WMAHW1ZZ78M492090</v>
          </cell>
          <cell r="O538">
            <v>2008</v>
          </cell>
          <cell r="P538" t="str">
            <v xml:space="preserve">  Germany</v>
          </cell>
          <cell r="Q538" t="str">
            <v>TR-Transport - Operations</v>
          </cell>
          <cell r="R538" t="str">
            <v>Flag Logistics Services</v>
          </cell>
          <cell r="S538" t="str">
            <v>LVQ</v>
          </cell>
          <cell r="T538" t="str">
            <v>LVQ</v>
          </cell>
          <cell r="U538"/>
          <cell r="V538"/>
          <cell r="W538">
            <v>6</v>
          </cell>
          <cell r="X538" t="str">
            <v>White</v>
          </cell>
          <cell r="Y538"/>
          <cell r="Z538" t="str">
            <v>360 hp</v>
          </cell>
          <cell r="AA538" t="str">
            <v>Diesel</v>
          </cell>
          <cell r="AB538" t="str">
            <v>600 LTR</v>
          </cell>
          <cell r="AC538">
            <v>1</v>
          </cell>
          <cell r="AD538">
            <v>2.4</v>
          </cell>
          <cell r="AE538" t="str">
            <v xml:space="preserve"> 2 Seater</v>
          </cell>
          <cell r="AF538"/>
          <cell r="AG538" t="str">
            <v>Single Axel</v>
          </cell>
          <cell r="AH538"/>
          <cell r="AI538"/>
          <cell r="AJ538">
            <v>15900</v>
          </cell>
          <cell r="AK538">
            <v>6000</v>
          </cell>
          <cell r="AL538"/>
          <cell r="AM538"/>
          <cell r="AN538"/>
          <cell r="AO538"/>
          <cell r="AP538"/>
          <cell r="AQ538"/>
          <cell r="AR538"/>
          <cell r="AS538"/>
          <cell r="AT538"/>
          <cell r="AU538"/>
          <cell r="AV538"/>
          <cell r="AW538"/>
          <cell r="AX538"/>
          <cell r="AY538" t="str">
            <v>Available( broken )</v>
          </cell>
          <cell r="AZ538"/>
          <cell r="BA538">
            <v>44927</v>
          </cell>
          <cell r="BB538" t="str">
            <v>Warning</v>
          </cell>
          <cell r="BC538" t="str">
            <v>Compreh.</v>
          </cell>
          <cell r="BD538" t="str">
            <v>AVL</v>
          </cell>
          <cell r="BE538"/>
          <cell r="BF538" t="str">
            <v>QATAR TRANSPORT</v>
          </cell>
          <cell r="BG538" t="str">
            <v>FMB120</v>
          </cell>
          <cell r="BH538">
            <v>354018118109846</v>
          </cell>
          <cell r="BI538" t="str">
            <v>9742800041017</v>
          </cell>
          <cell r="BJ538" t="str">
            <v>fixed</v>
          </cell>
          <cell r="BK538"/>
          <cell r="BL538"/>
          <cell r="BM538"/>
          <cell r="BN538"/>
          <cell r="BO538"/>
          <cell r="BP538"/>
          <cell r="BQ538">
            <v>1108050100</v>
          </cell>
        </row>
        <row r="539">
          <cell r="C539">
            <v>179640</v>
          </cell>
          <cell r="D539" t="str">
            <v>Active</v>
          </cell>
          <cell r="E539" t="str">
            <v>MAN</v>
          </cell>
          <cell r="F539" t="str">
            <v>Manuel</v>
          </cell>
          <cell r="G539" t="str">
            <v>TGA19-360</v>
          </cell>
          <cell r="H539" t="str">
            <v>Truck</v>
          </cell>
          <cell r="I539" t="str">
            <v>Double Cabin</v>
          </cell>
          <cell r="J539" t="str">
            <v>Truck Head</v>
          </cell>
          <cell r="K539" t="str">
            <v xml:space="preserve">Small Pin </v>
          </cell>
          <cell r="L539"/>
          <cell r="M539" t="str">
            <v>WMAHW1ZZ28M492062</v>
          </cell>
          <cell r="N539" t="str">
            <v>WMAHW1ZZ28M492062</v>
          </cell>
          <cell r="O539">
            <v>2008</v>
          </cell>
          <cell r="P539" t="str">
            <v xml:space="preserve">  Germany</v>
          </cell>
          <cell r="Q539" t="str">
            <v>TR-Transport - Operations</v>
          </cell>
          <cell r="R539" t="str">
            <v>AGI</v>
          </cell>
          <cell r="S539" t="str">
            <v>LVQ</v>
          </cell>
          <cell r="T539" t="str">
            <v>LVQ</v>
          </cell>
          <cell r="U539"/>
          <cell r="V539"/>
          <cell r="W539">
            <v>6</v>
          </cell>
          <cell r="X539" t="str">
            <v>White</v>
          </cell>
          <cell r="Y539"/>
          <cell r="Z539" t="str">
            <v>360 hp</v>
          </cell>
          <cell r="AA539" t="str">
            <v>Diesel</v>
          </cell>
          <cell r="AB539" t="str">
            <v>600 LTR</v>
          </cell>
          <cell r="AC539">
            <v>1</v>
          </cell>
          <cell r="AD539">
            <v>2.4</v>
          </cell>
          <cell r="AE539" t="str">
            <v xml:space="preserve"> 2 Seater</v>
          </cell>
          <cell r="AF539"/>
          <cell r="AG539" t="str">
            <v>Single Axel</v>
          </cell>
          <cell r="AH539"/>
          <cell r="AI539"/>
          <cell r="AJ539"/>
          <cell r="AK539">
            <v>7000</v>
          </cell>
          <cell r="AL539"/>
          <cell r="AM539"/>
          <cell r="AN539"/>
          <cell r="AO539"/>
          <cell r="AP539"/>
          <cell r="AQ539"/>
          <cell r="AR539"/>
          <cell r="AS539"/>
          <cell r="AT539"/>
          <cell r="AU539"/>
          <cell r="AV539"/>
          <cell r="AW539"/>
          <cell r="AX539"/>
          <cell r="AY539" t="str">
            <v>Available( broken )</v>
          </cell>
          <cell r="AZ539"/>
          <cell r="BA539">
            <v>44951</v>
          </cell>
          <cell r="BB539" t="str">
            <v/>
          </cell>
          <cell r="BC539" t="str">
            <v>Compreh.</v>
          </cell>
          <cell r="BD539" t="str">
            <v>AVL</v>
          </cell>
          <cell r="BE539"/>
          <cell r="BF539" t="str">
            <v>QATAR TRANSPORT</v>
          </cell>
          <cell r="BG539" t="str">
            <v>FMB120</v>
          </cell>
          <cell r="BH539">
            <v>354018118160427</v>
          </cell>
          <cell r="BI539" t="str">
            <v>9742800041018</v>
          </cell>
          <cell r="BJ539" t="str">
            <v>fixed</v>
          </cell>
          <cell r="BK539"/>
          <cell r="BL539"/>
          <cell r="BM539"/>
          <cell r="BN539"/>
          <cell r="BO539"/>
          <cell r="BP539"/>
          <cell r="BQ539">
            <v>1108050100</v>
          </cell>
        </row>
        <row r="540">
          <cell r="C540">
            <v>179641</v>
          </cell>
          <cell r="D540" t="str">
            <v>Active</v>
          </cell>
          <cell r="E540" t="str">
            <v>MAN</v>
          </cell>
          <cell r="F540" t="str">
            <v>Manuel</v>
          </cell>
          <cell r="G540" t="str">
            <v>TGA19-360</v>
          </cell>
          <cell r="H540" t="str">
            <v>Truck</v>
          </cell>
          <cell r="I540" t="str">
            <v>Double Cabin</v>
          </cell>
          <cell r="J540" t="str">
            <v>Truck Head</v>
          </cell>
          <cell r="K540" t="str">
            <v xml:space="preserve">Small Pin </v>
          </cell>
          <cell r="L540"/>
          <cell r="M540" t="str">
            <v>WMAHW1ZZ48M492029</v>
          </cell>
          <cell r="N540" t="str">
            <v>WMAHW1ZZ48M492029</v>
          </cell>
          <cell r="O540">
            <v>2008</v>
          </cell>
          <cell r="P540" t="str">
            <v xml:space="preserve">  Germany</v>
          </cell>
          <cell r="Q540" t="str">
            <v>TR-Transport - Operations</v>
          </cell>
          <cell r="R540" t="str">
            <v>Flag Logistics Services</v>
          </cell>
          <cell r="S540" t="str">
            <v>LVQ</v>
          </cell>
          <cell r="T540" t="str">
            <v>LVQ</v>
          </cell>
          <cell r="U540"/>
          <cell r="V540" t="str">
            <v>A005</v>
          </cell>
          <cell r="W540">
            <v>6</v>
          </cell>
          <cell r="X540" t="str">
            <v>White</v>
          </cell>
          <cell r="Y540"/>
          <cell r="Z540" t="str">
            <v>360 hp</v>
          </cell>
          <cell r="AA540" t="str">
            <v>Diesel</v>
          </cell>
          <cell r="AB540" t="str">
            <v>600 LTR</v>
          </cell>
          <cell r="AC540">
            <v>1</v>
          </cell>
          <cell r="AD540">
            <v>2.4</v>
          </cell>
          <cell r="AE540" t="str">
            <v xml:space="preserve"> 2 Seater</v>
          </cell>
          <cell r="AF540"/>
          <cell r="AG540" t="str">
            <v>Single Axel</v>
          </cell>
          <cell r="AH540"/>
          <cell r="AI540"/>
          <cell r="AJ540"/>
          <cell r="AK540">
            <v>7000</v>
          </cell>
          <cell r="AL540"/>
          <cell r="AM540"/>
          <cell r="AN540"/>
          <cell r="AO540"/>
          <cell r="AP540"/>
          <cell r="AQ540"/>
          <cell r="AR540"/>
          <cell r="AS540"/>
          <cell r="AT540"/>
          <cell r="AU540"/>
          <cell r="AV540"/>
          <cell r="AW540"/>
          <cell r="AX540"/>
          <cell r="AY540" t="str">
            <v>Available</v>
          </cell>
          <cell r="AZ540"/>
          <cell r="BA540">
            <v>44864</v>
          </cell>
          <cell r="BB540" t="str">
            <v>Expired</v>
          </cell>
          <cell r="BC540" t="str">
            <v>Compreh.</v>
          </cell>
          <cell r="BD540" t="str">
            <v>AVL</v>
          </cell>
          <cell r="BE540"/>
          <cell r="BF540" t="str">
            <v>QATAR TRANSPORT</v>
          </cell>
          <cell r="BG540" t="str">
            <v>FMB120</v>
          </cell>
          <cell r="BH540">
            <v>354018118109432</v>
          </cell>
          <cell r="BI540" t="str">
            <v>9742800041019</v>
          </cell>
          <cell r="BJ540" t="str">
            <v>fixed</v>
          </cell>
          <cell r="BK540"/>
          <cell r="BL540"/>
          <cell r="BM540"/>
          <cell r="BN540"/>
          <cell r="BO540"/>
          <cell r="BP540"/>
          <cell r="BQ540">
            <v>1108050100</v>
          </cell>
        </row>
        <row r="541">
          <cell r="C541">
            <v>179642</v>
          </cell>
          <cell r="D541" t="str">
            <v>Active</v>
          </cell>
          <cell r="E541" t="str">
            <v>MAN</v>
          </cell>
          <cell r="F541" t="str">
            <v>Manuel</v>
          </cell>
          <cell r="G541" t="str">
            <v>TGA19-360</v>
          </cell>
          <cell r="H541" t="str">
            <v>Truck</v>
          </cell>
          <cell r="I541" t="str">
            <v>Double Cabin</v>
          </cell>
          <cell r="J541" t="str">
            <v>Truck Head</v>
          </cell>
          <cell r="K541" t="str">
            <v xml:space="preserve">Small Pin </v>
          </cell>
          <cell r="L541"/>
          <cell r="M541" t="str">
            <v>WMAHW1ZZ58M492072</v>
          </cell>
          <cell r="N541" t="str">
            <v>WMAHW1ZZ58M492072</v>
          </cell>
          <cell r="O541">
            <v>2008</v>
          </cell>
          <cell r="P541" t="str">
            <v xml:space="preserve">  Germany</v>
          </cell>
          <cell r="Q541" t="str">
            <v>TR-Transport - Operations</v>
          </cell>
          <cell r="R541" t="str">
            <v>Flag Logistics Services</v>
          </cell>
          <cell r="S541" t="str">
            <v>LVQ</v>
          </cell>
          <cell r="T541" t="str">
            <v>LVQ</v>
          </cell>
          <cell r="U541"/>
          <cell r="V541"/>
          <cell r="W541">
            <v>6</v>
          </cell>
          <cell r="X541" t="str">
            <v>White</v>
          </cell>
          <cell r="Y541"/>
          <cell r="Z541" t="str">
            <v>360 hp</v>
          </cell>
          <cell r="AA541" t="str">
            <v>Diesel</v>
          </cell>
          <cell r="AB541" t="str">
            <v>600 LTR</v>
          </cell>
          <cell r="AC541">
            <v>1</v>
          </cell>
          <cell r="AD541">
            <v>2.4</v>
          </cell>
          <cell r="AE541" t="str">
            <v xml:space="preserve"> 2 Seater</v>
          </cell>
          <cell r="AF541"/>
          <cell r="AG541" t="str">
            <v>Single Axel</v>
          </cell>
          <cell r="AH541"/>
          <cell r="AI541"/>
          <cell r="AJ541"/>
          <cell r="AK541">
            <v>7000</v>
          </cell>
          <cell r="AL541"/>
          <cell r="AM541"/>
          <cell r="AN541"/>
          <cell r="AO541"/>
          <cell r="AP541"/>
          <cell r="AQ541"/>
          <cell r="AR541"/>
          <cell r="AS541"/>
          <cell r="AT541"/>
          <cell r="AU541"/>
          <cell r="AV541"/>
          <cell r="AW541"/>
          <cell r="AX541"/>
          <cell r="AY541" t="str">
            <v>Available</v>
          </cell>
          <cell r="AZ541"/>
          <cell r="BA541">
            <v>44941</v>
          </cell>
          <cell r="BB541" t="str">
            <v>Warning</v>
          </cell>
          <cell r="BC541" t="str">
            <v>Compreh.</v>
          </cell>
          <cell r="BD541" t="str">
            <v>AVL</v>
          </cell>
          <cell r="BE541"/>
          <cell r="BF541" t="str">
            <v>QATAR TRANSPORT</v>
          </cell>
          <cell r="BG541" t="str">
            <v>FMB120</v>
          </cell>
          <cell r="BH541">
            <v>354018118160880</v>
          </cell>
          <cell r="BI541" t="str">
            <v>9742800041020</v>
          </cell>
          <cell r="BJ541" t="str">
            <v>fixed</v>
          </cell>
          <cell r="BK541"/>
          <cell r="BL541"/>
          <cell r="BM541"/>
          <cell r="BN541"/>
          <cell r="BO541"/>
          <cell r="BP541"/>
          <cell r="BQ541">
            <v>1108050100</v>
          </cell>
        </row>
        <row r="542">
          <cell r="C542">
            <v>179649</v>
          </cell>
          <cell r="D542" t="str">
            <v>Active</v>
          </cell>
          <cell r="E542" t="str">
            <v>MAN</v>
          </cell>
          <cell r="F542" t="str">
            <v>Manuel</v>
          </cell>
          <cell r="G542" t="str">
            <v>TGA19-360</v>
          </cell>
          <cell r="H542" t="str">
            <v>Truck</v>
          </cell>
          <cell r="I542" t="str">
            <v>Double Cabin</v>
          </cell>
          <cell r="J542" t="str">
            <v>Truck Head</v>
          </cell>
          <cell r="K542" t="str">
            <v xml:space="preserve">Small Pin </v>
          </cell>
          <cell r="L542"/>
          <cell r="M542" t="str">
            <v>WMAHW1ZZ18M491999</v>
          </cell>
          <cell r="N542" t="str">
            <v>WMAHW1ZZ18M491999</v>
          </cell>
          <cell r="O542">
            <v>2008</v>
          </cell>
          <cell r="P542" t="str">
            <v xml:space="preserve">  Germany</v>
          </cell>
          <cell r="Q542" t="str">
            <v>TR-Transport - Operations</v>
          </cell>
          <cell r="R542" t="str">
            <v>Flag Logistics Services</v>
          </cell>
          <cell r="S542" t="str">
            <v>LVQ</v>
          </cell>
          <cell r="T542" t="str">
            <v>Dangerous cargo ADR</v>
          </cell>
          <cell r="U542"/>
          <cell r="V542"/>
          <cell r="W542">
            <v>6</v>
          </cell>
          <cell r="X542" t="str">
            <v>White</v>
          </cell>
          <cell r="Y542"/>
          <cell r="Z542" t="str">
            <v>360 hp</v>
          </cell>
          <cell r="AA542" t="str">
            <v>Diesel</v>
          </cell>
          <cell r="AB542" t="str">
            <v>600 LTR</v>
          </cell>
          <cell r="AC542">
            <v>1</v>
          </cell>
          <cell r="AD542">
            <v>2.4</v>
          </cell>
          <cell r="AE542" t="str">
            <v xml:space="preserve"> 2 Seater</v>
          </cell>
          <cell r="AF542"/>
          <cell r="AG542" t="str">
            <v>Single Axel</v>
          </cell>
          <cell r="AH542"/>
          <cell r="AI542"/>
          <cell r="AJ542"/>
          <cell r="AK542">
            <v>7000</v>
          </cell>
          <cell r="AL542"/>
          <cell r="AM542"/>
          <cell r="AN542"/>
          <cell r="AO542"/>
          <cell r="AP542"/>
          <cell r="AQ542"/>
          <cell r="AR542"/>
          <cell r="AS542"/>
          <cell r="AT542"/>
          <cell r="AU542"/>
          <cell r="AV542"/>
          <cell r="AW542"/>
          <cell r="AX542"/>
          <cell r="AY542" t="str">
            <v>Available( broken )</v>
          </cell>
          <cell r="AZ542"/>
          <cell r="BA542">
            <v>44942</v>
          </cell>
          <cell r="BB542" t="str">
            <v>Warning</v>
          </cell>
          <cell r="BC542" t="str">
            <v>Compreh.</v>
          </cell>
          <cell r="BD542" t="str">
            <v>AVL</v>
          </cell>
          <cell r="BE542"/>
          <cell r="BF542" t="str">
            <v>QATAR TRANSPORT</v>
          </cell>
          <cell r="BG542" t="str">
            <v>FMB120</v>
          </cell>
          <cell r="BH542">
            <v>354018118160831</v>
          </cell>
          <cell r="BI542" t="str">
            <v>9742800041021</v>
          </cell>
          <cell r="BJ542" t="str">
            <v>fixed</v>
          </cell>
          <cell r="BK542"/>
          <cell r="BL542"/>
          <cell r="BM542"/>
          <cell r="BN542"/>
          <cell r="BO542"/>
          <cell r="BP542"/>
          <cell r="BQ542">
            <v>1108050100</v>
          </cell>
        </row>
        <row r="543">
          <cell r="C543">
            <v>179650</v>
          </cell>
          <cell r="D543" t="str">
            <v>Active</v>
          </cell>
          <cell r="E543" t="str">
            <v>MAN</v>
          </cell>
          <cell r="F543" t="str">
            <v>Manuel</v>
          </cell>
          <cell r="G543" t="str">
            <v>TGA19-360</v>
          </cell>
          <cell r="H543" t="str">
            <v>Truck</v>
          </cell>
          <cell r="I543" t="str">
            <v>Double Cabin</v>
          </cell>
          <cell r="J543" t="str">
            <v>Truck Head</v>
          </cell>
          <cell r="K543" t="str">
            <v xml:space="preserve">Small Pin </v>
          </cell>
          <cell r="L543"/>
          <cell r="M543" t="str">
            <v>WMAHW1ZZ38M492071</v>
          </cell>
          <cell r="N543" t="str">
            <v>WMAHW1ZZ38M492071</v>
          </cell>
          <cell r="O543">
            <v>2008</v>
          </cell>
          <cell r="P543" t="str">
            <v xml:space="preserve">  Germany</v>
          </cell>
          <cell r="Q543" t="str">
            <v>TR-Transport - Operations</v>
          </cell>
          <cell r="R543" t="str">
            <v>Flag Logistics Services</v>
          </cell>
          <cell r="S543" t="str">
            <v>LVQ</v>
          </cell>
          <cell r="T543" t="str">
            <v>LVQ</v>
          </cell>
          <cell r="U543"/>
          <cell r="V543"/>
          <cell r="W543">
            <v>6</v>
          </cell>
          <cell r="X543" t="str">
            <v>White</v>
          </cell>
          <cell r="Y543"/>
          <cell r="Z543" t="str">
            <v>360 hp</v>
          </cell>
          <cell r="AA543" t="str">
            <v>Diesel</v>
          </cell>
          <cell r="AB543" t="str">
            <v>600 LTR</v>
          </cell>
          <cell r="AC543">
            <v>1</v>
          </cell>
          <cell r="AD543">
            <v>2.4</v>
          </cell>
          <cell r="AE543" t="str">
            <v xml:space="preserve"> 2 Seater</v>
          </cell>
          <cell r="AF543"/>
          <cell r="AG543" t="str">
            <v>Single Axel</v>
          </cell>
          <cell r="AH543"/>
          <cell r="AI543"/>
          <cell r="AJ543"/>
          <cell r="AK543">
            <v>7000</v>
          </cell>
          <cell r="AL543"/>
          <cell r="AM543"/>
          <cell r="AN543"/>
          <cell r="AO543"/>
          <cell r="AP543"/>
          <cell r="AQ543"/>
          <cell r="AR543"/>
          <cell r="AS543"/>
          <cell r="AT543"/>
          <cell r="AU543"/>
          <cell r="AV543"/>
          <cell r="AW543"/>
          <cell r="AX543"/>
          <cell r="AY543" t="str">
            <v>Available</v>
          </cell>
          <cell r="AZ543"/>
          <cell r="BA543">
            <v>44927</v>
          </cell>
          <cell r="BB543" t="str">
            <v>Warning</v>
          </cell>
          <cell r="BC543" t="str">
            <v>Compreh.</v>
          </cell>
          <cell r="BD543" t="str">
            <v>AVL</v>
          </cell>
          <cell r="BE543"/>
          <cell r="BF543" t="str">
            <v>QATAR TRANSPORT</v>
          </cell>
          <cell r="BG543" t="str">
            <v>FMB120</v>
          </cell>
          <cell r="BH543">
            <v>354018118160641</v>
          </cell>
          <cell r="BI543" t="str">
            <v>9742800041022</v>
          </cell>
          <cell r="BJ543" t="str">
            <v>fixed</v>
          </cell>
          <cell r="BK543"/>
          <cell r="BL543"/>
          <cell r="BM543"/>
          <cell r="BN543"/>
          <cell r="BO543"/>
          <cell r="BP543"/>
          <cell r="BQ543">
            <v>1108050100</v>
          </cell>
        </row>
        <row r="544">
          <cell r="C544">
            <v>180055</v>
          </cell>
          <cell r="D544" t="str">
            <v>Active</v>
          </cell>
          <cell r="E544" t="str">
            <v>MAN</v>
          </cell>
          <cell r="F544" t="str">
            <v>Manuel</v>
          </cell>
          <cell r="G544" t="str">
            <v>TGA19-360</v>
          </cell>
          <cell r="H544" t="str">
            <v>Truck</v>
          </cell>
          <cell r="I544" t="str">
            <v>Double Cabin</v>
          </cell>
          <cell r="J544" t="str">
            <v>Truck Head</v>
          </cell>
          <cell r="K544" t="str">
            <v xml:space="preserve">Small Pin </v>
          </cell>
          <cell r="L544"/>
          <cell r="M544" t="str">
            <v>WMAHW1ZZ28M492093</v>
          </cell>
          <cell r="N544" t="str">
            <v>WMAHW1ZZ28M492093</v>
          </cell>
          <cell r="O544">
            <v>2008</v>
          </cell>
          <cell r="P544" t="str">
            <v xml:space="preserve">  Germany</v>
          </cell>
          <cell r="Q544" t="str">
            <v>TR-Transport - Operations</v>
          </cell>
          <cell r="R544" t="str">
            <v>AGI</v>
          </cell>
          <cell r="S544" t="str">
            <v>LVQ</v>
          </cell>
          <cell r="T544" t="str">
            <v>LVQ</v>
          </cell>
          <cell r="U544"/>
          <cell r="V544"/>
          <cell r="W544">
            <v>6</v>
          </cell>
          <cell r="X544" t="str">
            <v>White</v>
          </cell>
          <cell r="Y544"/>
          <cell r="Z544" t="str">
            <v>360 hp</v>
          </cell>
          <cell r="AA544" t="str">
            <v>Diesel</v>
          </cell>
          <cell r="AB544" t="str">
            <v>600 LTR</v>
          </cell>
          <cell r="AC544">
            <v>1</v>
          </cell>
          <cell r="AD544">
            <v>2.4</v>
          </cell>
          <cell r="AE544" t="str">
            <v xml:space="preserve"> 2 Seater</v>
          </cell>
          <cell r="AF544"/>
          <cell r="AG544" t="str">
            <v>Single Axel</v>
          </cell>
          <cell r="AH544"/>
          <cell r="AI544"/>
          <cell r="AJ544">
            <v>15900</v>
          </cell>
          <cell r="AK544">
            <v>6000</v>
          </cell>
          <cell r="AL544"/>
          <cell r="AM544"/>
          <cell r="AN544"/>
          <cell r="AO544"/>
          <cell r="AP544"/>
          <cell r="AQ544"/>
          <cell r="AR544"/>
          <cell r="AS544"/>
          <cell r="AT544"/>
          <cell r="AU544"/>
          <cell r="AV544"/>
          <cell r="AW544"/>
          <cell r="AX544"/>
          <cell r="AY544" t="str">
            <v>Available</v>
          </cell>
          <cell r="AZ544"/>
          <cell r="BA544">
            <v>44983</v>
          </cell>
          <cell r="BB544" t="str">
            <v/>
          </cell>
          <cell r="BC544" t="str">
            <v>Compreh.</v>
          </cell>
          <cell r="BD544" t="str">
            <v>AVL</v>
          </cell>
          <cell r="BE544"/>
          <cell r="BF544" t="str">
            <v>QATAR TRANSPORT</v>
          </cell>
          <cell r="BG544" t="str">
            <v>FMB120</v>
          </cell>
          <cell r="BH544">
            <v>354018118160591</v>
          </cell>
          <cell r="BI544" t="str">
            <v>9742800041023</v>
          </cell>
          <cell r="BJ544" t="str">
            <v>fixed</v>
          </cell>
          <cell r="BK544"/>
          <cell r="BL544"/>
          <cell r="BM544"/>
          <cell r="BN544"/>
          <cell r="BO544"/>
          <cell r="BP544"/>
          <cell r="BQ544">
            <v>1108050100</v>
          </cell>
        </row>
        <row r="545">
          <cell r="C545">
            <v>180057</v>
          </cell>
          <cell r="D545" t="str">
            <v>Active</v>
          </cell>
          <cell r="E545" t="str">
            <v>MAN</v>
          </cell>
          <cell r="F545" t="str">
            <v>Manuel</v>
          </cell>
          <cell r="G545" t="str">
            <v>TGA19-360</v>
          </cell>
          <cell r="H545" t="str">
            <v>Truck</v>
          </cell>
          <cell r="I545" t="str">
            <v>Double Cabin</v>
          </cell>
          <cell r="J545" t="str">
            <v>Truck Head</v>
          </cell>
          <cell r="K545" t="str">
            <v xml:space="preserve">Small Pin </v>
          </cell>
          <cell r="L545"/>
          <cell r="M545" t="str">
            <v>WMAHW1ZZ68M492050</v>
          </cell>
          <cell r="N545" t="str">
            <v>WMAHW1ZZ68M492050</v>
          </cell>
          <cell r="O545">
            <v>2008</v>
          </cell>
          <cell r="P545" t="str">
            <v xml:space="preserve">  Germany</v>
          </cell>
          <cell r="Q545" t="str">
            <v>TR-Transport - Operations</v>
          </cell>
          <cell r="R545" t="str">
            <v>AGI</v>
          </cell>
          <cell r="S545" t="str">
            <v>LVQ</v>
          </cell>
          <cell r="T545" t="str">
            <v>LVQ</v>
          </cell>
          <cell r="U545"/>
          <cell r="V545"/>
          <cell r="W545">
            <v>6</v>
          </cell>
          <cell r="X545" t="str">
            <v>White</v>
          </cell>
          <cell r="Y545"/>
          <cell r="Z545" t="str">
            <v>360 hp</v>
          </cell>
          <cell r="AA545" t="str">
            <v>Diesel</v>
          </cell>
          <cell r="AB545" t="str">
            <v>600 LTR</v>
          </cell>
          <cell r="AC545">
            <v>1</v>
          </cell>
          <cell r="AD545">
            <v>2.4</v>
          </cell>
          <cell r="AE545" t="str">
            <v xml:space="preserve"> 2 Seater</v>
          </cell>
          <cell r="AF545"/>
          <cell r="AG545" t="str">
            <v>Single Axel</v>
          </cell>
          <cell r="AH545"/>
          <cell r="AI545"/>
          <cell r="AJ545">
            <v>12600</v>
          </cell>
          <cell r="AK545">
            <v>6000</v>
          </cell>
          <cell r="AL545"/>
          <cell r="AM545"/>
          <cell r="AN545"/>
          <cell r="AO545"/>
          <cell r="AP545"/>
          <cell r="AQ545"/>
          <cell r="AR545"/>
          <cell r="AS545"/>
          <cell r="AT545"/>
          <cell r="AU545"/>
          <cell r="AV545"/>
          <cell r="AW545"/>
          <cell r="AX545"/>
          <cell r="AY545" t="str">
            <v>Available</v>
          </cell>
          <cell r="AZ545"/>
          <cell r="BA545">
            <v>44957</v>
          </cell>
          <cell r="BB545" t="str">
            <v/>
          </cell>
          <cell r="BC545" t="str">
            <v>Compreh.</v>
          </cell>
          <cell r="BD545" t="str">
            <v>AVL</v>
          </cell>
          <cell r="BE545"/>
          <cell r="BF545" t="str">
            <v>QATAR TRANSPORT</v>
          </cell>
          <cell r="BG545" t="str">
            <v>FMB120</v>
          </cell>
          <cell r="BH545">
            <v>354018118160724</v>
          </cell>
          <cell r="BI545" t="str">
            <v>9742800041024</v>
          </cell>
          <cell r="BJ545" t="str">
            <v>fixed</v>
          </cell>
          <cell r="BK545"/>
          <cell r="BL545"/>
          <cell r="BM545"/>
          <cell r="BN545"/>
          <cell r="BO545"/>
          <cell r="BP545"/>
          <cell r="BQ545">
            <v>1108050100</v>
          </cell>
        </row>
        <row r="546">
          <cell r="C546">
            <v>180058</v>
          </cell>
          <cell r="D546" t="str">
            <v>Active</v>
          </cell>
          <cell r="E546" t="str">
            <v>MAN</v>
          </cell>
          <cell r="F546" t="str">
            <v>Manuel</v>
          </cell>
          <cell r="G546" t="str">
            <v>TGA19-360</v>
          </cell>
          <cell r="H546" t="str">
            <v>Truck</v>
          </cell>
          <cell r="I546" t="str">
            <v>Double Cabin</v>
          </cell>
          <cell r="J546" t="str">
            <v>Truck Head</v>
          </cell>
          <cell r="K546" t="str">
            <v xml:space="preserve">Small Pin </v>
          </cell>
          <cell r="L546"/>
          <cell r="M546" t="str">
            <v>WMAHW1ZZX8M492097</v>
          </cell>
          <cell r="N546" t="str">
            <v>WMAHW1ZZX8M492097</v>
          </cell>
          <cell r="O546">
            <v>2008</v>
          </cell>
          <cell r="P546" t="str">
            <v xml:space="preserve">  Germany</v>
          </cell>
          <cell r="Q546" t="str">
            <v>TR-Transport - Operations</v>
          </cell>
          <cell r="R546" t="str">
            <v>Flag Logistics Services</v>
          </cell>
          <cell r="S546" t="str">
            <v>LVQ</v>
          </cell>
          <cell r="T546" t="str">
            <v>LVQ</v>
          </cell>
          <cell r="U546"/>
          <cell r="V546"/>
          <cell r="W546">
            <v>6</v>
          </cell>
          <cell r="X546" t="str">
            <v>White</v>
          </cell>
          <cell r="Y546"/>
          <cell r="Z546" t="str">
            <v>360 hp</v>
          </cell>
          <cell r="AA546" t="str">
            <v>Diesel</v>
          </cell>
          <cell r="AB546" t="str">
            <v>600 LTR</v>
          </cell>
          <cell r="AC546">
            <v>1</v>
          </cell>
          <cell r="AD546">
            <v>2.4</v>
          </cell>
          <cell r="AE546" t="str">
            <v xml:space="preserve"> 2 Seater</v>
          </cell>
          <cell r="AF546"/>
          <cell r="AG546" t="str">
            <v>Single Axel</v>
          </cell>
          <cell r="AH546"/>
          <cell r="AI546"/>
          <cell r="AJ546">
            <v>18900</v>
          </cell>
          <cell r="AK546">
            <v>9000</v>
          </cell>
          <cell r="AL546"/>
          <cell r="AM546"/>
          <cell r="AN546"/>
          <cell r="AO546"/>
          <cell r="AP546"/>
          <cell r="AQ546"/>
          <cell r="AR546"/>
          <cell r="AS546"/>
          <cell r="AT546"/>
          <cell r="AU546"/>
          <cell r="AV546"/>
          <cell r="AW546"/>
          <cell r="AX546"/>
          <cell r="AY546" t="str">
            <v>Available</v>
          </cell>
          <cell r="AZ546"/>
          <cell r="BA546">
            <v>44944</v>
          </cell>
          <cell r="BB546" t="str">
            <v>Warning</v>
          </cell>
          <cell r="BC546" t="str">
            <v>Compreh.</v>
          </cell>
          <cell r="BD546" t="str">
            <v>AVL</v>
          </cell>
          <cell r="BE546"/>
          <cell r="BF546" t="str">
            <v>QATAR TRANSPORT</v>
          </cell>
          <cell r="BG546" t="str">
            <v>FMB120</v>
          </cell>
          <cell r="BH546">
            <v>354018118159833</v>
          </cell>
          <cell r="BI546" t="str">
            <v>9742800041025</v>
          </cell>
          <cell r="BJ546" t="str">
            <v>fixed</v>
          </cell>
          <cell r="BK546"/>
          <cell r="BL546"/>
          <cell r="BM546"/>
          <cell r="BN546"/>
          <cell r="BO546"/>
          <cell r="BP546"/>
          <cell r="BQ546">
            <v>1108050100</v>
          </cell>
        </row>
        <row r="547">
          <cell r="C547">
            <v>180067</v>
          </cell>
          <cell r="D547" t="str">
            <v>Active</v>
          </cell>
          <cell r="E547" t="str">
            <v>MAN</v>
          </cell>
          <cell r="F547" t="str">
            <v>Manuel</v>
          </cell>
          <cell r="G547" t="str">
            <v>TGA19-360</v>
          </cell>
          <cell r="H547" t="str">
            <v>Truck</v>
          </cell>
          <cell r="I547" t="str">
            <v>Double Cabin</v>
          </cell>
          <cell r="J547" t="str">
            <v>Truck Head</v>
          </cell>
          <cell r="K547" t="str">
            <v xml:space="preserve">Small Pin </v>
          </cell>
          <cell r="L547"/>
          <cell r="M547" t="str">
            <v>WMAHW1ZZ98M492107</v>
          </cell>
          <cell r="N547" t="str">
            <v>WMAHW1ZZ98M492107</v>
          </cell>
          <cell r="O547">
            <v>2008</v>
          </cell>
          <cell r="P547" t="str">
            <v xml:space="preserve">  Germany</v>
          </cell>
          <cell r="Q547" t="str">
            <v>TR-Transport - Operations</v>
          </cell>
          <cell r="R547" t="str">
            <v>Flag Logistics Services</v>
          </cell>
          <cell r="S547" t="str">
            <v>LVQ</v>
          </cell>
          <cell r="T547" t="str">
            <v>LVQ</v>
          </cell>
          <cell r="U547"/>
          <cell r="V547"/>
          <cell r="W547">
            <v>6</v>
          </cell>
          <cell r="X547" t="str">
            <v>White</v>
          </cell>
          <cell r="Y547"/>
          <cell r="Z547" t="str">
            <v>360 hp</v>
          </cell>
          <cell r="AA547" t="str">
            <v>Diesel</v>
          </cell>
          <cell r="AB547" t="str">
            <v>600 LTR</v>
          </cell>
          <cell r="AC547">
            <v>1</v>
          </cell>
          <cell r="AD547">
            <v>2.4</v>
          </cell>
          <cell r="AE547" t="str">
            <v xml:space="preserve"> 2 Seater</v>
          </cell>
          <cell r="AF547"/>
          <cell r="AG547" t="str">
            <v>Single Axel</v>
          </cell>
          <cell r="AH547"/>
          <cell r="AI547"/>
          <cell r="AJ547">
            <v>13000</v>
          </cell>
          <cell r="AK547">
            <v>6000</v>
          </cell>
          <cell r="AL547"/>
          <cell r="AM547"/>
          <cell r="AN547"/>
          <cell r="AO547"/>
          <cell r="AP547"/>
          <cell r="AQ547"/>
          <cell r="AR547"/>
          <cell r="AS547"/>
          <cell r="AT547"/>
          <cell r="AU547"/>
          <cell r="AV547"/>
          <cell r="AW547"/>
          <cell r="AX547"/>
          <cell r="AY547" t="str">
            <v>Available</v>
          </cell>
          <cell r="AZ547"/>
          <cell r="BA547">
            <v>44921</v>
          </cell>
          <cell r="BB547" t="str">
            <v>Warning</v>
          </cell>
          <cell r="BC547" t="str">
            <v>Compreh.</v>
          </cell>
          <cell r="BD547" t="str">
            <v>AVL</v>
          </cell>
          <cell r="BE547"/>
          <cell r="BF547" t="str">
            <v>QATAR TRANSPORT</v>
          </cell>
          <cell r="BG547" t="str">
            <v>FMB120</v>
          </cell>
          <cell r="BH547">
            <v>354018118134976</v>
          </cell>
          <cell r="BI547" t="str">
            <v>9742800041026</v>
          </cell>
          <cell r="BJ547" t="str">
            <v>fixed</v>
          </cell>
          <cell r="BK547"/>
          <cell r="BL547"/>
          <cell r="BM547"/>
          <cell r="BN547"/>
          <cell r="BO547"/>
          <cell r="BP547"/>
          <cell r="BQ547">
            <v>1108050100</v>
          </cell>
        </row>
        <row r="548">
          <cell r="C548">
            <v>180069</v>
          </cell>
          <cell r="D548" t="str">
            <v>Active</v>
          </cell>
          <cell r="E548" t="str">
            <v>MAN</v>
          </cell>
          <cell r="F548" t="str">
            <v>Manuel</v>
          </cell>
          <cell r="G548" t="str">
            <v>TGA19-360</v>
          </cell>
          <cell r="H548" t="str">
            <v>Truck</v>
          </cell>
          <cell r="I548" t="str">
            <v>Double Cabin</v>
          </cell>
          <cell r="J548" t="str">
            <v>Truck Head</v>
          </cell>
          <cell r="K548" t="str">
            <v xml:space="preserve">Small Pin </v>
          </cell>
          <cell r="L548"/>
          <cell r="M548" t="str">
            <v>WMAHW1ZZ88M492034</v>
          </cell>
          <cell r="N548" t="str">
            <v>WMAHW1ZZ88M492034</v>
          </cell>
          <cell r="O548">
            <v>2008</v>
          </cell>
          <cell r="P548" t="str">
            <v xml:space="preserve">  Germany</v>
          </cell>
          <cell r="Q548" t="str">
            <v>TR-Transport - Operations</v>
          </cell>
          <cell r="R548" t="str">
            <v>Flag Logistics Services</v>
          </cell>
          <cell r="S548" t="str">
            <v>LVQ</v>
          </cell>
          <cell r="T548" t="str">
            <v>LVQ</v>
          </cell>
          <cell r="U548"/>
          <cell r="V548"/>
          <cell r="W548">
            <v>6</v>
          </cell>
          <cell r="X548" t="str">
            <v>White</v>
          </cell>
          <cell r="Y548"/>
          <cell r="Z548" t="str">
            <v>360 hp</v>
          </cell>
          <cell r="AA548" t="str">
            <v>Diesel</v>
          </cell>
          <cell r="AB548" t="str">
            <v>600 LTR</v>
          </cell>
          <cell r="AC548">
            <v>1</v>
          </cell>
          <cell r="AD548">
            <v>2.4</v>
          </cell>
          <cell r="AE548" t="str">
            <v xml:space="preserve"> 2 Seater</v>
          </cell>
          <cell r="AF548"/>
          <cell r="AG548" t="str">
            <v>Single Axel</v>
          </cell>
          <cell r="AH548"/>
          <cell r="AI548"/>
          <cell r="AJ548">
            <v>13000</v>
          </cell>
          <cell r="AK548">
            <v>6000</v>
          </cell>
          <cell r="AL548"/>
          <cell r="AM548"/>
          <cell r="AN548"/>
          <cell r="AO548"/>
          <cell r="AP548"/>
          <cell r="AQ548"/>
          <cell r="AR548"/>
          <cell r="AS548"/>
          <cell r="AT548"/>
          <cell r="AU548"/>
          <cell r="AV548"/>
          <cell r="AW548"/>
          <cell r="AX548"/>
          <cell r="AY548" t="str">
            <v>Available( broken )</v>
          </cell>
          <cell r="AZ548"/>
          <cell r="BA548">
            <v>44934</v>
          </cell>
          <cell r="BB548" t="str">
            <v>Warning</v>
          </cell>
          <cell r="BC548" t="str">
            <v>Compreh.</v>
          </cell>
          <cell r="BD548" t="str">
            <v>AVL</v>
          </cell>
          <cell r="BE548"/>
          <cell r="BF548" t="str">
            <v>QATAR TRANSPORT</v>
          </cell>
          <cell r="BG548" t="str">
            <v>FMB120</v>
          </cell>
          <cell r="BH548">
            <v>354018118160922</v>
          </cell>
          <cell r="BI548" t="str">
            <v>9742800041027</v>
          </cell>
          <cell r="BJ548" t="str">
            <v>fixed</v>
          </cell>
          <cell r="BK548"/>
          <cell r="BL548"/>
          <cell r="BM548"/>
          <cell r="BN548"/>
          <cell r="BO548"/>
          <cell r="BP548"/>
          <cell r="BQ548">
            <v>1108050100</v>
          </cell>
        </row>
        <row r="549">
          <cell r="C549">
            <v>181030</v>
          </cell>
          <cell r="D549" t="str">
            <v>Active</v>
          </cell>
          <cell r="E549" t="str">
            <v>Mercedes</v>
          </cell>
          <cell r="F549" t="str">
            <v xml:space="preserve">Automatic </v>
          </cell>
          <cell r="G549" t="str">
            <v>Actros 2040</v>
          </cell>
          <cell r="H549" t="str">
            <v>Truck</v>
          </cell>
          <cell r="I549" t="str">
            <v>Double Cabin</v>
          </cell>
          <cell r="J549" t="str">
            <v>Truck Head</v>
          </cell>
          <cell r="K549" t="str">
            <v xml:space="preserve">Small Pin </v>
          </cell>
          <cell r="L549"/>
          <cell r="M549" t="str">
            <v>WDACHDAA45L280037</v>
          </cell>
          <cell r="N549" t="str">
            <v>WDACHDAA45L280037</v>
          </cell>
          <cell r="O549">
            <v>2008</v>
          </cell>
          <cell r="P549" t="str">
            <v xml:space="preserve">  Germany</v>
          </cell>
          <cell r="Q549" t="str">
            <v>TR-Transport - Operations</v>
          </cell>
          <cell r="R549" t="str">
            <v>Flag Logistics Services</v>
          </cell>
          <cell r="S549" t="str">
            <v>LVQ</v>
          </cell>
          <cell r="T549" t="str">
            <v>LVQ</v>
          </cell>
          <cell r="U549"/>
          <cell r="V549" t="str">
            <v>A286</v>
          </cell>
          <cell r="W549">
            <v>6</v>
          </cell>
          <cell r="X549" t="str">
            <v>White</v>
          </cell>
          <cell r="Y549">
            <v>54192300561284</v>
          </cell>
          <cell r="Z549" t="str">
            <v>11,946 cc /400 hp</v>
          </cell>
          <cell r="AA549" t="str">
            <v>Diesel</v>
          </cell>
          <cell r="AB549" t="str">
            <v>500 LTR</v>
          </cell>
          <cell r="AC549">
            <v>1</v>
          </cell>
          <cell r="AD549">
            <v>2.4</v>
          </cell>
          <cell r="AE549" t="str">
            <v xml:space="preserve"> 2 Seater</v>
          </cell>
          <cell r="AF549"/>
          <cell r="AG549" t="str">
            <v>Single Axel</v>
          </cell>
          <cell r="AH549"/>
          <cell r="AI549"/>
          <cell r="AJ549">
            <v>20000</v>
          </cell>
          <cell r="AK549">
            <v>7000</v>
          </cell>
          <cell r="AL549"/>
          <cell r="AM549"/>
          <cell r="AN549"/>
          <cell r="AO549"/>
          <cell r="AP549"/>
          <cell r="AQ549"/>
          <cell r="AR549"/>
          <cell r="AS549"/>
          <cell r="AT549"/>
          <cell r="AU549"/>
          <cell r="AV549"/>
          <cell r="AW549"/>
          <cell r="AX549"/>
          <cell r="AY549" t="str">
            <v>Available( broken )</v>
          </cell>
          <cell r="AZ549"/>
          <cell r="BA549">
            <v>45152</v>
          </cell>
          <cell r="BB549" t="str">
            <v/>
          </cell>
          <cell r="BC549" t="str">
            <v>Compreh.</v>
          </cell>
          <cell r="BD549" t="str">
            <v>AVL</v>
          </cell>
          <cell r="BE549"/>
          <cell r="BF549" t="str">
            <v>QATAR TRANSPORT</v>
          </cell>
          <cell r="BG549" t="str">
            <v>FMB120</v>
          </cell>
          <cell r="BH549">
            <v>354018118160658</v>
          </cell>
          <cell r="BI549" t="str">
            <v>9742800041028</v>
          </cell>
          <cell r="BJ549" t="str">
            <v>fixed</v>
          </cell>
          <cell r="BK549"/>
          <cell r="BL549"/>
          <cell r="BM549"/>
          <cell r="BN549"/>
          <cell r="BO549"/>
          <cell r="BP549"/>
          <cell r="BQ549">
            <v>1108050100</v>
          </cell>
        </row>
        <row r="550">
          <cell r="C550">
            <v>181031</v>
          </cell>
          <cell r="D550" t="str">
            <v>Active</v>
          </cell>
          <cell r="E550" t="str">
            <v>Mercedes</v>
          </cell>
          <cell r="F550" t="str">
            <v xml:space="preserve">Automatic </v>
          </cell>
          <cell r="G550" t="str">
            <v>Actros 2040</v>
          </cell>
          <cell r="H550" t="str">
            <v>Truck</v>
          </cell>
          <cell r="I550" t="str">
            <v>Double Cabin</v>
          </cell>
          <cell r="J550" t="str">
            <v>Truck Head</v>
          </cell>
          <cell r="K550" t="str">
            <v xml:space="preserve">Small Pin </v>
          </cell>
          <cell r="L550"/>
          <cell r="M550" t="str">
            <v>WDACHDAA28L280036</v>
          </cell>
          <cell r="N550" t="str">
            <v>WDACHDAA28L280036</v>
          </cell>
          <cell r="O550">
            <v>2008</v>
          </cell>
          <cell r="P550" t="str">
            <v xml:space="preserve">  Germany</v>
          </cell>
          <cell r="Q550" t="str">
            <v>TR-Transport - Operations</v>
          </cell>
          <cell r="R550" t="str">
            <v>Flag Logistics Services</v>
          </cell>
          <cell r="S550" t="str">
            <v>LVQ</v>
          </cell>
          <cell r="T550" t="str">
            <v>Deugro Dedicated</v>
          </cell>
          <cell r="U550"/>
          <cell r="V550" t="str">
            <v>A375</v>
          </cell>
          <cell r="W550">
            <v>6</v>
          </cell>
          <cell r="X550" t="str">
            <v>White</v>
          </cell>
          <cell r="Y550">
            <v>54192300561272</v>
          </cell>
          <cell r="Z550" t="str">
            <v>11,946 cc /400 hp</v>
          </cell>
          <cell r="AA550" t="str">
            <v>Diesel</v>
          </cell>
          <cell r="AB550" t="str">
            <v>500 LTR</v>
          </cell>
          <cell r="AC550">
            <v>1</v>
          </cell>
          <cell r="AD550">
            <v>2.4</v>
          </cell>
          <cell r="AE550" t="str">
            <v xml:space="preserve"> 2 Seater</v>
          </cell>
          <cell r="AF550"/>
          <cell r="AG550" t="str">
            <v>Single Axel</v>
          </cell>
          <cell r="AH550"/>
          <cell r="AI550"/>
          <cell r="AJ550">
            <v>38000</v>
          </cell>
          <cell r="AK550">
            <v>7000</v>
          </cell>
          <cell r="AL550"/>
          <cell r="AM550"/>
          <cell r="AN550"/>
          <cell r="AO550"/>
          <cell r="AP550"/>
          <cell r="AQ550"/>
          <cell r="AR550"/>
          <cell r="AS550"/>
          <cell r="AT550"/>
          <cell r="AU550"/>
          <cell r="AV550"/>
          <cell r="AW550"/>
          <cell r="AX550"/>
          <cell r="AY550" t="str">
            <v>Available( broken )</v>
          </cell>
          <cell r="AZ550"/>
          <cell r="BA550">
            <v>44887</v>
          </cell>
          <cell r="BB550" t="str">
            <v>Expired</v>
          </cell>
          <cell r="BC550" t="str">
            <v>Compreh.</v>
          </cell>
          <cell r="BD550" t="str">
            <v>AVL</v>
          </cell>
          <cell r="BE550"/>
          <cell r="BF550" t="str">
            <v>QATAR TRANSPORT</v>
          </cell>
          <cell r="BG550" t="str">
            <v>FMB120</v>
          </cell>
          <cell r="BH550">
            <v>354018118160518</v>
          </cell>
          <cell r="BI550" t="str">
            <v>9742800041029</v>
          </cell>
          <cell r="BJ550" t="str">
            <v>fixed</v>
          </cell>
          <cell r="BK550"/>
          <cell r="BL550"/>
          <cell r="BM550"/>
          <cell r="BN550"/>
          <cell r="BO550"/>
          <cell r="BP550"/>
          <cell r="BQ550">
            <v>1108050100</v>
          </cell>
        </row>
        <row r="551">
          <cell r="C551">
            <v>181036</v>
          </cell>
          <cell r="D551" t="str">
            <v>Active</v>
          </cell>
          <cell r="E551" t="str">
            <v>Mercedes</v>
          </cell>
          <cell r="F551" t="str">
            <v xml:space="preserve">Automatic </v>
          </cell>
          <cell r="G551" t="str">
            <v>Actros 3848</v>
          </cell>
          <cell r="H551" t="str">
            <v>Truck</v>
          </cell>
          <cell r="I551" t="str">
            <v>Double Cabin</v>
          </cell>
          <cell r="J551" t="str">
            <v>Truck Head</v>
          </cell>
          <cell r="K551" t="str">
            <v xml:space="preserve">Big Pin </v>
          </cell>
          <cell r="L551"/>
          <cell r="M551" t="str">
            <v>WDA9HDAB58L278820</v>
          </cell>
          <cell r="N551" t="str">
            <v>WDA9HDAB58L278820</v>
          </cell>
          <cell r="O551">
            <v>2008</v>
          </cell>
          <cell r="P551" t="str">
            <v xml:space="preserve">  Germany</v>
          </cell>
          <cell r="Q551" t="str">
            <v>TR-Transport - Operations</v>
          </cell>
          <cell r="R551" t="str">
            <v>Flag Logistics Services</v>
          </cell>
          <cell r="S551" t="str">
            <v>LVQ</v>
          </cell>
          <cell r="T551" t="str">
            <v>LVQ</v>
          </cell>
          <cell r="U551"/>
          <cell r="V551"/>
          <cell r="W551">
            <v>8</v>
          </cell>
          <cell r="X551" t="str">
            <v>Green</v>
          </cell>
          <cell r="Y551">
            <v>54292100560858</v>
          </cell>
          <cell r="Z551" t="str">
            <v>15,928 cc / 480 hp</v>
          </cell>
          <cell r="AA551" t="str">
            <v>Diesel</v>
          </cell>
          <cell r="AB551" t="str">
            <v>500 LTR</v>
          </cell>
          <cell r="AC551">
            <v>1</v>
          </cell>
          <cell r="AD551">
            <v>1.6</v>
          </cell>
          <cell r="AE551" t="str">
            <v xml:space="preserve"> 2 Seater</v>
          </cell>
          <cell r="AF551"/>
          <cell r="AG551" t="str">
            <v>Double Axel</v>
          </cell>
          <cell r="AH551"/>
          <cell r="AI551"/>
          <cell r="AJ551">
            <v>20000</v>
          </cell>
          <cell r="AK551">
            <v>8000</v>
          </cell>
          <cell r="AL551"/>
          <cell r="AM551"/>
          <cell r="AN551"/>
          <cell r="AO551"/>
          <cell r="AP551"/>
          <cell r="AQ551"/>
          <cell r="AR551"/>
          <cell r="AS551"/>
          <cell r="AT551"/>
          <cell r="AU551"/>
          <cell r="AV551"/>
          <cell r="AW551"/>
          <cell r="AX551"/>
          <cell r="AY551" t="str">
            <v>Available</v>
          </cell>
          <cell r="AZ551"/>
          <cell r="BA551">
            <v>45140</v>
          </cell>
          <cell r="BB551" t="str">
            <v/>
          </cell>
          <cell r="BC551" t="str">
            <v>Compreh.</v>
          </cell>
          <cell r="BD551" t="str">
            <v>AVL</v>
          </cell>
          <cell r="BE551"/>
          <cell r="BF551" t="str">
            <v>QATAR TRANSPORT</v>
          </cell>
          <cell r="BG551" t="str">
            <v>FMB120</v>
          </cell>
          <cell r="BH551">
            <v>354018118160419</v>
          </cell>
          <cell r="BI551" t="str">
            <v>9742800041030</v>
          </cell>
          <cell r="BJ551" t="str">
            <v>fixed</v>
          </cell>
          <cell r="BK551"/>
          <cell r="BL551"/>
          <cell r="BM551"/>
          <cell r="BN551"/>
          <cell r="BO551"/>
          <cell r="BP551"/>
          <cell r="BQ551">
            <v>1108050100</v>
          </cell>
        </row>
        <row r="552">
          <cell r="C552">
            <v>181037</v>
          </cell>
          <cell r="D552" t="str">
            <v>Active</v>
          </cell>
          <cell r="E552" t="str">
            <v>Mercedes</v>
          </cell>
          <cell r="F552" t="str">
            <v xml:space="preserve">Automatic </v>
          </cell>
          <cell r="G552" t="str">
            <v>Actros 2040</v>
          </cell>
          <cell r="H552" t="str">
            <v>Truck</v>
          </cell>
          <cell r="I552" t="str">
            <v>Double Cabin</v>
          </cell>
          <cell r="J552" t="str">
            <v>Truck Head</v>
          </cell>
          <cell r="K552" t="str">
            <v xml:space="preserve">Small Pin </v>
          </cell>
          <cell r="L552"/>
          <cell r="M552" t="str">
            <v>WDACHDAA88L280039</v>
          </cell>
          <cell r="N552" t="str">
            <v>WDACHDAA88L280039</v>
          </cell>
          <cell r="O552">
            <v>2008</v>
          </cell>
          <cell r="P552" t="str">
            <v xml:space="preserve">  Germany</v>
          </cell>
          <cell r="Q552" t="str">
            <v>TR-Transport - Operations</v>
          </cell>
          <cell r="R552" t="str">
            <v>Flag Logistics Services</v>
          </cell>
          <cell r="S552" t="str">
            <v>LVQ</v>
          </cell>
          <cell r="T552" t="str">
            <v>Deugro Dedicated</v>
          </cell>
          <cell r="U552"/>
          <cell r="V552"/>
          <cell r="W552">
            <v>6</v>
          </cell>
          <cell r="X552" t="str">
            <v>White</v>
          </cell>
          <cell r="Y552">
            <v>54192300561121</v>
          </cell>
          <cell r="Z552" t="str">
            <v>11,946 cc /400 hp</v>
          </cell>
          <cell r="AA552" t="str">
            <v>Diesel</v>
          </cell>
          <cell r="AB552" t="str">
            <v>500 LTR</v>
          </cell>
          <cell r="AC552">
            <v>1</v>
          </cell>
          <cell r="AD552">
            <v>2.4</v>
          </cell>
          <cell r="AE552" t="str">
            <v xml:space="preserve"> 2 Seater</v>
          </cell>
          <cell r="AF552"/>
          <cell r="AG552" t="str">
            <v>Single Axel</v>
          </cell>
          <cell r="AH552"/>
          <cell r="AI552"/>
          <cell r="AJ552">
            <v>20000</v>
          </cell>
          <cell r="AK552">
            <v>8000</v>
          </cell>
          <cell r="AL552"/>
          <cell r="AM552"/>
          <cell r="AN552"/>
          <cell r="AO552"/>
          <cell r="AP552"/>
          <cell r="AQ552"/>
          <cell r="AR552"/>
          <cell r="AS552"/>
          <cell r="AT552"/>
          <cell r="AU552"/>
          <cell r="AV552"/>
          <cell r="AW552"/>
          <cell r="AX552"/>
          <cell r="AY552" t="str">
            <v>Available( broken )</v>
          </cell>
          <cell r="AZ552"/>
          <cell r="BA552">
            <v>45141</v>
          </cell>
          <cell r="BB552" t="str">
            <v/>
          </cell>
          <cell r="BC552" t="str">
            <v>Compreh.</v>
          </cell>
          <cell r="BD552" t="str">
            <v>AVL</v>
          </cell>
          <cell r="BE552"/>
          <cell r="BF552" t="str">
            <v>QATAR TRANSPORT</v>
          </cell>
          <cell r="BG552" t="str">
            <v>FMB120</v>
          </cell>
          <cell r="BH552">
            <v>354018118160682</v>
          </cell>
          <cell r="BI552" t="str">
            <v>9742800041031</v>
          </cell>
          <cell r="BJ552" t="str">
            <v>fixed</v>
          </cell>
          <cell r="BK552"/>
          <cell r="BL552"/>
          <cell r="BM552"/>
          <cell r="BN552"/>
          <cell r="BO552"/>
          <cell r="BP552"/>
          <cell r="BQ552">
            <v>1108050100</v>
          </cell>
        </row>
        <row r="553">
          <cell r="C553">
            <v>181285</v>
          </cell>
          <cell r="D553" t="str">
            <v>Active</v>
          </cell>
          <cell r="E553" t="str">
            <v>Mercedes</v>
          </cell>
          <cell r="F553" t="str">
            <v xml:space="preserve">Automatic </v>
          </cell>
          <cell r="G553" t="str">
            <v>Actros 3848</v>
          </cell>
          <cell r="H553" t="str">
            <v>Truck</v>
          </cell>
          <cell r="I553" t="str">
            <v>Double Cabin</v>
          </cell>
          <cell r="J553" t="str">
            <v>Truck Head</v>
          </cell>
          <cell r="K553" t="str">
            <v xml:space="preserve">Big Pin </v>
          </cell>
          <cell r="L553"/>
          <cell r="M553" t="str">
            <v>WDA9HDAB98L287956</v>
          </cell>
          <cell r="N553" t="str">
            <v>WDA9HDAB98L287956</v>
          </cell>
          <cell r="O553">
            <v>2008</v>
          </cell>
          <cell r="P553" t="str">
            <v xml:space="preserve">  Germany</v>
          </cell>
          <cell r="Q553" t="str">
            <v>TR-Transport - Operations</v>
          </cell>
          <cell r="R553" t="str">
            <v>Flag Logistics Services</v>
          </cell>
          <cell r="S553" t="str">
            <v>LVQ</v>
          </cell>
          <cell r="T553" t="str">
            <v>LVQ</v>
          </cell>
          <cell r="U553"/>
          <cell r="V553"/>
          <cell r="W553">
            <v>8</v>
          </cell>
          <cell r="X553" t="str">
            <v>Green</v>
          </cell>
          <cell r="Y553">
            <v>54292100567216</v>
          </cell>
          <cell r="Z553" t="str">
            <v>15,928 cc / 480 hp</v>
          </cell>
          <cell r="AA553" t="str">
            <v>Diesel</v>
          </cell>
          <cell r="AB553" t="str">
            <v>550 LTR</v>
          </cell>
          <cell r="AC553">
            <v>1</v>
          </cell>
          <cell r="AD553">
            <v>1.6</v>
          </cell>
          <cell r="AE553" t="str">
            <v xml:space="preserve"> 2 Seater</v>
          </cell>
          <cell r="AF553"/>
          <cell r="AG553" t="str">
            <v>Double Axel</v>
          </cell>
          <cell r="AH553"/>
          <cell r="AI553"/>
          <cell r="AJ553"/>
          <cell r="AK553">
            <v>7000</v>
          </cell>
          <cell r="AL553"/>
          <cell r="AM553"/>
          <cell r="AN553"/>
          <cell r="AO553"/>
          <cell r="AP553"/>
          <cell r="AQ553"/>
          <cell r="AR553"/>
          <cell r="AS553"/>
          <cell r="AT553"/>
          <cell r="AU553"/>
          <cell r="AV553"/>
          <cell r="AW553"/>
          <cell r="AX553"/>
          <cell r="AY553" t="str">
            <v>Available( broken )</v>
          </cell>
          <cell r="AZ553"/>
          <cell r="BA553">
            <v>44987</v>
          </cell>
          <cell r="BB553" t="str">
            <v/>
          </cell>
          <cell r="BC553" t="str">
            <v>Compreh.</v>
          </cell>
          <cell r="BD553" t="str">
            <v>AVL</v>
          </cell>
          <cell r="BE553"/>
          <cell r="BF553" t="str">
            <v>QATAR TRANSPORT</v>
          </cell>
          <cell r="BG553" t="str">
            <v>FMB120</v>
          </cell>
          <cell r="BH553">
            <v>354018118160674</v>
          </cell>
          <cell r="BI553" t="str">
            <v>9742800041032</v>
          </cell>
          <cell r="BJ553" t="str">
            <v>fixed</v>
          </cell>
          <cell r="BK553"/>
          <cell r="BL553"/>
          <cell r="BM553"/>
          <cell r="BN553"/>
          <cell r="BO553"/>
          <cell r="BP553"/>
          <cell r="BQ553">
            <v>1108050100</v>
          </cell>
        </row>
        <row r="554">
          <cell r="C554">
            <v>181286</v>
          </cell>
          <cell r="D554" t="str">
            <v>Active</v>
          </cell>
          <cell r="E554" t="str">
            <v>Mercedes</v>
          </cell>
          <cell r="F554" t="str">
            <v xml:space="preserve">Automatic </v>
          </cell>
          <cell r="G554" t="str">
            <v>Actros 3848</v>
          </cell>
          <cell r="H554" t="str">
            <v>Truck</v>
          </cell>
          <cell r="I554" t="str">
            <v>Double Cabin</v>
          </cell>
          <cell r="J554" t="str">
            <v>Truck Head</v>
          </cell>
          <cell r="K554" t="str">
            <v xml:space="preserve">Big Pin </v>
          </cell>
          <cell r="L554"/>
          <cell r="M554" t="str">
            <v>WDA9HDAB98L287957</v>
          </cell>
          <cell r="N554" t="str">
            <v>WDA9HDAB98L287957</v>
          </cell>
          <cell r="O554">
            <v>2008</v>
          </cell>
          <cell r="P554" t="str">
            <v xml:space="preserve">  Germany</v>
          </cell>
          <cell r="Q554" t="str">
            <v>TR-Transport - Operations</v>
          </cell>
          <cell r="R554" t="str">
            <v>AGI</v>
          </cell>
          <cell r="S554" t="str">
            <v>LVQ</v>
          </cell>
          <cell r="T554" t="str">
            <v>LVQ</v>
          </cell>
          <cell r="U554"/>
          <cell r="V554"/>
          <cell r="W554">
            <v>8</v>
          </cell>
          <cell r="X554" t="str">
            <v>Green</v>
          </cell>
          <cell r="Y554">
            <v>54292100567075</v>
          </cell>
          <cell r="Z554" t="str">
            <v>15,928 cc / 480 hp</v>
          </cell>
          <cell r="AA554" t="str">
            <v>Diesel</v>
          </cell>
          <cell r="AB554" t="str">
            <v>550 LTR</v>
          </cell>
          <cell r="AC554">
            <v>1</v>
          </cell>
          <cell r="AD554">
            <v>1.6</v>
          </cell>
          <cell r="AE554" t="str">
            <v xml:space="preserve"> 2 Seater</v>
          </cell>
          <cell r="AF554"/>
          <cell r="AG554" t="str">
            <v>Double Axel</v>
          </cell>
          <cell r="AH554"/>
          <cell r="AI554"/>
          <cell r="AJ554"/>
          <cell r="AK554">
            <v>7000</v>
          </cell>
          <cell r="AL554"/>
          <cell r="AM554"/>
          <cell r="AN554"/>
          <cell r="AO554"/>
          <cell r="AP554"/>
          <cell r="AQ554"/>
          <cell r="AR554"/>
          <cell r="AS554"/>
          <cell r="AT554"/>
          <cell r="AU554"/>
          <cell r="AV554"/>
          <cell r="AW554"/>
          <cell r="AX554"/>
          <cell r="AY554" t="str">
            <v>Available</v>
          </cell>
          <cell r="AZ554"/>
          <cell r="BA554">
            <v>44966</v>
          </cell>
          <cell r="BB554" t="str">
            <v/>
          </cell>
          <cell r="BC554" t="str">
            <v>Compreh.</v>
          </cell>
          <cell r="BD554" t="str">
            <v>AVL</v>
          </cell>
          <cell r="BE554"/>
          <cell r="BF554" t="str">
            <v>QATAR TRANSPORT</v>
          </cell>
          <cell r="BG554" t="str">
            <v>FMB120</v>
          </cell>
          <cell r="BH554">
            <v>354018118160757</v>
          </cell>
          <cell r="BI554" t="str">
            <v>9742800041033</v>
          </cell>
          <cell r="BJ554" t="str">
            <v>fixed</v>
          </cell>
          <cell r="BK554"/>
          <cell r="BL554"/>
          <cell r="BM554"/>
          <cell r="BN554"/>
          <cell r="BO554"/>
          <cell r="BP554"/>
          <cell r="BQ554">
            <v>1108050100</v>
          </cell>
        </row>
        <row r="555">
          <cell r="C555">
            <v>181287</v>
          </cell>
          <cell r="D555" t="str">
            <v>Active</v>
          </cell>
          <cell r="E555" t="str">
            <v>Mercedes</v>
          </cell>
          <cell r="F555" t="str">
            <v xml:space="preserve">Automatic </v>
          </cell>
          <cell r="G555" t="str">
            <v>Actros 2040</v>
          </cell>
          <cell r="H555" t="str">
            <v>Truck</v>
          </cell>
          <cell r="I555" t="str">
            <v>Double Cabin</v>
          </cell>
          <cell r="J555" t="str">
            <v>Truck Head</v>
          </cell>
          <cell r="K555" t="str">
            <v xml:space="preserve">Small Pin </v>
          </cell>
          <cell r="L555"/>
          <cell r="M555" t="str">
            <v>WDACHDAA18L280500</v>
          </cell>
          <cell r="N555" t="str">
            <v>WDACHDAA18L280500</v>
          </cell>
          <cell r="O555">
            <v>2008</v>
          </cell>
          <cell r="P555" t="str">
            <v xml:space="preserve">  Germany</v>
          </cell>
          <cell r="Q555" t="str">
            <v>TR-Transport - Operations</v>
          </cell>
          <cell r="R555" t="str">
            <v>Flag Logistics Services</v>
          </cell>
          <cell r="S555" t="str">
            <v>LVQ</v>
          </cell>
          <cell r="T555" t="str">
            <v>LVQ</v>
          </cell>
          <cell r="U555"/>
          <cell r="V555" t="str">
            <v>A368</v>
          </cell>
          <cell r="W555">
            <v>6</v>
          </cell>
          <cell r="X555" t="str">
            <v>White</v>
          </cell>
          <cell r="Y555">
            <v>54192300562424</v>
          </cell>
          <cell r="Z555" t="str">
            <v>11,946 cc /400 hp</v>
          </cell>
          <cell r="AA555" t="str">
            <v>Diesel</v>
          </cell>
          <cell r="AB555" t="str">
            <v>550 LTR</v>
          </cell>
          <cell r="AC555">
            <v>1</v>
          </cell>
          <cell r="AD555">
            <v>2.4</v>
          </cell>
          <cell r="AE555" t="str">
            <v xml:space="preserve"> 2 Seater</v>
          </cell>
          <cell r="AF555"/>
          <cell r="AG555" t="str">
            <v>Single Axel</v>
          </cell>
          <cell r="AH555"/>
          <cell r="AI555"/>
          <cell r="AJ555"/>
          <cell r="AK555">
            <v>7000</v>
          </cell>
          <cell r="AL555"/>
          <cell r="AM555"/>
          <cell r="AN555"/>
          <cell r="AO555"/>
          <cell r="AP555"/>
          <cell r="AQ555"/>
          <cell r="AR555"/>
          <cell r="AS555"/>
          <cell r="AT555"/>
          <cell r="AU555"/>
          <cell r="AV555"/>
          <cell r="AW555"/>
          <cell r="AX555"/>
          <cell r="AY555" t="str">
            <v>Available</v>
          </cell>
          <cell r="AZ555"/>
          <cell r="BA555">
            <v>44936</v>
          </cell>
          <cell r="BB555" t="str">
            <v>Warning</v>
          </cell>
          <cell r="BC555" t="str">
            <v>Compreh.</v>
          </cell>
          <cell r="BD555" t="str">
            <v>AVL</v>
          </cell>
          <cell r="BE555"/>
          <cell r="BF555" t="str">
            <v>QATAR TRANSPORT</v>
          </cell>
          <cell r="BG555" t="str">
            <v>FMB120</v>
          </cell>
          <cell r="BH555">
            <v>354018118160930</v>
          </cell>
          <cell r="BI555" t="str">
            <v>9742800041034</v>
          </cell>
          <cell r="BJ555" t="str">
            <v>fixed</v>
          </cell>
          <cell r="BK555"/>
          <cell r="BL555"/>
          <cell r="BM555"/>
          <cell r="BN555"/>
          <cell r="BO555"/>
          <cell r="BP555"/>
          <cell r="BQ555">
            <v>1108050100</v>
          </cell>
        </row>
        <row r="556">
          <cell r="C556">
            <v>181341</v>
          </cell>
          <cell r="D556" t="str">
            <v>Active</v>
          </cell>
          <cell r="E556" t="str">
            <v>Mercedes</v>
          </cell>
          <cell r="F556" t="str">
            <v xml:space="preserve">Automatic </v>
          </cell>
          <cell r="G556" t="str">
            <v>Actros 2040</v>
          </cell>
          <cell r="H556" t="str">
            <v>Truck</v>
          </cell>
          <cell r="I556" t="str">
            <v>Double Cabin</v>
          </cell>
          <cell r="J556" t="str">
            <v>Truck Head</v>
          </cell>
          <cell r="K556" t="str">
            <v xml:space="preserve">Small Pin </v>
          </cell>
          <cell r="L556"/>
          <cell r="M556" t="str">
            <v>WDACHDAA18L283610</v>
          </cell>
          <cell r="N556" t="str">
            <v>WDACHDAA18L283610</v>
          </cell>
          <cell r="O556">
            <v>2008</v>
          </cell>
          <cell r="P556" t="str">
            <v xml:space="preserve">  Germany</v>
          </cell>
          <cell r="Q556" t="str">
            <v>TR-Transport - Operations</v>
          </cell>
          <cell r="R556" t="str">
            <v>AGI</v>
          </cell>
          <cell r="S556" t="str">
            <v>LVQ</v>
          </cell>
          <cell r="T556" t="str">
            <v>LVQ</v>
          </cell>
          <cell r="U556"/>
          <cell r="V556"/>
          <cell r="W556">
            <v>6</v>
          </cell>
          <cell r="X556" t="str">
            <v>White</v>
          </cell>
          <cell r="Y556">
            <v>54192300564987</v>
          </cell>
          <cell r="Z556" t="str">
            <v>11,946 cc /400 hp</v>
          </cell>
          <cell r="AA556" t="str">
            <v>Diesel</v>
          </cell>
          <cell r="AB556" t="str">
            <v>500 LTR</v>
          </cell>
          <cell r="AC556">
            <v>1</v>
          </cell>
          <cell r="AD556">
            <v>2.4</v>
          </cell>
          <cell r="AE556" t="str">
            <v xml:space="preserve"> 2 Seater</v>
          </cell>
          <cell r="AF556"/>
          <cell r="AG556" t="str">
            <v>Single Axel</v>
          </cell>
          <cell r="AH556"/>
          <cell r="AI556"/>
          <cell r="AJ556"/>
          <cell r="AK556">
            <v>7000</v>
          </cell>
          <cell r="AL556"/>
          <cell r="AM556"/>
          <cell r="AN556"/>
          <cell r="AO556"/>
          <cell r="AP556"/>
          <cell r="AQ556"/>
          <cell r="AR556"/>
          <cell r="AS556"/>
          <cell r="AT556"/>
          <cell r="AU556"/>
          <cell r="AV556"/>
          <cell r="AW556"/>
          <cell r="AX556"/>
          <cell r="AY556" t="str">
            <v>Available</v>
          </cell>
          <cell r="AZ556"/>
          <cell r="BA556">
            <v>45103</v>
          </cell>
          <cell r="BB556" t="str">
            <v/>
          </cell>
          <cell r="BC556" t="str">
            <v>Compreh.</v>
          </cell>
          <cell r="BD556" t="str">
            <v>AVL</v>
          </cell>
          <cell r="BE556"/>
          <cell r="BF556" t="str">
            <v>QATAR TRANSPORT</v>
          </cell>
          <cell r="BG556" t="str">
            <v>FMB120</v>
          </cell>
          <cell r="BH556">
            <v>354018118160856</v>
          </cell>
          <cell r="BI556" t="str">
            <v>9742800041035</v>
          </cell>
          <cell r="BJ556" t="str">
            <v>fixed</v>
          </cell>
          <cell r="BK556"/>
          <cell r="BL556"/>
          <cell r="BM556"/>
          <cell r="BN556"/>
          <cell r="BO556"/>
          <cell r="BP556"/>
          <cell r="BQ556">
            <v>1108050100</v>
          </cell>
        </row>
        <row r="557">
          <cell r="C557">
            <v>181640</v>
          </cell>
          <cell r="D557" t="str">
            <v>Active</v>
          </cell>
          <cell r="E557" t="str">
            <v>Mercedes</v>
          </cell>
          <cell r="F557" t="str">
            <v xml:space="preserve">Automatic </v>
          </cell>
          <cell r="G557" t="str">
            <v>Actros 2040</v>
          </cell>
          <cell r="H557" t="str">
            <v>Truck</v>
          </cell>
          <cell r="I557" t="str">
            <v>Double Cabin</v>
          </cell>
          <cell r="J557" t="str">
            <v>Truck Head</v>
          </cell>
          <cell r="K557" t="str">
            <v xml:space="preserve">Small Pin </v>
          </cell>
          <cell r="L557"/>
          <cell r="M557" t="str">
            <v>WDACHDAA68L280038</v>
          </cell>
          <cell r="N557" t="str">
            <v>WDACHDAA68L280038</v>
          </cell>
          <cell r="O557">
            <v>2008</v>
          </cell>
          <cell r="P557" t="str">
            <v xml:space="preserve">  Germany</v>
          </cell>
          <cell r="Q557" t="str">
            <v>TR-Transport - Operations</v>
          </cell>
          <cell r="R557" t="str">
            <v>AGI</v>
          </cell>
          <cell r="S557" t="str">
            <v>LVQ</v>
          </cell>
          <cell r="T557"/>
          <cell r="U557"/>
          <cell r="V557"/>
          <cell r="W557">
            <v>6</v>
          </cell>
          <cell r="X557" t="str">
            <v>White</v>
          </cell>
          <cell r="Y557">
            <v>54192300561265</v>
          </cell>
          <cell r="Z557" t="str">
            <v>11,946 cc /400 hp</v>
          </cell>
          <cell r="AA557" t="str">
            <v>Diesel</v>
          </cell>
          <cell r="AB557" t="str">
            <v>500 LTR</v>
          </cell>
          <cell r="AC557">
            <v>1</v>
          </cell>
          <cell r="AD557">
            <v>2.4</v>
          </cell>
          <cell r="AE557" t="str">
            <v xml:space="preserve"> 2 Seater</v>
          </cell>
          <cell r="AF557"/>
          <cell r="AG557" t="str">
            <v>Single Axel</v>
          </cell>
          <cell r="AH557"/>
          <cell r="AI557"/>
          <cell r="AJ557"/>
          <cell r="AK557">
            <v>7000</v>
          </cell>
          <cell r="AL557"/>
          <cell r="AM557"/>
          <cell r="AN557"/>
          <cell r="AO557"/>
          <cell r="AP557"/>
          <cell r="AQ557"/>
          <cell r="AR557"/>
          <cell r="AS557"/>
          <cell r="AT557"/>
          <cell r="AU557"/>
          <cell r="AV557"/>
          <cell r="AW557"/>
          <cell r="AX557"/>
          <cell r="AY557" t="str">
            <v>Available</v>
          </cell>
          <cell r="AZ557"/>
          <cell r="BA557">
            <v>44882</v>
          </cell>
          <cell r="BB557" t="str">
            <v>Expired</v>
          </cell>
          <cell r="BC557" t="str">
            <v>Compreh.</v>
          </cell>
          <cell r="BD557" t="str">
            <v>AVL</v>
          </cell>
          <cell r="BE557"/>
          <cell r="BF557" t="str">
            <v>QATAR TRANSPORT</v>
          </cell>
          <cell r="BG557" t="str">
            <v>FMB120</v>
          </cell>
          <cell r="BH557">
            <v>354018118133499</v>
          </cell>
          <cell r="BI557" t="str">
            <v>9742800041036</v>
          </cell>
          <cell r="BJ557" t="str">
            <v>fixed</v>
          </cell>
          <cell r="BK557"/>
          <cell r="BL557"/>
          <cell r="BM557"/>
          <cell r="BN557"/>
          <cell r="BO557"/>
          <cell r="BP557"/>
          <cell r="BQ557">
            <v>1108050100</v>
          </cell>
        </row>
        <row r="558">
          <cell r="C558">
            <v>182378</v>
          </cell>
          <cell r="D558" t="str">
            <v>Active</v>
          </cell>
          <cell r="E558" t="str">
            <v>Mercedes</v>
          </cell>
          <cell r="F558" t="str">
            <v xml:space="preserve">Automatic </v>
          </cell>
          <cell r="G558" t="str">
            <v>Actros 2040</v>
          </cell>
          <cell r="H558" t="str">
            <v>Truck</v>
          </cell>
          <cell r="I558" t="str">
            <v>Double Cabin</v>
          </cell>
          <cell r="J558" t="str">
            <v>Truck Head</v>
          </cell>
          <cell r="K558" t="str">
            <v xml:space="preserve">Small Pin </v>
          </cell>
          <cell r="L558"/>
          <cell r="M558" t="str">
            <v>WDB9340135K941175</v>
          </cell>
          <cell r="N558" t="str">
            <v>WDB9340135K941175</v>
          </cell>
          <cell r="O558">
            <v>2005</v>
          </cell>
          <cell r="P558" t="str">
            <v xml:space="preserve">  Germany</v>
          </cell>
          <cell r="Q558" t="str">
            <v>TR-Transport - Operations</v>
          </cell>
          <cell r="R558" t="str">
            <v>Flag Logistics Services</v>
          </cell>
          <cell r="S558" t="str">
            <v>LVQ</v>
          </cell>
          <cell r="T558" t="str">
            <v>Deugro Dedicated</v>
          </cell>
          <cell r="U558">
            <v>132547</v>
          </cell>
          <cell r="V558"/>
          <cell r="W558">
            <v>6</v>
          </cell>
          <cell r="X558" t="str">
            <v>White</v>
          </cell>
          <cell r="Y558"/>
          <cell r="Z558" t="str">
            <v>11,946 cc /400 hp</v>
          </cell>
          <cell r="AA558" t="str">
            <v>Diesel</v>
          </cell>
          <cell r="AB558" t="str">
            <v>650 LTR</v>
          </cell>
          <cell r="AC558">
            <v>1</v>
          </cell>
          <cell r="AD558">
            <v>2.4</v>
          </cell>
          <cell r="AE558" t="str">
            <v xml:space="preserve"> 2 Seater</v>
          </cell>
          <cell r="AF558"/>
          <cell r="AG558" t="str">
            <v>Single Axel</v>
          </cell>
          <cell r="AH558"/>
          <cell r="AI558"/>
          <cell r="AJ558"/>
          <cell r="AK558">
            <v>6500</v>
          </cell>
          <cell r="AL558"/>
          <cell r="AM558"/>
          <cell r="AN558"/>
          <cell r="AO558"/>
          <cell r="AP558"/>
          <cell r="AQ558"/>
          <cell r="AR558"/>
          <cell r="AS558"/>
          <cell r="AT558"/>
          <cell r="AU558"/>
          <cell r="AV558"/>
          <cell r="AW558"/>
          <cell r="AX558"/>
          <cell r="AY558" t="str">
            <v>Available</v>
          </cell>
          <cell r="AZ558"/>
          <cell r="BA558">
            <v>45176</v>
          </cell>
          <cell r="BB558" t="str">
            <v/>
          </cell>
          <cell r="BC558" t="str">
            <v>Compreh.</v>
          </cell>
          <cell r="BD558" t="str">
            <v>AVL</v>
          </cell>
          <cell r="BE558"/>
          <cell r="BF558" t="str">
            <v>QATAR TRANSPORT</v>
          </cell>
          <cell r="BG558" t="str">
            <v>FMB120</v>
          </cell>
          <cell r="BH558">
            <v>354018118133580</v>
          </cell>
          <cell r="BI558" t="str">
            <v>9742800041037</v>
          </cell>
          <cell r="BJ558" t="str">
            <v>fixed</v>
          </cell>
          <cell r="BK558"/>
          <cell r="BL558"/>
          <cell r="BM558"/>
          <cell r="BN558"/>
          <cell r="BO558"/>
          <cell r="BP558"/>
          <cell r="BQ558">
            <v>1108050100</v>
          </cell>
        </row>
        <row r="559">
          <cell r="C559">
            <v>182689</v>
          </cell>
          <cell r="D559" t="str">
            <v>Active</v>
          </cell>
          <cell r="E559" t="str">
            <v>MAN</v>
          </cell>
          <cell r="F559" t="str">
            <v>Manuel</v>
          </cell>
          <cell r="G559" t="str">
            <v>TGA19-360</v>
          </cell>
          <cell r="H559" t="str">
            <v>Truck</v>
          </cell>
          <cell r="I559" t="str">
            <v>Double Cabin</v>
          </cell>
          <cell r="J559" t="str">
            <v>Truck Head</v>
          </cell>
          <cell r="K559" t="str">
            <v xml:space="preserve">Small Pin </v>
          </cell>
          <cell r="L559"/>
          <cell r="M559" t="str">
            <v>WMAHW1ZZ98M491992</v>
          </cell>
          <cell r="N559" t="str">
            <v>WMAHW1ZZ98M491992</v>
          </cell>
          <cell r="O559">
            <v>2008</v>
          </cell>
          <cell r="P559" t="str">
            <v xml:space="preserve">  Germany</v>
          </cell>
          <cell r="Q559" t="str">
            <v>TR-Transport - Operations</v>
          </cell>
          <cell r="R559" t="str">
            <v>Flag Logistics Services</v>
          </cell>
          <cell r="S559" t="str">
            <v>LVQ</v>
          </cell>
          <cell r="T559" t="str">
            <v>LVQ</v>
          </cell>
          <cell r="U559"/>
          <cell r="V559" t="str">
            <v>A371</v>
          </cell>
          <cell r="W559">
            <v>6</v>
          </cell>
          <cell r="X559" t="str">
            <v>White</v>
          </cell>
          <cell r="Y559"/>
          <cell r="Z559" t="str">
            <v>360 hp</v>
          </cell>
          <cell r="AA559" t="str">
            <v>Diesel</v>
          </cell>
          <cell r="AB559" t="str">
            <v>600 LTR</v>
          </cell>
          <cell r="AC559">
            <v>1</v>
          </cell>
          <cell r="AD559">
            <v>2.4</v>
          </cell>
          <cell r="AE559" t="str">
            <v xml:space="preserve"> 2 Seater</v>
          </cell>
          <cell r="AF559"/>
          <cell r="AG559" t="str">
            <v>Single Axel</v>
          </cell>
          <cell r="AH559"/>
          <cell r="AI559"/>
          <cell r="AJ559">
            <v>13000</v>
          </cell>
          <cell r="AK559">
            <v>6000</v>
          </cell>
          <cell r="AL559"/>
          <cell r="AM559"/>
          <cell r="AN559"/>
          <cell r="AO559"/>
          <cell r="AP559"/>
          <cell r="AQ559"/>
          <cell r="AR559"/>
          <cell r="AS559"/>
          <cell r="AT559"/>
          <cell r="AU559"/>
          <cell r="AV559"/>
          <cell r="AW559"/>
          <cell r="AX559"/>
          <cell r="AY559" t="str">
            <v>Available</v>
          </cell>
          <cell r="AZ559"/>
          <cell r="BA559">
            <v>44927</v>
          </cell>
          <cell r="BB559" t="str">
            <v>Warning</v>
          </cell>
          <cell r="BC559" t="str">
            <v>Compreh.</v>
          </cell>
          <cell r="BD559" t="str">
            <v>AVL</v>
          </cell>
          <cell r="BE559"/>
          <cell r="BF559" t="str">
            <v>QATAR TRANSPORT</v>
          </cell>
          <cell r="BG559" t="str">
            <v>FMB120</v>
          </cell>
          <cell r="BH559">
            <v>354018118160344</v>
          </cell>
          <cell r="BI559" t="str">
            <v>9742800041038</v>
          </cell>
          <cell r="BJ559" t="str">
            <v>fixed</v>
          </cell>
          <cell r="BK559"/>
          <cell r="BL559"/>
          <cell r="BM559"/>
          <cell r="BN559"/>
          <cell r="BO559"/>
          <cell r="BP559"/>
          <cell r="BQ559">
            <v>1108050100</v>
          </cell>
        </row>
        <row r="560">
          <cell r="C560">
            <v>186356</v>
          </cell>
          <cell r="D560" t="str">
            <v>Active</v>
          </cell>
          <cell r="E560" t="str">
            <v>Mercedes</v>
          </cell>
          <cell r="F560" t="str">
            <v xml:space="preserve">Automatic </v>
          </cell>
          <cell r="G560" t="str">
            <v>Actros 2040</v>
          </cell>
          <cell r="H560" t="str">
            <v>Truck</v>
          </cell>
          <cell r="I560" t="str">
            <v>Double Cabin</v>
          </cell>
          <cell r="J560" t="str">
            <v>Truck Head</v>
          </cell>
          <cell r="K560" t="str">
            <v xml:space="preserve">Small Pin </v>
          </cell>
          <cell r="L560"/>
          <cell r="M560" t="str">
            <v>WDB9340135K915144</v>
          </cell>
          <cell r="N560" t="str">
            <v>WDB9340135K915144</v>
          </cell>
          <cell r="O560">
            <v>2005</v>
          </cell>
          <cell r="P560" t="str">
            <v xml:space="preserve">  Germany</v>
          </cell>
          <cell r="Q560" t="str">
            <v>TR-Transport - Operations</v>
          </cell>
          <cell r="R560" t="str">
            <v>Flag Logistics Services</v>
          </cell>
          <cell r="S560" t="str">
            <v>LVQ</v>
          </cell>
          <cell r="T560"/>
          <cell r="U560">
            <v>124493</v>
          </cell>
          <cell r="V560"/>
          <cell r="W560">
            <v>6</v>
          </cell>
          <cell r="X560" t="str">
            <v>White</v>
          </cell>
          <cell r="Y560"/>
          <cell r="Z560" t="str">
            <v>11,946 cc /400 hp</v>
          </cell>
          <cell r="AA560" t="str">
            <v>Diesel</v>
          </cell>
          <cell r="AB560" t="str">
            <v>650 LTR</v>
          </cell>
          <cell r="AC560">
            <v>1</v>
          </cell>
          <cell r="AD560">
            <v>2.4</v>
          </cell>
          <cell r="AE560" t="str">
            <v xml:space="preserve"> 2 Seater</v>
          </cell>
          <cell r="AF560"/>
          <cell r="AG560" t="str">
            <v>Single Axel</v>
          </cell>
          <cell r="AH560"/>
          <cell r="AI560"/>
          <cell r="AJ560"/>
          <cell r="AK560">
            <v>9940</v>
          </cell>
          <cell r="AL560"/>
          <cell r="AM560"/>
          <cell r="AN560"/>
          <cell r="AO560"/>
          <cell r="AP560"/>
          <cell r="AQ560"/>
          <cell r="AR560"/>
          <cell r="AS560"/>
          <cell r="AT560"/>
          <cell r="AU560"/>
          <cell r="AV560"/>
          <cell r="AW560"/>
          <cell r="AX560"/>
          <cell r="AY560" t="str">
            <v>Available</v>
          </cell>
          <cell r="AZ560"/>
          <cell r="BA560">
            <v>45165</v>
          </cell>
          <cell r="BB560" t="str">
            <v/>
          </cell>
          <cell r="BC560" t="str">
            <v>Compreh.</v>
          </cell>
          <cell r="BD560" t="str">
            <v>AVL</v>
          </cell>
          <cell r="BE560"/>
          <cell r="BF560" t="str">
            <v>QATAR TRANSPORT</v>
          </cell>
          <cell r="BG560" t="str">
            <v>FMB120</v>
          </cell>
          <cell r="BH560">
            <v>354018118109861</v>
          </cell>
          <cell r="BI560" t="str">
            <v>9742800041039</v>
          </cell>
          <cell r="BJ560" t="str">
            <v>fixed</v>
          </cell>
          <cell r="BK560"/>
          <cell r="BL560"/>
          <cell r="BM560"/>
          <cell r="BN560"/>
          <cell r="BO560"/>
          <cell r="BP560"/>
          <cell r="BQ560">
            <v>1108050100</v>
          </cell>
        </row>
        <row r="561">
          <cell r="C561">
            <v>187281</v>
          </cell>
          <cell r="D561" t="str">
            <v>Active</v>
          </cell>
          <cell r="E561" t="str">
            <v>Mercedes</v>
          </cell>
          <cell r="F561" t="str">
            <v xml:space="preserve">Automatic </v>
          </cell>
          <cell r="G561" t="str">
            <v>Actros 2040</v>
          </cell>
          <cell r="H561" t="str">
            <v>Truck</v>
          </cell>
          <cell r="I561" t="str">
            <v>Double Cabin</v>
          </cell>
          <cell r="J561" t="str">
            <v>Truck Head</v>
          </cell>
          <cell r="K561" t="str">
            <v xml:space="preserve">Small Pin </v>
          </cell>
          <cell r="L561"/>
          <cell r="M561" t="str">
            <v>WDB9340121L320911</v>
          </cell>
          <cell r="N561" t="str">
            <v>WDB9340121L320911</v>
          </cell>
          <cell r="O561">
            <v>2008</v>
          </cell>
          <cell r="P561" t="str">
            <v xml:space="preserve">  Germany</v>
          </cell>
          <cell r="Q561" t="str">
            <v>TR-Transport - Operations</v>
          </cell>
          <cell r="R561" t="str">
            <v>Flag Logistics Services</v>
          </cell>
          <cell r="S561" t="str">
            <v>LVQ</v>
          </cell>
          <cell r="T561" t="str">
            <v>LVQ</v>
          </cell>
          <cell r="U561"/>
          <cell r="V561"/>
          <cell r="W561">
            <v>6</v>
          </cell>
          <cell r="X561" t="str">
            <v>White</v>
          </cell>
          <cell r="Y561">
            <v>54192300590482</v>
          </cell>
          <cell r="Z561" t="str">
            <v>11,946 cc /400 hp</v>
          </cell>
          <cell r="AA561" t="str">
            <v>Diesel</v>
          </cell>
          <cell r="AB561" t="str">
            <v>500 LTR</v>
          </cell>
          <cell r="AC561">
            <v>1</v>
          </cell>
          <cell r="AD561">
            <v>2.4</v>
          </cell>
          <cell r="AE561" t="str">
            <v xml:space="preserve"> 2 Seater</v>
          </cell>
          <cell r="AF561"/>
          <cell r="AG561" t="str">
            <v>Single Axel</v>
          </cell>
          <cell r="AH561"/>
          <cell r="AI561"/>
          <cell r="AJ561">
            <v>20000</v>
          </cell>
          <cell r="AK561">
            <v>7000</v>
          </cell>
          <cell r="AL561"/>
          <cell r="AM561"/>
          <cell r="AN561"/>
          <cell r="AO561"/>
          <cell r="AP561"/>
          <cell r="AQ561"/>
          <cell r="AR561"/>
          <cell r="AS561"/>
          <cell r="AT561"/>
          <cell r="AU561"/>
          <cell r="AV561"/>
          <cell r="AW561"/>
          <cell r="AX561"/>
          <cell r="AY561" t="str">
            <v>Available</v>
          </cell>
          <cell r="AZ561"/>
          <cell r="BA561">
            <v>45151</v>
          </cell>
          <cell r="BB561" t="str">
            <v/>
          </cell>
          <cell r="BC561" t="str">
            <v>Compreh.</v>
          </cell>
          <cell r="BD561" t="str">
            <v>AVL</v>
          </cell>
          <cell r="BE561"/>
          <cell r="BF561" t="str">
            <v>QATAR TRANSPORT</v>
          </cell>
          <cell r="BG561" t="str">
            <v>FMB120</v>
          </cell>
          <cell r="BH561">
            <v>354018118109366</v>
          </cell>
          <cell r="BI561" t="str">
            <v>9742800041040</v>
          </cell>
          <cell r="BJ561" t="str">
            <v>fixed</v>
          </cell>
          <cell r="BK561"/>
          <cell r="BL561"/>
          <cell r="BM561"/>
          <cell r="BN561"/>
          <cell r="BO561"/>
          <cell r="BP561"/>
          <cell r="BQ561">
            <v>1108050100</v>
          </cell>
        </row>
        <row r="562">
          <cell r="C562">
            <v>187283</v>
          </cell>
          <cell r="D562" t="str">
            <v>Active</v>
          </cell>
          <cell r="E562" t="str">
            <v>Mercedes</v>
          </cell>
          <cell r="F562" t="str">
            <v xml:space="preserve">Automatic </v>
          </cell>
          <cell r="G562" t="str">
            <v>Actros 2040</v>
          </cell>
          <cell r="H562" t="str">
            <v>Truck</v>
          </cell>
          <cell r="I562" t="str">
            <v>Double Cabin</v>
          </cell>
          <cell r="J562" t="str">
            <v>Truck Head</v>
          </cell>
          <cell r="K562" t="str">
            <v xml:space="preserve">Small Pin </v>
          </cell>
          <cell r="L562"/>
          <cell r="M562" t="str">
            <v>WDB9340121L318812</v>
          </cell>
          <cell r="N562" t="str">
            <v>WDB9340121L318812</v>
          </cell>
          <cell r="O562">
            <v>2008</v>
          </cell>
          <cell r="P562" t="str">
            <v xml:space="preserve">  Germany</v>
          </cell>
          <cell r="Q562" t="str">
            <v>TR-Transport - Operations</v>
          </cell>
          <cell r="R562" t="str">
            <v>Flag Logistics Services</v>
          </cell>
          <cell r="S562" t="str">
            <v>LVQ</v>
          </cell>
          <cell r="T562" t="str">
            <v>LVQ</v>
          </cell>
          <cell r="U562"/>
          <cell r="V562"/>
          <cell r="W562">
            <v>6</v>
          </cell>
          <cell r="X562" t="str">
            <v>White</v>
          </cell>
          <cell r="Y562">
            <v>54192300590342</v>
          </cell>
          <cell r="Z562" t="str">
            <v>11,946 cc /400 hp</v>
          </cell>
          <cell r="AA562" t="str">
            <v>Diesel</v>
          </cell>
          <cell r="AB562" t="str">
            <v>500 LTR</v>
          </cell>
          <cell r="AC562">
            <v>1</v>
          </cell>
          <cell r="AD562">
            <v>2.4</v>
          </cell>
          <cell r="AE562" t="str">
            <v xml:space="preserve"> 2 Seater</v>
          </cell>
          <cell r="AF562"/>
          <cell r="AG562" t="str">
            <v>Single Axel</v>
          </cell>
          <cell r="AH562"/>
          <cell r="AI562"/>
          <cell r="AJ562">
            <v>20000</v>
          </cell>
          <cell r="AK562">
            <v>7000</v>
          </cell>
          <cell r="AL562"/>
          <cell r="AM562"/>
          <cell r="AN562"/>
          <cell r="AO562"/>
          <cell r="AP562"/>
          <cell r="AQ562"/>
          <cell r="AR562"/>
          <cell r="AS562"/>
          <cell r="AT562"/>
          <cell r="AU562"/>
          <cell r="AV562"/>
          <cell r="AW562"/>
          <cell r="AX562"/>
          <cell r="AY562" t="str">
            <v>Available</v>
          </cell>
          <cell r="AZ562"/>
          <cell r="BA562">
            <v>45154</v>
          </cell>
          <cell r="BB562" t="str">
            <v/>
          </cell>
          <cell r="BC562" t="str">
            <v>Compreh.</v>
          </cell>
          <cell r="BD562" t="str">
            <v>AVL</v>
          </cell>
          <cell r="BE562"/>
          <cell r="BF562" t="str">
            <v>QATAR TRANSPORT</v>
          </cell>
          <cell r="BG562" t="str">
            <v>FMB120</v>
          </cell>
          <cell r="BH562">
            <v>354018118135270</v>
          </cell>
          <cell r="BI562" t="str">
            <v>9742800041041</v>
          </cell>
          <cell r="BJ562" t="str">
            <v>fixed</v>
          </cell>
          <cell r="BK562"/>
          <cell r="BL562"/>
          <cell r="BM562"/>
          <cell r="BN562"/>
          <cell r="BO562"/>
          <cell r="BP562"/>
          <cell r="BQ562">
            <v>1108050100</v>
          </cell>
        </row>
        <row r="563">
          <cell r="C563">
            <v>187284</v>
          </cell>
          <cell r="D563" t="str">
            <v>Active</v>
          </cell>
          <cell r="E563" t="str">
            <v>Mercedes</v>
          </cell>
          <cell r="F563" t="str">
            <v xml:space="preserve">Automatic </v>
          </cell>
          <cell r="G563" t="str">
            <v>Actros 2040</v>
          </cell>
          <cell r="H563" t="str">
            <v>Truck</v>
          </cell>
          <cell r="I563" t="str">
            <v>Double Cabin</v>
          </cell>
          <cell r="J563" t="str">
            <v>Truck Head</v>
          </cell>
          <cell r="K563" t="str">
            <v xml:space="preserve">Small Pin </v>
          </cell>
          <cell r="L563"/>
          <cell r="M563" t="str">
            <v>WDB9340121L320732</v>
          </cell>
          <cell r="N563" t="str">
            <v>WDB9340121L320732</v>
          </cell>
          <cell r="O563">
            <v>2008</v>
          </cell>
          <cell r="P563" t="str">
            <v xml:space="preserve">  Germany</v>
          </cell>
          <cell r="Q563" t="str">
            <v>TR-Transport - Operations</v>
          </cell>
          <cell r="R563" t="str">
            <v>Flag Logistics Services</v>
          </cell>
          <cell r="S563" t="str">
            <v>LVQ</v>
          </cell>
          <cell r="T563" t="str">
            <v>LVQ</v>
          </cell>
          <cell r="U563"/>
          <cell r="V563"/>
          <cell r="W563">
            <v>6</v>
          </cell>
          <cell r="X563" t="str">
            <v>White</v>
          </cell>
          <cell r="Y563">
            <v>54192300591606</v>
          </cell>
          <cell r="Z563" t="str">
            <v>11,946 cc /400 hp</v>
          </cell>
          <cell r="AA563" t="str">
            <v>Diesel</v>
          </cell>
          <cell r="AB563" t="str">
            <v>500 LTR</v>
          </cell>
          <cell r="AC563">
            <v>1</v>
          </cell>
          <cell r="AD563">
            <v>2.4</v>
          </cell>
          <cell r="AE563" t="str">
            <v xml:space="preserve"> 2 Seater</v>
          </cell>
          <cell r="AF563"/>
          <cell r="AG563" t="str">
            <v>Single Axel</v>
          </cell>
          <cell r="AH563"/>
          <cell r="AI563"/>
          <cell r="AJ563">
            <v>20000</v>
          </cell>
          <cell r="AK563">
            <v>7000</v>
          </cell>
          <cell r="AL563"/>
          <cell r="AM563"/>
          <cell r="AN563"/>
          <cell r="AO563"/>
          <cell r="AP563"/>
          <cell r="AQ563"/>
          <cell r="AR563"/>
          <cell r="AS563"/>
          <cell r="AT563"/>
          <cell r="AU563"/>
          <cell r="AV563"/>
          <cell r="AW563"/>
          <cell r="AX563"/>
          <cell r="AY563" t="str">
            <v>Available( broken )</v>
          </cell>
          <cell r="AZ563"/>
          <cell r="BA563">
            <v>45088</v>
          </cell>
          <cell r="BB563" t="str">
            <v/>
          </cell>
          <cell r="BC563" t="str">
            <v>Compreh.</v>
          </cell>
          <cell r="BD563" t="str">
            <v>AVL</v>
          </cell>
          <cell r="BE563"/>
          <cell r="BF563" t="str">
            <v>QATAR TRANSPORT</v>
          </cell>
          <cell r="BG563" t="str">
            <v>FMB120</v>
          </cell>
          <cell r="BH563">
            <v>354018118115611</v>
          </cell>
          <cell r="BI563" t="str">
            <v>9742800041042</v>
          </cell>
          <cell r="BJ563" t="str">
            <v>fixed</v>
          </cell>
          <cell r="BK563"/>
          <cell r="BL563"/>
          <cell r="BM563"/>
          <cell r="BN563"/>
          <cell r="BO563"/>
          <cell r="BP563"/>
          <cell r="BQ563">
            <v>1108050100</v>
          </cell>
        </row>
        <row r="564">
          <cell r="C564">
            <v>194126</v>
          </cell>
          <cell r="D564" t="str">
            <v>Active</v>
          </cell>
          <cell r="E564" t="str">
            <v>Mercedes</v>
          </cell>
          <cell r="F564" t="str">
            <v xml:space="preserve">Automatic </v>
          </cell>
          <cell r="G564" t="str">
            <v>Actros 2040</v>
          </cell>
          <cell r="H564" t="str">
            <v>Truck</v>
          </cell>
          <cell r="I564" t="str">
            <v>Double Cabin</v>
          </cell>
          <cell r="J564" t="str">
            <v>Truck Head</v>
          </cell>
          <cell r="K564" t="str">
            <v xml:space="preserve">Small Pin </v>
          </cell>
          <cell r="L564"/>
          <cell r="M564" t="str">
            <v>WDB9340135K960779</v>
          </cell>
          <cell r="N564" t="str">
            <v>WDB9340135K960779</v>
          </cell>
          <cell r="O564">
            <v>2005</v>
          </cell>
          <cell r="P564" t="str">
            <v xml:space="preserve">  Germany</v>
          </cell>
          <cell r="Q564" t="str">
            <v>TR-Transport - Operations</v>
          </cell>
          <cell r="R564" t="str">
            <v>GWC (Old-AGI)</v>
          </cell>
          <cell r="S564" t="str">
            <v>LVQ</v>
          </cell>
          <cell r="T564"/>
          <cell r="U564">
            <v>148609</v>
          </cell>
          <cell r="V564"/>
          <cell r="W564">
            <v>6</v>
          </cell>
          <cell r="X564" t="str">
            <v>White</v>
          </cell>
          <cell r="Y564"/>
          <cell r="Z564" t="str">
            <v>11,946 cc /400 hp</v>
          </cell>
          <cell r="AA564" t="str">
            <v>Diesel</v>
          </cell>
          <cell r="AB564" t="str">
            <v>650 LTR</v>
          </cell>
          <cell r="AC564">
            <v>1</v>
          </cell>
          <cell r="AD564">
            <v>2.4</v>
          </cell>
          <cell r="AE564" t="str">
            <v xml:space="preserve"> 2 Seater</v>
          </cell>
          <cell r="AF564"/>
          <cell r="AG564" t="str">
            <v>Single Axel</v>
          </cell>
          <cell r="AH564"/>
          <cell r="AI564"/>
          <cell r="AJ564"/>
          <cell r="AK564">
            <v>9983</v>
          </cell>
          <cell r="AL564"/>
          <cell r="AM564"/>
          <cell r="AN564"/>
          <cell r="AO564"/>
          <cell r="AP564"/>
          <cell r="AQ564"/>
          <cell r="AR564"/>
          <cell r="AS564"/>
          <cell r="AT564"/>
          <cell r="AU564"/>
          <cell r="AV564"/>
          <cell r="AW564"/>
          <cell r="AX564"/>
          <cell r="AY564" t="str">
            <v>Available</v>
          </cell>
          <cell r="AZ564"/>
          <cell r="BA564">
            <v>44798</v>
          </cell>
          <cell r="BB564" t="str">
            <v>Expired</v>
          </cell>
          <cell r="BC564" t="str">
            <v>Compreh.</v>
          </cell>
          <cell r="BD564" t="str">
            <v>AVL</v>
          </cell>
          <cell r="BE564"/>
          <cell r="BF564" t="str">
            <v>QATAR TRANSPORT</v>
          </cell>
          <cell r="BG564" t="str">
            <v>FMB120</v>
          </cell>
          <cell r="BH564">
            <v>354018117468136</v>
          </cell>
          <cell r="BI564" t="str">
            <v>9742800041043</v>
          </cell>
          <cell r="BJ564" t="str">
            <v>fixed</v>
          </cell>
          <cell r="BK564"/>
          <cell r="BL564"/>
          <cell r="BM564"/>
          <cell r="BN564"/>
          <cell r="BO564"/>
          <cell r="BP564"/>
          <cell r="BQ564">
            <v>1108050100</v>
          </cell>
        </row>
        <row r="565">
          <cell r="C565">
            <v>194410</v>
          </cell>
          <cell r="D565" t="str">
            <v>Active</v>
          </cell>
          <cell r="E565" t="str">
            <v>Mercedes</v>
          </cell>
          <cell r="F565" t="str">
            <v xml:space="preserve">Automatic </v>
          </cell>
          <cell r="G565" t="str">
            <v>Actros 2040</v>
          </cell>
          <cell r="H565" t="str">
            <v>Truck</v>
          </cell>
          <cell r="I565" t="str">
            <v>Double Cabin</v>
          </cell>
          <cell r="J565" t="str">
            <v>Truck Head</v>
          </cell>
          <cell r="K565" t="str">
            <v xml:space="preserve">Small Pin </v>
          </cell>
          <cell r="L565"/>
          <cell r="M565" t="str">
            <v>WDB9340135K960976</v>
          </cell>
          <cell r="N565" t="str">
            <v>WDB9340135K960976</v>
          </cell>
          <cell r="O565">
            <v>2005</v>
          </cell>
          <cell r="P565" t="str">
            <v xml:space="preserve">  Germany</v>
          </cell>
          <cell r="Q565" t="str">
            <v>TR-Transport - Operations</v>
          </cell>
          <cell r="R565" t="str">
            <v>Flag Logistics Services</v>
          </cell>
          <cell r="S565" t="str">
            <v>LVQ</v>
          </cell>
          <cell r="T565" t="str">
            <v>Dangerous cargo ADR</v>
          </cell>
          <cell r="U565">
            <v>132550</v>
          </cell>
          <cell r="V565"/>
          <cell r="W565">
            <v>6</v>
          </cell>
          <cell r="X565" t="str">
            <v>White</v>
          </cell>
          <cell r="Y565"/>
          <cell r="Z565" t="str">
            <v>11,946 cc /400 hp</v>
          </cell>
          <cell r="AA565" t="str">
            <v>Diesel</v>
          </cell>
          <cell r="AB565" t="str">
            <v>650 LTR</v>
          </cell>
          <cell r="AC565">
            <v>1</v>
          </cell>
          <cell r="AD565">
            <v>2.4</v>
          </cell>
          <cell r="AE565" t="str">
            <v xml:space="preserve"> 2 Seater</v>
          </cell>
          <cell r="AF565"/>
          <cell r="AG565" t="str">
            <v>Single Axel</v>
          </cell>
          <cell r="AH565"/>
          <cell r="AI565"/>
          <cell r="AJ565">
            <v>14692</v>
          </cell>
          <cell r="AK565">
            <v>9692</v>
          </cell>
          <cell r="AL565"/>
          <cell r="AM565"/>
          <cell r="AN565"/>
          <cell r="AO565"/>
          <cell r="AP565"/>
          <cell r="AQ565"/>
          <cell r="AR565"/>
          <cell r="AS565"/>
          <cell r="AT565"/>
          <cell r="AU565"/>
          <cell r="AV565"/>
          <cell r="AW565"/>
          <cell r="AX565"/>
          <cell r="AY565" t="str">
            <v>Available( broken )</v>
          </cell>
          <cell r="AZ565"/>
          <cell r="BA565">
            <v>45175</v>
          </cell>
          <cell r="BB565" t="str">
            <v/>
          </cell>
          <cell r="BC565" t="str">
            <v>Compreh.</v>
          </cell>
          <cell r="BD565" t="str">
            <v>AVL</v>
          </cell>
          <cell r="BE565"/>
          <cell r="BF565" t="str">
            <v>QATAR TRANSPORT</v>
          </cell>
          <cell r="BG565" t="str">
            <v>FMB120</v>
          </cell>
          <cell r="BH565">
            <v>354018118160476</v>
          </cell>
          <cell r="BI565" t="str">
            <v>9742800041044</v>
          </cell>
          <cell r="BJ565" t="str">
            <v>fixed</v>
          </cell>
          <cell r="BK565"/>
          <cell r="BL565"/>
          <cell r="BM565"/>
          <cell r="BN565"/>
          <cell r="BO565"/>
          <cell r="BP565"/>
          <cell r="BQ565">
            <v>1108050100</v>
          </cell>
        </row>
        <row r="566">
          <cell r="C566">
            <v>207742</v>
          </cell>
          <cell r="D566" t="str">
            <v>Active</v>
          </cell>
          <cell r="E566" t="str">
            <v>MAN</v>
          </cell>
          <cell r="F566" t="str">
            <v>Manuel</v>
          </cell>
          <cell r="G566" t="str">
            <v>TGA19-360</v>
          </cell>
          <cell r="H566" t="str">
            <v>Truck</v>
          </cell>
          <cell r="I566" t="str">
            <v>Double Cabin</v>
          </cell>
          <cell r="J566" t="str">
            <v>Truck Head</v>
          </cell>
          <cell r="K566" t="str">
            <v xml:space="preserve">Small Pin </v>
          </cell>
          <cell r="L566"/>
          <cell r="M566" t="str">
            <v>WMAHW1ZZ58M492024</v>
          </cell>
          <cell r="N566" t="str">
            <v>WMAHW1ZZ58M492024</v>
          </cell>
          <cell r="O566">
            <v>2008</v>
          </cell>
          <cell r="P566" t="str">
            <v xml:space="preserve">  Germany</v>
          </cell>
          <cell r="Q566" t="str">
            <v>TR-Transport - Operations</v>
          </cell>
          <cell r="R566" t="str">
            <v>Flag Logistics Services</v>
          </cell>
          <cell r="S566" t="str">
            <v>LVQ</v>
          </cell>
          <cell r="T566" t="str">
            <v>LVQ</v>
          </cell>
          <cell r="U566">
            <v>179639</v>
          </cell>
          <cell r="V566"/>
          <cell r="W566">
            <v>6</v>
          </cell>
          <cell r="X566" t="str">
            <v>White</v>
          </cell>
          <cell r="Y566"/>
          <cell r="Z566" t="str">
            <v>360 hp</v>
          </cell>
          <cell r="AA566" t="str">
            <v>Diesel</v>
          </cell>
          <cell r="AB566" t="str">
            <v>800 LTR</v>
          </cell>
          <cell r="AC566">
            <v>1</v>
          </cell>
          <cell r="AD566">
            <v>2.4</v>
          </cell>
          <cell r="AE566" t="str">
            <v xml:space="preserve"> 2 Seater</v>
          </cell>
          <cell r="AF566"/>
          <cell r="AG566" t="str">
            <v>Single Axel</v>
          </cell>
          <cell r="AH566"/>
          <cell r="AI566"/>
          <cell r="AJ566">
            <v>12324</v>
          </cell>
          <cell r="AK566">
            <v>9824</v>
          </cell>
          <cell r="AL566"/>
          <cell r="AM566"/>
          <cell r="AN566"/>
          <cell r="AO566"/>
          <cell r="AP566"/>
          <cell r="AQ566"/>
          <cell r="AR566"/>
          <cell r="AS566"/>
          <cell r="AT566"/>
          <cell r="AU566"/>
          <cell r="AV566"/>
          <cell r="AW566"/>
          <cell r="AX566"/>
          <cell r="AY566" t="str">
            <v>Available</v>
          </cell>
          <cell r="AZ566"/>
          <cell r="BA566">
            <v>44811</v>
          </cell>
          <cell r="BB566" t="str">
            <v>Expired</v>
          </cell>
          <cell r="BC566" t="str">
            <v>Compreh.</v>
          </cell>
          <cell r="BD566" t="str">
            <v>AVL</v>
          </cell>
          <cell r="BE566"/>
          <cell r="BF566" t="str">
            <v>QATAR TRANSPORT</v>
          </cell>
          <cell r="BG566" t="str">
            <v>FMB120</v>
          </cell>
          <cell r="BH566">
            <v>354018117455489</v>
          </cell>
          <cell r="BI566" t="str">
            <v>9742800041045</v>
          </cell>
          <cell r="BJ566" t="str">
            <v>fixed</v>
          </cell>
          <cell r="BK566"/>
          <cell r="BL566"/>
          <cell r="BM566"/>
          <cell r="BN566"/>
          <cell r="BO566"/>
          <cell r="BP566"/>
          <cell r="BQ566">
            <v>1108050100</v>
          </cell>
        </row>
        <row r="567">
          <cell r="C567">
            <v>245040</v>
          </cell>
          <cell r="D567" t="str">
            <v>Active</v>
          </cell>
          <cell r="E567" t="str">
            <v>Mercedes</v>
          </cell>
          <cell r="F567" t="str">
            <v xml:space="preserve">Automatic </v>
          </cell>
          <cell r="G567" t="str">
            <v>Actros 3348</v>
          </cell>
          <cell r="H567" t="str">
            <v>Truck</v>
          </cell>
          <cell r="I567" t="str">
            <v>Double Cabin</v>
          </cell>
          <cell r="J567" t="str">
            <v>Truck Head</v>
          </cell>
          <cell r="K567" t="str">
            <v xml:space="preserve">Small Pin </v>
          </cell>
          <cell r="L567"/>
          <cell r="M567" t="str">
            <v>WDB9341611K981229</v>
          </cell>
          <cell r="N567" t="str">
            <v>WDB9341611K981229</v>
          </cell>
          <cell r="O567">
            <v>2005</v>
          </cell>
          <cell r="P567" t="str">
            <v>Germany</v>
          </cell>
          <cell r="Q567" t="str">
            <v>TR-Transport - Operations</v>
          </cell>
          <cell r="R567" t="str">
            <v>GWC</v>
          </cell>
          <cell r="S567" t="str">
            <v>LVQ</v>
          </cell>
          <cell r="T567"/>
          <cell r="U567">
            <v>165875</v>
          </cell>
          <cell r="V567"/>
          <cell r="W567">
            <v>8</v>
          </cell>
          <cell r="X567" t="str">
            <v>Green</v>
          </cell>
          <cell r="Y567"/>
          <cell r="Z567" t="str">
            <v>15,928 cc / 480 hp</v>
          </cell>
          <cell r="AA567" t="str">
            <v>Diesel</v>
          </cell>
          <cell r="AB567" t="str">
            <v>550 LTR</v>
          </cell>
          <cell r="AC567">
            <v>1</v>
          </cell>
          <cell r="AD567">
            <v>2</v>
          </cell>
          <cell r="AE567" t="str">
            <v xml:space="preserve"> 2 Seater</v>
          </cell>
          <cell r="AF567"/>
          <cell r="AG567" t="str">
            <v>Double Axel</v>
          </cell>
          <cell r="AH567"/>
          <cell r="AI567"/>
          <cell r="AJ567">
            <v>13000</v>
          </cell>
          <cell r="AK567">
            <v>6000</v>
          </cell>
          <cell r="AL567"/>
          <cell r="AM567"/>
          <cell r="AN567"/>
          <cell r="AO567"/>
          <cell r="AP567"/>
          <cell r="AQ567"/>
          <cell r="AR567"/>
          <cell r="AS567"/>
          <cell r="AT567"/>
          <cell r="AU567"/>
          <cell r="AV567"/>
          <cell r="AW567"/>
          <cell r="AX567"/>
          <cell r="AY567" t="str">
            <v>Available</v>
          </cell>
          <cell r="AZ567"/>
          <cell r="BA567">
            <v>44986</v>
          </cell>
          <cell r="BB567" t="str">
            <v/>
          </cell>
          <cell r="BC567" t="str">
            <v>Compreh.</v>
          </cell>
          <cell r="BD567" t="str">
            <v>AVL</v>
          </cell>
          <cell r="BE567"/>
          <cell r="BF567" t="str">
            <v>QATAR TRANSPORT</v>
          </cell>
          <cell r="BG567" t="str">
            <v>FMB120</v>
          </cell>
          <cell r="BH567">
            <v>354018118134562</v>
          </cell>
          <cell r="BI567" t="str">
            <v>9742800041046</v>
          </cell>
          <cell r="BJ567" t="str">
            <v>fixed</v>
          </cell>
          <cell r="BK567"/>
          <cell r="BL567"/>
          <cell r="BM567"/>
          <cell r="BN567"/>
          <cell r="BO567"/>
          <cell r="BP567"/>
          <cell r="BQ567">
            <v>1108050100</v>
          </cell>
        </row>
        <row r="568">
          <cell r="C568">
            <v>245843</v>
          </cell>
          <cell r="D568" t="str">
            <v>Active</v>
          </cell>
          <cell r="E568" t="str">
            <v>Mercedes</v>
          </cell>
          <cell r="F568" t="str">
            <v xml:space="preserve">Automatic </v>
          </cell>
          <cell r="G568" t="str">
            <v>Actros 2142</v>
          </cell>
          <cell r="H568" t="str">
            <v>Truck</v>
          </cell>
          <cell r="I568" t="str">
            <v>Double Cabin</v>
          </cell>
          <cell r="J568" t="str">
            <v>Truck Head</v>
          </cell>
          <cell r="K568" t="str">
            <v xml:space="preserve">Small Pin </v>
          </cell>
          <cell r="L568"/>
          <cell r="M568"/>
          <cell r="N568" t="str">
            <v>WD3CHPAJ5L0395555</v>
          </cell>
          <cell r="O568">
            <v>2020</v>
          </cell>
          <cell r="P568" t="str">
            <v>Germany</v>
          </cell>
          <cell r="Q568" t="str">
            <v>TR-Transport - Operations</v>
          </cell>
          <cell r="R568" t="str">
            <v>GWC</v>
          </cell>
          <cell r="S568" t="str">
            <v>LVQ</v>
          </cell>
          <cell r="T568"/>
          <cell r="U568"/>
          <cell r="V568"/>
          <cell r="W568">
            <v>6</v>
          </cell>
          <cell r="X568" t="str">
            <v>White</v>
          </cell>
          <cell r="Y568" t="str">
            <v>460972U1034914</v>
          </cell>
          <cell r="Z568"/>
          <cell r="AA568" t="str">
            <v>Diesel</v>
          </cell>
          <cell r="AB568" t="str">
            <v>431 LTR</v>
          </cell>
          <cell r="AC568">
            <v>1</v>
          </cell>
          <cell r="AD568">
            <v>2.4</v>
          </cell>
          <cell r="AE568" t="str">
            <v xml:space="preserve"> 2 Seater</v>
          </cell>
          <cell r="AF568"/>
          <cell r="AG568" t="str">
            <v>Single Axel</v>
          </cell>
          <cell r="AH568"/>
          <cell r="AI568"/>
          <cell r="AJ568">
            <v>13000</v>
          </cell>
          <cell r="AK568">
            <v>7000</v>
          </cell>
          <cell r="AL568"/>
          <cell r="AM568"/>
          <cell r="AN568"/>
          <cell r="AO568"/>
          <cell r="AP568"/>
          <cell r="AQ568"/>
          <cell r="AR568"/>
          <cell r="AS568"/>
          <cell r="AT568"/>
          <cell r="AU568"/>
          <cell r="AV568"/>
          <cell r="AW568"/>
          <cell r="AX568"/>
          <cell r="AY568" t="e">
            <v>#N/A</v>
          </cell>
          <cell r="AZ568"/>
          <cell r="BA568">
            <v>45173</v>
          </cell>
          <cell r="BB568" t="str">
            <v/>
          </cell>
          <cell r="BC568" t="str">
            <v>Compreh.</v>
          </cell>
          <cell r="BD568" t="str">
            <v>AVL</v>
          </cell>
          <cell r="BE568"/>
          <cell r="BF568" t="str">
            <v>QATAR TRANSPORT</v>
          </cell>
          <cell r="BG568" t="str">
            <v>FMB120</v>
          </cell>
          <cell r="BH568">
            <v>354018117464762</v>
          </cell>
          <cell r="BI568" t="str">
            <v>9742800041047</v>
          </cell>
          <cell r="BJ568" t="str">
            <v>fixed</v>
          </cell>
          <cell r="BK568">
            <v>43720</v>
          </cell>
          <cell r="BL568"/>
          <cell r="BM568"/>
          <cell r="BN568">
            <v>4000016817</v>
          </cell>
          <cell r="BO568"/>
          <cell r="BP568" t="str">
            <v xml:space="preserve"> 1 year unlimited Mileage for entire unit,3 years 450,000 KMs whichever comes first for the power unit </v>
          </cell>
          <cell r="BQ568">
            <v>1108050100</v>
          </cell>
        </row>
        <row r="569">
          <cell r="C569">
            <v>254314</v>
          </cell>
          <cell r="D569" t="str">
            <v>Active</v>
          </cell>
          <cell r="E569" t="str">
            <v>Mercedes</v>
          </cell>
          <cell r="F569" t="str">
            <v xml:space="preserve">Automatic </v>
          </cell>
          <cell r="G569" t="str">
            <v>Actros 2142</v>
          </cell>
          <cell r="H569" t="str">
            <v>Truck</v>
          </cell>
          <cell r="I569" t="str">
            <v>Double Cabin</v>
          </cell>
          <cell r="J569" t="str">
            <v>Truck Head</v>
          </cell>
          <cell r="K569" t="str">
            <v xml:space="preserve">Small Pin </v>
          </cell>
          <cell r="L569"/>
          <cell r="M569"/>
          <cell r="N569" t="str">
            <v>WD3CHPAJ6L3095564</v>
          </cell>
          <cell r="O569">
            <v>2020</v>
          </cell>
          <cell r="P569" t="str">
            <v>Germany</v>
          </cell>
          <cell r="Q569" t="str">
            <v>TR-Transport - Operations</v>
          </cell>
          <cell r="R569" t="str">
            <v>GWC</v>
          </cell>
          <cell r="S569" t="str">
            <v>LVQ</v>
          </cell>
          <cell r="T569"/>
          <cell r="U569"/>
          <cell r="V569"/>
          <cell r="W569">
            <v>6</v>
          </cell>
          <cell r="X569" t="str">
            <v>White</v>
          </cell>
          <cell r="Y569" t="str">
            <v>460972U1039353</v>
          </cell>
          <cell r="Z569"/>
          <cell r="AA569" t="str">
            <v>Diesel</v>
          </cell>
          <cell r="AB569" t="str">
            <v>431 LTR</v>
          </cell>
          <cell r="AC569">
            <v>1</v>
          </cell>
          <cell r="AD569">
            <v>2.4</v>
          </cell>
          <cell r="AE569" t="str">
            <v xml:space="preserve"> 2 Seater</v>
          </cell>
          <cell r="AF569"/>
          <cell r="AG569" t="str">
            <v>Single Axel</v>
          </cell>
          <cell r="AH569"/>
          <cell r="AI569"/>
          <cell r="AJ569">
            <v>13000</v>
          </cell>
          <cell r="AK569">
            <v>7000</v>
          </cell>
          <cell r="AL569"/>
          <cell r="AM569"/>
          <cell r="AN569"/>
          <cell r="AO569"/>
          <cell r="AP569"/>
          <cell r="AQ569"/>
          <cell r="AR569"/>
          <cell r="AS569"/>
          <cell r="AT569"/>
          <cell r="AU569"/>
          <cell r="AV569"/>
          <cell r="AW569"/>
          <cell r="AX569"/>
          <cell r="AY569" t="e">
            <v>#N/A</v>
          </cell>
          <cell r="AZ569"/>
          <cell r="BA569">
            <v>45173</v>
          </cell>
          <cell r="BB569" t="str">
            <v/>
          </cell>
          <cell r="BC569" t="str">
            <v>Compreh.</v>
          </cell>
          <cell r="BD569" t="str">
            <v>AVL</v>
          </cell>
          <cell r="BE569"/>
          <cell r="BF569" t="str">
            <v>QATAR TRANSPORT</v>
          </cell>
          <cell r="BG569" t="str">
            <v>FMB120</v>
          </cell>
          <cell r="BH569">
            <v>354018117435648</v>
          </cell>
          <cell r="BI569" t="str">
            <v>9742800041048</v>
          </cell>
          <cell r="BJ569" t="str">
            <v>fixed</v>
          </cell>
          <cell r="BK569">
            <v>43720</v>
          </cell>
          <cell r="BL569"/>
          <cell r="BM569"/>
          <cell r="BN569">
            <v>4000016817</v>
          </cell>
          <cell r="BO569"/>
          <cell r="BP569" t="str">
            <v xml:space="preserve"> 1 year unlimited Mileage for entire unit,3 years 450,000 KMs whichever comes first for the power unit </v>
          </cell>
          <cell r="BQ569">
            <v>1108050100</v>
          </cell>
        </row>
        <row r="570">
          <cell r="C570">
            <v>254387</v>
          </cell>
          <cell r="D570" t="str">
            <v>Active</v>
          </cell>
          <cell r="E570" t="str">
            <v>Mercedes</v>
          </cell>
          <cell r="F570" t="str">
            <v xml:space="preserve">Automatic </v>
          </cell>
          <cell r="G570" t="str">
            <v>Actros 2142</v>
          </cell>
          <cell r="H570" t="str">
            <v>Truck</v>
          </cell>
          <cell r="I570" t="str">
            <v>Double Cabin</v>
          </cell>
          <cell r="J570" t="str">
            <v>Truck Head</v>
          </cell>
          <cell r="K570" t="str">
            <v xml:space="preserve">Small Pin </v>
          </cell>
          <cell r="L570"/>
          <cell r="M570"/>
          <cell r="N570" t="str">
            <v>WD3CHPAJ2L0395562</v>
          </cell>
          <cell r="O570">
            <v>2020</v>
          </cell>
          <cell r="P570" t="str">
            <v>Germany</v>
          </cell>
          <cell r="Q570" t="str">
            <v>TR-Transport - Operations</v>
          </cell>
          <cell r="R570" t="str">
            <v>GWC</v>
          </cell>
          <cell r="S570" t="str">
            <v>LVQ</v>
          </cell>
          <cell r="T570"/>
          <cell r="U570"/>
          <cell r="V570"/>
          <cell r="W570">
            <v>6</v>
          </cell>
          <cell r="X570" t="str">
            <v>White</v>
          </cell>
          <cell r="Y570" t="str">
            <v>460972U1035873</v>
          </cell>
          <cell r="Z570"/>
          <cell r="AA570" t="str">
            <v>Diesel</v>
          </cell>
          <cell r="AB570" t="str">
            <v>431 LTR</v>
          </cell>
          <cell r="AC570">
            <v>1</v>
          </cell>
          <cell r="AD570">
            <v>2.4</v>
          </cell>
          <cell r="AE570" t="str">
            <v xml:space="preserve"> 2 Seater</v>
          </cell>
          <cell r="AF570"/>
          <cell r="AG570" t="str">
            <v>Single Axel</v>
          </cell>
          <cell r="AH570"/>
          <cell r="AI570"/>
          <cell r="AJ570">
            <v>13000</v>
          </cell>
          <cell r="AK570">
            <v>7000</v>
          </cell>
          <cell r="AL570"/>
          <cell r="AM570"/>
          <cell r="AN570"/>
          <cell r="AO570"/>
          <cell r="AP570"/>
          <cell r="AQ570"/>
          <cell r="AR570"/>
          <cell r="AS570"/>
          <cell r="AT570"/>
          <cell r="AU570"/>
          <cell r="AV570"/>
          <cell r="AW570"/>
          <cell r="AX570"/>
          <cell r="AY570" t="str">
            <v>Available</v>
          </cell>
          <cell r="AZ570"/>
          <cell r="BA570">
            <v>45176</v>
          </cell>
          <cell r="BB570" t="str">
            <v/>
          </cell>
          <cell r="BC570" t="str">
            <v>Compreh.</v>
          </cell>
          <cell r="BD570" t="str">
            <v>AVL</v>
          </cell>
          <cell r="BE570"/>
          <cell r="BF570" t="str">
            <v>QATAR TRANSPORT</v>
          </cell>
          <cell r="BG570" t="str">
            <v>FMB120</v>
          </cell>
          <cell r="BH570">
            <v>354018117489728</v>
          </cell>
          <cell r="BI570" t="str">
            <v>9742800041049</v>
          </cell>
          <cell r="BJ570" t="str">
            <v>fixed</v>
          </cell>
          <cell r="BK570">
            <v>43720</v>
          </cell>
          <cell r="BL570"/>
          <cell r="BM570"/>
          <cell r="BN570">
            <v>4000016817</v>
          </cell>
          <cell r="BO570"/>
          <cell r="BP570" t="str">
            <v xml:space="preserve"> 1 year unlimited Mileage for entire unit,3 years 450,000 KMs whichever comes first for the power unit </v>
          </cell>
          <cell r="BQ570">
            <v>1108050100</v>
          </cell>
        </row>
        <row r="571">
          <cell r="C571">
            <v>254407</v>
          </cell>
          <cell r="D571" t="str">
            <v>Active</v>
          </cell>
          <cell r="E571" t="str">
            <v>Mercedes</v>
          </cell>
          <cell r="F571" t="str">
            <v xml:space="preserve">Automatic </v>
          </cell>
          <cell r="G571" t="str">
            <v>Actros 2142</v>
          </cell>
          <cell r="H571" t="str">
            <v>Truck</v>
          </cell>
          <cell r="I571" t="str">
            <v>Double Cabin</v>
          </cell>
          <cell r="J571" t="str">
            <v>Truck Head</v>
          </cell>
          <cell r="K571" t="str">
            <v xml:space="preserve">Small Pin </v>
          </cell>
          <cell r="L571"/>
          <cell r="M571"/>
          <cell r="N571" t="str">
            <v>WD3CHPAJ3L0395554</v>
          </cell>
          <cell r="O571">
            <v>2020</v>
          </cell>
          <cell r="P571" t="str">
            <v>Germany</v>
          </cell>
          <cell r="Q571" t="str">
            <v>TR-Transport - Operations</v>
          </cell>
          <cell r="R571" t="str">
            <v>GWC</v>
          </cell>
          <cell r="S571" t="str">
            <v>LVQ</v>
          </cell>
          <cell r="T571"/>
          <cell r="U571"/>
          <cell r="V571"/>
          <cell r="W571">
            <v>6</v>
          </cell>
          <cell r="X571" t="str">
            <v>White</v>
          </cell>
          <cell r="Y571" t="str">
            <v>460972U1035967</v>
          </cell>
          <cell r="Z571"/>
          <cell r="AA571" t="str">
            <v>Diesel</v>
          </cell>
          <cell r="AB571" t="str">
            <v>431 LTR</v>
          </cell>
          <cell r="AC571">
            <v>1</v>
          </cell>
          <cell r="AD571">
            <v>2.4</v>
          </cell>
          <cell r="AE571" t="str">
            <v xml:space="preserve"> 2 Seater</v>
          </cell>
          <cell r="AF571"/>
          <cell r="AG571" t="str">
            <v>Single Axel</v>
          </cell>
          <cell r="AH571"/>
          <cell r="AI571"/>
          <cell r="AJ571">
            <v>13000</v>
          </cell>
          <cell r="AK571">
            <v>7000</v>
          </cell>
          <cell r="AL571"/>
          <cell r="AM571"/>
          <cell r="AN571"/>
          <cell r="AO571"/>
          <cell r="AP571"/>
          <cell r="AQ571"/>
          <cell r="AR571"/>
          <cell r="AS571"/>
          <cell r="AT571"/>
          <cell r="AU571"/>
          <cell r="AV571"/>
          <cell r="AW571"/>
          <cell r="AX571"/>
          <cell r="AY571" t="e">
            <v>#N/A</v>
          </cell>
          <cell r="AZ571"/>
          <cell r="BA571">
            <v>45172</v>
          </cell>
          <cell r="BB571" t="str">
            <v/>
          </cell>
          <cell r="BC571" t="str">
            <v>Compreh.</v>
          </cell>
          <cell r="BD571" t="str">
            <v>AVL</v>
          </cell>
          <cell r="BE571"/>
          <cell r="BF571" t="str">
            <v>QATAR TRANSPORT</v>
          </cell>
          <cell r="BG571" t="str">
            <v>FMB120</v>
          </cell>
          <cell r="BH571">
            <v>354018118131386</v>
          </cell>
          <cell r="BI571" t="str">
            <v>9742800041050</v>
          </cell>
          <cell r="BJ571" t="str">
            <v>fixed</v>
          </cell>
          <cell r="BK571">
            <v>43720</v>
          </cell>
          <cell r="BL571"/>
          <cell r="BM571"/>
          <cell r="BN571">
            <v>4000016817</v>
          </cell>
          <cell r="BO571"/>
          <cell r="BP571" t="str">
            <v xml:space="preserve"> 1 year unlimited Mileage for entire unit,3 years 450,000 KMs whichever comes first for the power unit </v>
          </cell>
          <cell r="BQ571">
            <v>1108050100</v>
          </cell>
        </row>
        <row r="572">
          <cell r="C572">
            <v>281753</v>
          </cell>
          <cell r="D572" t="str">
            <v>Active</v>
          </cell>
          <cell r="E572" t="str">
            <v>Mercedes</v>
          </cell>
          <cell r="F572" t="str">
            <v xml:space="preserve">Automatic </v>
          </cell>
          <cell r="G572" t="str">
            <v>Actros 2040</v>
          </cell>
          <cell r="H572" t="str">
            <v>Truck</v>
          </cell>
          <cell r="I572" t="str">
            <v>Double Cabin</v>
          </cell>
          <cell r="J572" t="str">
            <v>Truck Head</v>
          </cell>
          <cell r="K572" t="str">
            <v xml:space="preserve">Small Pin </v>
          </cell>
          <cell r="L572"/>
          <cell r="M572" t="str">
            <v>WDB9340135K971011</v>
          </cell>
          <cell r="N572" t="str">
            <v>WDB9340135K971011</v>
          </cell>
          <cell r="O572">
            <v>2005</v>
          </cell>
          <cell r="P572" t="str">
            <v xml:space="preserve">  Germany</v>
          </cell>
          <cell r="Q572" t="str">
            <v>TR-Transport - Operations</v>
          </cell>
          <cell r="R572" t="str">
            <v>Flag Logistics Services</v>
          </cell>
          <cell r="S572" t="str">
            <v>LVQ</v>
          </cell>
          <cell r="T572"/>
          <cell r="U572">
            <v>148610</v>
          </cell>
          <cell r="V572"/>
          <cell r="W572">
            <v>6</v>
          </cell>
          <cell r="X572" t="str">
            <v>White</v>
          </cell>
          <cell r="Y572"/>
          <cell r="Z572" t="str">
            <v>11,946 cc /400 hp</v>
          </cell>
          <cell r="AA572" t="str">
            <v>Diesel</v>
          </cell>
          <cell r="AB572" t="str">
            <v>650 LTR</v>
          </cell>
          <cell r="AC572">
            <v>1</v>
          </cell>
          <cell r="AD572">
            <v>2.4</v>
          </cell>
          <cell r="AE572" t="str">
            <v xml:space="preserve"> 2 Seater</v>
          </cell>
          <cell r="AF572"/>
          <cell r="AG572" t="str">
            <v>Single Axel</v>
          </cell>
          <cell r="AH572"/>
          <cell r="AI572"/>
          <cell r="AJ572"/>
          <cell r="AK572">
            <v>8900</v>
          </cell>
          <cell r="AL572"/>
          <cell r="AM572"/>
          <cell r="AN572"/>
          <cell r="AO572"/>
          <cell r="AP572"/>
          <cell r="AQ572"/>
          <cell r="AR572"/>
          <cell r="AS572"/>
          <cell r="AT572"/>
          <cell r="AU572"/>
          <cell r="AV572"/>
          <cell r="AW572"/>
          <cell r="AX572"/>
          <cell r="AY572" t="str">
            <v>Available( broken )</v>
          </cell>
          <cell r="AZ572"/>
          <cell r="BA572">
            <v>45144</v>
          </cell>
          <cell r="BB572" t="str">
            <v/>
          </cell>
          <cell r="BC572" t="str">
            <v>Compreh.</v>
          </cell>
          <cell r="BD572" t="str">
            <v>AVL</v>
          </cell>
          <cell r="BE572"/>
          <cell r="BF572" t="str">
            <v>QATAR TRANSPORT</v>
          </cell>
          <cell r="BG572" t="str">
            <v>FMB120</v>
          </cell>
          <cell r="BH572">
            <v>354018118132723</v>
          </cell>
          <cell r="BI572" t="str">
            <v>9742800041051</v>
          </cell>
          <cell r="BJ572" t="str">
            <v>fixed</v>
          </cell>
          <cell r="BK572"/>
          <cell r="BL572"/>
          <cell r="BM572"/>
          <cell r="BN572"/>
          <cell r="BO572"/>
          <cell r="BP572"/>
          <cell r="BQ572">
            <v>1108050100</v>
          </cell>
        </row>
        <row r="573">
          <cell r="C573">
            <v>282194</v>
          </cell>
          <cell r="D573" t="str">
            <v>Active</v>
          </cell>
          <cell r="E573" t="str">
            <v>MAN</v>
          </cell>
          <cell r="F573" t="str">
            <v>Manuel</v>
          </cell>
          <cell r="G573" t="str">
            <v>TGA19-360</v>
          </cell>
          <cell r="H573" t="str">
            <v>Truck</v>
          </cell>
          <cell r="I573" t="str">
            <v>Double Cabin</v>
          </cell>
          <cell r="J573" t="str">
            <v>Truck Head</v>
          </cell>
          <cell r="K573" t="str">
            <v xml:space="preserve">Small Pin </v>
          </cell>
          <cell r="L573"/>
          <cell r="M573" t="str">
            <v>WMAHW1ZZ88M492003</v>
          </cell>
          <cell r="N573" t="str">
            <v>WMAHW1ZZ88M492003</v>
          </cell>
          <cell r="O573">
            <v>2008</v>
          </cell>
          <cell r="P573" t="str">
            <v xml:space="preserve">  Germany</v>
          </cell>
          <cell r="Q573" t="str">
            <v>TR-Transport - Operations</v>
          </cell>
          <cell r="R573" t="str">
            <v>Flag Logistics Services</v>
          </cell>
          <cell r="S573" t="str">
            <v>LVQ</v>
          </cell>
          <cell r="T573" t="str">
            <v>LVQ</v>
          </cell>
          <cell r="U573">
            <v>179648</v>
          </cell>
          <cell r="V573"/>
          <cell r="W573">
            <v>6</v>
          </cell>
          <cell r="X573" t="str">
            <v>White</v>
          </cell>
          <cell r="Y573"/>
          <cell r="Z573" t="str">
            <v>360 hp</v>
          </cell>
          <cell r="AA573" t="str">
            <v>Diesel</v>
          </cell>
          <cell r="AB573" t="str">
            <v>600 LTR</v>
          </cell>
          <cell r="AC573">
            <v>1</v>
          </cell>
          <cell r="AD573">
            <v>2.4</v>
          </cell>
          <cell r="AE573" t="str">
            <v xml:space="preserve"> 2 Seater</v>
          </cell>
          <cell r="AF573"/>
          <cell r="AG573" t="str">
            <v>Single Axel</v>
          </cell>
          <cell r="AH573"/>
          <cell r="AI573"/>
          <cell r="AJ573"/>
          <cell r="AK573">
            <v>7000</v>
          </cell>
          <cell r="AL573"/>
          <cell r="AM573"/>
          <cell r="AN573"/>
          <cell r="AO573"/>
          <cell r="AP573"/>
          <cell r="AQ573"/>
          <cell r="AR573"/>
          <cell r="AS573"/>
          <cell r="AT573"/>
          <cell r="AU573"/>
          <cell r="AV573"/>
          <cell r="AW573"/>
          <cell r="AX573"/>
          <cell r="AY573" t="str">
            <v>Available</v>
          </cell>
          <cell r="AZ573"/>
          <cell r="BA573">
            <v>45175</v>
          </cell>
          <cell r="BB573" t="str">
            <v/>
          </cell>
          <cell r="BC573" t="str">
            <v>Compreh.</v>
          </cell>
          <cell r="BD573" t="str">
            <v>AVL</v>
          </cell>
          <cell r="BE573"/>
          <cell r="BF573" t="str">
            <v>QATAR TRANSPORT</v>
          </cell>
          <cell r="BG573" t="str">
            <v>FMB120</v>
          </cell>
          <cell r="BH573">
            <v>354018118104789</v>
          </cell>
          <cell r="BI573" t="str">
            <v>9742800041052</v>
          </cell>
          <cell r="BJ573" t="str">
            <v>fixed</v>
          </cell>
          <cell r="BK573"/>
          <cell r="BL573"/>
          <cell r="BM573"/>
          <cell r="BN573"/>
          <cell r="BO573"/>
          <cell r="BP573"/>
          <cell r="BQ573">
            <v>1108050100</v>
          </cell>
        </row>
        <row r="574">
          <cell r="C574">
            <v>282407</v>
          </cell>
          <cell r="D574" t="str">
            <v>Active</v>
          </cell>
          <cell r="E574" t="str">
            <v>MAN</v>
          </cell>
          <cell r="F574" t="str">
            <v>Manuel</v>
          </cell>
          <cell r="G574" t="str">
            <v>TGA19-360</v>
          </cell>
          <cell r="H574" t="str">
            <v>Truck</v>
          </cell>
          <cell r="I574" t="str">
            <v>Double Cabin</v>
          </cell>
          <cell r="J574" t="str">
            <v>Truck Head</v>
          </cell>
          <cell r="K574" t="str">
            <v xml:space="preserve">Small Pin </v>
          </cell>
          <cell r="L574"/>
          <cell r="M574" t="str">
            <v xml:space="preserve">  WMAHW1ZZ9M488251</v>
          </cell>
          <cell r="N574" t="str">
            <v xml:space="preserve">  WMAHW1ZZ9M488251</v>
          </cell>
          <cell r="O574">
            <v>2007</v>
          </cell>
          <cell r="P574" t="str">
            <v xml:space="preserve">  Germany</v>
          </cell>
          <cell r="Q574" t="str">
            <v>TR-Transport - Operations</v>
          </cell>
          <cell r="R574" t="str">
            <v>Flag Logistics Services</v>
          </cell>
          <cell r="S574" t="str">
            <v>LVQ</v>
          </cell>
          <cell r="T574"/>
          <cell r="U574">
            <v>177024</v>
          </cell>
          <cell r="V574"/>
          <cell r="W574">
            <v>6</v>
          </cell>
          <cell r="X574" t="str">
            <v>White</v>
          </cell>
          <cell r="Y574"/>
          <cell r="Z574" t="str">
            <v>360 hp</v>
          </cell>
          <cell r="AA574" t="str">
            <v>Diesel</v>
          </cell>
          <cell r="AB574" t="str">
            <v>700 LTR</v>
          </cell>
          <cell r="AC574">
            <v>1</v>
          </cell>
          <cell r="AD574">
            <v>2.4</v>
          </cell>
          <cell r="AE574" t="str">
            <v xml:space="preserve"> 2 Seater</v>
          </cell>
          <cell r="AF574"/>
          <cell r="AG574" t="str">
            <v>Single Axel</v>
          </cell>
          <cell r="AH574"/>
          <cell r="AI574"/>
          <cell r="AJ574">
            <v>13000</v>
          </cell>
          <cell r="AK574">
            <v>6000</v>
          </cell>
          <cell r="AL574"/>
          <cell r="AM574"/>
          <cell r="AN574"/>
          <cell r="AO574"/>
          <cell r="AP574"/>
          <cell r="AQ574"/>
          <cell r="AR574"/>
          <cell r="AS574"/>
          <cell r="AT574"/>
          <cell r="AU574"/>
          <cell r="AV574"/>
          <cell r="AW574"/>
          <cell r="AX574"/>
          <cell r="AY574" t="str">
            <v>Available</v>
          </cell>
          <cell r="AZ574"/>
          <cell r="BA574">
            <v>44815</v>
          </cell>
          <cell r="BB574" t="str">
            <v>Expired</v>
          </cell>
          <cell r="BC574" t="str">
            <v>Compreh.</v>
          </cell>
          <cell r="BD574" t="str">
            <v>AVL</v>
          </cell>
          <cell r="BE574"/>
          <cell r="BF574" t="str">
            <v>QATAR TRANSPORT</v>
          </cell>
          <cell r="BG574" t="str">
            <v>FMB120</v>
          </cell>
          <cell r="BH574">
            <v>354018118150204</v>
          </cell>
          <cell r="BI574" t="str">
            <v>9742800041053</v>
          </cell>
          <cell r="BJ574" t="str">
            <v>fixed</v>
          </cell>
          <cell r="BK574"/>
          <cell r="BL574"/>
          <cell r="BM574"/>
          <cell r="BN574"/>
          <cell r="BO574"/>
          <cell r="BP574"/>
          <cell r="BQ574">
            <v>1108050100</v>
          </cell>
        </row>
        <row r="575">
          <cell r="C575">
            <v>308934</v>
          </cell>
          <cell r="D575" t="str">
            <v>Active</v>
          </cell>
          <cell r="E575" t="str">
            <v>Mercedes</v>
          </cell>
          <cell r="F575" t="str">
            <v xml:space="preserve">Automatic </v>
          </cell>
          <cell r="G575" t="str">
            <v>Actros 2040</v>
          </cell>
          <cell r="H575" t="str">
            <v>Truck</v>
          </cell>
          <cell r="I575" t="str">
            <v>Double Cabin</v>
          </cell>
          <cell r="J575" t="str">
            <v>Truck Head</v>
          </cell>
          <cell r="K575" t="str">
            <v xml:space="preserve">Small Pin </v>
          </cell>
          <cell r="L575"/>
          <cell r="M575" t="str">
            <v>WD3CHDAA0H0165833</v>
          </cell>
          <cell r="N575" t="str">
            <v>WD3CHDAA0H0165833</v>
          </cell>
          <cell r="O575">
            <v>2017</v>
          </cell>
          <cell r="P575" t="str">
            <v>Germany</v>
          </cell>
          <cell r="Q575" t="str">
            <v>TR-Transport - Operations</v>
          </cell>
          <cell r="R575" t="str">
            <v>GWC</v>
          </cell>
          <cell r="S575" t="str">
            <v>LVQ</v>
          </cell>
          <cell r="T575" t="str">
            <v>Deugro Dedicated</v>
          </cell>
          <cell r="U575"/>
          <cell r="V575"/>
          <cell r="W575">
            <v>6</v>
          </cell>
          <cell r="X575" t="str">
            <v>White</v>
          </cell>
          <cell r="Y575" t="str">
            <v>5419223C1012011</v>
          </cell>
          <cell r="Z575"/>
          <cell r="AA575" t="str">
            <v>Diesel</v>
          </cell>
          <cell r="AB575" t="str">
            <v>400 LTR</v>
          </cell>
          <cell r="AC575">
            <v>1</v>
          </cell>
          <cell r="AD575">
            <v>2.4</v>
          </cell>
          <cell r="AE575" t="str">
            <v xml:space="preserve"> 2 Seater</v>
          </cell>
          <cell r="AF575"/>
          <cell r="AG575" t="str">
            <v>Single Axel</v>
          </cell>
          <cell r="AH575"/>
          <cell r="AI575"/>
          <cell r="AJ575">
            <v>7305</v>
          </cell>
          <cell r="AK575">
            <v>7175</v>
          </cell>
          <cell r="AL575"/>
          <cell r="AM575"/>
          <cell r="AN575"/>
          <cell r="AO575"/>
          <cell r="AP575"/>
          <cell r="AQ575"/>
          <cell r="AR575"/>
          <cell r="AS575"/>
          <cell r="AT575"/>
          <cell r="AU575"/>
          <cell r="AV575"/>
          <cell r="AW575"/>
          <cell r="AX575"/>
          <cell r="AY575" t="str">
            <v>Available</v>
          </cell>
          <cell r="AZ575"/>
          <cell r="BA575">
            <v>45061</v>
          </cell>
          <cell r="BB575" t="str">
            <v/>
          </cell>
          <cell r="BC575" t="str">
            <v>Compreh.</v>
          </cell>
          <cell r="BD575" t="str">
            <v>AVL</v>
          </cell>
          <cell r="BE575"/>
          <cell r="BF575" t="str">
            <v>QATAR TRANSPORT</v>
          </cell>
          <cell r="BG575" t="str">
            <v>FMB120</v>
          </cell>
          <cell r="BH575">
            <v>354018118150253</v>
          </cell>
          <cell r="BI575" t="str">
            <v>9742800041054</v>
          </cell>
          <cell r="BJ575" t="str">
            <v>fixed</v>
          </cell>
          <cell r="BK575"/>
          <cell r="BL575"/>
          <cell r="BM575"/>
          <cell r="BN575">
            <v>4000003954</v>
          </cell>
          <cell r="BO575"/>
          <cell r="BP575" t="str">
            <v xml:space="preserve">1 year unlimited mileage for entire vehicle, 3 years or 450,000 km whichever comes first for the power drive </v>
          </cell>
          <cell r="BQ575">
            <v>1108050100</v>
          </cell>
        </row>
        <row r="576">
          <cell r="C576">
            <v>308938</v>
          </cell>
          <cell r="D576" t="str">
            <v>Active</v>
          </cell>
          <cell r="E576" t="str">
            <v>Mercedes</v>
          </cell>
          <cell r="F576" t="str">
            <v xml:space="preserve">Automatic </v>
          </cell>
          <cell r="G576" t="str">
            <v>Actros 2040</v>
          </cell>
          <cell r="H576" t="str">
            <v>Truck</v>
          </cell>
          <cell r="I576" t="str">
            <v>Double Cabin</v>
          </cell>
          <cell r="J576" t="str">
            <v>Truck Head</v>
          </cell>
          <cell r="K576" t="str">
            <v xml:space="preserve">Small Pin </v>
          </cell>
          <cell r="L576"/>
          <cell r="M576" t="str">
            <v>WD3CHDAA2H0165834</v>
          </cell>
          <cell r="N576" t="str">
            <v>WD3CHDAA2H0165834</v>
          </cell>
          <cell r="O576">
            <v>2017</v>
          </cell>
          <cell r="P576" t="str">
            <v>Germany</v>
          </cell>
          <cell r="Q576" t="str">
            <v>TR-Transport - Operations</v>
          </cell>
          <cell r="R576" t="str">
            <v>GWC</v>
          </cell>
          <cell r="S576" t="str">
            <v>LVQ</v>
          </cell>
          <cell r="T576"/>
          <cell r="U576"/>
          <cell r="V576"/>
          <cell r="W576">
            <v>6</v>
          </cell>
          <cell r="X576" t="str">
            <v>White</v>
          </cell>
          <cell r="Y576" t="str">
            <v>5419223C1012204</v>
          </cell>
          <cell r="Z576"/>
          <cell r="AA576" t="str">
            <v>Diesel</v>
          </cell>
          <cell r="AB576" t="str">
            <v>400 LTR</v>
          </cell>
          <cell r="AC576">
            <v>1</v>
          </cell>
          <cell r="AD576">
            <v>2.4</v>
          </cell>
          <cell r="AE576" t="str">
            <v xml:space="preserve"> 2 Seater</v>
          </cell>
          <cell r="AF576"/>
          <cell r="AG576" t="str">
            <v>Single Axel</v>
          </cell>
          <cell r="AH576"/>
          <cell r="AI576"/>
          <cell r="AJ576"/>
          <cell r="AK576">
            <v>7143</v>
          </cell>
          <cell r="AL576"/>
          <cell r="AM576"/>
          <cell r="AN576"/>
          <cell r="AO576"/>
          <cell r="AP576"/>
          <cell r="AQ576"/>
          <cell r="AR576"/>
          <cell r="AS576"/>
          <cell r="AT576"/>
          <cell r="AU576"/>
          <cell r="AV576"/>
          <cell r="AW576"/>
          <cell r="AX576"/>
          <cell r="AY576" t="e">
            <v>#N/A</v>
          </cell>
          <cell r="AZ576"/>
          <cell r="BA576">
            <v>45067</v>
          </cell>
          <cell r="BB576" t="str">
            <v/>
          </cell>
          <cell r="BC576" t="str">
            <v>Compreh.</v>
          </cell>
          <cell r="BD576" t="str">
            <v>AVL</v>
          </cell>
          <cell r="BE576"/>
          <cell r="BF576" t="str">
            <v>QATAR TRANSPORT</v>
          </cell>
          <cell r="BG576" t="str">
            <v>FMB120</v>
          </cell>
          <cell r="BH576">
            <v>354018118150188</v>
          </cell>
          <cell r="BI576" t="str">
            <v>9742800041055</v>
          </cell>
          <cell r="BJ576" t="str">
            <v>fixed</v>
          </cell>
          <cell r="BK576"/>
          <cell r="BL576"/>
          <cell r="BM576"/>
          <cell r="BN576">
            <v>4000003954</v>
          </cell>
          <cell r="BO576"/>
          <cell r="BP576" t="str">
            <v xml:space="preserve">1 year unlimited mileage for entire vehicle, 3 years or 450,000 km whichever comes first for the power drive </v>
          </cell>
          <cell r="BQ576">
            <v>1108050100</v>
          </cell>
        </row>
        <row r="577">
          <cell r="C577">
            <v>308943</v>
          </cell>
          <cell r="D577" t="str">
            <v>Active</v>
          </cell>
          <cell r="E577" t="str">
            <v>Mercedes</v>
          </cell>
          <cell r="F577" t="str">
            <v xml:space="preserve">Automatic </v>
          </cell>
          <cell r="G577" t="str">
            <v>Actros 2040</v>
          </cell>
          <cell r="H577" t="str">
            <v>Truck</v>
          </cell>
          <cell r="I577" t="str">
            <v>Double Cabin</v>
          </cell>
          <cell r="J577" t="str">
            <v>Truck Head</v>
          </cell>
          <cell r="K577" t="str">
            <v xml:space="preserve">Small Pin </v>
          </cell>
          <cell r="L577"/>
          <cell r="M577" t="str">
            <v>WD3CHDAA6H0165402</v>
          </cell>
          <cell r="N577" t="str">
            <v>WD3CHDAA6H0165402</v>
          </cell>
          <cell r="O577">
            <v>2017</v>
          </cell>
          <cell r="P577" t="str">
            <v>Germany</v>
          </cell>
          <cell r="Q577" t="str">
            <v>TR-Transport - Operations</v>
          </cell>
          <cell r="R577" t="str">
            <v>GWC</v>
          </cell>
          <cell r="S577" t="str">
            <v>LVQ</v>
          </cell>
          <cell r="T577" t="str">
            <v>NOC DEDICATED PMT</v>
          </cell>
          <cell r="U577"/>
          <cell r="V577"/>
          <cell r="W577">
            <v>6</v>
          </cell>
          <cell r="X577" t="str">
            <v>White</v>
          </cell>
          <cell r="Y577" t="str">
            <v>5419223C1011864</v>
          </cell>
          <cell r="Z577"/>
          <cell r="AA577" t="str">
            <v>Diesel</v>
          </cell>
          <cell r="AB577" t="str">
            <v>400 LTR</v>
          </cell>
          <cell r="AC577">
            <v>1</v>
          </cell>
          <cell r="AD577">
            <v>2.4</v>
          </cell>
          <cell r="AE577" t="str">
            <v xml:space="preserve"> 2 Seater</v>
          </cell>
          <cell r="AF577"/>
          <cell r="AG577" t="str">
            <v>Single Axel</v>
          </cell>
          <cell r="AH577"/>
          <cell r="AI577"/>
          <cell r="AJ577">
            <v>20000</v>
          </cell>
          <cell r="AK577">
            <v>7000</v>
          </cell>
          <cell r="AL577"/>
          <cell r="AM577"/>
          <cell r="AN577"/>
          <cell r="AO577"/>
          <cell r="AP577"/>
          <cell r="AQ577"/>
          <cell r="AR577"/>
          <cell r="AS577"/>
          <cell r="AT577"/>
          <cell r="AU577"/>
          <cell r="AV577"/>
          <cell r="AW577"/>
          <cell r="AX577"/>
          <cell r="AY577" t="e">
            <v>#N/A</v>
          </cell>
          <cell r="AZ577"/>
          <cell r="BA577">
            <v>45042</v>
          </cell>
          <cell r="BB577" t="str">
            <v/>
          </cell>
          <cell r="BC577" t="str">
            <v>Compreh.</v>
          </cell>
          <cell r="BD577" t="str">
            <v>AVL</v>
          </cell>
          <cell r="BE577"/>
          <cell r="BF577" t="str">
            <v>QATAR TRANSPORT</v>
          </cell>
          <cell r="BG577" t="str">
            <v>FMB120</v>
          </cell>
          <cell r="BH577">
            <v>354018118134646</v>
          </cell>
          <cell r="BI577" t="str">
            <v>9742800041056</v>
          </cell>
          <cell r="BJ577" t="str">
            <v>fixed</v>
          </cell>
          <cell r="BK577"/>
          <cell r="BL577"/>
          <cell r="BM577"/>
          <cell r="BN577">
            <v>4000003954</v>
          </cell>
          <cell r="BO577"/>
          <cell r="BP577" t="str">
            <v xml:space="preserve">1 year unlimited mileage for entire vehicle, 3 years or 450,000 km whichever comes first for the power drive </v>
          </cell>
          <cell r="BQ577">
            <v>1108050100</v>
          </cell>
        </row>
        <row r="578">
          <cell r="C578">
            <v>308944</v>
          </cell>
          <cell r="D578" t="str">
            <v>Active</v>
          </cell>
          <cell r="E578" t="str">
            <v>Mercedes</v>
          </cell>
          <cell r="F578" t="str">
            <v xml:space="preserve">Automatic </v>
          </cell>
          <cell r="G578" t="str">
            <v>Actros 2040</v>
          </cell>
          <cell r="H578" t="str">
            <v>Truck</v>
          </cell>
          <cell r="I578" t="str">
            <v>Double Cabin</v>
          </cell>
          <cell r="J578" t="str">
            <v>Truck Head</v>
          </cell>
          <cell r="K578" t="str">
            <v xml:space="preserve">Small Pin </v>
          </cell>
          <cell r="L578"/>
          <cell r="M578" t="str">
            <v>WD3CHDAA4H0165401</v>
          </cell>
          <cell r="N578" t="str">
            <v>WD3CHDAA4H0165401</v>
          </cell>
          <cell r="O578">
            <v>2017</v>
          </cell>
          <cell r="P578" t="str">
            <v>Germany</v>
          </cell>
          <cell r="Q578" t="str">
            <v>TR-Transport - Operations</v>
          </cell>
          <cell r="R578" t="str">
            <v>GWC</v>
          </cell>
          <cell r="S578" t="str">
            <v>LVQ</v>
          </cell>
          <cell r="T578" t="str">
            <v>NOC DEDICATED PMT</v>
          </cell>
          <cell r="U578"/>
          <cell r="V578"/>
          <cell r="W578">
            <v>6</v>
          </cell>
          <cell r="X578" t="str">
            <v>White</v>
          </cell>
          <cell r="Y578" t="str">
            <v>5419223C1011770</v>
          </cell>
          <cell r="Z578"/>
          <cell r="AA578" t="str">
            <v>Diesel</v>
          </cell>
          <cell r="AB578" t="str">
            <v>400 LTR</v>
          </cell>
          <cell r="AC578">
            <v>1</v>
          </cell>
          <cell r="AD578">
            <v>2.4</v>
          </cell>
          <cell r="AE578" t="str">
            <v xml:space="preserve"> 2 Seater</v>
          </cell>
          <cell r="AF578"/>
          <cell r="AG578" t="str">
            <v>Single Axel</v>
          </cell>
          <cell r="AH578"/>
          <cell r="AI578"/>
          <cell r="AJ578">
            <v>20000</v>
          </cell>
          <cell r="AK578">
            <v>7000</v>
          </cell>
          <cell r="AL578"/>
          <cell r="AM578"/>
          <cell r="AN578"/>
          <cell r="AO578"/>
          <cell r="AP578"/>
          <cell r="AQ578"/>
          <cell r="AR578"/>
          <cell r="AS578"/>
          <cell r="AT578"/>
          <cell r="AU578"/>
          <cell r="AV578"/>
          <cell r="AW578"/>
          <cell r="AX578"/>
          <cell r="AY578" t="e">
            <v>#N/A</v>
          </cell>
          <cell r="AZ578"/>
          <cell r="BA578">
            <v>45042</v>
          </cell>
          <cell r="BB578" t="str">
            <v/>
          </cell>
          <cell r="BC578" t="str">
            <v>Compreh.</v>
          </cell>
          <cell r="BD578" t="str">
            <v>AVL</v>
          </cell>
          <cell r="BE578"/>
          <cell r="BF578" t="str">
            <v>QATAR TRANSPORT</v>
          </cell>
          <cell r="BG578" t="str">
            <v>FMB120</v>
          </cell>
          <cell r="BH578">
            <v>354018118151228</v>
          </cell>
          <cell r="BI578" t="str">
            <v>9742800041057</v>
          </cell>
          <cell r="BJ578" t="str">
            <v>fixed</v>
          </cell>
          <cell r="BK578"/>
          <cell r="BL578"/>
          <cell r="BM578"/>
          <cell r="BN578">
            <v>4000003954</v>
          </cell>
          <cell r="BO578"/>
          <cell r="BP578" t="str">
            <v xml:space="preserve">1 year unlimited mileage for entire vehicle, 3 years or 450,000 km whichever comes first for the power drive </v>
          </cell>
          <cell r="BQ578">
            <v>1108050100</v>
          </cell>
        </row>
        <row r="579">
          <cell r="C579">
            <v>314095</v>
          </cell>
          <cell r="D579" t="str">
            <v>Active</v>
          </cell>
          <cell r="E579" t="str">
            <v>Mercedes</v>
          </cell>
          <cell r="F579" t="str">
            <v xml:space="preserve">Automatic </v>
          </cell>
          <cell r="G579" t="str">
            <v>Actros 2041</v>
          </cell>
          <cell r="H579" t="str">
            <v>Truck</v>
          </cell>
          <cell r="I579" t="str">
            <v>Double Cabin</v>
          </cell>
          <cell r="J579" t="str">
            <v>Truck Head</v>
          </cell>
          <cell r="K579" t="str">
            <v xml:space="preserve">Small Pin </v>
          </cell>
          <cell r="L579"/>
          <cell r="M579"/>
          <cell r="N579" t="str">
            <v>WD3CHDAA2J0208641</v>
          </cell>
          <cell r="O579">
            <v>2018</v>
          </cell>
          <cell r="P579" t="str">
            <v>Germany</v>
          </cell>
          <cell r="Q579" t="str">
            <v>TR-Transport - Operations</v>
          </cell>
          <cell r="R579" t="str">
            <v>GWC</v>
          </cell>
          <cell r="S579" t="str">
            <v>LVQ</v>
          </cell>
          <cell r="T579" t="str">
            <v>SHELL DEDICATED PMT</v>
          </cell>
          <cell r="U579"/>
          <cell r="V579"/>
          <cell r="W579">
            <v>6</v>
          </cell>
          <cell r="X579" t="str">
            <v>White</v>
          </cell>
          <cell r="Y579" t="str">
            <v>541944C1022417</v>
          </cell>
          <cell r="Z579"/>
          <cell r="AA579" t="str">
            <v>Diesel</v>
          </cell>
          <cell r="AB579" t="str">
            <v>400 LTR</v>
          </cell>
          <cell r="AC579">
            <v>1</v>
          </cell>
          <cell r="AD579">
            <v>2.4</v>
          </cell>
          <cell r="AE579" t="str">
            <v xml:space="preserve"> 2 Seater</v>
          </cell>
          <cell r="AF579"/>
          <cell r="AG579" t="str">
            <v>Single Axel</v>
          </cell>
          <cell r="AH579"/>
          <cell r="AI579"/>
          <cell r="AJ579">
            <v>20000</v>
          </cell>
          <cell r="AK579">
            <v>7000</v>
          </cell>
          <cell r="AL579"/>
          <cell r="AM579"/>
          <cell r="AN579"/>
          <cell r="AO579"/>
          <cell r="AP579"/>
          <cell r="AQ579"/>
          <cell r="AR579"/>
          <cell r="AS579"/>
          <cell r="AT579"/>
          <cell r="AU579"/>
          <cell r="AV579"/>
          <cell r="AW579"/>
          <cell r="AX579"/>
          <cell r="AY579" t="e">
            <v>#N/A</v>
          </cell>
          <cell r="AZ579"/>
          <cell r="BA579">
            <v>44901</v>
          </cell>
          <cell r="BB579" t="str">
            <v>Warning</v>
          </cell>
          <cell r="BC579" t="str">
            <v>Compreh.</v>
          </cell>
          <cell r="BD579" t="str">
            <v>AVL</v>
          </cell>
          <cell r="BE579"/>
          <cell r="BF579" t="str">
            <v>QATAR TRANSPORT</v>
          </cell>
          <cell r="BG579" t="str">
            <v>FMB120</v>
          </cell>
          <cell r="BH579">
            <v>354018117435853</v>
          </cell>
          <cell r="BI579" t="str">
            <v>9742800041058</v>
          </cell>
          <cell r="BJ579" t="str">
            <v>fixed</v>
          </cell>
          <cell r="BK579"/>
          <cell r="BL579"/>
          <cell r="BM579"/>
          <cell r="BN579">
            <v>4000006220</v>
          </cell>
          <cell r="BO579"/>
          <cell r="BP579" t="str">
            <v>details N/A</v>
          </cell>
          <cell r="BQ579">
            <v>1108050100</v>
          </cell>
        </row>
        <row r="580">
          <cell r="C580">
            <v>314096</v>
          </cell>
          <cell r="D580" t="str">
            <v>Active</v>
          </cell>
          <cell r="E580" t="str">
            <v>Mercedes</v>
          </cell>
          <cell r="F580" t="str">
            <v xml:space="preserve">Automatic </v>
          </cell>
          <cell r="G580" t="str">
            <v>Actros 2041</v>
          </cell>
          <cell r="H580" t="str">
            <v>Truck</v>
          </cell>
          <cell r="I580" t="str">
            <v>Double Cabin</v>
          </cell>
          <cell r="J580" t="str">
            <v>Truck Head</v>
          </cell>
          <cell r="K580" t="str">
            <v xml:space="preserve">Small Pin </v>
          </cell>
          <cell r="L580"/>
          <cell r="M580"/>
          <cell r="N580" t="str">
            <v>WD3CHDAA2J0210647</v>
          </cell>
          <cell r="O580">
            <v>2018</v>
          </cell>
          <cell r="P580" t="str">
            <v>Germany</v>
          </cell>
          <cell r="Q580" t="str">
            <v>TR-Transport - Operations</v>
          </cell>
          <cell r="R580" t="str">
            <v>GWC</v>
          </cell>
          <cell r="S580" t="str">
            <v>LVQ</v>
          </cell>
          <cell r="T580" t="str">
            <v>SHELL DEDICATED PMT</v>
          </cell>
          <cell r="U580"/>
          <cell r="V580"/>
          <cell r="W580">
            <v>6</v>
          </cell>
          <cell r="X580" t="str">
            <v>White</v>
          </cell>
          <cell r="Y580" t="str">
            <v>541944C1022857</v>
          </cell>
          <cell r="Z580"/>
          <cell r="AA580" t="str">
            <v>Diesel</v>
          </cell>
          <cell r="AB580" t="str">
            <v>400 LTR</v>
          </cell>
          <cell r="AC580">
            <v>1</v>
          </cell>
          <cell r="AD580">
            <v>2.4</v>
          </cell>
          <cell r="AE580" t="str">
            <v xml:space="preserve"> 2 Seater</v>
          </cell>
          <cell r="AF580"/>
          <cell r="AG580" t="str">
            <v>Single Axel</v>
          </cell>
          <cell r="AH580"/>
          <cell r="AI580"/>
          <cell r="AJ580">
            <v>20000</v>
          </cell>
          <cell r="AK580">
            <v>7000</v>
          </cell>
          <cell r="AL580"/>
          <cell r="AM580"/>
          <cell r="AN580"/>
          <cell r="AO580"/>
          <cell r="AP580"/>
          <cell r="AQ580"/>
          <cell r="AR580"/>
          <cell r="AS580"/>
          <cell r="AT580"/>
          <cell r="AU580"/>
          <cell r="AV580"/>
          <cell r="AW580"/>
          <cell r="AX580"/>
          <cell r="AY580" t="e">
            <v>#N/A</v>
          </cell>
          <cell r="AZ580"/>
          <cell r="BA580">
            <v>44906</v>
          </cell>
          <cell r="BB580" t="str">
            <v>Warning</v>
          </cell>
          <cell r="BC580" t="str">
            <v>Compreh.</v>
          </cell>
          <cell r="BD580" t="str">
            <v>AVL</v>
          </cell>
          <cell r="BE580"/>
          <cell r="BF580" t="str">
            <v>QATAR TRANSPORT</v>
          </cell>
          <cell r="BG580" t="str">
            <v>FMB120</v>
          </cell>
          <cell r="BH580">
            <v>354018118112261</v>
          </cell>
          <cell r="BI580" t="str">
            <v>9742800041059</v>
          </cell>
          <cell r="BJ580" t="str">
            <v>fixed</v>
          </cell>
          <cell r="BK580"/>
          <cell r="BL580"/>
          <cell r="BM580"/>
          <cell r="BN580">
            <v>4000006220</v>
          </cell>
          <cell r="BO580"/>
          <cell r="BP580" t="str">
            <v>details N/A</v>
          </cell>
          <cell r="BQ580">
            <v>1108050100</v>
          </cell>
        </row>
        <row r="581">
          <cell r="C581">
            <v>314097</v>
          </cell>
          <cell r="D581" t="str">
            <v>Active</v>
          </cell>
          <cell r="E581" t="str">
            <v>Mercedes</v>
          </cell>
          <cell r="F581" t="str">
            <v xml:space="preserve">Automatic </v>
          </cell>
          <cell r="G581" t="str">
            <v>Actros 2041</v>
          </cell>
          <cell r="H581" t="str">
            <v>Truck</v>
          </cell>
          <cell r="I581" t="str">
            <v>Double Cabin</v>
          </cell>
          <cell r="J581" t="str">
            <v>Truck Head</v>
          </cell>
          <cell r="K581" t="str">
            <v xml:space="preserve">Small Pin </v>
          </cell>
          <cell r="L581"/>
          <cell r="M581"/>
          <cell r="N581" t="str">
            <v>WD3CHDAA0J0211750</v>
          </cell>
          <cell r="O581">
            <v>2018</v>
          </cell>
          <cell r="P581" t="str">
            <v>Germany</v>
          </cell>
          <cell r="Q581" t="str">
            <v>TR-Transport - Operations</v>
          </cell>
          <cell r="R581" t="str">
            <v>GWC</v>
          </cell>
          <cell r="S581" t="str">
            <v>LVQ</v>
          </cell>
          <cell r="T581" t="str">
            <v>SHELL DEDICATED PMT</v>
          </cell>
          <cell r="U581"/>
          <cell r="V581"/>
          <cell r="W581">
            <v>6</v>
          </cell>
          <cell r="X581" t="str">
            <v>White</v>
          </cell>
          <cell r="Y581" t="str">
            <v>541944C1023198</v>
          </cell>
          <cell r="Z581"/>
          <cell r="AA581" t="str">
            <v>Diesel</v>
          </cell>
          <cell r="AB581" t="str">
            <v>400 LTR</v>
          </cell>
          <cell r="AC581">
            <v>1</v>
          </cell>
          <cell r="AD581">
            <v>2.4</v>
          </cell>
          <cell r="AE581" t="str">
            <v xml:space="preserve"> 2 Seater</v>
          </cell>
          <cell r="AF581"/>
          <cell r="AG581" t="str">
            <v>Single Axel</v>
          </cell>
          <cell r="AH581"/>
          <cell r="AI581"/>
          <cell r="AJ581">
            <v>20000</v>
          </cell>
          <cell r="AK581">
            <v>7000</v>
          </cell>
          <cell r="AL581"/>
          <cell r="AM581"/>
          <cell r="AN581"/>
          <cell r="AO581"/>
          <cell r="AP581"/>
          <cell r="AQ581"/>
          <cell r="AR581"/>
          <cell r="AS581"/>
          <cell r="AT581"/>
          <cell r="AU581"/>
          <cell r="AV581"/>
          <cell r="AW581"/>
          <cell r="AX581"/>
          <cell r="AY581" t="e">
            <v>#N/A</v>
          </cell>
          <cell r="AZ581"/>
          <cell r="BA581">
            <v>44895</v>
          </cell>
          <cell r="BB581" t="str">
            <v>Warning</v>
          </cell>
          <cell r="BC581" t="str">
            <v>Compreh.</v>
          </cell>
          <cell r="BD581" t="str">
            <v>AVL</v>
          </cell>
          <cell r="BE581"/>
          <cell r="BF581" t="str">
            <v>QATAR TRANSPORT</v>
          </cell>
          <cell r="BG581" t="str">
            <v>FMB120</v>
          </cell>
          <cell r="BH581">
            <v>354018118110422</v>
          </cell>
          <cell r="BI581" t="str">
            <v>9742800041060</v>
          </cell>
          <cell r="BJ581" t="str">
            <v>fixed</v>
          </cell>
          <cell r="BK581"/>
          <cell r="BL581"/>
          <cell r="BM581"/>
          <cell r="BN581">
            <v>4000006220</v>
          </cell>
          <cell r="BO581"/>
          <cell r="BP581" t="str">
            <v>details N/A</v>
          </cell>
          <cell r="BQ581">
            <v>1108050100</v>
          </cell>
        </row>
        <row r="582">
          <cell r="C582">
            <v>314098</v>
          </cell>
          <cell r="D582" t="str">
            <v>Active</v>
          </cell>
          <cell r="E582" t="str">
            <v>Mercedes</v>
          </cell>
          <cell r="F582" t="str">
            <v xml:space="preserve">Automatic </v>
          </cell>
          <cell r="G582" t="str">
            <v>Actros 2041</v>
          </cell>
          <cell r="H582" t="str">
            <v>Truck</v>
          </cell>
          <cell r="I582" t="str">
            <v>Double Cabin</v>
          </cell>
          <cell r="J582" t="str">
            <v>Truck Head</v>
          </cell>
          <cell r="K582" t="str">
            <v xml:space="preserve">Small Pin </v>
          </cell>
          <cell r="L582"/>
          <cell r="M582"/>
          <cell r="N582" t="str">
            <v>WD3CHDAA4J0210648</v>
          </cell>
          <cell r="O582">
            <v>2018</v>
          </cell>
          <cell r="P582" t="str">
            <v>Germany</v>
          </cell>
          <cell r="Q582" t="str">
            <v>TR-Transport - Operations</v>
          </cell>
          <cell r="R582" t="str">
            <v>GWC</v>
          </cell>
          <cell r="S582" t="str">
            <v>LVQ</v>
          </cell>
          <cell r="T582" t="str">
            <v>SHELL DEDICATED PMT</v>
          </cell>
          <cell r="U582"/>
          <cell r="V582"/>
          <cell r="W582">
            <v>6</v>
          </cell>
          <cell r="X582" t="str">
            <v>White</v>
          </cell>
          <cell r="Y582" t="str">
            <v>541944C1022968</v>
          </cell>
          <cell r="Z582"/>
          <cell r="AA582" t="str">
            <v>Diesel</v>
          </cell>
          <cell r="AB582" t="str">
            <v>400 LTR</v>
          </cell>
          <cell r="AC582">
            <v>1</v>
          </cell>
          <cell r="AD582">
            <v>2.4</v>
          </cell>
          <cell r="AE582" t="str">
            <v xml:space="preserve"> 2 Seater</v>
          </cell>
          <cell r="AF582"/>
          <cell r="AG582" t="str">
            <v>Single Axel</v>
          </cell>
          <cell r="AH582"/>
          <cell r="AI582"/>
          <cell r="AJ582">
            <v>20000</v>
          </cell>
          <cell r="AK582">
            <v>7000</v>
          </cell>
          <cell r="AL582"/>
          <cell r="AM582"/>
          <cell r="AN582"/>
          <cell r="AO582"/>
          <cell r="AP582"/>
          <cell r="AQ582"/>
          <cell r="AR582"/>
          <cell r="AS582"/>
          <cell r="AT582"/>
          <cell r="AU582"/>
          <cell r="AV582"/>
          <cell r="AW582"/>
          <cell r="AX582"/>
          <cell r="AY582" t="str">
            <v>Available</v>
          </cell>
          <cell r="AZ582"/>
          <cell r="BA582">
            <v>44895</v>
          </cell>
          <cell r="BB582" t="str">
            <v>Warning</v>
          </cell>
          <cell r="BC582" t="str">
            <v>Compreh.</v>
          </cell>
          <cell r="BD582" t="str">
            <v>AVL</v>
          </cell>
          <cell r="BE582"/>
          <cell r="BF582" t="str">
            <v>QATAR TRANSPORT</v>
          </cell>
          <cell r="BG582" t="str">
            <v>FMB120</v>
          </cell>
          <cell r="BH582">
            <v>354018118103708</v>
          </cell>
          <cell r="BI582" t="str">
            <v>9742800041061</v>
          </cell>
          <cell r="BJ582" t="str">
            <v>fixed</v>
          </cell>
          <cell r="BK582"/>
          <cell r="BL582"/>
          <cell r="BM582"/>
          <cell r="BN582">
            <v>4000006220</v>
          </cell>
          <cell r="BO582"/>
          <cell r="BP582" t="str">
            <v>details N/A</v>
          </cell>
          <cell r="BQ582">
            <v>1108050100</v>
          </cell>
        </row>
        <row r="583">
          <cell r="C583">
            <v>314101</v>
          </cell>
          <cell r="D583" t="str">
            <v>Active</v>
          </cell>
          <cell r="E583" t="str">
            <v>Mercedes</v>
          </cell>
          <cell r="F583" t="str">
            <v xml:space="preserve">Automatic </v>
          </cell>
          <cell r="G583" t="str">
            <v>Actros 2041</v>
          </cell>
          <cell r="H583" t="str">
            <v>Truck</v>
          </cell>
          <cell r="I583" t="str">
            <v>Double Cabin</v>
          </cell>
          <cell r="J583" t="str">
            <v>Truck Head</v>
          </cell>
          <cell r="K583" t="str">
            <v xml:space="preserve">Small Pin </v>
          </cell>
          <cell r="L583"/>
          <cell r="M583"/>
          <cell r="N583" t="str">
            <v>WD3CHDAA1J0208999</v>
          </cell>
          <cell r="O583">
            <v>2018</v>
          </cell>
          <cell r="P583" t="str">
            <v>Germany</v>
          </cell>
          <cell r="Q583" t="str">
            <v>TR-Transport - Operations</v>
          </cell>
          <cell r="R583" t="str">
            <v>GWC</v>
          </cell>
          <cell r="S583" t="str">
            <v>LVQ</v>
          </cell>
          <cell r="T583" t="str">
            <v>NOC DEDICATED PMT</v>
          </cell>
          <cell r="U583"/>
          <cell r="V583"/>
          <cell r="W583">
            <v>6</v>
          </cell>
          <cell r="X583" t="str">
            <v>White</v>
          </cell>
          <cell r="Y583" t="str">
            <v>541944C1022630</v>
          </cell>
          <cell r="Z583"/>
          <cell r="AA583" t="str">
            <v>Diesel</v>
          </cell>
          <cell r="AB583" t="str">
            <v>400 LTR</v>
          </cell>
          <cell r="AC583">
            <v>1</v>
          </cell>
          <cell r="AD583">
            <v>2.4</v>
          </cell>
          <cell r="AE583" t="str">
            <v xml:space="preserve"> 2 Seater</v>
          </cell>
          <cell r="AF583"/>
          <cell r="AG583" t="str">
            <v>Single Axel</v>
          </cell>
          <cell r="AH583"/>
          <cell r="AI583"/>
          <cell r="AJ583">
            <v>20000</v>
          </cell>
          <cell r="AK583">
            <v>7000</v>
          </cell>
          <cell r="AL583"/>
          <cell r="AM583"/>
          <cell r="AN583"/>
          <cell r="AO583"/>
          <cell r="AP583"/>
          <cell r="AQ583"/>
          <cell r="AR583"/>
          <cell r="AS583"/>
          <cell r="AT583"/>
          <cell r="AU583"/>
          <cell r="AV583"/>
          <cell r="AW583"/>
          <cell r="AX583"/>
          <cell r="AY583" t="e">
            <v>#N/A</v>
          </cell>
          <cell r="AZ583"/>
          <cell r="BA583">
            <v>44901</v>
          </cell>
          <cell r="BB583" t="str">
            <v>Warning</v>
          </cell>
          <cell r="BC583" t="str">
            <v>Compreh.</v>
          </cell>
          <cell r="BD583" t="str">
            <v>AVL</v>
          </cell>
          <cell r="BE583"/>
          <cell r="BF583" t="str">
            <v>QATAR TRANSPORT</v>
          </cell>
          <cell r="BG583" t="str">
            <v>FMB120</v>
          </cell>
          <cell r="BH583">
            <v>354018118159981</v>
          </cell>
          <cell r="BI583" t="str">
            <v>9742800041062</v>
          </cell>
          <cell r="BJ583" t="str">
            <v>fixed</v>
          </cell>
          <cell r="BK583"/>
          <cell r="BL583"/>
          <cell r="BM583"/>
          <cell r="BN583">
            <v>4000005888</v>
          </cell>
          <cell r="BO583"/>
          <cell r="BP583" t="str">
            <v>1 year unlimited mileage for entire vehicle,3 years or 450,000 kms whichever comes first for the power drive</v>
          </cell>
          <cell r="BQ583">
            <v>1108050100</v>
          </cell>
        </row>
        <row r="584">
          <cell r="C584">
            <v>314103</v>
          </cell>
          <cell r="D584" t="str">
            <v>Active</v>
          </cell>
          <cell r="E584" t="str">
            <v>Mercedes</v>
          </cell>
          <cell r="F584" t="str">
            <v xml:space="preserve">Automatic </v>
          </cell>
          <cell r="G584" t="str">
            <v>Actros 2041</v>
          </cell>
          <cell r="H584" t="str">
            <v>Truck</v>
          </cell>
          <cell r="I584" t="str">
            <v>Double Cabin</v>
          </cell>
          <cell r="J584" t="str">
            <v>Truck Head</v>
          </cell>
          <cell r="K584" t="str">
            <v xml:space="preserve">Small Pin </v>
          </cell>
          <cell r="L584"/>
          <cell r="M584"/>
          <cell r="N584" t="str">
            <v>WD3CHDAA2J0209000</v>
          </cell>
          <cell r="O584">
            <v>2018</v>
          </cell>
          <cell r="P584" t="str">
            <v>Germany</v>
          </cell>
          <cell r="Q584" t="str">
            <v>TR-Transport - Operations</v>
          </cell>
          <cell r="R584" t="str">
            <v>GWC</v>
          </cell>
          <cell r="S584" t="str">
            <v>LVQ</v>
          </cell>
          <cell r="T584" t="str">
            <v>NOC DEDICATED PMT</v>
          </cell>
          <cell r="U584"/>
          <cell r="V584"/>
          <cell r="W584">
            <v>6</v>
          </cell>
          <cell r="X584" t="str">
            <v>White</v>
          </cell>
          <cell r="Y584" t="str">
            <v>541944C1022631</v>
          </cell>
          <cell r="Z584"/>
          <cell r="AA584" t="str">
            <v>Diesel</v>
          </cell>
          <cell r="AB584" t="str">
            <v>400 LTR</v>
          </cell>
          <cell r="AC584">
            <v>1</v>
          </cell>
          <cell r="AD584">
            <v>2.4</v>
          </cell>
          <cell r="AE584" t="str">
            <v xml:space="preserve"> 2 Seater</v>
          </cell>
          <cell r="AF584"/>
          <cell r="AG584" t="str">
            <v>Single Axel</v>
          </cell>
          <cell r="AH584"/>
          <cell r="AI584"/>
          <cell r="AJ584">
            <v>20000</v>
          </cell>
          <cell r="AK584">
            <v>7000</v>
          </cell>
          <cell r="AL584"/>
          <cell r="AM584"/>
          <cell r="AN584"/>
          <cell r="AO584"/>
          <cell r="AP584"/>
          <cell r="AQ584"/>
          <cell r="AR584"/>
          <cell r="AS584"/>
          <cell r="AT584"/>
          <cell r="AU584"/>
          <cell r="AV584"/>
          <cell r="AW584"/>
          <cell r="AX584"/>
          <cell r="AY584" t="e">
            <v>#N/A</v>
          </cell>
          <cell r="AZ584"/>
          <cell r="BA584">
            <v>44916</v>
          </cell>
          <cell r="BB584" t="str">
            <v>Warning</v>
          </cell>
          <cell r="BC584" t="str">
            <v>Compreh.</v>
          </cell>
          <cell r="BD584" t="str">
            <v>AVL</v>
          </cell>
          <cell r="BE584"/>
          <cell r="BF584" t="str">
            <v>QATAR TRANSPORT</v>
          </cell>
          <cell r="BG584" t="str">
            <v>FMB120</v>
          </cell>
          <cell r="BH584">
            <v>354018118162167</v>
          </cell>
          <cell r="BI584" t="str">
            <v>9742800041063</v>
          </cell>
          <cell r="BJ584" t="str">
            <v>fixed</v>
          </cell>
          <cell r="BK584"/>
          <cell r="BL584"/>
          <cell r="BM584"/>
          <cell r="BN584">
            <v>4000005888</v>
          </cell>
          <cell r="BO584"/>
          <cell r="BP584" t="str">
            <v>1 year unlimited mileage for entire vehicle,3 years or 450,000 kms whichever comes first for the power drive</v>
          </cell>
          <cell r="BQ584">
            <v>1108050100</v>
          </cell>
        </row>
        <row r="585">
          <cell r="C585">
            <v>314106</v>
          </cell>
          <cell r="D585" t="str">
            <v>Active</v>
          </cell>
          <cell r="E585" t="str">
            <v>Mercedes</v>
          </cell>
          <cell r="F585" t="str">
            <v xml:space="preserve">Automatic </v>
          </cell>
          <cell r="G585" t="str">
            <v>Actros 2041</v>
          </cell>
          <cell r="H585" t="str">
            <v>Truck</v>
          </cell>
          <cell r="I585" t="str">
            <v>Double Cabin</v>
          </cell>
          <cell r="J585" t="str">
            <v>Truck Head</v>
          </cell>
          <cell r="K585" t="str">
            <v xml:space="preserve">Small Pin </v>
          </cell>
          <cell r="L585"/>
          <cell r="M585"/>
          <cell r="N585" t="str">
            <v>WD3CHDAA2J0211751</v>
          </cell>
          <cell r="O585">
            <v>2018</v>
          </cell>
          <cell r="P585" t="str">
            <v>Germany</v>
          </cell>
          <cell r="Q585" t="str">
            <v>TR-Transport - Operations</v>
          </cell>
          <cell r="R585" t="str">
            <v>GWC</v>
          </cell>
          <cell r="S585" t="str">
            <v>LVQ</v>
          </cell>
          <cell r="T585" t="str">
            <v>NOC DEDICATED PMT</v>
          </cell>
          <cell r="U585"/>
          <cell r="V585"/>
          <cell r="W585">
            <v>6</v>
          </cell>
          <cell r="X585" t="str">
            <v>White</v>
          </cell>
          <cell r="Y585" t="str">
            <v>541944C1023073</v>
          </cell>
          <cell r="Z585"/>
          <cell r="AA585" t="str">
            <v>Diesel</v>
          </cell>
          <cell r="AB585" t="str">
            <v>400 LTR</v>
          </cell>
          <cell r="AC585">
            <v>1</v>
          </cell>
          <cell r="AD585">
            <v>2.4</v>
          </cell>
          <cell r="AE585" t="str">
            <v xml:space="preserve"> 2 Seater</v>
          </cell>
          <cell r="AF585"/>
          <cell r="AG585" t="str">
            <v>Single Axel</v>
          </cell>
          <cell r="AH585"/>
          <cell r="AI585"/>
          <cell r="AJ585">
            <v>20000</v>
          </cell>
          <cell r="AK585">
            <v>7000</v>
          </cell>
          <cell r="AL585"/>
          <cell r="AM585"/>
          <cell r="AN585"/>
          <cell r="AO585"/>
          <cell r="AP585"/>
          <cell r="AQ585"/>
          <cell r="AR585"/>
          <cell r="AS585"/>
          <cell r="AT585"/>
          <cell r="AU585"/>
          <cell r="AV585"/>
          <cell r="AW585"/>
          <cell r="AX585"/>
          <cell r="AY585" t="e">
            <v>#N/A</v>
          </cell>
          <cell r="AZ585"/>
          <cell r="BA585">
            <v>44908</v>
          </cell>
          <cell r="BB585" t="str">
            <v>Warning</v>
          </cell>
          <cell r="BC585" t="str">
            <v>Compreh.</v>
          </cell>
          <cell r="BD585" t="str">
            <v>AVL</v>
          </cell>
          <cell r="BE585"/>
          <cell r="BF585" t="str">
            <v>QATAR TRANSPORT</v>
          </cell>
          <cell r="BG585" t="str">
            <v>FMB120</v>
          </cell>
          <cell r="BH585">
            <v>354018117456123</v>
          </cell>
          <cell r="BI585" t="str">
            <v>9742800041064</v>
          </cell>
          <cell r="BJ585" t="str">
            <v>fixed</v>
          </cell>
          <cell r="BK585"/>
          <cell r="BL585"/>
          <cell r="BM585"/>
          <cell r="BN585">
            <v>4000006220</v>
          </cell>
          <cell r="BO585"/>
          <cell r="BP585" t="str">
            <v>details N/A</v>
          </cell>
          <cell r="BQ585">
            <v>1108050100</v>
          </cell>
        </row>
        <row r="586">
          <cell r="C586">
            <v>37995</v>
          </cell>
          <cell r="D586" t="str">
            <v>Active</v>
          </cell>
          <cell r="E586" t="str">
            <v>Mercedes</v>
          </cell>
          <cell r="F586" t="str">
            <v xml:space="preserve">Automatic </v>
          </cell>
          <cell r="G586" t="str">
            <v>Actros 2041</v>
          </cell>
          <cell r="H586" t="str">
            <v>Truck</v>
          </cell>
          <cell r="I586" t="str">
            <v>Double Cabin</v>
          </cell>
          <cell r="J586" t="str">
            <v>Truck Head</v>
          </cell>
          <cell r="K586" t="str">
            <v xml:space="preserve">Small Pin </v>
          </cell>
          <cell r="L586"/>
          <cell r="M586"/>
          <cell r="N586" t="str">
            <v>WD3CHDAA5J0230844</v>
          </cell>
          <cell r="O586">
            <v>2018</v>
          </cell>
          <cell r="P586" t="str">
            <v>Germany</v>
          </cell>
          <cell r="Q586" t="str">
            <v>TR-Transport - Operations</v>
          </cell>
          <cell r="R586" t="str">
            <v>GWC</v>
          </cell>
          <cell r="S586" t="str">
            <v>LVQ</v>
          </cell>
          <cell r="T586" t="str">
            <v>Total project</v>
          </cell>
          <cell r="U586"/>
          <cell r="V586"/>
          <cell r="W586">
            <v>6</v>
          </cell>
          <cell r="X586" t="str">
            <v>White</v>
          </cell>
          <cell r="Y586" t="str">
            <v>541944C1027431</v>
          </cell>
          <cell r="Z586"/>
          <cell r="AA586" t="str">
            <v>Diesel</v>
          </cell>
          <cell r="AB586" t="str">
            <v>400 LTR</v>
          </cell>
          <cell r="AC586">
            <v>1</v>
          </cell>
          <cell r="AD586">
            <v>2.4</v>
          </cell>
          <cell r="AE586" t="str">
            <v xml:space="preserve"> 2 Seater</v>
          </cell>
          <cell r="AF586"/>
          <cell r="AG586" t="str">
            <v>Single Axel</v>
          </cell>
          <cell r="AH586"/>
          <cell r="AI586"/>
          <cell r="AJ586">
            <v>20000</v>
          </cell>
          <cell r="AK586">
            <v>7000</v>
          </cell>
          <cell r="AL586"/>
          <cell r="AM586"/>
          <cell r="AN586"/>
          <cell r="AO586"/>
          <cell r="AP586"/>
          <cell r="AQ586"/>
          <cell r="AR586"/>
          <cell r="AS586"/>
          <cell r="AT586"/>
          <cell r="AU586"/>
          <cell r="AV586"/>
          <cell r="AW586"/>
          <cell r="AX586"/>
          <cell r="AY586" t="str">
            <v>Available</v>
          </cell>
          <cell r="AZ586"/>
          <cell r="BA586">
            <v>44956</v>
          </cell>
          <cell r="BB586" t="str">
            <v/>
          </cell>
          <cell r="BC586" t="str">
            <v>Compreh.</v>
          </cell>
          <cell r="BD586" t="str">
            <v>AVL</v>
          </cell>
          <cell r="BE586"/>
          <cell r="BF586" t="str">
            <v>QATAR TRANSPORT</v>
          </cell>
          <cell r="BG586" t="str">
            <v>FMB120</v>
          </cell>
          <cell r="BH586">
            <v>354018118162035</v>
          </cell>
          <cell r="BI586" t="str">
            <v>9742800041065</v>
          </cell>
          <cell r="BJ586" t="str">
            <v>fixed</v>
          </cell>
          <cell r="BK586"/>
          <cell r="BL586"/>
          <cell r="BM586"/>
          <cell r="BN586">
            <v>4000007309</v>
          </cell>
          <cell r="BO586"/>
          <cell r="BP586" t="str">
            <v xml:space="preserve">1 year unlimited Mileage for the entire vehicle, 3 years or 450,000 KM whichever comes first for the Power drive </v>
          </cell>
          <cell r="BQ586">
            <v>1108050100</v>
          </cell>
        </row>
        <row r="587">
          <cell r="C587">
            <v>38410</v>
          </cell>
          <cell r="D587" t="str">
            <v>Active</v>
          </cell>
          <cell r="E587" t="str">
            <v>Mercedes</v>
          </cell>
          <cell r="F587" t="str">
            <v xml:space="preserve">Automatic </v>
          </cell>
          <cell r="G587" t="str">
            <v>Actros 2041</v>
          </cell>
          <cell r="H587" t="str">
            <v>Truck</v>
          </cell>
          <cell r="I587" t="str">
            <v>Double Cabin</v>
          </cell>
          <cell r="J587" t="str">
            <v>Truck Head</v>
          </cell>
          <cell r="K587" t="str">
            <v xml:space="preserve">Small Pin </v>
          </cell>
          <cell r="L587"/>
          <cell r="M587"/>
          <cell r="N587" t="str">
            <v>WD3CHDAA3J0230843</v>
          </cell>
          <cell r="O587">
            <v>2018</v>
          </cell>
          <cell r="P587" t="str">
            <v>Germany</v>
          </cell>
          <cell r="Q587" t="str">
            <v>TR-Transport - Operations</v>
          </cell>
          <cell r="R587" t="str">
            <v>GWC</v>
          </cell>
          <cell r="S587" t="str">
            <v>LVQ</v>
          </cell>
          <cell r="T587" t="str">
            <v>Total project</v>
          </cell>
          <cell r="U587"/>
          <cell r="V587"/>
          <cell r="W587">
            <v>6</v>
          </cell>
          <cell r="X587" t="str">
            <v>White</v>
          </cell>
          <cell r="Y587" t="str">
            <v>541944C1027725</v>
          </cell>
          <cell r="Z587"/>
          <cell r="AA587" t="str">
            <v>Diesel</v>
          </cell>
          <cell r="AB587" t="str">
            <v>400 LTR</v>
          </cell>
          <cell r="AC587">
            <v>1</v>
          </cell>
          <cell r="AD587">
            <v>2.4</v>
          </cell>
          <cell r="AE587" t="str">
            <v xml:space="preserve"> 2 Seater</v>
          </cell>
          <cell r="AF587"/>
          <cell r="AG587" t="str">
            <v>Single Axel</v>
          </cell>
          <cell r="AH587"/>
          <cell r="AI587"/>
          <cell r="AJ587">
            <v>20000</v>
          </cell>
          <cell r="AK587">
            <v>7000</v>
          </cell>
          <cell r="AL587"/>
          <cell r="AM587"/>
          <cell r="AN587"/>
          <cell r="AO587"/>
          <cell r="AP587"/>
          <cell r="AQ587"/>
          <cell r="AR587"/>
          <cell r="AS587"/>
          <cell r="AT587"/>
          <cell r="AU587"/>
          <cell r="AV587"/>
          <cell r="AW587"/>
          <cell r="AX587"/>
          <cell r="AY587" t="str">
            <v>Available</v>
          </cell>
          <cell r="AZ587"/>
          <cell r="BA587">
            <v>44956</v>
          </cell>
          <cell r="BB587" t="str">
            <v/>
          </cell>
          <cell r="BC587" t="str">
            <v>Compreh.</v>
          </cell>
          <cell r="BD587" t="str">
            <v>AVL</v>
          </cell>
          <cell r="BE587"/>
          <cell r="BF587" t="str">
            <v>QATAR TRANSPORT</v>
          </cell>
          <cell r="BG587" t="str">
            <v>FMB120</v>
          </cell>
          <cell r="BH587">
            <v>354018117474662</v>
          </cell>
          <cell r="BI587" t="str">
            <v>9742800041066</v>
          </cell>
          <cell r="BJ587" t="str">
            <v>fixed</v>
          </cell>
          <cell r="BK587"/>
          <cell r="BL587"/>
          <cell r="BM587"/>
          <cell r="BN587">
            <v>4000007309</v>
          </cell>
          <cell r="BO587"/>
          <cell r="BP587" t="str">
            <v xml:space="preserve">1 year unlimited Mileage for the entire vehicle, 3 years or 450,000 KM whichever comes first for the Power drive </v>
          </cell>
          <cell r="BQ587">
            <v>1108050100</v>
          </cell>
        </row>
        <row r="588">
          <cell r="C588">
            <v>291985</v>
          </cell>
          <cell r="D588" t="str">
            <v>Active</v>
          </cell>
          <cell r="E588" t="str">
            <v>Mercedes</v>
          </cell>
          <cell r="F588" t="str">
            <v xml:space="preserve">Automatic </v>
          </cell>
          <cell r="G588" t="str">
            <v>Actros 2040</v>
          </cell>
          <cell r="H588" t="str">
            <v>Truck</v>
          </cell>
          <cell r="I588" t="str">
            <v>Double Cabin</v>
          </cell>
          <cell r="J588" t="str">
            <v>Truck Head</v>
          </cell>
          <cell r="K588" t="str">
            <v xml:space="preserve">Small Pin </v>
          </cell>
          <cell r="L588"/>
          <cell r="M588" t="str">
            <v>WD3CHDAA2FL952228</v>
          </cell>
          <cell r="N588" t="str">
            <v>WD3CHDAA2FL952228</v>
          </cell>
          <cell r="O588">
            <v>2015</v>
          </cell>
          <cell r="P588" t="str">
            <v>Germany</v>
          </cell>
          <cell r="Q588" t="str">
            <v>TR-Transport - Operations</v>
          </cell>
          <cell r="R588" t="str">
            <v>GWC</v>
          </cell>
          <cell r="S588" t="str">
            <v>LVQ</v>
          </cell>
          <cell r="T588" t="str">
            <v>Total project</v>
          </cell>
          <cell r="U588"/>
          <cell r="V588"/>
          <cell r="W588">
            <v>6</v>
          </cell>
          <cell r="X588" t="str">
            <v>White</v>
          </cell>
          <cell r="Y588" t="str">
            <v>511923C0966949</v>
          </cell>
          <cell r="Z588" t="str">
            <v>11,946 cc /400 hp</v>
          </cell>
          <cell r="AA588" t="str">
            <v>Diesel</v>
          </cell>
          <cell r="AB588" t="str">
            <v>500 LTR</v>
          </cell>
          <cell r="AC588">
            <v>1</v>
          </cell>
          <cell r="AD588">
            <v>2.4</v>
          </cell>
          <cell r="AE588" t="str">
            <v xml:space="preserve"> 2 Seater</v>
          </cell>
          <cell r="AF588"/>
          <cell r="AG588" t="str">
            <v>Single Axel</v>
          </cell>
          <cell r="AH588"/>
          <cell r="AI588"/>
          <cell r="AJ588">
            <v>20000</v>
          </cell>
          <cell r="AK588">
            <v>7000</v>
          </cell>
          <cell r="AL588"/>
          <cell r="AM588"/>
          <cell r="AN588"/>
          <cell r="AO588"/>
          <cell r="AP588"/>
          <cell r="AQ588"/>
          <cell r="AR588"/>
          <cell r="AS588"/>
          <cell r="AT588"/>
          <cell r="AU588"/>
          <cell r="AV588"/>
          <cell r="AW588"/>
          <cell r="AX588"/>
          <cell r="AY588" t="str">
            <v>Available</v>
          </cell>
          <cell r="AZ588"/>
          <cell r="BA588">
            <v>45004</v>
          </cell>
          <cell r="BB588" t="str">
            <v/>
          </cell>
          <cell r="BC588" t="str">
            <v>Compreh.</v>
          </cell>
          <cell r="BD588" t="str">
            <v>AVL</v>
          </cell>
          <cell r="BE588"/>
          <cell r="BF588" t="str">
            <v>QATAR TRANSPORT</v>
          </cell>
          <cell r="BG588" t="str">
            <v>FMB120</v>
          </cell>
          <cell r="BH588">
            <v>354018117430235</v>
          </cell>
          <cell r="BI588" t="str">
            <v>9742800041067</v>
          </cell>
          <cell r="BJ588" t="str">
            <v>fixed</v>
          </cell>
          <cell r="BK588"/>
          <cell r="BL588"/>
          <cell r="BM588"/>
          <cell r="BN588"/>
          <cell r="BO588"/>
          <cell r="BP588"/>
          <cell r="BQ588">
            <v>1108050100</v>
          </cell>
        </row>
        <row r="589">
          <cell r="C589">
            <v>291986</v>
          </cell>
          <cell r="D589" t="str">
            <v>Active</v>
          </cell>
          <cell r="E589" t="str">
            <v>Mercedes</v>
          </cell>
          <cell r="F589" t="str">
            <v xml:space="preserve">Automatic </v>
          </cell>
          <cell r="G589" t="str">
            <v>Actros 2040</v>
          </cell>
          <cell r="H589" t="str">
            <v>Truck</v>
          </cell>
          <cell r="I589" t="str">
            <v>Double Cabin</v>
          </cell>
          <cell r="J589" t="str">
            <v>Truck Head</v>
          </cell>
          <cell r="K589" t="str">
            <v xml:space="preserve">Small Pin </v>
          </cell>
          <cell r="L589"/>
          <cell r="M589" t="str">
            <v>WD3CHDAA7FL951429</v>
          </cell>
          <cell r="N589" t="str">
            <v>WD3CHDAA7FL951429</v>
          </cell>
          <cell r="O589">
            <v>2015</v>
          </cell>
          <cell r="P589" t="str">
            <v>Germany</v>
          </cell>
          <cell r="Q589" t="str">
            <v>TR-Transport - Operations</v>
          </cell>
          <cell r="R589" t="str">
            <v>GWC</v>
          </cell>
          <cell r="S589" t="str">
            <v>LVQ</v>
          </cell>
          <cell r="T589" t="str">
            <v>Total project</v>
          </cell>
          <cell r="U589"/>
          <cell r="V589"/>
          <cell r="W589">
            <v>6</v>
          </cell>
          <cell r="X589" t="str">
            <v>White</v>
          </cell>
          <cell r="Y589" t="str">
            <v>541923C0967477</v>
          </cell>
          <cell r="Z589" t="str">
            <v>11,946 cc /400 hp</v>
          </cell>
          <cell r="AA589" t="str">
            <v>Diesel</v>
          </cell>
          <cell r="AB589" t="str">
            <v>500 LTR</v>
          </cell>
          <cell r="AC589">
            <v>1</v>
          </cell>
          <cell r="AD589">
            <v>2.4</v>
          </cell>
          <cell r="AE589" t="str">
            <v xml:space="preserve"> 2 Seater</v>
          </cell>
          <cell r="AF589"/>
          <cell r="AG589" t="str">
            <v>Single Axel</v>
          </cell>
          <cell r="AH589"/>
          <cell r="AI589"/>
          <cell r="AJ589">
            <v>20000</v>
          </cell>
          <cell r="AK589">
            <v>7000</v>
          </cell>
          <cell r="AL589"/>
          <cell r="AM589"/>
          <cell r="AN589"/>
          <cell r="AO589"/>
          <cell r="AP589"/>
          <cell r="AQ589"/>
          <cell r="AR589"/>
          <cell r="AS589"/>
          <cell r="AT589"/>
          <cell r="AU589"/>
          <cell r="AV589"/>
          <cell r="AW589"/>
          <cell r="AX589"/>
          <cell r="AY589" t="str">
            <v>Available</v>
          </cell>
          <cell r="AZ589"/>
          <cell r="BA589">
            <v>45004</v>
          </cell>
          <cell r="BB589" t="str">
            <v/>
          </cell>
          <cell r="BC589" t="str">
            <v>Compreh.</v>
          </cell>
          <cell r="BD589" t="str">
            <v>AVL</v>
          </cell>
          <cell r="BE589"/>
          <cell r="BF589" t="str">
            <v>QATAR TRANSPORT</v>
          </cell>
          <cell r="BG589" t="str">
            <v>FMB120</v>
          </cell>
          <cell r="BH589">
            <v>354018118124399</v>
          </cell>
          <cell r="BI589" t="str">
            <v>9742800041068</v>
          </cell>
          <cell r="BJ589" t="str">
            <v>fixed</v>
          </cell>
          <cell r="BK589"/>
          <cell r="BL589"/>
          <cell r="BM589"/>
          <cell r="BN589"/>
          <cell r="BO589"/>
          <cell r="BP589"/>
          <cell r="BQ589">
            <v>1108050100</v>
          </cell>
        </row>
        <row r="590">
          <cell r="C590">
            <v>308937</v>
          </cell>
          <cell r="D590" t="str">
            <v>Active</v>
          </cell>
          <cell r="E590" t="str">
            <v>Mercedes</v>
          </cell>
          <cell r="F590" t="str">
            <v xml:space="preserve">Automatic </v>
          </cell>
          <cell r="G590" t="str">
            <v>Actros 2040</v>
          </cell>
          <cell r="H590" t="str">
            <v>Truck</v>
          </cell>
          <cell r="I590" t="str">
            <v>Double Cabin</v>
          </cell>
          <cell r="J590" t="str">
            <v>Truck Head</v>
          </cell>
          <cell r="K590" t="str">
            <v xml:space="preserve">Small Pin </v>
          </cell>
          <cell r="L590"/>
          <cell r="M590" t="str">
            <v>WD3CHDAA6H0165836</v>
          </cell>
          <cell r="N590" t="str">
            <v>WD3CHDAA6H0165836</v>
          </cell>
          <cell r="O590">
            <v>2017</v>
          </cell>
          <cell r="P590" t="str">
            <v>Germany</v>
          </cell>
          <cell r="Q590" t="str">
            <v>TR-Transport - Operations</v>
          </cell>
          <cell r="R590" t="str">
            <v>GWC</v>
          </cell>
          <cell r="S590" t="str">
            <v>LVQ</v>
          </cell>
          <cell r="T590" t="str">
            <v>Total project</v>
          </cell>
          <cell r="U590"/>
          <cell r="V590"/>
          <cell r="W590">
            <v>6</v>
          </cell>
          <cell r="X590" t="str">
            <v>White</v>
          </cell>
          <cell r="Y590" t="str">
            <v>5419223C1012246</v>
          </cell>
          <cell r="Z590"/>
          <cell r="AA590" t="str">
            <v>Diesel</v>
          </cell>
          <cell r="AB590" t="str">
            <v>400 LTR</v>
          </cell>
          <cell r="AC590">
            <v>1</v>
          </cell>
          <cell r="AD590">
            <v>2.4</v>
          </cell>
          <cell r="AE590" t="str">
            <v xml:space="preserve"> 2 Seater</v>
          </cell>
          <cell r="AF590"/>
          <cell r="AG590" t="str">
            <v>Single Axel</v>
          </cell>
          <cell r="AH590"/>
          <cell r="AI590"/>
          <cell r="AJ590">
            <v>20000</v>
          </cell>
          <cell r="AK590">
            <v>7000</v>
          </cell>
          <cell r="AL590"/>
          <cell r="AM590"/>
          <cell r="AN590"/>
          <cell r="AO590"/>
          <cell r="AP590"/>
          <cell r="AQ590"/>
          <cell r="AR590"/>
          <cell r="AS590"/>
          <cell r="AT590"/>
          <cell r="AU590"/>
          <cell r="AV590"/>
          <cell r="AW590"/>
          <cell r="AX590"/>
          <cell r="AY590" t="e">
            <v>#N/A</v>
          </cell>
          <cell r="AZ590"/>
          <cell r="BA590">
            <v>45032</v>
          </cell>
          <cell r="BB590" t="str">
            <v/>
          </cell>
          <cell r="BC590" t="str">
            <v>Compreh.</v>
          </cell>
          <cell r="BD590" t="str">
            <v>AVL</v>
          </cell>
          <cell r="BE590"/>
          <cell r="BF590" t="str">
            <v>QATAR TRANSPORT</v>
          </cell>
          <cell r="BG590" t="str">
            <v>FMB120</v>
          </cell>
          <cell r="BH590">
            <v>354018117489801</v>
          </cell>
          <cell r="BI590" t="str">
            <v>9742800041069</v>
          </cell>
          <cell r="BJ590" t="str">
            <v>fixed</v>
          </cell>
          <cell r="BK590"/>
          <cell r="BL590"/>
          <cell r="BM590"/>
          <cell r="BN590">
            <v>4000003954</v>
          </cell>
          <cell r="BO590"/>
          <cell r="BP590" t="str">
            <v xml:space="preserve">1 year unlimited mileage for entire vehicle, 3 years or 450,000 km whichever comes first for the power drive </v>
          </cell>
          <cell r="BQ590">
            <v>1108050100</v>
          </cell>
        </row>
        <row r="591">
          <cell r="C591">
            <v>308939</v>
          </cell>
          <cell r="D591" t="str">
            <v>Active</v>
          </cell>
          <cell r="E591" t="str">
            <v>Mercedes</v>
          </cell>
          <cell r="F591" t="str">
            <v xml:space="preserve">Automatic </v>
          </cell>
          <cell r="G591" t="str">
            <v>Actros 2040</v>
          </cell>
          <cell r="H591" t="str">
            <v>Truck</v>
          </cell>
          <cell r="I591" t="str">
            <v>Double Cabin</v>
          </cell>
          <cell r="J591" t="str">
            <v>Truck Head</v>
          </cell>
          <cell r="K591" t="str">
            <v xml:space="preserve">Small Pin </v>
          </cell>
          <cell r="L591"/>
          <cell r="M591" t="str">
            <v>WD3CHDAAXH0165404</v>
          </cell>
          <cell r="N591" t="str">
            <v>WD3CHDAAXH0165404</v>
          </cell>
          <cell r="O591">
            <v>2017</v>
          </cell>
          <cell r="P591" t="str">
            <v>Germany</v>
          </cell>
          <cell r="Q591" t="str">
            <v>TR-Transport - Operations</v>
          </cell>
          <cell r="R591" t="str">
            <v>GWC</v>
          </cell>
          <cell r="S591" t="str">
            <v>LVQ</v>
          </cell>
          <cell r="T591" t="str">
            <v>Total project</v>
          </cell>
          <cell r="U591"/>
          <cell r="V591"/>
          <cell r="W591">
            <v>6</v>
          </cell>
          <cell r="X591" t="str">
            <v>White</v>
          </cell>
          <cell r="Y591" t="str">
            <v>5419223C1011915</v>
          </cell>
          <cell r="Z591"/>
          <cell r="AA591" t="str">
            <v>Diesel</v>
          </cell>
          <cell r="AB591" t="str">
            <v>400 LTR</v>
          </cell>
          <cell r="AC591">
            <v>1</v>
          </cell>
          <cell r="AD591">
            <v>2.4</v>
          </cell>
          <cell r="AE591" t="str">
            <v xml:space="preserve"> 2 Seater</v>
          </cell>
          <cell r="AF591"/>
          <cell r="AG591" t="str">
            <v>Single Axel</v>
          </cell>
          <cell r="AH591"/>
          <cell r="AI591"/>
          <cell r="AJ591">
            <v>20000</v>
          </cell>
          <cell r="AK591">
            <v>7000</v>
          </cell>
          <cell r="AL591"/>
          <cell r="AM591"/>
          <cell r="AN591"/>
          <cell r="AO591"/>
          <cell r="AP591"/>
          <cell r="AQ591"/>
          <cell r="AR591"/>
          <cell r="AS591"/>
          <cell r="AT591"/>
          <cell r="AU591"/>
          <cell r="AV591"/>
          <cell r="AW591"/>
          <cell r="AX591"/>
          <cell r="AY591" t="e">
            <v>#N/A</v>
          </cell>
          <cell r="AZ591"/>
          <cell r="BA591">
            <v>44690</v>
          </cell>
          <cell r="BB591" t="str">
            <v>Expired</v>
          </cell>
          <cell r="BC591" t="str">
            <v>Compreh.</v>
          </cell>
          <cell r="BD591" t="str">
            <v>AVL</v>
          </cell>
          <cell r="BE591"/>
          <cell r="BF591" t="str">
            <v>QATAR TRANSPORT</v>
          </cell>
          <cell r="BG591" t="str">
            <v>FMB120</v>
          </cell>
          <cell r="BH591">
            <v>354018118150352</v>
          </cell>
          <cell r="BI591" t="str">
            <v>9742800041070</v>
          </cell>
          <cell r="BJ591" t="str">
            <v>fixed</v>
          </cell>
          <cell r="BK591"/>
          <cell r="BL591"/>
          <cell r="BM591"/>
          <cell r="BN591">
            <v>4000003954</v>
          </cell>
          <cell r="BO591"/>
          <cell r="BP591" t="str">
            <v xml:space="preserve">1 year unlimited mileage for entire vehicle, 3 years or 450,000 km whichever comes first for the power drive </v>
          </cell>
          <cell r="BQ591">
            <v>1108050100</v>
          </cell>
        </row>
        <row r="592">
          <cell r="C592">
            <v>308940</v>
          </cell>
          <cell r="D592" t="str">
            <v>Active</v>
          </cell>
          <cell r="E592" t="str">
            <v>Mercedes</v>
          </cell>
          <cell r="F592" t="str">
            <v xml:space="preserve">Automatic </v>
          </cell>
          <cell r="G592" t="str">
            <v>Actros 2040</v>
          </cell>
          <cell r="H592" t="str">
            <v>Truck</v>
          </cell>
          <cell r="I592" t="str">
            <v>Double Cabin</v>
          </cell>
          <cell r="J592" t="str">
            <v>Truck Head</v>
          </cell>
          <cell r="K592" t="str">
            <v xml:space="preserve">Small Pin </v>
          </cell>
          <cell r="L592"/>
          <cell r="M592" t="str">
            <v>WD3CHDAA8H0165403</v>
          </cell>
          <cell r="N592" t="str">
            <v>WD3CHDAA8H0165403</v>
          </cell>
          <cell r="O592">
            <v>2017</v>
          </cell>
          <cell r="P592" t="str">
            <v>Germany</v>
          </cell>
          <cell r="Q592" t="str">
            <v>TR-Transport - Operations</v>
          </cell>
          <cell r="R592" t="str">
            <v>GWC</v>
          </cell>
          <cell r="S592" t="str">
            <v>LVQ</v>
          </cell>
          <cell r="T592" t="str">
            <v>Total project</v>
          </cell>
          <cell r="U592"/>
          <cell r="V592"/>
          <cell r="W592">
            <v>6</v>
          </cell>
          <cell r="X592" t="str">
            <v>White</v>
          </cell>
          <cell r="Y592" t="str">
            <v>5419223C1011909</v>
          </cell>
          <cell r="Z592"/>
          <cell r="AA592" t="str">
            <v>Diesel</v>
          </cell>
          <cell r="AB592" t="str">
            <v>400 LTR</v>
          </cell>
          <cell r="AC592">
            <v>1</v>
          </cell>
          <cell r="AD592">
            <v>2.4</v>
          </cell>
          <cell r="AE592" t="str">
            <v xml:space="preserve"> 2 Seater</v>
          </cell>
          <cell r="AF592"/>
          <cell r="AG592" t="str">
            <v>Single Axel</v>
          </cell>
          <cell r="AH592"/>
          <cell r="AI592"/>
          <cell r="AJ592">
            <v>20000</v>
          </cell>
          <cell r="AK592">
            <v>7000</v>
          </cell>
          <cell r="AL592"/>
          <cell r="AM592"/>
          <cell r="AN592"/>
          <cell r="AO592"/>
          <cell r="AP592"/>
          <cell r="AQ592"/>
          <cell r="AR592"/>
          <cell r="AS592"/>
          <cell r="AT592"/>
          <cell r="AU592"/>
          <cell r="AV592"/>
          <cell r="AW592"/>
          <cell r="AX592"/>
          <cell r="AY592" t="str">
            <v>Available</v>
          </cell>
          <cell r="AZ592"/>
          <cell r="BA592">
            <v>45041</v>
          </cell>
          <cell r="BB592" t="str">
            <v/>
          </cell>
          <cell r="BC592" t="str">
            <v>Compreh.</v>
          </cell>
          <cell r="BD592" t="str">
            <v>AVL</v>
          </cell>
          <cell r="BE592"/>
          <cell r="BF592" t="str">
            <v>QATAR TRANSPORT</v>
          </cell>
          <cell r="BG592" t="str">
            <v>FMB120</v>
          </cell>
          <cell r="BH592">
            <v>354018118134661</v>
          </cell>
          <cell r="BI592" t="str">
            <v>9742800041071</v>
          </cell>
          <cell r="BJ592" t="str">
            <v>fixed</v>
          </cell>
          <cell r="BK592"/>
          <cell r="BL592"/>
          <cell r="BM592"/>
          <cell r="BN592">
            <v>4000003954</v>
          </cell>
          <cell r="BO592"/>
          <cell r="BP592" t="str">
            <v xml:space="preserve">1 year unlimited mileage for entire vehicle, 3 years or 450,000 km whichever comes first for the power drive </v>
          </cell>
          <cell r="BQ592">
            <v>1108050100</v>
          </cell>
        </row>
        <row r="593">
          <cell r="C593">
            <v>308945</v>
          </cell>
          <cell r="D593" t="str">
            <v>Active</v>
          </cell>
          <cell r="E593" t="str">
            <v>Mercedes</v>
          </cell>
          <cell r="F593" t="str">
            <v xml:space="preserve">Automatic </v>
          </cell>
          <cell r="G593" t="str">
            <v>Actros 2040</v>
          </cell>
          <cell r="H593" t="str">
            <v>Truck</v>
          </cell>
          <cell r="I593" t="str">
            <v>Double Cabin</v>
          </cell>
          <cell r="J593" t="str">
            <v>Truck Head</v>
          </cell>
          <cell r="K593" t="str">
            <v xml:space="preserve">Small Pin </v>
          </cell>
          <cell r="L593"/>
          <cell r="M593" t="str">
            <v>WD3CHDAA2H0165400</v>
          </cell>
          <cell r="N593" t="str">
            <v>WD3CHDAA2H0165400</v>
          </cell>
          <cell r="O593">
            <v>2017</v>
          </cell>
          <cell r="P593" t="str">
            <v>Germany</v>
          </cell>
          <cell r="Q593" t="str">
            <v>TR-Transport - Operations</v>
          </cell>
          <cell r="R593" t="str">
            <v>GWC</v>
          </cell>
          <cell r="S593" t="str">
            <v>LVQ</v>
          </cell>
          <cell r="T593" t="str">
            <v>Total project</v>
          </cell>
          <cell r="U593"/>
          <cell r="V593"/>
          <cell r="W593">
            <v>6</v>
          </cell>
          <cell r="X593" t="str">
            <v>White</v>
          </cell>
          <cell r="Y593" t="str">
            <v>5419223C1011793</v>
          </cell>
          <cell r="Z593"/>
          <cell r="AA593" t="str">
            <v>Diesel</v>
          </cell>
          <cell r="AB593" t="str">
            <v>400 LTR</v>
          </cell>
          <cell r="AC593">
            <v>1</v>
          </cell>
          <cell r="AD593">
            <v>2.4</v>
          </cell>
          <cell r="AE593" t="str">
            <v xml:space="preserve"> 2 Seater</v>
          </cell>
          <cell r="AF593"/>
          <cell r="AG593" t="str">
            <v>Single Axel</v>
          </cell>
          <cell r="AH593"/>
          <cell r="AI593"/>
          <cell r="AJ593">
            <v>20000</v>
          </cell>
          <cell r="AK593">
            <v>7000</v>
          </cell>
          <cell r="AL593"/>
          <cell r="AM593"/>
          <cell r="AN593"/>
          <cell r="AO593"/>
          <cell r="AP593"/>
          <cell r="AQ593"/>
          <cell r="AR593"/>
          <cell r="AS593"/>
          <cell r="AT593"/>
          <cell r="AU593"/>
          <cell r="AV593"/>
          <cell r="AW593"/>
          <cell r="AX593"/>
          <cell r="AY593" t="str">
            <v>Available</v>
          </cell>
          <cell r="AZ593"/>
          <cell r="BA593">
            <v>45033</v>
          </cell>
          <cell r="BB593" t="str">
            <v/>
          </cell>
          <cell r="BC593" t="str">
            <v>Compreh.</v>
          </cell>
          <cell r="BD593" t="str">
            <v>AVL</v>
          </cell>
          <cell r="BE593"/>
          <cell r="BF593" t="str">
            <v>QATAR TRANSPORT</v>
          </cell>
          <cell r="BG593" t="str">
            <v>FMB120</v>
          </cell>
          <cell r="BH593">
            <v>354018118160708</v>
          </cell>
          <cell r="BI593" t="str">
            <v>9742800041072</v>
          </cell>
          <cell r="BJ593" t="str">
            <v>fixed</v>
          </cell>
          <cell r="BK593"/>
          <cell r="BL593"/>
          <cell r="BM593"/>
          <cell r="BN593">
            <v>4000003954</v>
          </cell>
          <cell r="BO593"/>
          <cell r="BP593" t="str">
            <v xml:space="preserve">1 year unlimited mileage for entire vehicle, 3 years or 450,000 km whichever comes first for the power drive </v>
          </cell>
          <cell r="BQ593">
            <v>1108050100</v>
          </cell>
        </row>
        <row r="594">
          <cell r="C594">
            <v>165725</v>
          </cell>
          <cell r="D594" t="str">
            <v>Active</v>
          </cell>
          <cell r="E594" t="str">
            <v>Mercedes</v>
          </cell>
          <cell r="F594" t="str">
            <v xml:space="preserve">Automatic </v>
          </cell>
          <cell r="G594" t="str">
            <v>Actros 2142</v>
          </cell>
          <cell r="H594" t="str">
            <v>Truck</v>
          </cell>
          <cell r="I594" t="str">
            <v>Double Cabin</v>
          </cell>
          <cell r="J594" t="str">
            <v>Truck Head</v>
          </cell>
          <cell r="K594" t="str">
            <v xml:space="preserve">Small Pin </v>
          </cell>
          <cell r="L594"/>
          <cell r="M594"/>
          <cell r="N594" t="str">
            <v>W1ECHPAJ0M0494039</v>
          </cell>
          <cell r="O594">
            <v>2021</v>
          </cell>
          <cell r="P594" t="str">
            <v>Germany</v>
          </cell>
          <cell r="Q594" t="str">
            <v>TR-Transport - Operations</v>
          </cell>
          <cell r="R594" t="str">
            <v>GWC</v>
          </cell>
          <cell r="S594" t="str">
            <v>LVQ</v>
          </cell>
          <cell r="T594"/>
          <cell r="U594"/>
          <cell r="V594"/>
          <cell r="W594">
            <v>6</v>
          </cell>
          <cell r="X594" t="str">
            <v>White</v>
          </cell>
          <cell r="Y594" t="str">
            <v>460972U1068189</v>
          </cell>
          <cell r="Z594"/>
          <cell r="AA594" t="str">
            <v>Diesel</v>
          </cell>
          <cell r="AB594"/>
          <cell r="AC594">
            <v>1</v>
          </cell>
          <cell r="AD594"/>
          <cell r="AE594" t="str">
            <v xml:space="preserve"> 2 Seater</v>
          </cell>
          <cell r="AF594"/>
          <cell r="AG594" t="str">
            <v>Single Axel</v>
          </cell>
          <cell r="AH594"/>
          <cell r="AI594"/>
          <cell r="AJ594">
            <v>21000</v>
          </cell>
          <cell r="AK594">
            <v>3000</v>
          </cell>
          <cell r="AL594"/>
          <cell r="AM594"/>
          <cell r="AN594"/>
          <cell r="AO594"/>
          <cell r="AP594"/>
          <cell r="AQ594"/>
          <cell r="AR594"/>
          <cell r="AS594"/>
          <cell r="AT594"/>
          <cell r="AU594"/>
          <cell r="AV594"/>
          <cell r="AW594"/>
          <cell r="AX594"/>
          <cell r="AY594" t="str">
            <v>Available</v>
          </cell>
          <cell r="AZ594"/>
          <cell r="BA594">
            <v>44936</v>
          </cell>
          <cell r="BB594" t="str">
            <v>Warning</v>
          </cell>
          <cell r="BC594" t="str">
            <v>Compreh.</v>
          </cell>
          <cell r="BD594" t="str">
            <v>AVL</v>
          </cell>
          <cell r="BE594"/>
          <cell r="BF594" t="str">
            <v>QATAR TRANSPORT</v>
          </cell>
          <cell r="BG594" t="str">
            <v>FMB120</v>
          </cell>
          <cell r="BH594">
            <v>354018118150964</v>
          </cell>
          <cell r="BI594" t="str">
            <v>9742800041073</v>
          </cell>
          <cell r="BJ594" t="str">
            <v>fixed</v>
          </cell>
          <cell r="BK594">
            <v>44222</v>
          </cell>
          <cell r="BL594"/>
          <cell r="BM594"/>
          <cell r="BN594">
            <v>4000025730</v>
          </cell>
          <cell r="BO594"/>
          <cell r="BP594" t="str">
            <v>1 year unlimited mileage for the entire vehicle;3 years or 450,000km</v>
          </cell>
          <cell r="BQ594">
            <v>1108050100</v>
          </cell>
        </row>
        <row r="595">
          <cell r="C595">
            <v>166079</v>
          </cell>
          <cell r="D595" t="str">
            <v>Active</v>
          </cell>
          <cell r="E595" t="str">
            <v>Mercedes</v>
          </cell>
          <cell r="F595" t="str">
            <v xml:space="preserve">Automatic </v>
          </cell>
          <cell r="G595" t="str">
            <v>Actros 2142</v>
          </cell>
          <cell r="H595" t="str">
            <v>Truck</v>
          </cell>
          <cell r="I595" t="str">
            <v>Double Cabin</v>
          </cell>
          <cell r="J595" t="str">
            <v>Truck Head</v>
          </cell>
          <cell r="K595" t="str">
            <v xml:space="preserve">Small Pin </v>
          </cell>
          <cell r="L595"/>
          <cell r="M595"/>
          <cell r="N595" t="str">
            <v>W1ECHPAJ2M0492602</v>
          </cell>
          <cell r="O595">
            <v>2021</v>
          </cell>
          <cell r="P595" t="str">
            <v>Germany</v>
          </cell>
          <cell r="Q595" t="str">
            <v>TR-Transport - Operations</v>
          </cell>
          <cell r="R595" t="str">
            <v>GWC</v>
          </cell>
          <cell r="S595" t="str">
            <v>LVQ</v>
          </cell>
          <cell r="T595"/>
          <cell r="U595"/>
          <cell r="V595"/>
          <cell r="W595">
            <v>6</v>
          </cell>
          <cell r="X595" t="str">
            <v>White</v>
          </cell>
          <cell r="Y595" t="str">
            <v>460972U1067872</v>
          </cell>
          <cell r="Z595"/>
          <cell r="AA595" t="str">
            <v>Diesel</v>
          </cell>
          <cell r="AB595"/>
          <cell r="AC595">
            <v>1</v>
          </cell>
          <cell r="AD595"/>
          <cell r="AE595" t="str">
            <v xml:space="preserve"> 2 Seater</v>
          </cell>
          <cell r="AF595"/>
          <cell r="AG595" t="str">
            <v>Single Axel</v>
          </cell>
          <cell r="AH595"/>
          <cell r="AI595"/>
          <cell r="AJ595">
            <v>21000</v>
          </cell>
          <cell r="AK595">
            <v>3000</v>
          </cell>
          <cell r="AL595"/>
          <cell r="AM595"/>
          <cell r="AN595"/>
          <cell r="AO595"/>
          <cell r="AP595"/>
          <cell r="AQ595"/>
          <cell r="AR595"/>
          <cell r="AS595"/>
          <cell r="AT595"/>
          <cell r="AU595"/>
          <cell r="AV595"/>
          <cell r="AW595"/>
          <cell r="AX595"/>
          <cell r="AY595" t="e">
            <v>#N/A</v>
          </cell>
          <cell r="AZ595"/>
          <cell r="BA595">
            <v>44936</v>
          </cell>
          <cell r="BB595" t="str">
            <v>Warning</v>
          </cell>
          <cell r="BC595" t="str">
            <v>Compreh.</v>
          </cell>
          <cell r="BD595" t="str">
            <v>AVL</v>
          </cell>
          <cell r="BE595"/>
          <cell r="BF595" t="str">
            <v>QATAR TRANSPORT</v>
          </cell>
          <cell r="BG595" t="str">
            <v>FMB120</v>
          </cell>
          <cell r="BH595">
            <v>354018118150105</v>
          </cell>
          <cell r="BI595" t="str">
            <v>9742800041074</v>
          </cell>
          <cell r="BJ595" t="str">
            <v>fixed</v>
          </cell>
          <cell r="BK595">
            <v>44222</v>
          </cell>
          <cell r="BL595"/>
          <cell r="BM595"/>
          <cell r="BN595">
            <v>4000025730</v>
          </cell>
          <cell r="BO595"/>
          <cell r="BP595" t="str">
            <v>1 year unlimited mileage for the entire vehicle;3 years or 450,000km</v>
          </cell>
          <cell r="BQ595">
            <v>1108050100</v>
          </cell>
        </row>
        <row r="596">
          <cell r="C596">
            <v>110977</v>
          </cell>
          <cell r="D596" t="str">
            <v>Active</v>
          </cell>
          <cell r="E596" t="str">
            <v>Volvo</v>
          </cell>
          <cell r="F596" t="str">
            <v>Manuel</v>
          </cell>
          <cell r="G596" t="str">
            <v>FL240</v>
          </cell>
          <cell r="H596" t="str">
            <v>Rigid Truck</v>
          </cell>
          <cell r="I596"/>
          <cell r="J596" t="str">
            <v>Reefer Box With Tail Lift</v>
          </cell>
          <cell r="K596"/>
          <cell r="L596"/>
          <cell r="M596"/>
          <cell r="N596" t="str">
            <v>YV2BL0C7KZ123035</v>
          </cell>
          <cell r="O596">
            <v>2019</v>
          </cell>
          <cell r="P596" t="str">
            <v>France</v>
          </cell>
          <cell r="Q596" t="str">
            <v>TR-Transport - Operations</v>
          </cell>
          <cell r="R596" t="str">
            <v>GWC</v>
          </cell>
          <cell r="S596"/>
          <cell r="T596" t="str">
            <v>Transport HMC</v>
          </cell>
          <cell r="U596"/>
          <cell r="V596"/>
          <cell r="W596">
            <v>6</v>
          </cell>
          <cell r="X596" t="str">
            <v>White</v>
          </cell>
          <cell r="Y596">
            <v>12292543</v>
          </cell>
          <cell r="Z596"/>
          <cell r="AA596" t="str">
            <v>Diesel</v>
          </cell>
          <cell r="AB596"/>
          <cell r="AC596"/>
          <cell r="AD596">
            <v>6</v>
          </cell>
          <cell r="AE596"/>
          <cell r="AF596"/>
          <cell r="AG596"/>
          <cell r="AH596"/>
          <cell r="AI596">
            <v>0</v>
          </cell>
          <cell r="AJ596"/>
          <cell r="AK596"/>
          <cell r="AL596">
            <v>802</v>
          </cell>
          <cell r="AM596">
            <v>830</v>
          </cell>
          <cell r="AN596">
            <v>238</v>
          </cell>
          <cell r="AO596">
            <v>260</v>
          </cell>
          <cell r="AP596">
            <v>238</v>
          </cell>
          <cell r="AQ596">
            <v>274</v>
          </cell>
          <cell r="AR596">
            <v>396</v>
          </cell>
          <cell r="AS596" t="str">
            <v>Thermo King T800-R</v>
          </cell>
          <cell r="AT596"/>
          <cell r="AU596" t="str">
            <v>Dhollandia</v>
          </cell>
          <cell r="AV596"/>
          <cell r="AW596"/>
          <cell r="AX596"/>
          <cell r="AY596" t="e">
            <v>#N/A</v>
          </cell>
          <cell r="AZ596"/>
          <cell r="BA596">
            <v>44962</v>
          </cell>
          <cell r="BB596" t="str">
            <v/>
          </cell>
          <cell r="BC596" t="str">
            <v>Compreh.</v>
          </cell>
          <cell r="BD596" t="str">
            <v>AVL</v>
          </cell>
          <cell r="BE596"/>
          <cell r="BF596" t="str">
            <v>LIGHT VEHICLE TRANSPORT</v>
          </cell>
          <cell r="BG596" t="str">
            <v>FMB120</v>
          </cell>
          <cell r="BH596">
            <v>354018118151913</v>
          </cell>
          <cell r="BI596" t="str">
            <v>9742800041076</v>
          </cell>
          <cell r="BJ596" t="str">
            <v>fixed</v>
          </cell>
          <cell r="BK596"/>
          <cell r="BL596"/>
          <cell r="BM596"/>
          <cell r="BN596"/>
          <cell r="BO596"/>
          <cell r="BP596" t="str">
            <v>2Y 100K</v>
          </cell>
          <cell r="BQ596">
            <v>1108050100</v>
          </cell>
        </row>
        <row r="597">
          <cell r="C597">
            <v>136551</v>
          </cell>
          <cell r="D597" t="str">
            <v>Active</v>
          </cell>
          <cell r="E597" t="str">
            <v>Mitsubishi</v>
          </cell>
          <cell r="F597" t="str">
            <v>Manuel</v>
          </cell>
          <cell r="G597" t="str">
            <v>3 ton pick up</v>
          </cell>
          <cell r="H597" t="str">
            <v>Rigid Truck</v>
          </cell>
          <cell r="I597"/>
          <cell r="J597" t="str">
            <v>Boom Truck</v>
          </cell>
          <cell r="K597"/>
          <cell r="L597"/>
          <cell r="M597" t="str">
            <v>JL7BCE1J26K010159</v>
          </cell>
          <cell r="N597" t="str">
            <v>JL7BCE1J26K010159</v>
          </cell>
          <cell r="O597">
            <v>2006</v>
          </cell>
          <cell r="P597" t="str">
            <v>Japan</v>
          </cell>
          <cell r="Q597" t="str">
            <v>TR-Transport - Operations</v>
          </cell>
          <cell r="R597" t="str">
            <v>AGI</v>
          </cell>
          <cell r="S597" t="str">
            <v>LVQ</v>
          </cell>
          <cell r="T597" t="str">
            <v>LVQ</v>
          </cell>
          <cell r="U597"/>
          <cell r="V597"/>
          <cell r="W597">
            <v>4</v>
          </cell>
          <cell r="X597" t="str">
            <v>White</v>
          </cell>
          <cell r="Y597" t="str">
            <v>4D34K62327</v>
          </cell>
          <cell r="Z597"/>
          <cell r="AA597" t="str">
            <v>Diesel</v>
          </cell>
          <cell r="AB597"/>
          <cell r="AC597"/>
          <cell r="AD597">
            <v>4.5</v>
          </cell>
          <cell r="AE597"/>
          <cell r="AF597"/>
          <cell r="AG597"/>
          <cell r="AH597"/>
          <cell r="AI597">
            <v>-2400</v>
          </cell>
          <cell r="AJ597"/>
          <cell r="AK597">
            <v>2400</v>
          </cell>
          <cell r="AL597">
            <v>435</v>
          </cell>
          <cell r="AM597">
            <v>440</v>
          </cell>
          <cell r="AN597">
            <v>208</v>
          </cell>
          <cell r="AO597">
            <v>213</v>
          </cell>
          <cell r="AP597">
            <v>137</v>
          </cell>
          <cell r="AQ597">
            <v>145</v>
          </cell>
          <cell r="AR597"/>
          <cell r="AS597"/>
          <cell r="AT597"/>
          <cell r="AU597"/>
          <cell r="AV597"/>
          <cell r="AW597"/>
          <cell r="AX597"/>
          <cell r="AY597" t="e">
            <v>#N/A</v>
          </cell>
          <cell r="AZ597"/>
          <cell r="BA597">
            <v>45055</v>
          </cell>
          <cell r="BB597" t="str">
            <v/>
          </cell>
          <cell r="BC597" t="str">
            <v>Compreh.</v>
          </cell>
          <cell r="BD597" t="str">
            <v>AVL</v>
          </cell>
          <cell r="BE597"/>
          <cell r="BF597" t="str">
            <v>LIGHT VEHICLE TRANSPORT</v>
          </cell>
          <cell r="BG597" t="str">
            <v>FMB120</v>
          </cell>
          <cell r="BH597">
            <v>354018118150741</v>
          </cell>
          <cell r="BI597" t="str">
            <v>9742800041077</v>
          </cell>
          <cell r="BJ597" t="str">
            <v>fixed</v>
          </cell>
          <cell r="BK597"/>
          <cell r="BL597"/>
          <cell r="BM597"/>
          <cell r="BN597"/>
          <cell r="BO597"/>
          <cell r="BP597"/>
          <cell r="BQ597">
            <v>1108050100</v>
          </cell>
        </row>
        <row r="598">
          <cell r="C598">
            <v>137216</v>
          </cell>
          <cell r="D598" t="str">
            <v>Active</v>
          </cell>
          <cell r="E598" t="str">
            <v xml:space="preserve">Tata </v>
          </cell>
          <cell r="F598" t="str">
            <v>Manuel</v>
          </cell>
          <cell r="G598" t="str">
            <v>Novus K8C6F 20 TON</v>
          </cell>
          <cell r="H598" t="str">
            <v>Rigid Truck</v>
          </cell>
          <cell r="I598"/>
          <cell r="J598" t="str">
            <v>Dry Box With Tail Lift</v>
          </cell>
          <cell r="K598"/>
          <cell r="L598"/>
          <cell r="M598" t="str">
            <v>KL3K8C6F16K000096</v>
          </cell>
          <cell r="N598" t="str">
            <v>KL3K8C6F16K000096</v>
          </cell>
          <cell r="O598">
            <v>2006</v>
          </cell>
          <cell r="P598" t="str">
            <v>Korea</v>
          </cell>
          <cell r="Q598" t="str">
            <v>TR-Transport - Operations</v>
          </cell>
          <cell r="R598" t="str">
            <v>GWC</v>
          </cell>
          <cell r="S598" t="str">
            <v>LVQ</v>
          </cell>
          <cell r="T598" t="str">
            <v>Transport HMC</v>
          </cell>
          <cell r="U598"/>
          <cell r="V598"/>
          <cell r="W598">
            <v>6</v>
          </cell>
          <cell r="X598" t="str">
            <v>Green</v>
          </cell>
          <cell r="Y598">
            <v>505540</v>
          </cell>
          <cell r="Z598"/>
          <cell r="AA598" t="str">
            <v>Diesel</v>
          </cell>
          <cell r="AB598"/>
          <cell r="AC598"/>
          <cell r="AD598">
            <v>3.5</v>
          </cell>
          <cell r="AE598"/>
          <cell r="AF598"/>
          <cell r="AG598"/>
          <cell r="AH598"/>
          <cell r="AI598">
            <v>-9900</v>
          </cell>
          <cell r="AJ598"/>
          <cell r="AK598">
            <v>9900</v>
          </cell>
          <cell r="AL598">
            <v>800</v>
          </cell>
          <cell r="AM598">
            <v>810</v>
          </cell>
          <cell r="AN598">
            <v>239</v>
          </cell>
          <cell r="AO598">
            <v>259</v>
          </cell>
          <cell r="AP598">
            <v>239</v>
          </cell>
          <cell r="AQ598">
            <v>249</v>
          </cell>
          <cell r="AR598">
            <v>400</v>
          </cell>
          <cell r="AS598" t="str">
            <v>THERMOKING (T80012)</v>
          </cell>
          <cell r="AT598">
            <v>5001215877</v>
          </cell>
          <cell r="AU598"/>
          <cell r="AV598"/>
          <cell r="AW598"/>
          <cell r="AX598"/>
          <cell r="AY598" t="e">
            <v>#N/A</v>
          </cell>
          <cell r="AZ598"/>
          <cell r="BA598">
            <v>44984</v>
          </cell>
          <cell r="BB598" t="str">
            <v/>
          </cell>
          <cell r="BC598" t="str">
            <v>Compreh.</v>
          </cell>
          <cell r="BD598" t="str">
            <v>AVL</v>
          </cell>
          <cell r="BE598"/>
          <cell r="BF598" t="str">
            <v>LIGHT VEHICLE TRANSPORT</v>
          </cell>
          <cell r="BG598" t="str">
            <v>FMB120</v>
          </cell>
          <cell r="BH598">
            <v>354018118134430</v>
          </cell>
          <cell r="BI598" t="str">
            <v>9742800041078</v>
          </cell>
          <cell r="BJ598" t="str">
            <v>fixed</v>
          </cell>
          <cell r="BK598"/>
          <cell r="BL598"/>
          <cell r="BM598"/>
          <cell r="BN598"/>
          <cell r="BO598"/>
          <cell r="BP598"/>
          <cell r="BQ598">
            <v>1108050100</v>
          </cell>
        </row>
        <row r="599">
          <cell r="C599">
            <v>137217</v>
          </cell>
          <cell r="D599" t="str">
            <v>Active</v>
          </cell>
          <cell r="E599" t="str">
            <v xml:space="preserve">Tata </v>
          </cell>
          <cell r="F599" t="str">
            <v>Manuel</v>
          </cell>
          <cell r="G599" t="str">
            <v>Novus K8C6F 20 TON</v>
          </cell>
          <cell r="H599" t="str">
            <v>Rigid Truck</v>
          </cell>
          <cell r="I599"/>
          <cell r="J599" t="str">
            <v>Dry Box With Tail Lift</v>
          </cell>
          <cell r="K599"/>
          <cell r="L599"/>
          <cell r="M599" t="str">
            <v>KL3K8C6F16K000099</v>
          </cell>
          <cell r="N599" t="str">
            <v>KL3K8C6F16K000099</v>
          </cell>
          <cell r="O599">
            <v>2006</v>
          </cell>
          <cell r="P599" t="str">
            <v>Korea</v>
          </cell>
          <cell r="Q599" t="str">
            <v>TR-Transport - Operations</v>
          </cell>
          <cell r="R599" t="str">
            <v>GWC</v>
          </cell>
          <cell r="S599" t="str">
            <v>LVQ</v>
          </cell>
          <cell r="T599" t="str">
            <v>Transport HMC</v>
          </cell>
          <cell r="U599"/>
          <cell r="V599"/>
          <cell r="W599">
            <v>6</v>
          </cell>
          <cell r="X599" t="str">
            <v>Green</v>
          </cell>
          <cell r="Y599">
            <v>505640</v>
          </cell>
          <cell r="Z599"/>
          <cell r="AA599" t="str">
            <v>Diesel</v>
          </cell>
          <cell r="AB599"/>
          <cell r="AC599"/>
          <cell r="AD599">
            <v>3.5</v>
          </cell>
          <cell r="AE599"/>
          <cell r="AF599"/>
          <cell r="AG599"/>
          <cell r="AH599"/>
          <cell r="AI599">
            <v>-9900</v>
          </cell>
          <cell r="AJ599"/>
          <cell r="AK599">
            <v>9900</v>
          </cell>
          <cell r="AL599">
            <v>800</v>
          </cell>
          <cell r="AM599">
            <v>810</v>
          </cell>
          <cell r="AN599">
            <v>239</v>
          </cell>
          <cell r="AO599">
            <v>259</v>
          </cell>
          <cell r="AP599">
            <v>239</v>
          </cell>
          <cell r="AQ599">
            <v>249</v>
          </cell>
          <cell r="AR599">
            <v>400</v>
          </cell>
          <cell r="AS599"/>
          <cell r="AT599"/>
          <cell r="AU599"/>
          <cell r="AV599"/>
          <cell r="AW599"/>
          <cell r="AX599"/>
          <cell r="AY599" t="e">
            <v>#N/A</v>
          </cell>
          <cell r="AZ599"/>
          <cell r="BA599">
            <v>44871</v>
          </cell>
          <cell r="BB599" t="str">
            <v>Expired</v>
          </cell>
          <cell r="BC599" t="str">
            <v>Compreh.</v>
          </cell>
          <cell r="BD599" t="str">
            <v>AVL</v>
          </cell>
          <cell r="BE599"/>
          <cell r="BF599" t="str">
            <v>LIGHT VEHICLE TRANSPORT</v>
          </cell>
          <cell r="BG599" t="str">
            <v>FMB120</v>
          </cell>
          <cell r="BH599">
            <v>354018118134414</v>
          </cell>
          <cell r="BI599" t="str">
            <v>9742800041079</v>
          </cell>
          <cell r="BJ599" t="str">
            <v>fixed</v>
          </cell>
          <cell r="BK599"/>
          <cell r="BL599"/>
          <cell r="BM599"/>
          <cell r="BN599"/>
          <cell r="BO599"/>
          <cell r="BP599"/>
          <cell r="BQ599">
            <v>1108050100</v>
          </cell>
        </row>
        <row r="600">
          <cell r="C600">
            <v>137218</v>
          </cell>
          <cell r="D600" t="str">
            <v>Active</v>
          </cell>
          <cell r="E600" t="str">
            <v xml:space="preserve">Tata </v>
          </cell>
          <cell r="F600" t="str">
            <v>Manuel</v>
          </cell>
          <cell r="G600" t="str">
            <v>Novus K8C6F 20 TON</v>
          </cell>
          <cell r="H600" t="str">
            <v>Rigid Truck</v>
          </cell>
          <cell r="I600"/>
          <cell r="J600" t="str">
            <v>Reefer Box With Tail Lift</v>
          </cell>
          <cell r="K600"/>
          <cell r="L600"/>
          <cell r="M600" t="str">
            <v>KL3K8C6F16K000097</v>
          </cell>
          <cell r="N600" t="str">
            <v>KL3K8C6F16K000097</v>
          </cell>
          <cell r="O600">
            <v>2006</v>
          </cell>
          <cell r="P600" t="str">
            <v>Korea</v>
          </cell>
          <cell r="Q600" t="str">
            <v>TR-Transport - Operations</v>
          </cell>
          <cell r="R600" t="str">
            <v>GWC</v>
          </cell>
          <cell r="S600" t="str">
            <v>LVQ</v>
          </cell>
          <cell r="T600" t="str">
            <v>Transport HMC</v>
          </cell>
          <cell r="U600"/>
          <cell r="V600"/>
          <cell r="W600">
            <v>6</v>
          </cell>
          <cell r="X600" t="str">
            <v>Green</v>
          </cell>
          <cell r="Y600">
            <v>505647</v>
          </cell>
          <cell r="Z600"/>
          <cell r="AA600" t="str">
            <v>Diesel</v>
          </cell>
          <cell r="AB600"/>
          <cell r="AC600"/>
          <cell r="AD600">
            <v>3.5</v>
          </cell>
          <cell r="AE600"/>
          <cell r="AF600"/>
          <cell r="AG600"/>
          <cell r="AH600"/>
          <cell r="AI600">
            <v>-6500</v>
          </cell>
          <cell r="AJ600"/>
          <cell r="AK600">
            <v>6500</v>
          </cell>
          <cell r="AL600">
            <v>792</v>
          </cell>
          <cell r="AM600">
            <v>813</v>
          </cell>
          <cell r="AN600">
            <v>238</v>
          </cell>
          <cell r="AO600">
            <v>260</v>
          </cell>
          <cell r="AP600">
            <v>239</v>
          </cell>
          <cell r="AQ600">
            <v>270</v>
          </cell>
          <cell r="AR600">
            <v>400</v>
          </cell>
          <cell r="AS600" t="str">
            <v>THERMOKING (T80012)</v>
          </cell>
          <cell r="AT600" t="str">
            <v>GLW1030449</v>
          </cell>
          <cell r="AU600"/>
          <cell r="AV600"/>
          <cell r="AW600"/>
          <cell r="AX600"/>
          <cell r="AY600" t="e">
            <v>#N/A</v>
          </cell>
          <cell r="AZ600"/>
          <cell r="BA600">
            <v>44873</v>
          </cell>
          <cell r="BB600" t="str">
            <v>Expired</v>
          </cell>
          <cell r="BC600" t="str">
            <v>Compreh.</v>
          </cell>
          <cell r="BD600" t="str">
            <v>AVL</v>
          </cell>
          <cell r="BE600"/>
          <cell r="BF600" t="str">
            <v>LIGHT VEHICLE TRANSPORT</v>
          </cell>
          <cell r="BG600" t="str">
            <v>FMB120</v>
          </cell>
          <cell r="BH600">
            <v>354018117441844</v>
          </cell>
          <cell r="BI600" t="str">
            <v>9742800041080</v>
          </cell>
          <cell r="BJ600" t="str">
            <v>fixed</v>
          </cell>
          <cell r="BK600"/>
          <cell r="BL600"/>
          <cell r="BM600"/>
          <cell r="BN600"/>
          <cell r="BO600"/>
          <cell r="BP600"/>
          <cell r="BQ600">
            <v>1108050100</v>
          </cell>
        </row>
        <row r="601">
          <cell r="C601">
            <v>137224</v>
          </cell>
          <cell r="D601" t="str">
            <v>Active</v>
          </cell>
          <cell r="E601" t="str">
            <v xml:space="preserve">Tata </v>
          </cell>
          <cell r="F601" t="str">
            <v>Manuel</v>
          </cell>
          <cell r="G601" t="str">
            <v>Novus K8C6F 20 TON</v>
          </cell>
          <cell r="H601" t="str">
            <v>Rigid Truck</v>
          </cell>
          <cell r="I601"/>
          <cell r="J601" t="str">
            <v>Dry Box With Tail Lift</v>
          </cell>
          <cell r="K601"/>
          <cell r="L601"/>
          <cell r="M601" t="str">
            <v>KL3K8C6F16K000100</v>
          </cell>
          <cell r="N601" t="str">
            <v>KL3K8C6F16K000100</v>
          </cell>
          <cell r="O601">
            <v>2006</v>
          </cell>
          <cell r="P601" t="str">
            <v>Korea</v>
          </cell>
          <cell r="Q601" t="str">
            <v>TR-Transport - Operations</v>
          </cell>
          <cell r="R601" t="str">
            <v>GWC</v>
          </cell>
          <cell r="S601" t="str">
            <v>LVQ</v>
          </cell>
          <cell r="T601" t="str">
            <v>LVQ</v>
          </cell>
          <cell r="U601"/>
          <cell r="V601"/>
          <cell r="W601">
            <v>6</v>
          </cell>
          <cell r="X601" t="str">
            <v>Green</v>
          </cell>
          <cell r="Y601">
            <v>505376</v>
          </cell>
          <cell r="Z601"/>
          <cell r="AA601" t="str">
            <v>Diesel</v>
          </cell>
          <cell r="AB601"/>
          <cell r="AC601"/>
          <cell r="AD601">
            <v>3.5</v>
          </cell>
          <cell r="AE601"/>
          <cell r="AF601"/>
          <cell r="AG601"/>
          <cell r="AH601" t="str">
            <v>20 TON</v>
          </cell>
          <cell r="AI601">
            <v>-9900</v>
          </cell>
          <cell r="AJ601"/>
          <cell r="AK601">
            <v>9900</v>
          </cell>
          <cell r="AL601">
            <v>790</v>
          </cell>
          <cell r="AM601">
            <v>810</v>
          </cell>
          <cell r="AN601">
            <v>239</v>
          </cell>
          <cell r="AO601">
            <v>264</v>
          </cell>
          <cell r="AP601">
            <v>238</v>
          </cell>
          <cell r="AQ601">
            <v>265</v>
          </cell>
          <cell r="AR601">
            <v>400</v>
          </cell>
          <cell r="AS601"/>
          <cell r="AT601"/>
          <cell r="AU601"/>
          <cell r="AV601"/>
          <cell r="AW601"/>
          <cell r="AX601"/>
          <cell r="AY601" t="e">
            <v>#N/A</v>
          </cell>
          <cell r="AZ601"/>
          <cell r="BA601">
            <v>45032</v>
          </cell>
          <cell r="BB601" t="str">
            <v/>
          </cell>
          <cell r="BC601" t="str">
            <v>Compreh.</v>
          </cell>
          <cell r="BD601" t="str">
            <v>AVL</v>
          </cell>
          <cell r="BE601"/>
          <cell r="BF601" t="str">
            <v>LIGHT VEHICLE TRANSPORT</v>
          </cell>
          <cell r="BG601" t="str">
            <v>FMB120</v>
          </cell>
          <cell r="BH601">
            <v>354018118162175</v>
          </cell>
          <cell r="BI601" t="str">
            <v>9742800041081</v>
          </cell>
          <cell r="BJ601" t="str">
            <v>fixed</v>
          </cell>
          <cell r="BK601"/>
          <cell r="BL601"/>
          <cell r="BM601"/>
          <cell r="BN601"/>
          <cell r="BO601"/>
          <cell r="BP601"/>
          <cell r="BQ601">
            <v>1108050100</v>
          </cell>
        </row>
        <row r="602">
          <cell r="C602">
            <v>137225</v>
          </cell>
          <cell r="D602" t="str">
            <v>Active</v>
          </cell>
          <cell r="E602" t="str">
            <v xml:space="preserve">Tata </v>
          </cell>
          <cell r="F602" t="str">
            <v>Manuel</v>
          </cell>
          <cell r="G602" t="str">
            <v>Novus K8C6F 20 TON</v>
          </cell>
          <cell r="H602" t="str">
            <v>Rigid Truck</v>
          </cell>
          <cell r="I602"/>
          <cell r="J602" t="str">
            <v>Dry Box With Tail Lift</v>
          </cell>
          <cell r="K602"/>
          <cell r="L602"/>
          <cell r="M602" t="str">
            <v>KL3K8C6F16K000103</v>
          </cell>
          <cell r="N602" t="str">
            <v>KL3K8C6F16K000103</v>
          </cell>
          <cell r="O602">
            <v>2006</v>
          </cell>
          <cell r="P602" t="str">
            <v>Korea</v>
          </cell>
          <cell r="Q602" t="str">
            <v>TR-Transport - Operations</v>
          </cell>
          <cell r="R602" t="str">
            <v>GWC</v>
          </cell>
          <cell r="S602" t="str">
            <v>LVQ</v>
          </cell>
          <cell r="T602" t="str">
            <v>LVQ</v>
          </cell>
          <cell r="U602"/>
          <cell r="V602"/>
          <cell r="W602">
            <v>6</v>
          </cell>
          <cell r="X602" t="str">
            <v>Green</v>
          </cell>
          <cell r="Y602">
            <v>504983</v>
          </cell>
          <cell r="Z602"/>
          <cell r="AA602" t="str">
            <v>Diesel</v>
          </cell>
          <cell r="AB602"/>
          <cell r="AC602"/>
          <cell r="AD602">
            <v>3.5</v>
          </cell>
          <cell r="AE602"/>
          <cell r="AF602"/>
          <cell r="AG602"/>
          <cell r="AH602"/>
          <cell r="AI602">
            <v>-9900</v>
          </cell>
          <cell r="AJ602"/>
          <cell r="AK602">
            <v>9900</v>
          </cell>
          <cell r="AL602">
            <v>800</v>
          </cell>
          <cell r="AM602">
            <v>810</v>
          </cell>
          <cell r="AN602">
            <v>239</v>
          </cell>
          <cell r="AO602">
            <v>259</v>
          </cell>
          <cell r="AP602">
            <v>239</v>
          </cell>
          <cell r="AQ602">
            <v>249</v>
          </cell>
          <cell r="AR602">
            <v>400</v>
          </cell>
          <cell r="AS602" t="str">
            <v>CARRIER (OASIS 350)</v>
          </cell>
          <cell r="AT602"/>
          <cell r="AU602"/>
          <cell r="AV602"/>
          <cell r="AW602"/>
          <cell r="AX602"/>
          <cell r="AY602" t="e">
            <v>#N/A</v>
          </cell>
          <cell r="AZ602"/>
          <cell r="BA602">
            <v>44866</v>
          </cell>
          <cell r="BB602" t="str">
            <v>Expired</v>
          </cell>
          <cell r="BC602" t="str">
            <v>Compreh.</v>
          </cell>
          <cell r="BD602" t="str">
            <v>AVL</v>
          </cell>
          <cell r="BE602"/>
          <cell r="BF602" t="str">
            <v>LIGHT VEHICLE TRANSPORT</v>
          </cell>
          <cell r="BG602" t="str">
            <v>FMB120</v>
          </cell>
          <cell r="BH602">
            <v>354018118117351</v>
          </cell>
          <cell r="BI602" t="str">
            <v>9742800041082</v>
          </cell>
          <cell r="BJ602" t="str">
            <v>fixed</v>
          </cell>
          <cell r="BK602"/>
          <cell r="BL602"/>
          <cell r="BM602"/>
          <cell r="BN602"/>
          <cell r="BO602"/>
          <cell r="BP602"/>
          <cell r="BQ602">
            <v>1108050100</v>
          </cell>
        </row>
        <row r="603">
          <cell r="C603">
            <v>137234</v>
          </cell>
          <cell r="D603" t="str">
            <v>Active</v>
          </cell>
          <cell r="E603" t="str">
            <v xml:space="preserve">Tata </v>
          </cell>
          <cell r="F603" t="str">
            <v>Manuel</v>
          </cell>
          <cell r="G603" t="str">
            <v>Novus K8C6F 20 TON</v>
          </cell>
          <cell r="H603" t="str">
            <v>Rigid Truck</v>
          </cell>
          <cell r="I603"/>
          <cell r="J603" t="str">
            <v>Dry Box</v>
          </cell>
          <cell r="K603"/>
          <cell r="L603"/>
          <cell r="M603" t="str">
            <v>KL3K8C6F16K000095</v>
          </cell>
          <cell r="N603" t="str">
            <v>KL3K8C6F16K000095</v>
          </cell>
          <cell r="O603">
            <v>2006</v>
          </cell>
          <cell r="P603" t="str">
            <v>Korea</v>
          </cell>
          <cell r="Q603" t="str">
            <v>TR-Transport - Operations</v>
          </cell>
          <cell r="R603" t="str">
            <v>GWC</v>
          </cell>
          <cell r="S603" t="str">
            <v>LVQ</v>
          </cell>
          <cell r="T603" t="str">
            <v>LVQ</v>
          </cell>
          <cell r="U603"/>
          <cell r="V603"/>
          <cell r="W603">
            <v>6</v>
          </cell>
          <cell r="X603" t="str">
            <v>Green</v>
          </cell>
          <cell r="Y603">
            <v>505539</v>
          </cell>
          <cell r="Z603"/>
          <cell r="AA603" t="str">
            <v>Diesel</v>
          </cell>
          <cell r="AB603"/>
          <cell r="AC603"/>
          <cell r="AD603">
            <v>3.5</v>
          </cell>
          <cell r="AE603"/>
          <cell r="AF603"/>
          <cell r="AG603"/>
          <cell r="AH603" t="str">
            <v>20 TON</v>
          </cell>
          <cell r="AI603">
            <v>-9900</v>
          </cell>
          <cell r="AJ603"/>
          <cell r="AK603">
            <v>9900</v>
          </cell>
          <cell r="AL603">
            <v>790</v>
          </cell>
          <cell r="AM603">
            <v>810</v>
          </cell>
          <cell r="AN603">
            <v>239</v>
          </cell>
          <cell r="AO603">
            <v>264</v>
          </cell>
          <cell r="AP603">
            <v>238</v>
          </cell>
          <cell r="AQ603">
            <v>265</v>
          </cell>
          <cell r="AR603">
            <v>400</v>
          </cell>
          <cell r="AS603"/>
          <cell r="AT603"/>
          <cell r="AU603"/>
          <cell r="AV603"/>
          <cell r="AW603"/>
          <cell r="AX603"/>
          <cell r="AY603" t="e">
            <v>#N/A</v>
          </cell>
          <cell r="AZ603"/>
          <cell r="BA603">
            <v>45056</v>
          </cell>
          <cell r="BB603" t="str">
            <v/>
          </cell>
          <cell r="BC603" t="str">
            <v>Compreh.</v>
          </cell>
          <cell r="BD603" t="str">
            <v>AVL</v>
          </cell>
          <cell r="BE603"/>
          <cell r="BF603" t="str">
            <v>LIGHT VEHICLE TRANSPORT</v>
          </cell>
          <cell r="BG603" t="str">
            <v>FMB120</v>
          </cell>
          <cell r="BH603">
            <v>354018118150113</v>
          </cell>
          <cell r="BI603" t="str">
            <v>9742800041083</v>
          </cell>
          <cell r="BJ603" t="str">
            <v>fixed</v>
          </cell>
          <cell r="BK603"/>
          <cell r="BL603"/>
          <cell r="BM603"/>
          <cell r="BN603"/>
          <cell r="BO603"/>
          <cell r="BP603"/>
          <cell r="BQ603">
            <v>1108050100</v>
          </cell>
        </row>
        <row r="604">
          <cell r="C604">
            <v>137235</v>
          </cell>
          <cell r="D604" t="str">
            <v>Active</v>
          </cell>
          <cell r="E604" t="str">
            <v xml:space="preserve">Tata </v>
          </cell>
          <cell r="F604" t="str">
            <v>Manuel</v>
          </cell>
          <cell r="G604" t="str">
            <v>Novus K8C6F 20 TON Boom Truck</v>
          </cell>
          <cell r="H604" t="str">
            <v>Rigid Truck</v>
          </cell>
          <cell r="I604"/>
          <cell r="J604" t="str">
            <v>Boom Truck</v>
          </cell>
          <cell r="K604"/>
          <cell r="L604"/>
          <cell r="M604" t="str">
            <v>KL3K8C6F16K000098</v>
          </cell>
          <cell r="N604" t="str">
            <v>KL3K8C6F16K000098</v>
          </cell>
          <cell r="O604">
            <v>2006</v>
          </cell>
          <cell r="P604" t="str">
            <v>Korea</v>
          </cell>
          <cell r="Q604" t="str">
            <v>TR-Transport - Operations</v>
          </cell>
          <cell r="R604" t="str">
            <v>GWC</v>
          </cell>
          <cell r="S604" t="str">
            <v>LVQ</v>
          </cell>
          <cell r="T604" t="str">
            <v>Transport HMC</v>
          </cell>
          <cell r="U604"/>
          <cell r="V604"/>
          <cell r="W604">
            <v>6</v>
          </cell>
          <cell r="X604" t="str">
            <v>Green</v>
          </cell>
          <cell r="Y604">
            <v>505646</v>
          </cell>
          <cell r="Z604"/>
          <cell r="AA604" t="str">
            <v>Diesel</v>
          </cell>
          <cell r="AB604"/>
          <cell r="AC604"/>
          <cell r="AD604">
            <v>3.5</v>
          </cell>
          <cell r="AE604"/>
          <cell r="AF604"/>
          <cell r="AG604"/>
          <cell r="AH604"/>
          <cell r="AI604">
            <v>-9900</v>
          </cell>
          <cell r="AJ604"/>
          <cell r="AK604">
            <v>9900</v>
          </cell>
          <cell r="AL604">
            <v>683</v>
          </cell>
          <cell r="AM604">
            <v>700</v>
          </cell>
          <cell r="AN604">
            <v>243</v>
          </cell>
          <cell r="AO604">
            <v>250</v>
          </cell>
          <cell r="AP604">
            <v>75</v>
          </cell>
          <cell r="AQ604">
            <v>90</v>
          </cell>
          <cell r="AR604"/>
          <cell r="AS604"/>
          <cell r="AT604"/>
          <cell r="AU604"/>
          <cell r="AV604"/>
          <cell r="AW604"/>
          <cell r="AX604"/>
          <cell r="AY604" t="e">
            <v>#N/A</v>
          </cell>
          <cell r="AZ604"/>
          <cell r="BA604">
            <v>44999</v>
          </cell>
          <cell r="BB604" t="str">
            <v/>
          </cell>
          <cell r="BC604" t="str">
            <v>Compreh.</v>
          </cell>
          <cell r="BD604" t="str">
            <v>AVL</v>
          </cell>
          <cell r="BE604"/>
          <cell r="BF604" t="str">
            <v>LIGHT VEHICLE TRANSPORT</v>
          </cell>
          <cell r="BG604" t="str">
            <v>FMB120</v>
          </cell>
          <cell r="BH604">
            <v>354018118134513</v>
          </cell>
          <cell r="BI604" t="str">
            <v>9742800041084</v>
          </cell>
          <cell r="BJ604" t="str">
            <v>fixed</v>
          </cell>
          <cell r="BK604"/>
          <cell r="BL604"/>
          <cell r="BM604"/>
          <cell r="BN604"/>
          <cell r="BO604"/>
          <cell r="BP604"/>
          <cell r="BQ604">
            <v>1108050100</v>
          </cell>
        </row>
        <row r="605">
          <cell r="C605">
            <v>137236</v>
          </cell>
          <cell r="D605" t="str">
            <v>Active</v>
          </cell>
          <cell r="E605" t="str">
            <v xml:space="preserve">Tata </v>
          </cell>
          <cell r="F605" t="str">
            <v>Manuel</v>
          </cell>
          <cell r="G605" t="str">
            <v>Novus K8C6F 20 TON</v>
          </cell>
          <cell r="H605" t="str">
            <v>Rigid Truck</v>
          </cell>
          <cell r="I605"/>
          <cell r="J605" t="str">
            <v>Reefer Box With Tail Lift</v>
          </cell>
          <cell r="K605"/>
          <cell r="L605"/>
          <cell r="M605" t="str">
            <v>KL3K8C6F16K000101</v>
          </cell>
          <cell r="N605" t="str">
            <v>KL3K8C6F16K000101</v>
          </cell>
          <cell r="O605">
            <v>2006</v>
          </cell>
          <cell r="P605" t="str">
            <v>Korea</v>
          </cell>
          <cell r="Q605" t="str">
            <v>TR-Transport - Operations</v>
          </cell>
          <cell r="R605" t="str">
            <v>GWC</v>
          </cell>
          <cell r="S605" t="str">
            <v>LVQ</v>
          </cell>
          <cell r="T605" t="str">
            <v>Transport HMC</v>
          </cell>
          <cell r="U605"/>
          <cell r="V605"/>
          <cell r="W605">
            <v>6</v>
          </cell>
          <cell r="X605" t="str">
            <v>Green</v>
          </cell>
          <cell r="Y605">
            <v>505181</v>
          </cell>
          <cell r="Z605"/>
          <cell r="AA605" t="str">
            <v>Diesel</v>
          </cell>
          <cell r="AB605"/>
          <cell r="AC605"/>
          <cell r="AD605">
            <v>3.5</v>
          </cell>
          <cell r="AE605"/>
          <cell r="AF605"/>
          <cell r="AG605"/>
          <cell r="AH605"/>
          <cell r="AI605">
            <v>-9900</v>
          </cell>
          <cell r="AJ605"/>
          <cell r="AK605">
            <v>9900</v>
          </cell>
          <cell r="AL605">
            <v>791</v>
          </cell>
          <cell r="AM605">
            <v>811</v>
          </cell>
          <cell r="AN605">
            <v>239</v>
          </cell>
          <cell r="AO605">
            <v>262</v>
          </cell>
          <cell r="AP605">
            <v>237</v>
          </cell>
          <cell r="AQ605">
            <v>270</v>
          </cell>
          <cell r="AR605">
            <v>400</v>
          </cell>
          <cell r="AS605" t="str">
            <v>CARRIER (OASIS 350)</v>
          </cell>
          <cell r="AT605" t="str">
            <v>TB614101</v>
          </cell>
          <cell r="AU605"/>
          <cell r="AV605"/>
          <cell r="AW605"/>
          <cell r="AX605"/>
          <cell r="AY605" t="e">
            <v>#N/A</v>
          </cell>
          <cell r="AZ605"/>
          <cell r="BA605">
            <v>44921</v>
          </cell>
          <cell r="BB605" t="str">
            <v>Warning</v>
          </cell>
          <cell r="BC605" t="str">
            <v>Compreh.</v>
          </cell>
          <cell r="BD605" t="str">
            <v>AVL</v>
          </cell>
          <cell r="BE605"/>
          <cell r="BF605" t="str">
            <v>LIGHT VEHICLE TRANSPORT</v>
          </cell>
          <cell r="BG605" t="str">
            <v>FMB120</v>
          </cell>
          <cell r="BH605">
            <v>354018117472716</v>
          </cell>
          <cell r="BI605" t="str">
            <v>9742800041085</v>
          </cell>
          <cell r="BJ605" t="str">
            <v>fixed</v>
          </cell>
          <cell r="BK605"/>
          <cell r="BL605"/>
          <cell r="BM605"/>
          <cell r="BN605"/>
          <cell r="BO605"/>
          <cell r="BP605"/>
          <cell r="BQ605">
            <v>1108050100</v>
          </cell>
        </row>
        <row r="606">
          <cell r="C606">
            <v>137249</v>
          </cell>
          <cell r="D606" t="str">
            <v>Active</v>
          </cell>
          <cell r="E606" t="str">
            <v xml:space="preserve">Hyundai </v>
          </cell>
          <cell r="F606" t="str">
            <v>Manuel</v>
          </cell>
          <cell r="G606" t="str">
            <v>HD-120 8 TON</v>
          </cell>
          <cell r="H606" t="str">
            <v>Rigid Truck</v>
          </cell>
          <cell r="I606"/>
          <cell r="J606" t="str">
            <v>Reefer Box With Tail Lift</v>
          </cell>
          <cell r="K606"/>
          <cell r="L606"/>
          <cell r="M606" t="str">
            <v>KMFLAI9R26C009327</v>
          </cell>
          <cell r="N606" t="str">
            <v>KMFLAI9R26C009327</v>
          </cell>
          <cell r="O606">
            <v>2006</v>
          </cell>
          <cell r="P606" t="str">
            <v>Korea</v>
          </cell>
          <cell r="Q606" t="str">
            <v>TR-Transport - Operations</v>
          </cell>
          <cell r="R606" t="str">
            <v>GWC</v>
          </cell>
          <cell r="S606" t="str">
            <v>LVQ</v>
          </cell>
          <cell r="T606" t="str">
            <v>LVQ</v>
          </cell>
          <cell r="U606"/>
          <cell r="V606"/>
          <cell r="W606">
            <v>6</v>
          </cell>
          <cell r="X606" t="str">
            <v>Green</v>
          </cell>
          <cell r="Y606" t="str">
            <v>6DBR5054828</v>
          </cell>
          <cell r="Z606"/>
          <cell r="AA606" t="str">
            <v>Diesel</v>
          </cell>
          <cell r="AB606"/>
          <cell r="AC606"/>
          <cell r="AD606">
            <v>6</v>
          </cell>
          <cell r="AE606"/>
          <cell r="AF606"/>
          <cell r="AG606"/>
          <cell r="AH606" t="str">
            <v xml:space="preserve"> 8 TON</v>
          </cell>
          <cell r="AI606">
            <v>-8000</v>
          </cell>
          <cell r="AJ606"/>
          <cell r="AK606">
            <v>8000</v>
          </cell>
          <cell r="AL606">
            <v>585</v>
          </cell>
          <cell r="AM606">
            <v>616</v>
          </cell>
          <cell r="AN606">
            <v>195</v>
          </cell>
          <cell r="AO606">
            <v>219</v>
          </cell>
          <cell r="AP606">
            <v>193</v>
          </cell>
          <cell r="AQ606">
            <v>227</v>
          </cell>
          <cell r="AR606"/>
          <cell r="AS606"/>
          <cell r="AT606"/>
          <cell r="AU606"/>
          <cell r="AV606"/>
          <cell r="AW606"/>
          <cell r="AX606"/>
          <cell r="AY606" t="e">
            <v>#N/A</v>
          </cell>
          <cell r="AZ606"/>
          <cell r="BA606">
            <v>44948</v>
          </cell>
          <cell r="BB606" t="str">
            <v>Warning</v>
          </cell>
          <cell r="BC606" t="str">
            <v>Compreh.</v>
          </cell>
          <cell r="BD606" t="str">
            <v>AVL</v>
          </cell>
          <cell r="BE606"/>
          <cell r="BF606" t="str">
            <v>LIGHT VEHICLE TRANSPORT</v>
          </cell>
          <cell r="BG606" t="str">
            <v>FMB120</v>
          </cell>
          <cell r="BH606">
            <v>354018118150360</v>
          </cell>
          <cell r="BI606" t="str">
            <v>9742800041086</v>
          </cell>
          <cell r="BJ606" t="str">
            <v>fixed</v>
          </cell>
          <cell r="BK606"/>
          <cell r="BL606"/>
          <cell r="BM606"/>
          <cell r="BN606"/>
          <cell r="BO606"/>
          <cell r="BP606"/>
          <cell r="BQ606">
            <v>1108050100</v>
          </cell>
        </row>
        <row r="607">
          <cell r="C607">
            <v>137521</v>
          </cell>
          <cell r="D607" t="str">
            <v>Active</v>
          </cell>
          <cell r="E607" t="str">
            <v xml:space="preserve">Tata </v>
          </cell>
          <cell r="F607" t="str">
            <v>Manuel</v>
          </cell>
          <cell r="G607" t="str">
            <v>Novus K8C6F 20 TON</v>
          </cell>
          <cell r="H607" t="str">
            <v>Rigid Truck</v>
          </cell>
          <cell r="I607"/>
          <cell r="J607" t="str">
            <v>Dry Box</v>
          </cell>
          <cell r="K607"/>
          <cell r="L607"/>
          <cell r="M607" t="str">
            <v>KL3K8C6F16K000104</v>
          </cell>
          <cell r="N607" t="str">
            <v>KL3K8C6F16K000104</v>
          </cell>
          <cell r="O607">
            <v>2006</v>
          </cell>
          <cell r="P607" t="str">
            <v>Korea</v>
          </cell>
          <cell r="Q607" t="str">
            <v>TR-Transport - Operations</v>
          </cell>
          <cell r="R607" t="str">
            <v>GWC</v>
          </cell>
          <cell r="S607" t="str">
            <v>LVQ</v>
          </cell>
          <cell r="T607" t="str">
            <v>LVQ</v>
          </cell>
          <cell r="U607"/>
          <cell r="V607"/>
          <cell r="W607">
            <v>6</v>
          </cell>
          <cell r="X607" t="str">
            <v>Green</v>
          </cell>
          <cell r="Y607">
            <v>504536</v>
          </cell>
          <cell r="Z607"/>
          <cell r="AA607" t="str">
            <v>Diesel</v>
          </cell>
          <cell r="AB607"/>
          <cell r="AC607"/>
          <cell r="AD607">
            <v>3.5</v>
          </cell>
          <cell r="AE607"/>
          <cell r="AF607"/>
          <cell r="AG607"/>
          <cell r="AH607" t="str">
            <v>20 TON</v>
          </cell>
          <cell r="AI607">
            <v>-9900</v>
          </cell>
          <cell r="AJ607"/>
          <cell r="AK607">
            <v>9900</v>
          </cell>
          <cell r="AL607">
            <v>791</v>
          </cell>
          <cell r="AM607">
            <v>811</v>
          </cell>
          <cell r="AN607">
            <v>239</v>
          </cell>
          <cell r="AO607">
            <v>262</v>
          </cell>
          <cell r="AP607">
            <v>237</v>
          </cell>
          <cell r="AQ607">
            <v>270</v>
          </cell>
          <cell r="AR607">
            <v>400</v>
          </cell>
          <cell r="AS607"/>
          <cell r="AT607"/>
          <cell r="AU607"/>
          <cell r="AV607"/>
          <cell r="AW607"/>
          <cell r="AX607"/>
          <cell r="AY607" t="e">
            <v>#N/A</v>
          </cell>
          <cell r="AZ607"/>
          <cell r="BA607">
            <v>45054</v>
          </cell>
          <cell r="BB607" t="str">
            <v/>
          </cell>
          <cell r="BC607" t="str">
            <v>Compreh.</v>
          </cell>
          <cell r="BD607" t="str">
            <v>AVL</v>
          </cell>
          <cell r="BE607"/>
          <cell r="BF607" t="str">
            <v>LIGHT VEHICLE TRANSPORT</v>
          </cell>
          <cell r="BG607" t="str">
            <v>FMB120</v>
          </cell>
          <cell r="BH607">
            <v>354018118162084</v>
          </cell>
          <cell r="BI607" t="str">
            <v>9742800041088</v>
          </cell>
          <cell r="BJ607" t="str">
            <v>fixed</v>
          </cell>
          <cell r="BK607"/>
          <cell r="BL607"/>
          <cell r="BM607"/>
          <cell r="BN607"/>
          <cell r="BO607"/>
          <cell r="BP607"/>
          <cell r="BQ607">
            <v>1108050100</v>
          </cell>
        </row>
        <row r="608">
          <cell r="C608">
            <v>146285</v>
          </cell>
          <cell r="D608" t="str">
            <v>Active</v>
          </cell>
          <cell r="E608" t="str">
            <v xml:space="preserve">Tata </v>
          </cell>
          <cell r="F608" t="str">
            <v>Manuel</v>
          </cell>
          <cell r="G608" t="str">
            <v>Novus F6C4F 11 TON</v>
          </cell>
          <cell r="H608" t="str">
            <v>Rigid Truck</v>
          </cell>
          <cell r="I608"/>
          <cell r="J608" t="str">
            <v>Dry Box With Tail Lift</v>
          </cell>
          <cell r="K608"/>
          <cell r="L608"/>
          <cell r="M608" t="str">
            <v>KL3F6C4F16K000063</v>
          </cell>
          <cell r="N608" t="str">
            <v>KL3F6C4F16K000063</v>
          </cell>
          <cell r="O608">
            <v>2006</v>
          </cell>
          <cell r="P608" t="str">
            <v>Korea</v>
          </cell>
          <cell r="Q608" t="str">
            <v>TR-Transport - Operations</v>
          </cell>
          <cell r="R608" t="str">
            <v>GWC</v>
          </cell>
          <cell r="S608" t="str">
            <v>LVQ</v>
          </cell>
          <cell r="T608" t="str">
            <v>Transport HMC</v>
          </cell>
          <cell r="U608"/>
          <cell r="V608"/>
          <cell r="W608">
            <v>6</v>
          </cell>
          <cell r="X608" t="str">
            <v>Green</v>
          </cell>
          <cell r="Y608">
            <v>603176</v>
          </cell>
          <cell r="Z608"/>
          <cell r="AA608" t="str">
            <v>Diesel</v>
          </cell>
          <cell r="AB608"/>
          <cell r="AC608"/>
          <cell r="AD608">
            <v>3.5</v>
          </cell>
          <cell r="AE608"/>
          <cell r="AF608"/>
          <cell r="AG608"/>
          <cell r="AH608" t="str">
            <v>11 TON</v>
          </cell>
          <cell r="AI608">
            <v>-9500</v>
          </cell>
          <cell r="AJ608"/>
          <cell r="AK608">
            <v>9500</v>
          </cell>
          <cell r="AL608">
            <v>712</v>
          </cell>
          <cell r="AM608">
            <v>722</v>
          </cell>
          <cell r="AN608">
            <v>234</v>
          </cell>
          <cell r="AO608">
            <v>254</v>
          </cell>
          <cell r="AP608">
            <v>234</v>
          </cell>
          <cell r="AQ608">
            <v>244</v>
          </cell>
          <cell r="AR608">
            <v>382</v>
          </cell>
          <cell r="AS608"/>
          <cell r="AT608"/>
          <cell r="AU608"/>
          <cell r="AV608"/>
          <cell r="AW608"/>
          <cell r="AX608"/>
          <cell r="AY608" t="e">
            <v>#N/A</v>
          </cell>
          <cell r="AZ608"/>
          <cell r="BA608">
            <v>45103</v>
          </cell>
          <cell r="BB608" t="str">
            <v/>
          </cell>
          <cell r="BC608" t="str">
            <v>Compreh.</v>
          </cell>
          <cell r="BD608" t="str">
            <v>AVL</v>
          </cell>
          <cell r="BE608"/>
          <cell r="BF608" t="str">
            <v>LIGHT VEHICLE TRANSPORT</v>
          </cell>
          <cell r="BG608" t="str">
            <v>FMB120</v>
          </cell>
          <cell r="BH608">
            <v>354018118160716</v>
          </cell>
          <cell r="BI608" t="str">
            <v>9742800041089</v>
          </cell>
          <cell r="BJ608" t="str">
            <v>fixed</v>
          </cell>
          <cell r="BK608"/>
          <cell r="BL608"/>
          <cell r="BM608"/>
          <cell r="BN608"/>
          <cell r="BO608"/>
          <cell r="BP608"/>
          <cell r="BQ608">
            <v>1108050100</v>
          </cell>
        </row>
        <row r="609">
          <cell r="C609">
            <v>152931</v>
          </cell>
          <cell r="D609" t="str">
            <v>Active</v>
          </cell>
          <cell r="E609" t="str">
            <v>Isuzu</v>
          </cell>
          <cell r="F609" t="str">
            <v>Manuel</v>
          </cell>
          <cell r="G609" t="str">
            <v>NPR</v>
          </cell>
          <cell r="H609" t="str">
            <v>Rigid Truck</v>
          </cell>
          <cell r="I609"/>
          <cell r="J609" t="str">
            <v>Reefer Box With Tail Lift</v>
          </cell>
          <cell r="K609"/>
          <cell r="L609"/>
          <cell r="M609" t="str">
            <v>JAMKP34G777P01045</v>
          </cell>
          <cell r="N609" t="str">
            <v>JAMKP34G777P01045</v>
          </cell>
          <cell r="O609">
            <v>2006</v>
          </cell>
          <cell r="P609" t="str">
            <v>Japan</v>
          </cell>
          <cell r="Q609" t="str">
            <v>TR-Transport - Operations</v>
          </cell>
          <cell r="R609" t="str">
            <v>GWC</v>
          </cell>
          <cell r="S609" t="str">
            <v>LVQ</v>
          </cell>
          <cell r="T609" t="str">
            <v>LVQ</v>
          </cell>
          <cell r="U609"/>
          <cell r="V609"/>
          <cell r="W609">
            <v>4</v>
          </cell>
          <cell r="X609" t="str">
            <v>Green</v>
          </cell>
          <cell r="Y609">
            <v>413300</v>
          </cell>
          <cell r="Z609"/>
          <cell r="AA609" t="str">
            <v>Diesel</v>
          </cell>
          <cell r="AB609"/>
          <cell r="AC609"/>
          <cell r="AD609">
            <v>4.5</v>
          </cell>
          <cell r="AE609"/>
          <cell r="AF609"/>
          <cell r="AG609"/>
          <cell r="AH609"/>
          <cell r="AI609">
            <v>-4375</v>
          </cell>
          <cell r="AJ609"/>
          <cell r="AK609">
            <v>4375</v>
          </cell>
          <cell r="AL609">
            <v>402</v>
          </cell>
          <cell r="AM609">
            <v>426</v>
          </cell>
          <cell r="AN609">
            <v>178</v>
          </cell>
          <cell r="AO609">
            <v>200</v>
          </cell>
          <cell r="AP609">
            <v>184</v>
          </cell>
          <cell r="AQ609">
            <v>206</v>
          </cell>
          <cell r="AR609"/>
          <cell r="AS609" t="str">
            <v>CARRIER (OASIS 250)</v>
          </cell>
          <cell r="AT609" t="str">
            <v>TB610016</v>
          </cell>
          <cell r="AU609"/>
          <cell r="AV609"/>
          <cell r="AW609"/>
          <cell r="AX609"/>
          <cell r="AY609" t="e">
            <v>#N/A</v>
          </cell>
          <cell r="AZ609"/>
          <cell r="BA609">
            <v>45105</v>
          </cell>
          <cell r="BB609" t="str">
            <v/>
          </cell>
          <cell r="BC609" t="str">
            <v>Compreh.</v>
          </cell>
          <cell r="BD609" t="str">
            <v>AVL</v>
          </cell>
          <cell r="BE609"/>
          <cell r="BF609" t="str">
            <v>LIGHT VEHICLE TRANSPORT</v>
          </cell>
          <cell r="BG609" t="str">
            <v>FMB120</v>
          </cell>
          <cell r="BH609">
            <v>354018118134570</v>
          </cell>
          <cell r="BI609">
            <v>9742800041090</v>
          </cell>
          <cell r="BJ609" t="str">
            <v>fixed</v>
          </cell>
          <cell r="BK609"/>
          <cell r="BL609"/>
          <cell r="BM609"/>
          <cell r="BN609"/>
          <cell r="BO609"/>
          <cell r="BP609"/>
          <cell r="BQ609">
            <v>1108050100</v>
          </cell>
        </row>
        <row r="610">
          <cell r="C610">
            <v>160119</v>
          </cell>
          <cell r="D610" t="str">
            <v>Active</v>
          </cell>
          <cell r="E610" t="str">
            <v>Nissan</v>
          </cell>
          <cell r="F610" t="str">
            <v>Manuel</v>
          </cell>
          <cell r="G610" t="str">
            <v xml:space="preserve">Nissan UD </v>
          </cell>
          <cell r="H610" t="str">
            <v>Rigid Truck</v>
          </cell>
          <cell r="I610"/>
          <cell r="J610" t="str">
            <v>Reefer Box With Tail Lift</v>
          </cell>
          <cell r="K610"/>
          <cell r="L610"/>
          <cell r="M610" t="str">
            <v>JNCCWBNL5EAS01320</v>
          </cell>
          <cell r="N610" t="str">
            <v>JNCCWBNL5EAS01320</v>
          </cell>
          <cell r="O610">
            <v>2015</v>
          </cell>
          <cell r="P610" t="str">
            <v>Japan</v>
          </cell>
          <cell r="Q610" t="str">
            <v>TR-Transport - Operations</v>
          </cell>
          <cell r="R610" t="str">
            <v>GWC</v>
          </cell>
          <cell r="S610" t="str">
            <v>LVQ</v>
          </cell>
          <cell r="T610" t="str">
            <v>Transport HMC</v>
          </cell>
          <cell r="U610"/>
          <cell r="V610"/>
          <cell r="W610">
            <v>6</v>
          </cell>
          <cell r="X610" t="str">
            <v>White</v>
          </cell>
          <cell r="Y610" t="str">
            <v>GH13-605349</v>
          </cell>
          <cell r="Z610"/>
          <cell r="AA610" t="str">
            <v>Diesel</v>
          </cell>
          <cell r="AB610"/>
          <cell r="AC610"/>
          <cell r="AD610">
            <v>5</v>
          </cell>
          <cell r="AE610"/>
          <cell r="AF610"/>
          <cell r="AG610"/>
          <cell r="AH610"/>
          <cell r="AI610">
            <v>18000</v>
          </cell>
          <cell r="AJ610">
            <v>26500</v>
          </cell>
          <cell r="AK610">
            <v>8500</v>
          </cell>
          <cell r="AL610">
            <v>815</v>
          </cell>
          <cell r="AM610">
            <v>832</v>
          </cell>
          <cell r="AN610">
            <v>240</v>
          </cell>
          <cell r="AO610">
            <v>262</v>
          </cell>
          <cell r="AP610">
            <v>243</v>
          </cell>
          <cell r="AQ610">
            <v>267</v>
          </cell>
          <cell r="AR610">
            <v>392</v>
          </cell>
          <cell r="AS610" t="str">
            <v>Oasis 350 - Carrier</v>
          </cell>
          <cell r="AT610" t="str">
            <v>TC302087</v>
          </cell>
          <cell r="AU610" t="str">
            <v>Palfinger</v>
          </cell>
          <cell r="AV610"/>
          <cell r="AW610"/>
          <cell r="AX610"/>
          <cell r="AY610" t="e">
            <v>#N/A</v>
          </cell>
          <cell r="AZ610"/>
          <cell r="BA610">
            <v>44962</v>
          </cell>
          <cell r="BB610" t="str">
            <v/>
          </cell>
          <cell r="BC610" t="str">
            <v>Compreh.</v>
          </cell>
          <cell r="BD610" t="str">
            <v>AVL</v>
          </cell>
          <cell r="BE610"/>
          <cell r="BF610" t="str">
            <v>LIGHT VEHICLE TRANSPORT</v>
          </cell>
          <cell r="BG610" t="str">
            <v>FMB120</v>
          </cell>
          <cell r="BH610">
            <v>354018118112634</v>
          </cell>
          <cell r="BI610">
            <v>9742800041091</v>
          </cell>
          <cell r="BJ610" t="str">
            <v>fixed</v>
          </cell>
          <cell r="BK610"/>
          <cell r="BL610"/>
          <cell r="BM610"/>
          <cell r="BN610"/>
          <cell r="BO610"/>
          <cell r="BP610" t="str">
            <v>3Y 100K</v>
          </cell>
          <cell r="BQ610">
            <v>1108050100</v>
          </cell>
        </row>
        <row r="611">
          <cell r="C611">
            <v>160153</v>
          </cell>
          <cell r="D611" t="str">
            <v>Active</v>
          </cell>
          <cell r="E611" t="str">
            <v>Nissan</v>
          </cell>
          <cell r="F611" t="str">
            <v>Manuel</v>
          </cell>
          <cell r="G611" t="str">
            <v xml:space="preserve">Nissan UD </v>
          </cell>
          <cell r="H611" t="str">
            <v>Rigid Truck</v>
          </cell>
          <cell r="I611"/>
          <cell r="J611" t="str">
            <v>Reefer Box With Tail Lift</v>
          </cell>
          <cell r="K611"/>
          <cell r="L611"/>
          <cell r="M611" t="str">
            <v>JNCCWBNL7EAS01321</v>
          </cell>
          <cell r="N611" t="str">
            <v>JNCCWBNL7EAS01321</v>
          </cell>
          <cell r="O611">
            <v>2015</v>
          </cell>
          <cell r="P611" t="str">
            <v>Japan</v>
          </cell>
          <cell r="Q611" t="str">
            <v>TR-Transport - Operations</v>
          </cell>
          <cell r="R611" t="str">
            <v>GWC</v>
          </cell>
          <cell r="S611" t="str">
            <v>LVQ</v>
          </cell>
          <cell r="T611" t="str">
            <v>Transport HMC</v>
          </cell>
          <cell r="U611"/>
          <cell r="V611"/>
          <cell r="W611">
            <v>6</v>
          </cell>
          <cell r="X611" t="str">
            <v>White</v>
          </cell>
          <cell r="Y611" t="str">
            <v>GH13-605351</v>
          </cell>
          <cell r="Z611"/>
          <cell r="AA611" t="str">
            <v>Diesel</v>
          </cell>
          <cell r="AB611"/>
          <cell r="AC611"/>
          <cell r="AD611">
            <v>5</v>
          </cell>
          <cell r="AE611"/>
          <cell r="AF611"/>
          <cell r="AG611"/>
          <cell r="AH611"/>
          <cell r="AI611">
            <v>18000</v>
          </cell>
          <cell r="AJ611">
            <v>26500</v>
          </cell>
          <cell r="AK611">
            <v>8500</v>
          </cell>
          <cell r="AL611">
            <v>815</v>
          </cell>
          <cell r="AM611">
            <v>832</v>
          </cell>
          <cell r="AN611">
            <v>240</v>
          </cell>
          <cell r="AO611">
            <v>262</v>
          </cell>
          <cell r="AP611">
            <v>243</v>
          </cell>
          <cell r="AQ611">
            <v>267</v>
          </cell>
          <cell r="AR611">
            <v>392</v>
          </cell>
          <cell r="AS611" t="str">
            <v>Oasis 350 - Carrier</v>
          </cell>
          <cell r="AT611" t="str">
            <v>TC301018</v>
          </cell>
          <cell r="AU611"/>
          <cell r="AV611"/>
          <cell r="AW611"/>
          <cell r="AX611"/>
          <cell r="AY611" t="e">
            <v>#N/A</v>
          </cell>
          <cell r="AZ611"/>
          <cell r="BA611">
            <v>44962</v>
          </cell>
          <cell r="BB611" t="str">
            <v/>
          </cell>
          <cell r="BC611" t="str">
            <v>Compreh.</v>
          </cell>
          <cell r="BD611" t="str">
            <v>AVL</v>
          </cell>
          <cell r="BE611"/>
          <cell r="BF611" t="str">
            <v>LIGHT VEHICLE TRANSPORT</v>
          </cell>
          <cell r="BG611" t="str">
            <v>FMB120</v>
          </cell>
          <cell r="BH611">
            <v>354018118150857</v>
          </cell>
          <cell r="BI611">
            <v>9742800041092</v>
          </cell>
          <cell r="BJ611" t="str">
            <v>fixed</v>
          </cell>
          <cell r="BK611"/>
          <cell r="BL611"/>
          <cell r="BM611"/>
          <cell r="BN611"/>
          <cell r="BO611"/>
          <cell r="BP611" t="str">
            <v>3Y 100K</v>
          </cell>
          <cell r="BQ611">
            <v>1108050100</v>
          </cell>
        </row>
        <row r="612">
          <cell r="C612">
            <v>166879</v>
          </cell>
          <cell r="D612" t="str">
            <v>Active</v>
          </cell>
          <cell r="E612" t="str">
            <v>Volvo</v>
          </cell>
          <cell r="F612" t="str">
            <v>Manuel</v>
          </cell>
          <cell r="G612" t="str">
            <v>FL240</v>
          </cell>
          <cell r="H612" t="str">
            <v>Rigid Truck</v>
          </cell>
          <cell r="I612"/>
          <cell r="J612" t="str">
            <v>Reefer Box With Tail Lift</v>
          </cell>
          <cell r="K612"/>
          <cell r="L612"/>
          <cell r="M612"/>
          <cell r="N612" t="str">
            <v>YV2BM0A0KZ123048</v>
          </cell>
          <cell r="O612">
            <v>2019</v>
          </cell>
          <cell r="P612" t="str">
            <v>France</v>
          </cell>
          <cell r="Q612" t="str">
            <v>TR-Transport - Operations</v>
          </cell>
          <cell r="R612" t="str">
            <v>GWC</v>
          </cell>
          <cell r="S612"/>
          <cell r="T612" t="str">
            <v>Transport HMC</v>
          </cell>
          <cell r="U612"/>
          <cell r="V612"/>
          <cell r="W612">
            <v>6</v>
          </cell>
          <cell r="X612" t="str">
            <v>White</v>
          </cell>
          <cell r="Y612">
            <v>12297950</v>
          </cell>
          <cell r="Z612"/>
          <cell r="AA612" t="str">
            <v>Diesel</v>
          </cell>
          <cell r="AB612"/>
          <cell r="AC612"/>
          <cell r="AD612">
            <v>6</v>
          </cell>
          <cell r="AE612"/>
          <cell r="AF612"/>
          <cell r="AG612"/>
          <cell r="AH612"/>
          <cell r="AI612">
            <v>-9999</v>
          </cell>
          <cell r="AJ612"/>
          <cell r="AK612">
            <v>9999</v>
          </cell>
          <cell r="AL612">
            <v>607</v>
          </cell>
          <cell r="AM612">
            <v>626</v>
          </cell>
          <cell r="AN612">
            <v>238</v>
          </cell>
          <cell r="AO612">
            <v>260</v>
          </cell>
          <cell r="AP612">
            <v>209</v>
          </cell>
          <cell r="AQ612">
            <v>244</v>
          </cell>
          <cell r="AR612"/>
          <cell r="AS612" t="str">
            <v>Thermo King</v>
          </cell>
          <cell r="AT612" t="str">
            <v>GLW1185407</v>
          </cell>
          <cell r="AU612"/>
          <cell r="AV612"/>
          <cell r="AW612"/>
          <cell r="AX612"/>
          <cell r="AY612" t="e">
            <v>#N/A</v>
          </cell>
          <cell r="AZ612"/>
          <cell r="BA612">
            <v>44941</v>
          </cell>
          <cell r="BB612" t="str">
            <v>Warning</v>
          </cell>
          <cell r="BC612" t="str">
            <v>Compreh.</v>
          </cell>
          <cell r="BD612" t="str">
            <v>AVL</v>
          </cell>
          <cell r="BE612"/>
          <cell r="BF612" t="str">
            <v>LIGHT VEHICLE TRANSPORT</v>
          </cell>
          <cell r="BG612" t="str">
            <v>FMB120</v>
          </cell>
          <cell r="BH612">
            <v>354018118122583</v>
          </cell>
          <cell r="BI612">
            <v>9742800041093</v>
          </cell>
          <cell r="BJ612" t="str">
            <v>fixed</v>
          </cell>
          <cell r="BK612"/>
          <cell r="BL612"/>
          <cell r="BM612"/>
          <cell r="BN612"/>
          <cell r="BO612"/>
          <cell r="BP612" t="str">
            <v>2Y 100K</v>
          </cell>
          <cell r="BQ612">
            <v>1108050100</v>
          </cell>
        </row>
        <row r="613">
          <cell r="C613">
            <v>167316</v>
          </cell>
          <cell r="D613" t="str">
            <v>Active</v>
          </cell>
          <cell r="E613" t="str">
            <v>Volvo</v>
          </cell>
          <cell r="F613" t="str">
            <v>Manuel</v>
          </cell>
          <cell r="G613" t="str">
            <v>FL240</v>
          </cell>
          <cell r="H613" t="str">
            <v>Rigid Truck</v>
          </cell>
          <cell r="I613"/>
          <cell r="J613" t="str">
            <v>Reefer Box With Tail Lift</v>
          </cell>
          <cell r="K613"/>
          <cell r="L613"/>
          <cell r="M613"/>
          <cell r="N613" t="str">
            <v>YV2BM0A1KZ123074</v>
          </cell>
          <cell r="O613">
            <v>2019</v>
          </cell>
          <cell r="P613" t="str">
            <v>France</v>
          </cell>
          <cell r="Q613" t="str">
            <v>TR-Transport - Operations</v>
          </cell>
          <cell r="R613" t="str">
            <v>GWC</v>
          </cell>
          <cell r="S613"/>
          <cell r="T613" t="str">
            <v>Transport HMC</v>
          </cell>
          <cell r="U613"/>
          <cell r="V613"/>
          <cell r="W613">
            <v>6</v>
          </cell>
          <cell r="X613" t="str">
            <v>White</v>
          </cell>
          <cell r="Y613">
            <v>12297951</v>
          </cell>
          <cell r="Z613"/>
          <cell r="AA613" t="str">
            <v>Diesel</v>
          </cell>
          <cell r="AB613"/>
          <cell r="AC613"/>
          <cell r="AD613">
            <v>6</v>
          </cell>
          <cell r="AE613"/>
          <cell r="AF613"/>
          <cell r="AG613"/>
          <cell r="AH613"/>
          <cell r="AI613">
            <v>-5021</v>
          </cell>
          <cell r="AJ613"/>
          <cell r="AK613">
            <v>5021</v>
          </cell>
          <cell r="AL613">
            <v>607</v>
          </cell>
          <cell r="AM613">
            <v>626</v>
          </cell>
          <cell r="AN613">
            <v>238</v>
          </cell>
          <cell r="AO613">
            <v>260</v>
          </cell>
          <cell r="AP613">
            <v>209</v>
          </cell>
          <cell r="AQ613">
            <v>244</v>
          </cell>
          <cell r="AR613"/>
          <cell r="AS613" t="str">
            <v>Thermo King</v>
          </cell>
          <cell r="AT613" t="str">
            <v>GLW1184965</v>
          </cell>
          <cell r="AU613"/>
          <cell r="AV613"/>
          <cell r="AW613"/>
          <cell r="AX613"/>
          <cell r="AY613" t="e">
            <v>#N/A</v>
          </cell>
          <cell r="AZ613"/>
          <cell r="BA613">
            <v>44941</v>
          </cell>
          <cell r="BB613" t="str">
            <v>Warning</v>
          </cell>
          <cell r="BC613" t="str">
            <v>Compreh.</v>
          </cell>
          <cell r="BD613" t="str">
            <v>AVL</v>
          </cell>
          <cell r="BE613"/>
          <cell r="BF613" t="str">
            <v>LIGHT VEHICLE TRANSPORT</v>
          </cell>
          <cell r="BG613" t="str">
            <v>FMB120</v>
          </cell>
          <cell r="BH613">
            <v>354018116871785</v>
          </cell>
          <cell r="BI613">
            <v>9742800041094</v>
          </cell>
          <cell r="BJ613" t="str">
            <v>fixed</v>
          </cell>
          <cell r="BK613"/>
          <cell r="BL613"/>
          <cell r="BM613"/>
          <cell r="BN613"/>
          <cell r="BO613"/>
          <cell r="BP613" t="str">
            <v>2Y 100K</v>
          </cell>
          <cell r="BQ613">
            <v>1108050100</v>
          </cell>
        </row>
        <row r="614">
          <cell r="C614">
            <v>167381</v>
          </cell>
          <cell r="D614" t="str">
            <v>Active</v>
          </cell>
          <cell r="E614" t="str">
            <v>Volvo</v>
          </cell>
          <cell r="F614" t="str">
            <v>Manuel</v>
          </cell>
          <cell r="G614" t="str">
            <v>FL240</v>
          </cell>
          <cell r="H614" t="str">
            <v>Rigid Truck</v>
          </cell>
          <cell r="I614"/>
          <cell r="J614" t="str">
            <v>Reefer Box With Tail Lift</v>
          </cell>
          <cell r="K614"/>
          <cell r="L614"/>
          <cell r="M614"/>
          <cell r="N614" t="str">
            <v>YV2TBM0A5KZ123059</v>
          </cell>
          <cell r="O614">
            <v>2019</v>
          </cell>
          <cell r="P614" t="str">
            <v>France</v>
          </cell>
          <cell r="Q614" t="str">
            <v>TR-Transport - Operations</v>
          </cell>
          <cell r="R614" t="str">
            <v>GWC</v>
          </cell>
          <cell r="S614"/>
          <cell r="T614" t="str">
            <v>Transport HMC</v>
          </cell>
          <cell r="U614"/>
          <cell r="V614"/>
          <cell r="W614">
            <v>6</v>
          </cell>
          <cell r="X614" t="str">
            <v>White</v>
          </cell>
          <cell r="Y614">
            <v>12297949</v>
          </cell>
          <cell r="Z614"/>
          <cell r="AA614" t="str">
            <v>Diesel</v>
          </cell>
          <cell r="AB614"/>
          <cell r="AC614"/>
          <cell r="AD614">
            <v>6</v>
          </cell>
          <cell r="AE614"/>
          <cell r="AF614"/>
          <cell r="AG614"/>
          <cell r="AH614"/>
          <cell r="AI614">
            <v>-5021</v>
          </cell>
          <cell r="AJ614"/>
          <cell r="AK614">
            <v>5021</v>
          </cell>
          <cell r="AL614">
            <v>607</v>
          </cell>
          <cell r="AM614">
            <v>626</v>
          </cell>
          <cell r="AN614">
            <v>238</v>
          </cell>
          <cell r="AO614">
            <v>260</v>
          </cell>
          <cell r="AP614">
            <v>209</v>
          </cell>
          <cell r="AQ614">
            <v>244</v>
          </cell>
          <cell r="AR614"/>
          <cell r="AS614" t="str">
            <v>Thermo King</v>
          </cell>
          <cell r="AT614" t="str">
            <v>GLW1184964</v>
          </cell>
          <cell r="AU614"/>
          <cell r="AV614"/>
          <cell r="AW614"/>
          <cell r="AX614"/>
          <cell r="AY614" t="e">
            <v>#N/A</v>
          </cell>
          <cell r="AZ614"/>
          <cell r="BA614">
            <v>44941</v>
          </cell>
          <cell r="BB614" t="str">
            <v>Warning</v>
          </cell>
          <cell r="BC614" t="str">
            <v>Compreh.</v>
          </cell>
          <cell r="BD614" t="str">
            <v>AVL</v>
          </cell>
          <cell r="BE614"/>
          <cell r="BF614" t="str">
            <v>LIGHT VEHICLE TRANSPORT</v>
          </cell>
          <cell r="BG614" t="str">
            <v>FMB120</v>
          </cell>
          <cell r="BH614">
            <v>354018118122666</v>
          </cell>
          <cell r="BI614">
            <v>9742800041095</v>
          </cell>
          <cell r="BJ614" t="str">
            <v>fixed</v>
          </cell>
          <cell r="BK614"/>
          <cell r="BL614"/>
          <cell r="BM614"/>
          <cell r="BN614"/>
          <cell r="BO614"/>
          <cell r="BP614" t="str">
            <v>2Y 100K</v>
          </cell>
          <cell r="BQ614">
            <v>1108050100</v>
          </cell>
        </row>
        <row r="615">
          <cell r="C615">
            <v>170936</v>
          </cell>
          <cell r="D615" t="str">
            <v>Active</v>
          </cell>
          <cell r="E615" t="str">
            <v>Volvo</v>
          </cell>
          <cell r="F615" t="str">
            <v>Manuel</v>
          </cell>
          <cell r="G615" t="str">
            <v>FL240</v>
          </cell>
          <cell r="H615" t="str">
            <v>Rigid Truck</v>
          </cell>
          <cell r="I615"/>
          <cell r="J615" t="str">
            <v>Reefer Box With Tail Lift</v>
          </cell>
          <cell r="K615"/>
          <cell r="L615"/>
          <cell r="M615"/>
          <cell r="N615" t="str">
            <v>YV2TBM0A7KZ123077</v>
          </cell>
          <cell r="O615">
            <v>2019</v>
          </cell>
          <cell r="P615" t="str">
            <v>France</v>
          </cell>
          <cell r="Q615" t="str">
            <v>TR-Transport - Operations</v>
          </cell>
          <cell r="R615" t="str">
            <v>GWC</v>
          </cell>
          <cell r="S615"/>
          <cell r="T615" t="str">
            <v>Transport HMC</v>
          </cell>
          <cell r="U615"/>
          <cell r="V615"/>
          <cell r="W615">
            <v>6</v>
          </cell>
          <cell r="X615" t="str">
            <v>White</v>
          </cell>
          <cell r="Y615">
            <v>12305691</v>
          </cell>
          <cell r="Z615"/>
          <cell r="AA615" t="str">
            <v>Diesel</v>
          </cell>
          <cell r="AB615"/>
          <cell r="AC615"/>
          <cell r="AD615">
            <v>7</v>
          </cell>
          <cell r="AE615"/>
          <cell r="AF615"/>
          <cell r="AG615"/>
          <cell r="AH615"/>
          <cell r="AI615">
            <v>-9999</v>
          </cell>
          <cell r="AJ615"/>
          <cell r="AK615">
            <v>9999</v>
          </cell>
          <cell r="AL615">
            <v>607</v>
          </cell>
          <cell r="AM615">
            <v>626</v>
          </cell>
          <cell r="AN615">
            <v>238</v>
          </cell>
          <cell r="AO615">
            <v>260</v>
          </cell>
          <cell r="AP615">
            <v>209</v>
          </cell>
          <cell r="AQ615">
            <v>244</v>
          </cell>
          <cell r="AR615"/>
          <cell r="AS615" t="str">
            <v>Thermo King</v>
          </cell>
          <cell r="AT615" t="str">
            <v>GLW1185405</v>
          </cell>
          <cell r="AU615"/>
          <cell r="AV615"/>
          <cell r="AW615"/>
          <cell r="AX615"/>
          <cell r="AY615" t="e">
            <v>#N/A</v>
          </cell>
          <cell r="AZ615"/>
          <cell r="BA615">
            <v>44941</v>
          </cell>
          <cell r="BB615" t="str">
            <v>Warning</v>
          </cell>
          <cell r="BC615" t="str">
            <v>Compreh.</v>
          </cell>
          <cell r="BD615" t="str">
            <v>AVL</v>
          </cell>
          <cell r="BE615"/>
          <cell r="BF615" t="str">
            <v>LIGHT VEHICLE TRANSPORT</v>
          </cell>
          <cell r="BG615" t="str">
            <v>FMB120</v>
          </cell>
          <cell r="BH615">
            <v>354018118122807</v>
          </cell>
          <cell r="BI615">
            <v>9742800041096</v>
          </cell>
          <cell r="BJ615" t="str">
            <v>fixed</v>
          </cell>
          <cell r="BK615"/>
          <cell r="BL615"/>
          <cell r="BM615"/>
          <cell r="BN615"/>
          <cell r="BO615"/>
          <cell r="BP615" t="str">
            <v>2Y 100K</v>
          </cell>
          <cell r="BQ615">
            <v>1108050100</v>
          </cell>
        </row>
        <row r="616">
          <cell r="C616">
            <v>175841</v>
          </cell>
          <cell r="D616" t="str">
            <v>Active</v>
          </cell>
          <cell r="E616" t="str">
            <v>Volvo</v>
          </cell>
          <cell r="F616" t="str">
            <v>Manuel</v>
          </cell>
          <cell r="G616" t="str">
            <v>FL240</v>
          </cell>
          <cell r="H616" t="str">
            <v>Rigid Truck</v>
          </cell>
          <cell r="I616"/>
          <cell r="J616" t="str">
            <v>Reefer Box With Tail Lift</v>
          </cell>
          <cell r="K616"/>
          <cell r="L616"/>
          <cell r="M616"/>
          <cell r="N616" t="str">
            <v>YV2TBM0A4KZ123084</v>
          </cell>
          <cell r="O616">
            <v>2019</v>
          </cell>
          <cell r="P616" t="str">
            <v>France</v>
          </cell>
          <cell r="Q616" t="str">
            <v>TR-Transport - Operations</v>
          </cell>
          <cell r="R616" t="str">
            <v>GWC</v>
          </cell>
          <cell r="S616"/>
          <cell r="T616" t="str">
            <v>Transport HMC</v>
          </cell>
          <cell r="U616"/>
          <cell r="V616"/>
          <cell r="W616">
            <v>6</v>
          </cell>
          <cell r="X616" t="str">
            <v>White</v>
          </cell>
          <cell r="Y616">
            <v>12305690</v>
          </cell>
          <cell r="Z616"/>
          <cell r="AA616" t="str">
            <v>Diesel</v>
          </cell>
          <cell r="AB616"/>
          <cell r="AC616"/>
          <cell r="AD616"/>
          <cell r="AE616"/>
          <cell r="AF616"/>
          <cell r="AG616"/>
          <cell r="AH616"/>
          <cell r="AI616">
            <v>-9999</v>
          </cell>
          <cell r="AJ616"/>
          <cell r="AK616">
            <v>9999</v>
          </cell>
          <cell r="AL616">
            <v>596</v>
          </cell>
          <cell r="AM616">
            <v>626</v>
          </cell>
          <cell r="AN616">
            <v>236</v>
          </cell>
          <cell r="AO616">
            <v>260</v>
          </cell>
          <cell r="AP616">
            <v>206</v>
          </cell>
          <cell r="AQ616">
            <v>244</v>
          </cell>
          <cell r="AR616"/>
          <cell r="AS616" t="str">
            <v>Thermo King T800-R</v>
          </cell>
          <cell r="AT616"/>
          <cell r="AU616" t="str">
            <v>Dhollandia</v>
          </cell>
          <cell r="AV616"/>
          <cell r="AW616"/>
          <cell r="AX616"/>
          <cell r="AY616" t="e">
            <v>#N/A</v>
          </cell>
          <cell r="AZ616"/>
          <cell r="BA616">
            <v>44934</v>
          </cell>
          <cell r="BB616" t="str">
            <v>Warning</v>
          </cell>
          <cell r="BC616" t="str">
            <v>Compreh.</v>
          </cell>
          <cell r="BD616" t="str">
            <v>AVL</v>
          </cell>
          <cell r="BE616"/>
          <cell r="BF616" t="str">
            <v>LIGHT VEHICLE TRANSPORT</v>
          </cell>
          <cell r="BG616" t="str">
            <v>FMB120</v>
          </cell>
          <cell r="BH616">
            <v>354018118150816</v>
          </cell>
          <cell r="BI616">
            <v>9742800041097</v>
          </cell>
          <cell r="BJ616" t="str">
            <v>fixed</v>
          </cell>
          <cell r="BK616"/>
          <cell r="BL616"/>
          <cell r="BM616"/>
          <cell r="BN616"/>
          <cell r="BO616"/>
          <cell r="BP616" t="str">
            <v>2Y 100K</v>
          </cell>
          <cell r="BQ616">
            <v>1108050100</v>
          </cell>
        </row>
        <row r="617">
          <cell r="C617">
            <v>233195</v>
          </cell>
          <cell r="D617" t="str">
            <v>Active</v>
          </cell>
          <cell r="E617" t="str">
            <v>Isuzu</v>
          </cell>
          <cell r="F617" t="str">
            <v>Manuel</v>
          </cell>
          <cell r="G617" t="str">
            <v>NPR</v>
          </cell>
          <cell r="H617" t="str">
            <v>Rigid Truck</v>
          </cell>
          <cell r="I617"/>
          <cell r="J617" t="str">
            <v>Reefer Box With Tail Lift</v>
          </cell>
          <cell r="K617"/>
          <cell r="L617"/>
          <cell r="M617" t="str">
            <v>JAAKP34H6C7P00694</v>
          </cell>
          <cell r="N617" t="str">
            <v>JAAKP34H6C7P00694</v>
          </cell>
          <cell r="O617">
            <v>2012</v>
          </cell>
          <cell r="P617" t="str">
            <v>Japan</v>
          </cell>
          <cell r="Q617" t="str">
            <v>TR-Transport - Operations</v>
          </cell>
          <cell r="R617" t="str">
            <v>GWC</v>
          </cell>
          <cell r="S617" t="str">
            <v>LVQ</v>
          </cell>
          <cell r="T617" t="str">
            <v>DHL</v>
          </cell>
          <cell r="U617"/>
          <cell r="V617"/>
          <cell r="W617">
            <v>4</v>
          </cell>
          <cell r="X617" t="str">
            <v>White</v>
          </cell>
          <cell r="Y617">
            <v>971329</v>
          </cell>
          <cell r="Z617"/>
          <cell r="AA617" t="str">
            <v>Diesel</v>
          </cell>
          <cell r="AB617"/>
          <cell r="AC617"/>
          <cell r="AD617">
            <v>4.5</v>
          </cell>
          <cell r="AE617"/>
          <cell r="AF617"/>
          <cell r="AG617"/>
          <cell r="AH617"/>
          <cell r="AI617">
            <v>4000</v>
          </cell>
          <cell r="AJ617">
            <v>10500</v>
          </cell>
          <cell r="AK617">
            <v>6500</v>
          </cell>
          <cell r="AL617">
            <v>400</v>
          </cell>
          <cell r="AM617">
            <v>426</v>
          </cell>
          <cell r="AN617">
            <v>180</v>
          </cell>
          <cell r="AO617">
            <v>200</v>
          </cell>
          <cell r="AP617">
            <v>185</v>
          </cell>
          <cell r="AQ617">
            <v>208</v>
          </cell>
          <cell r="AR617"/>
          <cell r="AS617" t="str">
            <v>CARRIER (OASIS 250)</v>
          </cell>
          <cell r="AT617" t="str">
            <v>NKL94022944</v>
          </cell>
          <cell r="AU617"/>
          <cell r="AV617"/>
          <cell r="AW617"/>
          <cell r="AX617"/>
          <cell r="AY617" t="e">
            <v>#N/A</v>
          </cell>
          <cell r="AZ617"/>
          <cell r="BA617">
            <v>45067</v>
          </cell>
          <cell r="BB617" t="str">
            <v/>
          </cell>
          <cell r="BC617" t="str">
            <v>Compreh.</v>
          </cell>
          <cell r="BD617" t="str">
            <v>AVL</v>
          </cell>
          <cell r="BE617"/>
          <cell r="BF617" t="str">
            <v>LIGHT VEHICLE TRANSPORT</v>
          </cell>
          <cell r="BG617" t="str">
            <v>FMB120</v>
          </cell>
          <cell r="BH617">
            <v>354018118134653</v>
          </cell>
          <cell r="BI617">
            <v>9742800041098</v>
          </cell>
          <cell r="BJ617" t="str">
            <v>fixed</v>
          </cell>
          <cell r="BK617"/>
          <cell r="BL617"/>
          <cell r="BM617"/>
          <cell r="BN617"/>
          <cell r="BO617"/>
          <cell r="BP617"/>
          <cell r="BQ617">
            <v>1108050100</v>
          </cell>
        </row>
        <row r="618">
          <cell r="C618">
            <v>254286</v>
          </cell>
          <cell r="D618" t="str">
            <v>Active</v>
          </cell>
          <cell r="E618" t="str">
            <v>Isuzu</v>
          </cell>
          <cell r="F618" t="str">
            <v>Manuel</v>
          </cell>
          <cell r="G618" t="str">
            <v>FSR</v>
          </cell>
          <cell r="H618" t="str">
            <v>Rigid Truck</v>
          </cell>
          <cell r="I618"/>
          <cell r="J618" t="str">
            <v>Reefer Box With Tail Lift</v>
          </cell>
          <cell r="K618"/>
          <cell r="L618"/>
          <cell r="M618" t="str">
            <v>JALK6A137C7100046</v>
          </cell>
          <cell r="N618" t="str">
            <v>JALK6A137C7100046</v>
          </cell>
          <cell r="O618">
            <v>2012</v>
          </cell>
          <cell r="P618" t="str">
            <v>Japan</v>
          </cell>
          <cell r="Q618" t="str">
            <v>TR-Transport - Operations</v>
          </cell>
          <cell r="R618" t="str">
            <v>GWC</v>
          </cell>
          <cell r="S618" t="str">
            <v>LVQ</v>
          </cell>
          <cell r="T618" t="str">
            <v>LVQ</v>
          </cell>
          <cell r="U618"/>
          <cell r="V618"/>
          <cell r="W618">
            <v>6</v>
          </cell>
          <cell r="X618" t="str">
            <v>White</v>
          </cell>
          <cell r="Y618">
            <v>456880</v>
          </cell>
          <cell r="Z618"/>
          <cell r="AA618" t="str">
            <v>Diesel</v>
          </cell>
          <cell r="AB618" t="str">
            <v>200 LTR</v>
          </cell>
          <cell r="AC618"/>
          <cell r="AD618">
            <v>4.5</v>
          </cell>
          <cell r="AE618"/>
          <cell r="AF618"/>
          <cell r="AG618"/>
          <cell r="AH618"/>
          <cell r="AI618">
            <v>7000</v>
          </cell>
          <cell r="AJ618">
            <v>18000</v>
          </cell>
          <cell r="AK618">
            <v>11000</v>
          </cell>
          <cell r="AL618">
            <v>590</v>
          </cell>
          <cell r="AM618">
            <v>615</v>
          </cell>
          <cell r="AN618">
            <v>210</v>
          </cell>
          <cell r="AO618">
            <v>230</v>
          </cell>
          <cell r="AP618">
            <v>208</v>
          </cell>
          <cell r="AQ618">
            <v>230</v>
          </cell>
          <cell r="AR618"/>
          <cell r="AS618" t="str">
            <v>THERMOKING (T800)</v>
          </cell>
          <cell r="AT618">
            <v>500122031</v>
          </cell>
          <cell r="AU618"/>
          <cell r="AV618"/>
          <cell r="AW618"/>
          <cell r="AX618"/>
          <cell r="AY618" t="e">
            <v>#N/A</v>
          </cell>
          <cell r="AZ618"/>
          <cell r="BA618">
            <v>44857</v>
          </cell>
          <cell r="BB618" t="str">
            <v>Expired</v>
          </cell>
          <cell r="BC618" t="str">
            <v>Compreh.</v>
          </cell>
          <cell r="BD618" t="str">
            <v>AVL</v>
          </cell>
          <cell r="BE618"/>
          <cell r="BF618" t="str">
            <v>LIGHT VEHICLE TRANSPORT</v>
          </cell>
          <cell r="BG618" t="str">
            <v>FMB120</v>
          </cell>
          <cell r="BH618">
            <v>354018118122724</v>
          </cell>
          <cell r="BI618">
            <v>9742800041099</v>
          </cell>
          <cell r="BJ618" t="str">
            <v>fixed</v>
          </cell>
          <cell r="BK618"/>
          <cell r="BL618"/>
          <cell r="BM618"/>
          <cell r="BN618"/>
          <cell r="BO618"/>
          <cell r="BP618"/>
          <cell r="BQ618">
            <v>1108050100</v>
          </cell>
        </row>
        <row r="619">
          <cell r="C619">
            <v>254287</v>
          </cell>
          <cell r="D619" t="str">
            <v>Active</v>
          </cell>
          <cell r="E619" t="str">
            <v>Isuzu</v>
          </cell>
          <cell r="F619" t="str">
            <v>Manuel</v>
          </cell>
          <cell r="G619" t="str">
            <v>FSR</v>
          </cell>
          <cell r="H619" t="str">
            <v>Rigid Truck</v>
          </cell>
          <cell r="I619"/>
          <cell r="J619" t="str">
            <v>Reefer Box With Tail Lift</v>
          </cell>
          <cell r="K619"/>
          <cell r="L619"/>
          <cell r="M619" t="str">
            <v>JALK6A135C7100109</v>
          </cell>
          <cell r="N619" t="str">
            <v>JALK6A135C7100109</v>
          </cell>
          <cell r="O619">
            <v>2012</v>
          </cell>
          <cell r="P619" t="str">
            <v>Japan</v>
          </cell>
          <cell r="Q619" t="str">
            <v>TR-Transport - Operations</v>
          </cell>
          <cell r="R619" t="str">
            <v>GWC</v>
          </cell>
          <cell r="S619" t="str">
            <v>LVQ</v>
          </cell>
          <cell r="T619" t="str">
            <v>Transport HMC</v>
          </cell>
          <cell r="U619"/>
          <cell r="V619"/>
          <cell r="W619">
            <v>6</v>
          </cell>
          <cell r="X619" t="str">
            <v>White</v>
          </cell>
          <cell r="Y619">
            <v>457856</v>
          </cell>
          <cell r="Z619"/>
          <cell r="AA619" t="str">
            <v>Diesel</v>
          </cell>
          <cell r="AB619"/>
          <cell r="AC619"/>
          <cell r="AD619">
            <v>4.5</v>
          </cell>
          <cell r="AE619"/>
          <cell r="AF619"/>
          <cell r="AG619"/>
          <cell r="AH619"/>
          <cell r="AI619">
            <v>7000</v>
          </cell>
          <cell r="AJ619">
            <v>18000</v>
          </cell>
          <cell r="AK619">
            <v>11000</v>
          </cell>
          <cell r="AL619">
            <v>600</v>
          </cell>
          <cell r="AM619">
            <v>610</v>
          </cell>
          <cell r="AN619">
            <v>208</v>
          </cell>
          <cell r="AO619">
            <v>228</v>
          </cell>
          <cell r="AP619">
            <v>208</v>
          </cell>
          <cell r="AQ619">
            <v>218</v>
          </cell>
          <cell r="AR619"/>
          <cell r="AS619" t="str">
            <v>THERMOKING (T800)</v>
          </cell>
          <cell r="AT619">
            <v>5001220322</v>
          </cell>
          <cell r="AU619"/>
          <cell r="AV619"/>
          <cell r="AW619"/>
          <cell r="AX619"/>
          <cell r="AY619" t="e">
            <v>#N/A</v>
          </cell>
          <cell r="AZ619"/>
          <cell r="BA619">
            <v>44857</v>
          </cell>
          <cell r="BB619" t="str">
            <v>Expired</v>
          </cell>
          <cell r="BC619" t="str">
            <v>Compreh.</v>
          </cell>
          <cell r="BD619" t="str">
            <v>AVL</v>
          </cell>
          <cell r="BE619"/>
          <cell r="BF619" t="str">
            <v>LIGHT VEHICLE TRANSPORT</v>
          </cell>
          <cell r="BG619" t="str">
            <v>FMB120</v>
          </cell>
          <cell r="BH619">
            <v>354018118112394</v>
          </cell>
          <cell r="BI619">
            <v>9742800041100</v>
          </cell>
          <cell r="BJ619" t="str">
            <v>fixed</v>
          </cell>
          <cell r="BK619"/>
          <cell r="BL619"/>
          <cell r="BM619"/>
          <cell r="BN619"/>
          <cell r="BO619"/>
          <cell r="BP619"/>
          <cell r="BQ619">
            <v>1108050100</v>
          </cell>
        </row>
        <row r="620">
          <cell r="C620">
            <v>256399</v>
          </cell>
          <cell r="D620" t="str">
            <v>Active</v>
          </cell>
          <cell r="E620" t="str">
            <v>Mitsubishi</v>
          </cell>
          <cell r="F620" t="str">
            <v>Manuel</v>
          </cell>
          <cell r="G620" t="str">
            <v>4.2 Ton pick up</v>
          </cell>
          <cell r="H620" t="str">
            <v>Rigid Truck</v>
          </cell>
          <cell r="I620"/>
          <cell r="J620" t="str">
            <v>Reefer Box</v>
          </cell>
          <cell r="K620"/>
          <cell r="L620"/>
          <cell r="M620" t="str">
            <v>JL6BCE6J4DK021187</v>
          </cell>
          <cell r="N620" t="str">
            <v>JL6BCE6J4DK021187</v>
          </cell>
          <cell r="O620">
            <v>2013</v>
          </cell>
          <cell r="P620" t="str">
            <v>Japan</v>
          </cell>
          <cell r="Q620" t="str">
            <v>TR-Transport - Operations</v>
          </cell>
          <cell r="R620" t="str">
            <v>GWC</v>
          </cell>
          <cell r="S620" t="str">
            <v>LVQ</v>
          </cell>
          <cell r="T620" t="str">
            <v>LVQ</v>
          </cell>
          <cell r="U620"/>
          <cell r="V620"/>
          <cell r="W620">
            <v>4</v>
          </cell>
          <cell r="X620" t="str">
            <v>White</v>
          </cell>
          <cell r="Y620" t="str">
            <v>4D34N57566</v>
          </cell>
          <cell r="Z620"/>
          <cell r="AA620" t="str">
            <v>Diesel</v>
          </cell>
          <cell r="AB620"/>
          <cell r="AC620"/>
          <cell r="AD620">
            <v>4.5</v>
          </cell>
          <cell r="AE620"/>
          <cell r="AF620"/>
          <cell r="AG620"/>
          <cell r="AH620"/>
          <cell r="AI620">
            <v>4240</v>
          </cell>
          <cell r="AJ620">
            <v>8828</v>
          </cell>
          <cell r="AK620">
            <v>4588</v>
          </cell>
          <cell r="AL620">
            <v>412</v>
          </cell>
          <cell r="AM620">
            <v>435</v>
          </cell>
          <cell r="AN620">
            <v>189</v>
          </cell>
          <cell r="AO620">
            <v>210</v>
          </cell>
          <cell r="AP620">
            <v>190</v>
          </cell>
          <cell r="AQ620">
            <v>208</v>
          </cell>
          <cell r="AR620"/>
          <cell r="AS620" t="str">
            <v>THERMOKING (T600)</v>
          </cell>
          <cell r="AT620">
            <v>5001242842</v>
          </cell>
          <cell r="AU620"/>
          <cell r="AV620"/>
          <cell r="AW620"/>
          <cell r="AX620"/>
          <cell r="AY620" t="e">
            <v>#N/A</v>
          </cell>
          <cell r="AZ620"/>
          <cell r="BA620">
            <v>45125</v>
          </cell>
          <cell r="BB620" t="str">
            <v/>
          </cell>
          <cell r="BC620" t="str">
            <v>Compreh.</v>
          </cell>
          <cell r="BD620" t="str">
            <v>AVL</v>
          </cell>
          <cell r="BE620"/>
          <cell r="BF620" t="str">
            <v>LIGHT VEHICLE TRANSPORT</v>
          </cell>
          <cell r="BG620" t="str">
            <v>FMB120</v>
          </cell>
          <cell r="BH620">
            <v>354018118150303</v>
          </cell>
          <cell r="BI620">
            <v>9742800041101</v>
          </cell>
          <cell r="BJ620" t="str">
            <v>fixed</v>
          </cell>
          <cell r="BK620"/>
          <cell r="BL620"/>
          <cell r="BM620"/>
          <cell r="BN620"/>
          <cell r="BO620"/>
          <cell r="BP620"/>
          <cell r="BQ620">
            <v>1108050100</v>
          </cell>
        </row>
        <row r="621">
          <cell r="C621">
            <v>269451</v>
          </cell>
          <cell r="D621" t="str">
            <v>Active</v>
          </cell>
          <cell r="E621" t="str">
            <v xml:space="preserve">Renault </v>
          </cell>
          <cell r="F621" t="str">
            <v>Manuel</v>
          </cell>
          <cell r="G621" t="str">
            <v>Dokker</v>
          </cell>
          <cell r="H621" t="str">
            <v>Light Vehicle</v>
          </cell>
          <cell r="I621"/>
          <cell r="J621" t="str">
            <v>Commercial Van</v>
          </cell>
          <cell r="K621"/>
          <cell r="L621"/>
          <cell r="M621"/>
          <cell r="N621" t="str">
            <v>VFI8SRB4XKG463368</v>
          </cell>
          <cell r="O621">
            <v>2019</v>
          </cell>
          <cell r="P621" t="str">
            <v>Morocco</v>
          </cell>
          <cell r="Q621" t="str">
            <v>TR-Transport</v>
          </cell>
          <cell r="R621" t="str">
            <v>GWC</v>
          </cell>
          <cell r="S621"/>
          <cell r="T621"/>
          <cell r="U621"/>
          <cell r="V621"/>
          <cell r="W621">
            <v>4</v>
          </cell>
          <cell r="X621" t="str">
            <v>White</v>
          </cell>
          <cell r="Y621" t="str">
            <v>UE80183</v>
          </cell>
          <cell r="Z621"/>
          <cell r="AA621" t="str">
            <v>Petrol</v>
          </cell>
          <cell r="AB621"/>
          <cell r="AC621">
            <v>1</v>
          </cell>
          <cell r="AD621">
            <v>7</v>
          </cell>
          <cell r="AE621" t="str">
            <v>2 Seater</v>
          </cell>
          <cell r="AF621"/>
          <cell r="AG621"/>
          <cell r="AH621"/>
          <cell r="AI621">
            <v>800</v>
          </cell>
          <cell r="AJ621">
            <v>1850</v>
          </cell>
          <cell r="AK621">
            <v>1050</v>
          </cell>
          <cell r="AL621"/>
          <cell r="AM621"/>
          <cell r="AN621"/>
          <cell r="AO621"/>
          <cell r="AP621"/>
          <cell r="AQ621"/>
          <cell r="AR621"/>
          <cell r="AS621"/>
          <cell r="AT621"/>
          <cell r="AU621"/>
          <cell r="AV621"/>
          <cell r="AW621"/>
          <cell r="AX621"/>
          <cell r="AY621" t="e">
            <v>#N/A</v>
          </cell>
          <cell r="AZ621"/>
          <cell r="BA621">
            <v>44958</v>
          </cell>
          <cell r="BB621" t="str">
            <v/>
          </cell>
          <cell r="BC621" t="str">
            <v>Compreh.</v>
          </cell>
          <cell r="BD621" t="str">
            <v>AVL</v>
          </cell>
          <cell r="BE621"/>
          <cell r="BF621" t="str">
            <v>LIGHT VEHICLE TRANSPORT</v>
          </cell>
          <cell r="BG621" t="str">
            <v>FMB120</v>
          </cell>
          <cell r="BH621">
            <v>354018118150238</v>
          </cell>
          <cell r="BI621">
            <v>9742800041102</v>
          </cell>
          <cell r="BJ621" t="str">
            <v>fixed</v>
          </cell>
          <cell r="BK621"/>
          <cell r="BL621"/>
          <cell r="BM621"/>
          <cell r="BN621">
            <v>4000014339</v>
          </cell>
          <cell r="BO621"/>
          <cell r="BP621" t="str">
            <v xml:space="preserve">3 years/100,000 Kms whichever comes first, Free Service on 1,000 Kms. </v>
          </cell>
          <cell r="BQ621">
            <v>1108050000</v>
          </cell>
        </row>
        <row r="622">
          <cell r="C622">
            <v>284496</v>
          </cell>
          <cell r="D622" t="str">
            <v>Active</v>
          </cell>
          <cell r="E622" t="str">
            <v>UD</v>
          </cell>
          <cell r="F622" t="str">
            <v>Manuel</v>
          </cell>
          <cell r="G622" t="str">
            <v>UD 7.5 TON</v>
          </cell>
          <cell r="H622" t="str">
            <v>Rigid Truck</v>
          </cell>
          <cell r="I622"/>
          <cell r="J622" t="str">
            <v>Reefer Box With Tail Lift</v>
          </cell>
          <cell r="K622"/>
          <cell r="L622"/>
          <cell r="M622" t="str">
            <v>JNCPCF0H5FAM04178</v>
          </cell>
          <cell r="N622" t="str">
            <v>JNCPCF0H5FAM04178</v>
          </cell>
          <cell r="O622">
            <v>2015</v>
          </cell>
          <cell r="P622" t="str">
            <v>Japan</v>
          </cell>
          <cell r="Q622" t="str">
            <v>TR-Transport - Operations</v>
          </cell>
          <cell r="R622" t="str">
            <v>GWC</v>
          </cell>
          <cell r="S622" t="str">
            <v>LVQ</v>
          </cell>
          <cell r="T622"/>
          <cell r="U622"/>
          <cell r="V622"/>
          <cell r="W622">
            <v>6</v>
          </cell>
          <cell r="X622" t="str">
            <v>White</v>
          </cell>
          <cell r="Y622" t="str">
            <v>FE6232494C</v>
          </cell>
          <cell r="Z622"/>
          <cell r="AA622" t="str">
            <v>Diesel</v>
          </cell>
          <cell r="AB622"/>
          <cell r="AC622"/>
          <cell r="AD622">
            <v>5</v>
          </cell>
          <cell r="AE622"/>
          <cell r="AF622"/>
          <cell r="AG622"/>
          <cell r="AH622" t="str">
            <v>7.5 TON</v>
          </cell>
          <cell r="AI622">
            <v>12000</v>
          </cell>
          <cell r="AJ622">
            <v>19500</v>
          </cell>
          <cell r="AK622">
            <v>7500</v>
          </cell>
          <cell r="AL622">
            <v>618</v>
          </cell>
          <cell r="AM622"/>
          <cell r="AN622">
            <v>225</v>
          </cell>
          <cell r="AO622"/>
          <cell r="AP622">
            <v>233</v>
          </cell>
          <cell r="AQ622"/>
          <cell r="AR622">
            <v>375</v>
          </cell>
          <cell r="AS622" t="str">
            <v>THERMOKING (T800)</v>
          </cell>
          <cell r="AT622"/>
          <cell r="AU622"/>
          <cell r="AV622"/>
          <cell r="AW622"/>
          <cell r="AX622"/>
          <cell r="AY622" t="e">
            <v>#N/A</v>
          </cell>
          <cell r="AZ622"/>
          <cell r="BA622">
            <v>45098</v>
          </cell>
          <cell r="BB622" t="str">
            <v/>
          </cell>
          <cell r="BC622" t="str">
            <v>Compreh.</v>
          </cell>
          <cell r="BD622" t="str">
            <v>AVL</v>
          </cell>
          <cell r="BE622"/>
          <cell r="BF622" t="str">
            <v>LIGHT VEHICLE TRANSPORT</v>
          </cell>
          <cell r="BG622" t="str">
            <v>FMB120</v>
          </cell>
          <cell r="BH622">
            <v>354018118122641</v>
          </cell>
          <cell r="BI622">
            <v>9742800041104</v>
          </cell>
          <cell r="BJ622" t="str">
            <v>fixed</v>
          </cell>
          <cell r="BK622"/>
          <cell r="BL622"/>
          <cell r="BM622"/>
          <cell r="BN622"/>
          <cell r="BO622"/>
          <cell r="BP622"/>
          <cell r="BQ622">
            <v>1108050100</v>
          </cell>
        </row>
        <row r="623">
          <cell r="C623">
            <v>313807</v>
          </cell>
          <cell r="D623" t="str">
            <v>Active</v>
          </cell>
          <cell r="E623" t="str">
            <v xml:space="preserve">Hyundai </v>
          </cell>
          <cell r="F623" t="str">
            <v>Manuel</v>
          </cell>
          <cell r="G623" t="str">
            <v>HD-65   4TON</v>
          </cell>
          <cell r="H623" t="str">
            <v>Rigid Truck</v>
          </cell>
          <cell r="I623"/>
          <cell r="J623" t="str">
            <v>Reefer Box Without Tail Lift</v>
          </cell>
          <cell r="K623"/>
          <cell r="L623"/>
          <cell r="M623" t="str">
            <v>KMFGA17C6JC325306</v>
          </cell>
          <cell r="N623" t="str">
            <v>KMFGA17C6JC325306</v>
          </cell>
          <cell r="O623">
            <v>2018</v>
          </cell>
          <cell r="P623" t="str">
            <v>Korea</v>
          </cell>
          <cell r="Q623" t="str">
            <v>TR-Transport - Operations</v>
          </cell>
          <cell r="R623" t="str">
            <v>GWC</v>
          </cell>
          <cell r="S623" t="str">
            <v>LVQ</v>
          </cell>
          <cell r="T623" t="str">
            <v>LVQ</v>
          </cell>
          <cell r="U623"/>
          <cell r="V623"/>
          <cell r="W623">
            <v>4</v>
          </cell>
          <cell r="X623" t="str">
            <v>White</v>
          </cell>
          <cell r="Y623" t="str">
            <v>D4DCHJ662220</v>
          </cell>
          <cell r="Z623"/>
          <cell r="AA623" t="str">
            <v>Diesel</v>
          </cell>
          <cell r="AB623" t="str">
            <v>100 ltr</v>
          </cell>
          <cell r="AC623"/>
          <cell r="AD623">
            <v>6</v>
          </cell>
          <cell r="AE623"/>
          <cell r="AF623"/>
          <cell r="AG623"/>
          <cell r="AH623"/>
          <cell r="AI623">
            <v>4000</v>
          </cell>
          <cell r="AJ623">
            <v>7795</v>
          </cell>
          <cell r="AK623">
            <v>3795</v>
          </cell>
          <cell r="AL623">
            <v>430</v>
          </cell>
          <cell r="AM623">
            <v>445</v>
          </cell>
          <cell r="AN623">
            <v>187</v>
          </cell>
          <cell r="AO623">
            <v>210</v>
          </cell>
          <cell r="AP623">
            <v>190</v>
          </cell>
          <cell r="AQ623">
            <v>210</v>
          </cell>
          <cell r="AR623"/>
          <cell r="AS623" t="str">
            <v>Thermo King</v>
          </cell>
          <cell r="AT623" t="str">
            <v>GLW1145382</v>
          </cell>
          <cell r="AU623"/>
          <cell r="AV623"/>
          <cell r="AW623"/>
          <cell r="AX623"/>
          <cell r="AY623" t="e">
            <v>#N/A</v>
          </cell>
          <cell r="AZ623"/>
          <cell r="BA623">
            <v>45018</v>
          </cell>
          <cell r="BB623" t="str">
            <v/>
          </cell>
          <cell r="BC623" t="str">
            <v>Compreh.</v>
          </cell>
          <cell r="BD623" t="str">
            <v>AVL</v>
          </cell>
          <cell r="BE623"/>
          <cell r="BF623" t="str">
            <v>LIGHT VEHICLE TRANSPORT</v>
          </cell>
          <cell r="BG623" t="str">
            <v>FMB120</v>
          </cell>
          <cell r="BH623">
            <v>354018118134505</v>
          </cell>
          <cell r="BI623">
            <v>9742800041105</v>
          </cell>
          <cell r="BJ623" t="str">
            <v>fixed</v>
          </cell>
          <cell r="BK623"/>
          <cell r="BL623"/>
          <cell r="BM623"/>
          <cell r="BN623">
            <v>4000009625</v>
          </cell>
          <cell r="BO623"/>
          <cell r="BP623" t="str">
            <v>3 years/300,000 Kms whichever comes first. For Freezer Unit - 2 years against manufacturing defects. For Insulated Box - 1 year against 
manufacturing defects</v>
          </cell>
          <cell r="BQ623">
            <v>1108050100</v>
          </cell>
        </row>
        <row r="624">
          <cell r="C624">
            <v>314129</v>
          </cell>
          <cell r="D624" t="str">
            <v>Active</v>
          </cell>
          <cell r="E624" t="str">
            <v xml:space="preserve">Hyundai </v>
          </cell>
          <cell r="F624" t="str">
            <v>Manuel</v>
          </cell>
          <cell r="G624" t="str">
            <v>HD-65   4TON</v>
          </cell>
          <cell r="H624" t="str">
            <v>Rigid Truck</v>
          </cell>
          <cell r="I624"/>
          <cell r="J624" t="str">
            <v>Reefer Box Without Tail Lift</v>
          </cell>
          <cell r="K624"/>
          <cell r="L624"/>
          <cell r="M624" t="str">
            <v>KMFGA17C4JC324543</v>
          </cell>
          <cell r="N624" t="str">
            <v>KMFGA17C4JC324543</v>
          </cell>
          <cell r="O624">
            <v>2018</v>
          </cell>
          <cell r="P624" t="str">
            <v>Korea</v>
          </cell>
          <cell r="Q624" t="str">
            <v>TR-Transport - Operations</v>
          </cell>
          <cell r="R624" t="str">
            <v>GWC</v>
          </cell>
          <cell r="S624" t="str">
            <v>LVQ</v>
          </cell>
          <cell r="T624" t="str">
            <v>LVQ</v>
          </cell>
          <cell r="U624"/>
          <cell r="V624"/>
          <cell r="W624">
            <v>4</v>
          </cell>
          <cell r="X624" t="str">
            <v>White</v>
          </cell>
          <cell r="Y624" t="str">
            <v>D4DCHJ661710</v>
          </cell>
          <cell r="Z624"/>
          <cell r="AA624" t="str">
            <v>Diesel</v>
          </cell>
          <cell r="AB624" t="str">
            <v>100 ltr</v>
          </cell>
          <cell r="AC624"/>
          <cell r="AD624">
            <v>6</v>
          </cell>
          <cell r="AE624"/>
          <cell r="AF624"/>
          <cell r="AG624"/>
          <cell r="AH624"/>
          <cell r="AI624">
            <v>4000</v>
          </cell>
          <cell r="AJ624">
            <v>7795</v>
          </cell>
          <cell r="AK624">
            <v>3795</v>
          </cell>
          <cell r="AL624">
            <v>430</v>
          </cell>
          <cell r="AM624">
            <v>445</v>
          </cell>
          <cell r="AN624">
            <v>187</v>
          </cell>
          <cell r="AO624">
            <v>210</v>
          </cell>
          <cell r="AP624">
            <v>190</v>
          </cell>
          <cell r="AQ624">
            <v>210</v>
          </cell>
          <cell r="AR624"/>
          <cell r="AS624" t="str">
            <v>Thermo King</v>
          </cell>
          <cell r="AT624" t="str">
            <v>GLW1146654</v>
          </cell>
          <cell r="AU624"/>
          <cell r="AV624"/>
          <cell r="AW624"/>
          <cell r="AX624"/>
          <cell r="AY624" t="e">
            <v>#N/A</v>
          </cell>
          <cell r="AZ624"/>
          <cell r="BA624">
            <v>45018</v>
          </cell>
          <cell r="BB624" t="str">
            <v/>
          </cell>
          <cell r="BC624" t="str">
            <v>Compreh.</v>
          </cell>
          <cell r="BD624" t="str">
            <v>AVL</v>
          </cell>
          <cell r="BE624"/>
          <cell r="BF624" t="str">
            <v>LIGHT VEHICLE TRANSPORT</v>
          </cell>
          <cell r="BG624" t="str">
            <v>FMB120</v>
          </cell>
          <cell r="BH624">
            <v>354018118132699</v>
          </cell>
          <cell r="BI624">
            <v>9742800041106</v>
          </cell>
          <cell r="BJ624" t="str">
            <v>fixed</v>
          </cell>
          <cell r="BK624"/>
          <cell r="BL624"/>
          <cell r="BM624"/>
          <cell r="BN624">
            <v>4000009625</v>
          </cell>
          <cell r="BO624"/>
          <cell r="BP624" t="str">
            <v>3 years/300,000 Kms whichever comes first. For Freezer Unit - 2 years against manufacturing defects. For Insulated Box - 1 year against 
manufacturing defects</v>
          </cell>
          <cell r="BQ624">
            <v>1108050100</v>
          </cell>
        </row>
        <row r="625">
          <cell r="C625">
            <v>252272</v>
          </cell>
          <cell r="D625" t="str">
            <v>Active</v>
          </cell>
          <cell r="E625" t="str">
            <v>Mitsubishi</v>
          </cell>
          <cell r="F625" t="str">
            <v>Manuel</v>
          </cell>
          <cell r="G625" t="str">
            <v>I TON</v>
          </cell>
          <cell r="H625" t="str">
            <v>PASSENGER CAB</v>
          </cell>
          <cell r="I625"/>
          <cell r="J625" t="str">
            <v>PASSENGER CAB</v>
          </cell>
          <cell r="K625"/>
          <cell r="L625"/>
          <cell r="M625" t="str">
            <v>MMBMG25H8DD018522</v>
          </cell>
          <cell r="N625" t="str">
            <v>MMBMG25H8DD018522</v>
          </cell>
          <cell r="O625">
            <v>2013</v>
          </cell>
          <cell r="P625" t="str">
            <v>Thailand</v>
          </cell>
          <cell r="Q625" t="str">
            <v>TR-Transport - Operations</v>
          </cell>
          <cell r="R625" t="str">
            <v>GWC</v>
          </cell>
          <cell r="S625" t="str">
            <v>LVQ</v>
          </cell>
          <cell r="T625"/>
          <cell r="U625"/>
          <cell r="V625"/>
          <cell r="W625">
            <v>4</v>
          </cell>
          <cell r="X625" t="str">
            <v>White</v>
          </cell>
          <cell r="Y625" t="str">
            <v>4G642FWUCAR9795</v>
          </cell>
          <cell r="Z625"/>
          <cell r="AA625" t="str">
            <v>Petrol</v>
          </cell>
          <cell r="AB625"/>
          <cell r="AC625">
            <v>1</v>
          </cell>
          <cell r="AD625">
            <v>7</v>
          </cell>
          <cell r="AE625" t="str">
            <v>4 Seater</v>
          </cell>
          <cell r="AF625"/>
          <cell r="AG625"/>
          <cell r="AH625"/>
          <cell r="AI625">
            <v>-2450</v>
          </cell>
          <cell r="AJ625"/>
          <cell r="AK625">
            <v>2450</v>
          </cell>
          <cell r="AL625"/>
          <cell r="AM625"/>
          <cell r="AN625"/>
          <cell r="AO625"/>
          <cell r="AP625"/>
          <cell r="AQ625"/>
          <cell r="AR625"/>
          <cell r="AS625"/>
          <cell r="AT625"/>
          <cell r="AU625"/>
          <cell r="AV625"/>
          <cell r="AW625"/>
          <cell r="AX625"/>
          <cell r="AY625" t="e">
            <v>#N/A</v>
          </cell>
          <cell r="AZ625"/>
          <cell r="BA625">
            <v>45155</v>
          </cell>
          <cell r="BB625" t="str">
            <v/>
          </cell>
          <cell r="BC625" t="str">
            <v>Compreh.</v>
          </cell>
          <cell r="BD625" t="str">
            <v>AVL</v>
          </cell>
          <cell r="BE625"/>
          <cell r="BF625" t="str">
            <v>LIGHT VEHICLE TRANSPORT</v>
          </cell>
          <cell r="BG625" t="str">
            <v>FMB120</v>
          </cell>
          <cell r="BH625">
            <v>354018118134489</v>
          </cell>
          <cell r="BI625">
            <v>9742800041108</v>
          </cell>
          <cell r="BJ625" t="str">
            <v>fixed</v>
          </cell>
          <cell r="BK625"/>
          <cell r="BL625"/>
          <cell r="BM625"/>
          <cell r="BN625"/>
          <cell r="BO625"/>
          <cell r="BP625"/>
          <cell r="BQ625">
            <v>1108050100</v>
          </cell>
        </row>
        <row r="626">
          <cell r="C626">
            <v>152927</v>
          </cell>
          <cell r="D626" t="str">
            <v>Active</v>
          </cell>
          <cell r="E626" t="str">
            <v>Isuzu</v>
          </cell>
          <cell r="F626" t="str">
            <v>Manuel</v>
          </cell>
          <cell r="G626" t="str">
            <v>NPR 66G</v>
          </cell>
          <cell r="H626" t="str">
            <v>Rigid Truck</v>
          </cell>
          <cell r="I626"/>
          <cell r="J626" t="str">
            <v>Reefer Box With Tail Lift</v>
          </cell>
          <cell r="K626"/>
          <cell r="L626"/>
          <cell r="M626" t="str">
            <v>JAMKP34G577P00962</v>
          </cell>
          <cell r="N626" t="str">
            <v>JAMKP34G577P00962</v>
          </cell>
          <cell r="O626">
            <v>2006</v>
          </cell>
          <cell r="P626" t="str">
            <v>Japan</v>
          </cell>
          <cell r="Q626" t="str">
            <v>TR-Transport - Operations</v>
          </cell>
          <cell r="R626" t="str">
            <v>GWC</v>
          </cell>
          <cell r="S626" t="str">
            <v>LVQ</v>
          </cell>
          <cell r="T626" t="str">
            <v>LVQ</v>
          </cell>
          <cell r="U626"/>
          <cell r="V626"/>
          <cell r="W626">
            <v>4</v>
          </cell>
          <cell r="X626" t="str">
            <v>Green</v>
          </cell>
          <cell r="Y626">
            <v>412433</v>
          </cell>
          <cell r="Z626"/>
          <cell r="AA626" t="str">
            <v>Diesel</v>
          </cell>
          <cell r="AB626"/>
          <cell r="AC626"/>
          <cell r="AD626">
            <v>4.5</v>
          </cell>
          <cell r="AE626"/>
          <cell r="AF626"/>
          <cell r="AG626"/>
          <cell r="AH626"/>
          <cell r="AI626">
            <v>-2000</v>
          </cell>
          <cell r="AJ626"/>
          <cell r="AK626">
            <v>2000</v>
          </cell>
          <cell r="AL626">
            <v>396</v>
          </cell>
          <cell r="AM626">
            <v>425</v>
          </cell>
          <cell r="AN626">
            <v>178</v>
          </cell>
          <cell r="AO626">
            <v>199</v>
          </cell>
          <cell r="AP626">
            <v>183</v>
          </cell>
          <cell r="AQ626">
            <v>207</v>
          </cell>
          <cell r="AR626"/>
          <cell r="AS626" t="str">
            <v>CARRIER (OASIS 250)</v>
          </cell>
          <cell r="AT626" t="str">
            <v>TB624041</v>
          </cell>
          <cell r="AU626"/>
          <cell r="AV626"/>
          <cell r="AW626"/>
          <cell r="AX626"/>
          <cell r="AY626" t="e">
            <v>#N/A</v>
          </cell>
          <cell r="AZ626"/>
          <cell r="BA626">
            <v>45098</v>
          </cell>
          <cell r="BB626" t="str">
            <v/>
          </cell>
          <cell r="BC626" t="str">
            <v>Compreh.</v>
          </cell>
          <cell r="BD626" t="str">
            <v>AVL</v>
          </cell>
          <cell r="BE626"/>
          <cell r="BF626" t="str">
            <v>LIGHT VEHICLE TRANSPORT</v>
          </cell>
          <cell r="BG626" t="str">
            <v>FMB120</v>
          </cell>
          <cell r="BH626">
            <v>354018118132707</v>
          </cell>
          <cell r="BI626">
            <v>9742800041109</v>
          </cell>
          <cell r="BJ626" t="str">
            <v>fixed</v>
          </cell>
          <cell r="BK626"/>
          <cell r="BL626"/>
          <cell r="BM626"/>
          <cell r="BN626"/>
          <cell r="BO626"/>
          <cell r="BP626"/>
          <cell r="BQ626">
            <v>1108050100</v>
          </cell>
        </row>
        <row r="627">
          <cell r="C627">
            <v>18570</v>
          </cell>
          <cell r="D627" t="str">
            <v>Active</v>
          </cell>
          <cell r="E627" t="str">
            <v>UD</v>
          </cell>
          <cell r="F627" t="str">
            <v>Manuel</v>
          </cell>
          <cell r="G627" t="str">
            <v xml:space="preserve">UD </v>
          </cell>
          <cell r="H627" t="str">
            <v>Rigid Truck</v>
          </cell>
          <cell r="I627"/>
          <cell r="J627" t="str">
            <v>Reefer Box With Tail Lift</v>
          </cell>
          <cell r="K627"/>
          <cell r="L627"/>
          <cell r="M627" t="str">
            <v>JNCPCF0H5FAM04374</v>
          </cell>
          <cell r="N627" t="str">
            <v>JNCPCF0H5FAM04374</v>
          </cell>
          <cell r="O627">
            <v>2015</v>
          </cell>
          <cell r="P627" t="str">
            <v>Japan</v>
          </cell>
          <cell r="Q627" t="str">
            <v>CL - Distribution (Core Ops)</v>
          </cell>
          <cell r="R627" t="str">
            <v>GWC</v>
          </cell>
          <cell r="S627" t="str">
            <v>LVQ</v>
          </cell>
          <cell r="T627"/>
          <cell r="U627"/>
          <cell r="V627"/>
          <cell r="W627">
            <v>6</v>
          </cell>
          <cell r="X627" t="str">
            <v>White</v>
          </cell>
          <cell r="Y627" t="str">
            <v>FE6-232945C</v>
          </cell>
          <cell r="Z627"/>
          <cell r="AA627" t="str">
            <v>Diesel</v>
          </cell>
          <cell r="AB627"/>
          <cell r="AC627"/>
          <cell r="AD627">
            <v>5</v>
          </cell>
          <cell r="AE627"/>
          <cell r="AF627"/>
          <cell r="AG627"/>
          <cell r="AH627"/>
          <cell r="AI627">
            <v>12000</v>
          </cell>
          <cell r="AJ627">
            <v>16500</v>
          </cell>
          <cell r="AK627">
            <v>4500</v>
          </cell>
          <cell r="AL627"/>
          <cell r="AM627"/>
          <cell r="AN627">
            <v>700</v>
          </cell>
          <cell r="AO627"/>
          <cell r="AP627">
            <v>228</v>
          </cell>
          <cell r="AQ627"/>
          <cell r="AR627">
            <v>355</v>
          </cell>
          <cell r="AS627" t="str">
            <v>Oasis 350 - Carrier</v>
          </cell>
          <cell r="AT627" t="str">
            <v>RKG94081361</v>
          </cell>
          <cell r="AU627" t="str">
            <v>Palfinger</v>
          </cell>
          <cell r="AV627"/>
          <cell r="AW627"/>
          <cell r="AX627"/>
          <cell r="AY627" t="e">
            <v>#N/A</v>
          </cell>
          <cell r="AZ627"/>
          <cell r="BA627">
            <v>44889</v>
          </cell>
          <cell r="BB627" t="str">
            <v>Expired</v>
          </cell>
          <cell r="BC627" t="str">
            <v>Compreh.</v>
          </cell>
          <cell r="BD627" t="str">
            <v>AVL</v>
          </cell>
          <cell r="BE627"/>
          <cell r="BF627" t="str">
            <v>DISTRIBUTION</v>
          </cell>
          <cell r="BG627" t="str">
            <v>FMB120</v>
          </cell>
          <cell r="BH627">
            <v>354018118138019</v>
          </cell>
          <cell r="BI627">
            <v>9742800041110</v>
          </cell>
          <cell r="BJ627" t="str">
            <v>fixed</v>
          </cell>
          <cell r="BK627"/>
          <cell r="BL627"/>
          <cell r="BM627"/>
          <cell r="BN627"/>
          <cell r="BO627"/>
          <cell r="BP627"/>
          <cell r="BQ627">
            <v>1108010252</v>
          </cell>
        </row>
        <row r="628">
          <cell r="C628">
            <v>18574</v>
          </cell>
          <cell r="D628" t="str">
            <v>Active</v>
          </cell>
          <cell r="E628" t="str">
            <v>UD</v>
          </cell>
          <cell r="F628" t="str">
            <v>Manuel</v>
          </cell>
          <cell r="G628" t="str">
            <v xml:space="preserve">UD </v>
          </cell>
          <cell r="H628" t="str">
            <v>Rigid Truck</v>
          </cell>
          <cell r="I628"/>
          <cell r="J628" t="str">
            <v>Reefer Box With Tail Lift</v>
          </cell>
          <cell r="K628"/>
          <cell r="L628"/>
          <cell r="M628" t="str">
            <v>JNCPCF0H0FAN04380</v>
          </cell>
          <cell r="N628" t="str">
            <v>JNCPCF0H0FAN04380</v>
          </cell>
          <cell r="O628">
            <v>2015</v>
          </cell>
          <cell r="P628" t="str">
            <v>Japan</v>
          </cell>
          <cell r="Q628" t="str">
            <v>CL - Distribution (Core Ops)</v>
          </cell>
          <cell r="R628" t="str">
            <v>GWC</v>
          </cell>
          <cell r="S628" t="str">
            <v>LVQ</v>
          </cell>
          <cell r="T628"/>
          <cell r="U628"/>
          <cell r="V628"/>
          <cell r="W628">
            <v>6</v>
          </cell>
          <cell r="X628" t="str">
            <v>White</v>
          </cell>
          <cell r="Y628" t="str">
            <v>FE6-232957C</v>
          </cell>
          <cell r="Z628"/>
          <cell r="AA628" t="str">
            <v>Diesel</v>
          </cell>
          <cell r="AB628"/>
          <cell r="AC628"/>
          <cell r="AD628">
            <v>5</v>
          </cell>
          <cell r="AE628"/>
          <cell r="AF628"/>
          <cell r="AG628"/>
          <cell r="AH628"/>
          <cell r="AI628">
            <v>12000</v>
          </cell>
          <cell r="AJ628">
            <v>16500</v>
          </cell>
          <cell r="AK628">
            <v>4500</v>
          </cell>
          <cell r="AL628"/>
          <cell r="AM628"/>
          <cell r="AN628">
            <v>700</v>
          </cell>
          <cell r="AO628"/>
          <cell r="AP628">
            <v>228</v>
          </cell>
          <cell r="AQ628"/>
          <cell r="AR628">
            <v>355</v>
          </cell>
          <cell r="AS628"/>
          <cell r="AT628"/>
          <cell r="AU628"/>
          <cell r="AV628"/>
          <cell r="AW628"/>
          <cell r="AX628"/>
          <cell r="AY628" t="e">
            <v>#N/A</v>
          </cell>
          <cell r="AZ628"/>
          <cell r="BA628">
            <v>44847</v>
          </cell>
          <cell r="BB628" t="str">
            <v>Expired</v>
          </cell>
          <cell r="BC628" t="str">
            <v>Compreh.</v>
          </cell>
          <cell r="BD628" t="str">
            <v>AVL</v>
          </cell>
          <cell r="BE628"/>
          <cell r="BF628" t="str">
            <v>DISTRIBUTION</v>
          </cell>
          <cell r="BG628" t="str">
            <v>FMB120</v>
          </cell>
          <cell r="BH628">
            <v>354018118134695</v>
          </cell>
          <cell r="BI628">
            <v>9742800041111</v>
          </cell>
          <cell r="BJ628" t="str">
            <v>fixed</v>
          </cell>
          <cell r="BK628"/>
          <cell r="BL628"/>
          <cell r="BM628"/>
          <cell r="BN628"/>
          <cell r="BO628"/>
          <cell r="BP628"/>
          <cell r="BQ628">
            <v>1108010252</v>
          </cell>
        </row>
        <row r="629">
          <cell r="C629">
            <v>18577</v>
          </cell>
          <cell r="D629" t="str">
            <v>Active</v>
          </cell>
          <cell r="E629" t="str">
            <v>UD</v>
          </cell>
          <cell r="F629" t="str">
            <v>Manuel</v>
          </cell>
          <cell r="G629" t="str">
            <v xml:space="preserve">UD </v>
          </cell>
          <cell r="H629" t="str">
            <v>Rigid Truck</v>
          </cell>
          <cell r="I629"/>
          <cell r="J629" t="str">
            <v>Reefer Box With Tail Lift</v>
          </cell>
          <cell r="K629"/>
          <cell r="L629"/>
          <cell r="M629" t="str">
            <v>JNCMDF0H6FAL01755</v>
          </cell>
          <cell r="N629" t="str">
            <v>JNCMDF0H6FAL01755</v>
          </cell>
          <cell r="O629">
            <v>2015</v>
          </cell>
          <cell r="P629" t="str">
            <v>Japan</v>
          </cell>
          <cell r="Q629" t="str">
            <v>CL - Distribution (Core Ops)</v>
          </cell>
          <cell r="R629" t="str">
            <v>GWC</v>
          </cell>
          <cell r="S629" t="str">
            <v>LVQ</v>
          </cell>
          <cell r="T629"/>
          <cell r="U629"/>
          <cell r="V629"/>
          <cell r="W629">
            <v>6</v>
          </cell>
          <cell r="X629" t="str">
            <v>White</v>
          </cell>
          <cell r="Y629" t="str">
            <v>FE6-232924</v>
          </cell>
          <cell r="Z629"/>
          <cell r="AA629" t="str">
            <v>Diesel</v>
          </cell>
          <cell r="AB629"/>
          <cell r="AC629">
            <v>2</v>
          </cell>
          <cell r="AD629">
            <v>5</v>
          </cell>
          <cell r="AE629"/>
          <cell r="AF629"/>
          <cell r="AG629"/>
          <cell r="AH629"/>
          <cell r="AI629">
            <v>7000</v>
          </cell>
          <cell r="AJ629">
            <v>10200</v>
          </cell>
          <cell r="AK629">
            <v>3200</v>
          </cell>
          <cell r="AL629"/>
          <cell r="AM629"/>
          <cell r="AN629">
            <v>650</v>
          </cell>
          <cell r="AO629"/>
          <cell r="AP629">
            <v>207</v>
          </cell>
          <cell r="AQ629"/>
          <cell r="AR629"/>
          <cell r="AS629" t="str">
            <v>Oasis 350-Carrier</v>
          </cell>
          <cell r="AT629" t="str">
            <v>RKH94083103</v>
          </cell>
          <cell r="AU629"/>
          <cell r="AV629"/>
          <cell r="AW629"/>
          <cell r="AX629"/>
          <cell r="AY629" t="e">
            <v>#N/A</v>
          </cell>
          <cell r="AZ629"/>
          <cell r="BA629">
            <v>44906</v>
          </cell>
          <cell r="BB629" t="str">
            <v>Warning</v>
          </cell>
          <cell r="BC629" t="str">
            <v>Compreh.</v>
          </cell>
          <cell r="BD629" t="str">
            <v>AVL</v>
          </cell>
          <cell r="BE629"/>
          <cell r="BF629" t="str">
            <v>DISTRIBUTION</v>
          </cell>
          <cell r="BG629" t="str">
            <v>FMB120</v>
          </cell>
          <cell r="BH629">
            <v>354018118109929</v>
          </cell>
          <cell r="BI629">
            <v>9742800041112</v>
          </cell>
          <cell r="BJ629" t="str">
            <v>fixed</v>
          </cell>
          <cell r="BK629"/>
          <cell r="BL629"/>
          <cell r="BM629"/>
          <cell r="BN629"/>
          <cell r="BO629"/>
          <cell r="BP629"/>
          <cell r="BQ629">
            <v>1108010252</v>
          </cell>
        </row>
        <row r="630">
          <cell r="C630">
            <v>26303</v>
          </cell>
          <cell r="D630" t="str">
            <v>Active</v>
          </cell>
          <cell r="E630" t="str">
            <v xml:space="preserve">Terex </v>
          </cell>
          <cell r="F630" t="str">
            <v xml:space="preserve">Automatic </v>
          </cell>
          <cell r="G630" t="str">
            <v xml:space="preserve"> Crane 60 Ton</v>
          </cell>
          <cell r="H630" t="str">
            <v>Heavy Equipment</v>
          </cell>
          <cell r="I630"/>
          <cell r="J630" t="str">
            <v>Crane</v>
          </cell>
          <cell r="K630"/>
          <cell r="L630"/>
          <cell r="M630">
            <v>507082</v>
          </cell>
          <cell r="N630">
            <v>507082</v>
          </cell>
          <cell r="O630">
            <v>2007</v>
          </cell>
          <cell r="P630" t="str">
            <v>Italy</v>
          </cell>
          <cell r="Q630" t="str">
            <v>TR-Transport - Operations</v>
          </cell>
          <cell r="R630" t="str">
            <v>AGI</v>
          </cell>
          <cell r="S630" t="str">
            <v>LVQ</v>
          </cell>
          <cell r="T630" t="str">
            <v>LVQ</v>
          </cell>
          <cell r="U630"/>
          <cell r="V630"/>
          <cell r="W630">
            <v>6</v>
          </cell>
          <cell r="X630" t="str">
            <v>White</v>
          </cell>
          <cell r="Y630"/>
          <cell r="Z630"/>
          <cell r="AA630" t="str">
            <v>Diesel</v>
          </cell>
          <cell r="AB630"/>
          <cell r="AC630"/>
          <cell r="AD630"/>
          <cell r="AE630"/>
          <cell r="AF630"/>
          <cell r="AG630"/>
          <cell r="AH630"/>
          <cell r="AI630">
            <v>9000</v>
          </cell>
          <cell r="AJ630">
            <v>15000</v>
          </cell>
          <cell r="AK630">
            <v>6000</v>
          </cell>
          <cell r="AL630"/>
          <cell r="AM630"/>
          <cell r="AN630"/>
          <cell r="AO630"/>
          <cell r="AP630"/>
          <cell r="AQ630"/>
          <cell r="AR630"/>
          <cell r="AS630"/>
          <cell r="AT630"/>
          <cell r="AU630"/>
          <cell r="AV630"/>
          <cell r="AW630"/>
          <cell r="AX630"/>
          <cell r="AY630" t="e">
            <v>#N/A</v>
          </cell>
          <cell r="AZ630"/>
          <cell r="BA630">
            <v>44916</v>
          </cell>
          <cell r="BB630" t="str">
            <v>Warning</v>
          </cell>
          <cell r="BC630" t="str">
            <v>3rd Party</v>
          </cell>
          <cell r="BD630" t="str">
            <v>AVL</v>
          </cell>
          <cell r="BE630"/>
          <cell r="BF630" t="str">
            <v>EQUIPMENTS</v>
          </cell>
          <cell r="BG630" t="str">
            <v>FMB120</v>
          </cell>
          <cell r="BH630">
            <v>354018118125537</v>
          </cell>
          <cell r="BI630">
            <v>9742800041113</v>
          </cell>
          <cell r="BJ630" t="str">
            <v>fixed</v>
          </cell>
          <cell r="BK630"/>
          <cell r="BL630"/>
          <cell r="BM630"/>
          <cell r="BN630"/>
          <cell r="BO630"/>
          <cell r="BP630"/>
          <cell r="BQ630">
            <v>1108050100</v>
          </cell>
        </row>
        <row r="631">
          <cell r="C631">
            <v>26859</v>
          </cell>
          <cell r="D631" t="str">
            <v>Active</v>
          </cell>
          <cell r="E631" t="str">
            <v xml:space="preserve">Terex </v>
          </cell>
          <cell r="F631" t="str">
            <v xml:space="preserve">Automatic </v>
          </cell>
          <cell r="G631" t="str">
            <v>Crane 140 Ton</v>
          </cell>
          <cell r="H631" t="str">
            <v>Heavy Equipment</v>
          </cell>
          <cell r="I631"/>
          <cell r="J631" t="str">
            <v>Crane</v>
          </cell>
          <cell r="K631"/>
          <cell r="L631"/>
          <cell r="M631" t="str">
            <v>WMG53163A7Z000171</v>
          </cell>
          <cell r="N631" t="str">
            <v>WMG53163A7Z000171</v>
          </cell>
          <cell r="O631">
            <v>2007</v>
          </cell>
          <cell r="P631" t="str">
            <v>Germany</v>
          </cell>
          <cell r="Q631" t="str">
            <v>TR-Transport - Operations</v>
          </cell>
          <cell r="R631" t="str">
            <v>Flag Logistics Services</v>
          </cell>
          <cell r="S631" t="str">
            <v>LVQ</v>
          </cell>
          <cell r="T631" t="str">
            <v>LVQ</v>
          </cell>
          <cell r="U631"/>
          <cell r="V631"/>
          <cell r="W631">
            <v>8</v>
          </cell>
          <cell r="X631" t="str">
            <v>White</v>
          </cell>
          <cell r="Y631">
            <v>14171</v>
          </cell>
          <cell r="Z631"/>
          <cell r="AA631" t="str">
            <v>Diesel</v>
          </cell>
          <cell r="AB631"/>
          <cell r="AC631">
            <v>2</v>
          </cell>
          <cell r="AD631"/>
          <cell r="AE631"/>
          <cell r="AF631"/>
          <cell r="AG631"/>
          <cell r="AH631"/>
          <cell r="AI631">
            <v>9900</v>
          </cell>
          <cell r="AJ631">
            <v>15900</v>
          </cell>
          <cell r="AK631">
            <v>6000</v>
          </cell>
          <cell r="AL631"/>
          <cell r="AM631"/>
          <cell r="AN631"/>
          <cell r="AO631"/>
          <cell r="AP631"/>
          <cell r="AQ631"/>
          <cell r="AR631"/>
          <cell r="AS631"/>
          <cell r="AT631"/>
          <cell r="AU631"/>
          <cell r="AV631"/>
          <cell r="AW631"/>
          <cell r="AX631"/>
          <cell r="AY631" t="e">
            <v>#N/A</v>
          </cell>
          <cell r="AZ631"/>
          <cell r="BA631">
            <v>44852</v>
          </cell>
          <cell r="BB631" t="str">
            <v>Expired</v>
          </cell>
          <cell r="BC631" t="str">
            <v>3rd Party</v>
          </cell>
          <cell r="BD631" t="str">
            <v>AVL</v>
          </cell>
          <cell r="BE631"/>
          <cell r="BF631" t="str">
            <v>EQUIPMENTS</v>
          </cell>
          <cell r="BG631" t="str">
            <v>FMB120</v>
          </cell>
          <cell r="BH631">
            <v>354018118134711</v>
          </cell>
          <cell r="BI631">
            <v>9742800041114</v>
          </cell>
          <cell r="BJ631" t="str">
            <v>fixed</v>
          </cell>
          <cell r="BK631"/>
          <cell r="BL631"/>
          <cell r="BM631"/>
          <cell r="BN631"/>
          <cell r="BO631"/>
          <cell r="BP631"/>
          <cell r="BQ631">
            <v>1108050100</v>
          </cell>
        </row>
        <row r="632">
          <cell r="C632">
            <v>28516</v>
          </cell>
          <cell r="D632" t="str">
            <v>Active</v>
          </cell>
          <cell r="E632" t="str">
            <v>Tadano</v>
          </cell>
          <cell r="F632" t="str">
            <v xml:space="preserve">Automatic </v>
          </cell>
          <cell r="G632" t="str">
            <v xml:space="preserve">Crane 80 Ton </v>
          </cell>
          <cell r="H632" t="str">
            <v>Heavy Equipment</v>
          </cell>
          <cell r="I632"/>
          <cell r="J632" t="str">
            <v>Crane</v>
          </cell>
          <cell r="K632"/>
          <cell r="L632"/>
          <cell r="M632" t="str">
            <v>WFN4KFSP972044115</v>
          </cell>
          <cell r="N632" t="str">
            <v>WFN4KFSP972044115</v>
          </cell>
          <cell r="O632">
            <v>2008</v>
          </cell>
          <cell r="P632" t="str">
            <v xml:space="preserve">Japan </v>
          </cell>
          <cell r="Q632" t="str">
            <v>TR-Transport - Operations</v>
          </cell>
          <cell r="R632" t="str">
            <v>AGI</v>
          </cell>
          <cell r="S632" t="str">
            <v>LVQ</v>
          </cell>
          <cell r="T632" t="str">
            <v>LVQ</v>
          </cell>
          <cell r="U632"/>
          <cell r="V632"/>
          <cell r="W632">
            <v>6</v>
          </cell>
          <cell r="X632" t="str">
            <v>White</v>
          </cell>
          <cell r="Y632">
            <v>475390</v>
          </cell>
          <cell r="Z632"/>
          <cell r="AA632" t="str">
            <v>Diesel</v>
          </cell>
          <cell r="AB632"/>
          <cell r="AC632"/>
          <cell r="AD632"/>
          <cell r="AE632"/>
          <cell r="AF632"/>
          <cell r="AG632"/>
          <cell r="AH632"/>
          <cell r="AI632">
            <v>9900</v>
          </cell>
          <cell r="AJ632">
            <v>15900</v>
          </cell>
          <cell r="AK632">
            <v>6000</v>
          </cell>
          <cell r="AL632"/>
          <cell r="AM632"/>
          <cell r="AN632"/>
          <cell r="AO632"/>
          <cell r="AP632"/>
          <cell r="AQ632"/>
          <cell r="AR632"/>
          <cell r="AS632"/>
          <cell r="AT632"/>
          <cell r="AU632"/>
          <cell r="AV632"/>
          <cell r="AW632"/>
          <cell r="AX632"/>
          <cell r="AY632" t="e">
            <v>#N/A</v>
          </cell>
          <cell r="AZ632"/>
          <cell r="BA632">
            <v>45067</v>
          </cell>
          <cell r="BB632" t="str">
            <v/>
          </cell>
          <cell r="BC632" t="str">
            <v>3rd Party</v>
          </cell>
          <cell r="BD632" t="str">
            <v>AVL</v>
          </cell>
          <cell r="BE632"/>
          <cell r="BF632" t="str">
            <v>EQUIPMENTS</v>
          </cell>
          <cell r="BG632" t="str">
            <v>FMB120</v>
          </cell>
          <cell r="BH632">
            <v>354018118125693</v>
          </cell>
          <cell r="BI632">
            <v>9742800041115</v>
          </cell>
          <cell r="BJ632" t="str">
            <v>fixed</v>
          </cell>
          <cell r="BK632"/>
          <cell r="BL632"/>
          <cell r="BM632"/>
          <cell r="BN632"/>
          <cell r="BO632"/>
          <cell r="BP632"/>
          <cell r="BQ632">
            <v>1108050100</v>
          </cell>
        </row>
        <row r="633">
          <cell r="C633">
            <v>41348</v>
          </cell>
          <cell r="D633" t="str">
            <v>Active</v>
          </cell>
          <cell r="E633" t="str">
            <v>Isuzu</v>
          </cell>
          <cell r="F633" t="str">
            <v>Manuel</v>
          </cell>
          <cell r="G633" t="str">
            <v>NPR</v>
          </cell>
          <cell r="H633" t="str">
            <v>Rigid Truck</v>
          </cell>
          <cell r="I633"/>
          <cell r="J633" t="str">
            <v>Open Pickup without Tail Lift</v>
          </cell>
          <cell r="K633"/>
          <cell r="L633"/>
          <cell r="M633" t="str">
            <v>JAMKP34H5G7P28365</v>
          </cell>
          <cell r="N633" t="str">
            <v>JAMKP34H5G7P28365</v>
          </cell>
          <cell r="O633">
            <v>2016</v>
          </cell>
          <cell r="P633" t="str">
            <v>japan</v>
          </cell>
          <cell r="Q633" t="str">
            <v>CL - Distribution (51 East)</v>
          </cell>
          <cell r="R633" t="str">
            <v>GWC</v>
          </cell>
          <cell r="S633" t="str">
            <v>LVQ</v>
          </cell>
          <cell r="T633" t="str">
            <v>LVQ</v>
          </cell>
          <cell r="U633"/>
          <cell r="V633"/>
          <cell r="W633">
            <v>4</v>
          </cell>
          <cell r="X633" t="str">
            <v>White</v>
          </cell>
          <cell r="Y633">
            <v>515480</v>
          </cell>
          <cell r="Z633"/>
          <cell r="AA633" t="str">
            <v>Diesel</v>
          </cell>
          <cell r="AB633"/>
          <cell r="AC633"/>
          <cell r="AD633">
            <v>4.5</v>
          </cell>
          <cell r="AE633"/>
          <cell r="AF633"/>
          <cell r="AG633"/>
          <cell r="AH633"/>
          <cell r="AI633">
            <v>3955</v>
          </cell>
          <cell r="AJ633">
            <v>6500</v>
          </cell>
          <cell r="AK633">
            <v>2545</v>
          </cell>
          <cell r="AL633"/>
          <cell r="AM633"/>
          <cell r="AN633"/>
          <cell r="AO633"/>
          <cell r="AP633"/>
          <cell r="AQ633"/>
          <cell r="AR633"/>
          <cell r="AS633"/>
          <cell r="AT633"/>
          <cell r="AU633"/>
          <cell r="AV633"/>
          <cell r="AW633"/>
          <cell r="AX633"/>
          <cell r="AY633" t="e">
            <v>#N/A</v>
          </cell>
          <cell r="AZ633"/>
          <cell r="BA633">
            <v>45014</v>
          </cell>
          <cell r="BB633" t="str">
            <v/>
          </cell>
          <cell r="BC633" t="str">
            <v>Compreh.</v>
          </cell>
          <cell r="BD633" t="str">
            <v>AVL</v>
          </cell>
          <cell r="BE633"/>
          <cell r="BF633" t="str">
            <v>DISTRIBUTION</v>
          </cell>
          <cell r="BG633" t="str">
            <v>FMB120</v>
          </cell>
          <cell r="BH633">
            <v>354018118137920</v>
          </cell>
          <cell r="BI633">
            <v>9742800041116</v>
          </cell>
          <cell r="BJ633" t="str">
            <v>fixed</v>
          </cell>
          <cell r="BK633"/>
          <cell r="BL633"/>
          <cell r="BM633"/>
          <cell r="BN633"/>
          <cell r="BO633"/>
          <cell r="BP633"/>
          <cell r="BQ633">
            <v>1108010251</v>
          </cell>
        </row>
        <row r="634">
          <cell r="C634">
            <v>42109</v>
          </cell>
          <cell r="D634" t="str">
            <v>Active</v>
          </cell>
          <cell r="E634" t="str">
            <v>Isuzu</v>
          </cell>
          <cell r="F634" t="str">
            <v>Manuel</v>
          </cell>
          <cell r="G634" t="str">
            <v>NPR</v>
          </cell>
          <cell r="H634" t="str">
            <v>Rigid Truck</v>
          </cell>
          <cell r="I634"/>
          <cell r="J634" t="str">
            <v>Open Pickup without Tail Lift</v>
          </cell>
          <cell r="K634"/>
          <cell r="L634"/>
          <cell r="M634" t="str">
            <v>JAMKP34H7G7P28366</v>
          </cell>
          <cell r="N634" t="str">
            <v>JAMKP34H7G7P28366</v>
          </cell>
          <cell r="O634">
            <v>2016</v>
          </cell>
          <cell r="P634" t="str">
            <v>japan</v>
          </cell>
          <cell r="Q634" t="str">
            <v>CL - Distribution (51 East)</v>
          </cell>
          <cell r="R634" t="str">
            <v>GWC</v>
          </cell>
          <cell r="S634" t="str">
            <v>LVQ</v>
          </cell>
          <cell r="T634" t="str">
            <v>LVQ</v>
          </cell>
          <cell r="U634"/>
          <cell r="V634"/>
          <cell r="W634">
            <v>4</v>
          </cell>
          <cell r="X634" t="str">
            <v>White</v>
          </cell>
          <cell r="Y634">
            <v>515484</v>
          </cell>
          <cell r="Z634"/>
          <cell r="AA634" t="str">
            <v>Diesel</v>
          </cell>
          <cell r="AB634"/>
          <cell r="AC634"/>
          <cell r="AD634">
            <v>4.5</v>
          </cell>
          <cell r="AE634"/>
          <cell r="AF634"/>
          <cell r="AG634"/>
          <cell r="AH634"/>
          <cell r="AI634">
            <v>3955</v>
          </cell>
          <cell r="AJ634">
            <v>6500</v>
          </cell>
          <cell r="AK634">
            <v>2545</v>
          </cell>
          <cell r="AL634"/>
          <cell r="AM634"/>
          <cell r="AN634"/>
          <cell r="AO634"/>
          <cell r="AP634"/>
          <cell r="AQ634"/>
          <cell r="AR634"/>
          <cell r="AS634"/>
          <cell r="AT634"/>
          <cell r="AU634"/>
          <cell r="AV634"/>
          <cell r="AW634"/>
          <cell r="AX634"/>
          <cell r="AY634" t="e">
            <v>#N/A</v>
          </cell>
          <cell r="AZ634"/>
          <cell r="BA634">
            <v>44993</v>
          </cell>
          <cell r="BB634" t="str">
            <v/>
          </cell>
          <cell r="BC634" t="str">
            <v>Compreh.</v>
          </cell>
          <cell r="BD634" t="str">
            <v>AVL</v>
          </cell>
          <cell r="BE634"/>
          <cell r="BF634" t="str">
            <v>DISTRIBUTION</v>
          </cell>
          <cell r="BG634" t="str">
            <v>FMB120</v>
          </cell>
          <cell r="BH634">
            <v>354018118134703</v>
          </cell>
          <cell r="BI634">
            <v>9742800041117</v>
          </cell>
          <cell r="BJ634" t="str">
            <v>fixed</v>
          </cell>
          <cell r="BK634"/>
          <cell r="BL634"/>
          <cell r="BM634"/>
          <cell r="BN634"/>
          <cell r="BO634"/>
          <cell r="BP634"/>
          <cell r="BQ634">
            <v>1108010251</v>
          </cell>
        </row>
        <row r="635">
          <cell r="C635">
            <v>48559</v>
          </cell>
          <cell r="D635" t="str">
            <v>Active</v>
          </cell>
          <cell r="E635" t="str">
            <v>Mitsubishi</v>
          </cell>
          <cell r="F635" t="str">
            <v>Manuel</v>
          </cell>
          <cell r="G635" t="str">
            <v>Canter 3 TON</v>
          </cell>
          <cell r="H635" t="str">
            <v>Rigid Truck</v>
          </cell>
          <cell r="I635"/>
          <cell r="J635" t="str">
            <v>Dry Box With Tail Lift</v>
          </cell>
          <cell r="K635"/>
          <cell r="L635"/>
          <cell r="M635" t="str">
            <v>JL7BCE1J88K026756</v>
          </cell>
          <cell r="N635" t="str">
            <v>JL7BCE1J88K026756</v>
          </cell>
          <cell r="O635">
            <v>2008</v>
          </cell>
          <cell r="P635" t="str">
            <v>Japan</v>
          </cell>
          <cell r="Q635" t="str">
            <v>TR-Transport - Operations</v>
          </cell>
          <cell r="R635" t="str">
            <v>AGI</v>
          </cell>
          <cell r="S635" t="str">
            <v>LVQ</v>
          </cell>
          <cell r="T635" t="str">
            <v>LVQ</v>
          </cell>
          <cell r="U635"/>
          <cell r="V635"/>
          <cell r="W635">
            <v>4</v>
          </cell>
          <cell r="X635" t="str">
            <v>White</v>
          </cell>
          <cell r="Y635" t="str">
            <v>4D34L93542</v>
          </cell>
          <cell r="Z635"/>
          <cell r="AA635" t="str">
            <v>Diesel</v>
          </cell>
          <cell r="AB635"/>
          <cell r="AC635"/>
          <cell r="AD635">
            <v>4.5</v>
          </cell>
          <cell r="AE635"/>
          <cell r="AF635"/>
          <cell r="AG635"/>
          <cell r="AH635"/>
          <cell r="AI635">
            <v>4240</v>
          </cell>
          <cell r="AJ635">
            <v>6500</v>
          </cell>
          <cell r="AK635">
            <v>2260</v>
          </cell>
          <cell r="AL635">
            <v>446</v>
          </cell>
          <cell r="AM635">
            <v>460</v>
          </cell>
          <cell r="AN635">
            <v>208</v>
          </cell>
          <cell r="AO635">
            <v>220</v>
          </cell>
          <cell r="AP635">
            <v>223</v>
          </cell>
          <cell r="AQ635">
            <v>236</v>
          </cell>
          <cell r="AR635"/>
          <cell r="AS635"/>
          <cell r="AT635"/>
          <cell r="AU635"/>
          <cell r="AV635"/>
          <cell r="AW635"/>
          <cell r="AX635"/>
          <cell r="AY635" t="e">
            <v>#N/A</v>
          </cell>
          <cell r="AZ635"/>
          <cell r="BA635">
            <v>44915</v>
          </cell>
          <cell r="BB635" t="str">
            <v>Warning</v>
          </cell>
          <cell r="BC635" t="str">
            <v>Compreh.</v>
          </cell>
          <cell r="BD635" t="str">
            <v>AVL</v>
          </cell>
          <cell r="BE635"/>
          <cell r="BF635" t="str">
            <v>LIGHT VEHICLE TRANSPORT</v>
          </cell>
          <cell r="BG635" t="str">
            <v>FMB120</v>
          </cell>
          <cell r="BH635">
            <v>354018118109192</v>
          </cell>
          <cell r="BI635">
            <v>9742800041118</v>
          </cell>
          <cell r="BJ635" t="str">
            <v>fixed</v>
          </cell>
          <cell r="BK635"/>
          <cell r="BL635"/>
          <cell r="BM635"/>
          <cell r="BN635"/>
          <cell r="BO635"/>
          <cell r="BP635"/>
          <cell r="BQ635">
            <v>1108050100</v>
          </cell>
        </row>
        <row r="636">
          <cell r="C636">
            <v>52871</v>
          </cell>
          <cell r="D636" t="str">
            <v>Active</v>
          </cell>
          <cell r="E636" t="str">
            <v>Mitsubishi</v>
          </cell>
          <cell r="F636" t="str">
            <v>Manuel</v>
          </cell>
          <cell r="G636" t="str">
            <v>Canter</v>
          </cell>
          <cell r="H636" t="str">
            <v>Rigid Truck</v>
          </cell>
          <cell r="I636"/>
          <cell r="J636" t="str">
            <v>Dry Box With Tail Lift</v>
          </cell>
          <cell r="K636"/>
          <cell r="L636"/>
          <cell r="M636" t="str">
            <v>JL7BCE1J69K017121</v>
          </cell>
          <cell r="N636" t="str">
            <v>JL7BCE1J69K017121</v>
          </cell>
          <cell r="O636">
            <v>2009</v>
          </cell>
          <cell r="P636" t="str">
            <v>Japan</v>
          </cell>
          <cell r="Q636" t="str">
            <v>TR-Transport - Operations</v>
          </cell>
          <cell r="R636" t="str">
            <v>AGI</v>
          </cell>
          <cell r="S636" t="str">
            <v>LVQ</v>
          </cell>
          <cell r="T636" t="str">
            <v>LVQ</v>
          </cell>
          <cell r="U636"/>
          <cell r="V636"/>
          <cell r="W636">
            <v>4</v>
          </cell>
          <cell r="X636" t="str">
            <v>White</v>
          </cell>
          <cell r="Y636" t="str">
            <v>4D34M40020</v>
          </cell>
          <cell r="Z636"/>
          <cell r="AA636" t="str">
            <v>Diesel</v>
          </cell>
          <cell r="AB636"/>
          <cell r="AC636"/>
          <cell r="AD636">
            <v>4.5</v>
          </cell>
          <cell r="AE636"/>
          <cell r="AF636"/>
          <cell r="AG636"/>
          <cell r="AH636"/>
          <cell r="AI636">
            <v>4060</v>
          </cell>
          <cell r="AJ636">
            <v>6500</v>
          </cell>
          <cell r="AK636">
            <v>2440</v>
          </cell>
          <cell r="AL636">
            <v>346</v>
          </cell>
          <cell r="AM636">
            <v>357</v>
          </cell>
          <cell r="AN636">
            <v>200</v>
          </cell>
          <cell r="AO636">
            <v>222</v>
          </cell>
          <cell r="AP636">
            <v>208</v>
          </cell>
          <cell r="AQ636">
            <v>220</v>
          </cell>
          <cell r="AR636"/>
          <cell r="AS636"/>
          <cell r="AT636"/>
          <cell r="AU636"/>
          <cell r="AV636"/>
          <cell r="AW636"/>
          <cell r="AX636"/>
          <cell r="AY636" t="e">
            <v>#N/A</v>
          </cell>
          <cell r="AZ636"/>
          <cell r="BA636">
            <v>44900</v>
          </cell>
          <cell r="BB636" t="str">
            <v>Warning</v>
          </cell>
          <cell r="BC636" t="str">
            <v>Compreh.</v>
          </cell>
          <cell r="BD636" t="str">
            <v>AVL</v>
          </cell>
          <cell r="BE636"/>
          <cell r="BF636" t="str">
            <v>LIGHT VEHICLE TRANSPORT</v>
          </cell>
          <cell r="BG636" t="str">
            <v>FMB120</v>
          </cell>
          <cell r="BH636">
            <v>354018118109770</v>
          </cell>
          <cell r="BI636">
            <v>9742800041119</v>
          </cell>
          <cell r="BJ636" t="str">
            <v>fixed</v>
          </cell>
          <cell r="BK636"/>
          <cell r="BL636"/>
          <cell r="BM636"/>
          <cell r="BN636"/>
          <cell r="BO636"/>
          <cell r="BP636"/>
          <cell r="BQ636">
            <v>1108050100</v>
          </cell>
        </row>
        <row r="637">
          <cell r="C637">
            <v>55911</v>
          </cell>
          <cell r="D637" t="str">
            <v>Active</v>
          </cell>
          <cell r="E637" t="str">
            <v>Mercedes</v>
          </cell>
          <cell r="F637" t="str">
            <v>Manuel</v>
          </cell>
          <cell r="G637" t="str">
            <v xml:space="preserve">MB ACTROS </v>
          </cell>
          <cell r="H637" t="str">
            <v>Rigid Truck</v>
          </cell>
          <cell r="I637"/>
          <cell r="J637" t="str">
            <v>Reefer Box With Tail Lift</v>
          </cell>
          <cell r="K637"/>
          <cell r="L637"/>
          <cell r="M637" t="str">
            <v>WDAYHCAASFL894897</v>
          </cell>
          <cell r="N637" t="str">
            <v>WDAYHCAASFL894897</v>
          </cell>
          <cell r="O637">
            <v>2015</v>
          </cell>
          <cell r="P637" t="str">
            <v>Germany</v>
          </cell>
          <cell r="Q637" t="str">
            <v>GWC Fine Arts</v>
          </cell>
          <cell r="R637" t="str">
            <v>GWC</v>
          </cell>
          <cell r="S637" t="str">
            <v>LVQ</v>
          </cell>
          <cell r="T637"/>
          <cell r="U637"/>
          <cell r="V637"/>
          <cell r="W637">
            <v>4</v>
          </cell>
          <cell r="X637" t="str">
            <v>Brown</v>
          </cell>
          <cell r="Y637" t="str">
            <v>541920C0953696</v>
          </cell>
          <cell r="Z637"/>
          <cell r="AA637" t="str">
            <v>Diesel</v>
          </cell>
          <cell r="AB637"/>
          <cell r="AC637"/>
          <cell r="AD637">
            <v>2.4</v>
          </cell>
          <cell r="AE637"/>
          <cell r="AF637"/>
          <cell r="AG637"/>
          <cell r="AH637"/>
          <cell r="AI637">
            <v>11000</v>
          </cell>
          <cell r="AJ637">
            <v>18000</v>
          </cell>
          <cell r="AK637">
            <v>7000</v>
          </cell>
          <cell r="AL637"/>
          <cell r="AM637"/>
          <cell r="AN637"/>
          <cell r="AO637"/>
          <cell r="AP637"/>
          <cell r="AQ637"/>
          <cell r="AR637">
            <v>216</v>
          </cell>
          <cell r="AS637"/>
          <cell r="AT637"/>
          <cell r="AU637"/>
          <cell r="AV637"/>
          <cell r="AW637"/>
          <cell r="AX637"/>
          <cell r="AY637" t="e">
            <v>#N/A</v>
          </cell>
          <cell r="AZ637"/>
          <cell r="BA637">
            <v>44901</v>
          </cell>
          <cell r="BB637" t="str">
            <v>Warning</v>
          </cell>
          <cell r="BC637" t="str">
            <v>Compreh.</v>
          </cell>
          <cell r="BD637" t="str">
            <v>AVL</v>
          </cell>
          <cell r="BE637"/>
          <cell r="BF637" t="str">
            <v>GWC Fine Arts</v>
          </cell>
          <cell r="BG637" t="str">
            <v>FMB120</v>
          </cell>
          <cell r="BH637">
            <v>354018118119712</v>
          </cell>
          <cell r="BI637">
            <v>9742800041120</v>
          </cell>
          <cell r="BJ637" t="str">
            <v>fixed</v>
          </cell>
          <cell r="BK637"/>
          <cell r="BL637"/>
          <cell r="BM637"/>
          <cell r="BN637"/>
          <cell r="BO637"/>
          <cell r="BP637"/>
          <cell r="BQ637">
            <v>1108070000</v>
          </cell>
        </row>
        <row r="638">
          <cell r="C638">
            <v>115796</v>
          </cell>
          <cell r="D638" t="str">
            <v>Active</v>
          </cell>
          <cell r="E638" t="str">
            <v>Mitsubishi</v>
          </cell>
          <cell r="F638" t="str">
            <v>Manuel</v>
          </cell>
          <cell r="G638" t="str">
            <v>Canter 3 TON</v>
          </cell>
          <cell r="H638" t="str">
            <v>Rigid Truck</v>
          </cell>
          <cell r="I638"/>
          <cell r="J638" t="str">
            <v>Dry Box</v>
          </cell>
          <cell r="K638"/>
          <cell r="L638"/>
          <cell r="M638" t="str">
            <v>JL7BCE1J95K002312</v>
          </cell>
          <cell r="N638" t="str">
            <v>JL7BCE1J95K002312</v>
          </cell>
          <cell r="O638">
            <v>2005</v>
          </cell>
          <cell r="P638" t="str">
            <v>Japan</v>
          </cell>
          <cell r="Q638" t="str">
            <v>CL - Distribution (Core Ops)</v>
          </cell>
          <cell r="R638" t="str">
            <v>AGI</v>
          </cell>
          <cell r="S638" t="str">
            <v>LVQ</v>
          </cell>
          <cell r="T638" t="str">
            <v>LVQ</v>
          </cell>
          <cell r="U638"/>
          <cell r="V638"/>
          <cell r="W638">
            <v>4</v>
          </cell>
          <cell r="X638" t="str">
            <v>White</v>
          </cell>
          <cell r="Y638" t="str">
            <v>4D34K07735</v>
          </cell>
          <cell r="Z638"/>
          <cell r="AA638" t="str">
            <v>Diesel</v>
          </cell>
          <cell r="AB638"/>
          <cell r="AC638"/>
          <cell r="AD638">
            <v>4.5</v>
          </cell>
          <cell r="AE638"/>
          <cell r="AF638"/>
          <cell r="AG638"/>
          <cell r="AH638"/>
          <cell r="AI638">
            <v>-1700</v>
          </cell>
          <cell r="AJ638"/>
          <cell r="AK638">
            <v>1700</v>
          </cell>
          <cell r="AL638"/>
          <cell r="AM638"/>
          <cell r="AN638"/>
          <cell r="AO638"/>
          <cell r="AP638"/>
          <cell r="AQ638"/>
          <cell r="AR638"/>
          <cell r="AS638"/>
          <cell r="AT638"/>
          <cell r="AU638"/>
          <cell r="AV638"/>
          <cell r="AW638"/>
          <cell r="AX638"/>
          <cell r="AY638" t="e">
            <v>#N/A</v>
          </cell>
          <cell r="AZ638"/>
          <cell r="BA638">
            <v>44963</v>
          </cell>
          <cell r="BB638" t="str">
            <v/>
          </cell>
          <cell r="BC638" t="str">
            <v>Compreh.</v>
          </cell>
          <cell r="BD638" t="str">
            <v>AVL</v>
          </cell>
          <cell r="BE638"/>
          <cell r="BF638" t="str">
            <v>DISTRIBUTION</v>
          </cell>
          <cell r="BG638" t="str">
            <v>FMB120</v>
          </cell>
          <cell r="BH638">
            <v>354018118135023</v>
          </cell>
          <cell r="BI638">
            <v>9742800041121</v>
          </cell>
          <cell r="BJ638" t="str">
            <v>fixed</v>
          </cell>
          <cell r="BK638"/>
          <cell r="BL638"/>
          <cell r="BM638"/>
          <cell r="BN638"/>
          <cell r="BO638"/>
          <cell r="BP638"/>
          <cell r="BQ638">
            <v>1108010252</v>
          </cell>
        </row>
        <row r="639">
          <cell r="C639">
            <v>126415</v>
          </cell>
          <cell r="D639" t="str">
            <v>Active</v>
          </cell>
          <cell r="E639" t="str">
            <v>Isuzu</v>
          </cell>
          <cell r="F639" t="str">
            <v>Manuel</v>
          </cell>
          <cell r="G639" t="str">
            <v>NBR</v>
          </cell>
          <cell r="H639" t="str">
            <v>Rigid Truck</v>
          </cell>
          <cell r="I639" t="str">
            <v>Double Cabin</v>
          </cell>
          <cell r="J639" t="str">
            <v>Dry Box Without Tail Lift</v>
          </cell>
          <cell r="K639"/>
          <cell r="L639"/>
          <cell r="M639" t="str">
            <v>JAAKP33T1F7P05893</v>
          </cell>
          <cell r="N639" t="str">
            <v>JAAKP33T1F7P05893</v>
          </cell>
          <cell r="O639">
            <v>2015</v>
          </cell>
          <cell r="P639" t="str">
            <v>japan</v>
          </cell>
          <cell r="Q639" t="str">
            <v>CL - Distribution (51 East)</v>
          </cell>
          <cell r="R639" t="str">
            <v>GWC</v>
          </cell>
          <cell r="S639" t="str">
            <v>LVQ</v>
          </cell>
          <cell r="T639"/>
          <cell r="U639"/>
          <cell r="V639"/>
          <cell r="W639">
            <v>4</v>
          </cell>
          <cell r="X639" t="str">
            <v>White</v>
          </cell>
          <cell r="Y639" t="str">
            <v>1S2986</v>
          </cell>
          <cell r="Z639"/>
          <cell r="AA639" t="str">
            <v>Diesel</v>
          </cell>
          <cell r="AB639"/>
          <cell r="AC639"/>
          <cell r="AD639">
            <v>4.5</v>
          </cell>
          <cell r="AE639"/>
          <cell r="AF639"/>
          <cell r="AG639"/>
          <cell r="AH639"/>
          <cell r="AI639">
            <v>4250</v>
          </cell>
          <cell r="AJ639">
            <v>10750</v>
          </cell>
          <cell r="AK639">
            <v>6500</v>
          </cell>
          <cell r="AL639"/>
          <cell r="AM639"/>
          <cell r="AN639"/>
          <cell r="AO639"/>
          <cell r="AP639"/>
          <cell r="AQ639"/>
          <cell r="AR639"/>
          <cell r="AS639"/>
          <cell r="AT639"/>
          <cell r="AU639"/>
          <cell r="AV639"/>
          <cell r="AW639"/>
          <cell r="AX639"/>
          <cell r="AY639" t="e">
            <v>#N/A</v>
          </cell>
          <cell r="AZ639"/>
          <cell r="BA639">
            <v>44830</v>
          </cell>
          <cell r="BB639" t="str">
            <v>Expired</v>
          </cell>
          <cell r="BC639" t="str">
            <v>Compreh.</v>
          </cell>
          <cell r="BD639" t="str">
            <v>AVL</v>
          </cell>
          <cell r="BE639"/>
          <cell r="BF639" t="str">
            <v>DISTRIBUTION</v>
          </cell>
          <cell r="BG639" t="str">
            <v>FMB120</v>
          </cell>
          <cell r="BH639">
            <v>354018118119779</v>
          </cell>
          <cell r="BI639">
            <v>9742800041122</v>
          </cell>
          <cell r="BJ639" t="str">
            <v>fixed</v>
          </cell>
          <cell r="BK639"/>
          <cell r="BL639"/>
          <cell r="BM639"/>
          <cell r="BN639"/>
          <cell r="BO639"/>
          <cell r="BP639"/>
          <cell r="BQ639">
            <v>1108010251</v>
          </cell>
        </row>
        <row r="640">
          <cell r="C640">
            <v>126416</v>
          </cell>
          <cell r="D640" t="str">
            <v>Active</v>
          </cell>
          <cell r="E640" t="str">
            <v>Isuzu</v>
          </cell>
          <cell r="F640" t="str">
            <v>Manuel</v>
          </cell>
          <cell r="G640" t="str">
            <v>NBR</v>
          </cell>
          <cell r="H640" t="str">
            <v>Rigid Truck</v>
          </cell>
          <cell r="I640" t="str">
            <v>Double Cabin</v>
          </cell>
          <cell r="J640" t="str">
            <v>Dry Box With Tail Lift</v>
          </cell>
          <cell r="K640"/>
          <cell r="L640"/>
          <cell r="M640" t="str">
            <v>JAAKP33T8F7P07902</v>
          </cell>
          <cell r="N640" t="str">
            <v>JAAKP33T8F7P07902</v>
          </cell>
          <cell r="O640">
            <v>2015</v>
          </cell>
          <cell r="P640" t="str">
            <v>japan</v>
          </cell>
          <cell r="Q640" t="str">
            <v>CL - Distribution (51 East)</v>
          </cell>
          <cell r="R640" t="str">
            <v>GWC</v>
          </cell>
          <cell r="S640" t="str">
            <v>LVQ</v>
          </cell>
          <cell r="T640"/>
          <cell r="U640"/>
          <cell r="V640"/>
          <cell r="W640">
            <v>4</v>
          </cell>
          <cell r="X640" t="str">
            <v>White</v>
          </cell>
          <cell r="Y640" t="str">
            <v>1T1765</v>
          </cell>
          <cell r="Z640"/>
          <cell r="AA640" t="str">
            <v>Diesel</v>
          </cell>
          <cell r="AB640"/>
          <cell r="AC640"/>
          <cell r="AD640">
            <v>4.5</v>
          </cell>
          <cell r="AE640"/>
          <cell r="AF640"/>
          <cell r="AG640"/>
          <cell r="AH640"/>
          <cell r="AI640">
            <v>4250</v>
          </cell>
          <cell r="AJ640">
            <v>10750</v>
          </cell>
          <cell r="AK640">
            <v>6500</v>
          </cell>
          <cell r="AL640"/>
          <cell r="AM640"/>
          <cell r="AN640"/>
          <cell r="AO640"/>
          <cell r="AP640"/>
          <cell r="AQ640"/>
          <cell r="AR640"/>
          <cell r="AS640"/>
          <cell r="AT640"/>
          <cell r="AU640"/>
          <cell r="AV640"/>
          <cell r="AW640"/>
          <cell r="AX640"/>
          <cell r="AY640" t="e">
            <v>#N/A</v>
          </cell>
          <cell r="AZ640"/>
          <cell r="BA640">
            <v>45162</v>
          </cell>
          <cell r="BB640" t="str">
            <v/>
          </cell>
          <cell r="BC640" t="str">
            <v>Compreh.</v>
          </cell>
          <cell r="BD640" t="str">
            <v>AVL</v>
          </cell>
          <cell r="BE640"/>
          <cell r="BF640" t="str">
            <v>DISTRIBUTION</v>
          </cell>
          <cell r="BG640" t="str">
            <v>FMB120</v>
          </cell>
          <cell r="BH640">
            <v>354018118124381</v>
          </cell>
          <cell r="BI640">
            <v>9742800041123</v>
          </cell>
          <cell r="BJ640" t="str">
            <v>fixed</v>
          </cell>
          <cell r="BK640"/>
          <cell r="BL640"/>
          <cell r="BM640"/>
          <cell r="BN640"/>
          <cell r="BO640"/>
          <cell r="BP640"/>
          <cell r="BQ640">
            <v>1108010251</v>
          </cell>
        </row>
        <row r="641">
          <cell r="C641">
            <v>135693</v>
          </cell>
          <cell r="D641" t="str">
            <v>Active</v>
          </cell>
          <cell r="E641" t="str">
            <v>Nissan</v>
          </cell>
          <cell r="F641" t="str">
            <v>Manuel</v>
          </cell>
          <cell r="G641" t="str">
            <v xml:space="preserve">UD </v>
          </cell>
          <cell r="H641" t="str">
            <v>Rigid Truck</v>
          </cell>
          <cell r="I641"/>
          <cell r="J641" t="str">
            <v>Reefer Box With Tail Lift</v>
          </cell>
          <cell r="K641"/>
          <cell r="L641"/>
          <cell r="M641" t="str">
            <v>JNCMDF0H66AL00539</v>
          </cell>
          <cell r="N641" t="str">
            <v>JNCMDF0H66AL00539</v>
          </cell>
          <cell r="O641">
            <v>2006</v>
          </cell>
          <cell r="P641" t="str">
            <v>Japan</v>
          </cell>
          <cell r="Q641" t="str">
            <v>TR-Transport - Operations</v>
          </cell>
          <cell r="R641" t="str">
            <v>AGI</v>
          </cell>
          <cell r="S641" t="str">
            <v>LVQ</v>
          </cell>
          <cell r="T641" t="str">
            <v>LVQ</v>
          </cell>
          <cell r="U641"/>
          <cell r="V641"/>
          <cell r="W641">
            <v>6</v>
          </cell>
          <cell r="X641" t="str">
            <v>White</v>
          </cell>
          <cell r="Y641"/>
          <cell r="Z641"/>
          <cell r="AA641" t="str">
            <v>Diesel</v>
          </cell>
          <cell r="AB641"/>
          <cell r="AC641">
            <v>2</v>
          </cell>
          <cell r="AD641">
            <v>5</v>
          </cell>
          <cell r="AE641"/>
          <cell r="AF641"/>
          <cell r="AG641"/>
          <cell r="AH641"/>
          <cell r="AI641">
            <v>-6500</v>
          </cell>
          <cell r="AJ641"/>
          <cell r="AK641">
            <v>6500</v>
          </cell>
          <cell r="AL641">
            <v>618</v>
          </cell>
          <cell r="AM641">
            <v>640</v>
          </cell>
          <cell r="AN641">
            <v>225</v>
          </cell>
          <cell r="AO641">
            <v>239</v>
          </cell>
          <cell r="AP641">
            <v>233</v>
          </cell>
          <cell r="AQ641">
            <v>250</v>
          </cell>
          <cell r="AR641"/>
          <cell r="AS641" t="str">
            <v>THERMOKING (RD11SR)</v>
          </cell>
          <cell r="AT641"/>
          <cell r="AU641" t="str">
            <v>Dhollandia</v>
          </cell>
          <cell r="AV641"/>
          <cell r="AW641"/>
          <cell r="AX641"/>
          <cell r="AY641" t="e">
            <v>#N/A</v>
          </cell>
          <cell r="AZ641"/>
          <cell r="BA641">
            <v>45026</v>
          </cell>
          <cell r="BB641" t="str">
            <v/>
          </cell>
          <cell r="BC641" t="str">
            <v>Compreh.</v>
          </cell>
          <cell r="BD641" t="str">
            <v>AVL</v>
          </cell>
          <cell r="BE641"/>
          <cell r="BF641" t="str">
            <v>LIGHT VEHICLE TRANSPORT</v>
          </cell>
          <cell r="BG641" t="str">
            <v>FMB120</v>
          </cell>
          <cell r="BH641">
            <v>354018118135015</v>
          </cell>
          <cell r="BI641">
            <v>9742800041124</v>
          </cell>
          <cell r="BJ641" t="str">
            <v>fixed</v>
          </cell>
          <cell r="BK641"/>
          <cell r="BL641"/>
          <cell r="BM641"/>
          <cell r="BN641"/>
          <cell r="BO641"/>
          <cell r="BP641" t="str">
            <v>3Y 100K</v>
          </cell>
          <cell r="BQ641">
            <v>1108050100</v>
          </cell>
        </row>
        <row r="642">
          <cell r="C642">
            <v>137219</v>
          </cell>
          <cell r="D642" t="str">
            <v>Active</v>
          </cell>
          <cell r="E642" t="str">
            <v xml:space="preserve">Tata </v>
          </cell>
          <cell r="F642" t="str">
            <v>Manuel</v>
          </cell>
          <cell r="G642" t="str">
            <v>Novus F6C4F 11 TON</v>
          </cell>
          <cell r="H642" t="str">
            <v>Rigid Truck</v>
          </cell>
          <cell r="I642"/>
          <cell r="J642" t="str">
            <v>Dry Box With Tail Lift</v>
          </cell>
          <cell r="K642"/>
          <cell r="L642"/>
          <cell r="M642" t="str">
            <v>KL3F6C4F16K000052</v>
          </cell>
          <cell r="N642" t="str">
            <v>KL3F6C4F16K000052</v>
          </cell>
          <cell r="O642">
            <v>2006</v>
          </cell>
          <cell r="P642" t="str">
            <v>Korea</v>
          </cell>
          <cell r="Q642" t="str">
            <v>CL - Distribution (Core Ops)</v>
          </cell>
          <cell r="R642" t="str">
            <v>GWC</v>
          </cell>
          <cell r="S642" t="str">
            <v>LVQ</v>
          </cell>
          <cell r="T642" t="str">
            <v>LVQ</v>
          </cell>
          <cell r="U642"/>
          <cell r="V642"/>
          <cell r="W642">
            <v>6</v>
          </cell>
          <cell r="X642" t="str">
            <v>Green</v>
          </cell>
          <cell r="Y642">
            <v>600600</v>
          </cell>
          <cell r="Z642"/>
          <cell r="AA642" t="str">
            <v>Diesel</v>
          </cell>
          <cell r="AB642"/>
          <cell r="AC642"/>
          <cell r="AD642">
            <v>3.5</v>
          </cell>
          <cell r="AE642"/>
          <cell r="AF642"/>
          <cell r="AG642"/>
          <cell r="AH642"/>
          <cell r="AI642">
            <v>-6500</v>
          </cell>
          <cell r="AJ642"/>
          <cell r="AK642">
            <v>6500</v>
          </cell>
          <cell r="AL642"/>
          <cell r="AM642"/>
          <cell r="AN642">
            <v>698</v>
          </cell>
          <cell r="AO642"/>
          <cell r="AP642">
            <v>238</v>
          </cell>
          <cell r="AQ642"/>
          <cell r="AR642">
            <v>382</v>
          </cell>
          <cell r="AS642"/>
          <cell r="AT642"/>
          <cell r="AU642"/>
          <cell r="AV642"/>
          <cell r="AW642"/>
          <cell r="AX642"/>
          <cell r="AY642" t="e">
            <v>#N/A</v>
          </cell>
          <cell r="AZ642"/>
          <cell r="BA642">
            <v>45176</v>
          </cell>
          <cell r="BB642" t="str">
            <v/>
          </cell>
          <cell r="BC642" t="str">
            <v>Compreh.</v>
          </cell>
          <cell r="BD642" t="str">
            <v>AVL</v>
          </cell>
          <cell r="BE642"/>
          <cell r="BF642" t="str">
            <v>DISTRIBUTION</v>
          </cell>
          <cell r="BG642" t="str">
            <v>FMB120</v>
          </cell>
          <cell r="BH642">
            <v>354018118126006</v>
          </cell>
          <cell r="BI642">
            <v>9742800041125</v>
          </cell>
          <cell r="BJ642" t="str">
            <v>fixed</v>
          </cell>
          <cell r="BK642"/>
          <cell r="BL642"/>
          <cell r="BM642"/>
          <cell r="BN642"/>
          <cell r="BO642"/>
          <cell r="BP642"/>
          <cell r="BQ642">
            <v>1108010252</v>
          </cell>
        </row>
        <row r="643">
          <cell r="C643">
            <v>137221</v>
          </cell>
          <cell r="D643" t="str">
            <v>Active</v>
          </cell>
          <cell r="E643" t="str">
            <v xml:space="preserve">Tata </v>
          </cell>
          <cell r="F643" t="str">
            <v>Manuel</v>
          </cell>
          <cell r="G643" t="str">
            <v>Novus F6C4F 11 TON</v>
          </cell>
          <cell r="H643" t="str">
            <v>Rigid Truck</v>
          </cell>
          <cell r="I643"/>
          <cell r="J643" t="str">
            <v>Dry Box With Tail Lift</v>
          </cell>
          <cell r="K643"/>
          <cell r="L643"/>
          <cell r="M643" t="str">
            <v>KL3F6C4F16K000051</v>
          </cell>
          <cell r="N643" t="str">
            <v>KL3F6C4F16K000051</v>
          </cell>
          <cell r="O643">
            <v>2006</v>
          </cell>
          <cell r="P643" t="str">
            <v>Korea</v>
          </cell>
          <cell r="Q643" t="str">
            <v>CL - Distribution (Core Ops)</v>
          </cell>
          <cell r="R643" t="str">
            <v>GWC</v>
          </cell>
          <cell r="S643" t="str">
            <v>LVQ</v>
          </cell>
          <cell r="T643" t="str">
            <v>LVQ</v>
          </cell>
          <cell r="U643"/>
          <cell r="V643"/>
          <cell r="W643">
            <v>6</v>
          </cell>
          <cell r="X643" t="str">
            <v>Green</v>
          </cell>
          <cell r="Y643">
            <v>506481</v>
          </cell>
          <cell r="Z643"/>
          <cell r="AA643" t="str">
            <v>Diesel</v>
          </cell>
          <cell r="AB643"/>
          <cell r="AC643"/>
          <cell r="AD643">
            <v>3.5</v>
          </cell>
          <cell r="AE643"/>
          <cell r="AF643"/>
          <cell r="AG643"/>
          <cell r="AH643"/>
          <cell r="AI643">
            <v>-3500</v>
          </cell>
          <cell r="AJ643"/>
          <cell r="AK643">
            <v>3500</v>
          </cell>
          <cell r="AL643"/>
          <cell r="AM643"/>
          <cell r="AN643">
            <v>698</v>
          </cell>
          <cell r="AO643"/>
          <cell r="AP643">
            <v>238</v>
          </cell>
          <cell r="AQ643"/>
          <cell r="AR643">
            <v>382</v>
          </cell>
          <cell r="AS643"/>
          <cell r="AT643"/>
          <cell r="AU643"/>
          <cell r="AV643"/>
          <cell r="AW643"/>
          <cell r="AX643"/>
          <cell r="AY643" t="e">
            <v>#N/A</v>
          </cell>
          <cell r="AZ643"/>
          <cell r="BA643">
            <v>44895</v>
          </cell>
          <cell r="BB643" t="str">
            <v>Warning</v>
          </cell>
          <cell r="BC643" t="str">
            <v>Compreh.</v>
          </cell>
          <cell r="BD643" t="str">
            <v>AVL</v>
          </cell>
          <cell r="BE643"/>
          <cell r="BF643" t="str">
            <v>DISTRIBUTION</v>
          </cell>
          <cell r="BG643" t="str">
            <v>FMB120</v>
          </cell>
          <cell r="BH643">
            <v>354018118135007</v>
          </cell>
          <cell r="BI643">
            <v>9742800041126</v>
          </cell>
          <cell r="BJ643" t="str">
            <v>fixed</v>
          </cell>
          <cell r="BK643"/>
          <cell r="BL643"/>
          <cell r="BM643"/>
          <cell r="BN643"/>
          <cell r="BO643"/>
          <cell r="BP643"/>
          <cell r="BQ643">
            <v>1108010252</v>
          </cell>
        </row>
        <row r="644">
          <cell r="C644">
            <v>137447</v>
          </cell>
          <cell r="D644" t="str">
            <v>Active</v>
          </cell>
          <cell r="E644" t="str">
            <v xml:space="preserve">Hyundai </v>
          </cell>
          <cell r="F644" t="str">
            <v>Manuel</v>
          </cell>
          <cell r="G644" t="str">
            <v>HD-120</v>
          </cell>
          <cell r="H644" t="str">
            <v>Rigid Truck</v>
          </cell>
          <cell r="I644"/>
          <cell r="J644" t="str">
            <v>Reefer Box With Tail Lift</v>
          </cell>
          <cell r="K644"/>
          <cell r="L644"/>
          <cell r="M644" t="str">
            <v>KMFLA19R26C009330</v>
          </cell>
          <cell r="N644" t="str">
            <v>KMFLA19R26C009330</v>
          </cell>
          <cell r="O644">
            <v>2006</v>
          </cell>
          <cell r="P644" t="str">
            <v>Korea</v>
          </cell>
          <cell r="Q644" t="str">
            <v>CL - Distribution (Core Ops)</v>
          </cell>
          <cell r="R644" t="str">
            <v>GWC</v>
          </cell>
          <cell r="S644" t="str">
            <v>LVQ</v>
          </cell>
          <cell r="T644" t="str">
            <v>LVQ</v>
          </cell>
          <cell r="U644"/>
          <cell r="V644"/>
          <cell r="W644">
            <v>6</v>
          </cell>
          <cell r="X644" t="str">
            <v>Green</v>
          </cell>
          <cell r="Y644" t="str">
            <v>6DBR5054845</v>
          </cell>
          <cell r="Z644"/>
          <cell r="AA644" t="str">
            <v>Diesel</v>
          </cell>
          <cell r="AB644"/>
          <cell r="AC644"/>
          <cell r="AD644">
            <v>6</v>
          </cell>
          <cell r="AE644"/>
          <cell r="AF644"/>
          <cell r="AG644"/>
          <cell r="AH644"/>
          <cell r="AI644">
            <v>-8000</v>
          </cell>
          <cell r="AJ644"/>
          <cell r="AK644">
            <v>8000</v>
          </cell>
          <cell r="AL644"/>
          <cell r="AM644"/>
          <cell r="AN644">
            <v>600</v>
          </cell>
          <cell r="AO644"/>
          <cell r="AP644">
            <v>200</v>
          </cell>
          <cell r="AQ644"/>
          <cell r="AR644"/>
          <cell r="AS644"/>
          <cell r="AT644"/>
          <cell r="AU644"/>
          <cell r="AV644"/>
          <cell r="AW644"/>
          <cell r="AX644"/>
          <cell r="AY644" t="e">
            <v>#N/A</v>
          </cell>
          <cell r="AZ644"/>
          <cell r="BA644">
            <v>44962</v>
          </cell>
          <cell r="BB644" t="str">
            <v/>
          </cell>
          <cell r="BC644" t="str">
            <v>Compreh.</v>
          </cell>
          <cell r="BD644" t="str">
            <v>AVL</v>
          </cell>
          <cell r="BE644"/>
          <cell r="BF644" t="str">
            <v>DISTRIBUTION</v>
          </cell>
          <cell r="BG644" t="str">
            <v>FMB120</v>
          </cell>
          <cell r="BH644">
            <v>354018118124456</v>
          </cell>
          <cell r="BI644">
            <v>9742800041127</v>
          </cell>
          <cell r="BJ644" t="str">
            <v>fixed</v>
          </cell>
          <cell r="BK644"/>
          <cell r="BL644"/>
          <cell r="BM644"/>
          <cell r="BN644"/>
          <cell r="BO644"/>
          <cell r="BP644"/>
          <cell r="BQ644">
            <v>1108010252</v>
          </cell>
        </row>
        <row r="645">
          <cell r="C645">
            <v>137587</v>
          </cell>
          <cell r="D645" t="str">
            <v>Active</v>
          </cell>
          <cell r="E645" t="str">
            <v xml:space="preserve">Tata </v>
          </cell>
          <cell r="F645" t="str">
            <v>Manuel</v>
          </cell>
          <cell r="G645" t="str">
            <v>Novus F6C4F 11 TON</v>
          </cell>
          <cell r="H645" t="str">
            <v>Rigid Truck</v>
          </cell>
          <cell r="I645"/>
          <cell r="J645" t="str">
            <v>Dry Box With Tail Lift</v>
          </cell>
          <cell r="K645"/>
          <cell r="L645"/>
          <cell r="M645" t="str">
            <v>KL3F6C4F16K000044</v>
          </cell>
          <cell r="N645" t="str">
            <v>KL3F6C4F16K000044</v>
          </cell>
          <cell r="O645">
            <v>2006</v>
          </cell>
          <cell r="P645" t="str">
            <v>Korea</v>
          </cell>
          <cell r="Q645" t="str">
            <v>CL - Distribution (Core Ops)</v>
          </cell>
          <cell r="R645" t="str">
            <v>GWC</v>
          </cell>
          <cell r="S645" t="str">
            <v>LVQ</v>
          </cell>
          <cell r="T645" t="str">
            <v>LVQ</v>
          </cell>
          <cell r="U645"/>
          <cell r="V645"/>
          <cell r="W645">
            <v>6</v>
          </cell>
          <cell r="X645" t="str">
            <v>Green</v>
          </cell>
          <cell r="Y645">
            <v>503516</v>
          </cell>
          <cell r="Z645"/>
          <cell r="AA645" t="str">
            <v>Diesel</v>
          </cell>
          <cell r="AB645"/>
          <cell r="AC645"/>
          <cell r="AD645">
            <v>3.5</v>
          </cell>
          <cell r="AE645"/>
          <cell r="AF645"/>
          <cell r="AG645"/>
          <cell r="AH645"/>
          <cell r="AI645">
            <v>-9900</v>
          </cell>
          <cell r="AJ645"/>
          <cell r="AK645">
            <v>9900</v>
          </cell>
          <cell r="AL645"/>
          <cell r="AM645"/>
          <cell r="AN645">
            <v>698</v>
          </cell>
          <cell r="AO645"/>
          <cell r="AP645">
            <v>238</v>
          </cell>
          <cell r="AQ645"/>
          <cell r="AR645">
            <v>382</v>
          </cell>
          <cell r="AS645"/>
          <cell r="AT645"/>
          <cell r="AU645"/>
          <cell r="AV645"/>
          <cell r="AW645"/>
          <cell r="AX645"/>
          <cell r="AY645" t="e">
            <v>#N/A</v>
          </cell>
          <cell r="AZ645"/>
          <cell r="BA645">
            <v>44896</v>
          </cell>
          <cell r="BB645" t="str">
            <v>Warning</v>
          </cell>
          <cell r="BC645" t="str">
            <v>Compreh.</v>
          </cell>
          <cell r="BD645" t="str">
            <v>AVL</v>
          </cell>
          <cell r="BE645"/>
          <cell r="BF645" t="str">
            <v>DISTRIBUTION</v>
          </cell>
          <cell r="BG645" t="str">
            <v>FMB120</v>
          </cell>
          <cell r="BH645">
            <v>354018118125776</v>
          </cell>
          <cell r="BI645">
            <v>9742800041128</v>
          </cell>
          <cell r="BJ645" t="str">
            <v>fixed</v>
          </cell>
          <cell r="BK645"/>
          <cell r="BL645"/>
          <cell r="BM645"/>
          <cell r="BN645"/>
          <cell r="BO645"/>
          <cell r="BP645"/>
          <cell r="BQ645">
            <v>1108010252</v>
          </cell>
        </row>
        <row r="646">
          <cell r="C646">
            <v>137589</v>
          </cell>
          <cell r="D646" t="str">
            <v>Active</v>
          </cell>
          <cell r="E646" t="str">
            <v xml:space="preserve">Tata </v>
          </cell>
          <cell r="F646" t="str">
            <v>Manuel</v>
          </cell>
          <cell r="G646" t="str">
            <v>Novus F6C4F 11 TON</v>
          </cell>
          <cell r="H646" t="str">
            <v>Rigid Truck</v>
          </cell>
          <cell r="I646"/>
          <cell r="J646" t="str">
            <v>Dry Box With Tail Lift</v>
          </cell>
          <cell r="K646"/>
          <cell r="L646"/>
          <cell r="M646" t="str">
            <v>KL3F6C4F16K000045</v>
          </cell>
          <cell r="N646" t="str">
            <v>KL3F6C4F16K000045</v>
          </cell>
          <cell r="O646">
            <v>2006</v>
          </cell>
          <cell r="P646" t="str">
            <v>Korea</v>
          </cell>
          <cell r="Q646" t="str">
            <v>CL - Distribution (Core Ops)</v>
          </cell>
          <cell r="R646" t="str">
            <v>GWC</v>
          </cell>
          <cell r="S646" t="str">
            <v>LVQ</v>
          </cell>
          <cell r="T646" t="str">
            <v>LVQ</v>
          </cell>
          <cell r="U646"/>
          <cell r="V646"/>
          <cell r="W646">
            <v>6</v>
          </cell>
          <cell r="X646" t="str">
            <v>Green</v>
          </cell>
          <cell r="Y646">
            <v>503513</v>
          </cell>
          <cell r="Z646"/>
          <cell r="AA646" t="str">
            <v>Diesel</v>
          </cell>
          <cell r="AB646"/>
          <cell r="AC646"/>
          <cell r="AD646">
            <v>3.5</v>
          </cell>
          <cell r="AE646"/>
          <cell r="AF646"/>
          <cell r="AG646"/>
          <cell r="AH646"/>
          <cell r="AI646">
            <v>-9900</v>
          </cell>
          <cell r="AJ646"/>
          <cell r="AK646">
            <v>9900</v>
          </cell>
          <cell r="AL646"/>
          <cell r="AM646"/>
          <cell r="AN646">
            <v>698</v>
          </cell>
          <cell r="AO646"/>
          <cell r="AP646">
            <v>238</v>
          </cell>
          <cell r="AQ646"/>
          <cell r="AR646">
            <v>382</v>
          </cell>
          <cell r="AS646"/>
          <cell r="AT646"/>
          <cell r="AU646"/>
          <cell r="AV646"/>
          <cell r="AW646"/>
          <cell r="AX646"/>
          <cell r="AY646" t="e">
            <v>#N/A</v>
          </cell>
          <cell r="AZ646"/>
          <cell r="BA646">
            <v>44878</v>
          </cell>
          <cell r="BB646" t="str">
            <v>Expired</v>
          </cell>
          <cell r="BC646" t="str">
            <v>Compreh.</v>
          </cell>
          <cell r="BD646" t="str">
            <v>AVL</v>
          </cell>
          <cell r="BE646"/>
          <cell r="BF646" t="str">
            <v>DISTRIBUTION</v>
          </cell>
          <cell r="BG646" t="str">
            <v>FMB120</v>
          </cell>
          <cell r="BH646">
            <v>354018118134794</v>
          </cell>
          <cell r="BI646">
            <v>9742800041129</v>
          </cell>
          <cell r="BJ646" t="str">
            <v>fixed</v>
          </cell>
          <cell r="BK646"/>
          <cell r="BL646"/>
          <cell r="BM646"/>
          <cell r="BN646"/>
          <cell r="BO646"/>
          <cell r="BP646"/>
          <cell r="BQ646">
            <v>1108010252</v>
          </cell>
        </row>
        <row r="647">
          <cell r="C647">
            <v>137677</v>
          </cell>
          <cell r="D647" t="str">
            <v>Active</v>
          </cell>
          <cell r="E647" t="str">
            <v xml:space="preserve">Tata </v>
          </cell>
          <cell r="F647" t="str">
            <v>Manuel</v>
          </cell>
          <cell r="G647" t="str">
            <v>Novus F6C4F 11 TON</v>
          </cell>
          <cell r="H647" t="str">
            <v>Rigid Truck</v>
          </cell>
          <cell r="I647"/>
          <cell r="J647" t="str">
            <v>Dry Box With Tail Lift</v>
          </cell>
          <cell r="K647"/>
          <cell r="L647"/>
          <cell r="M647" t="str">
            <v>KL3F6C4F16K000046</v>
          </cell>
          <cell r="N647" t="str">
            <v>KL3F6C4F16K000046</v>
          </cell>
          <cell r="O647">
            <v>2006</v>
          </cell>
          <cell r="P647" t="str">
            <v>Korea</v>
          </cell>
          <cell r="Q647" t="str">
            <v>CL - Distribution (Core Ops)</v>
          </cell>
          <cell r="R647" t="str">
            <v>GWC</v>
          </cell>
          <cell r="S647" t="str">
            <v>LVQ</v>
          </cell>
          <cell r="T647" t="str">
            <v>LVQ</v>
          </cell>
          <cell r="U647"/>
          <cell r="V647"/>
          <cell r="W647">
            <v>6</v>
          </cell>
          <cell r="X647" t="str">
            <v>Green</v>
          </cell>
          <cell r="Y647">
            <v>505994</v>
          </cell>
          <cell r="Z647"/>
          <cell r="AA647" t="str">
            <v>Diesel</v>
          </cell>
          <cell r="AB647"/>
          <cell r="AC647"/>
          <cell r="AD647">
            <v>3.5</v>
          </cell>
          <cell r="AE647"/>
          <cell r="AF647"/>
          <cell r="AG647"/>
          <cell r="AH647"/>
          <cell r="AI647">
            <v>-9900</v>
          </cell>
          <cell r="AJ647"/>
          <cell r="AK647">
            <v>9900</v>
          </cell>
          <cell r="AL647"/>
          <cell r="AM647"/>
          <cell r="AN647">
            <v>698</v>
          </cell>
          <cell r="AO647"/>
          <cell r="AP647">
            <v>238</v>
          </cell>
          <cell r="AQ647"/>
          <cell r="AR647">
            <v>382</v>
          </cell>
          <cell r="AS647"/>
          <cell r="AT647"/>
          <cell r="AU647"/>
          <cell r="AV647"/>
          <cell r="AW647"/>
          <cell r="AX647"/>
          <cell r="AY647" t="e">
            <v>#N/A</v>
          </cell>
          <cell r="AZ647"/>
          <cell r="BA647">
            <v>45032</v>
          </cell>
          <cell r="BB647" t="str">
            <v/>
          </cell>
          <cell r="BC647" t="str">
            <v>Compreh.</v>
          </cell>
          <cell r="BD647" t="str">
            <v>AVL</v>
          </cell>
          <cell r="BE647"/>
          <cell r="BF647" t="str">
            <v>DISTRIBUTION</v>
          </cell>
          <cell r="BG647" t="str">
            <v>FMB120</v>
          </cell>
          <cell r="BH647">
            <v>354018119451411</v>
          </cell>
          <cell r="BI647">
            <v>9742800041130</v>
          </cell>
          <cell r="BJ647" t="str">
            <v>fixed</v>
          </cell>
          <cell r="BK647"/>
          <cell r="BL647"/>
          <cell r="BM647"/>
          <cell r="BN647"/>
          <cell r="BO647"/>
          <cell r="BP647"/>
          <cell r="BQ647">
            <v>1108010252</v>
          </cell>
        </row>
        <row r="648">
          <cell r="C648">
            <v>139508</v>
          </cell>
          <cell r="D648" t="str">
            <v>Active</v>
          </cell>
          <cell r="E648" t="str">
            <v>Mitsubishi</v>
          </cell>
          <cell r="F648" t="str">
            <v>Manuel</v>
          </cell>
          <cell r="G648" t="str">
            <v xml:space="preserve">Canter </v>
          </cell>
          <cell r="H648" t="str">
            <v>Rigid Truck</v>
          </cell>
          <cell r="I648" t="str">
            <v>Double Cabin</v>
          </cell>
          <cell r="J648" t="str">
            <v>Open Pickup without Tail Lift</v>
          </cell>
          <cell r="K648"/>
          <cell r="L648"/>
          <cell r="M648" t="str">
            <v>JL7BCE1 J3DK002844</v>
          </cell>
          <cell r="N648" t="str">
            <v>JL7BCE1 J3DK002844</v>
          </cell>
          <cell r="O648">
            <v>2013</v>
          </cell>
          <cell r="P648" t="str">
            <v>Japan</v>
          </cell>
          <cell r="Q648" t="str">
            <v>IMRS - Operations</v>
          </cell>
          <cell r="R648" t="str">
            <v>GWC</v>
          </cell>
          <cell r="S648" t="str">
            <v>LVQ</v>
          </cell>
          <cell r="T648" t="str">
            <v>LVQ</v>
          </cell>
          <cell r="U648"/>
          <cell r="V648"/>
          <cell r="W648">
            <v>4</v>
          </cell>
          <cell r="X648" t="str">
            <v>White</v>
          </cell>
          <cell r="Y648" t="str">
            <v>4D34N31033</v>
          </cell>
          <cell r="Z648"/>
          <cell r="AA648" t="str">
            <v>Diesel</v>
          </cell>
          <cell r="AB648"/>
          <cell r="AC648"/>
          <cell r="AD648">
            <v>4.5</v>
          </cell>
          <cell r="AE648"/>
          <cell r="AF648"/>
          <cell r="AG648"/>
          <cell r="AH648"/>
          <cell r="AI648">
            <v>4060</v>
          </cell>
          <cell r="AJ648">
            <v>6500</v>
          </cell>
          <cell r="AK648">
            <v>2440</v>
          </cell>
          <cell r="AL648"/>
          <cell r="AM648"/>
          <cell r="AN648">
            <v>322</v>
          </cell>
          <cell r="AO648"/>
          <cell r="AP648">
            <v>198</v>
          </cell>
          <cell r="AQ648"/>
          <cell r="AR648"/>
          <cell r="AS648"/>
          <cell r="AT648"/>
          <cell r="AU648"/>
          <cell r="AV648"/>
          <cell r="AW648"/>
          <cell r="AX648"/>
          <cell r="AY648" t="e">
            <v>#N/A</v>
          </cell>
          <cell r="AZ648"/>
          <cell r="BA648">
            <v>44895</v>
          </cell>
          <cell r="BB648" t="str">
            <v>Warning</v>
          </cell>
          <cell r="BC648" t="str">
            <v>Compreh.</v>
          </cell>
          <cell r="BD648" t="str">
            <v>AVL</v>
          </cell>
          <cell r="BE648"/>
          <cell r="BF648" t="str">
            <v>IMRS</v>
          </cell>
          <cell r="BG648" t="str">
            <v>FMB120</v>
          </cell>
          <cell r="BH648">
            <v>354018118138191</v>
          </cell>
          <cell r="BI648">
            <v>9742800041131</v>
          </cell>
          <cell r="BJ648" t="str">
            <v>fixed</v>
          </cell>
          <cell r="BK648"/>
          <cell r="BL648"/>
          <cell r="BM648"/>
          <cell r="BN648"/>
          <cell r="BO648"/>
          <cell r="BP648"/>
          <cell r="BQ648">
            <v>1108030200</v>
          </cell>
        </row>
        <row r="649">
          <cell r="C649">
            <v>139536</v>
          </cell>
          <cell r="D649" t="str">
            <v>Active</v>
          </cell>
          <cell r="E649" t="str">
            <v>Mitsubishi</v>
          </cell>
          <cell r="F649" t="str">
            <v>Manuel</v>
          </cell>
          <cell r="G649" t="str">
            <v>Canter</v>
          </cell>
          <cell r="H649" t="str">
            <v>Rigid Truck</v>
          </cell>
          <cell r="I649" t="str">
            <v>Double Cabin</v>
          </cell>
          <cell r="J649" t="str">
            <v>Open Pickup without Tail Lift</v>
          </cell>
          <cell r="K649"/>
          <cell r="L649"/>
          <cell r="M649" t="str">
            <v>JL7BCE1 J7DK002975</v>
          </cell>
          <cell r="N649" t="str">
            <v>JL7BCE1 J7DK002975</v>
          </cell>
          <cell r="O649">
            <v>2013</v>
          </cell>
          <cell r="P649" t="str">
            <v>Japan</v>
          </cell>
          <cell r="Q649" t="str">
            <v>IMRS - Operations</v>
          </cell>
          <cell r="R649" t="str">
            <v>GWC</v>
          </cell>
          <cell r="S649" t="str">
            <v>LVQ</v>
          </cell>
          <cell r="T649" t="str">
            <v>LVQ</v>
          </cell>
          <cell r="U649"/>
          <cell r="V649"/>
          <cell r="W649">
            <v>4</v>
          </cell>
          <cell r="X649" t="str">
            <v>White</v>
          </cell>
          <cell r="Y649" t="str">
            <v>4D34N31210</v>
          </cell>
          <cell r="Z649"/>
          <cell r="AA649" t="str">
            <v>Diesel</v>
          </cell>
          <cell r="AB649"/>
          <cell r="AC649"/>
          <cell r="AD649">
            <v>4.5</v>
          </cell>
          <cell r="AE649"/>
          <cell r="AF649"/>
          <cell r="AG649"/>
          <cell r="AH649"/>
          <cell r="AI649">
            <v>4060</v>
          </cell>
          <cell r="AJ649">
            <v>6500</v>
          </cell>
          <cell r="AK649">
            <v>2440</v>
          </cell>
          <cell r="AL649"/>
          <cell r="AM649"/>
          <cell r="AN649">
            <v>322</v>
          </cell>
          <cell r="AO649"/>
          <cell r="AP649">
            <v>198</v>
          </cell>
          <cell r="AQ649"/>
          <cell r="AR649"/>
          <cell r="AS649"/>
          <cell r="AT649"/>
          <cell r="AU649"/>
          <cell r="AV649"/>
          <cell r="AW649"/>
          <cell r="AX649"/>
          <cell r="AY649" t="e">
            <v>#N/A</v>
          </cell>
          <cell r="AZ649"/>
          <cell r="BA649">
            <v>44892</v>
          </cell>
          <cell r="BB649" t="str">
            <v>Warning</v>
          </cell>
          <cell r="BC649" t="str">
            <v>Compreh.</v>
          </cell>
          <cell r="BD649" t="str">
            <v>AVL</v>
          </cell>
          <cell r="BE649"/>
          <cell r="BF649" t="str">
            <v>IMRS</v>
          </cell>
          <cell r="BG649" t="str">
            <v>FMB120</v>
          </cell>
          <cell r="BH649">
            <v>354018119624413</v>
          </cell>
          <cell r="BI649">
            <v>9742800041132</v>
          </cell>
          <cell r="BJ649" t="str">
            <v>fixed</v>
          </cell>
          <cell r="BK649"/>
          <cell r="BL649"/>
          <cell r="BM649"/>
          <cell r="BN649"/>
          <cell r="BO649"/>
          <cell r="BP649"/>
          <cell r="BQ649">
            <v>1108030200</v>
          </cell>
        </row>
        <row r="650">
          <cell r="C650">
            <v>146902</v>
          </cell>
          <cell r="D650" t="str">
            <v>Active</v>
          </cell>
          <cell r="E650" t="str">
            <v>Mitsubishi</v>
          </cell>
          <cell r="F650" t="str">
            <v>Manuel</v>
          </cell>
          <cell r="G650" t="str">
            <v>Fuso</v>
          </cell>
          <cell r="H650" t="str">
            <v>Rigid Truck</v>
          </cell>
          <cell r="I650"/>
          <cell r="J650" t="str">
            <v>Reefer Box With Tail Lift</v>
          </cell>
          <cell r="K650"/>
          <cell r="L650"/>
          <cell r="M650" t="str">
            <v>JL6CUK6L86KO18541</v>
          </cell>
          <cell r="N650" t="str">
            <v>JL6CUK6L86KO18541</v>
          </cell>
          <cell r="O650">
            <v>2006</v>
          </cell>
          <cell r="P650" t="str">
            <v>Japan</v>
          </cell>
          <cell r="Q650" t="str">
            <v>CL - Distribution (Core Ops)</v>
          </cell>
          <cell r="R650" t="str">
            <v>AGI</v>
          </cell>
          <cell r="S650" t="str">
            <v>LVQ</v>
          </cell>
          <cell r="T650" t="str">
            <v>LVQ</v>
          </cell>
          <cell r="U650"/>
          <cell r="V650"/>
          <cell r="W650">
            <v>6</v>
          </cell>
          <cell r="X650" t="str">
            <v>White</v>
          </cell>
          <cell r="Y650" t="str">
            <v>6D16988082</v>
          </cell>
          <cell r="Z650"/>
          <cell r="AA650" t="str">
            <v>Diesel</v>
          </cell>
          <cell r="AB650"/>
          <cell r="AC650">
            <v>2</v>
          </cell>
          <cell r="AD650">
            <v>4.5</v>
          </cell>
          <cell r="AE650"/>
          <cell r="AF650"/>
          <cell r="AG650"/>
          <cell r="AH650"/>
          <cell r="AI650">
            <v>-3000</v>
          </cell>
          <cell r="AJ650"/>
          <cell r="AK650">
            <v>3000</v>
          </cell>
          <cell r="AL650"/>
          <cell r="AM650"/>
          <cell r="AN650">
            <v>640</v>
          </cell>
          <cell r="AO650"/>
          <cell r="AP650">
            <v>228</v>
          </cell>
          <cell r="AQ650"/>
          <cell r="AR650"/>
          <cell r="AS650"/>
          <cell r="AT650"/>
          <cell r="AU650"/>
          <cell r="AV650"/>
          <cell r="AW650"/>
          <cell r="AX650"/>
          <cell r="AY650" t="e">
            <v>#N/A</v>
          </cell>
          <cell r="AZ650"/>
          <cell r="BA650">
            <v>44971</v>
          </cell>
          <cell r="BB650" t="str">
            <v/>
          </cell>
          <cell r="BC650" t="str">
            <v>Compreh.</v>
          </cell>
          <cell r="BD650" t="str">
            <v>AVL</v>
          </cell>
          <cell r="BE650"/>
          <cell r="BF650" t="str">
            <v>DISTRIBUTION</v>
          </cell>
          <cell r="BG650" t="str">
            <v>FMB120</v>
          </cell>
          <cell r="BH650">
            <v>354018118138217</v>
          </cell>
          <cell r="BI650">
            <v>9742800041133</v>
          </cell>
          <cell r="BJ650" t="str">
            <v>fixed</v>
          </cell>
          <cell r="BK650"/>
          <cell r="BL650"/>
          <cell r="BM650"/>
          <cell r="BN650"/>
          <cell r="BO650"/>
          <cell r="BP650"/>
          <cell r="BQ650">
            <v>1108010252</v>
          </cell>
        </row>
        <row r="651">
          <cell r="C651">
            <v>148849</v>
          </cell>
          <cell r="D651" t="str">
            <v>Active</v>
          </cell>
          <cell r="E651" t="str">
            <v>Isuzu</v>
          </cell>
          <cell r="F651" t="str">
            <v>Manuel</v>
          </cell>
          <cell r="G651" t="str">
            <v>NBR</v>
          </cell>
          <cell r="H651" t="str">
            <v>Rigid Truck</v>
          </cell>
          <cell r="I651"/>
          <cell r="J651" t="str">
            <v>Dry Box With Tail Lift</v>
          </cell>
          <cell r="K651"/>
          <cell r="L651"/>
          <cell r="M651" t="str">
            <v>JAMKP34H6F7P13243</v>
          </cell>
          <cell r="N651" t="str">
            <v>JAMKP34H6F7P13243</v>
          </cell>
          <cell r="O651">
            <v>2015</v>
          </cell>
          <cell r="P651" t="str">
            <v>Japan</v>
          </cell>
          <cell r="Q651" t="str">
            <v>CL - Distribution (IKEA)</v>
          </cell>
          <cell r="R651" t="str">
            <v>GWC</v>
          </cell>
          <cell r="S651" t="str">
            <v>LVQ</v>
          </cell>
          <cell r="T651"/>
          <cell r="U651"/>
          <cell r="V651"/>
          <cell r="W651">
            <v>4</v>
          </cell>
          <cell r="X651" t="str">
            <v>White</v>
          </cell>
          <cell r="Y651">
            <v>334773</v>
          </cell>
          <cell r="Z651"/>
          <cell r="AA651" t="str">
            <v>Diesel</v>
          </cell>
          <cell r="AB651"/>
          <cell r="AC651"/>
          <cell r="AD651">
            <v>4.5</v>
          </cell>
          <cell r="AE651"/>
          <cell r="AF651"/>
          <cell r="AG651"/>
          <cell r="AH651"/>
          <cell r="AI651">
            <v>4250</v>
          </cell>
          <cell r="AJ651">
            <v>10750</v>
          </cell>
          <cell r="AK651">
            <v>6500</v>
          </cell>
          <cell r="AL651"/>
          <cell r="AM651"/>
          <cell r="AN651"/>
          <cell r="AO651"/>
          <cell r="AP651"/>
          <cell r="AQ651"/>
          <cell r="AR651"/>
          <cell r="AS651"/>
          <cell r="AT651"/>
          <cell r="AU651"/>
          <cell r="AV651"/>
          <cell r="AW651"/>
          <cell r="AX651"/>
          <cell r="AY651" t="e">
            <v>#N/A</v>
          </cell>
          <cell r="AZ651"/>
          <cell r="BA651">
            <v>45007</v>
          </cell>
          <cell r="BB651" t="str">
            <v/>
          </cell>
          <cell r="BC651" t="str">
            <v>Compreh.</v>
          </cell>
          <cell r="BD651" t="str">
            <v>AVL</v>
          </cell>
          <cell r="BE651"/>
          <cell r="BF651" t="str">
            <v>IKEA</v>
          </cell>
          <cell r="BG651" t="str">
            <v>FMB120</v>
          </cell>
          <cell r="BH651">
            <v>354018118138175</v>
          </cell>
          <cell r="BI651">
            <v>9742800041134</v>
          </cell>
          <cell r="BJ651" t="str">
            <v>fixed</v>
          </cell>
          <cell r="BK651"/>
          <cell r="BL651"/>
          <cell r="BM651"/>
          <cell r="BN651"/>
          <cell r="BO651"/>
          <cell r="BP651"/>
          <cell r="BQ651">
            <v>1108010253</v>
          </cell>
        </row>
        <row r="652">
          <cell r="C652">
            <v>149863</v>
          </cell>
          <cell r="D652" t="str">
            <v>Active</v>
          </cell>
          <cell r="E652" t="str">
            <v>Isuzu</v>
          </cell>
          <cell r="F652" t="str">
            <v>Manuel</v>
          </cell>
          <cell r="G652" t="str">
            <v>NBR</v>
          </cell>
          <cell r="H652" t="str">
            <v>Rigid Truck</v>
          </cell>
          <cell r="I652"/>
          <cell r="J652" t="str">
            <v>Dry Box With Tail Lift</v>
          </cell>
          <cell r="K652"/>
          <cell r="L652"/>
          <cell r="M652" t="str">
            <v>JAMKP34HXF7P13407</v>
          </cell>
          <cell r="N652" t="str">
            <v>JAMKP34HXF7P13407</v>
          </cell>
          <cell r="O652">
            <v>2015</v>
          </cell>
          <cell r="P652" t="str">
            <v>Japan</v>
          </cell>
          <cell r="Q652" t="str">
            <v>CL - Distribution (IKEA)</v>
          </cell>
          <cell r="R652" t="str">
            <v>GWC</v>
          </cell>
          <cell r="S652" t="str">
            <v>LVQ</v>
          </cell>
          <cell r="T652"/>
          <cell r="U652"/>
          <cell r="V652"/>
          <cell r="W652">
            <v>4</v>
          </cell>
          <cell r="X652" t="str">
            <v>White</v>
          </cell>
          <cell r="Y652">
            <v>335007</v>
          </cell>
          <cell r="Z652"/>
          <cell r="AA652" t="str">
            <v>Diesel</v>
          </cell>
          <cell r="AB652"/>
          <cell r="AC652"/>
          <cell r="AD652">
            <v>4.5</v>
          </cell>
          <cell r="AE652"/>
          <cell r="AF652"/>
          <cell r="AG652"/>
          <cell r="AH652"/>
          <cell r="AI652">
            <v>4250</v>
          </cell>
          <cell r="AJ652">
            <v>10750</v>
          </cell>
          <cell r="AK652">
            <v>6500</v>
          </cell>
          <cell r="AL652"/>
          <cell r="AM652"/>
          <cell r="AN652"/>
          <cell r="AO652"/>
          <cell r="AP652"/>
          <cell r="AQ652"/>
          <cell r="AR652"/>
          <cell r="AS652"/>
          <cell r="AT652"/>
          <cell r="AU652"/>
          <cell r="AV652"/>
          <cell r="AW652"/>
          <cell r="AX652"/>
          <cell r="AY652" t="e">
            <v>#N/A</v>
          </cell>
          <cell r="AZ652"/>
          <cell r="BA652">
            <v>45019</v>
          </cell>
          <cell r="BB652" t="str">
            <v/>
          </cell>
          <cell r="BC652" t="str">
            <v>Compreh.</v>
          </cell>
          <cell r="BD652" t="str">
            <v>AVL</v>
          </cell>
          <cell r="BE652"/>
          <cell r="BF652" t="str">
            <v>IKEA</v>
          </cell>
          <cell r="BG652" t="str">
            <v>FMB120</v>
          </cell>
          <cell r="BH652">
            <v>354018118137953</v>
          </cell>
          <cell r="BI652">
            <v>9742800041135</v>
          </cell>
          <cell r="BJ652" t="str">
            <v>fixed</v>
          </cell>
          <cell r="BK652"/>
          <cell r="BL652"/>
          <cell r="BM652"/>
          <cell r="BN652"/>
          <cell r="BO652"/>
          <cell r="BP652"/>
          <cell r="BQ652">
            <v>1108010253</v>
          </cell>
        </row>
        <row r="653">
          <cell r="C653">
            <v>149974</v>
          </cell>
          <cell r="D653" t="str">
            <v>Active</v>
          </cell>
          <cell r="E653" t="str">
            <v>Isuzu</v>
          </cell>
          <cell r="F653" t="str">
            <v>Manuel</v>
          </cell>
          <cell r="G653" t="str">
            <v>NBR</v>
          </cell>
          <cell r="H653" t="str">
            <v>Rigid Truck</v>
          </cell>
          <cell r="I653"/>
          <cell r="J653" t="str">
            <v>Dry Box With Tail Lift</v>
          </cell>
          <cell r="K653"/>
          <cell r="L653"/>
          <cell r="M653" t="str">
            <v>JAMKP34H9F7P13558</v>
          </cell>
          <cell r="N653" t="str">
            <v>JAMKP34H9F7P13558</v>
          </cell>
          <cell r="O653">
            <v>2015</v>
          </cell>
          <cell r="P653" t="str">
            <v>Japan</v>
          </cell>
          <cell r="Q653" t="str">
            <v>CL - Distribution (IKEA)</v>
          </cell>
          <cell r="R653" t="str">
            <v>GWC</v>
          </cell>
          <cell r="S653" t="str">
            <v>LVQ</v>
          </cell>
          <cell r="T653"/>
          <cell r="U653"/>
          <cell r="V653"/>
          <cell r="W653">
            <v>4</v>
          </cell>
          <cell r="X653" t="str">
            <v>White</v>
          </cell>
          <cell r="Y653">
            <v>335430</v>
          </cell>
          <cell r="Z653"/>
          <cell r="AA653" t="str">
            <v>Diesel</v>
          </cell>
          <cell r="AB653"/>
          <cell r="AC653"/>
          <cell r="AD653">
            <v>4.5</v>
          </cell>
          <cell r="AE653"/>
          <cell r="AF653"/>
          <cell r="AG653"/>
          <cell r="AH653"/>
          <cell r="AI653">
            <v>4250</v>
          </cell>
          <cell r="AJ653">
            <v>10750</v>
          </cell>
          <cell r="AK653">
            <v>6500</v>
          </cell>
          <cell r="AL653"/>
          <cell r="AM653"/>
          <cell r="AN653"/>
          <cell r="AO653"/>
          <cell r="AP653"/>
          <cell r="AQ653"/>
          <cell r="AR653"/>
          <cell r="AS653"/>
          <cell r="AT653"/>
          <cell r="AU653"/>
          <cell r="AV653"/>
          <cell r="AW653"/>
          <cell r="AX653"/>
          <cell r="AY653" t="e">
            <v>#N/A</v>
          </cell>
          <cell r="AZ653"/>
          <cell r="BA653">
            <v>45004</v>
          </cell>
          <cell r="BB653" t="str">
            <v/>
          </cell>
          <cell r="BC653" t="str">
            <v>Compreh.</v>
          </cell>
          <cell r="BD653" t="str">
            <v>AVL</v>
          </cell>
          <cell r="BE653"/>
          <cell r="BF653" t="str">
            <v>IKEA</v>
          </cell>
          <cell r="BG653" t="str">
            <v>FMB120</v>
          </cell>
          <cell r="BH653">
            <v>354018118134729</v>
          </cell>
          <cell r="BI653">
            <v>9742800041136</v>
          </cell>
          <cell r="BJ653" t="str">
            <v>fixed</v>
          </cell>
          <cell r="BK653"/>
          <cell r="BL653"/>
          <cell r="BM653"/>
          <cell r="BN653"/>
          <cell r="BO653"/>
          <cell r="BP653"/>
          <cell r="BQ653">
            <v>1108010253</v>
          </cell>
        </row>
        <row r="654">
          <cell r="C654">
            <v>149976</v>
          </cell>
          <cell r="D654" t="str">
            <v>Active</v>
          </cell>
          <cell r="E654" t="str">
            <v>Isuzu</v>
          </cell>
          <cell r="F654" t="str">
            <v>Manuel</v>
          </cell>
          <cell r="G654" t="str">
            <v>NBR</v>
          </cell>
          <cell r="H654" t="str">
            <v>Rigid Truck</v>
          </cell>
          <cell r="I654"/>
          <cell r="J654" t="str">
            <v>Dry Box With Tail Lift</v>
          </cell>
          <cell r="K654"/>
          <cell r="L654"/>
          <cell r="M654" t="str">
            <v>JAMKP34H9F7P13706</v>
          </cell>
          <cell r="N654" t="str">
            <v>JAMKP34H9F7P13706</v>
          </cell>
          <cell r="O654">
            <v>2015</v>
          </cell>
          <cell r="P654" t="str">
            <v>Japan</v>
          </cell>
          <cell r="Q654" t="str">
            <v>CL - Distribution (IKEA)</v>
          </cell>
          <cell r="R654" t="str">
            <v>GWC</v>
          </cell>
          <cell r="S654" t="str">
            <v>LVQ</v>
          </cell>
          <cell r="T654"/>
          <cell r="U654"/>
          <cell r="V654"/>
          <cell r="W654">
            <v>4</v>
          </cell>
          <cell r="X654" t="str">
            <v>White</v>
          </cell>
          <cell r="Y654">
            <v>334189</v>
          </cell>
          <cell r="Z654"/>
          <cell r="AA654" t="str">
            <v>Diesel</v>
          </cell>
          <cell r="AB654"/>
          <cell r="AC654"/>
          <cell r="AD654">
            <v>4.5</v>
          </cell>
          <cell r="AE654"/>
          <cell r="AF654"/>
          <cell r="AG654"/>
          <cell r="AH654"/>
          <cell r="AI654">
            <v>4250</v>
          </cell>
          <cell r="AJ654">
            <v>10750</v>
          </cell>
          <cell r="AK654">
            <v>6500</v>
          </cell>
          <cell r="AL654"/>
          <cell r="AM654"/>
          <cell r="AN654"/>
          <cell r="AO654"/>
          <cell r="AP654"/>
          <cell r="AQ654"/>
          <cell r="AR654"/>
          <cell r="AS654"/>
          <cell r="AT654"/>
          <cell r="AU654"/>
          <cell r="AV654"/>
          <cell r="AW654"/>
          <cell r="AX654"/>
          <cell r="AY654" t="e">
            <v>#N/A</v>
          </cell>
          <cell r="AZ654"/>
          <cell r="BA654">
            <v>44971</v>
          </cell>
          <cell r="BB654" t="str">
            <v/>
          </cell>
          <cell r="BC654" t="str">
            <v>Compreh.</v>
          </cell>
          <cell r="BD654" t="str">
            <v>AVL</v>
          </cell>
          <cell r="BE654"/>
          <cell r="BF654" t="str">
            <v>IKEA</v>
          </cell>
          <cell r="BG654" t="str">
            <v>FMB120</v>
          </cell>
          <cell r="BH654">
            <v>354018118138183</v>
          </cell>
          <cell r="BI654">
            <v>9742800041137</v>
          </cell>
          <cell r="BJ654" t="str">
            <v>fixed</v>
          </cell>
          <cell r="BK654"/>
          <cell r="BL654"/>
          <cell r="BM654"/>
          <cell r="BN654"/>
          <cell r="BO654"/>
          <cell r="BP654"/>
          <cell r="BQ654">
            <v>1108010253</v>
          </cell>
        </row>
        <row r="655">
          <cell r="C655">
            <v>149980</v>
          </cell>
          <cell r="D655" t="str">
            <v>Active</v>
          </cell>
          <cell r="E655" t="str">
            <v>Isuzu</v>
          </cell>
          <cell r="F655" t="str">
            <v>Manuel</v>
          </cell>
          <cell r="G655" t="str">
            <v>NBR</v>
          </cell>
          <cell r="H655" t="str">
            <v>Rigid Truck</v>
          </cell>
          <cell r="I655"/>
          <cell r="J655" t="str">
            <v>Dry Box With Tail Lift</v>
          </cell>
          <cell r="K655"/>
          <cell r="L655"/>
          <cell r="M655" t="str">
            <v>JAMKP34HOF7P13707</v>
          </cell>
          <cell r="N655" t="str">
            <v>JAMKP34HOF7P13707</v>
          </cell>
          <cell r="O655">
            <v>2015</v>
          </cell>
          <cell r="P655" t="str">
            <v>Japan</v>
          </cell>
          <cell r="Q655" t="str">
            <v>CL - Distribution (IKEA)</v>
          </cell>
          <cell r="R655" t="str">
            <v>GWC</v>
          </cell>
          <cell r="S655" t="str">
            <v>LVQ</v>
          </cell>
          <cell r="T655"/>
          <cell r="U655"/>
          <cell r="V655"/>
          <cell r="W655">
            <v>4</v>
          </cell>
          <cell r="X655" t="str">
            <v>White</v>
          </cell>
          <cell r="Y655">
            <v>334184</v>
          </cell>
          <cell r="Z655"/>
          <cell r="AA655" t="str">
            <v>Diesel</v>
          </cell>
          <cell r="AB655"/>
          <cell r="AC655"/>
          <cell r="AD655">
            <v>4.5</v>
          </cell>
          <cell r="AE655"/>
          <cell r="AF655"/>
          <cell r="AG655"/>
          <cell r="AH655"/>
          <cell r="AI655">
            <v>4250</v>
          </cell>
          <cell r="AJ655">
            <v>10750</v>
          </cell>
          <cell r="AK655">
            <v>6500</v>
          </cell>
          <cell r="AL655"/>
          <cell r="AM655"/>
          <cell r="AN655"/>
          <cell r="AO655"/>
          <cell r="AP655"/>
          <cell r="AQ655"/>
          <cell r="AR655"/>
          <cell r="AS655"/>
          <cell r="AT655"/>
          <cell r="AU655"/>
          <cell r="AV655"/>
          <cell r="AW655"/>
          <cell r="AX655"/>
          <cell r="AY655" t="e">
            <v>#N/A</v>
          </cell>
          <cell r="AZ655"/>
          <cell r="BA655">
            <v>44971</v>
          </cell>
          <cell r="BB655" t="str">
            <v/>
          </cell>
          <cell r="BC655" t="str">
            <v>Compreh.</v>
          </cell>
          <cell r="BD655" t="str">
            <v>AVL</v>
          </cell>
          <cell r="BE655"/>
          <cell r="BF655" t="str">
            <v>IKEA</v>
          </cell>
          <cell r="BG655" t="str">
            <v>FMB120</v>
          </cell>
          <cell r="BH655">
            <v>354018119621559</v>
          </cell>
          <cell r="BI655">
            <v>9742800041138</v>
          </cell>
          <cell r="BJ655" t="str">
            <v>fixed</v>
          </cell>
          <cell r="BK655"/>
          <cell r="BL655"/>
          <cell r="BM655"/>
          <cell r="BN655"/>
          <cell r="BO655"/>
          <cell r="BP655"/>
          <cell r="BQ655">
            <v>1108010253</v>
          </cell>
        </row>
        <row r="656">
          <cell r="C656">
            <v>151633</v>
          </cell>
          <cell r="D656" t="str">
            <v>Active</v>
          </cell>
          <cell r="E656" t="str">
            <v>Isuzu</v>
          </cell>
          <cell r="F656" t="str">
            <v>Manuel</v>
          </cell>
          <cell r="G656" t="str">
            <v>NQR</v>
          </cell>
          <cell r="H656" t="str">
            <v>Rigid Truck</v>
          </cell>
          <cell r="I656"/>
          <cell r="J656" t="str">
            <v>Open Pickup without Tail Lift</v>
          </cell>
          <cell r="K656"/>
          <cell r="L656"/>
          <cell r="M656" t="str">
            <v>JAMLP4455F7P09894</v>
          </cell>
          <cell r="N656" t="str">
            <v>JAMLP4455F7P09894</v>
          </cell>
          <cell r="O656">
            <v>2015</v>
          </cell>
          <cell r="P656" t="str">
            <v>Japan</v>
          </cell>
          <cell r="Q656" t="str">
            <v>FF - Operation Services</v>
          </cell>
          <cell r="R656" t="str">
            <v>GWC</v>
          </cell>
          <cell r="S656" t="str">
            <v>LVQ</v>
          </cell>
          <cell r="T656"/>
          <cell r="U656"/>
          <cell r="V656"/>
          <cell r="W656">
            <v>4</v>
          </cell>
          <cell r="X656" t="str">
            <v>White</v>
          </cell>
          <cell r="Y656">
            <v>321648</v>
          </cell>
          <cell r="Z656"/>
          <cell r="AA656" t="str">
            <v>Diesel</v>
          </cell>
          <cell r="AB656"/>
          <cell r="AC656"/>
          <cell r="AD656">
            <v>4.5</v>
          </cell>
          <cell r="AE656"/>
          <cell r="AF656"/>
          <cell r="AG656"/>
          <cell r="AH656"/>
          <cell r="AI656">
            <v>5500</v>
          </cell>
          <cell r="AJ656">
            <v>9404</v>
          </cell>
          <cell r="AK656">
            <v>3904</v>
          </cell>
          <cell r="AL656"/>
          <cell r="AM656"/>
          <cell r="AN656"/>
          <cell r="AO656"/>
          <cell r="AP656"/>
          <cell r="AQ656"/>
          <cell r="AR656"/>
          <cell r="AS656"/>
          <cell r="AT656"/>
          <cell r="AU656"/>
          <cell r="AV656"/>
          <cell r="AW656"/>
          <cell r="AX656"/>
          <cell r="AY656" t="e">
            <v>#N/A</v>
          </cell>
          <cell r="AZ656"/>
          <cell r="BA656">
            <v>45061</v>
          </cell>
          <cell r="BB656" t="str">
            <v/>
          </cell>
          <cell r="BC656" t="str">
            <v>Compreh.</v>
          </cell>
          <cell r="BD656" t="str">
            <v>AVL</v>
          </cell>
          <cell r="BE656"/>
          <cell r="BF656" t="str">
            <v>FTD</v>
          </cell>
          <cell r="BG656" t="str">
            <v>FMB120</v>
          </cell>
          <cell r="BH656">
            <v>354018118137961</v>
          </cell>
          <cell r="BI656">
            <v>9742800041139</v>
          </cell>
          <cell r="BJ656" t="str">
            <v>fixed</v>
          </cell>
          <cell r="BK656"/>
          <cell r="BL656"/>
          <cell r="BM656"/>
          <cell r="BN656"/>
          <cell r="BO656"/>
          <cell r="BP656"/>
          <cell r="BQ656">
            <v>1108020400</v>
          </cell>
        </row>
        <row r="657">
          <cell r="C657">
            <v>152928</v>
          </cell>
          <cell r="D657" t="str">
            <v>Active</v>
          </cell>
          <cell r="E657" t="str">
            <v>Isuzu</v>
          </cell>
          <cell r="F657" t="str">
            <v>Manuel</v>
          </cell>
          <cell r="G657" t="str">
            <v>INPR 66G</v>
          </cell>
          <cell r="H657" t="str">
            <v>Rigid Truck</v>
          </cell>
          <cell r="I657"/>
          <cell r="J657" t="str">
            <v>Reefer Box With Tail Lift</v>
          </cell>
          <cell r="K657"/>
          <cell r="L657"/>
          <cell r="M657" t="str">
            <v>JAMKP34G377P01043</v>
          </cell>
          <cell r="N657" t="str">
            <v>JAMKP34G377P01043</v>
          </cell>
          <cell r="O657">
            <v>2006</v>
          </cell>
          <cell r="P657" t="str">
            <v>Japan</v>
          </cell>
          <cell r="Q657" t="str">
            <v>CL - Distribution (51 East)</v>
          </cell>
          <cell r="R657" t="str">
            <v>GWC</v>
          </cell>
          <cell r="S657" t="str">
            <v>LVQ</v>
          </cell>
          <cell r="T657" t="str">
            <v>LVQ</v>
          </cell>
          <cell r="U657"/>
          <cell r="V657"/>
          <cell r="W657">
            <v>4</v>
          </cell>
          <cell r="X657" t="str">
            <v>Green</v>
          </cell>
          <cell r="Y657">
            <v>413306</v>
          </cell>
          <cell r="Z657"/>
          <cell r="AA657" t="str">
            <v>Diesel</v>
          </cell>
          <cell r="AB657"/>
          <cell r="AC657"/>
          <cell r="AD657">
            <v>4.5</v>
          </cell>
          <cell r="AE657"/>
          <cell r="AF657"/>
          <cell r="AG657"/>
          <cell r="AH657"/>
          <cell r="AI657">
            <v>-2000</v>
          </cell>
          <cell r="AJ657"/>
          <cell r="AK657">
            <v>2000</v>
          </cell>
          <cell r="AL657">
            <v>400</v>
          </cell>
          <cell r="AM657">
            <v>426</v>
          </cell>
          <cell r="AN657">
            <v>180</v>
          </cell>
          <cell r="AO657">
            <v>200</v>
          </cell>
          <cell r="AP657">
            <v>185</v>
          </cell>
          <cell r="AQ657">
            <v>205</v>
          </cell>
          <cell r="AR657"/>
          <cell r="AS657"/>
          <cell r="AT657"/>
          <cell r="AU657"/>
          <cell r="AV657"/>
          <cell r="AW657"/>
          <cell r="AX657"/>
          <cell r="AY657" t="e">
            <v>#N/A</v>
          </cell>
          <cell r="AZ657"/>
          <cell r="BA657">
            <v>44987</v>
          </cell>
          <cell r="BB657" t="str">
            <v/>
          </cell>
          <cell r="BC657" t="str">
            <v>Compreh.</v>
          </cell>
          <cell r="BD657" t="str">
            <v>AVL</v>
          </cell>
          <cell r="BE657"/>
          <cell r="BF657" t="str">
            <v>DISTRIBUTION</v>
          </cell>
          <cell r="BG657" t="str">
            <v>FMB120</v>
          </cell>
          <cell r="BH657">
            <v>354018118150394</v>
          </cell>
          <cell r="BI657">
            <v>9742800041140</v>
          </cell>
          <cell r="BJ657" t="str">
            <v>fixed</v>
          </cell>
          <cell r="BK657"/>
          <cell r="BL657"/>
          <cell r="BM657"/>
          <cell r="BN657"/>
          <cell r="BO657"/>
          <cell r="BP657"/>
          <cell r="BQ657">
            <v>1108010251</v>
          </cell>
        </row>
        <row r="658">
          <cell r="C658">
            <v>152929</v>
          </cell>
          <cell r="D658" t="str">
            <v>Active</v>
          </cell>
          <cell r="E658" t="str">
            <v>Isuzu</v>
          </cell>
          <cell r="F658" t="str">
            <v>Manuel</v>
          </cell>
          <cell r="G658" t="str">
            <v>INPR 66G</v>
          </cell>
          <cell r="H658" t="str">
            <v>Rigid Truck</v>
          </cell>
          <cell r="I658"/>
          <cell r="J658" t="str">
            <v>Reefer Box</v>
          </cell>
          <cell r="K658"/>
          <cell r="L658"/>
          <cell r="M658" t="str">
            <v>JAMKP34G277P01079</v>
          </cell>
          <cell r="N658" t="str">
            <v>JAMKP34G277P01079</v>
          </cell>
          <cell r="O658">
            <v>2006</v>
          </cell>
          <cell r="P658" t="str">
            <v>Japan</v>
          </cell>
          <cell r="Q658" t="str">
            <v>CL - Distribution (Core Ops)</v>
          </cell>
          <cell r="R658" t="str">
            <v>GWC</v>
          </cell>
          <cell r="S658" t="str">
            <v>LVQ</v>
          </cell>
          <cell r="T658" t="str">
            <v>LVQ</v>
          </cell>
          <cell r="U658"/>
          <cell r="V658"/>
          <cell r="W658">
            <v>4</v>
          </cell>
          <cell r="X658" t="str">
            <v>Green</v>
          </cell>
          <cell r="Y658">
            <v>413705</v>
          </cell>
          <cell r="Z658"/>
          <cell r="AA658" t="str">
            <v>Diesel</v>
          </cell>
          <cell r="AB658"/>
          <cell r="AC658"/>
          <cell r="AD658">
            <v>4.5</v>
          </cell>
          <cell r="AE658"/>
          <cell r="AF658"/>
          <cell r="AG658"/>
          <cell r="AH658"/>
          <cell r="AI658">
            <v>-2000</v>
          </cell>
          <cell r="AJ658"/>
          <cell r="AK658">
            <v>2000</v>
          </cell>
          <cell r="AL658"/>
          <cell r="AM658"/>
          <cell r="AN658">
            <v>400</v>
          </cell>
          <cell r="AO658"/>
          <cell r="AP658">
            <v>182</v>
          </cell>
          <cell r="AQ658"/>
          <cell r="AR658"/>
          <cell r="AS658"/>
          <cell r="AT658"/>
          <cell r="AU658"/>
          <cell r="AV658"/>
          <cell r="AW658"/>
          <cell r="AX658"/>
          <cell r="AY658" t="e">
            <v>#N/A</v>
          </cell>
          <cell r="AZ658"/>
          <cell r="BA658">
            <v>45012</v>
          </cell>
          <cell r="BB658" t="str">
            <v/>
          </cell>
          <cell r="BC658" t="str">
            <v>Compreh.</v>
          </cell>
          <cell r="BD658" t="str">
            <v>AVL</v>
          </cell>
          <cell r="BE658"/>
          <cell r="BF658" t="str">
            <v>DISTRIBUTION</v>
          </cell>
          <cell r="BG658" t="str">
            <v>FMB120</v>
          </cell>
          <cell r="BH658">
            <v>354018118122831</v>
          </cell>
          <cell r="BI658">
            <v>9742800041141</v>
          </cell>
          <cell r="BJ658" t="str">
            <v>fixed</v>
          </cell>
          <cell r="BK658"/>
          <cell r="BL658"/>
          <cell r="BM658"/>
          <cell r="BN658"/>
          <cell r="BO658"/>
          <cell r="BP658"/>
          <cell r="BQ658">
            <v>1108010252</v>
          </cell>
        </row>
        <row r="659">
          <cell r="C659">
            <v>152930</v>
          </cell>
          <cell r="D659" t="str">
            <v>Active</v>
          </cell>
          <cell r="E659" t="str">
            <v>Isuzu</v>
          </cell>
          <cell r="F659" t="str">
            <v>Manuel</v>
          </cell>
          <cell r="G659" t="str">
            <v>NPR</v>
          </cell>
          <cell r="H659" t="str">
            <v>Rigid Truck</v>
          </cell>
          <cell r="I659"/>
          <cell r="J659" t="str">
            <v>Reefer Box</v>
          </cell>
          <cell r="K659"/>
          <cell r="L659"/>
          <cell r="M659" t="str">
            <v>JAMKP34G477P01049</v>
          </cell>
          <cell r="N659" t="str">
            <v>JAMKP34G477P01049</v>
          </cell>
          <cell r="O659">
            <v>2006</v>
          </cell>
          <cell r="P659" t="str">
            <v>Japan</v>
          </cell>
          <cell r="Q659" t="str">
            <v>CL - Distribution (51 East)</v>
          </cell>
          <cell r="R659" t="str">
            <v>GWC</v>
          </cell>
          <cell r="S659" t="str">
            <v>LVQ</v>
          </cell>
          <cell r="T659" t="str">
            <v>LVQ</v>
          </cell>
          <cell r="U659"/>
          <cell r="V659"/>
          <cell r="W659">
            <v>4</v>
          </cell>
          <cell r="X659" t="str">
            <v>Green</v>
          </cell>
          <cell r="Y659">
            <v>413450</v>
          </cell>
          <cell r="Z659"/>
          <cell r="AA659" t="str">
            <v>Diesel</v>
          </cell>
          <cell r="AB659"/>
          <cell r="AC659"/>
          <cell r="AD659">
            <v>4.5</v>
          </cell>
          <cell r="AE659"/>
          <cell r="AF659"/>
          <cell r="AG659"/>
          <cell r="AH659"/>
          <cell r="AI659">
            <v>-2000</v>
          </cell>
          <cell r="AJ659"/>
          <cell r="AK659">
            <v>2000</v>
          </cell>
          <cell r="AL659">
            <v>400</v>
          </cell>
          <cell r="AM659">
            <v>426</v>
          </cell>
          <cell r="AN659">
            <v>180</v>
          </cell>
          <cell r="AO659">
            <v>200</v>
          </cell>
          <cell r="AP659">
            <v>185</v>
          </cell>
          <cell r="AQ659">
            <v>205</v>
          </cell>
          <cell r="AR659"/>
          <cell r="AS659"/>
          <cell r="AT659"/>
          <cell r="AU659"/>
          <cell r="AV659"/>
          <cell r="AW659"/>
          <cell r="AX659"/>
          <cell r="AY659" t="e">
            <v>#N/A</v>
          </cell>
          <cell r="AZ659"/>
          <cell r="BA659">
            <v>44915</v>
          </cell>
          <cell r="BB659" t="str">
            <v>Warning</v>
          </cell>
          <cell r="BC659" t="str">
            <v>Compreh.</v>
          </cell>
          <cell r="BD659" t="str">
            <v>AVL</v>
          </cell>
          <cell r="BE659"/>
          <cell r="BF659" t="str">
            <v>DISTRIBUTION</v>
          </cell>
          <cell r="BG659" t="str">
            <v>FMB120</v>
          </cell>
          <cell r="BH659">
            <v>354018118132731</v>
          </cell>
          <cell r="BI659">
            <v>9742800041142</v>
          </cell>
          <cell r="BJ659" t="str">
            <v>fixed</v>
          </cell>
          <cell r="BK659"/>
          <cell r="BL659"/>
          <cell r="BM659"/>
          <cell r="BN659"/>
          <cell r="BO659"/>
          <cell r="BP659"/>
          <cell r="BQ659">
            <v>1108010251</v>
          </cell>
        </row>
        <row r="660">
          <cell r="C660">
            <v>152932</v>
          </cell>
          <cell r="D660" t="str">
            <v>Active</v>
          </cell>
          <cell r="E660" t="str">
            <v>Isuzu</v>
          </cell>
          <cell r="F660" t="str">
            <v>Manuel</v>
          </cell>
          <cell r="G660" t="str">
            <v>NPR</v>
          </cell>
          <cell r="H660" t="str">
            <v>Rigid Truck</v>
          </cell>
          <cell r="I660"/>
          <cell r="J660" t="str">
            <v>Reefer Box</v>
          </cell>
          <cell r="K660"/>
          <cell r="L660"/>
          <cell r="M660" t="str">
            <v>JAMKP34G277P01051</v>
          </cell>
          <cell r="N660" t="str">
            <v>JAMKP34G277P01051</v>
          </cell>
          <cell r="O660">
            <v>2006</v>
          </cell>
          <cell r="P660" t="str">
            <v>Japan</v>
          </cell>
          <cell r="Q660" t="str">
            <v>CL - Distribution (Core Ops)</v>
          </cell>
          <cell r="R660" t="str">
            <v>GWC</v>
          </cell>
          <cell r="S660" t="str">
            <v>LVQ</v>
          </cell>
          <cell r="T660" t="str">
            <v>LVQ</v>
          </cell>
          <cell r="U660"/>
          <cell r="V660"/>
          <cell r="W660">
            <v>4</v>
          </cell>
          <cell r="X660" t="str">
            <v>Green</v>
          </cell>
          <cell r="Y660">
            <v>413597</v>
          </cell>
          <cell r="Z660"/>
          <cell r="AA660" t="str">
            <v>Diesel</v>
          </cell>
          <cell r="AB660"/>
          <cell r="AC660"/>
          <cell r="AD660">
            <v>4.5</v>
          </cell>
          <cell r="AE660"/>
          <cell r="AF660"/>
          <cell r="AG660"/>
          <cell r="AH660"/>
          <cell r="AI660">
            <v>-2000</v>
          </cell>
          <cell r="AJ660"/>
          <cell r="AK660">
            <v>2000</v>
          </cell>
          <cell r="AL660"/>
          <cell r="AM660"/>
          <cell r="AN660">
            <v>400</v>
          </cell>
          <cell r="AO660"/>
          <cell r="AP660">
            <v>182</v>
          </cell>
          <cell r="AQ660"/>
          <cell r="AR660"/>
          <cell r="AS660" t="str">
            <v>CARRIER (OASIS 350)</v>
          </cell>
          <cell r="AT660" t="str">
            <v>TB625017</v>
          </cell>
          <cell r="AU660"/>
          <cell r="AV660"/>
          <cell r="AW660"/>
          <cell r="AX660"/>
          <cell r="AY660" t="e">
            <v>#N/A</v>
          </cell>
          <cell r="AZ660"/>
          <cell r="BA660">
            <v>45032</v>
          </cell>
          <cell r="BB660" t="str">
            <v/>
          </cell>
          <cell r="BC660" t="str">
            <v>Compreh.</v>
          </cell>
          <cell r="BD660" t="str">
            <v>AVL</v>
          </cell>
          <cell r="BE660"/>
          <cell r="BF660" t="str">
            <v>DISTRIBUTION</v>
          </cell>
          <cell r="BG660" t="str">
            <v>FMB120</v>
          </cell>
          <cell r="BH660">
            <v>354018118132566</v>
          </cell>
          <cell r="BI660">
            <v>9742800041143</v>
          </cell>
          <cell r="BJ660" t="str">
            <v>fixed</v>
          </cell>
          <cell r="BK660"/>
          <cell r="BL660"/>
          <cell r="BM660"/>
          <cell r="BN660"/>
          <cell r="BO660"/>
          <cell r="BP660"/>
          <cell r="BQ660">
            <v>1108010252</v>
          </cell>
        </row>
        <row r="661">
          <cell r="C661">
            <v>152933</v>
          </cell>
          <cell r="D661" t="str">
            <v>Active</v>
          </cell>
          <cell r="E661" t="str">
            <v>Isuzu</v>
          </cell>
          <cell r="F661" t="str">
            <v>Manuel</v>
          </cell>
          <cell r="G661" t="str">
            <v>NPR</v>
          </cell>
          <cell r="H661" t="str">
            <v>Rigid Truck</v>
          </cell>
          <cell r="I661"/>
          <cell r="J661" t="str">
            <v>Reefer Box</v>
          </cell>
          <cell r="K661"/>
          <cell r="L661"/>
          <cell r="M661" t="str">
            <v>JAMKP34G477P01052</v>
          </cell>
          <cell r="N661" t="str">
            <v>JAMKP34G477P01052</v>
          </cell>
          <cell r="O661">
            <v>2006</v>
          </cell>
          <cell r="P661" t="str">
            <v>Japan</v>
          </cell>
          <cell r="Q661" t="str">
            <v>CL - Distribution (51 East)</v>
          </cell>
          <cell r="R661" t="str">
            <v>GWC</v>
          </cell>
          <cell r="S661" t="str">
            <v>LVQ</v>
          </cell>
          <cell r="T661" t="str">
            <v>LVQ</v>
          </cell>
          <cell r="U661"/>
          <cell r="V661"/>
          <cell r="W661">
            <v>4</v>
          </cell>
          <cell r="X661" t="str">
            <v>Green</v>
          </cell>
          <cell r="Y661">
            <v>4133605</v>
          </cell>
          <cell r="Z661"/>
          <cell r="AA661" t="str">
            <v>Diesel</v>
          </cell>
          <cell r="AB661"/>
          <cell r="AC661"/>
          <cell r="AD661">
            <v>4.5</v>
          </cell>
          <cell r="AE661"/>
          <cell r="AF661"/>
          <cell r="AG661"/>
          <cell r="AH661"/>
          <cell r="AI661">
            <v>-2000</v>
          </cell>
          <cell r="AJ661"/>
          <cell r="AK661">
            <v>2000</v>
          </cell>
          <cell r="AL661">
            <v>400</v>
          </cell>
          <cell r="AM661">
            <v>426</v>
          </cell>
          <cell r="AN661">
            <v>180</v>
          </cell>
          <cell r="AO661">
            <v>200</v>
          </cell>
          <cell r="AP661">
            <v>185</v>
          </cell>
          <cell r="AQ661">
            <v>205</v>
          </cell>
          <cell r="AR661"/>
          <cell r="AS661"/>
          <cell r="AT661"/>
          <cell r="AU661"/>
          <cell r="AV661"/>
          <cell r="AW661"/>
          <cell r="AX661"/>
          <cell r="AY661" t="e">
            <v>#N/A</v>
          </cell>
          <cell r="AZ661"/>
          <cell r="BA661">
            <v>44971</v>
          </cell>
          <cell r="BB661" t="str">
            <v/>
          </cell>
          <cell r="BC661" t="str">
            <v>Compreh.</v>
          </cell>
          <cell r="BD661" t="str">
            <v>AVL</v>
          </cell>
          <cell r="BE661"/>
          <cell r="BF661" t="str">
            <v>DISTRIBUTION</v>
          </cell>
          <cell r="BG661" t="str">
            <v>FMB120</v>
          </cell>
          <cell r="BH661">
            <v>354018118132665</v>
          </cell>
          <cell r="BI661">
            <v>9742800041144</v>
          </cell>
          <cell r="BJ661" t="str">
            <v>fixed</v>
          </cell>
          <cell r="BK661"/>
          <cell r="BL661"/>
          <cell r="BM661"/>
          <cell r="BN661"/>
          <cell r="BO661"/>
          <cell r="BP661"/>
          <cell r="BQ661">
            <v>1108010251</v>
          </cell>
        </row>
        <row r="662">
          <cell r="C662">
            <v>152935</v>
          </cell>
          <cell r="D662" t="str">
            <v>Active</v>
          </cell>
          <cell r="E662" t="str">
            <v>Isuzu</v>
          </cell>
          <cell r="F662" t="str">
            <v>Manuel</v>
          </cell>
          <cell r="G662" t="str">
            <v>NPR</v>
          </cell>
          <cell r="H662" t="str">
            <v>Rigid Truck</v>
          </cell>
          <cell r="I662"/>
          <cell r="J662" t="str">
            <v>Reefer Box</v>
          </cell>
          <cell r="K662"/>
          <cell r="L662"/>
          <cell r="M662" t="str">
            <v>JAMKP34G977P01046</v>
          </cell>
          <cell r="N662" t="str">
            <v>JAMKP34G977P01046</v>
          </cell>
          <cell r="O662">
            <v>2006</v>
          </cell>
          <cell r="P662" t="str">
            <v>Japan</v>
          </cell>
          <cell r="Q662" t="str">
            <v>CL - Distribution (51 East)</v>
          </cell>
          <cell r="R662" t="str">
            <v>GWC</v>
          </cell>
          <cell r="S662" t="str">
            <v>LVQ</v>
          </cell>
          <cell r="T662" t="str">
            <v>LVQ</v>
          </cell>
          <cell r="U662"/>
          <cell r="V662"/>
          <cell r="W662">
            <v>4</v>
          </cell>
          <cell r="X662" t="str">
            <v>Green</v>
          </cell>
          <cell r="Y662">
            <v>413377</v>
          </cell>
          <cell r="Z662"/>
          <cell r="AA662" t="str">
            <v>Diesel</v>
          </cell>
          <cell r="AB662"/>
          <cell r="AC662"/>
          <cell r="AD662">
            <v>4.5</v>
          </cell>
          <cell r="AE662"/>
          <cell r="AF662"/>
          <cell r="AG662"/>
          <cell r="AH662"/>
          <cell r="AI662">
            <v>-2000</v>
          </cell>
          <cell r="AJ662"/>
          <cell r="AK662">
            <v>2000</v>
          </cell>
          <cell r="AL662">
            <v>400</v>
          </cell>
          <cell r="AM662">
            <v>426</v>
          </cell>
          <cell r="AN662">
            <v>180</v>
          </cell>
          <cell r="AO662">
            <v>200</v>
          </cell>
          <cell r="AP662">
            <v>185</v>
          </cell>
          <cell r="AQ662">
            <v>205</v>
          </cell>
          <cell r="AR662"/>
          <cell r="AS662" t="str">
            <v>Oasis 250 - Carrier</v>
          </cell>
          <cell r="AT662"/>
          <cell r="AU662"/>
          <cell r="AV662"/>
          <cell r="AW662"/>
          <cell r="AX662"/>
          <cell r="AY662" t="e">
            <v>#N/A</v>
          </cell>
          <cell r="AZ662"/>
          <cell r="BA662">
            <v>44957</v>
          </cell>
          <cell r="BB662" t="str">
            <v/>
          </cell>
          <cell r="BC662" t="str">
            <v>Compreh.</v>
          </cell>
          <cell r="BD662" t="str">
            <v>AVL</v>
          </cell>
          <cell r="BE662"/>
          <cell r="BF662" t="str">
            <v>DISTRIBUTION</v>
          </cell>
          <cell r="BG662" t="str">
            <v>FMB120</v>
          </cell>
          <cell r="BH662">
            <v>354018118132509</v>
          </cell>
          <cell r="BI662">
            <v>9742800041145</v>
          </cell>
          <cell r="BJ662" t="str">
            <v>fixed</v>
          </cell>
          <cell r="BK662"/>
          <cell r="BL662"/>
          <cell r="BM662"/>
          <cell r="BN662"/>
          <cell r="BO662"/>
          <cell r="BP662"/>
          <cell r="BQ662">
            <v>1108010251</v>
          </cell>
        </row>
        <row r="663">
          <cell r="C663">
            <v>163269</v>
          </cell>
          <cell r="D663" t="str">
            <v>Active</v>
          </cell>
          <cell r="E663" t="str">
            <v>Isuzu</v>
          </cell>
          <cell r="F663" t="str">
            <v>Manuel</v>
          </cell>
          <cell r="G663" t="str">
            <v>I TON</v>
          </cell>
          <cell r="H663" t="str">
            <v>PASSENGER CAB</v>
          </cell>
          <cell r="I663"/>
          <cell r="J663" t="str">
            <v>PASSENGER CAB</v>
          </cell>
          <cell r="K663"/>
          <cell r="L663"/>
          <cell r="M663" t="str">
            <v>MPAEL33P27H508982</v>
          </cell>
          <cell r="N663" t="str">
            <v>MPAEL33P27H508982</v>
          </cell>
          <cell r="O663">
            <v>2008</v>
          </cell>
          <cell r="P663" t="str">
            <v>Japan</v>
          </cell>
          <cell r="Q663" t="str">
            <v>FF - Operation Services</v>
          </cell>
          <cell r="R663" t="str">
            <v>AGI</v>
          </cell>
          <cell r="S663" t="str">
            <v>LVQ</v>
          </cell>
          <cell r="T663" t="str">
            <v>LVQ</v>
          </cell>
          <cell r="U663"/>
          <cell r="V663"/>
          <cell r="W663">
            <v>4</v>
          </cell>
          <cell r="X663" t="str">
            <v>White</v>
          </cell>
          <cell r="Y663">
            <v>19971</v>
          </cell>
          <cell r="Z663"/>
          <cell r="AA663" t="str">
            <v>Petrol</v>
          </cell>
          <cell r="AB663"/>
          <cell r="AC663">
            <v>1</v>
          </cell>
          <cell r="AD663">
            <v>4.5</v>
          </cell>
          <cell r="AE663" t="str">
            <v>4 Seater</v>
          </cell>
          <cell r="AF663"/>
          <cell r="AG663"/>
          <cell r="AH663"/>
          <cell r="AI663">
            <v>-2550</v>
          </cell>
          <cell r="AJ663"/>
          <cell r="AK663">
            <v>2550</v>
          </cell>
          <cell r="AL663"/>
          <cell r="AM663"/>
          <cell r="AN663"/>
          <cell r="AO663"/>
          <cell r="AP663"/>
          <cell r="AQ663"/>
          <cell r="AR663"/>
          <cell r="AS663"/>
          <cell r="AT663"/>
          <cell r="AU663"/>
          <cell r="AV663"/>
          <cell r="AW663"/>
          <cell r="AX663"/>
          <cell r="AY663" t="e">
            <v>#N/A</v>
          </cell>
          <cell r="AZ663"/>
          <cell r="BA663">
            <v>45042</v>
          </cell>
          <cell r="BB663" t="str">
            <v/>
          </cell>
          <cell r="BC663" t="str">
            <v>Compreh.</v>
          </cell>
          <cell r="BD663" t="str">
            <v>AVL</v>
          </cell>
          <cell r="BE663"/>
          <cell r="BF663" t="str">
            <v>FTD</v>
          </cell>
          <cell r="BG663" t="str">
            <v>FMB120</v>
          </cell>
          <cell r="BH663">
            <v>354018118132574</v>
          </cell>
          <cell r="BI663">
            <v>9742800041146</v>
          </cell>
          <cell r="BJ663" t="str">
            <v>fixed</v>
          </cell>
          <cell r="BK663"/>
          <cell r="BL663"/>
          <cell r="BM663"/>
          <cell r="BN663"/>
          <cell r="BO663"/>
          <cell r="BP663"/>
          <cell r="BQ663">
            <v>1108020400</v>
          </cell>
        </row>
        <row r="664">
          <cell r="C664">
            <v>163915</v>
          </cell>
          <cell r="D664" t="str">
            <v>Active</v>
          </cell>
          <cell r="E664" t="str">
            <v>Mitsubishi</v>
          </cell>
          <cell r="F664" t="str">
            <v>Manuel</v>
          </cell>
          <cell r="G664" t="str">
            <v xml:space="preserve">Canter </v>
          </cell>
          <cell r="H664" t="str">
            <v>Rigid Truck</v>
          </cell>
          <cell r="I664"/>
          <cell r="J664" t="str">
            <v>Dry Box With Tail Lift</v>
          </cell>
          <cell r="K664"/>
          <cell r="L664"/>
          <cell r="M664" t="str">
            <v>JL7BCE1J8CK019041</v>
          </cell>
          <cell r="N664" t="str">
            <v>JL7BCE1J8CK019041</v>
          </cell>
          <cell r="O664">
            <v>2012</v>
          </cell>
          <cell r="P664" t="str">
            <v>Japan</v>
          </cell>
          <cell r="Q664" t="str">
            <v>CL - Distribution (IKEA)</v>
          </cell>
          <cell r="R664" t="str">
            <v>GWC</v>
          </cell>
          <cell r="S664" t="str">
            <v>LVQ</v>
          </cell>
          <cell r="T664" t="str">
            <v>LVQ</v>
          </cell>
          <cell r="U664"/>
          <cell r="V664"/>
          <cell r="W664">
            <v>4</v>
          </cell>
          <cell r="X664" t="str">
            <v>White</v>
          </cell>
          <cell r="Y664" t="str">
            <v>4D34N17423</v>
          </cell>
          <cell r="Z664"/>
          <cell r="AA664" t="str">
            <v>Diesel</v>
          </cell>
          <cell r="AB664"/>
          <cell r="AC664"/>
          <cell r="AD664">
            <v>4.5</v>
          </cell>
          <cell r="AE664"/>
          <cell r="AF664"/>
          <cell r="AG664"/>
          <cell r="AH664"/>
          <cell r="AI664">
            <v>4240</v>
          </cell>
          <cell r="AJ664">
            <v>6500</v>
          </cell>
          <cell r="AK664">
            <v>2260</v>
          </cell>
          <cell r="AL664"/>
          <cell r="AM664"/>
          <cell r="AN664"/>
          <cell r="AO664"/>
          <cell r="AP664"/>
          <cell r="AQ664"/>
          <cell r="AR664"/>
          <cell r="AS664"/>
          <cell r="AT664"/>
          <cell r="AU664"/>
          <cell r="AV664"/>
          <cell r="AW664"/>
          <cell r="AX664"/>
          <cell r="AY664" t="e">
            <v>#N/A</v>
          </cell>
          <cell r="AZ664"/>
          <cell r="BA664">
            <v>44997</v>
          </cell>
          <cell r="BB664" t="str">
            <v/>
          </cell>
          <cell r="BC664" t="str">
            <v>Compreh.</v>
          </cell>
          <cell r="BD664" t="str">
            <v>AVL</v>
          </cell>
          <cell r="BE664"/>
          <cell r="BF664" t="str">
            <v>IKEA</v>
          </cell>
          <cell r="BG664" t="str">
            <v>FMB120</v>
          </cell>
          <cell r="BH664">
            <v>354018118132483</v>
          </cell>
          <cell r="BI664">
            <v>9742800041147</v>
          </cell>
          <cell r="BJ664" t="str">
            <v>fixed</v>
          </cell>
          <cell r="BK664"/>
          <cell r="BL664"/>
          <cell r="BM664"/>
          <cell r="BN664"/>
          <cell r="BO664"/>
          <cell r="BP664"/>
          <cell r="BQ664">
            <v>1108010253</v>
          </cell>
        </row>
        <row r="665">
          <cell r="C665">
            <v>163916</v>
          </cell>
          <cell r="D665" t="str">
            <v>Active</v>
          </cell>
          <cell r="E665" t="str">
            <v>Mitsubishi</v>
          </cell>
          <cell r="F665" t="str">
            <v>Manuel</v>
          </cell>
          <cell r="G665" t="str">
            <v>Canter</v>
          </cell>
          <cell r="H665" t="str">
            <v>Rigid Truck</v>
          </cell>
          <cell r="I665"/>
          <cell r="J665" t="str">
            <v>Dry Box With Tail Lift</v>
          </cell>
          <cell r="K665"/>
          <cell r="L665"/>
          <cell r="M665" t="str">
            <v>JL7BCE1J3CK019089</v>
          </cell>
          <cell r="N665" t="str">
            <v>JL7BCE1J3CK019089</v>
          </cell>
          <cell r="O665">
            <v>2012</v>
          </cell>
          <cell r="P665" t="str">
            <v>Japan</v>
          </cell>
          <cell r="Q665" t="str">
            <v>CL - Distribution (IKEA)</v>
          </cell>
          <cell r="R665" t="str">
            <v>GWC</v>
          </cell>
          <cell r="S665" t="str">
            <v>LVQ</v>
          </cell>
          <cell r="T665" t="str">
            <v>LVQ</v>
          </cell>
          <cell r="U665"/>
          <cell r="V665"/>
          <cell r="W665">
            <v>4</v>
          </cell>
          <cell r="X665" t="str">
            <v>White</v>
          </cell>
          <cell r="Y665" t="str">
            <v>4D34N17498</v>
          </cell>
          <cell r="Z665"/>
          <cell r="AA665" t="str">
            <v>Diesel</v>
          </cell>
          <cell r="AB665"/>
          <cell r="AC665"/>
          <cell r="AD665">
            <v>4.5</v>
          </cell>
          <cell r="AE665"/>
          <cell r="AF665"/>
          <cell r="AG665"/>
          <cell r="AH665"/>
          <cell r="AI665">
            <v>4240</v>
          </cell>
          <cell r="AJ665">
            <v>6500</v>
          </cell>
          <cell r="AK665">
            <v>2260</v>
          </cell>
          <cell r="AL665"/>
          <cell r="AM665"/>
          <cell r="AN665"/>
          <cell r="AO665"/>
          <cell r="AP665"/>
          <cell r="AQ665"/>
          <cell r="AR665"/>
          <cell r="AS665"/>
          <cell r="AT665"/>
          <cell r="AU665"/>
          <cell r="AV665"/>
          <cell r="AW665"/>
          <cell r="AX665"/>
          <cell r="AY665" t="e">
            <v>#N/A</v>
          </cell>
          <cell r="AZ665"/>
          <cell r="BA665">
            <v>44889</v>
          </cell>
          <cell r="BB665" t="str">
            <v>Expired</v>
          </cell>
          <cell r="BC665" t="str">
            <v>Compreh.</v>
          </cell>
          <cell r="BD665" t="str">
            <v>AVL</v>
          </cell>
          <cell r="BE665"/>
          <cell r="BF665" t="str">
            <v>IKEA</v>
          </cell>
          <cell r="BG665" t="str">
            <v>FMB120</v>
          </cell>
          <cell r="BH665">
            <v>354018118122864</v>
          </cell>
          <cell r="BI665">
            <v>9742800041148</v>
          </cell>
          <cell r="BJ665" t="str">
            <v>fixed</v>
          </cell>
          <cell r="BK665"/>
          <cell r="BL665"/>
          <cell r="BM665"/>
          <cell r="BN665"/>
          <cell r="BO665"/>
          <cell r="BP665"/>
          <cell r="BQ665">
            <v>1108010253</v>
          </cell>
        </row>
        <row r="666">
          <cell r="C666">
            <v>164022</v>
          </cell>
          <cell r="D666" t="str">
            <v>Active</v>
          </cell>
          <cell r="E666" t="str">
            <v>Mitsubishi</v>
          </cell>
          <cell r="F666" t="str">
            <v>Manuel</v>
          </cell>
          <cell r="G666" t="str">
            <v>Canter</v>
          </cell>
          <cell r="H666" t="str">
            <v>Rigid Truck</v>
          </cell>
          <cell r="I666"/>
          <cell r="J666" t="str">
            <v>Dry Box With Tail Lift</v>
          </cell>
          <cell r="K666"/>
          <cell r="L666"/>
          <cell r="M666" t="str">
            <v>JL7BCE1J5CK019143</v>
          </cell>
          <cell r="N666" t="str">
            <v>JL7BCE1J5CK019143</v>
          </cell>
          <cell r="O666">
            <v>2012</v>
          </cell>
          <cell r="P666" t="str">
            <v>Japan</v>
          </cell>
          <cell r="Q666" t="str">
            <v>CL - Distribution (IKEA)</v>
          </cell>
          <cell r="R666" t="str">
            <v>GWC</v>
          </cell>
          <cell r="S666" t="str">
            <v>LVQ</v>
          </cell>
          <cell r="T666" t="str">
            <v>LVQ</v>
          </cell>
          <cell r="U666"/>
          <cell r="V666"/>
          <cell r="W666">
            <v>4</v>
          </cell>
          <cell r="X666" t="str">
            <v>White</v>
          </cell>
          <cell r="Y666" t="str">
            <v>4D34N17573</v>
          </cell>
          <cell r="Z666"/>
          <cell r="AA666" t="str">
            <v>Diesel</v>
          </cell>
          <cell r="AB666"/>
          <cell r="AC666"/>
          <cell r="AD666">
            <v>4.5</v>
          </cell>
          <cell r="AE666"/>
          <cell r="AF666"/>
          <cell r="AG666"/>
          <cell r="AH666"/>
          <cell r="AI666">
            <v>4240</v>
          </cell>
          <cell r="AJ666">
            <v>6500</v>
          </cell>
          <cell r="AK666">
            <v>2260</v>
          </cell>
          <cell r="AL666"/>
          <cell r="AM666"/>
          <cell r="AN666"/>
          <cell r="AO666"/>
          <cell r="AP666"/>
          <cell r="AQ666"/>
          <cell r="AR666"/>
          <cell r="AS666"/>
          <cell r="AT666"/>
          <cell r="AU666"/>
          <cell r="AV666"/>
          <cell r="AW666"/>
          <cell r="AX666"/>
          <cell r="AY666" t="e">
            <v>#N/A</v>
          </cell>
          <cell r="AZ666"/>
          <cell r="BA666">
            <v>44922</v>
          </cell>
          <cell r="BB666" t="str">
            <v>Warning</v>
          </cell>
          <cell r="BC666" t="str">
            <v>Compreh.</v>
          </cell>
          <cell r="BD666" t="str">
            <v>AVL</v>
          </cell>
          <cell r="BE666"/>
          <cell r="BF666" t="str">
            <v>IKEA</v>
          </cell>
          <cell r="BG666" t="str">
            <v>FMB120</v>
          </cell>
          <cell r="BH666">
            <v>354018118132681</v>
          </cell>
          <cell r="BI666">
            <v>9742800041149</v>
          </cell>
          <cell r="BJ666" t="str">
            <v>fixed</v>
          </cell>
          <cell r="BK666"/>
          <cell r="BL666"/>
          <cell r="BM666"/>
          <cell r="BN666"/>
          <cell r="BO666"/>
          <cell r="BP666"/>
          <cell r="BQ666">
            <v>1108010253</v>
          </cell>
        </row>
        <row r="667">
          <cell r="C667">
            <v>164031</v>
          </cell>
          <cell r="D667" t="str">
            <v>Active</v>
          </cell>
          <cell r="E667" t="str">
            <v>Mitsubishi</v>
          </cell>
          <cell r="F667" t="str">
            <v>Manuel</v>
          </cell>
          <cell r="G667" t="str">
            <v>Canter</v>
          </cell>
          <cell r="H667" t="str">
            <v>Rigid Truck</v>
          </cell>
          <cell r="I667"/>
          <cell r="J667" t="str">
            <v>Dry Box With Tail Lift</v>
          </cell>
          <cell r="K667"/>
          <cell r="L667"/>
          <cell r="M667" t="str">
            <v>JL7BCE1J4CK019215</v>
          </cell>
          <cell r="N667" t="str">
            <v>JL7BCE1J4CK019215</v>
          </cell>
          <cell r="O667">
            <v>2012</v>
          </cell>
          <cell r="P667" t="str">
            <v>Japan</v>
          </cell>
          <cell r="Q667" t="str">
            <v>CL - Distribution (IKEA)</v>
          </cell>
          <cell r="R667" t="str">
            <v>GWC</v>
          </cell>
          <cell r="S667" t="str">
            <v>LVQ</v>
          </cell>
          <cell r="T667" t="str">
            <v>LVQ</v>
          </cell>
          <cell r="U667"/>
          <cell r="V667"/>
          <cell r="W667">
            <v>4</v>
          </cell>
          <cell r="X667" t="str">
            <v>White</v>
          </cell>
          <cell r="Y667" t="str">
            <v>4D34N17714</v>
          </cell>
          <cell r="Z667"/>
          <cell r="AA667" t="str">
            <v>Diesel</v>
          </cell>
          <cell r="AB667"/>
          <cell r="AC667"/>
          <cell r="AD667">
            <v>4.5</v>
          </cell>
          <cell r="AE667"/>
          <cell r="AF667"/>
          <cell r="AG667"/>
          <cell r="AH667"/>
          <cell r="AI667">
            <v>4240</v>
          </cell>
          <cell r="AJ667">
            <v>6500</v>
          </cell>
          <cell r="AK667">
            <v>2260</v>
          </cell>
          <cell r="AL667"/>
          <cell r="AM667"/>
          <cell r="AN667"/>
          <cell r="AO667"/>
          <cell r="AP667"/>
          <cell r="AQ667"/>
          <cell r="AR667"/>
          <cell r="AS667"/>
          <cell r="AT667"/>
          <cell r="AU667"/>
          <cell r="AV667"/>
          <cell r="AW667"/>
          <cell r="AX667"/>
          <cell r="AY667" t="e">
            <v>#N/A</v>
          </cell>
          <cell r="AZ667"/>
          <cell r="BA667">
            <v>44923</v>
          </cell>
          <cell r="BB667" t="str">
            <v>Warning</v>
          </cell>
          <cell r="BC667" t="str">
            <v>Compreh.</v>
          </cell>
          <cell r="BD667" t="str">
            <v>AVL</v>
          </cell>
          <cell r="BE667"/>
          <cell r="BF667" t="str">
            <v>IKEA</v>
          </cell>
          <cell r="BG667" t="str">
            <v>FMB120</v>
          </cell>
          <cell r="BH667">
            <v>354018118125719</v>
          </cell>
          <cell r="BI667">
            <v>9742800041150</v>
          </cell>
          <cell r="BJ667" t="str">
            <v>fixed</v>
          </cell>
          <cell r="BK667"/>
          <cell r="BL667"/>
          <cell r="BM667"/>
          <cell r="BN667"/>
          <cell r="BO667"/>
          <cell r="BP667"/>
          <cell r="BQ667">
            <v>1108010253</v>
          </cell>
        </row>
        <row r="668">
          <cell r="C668">
            <v>164098</v>
          </cell>
          <cell r="D668" t="str">
            <v>Active</v>
          </cell>
          <cell r="E668" t="str">
            <v>Mitsubishi</v>
          </cell>
          <cell r="F668" t="str">
            <v>Manuel</v>
          </cell>
          <cell r="G668" t="str">
            <v>Canter</v>
          </cell>
          <cell r="H668" t="str">
            <v>Rigid Truck</v>
          </cell>
          <cell r="I668"/>
          <cell r="J668" t="str">
            <v>Dry Box</v>
          </cell>
          <cell r="K668"/>
          <cell r="L668"/>
          <cell r="M668" t="str">
            <v>JL7BCE1JXCK018988</v>
          </cell>
          <cell r="N668" t="str">
            <v>JL7BCE1JXCK018988</v>
          </cell>
          <cell r="O668">
            <v>2012</v>
          </cell>
          <cell r="P668" t="str">
            <v>Japan</v>
          </cell>
          <cell r="Q668" t="str">
            <v>CL - Distribution (IKEA)</v>
          </cell>
          <cell r="R668" t="str">
            <v>GWC</v>
          </cell>
          <cell r="S668" t="str">
            <v>LVQ</v>
          </cell>
          <cell r="T668" t="str">
            <v>LVQ</v>
          </cell>
          <cell r="U668"/>
          <cell r="V668"/>
          <cell r="W668">
            <v>4</v>
          </cell>
          <cell r="X668" t="str">
            <v>White</v>
          </cell>
          <cell r="Y668" t="str">
            <v>4D34N17336</v>
          </cell>
          <cell r="Z668"/>
          <cell r="AA668" t="str">
            <v>Diesel</v>
          </cell>
          <cell r="AB668"/>
          <cell r="AC668"/>
          <cell r="AD668">
            <v>4.5</v>
          </cell>
          <cell r="AE668"/>
          <cell r="AF668"/>
          <cell r="AG668"/>
          <cell r="AH668"/>
          <cell r="AI668">
            <v>4240</v>
          </cell>
          <cell r="AJ668">
            <v>6500</v>
          </cell>
          <cell r="AK668">
            <v>2260</v>
          </cell>
          <cell r="AL668"/>
          <cell r="AM668"/>
          <cell r="AN668"/>
          <cell r="AO668"/>
          <cell r="AP668"/>
          <cell r="AQ668"/>
          <cell r="AR668"/>
          <cell r="AS668"/>
          <cell r="AT668"/>
          <cell r="AU668"/>
          <cell r="AV668"/>
          <cell r="AW668"/>
          <cell r="AX668"/>
          <cell r="AY668" t="e">
            <v>#N/A</v>
          </cell>
          <cell r="AZ668"/>
          <cell r="BA668">
            <v>44997</v>
          </cell>
          <cell r="BB668" t="str">
            <v/>
          </cell>
          <cell r="BC668" t="str">
            <v>Compreh.</v>
          </cell>
          <cell r="BD668" t="str">
            <v>AVL</v>
          </cell>
          <cell r="BE668"/>
          <cell r="BF668" t="str">
            <v>IKEA</v>
          </cell>
          <cell r="BG668" t="str">
            <v>FMB120</v>
          </cell>
          <cell r="BH668">
            <v>354018118119878</v>
          </cell>
          <cell r="BI668">
            <v>9742800041151</v>
          </cell>
          <cell r="BJ668" t="str">
            <v>fixed</v>
          </cell>
          <cell r="BK668"/>
          <cell r="BL668"/>
          <cell r="BM668"/>
          <cell r="BN668"/>
          <cell r="BO668"/>
          <cell r="BP668"/>
          <cell r="BQ668">
            <v>1108010253</v>
          </cell>
        </row>
        <row r="669">
          <cell r="C669">
            <v>164254</v>
          </cell>
          <cell r="D669" t="str">
            <v>Active</v>
          </cell>
          <cell r="E669" t="str">
            <v>Mitsubishi</v>
          </cell>
          <cell r="F669" t="str">
            <v>Manuel</v>
          </cell>
          <cell r="G669" t="str">
            <v>Canter</v>
          </cell>
          <cell r="H669" t="str">
            <v>Rigid Truck</v>
          </cell>
          <cell r="I669"/>
          <cell r="J669" t="str">
            <v>Dry Box</v>
          </cell>
          <cell r="K669"/>
          <cell r="L669"/>
          <cell r="M669" t="str">
            <v>JJ6BCE6K72L007973</v>
          </cell>
          <cell r="N669" t="str">
            <v>JJ6BCE6K72L007973</v>
          </cell>
          <cell r="O669">
            <v>2002</v>
          </cell>
          <cell r="P669" t="str">
            <v>Japan</v>
          </cell>
          <cell r="Q669" t="str">
            <v>CL - Distribution (IKEA)</v>
          </cell>
          <cell r="R669" t="str">
            <v>AGI</v>
          </cell>
          <cell r="S669" t="str">
            <v>LVQ</v>
          </cell>
          <cell r="T669" t="str">
            <v>LVQ</v>
          </cell>
          <cell r="U669"/>
          <cell r="V669"/>
          <cell r="W669">
            <v>4</v>
          </cell>
          <cell r="X669" t="str">
            <v>White</v>
          </cell>
          <cell r="Y669"/>
          <cell r="Z669"/>
          <cell r="AA669" t="str">
            <v>Diesel</v>
          </cell>
          <cell r="AB669"/>
          <cell r="AC669"/>
          <cell r="AD669">
            <v>4.5</v>
          </cell>
          <cell r="AE669"/>
          <cell r="AF669"/>
          <cell r="AG669"/>
          <cell r="AH669"/>
          <cell r="AI669">
            <v>1000</v>
          </cell>
          <cell r="AJ669">
            <v>7000</v>
          </cell>
          <cell r="AK669">
            <v>6000</v>
          </cell>
          <cell r="AL669"/>
          <cell r="AM669"/>
          <cell r="AN669"/>
          <cell r="AO669"/>
          <cell r="AP669"/>
          <cell r="AQ669"/>
          <cell r="AR669"/>
          <cell r="AS669"/>
          <cell r="AT669"/>
          <cell r="AU669"/>
          <cell r="AV669"/>
          <cell r="AW669"/>
          <cell r="AX669"/>
          <cell r="AY669" t="e">
            <v>#N/A</v>
          </cell>
          <cell r="AZ669"/>
          <cell r="BA669">
            <v>44685</v>
          </cell>
          <cell r="BB669" t="str">
            <v>Expired</v>
          </cell>
          <cell r="BC669" t="str">
            <v>Compreh.</v>
          </cell>
          <cell r="BD669" t="str">
            <v>AVL</v>
          </cell>
          <cell r="BE669"/>
          <cell r="BF669" t="str">
            <v>IKEA</v>
          </cell>
          <cell r="BG669" t="str">
            <v>FMB120</v>
          </cell>
          <cell r="BH669">
            <v>354018118124472</v>
          </cell>
          <cell r="BI669">
            <v>9742800041152</v>
          </cell>
          <cell r="BJ669" t="str">
            <v>fixed</v>
          </cell>
          <cell r="BK669"/>
          <cell r="BL669"/>
          <cell r="BM669"/>
          <cell r="BN669"/>
          <cell r="BO669"/>
          <cell r="BP669"/>
          <cell r="BQ669">
            <v>1108010253</v>
          </cell>
        </row>
        <row r="670">
          <cell r="C670">
            <v>164352</v>
          </cell>
          <cell r="D670" t="str">
            <v>Active</v>
          </cell>
          <cell r="E670" t="str">
            <v>Mitsubishi</v>
          </cell>
          <cell r="F670" t="str">
            <v>Manuel</v>
          </cell>
          <cell r="G670" t="str">
            <v>Canter</v>
          </cell>
          <cell r="H670" t="str">
            <v>Rigid Truck</v>
          </cell>
          <cell r="I670"/>
          <cell r="J670" t="str">
            <v>Dry Box With Tail Lift</v>
          </cell>
          <cell r="K670"/>
          <cell r="L670"/>
          <cell r="M670" t="str">
            <v>JL7BCE1J7CK018981</v>
          </cell>
          <cell r="N670" t="str">
            <v>JL7BCE1J7CK018981</v>
          </cell>
          <cell r="O670">
            <v>2012</v>
          </cell>
          <cell r="P670" t="str">
            <v>Japan</v>
          </cell>
          <cell r="Q670" t="str">
            <v>CL - Distribution (IKEA)</v>
          </cell>
          <cell r="R670" t="str">
            <v>GWC</v>
          </cell>
          <cell r="S670" t="str">
            <v>LVQ</v>
          </cell>
          <cell r="T670" t="str">
            <v>LVQ</v>
          </cell>
          <cell r="U670"/>
          <cell r="V670"/>
          <cell r="W670">
            <v>4</v>
          </cell>
          <cell r="X670" t="str">
            <v>White</v>
          </cell>
          <cell r="Y670" t="str">
            <v>4D34N17327</v>
          </cell>
          <cell r="Z670"/>
          <cell r="AA670" t="str">
            <v>Diesel</v>
          </cell>
          <cell r="AB670"/>
          <cell r="AC670"/>
          <cell r="AD670">
            <v>4.5</v>
          </cell>
          <cell r="AE670"/>
          <cell r="AF670"/>
          <cell r="AG670"/>
          <cell r="AH670"/>
          <cell r="AI670">
            <v>4240</v>
          </cell>
          <cell r="AJ670">
            <v>6500</v>
          </cell>
          <cell r="AK670">
            <v>2260</v>
          </cell>
          <cell r="AL670"/>
          <cell r="AM670"/>
          <cell r="AN670"/>
          <cell r="AO670"/>
          <cell r="AP670"/>
          <cell r="AQ670"/>
          <cell r="AR670"/>
          <cell r="AS670"/>
          <cell r="AT670"/>
          <cell r="AU670"/>
          <cell r="AV670"/>
          <cell r="AW670"/>
          <cell r="AX670"/>
          <cell r="AY670" t="e">
            <v>#N/A</v>
          </cell>
          <cell r="AZ670"/>
          <cell r="BA670">
            <v>44923</v>
          </cell>
          <cell r="BB670" t="str">
            <v>Warning</v>
          </cell>
          <cell r="BC670" t="str">
            <v>Compreh.</v>
          </cell>
          <cell r="BD670" t="str">
            <v>AVL</v>
          </cell>
          <cell r="BE670"/>
          <cell r="BF670" t="str">
            <v>IKEA</v>
          </cell>
          <cell r="BG670" t="str">
            <v>FMB120</v>
          </cell>
          <cell r="BH670">
            <v>354018118134810</v>
          </cell>
          <cell r="BI670">
            <v>9742800041153</v>
          </cell>
          <cell r="BJ670" t="str">
            <v>fixed</v>
          </cell>
          <cell r="BK670"/>
          <cell r="BL670"/>
          <cell r="BM670"/>
          <cell r="BN670"/>
          <cell r="BO670"/>
          <cell r="BP670"/>
          <cell r="BQ670">
            <v>1108010253</v>
          </cell>
        </row>
        <row r="671">
          <cell r="C671">
            <v>164356</v>
          </cell>
          <cell r="D671" t="str">
            <v>Active</v>
          </cell>
          <cell r="E671" t="str">
            <v>Mitsubishi</v>
          </cell>
          <cell r="F671" t="str">
            <v>Manuel</v>
          </cell>
          <cell r="G671" t="str">
            <v>Canter</v>
          </cell>
          <cell r="H671" t="str">
            <v>Rigid Truck</v>
          </cell>
          <cell r="I671"/>
          <cell r="J671" t="str">
            <v>Dry Box With Tail Lift</v>
          </cell>
          <cell r="K671"/>
          <cell r="L671"/>
          <cell r="M671" t="str">
            <v> JL7BCE1J4CK019151</v>
          </cell>
          <cell r="N671" t="str">
            <v> JL7BCE1J4CK019151</v>
          </cell>
          <cell r="O671">
            <v>2012</v>
          </cell>
          <cell r="P671" t="str">
            <v>Japan</v>
          </cell>
          <cell r="Q671" t="str">
            <v>CL - Distribution (IKEA)</v>
          </cell>
          <cell r="R671" t="str">
            <v>GWC</v>
          </cell>
          <cell r="S671" t="str">
            <v>LVQ</v>
          </cell>
          <cell r="T671" t="str">
            <v>LVQ</v>
          </cell>
          <cell r="U671"/>
          <cell r="V671"/>
          <cell r="W671">
            <v>4</v>
          </cell>
          <cell r="X671" t="str">
            <v>White</v>
          </cell>
          <cell r="Y671" t="str">
            <v>4D34N17590</v>
          </cell>
          <cell r="Z671"/>
          <cell r="AA671" t="str">
            <v>Diesel</v>
          </cell>
          <cell r="AB671"/>
          <cell r="AC671"/>
          <cell r="AD671">
            <v>4.5</v>
          </cell>
          <cell r="AE671"/>
          <cell r="AF671"/>
          <cell r="AG671"/>
          <cell r="AH671"/>
          <cell r="AI671">
            <v>-1500</v>
          </cell>
          <cell r="AJ671"/>
          <cell r="AK671">
            <v>1500</v>
          </cell>
          <cell r="AL671"/>
          <cell r="AM671"/>
          <cell r="AN671"/>
          <cell r="AO671"/>
          <cell r="AP671"/>
          <cell r="AQ671"/>
          <cell r="AR671"/>
          <cell r="AS671"/>
          <cell r="AT671"/>
          <cell r="AU671"/>
          <cell r="AV671"/>
          <cell r="AW671"/>
          <cell r="AX671"/>
          <cell r="AY671" t="e">
            <v>#N/A</v>
          </cell>
          <cell r="AZ671"/>
          <cell r="BA671">
            <v>44966</v>
          </cell>
          <cell r="BB671" t="str">
            <v/>
          </cell>
          <cell r="BC671" t="str">
            <v>Compreh.</v>
          </cell>
          <cell r="BD671" t="str">
            <v>AVL</v>
          </cell>
          <cell r="BE671"/>
          <cell r="BF671" t="str">
            <v>IKEA</v>
          </cell>
          <cell r="BG671" t="str">
            <v>FMB120</v>
          </cell>
          <cell r="BH671">
            <v>354018118138035</v>
          </cell>
          <cell r="BI671">
            <v>9742800041154</v>
          </cell>
          <cell r="BJ671" t="str">
            <v>fixed</v>
          </cell>
          <cell r="BK671"/>
          <cell r="BL671"/>
          <cell r="BM671"/>
          <cell r="BN671"/>
          <cell r="BO671"/>
          <cell r="BP671"/>
          <cell r="BQ671">
            <v>1108010253</v>
          </cell>
        </row>
        <row r="672">
          <cell r="C672">
            <v>164357</v>
          </cell>
          <cell r="D672" t="str">
            <v>Active</v>
          </cell>
          <cell r="E672" t="str">
            <v>Mitsubishi</v>
          </cell>
          <cell r="F672" t="str">
            <v>Manuel</v>
          </cell>
          <cell r="G672" t="str">
            <v>Canter</v>
          </cell>
          <cell r="H672" t="str">
            <v>Rigid Truck</v>
          </cell>
          <cell r="I672"/>
          <cell r="J672" t="str">
            <v>Dry Box With Tail Lift</v>
          </cell>
          <cell r="K672"/>
          <cell r="L672"/>
          <cell r="M672" t="str">
            <v> JL7BCE1JCK018930</v>
          </cell>
          <cell r="N672" t="str">
            <v> JL7BCE1JCK018930</v>
          </cell>
          <cell r="O672">
            <v>2012</v>
          </cell>
          <cell r="P672" t="str">
            <v>Japan</v>
          </cell>
          <cell r="Q672" t="str">
            <v>CL - Distribution (IKEA)</v>
          </cell>
          <cell r="R672" t="str">
            <v>GWC</v>
          </cell>
          <cell r="S672" t="str">
            <v>LVQ</v>
          </cell>
          <cell r="T672" t="str">
            <v>LVQ</v>
          </cell>
          <cell r="U672"/>
          <cell r="V672"/>
          <cell r="W672">
            <v>4</v>
          </cell>
          <cell r="X672" t="str">
            <v>White</v>
          </cell>
          <cell r="Y672" t="str">
            <v>4D34N17250</v>
          </cell>
          <cell r="Z672"/>
          <cell r="AA672" t="str">
            <v>Diesel</v>
          </cell>
          <cell r="AB672"/>
          <cell r="AC672"/>
          <cell r="AD672">
            <v>4.5</v>
          </cell>
          <cell r="AE672"/>
          <cell r="AF672"/>
          <cell r="AG672"/>
          <cell r="AH672"/>
          <cell r="AI672">
            <v>4240</v>
          </cell>
          <cell r="AJ672">
            <v>6500</v>
          </cell>
          <cell r="AK672">
            <v>2260</v>
          </cell>
          <cell r="AL672"/>
          <cell r="AM672"/>
          <cell r="AN672"/>
          <cell r="AO672"/>
          <cell r="AP672"/>
          <cell r="AQ672"/>
          <cell r="AR672"/>
          <cell r="AS672"/>
          <cell r="AT672"/>
          <cell r="AU672"/>
          <cell r="AV672"/>
          <cell r="AW672"/>
          <cell r="AX672"/>
          <cell r="AY672" t="e">
            <v>#N/A</v>
          </cell>
          <cell r="AZ672"/>
          <cell r="BA672">
            <v>44921</v>
          </cell>
          <cell r="BB672" t="str">
            <v>Warning</v>
          </cell>
          <cell r="BC672" t="str">
            <v>Compreh.</v>
          </cell>
          <cell r="BD672" t="str">
            <v>AVL</v>
          </cell>
          <cell r="BE672"/>
          <cell r="BF672" t="str">
            <v>IKEA</v>
          </cell>
          <cell r="BG672" t="str">
            <v>FMB120</v>
          </cell>
          <cell r="BH672">
            <v>354018118125636</v>
          </cell>
          <cell r="BI672">
            <v>9742800041155</v>
          </cell>
          <cell r="BJ672" t="str">
            <v>fixed</v>
          </cell>
          <cell r="BK672"/>
          <cell r="BL672"/>
          <cell r="BM672"/>
          <cell r="BN672"/>
          <cell r="BO672"/>
          <cell r="BP672"/>
          <cell r="BQ672">
            <v>1108010253</v>
          </cell>
        </row>
        <row r="673">
          <cell r="C673">
            <v>164358</v>
          </cell>
          <cell r="D673" t="str">
            <v>Active</v>
          </cell>
          <cell r="E673" t="str">
            <v>Mitsubishi</v>
          </cell>
          <cell r="F673" t="str">
            <v>Manuel</v>
          </cell>
          <cell r="G673" t="str">
            <v>Canter</v>
          </cell>
          <cell r="H673" t="str">
            <v>Rigid Truck</v>
          </cell>
          <cell r="I673"/>
          <cell r="J673" t="str">
            <v>Dry Box With Tail Lift</v>
          </cell>
          <cell r="K673"/>
          <cell r="L673"/>
          <cell r="M673" t="str">
            <v> JL7BCE1J0CK018983</v>
          </cell>
          <cell r="N673" t="str">
            <v> JL7BCE1J0CK018983</v>
          </cell>
          <cell r="O673">
            <v>2012</v>
          </cell>
          <cell r="P673" t="str">
            <v>Japan</v>
          </cell>
          <cell r="Q673" t="str">
            <v>CL - Distribution (IKEA)</v>
          </cell>
          <cell r="R673" t="str">
            <v>GWC</v>
          </cell>
          <cell r="S673" t="str">
            <v>LVQ</v>
          </cell>
          <cell r="T673" t="str">
            <v>LVQ</v>
          </cell>
          <cell r="U673"/>
          <cell r="V673"/>
          <cell r="W673">
            <v>4</v>
          </cell>
          <cell r="X673" t="str">
            <v>White</v>
          </cell>
          <cell r="Y673" t="str">
            <v>4D34N17328</v>
          </cell>
          <cell r="Z673"/>
          <cell r="AA673" t="str">
            <v>Diesel</v>
          </cell>
          <cell r="AB673"/>
          <cell r="AC673"/>
          <cell r="AD673">
            <v>4.5</v>
          </cell>
          <cell r="AE673"/>
          <cell r="AF673"/>
          <cell r="AG673"/>
          <cell r="AH673"/>
          <cell r="AI673">
            <v>4240</v>
          </cell>
          <cell r="AJ673">
            <v>6500</v>
          </cell>
          <cell r="AK673">
            <v>2260</v>
          </cell>
          <cell r="AL673"/>
          <cell r="AM673"/>
          <cell r="AN673"/>
          <cell r="AO673"/>
          <cell r="AP673"/>
          <cell r="AQ673"/>
          <cell r="AR673"/>
          <cell r="AS673"/>
          <cell r="AT673"/>
          <cell r="AU673"/>
          <cell r="AV673"/>
          <cell r="AW673"/>
          <cell r="AX673"/>
          <cell r="AY673" t="e">
            <v>#N/A</v>
          </cell>
          <cell r="AZ673"/>
          <cell r="BA673">
            <v>44900</v>
          </cell>
          <cell r="BB673" t="str">
            <v>Warning</v>
          </cell>
          <cell r="BC673" t="str">
            <v>Compreh.</v>
          </cell>
          <cell r="BD673" t="str">
            <v>AVL</v>
          </cell>
          <cell r="BE673"/>
          <cell r="BF673" t="str">
            <v>IKEA</v>
          </cell>
          <cell r="BG673" t="str">
            <v>FMB120</v>
          </cell>
          <cell r="BH673">
            <v>354018118125479</v>
          </cell>
          <cell r="BI673">
            <v>9742800041190</v>
          </cell>
          <cell r="BJ673" t="str">
            <v>fixed</v>
          </cell>
          <cell r="BK673"/>
          <cell r="BL673"/>
          <cell r="BM673"/>
          <cell r="BN673"/>
          <cell r="BO673"/>
          <cell r="BP673"/>
          <cell r="BQ673">
            <v>1108010253</v>
          </cell>
        </row>
        <row r="674">
          <cell r="C674">
            <v>164362</v>
          </cell>
          <cell r="D674" t="str">
            <v>Active</v>
          </cell>
          <cell r="E674" t="str">
            <v>Mitsubishi</v>
          </cell>
          <cell r="F674" t="str">
            <v>Manuel</v>
          </cell>
          <cell r="G674" t="str">
            <v>Canter</v>
          </cell>
          <cell r="H674" t="str">
            <v>Rigid Truck</v>
          </cell>
          <cell r="I674"/>
          <cell r="J674" t="str">
            <v>Dry Box With Tail Lift</v>
          </cell>
          <cell r="K674"/>
          <cell r="L674"/>
          <cell r="M674" t="str">
            <v>JL7BCE1J5CK018980</v>
          </cell>
          <cell r="N674" t="str">
            <v>JL7BCE1J5CK018980</v>
          </cell>
          <cell r="O674">
            <v>2012</v>
          </cell>
          <cell r="P674" t="str">
            <v>Japan</v>
          </cell>
          <cell r="Q674" t="str">
            <v>CL - Distribution (IKEA)</v>
          </cell>
          <cell r="R674" t="str">
            <v>GWC</v>
          </cell>
          <cell r="S674" t="str">
            <v>LVQ</v>
          </cell>
          <cell r="T674" t="str">
            <v>LVQ</v>
          </cell>
          <cell r="U674"/>
          <cell r="V674"/>
          <cell r="W674">
            <v>4</v>
          </cell>
          <cell r="X674" t="str">
            <v>White</v>
          </cell>
          <cell r="Y674" t="str">
            <v>4D34N17326</v>
          </cell>
          <cell r="Z674"/>
          <cell r="AA674" t="str">
            <v>Diesel</v>
          </cell>
          <cell r="AB674"/>
          <cell r="AC674"/>
          <cell r="AD674">
            <v>4.5</v>
          </cell>
          <cell r="AE674"/>
          <cell r="AF674"/>
          <cell r="AG674"/>
          <cell r="AH674"/>
          <cell r="AI674">
            <v>4240</v>
          </cell>
          <cell r="AJ674">
            <v>6500</v>
          </cell>
          <cell r="AK674">
            <v>2260</v>
          </cell>
          <cell r="AL674"/>
          <cell r="AM674"/>
          <cell r="AN674"/>
          <cell r="AO674"/>
          <cell r="AP674"/>
          <cell r="AQ674"/>
          <cell r="AR674"/>
          <cell r="AS674"/>
          <cell r="AT674"/>
          <cell r="AU674"/>
          <cell r="AV674"/>
          <cell r="AW674"/>
          <cell r="AX674"/>
          <cell r="AY674" t="e">
            <v>#N/A</v>
          </cell>
          <cell r="AZ674"/>
          <cell r="BA674">
            <v>44858</v>
          </cell>
          <cell r="BB674" t="str">
            <v>Expired</v>
          </cell>
          <cell r="BC674" t="str">
            <v>Compreh.</v>
          </cell>
          <cell r="BD674" t="str">
            <v>AVL</v>
          </cell>
          <cell r="BE674"/>
          <cell r="BF674" t="str">
            <v>IKEA</v>
          </cell>
          <cell r="BG674" t="str">
            <v>FMB120</v>
          </cell>
          <cell r="BH674">
            <v>354018118125446</v>
          </cell>
          <cell r="BI674">
            <v>9742800041191</v>
          </cell>
          <cell r="BJ674" t="str">
            <v>fixed</v>
          </cell>
          <cell r="BK674"/>
          <cell r="BL674"/>
          <cell r="BM674"/>
          <cell r="BN674"/>
          <cell r="BO674"/>
          <cell r="BP674"/>
          <cell r="BQ674">
            <v>1108010253</v>
          </cell>
        </row>
        <row r="675">
          <cell r="C675">
            <v>164428</v>
          </cell>
          <cell r="D675" t="str">
            <v>Active</v>
          </cell>
          <cell r="E675" t="str">
            <v>Mitsubishi</v>
          </cell>
          <cell r="F675" t="str">
            <v>Manuel</v>
          </cell>
          <cell r="G675" t="str">
            <v>Canter</v>
          </cell>
          <cell r="H675" t="str">
            <v>Rigid Truck</v>
          </cell>
          <cell r="I675"/>
          <cell r="J675" t="str">
            <v>Dry Box</v>
          </cell>
          <cell r="K675"/>
          <cell r="L675"/>
          <cell r="M675" t="str">
            <v>JL7BCE1J8CK018990</v>
          </cell>
          <cell r="N675" t="str">
            <v>JL7BCE1J8CK018990</v>
          </cell>
          <cell r="O675">
            <v>2012</v>
          </cell>
          <cell r="P675" t="str">
            <v>Japan</v>
          </cell>
          <cell r="Q675" t="str">
            <v>CL - Distribution (IKEA)</v>
          </cell>
          <cell r="R675" t="str">
            <v>GWC</v>
          </cell>
          <cell r="S675" t="str">
            <v>LVQ</v>
          </cell>
          <cell r="T675" t="str">
            <v>LVQ</v>
          </cell>
          <cell r="U675"/>
          <cell r="V675"/>
          <cell r="W675">
            <v>4</v>
          </cell>
          <cell r="X675" t="str">
            <v>White</v>
          </cell>
          <cell r="Y675" t="str">
            <v>4D34N17339</v>
          </cell>
          <cell r="Z675"/>
          <cell r="AA675" t="str">
            <v>Diesel</v>
          </cell>
          <cell r="AB675"/>
          <cell r="AC675"/>
          <cell r="AD675">
            <v>4.5</v>
          </cell>
          <cell r="AE675"/>
          <cell r="AF675"/>
          <cell r="AG675"/>
          <cell r="AH675"/>
          <cell r="AI675">
            <v>4240</v>
          </cell>
          <cell r="AJ675">
            <v>6500</v>
          </cell>
          <cell r="AK675">
            <v>2260</v>
          </cell>
          <cell r="AL675"/>
          <cell r="AM675"/>
          <cell r="AN675"/>
          <cell r="AO675"/>
          <cell r="AP675"/>
          <cell r="AQ675"/>
          <cell r="AR675"/>
          <cell r="AS675"/>
          <cell r="AT675"/>
          <cell r="AU675"/>
          <cell r="AV675"/>
          <cell r="AW675"/>
          <cell r="AX675"/>
          <cell r="AY675" t="e">
            <v>#N/A</v>
          </cell>
          <cell r="AZ675"/>
          <cell r="BA675">
            <v>44957</v>
          </cell>
          <cell r="BB675" t="str">
            <v/>
          </cell>
          <cell r="BC675" t="str">
            <v>Compreh.</v>
          </cell>
          <cell r="BD675" t="str">
            <v>AVL</v>
          </cell>
          <cell r="BE675"/>
          <cell r="BF675" t="str">
            <v>IKEA</v>
          </cell>
          <cell r="BG675" t="str">
            <v>FMB120</v>
          </cell>
          <cell r="BH675">
            <v>354018118125933</v>
          </cell>
          <cell r="BI675">
            <v>9742800041192</v>
          </cell>
          <cell r="BJ675" t="str">
            <v>fixed</v>
          </cell>
          <cell r="BK675"/>
          <cell r="BL675"/>
          <cell r="BM675"/>
          <cell r="BN675"/>
          <cell r="BO675"/>
          <cell r="BP675"/>
          <cell r="BQ675">
            <v>1108010253</v>
          </cell>
        </row>
        <row r="676">
          <cell r="C676">
            <v>164568</v>
          </cell>
          <cell r="D676" t="str">
            <v>Active</v>
          </cell>
          <cell r="E676" t="str">
            <v>Mitsubishi</v>
          </cell>
          <cell r="F676" t="str">
            <v>Manuel</v>
          </cell>
          <cell r="G676" t="str">
            <v>Canter</v>
          </cell>
          <cell r="H676" t="str">
            <v>Rigid Truck</v>
          </cell>
          <cell r="I676"/>
          <cell r="J676" t="str">
            <v>Dry Box With Tail Lift</v>
          </cell>
          <cell r="K676"/>
          <cell r="L676"/>
          <cell r="M676" t="str">
            <v>JL7BCE1J0CK019003</v>
          </cell>
          <cell r="N676" t="str">
            <v>JL7BCE1J0CK019003</v>
          </cell>
          <cell r="O676">
            <v>2012</v>
          </cell>
          <cell r="P676" t="str">
            <v>Japan</v>
          </cell>
          <cell r="Q676" t="str">
            <v>CL - Distribution (IKEA)</v>
          </cell>
          <cell r="R676" t="str">
            <v>GWC</v>
          </cell>
          <cell r="S676" t="str">
            <v>LVQ</v>
          </cell>
          <cell r="T676" t="str">
            <v>LVQ</v>
          </cell>
          <cell r="U676"/>
          <cell r="V676"/>
          <cell r="W676">
            <v>4</v>
          </cell>
          <cell r="X676" t="str">
            <v>White</v>
          </cell>
          <cell r="Y676" t="str">
            <v>4D34N17363</v>
          </cell>
          <cell r="Z676"/>
          <cell r="AA676" t="str">
            <v>Diesel</v>
          </cell>
          <cell r="AB676"/>
          <cell r="AC676"/>
          <cell r="AD676">
            <v>4.5</v>
          </cell>
          <cell r="AE676"/>
          <cell r="AF676"/>
          <cell r="AG676"/>
          <cell r="AH676"/>
          <cell r="AI676">
            <v>4240</v>
          </cell>
          <cell r="AJ676">
            <v>6500</v>
          </cell>
          <cell r="AK676">
            <v>2260</v>
          </cell>
          <cell r="AL676"/>
          <cell r="AM676"/>
          <cell r="AN676"/>
          <cell r="AO676"/>
          <cell r="AP676"/>
          <cell r="AQ676"/>
          <cell r="AR676"/>
          <cell r="AS676"/>
          <cell r="AT676"/>
          <cell r="AU676"/>
          <cell r="AV676"/>
          <cell r="AW676"/>
          <cell r="AX676"/>
          <cell r="AY676" t="e">
            <v>#N/A</v>
          </cell>
          <cell r="AZ676"/>
          <cell r="BA676">
            <v>44892</v>
          </cell>
          <cell r="BB676" t="str">
            <v>Warning</v>
          </cell>
          <cell r="BC676" t="str">
            <v>Compreh.</v>
          </cell>
          <cell r="BD676" t="str">
            <v>AVL</v>
          </cell>
          <cell r="BE676"/>
          <cell r="BF676" t="str">
            <v>IKEA</v>
          </cell>
          <cell r="BG676" t="str">
            <v>FMB120</v>
          </cell>
          <cell r="BH676">
            <v>354018118119688</v>
          </cell>
          <cell r="BI676">
            <v>9742800041193</v>
          </cell>
          <cell r="BJ676" t="str">
            <v>fixed</v>
          </cell>
          <cell r="BK676"/>
          <cell r="BL676"/>
          <cell r="BM676"/>
          <cell r="BN676"/>
          <cell r="BO676"/>
          <cell r="BP676"/>
          <cell r="BQ676">
            <v>1108010253</v>
          </cell>
        </row>
        <row r="677">
          <cell r="C677">
            <v>164569</v>
          </cell>
          <cell r="D677" t="str">
            <v>Active</v>
          </cell>
          <cell r="E677" t="str">
            <v>Mitsubishi</v>
          </cell>
          <cell r="F677" t="str">
            <v>Manuel</v>
          </cell>
          <cell r="G677" t="str">
            <v>Canter</v>
          </cell>
          <cell r="H677" t="str">
            <v>Rigid Truck</v>
          </cell>
          <cell r="I677"/>
          <cell r="J677" t="str">
            <v>Dry Box With Tail Lift</v>
          </cell>
          <cell r="K677"/>
          <cell r="L677"/>
          <cell r="M677" t="str">
            <v>JL7BCE1J6CK019006</v>
          </cell>
          <cell r="N677" t="str">
            <v>JL7BCE1J6CK019006</v>
          </cell>
          <cell r="O677">
            <v>2012</v>
          </cell>
          <cell r="P677" t="str">
            <v>Japan</v>
          </cell>
          <cell r="Q677" t="str">
            <v>CL - Distribution (IKEA)</v>
          </cell>
          <cell r="R677" t="str">
            <v>GWC</v>
          </cell>
          <cell r="S677" t="str">
            <v>LVQ</v>
          </cell>
          <cell r="T677" t="str">
            <v>LVQ</v>
          </cell>
          <cell r="U677"/>
          <cell r="V677"/>
          <cell r="W677">
            <v>4</v>
          </cell>
          <cell r="X677" t="str">
            <v>White</v>
          </cell>
          <cell r="Y677" t="str">
            <v>4D34N17367</v>
          </cell>
          <cell r="Z677"/>
          <cell r="AA677" t="str">
            <v>Diesel</v>
          </cell>
          <cell r="AB677"/>
          <cell r="AC677"/>
          <cell r="AD677">
            <v>4.5</v>
          </cell>
          <cell r="AE677"/>
          <cell r="AF677"/>
          <cell r="AG677"/>
          <cell r="AH677"/>
          <cell r="AI677">
            <v>4240</v>
          </cell>
          <cell r="AJ677">
            <v>6500</v>
          </cell>
          <cell r="AK677">
            <v>2260</v>
          </cell>
          <cell r="AL677"/>
          <cell r="AM677"/>
          <cell r="AN677"/>
          <cell r="AO677"/>
          <cell r="AP677"/>
          <cell r="AQ677"/>
          <cell r="AR677"/>
          <cell r="AS677"/>
          <cell r="AT677"/>
          <cell r="AU677"/>
          <cell r="AV677"/>
          <cell r="AW677"/>
          <cell r="AX677"/>
          <cell r="AY677" t="e">
            <v>#N/A</v>
          </cell>
          <cell r="AZ677"/>
          <cell r="BA677">
            <v>45004</v>
          </cell>
          <cell r="BB677" t="str">
            <v/>
          </cell>
          <cell r="BC677" t="str">
            <v>Compreh.</v>
          </cell>
          <cell r="BD677" t="str">
            <v>AVL</v>
          </cell>
          <cell r="BE677"/>
          <cell r="BF677" t="str">
            <v>IKEA</v>
          </cell>
          <cell r="BG677" t="str">
            <v>FMB120</v>
          </cell>
          <cell r="BH677">
            <v>354018118119944</v>
          </cell>
          <cell r="BI677">
            <v>9742800041194</v>
          </cell>
          <cell r="BJ677" t="str">
            <v>fixed</v>
          </cell>
          <cell r="BK677"/>
          <cell r="BL677"/>
          <cell r="BM677"/>
          <cell r="BN677"/>
          <cell r="BO677"/>
          <cell r="BP677"/>
          <cell r="BQ677">
            <v>1108010253</v>
          </cell>
        </row>
        <row r="678">
          <cell r="C678">
            <v>164776</v>
          </cell>
          <cell r="D678" t="str">
            <v>Active</v>
          </cell>
          <cell r="E678" t="str">
            <v>Mitsubishi</v>
          </cell>
          <cell r="F678" t="str">
            <v>Manuel</v>
          </cell>
          <cell r="G678" t="str">
            <v>Canter</v>
          </cell>
          <cell r="H678" t="str">
            <v>Rigid Truck</v>
          </cell>
          <cell r="I678"/>
          <cell r="J678" t="str">
            <v>Dry Box</v>
          </cell>
          <cell r="K678"/>
          <cell r="L678"/>
          <cell r="M678" t="str">
            <v>JL7BCE1J2CK019617</v>
          </cell>
          <cell r="N678" t="str">
            <v>JL7BCE1J2CK019617</v>
          </cell>
          <cell r="O678">
            <v>2012</v>
          </cell>
          <cell r="P678" t="str">
            <v>Japan</v>
          </cell>
          <cell r="Q678" t="str">
            <v>CL - Distribution (IKEA)</v>
          </cell>
          <cell r="R678" t="str">
            <v>GWC</v>
          </cell>
          <cell r="S678" t="str">
            <v>LVQ</v>
          </cell>
          <cell r="T678" t="str">
            <v>LVQ</v>
          </cell>
          <cell r="U678"/>
          <cell r="V678"/>
          <cell r="W678">
            <v>4</v>
          </cell>
          <cell r="X678" t="str">
            <v>White</v>
          </cell>
          <cell r="Y678" t="str">
            <v>4D34N18400</v>
          </cell>
          <cell r="Z678"/>
          <cell r="AA678" t="str">
            <v>Diesel</v>
          </cell>
          <cell r="AB678"/>
          <cell r="AC678"/>
          <cell r="AD678">
            <v>4.5</v>
          </cell>
          <cell r="AE678"/>
          <cell r="AF678"/>
          <cell r="AG678"/>
          <cell r="AH678"/>
          <cell r="AI678">
            <v>4240</v>
          </cell>
          <cell r="AJ678">
            <v>6500</v>
          </cell>
          <cell r="AK678">
            <v>2260</v>
          </cell>
          <cell r="AL678"/>
          <cell r="AM678"/>
          <cell r="AN678"/>
          <cell r="AO678"/>
          <cell r="AP678"/>
          <cell r="AQ678"/>
          <cell r="AR678"/>
          <cell r="AS678"/>
          <cell r="AT678"/>
          <cell r="AU678"/>
          <cell r="AV678"/>
          <cell r="AW678"/>
          <cell r="AX678"/>
          <cell r="AY678" t="e">
            <v>#N/A</v>
          </cell>
          <cell r="AZ678"/>
          <cell r="BA678">
            <v>45004</v>
          </cell>
          <cell r="BB678" t="str">
            <v/>
          </cell>
          <cell r="BC678" t="str">
            <v>Compreh.</v>
          </cell>
          <cell r="BD678" t="str">
            <v>AVL</v>
          </cell>
          <cell r="BE678"/>
          <cell r="BF678" t="str">
            <v>IKEA</v>
          </cell>
          <cell r="BG678" t="str">
            <v>FMB120</v>
          </cell>
          <cell r="BH678">
            <v>354018118125859</v>
          </cell>
          <cell r="BI678">
            <v>9742800041195</v>
          </cell>
          <cell r="BJ678" t="str">
            <v>fixed</v>
          </cell>
          <cell r="BK678"/>
          <cell r="BL678"/>
          <cell r="BM678"/>
          <cell r="BN678"/>
          <cell r="BO678"/>
          <cell r="BP678"/>
          <cell r="BQ678">
            <v>1108010253</v>
          </cell>
        </row>
        <row r="679">
          <cell r="C679">
            <v>165397</v>
          </cell>
          <cell r="D679" t="str">
            <v>Active</v>
          </cell>
          <cell r="E679" t="str">
            <v>Mitsubishi</v>
          </cell>
          <cell r="F679" t="str">
            <v>Manuel</v>
          </cell>
          <cell r="G679" t="str">
            <v>Canter</v>
          </cell>
          <cell r="H679" t="str">
            <v>Rigid Truck</v>
          </cell>
          <cell r="I679"/>
          <cell r="J679" t="str">
            <v>Dry Box With Tail Lift</v>
          </cell>
          <cell r="K679"/>
          <cell r="L679"/>
          <cell r="M679" t="str">
            <v>JL7BCE1J6CK019295</v>
          </cell>
          <cell r="N679" t="str">
            <v>JL7BCE1J6CK019295</v>
          </cell>
          <cell r="O679">
            <v>2012</v>
          </cell>
          <cell r="P679" t="str">
            <v>Japan</v>
          </cell>
          <cell r="Q679" t="str">
            <v>CL - Distribution (IKEA)</v>
          </cell>
          <cell r="R679" t="str">
            <v>GWC</v>
          </cell>
          <cell r="S679" t="str">
            <v>LVQ</v>
          </cell>
          <cell r="T679" t="str">
            <v>LVQ</v>
          </cell>
          <cell r="U679"/>
          <cell r="V679"/>
          <cell r="W679">
            <v>4</v>
          </cell>
          <cell r="X679" t="str">
            <v>White</v>
          </cell>
          <cell r="Y679" t="str">
            <v>4D34N17846</v>
          </cell>
          <cell r="Z679"/>
          <cell r="AA679" t="str">
            <v>Diesel</v>
          </cell>
          <cell r="AB679"/>
          <cell r="AC679"/>
          <cell r="AD679">
            <v>4.5</v>
          </cell>
          <cell r="AE679"/>
          <cell r="AF679"/>
          <cell r="AG679"/>
          <cell r="AH679"/>
          <cell r="AI679">
            <v>4240</v>
          </cell>
          <cell r="AJ679">
            <v>6500</v>
          </cell>
          <cell r="AK679">
            <v>2260</v>
          </cell>
          <cell r="AL679"/>
          <cell r="AM679"/>
          <cell r="AN679"/>
          <cell r="AO679"/>
          <cell r="AP679"/>
          <cell r="AQ679"/>
          <cell r="AR679"/>
          <cell r="AS679"/>
          <cell r="AT679"/>
          <cell r="AU679"/>
          <cell r="AV679"/>
          <cell r="AW679"/>
          <cell r="AX679"/>
          <cell r="AY679" t="e">
            <v>#N/A</v>
          </cell>
          <cell r="AZ679"/>
          <cell r="BA679">
            <v>44846</v>
          </cell>
          <cell r="BB679" t="str">
            <v>Expired</v>
          </cell>
          <cell r="BC679" t="str">
            <v>Compreh.</v>
          </cell>
          <cell r="BD679" t="str">
            <v>AVL</v>
          </cell>
          <cell r="BE679"/>
          <cell r="BF679" t="str">
            <v>IKEA</v>
          </cell>
          <cell r="BG679" t="str">
            <v>FMB120</v>
          </cell>
          <cell r="BH679">
            <v>354018118134786</v>
          </cell>
          <cell r="BI679">
            <v>9742800041196</v>
          </cell>
          <cell r="BJ679" t="str">
            <v>fixed</v>
          </cell>
          <cell r="BK679"/>
          <cell r="BL679"/>
          <cell r="BM679"/>
          <cell r="BN679"/>
          <cell r="BO679"/>
          <cell r="BP679"/>
          <cell r="BQ679">
            <v>1108010253</v>
          </cell>
        </row>
        <row r="680">
          <cell r="C680">
            <v>165405</v>
          </cell>
          <cell r="D680" t="str">
            <v>Active</v>
          </cell>
          <cell r="E680" t="str">
            <v>Mitsubishi</v>
          </cell>
          <cell r="F680" t="str">
            <v>Manuel</v>
          </cell>
          <cell r="G680" t="str">
            <v>Canter</v>
          </cell>
          <cell r="H680" t="str">
            <v>Rigid Truck</v>
          </cell>
          <cell r="I680"/>
          <cell r="J680" t="str">
            <v>Dry Box With Tail Lift</v>
          </cell>
          <cell r="K680"/>
          <cell r="L680"/>
          <cell r="M680" t="str">
            <v>JL7BCE1J6CK019345</v>
          </cell>
          <cell r="N680" t="str">
            <v>JL7BCE1J6CK019345</v>
          </cell>
          <cell r="O680">
            <v>2012</v>
          </cell>
          <cell r="P680" t="str">
            <v>Japan</v>
          </cell>
          <cell r="Q680" t="str">
            <v>CL - Distribution (IKEA)</v>
          </cell>
          <cell r="R680" t="str">
            <v>GWC</v>
          </cell>
          <cell r="S680" t="str">
            <v>LVQ</v>
          </cell>
          <cell r="T680" t="str">
            <v>LVQ</v>
          </cell>
          <cell r="U680"/>
          <cell r="V680"/>
          <cell r="W680">
            <v>4</v>
          </cell>
          <cell r="X680" t="str">
            <v>White</v>
          </cell>
          <cell r="Y680" t="str">
            <v>4D34N17935</v>
          </cell>
          <cell r="Z680"/>
          <cell r="AA680" t="str">
            <v>Diesel</v>
          </cell>
          <cell r="AB680"/>
          <cell r="AC680"/>
          <cell r="AD680">
            <v>4.5</v>
          </cell>
          <cell r="AE680"/>
          <cell r="AF680"/>
          <cell r="AG680"/>
          <cell r="AH680"/>
          <cell r="AI680">
            <v>4240</v>
          </cell>
          <cell r="AJ680">
            <v>6500</v>
          </cell>
          <cell r="AK680">
            <v>2260</v>
          </cell>
          <cell r="AL680"/>
          <cell r="AM680"/>
          <cell r="AN680"/>
          <cell r="AO680"/>
          <cell r="AP680"/>
          <cell r="AQ680"/>
          <cell r="AR680"/>
          <cell r="AS680"/>
          <cell r="AT680"/>
          <cell r="AU680"/>
          <cell r="AV680"/>
          <cell r="AW680"/>
          <cell r="AX680"/>
          <cell r="AY680" t="e">
            <v>#N/A</v>
          </cell>
          <cell r="AZ680"/>
          <cell r="BA680">
            <v>44878</v>
          </cell>
          <cell r="BB680" t="str">
            <v>Expired</v>
          </cell>
          <cell r="BC680" t="str">
            <v>Compreh.</v>
          </cell>
          <cell r="BD680" t="str">
            <v>AVL</v>
          </cell>
          <cell r="BE680"/>
          <cell r="BF680" t="str">
            <v>IKEA</v>
          </cell>
          <cell r="BG680" t="str">
            <v>FMB120</v>
          </cell>
          <cell r="BH680">
            <v>354018118125842</v>
          </cell>
          <cell r="BI680">
            <v>9742800041197</v>
          </cell>
          <cell r="BJ680" t="str">
            <v>fixed</v>
          </cell>
          <cell r="BK680"/>
          <cell r="BL680"/>
          <cell r="BM680"/>
          <cell r="BN680"/>
          <cell r="BO680"/>
          <cell r="BP680"/>
          <cell r="BQ680">
            <v>1108010253</v>
          </cell>
        </row>
        <row r="681">
          <cell r="C681">
            <v>165406</v>
          </cell>
          <cell r="D681" t="str">
            <v>Active</v>
          </cell>
          <cell r="E681" t="str">
            <v>Mitsubishi</v>
          </cell>
          <cell r="F681" t="str">
            <v>Manuel</v>
          </cell>
          <cell r="G681" t="str">
            <v>Canter</v>
          </cell>
          <cell r="H681" t="str">
            <v>Rigid Truck</v>
          </cell>
          <cell r="I681"/>
          <cell r="J681" t="str">
            <v>Dry Box</v>
          </cell>
          <cell r="K681"/>
          <cell r="L681"/>
          <cell r="M681" t="str">
            <v>JL7BCE1J0CK019213</v>
          </cell>
          <cell r="N681" t="str">
            <v>JL7BCE1J0CK019213</v>
          </cell>
          <cell r="O681">
            <v>2012</v>
          </cell>
          <cell r="P681" t="str">
            <v>Japan</v>
          </cell>
          <cell r="Q681" t="str">
            <v>CL - Distribution (IKEA)</v>
          </cell>
          <cell r="R681" t="str">
            <v>GWC</v>
          </cell>
          <cell r="S681" t="str">
            <v>LVQ</v>
          </cell>
          <cell r="T681" t="str">
            <v>LVQ</v>
          </cell>
          <cell r="U681"/>
          <cell r="V681"/>
          <cell r="W681">
            <v>4</v>
          </cell>
          <cell r="X681" t="str">
            <v>White</v>
          </cell>
          <cell r="Y681" t="str">
            <v>4D34N17707</v>
          </cell>
          <cell r="Z681"/>
          <cell r="AA681" t="str">
            <v>Diesel</v>
          </cell>
          <cell r="AB681"/>
          <cell r="AC681"/>
          <cell r="AD681">
            <v>4.5</v>
          </cell>
          <cell r="AE681"/>
          <cell r="AF681"/>
          <cell r="AG681"/>
          <cell r="AH681"/>
          <cell r="AI681">
            <v>4240</v>
          </cell>
          <cell r="AJ681">
            <v>6500</v>
          </cell>
          <cell r="AK681">
            <v>2260</v>
          </cell>
          <cell r="AL681"/>
          <cell r="AM681"/>
          <cell r="AN681"/>
          <cell r="AO681"/>
          <cell r="AP681"/>
          <cell r="AQ681"/>
          <cell r="AR681"/>
          <cell r="AS681"/>
          <cell r="AT681"/>
          <cell r="AU681"/>
          <cell r="AV681"/>
          <cell r="AW681"/>
          <cell r="AX681"/>
          <cell r="AY681" t="e">
            <v>#N/A</v>
          </cell>
          <cell r="AZ681"/>
          <cell r="BA681">
            <v>44892</v>
          </cell>
          <cell r="BB681" t="str">
            <v>Warning</v>
          </cell>
          <cell r="BC681" t="str">
            <v>Compreh.</v>
          </cell>
          <cell r="BD681" t="str">
            <v>AVL</v>
          </cell>
          <cell r="BE681"/>
          <cell r="BF681" t="str">
            <v>IKEA</v>
          </cell>
          <cell r="BG681" t="str">
            <v>FMB120</v>
          </cell>
          <cell r="BH681">
            <v>354018118119936</v>
          </cell>
          <cell r="BI681">
            <v>9742800041198</v>
          </cell>
          <cell r="BJ681" t="str">
            <v>fixed</v>
          </cell>
          <cell r="BK681"/>
          <cell r="BL681"/>
          <cell r="BM681"/>
          <cell r="BN681"/>
          <cell r="BO681"/>
          <cell r="BP681"/>
          <cell r="BQ681">
            <v>1108010253</v>
          </cell>
        </row>
        <row r="682">
          <cell r="C682">
            <v>165407</v>
          </cell>
          <cell r="D682" t="str">
            <v>Active</v>
          </cell>
          <cell r="E682" t="str">
            <v>Mitsubishi</v>
          </cell>
          <cell r="F682" t="str">
            <v>Manuel</v>
          </cell>
          <cell r="G682" t="str">
            <v>Canter</v>
          </cell>
          <cell r="H682" t="str">
            <v>Rigid Truck</v>
          </cell>
          <cell r="I682"/>
          <cell r="J682" t="str">
            <v>Dry Box With Tail Lift</v>
          </cell>
          <cell r="K682"/>
          <cell r="L682"/>
          <cell r="M682" t="str">
            <v>JL7BCE1J0CK019115</v>
          </cell>
          <cell r="N682" t="str">
            <v>JL7BCE1J0CK019115</v>
          </cell>
          <cell r="O682">
            <v>2012</v>
          </cell>
          <cell r="P682" t="str">
            <v>Japan</v>
          </cell>
          <cell r="Q682" t="str">
            <v>CL - Distribution (IKEA)</v>
          </cell>
          <cell r="R682" t="str">
            <v>GWC</v>
          </cell>
          <cell r="S682" t="str">
            <v>LVQ</v>
          </cell>
          <cell r="T682" t="str">
            <v>LVQ</v>
          </cell>
          <cell r="U682"/>
          <cell r="V682"/>
          <cell r="W682">
            <v>4</v>
          </cell>
          <cell r="X682" t="str">
            <v>White</v>
          </cell>
          <cell r="Y682" t="str">
            <v>4D34N17536</v>
          </cell>
          <cell r="Z682"/>
          <cell r="AA682" t="str">
            <v>Diesel</v>
          </cell>
          <cell r="AB682"/>
          <cell r="AC682"/>
          <cell r="AD682">
            <v>4.5</v>
          </cell>
          <cell r="AE682"/>
          <cell r="AF682"/>
          <cell r="AG682"/>
          <cell r="AH682"/>
          <cell r="AI682">
            <v>4240</v>
          </cell>
          <cell r="AJ682">
            <v>6500</v>
          </cell>
          <cell r="AK682">
            <v>2260</v>
          </cell>
          <cell r="AL682"/>
          <cell r="AM682"/>
          <cell r="AN682"/>
          <cell r="AO682"/>
          <cell r="AP682"/>
          <cell r="AQ682"/>
          <cell r="AR682"/>
          <cell r="AS682"/>
          <cell r="AT682"/>
          <cell r="AU682"/>
          <cell r="AV682"/>
          <cell r="AW682"/>
          <cell r="AX682"/>
          <cell r="AY682" t="e">
            <v>#N/A</v>
          </cell>
          <cell r="AZ682"/>
          <cell r="BA682">
            <v>44952</v>
          </cell>
          <cell r="BB682" t="str">
            <v/>
          </cell>
          <cell r="BC682" t="str">
            <v>Compreh.</v>
          </cell>
          <cell r="BD682" t="str">
            <v>AVL</v>
          </cell>
          <cell r="BE682"/>
          <cell r="BF682" t="str">
            <v>IKEA</v>
          </cell>
          <cell r="BG682" t="str">
            <v>FMB120</v>
          </cell>
          <cell r="BH682">
            <v>354018118134877</v>
          </cell>
          <cell r="BI682">
            <v>9742800041199</v>
          </cell>
          <cell r="BJ682" t="str">
            <v>fixed</v>
          </cell>
          <cell r="BK682"/>
          <cell r="BL682"/>
          <cell r="BM682"/>
          <cell r="BN682"/>
          <cell r="BO682"/>
          <cell r="BP682"/>
          <cell r="BQ682">
            <v>1108010253</v>
          </cell>
        </row>
        <row r="683">
          <cell r="C683">
            <v>165408</v>
          </cell>
          <cell r="D683" t="str">
            <v>Active</v>
          </cell>
          <cell r="E683" t="str">
            <v>Mitsubishi</v>
          </cell>
          <cell r="F683" t="str">
            <v>Manuel</v>
          </cell>
          <cell r="G683" t="str">
            <v>Canter</v>
          </cell>
          <cell r="H683" t="str">
            <v>Rigid Truck</v>
          </cell>
          <cell r="I683"/>
          <cell r="J683" t="str">
            <v>Dry Box With Tail Lift</v>
          </cell>
          <cell r="K683"/>
          <cell r="L683"/>
          <cell r="M683" t="str">
            <v>JL7BCE1J2CK019374</v>
          </cell>
          <cell r="N683" t="str">
            <v>JL7BCE1J2CK019374</v>
          </cell>
          <cell r="O683">
            <v>2012</v>
          </cell>
          <cell r="P683" t="str">
            <v>Japan</v>
          </cell>
          <cell r="Q683" t="str">
            <v>CL - Distribution (IKEA)</v>
          </cell>
          <cell r="R683" t="str">
            <v>GWC</v>
          </cell>
          <cell r="S683" t="str">
            <v>LVQ</v>
          </cell>
          <cell r="T683" t="str">
            <v>LVQ</v>
          </cell>
          <cell r="U683"/>
          <cell r="V683"/>
          <cell r="W683">
            <v>4</v>
          </cell>
          <cell r="X683" t="str">
            <v>White</v>
          </cell>
          <cell r="Y683" t="str">
            <v>4D34N17991</v>
          </cell>
          <cell r="Z683"/>
          <cell r="AA683" t="str">
            <v>Diesel</v>
          </cell>
          <cell r="AB683"/>
          <cell r="AC683"/>
          <cell r="AD683">
            <v>4.5</v>
          </cell>
          <cell r="AE683"/>
          <cell r="AF683"/>
          <cell r="AG683"/>
          <cell r="AH683"/>
          <cell r="AI683">
            <v>4240</v>
          </cell>
          <cell r="AJ683">
            <v>6500</v>
          </cell>
          <cell r="AK683">
            <v>2260</v>
          </cell>
          <cell r="AL683"/>
          <cell r="AM683"/>
          <cell r="AN683"/>
          <cell r="AO683"/>
          <cell r="AP683"/>
          <cell r="AQ683"/>
          <cell r="AR683"/>
          <cell r="AS683"/>
          <cell r="AT683"/>
          <cell r="AU683"/>
          <cell r="AV683"/>
          <cell r="AW683"/>
          <cell r="AX683"/>
          <cell r="AY683" t="e">
            <v>#N/A</v>
          </cell>
          <cell r="AZ683"/>
          <cell r="BA683">
            <v>44915</v>
          </cell>
          <cell r="BB683" t="str">
            <v>Warning</v>
          </cell>
          <cell r="BC683" t="str">
            <v>Compreh.</v>
          </cell>
          <cell r="BD683" t="str">
            <v>AVL</v>
          </cell>
          <cell r="BE683"/>
          <cell r="BF683" t="str">
            <v>IKEA</v>
          </cell>
          <cell r="BG683" t="str">
            <v>FMB120</v>
          </cell>
          <cell r="BH683">
            <v>354018118119787</v>
          </cell>
          <cell r="BI683">
            <v>9742800041200</v>
          </cell>
          <cell r="BJ683" t="str">
            <v>fixed</v>
          </cell>
          <cell r="BK683"/>
          <cell r="BL683"/>
          <cell r="BM683"/>
          <cell r="BN683"/>
          <cell r="BO683"/>
          <cell r="BP683"/>
          <cell r="BQ683">
            <v>1108010253</v>
          </cell>
        </row>
        <row r="684">
          <cell r="C684">
            <v>165409</v>
          </cell>
          <cell r="D684" t="str">
            <v>Active</v>
          </cell>
          <cell r="E684" t="str">
            <v>Mitsubishi</v>
          </cell>
          <cell r="F684" t="str">
            <v>Manuel</v>
          </cell>
          <cell r="G684" t="str">
            <v>Canter</v>
          </cell>
          <cell r="H684" t="str">
            <v>Rigid Truck</v>
          </cell>
          <cell r="I684"/>
          <cell r="J684" t="str">
            <v>Dry Box With Tail Lift</v>
          </cell>
          <cell r="K684"/>
          <cell r="L684"/>
          <cell r="M684" t="str">
            <v>JL7BCE1J3CK019058</v>
          </cell>
          <cell r="N684" t="str">
            <v>JL7BCE1J3CK019058</v>
          </cell>
          <cell r="O684">
            <v>2012</v>
          </cell>
          <cell r="P684" t="str">
            <v>Japan</v>
          </cell>
          <cell r="Q684" t="str">
            <v>CL - Distribution (IKEA)</v>
          </cell>
          <cell r="R684" t="str">
            <v>GWC</v>
          </cell>
          <cell r="S684" t="str">
            <v>LVQ</v>
          </cell>
          <cell r="T684" t="str">
            <v>LVQ</v>
          </cell>
          <cell r="U684"/>
          <cell r="V684"/>
          <cell r="W684">
            <v>4</v>
          </cell>
          <cell r="X684" t="str">
            <v>White</v>
          </cell>
          <cell r="Y684" t="str">
            <v>4D34N17449</v>
          </cell>
          <cell r="Z684"/>
          <cell r="AA684" t="str">
            <v>Diesel</v>
          </cell>
          <cell r="AB684"/>
          <cell r="AC684"/>
          <cell r="AD684">
            <v>4.5</v>
          </cell>
          <cell r="AE684"/>
          <cell r="AF684"/>
          <cell r="AG684"/>
          <cell r="AH684"/>
          <cell r="AI684">
            <v>4240</v>
          </cell>
          <cell r="AJ684">
            <v>6500</v>
          </cell>
          <cell r="AK684">
            <v>2260</v>
          </cell>
          <cell r="AL684"/>
          <cell r="AM684"/>
          <cell r="AN684"/>
          <cell r="AO684"/>
          <cell r="AP684"/>
          <cell r="AQ684"/>
          <cell r="AR684"/>
          <cell r="AS684"/>
          <cell r="AT684"/>
          <cell r="AU684"/>
          <cell r="AV684"/>
          <cell r="AW684"/>
          <cell r="AX684"/>
          <cell r="AY684" t="e">
            <v>#N/A</v>
          </cell>
          <cell r="AZ684"/>
          <cell r="BA684">
            <v>44931</v>
          </cell>
          <cell r="BB684" t="str">
            <v>Warning</v>
          </cell>
          <cell r="BC684" t="str">
            <v>Compreh.</v>
          </cell>
          <cell r="BD684" t="str">
            <v>AVL</v>
          </cell>
          <cell r="BE684"/>
          <cell r="BF684" t="str">
            <v>IKEA</v>
          </cell>
          <cell r="BG684" t="str">
            <v>FMB120</v>
          </cell>
          <cell r="BH684">
            <v>354018118125867</v>
          </cell>
          <cell r="BI684">
            <v>9742800041201</v>
          </cell>
          <cell r="BJ684" t="str">
            <v>fixed</v>
          </cell>
          <cell r="BK684"/>
          <cell r="BL684"/>
          <cell r="BM684"/>
          <cell r="BN684"/>
          <cell r="BO684"/>
          <cell r="BP684"/>
          <cell r="BQ684">
            <v>1108010253</v>
          </cell>
        </row>
        <row r="685">
          <cell r="C685">
            <v>165410</v>
          </cell>
          <cell r="D685" t="str">
            <v>Active</v>
          </cell>
          <cell r="E685" t="str">
            <v>Mitsubishi</v>
          </cell>
          <cell r="F685" t="str">
            <v>Manuel</v>
          </cell>
          <cell r="G685" t="str">
            <v>Canter</v>
          </cell>
          <cell r="H685" t="str">
            <v>Rigid Truck</v>
          </cell>
          <cell r="I685"/>
          <cell r="J685" t="str">
            <v>Dry Box With Tail Lift</v>
          </cell>
          <cell r="K685"/>
          <cell r="L685"/>
          <cell r="M685" t="str">
            <v>JL7BCE1J5CK019658</v>
          </cell>
          <cell r="N685" t="str">
            <v>JL7BCE1J5CK019658</v>
          </cell>
          <cell r="O685">
            <v>2012</v>
          </cell>
          <cell r="P685" t="str">
            <v>Japan</v>
          </cell>
          <cell r="Q685" t="str">
            <v>CL - Distribution (IKEA)</v>
          </cell>
          <cell r="R685" t="str">
            <v>GWC</v>
          </cell>
          <cell r="S685" t="str">
            <v>LVQ</v>
          </cell>
          <cell r="T685" t="str">
            <v>LVQ</v>
          </cell>
          <cell r="U685"/>
          <cell r="V685"/>
          <cell r="W685">
            <v>4</v>
          </cell>
          <cell r="X685" t="str">
            <v>White</v>
          </cell>
          <cell r="Y685" t="str">
            <v>4D34N17449</v>
          </cell>
          <cell r="Z685"/>
          <cell r="AA685" t="str">
            <v>Diesel</v>
          </cell>
          <cell r="AB685"/>
          <cell r="AC685"/>
          <cell r="AD685">
            <v>4.5</v>
          </cell>
          <cell r="AE685"/>
          <cell r="AF685"/>
          <cell r="AG685"/>
          <cell r="AH685"/>
          <cell r="AI685">
            <v>4240</v>
          </cell>
          <cell r="AJ685">
            <v>6500</v>
          </cell>
          <cell r="AK685">
            <v>2260</v>
          </cell>
          <cell r="AL685"/>
          <cell r="AM685"/>
          <cell r="AN685"/>
          <cell r="AO685"/>
          <cell r="AP685"/>
          <cell r="AQ685"/>
          <cell r="AR685"/>
          <cell r="AS685"/>
          <cell r="AT685"/>
          <cell r="AU685"/>
          <cell r="AV685"/>
          <cell r="AW685"/>
          <cell r="AX685"/>
          <cell r="AY685" t="e">
            <v>#N/A</v>
          </cell>
          <cell r="AZ685"/>
          <cell r="BA685">
            <v>44936</v>
          </cell>
          <cell r="BB685" t="str">
            <v>Warning</v>
          </cell>
          <cell r="BC685" t="str">
            <v>Compreh.</v>
          </cell>
          <cell r="BD685" t="str">
            <v>AVL</v>
          </cell>
          <cell r="BE685"/>
          <cell r="BF685" t="str">
            <v>IKEA</v>
          </cell>
          <cell r="BG685" t="str">
            <v>FMB120</v>
          </cell>
          <cell r="BH685">
            <v>354018118134737</v>
          </cell>
          <cell r="BI685">
            <v>9742800041202</v>
          </cell>
          <cell r="BJ685" t="str">
            <v>fixed</v>
          </cell>
          <cell r="BK685"/>
          <cell r="BL685"/>
          <cell r="BM685"/>
          <cell r="BN685"/>
          <cell r="BO685"/>
          <cell r="BP685"/>
          <cell r="BQ685">
            <v>1108010253</v>
          </cell>
        </row>
        <row r="686">
          <cell r="C686">
            <v>166322</v>
          </cell>
          <cell r="D686" t="str">
            <v>Active</v>
          </cell>
          <cell r="E686" t="str">
            <v>Mitsubishi</v>
          </cell>
          <cell r="F686" t="str">
            <v>Manuel</v>
          </cell>
          <cell r="G686" t="str">
            <v>Canter</v>
          </cell>
          <cell r="H686" t="str">
            <v>Rigid Truck</v>
          </cell>
          <cell r="I686"/>
          <cell r="J686" t="str">
            <v>Dry Box With Tail Lift</v>
          </cell>
          <cell r="K686"/>
          <cell r="L686"/>
          <cell r="M686" t="str">
            <v>JL7BCE1J7CK019659</v>
          </cell>
          <cell r="N686" t="str">
            <v>JL7BCE1J7CK019659</v>
          </cell>
          <cell r="O686">
            <v>2012</v>
          </cell>
          <cell r="P686" t="str">
            <v>Japan</v>
          </cell>
          <cell r="Q686" t="str">
            <v>CL - Distribution (IKEA)</v>
          </cell>
          <cell r="R686" t="str">
            <v>GWC</v>
          </cell>
          <cell r="S686" t="str">
            <v>LVQ</v>
          </cell>
          <cell r="T686" t="str">
            <v>LVQ</v>
          </cell>
          <cell r="U686"/>
          <cell r="V686"/>
          <cell r="W686">
            <v>4</v>
          </cell>
          <cell r="X686" t="str">
            <v>White</v>
          </cell>
          <cell r="Y686" t="str">
            <v>4D34N18469</v>
          </cell>
          <cell r="Z686"/>
          <cell r="AA686" t="str">
            <v>Diesel</v>
          </cell>
          <cell r="AB686"/>
          <cell r="AC686"/>
          <cell r="AD686">
            <v>4.5</v>
          </cell>
          <cell r="AE686"/>
          <cell r="AF686"/>
          <cell r="AG686"/>
          <cell r="AH686"/>
          <cell r="AI686">
            <v>4240</v>
          </cell>
          <cell r="AJ686">
            <v>6500</v>
          </cell>
          <cell r="AK686">
            <v>2260</v>
          </cell>
          <cell r="AL686"/>
          <cell r="AM686"/>
          <cell r="AN686"/>
          <cell r="AO686"/>
          <cell r="AP686"/>
          <cell r="AQ686"/>
          <cell r="AR686"/>
          <cell r="AS686"/>
          <cell r="AT686"/>
          <cell r="AU686"/>
          <cell r="AV686"/>
          <cell r="AW686"/>
          <cell r="AX686"/>
          <cell r="AY686" t="e">
            <v>#N/A</v>
          </cell>
          <cell r="AZ686"/>
          <cell r="BA686">
            <v>44900</v>
          </cell>
          <cell r="BB686" t="str">
            <v>Warning</v>
          </cell>
          <cell r="BC686" t="str">
            <v>Compreh.</v>
          </cell>
          <cell r="BD686" t="str">
            <v>AVL</v>
          </cell>
          <cell r="BE686"/>
          <cell r="BF686" t="str">
            <v>IKEA</v>
          </cell>
          <cell r="BG686" t="str">
            <v>FMB120</v>
          </cell>
          <cell r="BH686">
            <v>354018118134943</v>
          </cell>
          <cell r="BI686">
            <v>9742800041203</v>
          </cell>
          <cell r="BJ686" t="str">
            <v>fixed</v>
          </cell>
          <cell r="BK686"/>
          <cell r="BL686"/>
          <cell r="BM686"/>
          <cell r="BN686"/>
          <cell r="BO686"/>
          <cell r="BP686"/>
          <cell r="BQ686">
            <v>1108010253</v>
          </cell>
        </row>
        <row r="687">
          <cell r="C687">
            <v>175281</v>
          </cell>
          <cell r="D687" t="str">
            <v>Active</v>
          </cell>
          <cell r="E687" t="str">
            <v>Mitsubishi</v>
          </cell>
          <cell r="F687" t="str">
            <v>Manuel</v>
          </cell>
          <cell r="G687" t="str">
            <v>Canter</v>
          </cell>
          <cell r="H687" t="str">
            <v>Rigid Truck</v>
          </cell>
          <cell r="I687"/>
          <cell r="J687" t="str">
            <v>Dry Box With Tail Lift</v>
          </cell>
          <cell r="K687"/>
          <cell r="L687"/>
          <cell r="M687" t="str">
            <v>JL7BCE1J6CK019555</v>
          </cell>
          <cell r="N687" t="str">
            <v>JL7BCE1J6CK019555</v>
          </cell>
          <cell r="O687">
            <v>2012</v>
          </cell>
          <cell r="P687" t="str">
            <v>Japan</v>
          </cell>
          <cell r="Q687" t="str">
            <v>CL - Distribution (IKEA)</v>
          </cell>
          <cell r="R687" t="str">
            <v>GWC</v>
          </cell>
          <cell r="S687" t="str">
            <v>LVQ</v>
          </cell>
          <cell r="T687" t="str">
            <v>LVQ</v>
          </cell>
          <cell r="U687"/>
          <cell r="V687"/>
          <cell r="W687">
            <v>4</v>
          </cell>
          <cell r="X687" t="str">
            <v>White</v>
          </cell>
          <cell r="Y687" t="str">
            <v>4D34N18289</v>
          </cell>
          <cell r="Z687"/>
          <cell r="AA687" t="str">
            <v>Diesel</v>
          </cell>
          <cell r="AB687"/>
          <cell r="AC687"/>
          <cell r="AD687">
            <v>4.5</v>
          </cell>
          <cell r="AE687"/>
          <cell r="AF687"/>
          <cell r="AG687"/>
          <cell r="AH687"/>
          <cell r="AI687">
            <v>4240</v>
          </cell>
          <cell r="AJ687">
            <v>6500</v>
          </cell>
          <cell r="AK687">
            <v>2260</v>
          </cell>
          <cell r="AL687"/>
          <cell r="AM687"/>
          <cell r="AN687"/>
          <cell r="AO687"/>
          <cell r="AP687"/>
          <cell r="AQ687"/>
          <cell r="AR687"/>
          <cell r="AS687"/>
          <cell r="AT687"/>
          <cell r="AU687"/>
          <cell r="AV687"/>
          <cell r="AW687"/>
          <cell r="AX687"/>
          <cell r="AY687" t="e">
            <v>#N/A</v>
          </cell>
          <cell r="AZ687"/>
          <cell r="BA687">
            <v>44927</v>
          </cell>
          <cell r="BB687" t="str">
            <v>Warning</v>
          </cell>
          <cell r="BC687" t="str">
            <v>Compreh.</v>
          </cell>
          <cell r="BD687" t="str">
            <v>AVL</v>
          </cell>
          <cell r="BE687"/>
          <cell r="BF687" t="str">
            <v>IKEA</v>
          </cell>
          <cell r="BG687" t="str">
            <v>FMB120</v>
          </cell>
          <cell r="BH687">
            <v>354018118125644</v>
          </cell>
          <cell r="BI687">
            <v>9742800041204</v>
          </cell>
          <cell r="BJ687" t="str">
            <v>fixed</v>
          </cell>
          <cell r="BK687"/>
          <cell r="BL687"/>
          <cell r="BM687"/>
          <cell r="BN687"/>
          <cell r="BO687"/>
          <cell r="BP687"/>
          <cell r="BQ687">
            <v>1108010253</v>
          </cell>
        </row>
        <row r="688">
          <cell r="C688">
            <v>175287</v>
          </cell>
          <cell r="D688" t="str">
            <v>Active</v>
          </cell>
          <cell r="E688" t="str">
            <v>Mitsubishi</v>
          </cell>
          <cell r="F688" t="str">
            <v>Manuel</v>
          </cell>
          <cell r="G688" t="str">
            <v>Canter</v>
          </cell>
          <cell r="H688" t="str">
            <v>Rigid Truck</v>
          </cell>
          <cell r="I688"/>
          <cell r="J688" t="str">
            <v>Dry Box With Tail Lift</v>
          </cell>
          <cell r="K688"/>
          <cell r="L688"/>
          <cell r="M688" t="str">
            <v>JL7BCE1J5CK019529</v>
          </cell>
          <cell r="N688" t="str">
            <v>JL7BCE1J5CK019529</v>
          </cell>
          <cell r="O688">
            <v>2012</v>
          </cell>
          <cell r="P688" t="str">
            <v>Japan</v>
          </cell>
          <cell r="Q688" t="str">
            <v>CL - Distribution (IKEA)</v>
          </cell>
          <cell r="R688" t="str">
            <v>GWC</v>
          </cell>
          <cell r="S688" t="str">
            <v>LVQ</v>
          </cell>
          <cell r="T688" t="str">
            <v>LVQ</v>
          </cell>
          <cell r="U688"/>
          <cell r="V688"/>
          <cell r="W688">
            <v>4</v>
          </cell>
          <cell r="X688" t="str">
            <v>White</v>
          </cell>
          <cell r="Y688" t="str">
            <v>4D34N18245</v>
          </cell>
          <cell r="Z688"/>
          <cell r="AA688" t="str">
            <v>Diesel</v>
          </cell>
          <cell r="AB688"/>
          <cell r="AC688"/>
          <cell r="AD688">
            <v>4.5</v>
          </cell>
          <cell r="AE688"/>
          <cell r="AF688"/>
          <cell r="AG688"/>
          <cell r="AH688"/>
          <cell r="AI688">
            <v>4240</v>
          </cell>
          <cell r="AJ688">
            <v>7968</v>
          </cell>
          <cell r="AK688">
            <v>3728</v>
          </cell>
          <cell r="AL688"/>
          <cell r="AM688"/>
          <cell r="AN688"/>
          <cell r="AO688"/>
          <cell r="AP688"/>
          <cell r="AQ688"/>
          <cell r="AR688"/>
          <cell r="AS688"/>
          <cell r="AT688"/>
          <cell r="AU688"/>
          <cell r="AV688"/>
          <cell r="AW688"/>
          <cell r="AX688"/>
          <cell r="AY688" t="e">
            <v>#N/A</v>
          </cell>
          <cell r="AZ688"/>
          <cell r="BA688">
            <v>45090</v>
          </cell>
          <cell r="BB688" t="str">
            <v/>
          </cell>
          <cell r="BC688" t="str">
            <v>Compreh.</v>
          </cell>
          <cell r="BD688" t="str">
            <v>AVL</v>
          </cell>
          <cell r="BE688"/>
          <cell r="BF688" t="str">
            <v>IKEA</v>
          </cell>
          <cell r="BG688" t="str">
            <v>FMB120</v>
          </cell>
          <cell r="BH688">
            <v>354018118119738</v>
          </cell>
          <cell r="BI688">
            <v>9742800041205</v>
          </cell>
          <cell r="BJ688" t="str">
            <v>fixed</v>
          </cell>
          <cell r="BK688"/>
          <cell r="BL688"/>
          <cell r="BM688"/>
          <cell r="BN688"/>
          <cell r="BO688"/>
          <cell r="BP688"/>
          <cell r="BQ688">
            <v>1108010253</v>
          </cell>
        </row>
        <row r="689">
          <cell r="C689">
            <v>175305</v>
          </cell>
          <cell r="D689" t="str">
            <v>Active</v>
          </cell>
          <cell r="E689" t="str">
            <v>Mitsubishi</v>
          </cell>
          <cell r="F689" t="str">
            <v>Manuel</v>
          </cell>
          <cell r="G689" t="str">
            <v>Canter</v>
          </cell>
          <cell r="H689" t="str">
            <v>Rigid Truck</v>
          </cell>
          <cell r="I689"/>
          <cell r="J689" t="str">
            <v>Dry Box With Tail Lift</v>
          </cell>
          <cell r="K689"/>
          <cell r="L689"/>
          <cell r="M689" t="str">
            <v>JL7BCE1J9CK019467</v>
          </cell>
          <cell r="N689" t="str">
            <v>JL7BCE1J9CK019467</v>
          </cell>
          <cell r="O689">
            <v>2012</v>
          </cell>
          <cell r="P689" t="str">
            <v>Japan</v>
          </cell>
          <cell r="Q689" t="str">
            <v>CL - Distribution (IKEA)</v>
          </cell>
          <cell r="R689" t="str">
            <v>GWC</v>
          </cell>
          <cell r="S689" t="str">
            <v>LVQ</v>
          </cell>
          <cell r="T689" t="str">
            <v>LVQ</v>
          </cell>
          <cell r="U689"/>
          <cell r="V689"/>
          <cell r="W689">
            <v>4</v>
          </cell>
          <cell r="X689" t="str">
            <v>White</v>
          </cell>
          <cell r="Y689" t="str">
            <v>4D34N18139</v>
          </cell>
          <cell r="Z689"/>
          <cell r="AA689" t="str">
            <v>Diesel</v>
          </cell>
          <cell r="AB689"/>
          <cell r="AC689"/>
          <cell r="AD689">
            <v>4.5</v>
          </cell>
          <cell r="AE689"/>
          <cell r="AF689"/>
          <cell r="AG689"/>
          <cell r="AH689"/>
          <cell r="AI689">
            <v>4240</v>
          </cell>
          <cell r="AJ689">
            <v>6500</v>
          </cell>
          <cell r="AK689">
            <v>2260</v>
          </cell>
          <cell r="AL689"/>
          <cell r="AM689"/>
          <cell r="AN689"/>
          <cell r="AO689"/>
          <cell r="AP689"/>
          <cell r="AQ689"/>
          <cell r="AR689"/>
          <cell r="AS689"/>
          <cell r="AT689"/>
          <cell r="AU689"/>
          <cell r="AV689"/>
          <cell r="AW689"/>
          <cell r="AX689"/>
          <cell r="AY689" t="e">
            <v>#N/A</v>
          </cell>
          <cell r="AZ689"/>
          <cell r="BA689">
            <v>44956</v>
          </cell>
          <cell r="BB689" t="str">
            <v/>
          </cell>
          <cell r="BC689" t="str">
            <v>Compreh.</v>
          </cell>
          <cell r="BD689" t="str">
            <v>AVL</v>
          </cell>
          <cell r="BE689"/>
          <cell r="BF689" t="str">
            <v>IKEA</v>
          </cell>
          <cell r="BG689" t="str">
            <v>FMB120</v>
          </cell>
          <cell r="BH689">
            <v>354018118119795</v>
          </cell>
          <cell r="BI689">
            <v>9742800041206</v>
          </cell>
          <cell r="BJ689" t="str">
            <v>fixed</v>
          </cell>
          <cell r="BK689"/>
          <cell r="BL689"/>
          <cell r="BM689"/>
          <cell r="BN689"/>
          <cell r="BO689"/>
          <cell r="BP689"/>
          <cell r="BQ689">
            <v>1108010253</v>
          </cell>
        </row>
        <row r="690">
          <cell r="C690">
            <v>175309</v>
          </cell>
          <cell r="D690" t="str">
            <v>Active</v>
          </cell>
          <cell r="E690" t="str">
            <v>Mitsubishi</v>
          </cell>
          <cell r="F690" t="str">
            <v>Manuel</v>
          </cell>
          <cell r="G690" t="str">
            <v>Canter</v>
          </cell>
          <cell r="H690" t="str">
            <v>Rigid Truck</v>
          </cell>
          <cell r="I690"/>
          <cell r="J690" t="str">
            <v>Dry Box With Tail Lift</v>
          </cell>
          <cell r="K690"/>
          <cell r="L690"/>
          <cell r="M690" t="str">
            <v>JL7BCE1J4CK019473</v>
          </cell>
          <cell r="N690" t="str">
            <v>JL7BCE1J4CK019473</v>
          </cell>
          <cell r="O690">
            <v>2012</v>
          </cell>
          <cell r="P690" t="str">
            <v>Japan</v>
          </cell>
          <cell r="Q690" t="str">
            <v>CL - Distribution (IKEA)</v>
          </cell>
          <cell r="R690" t="str">
            <v>GWC</v>
          </cell>
          <cell r="S690" t="str">
            <v>LVQ</v>
          </cell>
          <cell r="T690" t="str">
            <v>LVQ</v>
          </cell>
          <cell r="U690"/>
          <cell r="V690"/>
          <cell r="W690">
            <v>4</v>
          </cell>
          <cell r="X690" t="str">
            <v>White</v>
          </cell>
          <cell r="Y690" t="str">
            <v>4D34N18148</v>
          </cell>
          <cell r="Z690"/>
          <cell r="AA690" t="str">
            <v>Diesel</v>
          </cell>
          <cell r="AB690"/>
          <cell r="AC690"/>
          <cell r="AD690">
            <v>4.5</v>
          </cell>
          <cell r="AE690"/>
          <cell r="AF690"/>
          <cell r="AG690"/>
          <cell r="AH690"/>
          <cell r="AI690">
            <v>4240</v>
          </cell>
          <cell r="AJ690">
            <v>6500</v>
          </cell>
          <cell r="AK690">
            <v>2260</v>
          </cell>
          <cell r="AL690"/>
          <cell r="AM690"/>
          <cell r="AN690"/>
          <cell r="AO690"/>
          <cell r="AP690"/>
          <cell r="AQ690"/>
          <cell r="AR690"/>
          <cell r="AS690"/>
          <cell r="AT690"/>
          <cell r="AU690"/>
          <cell r="AV690"/>
          <cell r="AW690"/>
          <cell r="AX690"/>
          <cell r="AY690" t="e">
            <v>#N/A</v>
          </cell>
          <cell r="AZ690"/>
          <cell r="BA690">
            <v>44987</v>
          </cell>
          <cell r="BB690" t="str">
            <v/>
          </cell>
          <cell r="BC690" t="str">
            <v>Compreh.</v>
          </cell>
          <cell r="BD690" t="str">
            <v>AVL</v>
          </cell>
          <cell r="BE690"/>
          <cell r="BF690" t="str">
            <v>IKEA</v>
          </cell>
          <cell r="BG690" t="str">
            <v>FMB120</v>
          </cell>
          <cell r="BH690">
            <v>354018118119720</v>
          </cell>
          <cell r="BI690">
            <v>9742800041207</v>
          </cell>
          <cell r="BJ690" t="str">
            <v>fixed</v>
          </cell>
          <cell r="BK690"/>
          <cell r="BL690"/>
          <cell r="BM690"/>
          <cell r="BN690"/>
          <cell r="BO690"/>
          <cell r="BP690"/>
          <cell r="BQ690">
            <v>1108010253</v>
          </cell>
        </row>
        <row r="691">
          <cell r="C691">
            <v>177927</v>
          </cell>
          <cell r="D691" t="str">
            <v>Active</v>
          </cell>
          <cell r="E691" t="str">
            <v>Mitsubishi</v>
          </cell>
          <cell r="F691" t="str">
            <v>Manuel</v>
          </cell>
          <cell r="G691" t="str">
            <v>Fuso</v>
          </cell>
          <cell r="H691" t="str">
            <v>Rigid Truck</v>
          </cell>
          <cell r="I691"/>
          <cell r="J691" t="str">
            <v>Open Pickup without Tail Lift</v>
          </cell>
          <cell r="K691"/>
          <cell r="L691"/>
          <cell r="M691" t="str">
            <v>JL6BEH6P7DK002777</v>
          </cell>
          <cell r="N691" t="str">
            <v>JL6BEH6P7DK002777</v>
          </cell>
          <cell r="O691">
            <v>2013</v>
          </cell>
          <cell r="P691" t="str">
            <v>Japan</v>
          </cell>
          <cell r="Q691" t="str">
            <v>FF - Operation Services</v>
          </cell>
          <cell r="R691" t="str">
            <v>GWC</v>
          </cell>
          <cell r="S691" t="str">
            <v>LVQ</v>
          </cell>
          <cell r="T691" t="str">
            <v>LVQ</v>
          </cell>
          <cell r="U691"/>
          <cell r="V691"/>
          <cell r="W691">
            <v>4</v>
          </cell>
          <cell r="X691" t="str">
            <v>White</v>
          </cell>
          <cell r="Y691" t="str">
            <v>4D33N30921</v>
          </cell>
          <cell r="Z691"/>
          <cell r="AA691" t="str">
            <v>Diesel</v>
          </cell>
          <cell r="AB691"/>
          <cell r="AC691"/>
          <cell r="AD691">
            <v>4.5</v>
          </cell>
          <cell r="AE691"/>
          <cell r="AF691"/>
          <cell r="AG691"/>
          <cell r="AH691"/>
          <cell r="AI691">
            <v>5740</v>
          </cell>
          <cell r="AJ691">
            <v>8000</v>
          </cell>
          <cell r="AK691">
            <v>2260</v>
          </cell>
          <cell r="AL691"/>
          <cell r="AM691"/>
          <cell r="AN691"/>
          <cell r="AO691"/>
          <cell r="AP691"/>
          <cell r="AQ691"/>
          <cell r="AR691"/>
          <cell r="AS691"/>
          <cell r="AT691"/>
          <cell r="AU691"/>
          <cell r="AV691"/>
          <cell r="AW691"/>
          <cell r="AX691"/>
          <cell r="AY691" t="e">
            <v>#N/A</v>
          </cell>
          <cell r="AZ691"/>
          <cell r="BA691">
            <v>44908</v>
          </cell>
          <cell r="BB691" t="str">
            <v>Warning</v>
          </cell>
          <cell r="BC691" t="str">
            <v>Compreh.</v>
          </cell>
          <cell r="BD691" t="str">
            <v>AVL</v>
          </cell>
          <cell r="BE691"/>
          <cell r="BF691" t="str">
            <v>FTD</v>
          </cell>
          <cell r="BG691" t="str">
            <v>FMB120</v>
          </cell>
          <cell r="BH691">
            <v>354018118125628</v>
          </cell>
          <cell r="BI691">
            <v>9742800041208</v>
          </cell>
          <cell r="BJ691" t="str">
            <v>fixed</v>
          </cell>
          <cell r="BK691"/>
          <cell r="BL691"/>
          <cell r="BM691"/>
          <cell r="BN691"/>
          <cell r="BO691"/>
          <cell r="BP691"/>
          <cell r="BQ691">
            <v>1108020400</v>
          </cell>
        </row>
        <row r="692">
          <cell r="C692">
            <v>180801</v>
          </cell>
          <cell r="D692" t="str">
            <v>Active</v>
          </cell>
          <cell r="E692" t="str">
            <v>Mitsubishi</v>
          </cell>
          <cell r="F692" t="str">
            <v>Manuel</v>
          </cell>
          <cell r="G692" t="str">
            <v>Canter</v>
          </cell>
          <cell r="H692" t="str">
            <v>Rigid Truck</v>
          </cell>
          <cell r="I692"/>
          <cell r="J692" t="str">
            <v>Open Pickup with Tail Lift</v>
          </cell>
          <cell r="K692"/>
          <cell r="L692"/>
          <cell r="M692" t="str">
            <v>JL7BCEIJX8K012292</v>
          </cell>
          <cell r="N692" t="str">
            <v>JL7BCEIJX8K012292</v>
          </cell>
          <cell r="O692">
            <v>2008</v>
          </cell>
          <cell r="P692" t="str">
            <v>Japan</v>
          </cell>
          <cell r="Q692" t="str">
            <v>CL - Distribution (51 East)</v>
          </cell>
          <cell r="R692" t="str">
            <v>GWC</v>
          </cell>
          <cell r="S692" t="str">
            <v>LVQ</v>
          </cell>
          <cell r="T692" t="str">
            <v>LVQ</v>
          </cell>
          <cell r="U692"/>
          <cell r="V692"/>
          <cell r="W692">
            <v>4</v>
          </cell>
          <cell r="X692" t="str">
            <v>White</v>
          </cell>
          <cell r="Y692" t="str">
            <v>4D34L69701</v>
          </cell>
          <cell r="Z692"/>
          <cell r="AA692" t="str">
            <v>Diesel</v>
          </cell>
          <cell r="AB692"/>
          <cell r="AC692"/>
          <cell r="AD692">
            <v>4.5</v>
          </cell>
          <cell r="AE692"/>
          <cell r="AF692"/>
          <cell r="AG692"/>
          <cell r="AH692"/>
          <cell r="AI692">
            <v>4300</v>
          </cell>
          <cell r="AJ692">
            <v>6560</v>
          </cell>
          <cell r="AK692">
            <v>2260</v>
          </cell>
          <cell r="AL692"/>
          <cell r="AM692"/>
          <cell r="AN692"/>
          <cell r="AO692"/>
          <cell r="AP692"/>
          <cell r="AQ692"/>
          <cell r="AR692"/>
          <cell r="AS692"/>
          <cell r="AT692"/>
          <cell r="AU692"/>
          <cell r="AV692"/>
          <cell r="AW692"/>
          <cell r="AX692"/>
          <cell r="AY692" t="e">
            <v>#N/A</v>
          </cell>
          <cell r="AZ692"/>
          <cell r="BA692">
            <v>44997</v>
          </cell>
          <cell r="BB692" t="str">
            <v/>
          </cell>
          <cell r="BC692" t="str">
            <v>Compreh.</v>
          </cell>
          <cell r="BD692" t="str">
            <v>AVL</v>
          </cell>
          <cell r="BE692"/>
          <cell r="BF692" t="str">
            <v>DISTRIBUTION</v>
          </cell>
          <cell r="BG692" t="str">
            <v>FMB120</v>
          </cell>
          <cell r="BH692">
            <v>354018118119977</v>
          </cell>
          <cell r="BI692">
            <v>9742800041209</v>
          </cell>
          <cell r="BJ692" t="str">
            <v>fixed</v>
          </cell>
          <cell r="BK692"/>
          <cell r="BL692"/>
          <cell r="BM692"/>
          <cell r="BN692"/>
          <cell r="BO692"/>
          <cell r="BP692"/>
          <cell r="BQ692">
            <v>1108010251</v>
          </cell>
        </row>
        <row r="693">
          <cell r="C693">
            <v>180802</v>
          </cell>
          <cell r="D693" t="str">
            <v>Active</v>
          </cell>
          <cell r="E693" t="str">
            <v>Mitsubishi</v>
          </cell>
          <cell r="F693" t="str">
            <v>Manuel</v>
          </cell>
          <cell r="G693" t="str">
            <v>Canter</v>
          </cell>
          <cell r="H693" t="str">
            <v>Rigid Truck</v>
          </cell>
          <cell r="I693"/>
          <cell r="J693" t="str">
            <v>Open Pickup with Tail Lift</v>
          </cell>
          <cell r="K693"/>
          <cell r="L693"/>
          <cell r="M693" t="str">
            <v>JL7BCEIJ68K012208</v>
          </cell>
          <cell r="N693" t="str">
            <v>JL7BCEIJ68K012208</v>
          </cell>
          <cell r="O693">
            <v>2008</v>
          </cell>
          <cell r="P693" t="str">
            <v>Japan</v>
          </cell>
          <cell r="Q693" t="str">
            <v>CL - Distribution (51 East)</v>
          </cell>
          <cell r="R693" t="str">
            <v>GWC</v>
          </cell>
          <cell r="S693" t="str">
            <v>LVQ</v>
          </cell>
          <cell r="T693" t="str">
            <v>LVQ</v>
          </cell>
          <cell r="U693"/>
          <cell r="V693"/>
          <cell r="W693">
            <v>4</v>
          </cell>
          <cell r="X693" t="str">
            <v>White</v>
          </cell>
          <cell r="Y693" t="str">
            <v>4D34L69519</v>
          </cell>
          <cell r="Z693"/>
          <cell r="AA693" t="str">
            <v>Diesel</v>
          </cell>
          <cell r="AB693"/>
          <cell r="AC693"/>
          <cell r="AD693">
            <v>4.5</v>
          </cell>
          <cell r="AE693"/>
          <cell r="AF693"/>
          <cell r="AG693"/>
          <cell r="AH693"/>
          <cell r="AI693">
            <v>4300</v>
          </cell>
          <cell r="AJ693">
            <v>9259</v>
          </cell>
          <cell r="AK693">
            <v>4959</v>
          </cell>
          <cell r="AL693"/>
          <cell r="AM693"/>
          <cell r="AN693"/>
          <cell r="AO693"/>
          <cell r="AP693"/>
          <cell r="AQ693"/>
          <cell r="AR693"/>
          <cell r="AS693" t="str">
            <v>Oasis 250-Carrier</v>
          </cell>
          <cell r="AT693" t="str">
            <v>NKB94011111</v>
          </cell>
          <cell r="AU693"/>
          <cell r="AV693"/>
          <cell r="AW693"/>
          <cell r="AX693"/>
          <cell r="AY693" t="e">
            <v>#N/A</v>
          </cell>
          <cell r="AZ693"/>
          <cell r="BA693">
            <v>45139</v>
          </cell>
          <cell r="BB693" t="str">
            <v/>
          </cell>
          <cell r="BC693" t="str">
            <v>Compreh.</v>
          </cell>
          <cell r="BD693" t="str">
            <v>AVL</v>
          </cell>
          <cell r="BE693"/>
          <cell r="BF693" t="str">
            <v>DISTRIBUTION</v>
          </cell>
          <cell r="BG693" t="str">
            <v>FMB120</v>
          </cell>
          <cell r="BH693">
            <v>354018118138118</v>
          </cell>
          <cell r="BI693">
            <v>9742800041210</v>
          </cell>
          <cell r="BJ693" t="str">
            <v>fixed</v>
          </cell>
          <cell r="BK693"/>
          <cell r="BL693"/>
          <cell r="BM693"/>
          <cell r="BN693"/>
          <cell r="BO693"/>
          <cell r="BP693"/>
          <cell r="BQ693">
            <v>1108010251</v>
          </cell>
        </row>
        <row r="694">
          <cell r="C694">
            <v>191048</v>
          </cell>
          <cell r="D694" t="str">
            <v>Active</v>
          </cell>
          <cell r="E694" t="str">
            <v>Mitsubishi</v>
          </cell>
          <cell r="F694" t="str">
            <v>Manuel</v>
          </cell>
          <cell r="G694" t="str">
            <v xml:space="preserve">Canter </v>
          </cell>
          <cell r="H694" t="str">
            <v>Rigid Truck</v>
          </cell>
          <cell r="I694"/>
          <cell r="J694" t="str">
            <v>Dry Box With Tail Lift</v>
          </cell>
          <cell r="K694"/>
          <cell r="L694"/>
          <cell r="M694" t="str">
            <v>JL7BCE1J59K008555</v>
          </cell>
          <cell r="N694" t="str">
            <v>JL7BCE1J59K008555</v>
          </cell>
          <cell r="O694">
            <v>2009</v>
          </cell>
          <cell r="P694" t="str">
            <v>Japan</v>
          </cell>
          <cell r="Q694" t="str">
            <v>TR-Transport - Operations</v>
          </cell>
          <cell r="R694" t="str">
            <v>AGI</v>
          </cell>
          <cell r="S694" t="str">
            <v>LVQ</v>
          </cell>
          <cell r="T694"/>
          <cell r="U694"/>
          <cell r="V694"/>
          <cell r="W694">
            <v>4</v>
          </cell>
          <cell r="X694" t="str">
            <v>White</v>
          </cell>
          <cell r="Y694" t="str">
            <v>4D34M25437</v>
          </cell>
          <cell r="Z694"/>
          <cell r="AA694" t="str">
            <v>Diesel</v>
          </cell>
          <cell r="AB694"/>
          <cell r="AC694"/>
          <cell r="AD694">
            <v>4.5</v>
          </cell>
          <cell r="AE694"/>
          <cell r="AF694"/>
          <cell r="AG694"/>
          <cell r="AH694"/>
          <cell r="AI694">
            <v>4060</v>
          </cell>
          <cell r="AJ694">
            <v>6500</v>
          </cell>
          <cell r="AK694">
            <v>2440</v>
          </cell>
          <cell r="AL694">
            <v>332</v>
          </cell>
          <cell r="AM694">
            <v>347</v>
          </cell>
          <cell r="AN694">
            <v>208</v>
          </cell>
          <cell r="AO694">
            <v>220</v>
          </cell>
          <cell r="AP694">
            <v>208</v>
          </cell>
          <cell r="AQ694">
            <v>220</v>
          </cell>
          <cell r="AR694"/>
          <cell r="AS694"/>
          <cell r="AT694"/>
          <cell r="AU694"/>
          <cell r="AV694"/>
          <cell r="AW694"/>
          <cell r="AX694"/>
          <cell r="AY694" t="e">
            <v>#N/A</v>
          </cell>
          <cell r="AZ694"/>
          <cell r="BA694">
            <v>44997</v>
          </cell>
          <cell r="BB694" t="str">
            <v/>
          </cell>
          <cell r="BC694" t="str">
            <v>Compreh.</v>
          </cell>
          <cell r="BD694" t="str">
            <v>AVL</v>
          </cell>
          <cell r="BE694"/>
          <cell r="BF694" t="str">
            <v>LIGHT VEHICLE TRANSPORT</v>
          </cell>
          <cell r="BG694" t="str">
            <v>FMB120</v>
          </cell>
          <cell r="BH694">
            <v>354018118124316</v>
          </cell>
          <cell r="BI694">
            <v>9742800041211</v>
          </cell>
          <cell r="BJ694" t="str">
            <v>fixed</v>
          </cell>
          <cell r="BK694"/>
          <cell r="BL694"/>
          <cell r="BM694"/>
          <cell r="BN694"/>
          <cell r="BO694"/>
          <cell r="BP694"/>
          <cell r="BQ694">
            <v>1108050100</v>
          </cell>
        </row>
        <row r="695">
          <cell r="C695">
            <v>196621</v>
          </cell>
          <cell r="D695" t="str">
            <v>Active</v>
          </cell>
          <cell r="E695" t="str">
            <v>Toyota</v>
          </cell>
          <cell r="F695" t="str">
            <v>Manuel</v>
          </cell>
          <cell r="G695" t="str">
            <v>Toyota Hilux</v>
          </cell>
          <cell r="H695" t="str">
            <v>PASSENGER CAB</v>
          </cell>
          <cell r="I695"/>
          <cell r="J695" t="str">
            <v>PASSENGER CAB</v>
          </cell>
          <cell r="K695"/>
          <cell r="L695"/>
          <cell r="M695" t="str">
            <v>MR0ES12G4A3028899</v>
          </cell>
          <cell r="N695" t="str">
            <v>MR0ES12G4A3028899</v>
          </cell>
          <cell r="O695">
            <v>2010</v>
          </cell>
          <cell r="P695" t="str">
            <v>Japan</v>
          </cell>
          <cell r="Q695" t="str">
            <v>CL - NOC logistics base</v>
          </cell>
          <cell r="R695" t="str">
            <v>GWC</v>
          </cell>
          <cell r="S695" t="str">
            <v>LVQ</v>
          </cell>
          <cell r="T695"/>
          <cell r="U695"/>
          <cell r="V695"/>
          <cell r="W695">
            <v>4</v>
          </cell>
          <cell r="X695" t="str">
            <v>White</v>
          </cell>
          <cell r="Y695" t="str">
            <v>2KD-6484643</v>
          </cell>
          <cell r="Z695"/>
          <cell r="AA695" t="str">
            <v>Diesel</v>
          </cell>
          <cell r="AB695"/>
          <cell r="AC695">
            <v>1</v>
          </cell>
          <cell r="AD695">
            <v>7</v>
          </cell>
          <cell r="AE695" t="str">
            <v>4 Seater</v>
          </cell>
          <cell r="AF695"/>
          <cell r="AG695"/>
          <cell r="AH695"/>
          <cell r="AI695">
            <v>-1731</v>
          </cell>
          <cell r="AJ695"/>
          <cell r="AK695">
            <v>1731</v>
          </cell>
          <cell r="AL695"/>
          <cell r="AM695"/>
          <cell r="AN695"/>
          <cell r="AO695"/>
          <cell r="AP695"/>
          <cell r="AQ695"/>
          <cell r="AR695"/>
          <cell r="AS695"/>
          <cell r="AT695"/>
          <cell r="AU695"/>
          <cell r="AV695"/>
          <cell r="AW695"/>
          <cell r="AX695"/>
          <cell r="AY695" t="e">
            <v>#N/A</v>
          </cell>
          <cell r="AZ695"/>
          <cell r="BA695">
            <v>45061</v>
          </cell>
          <cell r="BB695" t="str">
            <v/>
          </cell>
          <cell r="BC695" t="str">
            <v>Compreh.</v>
          </cell>
          <cell r="BD695" t="str">
            <v>AVL</v>
          </cell>
          <cell r="BE695"/>
          <cell r="BF695" t="str">
            <v>CL - NOC logistics base</v>
          </cell>
          <cell r="BG695" t="str">
            <v>FMB120</v>
          </cell>
          <cell r="BH695">
            <v>354018118119704</v>
          </cell>
          <cell r="BI695">
            <v>9742800041212</v>
          </cell>
          <cell r="BJ695" t="str">
            <v>fixed</v>
          </cell>
          <cell r="BK695"/>
          <cell r="BL695"/>
          <cell r="BM695"/>
          <cell r="BN695"/>
          <cell r="BO695"/>
          <cell r="BP695"/>
          <cell r="BQ695">
            <v>1108010490</v>
          </cell>
        </row>
        <row r="696">
          <cell r="C696">
            <v>196670</v>
          </cell>
          <cell r="D696" t="str">
            <v>Active</v>
          </cell>
          <cell r="E696" t="str">
            <v>Toyota</v>
          </cell>
          <cell r="F696" t="str">
            <v>Manuel</v>
          </cell>
          <cell r="G696" t="str">
            <v>Toyota Hilux</v>
          </cell>
          <cell r="H696" t="str">
            <v>PASSENGER CAB</v>
          </cell>
          <cell r="I696"/>
          <cell r="J696" t="str">
            <v>PASSENGER CAB</v>
          </cell>
          <cell r="K696"/>
          <cell r="L696"/>
          <cell r="M696" t="str">
            <v>MR0ES12G0A3028835</v>
          </cell>
          <cell r="N696" t="str">
            <v>MR0ES12G0A3028835</v>
          </cell>
          <cell r="O696">
            <v>2010</v>
          </cell>
          <cell r="P696" t="str">
            <v>Japan</v>
          </cell>
          <cell r="Q696" t="str">
            <v>CL- Bridgestone Qatar</v>
          </cell>
          <cell r="R696" t="str">
            <v>GWC</v>
          </cell>
          <cell r="S696" t="str">
            <v>LVQ</v>
          </cell>
          <cell r="T696"/>
          <cell r="U696"/>
          <cell r="V696"/>
          <cell r="W696">
            <v>4</v>
          </cell>
          <cell r="X696" t="str">
            <v>White</v>
          </cell>
          <cell r="Y696" t="str">
            <v>2KD-6479873</v>
          </cell>
          <cell r="Z696"/>
          <cell r="AA696" t="str">
            <v>Diesel</v>
          </cell>
          <cell r="AB696"/>
          <cell r="AC696">
            <v>1</v>
          </cell>
          <cell r="AD696">
            <v>7</v>
          </cell>
          <cell r="AE696" t="str">
            <v>4 Seater</v>
          </cell>
          <cell r="AF696"/>
          <cell r="AG696"/>
          <cell r="AH696"/>
          <cell r="AI696">
            <v>-1598</v>
          </cell>
          <cell r="AJ696"/>
          <cell r="AK696">
            <v>1598</v>
          </cell>
          <cell r="AL696"/>
          <cell r="AM696"/>
          <cell r="AN696"/>
          <cell r="AO696"/>
          <cell r="AP696"/>
          <cell r="AQ696"/>
          <cell r="AR696"/>
          <cell r="AS696"/>
          <cell r="AT696"/>
          <cell r="AU696"/>
          <cell r="AV696"/>
          <cell r="AW696"/>
          <cell r="AX696"/>
          <cell r="AY696" t="e">
            <v>#N/A</v>
          </cell>
          <cell r="AZ696"/>
          <cell r="BA696">
            <v>45056</v>
          </cell>
          <cell r="BB696" t="str">
            <v/>
          </cell>
          <cell r="BC696" t="str">
            <v>Compreh.</v>
          </cell>
          <cell r="BD696" t="str">
            <v>AVL</v>
          </cell>
          <cell r="BE696"/>
          <cell r="BF696" t="str">
            <v>CL - NOC logistics base</v>
          </cell>
          <cell r="BG696" t="str">
            <v>FMB120</v>
          </cell>
          <cell r="BH696">
            <v>354018118119951</v>
          </cell>
          <cell r="BI696">
            <v>9742800041213</v>
          </cell>
          <cell r="BJ696" t="str">
            <v>fixed</v>
          </cell>
          <cell r="BK696"/>
          <cell r="BL696"/>
          <cell r="BM696"/>
          <cell r="BN696"/>
          <cell r="BO696"/>
          <cell r="BP696"/>
          <cell r="BQ696">
            <v>1108010900</v>
          </cell>
        </row>
        <row r="697">
          <cell r="C697">
            <v>201484</v>
          </cell>
          <cell r="D697" t="str">
            <v>Active</v>
          </cell>
          <cell r="E697" t="str">
            <v>Mitsubishi</v>
          </cell>
          <cell r="F697" t="str">
            <v>Manuel</v>
          </cell>
          <cell r="G697" t="str">
            <v>Canter 3 TON</v>
          </cell>
          <cell r="H697" t="str">
            <v>Rigid Truck</v>
          </cell>
          <cell r="I697"/>
          <cell r="J697" t="str">
            <v>Open Pickup without Tail Lift</v>
          </cell>
          <cell r="K697"/>
          <cell r="L697"/>
          <cell r="M697" t="str">
            <v>JL7BCE1J69K010850</v>
          </cell>
          <cell r="N697" t="str">
            <v>JL7BCE1J69K010850</v>
          </cell>
          <cell r="O697">
            <v>2009</v>
          </cell>
          <cell r="P697" t="str">
            <v>Japan</v>
          </cell>
          <cell r="Q697" t="str">
            <v>FF - Operation Services</v>
          </cell>
          <cell r="R697" t="str">
            <v>AGI</v>
          </cell>
          <cell r="S697" t="str">
            <v>FTD</v>
          </cell>
          <cell r="T697"/>
          <cell r="U697"/>
          <cell r="V697"/>
          <cell r="W697">
            <v>4</v>
          </cell>
          <cell r="X697" t="str">
            <v>White</v>
          </cell>
          <cell r="Y697" t="str">
            <v>4D34M29858</v>
          </cell>
          <cell r="Z697"/>
          <cell r="AA697" t="str">
            <v>Diesel</v>
          </cell>
          <cell r="AB697"/>
          <cell r="AC697"/>
          <cell r="AD697">
            <v>4.5</v>
          </cell>
          <cell r="AE697"/>
          <cell r="AF697"/>
          <cell r="AG697"/>
          <cell r="AH697"/>
          <cell r="AI697">
            <v>4240</v>
          </cell>
          <cell r="AJ697">
            <v>6500</v>
          </cell>
          <cell r="AK697">
            <v>2260</v>
          </cell>
          <cell r="AL697"/>
          <cell r="AM697"/>
          <cell r="AN697"/>
          <cell r="AO697"/>
          <cell r="AP697"/>
          <cell r="AQ697"/>
          <cell r="AR697"/>
          <cell r="AS697"/>
          <cell r="AT697"/>
          <cell r="AU697"/>
          <cell r="AV697"/>
          <cell r="AW697"/>
          <cell r="AX697"/>
          <cell r="AY697" t="e">
            <v>#N/A</v>
          </cell>
          <cell r="AZ697"/>
          <cell r="BA697">
            <v>44963</v>
          </cell>
          <cell r="BB697" t="str">
            <v/>
          </cell>
          <cell r="BC697" t="str">
            <v>Compreh.</v>
          </cell>
          <cell r="BD697" t="str">
            <v>AVL</v>
          </cell>
          <cell r="BE697"/>
          <cell r="BF697" t="str">
            <v>FTD</v>
          </cell>
          <cell r="BG697" t="str">
            <v>FMB120</v>
          </cell>
          <cell r="BH697">
            <v>354018118132616</v>
          </cell>
          <cell r="BI697">
            <v>9742800041214</v>
          </cell>
          <cell r="BJ697" t="str">
            <v>fixed</v>
          </cell>
          <cell r="BK697"/>
          <cell r="BL697"/>
          <cell r="BM697"/>
          <cell r="BN697"/>
          <cell r="BO697"/>
          <cell r="BP697"/>
          <cell r="BQ697">
            <v>1108020400</v>
          </cell>
        </row>
        <row r="698">
          <cell r="C698">
            <v>201485</v>
          </cell>
          <cell r="D698" t="str">
            <v>Active</v>
          </cell>
          <cell r="E698" t="str">
            <v>Mitsubishi</v>
          </cell>
          <cell r="F698" t="str">
            <v>Manuel</v>
          </cell>
          <cell r="G698" t="str">
            <v>Canter 3 TON</v>
          </cell>
          <cell r="H698" t="str">
            <v>Rigid Truck</v>
          </cell>
          <cell r="I698"/>
          <cell r="J698" t="str">
            <v>Open Pickup without Tail Lift</v>
          </cell>
          <cell r="K698"/>
          <cell r="L698"/>
          <cell r="M698" t="str">
            <v>JL7BCE1J89K011269</v>
          </cell>
          <cell r="N698" t="str">
            <v>JL7BCE1J89K011269</v>
          </cell>
          <cell r="O698">
            <v>2009</v>
          </cell>
          <cell r="P698" t="str">
            <v>Japan</v>
          </cell>
          <cell r="Q698" t="str">
            <v>TR-Transport - Operations</v>
          </cell>
          <cell r="R698" t="str">
            <v>AGI</v>
          </cell>
          <cell r="S698" t="str">
            <v>LVQ</v>
          </cell>
          <cell r="T698"/>
          <cell r="U698"/>
          <cell r="V698"/>
          <cell r="W698">
            <v>4</v>
          </cell>
          <cell r="X698" t="str">
            <v>White</v>
          </cell>
          <cell r="Y698" t="str">
            <v>4D34M30653</v>
          </cell>
          <cell r="Z698"/>
          <cell r="AA698" t="str">
            <v>Diesel</v>
          </cell>
          <cell r="AB698"/>
          <cell r="AC698"/>
          <cell r="AD698">
            <v>4.5</v>
          </cell>
          <cell r="AE698"/>
          <cell r="AF698"/>
          <cell r="AG698"/>
          <cell r="AH698"/>
          <cell r="AI698">
            <v>4240</v>
          </cell>
          <cell r="AJ698">
            <v>6500</v>
          </cell>
          <cell r="AK698">
            <v>2260</v>
          </cell>
          <cell r="AL698">
            <v>433</v>
          </cell>
          <cell r="AM698">
            <v>434</v>
          </cell>
          <cell r="AN698">
            <v>206</v>
          </cell>
          <cell r="AO698">
            <v>216</v>
          </cell>
          <cell r="AP698">
            <v>69</v>
          </cell>
          <cell r="AQ698">
            <v>72</v>
          </cell>
          <cell r="AR698"/>
          <cell r="AS698"/>
          <cell r="AT698"/>
          <cell r="AU698"/>
          <cell r="AV698"/>
          <cell r="AW698"/>
          <cell r="AX698"/>
          <cell r="AY698" t="e">
            <v>#N/A</v>
          </cell>
          <cell r="AZ698"/>
          <cell r="BA698">
            <v>44963</v>
          </cell>
          <cell r="BB698" t="str">
            <v/>
          </cell>
          <cell r="BC698" t="str">
            <v>Compreh.</v>
          </cell>
          <cell r="BD698" t="str">
            <v>AVL</v>
          </cell>
          <cell r="BE698"/>
          <cell r="BF698" t="str">
            <v>LIGHT VEHICLE TRANSPORT</v>
          </cell>
          <cell r="BG698" t="str">
            <v>FMB120</v>
          </cell>
          <cell r="BH698">
            <v>354018118122781</v>
          </cell>
          <cell r="BI698">
            <v>9742800041215</v>
          </cell>
          <cell r="BJ698" t="str">
            <v>fixed</v>
          </cell>
          <cell r="BK698"/>
          <cell r="BL698"/>
          <cell r="BM698"/>
          <cell r="BN698"/>
          <cell r="BO698"/>
          <cell r="BP698"/>
          <cell r="BQ698">
            <v>1108050100</v>
          </cell>
        </row>
        <row r="699">
          <cell r="C699">
            <v>202033</v>
          </cell>
          <cell r="D699" t="str">
            <v>Active</v>
          </cell>
          <cell r="E699" t="str">
            <v>Mitsubishi</v>
          </cell>
          <cell r="F699" t="str">
            <v>Manuel</v>
          </cell>
          <cell r="G699" t="str">
            <v>UD</v>
          </cell>
          <cell r="H699" t="str">
            <v>Rigid Truck</v>
          </cell>
          <cell r="I699"/>
          <cell r="J699" t="str">
            <v>Open Pickup without Tail Lift</v>
          </cell>
          <cell r="K699"/>
          <cell r="L699"/>
          <cell r="M699" t="str">
            <v>JL6CUK6LX8K030354</v>
          </cell>
          <cell r="N699" t="str">
            <v>JL6CUK6LX8K030354</v>
          </cell>
          <cell r="O699">
            <v>2008</v>
          </cell>
          <cell r="P699" t="str">
            <v>Japan</v>
          </cell>
          <cell r="Q699" t="str">
            <v>TR-Transport - Operations</v>
          </cell>
          <cell r="R699" t="str">
            <v>AGI</v>
          </cell>
          <cell r="S699" t="str">
            <v>LVQ</v>
          </cell>
          <cell r="T699"/>
          <cell r="U699"/>
          <cell r="V699"/>
          <cell r="W699">
            <v>6</v>
          </cell>
          <cell r="X699" t="str">
            <v>White</v>
          </cell>
          <cell r="Y699" t="str">
            <v>6D16A20708</v>
          </cell>
          <cell r="Z699"/>
          <cell r="AA699" t="str">
            <v>Diesel</v>
          </cell>
          <cell r="AB699"/>
          <cell r="AC699">
            <v>2</v>
          </cell>
          <cell r="AD699">
            <v>4.5</v>
          </cell>
          <cell r="AE699"/>
          <cell r="AF699"/>
          <cell r="AG699"/>
          <cell r="AH699"/>
          <cell r="AI699">
            <v>8000</v>
          </cell>
          <cell r="AJ699">
            <v>19000</v>
          </cell>
          <cell r="AK699">
            <v>11000</v>
          </cell>
          <cell r="AL699">
            <v>586</v>
          </cell>
          <cell r="AM699">
            <v>600</v>
          </cell>
          <cell r="AN699">
            <v>237</v>
          </cell>
          <cell r="AO699">
            <v>249</v>
          </cell>
          <cell r="AP699">
            <v>59</v>
          </cell>
          <cell r="AQ699">
            <v>58</v>
          </cell>
          <cell r="AR699"/>
          <cell r="AS699"/>
          <cell r="AT699"/>
          <cell r="AU699"/>
          <cell r="AV699"/>
          <cell r="AW699"/>
          <cell r="AX699"/>
          <cell r="AY699" t="e">
            <v>#N/A</v>
          </cell>
          <cell r="AZ699"/>
          <cell r="BA699">
            <v>44941</v>
          </cell>
          <cell r="BB699" t="str">
            <v>Warning</v>
          </cell>
          <cell r="BC699" t="str">
            <v>Compreh.</v>
          </cell>
          <cell r="BD699" t="str">
            <v>AVL</v>
          </cell>
          <cell r="BE699"/>
          <cell r="BF699" t="str">
            <v>LIGHT VEHICLE TRANSPORT</v>
          </cell>
          <cell r="BG699" t="str">
            <v>FMB120</v>
          </cell>
          <cell r="BH699">
            <v>354018118132749</v>
          </cell>
          <cell r="BI699">
            <v>9742800041216</v>
          </cell>
          <cell r="BJ699" t="str">
            <v>fixed</v>
          </cell>
          <cell r="BK699"/>
          <cell r="BL699"/>
          <cell r="BM699"/>
          <cell r="BN699"/>
          <cell r="BO699"/>
          <cell r="BP699"/>
          <cell r="BQ699">
            <v>1108050100</v>
          </cell>
        </row>
        <row r="700">
          <cell r="C700">
            <v>203611</v>
          </cell>
          <cell r="D700" t="str">
            <v>Active</v>
          </cell>
          <cell r="E700" t="str">
            <v>Mitsubishi</v>
          </cell>
          <cell r="F700" t="str">
            <v>Manuel</v>
          </cell>
          <cell r="G700" t="str">
            <v xml:space="preserve">Canter </v>
          </cell>
          <cell r="H700" t="str">
            <v>Rigid Truck</v>
          </cell>
          <cell r="I700"/>
          <cell r="J700" t="str">
            <v>Dry Box Without Tail Lift</v>
          </cell>
          <cell r="K700"/>
          <cell r="L700"/>
          <cell r="M700" t="str">
            <v>JL6BEH6P6AK005861</v>
          </cell>
          <cell r="N700" t="str">
            <v>JL6BEH6P6AK005861</v>
          </cell>
          <cell r="O700">
            <v>2010</v>
          </cell>
          <cell r="P700" t="str">
            <v>Japan</v>
          </cell>
          <cell r="Q700" t="str">
            <v>CL - Distribution (51 East)</v>
          </cell>
          <cell r="R700" t="str">
            <v>GWC (Old-AGI)</v>
          </cell>
          <cell r="S700" t="str">
            <v>LVQ</v>
          </cell>
          <cell r="T700"/>
          <cell r="U700"/>
          <cell r="V700"/>
          <cell r="W700">
            <v>4</v>
          </cell>
          <cell r="X700" t="str">
            <v>White</v>
          </cell>
          <cell r="Y700" t="str">
            <v>4D33M52971</v>
          </cell>
          <cell r="Z700"/>
          <cell r="AA700" t="str">
            <v>Diesel</v>
          </cell>
          <cell r="AB700"/>
          <cell r="AC700"/>
          <cell r="AD700">
            <v>4.5</v>
          </cell>
          <cell r="AE700"/>
          <cell r="AF700"/>
          <cell r="AG700"/>
          <cell r="AH700"/>
          <cell r="AI700">
            <v>5740</v>
          </cell>
          <cell r="AJ700">
            <v>8000</v>
          </cell>
          <cell r="AK700">
            <v>2260</v>
          </cell>
          <cell r="AL700"/>
          <cell r="AM700"/>
          <cell r="AN700">
            <v>524</v>
          </cell>
          <cell r="AO700"/>
          <cell r="AP700">
            <v>202</v>
          </cell>
          <cell r="AQ700"/>
          <cell r="AR700"/>
          <cell r="AS700"/>
          <cell r="AT700"/>
          <cell r="AU700"/>
          <cell r="AV700"/>
          <cell r="AW700"/>
          <cell r="AX700"/>
          <cell r="AY700" t="e">
            <v>#N/A</v>
          </cell>
          <cell r="AZ700"/>
          <cell r="BA700">
            <v>45019</v>
          </cell>
          <cell r="BB700" t="str">
            <v/>
          </cell>
          <cell r="BC700" t="str">
            <v>Compreh.</v>
          </cell>
          <cell r="BD700" t="str">
            <v>AVL</v>
          </cell>
          <cell r="BE700"/>
          <cell r="BF700" t="str">
            <v>DISTRIBUTION</v>
          </cell>
          <cell r="BG700" t="str">
            <v>FMB120</v>
          </cell>
          <cell r="BH700">
            <v>354018118150212</v>
          </cell>
          <cell r="BI700">
            <v>9742800041217</v>
          </cell>
          <cell r="BJ700" t="str">
            <v>fixed</v>
          </cell>
          <cell r="BK700"/>
          <cell r="BL700"/>
          <cell r="BM700"/>
          <cell r="BN700"/>
          <cell r="BO700"/>
          <cell r="BP700"/>
          <cell r="BQ700">
            <v>1108010251</v>
          </cell>
        </row>
        <row r="701">
          <cell r="C701">
            <v>203891</v>
          </cell>
          <cell r="D701" t="str">
            <v>Active</v>
          </cell>
          <cell r="E701" t="str">
            <v>Mitsubishi</v>
          </cell>
          <cell r="F701" t="str">
            <v>Manuel</v>
          </cell>
          <cell r="G701" t="str">
            <v xml:space="preserve">Canter </v>
          </cell>
          <cell r="H701" t="str">
            <v>Rigid Truck</v>
          </cell>
          <cell r="I701"/>
          <cell r="J701" t="str">
            <v>Reefer Box With Tail Lift</v>
          </cell>
          <cell r="K701"/>
          <cell r="L701"/>
          <cell r="M701" t="str">
            <v>JL6BEH6P6AK005942</v>
          </cell>
          <cell r="N701" t="str">
            <v>JL6BEH6P6AK005942</v>
          </cell>
          <cell r="O701">
            <v>2010</v>
          </cell>
          <cell r="P701" t="str">
            <v>Japan</v>
          </cell>
          <cell r="Q701" t="str">
            <v>CL - Distribution (51 East)</v>
          </cell>
          <cell r="R701" t="str">
            <v>GWC (Old-AGI)</v>
          </cell>
          <cell r="S701" t="str">
            <v>LVQ</v>
          </cell>
          <cell r="T701"/>
          <cell r="U701"/>
          <cell r="V701"/>
          <cell r="W701">
            <v>4</v>
          </cell>
          <cell r="X701" t="str">
            <v>White</v>
          </cell>
          <cell r="Y701" t="str">
            <v>4D33M53102</v>
          </cell>
          <cell r="Z701"/>
          <cell r="AA701" t="str">
            <v>Diesel</v>
          </cell>
          <cell r="AB701"/>
          <cell r="AC701"/>
          <cell r="AD701">
            <v>4.5</v>
          </cell>
          <cell r="AE701"/>
          <cell r="AF701"/>
          <cell r="AG701"/>
          <cell r="AH701"/>
          <cell r="AI701">
            <v>5740</v>
          </cell>
          <cell r="AJ701">
            <v>8000</v>
          </cell>
          <cell r="AK701">
            <v>2260</v>
          </cell>
          <cell r="AL701"/>
          <cell r="AM701"/>
          <cell r="AN701">
            <v>535</v>
          </cell>
          <cell r="AO701"/>
          <cell r="AP701">
            <v>201</v>
          </cell>
          <cell r="AQ701"/>
          <cell r="AR701"/>
          <cell r="AS701"/>
          <cell r="AT701"/>
          <cell r="AU701"/>
          <cell r="AV701"/>
          <cell r="AW701"/>
          <cell r="AX701"/>
          <cell r="AY701" t="e">
            <v>#N/A</v>
          </cell>
          <cell r="AZ701"/>
          <cell r="BA701">
            <v>44984</v>
          </cell>
          <cell r="BB701" t="str">
            <v/>
          </cell>
          <cell r="BC701" t="str">
            <v>Compreh.</v>
          </cell>
          <cell r="BD701" t="str">
            <v>AVL</v>
          </cell>
          <cell r="BE701"/>
          <cell r="BF701" t="str">
            <v>DISTRIBUTION</v>
          </cell>
          <cell r="BG701" t="str">
            <v>FMB120</v>
          </cell>
          <cell r="BH701">
            <v>354018118150378</v>
          </cell>
          <cell r="BI701">
            <v>9742800041219</v>
          </cell>
          <cell r="BJ701" t="str">
            <v>fixed</v>
          </cell>
          <cell r="BK701"/>
          <cell r="BL701"/>
          <cell r="BM701"/>
          <cell r="BN701"/>
          <cell r="BO701"/>
          <cell r="BP701"/>
          <cell r="BQ701">
            <v>1108010251</v>
          </cell>
        </row>
        <row r="702">
          <cell r="C702">
            <v>204896</v>
          </cell>
          <cell r="D702" t="str">
            <v>Active</v>
          </cell>
          <cell r="E702" t="str">
            <v>Mitsubishi</v>
          </cell>
          <cell r="F702" t="str">
            <v>Manuel</v>
          </cell>
          <cell r="G702" t="str">
            <v xml:space="preserve">Canter </v>
          </cell>
          <cell r="H702" t="str">
            <v>Rigid Truck</v>
          </cell>
          <cell r="I702"/>
          <cell r="J702" t="str">
            <v>Dry Box Without Tail Lift</v>
          </cell>
          <cell r="K702"/>
          <cell r="L702"/>
          <cell r="M702" t="str">
            <v>JL6BEH6P2AK005954</v>
          </cell>
          <cell r="N702" t="str">
            <v>JL6BEH6P2AK005954</v>
          </cell>
          <cell r="O702">
            <v>2010</v>
          </cell>
          <cell r="P702" t="str">
            <v>Japan</v>
          </cell>
          <cell r="Q702" t="str">
            <v>CL - Distribution (51 East)</v>
          </cell>
          <cell r="R702" t="str">
            <v>GWC (Old-AGI)</v>
          </cell>
          <cell r="S702" t="str">
            <v>LVQ</v>
          </cell>
          <cell r="T702"/>
          <cell r="U702"/>
          <cell r="V702"/>
          <cell r="W702">
            <v>4</v>
          </cell>
          <cell r="X702" t="str">
            <v>White</v>
          </cell>
          <cell r="Y702" t="str">
            <v>4D33M53114</v>
          </cell>
          <cell r="Z702"/>
          <cell r="AA702" t="str">
            <v>Diesel</v>
          </cell>
          <cell r="AB702"/>
          <cell r="AC702"/>
          <cell r="AD702">
            <v>4.5</v>
          </cell>
          <cell r="AE702"/>
          <cell r="AF702"/>
          <cell r="AG702"/>
          <cell r="AH702"/>
          <cell r="AI702">
            <v>5740</v>
          </cell>
          <cell r="AJ702">
            <v>8000</v>
          </cell>
          <cell r="AK702">
            <v>2260</v>
          </cell>
          <cell r="AL702"/>
          <cell r="AM702"/>
          <cell r="AN702"/>
          <cell r="AO702"/>
          <cell r="AP702"/>
          <cell r="AQ702"/>
          <cell r="AR702"/>
          <cell r="AS702"/>
          <cell r="AT702"/>
          <cell r="AU702"/>
          <cell r="AV702"/>
          <cell r="AW702"/>
          <cell r="AX702"/>
          <cell r="AY702" t="e">
            <v>#N/A</v>
          </cell>
          <cell r="AZ702"/>
          <cell r="BA702">
            <v>44866</v>
          </cell>
          <cell r="BB702" t="str">
            <v>Expired</v>
          </cell>
          <cell r="BC702" t="str">
            <v>Compreh.</v>
          </cell>
          <cell r="BD702" t="str">
            <v>AVL</v>
          </cell>
          <cell r="BE702"/>
          <cell r="BF702" t="str">
            <v>DISTRIBUTION</v>
          </cell>
          <cell r="BG702" t="str">
            <v>FMB120</v>
          </cell>
          <cell r="BH702">
            <v>354018118132657</v>
          </cell>
          <cell r="BI702">
            <v>9742800041220</v>
          </cell>
          <cell r="BJ702" t="str">
            <v>fixed</v>
          </cell>
          <cell r="BK702"/>
          <cell r="BL702"/>
          <cell r="BM702"/>
          <cell r="BN702"/>
          <cell r="BO702"/>
          <cell r="BP702"/>
          <cell r="BQ702">
            <v>1108010251</v>
          </cell>
        </row>
        <row r="703">
          <cell r="C703">
            <v>211718</v>
          </cell>
          <cell r="D703" t="str">
            <v>Active</v>
          </cell>
          <cell r="E703" t="str">
            <v>Mitsubishi</v>
          </cell>
          <cell r="F703" t="str">
            <v>Manuel</v>
          </cell>
          <cell r="G703" t="str">
            <v>Canter</v>
          </cell>
          <cell r="H703" t="str">
            <v>Rigid Truck</v>
          </cell>
          <cell r="I703"/>
          <cell r="J703" t="str">
            <v>Dry Box Without Tail Lift</v>
          </cell>
          <cell r="K703"/>
          <cell r="L703"/>
          <cell r="M703" t="str">
            <v>JL6BCE6J75K004191</v>
          </cell>
          <cell r="N703" t="str">
            <v>JL6BCE6J75K004191</v>
          </cell>
          <cell r="O703">
            <v>2005</v>
          </cell>
          <cell r="P703" t="str">
            <v>Japan</v>
          </cell>
          <cell r="Q703" t="str">
            <v>CL - Distribution (51 East)</v>
          </cell>
          <cell r="R703" t="str">
            <v>GWC (Old-AGI)</v>
          </cell>
          <cell r="S703" t="str">
            <v>LVQ</v>
          </cell>
          <cell r="T703"/>
          <cell r="U703"/>
          <cell r="V703"/>
          <cell r="W703">
            <v>4</v>
          </cell>
          <cell r="X703" t="str">
            <v>White</v>
          </cell>
          <cell r="Y703"/>
          <cell r="Z703"/>
          <cell r="AA703" t="str">
            <v>Diesel</v>
          </cell>
          <cell r="AB703"/>
          <cell r="AC703"/>
          <cell r="AD703">
            <v>4.5</v>
          </cell>
          <cell r="AE703"/>
          <cell r="AF703"/>
          <cell r="AG703"/>
          <cell r="AH703"/>
          <cell r="AI703">
            <v>7000</v>
          </cell>
          <cell r="AJ703">
            <v>13000</v>
          </cell>
          <cell r="AK703">
            <v>6000</v>
          </cell>
          <cell r="AL703"/>
          <cell r="AM703"/>
          <cell r="AN703">
            <v>416</v>
          </cell>
          <cell r="AO703"/>
          <cell r="AP703">
            <v>193</v>
          </cell>
          <cell r="AQ703"/>
          <cell r="AR703"/>
          <cell r="AS703"/>
          <cell r="AT703"/>
          <cell r="AU703"/>
          <cell r="AV703"/>
          <cell r="AW703"/>
          <cell r="AX703"/>
          <cell r="AY703" t="e">
            <v>#N/A</v>
          </cell>
          <cell r="AZ703"/>
          <cell r="BA703">
            <v>44971</v>
          </cell>
          <cell r="BB703" t="str">
            <v/>
          </cell>
          <cell r="BC703" t="str">
            <v>Compreh.</v>
          </cell>
          <cell r="BD703" t="str">
            <v>AVL</v>
          </cell>
          <cell r="BE703"/>
          <cell r="BF703" t="str">
            <v>DISTRIBUTION</v>
          </cell>
          <cell r="BG703" t="str">
            <v>FMB120</v>
          </cell>
          <cell r="BH703">
            <v>354018118132525</v>
          </cell>
          <cell r="BI703">
            <v>9742800041221</v>
          </cell>
          <cell r="BJ703" t="str">
            <v>fixed</v>
          </cell>
          <cell r="BK703"/>
          <cell r="BL703"/>
          <cell r="BM703"/>
          <cell r="BN703"/>
          <cell r="BO703"/>
          <cell r="BP703"/>
          <cell r="BQ703">
            <v>1108010251</v>
          </cell>
        </row>
        <row r="704">
          <cell r="C704">
            <v>211719</v>
          </cell>
          <cell r="D704" t="str">
            <v>Active</v>
          </cell>
          <cell r="E704" t="str">
            <v>Isuzu</v>
          </cell>
          <cell r="F704" t="str">
            <v>Manuel</v>
          </cell>
          <cell r="G704" t="str">
            <v>1 TON</v>
          </cell>
          <cell r="H704" t="str">
            <v>Rigid Truck</v>
          </cell>
          <cell r="I704"/>
          <cell r="J704" t="str">
            <v>Dry Box With Tail Lift</v>
          </cell>
          <cell r="K704"/>
          <cell r="L704"/>
          <cell r="M704" t="str">
            <v>JAMJP24G167K00852</v>
          </cell>
          <cell r="N704" t="str">
            <v>JAMJP24G167K00852</v>
          </cell>
          <cell r="O704">
            <v>2006</v>
          </cell>
          <cell r="P704" t="str">
            <v>Japan</v>
          </cell>
          <cell r="Q704" t="str">
            <v>CL - Distribution (51 East)</v>
          </cell>
          <cell r="R704" t="str">
            <v>AGI</v>
          </cell>
          <cell r="S704" t="str">
            <v>LVQ</v>
          </cell>
          <cell r="T704" t="str">
            <v>LVQ</v>
          </cell>
          <cell r="U704"/>
          <cell r="V704"/>
          <cell r="W704">
            <v>4</v>
          </cell>
          <cell r="X704" t="str">
            <v>White</v>
          </cell>
          <cell r="Y704"/>
          <cell r="Z704"/>
          <cell r="AA704" t="str">
            <v>Diesel</v>
          </cell>
          <cell r="AB704"/>
          <cell r="AC704"/>
          <cell r="AD704">
            <v>4.5</v>
          </cell>
          <cell r="AE704"/>
          <cell r="AF704"/>
          <cell r="AG704"/>
          <cell r="AH704"/>
          <cell r="AI704">
            <v>7000</v>
          </cell>
          <cell r="AJ704">
            <v>13000</v>
          </cell>
          <cell r="AK704">
            <v>6000</v>
          </cell>
          <cell r="AL704"/>
          <cell r="AM704"/>
          <cell r="AN704"/>
          <cell r="AO704"/>
          <cell r="AP704"/>
          <cell r="AQ704"/>
          <cell r="AR704"/>
          <cell r="AS704"/>
          <cell r="AT704"/>
          <cell r="AU704"/>
          <cell r="AV704"/>
          <cell r="AW704"/>
          <cell r="AX704"/>
          <cell r="AY704" t="e">
            <v>#N/A</v>
          </cell>
          <cell r="AZ704"/>
          <cell r="BA704">
            <v>44592</v>
          </cell>
          <cell r="BB704" t="str">
            <v>Expired</v>
          </cell>
          <cell r="BC704" t="str">
            <v>Compreh.</v>
          </cell>
          <cell r="BD704" t="str">
            <v>AVL</v>
          </cell>
          <cell r="BE704"/>
          <cell r="BF704" t="str">
            <v>DISTRIBUTION</v>
          </cell>
          <cell r="BG704" t="str">
            <v>FMB120</v>
          </cell>
          <cell r="BH704">
            <v>354018118122856</v>
          </cell>
          <cell r="BI704">
            <v>9742800041222</v>
          </cell>
          <cell r="BJ704" t="str">
            <v>fixed</v>
          </cell>
          <cell r="BK704"/>
          <cell r="BL704"/>
          <cell r="BM704"/>
          <cell r="BN704"/>
          <cell r="BO704"/>
          <cell r="BP704"/>
          <cell r="BQ704">
            <v>1108010251</v>
          </cell>
        </row>
        <row r="705">
          <cell r="C705">
            <v>211836</v>
          </cell>
          <cell r="D705" t="str">
            <v>Active</v>
          </cell>
          <cell r="E705" t="str">
            <v>Isuzu</v>
          </cell>
          <cell r="F705" t="str">
            <v>Manuel</v>
          </cell>
          <cell r="G705" t="str">
            <v>1 TON</v>
          </cell>
          <cell r="H705" t="str">
            <v>Rigid Truck</v>
          </cell>
          <cell r="I705"/>
          <cell r="J705" t="str">
            <v>Dry Box Without Tail Lift</v>
          </cell>
          <cell r="K705"/>
          <cell r="L705"/>
          <cell r="M705" t="str">
            <v>JAMJP24GX67K00848</v>
          </cell>
          <cell r="N705" t="str">
            <v>JAMJP24GX67K00848</v>
          </cell>
          <cell r="O705">
            <v>2006</v>
          </cell>
          <cell r="P705" t="str">
            <v>Japan</v>
          </cell>
          <cell r="Q705" t="str">
            <v>CL - Distribution (51 East)</v>
          </cell>
          <cell r="R705" t="str">
            <v>AGI</v>
          </cell>
          <cell r="S705" t="str">
            <v>LVQ</v>
          </cell>
          <cell r="T705" t="str">
            <v>LVQ</v>
          </cell>
          <cell r="U705"/>
          <cell r="V705"/>
          <cell r="W705">
            <v>4</v>
          </cell>
          <cell r="X705" t="str">
            <v>White</v>
          </cell>
          <cell r="Y705"/>
          <cell r="Z705"/>
          <cell r="AA705" t="str">
            <v>Diesel</v>
          </cell>
          <cell r="AB705"/>
          <cell r="AC705"/>
          <cell r="AD705">
            <v>4.5</v>
          </cell>
          <cell r="AE705"/>
          <cell r="AF705"/>
          <cell r="AG705"/>
          <cell r="AH705"/>
          <cell r="AI705">
            <v>7000</v>
          </cell>
          <cell r="AJ705">
            <v>13000</v>
          </cell>
          <cell r="AK705">
            <v>6000</v>
          </cell>
          <cell r="AL705"/>
          <cell r="AM705"/>
          <cell r="AN705"/>
          <cell r="AO705"/>
          <cell r="AP705"/>
          <cell r="AQ705"/>
          <cell r="AR705"/>
          <cell r="AS705"/>
          <cell r="AT705"/>
          <cell r="AU705"/>
          <cell r="AV705"/>
          <cell r="AW705"/>
          <cell r="AX705"/>
          <cell r="AY705" t="e">
            <v>#N/A</v>
          </cell>
          <cell r="AZ705"/>
          <cell r="BA705">
            <v>44837</v>
          </cell>
          <cell r="BB705" t="str">
            <v>Expired</v>
          </cell>
          <cell r="BC705" t="str">
            <v>Compreh.</v>
          </cell>
          <cell r="BD705" t="str">
            <v>AVL</v>
          </cell>
          <cell r="BE705"/>
          <cell r="BF705" t="str">
            <v>DISTRIBUTION</v>
          </cell>
          <cell r="BG705" t="str">
            <v>FMB120</v>
          </cell>
          <cell r="BH705">
            <v>354018118132491</v>
          </cell>
          <cell r="BI705">
            <v>9742800041223</v>
          </cell>
          <cell r="BJ705" t="str">
            <v>fixed</v>
          </cell>
          <cell r="BK705"/>
          <cell r="BL705"/>
          <cell r="BM705"/>
          <cell r="BN705"/>
          <cell r="BO705"/>
          <cell r="BP705"/>
          <cell r="BQ705">
            <v>1108010251</v>
          </cell>
        </row>
        <row r="706">
          <cell r="C706">
            <v>214392</v>
          </cell>
          <cell r="D706" t="str">
            <v>Active</v>
          </cell>
          <cell r="E706" t="str">
            <v>Mitsubishi</v>
          </cell>
          <cell r="F706" t="str">
            <v>Manuel</v>
          </cell>
          <cell r="G706" t="str">
            <v xml:space="preserve">Canter </v>
          </cell>
          <cell r="H706" t="str">
            <v>Rigid Truck</v>
          </cell>
          <cell r="I706"/>
          <cell r="J706" t="str">
            <v>Dry Box Without Tail Lift</v>
          </cell>
          <cell r="K706"/>
          <cell r="L706"/>
          <cell r="M706" t="str">
            <v>JL6BCE6J35K004205</v>
          </cell>
          <cell r="N706" t="str">
            <v>JL6BCE6J35K004205</v>
          </cell>
          <cell r="O706">
            <v>2005</v>
          </cell>
          <cell r="P706" t="str">
            <v>Japan</v>
          </cell>
          <cell r="Q706" t="str">
            <v>CL - Distribution (51 East)</v>
          </cell>
          <cell r="R706" t="str">
            <v>GWC (Old-AGI)</v>
          </cell>
          <cell r="S706" t="str">
            <v>LVQ</v>
          </cell>
          <cell r="T706"/>
          <cell r="U706"/>
          <cell r="V706"/>
          <cell r="W706">
            <v>4</v>
          </cell>
          <cell r="X706" t="str">
            <v>White</v>
          </cell>
          <cell r="Y706"/>
          <cell r="Z706"/>
          <cell r="AA706" t="str">
            <v>Diesel</v>
          </cell>
          <cell r="AB706"/>
          <cell r="AC706"/>
          <cell r="AD706">
            <v>4.5</v>
          </cell>
          <cell r="AE706"/>
          <cell r="AF706"/>
          <cell r="AG706"/>
          <cell r="AH706"/>
          <cell r="AI706">
            <v>3925</v>
          </cell>
          <cell r="AJ706">
            <v>6850</v>
          </cell>
          <cell r="AK706">
            <v>2925</v>
          </cell>
          <cell r="AL706"/>
          <cell r="AM706"/>
          <cell r="AN706"/>
          <cell r="AO706"/>
          <cell r="AP706"/>
          <cell r="AQ706"/>
          <cell r="AR706"/>
          <cell r="AS706"/>
          <cell r="AT706"/>
          <cell r="AU706"/>
          <cell r="AV706"/>
          <cell r="AW706"/>
          <cell r="AX706"/>
          <cell r="AY706" t="e">
            <v>#N/A</v>
          </cell>
          <cell r="AZ706"/>
          <cell r="BA706">
            <v>45032</v>
          </cell>
          <cell r="BB706" t="str">
            <v/>
          </cell>
          <cell r="BC706" t="str">
            <v>Compreh.</v>
          </cell>
          <cell r="BD706" t="str">
            <v>AVL</v>
          </cell>
          <cell r="BE706"/>
          <cell r="BF706" t="str">
            <v>DISTRIBUTION</v>
          </cell>
          <cell r="BG706" t="str">
            <v>FMB120</v>
          </cell>
          <cell r="BH706">
            <v>354018119639494</v>
          </cell>
          <cell r="BI706">
            <v>9742800041224</v>
          </cell>
          <cell r="BJ706" t="str">
            <v>fixed</v>
          </cell>
          <cell r="BK706"/>
          <cell r="BL706"/>
          <cell r="BM706"/>
          <cell r="BN706"/>
          <cell r="BO706"/>
          <cell r="BP706"/>
          <cell r="BQ706">
            <v>1108010251</v>
          </cell>
        </row>
        <row r="707">
          <cell r="C707">
            <v>225796</v>
          </cell>
          <cell r="D707" t="str">
            <v>Active</v>
          </cell>
          <cell r="E707" t="str">
            <v>Mitsubishi</v>
          </cell>
          <cell r="F707" t="str">
            <v>Manuel</v>
          </cell>
          <cell r="G707" t="str">
            <v>Canter</v>
          </cell>
          <cell r="H707" t="str">
            <v>Rigid Truck</v>
          </cell>
          <cell r="I707"/>
          <cell r="J707" t="str">
            <v>Reefer Box With Tail Lift</v>
          </cell>
          <cell r="K707"/>
          <cell r="L707"/>
          <cell r="M707" t="str">
            <v>JL7BCE1J2BK015212</v>
          </cell>
          <cell r="N707" t="str">
            <v>JL7BCE1J2BK015212</v>
          </cell>
          <cell r="O707">
            <v>2011</v>
          </cell>
          <cell r="P707" t="str">
            <v>Japan</v>
          </cell>
          <cell r="Q707" t="str">
            <v>CL - Distribution (Core Ops)</v>
          </cell>
          <cell r="R707" t="str">
            <v>GWC</v>
          </cell>
          <cell r="S707" t="str">
            <v>LVQ</v>
          </cell>
          <cell r="T707"/>
          <cell r="U707"/>
          <cell r="V707"/>
          <cell r="W707">
            <v>4</v>
          </cell>
          <cell r="X707" t="str">
            <v>White</v>
          </cell>
          <cell r="Y707" t="str">
            <v>4D34M97762</v>
          </cell>
          <cell r="Z707"/>
          <cell r="AA707" t="str">
            <v>Diesel</v>
          </cell>
          <cell r="AB707"/>
          <cell r="AC707"/>
          <cell r="AD707">
            <v>4.5</v>
          </cell>
          <cell r="AE707"/>
          <cell r="AF707"/>
          <cell r="AG707"/>
          <cell r="AH707"/>
          <cell r="AI707">
            <v>4240</v>
          </cell>
          <cell r="AJ707">
            <v>6500</v>
          </cell>
          <cell r="AK707">
            <v>2260</v>
          </cell>
          <cell r="AL707"/>
          <cell r="AM707"/>
          <cell r="AN707">
            <v>425</v>
          </cell>
          <cell r="AO707"/>
          <cell r="AP707">
            <v>194</v>
          </cell>
          <cell r="AQ707"/>
          <cell r="AR707"/>
          <cell r="AS707"/>
          <cell r="AT707"/>
          <cell r="AU707"/>
          <cell r="AV707"/>
          <cell r="AW707"/>
          <cell r="AX707"/>
          <cell r="AY707" t="e">
            <v>#N/A</v>
          </cell>
          <cell r="AZ707"/>
          <cell r="BA707">
            <v>44950</v>
          </cell>
          <cell r="BB707" t="str">
            <v/>
          </cell>
          <cell r="BC707" t="str">
            <v>Compreh.</v>
          </cell>
          <cell r="BD707" t="str">
            <v>AVL</v>
          </cell>
          <cell r="BE707"/>
          <cell r="BF707" t="str">
            <v>DISTRIBUTION</v>
          </cell>
          <cell r="BG707" t="str">
            <v>FMB120</v>
          </cell>
          <cell r="BH707">
            <v>354018119639668</v>
          </cell>
          <cell r="BI707">
            <v>9742800041225</v>
          </cell>
          <cell r="BJ707" t="str">
            <v>fixed</v>
          </cell>
          <cell r="BK707"/>
          <cell r="BL707"/>
          <cell r="BM707"/>
          <cell r="BN707"/>
          <cell r="BO707"/>
          <cell r="BP707"/>
          <cell r="BQ707">
            <v>1108010252</v>
          </cell>
        </row>
        <row r="708">
          <cell r="C708">
            <v>225797</v>
          </cell>
          <cell r="D708" t="str">
            <v>Active</v>
          </cell>
          <cell r="E708" t="str">
            <v>Mitsubishi</v>
          </cell>
          <cell r="F708" t="str">
            <v>Manuel</v>
          </cell>
          <cell r="G708" t="str">
            <v>Canter</v>
          </cell>
          <cell r="H708" t="str">
            <v>Rigid Truck</v>
          </cell>
          <cell r="I708"/>
          <cell r="J708" t="str">
            <v>Open Pickup Without Tail Lift</v>
          </cell>
          <cell r="K708"/>
          <cell r="L708"/>
          <cell r="M708" t="str">
            <v>JL7BCE1J4BK015213</v>
          </cell>
          <cell r="N708" t="str">
            <v>JL7BCE1J4BK015213</v>
          </cell>
          <cell r="O708">
            <v>2011</v>
          </cell>
          <cell r="P708" t="str">
            <v>Japan</v>
          </cell>
          <cell r="Q708" t="str">
            <v>CL - Distribution (Core Ops)</v>
          </cell>
          <cell r="R708" t="str">
            <v>GWC</v>
          </cell>
          <cell r="S708" t="str">
            <v>LVQ</v>
          </cell>
          <cell r="T708"/>
          <cell r="U708"/>
          <cell r="V708"/>
          <cell r="W708">
            <v>4</v>
          </cell>
          <cell r="X708" t="str">
            <v>White</v>
          </cell>
          <cell r="Y708" t="str">
            <v>4D34M97767</v>
          </cell>
          <cell r="Z708"/>
          <cell r="AA708" t="str">
            <v>Diesel</v>
          </cell>
          <cell r="AB708"/>
          <cell r="AC708"/>
          <cell r="AD708">
            <v>4.5</v>
          </cell>
          <cell r="AE708"/>
          <cell r="AF708"/>
          <cell r="AG708"/>
          <cell r="AH708"/>
          <cell r="AI708">
            <v>4240</v>
          </cell>
          <cell r="AJ708">
            <v>6500</v>
          </cell>
          <cell r="AK708">
            <v>2260</v>
          </cell>
          <cell r="AL708"/>
          <cell r="AM708"/>
          <cell r="AN708">
            <v>425</v>
          </cell>
          <cell r="AO708"/>
          <cell r="AP708">
            <v>194</v>
          </cell>
          <cell r="AQ708"/>
          <cell r="AR708"/>
          <cell r="AS708"/>
          <cell r="AT708"/>
          <cell r="AU708"/>
          <cell r="AV708"/>
          <cell r="AW708"/>
          <cell r="AX708"/>
          <cell r="AY708" t="e">
            <v>#N/A</v>
          </cell>
          <cell r="AZ708"/>
          <cell r="BA708">
            <v>44956</v>
          </cell>
          <cell r="BB708" t="str">
            <v/>
          </cell>
          <cell r="BC708" t="str">
            <v>Compreh.</v>
          </cell>
          <cell r="BD708" t="str">
            <v>AVL</v>
          </cell>
          <cell r="BE708"/>
          <cell r="BF708" t="str">
            <v>DISTRIBUTION</v>
          </cell>
          <cell r="BG708" t="str">
            <v>FMB120</v>
          </cell>
          <cell r="BH708">
            <v>354018119639437</v>
          </cell>
          <cell r="BI708">
            <v>9742800041226</v>
          </cell>
          <cell r="BJ708" t="str">
            <v>fixed</v>
          </cell>
          <cell r="BK708"/>
          <cell r="BL708"/>
          <cell r="BM708"/>
          <cell r="BN708"/>
          <cell r="BO708"/>
          <cell r="BP708"/>
          <cell r="BQ708">
            <v>1108010252</v>
          </cell>
        </row>
        <row r="709">
          <cell r="C709">
            <v>226635</v>
          </cell>
          <cell r="D709" t="str">
            <v>Active</v>
          </cell>
          <cell r="E709" t="str">
            <v>Mitsubishi</v>
          </cell>
          <cell r="F709" t="str">
            <v>Manuel</v>
          </cell>
          <cell r="G709" t="str">
            <v>Canter</v>
          </cell>
          <cell r="H709" t="str">
            <v>Rigid Truck</v>
          </cell>
          <cell r="I709"/>
          <cell r="J709" t="str">
            <v>Dry Box With Tail Lift</v>
          </cell>
          <cell r="K709"/>
          <cell r="L709"/>
          <cell r="M709" t="str">
            <v>JL7BCE1JXBK013269</v>
          </cell>
          <cell r="N709" t="str">
            <v>JL7BCE1JXBK013269</v>
          </cell>
          <cell r="O709">
            <v>2011</v>
          </cell>
          <cell r="P709" t="str">
            <v>Japan</v>
          </cell>
          <cell r="Q709" t="str">
            <v>CL - Distribution (Core Ops)</v>
          </cell>
          <cell r="R709" t="str">
            <v>GWC</v>
          </cell>
          <cell r="S709" t="str">
            <v>LVQ</v>
          </cell>
          <cell r="T709"/>
          <cell r="U709"/>
          <cell r="V709"/>
          <cell r="W709">
            <v>4</v>
          </cell>
          <cell r="X709" t="str">
            <v>White</v>
          </cell>
          <cell r="Y709" t="str">
            <v>4D34M92175</v>
          </cell>
          <cell r="Z709"/>
          <cell r="AA709" t="str">
            <v>Diesel</v>
          </cell>
          <cell r="AB709"/>
          <cell r="AC709"/>
          <cell r="AD709">
            <v>4.5</v>
          </cell>
          <cell r="AE709"/>
          <cell r="AF709"/>
          <cell r="AG709"/>
          <cell r="AH709"/>
          <cell r="AI709">
            <v>4240</v>
          </cell>
          <cell r="AJ709">
            <v>6500</v>
          </cell>
          <cell r="AK709">
            <v>2260</v>
          </cell>
          <cell r="AL709"/>
          <cell r="AM709"/>
          <cell r="AN709">
            <v>425</v>
          </cell>
          <cell r="AO709"/>
          <cell r="AP709">
            <v>194</v>
          </cell>
          <cell r="AQ709"/>
          <cell r="AR709"/>
          <cell r="AS709"/>
          <cell r="AT709"/>
          <cell r="AU709"/>
          <cell r="AV709"/>
          <cell r="AW709"/>
          <cell r="AX709"/>
          <cell r="AY709" t="e">
            <v>#N/A</v>
          </cell>
          <cell r="AZ709"/>
          <cell r="BA709">
            <v>44991</v>
          </cell>
          <cell r="BB709" t="str">
            <v/>
          </cell>
          <cell r="BC709" t="str">
            <v>Compreh.</v>
          </cell>
          <cell r="BD709" t="str">
            <v>AVL</v>
          </cell>
          <cell r="BE709"/>
          <cell r="BF709" t="str">
            <v>DISTRIBUTION</v>
          </cell>
          <cell r="BG709" t="str">
            <v>FMB120</v>
          </cell>
          <cell r="BH709">
            <v>354018119657371</v>
          </cell>
          <cell r="BI709">
            <v>9742800041227</v>
          </cell>
          <cell r="BJ709" t="str">
            <v>fixed</v>
          </cell>
          <cell r="BK709"/>
          <cell r="BL709"/>
          <cell r="BM709"/>
          <cell r="BN709"/>
          <cell r="BO709"/>
          <cell r="BP709"/>
          <cell r="BQ709">
            <v>1108010252</v>
          </cell>
        </row>
        <row r="710">
          <cell r="C710">
            <v>244759</v>
          </cell>
          <cell r="D710" t="str">
            <v>Active</v>
          </cell>
          <cell r="E710" t="str">
            <v>Mitsubishi</v>
          </cell>
          <cell r="F710" t="str">
            <v>Manuel</v>
          </cell>
          <cell r="G710" t="str">
            <v>Pick up 4.25 ton</v>
          </cell>
          <cell r="H710" t="str">
            <v>Rigid Truck</v>
          </cell>
          <cell r="I710"/>
          <cell r="J710" t="str">
            <v>Dry Box With Tail Lift</v>
          </cell>
          <cell r="K710"/>
          <cell r="L710"/>
          <cell r="M710" t="str">
            <v>JL7BCE1J7DK012034</v>
          </cell>
          <cell r="N710" t="str">
            <v>JL7BCE1J7DK012034</v>
          </cell>
          <cell r="O710">
            <v>2013</v>
          </cell>
          <cell r="P710" t="str">
            <v>Japan</v>
          </cell>
          <cell r="Q710" t="str">
            <v>CL - Distribution (IKEA)</v>
          </cell>
          <cell r="R710" t="str">
            <v>GWC</v>
          </cell>
          <cell r="S710" t="str">
            <v>LVQ</v>
          </cell>
          <cell r="T710"/>
          <cell r="U710"/>
          <cell r="V710"/>
          <cell r="W710">
            <v>4</v>
          </cell>
          <cell r="X710" t="str">
            <v>White</v>
          </cell>
          <cell r="Y710" t="str">
            <v>4D34N42874</v>
          </cell>
          <cell r="Z710"/>
          <cell r="AA710" t="str">
            <v>Diesel</v>
          </cell>
          <cell r="AB710"/>
          <cell r="AC710"/>
          <cell r="AD710">
            <v>4.5</v>
          </cell>
          <cell r="AE710"/>
          <cell r="AF710"/>
          <cell r="AG710"/>
          <cell r="AH710"/>
          <cell r="AI710">
            <v>1980</v>
          </cell>
          <cell r="AJ710">
            <v>4240</v>
          </cell>
          <cell r="AK710">
            <v>2260</v>
          </cell>
          <cell r="AL710"/>
          <cell r="AM710"/>
          <cell r="AN710"/>
          <cell r="AO710"/>
          <cell r="AP710"/>
          <cell r="AQ710"/>
          <cell r="AR710"/>
          <cell r="AS710"/>
          <cell r="AT710"/>
          <cell r="AU710"/>
          <cell r="AV710"/>
          <cell r="AW710"/>
          <cell r="AX710"/>
          <cell r="AY710" t="e">
            <v>#N/A</v>
          </cell>
          <cell r="AZ710"/>
          <cell r="BA710">
            <v>44823</v>
          </cell>
          <cell r="BB710" t="str">
            <v>Expired</v>
          </cell>
          <cell r="BC710" t="str">
            <v>Compreh.</v>
          </cell>
          <cell r="BD710" t="str">
            <v>AVL</v>
          </cell>
          <cell r="BE710"/>
          <cell r="BF710" t="str">
            <v>IKEA</v>
          </cell>
          <cell r="BG710" t="str">
            <v>FMB120</v>
          </cell>
          <cell r="BH710">
            <v>354018119639445</v>
          </cell>
          <cell r="BI710">
            <v>9742800041228</v>
          </cell>
          <cell r="BJ710" t="str">
            <v>fixed</v>
          </cell>
          <cell r="BK710"/>
          <cell r="BL710"/>
          <cell r="BM710"/>
          <cell r="BN710"/>
          <cell r="BO710"/>
          <cell r="BP710"/>
          <cell r="BQ710">
            <v>1108010253</v>
          </cell>
        </row>
        <row r="711">
          <cell r="C711">
            <v>244789</v>
          </cell>
          <cell r="D711" t="str">
            <v>Active</v>
          </cell>
          <cell r="E711" t="str">
            <v>Mitsubishi</v>
          </cell>
          <cell r="F711" t="str">
            <v>Manuel</v>
          </cell>
          <cell r="G711" t="str">
            <v>Pick up 4.25 ton</v>
          </cell>
          <cell r="H711" t="str">
            <v>Rigid Truck</v>
          </cell>
          <cell r="I711"/>
          <cell r="J711" t="str">
            <v>Dry Box With Tail Lift</v>
          </cell>
          <cell r="K711"/>
          <cell r="L711"/>
          <cell r="M711" t="str">
            <v>JL7BCE1JXDK012061</v>
          </cell>
          <cell r="N711" t="str">
            <v>JL7BCE1JXDK012061</v>
          </cell>
          <cell r="O711">
            <v>2013</v>
          </cell>
          <cell r="P711" t="str">
            <v>Japan</v>
          </cell>
          <cell r="Q711" t="str">
            <v>CL - Distribution (IKEA)</v>
          </cell>
          <cell r="R711" t="str">
            <v>GWC</v>
          </cell>
          <cell r="S711" t="str">
            <v>LVQ</v>
          </cell>
          <cell r="T711"/>
          <cell r="U711"/>
          <cell r="V711"/>
          <cell r="W711">
            <v>4</v>
          </cell>
          <cell r="X711" t="str">
            <v>White</v>
          </cell>
          <cell r="Y711" t="str">
            <v>4D34N42960</v>
          </cell>
          <cell r="Z711"/>
          <cell r="AA711" t="str">
            <v>Diesel</v>
          </cell>
          <cell r="AB711"/>
          <cell r="AC711"/>
          <cell r="AD711">
            <v>4.5</v>
          </cell>
          <cell r="AE711"/>
          <cell r="AF711"/>
          <cell r="AG711"/>
          <cell r="AH711"/>
          <cell r="AI711">
            <v>1980</v>
          </cell>
          <cell r="AJ711">
            <v>4240</v>
          </cell>
          <cell r="AK711">
            <v>2260</v>
          </cell>
          <cell r="AL711"/>
          <cell r="AM711"/>
          <cell r="AN711"/>
          <cell r="AO711"/>
          <cell r="AP711"/>
          <cell r="AQ711"/>
          <cell r="AR711"/>
          <cell r="AS711"/>
          <cell r="AT711"/>
          <cell r="AU711"/>
          <cell r="AV711"/>
          <cell r="AW711"/>
          <cell r="AX711"/>
          <cell r="AY711" t="e">
            <v>#N/A</v>
          </cell>
          <cell r="AZ711"/>
          <cell r="BA711">
            <v>45165</v>
          </cell>
          <cell r="BB711" t="str">
            <v/>
          </cell>
          <cell r="BC711" t="str">
            <v>Compreh.</v>
          </cell>
          <cell r="BD711" t="str">
            <v>AVL</v>
          </cell>
          <cell r="BE711"/>
          <cell r="BF711" t="str">
            <v>IKEA</v>
          </cell>
          <cell r="BG711" t="str">
            <v>FMB120</v>
          </cell>
          <cell r="BH711">
            <v>354018119639528</v>
          </cell>
          <cell r="BI711">
            <v>9742800041229</v>
          </cell>
          <cell r="BJ711" t="str">
            <v>fixed</v>
          </cell>
          <cell r="BK711"/>
          <cell r="BL711"/>
          <cell r="BM711"/>
          <cell r="BN711"/>
          <cell r="BO711"/>
          <cell r="BP711"/>
          <cell r="BQ711">
            <v>1108010253</v>
          </cell>
        </row>
        <row r="712">
          <cell r="C712">
            <v>245023</v>
          </cell>
          <cell r="D712" t="str">
            <v>Active</v>
          </cell>
          <cell r="E712" t="str">
            <v>Mitsubishi</v>
          </cell>
          <cell r="F712" t="str">
            <v>Manuel</v>
          </cell>
          <cell r="G712" t="str">
            <v>Canter</v>
          </cell>
          <cell r="H712" t="str">
            <v>Rigid Truck</v>
          </cell>
          <cell r="I712"/>
          <cell r="J712" t="str">
            <v>Dry Box With Tail Lift</v>
          </cell>
          <cell r="K712"/>
          <cell r="L712"/>
          <cell r="M712" t="str">
            <v>JL7BCE1J3DK011897</v>
          </cell>
          <cell r="N712" t="str">
            <v>JL7BCE1J3DK011897</v>
          </cell>
          <cell r="O712">
            <v>2013</v>
          </cell>
          <cell r="P712" t="str">
            <v>Japan</v>
          </cell>
          <cell r="Q712" t="str">
            <v>CL - Distribution (IKEA)</v>
          </cell>
          <cell r="R712" t="str">
            <v>GWC</v>
          </cell>
          <cell r="S712" t="str">
            <v>LVQ</v>
          </cell>
          <cell r="T712"/>
          <cell r="U712"/>
          <cell r="V712"/>
          <cell r="W712">
            <v>4</v>
          </cell>
          <cell r="X712" t="str">
            <v>White</v>
          </cell>
          <cell r="Y712" t="str">
            <v>4D34N42799</v>
          </cell>
          <cell r="Z712"/>
          <cell r="AA712" t="str">
            <v>Diesel</v>
          </cell>
          <cell r="AB712"/>
          <cell r="AC712"/>
          <cell r="AD712">
            <v>4.5</v>
          </cell>
          <cell r="AE712"/>
          <cell r="AF712"/>
          <cell r="AG712"/>
          <cell r="AH712"/>
          <cell r="AI712">
            <v>1980</v>
          </cell>
          <cell r="AJ712">
            <v>4240</v>
          </cell>
          <cell r="AK712">
            <v>2260</v>
          </cell>
          <cell r="AL712"/>
          <cell r="AM712"/>
          <cell r="AN712"/>
          <cell r="AO712"/>
          <cell r="AP712"/>
          <cell r="AQ712"/>
          <cell r="AR712"/>
          <cell r="AS712"/>
          <cell r="AT712"/>
          <cell r="AU712"/>
          <cell r="AV712"/>
          <cell r="AW712"/>
          <cell r="AX712"/>
          <cell r="AY712" t="e">
            <v>#N/A</v>
          </cell>
          <cell r="AZ712"/>
          <cell r="BA712">
            <v>45176</v>
          </cell>
          <cell r="BB712" t="str">
            <v/>
          </cell>
          <cell r="BC712" t="str">
            <v>Compreh.</v>
          </cell>
          <cell r="BD712" t="str">
            <v>AVL</v>
          </cell>
          <cell r="BE712"/>
          <cell r="BF712" t="str">
            <v>IKEA</v>
          </cell>
          <cell r="BG712" t="str">
            <v>FMB120</v>
          </cell>
          <cell r="BH712">
            <v>354018119639585</v>
          </cell>
          <cell r="BI712">
            <v>9742800041230</v>
          </cell>
          <cell r="BJ712" t="str">
            <v>fixed</v>
          </cell>
          <cell r="BK712"/>
          <cell r="BL712"/>
          <cell r="BM712"/>
          <cell r="BN712"/>
          <cell r="BO712"/>
          <cell r="BP712"/>
          <cell r="BQ712">
            <v>1108010253</v>
          </cell>
        </row>
        <row r="713">
          <cell r="C713">
            <v>245024</v>
          </cell>
          <cell r="D713" t="str">
            <v>Active</v>
          </cell>
          <cell r="E713" t="str">
            <v>Mitsubishi</v>
          </cell>
          <cell r="F713" t="str">
            <v>Manuel</v>
          </cell>
          <cell r="G713" t="str">
            <v>Canter</v>
          </cell>
          <cell r="H713" t="str">
            <v>Rigid Truck</v>
          </cell>
          <cell r="I713"/>
          <cell r="J713" t="str">
            <v>Dry Box</v>
          </cell>
          <cell r="K713"/>
          <cell r="L713"/>
          <cell r="M713" t="str">
            <v>JL7BCE1JXDK011895</v>
          </cell>
          <cell r="N713" t="str">
            <v>JL7BCE1JXDK011895</v>
          </cell>
          <cell r="O713">
            <v>2013</v>
          </cell>
          <cell r="P713" t="str">
            <v>Japan</v>
          </cell>
          <cell r="Q713" t="str">
            <v>CL - Distribution (IKEA)</v>
          </cell>
          <cell r="R713" t="str">
            <v>GWC</v>
          </cell>
          <cell r="S713" t="str">
            <v>LVQ</v>
          </cell>
          <cell r="T713"/>
          <cell r="U713"/>
          <cell r="V713"/>
          <cell r="W713">
            <v>4</v>
          </cell>
          <cell r="X713" t="str">
            <v>White</v>
          </cell>
          <cell r="Y713" t="str">
            <v>4D34N42796</v>
          </cell>
          <cell r="Z713"/>
          <cell r="AA713" t="str">
            <v>Diesel</v>
          </cell>
          <cell r="AB713"/>
          <cell r="AC713"/>
          <cell r="AD713">
            <v>4.5</v>
          </cell>
          <cell r="AE713"/>
          <cell r="AF713"/>
          <cell r="AG713"/>
          <cell r="AH713"/>
          <cell r="AI713">
            <v>1980</v>
          </cell>
          <cell r="AJ713">
            <v>4240</v>
          </cell>
          <cell r="AK713">
            <v>2260</v>
          </cell>
          <cell r="AL713"/>
          <cell r="AM713"/>
          <cell r="AN713"/>
          <cell r="AO713"/>
          <cell r="AP713"/>
          <cell r="AQ713"/>
          <cell r="AR713"/>
          <cell r="AS713"/>
          <cell r="AT713"/>
          <cell r="AU713"/>
          <cell r="AV713"/>
          <cell r="AW713"/>
          <cell r="AX713"/>
          <cell r="AY713" t="e">
            <v>#N/A</v>
          </cell>
          <cell r="AZ713"/>
          <cell r="BA713">
            <v>44808</v>
          </cell>
          <cell r="BB713" t="str">
            <v>Expired</v>
          </cell>
          <cell r="BC713" t="str">
            <v>Compreh.</v>
          </cell>
          <cell r="BD713" t="str">
            <v>AVL</v>
          </cell>
          <cell r="BE713"/>
          <cell r="BF713" t="str">
            <v>IKEA</v>
          </cell>
          <cell r="BG713" t="str">
            <v>FMB120</v>
          </cell>
          <cell r="BH713">
            <v>354018119626699</v>
          </cell>
          <cell r="BI713">
            <v>9742800041231</v>
          </cell>
          <cell r="BJ713" t="str">
            <v>fixed</v>
          </cell>
          <cell r="BK713"/>
          <cell r="BL713"/>
          <cell r="BM713"/>
          <cell r="BN713"/>
          <cell r="BO713"/>
          <cell r="BP713"/>
          <cell r="BQ713">
            <v>1108010253</v>
          </cell>
        </row>
        <row r="714">
          <cell r="C714">
            <v>245131</v>
          </cell>
          <cell r="D714" t="str">
            <v>Active</v>
          </cell>
          <cell r="E714" t="str">
            <v>Mitsubishi</v>
          </cell>
          <cell r="F714" t="str">
            <v>Manuel</v>
          </cell>
          <cell r="G714" t="str">
            <v>Canter</v>
          </cell>
          <cell r="H714" t="str">
            <v>Rigid Truck</v>
          </cell>
          <cell r="I714"/>
          <cell r="J714" t="str">
            <v>Dry Box With Tail Lift</v>
          </cell>
          <cell r="K714"/>
          <cell r="L714"/>
          <cell r="M714" t="str">
            <v>JL7BCE1J4DK011858</v>
          </cell>
          <cell r="N714" t="str">
            <v>JL7BCE1J4DK011858</v>
          </cell>
          <cell r="O714">
            <v>2013</v>
          </cell>
          <cell r="P714" t="str">
            <v>Japan</v>
          </cell>
          <cell r="Q714" t="str">
            <v>CL - Distribution (IKEA)</v>
          </cell>
          <cell r="R714" t="str">
            <v>GWC</v>
          </cell>
          <cell r="S714" t="str">
            <v>LVQ</v>
          </cell>
          <cell r="T714"/>
          <cell r="U714"/>
          <cell r="V714"/>
          <cell r="W714">
            <v>4</v>
          </cell>
          <cell r="X714" t="str">
            <v>White</v>
          </cell>
          <cell r="Y714" t="str">
            <v>4D34N42730</v>
          </cell>
          <cell r="Z714"/>
          <cell r="AA714" t="str">
            <v>Diesel</v>
          </cell>
          <cell r="AB714"/>
          <cell r="AC714"/>
          <cell r="AD714">
            <v>4.5</v>
          </cell>
          <cell r="AE714"/>
          <cell r="AF714"/>
          <cell r="AG714"/>
          <cell r="AH714"/>
          <cell r="AI714">
            <v>1980</v>
          </cell>
          <cell r="AJ714">
            <v>4240</v>
          </cell>
          <cell r="AK714">
            <v>2260</v>
          </cell>
          <cell r="AL714"/>
          <cell r="AM714"/>
          <cell r="AN714"/>
          <cell r="AO714"/>
          <cell r="AP714"/>
          <cell r="AQ714"/>
          <cell r="AR714"/>
          <cell r="AS714"/>
          <cell r="AT714"/>
          <cell r="AU714"/>
          <cell r="AV714"/>
          <cell r="AW714"/>
          <cell r="AX714"/>
          <cell r="AY714" t="e">
            <v>#N/A</v>
          </cell>
          <cell r="AZ714"/>
          <cell r="BA714">
            <v>44810</v>
          </cell>
          <cell r="BB714" t="str">
            <v>Expired</v>
          </cell>
          <cell r="BC714" t="str">
            <v>Compreh.</v>
          </cell>
          <cell r="BD714" t="str">
            <v>AVL</v>
          </cell>
          <cell r="BE714"/>
          <cell r="BF714" t="str">
            <v>IKEA</v>
          </cell>
          <cell r="BG714" t="str">
            <v>FMB120</v>
          </cell>
          <cell r="BH714">
            <v>354018119626871</v>
          </cell>
          <cell r="BI714">
            <v>9742800041232</v>
          </cell>
          <cell r="BJ714" t="str">
            <v>fixed</v>
          </cell>
          <cell r="BK714"/>
          <cell r="BL714"/>
          <cell r="BM714"/>
          <cell r="BN714"/>
          <cell r="BO714"/>
          <cell r="BP714"/>
          <cell r="BQ714">
            <v>1108010253</v>
          </cell>
        </row>
        <row r="715">
          <cell r="C715">
            <v>252296</v>
          </cell>
          <cell r="D715" t="str">
            <v>Active</v>
          </cell>
          <cell r="E715" t="str">
            <v>Mitsubishi</v>
          </cell>
          <cell r="F715" t="str">
            <v>Manuel</v>
          </cell>
          <cell r="G715" t="str">
            <v>Rosa</v>
          </cell>
          <cell r="H715" t="str">
            <v>Bus</v>
          </cell>
          <cell r="I715"/>
          <cell r="J715" t="str">
            <v>Passenger bus</v>
          </cell>
          <cell r="K715"/>
          <cell r="L715"/>
          <cell r="M715" t="str">
            <v>JL5B3G6PXDRL10408</v>
          </cell>
          <cell r="N715" t="str">
            <v>JL5B3G6PXDRL10408</v>
          </cell>
          <cell r="O715">
            <v>2013</v>
          </cell>
          <cell r="P715" t="str">
            <v>Japan</v>
          </cell>
          <cell r="Q715" t="str">
            <v>CL - Distribution (51 East)</v>
          </cell>
          <cell r="R715" t="str">
            <v>GWC</v>
          </cell>
          <cell r="S715" t="str">
            <v>LVQ</v>
          </cell>
          <cell r="T715"/>
          <cell r="U715"/>
          <cell r="V715"/>
          <cell r="W715">
            <v>4</v>
          </cell>
          <cell r="X715" t="str">
            <v>White</v>
          </cell>
          <cell r="Y715" t="str">
            <v>4D33N58017</v>
          </cell>
          <cell r="Z715"/>
          <cell r="AA715" t="str">
            <v>Diesel</v>
          </cell>
          <cell r="AB715"/>
          <cell r="AC715">
            <v>1</v>
          </cell>
          <cell r="AD715">
            <v>6</v>
          </cell>
          <cell r="AE715" t="str">
            <v>26 Seater</v>
          </cell>
          <cell r="AF715"/>
          <cell r="AG715"/>
          <cell r="AH715"/>
          <cell r="AI715">
            <v>-2540</v>
          </cell>
          <cell r="AJ715"/>
          <cell r="AK715">
            <v>2540</v>
          </cell>
          <cell r="AL715"/>
          <cell r="AM715"/>
          <cell r="AN715"/>
          <cell r="AO715"/>
          <cell r="AP715"/>
          <cell r="AQ715"/>
          <cell r="AR715"/>
          <cell r="AS715"/>
          <cell r="AT715"/>
          <cell r="AU715"/>
          <cell r="AV715"/>
          <cell r="AW715"/>
          <cell r="AX715"/>
          <cell r="AY715" t="e">
            <v>#N/A</v>
          </cell>
          <cell r="AZ715"/>
          <cell r="BA715">
            <v>44808</v>
          </cell>
          <cell r="BB715" t="str">
            <v>Expired</v>
          </cell>
          <cell r="BC715" t="str">
            <v>Compreh.</v>
          </cell>
          <cell r="BD715" t="str">
            <v>AVL</v>
          </cell>
          <cell r="BE715"/>
          <cell r="BF715" t="str">
            <v>DISTRIBUTION</v>
          </cell>
          <cell r="BG715" t="str">
            <v>FMB120</v>
          </cell>
          <cell r="BH715">
            <v>354018119626715</v>
          </cell>
          <cell r="BI715">
            <v>9742800041156</v>
          </cell>
          <cell r="BJ715" t="str">
            <v>fixed</v>
          </cell>
          <cell r="BK715"/>
          <cell r="BL715"/>
          <cell r="BM715"/>
          <cell r="BN715"/>
          <cell r="BO715"/>
          <cell r="BP715"/>
          <cell r="BQ715">
            <v>1108010251</v>
          </cell>
        </row>
        <row r="716">
          <cell r="C716">
            <v>252297</v>
          </cell>
          <cell r="D716" t="str">
            <v>Active</v>
          </cell>
          <cell r="E716" t="str">
            <v>Mitsubishi</v>
          </cell>
          <cell r="F716" t="str">
            <v>Manuel</v>
          </cell>
          <cell r="G716" t="str">
            <v>Rosa</v>
          </cell>
          <cell r="H716" t="str">
            <v>Bus</v>
          </cell>
          <cell r="I716"/>
          <cell r="J716" t="str">
            <v>Passenger bus</v>
          </cell>
          <cell r="K716"/>
          <cell r="L716"/>
          <cell r="M716" t="str">
            <v>JL5B3G6P1DRL10412</v>
          </cell>
          <cell r="N716" t="str">
            <v>JL5B3G6P1DRL10412</v>
          </cell>
          <cell r="O716">
            <v>2013</v>
          </cell>
          <cell r="P716" t="str">
            <v>Japan</v>
          </cell>
          <cell r="Q716" t="str">
            <v>CL - Distribution (Core Ops)</v>
          </cell>
          <cell r="R716" t="str">
            <v>GWC</v>
          </cell>
          <cell r="S716" t="str">
            <v>LVQ</v>
          </cell>
          <cell r="T716"/>
          <cell r="U716"/>
          <cell r="V716"/>
          <cell r="W716">
            <v>4</v>
          </cell>
          <cell r="X716" t="str">
            <v>White</v>
          </cell>
          <cell r="Y716" t="str">
            <v>4D33N58746</v>
          </cell>
          <cell r="Z716"/>
          <cell r="AA716" t="str">
            <v>Diesel</v>
          </cell>
          <cell r="AB716"/>
          <cell r="AC716">
            <v>1</v>
          </cell>
          <cell r="AD716">
            <v>6</v>
          </cell>
          <cell r="AE716" t="str">
            <v>26 Seater</v>
          </cell>
          <cell r="AF716"/>
          <cell r="AG716"/>
          <cell r="AH716"/>
          <cell r="AI716">
            <v>-2540</v>
          </cell>
          <cell r="AJ716"/>
          <cell r="AK716">
            <v>2540</v>
          </cell>
          <cell r="AL716"/>
          <cell r="AM716"/>
          <cell r="AN716"/>
          <cell r="AO716"/>
          <cell r="AP716"/>
          <cell r="AQ716"/>
          <cell r="AR716"/>
          <cell r="AS716"/>
          <cell r="AT716"/>
          <cell r="AU716"/>
          <cell r="AV716"/>
          <cell r="AW716"/>
          <cell r="AX716"/>
          <cell r="AY716" t="e">
            <v>#N/A</v>
          </cell>
          <cell r="AZ716"/>
          <cell r="BA716">
            <v>44866</v>
          </cell>
          <cell r="BB716" t="str">
            <v>Expired</v>
          </cell>
          <cell r="BC716" t="str">
            <v>Compreh.</v>
          </cell>
          <cell r="BD716" t="str">
            <v>AVL</v>
          </cell>
          <cell r="BE716"/>
          <cell r="BF716" t="str">
            <v>DISTRIBUTION</v>
          </cell>
          <cell r="BG716" t="str">
            <v>FMB120</v>
          </cell>
          <cell r="BH716">
            <v>354018119639601</v>
          </cell>
          <cell r="BI716">
            <v>9742800041157</v>
          </cell>
          <cell r="BJ716" t="str">
            <v>fixed</v>
          </cell>
          <cell r="BK716"/>
          <cell r="BL716"/>
          <cell r="BM716"/>
          <cell r="BN716"/>
          <cell r="BO716"/>
          <cell r="BP716"/>
          <cell r="BQ716">
            <v>1108010252</v>
          </cell>
        </row>
        <row r="717">
          <cell r="C717">
            <v>253956</v>
          </cell>
          <cell r="D717" t="str">
            <v>Active</v>
          </cell>
          <cell r="E717" t="str">
            <v>Toyota</v>
          </cell>
          <cell r="F717" t="str">
            <v>Manuel</v>
          </cell>
          <cell r="G717" t="str">
            <v>I TON</v>
          </cell>
          <cell r="H717" t="str">
            <v>Light Vehicle</v>
          </cell>
          <cell r="I717"/>
          <cell r="J717" t="str">
            <v>Passenger Van</v>
          </cell>
          <cell r="K717"/>
          <cell r="L717"/>
          <cell r="M717" t="str">
            <v>JTGJX02P8D0052012</v>
          </cell>
          <cell r="N717" t="str">
            <v>JTGJX02P8D0052012</v>
          </cell>
          <cell r="O717">
            <v>2013</v>
          </cell>
          <cell r="P717" t="str">
            <v>Japan</v>
          </cell>
          <cell r="Q717" t="str">
            <v>CL - Distribution (Core Ops)</v>
          </cell>
          <cell r="R717" t="str">
            <v>GWC</v>
          </cell>
          <cell r="S717" t="str">
            <v>LVQ</v>
          </cell>
          <cell r="T717"/>
          <cell r="U717"/>
          <cell r="V717"/>
          <cell r="W717">
            <v>4</v>
          </cell>
          <cell r="X717" t="str">
            <v>White</v>
          </cell>
          <cell r="Y717" t="str">
            <v>2TR-8544924</v>
          </cell>
          <cell r="Z717"/>
          <cell r="AA717" t="str">
            <v>Petrol</v>
          </cell>
          <cell r="AB717"/>
          <cell r="AC717">
            <v>1</v>
          </cell>
          <cell r="AD717">
            <v>7</v>
          </cell>
          <cell r="AE717"/>
          <cell r="AF717"/>
          <cell r="AG717"/>
          <cell r="AH717"/>
          <cell r="AI717">
            <v>-2000</v>
          </cell>
          <cell r="AJ717"/>
          <cell r="AK717">
            <v>2000</v>
          </cell>
          <cell r="AL717"/>
          <cell r="AM717"/>
          <cell r="AN717"/>
          <cell r="AO717"/>
          <cell r="AP717"/>
          <cell r="AQ717"/>
          <cell r="AR717"/>
          <cell r="AS717"/>
          <cell r="AT717"/>
          <cell r="AU717"/>
          <cell r="AV717"/>
          <cell r="AW717"/>
          <cell r="AX717"/>
          <cell r="AY717" t="e">
            <v>#N/A</v>
          </cell>
          <cell r="AZ717"/>
          <cell r="BA717">
            <v>44830</v>
          </cell>
          <cell r="BB717" t="str">
            <v>Expired</v>
          </cell>
          <cell r="BC717" t="str">
            <v>Compreh.</v>
          </cell>
          <cell r="BD717" t="str">
            <v>AVL</v>
          </cell>
          <cell r="BE717"/>
          <cell r="BF717" t="str">
            <v>DISTRIBUTION</v>
          </cell>
          <cell r="BG717" t="str">
            <v>FMB120</v>
          </cell>
          <cell r="BH717">
            <v>354018119646598</v>
          </cell>
          <cell r="BI717">
            <v>9742800041158</v>
          </cell>
          <cell r="BJ717" t="str">
            <v>fixed</v>
          </cell>
          <cell r="BK717"/>
          <cell r="BL717"/>
          <cell r="BM717"/>
          <cell r="BN717"/>
          <cell r="BO717"/>
          <cell r="BP717"/>
          <cell r="BQ717">
            <v>1108010252</v>
          </cell>
        </row>
        <row r="718">
          <cell r="C718">
            <v>263730</v>
          </cell>
          <cell r="D718" t="str">
            <v>Active</v>
          </cell>
          <cell r="E718" t="str">
            <v>Mitsubishi</v>
          </cell>
          <cell r="F718" t="str">
            <v>Manuel</v>
          </cell>
          <cell r="G718" t="str">
            <v>Canter</v>
          </cell>
          <cell r="H718" t="str">
            <v>Rigid Truck</v>
          </cell>
          <cell r="I718"/>
          <cell r="J718" t="str">
            <v>Open Pickup Without Tail Lift</v>
          </cell>
          <cell r="K718"/>
          <cell r="L718"/>
          <cell r="M718" t="str">
            <v>JL6BEH6P1DK011880</v>
          </cell>
          <cell r="N718" t="str">
            <v>JL6BEH6P1DK011880</v>
          </cell>
          <cell r="O718">
            <v>2013</v>
          </cell>
          <cell r="P718" t="str">
            <v>Japan</v>
          </cell>
          <cell r="Q718" t="str">
            <v>FF - Operation Services</v>
          </cell>
          <cell r="R718" t="str">
            <v>GWC</v>
          </cell>
          <cell r="S718" t="str">
            <v>LVQ</v>
          </cell>
          <cell r="T718" t="str">
            <v>LVQ</v>
          </cell>
          <cell r="U718"/>
          <cell r="V718"/>
          <cell r="W718">
            <v>4</v>
          </cell>
          <cell r="X718" t="str">
            <v>White</v>
          </cell>
          <cell r="Y718" t="str">
            <v>4D33N42674</v>
          </cell>
          <cell r="Z718"/>
          <cell r="AA718" t="str">
            <v>Diesel</v>
          </cell>
          <cell r="AB718"/>
          <cell r="AC718">
            <v>2</v>
          </cell>
          <cell r="AD718">
            <v>4.5</v>
          </cell>
          <cell r="AE718"/>
          <cell r="AF718"/>
          <cell r="AG718"/>
          <cell r="AH718"/>
          <cell r="AI718">
            <v>5740</v>
          </cell>
          <cell r="AJ718">
            <v>8180</v>
          </cell>
          <cell r="AK718">
            <v>2440</v>
          </cell>
          <cell r="AL718"/>
          <cell r="AM718"/>
          <cell r="AN718"/>
          <cell r="AO718"/>
          <cell r="AP718"/>
          <cell r="AQ718"/>
          <cell r="AR718"/>
          <cell r="AS718"/>
          <cell r="AT718"/>
          <cell r="AU718"/>
          <cell r="AV718"/>
          <cell r="AW718"/>
          <cell r="AX718"/>
          <cell r="AY718" t="e">
            <v>#N/A</v>
          </cell>
          <cell r="AZ718"/>
          <cell r="BA718">
            <v>44971</v>
          </cell>
          <cell r="BB718" t="str">
            <v/>
          </cell>
          <cell r="BC718" t="str">
            <v>Compreh.</v>
          </cell>
          <cell r="BD718" t="str">
            <v>AVL</v>
          </cell>
          <cell r="BE718"/>
          <cell r="BF718" t="str">
            <v>FTD</v>
          </cell>
          <cell r="BG718" t="str">
            <v>FMB120</v>
          </cell>
          <cell r="BH718">
            <v>354018119568552</v>
          </cell>
          <cell r="BI718">
            <v>9742800041159</v>
          </cell>
          <cell r="BJ718" t="str">
            <v>fixed</v>
          </cell>
          <cell r="BK718"/>
          <cell r="BL718"/>
          <cell r="BM718"/>
          <cell r="BN718"/>
          <cell r="BO718"/>
          <cell r="BP718"/>
          <cell r="BQ718">
            <v>1108020400</v>
          </cell>
        </row>
        <row r="719">
          <cell r="C719">
            <v>264561</v>
          </cell>
          <cell r="D719" t="str">
            <v>Active</v>
          </cell>
          <cell r="E719" t="str">
            <v>Mitsubishi</v>
          </cell>
          <cell r="F719" t="str">
            <v>Manuel</v>
          </cell>
          <cell r="G719" t="str">
            <v>Canter</v>
          </cell>
          <cell r="H719" t="str">
            <v>Rigid Truck</v>
          </cell>
          <cell r="I719"/>
          <cell r="J719" t="str">
            <v>Reefer Box With Tail Lift</v>
          </cell>
          <cell r="K719"/>
          <cell r="L719"/>
          <cell r="M719" t="str">
            <v>JL6BEH6P7DK027548</v>
          </cell>
          <cell r="N719" t="str">
            <v>JL6BEH6P7DK027548</v>
          </cell>
          <cell r="O719">
            <v>2013</v>
          </cell>
          <cell r="P719" t="str">
            <v>Japan</v>
          </cell>
          <cell r="Q719" t="str">
            <v>CL - Distribution (Core Ops)</v>
          </cell>
          <cell r="R719" t="str">
            <v>GWC</v>
          </cell>
          <cell r="S719" t="str">
            <v>LVQ</v>
          </cell>
          <cell r="T719" t="str">
            <v>LVQ</v>
          </cell>
          <cell r="U719"/>
          <cell r="V719"/>
          <cell r="W719">
            <v>4</v>
          </cell>
          <cell r="X719" t="str">
            <v>White</v>
          </cell>
          <cell r="Y719" t="str">
            <v>4D33N69647</v>
          </cell>
          <cell r="Z719"/>
          <cell r="AA719" t="str">
            <v>Diesel</v>
          </cell>
          <cell r="AB719"/>
          <cell r="AC719"/>
          <cell r="AD719">
            <v>4.5</v>
          </cell>
          <cell r="AE719"/>
          <cell r="AF719"/>
          <cell r="AG719"/>
          <cell r="AH719"/>
          <cell r="AI719">
            <v>5740</v>
          </cell>
          <cell r="AJ719">
            <v>8180</v>
          </cell>
          <cell r="AK719">
            <v>2440</v>
          </cell>
          <cell r="AL719">
            <v>548</v>
          </cell>
          <cell r="AM719">
            <v>560</v>
          </cell>
          <cell r="AN719">
            <v>200</v>
          </cell>
          <cell r="AO719">
            <v>225</v>
          </cell>
          <cell r="AP719"/>
          <cell r="AQ719">
            <v>230</v>
          </cell>
          <cell r="AR719"/>
          <cell r="AS719"/>
          <cell r="AT719"/>
          <cell r="AU719"/>
          <cell r="AV719"/>
          <cell r="AW719"/>
          <cell r="AX719"/>
          <cell r="AY719" t="e">
            <v>#N/A</v>
          </cell>
          <cell r="AZ719"/>
          <cell r="BA719">
            <v>45012</v>
          </cell>
          <cell r="BB719" t="str">
            <v/>
          </cell>
          <cell r="BC719" t="str">
            <v>Compreh.</v>
          </cell>
          <cell r="BD719" t="str">
            <v>AVL</v>
          </cell>
          <cell r="BE719"/>
          <cell r="BF719" t="str">
            <v>DISTRIBUTION</v>
          </cell>
          <cell r="BG719" t="str">
            <v>FMB120</v>
          </cell>
          <cell r="BH719">
            <v>354018119568560</v>
          </cell>
          <cell r="BI719">
            <v>9742800041160</v>
          </cell>
          <cell r="BJ719" t="str">
            <v>fixed</v>
          </cell>
          <cell r="BK719"/>
          <cell r="BL719"/>
          <cell r="BM719"/>
          <cell r="BN719"/>
          <cell r="BO719"/>
          <cell r="BP719"/>
          <cell r="BQ719">
            <v>1108010252</v>
          </cell>
        </row>
        <row r="720">
          <cell r="C720">
            <v>264562</v>
          </cell>
          <cell r="D720" t="str">
            <v>Active</v>
          </cell>
          <cell r="E720" t="str">
            <v>Mitsubishi</v>
          </cell>
          <cell r="F720" t="str">
            <v>Manuel</v>
          </cell>
          <cell r="G720" t="str">
            <v>Canter</v>
          </cell>
          <cell r="H720" t="str">
            <v>Rigid Truck</v>
          </cell>
          <cell r="I720"/>
          <cell r="J720" t="str">
            <v>Reefer Box With Tail Lift</v>
          </cell>
          <cell r="K720"/>
          <cell r="L720"/>
          <cell r="M720" t="str">
            <v>JL6BEH6PXDK027494</v>
          </cell>
          <cell r="N720" t="str">
            <v>JL6BEH6PXDK027494</v>
          </cell>
          <cell r="O720">
            <v>2013</v>
          </cell>
          <cell r="P720" t="str">
            <v>Japan</v>
          </cell>
          <cell r="Q720" t="str">
            <v>CL - Distribution (Core Ops)</v>
          </cell>
          <cell r="R720" t="str">
            <v>GWC</v>
          </cell>
          <cell r="S720" t="str">
            <v>LVQ</v>
          </cell>
          <cell r="T720" t="str">
            <v>LVQ</v>
          </cell>
          <cell r="U720"/>
          <cell r="V720"/>
          <cell r="W720">
            <v>4</v>
          </cell>
          <cell r="X720" t="str">
            <v>White</v>
          </cell>
          <cell r="Y720" t="str">
            <v>4D33N69516</v>
          </cell>
          <cell r="Z720"/>
          <cell r="AA720" t="str">
            <v>Diesel</v>
          </cell>
          <cell r="AB720"/>
          <cell r="AC720"/>
          <cell r="AD720">
            <v>4.5</v>
          </cell>
          <cell r="AE720"/>
          <cell r="AF720"/>
          <cell r="AG720"/>
          <cell r="AH720"/>
          <cell r="AI720">
            <v>5740</v>
          </cell>
          <cell r="AJ720">
            <v>8180</v>
          </cell>
          <cell r="AK720">
            <v>2440</v>
          </cell>
          <cell r="AL720"/>
          <cell r="AM720">
            <v>540</v>
          </cell>
          <cell r="AN720">
            <v>425</v>
          </cell>
          <cell r="AO720">
            <v>200</v>
          </cell>
          <cell r="AP720">
            <v>194</v>
          </cell>
          <cell r="AQ720">
            <v>200</v>
          </cell>
          <cell r="AR720"/>
          <cell r="AS720" t="str">
            <v>THERMOKING (T600)</v>
          </cell>
          <cell r="AT720">
            <v>5001235697</v>
          </cell>
          <cell r="AU720"/>
          <cell r="AV720"/>
          <cell r="AW720"/>
          <cell r="AX720"/>
          <cell r="AY720" t="e">
            <v>#N/A</v>
          </cell>
          <cell r="AZ720"/>
          <cell r="BA720">
            <v>44970</v>
          </cell>
          <cell r="BB720" t="str">
            <v/>
          </cell>
          <cell r="BC720" t="str">
            <v>Compreh.</v>
          </cell>
          <cell r="BD720" t="str">
            <v>AVL</v>
          </cell>
          <cell r="BE720"/>
          <cell r="BF720" t="str">
            <v>DISTRIBUTION</v>
          </cell>
          <cell r="BG720" t="str">
            <v>FMB120</v>
          </cell>
          <cell r="BH720">
            <v>354018119576266</v>
          </cell>
          <cell r="BI720">
            <v>9742800041161</v>
          </cell>
          <cell r="BJ720" t="str">
            <v>fixed</v>
          </cell>
          <cell r="BK720"/>
          <cell r="BL720"/>
          <cell r="BM720"/>
          <cell r="BN720"/>
          <cell r="BO720"/>
          <cell r="BP720"/>
          <cell r="BQ720">
            <v>1108010252</v>
          </cell>
        </row>
        <row r="721">
          <cell r="C721">
            <v>264563</v>
          </cell>
          <cell r="D721" t="str">
            <v>Active</v>
          </cell>
          <cell r="E721" t="str">
            <v>Mitsubishi</v>
          </cell>
          <cell r="F721" t="str">
            <v>Manuel</v>
          </cell>
          <cell r="G721" t="str">
            <v>Canter</v>
          </cell>
          <cell r="H721" t="str">
            <v>Rigid Truck</v>
          </cell>
          <cell r="I721"/>
          <cell r="J721" t="str">
            <v>Reefer Box With Tail Lift</v>
          </cell>
          <cell r="K721"/>
          <cell r="L721"/>
          <cell r="M721" t="str">
            <v>JL6BCE6JXDK022103</v>
          </cell>
          <cell r="N721" t="str">
            <v>JL6BCE6JXDK022103</v>
          </cell>
          <cell r="O721">
            <v>2013</v>
          </cell>
          <cell r="P721" t="str">
            <v>Japan</v>
          </cell>
          <cell r="Q721" t="str">
            <v>CL - Distribution (Core Ops)</v>
          </cell>
          <cell r="R721" t="str">
            <v>GWC</v>
          </cell>
          <cell r="S721" t="str">
            <v>LVQ</v>
          </cell>
          <cell r="T721" t="str">
            <v>LVQ</v>
          </cell>
          <cell r="U721"/>
          <cell r="V721"/>
          <cell r="W721">
            <v>4</v>
          </cell>
          <cell r="X721" t="str">
            <v>White</v>
          </cell>
          <cell r="Y721" t="str">
            <v>4D34N58960</v>
          </cell>
          <cell r="Z721"/>
          <cell r="AA721" t="str">
            <v>Diesel</v>
          </cell>
          <cell r="AB721"/>
          <cell r="AC721"/>
          <cell r="AD721">
            <v>4.5</v>
          </cell>
          <cell r="AE721"/>
          <cell r="AF721"/>
          <cell r="AG721"/>
          <cell r="AH721"/>
          <cell r="AI721">
            <v>4240</v>
          </cell>
          <cell r="AJ721">
            <v>6500</v>
          </cell>
          <cell r="AK721">
            <v>2260</v>
          </cell>
          <cell r="AL721"/>
          <cell r="AM721"/>
          <cell r="AN721">
            <v>425</v>
          </cell>
          <cell r="AO721"/>
          <cell r="AP721">
            <v>194</v>
          </cell>
          <cell r="AQ721"/>
          <cell r="AR721"/>
          <cell r="AS721" t="str">
            <v>THERMOKING (T600)</v>
          </cell>
          <cell r="AT721"/>
          <cell r="AU721"/>
          <cell r="AV721"/>
          <cell r="AW721"/>
          <cell r="AX721"/>
          <cell r="AY721" t="e">
            <v>#N/A</v>
          </cell>
          <cell r="AZ721"/>
          <cell r="BA721">
            <v>45007</v>
          </cell>
          <cell r="BB721" t="str">
            <v/>
          </cell>
          <cell r="BC721" t="str">
            <v>Compreh.</v>
          </cell>
          <cell r="BD721" t="str">
            <v>AVL</v>
          </cell>
          <cell r="BE721"/>
          <cell r="BF721" t="str">
            <v>DISTRIBUTION</v>
          </cell>
          <cell r="BG721" t="str">
            <v>FMB120</v>
          </cell>
          <cell r="BH721">
            <v>354018119541278</v>
          </cell>
          <cell r="BI721">
            <v>9742800041162</v>
          </cell>
          <cell r="BJ721" t="str">
            <v>fixed</v>
          </cell>
          <cell r="BK721"/>
          <cell r="BL721"/>
          <cell r="BM721"/>
          <cell r="BN721"/>
          <cell r="BO721"/>
          <cell r="BP721"/>
          <cell r="BQ721">
            <v>1108010252</v>
          </cell>
        </row>
        <row r="722">
          <cell r="C722">
            <v>264564</v>
          </cell>
          <cell r="D722" t="str">
            <v>Active</v>
          </cell>
          <cell r="E722" t="str">
            <v>Mitsubishi</v>
          </cell>
          <cell r="F722" t="str">
            <v>Manuel</v>
          </cell>
          <cell r="G722" t="str">
            <v>Canter</v>
          </cell>
          <cell r="H722" t="str">
            <v>Rigid Truck</v>
          </cell>
          <cell r="I722"/>
          <cell r="J722" t="str">
            <v>Reefer Box With Tail Lift</v>
          </cell>
          <cell r="K722"/>
          <cell r="L722"/>
          <cell r="M722" t="str">
            <v>JL6BCE6J7DK028117</v>
          </cell>
          <cell r="N722" t="str">
            <v>JL6BCE6J7DK028117</v>
          </cell>
          <cell r="O722">
            <v>2013</v>
          </cell>
          <cell r="P722" t="str">
            <v>Japan</v>
          </cell>
          <cell r="Q722" t="str">
            <v>CL - Distribution (Core Ops)</v>
          </cell>
          <cell r="R722" t="str">
            <v>GWC</v>
          </cell>
          <cell r="S722" t="str">
            <v>LVQ</v>
          </cell>
          <cell r="T722" t="str">
            <v>LVQ</v>
          </cell>
          <cell r="U722"/>
          <cell r="V722"/>
          <cell r="W722">
            <v>4</v>
          </cell>
          <cell r="X722" t="str">
            <v>White</v>
          </cell>
          <cell r="Y722" t="str">
            <v>4D34N70935</v>
          </cell>
          <cell r="Z722"/>
          <cell r="AA722" t="str">
            <v>Diesel</v>
          </cell>
          <cell r="AB722"/>
          <cell r="AC722"/>
          <cell r="AD722">
            <v>4.5</v>
          </cell>
          <cell r="AE722"/>
          <cell r="AF722"/>
          <cell r="AG722"/>
          <cell r="AH722"/>
          <cell r="AI722">
            <v>4240</v>
          </cell>
          <cell r="AJ722">
            <v>6500</v>
          </cell>
          <cell r="AK722">
            <v>2260</v>
          </cell>
          <cell r="AL722"/>
          <cell r="AM722"/>
          <cell r="AN722">
            <v>425</v>
          </cell>
          <cell r="AO722"/>
          <cell r="AP722">
            <v>194</v>
          </cell>
          <cell r="AQ722"/>
          <cell r="AR722"/>
          <cell r="AS722" t="str">
            <v>THERMOKING (T600)</v>
          </cell>
          <cell r="AT722">
            <v>5001235448</v>
          </cell>
          <cell r="AU722"/>
          <cell r="AV722"/>
          <cell r="AW722"/>
          <cell r="AX722"/>
          <cell r="AY722" t="e">
            <v>#N/A</v>
          </cell>
          <cell r="AZ722"/>
          <cell r="BA722">
            <v>44997</v>
          </cell>
          <cell r="BB722" t="str">
            <v/>
          </cell>
          <cell r="BC722" t="str">
            <v>Compreh.</v>
          </cell>
          <cell r="BD722" t="str">
            <v>AVL</v>
          </cell>
          <cell r="BE722"/>
          <cell r="BF722" t="str">
            <v>DISTRIBUTION</v>
          </cell>
          <cell r="BG722" t="str">
            <v>FMB120</v>
          </cell>
          <cell r="BH722">
            <v>354018119541393</v>
          </cell>
          <cell r="BI722">
            <v>9742800041163</v>
          </cell>
          <cell r="BJ722" t="str">
            <v>fixed</v>
          </cell>
          <cell r="BK722"/>
          <cell r="BL722"/>
          <cell r="BM722"/>
          <cell r="BN722"/>
          <cell r="BO722"/>
          <cell r="BP722"/>
          <cell r="BQ722">
            <v>1108010252</v>
          </cell>
        </row>
        <row r="723">
          <cell r="C723">
            <v>264569</v>
          </cell>
          <cell r="D723" t="str">
            <v>Active</v>
          </cell>
          <cell r="E723" t="str">
            <v>Mitsubishi</v>
          </cell>
          <cell r="F723" t="str">
            <v>Manuel</v>
          </cell>
          <cell r="G723" t="str">
            <v>Canter</v>
          </cell>
          <cell r="H723" t="str">
            <v>Rigid Truck</v>
          </cell>
          <cell r="I723"/>
          <cell r="J723" t="str">
            <v>Reefer Box With Tail Lift</v>
          </cell>
          <cell r="K723"/>
          <cell r="L723"/>
          <cell r="M723" t="str">
            <v>JL6BCE6JXDK023025</v>
          </cell>
          <cell r="N723" t="str">
            <v>JL6BCE6JXDK023025</v>
          </cell>
          <cell r="O723">
            <v>2013</v>
          </cell>
          <cell r="P723" t="str">
            <v>Japan</v>
          </cell>
          <cell r="Q723" t="str">
            <v>CL - Distribution (Core Ops)</v>
          </cell>
          <cell r="R723" t="str">
            <v>GWC</v>
          </cell>
          <cell r="S723" t="str">
            <v>LVQ</v>
          </cell>
          <cell r="T723" t="str">
            <v>LVQ</v>
          </cell>
          <cell r="U723"/>
          <cell r="V723"/>
          <cell r="W723">
            <v>4</v>
          </cell>
          <cell r="X723" t="str">
            <v>White</v>
          </cell>
          <cell r="Y723" t="str">
            <v>4D34N60678</v>
          </cell>
          <cell r="Z723"/>
          <cell r="AA723" t="str">
            <v>Diesel</v>
          </cell>
          <cell r="AB723"/>
          <cell r="AC723"/>
          <cell r="AD723">
            <v>4.5</v>
          </cell>
          <cell r="AE723"/>
          <cell r="AF723"/>
          <cell r="AG723"/>
          <cell r="AH723"/>
          <cell r="AI723">
            <v>4240</v>
          </cell>
          <cell r="AJ723">
            <v>6500</v>
          </cell>
          <cell r="AK723">
            <v>2260</v>
          </cell>
          <cell r="AL723"/>
          <cell r="AM723"/>
          <cell r="AN723">
            <v>425</v>
          </cell>
          <cell r="AO723"/>
          <cell r="AP723">
            <v>194</v>
          </cell>
          <cell r="AQ723"/>
          <cell r="AR723"/>
          <cell r="AS723"/>
          <cell r="AT723"/>
          <cell r="AU723"/>
          <cell r="AV723"/>
          <cell r="AW723"/>
          <cell r="AX723"/>
          <cell r="AY723" t="e">
            <v>#N/A</v>
          </cell>
          <cell r="AZ723"/>
          <cell r="BA723">
            <v>45018</v>
          </cell>
          <cell r="BB723" t="str">
            <v/>
          </cell>
          <cell r="BC723" t="str">
            <v>Compreh.</v>
          </cell>
          <cell r="BD723" t="str">
            <v>AVL</v>
          </cell>
          <cell r="BE723"/>
          <cell r="BF723" t="str">
            <v>DISTRIBUTION</v>
          </cell>
          <cell r="BG723" t="str">
            <v>FMB120</v>
          </cell>
          <cell r="BH723">
            <v>354018119665770</v>
          </cell>
          <cell r="BI723">
            <v>9742800041164</v>
          </cell>
          <cell r="BJ723" t="str">
            <v>fixed</v>
          </cell>
          <cell r="BK723"/>
          <cell r="BL723"/>
          <cell r="BM723"/>
          <cell r="BN723"/>
          <cell r="BO723"/>
          <cell r="BP723"/>
          <cell r="BQ723">
            <v>1108010252</v>
          </cell>
        </row>
        <row r="724">
          <cell r="C724">
            <v>264571</v>
          </cell>
          <cell r="D724" t="str">
            <v>Active</v>
          </cell>
          <cell r="E724" t="str">
            <v>Mitsubishi</v>
          </cell>
          <cell r="F724" t="str">
            <v>Manuel</v>
          </cell>
          <cell r="G724" t="str">
            <v>Canter</v>
          </cell>
          <cell r="H724" t="str">
            <v>Rigid Truck</v>
          </cell>
          <cell r="I724"/>
          <cell r="J724" t="str">
            <v>Reefer Box With Tail Lift</v>
          </cell>
          <cell r="K724"/>
          <cell r="L724"/>
          <cell r="M724" t="str">
            <v>JL6BCE6J5DK028035</v>
          </cell>
          <cell r="N724" t="str">
            <v>JL6BCE6J5DK028035</v>
          </cell>
          <cell r="O724">
            <v>2013</v>
          </cell>
          <cell r="P724" t="str">
            <v>Japan</v>
          </cell>
          <cell r="Q724" t="str">
            <v>CL - Distribution (Core Ops)</v>
          </cell>
          <cell r="R724" t="str">
            <v>GWC</v>
          </cell>
          <cell r="S724" t="str">
            <v>LVQ</v>
          </cell>
          <cell r="T724" t="str">
            <v>LVQ</v>
          </cell>
          <cell r="U724"/>
          <cell r="V724"/>
          <cell r="W724">
            <v>4</v>
          </cell>
          <cell r="X724" t="str">
            <v>White</v>
          </cell>
          <cell r="Y724" t="str">
            <v>4D34N70704</v>
          </cell>
          <cell r="Z724"/>
          <cell r="AA724" t="str">
            <v>Diesel</v>
          </cell>
          <cell r="AB724"/>
          <cell r="AC724"/>
          <cell r="AD724">
            <v>4.5</v>
          </cell>
          <cell r="AE724"/>
          <cell r="AF724"/>
          <cell r="AG724"/>
          <cell r="AH724"/>
          <cell r="AI724">
            <v>4240</v>
          </cell>
          <cell r="AJ724">
            <v>6500</v>
          </cell>
          <cell r="AK724">
            <v>2260</v>
          </cell>
          <cell r="AL724"/>
          <cell r="AM724"/>
          <cell r="AN724">
            <v>425</v>
          </cell>
          <cell r="AO724"/>
          <cell r="AP724">
            <v>194</v>
          </cell>
          <cell r="AQ724"/>
          <cell r="AR724"/>
          <cell r="AS724" t="str">
            <v>THERMOKING (T600)</v>
          </cell>
          <cell r="AT724"/>
          <cell r="AU724"/>
          <cell r="AV724"/>
          <cell r="AW724"/>
          <cell r="AX724"/>
          <cell r="AY724" t="e">
            <v>#N/A</v>
          </cell>
          <cell r="AZ724"/>
          <cell r="BA724">
            <v>44951</v>
          </cell>
          <cell r="BB724" t="str">
            <v/>
          </cell>
          <cell r="BC724" t="str">
            <v>Compreh.</v>
          </cell>
          <cell r="BD724" t="str">
            <v>AVL</v>
          </cell>
          <cell r="BE724"/>
          <cell r="BF724" t="str">
            <v>DISTRIBUTION</v>
          </cell>
          <cell r="BG724" t="str">
            <v>FMB120</v>
          </cell>
          <cell r="BH724">
            <v>354018119568248</v>
          </cell>
          <cell r="BI724">
            <v>9742800041165</v>
          </cell>
          <cell r="BJ724" t="str">
            <v>fixed</v>
          </cell>
          <cell r="BK724"/>
          <cell r="BL724"/>
          <cell r="BM724"/>
          <cell r="BN724"/>
          <cell r="BO724"/>
          <cell r="BP724"/>
          <cell r="BQ724">
            <v>1108010252</v>
          </cell>
        </row>
        <row r="725">
          <cell r="C725">
            <v>269283</v>
          </cell>
          <cell r="D725" t="str">
            <v>Active</v>
          </cell>
          <cell r="E725" t="str">
            <v>Nissan</v>
          </cell>
          <cell r="F725" t="str">
            <v>Manuel</v>
          </cell>
          <cell r="G725" t="str">
            <v>Urvan</v>
          </cell>
          <cell r="H725" t="str">
            <v>Light Vehicle</v>
          </cell>
          <cell r="I725"/>
          <cell r="J725" t="str">
            <v>Passenger Van</v>
          </cell>
          <cell r="K725"/>
          <cell r="L725"/>
          <cell r="M725" t="str">
            <v>JN6BE6DSOE9008057</v>
          </cell>
          <cell r="N725" t="str">
            <v>JN6BE6DSOE9008057</v>
          </cell>
          <cell r="O725">
            <v>2014</v>
          </cell>
          <cell r="P725" t="str">
            <v>Japan</v>
          </cell>
          <cell r="Q725" t="str">
            <v>CL - Distribution (Core Ops)</v>
          </cell>
          <cell r="R725" t="str">
            <v>GWC</v>
          </cell>
          <cell r="S725" t="str">
            <v>LVQ</v>
          </cell>
          <cell r="T725" t="str">
            <v>LVQ</v>
          </cell>
          <cell r="U725"/>
          <cell r="V725"/>
          <cell r="W725">
            <v>4</v>
          </cell>
          <cell r="X725" t="str">
            <v>White</v>
          </cell>
          <cell r="Y725" t="str">
            <v>533448Q</v>
          </cell>
          <cell r="Z725"/>
          <cell r="AA725" t="str">
            <v>Petrol</v>
          </cell>
          <cell r="AB725"/>
          <cell r="AC725">
            <v>1</v>
          </cell>
          <cell r="AD725">
            <v>7</v>
          </cell>
          <cell r="AE725"/>
          <cell r="AF725"/>
          <cell r="AG725"/>
          <cell r="AH725"/>
          <cell r="AI725">
            <v>-1410</v>
          </cell>
          <cell r="AJ725"/>
          <cell r="AK725">
            <v>1410</v>
          </cell>
          <cell r="AL725"/>
          <cell r="AM725"/>
          <cell r="AN725"/>
          <cell r="AO725"/>
          <cell r="AP725"/>
          <cell r="AQ725"/>
          <cell r="AR725"/>
          <cell r="AS725"/>
          <cell r="AT725"/>
          <cell r="AU725"/>
          <cell r="AV725"/>
          <cell r="AW725"/>
          <cell r="AX725"/>
          <cell r="AY725" t="e">
            <v>#N/A</v>
          </cell>
          <cell r="AZ725"/>
          <cell r="BA725">
            <v>45173</v>
          </cell>
          <cell r="BB725" t="str">
            <v/>
          </cell>
          <cell r="BC725" t="str">
            <v>Compreh.</v>
          </cell>
          <cell r="BD725" t="str">
            <v>AVL</v>
          </cell>
          <cell r="BE725"/>
          <cell r="BF725" t="str">
            <v>DISTRIBUTION</v>
          </cell>
          <cell r="BG725" t="str">
            <v>FMB120</v>
          </cell>
          <cell r="BH725">
            <v>354018118344815</v>
          </cell>
          <cell r="BI725">
            <v>9742800041166</v>
          </cell>
          <cell r="BJ725" t="str">
            <v>fixed</v>
          </cell>
          <cell r="BK725"/>
          <cell r="BL725"/>
          <cell r="BM725"/>
          <cell r="BN725"/>
          <cell r="BO725"/>
          <cell r="BP725" t="str">
            <v>3Y 100K</v>
          </cell>
          <cell r="BQ725">
            <v>1108010252</v>
          </cell>
        </row>
        <row r="726">
          <cell r="C726">
            <v>306741</v>
          </cell>
          <cell r="D726" t="str">
            <v>Active</v>
          </cell>
          <cell r="E726" t="str">
            <v>Nissan</v>
          </cell>
          <cell r="F726" t="str">
            <v>Manuel</v>
          </cell>
          <cell r="G726" t="str">
            <v>Urvan</v>
          </cell>
          <cell r="H726" t="str">
            <v>Light Vehicle</v>
          </cell>
          <cell r="I726"/>
          <cell r="J726" t="str">
            <v>Commercial Van</v>
          </cell>
          <cell r="K726"/>
          <cell r="L726"/>
          <cell r="M726" t="str">
            <v>JN6CE6BS3G9000240</v>
          </cell>
          <cell r="N726" t="str">
            <v>JN6CE6BS3G9000240</v>
          </cell>
          <cell r="O726">
            <v>2016</v>
          </cell>
          <cell r="P726" t="str">
            <v>japan</v>
          </cell>
          <cell r="Q726" t="str">
            <v>CL - Distribution (Core Ops)</v>
          </cell>
          <cell r="R726" t="str">
            <v>GWC</v>
          </cell>
          <cell r="S726" t="str">
            <v>LVQ</v>
          </cell>
          <cell r="T726" t="str">
            <v>LVQ</v>
          </cell>
          <cell r="U726"/>
          <cell r="V726"/>
          <cell r="W726">
            <v>4</v>
          </cell>
          <cell r="X726" t="str">
            <v>White</v>
          </cell>
          <cell r="Y726" t="str">
            <v>397779A</v>
          </cell>
          <cell r="Z726"/>
          <cell r="AA726" t="str">
            <v>Petrol</v>
          </cell>
          <cell r="AB726"/>
          <cell r="AC726">
            <v>1</v>
          </cell>
          <cell r="AD726">
            <v>7</v>
          </cell>
          <cell r="AE726"/>
          <cell r="AF726"/>
          <cell r="AG726"/>
          <cell r="AH726"/>
          <cell r="AI726">
            <v>2700</v>
          </cell>
          <cell r="AJ726">
            <v>4551</v>
          </cell>
          <cell r="AK726">
            <v>1851</v>
          </cell>
          <cell r="AL726"/>
          <cell r="AM726"/>
          <cell r="AN726"/>
          <cell r="AO726"/>
          <cell r="AP726"/>
          <cell r="AQ726"/>
          <cell r="AR726"/>
          <cell r="AS726"/>
          <cell r="AT726"/>
          <cell r="AU726"/>
          <cell r="AV726"/>
          <cell r="AW726"/>
          <cell r="AX726"/>
          <cell r="AY726" t="e">
            <v>#N/A</v>
          </cell>
          <cell r="AZ726"/>
          <cell r="BA726">
            <v>45067</v>
          </cell>
          <cell r="BB726" t="str">
            <v/>
          </cell>
          <cell r="BC726" t="str">
            <v>Compreh.</v>
          </cell>
          <cell r="BD726" t="str">
            <v>AVL</v>
          </cell>
          <cell r="BE726"/>
          <cell r="BF726" t="str">
            <v>DISTRIBUTION</v>
          </cell>
          <cell r="BG726" t="str">
            <v>FMB120</v>
          </cell>
          <cell r="BH726">
            <v>354018119649881</v>
          </cell>
          <cell r="BI726">
            <v>9742800041167</v>
          </cell>
          <cell r="BJ726" t="str">
            <v>fixed</v>
          </cell>
          <cell r="BK726"/>
          <cell r="BL726"/>
          <cell r="BM726"/>
          <cell r="BN726"/>
          <cell r="BO726"/>
          <cell r="BP726" t="str">
            <v>3Y 100K</v>
          </cell>
          <cell r="BQ726">
            <v>1108010252</v>
          </cell>
        </row>
        <row r="727">
          <cell r="C727">
            <v>306742</v>
          </cell>
          <cell r="D727" t="str">
            <v>Active</v>
          </cell>
          <cell r="E727" t="str">
            <v>Nissan</v>
          </cell>
          <cell r="F727" t="str">
            <v>Manuel</v>
          </cell>
          <cell r="G727" t="str">
            <v>Urvan</v>
          </cell>
          <cell r="H727" t="str">
            <v>Light Vehicle</v>
          </cell>
          <cell r="I727"/>
          <cell r="J727" t="str">
            <v>Commercial Van</v>
          </cell>
          <cell r="K727"/>
          <cell r="L727"/>
          <cell r="M727" t="str">
            <v>JN6CE6BS3G9000187</v>
          </cell>
          <cell r="N727" t="str">
            <v>JN6CE6BS3G9000187</v>
          </cell>
          <cell r="O727">
            <v>2016</v>
          </cell>
          <cell r="P727" t="str">
            <v>japan</v>
          </cell>
          <cell r="Q727" t="str">
            <v>CL - Distribution (Core Ops)</v>
          </cell>
          <cell r="R727" t="str">
            <v>GWC</v>
          </cell>
          <cell r="S727" t="str">
            <v>LVQ</v>
          </cell>
          <cell r="T727" t="str">
            <v>LVQ</v>
          </cell>
          <cell r="U727"/>
          <cell r="V727"/>
          <cell r="W727">
            <v>4</v>
          </cell>
          <cell r="X727" t="str">
            <v>White</v>
          </cell>
          <cell r="Y727" t="str">
            <v>369807A</v>
          </cell>
          <cell r="Z727"/>
          <cell r="AA727" t="str">
            <v>Petrol</v>
          </cell>
          <cell r="AB727"/>
          <cell r="AC727">
            <v>1</v>
          </cell>
          <cell r="AD727">
            <v>7</v>
          </cell>
          <cell r="AE727"/>
          <cell r="AF727"/>
          <cell r="AG727"/>
          <cell r="AH727"/>
          <cell r="AI727">
            <v>2700</v>
          </cell>
          <cell r="AJ727">
            <v>4599</v>
          </cell>
          <cell r="AK727">
            <v>1899</v>
          </cell>
          <cell r="AL727"/>
          <cell r="AM727"/>
          <cell r="AN727"/>
          <cell r="AO727"/>
          <cell r="AP727"/>
          <cell r="AQ727"/>
          <cell r="AR727"/>
          <cell r="AS727"/>
          <cell r="AT727"/>
          <cell r="AU727"/>
          <cell r="AV727"/>
          <cell r="AW727"/>
          <cell r="AX727"/>
          <cell r="AY727" t="e">
            <v>#N/A</v>
          </cell>
          <cell r="AZ727"/>
          <cell r="BA727">
            <v>45078</v>
          </cell>
          <cell r="BB727" t="str">
            <v/>
          </cell>
          <cell r="BC727" t="str">
            <v>Compreh.</v>
          </cell>
          <cell r="BD727" t="str">
            <v>AVL</v>
          </cell>
          <cell r="BE727"/>
          <cell r="BF727" t="str">
            <v>DISTRIBUTION</v>
          </cell>
          <cell r="BG727" t="str">
            <v>FMB120</v>
          </cell>
          <cell r="BH727">
            <v>354018119575540</v>
          </cell>
          <cell r="BI727">
            <v>9742800041168</v>
          </cell>
          <cell r="BJ727" t="str">
            <v>fixed</v>
          </cell>
          <cell r="BK727"/>
          <cell r="BL727"/>
          <cell r="BM727"/>
          <cell r="BN727"/>
          <cell r="BO727"/>
          <cell r="BP727" t="str">
            <v>3Y 100K</v>
          </cell>
          <cell r="BQ727">
            <v>1108010252</v>
          </cell>
        </row>
        <row r="728">
          <cell r="C728">
            <v>259139</v>
          </cell>
          <cell r="D728" t="str">
            <v>Active</v>
          </cell>
          <cell r="E728" t="str">
            <v>Iveco</v>
          </cell>
          <cell r="F728" t="str">
            <v>Manuel</v>
          </cell>
          <cell r="G728" t="str">
            <v>Pick up</v>
          </cell>
          <cell r="H728" t="str">
            <v>Rigid Truck</v>
          </cell>
          <cell r="I728"/>
          <cell r="J728" t="str">
            <v>Open Pickup with Tail Lift</v>
          </cell>
          <cell r="K728"/>
          <cell r="L728"/>
          <cell r="M728" t="str">
            <v>ZCFC70ADXD5943234</v>
          </cell>
          <cell r="N728" t="str">
            <v>ZCFC70ADXD5943234</v>
          </cell>
          <cell r="O728">
            <v>2013</v>
          </cell>
          <cell r="P728" t="str">
            <v>Italy</v>
          </cell>
          <cell r="Q728" t="str">
            <v>CL - Distribution (Total)</v>
          </cell>
          <cell r="R728" t="str">
            <v>GWC</v>
          </cell>
          <cell r="S728" t="str">
            <v>LVQ</v>
          </cell>
          <cell r="T728" t="str">
            <v>LVQ</v>
          </cell>
          <cell r="U728"/>
          <cell r="V728"/>
          <cell r="W728">
            <v>4</v>
          </cell>
          <cell r="X728" t="str">
            <v>White</v>
          </cell>
          <cell r="Y728">
            <v>1748573</v>
          </cell>
          <cell r="Z728"/>
          <cell r="AA728" t="str">
            <v>Diesel</v>
          </cell>
          <cell r="AB728"/>
          <cell r="AC728"/>
          <cell r="AD728">
            <v>4.5</v>
          </cell>
          <cell r="AE728"/>
          <cell r="AF728"/>
          <cell r="AG728"/>
          <cell r="AH728"/>
          <cell r="AI728">
            <v>4500</v>
          </cell>
          <cell r="AJ728">
            <v>11500</v>
          </cell>
          <cell r="AK728">
            <v>7000</v>
          </cell>
          <cell r="AL728"/>
          <cell r="AM728"/>
          <cell r="AN728"/>
          <cell r="AO728"/>
          <cell r="AP728"/>
          <cell r="AQ728"/>
          <cell r="AR728"/>
          <cell r="AS728"/>
          <cell r="AT728"/>
          <cell r="AU728"/>
          <cell r="AV728"/>
          <cell r="AW728"/>
          <cell r="AX728"/>
          <cell r="AY728" t="e">
            <v>#N/A</v>
          </cell>
          <cell r="AZ728"/>
          <cell r="BA728">
            <v>44921</v>
          </cell>
          <cell r="BB728" t="str">
            <v>Warning</v>
          </cell>
          <cell r="BC728" t="str">
            <v>Compreh.</v>
          </cell>
          <cell r="BD728" t="str">
            <v>AVL</v>
          </cell>
          <cell r="BE728"/>
          <cell r="BF728" t="str">
            <v>TOTAL</v>
          </cell>
          <cell r="BG728" t="str">
            <v>FMB120</v>
          </cell>
          <cell r="BH728">
            <v>354018119575649</v>
          </cell>
          <cell r="BI728">
            <v>9742800041169</v>
          </cell>
          <cell r="BJ728" t="str">
            <v>fixed</v>
          </cell>
          <cell r="BK728"/>
          <cell r="BL728"/>
          <cell r="BM728"/>
          <cell r="BN728"/>
          <cell r="BO728"/>
          <cell r="BP728"/>
          <cell r="BQ728">
            <v>1108010254</v>
          </cell>
        </row>
        <row r="729">
          <cell r="C729">
            <v>259413</v>
          </cell>
          <cell r="D729" t="str">
            <v>Active</v>
          </cell>
          <cell r="E729" t="str">
            <v>Iveco</v>
          </cell>
          <cell r="F729" t="str">
            <v>Manuel</v>
          </cell>
          <cell r="G729" t="str">
            <v>Pick up</v>
          </cell>
          <cell r="H729" t="str">
            <v>Rigid Truck</v>
          </cell>
          <cell r="I729"/>
          <cell r="J729" t="str">
            <v>Open Pickup with Tail Lift</v>
          </cell>
          <cell r="K729"/>
          <cell r="L729"/>
          <cell r="M729" t="str">
            <v>ZCFA1EFD7C2596931</v>
          </cell>
          <cell r="N729" t="str">
            <v>ZCFA1EFD7C2596931</v>
          </cell>
          <cell r="O729">
            <v>2012</v>
          </cell>
          <cell r="P729" t="str">
            <v>Italy</v>
          </cell>
          <cell r="Q729" t="str">
            <v>CL - Distribution (Total)</v>
          </cell>
          <cell r="R729" t="str">
            <v>GWC</v>
          </cell>
          <cell r="S729" t="str">
            <v>LVQ</v>
          </cell>
          <cell r="T729" t="str">
            <v>LVQ</v>
          </cell>
          <cell r="U729"/>
          <cell r="V729"/>
          <cell r="W729">
            <v>6</v>
          </cell>
          <cell r="X729" t="str">
            <v>White</v>
          </cell>
          <cell r="Y729">
            <v>980383</v>
          </cell>
          <cell r="Z729"/>
          <cell r="AA729" t="str">
            <v>Diesel</v>
          </cell>
          <cell r="AB729"/>
          <cell r="AC729"/>
          <cell r="AD729">
            <v>4.5</v>
          </cell>
          <cell r="AE729"/>
          <cell r="AF729"/>
          <cell r="AG729"/>
          <cell r="AH729"/>
          <cell r="AI729">
            <v>1800</v>
          </cell>
          <cell r="AJ729">
            <v>13800</v>
          </cell>
          <cell r="AK729">
            <v>12000</v>
          </cell>
          <cell r="AL729"/>
          <cell r="AM729"/>
          <cell r="AN729"/>
          <cell r="AO729"/>
          <cell r="AP729"/>
          <cell r="AQ729"/>
          <cell r="AR729"/>
          <cell r="AS729"/>
          <cell r="AT729"/>
          <cell r="AU729"/>
          <cell r="AV729"/>
          <cell r="AW729"/>
          <cell r="AX729"/>
          <cell r="AY729" t="e">
            <v>#N/A</v>
          </cell>
          <cell r="AZ729"/>
          <cell r="BA729">
            <v>44843</v>
          </cell>
          <cell r="BB729" t="str">
            <v>Expired</v>
          </cell>
          <cell r="BC729" t="str">
            <v>Compreh.</v>
          </cell>
          <cell r="BD729" t="str">
            <v>AVL</v>
          </cell>
          <cell r="BE729"/>
          <cell r="BF729" t="str">
            <v>TOTAL</v>
          </cell>
          <cell r="BG729" t="str">
            <v>FMB120</v>
          </cell>
          <cell r="BH729">
            <v>354018119575508</v>
          </cell>
          <cell r="BI729">
            <v>9742800041170</v>
          </cell>
          <cell r="BJ729" t="str">
            <v>fixed</v>
          </cell>
          <cell r="BK729"/>
          <cell r="BL729"/>
          <cell r="BM729"/>
          <cell r="BN729"/>
          <cell r="BO729"/>
          <cell r="BP729"/>
          <cell r="BQ729">
            <v>1108010254</v>
          </cell>
        </row>
        <row r="730">
          <cell r="C730">
            <v>261535</v>
          </cell>
          <cell r="D730" t="str">
            <v>Active</v>
          </cell>
          <cell r="E730" t="str">
            <v>Iveco</v>
          </cell>
          <cell r="F730" t="str">
            <v>Manuel</v>
          </cell>
          <cell r="G730" t="str">
            <v>Pick up</v>
          </cell>
          <cell r="H730" t="str">
            <v>Rigid Truck</v>
          </cell>
          <cell r="I730"/>
          <cell r="J730" t="str">
            <v>Open Pickup with Tail Lift</v>
          </cell>
          <cell r="K730"/>
          <cell r="L730"/>
          <cell r="M730" t="str">
            <v>ZCFA1EFD0C2596933</v>
          </cell>
          <cell r="N730" t="str">
            <v>ZCFA1EFD0C2596933</v>
          </cell>
          <cell r="O730">
            <v>2012</v>
          </cell>
          <cell r="P730" t="str">
            <v>Italy</v>
          </cell>
          <cell r="Q730" t="str">
            <v>CL - Distribution (Total)</v>
          </cell>
          <cell r="R730" t="str">
            <v>GWC</v>
          </cell>
          <cell r="S730" t="str">
            <v>LVQ</v>
          </cell>
          <cell r="T730" t="str">
            <v>LVQ</v>
          </cell>
          <cell r="U730"/>
          <cell r="V730"/>
          <cell r="W730">
            <v>6</v>
          </cell>
          <cell r="X730" t="str">
            <v>White</v>
          </cell>
          <cell r="Y730">
            <v>980384</v>
          </cell>
          <cell r="Z730"/>
          <cell r="AA730" t="str">
            <v>Diesel</v>
          </cell>
          <cell r="AB730"/>
          <cell r="AC730"/>
          <cell r="AD730">
            <v>4.5</v>
          </cell>
          <cell r="AE730"/>
          <cell r="AF730"/>
          <cell r="AG730"/>
          <cell r="AH730"/>
          <cell r="AI730">
            <v>1800</v>
          </cell>
          <cell r="AJ730">
            <v>13800</v>
          </cell>
          <cell r="AK730">
            <v>12000</v>
          </cell>
          <cell r="AL730"/>
          <cell r="AM730"/>
          <cell r="AN730"/>
          <cell r="AO730"/>
          <cell r="AP730"/>
          <cell r="AQ730"/>
          <cell r="AR730"/>
          <cell r="AS730"/>
          <cell r="AT730"/>
          <cell r="AU730"/>
          <cell r="AV730"/>
          <cell r="AW730"/>
          <cell r="AX730"/>
          <cell r="AY730" t="e">
            <v>#N/A</v>
          </cell>
          <cell r="AZ730"/>
          <cell r="BA730">
            <v>44868</v>
          </cell>
          <cell r="BB730" t="str">
            <v>Expired</v>
          </cell>
          <cell r="BC730" t="str">
            <v>Compreh.</v>
          </cell>
          <cell r="BD730" t="str">
            <v>AVL</v>
          </cell>
          <cell r="BE730"/>
          <cell r="BF730" t="str">
            <v>TOTAL</v>
          </cell>
          <cell r="BG730" t="str">
            <v>FMB120</v>
          </cell>
          <cell r="BH730">
            <v>354018119570004</v>
          </cell>
          <cell r="BI730">
            <v>9742800041171</v>
          </cell>
          <cell r="BJ730" t="str">
            <v>fixed</v>
          </cell>
          <cell r="BK730"/>
          <cell r="BL730"/>
          <cell r="BM730"/>
          <cell r="BN730"/>
          <cell r="BO730"/>
          <cell r="BP730"/>
          <cell r="BQ730">
            <v>1108010254</v>
          </cell>
        </row>
        <row r="731">
          <cell r="C731">
            <v>262563</v>
          </cell>
          <cell r="D731" t="str">
            <v>Active</v>
          </cell>
          <cell r="E731" t="str">
            <v>Iveco</v>
          </cell>
          <cell r="F731" t="str">
            <v>Manuel</v>
          </cell>
          <cell r="G731" t="str">
            <v>Tanker</v>
          </cell>
          <cell r="H731" t="str">
            <v>Tanker</v>
          </cell>
          <cell r="I731"/>
          <cell r="J731" t="str">
            <v>Tanker</v>
          </cell>
          <cell r="K731"/>
          <cell r="L731"/>
          <cell r="M731" t="str">
            <v>ZCFA1TMD1D2610380</v>
          </cell>
          <cell r="N731" t="str">
            <v>ZCFA1TMD1D2610380</v>
          </cell>
          <cell r="O731">
            <v>2014</v>
          </cell>
          <cell r="P731" t="str">
            <v>Italy</v>
          </cell>
          <cell r="Q731" t="str">
            <v>CL - Distribution (Total)</v>
          </cell>
          <cell r="R731" t="str">
            <v>GWC</v>
          </cell>
          <cell r="S731" t="str">
            <v>LVQ</v>
          </cell>
          <cell r="T731" t="str">
            <v>LVQ</v>
          </cell>
          <cell r="U731"/>
          <cell r="V731"/>
          <cell r="W731">
            <v>6</v>
          </cell>
          <cell r="X731" t="str">
            <v>White</v>
          </cell>
          <cell r="Y731">
            <v>1079622</v>
          </cell>
          <cell r="Z731"/>
          <cell r="AA731" t="str">
            <v>Diesel</v>
          </cell>
          <cell r="AB731"/>
          <cell r="AC731"/>
          <cell r="AD731">
            <v>4.5</v>
          </cell>
          <cell r="AE731"/>
          <cell r="AF731"/>
          <cell r="AG731"/>
          <cell r="AH731"/>
          <cell r="AI731">
            <v>9000</v>
          </cell>
          <cell r="AJ731">
            <v>27000</v>
          </cell>
          <cell r="AK731">
            <v>18000</v>
          </cell>
          <cell r="AL731"/>
          <cell r="AM731"/>
          <cell r="AN731"/>
          <cell r="AO731"/>
          <cell r="AP731"/>
          <cell r="AQ731"/>
          <cell r="AR731"/>
          <cell r="AS731"/>
          <cell r="AT731"/>
          <cell r="AU731"/>
          <cell r="AV731"/>
          <cell r="AW731"/>
          <cell r="AX731"/>
          <cell r="AY731" t="e">
            <v>#N/A</v>
          </cell>
          <cell r="AZ731"/>
          <cell r="BA731">
            <v>44941</v>
          </cell>
          <cell r="BB731" t="str">
            <v>Warning</v>
          </cell>
          <cell r="BC731" t="str">
            <v>Compreh.</v>
          </cell>
          <cell r="BD731" t="str">
            <v>AVL</v>
          </cell>
          <cell r="BE731"/>
          <cell r="BF731" t="str">
            <v>TOTAL</v>
          </cell>
          <cell r="BG731" t="str">
            <v>FMB120</v>
          </cell>
          <cell r="BH731">
            <v>354018119575664</v>
          </cell>
          <cell r="BI731">
            <v>9742800041172</v>
          </cell>
          <cell r="BJ731" t="str">
            <v>fixed</v>
          </cell>
          <cell r="BK731"/>
          <cell r="BL731"/>
          <cell r="BM731"/>
          <cell r="BN731"/>
          <cell r="BO731"/>
          <cell r="BP731"/>
          <cell r="BQ731">
            <v>1108010254</v>
          </cell>
        </row>
        <row r="732">
          <cell r="C732">
            <v>236494</v>
          </cell>
          <cell r="D732" t="str">
            <v>Active</v>
          </cell>
          <cell r="E732" t="str">
            <v>Isuzu</v>
          </cell>
          <cell r="F732" t="str">
            <v>Manuel</v>
          </cell>
          <cell r="G732" t="str">
            <v>Reward-NP</v>
          </cell>
          <cell r="H732" t="str">
            <v>Rigid Truck</v>
          </cell>
          <cell r="I732" t="str">
            <v>Single Cabin</v>
          </cell>
          <cell r="J732" t="str">
            <v>Open Pickup without Tail Lift</v>
          </cell>
          <cell r="K732"/>
          <cell r="L732"/>
          <cell r="M732"/>
          <cell r="N732" t="str">
            <v>JALK5M162L7701296</v>
          </cell>
          <cell r="O732">
            <v>2020</v>
          </cell>
          <cell r="P732" t="str">
            <v>Japan</v>
          </cell>
          <cell r="Q732" t="str">
            <v>FF - Operation Services</v>
          </cell>
          <cell r="R732" t="str">
            <v>GWC</v>
          </cell>
          <cell r="S732"/>
          <cell r="T732"/>
          <cell r="U732"/>
          <cell r="V732"/>
          <cell r="W732">
            <v>4</v>
          </cell>
          <cell r="X732" t="str">
            <v>White</v>
          </cell>
          <cell r="Y732" t="str">
            <v>OBF426</v>
          </cell>
          <cell r="Z732"/>
          <cell r="AA732" t="str">
            <v>Diesel</v>
          </cell>
          <cell r="AB732"/>
          <cell r="AC732"/>
          <cell r="AD732"/>
          <cell r="AE732"/>
          <cell r="AF732"/>
          <cell r="AG732"/>
          <cell r="AH732"/>
          <cell r="AI732">
            <v>7605</v>
          </cell>
          <cell r="AJ732">
            <v>11000</v>
          </cell>
          <cell r="AK732">
            <v>3395</v>
          </cell>
          <cell r="AL732">
            <v>590</v>
          </cell>
          <cell r="AM732">
            <v>600</v>
          </cell>
          <cell r="AN732">
            <v>230</v>
          </cell>
          <cell r="AO732">
            <v>240</v>
          </cell>
          <cell r="AP732">
            <v>41</v>
          </cell>
          <cell r="AQ732"/>
          <cell r="AR732"/>
          <cell r="AS732"/>
          <cell r="AT732"/>
          <cell r="AU732"/>
          <cell r="AV732"/>
          <cell r="AW732"/>
          <cell r="AX732"/>
          <cell r="AY732" t="e">
            <v>#N/A</v>
          </cell>
          <cell r="AZ732"/>
          <cell r="BA732">
            <v>44970</v>
          </cell>
          <cell r="BB732" t="str">
            <v/>
          </cell>
          <cell r="BC732" t="str">
            <v>Compreh.</v>
          </cell>
          <cell r="BD732" t="str">
            <v>AVL</v>
          </cell>
          <cell r="BE732"/>
          <cell r="BF732" t="str">
            <v>FTD</v>
          </cell>
          <cell r="BG732" t="str">
            <v>FMB120</v>
          </cell>
          <cell r="BH732">
            <v>354018119568479</v>
          </cell>
          <cell r="BI732">
            <v>9742800041173</v>
          </cell>
          <cell r="BJ732" t="str">
            <v>fixed</v>
          </cell>
          <cell r="BK732">
            <v>44251</v>
          </cell>
          <cell r="BL732"/>
          <cell r="BM732"/>
          <cell r="BN732">
            <v>4000028674</v>
          </cell>
          <cell r="BO732"/>
          <cell r="BP732" t="str">
            <v>5 Years or 200,000km</v>
          </cell>
          <cell r="BQ732">
            <v>1108020400</v>
          </cell>
        </row>
        <row r="733">
          <cell r="C733">
            <v>233265</v>
          </cell>
          <cell r="D733" t="str">
            <v>Active</v>
          </cell>
          <cell r="E733" t="str">
            <v>Isuzu</v>
          </cell>
          <cell r="F733" t="str">
            <v>Manuel</v>
          </cell>
          <cell r="G733" t="str">
            <v>Reward-NP</v>
          </cell>
          <cell r="H733" t="str">
            <v>Rigid Truck</v>
          </cell>
          <cell r="I733" t="str">
            <v>Single Cabin</v>
          </cell>
          <cell r="J733" t="str">
            <v>Open Pickup without Tail Lift</v>
          </cell>
          <cell r="K733"/>
          <cell r="L733"/>
          <cell r="M733"/>
          <cell r="N733" t="str">
            <v>JAAKP34T4L7P08233</v>
          </cell>
          <cell r="O733">
            <v>2020</v>
          </cell>
          <cell r="P733" t="str">
            <v>Japan</v>
          </cell>
          <cell r="Q733" t="str">
            <v>FF - Operation Services</v>
          </cell>
          <cell r="R733" t="str">
            <v>GWC</v>
          </cell>
          <cell r="S733"/>
          <cell r="T733"/>
          <cell r="U733"/>
          <cell r="V733"/>
          <cell r="W733">
            <v>4</v>
          </cell>
          <cell r="X733" t="str">
            <v>White</v>
          </cell>
          <cell r="Y733" t="str">
            <v>4K4073</v>
          </cell>
          <cell r="Z733"/>
          <cell r="AA733" t="str">
            <v>Diesel</v>
          </cell>
          <cell r="AB733"/>
          <cell r="AC733"/>
          <cell r="AD733"/>
          <cell r="AE733"/>
          <cell r="AF733"/>
          <cell r="AG733"/>
          <cell r="AH733"/>
          <cell r="AI733">
            <v>4250</v>
          </cell>
          <cell r="AJ733">
            <v>6500</v>
          </cell>
          <cell r="AK733">
            <v>2250</v>
          </cell>
          <cell r="AL733">
            <v>435</v>
          </cell>
          <cell r="AM733">
            <v>440</v>
          </cell>
          <cell r="AN733">
            <v>208</v>
          </cell>
          <cell r="AO733">
            <v>218</v>
          </cell>
          <cell r="AP733">
            <v>38</v>
          </cell>
          <cell r="AQ733"/>
          <cell r="AR733"/>
          <cell r="AS733"/>
          <cell r="AT733"/>
          <cell r="AU733"/>
          <cell r="AV733"/>
          <cell r="AW733"/>
          <cell r="AX733"/>
          <cell r="AY733" t="e">
            <v>#N/A</v>
          </cell>
          <cell r="AZ733"/>
          <cell r="BA733">
            <v>44965</v>
          </cell>
          <cell r="BB733" t="str">
            <v/>
          </cell>
          <cell r="BC733" t="str">
            <v>Compreh.</v>
          </cell>
          <cell r="BD733" t="str">
            <v>AVL</v>
          </cell>
          <cell r="BE733"/>
          <cell r="BF733" t="str">
            <v>FTD</v>
          </cell>
          <cell r="BG733" t="str">
            <v>FMB120</v>
          </cell>
          <cell r="BH733">
            <v>354018119568396</v>
          </cell>
          <cell r="BI733">
            <v>9742800041174</v>
          </cell>
          <cell r="BJ733" t="str">
            <v>fixed</v>
          </cell>
          <cell r="BK733">
            <v>44251</v>
          </cell>
          <cell r="BL733"/>
          <cell r="BM733"/>
          <cell r="BN733">
            <v>4000028674</v>
          </cell>
          <cell r="BO733"/>
          <cell r="BP733" t="str">
            <v>5 Years or 200,000km</v>
          </cell>
          <cell r="BQ733">
            <v>1108020400</v>
          </cell>
        </row>
        <row r="734">
          <cell r="C734">
            <v>235819</v>
          </cell>
          <cell r="D734" t="str">
            <v>Active</v>
          </cell>
          <cell r="E734" t="str">
            <v>Isuzu</v>
          </cell>
          <cell r="F734" t="str">
            <v>Manuel</v>
          </cell>
          <cell r="G734" t="str">
            <v>Reward-NP</v>
          </cell>
          <cell r="H734" t="str">
            <v>Rigid Truck</v>
          </cell>
          <cell r="I734" t="str">
            <v>Single Cabin</v>
          </cell>
          <cell r="J734" t="str">
            <v>Dry Box</v>
          </cell>
          <cell r="K734"/>
          <cell r="L734"/>
          <cell r="M734"/>
          <cell r="N734" t="str">
            <v>JAMKP34T6L7P10097</v>
          </cell>
          <cell r="O734">
            <v>2020</v>
          </cell>
          <cell r="P734" t="str">
            <v>Japan</v>
          </cell>
          <cell r="Q734" t="str">
            <v>TR-Transport - Operations</v>
          </cell>
          <cell r="R734" t="str">
            <v>GWC</v>
          </cell>
          <cell r="S734"/>
          <cell r="T734"/>
          <cell r="U734"/>
          <cell r="V734"/>
          <cell r="W734">
            <v>4</v>
          </cell>
          <cell r="X734" t="str">
            <v>White</v>
          </cell>
          <cell r="Y734" t="str">
            <v>125P20</v>
          </cell>
          <cell r="Z734"/>
          <cell r="AA734" t="str">
            <v>Diesel</v>
          </cell>
          <cell r="AB734"/>
          <cell r="AC734"/>
          <cell r="AD734"/>
          <cell r="AE734"/>
          <cell r="AF734"/>
          <cell r="AG734"/>
          <cell r="AH734"/>
          <cell r="AI734">
            <v>4250</v>
          </cell>
          <cell r="AJ734">
            <v>6500</v>
          </cell>
          <cell r="AK734">
            <v>2250</v>
          </cell>
          <cell r="AL734">
            <v>428</v>
          </cell>
          <cell r="AM734">
            <v>440</v>
          </cell>
          <cell r="AN734">
            <v>200</v>
          </cell>
          <cell r="AO734">
            <v>211</v>
          </cell>
          <cell r="AP734">
            <v>205</v>
          </cell>
          <cell r="AQ734"/>
          <cell r="AR734"/>
          <cell r="AS734"/>
          <cell r="AT734"/>
          <cell r="AU734"/>
          <cell r="AV734"/>
          <cell r="AW734"/>
          <cell r="AX734"/>
          <cell r="AY734" t="e">
            <v>#N/A</v>
          </cell>
          <cell r="AZ734"/>
          <cell r="BA734">
            <v>44948</v>
          </cell>
          <cell r="BB734" t="str">
            <v>Warning</v>
          </cell>
          <cell r="BC734" t="str">
            <v>Compreh.</v>
          </cell>
          <cell r="BD734" t="str">
            <v>AVL</v>
          </cell>
          <cell r="BE734"/>
          <cell r="BF734" t="str">
            <v>FTD</v>
          </cell>
          <cell r="BG734" t="str">
            <v>FMB120</v>
          </cell>
          <cell r="BH734">
            <v>354018119541377</v>
          </cell>
          <cell r="BI734">
            <v>9742800041175</v>
          </cell>
          <cell r="BJ734" t="str">
            <v>fixed</v>
          </cell>
          <cell r="BK734">
            <v>44251</v>
          </cell>
          <cell r="BL734"/>
          <cell r="BM734"/>
          <cell r="BN734">
            <v>4000028674</v>
          </cell>
          <cell r="BO734"/>
          <cell r="BP734" t="str">
            <v>5 Years or 200,000km</v>
          </cell>
          <cell r="BQ734">
            <v>1108050100</v>
          </cell>
        </row>
        <row r="735">
          <cell r="C735">
            <v>101078</v>
          </cell>
          <cell r="D735" t="str">
            <v>Active</v>
          </cell>
          <cell r="E735" t="str">
            <v>Isuzu</v>
          </cell>
          <cell r="F735" t="str">
            <v>Manuel</v>
          </cell>
          <cell r="G735" t="str">
            <v>Reward-NP</v>
          </cell>
          <cell r="H735" t="str">
            <v>Rigid Truck</v>
          </cell>
          <cell r="I735" t="str">
            <v>Double Cabin</v>
          </cell>
          <cell r="J735" t="str">
            <v>Dry Box</v>
          </cell>
          <cell r="K735"/>
          <cell r="L735"/>
          <cell r="M735"/>
          <cell r="N735" t="str">
            <v>JAAKP33TXM7P03721</v>
          </cell>
          <cell r="O735">
            <v>2020</v>
          </cell>
          <cell r="P735" t="str">
            <v>Japan</v>
          </cell>
          <cell r="Q735" t="str">
            <v>IMRS - Operations</v>
          </cell>
          <cell r="R735" t="str">
            <v>GWC</v>
          </cell>
          <cell r="S735"/>
          <cell r="T735"/>
          <cell r="U735"/>
          <cell r="V735"/>
          <cell r="W735">
            <v>4</v>
          </cell>
          <cell r="X735" t="str">
            <v>White</v>
          </cell>
          <cell r="Y735" t="str">
            <v>132P30</v>
          </cell>
          <cell r="Z735"/>
          <cell r="AA735" t="str">
            <v>Diesel</v>
          </cell>
          <cell r="AB735"/>
          <cell r="AC735"/>
          <cell r="AD735"/>
          <cell r="AE735"/>
          <cell r="AF735"/>
          <cell r="AG735"/>
          <cell r="AH735"/>
          <cell r="AI735">
            <v>3805</v>
          </cell>
          <cell r="AJ735">
            <v>6500</v>
          </cell>
          <cell r="AK735">
            <v>2695</v>
          </cell>
          <cell r="AL735">
            <v>319</v>
          </cell>
          <cell r="AM735">
            <v>330</v>
          </cell>
          <cell r="AN735">
            <v>188</v>
          </cell>
          <cell r="AO735">
            <v>200</v>
          </cell>
          <cell r="AP735">
            <v>205</v>
          </cell>
          <cell r="AQ735">
            <v>218</v>
          </cell>
          <cell r="AR735"/>
          <cell r="AS735"/>
          <cell r="AT735"/>
          <cell r="AU735"/>
          <cell r="AV735"/>
          <cell r="AW735"/>
          <cell r="AX735"/>
          <cell r="AY735" t="e">
            <v>#N/A</v>
          </cell>
          <cell r="AZ735"/>
          <cell r="BA735">
            <v>44966</v>
          </cell>
          <cell r="BB735" t="str">
            <v/>
          </cell>
          <cell r="BC735" t="str">
            <v>Compreh.</v>
          </cell>
          <cell r="BD735" t="str">
            <v>AVL</v>
          </cell>
          <cell r="BE735"/>
          <cell r="BF735" t="str">
            <v>IMRS</v>
          </cell>
          <cell r="BG735" t="str">
            <v>FMB120</v>
          </cell>
          <cell r="BH735">
            <v>354018119569063</v>
          </cell>
          <cell r="BI735">
            <v>9742800041176</v>
          </cell>
          <cell r="BJ735" t="str">
            <v>fixed</v>
          </cell>
          <cell r="BK735">
            <v>44252</v>
          </cell>
          <cell r="BL735"/>
          <cell r="BM735"/>
          <cell r="BN735">
            <v>4000028674</v>
          </cell>
          <cell r="BO735"/>
          <cell r="BP735" t="str">
            <v>5 Years or 200,000km</v>
          </cell>
          <cell r="BQ735">
            <v>1108030200</v>
          </cell>
        </row>
        <row r="736">
          <cell r="C736">
            <v>100890</v>
          </cell>
          <cell r="D736" t="str">
            <v>Active</v>
          </cell>
          <cell r="E736" t="str">
            <v>Isuzu</v>
          </cell>
          <cell r="F736" t="str">
            <v>Manuel</v>
          </cell>
          <cell r="G736" t="str">
            <v>Reward-NP</v>
          </cell>
          <cell r="H736" t="str">
            <v>Rigid Truck</v>
          </cell>
          <cell r="I736" t="str">
            <v>Double Cabin</v>
          </cell>
          <cell r="J736" t="str">
            <v>Dry Box</v>
          </cell>
          <cell r="K736"/>
          <cell r="L736"/>
          <cell r="M736"/>
          <cell r="N736" t="str">
            <v>JAAKP33T9M7P03712</v>
          </cell>
          <cell r="O736">
            <v>2020</v>
          </cell>
          <cell r="P736" t="str">
            <v>Japan</v>
          </cell>
          <cell r="Q736" t="str">
            <v>IMRS - Operations</v>
          </cell>
          <cell r="R736" t="str">
            <v>GWC</v>
          </cell>
          <cell r="S736"/>
          <cell r="T736"/>
          <cell r="U736"/>
          <cell r="V736"/>
          <cell r="W736">
            <v>4</v>
          </cell>
          <cell r="X736" t="str">
            <v>White</v>
          </cell>
          <cell r="Y736" t="str">
            <v>132N06</v>
          </cell>
          <cell r="Z736"/>
          <cell r="AA736" t="str">
            <v>Diesel</v>
          </cell>
          <cell r="AB736"/>
          <cell r="AC736"/>
          <cell r="AD736"/>
          <cell r="AE736"/>
          <cell r="AF736"/>
          <cell r="AG736"/>
          <cell r="AH736"/>
          <cell r="AI736">
            <v>3805</v>
          </cell>
          <cell r="AJ736">
            <v>6500</v>
          </cell>
          <cell r="AK736">
            <v>2695</v>
          </cell>
          <cell r="AL736">
            <v>319</v>
          </cell>
          <cell r="AM736">
            <v>330</v>
          </cell>
          <cell r="AN736">
            <v>188</v>
          </cell>
          <cell r="AO736">
            <v>200</v>
          </cell>
          <cell r="AP736">
            <v>205</v>
          </cell>
          <cell r="AQ736">
            <v>218</v>
          </cell>
          <cell r="AR736"/>
          <cell r="AS736"/>
          <cell r="AT736"/>
          <cell r="AU736"/>
          <cell r="AV736"/>
          <cell r="AW736"/>
          <cell r="AX736"/>
          <cell r="AY736" t="e">
            <v>#N/A</v>
          </cell>
          <cell r="AZ736"/>
          <cell r="BA736">
            <v>44971</v>
          </cell>
          <cell r="BB736" t="str">
            <v/>
          </cell>
          <cell r="BC736" t="str">
            <v>Compreh.</v>
          </cell>
          <cell r="BD736" t="str">
            <v>AVL</v>
          </cell>
          <cell r="BE736"/>
          <cell r="BF736" t="str">
            <v>IMRS</v>
          </cell>
          <cell r="BG736" t="str">
            <v>FMB120</v>
          </cell>
          <cell r="BH736">
            <v>354018119575573</v>
          </cell>
          <cell r="BI736">
            <v>9742800041177</v>
          </cell>
          <cell r="BJ736" t="str">
            <v>fixed</v>
          </cell>
          <cell r="BK736">
            <v>44252</v>
          </cell>
          <cell r="BL736"/>
          <cell r="BM736"/>
          <cell r="BN736">
            <v>4000028674</v>
          </cell>
          <cell r="BO736"/>
          <cell r="BP736" t="str">
            <v>5 Years or 200,000km</v>
          </cell>
          <cell r="BQ736">
            <v>1108030200</v>
          </cell>
        </row>
        <row r="737">
          <cell r="C737">
            <v>326996</v>
          </cell>
          <cell r="D737" t="str">
            <v>Active</v>
          </cell>
          <cell r="E737" t="str">
            <v>Isuzu</v>
          </cell>
          <cell r="F737" t="str">
            <v>Manuel</v>
          </cell>
          <cell r="G737" t="str">
            <v>Canter  ( 11 TON Boom truck)</v>
          </cell>
          <cell r="H737" t="str">
            <v>Rigid Truck</v>
          </cell>
          <cell r="I737"/>
          <cell r="J737" t="str">
            <v>Boom Truck</v>
          </cell>
          <cell r="K737"/>
          <cell r="L737"/>
          <cell r="M737"/>
          <cell r="N737" t="str">
            <v>JALK5K163M7700406</v>
          </cell>
          <cell r="O737">
            <v>2021</v>
          </cell>
          <cell r="P737" t="str">
            <v>Japan</v>
          </cell>
          <cell r="Q737" t="str">
            <v>TR-Transport - Operations</v>
          </cell>
          <cell r="R737" t="str">
            <v>GWC</v>
          </cell>
          <cell r="S737"/>
          <cell r="T737"/>
          <cell r="U737"/>
          <cell r="V737"/>
          <cell r="W737">
            <v>4</v>
          </cell>
          <cell r="X737" t="str">
            <v>White</v>
          </cell>
          <cell r="Y737" t="str">
            <v>0FZ833</v>
          </cell>
          <cell r="Z737"/>
          <cell r="AA737" t="str">
            <v>Diesel</v>
          </cell>
          <cell r="AB737"/>
          <cell r="AC737"/>
          <cell r="AD737"/>
          <cell r="AE737"/>
          <cell r="AF737"/>
          <cell r="AG737"/>
          <cell r="AH737"/>
          <cell r="AI737">
            <v>7610</v>
          </cell>
          <cell r="AJ737">
            <v>11000</v>
          </cell>
          <cell r="AK737">
            <v>3390</v>
          </cell>
          <cell r="AL737">
            <v>595</v>
          </cell>
          <cell r="AM737"/>
          <cell r="AN737">
            <v>230</v>
          </cell>
          <cell r="AO737">
            <v>239</v>
          </cell>
          <cell r="AP737"/>
          <cell r="AQ737"/>
          <cell r="AR737"/>
          <cell r="AS737"/>
          <cell r="AT737"/>
          <cell r="AU737"/>
          <cell r="AV737"/>
          <cell r="AW737"/>
          <cell r="AX737"/>
          <cell r="AY737" t="e">
            <v>#N/A</v>
          </cell>
          <cell r="AZ737"/>
          <cell r="BA737">
            <v>45074</v>
          </cell>
          <cell r="BB737" t="str">
            <v/>
          </cell>
          <cell r="BC737" t="str">
            <v>Compreh.</v>
          </cell>
          <cell r="BD737" t="str">
            <v>AVL</v>
          </cell>
          <cell r="BE737"/>
          <cell r="BF737" t="str">
            <v>LIGHT VEHICLE TRANSPORT</v>
          </cell>
          <cell r="BG737" t="str">
            <v>FMB120</v>
          </cell>
          <cell r="BH737">
            <v>354018118150196</v>
          </cell>
          <cell r="BI737" t="str">
            <v>9742800041075</v>
          </cell>
          <cell r="BJ737" t="str">
            <v>fixed</v>
          </cell>
          <cell r="BK737">
            <v>44343</v>
          </cell>
          <cell r="BL737"/>
          <cell r="BM737"/>
          <cell r="BN737">
            <v>4000030480</v>
          </cell>
          <cell r="BO737"/>
          <cell r="BP737" t="str">
            <v xml:space="preserve"> 2 years/200,000 KMS  1 year for crane</v>
          </cell>
          <cell r="BQ737">
            <v>1108050100</v>
          </cell>
        </row>
        <row r="738">
          <cell r="C738">
            <v>750620</v>
          </cell>
          <cell r="D738" t="str">
            <v>Active</v>
          </cell>
          <cell r="E738" t="str">
            <v>Suzuki</v>
          </cell>
          <cell r="F738" t="str">
            <v xml:space="preserve">Automatic </v>
          </cell>
          <cell r="G738" t="str">
            <v>Grand Vitar</v>
          </cell>
          <cell r="H738" t="str">
            <v>SUV</v>
          </cell>
          <cell r="I738"/>
          <cell r="J738" t="str">
            <v>SUV</v>
          </cell>
          <cell r="K738"/>
          <cell r="L738"/>
          <cell r="M738"/>
          <cell r="N738" t="str">
            <v>JS3TD0D14J4100859</v>
          </cell>
          <cell r="O738">
            <v>2018</v>
          </cell>
          <cell r="P738" t="str">
            <v xml:space="preserve">Japan </v>
          </cell>
          <cell r="Q738" t="str">
            <v>CS-Security</v>
          </cell>
          <cell r="R738" t="str">
            <v>GWC</v>
          </cell>
          <cell r="S738"/>
          <cell r="T738"/>
          <cell r="U738"/>
          <cell r="V738"/>
          <cell r="W738">
            <v>4</v>
          </cell>
          <cell r="X738" t="str">
            <v>White</v>
          </cell>
          <cell r="Y738" t="str">
            <v>J24B1341493</v>
          </cell>
          <cell r="Z738"/>
          <cell r="AA738" t="str">
            <v>Petrol</v>
          </cell>
          <cell r="AB738"/>
          <cell r="AC738">
            <v>1</v>
          </cell>
          <cell r="AD738">
            <v>8</v>
          </cell>
          <cell r="AE738" t="str">
            <v>4 Seater</v>
          </cell>
          <cell r="AF738"/>
          <cell r="AG738"/>
          <cell r="AH738"/>
          <cell r="AI738">
            <v>1165</v>
          </cell>
          <cell r="AJ738">
            <v>1665</v>
          </cell>
          <cell r="AK738">
            <v>500</v>
          </cell>
          <cell r="AL738"/>
          <cell r="AM738"/>
          <cell r="AN738"/>
          <cell r="AO738"/>
          <cell r="AP738"/>
          <cell r="AQ738"/>
          <cell r="AR738"/>
          <cell r="AS738"/>
          <cell r="AT738"/>
          <cell r="AU738"/>
          <cell r="AV738"/>
          <cell r="AW738"/>
          <cell r="AX738"/>
          <cell r="AY738" t="e">
            <v>#N/A</v>
          </cell>
          <cell r="AZ738"/>
          <cell r="BA738">
            <v>45158</v>
          </cell>
          <cell r="BB738" t="str">
            <v/>
          </cell>
          <cell r="BC738" t="str">
            <v>Compreh.</v>
          </cell>
          <cell r="BD738" t="str">
            <v>external</v>
          </cell>
          <cell r="BE738"/>
          <cell r="BF738" t="str">
            <v>GRAND VITARA</v>
          </cell>
          <cell r="BG738" t="str">
            <v>FMB920</v>
          </cell>
          <cell r="BH738">
            <v>354017117442406</v>
          </cell>
          <cell r="BI738" t="str">
            <v>899740100217348-7257</v>
          </cell>
          <cell r="BJ738" t="str">
            <v>fixed 920</v>
          </cell>
          <cell r="BK738"/>
          <cell r="BL738"/>
          <cell r="BM738"/>
          <cell r="BN738"/>
          <cell r="BO738"/>
          <cell r="BP738" t="str">
            <v>3Y 100K</v>
          </cell>
          <cell r="BQ738">
            <v>1105010200</v>
          </cell>
        </row>
        <row r="739">
          <cell r="C739">
            <v>750928</v>
          </cell>
          <cell r="D739" t="str">
            <v>Active</v>
          </cell>
          <cell r="E739" t="str">
            <v>Suzuki</v>
          </cell>
          <cell r="F739" t="str">
            <v xml:space="preserve">Automatic </v>
          </cell>
          <cell r="G739" t="str">
            <v>Grand Vitar</v>
          </cell>
          <cell r="H739" t="str">
            <v>SUV</v>
          </cell>
          <cell r="I739"/>
          <cell r="J739" t="str">
            <v>SUV</v>
          </cell>
          <cell r="K739"/>
          <cell r="L739"/>
          <cell r="M739"/>
          <cell r="N739" t="str">
            <v>JS3TD0D11J4100852</v>
          </cell>
          <cell r="O739">
            <v>2018</v>
          </cell>
          <cell r="P739" t="str">
            <v xml:space="preserve">Japan </v>
          </cell>
          <cell r="Q739" t="str">
            <v>RMS - Operations</v>
          </cell>
          <cell r="R739" t="str">
            <v>GWC</v>
          </cell>
          <cell r="S739"/>
          <cell r="T739"/>
          <cell r="U739"/>
          <cell r="V739"/>
          <cell r="W739">
            <v>4</v>
          </cell>
          <cell r="X739" t="str">
            <v>White</v>
          </cell>
          <cell r="Y739" t="str">
            <v>J24B1341181</v>
          </cell>
          <cell r="Z739"/>
          <cell r="AA739" t="str">
            <v>Petrol</v>
          </cell>
          <cell r="AB739"/>
          <cell r="AC739">
            <v>1</v>
          </cell>
          <cell r="AD739">
            <v>8</v>
          </cell>
          <cell r="AE739" t="str">
            <v>4 Seater</v>
          </cell>
          <cell r="AF739"/>
          <cell r="AG739"/>
          <cell r="AH739"/>
          <cell r="AI739">
            <v>500</v>
          </cell>
          <cell r="AJ739">
            <v>2165</v>
          </cell>
          <cell r="AK739">
            <v>1665</v>
          </cell>
          <cell r="AL739"/>
          <cell r="AM739"/>
          <cell r="AN739"/>
          <cell r="AO739"/>
          <cell r="AP739"/>
          <cell r="AQ739"/>
          <cell r="AR739"/>
          <cell r="AS739"/>
          <cell r="AT739"/>
          <cell r="AU739"/>
          <cell r="AV739"/>
          <cell r="AW739"/>
          <cell r="AX739"/>
          <cell r="AY739" t="e">
            <v>#N/A</v>
          </cell>
          <cell r="AZ739"/>
          <cell r="BA739">
            <v>45134</v>
          </cell>
          <cell r="BB739" t="str">
            <v/>
          </cell>
          <cell r="BC739" t="str">
            <v>Compreh.</v>
          </cell>
          <cell r="BD739" t="str">
            <v>external</v>
          </cell>
          <cell r="BE739"/>
          <cell r="BF739" t="str">
            <v>GRAND VITARA</v>
          </cell>
          <cell r="BG739" t="str">
            <v>FMB920</v>
          </cell>
          <cell r="BH739">
            <v>354017117835831</v>
          </cell>
          <cell r="BI739" t="str">
            <v>899740100217348-7430</v>
          </cell>
          <cell r="BJ739" t="str">
            <v>fixed 920</v>
          </cell>
          <cell r="BK739"/>
          <cell r="BL739"/>
          <cell r="BM739"/>
          <cell r="BN739"/>
          <cell r="BO739"/>
          <cell r="BP739" t="str">
            <v>3Y 100K</v>
          </cell>
          <cell r="BQ739">
            <v>1108060300</v>
          </cell>
        </row>
        <row r="740">
          <cell r="C740">
            <v>751648</v>
          </cell>
          <cell r="D740" t="str">
            <v>Active</v>
          </cell>
          <cell r="E740" t="str">
            <v>Suzuki</v>
          </cell>
          <cell r="F740" t="str">
            <v xml:space="preserve">Automatic </v>
          </cell>
          <cell r="G740" t="str">
            <v>Grand Vitar</v>
          </cell>
          <cell r="H740" t="str">
            <v>SUV</v>
          </cell>
          <cell r="I740"/>
          <cell r="J740" t="str">
            <v>SUV</v>
          </cell>
          <cell r="K740"/>
          <cell r="L740"/>
          <cell r="M740"/>
          <cell r="N740" t="str">
            <v>JS3TD0D13J4100903</v>
          </cell>
          <cell r="O740">
            <v>2018</v>
          </cell>
          <cell r="P740" t="str">
            <v xml:space="preserve">Japan </v>
          </cell>
          <cell r="Q740" t="str">
            <v>CL - 15 &amp; Ooredoo Operations</v>
          </cell>
          <cell r="R740" t="str">
            <v>GWC</v>
          </cell>
          <cell r="S740"/>
          <cell r="T740"/>
          <cell r="U740"/>
          <cell r="V740"/>
          <cell r="W740">
            <v>4</v>
          </cell>
          <cell r="X740" t="str">
            <v>White</v>
          </cell>
          <cell r="Y740" t="str">
            <v>J24B1342868</v>
          </cell>
          <cell r="Z740"/>
          <cell r="AA740" t="str">
            <v>Petrol</v>
          </cell>
          <cell r="AB740"/>
          <cell r="AC740">
            <v>1</v>
          </cell>
          <cell r="AD740">
            <v>8</v>
          </cell>
          <cell r="AE740" t="str">
            <v>4 Seater</v>
          </cell>
          <cell r="AF740"/>
          <cell r="AG740"/>
          <cell r="AH740"/>
          <cell r="AI740">
            <v>500</v>
          </cell>
          <cell r="AJ740">
            <v>2165</v>
          </cell>
          <cell r="AK740">
            <v>1665</v>
          </cell>
          <cell r="AL740"/>
          <cell r="AM740"/>
          <cell r="AN740"/>
          <cell r="AO740"/>
          <cell r="AP740"/>
          <cell r="AQ740"/>
          <cell r="AR740"/>
          <cell r="AS740"/>
          <cell r="AT740"/>
          <cell r="AU740"/>
          <cell r="AV740"/>
          <cell r="AW740"/>
          <cell r="AX740"/>
          <cell r="AY740" t="e">
            <v>#N/A</v>
          </cell>
          <cell r="AZ740"/>
          <cell r="BA740">
            <v>45131</v>
          </cell>
          <cell r="BB740" t="str">
            <v/>
          </cell>
          <cell r="BC740" t="str">
            <v>Compreh.</v>
          </cell>
          <cell r="BD740" t="str">
            <v>external</v>
          </cell>
          <cell r="BE740"/>
          <cell r="BF740" t="str">
            <v>GRAND VITARA</v>
          </cell>
          <cell r="BG740" t="str">
            <v>FMB920</v>
          </cell>
          <cell r="BH740">
            <v>354017117817292</v>
          </cell>
          <cell r="BI740" t="str">
            <v>899740100217348-7034</v>
          </cell>
          <cell r="BJ740" t="str">
            <v>fixed 920</v>
          </cell>
          <cell r="BK740"/>
          <cell r="BL740"/>
          <cell r="BM740"/>
          <cell r="BN740"/>
          <cell r="BO740"/>
          <cell r="BP740" t="str">
            <v>3Y 100K</v>
          </cell>
          <cell r="BQ740">
            <v>1108010100</v>
          </cell>
        </row>
        <row r="741">
          <cell r="C741">
            <v>776304</v>
          </cell>
          <cell r="D741" t="str">
            <v>Active</v>
          </cell>
          <cell r="E741" t="str">
            <v>Suzuki</v>
          </cell>
          <cell r="F741" t="str">
            <v xml:space="preserve">Automatic </v>
          </cell>
          <cell r="G741" t="str">
            <v>Grand Vitar</v>
          </cell>
          <cell r="H741" t="str">
            <v>SUV</v>
          </cell>
          <cell r="I741"/>
          <cell r="J741" t="str">
            <v>SUV</v>
          </cell>
          <cell r="K741"/>
          <cell r="L741"/>
          <cell r="M741"/>
          <cell r="N741" t="str">
            <v>JS3TD0D11J4100754</v>
          </cell>
          <cell r="O741">
            <v>2018</v>
          </cell>
          <cell r="P741" t="str">
            <v xml:space="preserve">Japan </v>
          </cell>
          <cell r="Q741" t="str">
            <v>CL - 33k,41,IKEA,MHE,PHCC,QMA,UPS&amp;ASG</v>
          </cell>
          <cell r="R741" t="str">
            <v>GWC</v>
          </cell>
          <cell r="S741"/>
          <cell r="T741"/>
          <cell r="U741"/>
          <cell r="V741"/>
          <cell r="W741">
            <v>4</v>
          </cell>
          <cell r="X741" t="str">
            <v>White</v>
          </cell>
          <cell r="Y741" t="str">
            <v>J24B1338627</v>
          </cell>
          <cell r="Z741"/>
          <cell r="AA741" t="str">
            <v>Petrol</v>
          </cell>
          <cell r="AB741"/>
          <cell r="AC741">
            <v>1</v>
          </cell>
          <cell r="AD741">
            <v>8</v>
          </cell>
          <cell r="AE741" t="str">
            <v>4 Seater</v>
          </cell>
          <cell r="AF741"/>
          <cell r="AG741"/>
          <cell r="AH741"/>
          <cell r="AI741">
            <v>500</v>
          </cell>
          <cell r="AJ741">
            <v>2165</v>
          </cell>
          <cell r="AK741">
            <v>1665</v>
          </cell>
          <cell r="AL741"/>
          <cell r="AM741"/>
          <cell r="AN741"/>
          <cell r="AO741"/>
          <cell r="AP741"/>
          <cell r="AQ741"/>
          <cell r="AR741"/>
          <cell r="AS741"/>
          <cell r="AT741"/>
          <cell r="AU741"/>
          <cell r="AV741"/>
          <cell r="AW741"/>
          <cell r="AX741"/>
          <cell r="AY741" t="e">
            <v>#N/A</v>
          </cell>
          <cell r="AZ741"/>
          <cell r="BA741">
            <v>45130</v>
          </cell>
          <cell r="BB741" t="str">
            <v/>
          </cell>
          <cell r="BC741" t="str">
            <v>Compreh.</v>
          </cell>
          <cell r="BD741" t="str">
            <v>external</v>
          </cell>
          <cell r="BE741"/>
          <cell r="BF741" t="str">
            <v>GRAND VITARA</v>
          </cell>
          <cell r="BG741" t="str">
            <v>FMB920</v>
          </cell>
          <cell r="BH741">
            <v>359633100036206</v>
          </cell>
          <cell r="BI741" t="str">
            <v>899740100217346-3340</v>
          </cell>
          <cell r="BJ741" t="str">
            <v>fixed 920</v>
          </cell>
          <cell r="BK741"/>
          <cell r="BL741"/>
          <cell r="BM741"/>
          <cell r="BN741"/>
          <cell r="BO741"/>
          <cell r="BP741" t="str">
            <v>3Y 100K</v>
          </cell>
          <cell r="BQ741">
            <v>1108010300</v>
          </cell>
        </row>
        <row r="742">
          <cell r="C742">
            <v>776305</v>
          </cell>
          <cell r="D742" t="str">
            <v>Active</v>
          </cell>
          <cell r="E742" t="str">
            <v>Suzuki</v>
          </cell>
          <cell r="F742" t="str">
            <v xml:space="preserve">Automatic </v>
          </cell>
          <cell r="G742" t="str">
            <v>Grand Vitar</v>
          </cell>
          <cell r="H742" t="str">
            <v>SUV</v>
          </cell>
          <cell r="I742"/>
          <cell r="J742" t="str">
            <v>SUV</v>
          </cell>
          <cell r="K742"/>
          <cell r="L742"/>
          <cell r="M742"/>
          <cell r="N742" t="str">
            <v>JS3TD0D18J4100699</v>
          </cell>
          <cell r="O742">
            <v>2018</v>
          </cell>
          <cell r="P742" t="str">
            <v xml:space="preserve">Japan </v>
          </cell>
          <cell r="Q742" t="str">
            <v>FF - QG Projects</v>
          </cell>
          <cell r="R742" t="str">
            <v>GWC</v>
          </cell>
          <cell r="S742"/>
          <cell r="T742"/>
          <cell r="U742"/>
          <cell r="V742"/>
          <cell r="W742">
            <v>4</v>
          </cell>
          <cell r="X742" t="str">
            <v>White</v>
          </cell>
          <cell r="Y742" t="str">
            <v>J24B1337529</v>
          </cell>
          <cell r="Z742"/>
          <cell r="AA742" t="str">
            <v>Petrol</v>
          </cell>
          <cell r="AB742"/>
          <cell r="AC742">
            <v>1</v>
          </cell>
          <cell r="AD742">
            <v>8</v>
          </cell>
          <cell r="AE742" t="str">
            <v>4 Seater</v>
          </cell>
          <cell r="AF742"/>
          <cell r="AG742"/>
          <cell r="AH742"/>
          <cell r="AI742">
            <v>500</v>
          </cell>
          <cell r="AJ742">
            <v>2165</v>
          </cell>
          <cell r="AK742">
            <v>1665</v>
          </cell>
          <cell r="AL742"/>
          <cell r="AM742"/>
          <cell r="AN742"/>
          <cell r="AO742"/>
          <cell r="AP742"/>
          <cell r="AQ742"/>
          <cell r="AR742"/>
          <cell r="AS742"/>
          <cell r="AT742"/>
          <cell r="AU742"/>
          <cell r="AV742"/>
          <cell r="AW742"/>
          <cell r="AX742"/>
          <cell r="AY742" t="e">
            <v>#N/A</v>
          </cell>
          <cell r="AZ742"/>
          <cell r="BA742">
            <v>45130</v>
          </cell>
          <cell r="BB742" t="str">
            <v/>
          </cell>
          <cell r="BC742" t="str">
            <v>Compreh.</v>
          </cell>
          <cell r="BD742" t="str">
            <v>external</v>
          </cell>
          <cell r="BE742"/>
          <cell r="BF742" t="str">
            <v>GRAND VITARA</v>
          </cell>
          <cell r="BG742" t="str">
            <v>FMB920</v>
          </cell>
          <cell r="BH742">
            <v>354017117808150</v>
          </cell>
          <cell r="BI742" t="str">
            <v>899740100217348-7117</v>
          </cell>
          <cell r="BJ742" t="str">
            <v>fixed 920</v>
          </cell>
          <cell r="BK742"/>
          <cell r="BL742"/>
          <cell r="BM742"/>
          <cell r="BN742"/>
          <cell r="BO742"/>
          <cell r="BP742" t="str">
            <v>3Y 100K</v>
          </cell>
          <cell r="BQ742">
            <v>1108020600</v>
          </cell>
        </row>
        <row r="743">
          <cell r="C743">
            <v>776306</v>
          </cell>
          <cell r="D743" t="str">
            <v>Active</v>
          </cell>
          <cell r="E743" t="str">
            <v>Suzuki</v>
          </cell>
          <cell r="F743" t="str">
            <v xml:space="preserve">Automatic </v>
          </cell>
          <cell r="G743" t="str">
            <v>Grand Vitar</v>
          </cell>
          <cell r="H743" t="str">
            <v>SUV</v>
          </cell>
          <cell r="I743"/>
          <cell r="J743" t="str">
            <v>SUV</v>
          </cell>
          <cell r="K743"/>
          <cell r="L743"/>
          <cell r="M743"/>
          <cell r="N743" t="str">
            <v>JS3TD0D18J4100718</v>
          </cell>
          <cell r="O743">
            <v>2018</v>
          </cell>
          <cell r="P743" t="str">
            <v xml:space="preserve">Japan </v>
          </cell>
          <cell r="Q743" t="str">
            <v>CL - Inventory</v>
          </cell>
          <cell r="R743" t="str">
            <v>GWC</v>
          </cell>
          <cell r="S743"/>
          <cell r="T743"/>
          <cell r="U743"/>
          <cell r="V743"/>
          <cell r="W743">
            <v>4</v>
          </cell>
          <cell r="X743" t="str">
            <v>White</v>
          </cell>
          <cell r="Y743" t="str">
            <v>J24B1337956</v>
          </cell>
          <cell r="Z743"/>
          <cell r="AA743" t="str">
            <v>Petrol</v>
          </cell>
          <cell r="AB743"/>
          <cell r="AC743">
            <v>1</v>
          </cell>
          <cell r="AD743">
            <v>8</v>
          </cell>
          <cell r="AE743" t="str">
            <v>4 Seater</v>
          </cell>
          <cell r="AF743"/>
          <cell r="AG743"/>
          <cell r="AH743"/>
          <cell r="AI743">
            <v>500</v>
          </cell>
          <cell r="AJ743">
            <v>2165</v>
          </cell>
          <cell r="AK743">
            <v>1665</v>
          </cell>
          <cell r="AL743"/>
          <cell r="AM743"/>
          <cell r="AN743"/>
          <cell r="AO743"/>
          <cell r="AP743"/>
          <cell r="AQ743"/>
          <cell r="AR743"/>
          <cell r="AS743"/>
          <cell r="AT743"/>
          <cell r="AU743"/>
          <cell r="AV743"/>
          <cell r="AW743"/>
          <cell r="AX743"/>
          <cell r="AY743" t="e">
            <v>#N/A</v>
          </cell>
          <cell r="AZ743"/>
          <cell r="BA743">
            <v>45130</v>
          </cell>
          <cell r="BB743" t="str">
            <v/>
          </cell>
          <cell r="BC743" t="str">
            <v>Compreh.</v>
          </cell>
          <cell r="BD743" t="str">
            <v>external</v>
          </cell>
          <cell r="BE743"/>
          <cell r="BF743" t="str">
            <v>GRAND VITARA</v>
          </cell>
          <cell r="BG743" t="str">
            <v>FMB920</v>
          </cell>
          <cell r="BH743">
            <v>359632109058294</v>
          </cell>
          <cell r="BI743" t="str">
            <v>899740100217346-3142</v>
          </cell>
          <cell r="BJ743" t="str">
            <v>fixed 920</v>
          </cell>
          <cell r="BK743"/>
          <cell r="BL743"/>
          <cell r="BM743"/>
          <cell r="BN743"/>
          <cell r="BO743"/>
          <cell r="BP743" t="str">
            <v>3Y 100K</v>
          </cell>
          <cell r="BQ743">
            <v>1108010600</v>
          </cell>
        </row>
        <row r="744">
          <cell r="C744">
            <v>776307</v>
          </cell>
          <cell r="D744" t="str">
            <v>Active</v>
          </cell>
          <cell r="E744" t="str">
            <v>Suzuki</v>
          </cell>
          <cell r="F744" t="str">
            <v xml:space="preserve">Automatic </v>
          </cell>
          <cell r="G744" t="str">
            <v>Grand Vitar</v>
          </cell>
          <cell r="H744" t="str">
            <v>SUV</v>
          </cell>
          <cell r="I744"/>
          <cell r="J744" t="str">
            <v>SUV</v>
          </cell>
          <cell r="K744"/>
          <cell r="L744"/>
          <cell r="M744"/>
          <cell r="N744" t="str">
            <v>JS3TD0D12J4100813</v>
          </cell>
          <cell r="O744">
            <v>2018</v>
          </cell>
          <cell r="P744" t="str">
            <v xml:space="preserve">Japan </v>
          </cell>
          <cell r="Q744" t="str">
            <v>GWC Marine Services</v>
          </cell>
          <cell r="R744" t="str">
            <v>GWC</v>
          </cell>
          <cell r="S744"/>
          <cell r="T744"/>
          <cell r="U744"/>
          <cell r="V744"/>
          <cell r="W744">
            <v>4</v>
          </cell>
          <cell r="X744" t="str">
            <v>White</v>
          </cell>
          <cell r="Y744" t="str">
            <v>J24B1340293</v>
          </cell>
          <cell r="Z744"/>
          <cell r="AA744" t="str">
            <v>Petrol</v>
          </cell>
          <cell r="AB744"/>
          <cell r="AC744">
            <v>1</v>
          </cell>
          <cell r="AD744">
            <v>8</v>
          </cell>
          <cell r="AE744" t="str">
            <v>4 Seater</v>
          </cell>
          <cell r="AF744"/>
          <cell r="AG744"/>
          <cell r="AH744"/>
          <cell r="AI744">
            <v>500</v>
          </cell>
          <cell r="AJ744">
            <v>2165</v>
          </cell>
          <cell r="AK744">
            <v>1665</v>
          </cell>
          <cell r="AL744"/>
          <cell r="AM744"/>
          <cell r="AN744"/>
          <cell r="AO744"/>
          <cell r="AP744"/>
          <cell r="AQ744"/>
          <cell r="AR744"/>
          <cell r="AS744"/>
          <cell r="AT744"/>
          <cell r="AU744"/>
          <cell r="AV744"/>
          <cell r="AW744"/>
          <cell r="AX744"/>
          <cell r="AY744" t="e">
            <v>#N/A</v>
          </cell>
          <cell r="AZ744"/>
          <cell r="BA744">
            <v>45133</v>
          </cell>
          <cell r="BB744" t="str">
            <v/>
          </cell>
          <cell r="BC744" t="str">
            <v>Compreh.</v>
          </cell>
          <cell r="BD744" t="str">
            <v>external</v>
          </cell>
          <cell r="BE744"/>
          <cell r="BF744" t="str">
            <v>GRAND VITARA</v>
          </cell>
          <cell r="BG744" t="str">
            <v>FMB920</v>
          </cell>
          <cell r="BH744">
            <v>359633100055982</v>
          </cell>
          <cell r="BI744" t="str">
            <v>899740100217346-3308</v>
          </cell>
          <cell r="BJ744" t="str">
            <v>fixed 920</v>
          </cell>
          <cell r="BK744"/>
          <cell r="BL744"/>
          <cell r="BM744"/>
          <cell r="BN744"/>
          <cell r="BO744"/>
          <cell r="BP744" t="str">
            <v>3Y 100K</v>
          </cell>
          <cell r="BQ744">
            <v>1109010100</v>
          </cell>
        </row>
        <row r="745">
          <cell r="C745">
            <v>786022</v>
          </cell>
          <cell r="D745" t="str">
            <v>Active</v>
          </cell>
          <cell r="E745" t="str">
            <v>Suzuki</v>
          </cell>
          <cell r="F745" t="str">
            <v xml:space="preserve">Automatic </v>
          </cell>
          <cell r="G745" t="str">
            <v>Grand Vitar</v>
          </cell>
          <cell r="H745" t="str">
            <v>SUV</v>
          </cell>
          <cell r="I745"/>
          <cell r="J745" t="str">
            <v>SUV</v>
          </cell>
          <cell r="K745"/>
          <cell r="L745"/>
          <cell r="M745"/>
          <cell r="N745" t="str">
            <v>JS3TD0D28J4100307</v>
          </cell>
          <cell r="O745">
            <v>2018</v>
          </cell>
          <cell r="P745" t="str">
            <v xml:space="preserve">Japan </v>
          </cell>
          <cell r="Q745" t="str">
            <v>GWC Marine Services</v>
          </cell>
          <cell r="R745" t="str">
            <v>GWC</v>
          </cell>
          <cell r="S745"/>
          <cell r="T745"/>
          <cell r="U745"/>
          <cell r="V745"/>
          <cell r="W745">
            <v>4</v>
          </cell>
          <cell r="X745" t="str">
            <v>White</v>
          </cell>
          <cell r="Y745" t="str">
            <v>J24B1342030</v>
          </cell>
          <cell r="Z745"/>
          <cell r="AA745" t="str">
            <v>Petrol</v>
          </cell>
          <cell r="AB745"/>
          <cell r="AC745">
            <v>1</v>
          </cell>
          <cell r="AD745">
            <v>8</v>
          </cell>
          <cell r="AE745" t="str">
            <v>4 Seater</v>
          </cell>
          <cell r="AF745"/>
          <cell r="AG745"/>
          <cell r="AH745"/>
          <cell r="AI745">
            <v>500</v>
          </cell>
          <cell r="AJ745">
            <v>2165</v>
          </cell>
          <cell r="AK745">
            <v>1665</v>
          </cell>
          <cell r="AL745"/>
          <cell r="AM745"/>
          <cell r="AN745"/>
          <cell r="AO745"/>
          <cell r="AP745"/>
          <cell r="AQ745"/>
          <cell r="AR745"/>
          <cell r="AS745"/>
          <cell r="AT745"/>
          <cell r="AU745"/>
          <cell r="AV745"/>
          <cell r="AW745"/>
          <cell r="AX745"/>
          <cell r="AY745" t="e">
            <v>#N/A</v>
          </cell>
          <cell r="AZ745"/>
          <cell r="BA745">
            <v>44871</v>
          </cell>
          <cell r="BB745" t="str">
            <v>Expired</v>
          </cell>
          <cell r="BC745" t="str">
            <v>Compreh.</v>
          </cell>
          <cell r="BD745" t="str">
            <v>external</v>
          </cell>
          <cell r="BE745"/>
          <cell r="BF745" t="str">
            <v>GRAND VITARA</v>
          </cell>
          <cell r="BG745" t="str">
            <v>FMB920</v>
          </cell>
          <cell r="BH745">
            <v>359633100057921</v>
          </cell>
          <cell r="BI745" t="str">
            <v>899740100217346-3035</v>
          </cell>
          <cell r="BJ745" t="str">
            <v>fixed 920</v>
          </cell>
          <cell r="BK745"/>
          <cell r="BL745"/>
          <cell r="BM745"/>
          <cell r="BN745"/>
          <cell r="BO745"/>
          <cell r="BP745" t="str">
            <v>3Y 100K</v>
          </cell>
          <cell r="BQ745">
            <v>1109010100</v>
          </cell>
        </row>
        <row r="746">
          <cell r="C746">
            <v>233507</v>
          </cell>
          <cell r="D746" t="str">
            <v>Active</v>
          </cell>
          <cell r="E746" t="str">
            <v>Suzuki</v>
          </cell>
          <cell r="F746" t="str">
            <v xml:space="preserve">Automatic </v>
          </cell>
          <cell r="G746" t="str">
            <v>Grand Vitar</v>
          </cell>
          <cell r="H746" t="str">
            <v>SUV</v>
          </cell>
          <cell r="I746"/>
          <cell r="J746" t="str">
            <v>SUV</v>
          </cell>
          <cell r="K746"/>
          <cell r="L746"/>
          <cell r="M746"/>
          <cell r="N746" t="str">
            <v>JS3TD0D16J4100832</v>
          </cell>
          <cell r="O746">
            <v>2018</v>
          </cell>
          <cell r="P746" t="str">
            <v xml:space="preserve">Japan </v>
          </cell>
          <cell r="Q746" t="str">
            <v>CS-Security</v>
          </cell>
          <cell r="R746" t="str">
            <v>GWC</v>
          </cell>
          <cell r="S746"/>
          <cell r="T746" t="str">
            <v>Transport HMC</v>
          </cell>
          <cell r="U746"/>
          <cell r="V746"/>
          <cell r="W746">
            <v>4</v>
          </cell>
          <cell r="X746" t="str">
            <v>White</v>
          </cell>
          <cell r="Y746" t="str">
            <v>J24B1340931</v>
          </cell>
          <cell r="Z746"/>
          <cell r="AA746" t="str">
            <v>Petrol</v>
          </cell>
          <cell r="AB746"/>
          <cell r="AC746">
            <v>1</v>
          </cell>
          <cell r="AD746">
            <v>8</v>
          </cell>
          <cell r="AE746" t="str">
            <v>4 Seater</v>
          </cell>
          <cell r="AF746"/>
          <cell r="AG746"/>
          <cell r="AH746"/>
          <cell r="AI746">
            <v>500</v>
          </cell>
          <cell r="AJ746">
            <v>2165</v>
          </cell>
          <cell r="AK746">
            <v>1665</v>
          </cell>
          <cell r="AL746"/>
          <cell r="AM746"/>
          <cell r="AN746"/>
          <cell r="AO746"/>
          <cell r="AP746"/>
          <cell r="AQ746"/>
          <cell r="AR746"/>
          <cell r="AS746"/>
          <cell r="AT746"/>
          <cell r="AU746"/>
          <cell r="AV746"/>
          <cell r="AW746"/>
          <cell r="AX746"/>
          <cell r="AY746" t="e">
            <v>#N/A</v>
          </cell>
          <cell r="AZ746"/>
          <cell r="BA746">
            <v>45130</v>
          </cell>
          <cell r="BB746" t="str">
            <v/>
          </cell>
          <cell r="BC746" t="str">
            <v>Compreh.</v>
          </cell>
          <cell r="BD746" t="str">
            <v>external</v>
          </cell>
          <cell r="BE746"/>
          <cell r="BF746" t="str">
            <v>GRAND VITARA</v>
          </cell>
          <cell r="BG746" t="str">
            <v>FMB920</v>
          </cell>
          <cell r="BH746">
            <v>354017117442125</v>
          </cell>
          <cell r="BI746" t="str">
            <v>899740100217348-7448</v>
          </cell>
          <cell r="BJ746" t="str">
            <v>fixed 920</v>
          </cell>
          <cell r="BK746"/>
          <cell r="BL746"/>
          <cell r="BM746"/>
          <cell r="BN746"/>
          <cell r="BO746"/>
          <cell r="BP746" t="str">
            <v>3Y 100K</v>
          </cell>
          <cell r="BQ746">
            <v>1105010200</v>
          </cell>
        </row>
        <row r="747">
          <cell r="C747">
            <v>237693</v>
          </cell>
          <cell r="D747" t="str">
            <v>Active</v>
          </cell>
          <cell r="E747" t="str">
            <v>Suzuki</v>
          </cell>
          <cell r="F747" t="str">
            <v xml:space="preserve">Automatic </v>
          </cell>
          <cell r="G747" t="str">
            <v>Grand Vitar</v>
          </cell>
          <cell r="H747" t="str">
            <v>SUV</v>
          </cell>
          <cell r="I747"/>
          <cell r="J747" t="str">
            <v>SUV</v>
          </cell>
          <cell r="K747"/>
          <cell r="L747"/>
          <cell r="M747"/>
          <cell r="N747" t="str">
            <v>JS3TD0D14J4100778</v>
          </cell>
          <cell r="O747">
            <v>2018</v>
          </cell>
          <cell r="P747" t="str">
            <v xml:space="preserve">Japan </v>
          </cell>
          <cell r="Q747" t="str">
            <v>CS-Security</v>
          </cell>
          <cell r="R747" t="str">
            <v>GWC</v>
          </cell>
          <cell r="S747"/>
          <cell r="T747"/>
          <cell r="U747"/>
          <cell r="V747"/>
          <cell r="W747">
            <v>4</v>
          </cell>
          <cell r="X747" t="str">
            <v>White</v>
          </cell>
          <cell r="Y747" t="str">
            <v>J24B1339036</v>
          </cell>
          <cell r="Z747"/>
          <cell r="AA747" t="str">
            <v>Petrol</v>
          </cell>
          <cell r="AB747"/>
          <cell r="AC747">
            <v>1</v>
          </cell>
          <cell r="AD747">
            <v>8</v>
          </cell>
          <cell r="AE747" t="str">
            <v>4 Seater</v>
          </cell>
          <cell r="AF747"/>
          <cell r="AG747"/>
          <cell r="AH747"/>
          <cell r="AI747">
            <v>500</v>
          </cell>
          <cell r="AJ747">
            <v>2165</v>
          </cell>
          <cell r="AK747">
            <v>1665</v>
          </cell>
          <cell r="AL747"/>
          <cell r="AM747"/>
          <cell r="AN747"/>
          <cell r="AO747"/>
          <cell r="AP747"/>
          <cell r="AQ747"/>
          <cell r="AR747"/>
          <cell r="AS747"/>
          <cell r="AT747"/>
          <cell r="AU747"/>
          <cell r="AV747"/>
          <cell r="AW747"/>
          <cell r="AX747"/>
          <cell r="AY747" t="e">
            <v>#N/A</v>
          </cell>
          <cell r="AZ747"/>
          <cell r="BA747">
            <v>45130</v>
          </cell>
          <cell r="BB747" t="str">
            <v/>
          </cell>
          <cell r="BC747" t="str">
            <v>Compreh.</v>
          </cell>
          <cell r="BD747" t="str">
            <v>external</v>
          </cell>
          <cell r="BE747"/>
          <cell r="BF747" t="str">
            <v>GRAND VITARA</v>
          </cell>
          <cell r="BG747" t="str">
            <v>FMB920</v>
          </cell>
          <cell r="BH747">
            <v>359632109060860</v>
          </cell>
          <cell r="BI747" t="str">
            <v>899740100217346-3134</v>
          </cell>
          <cell r="BJ747" t="str">
            <v>fixed 920</v>
          </cell>
          <cell r="BK747"/>
          <cell r="BL747"/>
          <cell r="BM747"/>
          <cell r="BN747"/>
          <cell r="BO747"/>
          <cell r="BP747" t="str">
            <v>3Y 100K</v>
          </cell>
          <cell r="BQ747">
            <v>1105010200</v>
          </cell>
        </row>
        <row r="748">
          <cell r="C748">
            <v>102833</v>
          </cell>
          <cell r="D748" t="str">
            <v>Active</v>
          </cell>
          <cell r="E748" t="str">
            <v>Isuzu</v>
          </cell>
          <cell r="F748" t="str">
            <v>Manuel</v>
          </cell>
          <cell r="G748" t="str">
            <v>PNR 3 TON</v>
          </cell>
          <cell r="H748" t="str">
            <v>Rigid Truck</v>
          </cell>
          <cell r="I748"/>
          <cell r="J748" t="str">
            <v>Open Pickup without Tail Lift</v>
          </cell>
          <cell r="K748"/>
          <cell r="L748"/>
          <cell r="M748" t="str">
            <v>JAAJP34G427P08245</v>
          </cell>
          <cell r="N748" t="str">
            <v>JAAJP34G427P08245</v>
          </cell>
          <cell r="O748">
            <v>2002</v>
          </cell>
          <cell r="P748" t="str">
            <v>Japan</v>
          </cell>
          <cell r="Q748" t="str">
            <v>TR-Transport - Operations</v>
          </cell>
          <cell r="R748" t="str">
            <v>AGI</v>
          </cell>
          <cell r="S748" t="str">
            <v>LVQ</v>
          </cell>
          <cell r="T748" t="str">
            <v>LVQ</v>
          </cell>
          <cell r="U748"/>
          <cell r="V748"/>
          <cell r="W748">
            <v>4</v>
          </cell>
          <cell r="X748" t="str">
            <v>White</v>
          </cell>
          <cell r="Y748"/>
          <cell r="Z748"/>
          <cell r="AA748" t="str">
            <v>Diesel</v>
          </cell>
          <cell r="AB748"/>
          <cell r="AC748"/>
          <cell r="AD748">
            <v>4.5</v>
          </cell>
          <cell r="AE748"/>
          <cell r="AF748"/>
          <cell r="AG748"/>
          <cell r="AH748"/>
          <cell r="AI748">
            <v>-4050</v>
          </cell>
          <cell r="AJ748"/>
          <cell r="AK748">
            <v>4050</v>
          </cell>
          <cell r="AL748"/>
          <cell r="AM748"/>
          <cell r="AN748">
            <v>490</v>
          </cell>
          <cell r="AO748"/>
          <cell r="AP748">
            <v>196</v>
          </cell>
          <cell r="AQ748"/>
          <cell r="AR748"/>
          <cell r="AS748"/>
          <cell r="AT748"/>
          <cell r="AU748"/>
          <cell r="AV748"/>
          <cell r="AW748"/>
          <cell r="AX748"/>
          <cell r="AY748" t="e">
            <v>#N/A</v>
          </cell>
          <cell r="AZ748"/>
          <cell r="BA748">
            <v>45112</v>
          </cell>
          <cell r="BB748" t="str">
            <v/>
          </cell>
          <cell r="BC748" t="str">
            <v>Compreh.</v>
          </cell>
          <cell r="BD748" t="str">
            <v>AVL</v>
          </cell>
          <cell r="BE748"/>
          <cell r="BF748" t="str">
            <v>LIGHT VEHICLE TRANSPORT</v>
          </cell>
          <cell r="BG748" t="str">
            <v>FMB120</v>
          </cell>
          <cell r="BH748">
            <v>354018118122476</v>
          </cell>
          <cell r="BI748">
            <v>9742800041218</v>
          </cell>
          <cell r="BJ748" t="str">
            <v>fixed</v>
          </cell>
          <cell r="BK748"/>
          <cell r="BL748"/>
          <cell r="BM748"/>
          <cell r="BN748"/>
          <cell r="BO748"/>
          <cell r="BP748"/>
          <cell r="BQ748">
            <v>1108050100</v>
          </cell>
        </row>
        <row r="749">
          <cell r="C749">
            <v>137220</v>
          </cell>
          <cell r="D749" t="str">
            <v>Active</v>
          </cell>
          <cell r="E749" t="str">
            <v xml:space="preserve">Tata </v>
          </cell>
          <cell r="F749" t="str">
            <v>Manuel</v>
          </cell>
          <cell r="G749" t="str">
            <v>Novus K8C6F 20 TON</v>
          </cell>
          <cell r="H749" t="str">
            <v>Rigid Truck</v>
          </cell>
          <cell r="I749"/>
          <cell r="J749" t="str">
            <v>Reefer Box With Tail Lift</v>
          </cell>
          <cell r="K749"/>
          <cell r="L749"/>
          <cell r="M749" t="str">
            <v>KL3K8C6F16K000108</v>
          </cell>
          <cell r="N749" t="str">
            <v>KL3K8C6F16K000108</v>
          </cell>
          <cell r="O749">
            <v>2006</v>
          </cell>
          <cell r="P749" t="str">
            <v>Korea</v>
          </cell>
          <cell r="Q749" t="str">
            <v>TR-Transport - Operations</v>
          </cell>
          <cell r="R749" t="str">
            <v>GWC</v>
          </cell>
          <cell r="S749" t="str">
            <v>LVQ</v>
          </cell>
          <cell r="T749" t="str">
            <v>LVQ</v>
          </cell>
          <cell r="U749"/>
          <cell r="V749"/>
          <cell r="W749">
            <v>6</v>
          </cell>
          <cell r="X749" t="str">
            <v>Green</v>
          </cell>
          <cell r="Y749">
            <v>506151</v>
          </cell>
          <cell r="Z749"/>
          <cell r="AA749" t="str">
            <v>Diesel</v>
          </cell>
          <cell r="AB749"/>
          <cell r="AC749"/>
          <cell r="AD749">
            <v>3.5</v>
          </cell>
          <cell r="AE749"/>
          <cell r="AF749"/>
          <cell r="AG749"/>
          <cell r="AH749"/>
          <cell r="AI749">
            <v>-3500</v>
          </cell>
          <cell r="AJ749"/>
          <cell r="AK749">
            <v>3500</v>
          </cell>
          <cell r="AL749">
            <v>800</v>
          </cell>
          <cell r="AM749">
            <v>810</v>
          </cell>
          <cell r="AN749">
            <v>239</v>
          </cell>
          <cell r="AO749">
            <v>259</v>
          </cell>
          <cell r="AP749">
            <v>239</v>
          </cell>
          <cell r="AQ749">
            <v>249</v>
          </cell>
          <cell r="AR749">
            <v>382</v>
          </cell>
          <cell r="AS749" t="str">
            <v>CARRIER (OASIS 350)</v>
          </cell>
          <cell r="AT749" t="str">
            <v>TB606043</v>
          </cell>
          <cell r="AU749"/>
          <cell r="AV749"/>
          <cell r="AW749"/>
          <cell r="AX749"/>
          <cell r="AY749" t="e">
            <v>#N/A</v>
          </cell>
          <cell r="AZ749"/>
          <cell r="BA749">
            <v>44851</v>
          </cell>
          <cell r="BB749" t="str">
            <v>Expired</v>
          </cell>
          <cell r="BC749" t="str">
            <v>Compreh.</v>
          </cell>
          <cell r="BD749" t="str">
            <v>AVL</v>
          </cell>
          <cell r="BE749"/>
          <cell r="BF749" t="str">
            <v>LIGHT VEHICLE TRANSPORT</v>
          </cell>
          <cell r="BG749" t="str">
            <v>FMB120</v>
          </cell>
          <cell r="BH749">
            <v>354018119570327</v>
          </cell>
          <cell r="BI749">
            <v>9742800041179</v>
          </cell>
          <cell r="BJ749" t="str">
            <v>fixed</v>
          </cell>
          <cell r="BK749"/>
          <cell r="BL749"/>
          <cell r="BM749"/>
          <cell r="BN749"/>
          <cell r="BO749"/>
          <cell r="BP749"/>
          <cell r="BQ749">
            <v>1108050100</v>
          </cell>
        </row>
        <row r="750">
          <cell r="C750">
            <v>137223</v>
          </cell>
          <cell r="D750" t="str">
            <v>Active</v>
          </cell>
          <cell r="E750" t="str">
            <v xml:space="preserve">Tata </v>
          </cell>
          <cell r="F750" t="str">
            <v>Manuel</v>
          </cell>
          <cell r="G750" t="str">
            <v>Novus K8C6F 20 TON</v>
          </cell>
          <cell r="H750" t="str">
            <v>Rigid Truck</v>
          </cell>
          <cell r="I750"/>
          <cell r="J750" t="str">
            <v>Dry Box</v>
          </cell>
          <cell r="K750"/>
          <cell r="L750"/>
          <cell r="M750" t="str">
            <v>KL3K8C6F16K000102</v>
          </cell>
          <cell r="N750" t="str">
            <v>KL3K8C6F16K000102</v>
          </cell>
          <cell r="O750">
            <v>2006</v>
          </cell>
          <cell r="P750" t="str">
            <v>Korea</v>
          </cell>
          <cell r="Q750" t="str">
            <v>TR-Transport - Operations</v>
          </cell>
          <cell r="R750" t="str">
            <v>GWC</v>
          </cell>
          <cell r="S750" t="str">
            <v>LVQ</v>
          </cell>
          <cell r="T750" t="str">
            <v>LVQ</v>
          </cell>
          <cell r="U750"/>
          <cell r="V750"/>
          <cell r="W750">
            <v>6</v>
          </cell>
          <cell r="X750" t="str">
            <v>Green</v>
          </cell>
          <cell r="Y750">
            <v>505609</v>
          </cell>
          <cell r="Z750"/>
          <cell r="AA750" t="str">
            <v>Diesel</v>
          </cell>
          <cell r="AB750"/>
          <cell r="AC750"/>
          <cell r="AD750">
            <v>3.5</v>
          </cell>
          <cell r="AE750"/>
          <cell r="AF750"/>
          <cell r="AG750"/>
          <cell r="AH750"/>
          <cell r="AI750">
            <v>-9900</v>
          </cell>
          <cell r="AJ750"/>
          <cell r="AK750">
            <v>9900</v>
          </cell>
          <cell r="AL750">
            <v>790</v>
          </cell>
          <cell r="AM750">
            <v>810</v>
          </cell>
          <cell r="AN750">
            <v>239</v>
          </cell>
          <cell r="AO750">
            <v>264</v>
          </cell>
          <cell r="AP750">
            <v>238</v>
          </cell>
          <cell r="AQ750">
            <v>265</v>
          </cell>
          <cell r="AR750">
            <v>382</v>
          </cell>
          <cell r="AS750"/>
          <cell r="AT750"/>
          <cell r="AU750"/>
          <cell r="AV750"/>
          <cell r="AW750"/>
          <cell r="AX750"/>
          <cell r="AY750" t="e">
            <v>#N/A</v>
          </cell>
          <cell r="AZ750"/>
          <cell r="BA750">
            <v>44985</v>
          </cell>
          <cell r="BB750" t="str">
            <v/>
          </cell>
          <cell r="BC750" t="str">
            <v>Compreh.</v>
          </cell>
          <cell r="BD750" t="str">
            <v>AVL</v>
          </cell>
          <cell r="BE750"/>
          <cell r="BF750" t="str">
            <v>LIGHT VEHICLE TRANSPORT</v>
          </cell>
          <cell r="BG750" t="str">
            <v>FMB120</v>
          </cell>
          <cell r="BH750">
            <v>354018119575482</v>
          </cell>
          <cell r="BI750">
            <v>9742800041180</v>
          </cell>
          <cell r="BJ750" t="str">
            <v>fixed</v>
          </cell>
          <cell r="BK750"/>
          <cell r="BL750"/>
          <cell r="BM750"/>
          <cell r="BN750"/>
          <cell r="BO750"/>
          <cell r="BP750"/>
          <cell r="BQ750">
            <v>1108050100</v>
          </cell>
        </row>
        <row r="751">
          <cell r="C751">
            <v>137363</v>
          </cell>
          <cell r="D751" t="str">
            <v>Active</v>
          </cell>
          <cell r="E751" t="str">
            <v xml:space="preserve">Hyundai </v>
          </cell>
          <cell r="F751" t="str">
            <v>Manuel</v>
          </cell>
          <cell r="G751" t="str">
            <v>HD-120</v>
          </cell>
          <cell r="H751" t="str">
            <v>Rigid Truck</v>
          </cell>
          <cell r="I751"/>
          <cell r="J751" t="str">
            <v>Reefer Box With Tail Lift</v>
          </cell>
          <cell r="K751"/>
          <cell r="L751"/>
          <cell r="M751" t="str">
            <v>KMFLAI9R46C009328</v>
          </cell>
          <cell r="N751" t="str">
            <v>KMFLAI9R46C009328</v>
          </cell>
          <cell r="O751">
            <v>2006</v>
          </cell>
          <cell r="P751" t="str">
            <v>Korea</v>
          </cell>
          <cell r="Q751" t="str">
            <v>TR-Transport - Operations</v>
          </cell>
          <cell r="R751" t="str">
            <v>GWC</v>
          </cell>
          <cell r="S751" t="str">
            <v>LVQ</v>
          </cell>
          <cell r="T751" t="str">
            <v>Transport HMC</v>
          </cell>
          <cell r="U751"/>
          <cell r="V751"/>
          <cell r="W751">
            <v>6</v>
          </cell>
          <cell r="X751" t="str">
            <v>Green</v>
          </cell>
          <cell r="Y751" t="str">
            <v>6DBR5054829</v>
          </cell>
          <cell r="Z751"/>
          <cell r="AA751" t="str">
            <v>Diesel</v>
          </cell>
          <cell r="AB751"/>
          <cell r="AC751"/>
          <cell r="AD751">
            <v>6</v>
          </cell>
          <cell r="AE751"/>
          <cell r="AF751"/>
          <cell r="AG751"/>
          <cell r="AH751" t="str">
            <v>20 TON</v>
          </cell>
          <cell r="AI751">
            <v>-8000</v>
          </cell>
          <cell r="AJ751"/>
          <cell r="AK751">
            <v>8000</v>
          </cell>
          <cell r="AL751">
            <v>597</v>
          </cell>
          <cell r="AM751">
            <v>617</v>
          </cell>
          <cell r="AN751">
            <v>195</v>
          </cell>
          <cell r="AO751">
            <v>218</v>
          </cell>
          <cell r="AP751">
            <v>193</v>
          </cell>
          <cell r="AQ751">
            <v>227</v>
          </cell>
          <cell r="AR751"/>
          <cell r="AS751" t="str">
            <v>CARRIER (OASIS 350)</v>
          </cell>
          <cell r="AT751" t="str">
            <v>TB606044</v>
          </cell>
          <cell r="AU751"/>
          <cell r="AV751"/>
          <cell r="AW751"/>
          <cell r="AX751"/>
          <cell r="AY751" t="e">
            <v>#N/A</v>
          </cell>
          <cell r="AZ751"/>
          <cell r="BA751">
            <v>44973</v>
          </cell>
          <cell r="BB751" t="str">
            <v/>
          </cell>
          <cell r="BC751" t="str">
            <v>Compreh.</v>
          </cell>
          <cell r="BD751" t="str">
            <v>AVL</v>
          </cell>
          <cell r="BE751"/>
          <cell r="BF751" t="str">
            <v>LIGHT VEHICLE TRANSPORT</v>
          </cell>
          <cell r="BG751" t="str">
            <v>FMB120</v>
          </cell>
          <cell r="BH751">
            <v>354018119613176</v>
          </cell>
          <cell r="BI751">
            <v>9742800041181</v>
          </cell>
          <cell r="BJ751" t="str">
            <v>fixed</v>
          </cell>
          <cell r="BK751"/>
          <cell r="BL751"/>
          <cell r="BM751"/>
          <cell r="BN751"/>
          <cell r="BO751"/>
          <cell r="BP751"/>
          <cell r="BQ751">
            <v>1108050100</v>
          </cell>
        </row>
        <row r="752">
          <cell r="C752">
            <v>148052</v>
          </cell>
          <cell r="D752" t="str">
            <v>Active</v>
          </cell>
          <cell r="E752" t="str">
            <v>Mercedes</v>
          </cell>
          <cell r="F752" t="str">
            <v xml:space="preserve">Automatic </v>
          </cell>
          <cell r="G752" t="str">
            <v>Actros 2142</v>
          </cell>
          <cell r="H752" t="str">
            <v>Truck</v>
          </cell>
          <cell r="I752" t="str">
            <v>Double Cabin</v>
          </cell>
          <cell r="J752" t="str">
            <v>Truck Head</v>
          </cell>
          <cell r="K752" t="str">
            <v xml:space="preserve">Small Pin </v>
          </cell>
          <cell r="L752"/>
          <cell r="M752"/>
          <cell r="N752" t="str">
            <v>WD3CHPAJ9L0395560</v>
          </cell>
          <cell r="O752">
            <v>2020</v>
          </cell>
          <cell r="P752" t="str">
            <v>Germany</v>
          </cell>
          <cell r="Q752" t="str">
            <v>TR-Transport - Operations</v>
          </cell>
          <cell r="R752" t="str">
            <v>GWC</v>
          </cell>
          <cell r="S752" t="str">
            <v>LVQ</v>
          </cell>
          <cell r="T752"/>
          <cell r="U752"/>
          <cell r="V752"/>
          <cell r="W752">
            <v>6</v>
          </cell>
          <cell r="X752" t="str">
            <v>White</v>
          </cell>
          <cell r="Y752" t="str">
            <v>460972U1039188</v>
          </cell>
          <cell r="Z752"/>
          <cell r="AA752" t="str">
            <v>Diesel</v>
          </cell>
          <cell r="AB752" t="str">
            <v>431 LTR</v>
          </cell>
          <cell r="AC752">
            <v>1</v>
          </cell>
          <cell r="AD752">
            <v>2.4</v>
          </cell>
          <cell r="AE752" t="str">
            <v xml:space="preserve"> 2 Seater</v>
          </cell>
          <cell r="AF752"/>
          <cell r="AG752" t="str">
            <v>Single Axel</v>
          </cell>
          <cell r="AH752"/>
          <cell r="AI752"/>
          <cell r="AJ752">
            <v>27000</v>
          </cell>
          <cell r="AK752">
            <v>7000</v>
          </cell>
          <cell r="AL752"/>
          <cell r="AM752"/>
          <cell r="AN752"/>
          <cell r="AO752"/>
          <cell r="AP752"/>
          <cell r="AQ752"/>
          <cell r="AR752"/>
          <cell r="AS752"/>
          <cell r="AT752"/>
          <cell r="AU752"/>
          <cell r="AV752"/>
          <cell r="AW752"/>
          <cell r="AX752"/>
          <cell r="AY752" t="e">
            <v>#N/A</v>
          </cell>
          <cell r="AZ752"/>
          <cell r="BA752">
            <v>44830</v>
          </cell>
          <cell r="BB752" t="str">
            <v>Expired</v>
          </cell>
          <cell r="BC752" t="str">
            <v>Compreh.</v>
          </cell>
          <cell r="BD752" t="str">
            <v>AVL</v>
          </cell>
          <cell r="BE752"/>
          <cell r="BF752" t="str">
            <v>QATAR TRANSPORT</v>
          </cell>
          <cell r="BG752" t="str">
            <v>FMB120</v>
          </cell>
          <cell r="BH752">
            <v>354018119613184</v>
          </cell>
          <cell r="BI752">
            <v>9742800041182</v>
          </cell>
          <cell r="BJ752" t="str">
            <v>fixed</v>
          </cell>
          <cell r="BK752">
            <v>43734</v>
          </cell>
          <cell r="BL752"/>
          <cell r="BM752"/>
          <cell r="BN752">
            <v>4000016817</v>
          </cell>
          <cell r="BO752"/>
          <cell r="BP752" t="str">
            <v xml:space="preserve"> 1 year unlimited Mileage for entire unit,3 years 450,000 KMs whichever comes first for the power unit </v>
          </cell>
          <cell r="BQ752">
            <v>1108050100</v>
          </cell>
        </row>
        <row r="753">
          <cell r="C753">
            <v>163518</v>
          </cell>
          <cell r="D753" t="str">
            <v>Active</v>
          </cell>
          <cell r="E753" t="str">
            <v>Suzuki</v>
          </cell>
          <cell r="F753" t="str">
            <v>Manuel</v>
          </cell>
          <cell r="G753" t="str">
            <v>APV</v>
          </cell>
          <cell r="H753" t="str">
            <v>Light Vehicle</v>
          </cell>
          <cell r="I753"/>
          <cell r="J753" t="str">
            <v>Commercial Van</v>
          </cell>
          <cell r="K753"/>
          <cell r="L753"/>
          <cell r="M753"/>
          <cell r="N753" t="str">
            <v>MHYDN7A51HJ403170</v>
          </cell>
          <cell r="O753">
            <v>2017</v>
          </cell>
          <cell r="P753" t="str">
            <v>Indonesia</v>
          </cell>
          <cell r="Q753" t="str">
            <v>TR-Transport - Operations</v>
          </cell>
          <cell r="R753" t="str">
            <v>GWC</v>
          </cell>
          <cell r="S753"/>
          <cell r="T753" t="str">
            <v>Transport HMC</v>
          </cell>
          <cell r="U753"/>
          <cell r="V753"/>
          <cell r="W753">
            <v>4</v>
          </cell>
          <cell r="X753" t="str">
            <v>White</v>
          </cell>
          <cell r="Y753" t="str">
            <v>G16AID302368</v>
          </cell>
          <cell r="Z753"/>
          <cell r="AA753" t="str">
            <v>Petrol</v>
          </cell>
          <cell r="AB753"/>
          <cell r="AC753">
            <v>1</v>
          </cell>
          <cell r="AD753">
            <v>8</v>
          </cell>
          <cell r="AE753" t="str">
            <v>2 Seater</v>
          </cell>
          <cell r="AF753"/>
          <cell r="AG753"/>
          <cell r="AH753"/>
          <cell r="AI753">
            <v>800</v>
          </cell>
          <cell r="AJ753">
            <v>2000</v>
          </cell>
          <cell r="AK753">
            <v>1200</v>
          </cell>
          <cell r="AL753"/>
          <cell r="AM753"/>
          <cell r="AN753"/>
          <cell r="AO753"/>
          <cell r="AP753"/>
          <cell r="AQ753"/>
          <cell r="AR753"/>
          <cell r="AS753"/>
          <cell r="AT753"/>
          <cell r="AU753"/>
          <cell r="AV753"/>
          <cell r="AW753"/>
          <cell r="AX753"/>
          <cell r="AY753" t="e">
            <v>#N/A</v>
          </cell>
          <cell r="AZ753"/>
          <cell r="BA753">
            <v>45133</v>
          </cell>
          <cell r="BB753" t="str">
            <v/>
          </cell>
          <cell r="BC753" t="str">
            <v>Compreh.</v>
          </cell>
          <cell r="BD753" t="str">
            <v>AVL</v>
          </cell>
          <cell r="BE753"/>
          <cell r="BF753" t="str">
            <v>LIGHT VEHICLE TRANSPORT</v>
          </cell>
          <cell r="BG753" t="str">
            <v>FMB120</v>
          </cell>
          <cell r="BH753">
            <v>354018119613259</v>
          </cell>
          <cell r="BI753">
            <v>9742800041183</v>
          </cell>
          <cell r="BJ753" t="str">
            <v>fixed</v>
          </cell>
          <cell r="BK753"/>
          <cell r="BL753"/>
          <cell r="BM753"/>
          <cell r="BN753">
            <v>4000011210</v>
          </cell>
          <cell r="BO753"/>
          <cell r="BP753" t="str">
            <v xml:space="preserve">3 years/ 100,000 Kms whichever comes first </v>
          </cell>
          <cell r="BQ753">
            <v>1108050100</v>
          </cell>
        </row>
        <row r="754">
          <cell r="C754">
            <v>181438</v>
          </cell>
          <cell r="D754" t="str">
            <v>Active</v>
          </cell>
          <cell r="E754" t="str">
            <v>Mercedes</v>
          </cell>
          <cell r="F754" t="str">
            <v xml:space="preserve">Automatic </v>
          </cell>
          <cell r="G754" t="str">
            <v>Actros 2040</v>
          </cell>
          <cell r="H754" t="str">
            <v>Truck</v>
          </cell>
          <cell r="I754" t="str">
            <v>Double Cabin</v>
          </cell>
          <cell r="J754" t="str">
            <v>Truck Head</v>
          </cell>
          <cell r="K754" t="str">
            <v xml:space="preserve">Small Pin </v>
          </cell>
          <cell r="L754"/>
          <cell r="M754" t="str">
            <v>WDACHDAA58L283609</v>
          </cell>
          <cell r="N754" t="str">
            <v>WDACHDAA58L283609</v>
          </cell>
          <cell r="O754">
            <v>2008</v>
          </cell>
          <cell r="P754" t="str">
            <v xml:space="preserve">  Germany</v>
          </cell>
          <cell r="Q754" t="str">
            <v>TR-Transport - Operations</v>
          </cell>
          <cell r="R754" t="str">
            <v>AGI</v>
          </cell>
          <cell r="S754" t="str">
            <v>LVQ</v>
          </cell>
          <cell r="T754" t="str">
            <v>LVQ</v>
          </cell>
          <cell r="U754"/>
          <cell r="V754"/>
          <cell r="W754">
            <v>6</v>
          </cell>
          <cell r="X754" t="str">
            <v>White</v>
          </cell>
          <cell r="Y754">
            <v>54192300565373</v>
          </cell>
          <cell r="Z754" t="str">
            <v>11,946 cc /400 hp</v>
          </cell>
          <cell r="AA754" t="str">
            <v>Diesel</v>
          </cell>
          <cell r="AB754"/>
          <cell r="AC754">
            <v>1</v>
          </cell>
          <cell r="AD754">
            <v>2.4</v>
          </cell>
          <cell r="AE754" t="str">
            <v xml:space="preserve"> 2 Seater</v>
          </cell>
          <cell r="AF754"/>
          <cell r="AG754" t="str">
            <v>Single Axel</v>
          </cell>
          <cell r="AH754"/>
          <cell r="AI754"/>
          <cell r="AJ754"/>
          <cell r="AK754">
            <v>7000</v>
          </cell>
          <cell r="AL754"/>
          <cell r="AM754"/>
          <cell r="AN754"/>
          <cell r="AO754"/>
          <cell r="AP754"/>
          <cell r="AQ754"/>
          <cell r="AR754"/>
          <cell r="AS754"/>
          <cell r="AT754"/>
          <cell r="AU754"/>
          <cell r="AV754"/>
          <cell r="AW754"/>
          <cell r="AX754"/>
          <cell r="AY754" t="str">
            <v>Available( broken )</v>
          </cell>
          <cell r="AZ754"/>
          <cell r="BA754">
            <v>44955</v>
          </cell>
          <cell r="BB754" t="str">
            <v/>
          </cell>
          <cell r="BC754" t="str">
            <v>Compreh.</v>
          </cell>
          <cell r="BD754" t="str">
            <v>AVL</v>
          </cell>
          <cell r="BE754"/>
          <cell r="BF754" t="str">
            <v>QATAR TRANSPORT</v>
          </cell>
          <cell r="BG754" t="str">
            <v>FMB120</v>
          </cell>
          <cell r="BH754">
            <v>354018119613416</v>
          </cell>
          <cell r="BI754">
            <v>9742800041184</v>
          </cell>
          <cell r="BJ754" t="str">
            <v>fixed</v>
          </cell>
          <cell r="BK754"/>
          <cell r="BL754"/>
          <cell r="BM754"/>
          <cell r="BN754"/>
          <cell r="BO754"/>
          <cell r="BP754"/>
          <cell r="BQ754">
            <v>1108050100</v>
          </cell>
        </row>
        <row r="755">
          <cell r="C755">
            <v>311284</v>
          </cell>
          <cell r="D755" t="str">
            <v>Active</v>
          </cell>
          <cell r="E755" t="str">
            <v xml:space="preserve">Hyundai </v>
          </cell>
          <cell r="F755" t="str">
            <v>Manuel</v>
          </cell>
          <cell r="G755" t="str">
            <v>HD-65   4TON</v>
          </cell>
          <cell r="H755" t="str">
            <v>Rigid Truck</v>
          </cell>
          <cell r="I755"/>
          <cell r="J755" t="str">
            <v>Reefer Box Without Tail Lift</v>
          </cell>
          <cell r="K755"/>
          <cell r="L755"/>
          <cell r="M755" t="str">
            <v>KMFGA17C4JC325305</v>
          </cell>
          <cell r="N755" t="str">
            <v>KMFGA17C4JC325305</v>
          </cell>
          <cell r="O755">
            <v>2018</v>
          </cell>
          <cell r="P755" t="str">
            <v>Korea</v>
          </cell>
          <cell r="Q755" t="str">
            <v>TR-Transport - Operations</v>
          </cell>
          <cell r="R755" t="str">
            <v>GWC</v>
          </cell>
          <cell r="S755" t="str">
            <v>LVQ</v>
          </cell>
          <cell r="T755" t="str">
            <v>LVQ</v>
          </cell>
          <cell r="U755"/>
          <cell r="V755"/>
          <cell r="W755">
            <v>4</v>
          </cell>
          <cell r="X755" t="str">
            <v>White</v>
          </cell>
          <cell r="Y755" t="str">
            <v>D4DCHJ661312</v>
          </cell>
          <cell r="Z755"/>
          <cell r="AA755" t="str">
            <v>Diesel</v>
          </cell>
          <cell r="AB755" t="str">
            <v>100 ltr</v>
          </cell>
          <cell r="AC755"/>
          <cell r="AD755">
            <v>6</v>
          </cell>
          <cell r="AE755"/>
          <cell r="AF755"/>
          <cell r="AG755"/>
          <cell r="AH755"/>
          <cell r="AI755">
            <v>-3795</v>
          </cell>
          <cell r="AJ755"/>
          <cell r="AK755">
            <v>3795</v>
          </cell>
          <cell r="AL755">
            <v>430</v>
          </cell>
          <cell r="AM755">
            <v>445</v>
          </cell>
          <cell r="AN755">
            <v>187</v>
          </cell>
          <cell r="AO755">
            <v>210</v>
          </cell>
          <cell r="AP755">
            <v>190</v>
          </cell>
          <cell r="AQ755">
            <v>210</v>
          </cell>
          <cell r="AR755"/>
          <cell r="AS755" t="str">
            <v>Thermo King</v>
          </cell>
          <cell r="AT755" t="str">
            <v>GLW1145308</v>
          </cell>
          <cell r="AU755"/>
          <cell r="AV755"/>
          <cell r="AW755"/>
          <cell r="AX755"/>
          <cell r="AY755" t="e">
            <v>#N/A</v>
          </cell>
          <cell r="AZ755"/>
          <cell r="BA755">
            <v>45018</v>
          </cell>
          <cell r="BB755" t="str">
            <v/>
          </cell>
          <cell r="BC755" t="str">
            <v>Compreh.</v>
          </cell>
          <cell r="BD755" t="str">
            <v>AVL</v>
          </cell>
          <cell r="BE755"/>
          <cell r="BF755" t="str">
            <v>LIGHT VEHICLE TRANSPORT</v>
          </cell>
          <cell r="BG755" t="str">
            <v>FMB120</v>
          </cell>
          <cell r="BH755">
            <v>354018119613192</v>
          </cell>
          <cell r="BI755">
            <v>9742800041185</v>
          </cell>
          <cell r="BJ755" t="str">
            <v>fixed</v>
          </cell>
          <cell r="BK755"/>
          <cell r="BL755"/>
          <cell r="BM755"/>
          <cell r="BN755">
            <v>4000009625</v>
          </cell>
          <cell r="BO755"/>
          <cell r="BP755" t="str">
            <v>3 years/300,000 Kms whichever comes first. For Freezer Unit - 2 years against manufacturing defects. For Insulated Box - 1 year against 
manufacturing defects</v>
          </cell>
          <cell r="BQ755">
            <v>1108050100</v>
          </cell>
        </row>
        <row r="756">
          <cell r="C756">
            <v>320748</v>
          </cell>
          <cell r="D756" t="str">
            <v>Active</v>
          </cell>
          <cell r="E756" t="str">
            <v xml:space="preserve">Renault </v>
          </cell>
          <cell r="F756" t="str">
            <v>Manuel</v>
          </cell>
          <cell r="G756" t="str">
            <v>Dokker</v>
          </cell>
          <cell r="H756" t="str">
            <v>Light Vehicle</v>
          </cell>
          <cell r="I756"/>
          <cell r="J756" t="str">
            <v>Commercial Van</v>
          </cell>
          <cell r="K756"/>
          <cell r="L756"/>
          <cell r="M756"/>
          <cell r="N756" t="str">
            <v>VF18SRB46KG517488</v>
          </cell>
          <cell r="O756">
            <v>2019</v>
          </cell>
          <cell r="P756" t="str">
            <v>Morocco</v>
          </cell>
          <cell r="Q756" t="str">
            <v>TR-Transport - Operations</v>
          </cell>
          <cell r="R756" t="str">
            <v>GWC</v>
          </cell>
          <cell r="S756"/>
          <cell r="T756"/>
          <cell r="U756"/>
          <cell r="V756"/>
          <cell r="W756">
            <v>4</v>
          </cell>
          <cell r="X756" t="str">
            <v>White</v>
          </cell>
          <cell r="Y756" t="str">
            <v>UF25835</v>
          </cell>
          <cell r="Z756"/>
          <cell r="AA756" t="str">
            <v>Petrol</v>
          </cell>
          <cell r="AB756"/>
          <cell r="AC756">
            <v>1</v>
          </cell>
          <cell r="AD756"/>
          <cell r="AE756" t="str">
            <v>2 Seater</v>
          </cell>
          <cell r="AF756"/>
          <cell r="AG756"/>
          <cell r="AH756"/>
          <cell r="AI756">
            <v>800</v>
          </cell>
          <cell r="AJ756">
            <v>1850</v>
          </cell>
          <cell r="AK756">
            <v>1050</v>
          </cell>
          <cell r="AL756"/>
          <cell r="AM756"/>
          <cell r="AN756"/>
          <cell r="AO756"/>
          <cell r="AP756"/>
          <cell r="AQ756"/>
          <cell r="AR756"/>
          <cell r="AS756"/>
          <cell r="AT756"/>
          <cell r="AU756"/>
          <cell r="AV756"/>
          <cell r="AW756"/>
          <cell r="AX756"/>
          <cell r="AY756" t="e">
            <v>#N/A</v>
          </cell>
          <cell r="AZ756"/>
          <cell r="BA756">
            <v>45082</v>
          </cell>
          <cell r="BB756" t="str">
            <v/>
          </cell>
          <cell r="BC756" t="str">
            <v>Compreh.</v>
          </cell>
          <cell r="BD756" t="str">
            <v>AVL</v>
          </cell>
          <cell r="BE756"/>
          <cell r="BF756" t="str">
            <v>LIGHT VEHICLE TRANSPORT</v>
          </cell>
          <cell r="BG756" t="str">
            <v>FMB120</v>
          </cell>
          <cell r="BH756">
            <v>354018119613275</v>
          </cell>
          <cell r="BI756">
            <v>9742800041186</v>
          </cell>
          <cell r="BJ756" t="str">
            <v>fixed</v>
          </cell>
          <cell r="BK756">
            <v>43613</v>
          </cell>
          <cell r="BL756"/>
          <cell r="BM756"/>
          <cell r="BN756">
            <v>4000016262</v>
          </cell>
          <cell r="BO756"/>
          <cell r="BP756" t="str">
            <v xml:space="preserve"> 3 years/100,00 Kms whichever occurs earlier</v>
          </cell>
          <cell r="BQ756">
            <v>1108050100</v>
          </cell>
        </row>
        <row r="757">
          <cell r="C757">
            <v>186588</v>
          </cell>
          <cell r="D757" t="str">
            <v>Active</v>
          </cell>
          <cell r="E757" t="str">
            <v>Mitsubishi</v>
          </cell>
          <cell r="F757" t="str">
            <v>Manuel</v>
          </cell>
          <cell r="G757" t="str">
            <v>L 200</v>
          </cell>
          <cell r="H757" t="str">
            <v>PASSENGER CAB</v>
          </cell>
          <cell r="I757"/>
          <cell r="J757" t="str">
            <v>PASSENGER CAB</v>
          </cell>
          <cell r="K757"/>
          <cell r="L757"/>
          <cell r="M757"/>
          <cell r="N757" t="str">
            <v>MMBNG45K4JH056197</v>
          </cell>
          <cell r="O757">
            <v>2018</v>
          </cell>
          <cell r="P757" t="str">
            <v>Thailand</v>
          </cell>
          <cell r="Q757" t="str">
            <v>TR-Transport - Workshop</v>
          </cell>
          <cell r="R757" t="str">
            <v>GWC</v>
          </cell>
          <cell r="S757"/>
          <cell r="T757"/>
          <cell r="U757"/>
          <cell r="V757"/>
          <cell r="W757">
            <v>4</v>
          </cell>
          <cell r="X757" t="str">
            <v>White</v>
          </cell>
          <cell r="Y757" t="str">
            <v>4D56UAU5751</v>
          </cell>
          <cell r="Z757"/>
          <cell r="AA757" t="str">
            <v>Diesel</v>
          </cell>
          <cell r="AB757"/>
          <cell r="AC757">
            <v>1</v>
          </cell>
          <cell r="AD757">
            <v>7</v>
          </cell>
          <cell r="AE757" t="str">
            <v>4 Seater</v>
          </cell>
          <cell r="AF757"/>
          <cell r="AG757"/>
          <cell r="AH757"/>
          <cell r="AI757">
            <v>-2540</v>
          </cell>
          <cell r="AJ757"/>
          <cell r="AK757">
            <v>2540</v>
          </cell>
          <cell r="AL757"/>
          <cell r="AM757"/>
          <cell r="AN757"/>
          <cell r="AO757"/>
          <cell r="AP757"/>
          <cell r="AQ757"/>
          <cell r="AR757"/>
          <cell r="AS757"/>
          <cell r="AT757"/>
          <cell r="AU757"/>
          <cell r="AV757"/>
          <cell r="AW757"/>
          <cell r="AX757"/>
          <cell r="AY757" t="e">
            <v>#N/A</v>
          </cell>
          <cell r="AZ757"/>
          <cell r="BA757">
            <v>44951</v>
          </cell>
          <cell r="BB757" t="str">
            <v/>
          </cell>
          <cell r="BC757" t="str">
            <v>Compreh.</v>
          </cell>
          <cell r="BD757" t="str">
            <v>AVL</v>
          </cell>
          <cell r="BE757"/>
          <cell r="BF757" t="str">
            <v>LIGHT VEHICLE TRANSPORT</v>
          </cell>
          <cell r="BG757" t="str">
            <v>FMB120</v>
          </cell>
          <cell r="BH757">
            <v>354018119613267</v>
          </cell>
          <cell r="BI757">
            <v>9742800041187</v>
          </cell>
          <cell r="BJ757" t="str">
            <v>fixed</v>
          </cell>
          <cell r="BK757"/>
          <cell r="BL757"/>
          <cell r="BM757"/>
          <cell r="BN757"/>
          <cell r="BO757"/>
          <cell r="BP757" t="str">
            <v>3Y 100K</v>
          </cell>
          <cell r="BQ757">
            <v>1108050300</v>
          </cell>
        </row>
        <row r="758">
          <cell r="C758">
            <v>58881</v>
          </cell>
          <cell r="D758" t="str">
            <v>Active</v>
          </cell>
          <cell r="E758" t="str">
            <v xml:space="preserve">Terex </v>
          </cell>
          <cell r="F758" t="str">
            <v xml:space="preserve">Automatic </v>
          </cell>
          <cell r="G758" t="str">
            <v>Crane 220 Ton</v>
          </cell>
          <cell r="H758" t="str">
            <v>Heavy Equipment</v>
          </cell>
          <cell r="I758"/>
          <cell r="J758" t="str">
            <v>crane</v>
          </cell>
          <cell r="K758"/>
          <cell r="L758"/>
          <cell r="M758" t="str">
            <v>WMGKB5178EZHE0224</v>
          </cell>
          <cell r="N758" t="str">
            <v>WMGKB5178EZHE0224</v>
          </cell>
          <cell r="O758">
            <v>2014</v>
          </cell>
          <cell r="P758" t="str">
            <v>Germany</v>
          </cell>
          <cell r="Q758" t="str">
            <v>TR-Transport - Operations</v>
          </cell>
          <cell r="R758" t="str">
            <v>GWC</v>
          </cell>
          <cell r="S758" t="str">
            <v>LVQ</v>
          </cell>
          <cell r="T758" t="str">
            <v>LVQ</v>
          </cell>
          <cell r="U758"/>
          <cell r="V758"/>
          <cell r="W758">
            <v>6</v>
          </cell>
          <cell r="X758" t="str">
            <v>White</v>
          </cell>
          <cell r="Y758"/>
          <cell r="Z758"/>
          <cell r="AA758" t="str">
            <v>Diesel</v>
          </cell>
          <cell r="AB758"/>
          <cell r="AC758"/>
          <cell r="AD758"/>
          <cell r="AE758"/>
          <cell r="AF758"/>
          <cell r="AG758"/>
          <cell r="AH758"/>
          <cell r="AI758">
            <v>0</v>
          </cell>
          <cell r="AJ758"/>
          <cell r="AK758"/>
          <cell r="AL758"/>
          <cell r="AM758"/>
          <cell r="AN758"/>
          <cell r="AO758"/>
          <cell r="AP758"/>
          <cell r="AQ758"/>
          <cell r="AR758"/>
          <cell r="AS758"/>
          <cell r="AT758"/>
          <cell r="AU758"/>
          <cell r="AV758"/>
          <cell r="AW758"/>
          <cell r="AX758"/>
          <cell r="AY758" t="e">
            <v>#N/A</v>
          </cell>
          <cell r="AZ758"/>
          <cell r="BA758">
            <v>44948</v>
          </cell>
          <cell r="BB758" t="str">
            <v>Warning</v>
          </cell>
          <cell r="BC758" t="str">
            <v>3rd Party</v>
          </cell>
          <cell r="BD758" t="str">
            <v>AVL</v>
          </cell>
          <cell r="BE758"/>
          <cell r="BF758" t="str">
            <v>EQUIPMENTS</v>
          </cell>
          <cell r="BG758" t="str">
            <v>FMB120</v>
          </cell>
          <cell r="BH758">
            <v>354018119635930</v>
          </cell>
          <cell r="BI758">
            <v>9742800041188</v>
          </cell>
          <cell r="BJ758" t="str">
            <v>waiting for mounting new device with LOT</v>
          </cell>
          <cell r="BK758"/>
          <cell r="BL758"/>
          <cell r="BM758"/>
          <cell r="BN758"/>
          <cell r="BO758"/>
          <cell r="BP758"/>
          <cell r="BQ758">
            <v>1108050100</v>
          </cell>
        </row>
        <row r="759">
          <cell r="C759">
            <v>26080</v>
          </cell>
          <cell r="D759" t="str">
            <v>Active</v>
          </cell>
          <cell r="E759" t="str">
            <v>Isuzu</v>
          </cell>
          <cell r="F759" t="str">
            <v>Manuel</v>
          </cell>
          <cell r="G759" t="str">
            <v>NBR</v>
          </cell>
          <cell r="H759" t="str">
            <v>Rigid Truck</v>
          </cell>
          <cell r="I759"/>
          <cell r="J759" t="str">
            <v>Open Pickup without Tail Lift</v>
          </cell>
          <cell r="K759"/>
          <cell r="L759"/>
          <cell r="M759" t="str">
            <v>JAMLP34H6F7P27003</v>
          </cell>
          <cell r="N759" t="str">
            <v>JAMLP34H6F7P27003</v>
          </cell>
          <cell r="O759">
            <v>2015</v>
          </cell>
          <cell r="P759" t="str">
            <v>Japan</v>
          </cell>
          <cell r="Q759" t="str">
            <v>FF - Operation Services</v>
          </cell>
          <cell r="R759" t="str">
            <v>GWC</v>
          </cell>
          <cell r="S759" t="str">
            <v>LVQ</v>
          </cell>
          <cell r="T759"/>
          <cell r="U759"/>
          <cell r="V759"/>
          <cell r="W759">
            <v>4</v>
          </cell>
          <cell r="X759" t="str">
            <v>White</v>
          </cell>
          <cell r="Y759">
            <v>381750</v>
          </cell>
          <cell r="Z759"/>
          <cell r="AA759" t="str">
            <v>Diesel</v>
          </cell>
          <cell r="AB759"/>
          <cell r="AC759"/>
          <cell r="AD759">
            <v>4.5</v>
          </cell>
          <cell r="AE759"/>
          <cell r="AF759"/>
          <cell r="AG759"/>
          <cell r="AH759"/>
          <cell r="AI759">
            <v>4250</v>
          </cell>
          <cell r="AJ759">
            <v>10750</v>
          </cell>
          <cell r="AK759">
            <v>6500</v>
          </cell>
          <cell r="AL759"/>
          <cell r="AM759"/>
          <cell r="AN759"/>
          <cell r="AO759"/>
          <cell r="AP759"/>
          <cell r="AQ759"/>
          <cell r="AR759"/>
          <cell r="AS759"/>
          <cell r="AT759"/>
          <cell r="AU759"/>
          <cell r="AV759"/>
          <cell r="AW759"/>
          <cell r="AX759"/>
          <cell r="AY759" t="e">
            <v>#N/A</v>
          </cell>
          <cell r="AZ759"/>
          <cell r="BA759">
            <v>44929</v>
          </cell>
          <cell r="BB759" t="str">
            <v>Warning</v>
          </cell>
          <cell r="BC759" t="str">
            <v>Compreh.</v>
          </cell>
          <cell r="BD759" t="str">
            <v>AVL</v>
          </cell>
          <cell r="BE759"/>
          <cell r="BF759" t="str">
            <v>FTD</v>
          </cell>
          <cell r="BG759" t="str">
            <v>FMB120</v>
          </cell>
          <cell r="BH759">
            <v>354018119575409</v>
          </cell>
          <cell r="BI759">
            <v>9742800041189</v>
          </cell>
          <cell r="BJ759" t="str">
            <v>fixed</v>
          </cell>
          <cell r="BK759"/>
          <cell r="BL759"/>
          <cell r="BM759"/>
          <cell r="BN759"/>
          <cell r="BO759"/>
          <cell r="BP759"/>
          <cell r="BQ759">
            <v>1108020400</v>
          </cell>
        </row>
        <row r="760">
          <cell r="C760">
            <v>26107</v>
          </cell>
          <cell r="D760" t="str">
            <v>Active</v>
          </cell>
          <cell r="E760" t="str">
            <v>Nissan</v>
          </cell>
          <cell r="F760" t="str">
            <v>Manuel</v>
          </cell>
          <cell r="G760" t="str">
            <v>Urvan</v>
          </cell>
          <cell r="H760" t="str">
            <v>Light Vehicle</v>
          </cell>
          <cell r="I760"/>
          <cell r="J760" t="str">
            <v>Passenger Van</v>
          </cell>
          <cell r="K760"/>
          <cell r="L760"/>
          <cell r="M760" t="str">
            <v>JN6CE6BS9G9000310</v>
          </cell>
          <cell r="N760" t="str">
            <v>JN6CE6BS9G9000310</v>
          </cell>
          <cell r="O760">
            <v>2016</v>
          </cell>
          <cell r="P760" t="str">
            <v>Japan</v>
          </cell>
          <cell r="Q760" t="str">
            <v>CL - Distribution (Core Ops)</v>
          </cell>
          <cell r="R760" t="str">
            <v>GWC</v>
          </cell>
          <cell r="S760" t="str">
            <v>LVQ</v>
          </cell>
          <cell r="T760" t="str">
            <v>LVQ</v>
          </cell>
          <cell r="U760"/>
          <cell r="V760"/>
          <cell r="W760">
            <v>4</v>
          </cell>
          <cell r="X760" t="str">
            <v>White</v>
          </cell>
          <cell r="Y760" t="str">
            <v>398787A</v>
          </cell>
          <cell r="Z760"/>
          <cell r="AA760" t="str">
            <v>Diesel</v>
          </cell>
          <cell r="AB760"/>
          <cell r="AC760">
            <v>1</v>
          </cell>
          <cell r="AD760">
            <v>7</v>
          </cell>
          <cell r="AE760"/>
          <cell r="AF760"/>
          <cell r="AG760"/>
          <cell r="AH760"/>
          <cell r="AI760">
            <v>1290</v>
          </cell>
          <cell r="AJ760">
            <v>2700</v>
          </cell>
          <cell r="AK760">
            <v>1410</v>
          </cell>
          <cell r="AL760"/>
          <cell r="AM760"/>
          <cell r="AN760"/>
          <cell r="AO760"/>
          <cell r="AP760"/>
          <cell r="AQ760"/>
          <cell r="AR760"/>
          <cell r="AS760"/>
          <cell r="AT760"/>
          <cell r="AU760"/>
          <cell r="AV760"/>
          <cell r="AW760"/>
          <cell r="AX760"/>
          <cell r="AY760" t="e">
            <v>#N/A</v>
          </cell>
          <cell r="AZ760"/>
          <cell r="BA760">
            <v>45111</v>
          </cell>
          <cell r="BB760" t="str">
            <v/>
          </cell>
          <cell r="BC760" t="str">
            <v>Compreh.</v>
          </cell>
          <cell r="BD760" t="str">
            <v>AVL</v>
          </cell>
          <cell r="BE760"/>
          <cell r="BF760" t="str">
            <v>DISTRIBUTION</v>
          </cell>
          <cell r="BG760" t="str">
            <v>FMB120</v>
          </cell>
          <cell r="BH760">
            <v>354018119575391</v>
          </cell>
          <cell r="BI760">
            <v>9742800042073</v>
          </cell>
          <cell r="BJ760" t="str">
            <v>fixed</v>
          </cell>
          <cell r="BK760"/>
          <cell r="BL760"/>
          <cell r="BM760"/>
          <cell r="BN760"/>
          <cell r="BO760"/>
          <cell r="BP760" t="str">
            <v>3Y 100K</v>
          </cell>
          <cell r="BQ760">
            <v>1108010252</v>
          </cell>
        </row>
        <row r="761">
          <cell r="C761">
            <v>40099</v>
          </cell>
          <cell r="D761" t="str">
            <v>Active</v>
          </cell>
          <cell r="E761" t="str">
            <v>Isuzu</v>
          </cell>
          <cell r="F761" t="str">
            <v>Manuel</v>
          </cell>
          <cell r="G761" t="str">
            <v>NQR</v>
          </cell>
          <cell r="H761" t="str">
            <v>Rigid Truck</v>
          </cell>
          <cell r="I761"/>
          <cell r="J761" t="str">
            <v>Open Pickup without Tail Lift</v>
          </cell>
          <cell r="K761"/>
          <cell r="L761"/>
          <cell r="M761" t="str">
            <v>JAMLP4456G7P31422</v>
          </cell>
          <cell r="N761" t="str">
            <v>JAMLP4456G7P31422</v>
          </cell>
          <cell r="O761">
            <v>2016</v>
          </cell>
          <cell r="P761" t="str">
            <v>japan</v>
          </cell>
          <cell r="Q761" t="str">
            <v>FF - Operation Services</v>
          </cell>
          <cell r="R761" t="str">
            <v>GWC</v>
          </cell>
          <cell r="S761" t="str">
            <v>LVQ</v>
          </cell>
          <cell r="T761" t="str">
            <v>LVQ</v>
          </cell>
          <cell r="U761"/>
          <cell r="V761"/>
          <cell r="W761">
            <v>4</v>
          </cell>
          <cell r="X761" t="str">
            <v>White</v>
          </cell>
          <cell r="Y761">
            <v>526138</v>
          </cell>
          <cell r="Z761"/>
          <cell r="AA761" t="str">
            <v>Diesel</v>
          </cell>
          <cell r="AB761"/>
          <cell r="AC761"/>
          <cell r="AD761">
            <v>4.5</v>
          </cell>
          <cell r="AE761"/>
          <cell r="AF761"/>
          <cell r="AG761"/>
          <cell r="AH761"/>
          <cell r="AI761">
            <v>5155</v>
          </cell>
          <cell r="AJ761">
            <v>8000</v>
          </cell>
          <cell r="AK761">
            <v>2845</v>
          </cell>
          <cell r="AL761"/>
          <cell r="AM761"/>
          <cell r="AN761"/>
          <cell r="AO761"/>
          <cell r="AP761"/>
          <cell r="AQ761"/>
          <cell r="AR761"/>
          <cell r="AS761"/>
          <cell r="AT761"/>
          <cell r="AU761"/>
          <cell r="AV761"/>
          <cell r="AW761"/>
          <cell r="AX761"/>
          <cell r="AY761" t="e">
            <v>#N/A</v>
          </cell>
          <cell r="AZ761"/>
          <cell r="BA761">
            <v>44889</v>
          </cell>
          <cell r="BB761" t="str">
            <v>Expired</v>
          </cell>
          <cell r="BC761" t="str">
            <v>Compreh.</v>
          </cell>
          <cell r="BD761" t="str">
            <v>AVL</v>
          </cell>
          <cell r="BE761"/>
          <cell r="BF761" t="str">
            <v>FTD</v>
          </cell>
          <cell r="BG761" t="str">
            <v>FMB120</v>
          </cell>
          <cell r="BH761">
            <v>354018119575656</v>
          </cell>
          <cell r="BI761">
            <v>9742800042074</v>
          </cell>
          <cell r="BJ761" t="str">
            <v>fixed</v>
          </cell>
          <cell r="BK761"/>
          <cell r="BL761"/>
          <cell r="BM761"/>
          <cell r="BN761"/>
          <cell r="BO761"/>
          <cell r="BP761"/>
          <cell r="BQ761">
            <v>1108020400</v>
          </cell>
        </row>
        <row r="762">
          <cell r="C762">
            <v>40209</v>
          </cell>
          <cell r="D762" t="str">
            <v>Active</v>
          </cell>
          <cell r="E762" t="str">
            <v>Isuzu</v>
          </cell>
          <cell r="F762" t="str">
            <v>Manuel</v>
          </cell>
          <cell r="G762" t="str">
            <v>NQR</v>
          </cell>
          <cell r="H762" t="str">
            <v>Rigid Truck</v>
          </cell>
          <cell r="I762"/>
          <cell r="J762" t="str">
            <v>Dry Box</v>
          </cell>
          <cell r="K762"/>
          <cell r="L762"/>
          <cell r="M762" t="str">
            <v>JAMLP4452G7P31420</v>
          </cell>
          <cell r="N762" t="str">
            <v>JAMLP4452G7P31420</v>
          </cell>
          <cell r="O762">
            <v>2016</v>
          </cell>
          <cell r="P762" t="str">
            <v>japan</v>
          </cell>
          <cell r="Q762" t="str">
            <v>FF - Operation Services</v>
          </cell>
          <cell r="R762" t="str">
            <v>GWC</v>
          </cell>
          <cell r="S762" t="str">
            <v>LVQ</v>
          </cell>
          <cell r="T762" t="str">
            <v>LVQ</v>
          </cell>
          <cell r="U762"/>
          <cell r="V762"/>
          <cell r="W762">
            <v>4</v>
          </cell>
          <cell r="X762" t="str">
            <v>White</v>
          </cell>
          <cell r="Y762">
            <v>526089</v>
          </cell>
          <cell r="Z762"/>
          <cell r="AA762" t="str">
            <v>Diesel</v>
          </cell>
          <cell r="AB762"/>
          <cell r="AC762"/>
          <cell r="AD762">
            <v>4.5</v>
          </cell>
          <cell r="AE762"/>
          <cell r="AF762"/>
          <cell r="AG762"/>
          <cell r="AH762"/>
          <cell r="AI762">
            <v>5155</v>
          </cell>
          <cell r="AJ762">
            <v>8000</v>
          </cell>
          <cell r="AK762">
            <v>2845</v>
          </cell>
          <cell r="AL762"/>
          <cell r="AM762"/>
          <cell r="AN762"/>
          <cell r="AO762"/>
          <cell r="AP762"/>
          <cell r="AQ762"/>
          <cell r="AR762"/>
          <cell r="AS762"/>
          <cell r="AT762"/>
          <cell r="AU762"/>
          <cell r="AV762"/>
          <cell r="AW762"/>
          <cell r="AX762"/>
          <cell r="AY762" t="e">
            <v>#N/A</v>
          </cell>
          <cell r="AZ762"/>
          <cell r="BA762">
            <v>44906</v>
          </cell>
          <cell r="BB762" t="str">
            <v>Warning</v>
          </cell>
          <cell r="BC762" t="str">
            <v>Compreh.</v>
          </cell>
          <cell r="BD762" t="str">
            <v>AVL</v>
          </cell>
          <cell r="BE762"/>
          <cell r="BF762" t="str">
            <v>FTD</v>
          </cell>
          <cell r="BG762" t="str">
            <v>FMB120</v>
          </cell>
          <cell r="BH762">
            <v>354018119568628</v>
          </cell>
          <cell r="BI762">
            <v>9742800042075</v>
          </cell>
          <cell r="BJ762" t="str">
            <v>fixed</v>
          </cell>
          <cell r="BK762"/>
          <cell r="BL762"/>
          <cell r="BM762"/>
          <cell r="BN762"/>
          <cell r="BO762"/>
          <cell r="BP762"/>
          <cell r="BQ762">
            <v>1108020400</v>
          </cell>
        </row>
        <row r="763">
          <cell r="C763">
            <v>121449</v>
          </cell>
          <cell r="D763" t="str">
            <v>Active</v>
          </cell>
          <cell r="E763" t="str">
            <v>Nissan</v>
          </cell>
          <cell r="F763" t="str">
            <v>Manuel</v>
          </cell>
          <cell r="G763" t="str">
            <v>1 Ton</v>
          </cell>
          <cell r="H763" t="str">
            <v>PASSENGER CAB</v>
          </cell>
          <cell r="I763"/>
          <cell r="J763" t="str">
            <v>PASSENGER CAB</v>
          </cell>
          <cell r="K763"/>
          <cell r="L763"/>
          <cell r="M763" t="str">
            <v>3N6DD21S7EK033981</v>
          </cell>
          <cell r="N763" t="str">
            <v>3N6DD21S7EK033981</v>
          </cell>
          <cell r="O763">
            <v>2014</v>
          </cell>
          <cell r="P763" t="str">
            <v>Mexico</v>
          </cell>
          <cell r="Q763" t="str">
            <v>FF - Operation Services</v>
          </cell>
          <cell r="R763" t="str">
            <v>GWC</v>
          </cell>
          <cell r="S763" t="str">
            <v>GWC</v>
          </cell>
          <cell r="T763"/>
          <cell r="U763"/>
          <cell r="V763"/>
          <cell r="W763">
            <v>4</v>
          </cell>
          <cell r="X763" t="str">
            <v>White</v>
          </cell>
          <cell r="Y763" t="str">
            <v>676609A</v>
          </cell>
          <cell r="Z763"/>
          <cell r="AA763" t="str">
            <v>Petrol</v>
          </cell>
          <cell r="AB763"/>
          <cell r="AC763">
            <v>1</v>
          </cell>
          <cell r="AD763">
            <v>8</v>
          </cell>
          <cell r="AE763" t="str">
            <v>4 Seater</v>
          </cell>
          <cell r="AF763"/>
          <cell r="AG763"/>
          <cell r="AH763"/>
          <cell r="AI763">
            <v>-1420</v>
          </cell>
          <cell r="AJ763"/>
          <cell r="AK763">
            <v>1420</v>
          </cell>
          <cell r="AL763"/>
          <cell r="AM763"/>
          <cell r="AN763"/>
          <cell r="AO763"/>
          <cell r="AP763"/>
          <cell r="AQ763"/>
          <cell r="AR763"/>
          <cell r="AS763"/>
          <cell r="AT763"/>
          <cell r="AU763"/>
          <cell r="AV763"/>
          <cell r="AW763"/>
          <cell r="AX763"/>
          <cell r="AY763" t="e">
            <v>#N/A</v>
          </cell>
          <cell r="AZ763"/>
          <cell r="BA763">
            <v>45088</v>
          </cell>
          <cell r="BB763" t="str">
            <v/>
          </cell>
          <cell r="BC763" t="str">
            <v>Compreh.</v>
          </cell>
          <cell r="BD763" t="str">
            <v>AVL</v>
          </cell>
          <cell r="BE763"/>
          <cell r="BF763" t="str">
            <v>FTD</v>
          </cell>
          <cell r="BG763" t="str">
            <v>FMB120</v>
          </cell>
          <cell r="BH763">
            <v>354018119568404</v>
          </cell>
          <cell r="BI763">
            <v>9742800042076</v>
          </cell>
          <cell r="BJ763" t="str">
            <v>fixed</v>
          </cell>
          <cell r="BK763"/>
          <cell r="BL763"/>
          <cell r="BM763"/>
          <cell r="BN763"/>
          <cell r="BO763"/>
          <cell r="BP763" t="str">
            <v>3Y 100K</v>
          </cell>
          <cell r="BQ763">
            <v>1108020400</v>
          </cell>
        </row>
        <row r="764">
          <cell r="C764">
            <v>131485</v>
          </cell>
          <cell r="D764" t="str">
            <v>Active</v>
          </cell>
          <cell r="E764" t="str">
            <v>CMC</v>
          </cell>
          <cell r="F764" t="str">
            <v>Manuel</v>
          </cell>
          <cell r="G764" t="str">
            <v>1 TON</v>
          </cell>
          <cell r="H764" t="str">
            <v>Rigid Truck</v>
          </cell>
          <cell r="I764"/>
          <cell r="J764" t="str">
            <v>Reefer Box Without Tail Lift</v>
          </cell>
          <cell r="K764"/>
          <cell r="L764"/>
          <cell r="M764" t="str">
            <v>RKMCP7240GY153554</v>
          </cell>
          <cell r="N764" t="str">
            <v>RKMCP7240GY153554</v>
          </cell>
          <cell r="O764">
            <v>2016</v>
          </cell>
          <cell r="P764" t="str">
            <v>Thailand</v>
          </cell>
          <cell r="Q764" t="str">
            <v>CL - Distribution (Core Ops)</v>
          </cell>
          <cell r="R764" t="str">
            <v>GWC</v>
          </cell>
          <cell r="S764" t="str">
            <v>LVQ</v>
          </cell>
          <cell r="T764" t="str">
            <v>LVQ</v>
          </cell>
          <cell r="U764"/>
          <cell r="V764"/>
          <cell r="W764">
            <v>4</v>
          </cell>
          <cell r="X764"/>
          <cell r="Y764" t="str">
            <v>4G13SPY33217</v>
          </cell>
          <cell r="Z764"/>
          <cell r="AA764" t="str">
            <v>Petrol</v>
          </cell>
          <cell r="AB764"/>
          <cell r="AC764">
            <v>1</v>
          </cell>
          <cell r="AD764">
            <v>7</v>
          </cell>
          <cell r="AE764"/>
          <cell r="AF764"/>
          <cell r="AG764"/>
          <cell r="AH764"/>
          <cell r="AI764">
            <v>-1900</v>
          </cell>
          <cell r="AJ764"/>
          <cell r="AK764">
            <v>1900</v>
          </cell>
          <cell r="AL764"/>
          <cell r="AM764"/>
          <cell r="AN764">
            <v>210</v>
          </cell>
          <cell r="AO764"/>
          <cell r="AP764">
            <v>122</v>
          </cell>
          <cell r="AQ764"/>
          <cell r="AR764"/>
          <cell r="AS764"/>
          <cell r="AT764"/>
          <cell r="AU764"/>
          <cell r="AV764"/>
          <cell r="AW764"/>
          <cell r="AX764"/>
          <cell r="AY764" t="e">
            <v>#N/A</v>
          </cell>
          <cell r="AZ764"/>
          <cell r="BA764">
            <v>44971</v>
          </cell>
          <cell r="BB764" t="str">
            <v/>
          </cell>
          <cell r="BC764" t="str">
            <v>Compreh.</v>
          </cell>
          <cell r="BD764" t="str">
            <v>AVL</v>
          </cell>
          <cell r="BE764"/>
          <cell r="BF764" t="str">
            <v>DISTRIBUTION</v>
          </cell>
          <cell r="BG764" t="str">
            <v>FMB120</v>
          </cell>
          <cell r="BH764">
            <v>354018119568099</v>
          </cell>
          <cell r="BI764">
            <v>9742800042077</v>
          </cell>
          <cell r="BJ764" t="str">
            <v>fixed</v>
          </cell>
          <cell r="BK764"/>
          <cell r="BL764"/>
          <cell r="BM764"/>
          <cell r="BN764"/>
          <cell r="BO764"/>
          <cell r="BP764"/>
          <cell r="BQ764">
            <v>1108010252</v>
          </cell>
        </row>
        <row r="765">
          <cell r="C765">
            <v>131488</v>
          </cell>
          <cell r="D765" t="str">
            <v>Active</v>
          </cell>
          <cell r="E765" t="str">
            <v>CMC</v>
          </cell>
          <cell r="F765" t="str">
            <v>Manuel</v>
          </cell>
          <cell r="G765" t="str">
            <v>1 TON</v>
          </cell>
          <cell r="H765" t="str">
            <v>Rigid Truck</v>
          </cell>
          <cell r="I765"/>
          <cell r="J765" t="str">
            <v>Reefer Box Without Tail Lift</v>
          </cell>
          <cell r="K765"/>
          <cell r="L765"/>
          <cell r="M765" t="str">
            <v>RKMCP7249GY153620</v>
          </cell>
          <cell r="N765" t="str">
            <v>RKMCP7249GY153620</v>
          </cell>
          <cell r="O765">
            <v>2016</v>
          </cell>
          <cell r="P765" t="str">
            <v>Thailand</v>
          </cell>
          <cell r="Q765" t="str">
            <v>CL - Distribution (Core Ops)</v>
          </cell>
          <cell r="R765" t="str">
            <v>GWC</v>
          </cell>
          <cell r="S765" t="str">
            <v>LVQ</v>
          </cell>
          <cell r="T765" t="str">
            <v>LVQ</v>
          </cell>
          <cell r="U765"/>
          <cell r="V765"/>
          <cell r="W765">
            <v>4</v>
          </cell>
          <cell r="X765"/>
          <cell r="Y765" t="str">
            <v>4G13SPY33216</v>
          </cell>
          <cell r="Z765"/>
          <cell r="AA765" t="str">
            <v>Petrol</v>
          </cell>
          <cell r="AB765"/>
          <cell r="AC765">
            <v>1</v>
          </cell>
          <cell r="AD765">
            <v>7</v>
          </cell>
          <cell r="AE765"/>
          <cell r="AF765"/>
          <cell r="AG765"/>
          <cell r="AH765"/>
          <cell r="AI765">
            <v>-1900</v>
          </cell>
          <cell r="AJ765"/>
          <cell r="AK765">
            <v>1900</v>
          </cell>
          <cell r="AL765"/>
          <cell r="AM765"/>
          <cell r="AN765">
            <v>210</v>
          </cell>
          <cell r="AO765"/>
          <cell r="AP765">
            <v>122</v>
          </cell>
          <cell r="AQ765"/>
          <cell r="AR765"/>
          <cell r="AS765"/>
          <cell r="AT765"/>
          <cell r="AU765"/>
          <cell r="AV765"/>
          <cell r="AW765"/>
          <cell r="AX765"/>
          <cell r="AY765" t="e">
            <v>#N/A</v>
          </cell>
          <cell r="AZ765"/>
          <cell r="BA765">
            <v>45039</v>
          </cell>
          <cell r="BB765" t="str">
            <v/>
          </cell>
          <cell r="BC765" t="str">
            <v>Compreh.</v>
          </cell>
          <cell r="BD765" t="str">
            <v>AVL</v>
          </cell>
          <cell r="BE765"/>
          <cell r="BF765" t="str">
            <v>DISTRIBUTION</v>
          </cell>
          <cell r="BG765" t="str">
            <v>FMB120</v>
          </cell>
          <cell r="BH765">
            <v>354018119541146</v>
          </cell>
          <cell r="BI765">
            <v>9742800042078</v>
          </cell>
          <cell r="BJ765" t="str">
            <v>fixed</v>
          </cell>
          <cell r="BK765"/>
          <cell r="BL765"/>
          <cell r="BM765"/>
          <cell r="BN765"/>
          <cell r="BO765"/>
          <cell r="BP765"/>
          <cell r="BQ765">
            <v>1108010252</v>
          </cell>
        </row>
        <row r="766">
          <cell r="C766">
            <v>148850</v>
          </cell>
          <cell r="D766" t="str">
            <v>Active</v>
          </cell>
          <cell r="E766" t="str">
            <v>Isuzu</v>
          </cell>
          <cell r="F766" t="str">
            <v>Manuel</v>
          </cell>
          <cell r="G766" t="str">
            <v>NBR</v>
          </cell>
          <cell r="H766" t="str">
            <v>Rigid Truck</v>
          </cell>
          <cell r="I766"/>
          <cell r="J766" t="str">
            <v>Dry Box With Tail Lift</v>
          </cell>
          <cell r="K766"/>
          <cell r="L766"/>
          <cell r="M766" t="str">
            <v>JAMKP34H8F7P13406</v>
          </cell>
          <cell r="N766" t="str">
            <v>JAMKP34H8F7P13406</v>
          </cell>
          <cell r="O766">
            <v>2015</v>
          </cell>
          <cell r="P766" t="str">
            <v>Japan</v>
          </cell>
          <cell r="Q766" t="str">
            <v>CL - Distribution (IKEA)</v>
          </cell>
          <cell r="R766" t="str">
            <v>GWC</v>
          </cell>
          <cell r="S766" t="str">
            <v>LVQ</v>
          </cell>
          <cell r="T766"/>
          <cell r="U766"/>
          <cell r="V766"/>
          <cell r="W766">
            <v>4</v>
          </cell>
          <cell r="X766" t="str">
            <v>White</v>
          </cell>
          <cell r="Y766">
            <v>335005</v>
          </cell>
          <cell r="Z766"/>
          <cell r="AA766" t="str">
            <v>Diesel</v>
          </cell>
          <cell r="AB766"/>
          <cell r="AC766"/>
          <cell r="AD766">
            <v>4.5</v>
          </cell>
          <cell r="AE766"/>
          <cell r="AF766"/>
          <cell r="AG766"/>
          <cell r="AH766"/>
          <cell r="AI766">
            <v>4250</v>
          </cell>
          <cell r="AJ766">
            <v>10750</v>
          </cell>
          <cell r="AK766">
            <v>6500</v>
          </cell>
          <cell r="AL766"/>
          <cell r="AM766"/>
          <cell r="AN766"/>
          <cell r="AO766"/>
          <cell r="AP766"/>
          <cell r="AQ766"/>
          <cell r="AR766"/>
          <cell r="AS766"/>
          <cell r="AT766"/>
          <cell r="AU766"/>
          <cell r="AV766"/>
          <cell r="AW766"/>
          <cell r="AX766"/>
          <cell r="AY766" t="e">
            <v>#N/A</v>
          </cell>
          <cell r="AZ766"/>
          <cell r="BA766">
            <v>44966</v>
          </cell>
          <cell r="BB766" t="str">
            <v/>
          </cell>
          <cell r="BC766" t="str">
            <v>Compreh.</v>
          </cell>
          <cell r="BD766" t="str">
            <v>AVL</v>
          </cell>
          <cell r="BE766"/>
          <cell r="BF766" t="str">
            <v>IKEA</v>
          </cell>
          <cell r="BG766" t="str">
            <v>FMB120</v>
          </cell>
          <cell r="BH766">
            <v>354018119613333</v>
          </cell>
          <cell r="BI766">
            <v>9742800042079</v>
          </cell>
          <cell r="BJ766" t="str">
            <v>fixed</v>
          </cell>
          <cell r="BK766"/>
          <cell r="BL766"/>
          <cell r="BM766"/>
          <cell r="BN766"/>
          <cell r="BO766"/>
          <cell r="BP766"/>
          <cell r="BQ766">
            <v>1108010253</v>
          </cell>
        </row>
        <row r="767">
          <cell r="C767">
            <v>151629</v>
          </cell>
          <cell r="D767" t="str">
            <v>Active</v>
          </cell>
          <cell r="E767" t="str">
            <v>Isuzu</v>
          </cell>
          <cell r="F767" t="str">
            <v>Manuel</v>
          </cell>
          <cell r="G767" t="str">
            <v>NQR</v>
          </cell>
          <cell r="H767" t="str">
            <v>Rigid Truck</v>
          </cell>
          <cell r="I767"/>
          <cell r="J767" t="str">
            <v>Open Pickup without Tail Lift</v>
          </cell>
          <cell r="K767"/>
          <cell r="L767"/>
          <cell r="M767" t="str">
            <v>JAMLP4457F7P09895</v>
          </cell>
          <cell r="N767" t="str">
            <v>JAMLP4457F7P09895</v>
          </cell>
          <cell r="O767">
            <v>2015</v>
          </cell>
          <cell r="P767" t="str">
            <v>Japan</v>
          </cell>
          <cell r="Q767" t="str">
            <v>FF - Operation Services</v>
          </cell>
          <cell r="R767" t="str">
            <v>GWC</v>
          </cell>
          <cell r="S767" t="str">
            <v>LVQ</v>
          </cell>
          <cell r="T767"/>
          <cell r="U767"/>
          <cell r="V767"/>
          <cell r="W767">
            <v>4</v>
          </cell>
          <cell r="X767" t="str">
            <v>White</v>
          </cell>
          <cell r="Y767">
            <v>321656</v>
          </cell>
          <cell r="Z767"/>
          <cell r="AA767" t="str">
            <v>Diesel</v>
          </cell>
          <cell r="AB767"/>
          <cell r="AC767"/>
          <cell r="AD767">
            <v>4.5</v>
          </cell>
          <cell r="AE767"/>
          <cell r="AF767"/>
          <cell r="AG767"/>
          <cell r="AH767"/>
          <cell r="AI767">
            <v>5500</v>
          </cell>
          <cell r="AJ767">
            <v>13500</v>
          </cell>
          <cell r="AK767">
            <v>8000</v>
          </cell>
          <cell r="AL767"/>
          <cell r="AM767"/>
          <cell r="AN767"/>
          <cell r="AO767"/>
          <cell r="AP767"/>
          <cell r="AQ767"/>
          <cell r="AR767"/>
          <cell r="AS767"/>
          <cell r="AT767"/>
          <cell r="AU767"/>
          <cell r="AV767"/>
          <cell r="AW767"/>
          <cell r="AX767"/>
          <cell r="AY767" t="e">
            <v>#N/A</v>
          </cell>
          <cell r="AZ767"/>
          <cell r="BA767">
            <v>44991</v>
          </cell>
          <cell r="BB767" t="str">
            <v/>
          </cell>
          <cell r="BC767" t="str">
            <v>Compreh.</v>
          </cell>
          <cell r="BD767" t="str">
            <v>AVL</v>
          </cell>
          <cell r="BE767"/>
          <cell r="BF767" t="str">
            <v>FTD</v>
          </cell>
          <cell r="BG767" t="str">
            <v>FMB120</v>
          </cell>
          <cell r="BH767">
            <v>354018119568321</v>
          </cell>
          <cell r="BI767">
            <v>9742800042080</v>
          </cell>
          <cell r="BJ767" t="str">
            <v>fixed</v>
          </cell>
          <cell r="BK767"/>
          <cell r="BL767"/>
          <cell r="BM767"/>
          <cell r="BN767"/>
          <cell r="BO767"/>
          <cell r="BP767"/>
          <cell r="BQ767">
            <v>1108020400</v>
          </cell>
        </row>
        <row r="768">
          <cell r="C768">
            <v>152926</v>
          </cell>
          <cell r="D768" t="str">
            <v>Active</v>
          </cell>
          <cell r="E768" t="str">
            <v>Isuzu</v>
          </cell>
          <cell r="F768" t="str">
            <v>Manuel</v>
          </cell>
          <cell r="G768" t="str">
            <v>INPR 66G</v>
          </cell>
          <cell r="H768" t="str">
            <v>Rigid Truck</v>
          </cell>
          <cell r="I768"/>
          <cell r="J768" t="str">
            <v>Reefer Box With Tail Lift</v>
          </cell>
          <cell r="K768"/>
          <cell r="L768"/>
          <cell r="M768" t="str">
            <v>JAMKP34G177P01025</v>
          </cell>
          <cell r="N768" t="str">
            <v>JAMKP34G177P01025</v>
          </cell>
          <cell r="O768">
            <v>2006</v>
          </cell>
          <cell r="P768" t="str">
            <v>Japan</v>
          </cell>
          <cell r="Q768" t="str">
            <v>CL - Distribution (51 East)</v>
          </cell>
          <cell r="R768" t="str">
            <v>GWC</v>
          </cell>
          <cell r="S768" t="str">
            <v>LVQ</v>
          </cell>
          <cell r="T768" t="str">
            <v>LVQ</v>
          </cell>
          <cell r="U768"/>
          <cell r="V768"/>
          <cell r="W768">
            <v>4</v>
          </cell>
          <cell r="X768" t="str">
            <v>Green</v>
          </cell>
          <cell r="Y768">
            <v>413362</v>
          </cell>
          <cell r="Z768"/>
          <cell r="AA768" t="str">
            <v>Diesel</v>
          </cell>
          <cell r="AB768"/>
          <cell r="AC768"/>
          <cell r="AD768">
            <v>4.5</v>
          </cell>
          <cell r="AE768"/>
          <cell r="AF768"/>
          <cell r="AG768"/>
          <cell r="AH768"/>
          <cell r="AI768">
            <v>-2000</v>
          </cell>
          <cell r="AJ768"/>
          <cell r="AK768">
            <v>2000</v>
          </cell>
          <cell r="AL768"/>
          <cell r="AM768"/>
          <cell r="AN768">
            <v>400</v>
          </cell>
          <cell r="AO768"/>
          <cell r="AP768">
            <v>182</v>
          </cell>
          <cell r="AQ768"/>
          <cell r="AR768"/>
          <cell r="AS768"/>
          <cell r="AT768"/>
          <cell r="AU768"/>
          <cell r="AV768"/>
          <cell r="AW768"/>
          <cell r="AX768"/>
          <cell r="AY768" t="e">
            <v>#N/A</v>
          </cell>
          <cell r="AZ768"/>
          <cell r="BA768">
            <v>44971</v>
          </cell>
          <cell r="BB768" t="str">
            <v/>
          </cell>
          <cell r="BC768" t="str">
            <v>Compreh.</v>
          </cell>
          <cell r="BD768" t="str">
            <v>AVL</v>
          </cell>
          <cell r="BE768"/>
          <cell r="BF768" t="str">
            <v>DISTRIBUTION</v>
          </cell>
          <cell r="BG768" t="str">
            <v>FMB120</v>
          </cell>
          <cell r="BH768">
            <v>359632109109196</v>
          </cell>
          <cell r="BI768">
            <v>9742800042081</v>
          </cell>
          <cell r="BJ768" t="str">
            <v>fixed</v>
          </cell>
          <cell r="BK768"/>
          <cell r="BL768"/>
          <cell r="BM768"/>
          <cell r="BN768"/>
          <cell r="BO768"/>
          <cell r="BP768"/>
          <cell r="BQ768">
            <v>1108010251</v>
          </cell>
        </row>
        <row r="769">
          <cell r="C769">
            <v>152934</v>
          </cell>
          <cell r="D769" t="str">
            <v>Active</v>
          </cell>
          <cell r="E769" t="str">
            <v>Isuzu</v>
          </cell>
          <cell r="F769" t="str">
            <v>Manuel</v>
          </cell>
          <cell r="G769" t="str">
            <v>NPR</v>
          </cell>
          <cell r="H769" t="str">
            <v>Rigid Truck</v>
          </cell>
          <cell r="I769"/>
          <cell r="J769" t="str">
            <v>Reefer Box With Tail Lift</v>
          </cell>
          <cell r="K769"/>
          <cell r="L769"/>
          <cell r="M769" t="str">
            <v>JAMKP34G877P01023</v>
          </cell>
          <cell r="N769" t="str">
            <v>JAMKP34G877P01023</v>
          </cell>
          <cell r="O769">
            <v>2006</v>
          </cell>
          <cell r="P769" t="str">
            <v>Japan</v>
          </cell>
          <cell r="Q769" t="str">
            <v>CL - Distribution (51 East)</v>
          </cell>
          <cell r="R769" t="str">
            <v>GWC</v>
          </cell>
          <cell r="S769" t="str">
            <v>LVQ</v>
          </cell>
          <cell r="T769" t="str">
            <v>LVQ</v>
          </cell>
          <cell r="U769"/>
          <cell r="V769"/>
          <cell r="W769">
            <v>4</v>
          </cell>
          <cell r="X769" t="str">
            <v>Green</v>
          </cell>
          <cell r="Y769">
            <v>413215</v>
          </cell>
          <cell r="Z769"/>
          <cell r="AA769" t="str">
            <v>Diesel</v>
          </cell>
          <cell r="AB769"/>
          <cell r="AC769"/>
          <cell r="AD769">
            <v>4.5</v>
          </cell>
          <cell r="AE769"/>
          <cell r="AF769"/>
          <cell r="AG769"/>
          <cell r="AH769"/>
          <cell r="AI769">
            <v>-2000</v>
          </cell>
          <cell r="AJ769"/>
          <cell r="AK769">
            <v>2000</v>
          </cell>
          <cell r="AL769"/>
          <cell r="AM769"/>
          <cell r="AN769">
            <v>400</v>
          </cell>
          <cell r="AO769"/>
          <cell r="AP769">
            <v>182</v>
          </cell>
          <cell r="AQ769"/>
          <cell r="AR769"/>
          <cell r="AS769"/>
          <cell r="AT769"/>
          <cell r="AU769"/>
          <cell r="AV769"/>
          <cell r="AW769"/>
          <cell r="AX769"/>
          <cell r="AY769" t="e">
            <v>#N/A</v>
          </cell>
          <cell r="AZ769"/>
          <cell r="BA769">
            <v>44900</v>
          </cell>
          <cell r="BB769" t="str">
            <v>Warning</v>
          </cell>
          <cell r="BC769" t="str">
            <v>Compreh.</v>
          </cell>
          <cell r="BD769" t="str">
            <v>AVL</v>
          </cell>
          <cell r="BE769"/>
          <cell r="BF769" t="str">
            <v>DISTRIBUTION</v>
          </cell>
          <cell r="BG769" t="str">
            <v>FMB120</v>
          </cell>
          <cell r="BH769">
            <v>359632109080009</v>
          </cell>
          <cell r="BI769">
            <v>9742800042082</v>
          </cell>
          <cell r="BJ769" t="str">
            <v>fixed</v>
          </cell>
          <cell r="BK769"/>
          <cell r="BL769"/>
          <cell r="BM769"/>
          <cell r="BN769"/>
          <cell r="BO769"/>
          <cell r="BP769"/>
          <cell r="BQ769">
            <v>1108010251</v>
          </cell>
        </row>
        <row r="770">
          <cell r="C770">
            <v>157160</v>
          </cell>
          <cell r="D770" t="str">
            <v>Active</v>
          </cell>
          <cell r="E770" t="str">
            <v>Mitsubishi</v>
          </cell>
          <cell r="F770" t="str">
            <v>Manuel</v>
          </cell>
          <cell r="G770" t="str">
            <v>I TON</v>
          </cell>
          <cell r="H770" t="str">
            <v>Rigid Truck</v>
          </cell>
          <cell r="I770" t="str">
            <v>Double Cabin</v>
          </cell>
          <cell r="J770" t="str">
            <v>Open Box Without Tail Lift</v>
          </cell>
          <cell r="K770"/>
          <cell r="L770"/>
          <cell r="M770" t="str">
            <v>JL7BCE1J07KO20514</v>
          </cell>
          <cell r="N770" t="str">
            <v>JL7BCE1J07KO20514</v>
          </cell>
          <cell r="O770">
            <v>2007</v>
          </cell>
          <cell r="P770" t="str">
            <v>Japan</v>
          </cell>
          <cell r="Q770" t="str">
            <v>IMRS - Operations</v>
          </cell>
          <cell r="R770" t="str">
            <v>AGI</v>
          </cell>
          <cell r="S770" t="str">
            <v>LVQ</v>
          </cell>
          <cell r="T770" t="str">
            <v>LVQ</v>
          </cell>
          <cell r="U770"/>
          <cell r="V770"/>
          <cell r="W770">
            <v>4</v>
          </cell>
          <cell r="X770" t="str">
            <v>White</v>
          </cell>
          <cell r="Y770"/>
          <cell r="Z770"/>
          <cell r="AA770" t="str">
            <v>Diesel</v>
          </cell>
          <cell r="AB770"/>
          <cell r="AC770"/>
          <cell r="AD770">
            <v>7</v>
          </cell>
          <cell r="AE770"/>
          <cell r="AF770"/>
          <cell r="AG770"/>
          <cell r="AH770"/>
          <cell r="AI770">
            <v>-2440</v>
          </cell>
          <cell r="AJ770"/>
          <cell r="AK770">
            <v>2440</v>
          </cell>
          <cell r="AL770"/>
          <cell r="AM770"/>
          <cell r="AN770"/>
          <cell r="AO770"/>
          <cell r="AP770"/>
          <cell r="AQ770"/>
          <cell r="AR770"/>
          <cell r="AS770"/>
          <cell r="AT770"/>
          <cell r="AU770"/>
          <cell r="AV770"/>
          <cell r="AW770"/>
          <cell r="AX770"/>
          <cell r="AY770" t="e">
            <v>#N/A</v>
          </cell>
          <cell r="AZ770"/>
          <cell r="BA770">
            <v>44895</v>
          </cell>
          <cell r="BB770" t="str">
            <v>Warning</v>
          </cell>
          <cell r="BC770" t="str">
            <v>Compreh.</v>
          </cell>
          <cell r="BD770" t="str">
            <v>AVL</v>
          </cell>
          <cell r="BE770"/>
          <cell r="BF770" t="str">
            <v>IMRS</v>
          </cell>
          <cell r="BG770" t="str">
            <v>FMB120</v>
          </cell>
          <cell r="BH770">
            <v>359632109164472</v>
          </cell>
          <cell r="BI770">
            <v>9742800042083</v>
          </cell>
          <cell r="BJ770" t="str">
            <v>fixed</v>
          </cell>
          <cell r="BK770"/>
          <cell r="BL770"/>
          <cell r="BM770"/>
          <cell r="BN770"/>
          <cell r="BO770"/>
          <cell r="BP770"/>
          <cell r="BQ770">
            <v>1108030200</v>
          </cell>
        </row>
        <row r="771">
          <cell r="C771">
            <v>230148</v>
          </cell>
          <cell r="D771" t="str">
            <v>Active</v>
          </cell>
          <cell r="E771" t="str">
            <v>Isuzu</v>
          </cell>
          <cell r="F771" t="str">
            <v>Manuel</v>
          </cell>
          <cell r="G771" t="str">
            <v>FSR</v>
          </cell>
          <cell r="H771" t="str">
            <v>Rigid Truck</v>
          </cell>
          <cell r="I771"/>
          <cell r="J771" t="str">
            <v>Open Pickup with Tail Lift</v>
          </cell>
          <cell r="K771"/>
          <cell r="L771"/>
          <cell r="M771" t="str">
            <v>JALM6M167H7100642</v>
          </cell>
          <cell r="N771" t="str">
            <v>JALM6M167H7100642</v>
          </cell>
          <cell r="O771">
            <v>2017</v>
          </cell>
          <cell r="P771" t="str">
            <v>japan</v>
          </cell>
          <cell r="Q771" t="str">
            <v>CL - Distribution (Core Ops)</v>
          </cell>
          <cell r="R771" t="str">
            <v>GWC</v>
          </cell>
          <cell r="S771" t="str">
            <v>LVQ</v>
          </cell>
          <cell r="T771" t="str">
            <v>LVQ</v>
          </cell>
          <cell r="U771"/>
          <cell r="V771"/>
          <cell r="W771">
            <v>4</v>
          </cell>
          <cell r="X771" t="str">
            <v>White</v>
          </cell>
          <cell r="Y771">
            <v>614315</v>
          </cell>
          <cell r="Z771"/>
          <cell r="AA771" t="str">
            <v>Diesel</v>
          </cell>
          <cell r="AB771"/>
          <cell r="AC771"/>
          <cell r="AD771">
            <v>4.5</v>
          </cell>
          <cell r="AE771"/>
          <cell r="AF771"/>
          <cell r="AG771"/>
          <cell r="AH771"/>
          <cell r="AI771">
            <v>9760</v>
          </cell>
          <cell r="AJ771">
            <v>15310</v>
          </cell>
          <cell r="AK771">
            <v>5550</v>
          </cell>
          <cell r="AL771"/>
          <cell r="AM771"/>
          <cell r="AN771"/>
          <cell r="AO771"/>
          <cell r="AP771"/>
          <cell r="AQ771"/>
          <cell r="AR771">
            <v>366</v>
          </cell>
          <cell r="AS771"/>
          <cell r="AT771"/>
          <cell r="AU771"/>
          <cell r="AV771"/>
          <cell r="AW771"/>
          <cell r="AX771"/>
          <cell r="AY771" t="e">
            <v>#N/A</v>
          </cell>
          <cell r="AZ771"/>
          <cell r="BA771">
            <v>45131</v>
          </cell>
          <cell r="BB771" t="str">
            <v/>
          </cell>
          <cell r="BC771" t="str">
            <v>Compreh.</v>
          </cell>
          <cell r="BD771" t="str">
            <v>AVL</v>
          </cell>
          <cell r="BE771"/>
          <cell r="BF771" t="str">
            <v>DISTRIBUTION</v>
          </cell>
          <cell r="BG771" t="str">
            <v>FMB120</v>
          </cell>
          <cell r="BH771">
            <v>359632109092590</v>
          </cell>
          <cell r="BI771">
            <v>9742800042084</v>
          </cell>
          <cell r="BJ771" t="str">
            <v>fixed</v>
          </cell>
          <cell r="BK771"/>
          <cell r="BL771"/>
          <cell r="BM771"/>
          <cell r="BN771">
            <v>4000004724</v>
          </cell>
          <cell r="BO771"/>
          <cell r="BP771" t="str">
            <v xml:space="preserve">2 years or 200,000 Kms whichever comes first. </v>
          </cell>
          <cell r="BQ771">
            <v>1108010252</v>
          </cell>
        </row>
        <row r="772">
          <cell r="C772">
            <v>261443</v>
          </cell>
          <cell r="D772" t="str">
            <v>Active</v>
          </cell>
          <cell r="E772" t="str">
            <v>Isuzu</v>
          </cell>
          <cell r="F772" t="str">
            <v>Manuel</v>
          </cell>
          <cell r="G772" t="str">
            <v>Reward-NP</v>
          </cell>
          <cell r="H772" t="str">
            <v>Rigid Truck</v>
          </cell>
          <cell r="I772"/>
          <cell r="J772" t="str">
            <v>Dry Box With Tail Lift</v>
          </cell>
          <cell r="K772"/>
          <cell r="L772"/>
          <cell r="M772" t="str">
            <v>JAAKP3326J7P01273</v>
          </cell>
          <cell r="N772" t="str">
            <v>JAAKP3326J7P01273</v>
          </cell>
          <cell r="O772">
            <v>2018</v>
          </cell>
          <cell r="P772" t="str">
            <v>Japan</v>
          </cell>
          <cell r="Q772" t="str">
            <v>CL - Distribution (51 East)</v>
          </cell>
          <cell r="R772" t="str">
            <v>GWC</v>
          </cell>
          <cell r="S772"/>
          <cell r="T772"/>
          <cell r="U772"/>
          <cell r="V772"/>
          <cell r="W772">
            <v>4</v>
          </cell>
          <cell r="X772" t="str">
            <v>White</v>
          </cell>
          <cell r="Y772">
            <v>706656</v>
          </cell>
          <cell r="Z772"/>
          <cell r="AA772" t="str">
            <v>Diesel</v>
          </cell>
          <cell r="AB772"/>
          <cell r="AC772"/>
          <cell r="AD772">
            <v>4.5</v>
          </cell>
          <cell r="AE772"/>
          <cell r="AF772"/>
          <cell r="AG772"/>
          <cell r="AH772"/>
          <cell r="AI772">
            <v>3255</v>
          </cell>
          <cell r="AJ772">
            <v>6500</v>
          </cell>
          <cell r="AK772">
            <v>3245</v>
          </cell>
          <cell r="AL772"/>
          <cell r="AM772"/>
          <cell r="AN772"/>
          <cell r="AO772"/>
          <cell r="AP772"/>
          <cell r="AQ772"/>
          <cell r="AR772"/>
          <cell r="AS772"/>
          <cell r="AT772"/>
          <cell r="AU772"/>
          <cell r="AV772"/>
          <cell r="AW772"/>
          <cell r="AX772"/>
          <cell r="AY772" t="e">
            <v>#N/A</v>
          </cell>
          <cell r="AZ772"/>
          <cell r="BA772">
            <v>45162</v>
          </cell>
          <cell r="BB772" t="str">
            <v/>
          </cell>
          <cell r="BC772" t="str">
            <v>Compreh.</v>
          </cell>
          <cell r="BD772" t="str">
            <v>AVL</v>
          </cell>
          <cell r="BE772"/>
          <cell r="BF772" t="str">
            <v>DISTRIBUTION</v>
          </cell>
          <cell r="BG772" t="str">
            <v>FMB120</v>
          </cell>
          <cell r="BH772">
            <v>359632109164480</v>
          </cell>
          <cell r="BI772">
            <v>9742800042085</v>
          </cell>
          <cell r="BJ772" t="str">
            <v>fixed</v>
          </cell>
          <cell r="BK772"/>
          <cell r="BL772"/>
          <cell r="BM772"/>
          <cell r="BN772">
            <v>4000008800</v>
          </cell>
          <cell r="BO772"/>
          <cell r="BP772" t="str">
            <v>For Chassis 3 years/100,000 Kms whichever comes first and 1 year warranty for Tail lift</v>
          </cell>
          <cell r="BQ772">
            <v>1108010251</v>
          </cell>
        </row>
        <row r="773">
          <cell r="C773">
            <v>263719</v>
          </cell>
          <cell r="D773" t="str">
            <v>Active</v>
          </cell>
          <cell r="E773" t="str">
            <v>Mitsubishi</v>
          </cell>
          <cell r="F773" t="str">
            <v>Manuel</v>
          </cell>
          <cell r="G773" t="str">
            <v>Pick up</v>
          </cell>
          <cell r="H773" t="str">
            <v>PASSENGER CAB</v>
          </cell>
          <cell r="I773"/>
          <cell r="J773" t="str">
            <v>PASSENGER CAB</v>
          </cell>
          <cell r="K773"/>
          <cell r="L773"/>
          <cell r="M773" t="str">
            <v>MMBMG25K8ED021174</v>
          </cell>
          <cell r="N773" t="str">
            <v>MMBMG25K8ED021174</v>
          </cell>
          <cell r="O773">
            <v>2014</v>
          </cell>
          <cell r="P773" t="str">
            <v>Thailand</v>
          </cell>
          <cell r="Q773" t="str">
            <v>FF - Operation Services</v>
          </cell>
          <cell r="R773" t="str">
            <v>GWC</v>
          </cell>
          <cell r="S773" t="str">
            <v>LVQ</v>
          </cell>
          <cell r="T773" t="str">
            <v>LVQ</v>
          </cell>
          <cell r="U773"/>
          <cell r="V773"/>
          <cell r="W773">
            <v>4</v>
          </cell>
          <cell r="X773" t="str">
            <v>White</v>
          </cell>
          <cell r="Y773" t="str">
            <v>4D563TSUCES0542</v>
          </cell>
          <cell r="Z773"/>
          <cell r="AA773" t="str">
            <v>Petrol</v>
          </cell>
          <cell r="AB773"/>
          <cell r="AC773">
            <v>1</v>
          </cell>
          <cell r="AD773">
            <v>7</v>
          </cell>
          <cell r="AE773" t="str">
            <v>4 Seater</v>
          </cell>
          <cell r="AF773"/>
          <cell r="AG773"/>
          <cell r="AH773"/>
          <cell r="AI773">
            <v>-2540</v>
          </cell>
          <cell r="AJ773"/>
          <cell r="AK773">
            <v>2540</v>
          </cell>
          <cell r="AL773"/>
          <cell r="AM773"/>
          <cell r="AN773"/>
          <cell r="AO773"/>
          <cell r="AP773"/>
          <cell r="AQ773"/>
          <cell r="AR773"/>
          <cell r="AS773"/>
          <cell r="AT773"/>
          <cell r="AU773"/>
          <cell r="AV773"/>
          <cell r="AW773"/>
          <cell r="AX773"/>
          <cell r="AY773" t="e">
            <v>#N/A</v>
          </cell>
          <cell r="AZ773"/>
          <cell r="BA773">
            <v>44983</v>
          </cell>
          <cell r="BB773" t="str">
            <v/>
          </cell>
          <cell r="BC773" t="str">
            <v>Compreh.</v>
          </cell>
          <cell r="BD773" t="str">
            <v>AVL</v>
          </cell>
          <cell r="BE773"/>
          <cell r="BF773" t="str">
            <v>FTD</v>
          </cell>
          <cell r="BG773" t="str">
            <v>FMB120</v>
          </cell>
          <cell r="BH773">
            <v>359632109092525</v>
          </cell>
          <cell r="BI773">
            <v>9742800042086</v>
          </cell>
          <cell r="BJ773" t="str">
            <v>fixed</v>
          </cell>
          <cell r="BK773"/>
          <cell r="BL773"/>
          <cell r="BM773"/>
          <cell r="BN773"/>
          <cell r="BO773"/>
          <cell r="BP773"/>
          <cell r="BQ773">
            <v>1108020400</v>
          </cell>
        </row>
        <row r="774">
          <cell r="C774">
            <v>264570</v>
          </cell>
          <cell r="D774" t="str">
            <v>Active</v>
          </cell>
          <cell r="E774" t="str">
            <v>Mitsubishi</v>
          </cell>
          <cell r="F774" t="str">
            <v>Manuel</v>
          </cell>
          <cell r="G774" t="str">
            <v>Canter</v>
          </cell>
          <cell r="H774" t="str">
            <v>Rigid Truck</v>
          </cell>
          <cell r="I774"/>
          <cell r="J774" t="str">
            <v>Reefer Box With Tail Lift</v>
          </cell>
          <cell r="K774"/>
          <cell r="L774"/>
          <cell r="M774" t="str">
            <v>JL6BCE6J6DK028030</v>
          </cell>
          <cell r="N774" t="str">
            <v>JL6BCE6J6DK028030</v>
          </cell>
          <cell r="O774">
            <v>2013</v>
          </cell>
          <cell r="P774" t="str">
            <v>Japan</v>
          </cell>
          <cell r="Q774" t="str">
            <v>CL - Distribution (Core Ops)</v>
          </cell>
          <cell r="R774" t="str">
            <v>GWC</v>
          </cell>
          <cell r="S774" t="str">
            <v>LVQ</v>
          </cell>
          <cell r="T774"/>
          <cell r="U774"/>
          <cell r="V774"/>
          <cell r="W774">
            <v>4</v>
          </cell>
          <cell r="X774" t="str">
            <v>White</v>
          </cell>
          <cell r="Y774" t="str">
            <v>4D34N70695</v>
          </cell>
          <cell r="Z774"/>
          <cell r="AA774" t="str">
            <v>Diesel</v>
          </cell>
          <cell r="AB774"/>
          <cell r="AC774"/>
          <cell r="AD774">
            <v>4.5</v>
          </cell>
          <cell r="AE774"/>
          <cell r="AF774"/>
          <cell r="AG774"/>
          <cell r="AH774"/>
          <cell r="AI774">
            <v>4204</v>
          </cell>
          <cell r="AJ774">
            <v>6464</v>
          </cell>
          <cell r="AK774">
            <v>2260</v>
          </cell>
          <cell r="AL774"/>
          <cell r="AM774"/>
          <cell r="AN774">
            <v>425</v>
          </cell>
          <cell r="AO774"/>
          <cell r="AP774">
            <v>194</v>
          </cell>
          <cell r="AQ774"/>
          <cell r="AR774"/>
          <cell r="AS774"/>
          <cell r="AT774"/>
          <cell r="AU774"/>
          <cell r="AV774"/>
          <cell r="AW774"/>
          <cell r="AX774"/>
          <cell r="AY774" t="e">
            <v>#N/A</v>
          </cell>
          <cell r="AZ774"/>
          <cell r="BA774">
            <v>44993</v>
          </cell>
          <cell r="BB774" t="str">
            <v/>
          </cell>
          <cell r="BC774" t="str">
            <v>Compreh.</v>
          </cell>
          <cell r="BD774" t="str">
            <v>AVL</v>
          </cell>
          <cell r="BE774"/>
          <cell r="BF774" t="str">
            <v>DISTRIBUTION</v>
          </cell>
          <cell r="BG774" t="str">
            <v>FMB120</v>
          </cell>
          <cell r="BH774">
            <v>354018119646515</v>
          </cell>
          <cell r="BI774">
            <v>9742800042087</v>
          </cell>
          <cell r="BJ774" t="str">
            <v>fixed</v>
          </cell>
          <cell r="BK774"/>
          <cell r="BL774"/>
          <cell r="BM774"/>
          <cell r="BN774"/>
          <cell r="BO774"/>
          <cell r="BP774"/>
          <cell r="BQ774">
            <v>1108010252</v>
          </cell>
        </row>
        <row r="775">
          <cell r="C775">
            <v>269118</v>
          </cell>
          <cell r="D775" t="str">
            <v>Active</v>
          </cell>
          <cell r="E775" t="str">
            <v>Mitsubishi</v>
          </cell>
          <cell r="F775" t="str">
            <v>Manuel</v>
          </cell>
          <cell r="G775" t="str">
            <v>L 200</v>
          </cell>
          <cell r="H775" t="str">
            <v>PASSENGER CAB</v>
          </cell>
          <cell r="I775"/>
          <cell r="J775" t="str">
            <v>PASSENGER CAB</v>
          </cell>
          <cell r="K775"/>
          <cell r="L775"/>
          <cell r="M775" t="str">
            <v>JE5MD17GXEA701324</v>
          </cell>
          <cell r="N775" t="str">
            <v>JE5MD17GXEA701324</v>
          </cell>
          <cell r="O775">
            <v>2014</v>
          </cell>
          <cell r="P775" t="str">
            <v>Japan</v>
          </cell>
          <cell r="Q775" t="str">
            <v>CL - Distribution (51 East)</v>
          </cell>
          <cell r="R775" t="str">
            <v>GWC</v>
          </cell>
          <cell r="S775" t="str">
            <v>LVQ</v>
          </cell>
          <cell r="T775"/>
          <cell r="U775"/>
          <cell r="V775"/>
          <cell r="W775">
            <v>4</v>
          </cell>
          <cell r="X775" t="str">
            <v>White</v>
          </cell>
          <cell r="Y775" t="str">
            <v>4G63FHDPN1188</v>
          </cell>
          <cell r="Z775"/>
          <cell r="AA775" t="str">
            <v>Petrol</v>
          </cell>
          <cell r="AB775"/>
          <cell r="AC775">
            <v>1</v>
          </cell>
          <cell r="AD775">
            <v>7</v>
          </cell>
          <cell r="AE775" t="str">
            <v>4 Seater</v>
          </cell>
          <cell r="AF775"/>
          <cell r="AG775"/>
          <cell r="AH775"/>
          <cell r="AI775">
            <v>-2505</v>
          </cell>
          <cell r="AJ775"/>
          <cell r="AK775">
            <v>2505</v>
          </cell>
          <cell r="AL775"/>
          <cell r="AM775"/>
          <cell r="AN775"/>
          <cell r="AO775"/>
          <cell r="AP775"/>
          <cell r="AQ775"/>
          <cell r="AR775"/>
          <cell r="AS775"/>
          <cell r="AT775"/>
          <cell r="AU775"/>
          <cell r="AV775"/>
          <cell r="AW775"/>
          <cell r="AX775"/>
          <cell r="AY775" t="e">
            <v>#N/A</v>
          </cell>
          <cell r="AZ775"/>
          <cell r="BA775">
            <v>44826</v>
          </cell>
          <cell r="BB775" t="str">
            <v>Expired</v>
          </cell>
          <cell r="BC775" t="str">
            <v>Compreh.</v>
          </cell>
          <cell r="BD775" t="str">
            <v>AVL</v>
          </cell>
          <cell r="BE775"/>
          <cell r="BF775" t="str">
            <v>DISTRIBUTION</v>
          </cell>
          <cell r="BG775" t="str">
            <v>FMB120</v>
          </cell>
          <cell r="BH775">
            <v>354018119646499</v>
          </cell>
          <cell r="BI775">
            <v>9742800042088</v>
          </cell>
          <cell r="BJ775" t="str">
            <v>fixed</v>
          </cell>
          <cell r="BK775"/>
          <cell r="BL775"/>
          <cell r="BM775"/>
          <cell r="BN775"/>
          <cell r="BO775"/>
          <cell r="BP775"/>
          <cell r="BQ775">
            <v>1108010251</v>
          </cell>
        </row>
        <row r="776">
          <cell r="C776">
            <v>297782</v>
          </cell>
          <cell r="D776" t="str">
            <v>Active</v>
          </cell>
          <cell r="E776" t="str">
            <v>Mitsubishi</v>
          </cell>
          <cell r="F776" t="str">
            <v>Manuel</v>
          </cell>
          <cell r="G776" t="str">
            <v>4-Tons</v>
          </cell>
          <cell r="H776" t="str">
            <v>Rigid Truck</v>
          </cell>
          <cell r="I776"/>
          <cell r="J776" t="str">
            <v>Open Box With Tail Lift</v>
          </cell>
          <cell r="K776"/>
          <cell r="L776"/>
          <cell r="M776" t="str">
            <v>JL7B6E1P4FK027038</v>
          </cell>
          <cell r="N776" t="str">
            <v>JL7B6E1P4FK027038</v>
          </cell>
          <cell r="O776">
            <v>2015</v>
          </cell>
          <cell r="P776" t="str">
            <v>japan</v>
          </cell>
          <cell r="Q776" t="str">
            <v>FF - Operation Services</v>
          </cell>
          <cell r="R776" t="str">
            <v>GWC</v>
          </cell>
          <cell r="S776" t="str">
            <v>LVQ</v>
          </cell>
          <cell r="T776"/>
          <cell r="U776"/>
          <cell r="V776"/>
          <cell r="W776">
            <v>4</v>
          </cell>
          <cell r="X776" t="str">
            <v>White</v>
          </cell>
          <cell r="Y776" t="str">
            <v>4D33P3785</v>
          </cell>
          <cell r="Z776"/>
          <cell r="AA776" t="str">
            <v>Diesel</v>
          </cell>
          <cell r="AB776"/>
          <cell r="AC776"/>
          <cell r="AD776">
            <v>4.5</v>
          </cell>
          <cell r="AE776"/>
          <cell r="AF776"/>
          <cell r="AG776"/>
          <cell r="AH776"/>
          <cell r="AI776">
            <v>4240</v>
          </cell>
          <cell r="AJ776">
            <v>6500</v>
          </cell>
          <cell r="AK776">
            <v>2260</v>
          </cell>
          <cell r="AL776"/>
          <cell r="AM776"/>
          <cell r="AN776"/>
          <cell r="AO776"/>
          <cell r="AP776"/>
          <cell r="AQ776"/>
          <cell r="AR776"/>
          <cell r="AS776"/>
          <cell r="AT776"/>
          <cell r="AU776"/>
          <cell r="AV776"/>
          <cell r="AW776"/>
          <cell r="AX776"/>
          <cell r="AY776" t="e">
            <v>#N/A</v>
          </cell>
          <cell r="AZ776"/>
          <cell r="BA776">
            <v>44812</v>
          </cell>
          <cell r="BB776" t="str">
            <v>Expired</v>
          </cell>
          <cell r="BC776" t="str">
            <v>Compreh.</v>
          </cell>
          <cell r="BD776" t="str">
            <v>AVL</v>
          </cell>
          <cell r="BE776"/>
          <cell r="BF776" t="str">
            <v>FTD</v>
          </cell>
          <cell r="BG776" t="str">
            <v>FMB120</v>
          </cell>
          <cell r="BH776">
            <v>354018119613341</v>
          </cell>
          <cell r="BI776">
            <v>9742800042089</v>
          </cell>
          <cell r="BJ776" t="str">
            <v>fixed</v>
          </cell>
          <cell r="BK776"/>
          <cell r="BL776"/>
          <cell r="BM776"/>
          <cell r="BN776"/>
          <cell r="BO776"/>
          <cell r="BP776"/>
          <cell r="BQ776">
            <v>1108020400</v>
          </cell>
        </row>
        <row r="777">
          <cell r="C777">
            <v>297783</v>
          </cell>
          <cell r="D777" t="str">
            <v>Active</v>
          </cell>
          <cell r="E777" t="str">
            <v>Mitsubishi</v>
          </cell>
          <cell r="F777" t="str">
            <v>Manuel</v>
          </cell>
          <cell r="G777" t="str">
            <v>4-Tons</v>
          </cell>
          <cell r="H777" t="str">
            <v>Rigid Truck</v>
          </cell>
          <cell r="I777" t="str">
            <v>Single Cabin</v>
          </cell>
          <cell r="J777" t="str">
            <v>Open Box Without Tail Lift</v>
          </cell>
          <cell r="K777"/>
          <cell r="L777"/>
          <cell r="M777" t="str">
            <v>JLB6E1P3FK027029</v>
          </cell>
          <cell r="N777" t="str">
            <v>JLB6E1P3FK027029</v>
          </cell>
          <cell r="O777">
            <v>2015</v>
          </cell>
          <cell r="P777" t="str">
            <v>japan</v>
          </cell>
          <cell r="Q777" t="str">
            <v>FF - Operation Services</v>
          </cell>
          <cell r="R777" t="str">
            <v>GWC</v>
          </cell>
          <cell r="S777" t="str">
            <v>LVQ</v>
          </cell>
          <cell r="T777"/>
          <cell r="U777"/>
          <cell r="V777"/>
          <cell r="W777">
            <v>4</v>
          </cell>
          <cell r="X777" t="str">
            <v>White</v>
          </cell>
          <cell r="Y777" t="str">
            <v>4D33P37162</v>
          </cell>
          <cell r="Z777"/>
          <cell r="AA777" t="str">
            <v>Diesel</v>
          </cell>
          <cell r="AB777"/>
          <cell r="AC777"/>
          <cell r="AD777">
            <v>4.5</v>
          </cell>
          <cell r="AE777"/>
          <cell r="AF777"/>
          <cell r="AG777"/>
          <cell r="AH777"/>
          <cell r="AI777">
            <v>4240</v>
          </cell>
          <cell r="AJ777">
            <v>6500</v>
          </cell>
          <cell r="AK777">
            <v>2260</v>
          </cell>
          <cell r="AL777"/>
          <cell r="AM777"/>
          <cell r="AN777"/>
          <cell r="AO777"/>
          <cell r="AP777"/>
          <cell r="AQ777"/>
          <cell r="AR777"/>
          <cell r="AS777"/>
          <cell r="AT777"/>
          <cell r="AU777"/>
          <cell r="AV777"/>
          <cell r="AW777"/>
          <cell r="AX777"/>
          <cell r="AY777" t="e">
            <v>#N/A</v>
          </cell>
          <cell r="AZ777"/>
          <cell r="BA777">
            <v>44843</v>
          </cell>
          <cell r="BB777" t="str">
            <v>Expired</v>
          </cell>
          <cell r="BC777" t="str">
            <v>Compreh.</v>
          </cell>
          <cell r="BD777" t="str">
            <v>AVL</v>
          </cell>
          <cell r="BE777"/>
          <cell r="BF777" t="str">
            <v>FTD</v>
          </cell>
          <cell r="BG777" t="str">
            <v>FMB120</v>
          </cell>
          <cell r="BH777">
            <v>354018119669632</v>
          </cell>
          <cell r="BI777">
            <v>9742800042090</v>
          </cell>
          <cell r="BJ777" t="str">
            <v>fixed</v>
          </cell>
          <cell r="BK777"/>
          <cell r="BL777"/>
          <cell r="BM777"/>
          <cell r="BN777"/>
          <cell r="BO777"/>
          <cell r="BP777"/>
          <cell r="BQ777">
            <v>1108020400</v>
          </cell>
        </row>
        <row r="778">
          <cell r="C778">
            <v>322462</v>
          </cell>
          <cell r="D778" t="str">
            <v>Active</v>
          </cell>
          <cell r="E778" t="str">
            <v xml:space="preserve">Hyundai </v>
          </cell>
          <cell r="F778" t="str">
            <v>Manuel</v>
          </cell>
          <cell r="G778" t="str">
            <v>HD-65   4.2 TON</v>
          </cell>
          <cell r="H778" t="str">
            <v>Rigid Truck</v>
          </cell>
          <cell r="I778"/>
          <cell r="J778" t="str">
            <v>Dry Box Without Tail Lift</v>
          </cell>
          <cell r="K778"/>
          <cell r="L778"/>
          <cell r="M778"/>
          <cell r="N778" t="str">
            <v>KMFGA17C5LC341659</v>
          </cell>
          <cell r="O778">
            <v>2020</v>
          </cell>
          <cell r="P778" t="str">
            <v>South Korea</v>
          </cell>
          <cell r="Q778" t="str">
            <v>CL- Jumbo</v>
          </cell>
          <cell r="R778" t="str">
            <v>GWC</v>
          </cell>
          <cell r="S778"/>
          <cell r="T778"/>
          <cell r="U778"/>
          <cell r="V778"/>
          <cell r="W778">
            <v>4</v>
          </cell>
          <cell r="X778" t="str">
            <v>White</v>
          </cell>
          <cell r="Y778" t="str">
            <v>D4DCKJ678548</v>
          </cell>
          <cell r="Z778"/>
          <cell r="AA778" t="str">
            <v>Diesel</v>
          </cell>
          <cell r="AB778" t="str">
            <v>100 ltr</v>
          </cell>
          <cell r="AC778"/>
          <cell r="AD778">
            <v>6</v>
          </cell>
          <cell r="AE778"/>
          <cell r="AF778"/>
          <cell r="AG778"/>
          <cell r="AH778"/>
          <cell r="AI778">
            <v>3500</v>
          </cell>
          <cell r="AJ778">
            <v>6500</v>
          </cell>
          <cell r="AK778">
            <v>3000</v>
          </cell>
          <cell r="AL778">
            <v>430</v>
          </cell>
          <cell r="AM778">
            <v>420</v>
          </cell>
          <cell r="AN778">
            <v>210</v>
          </cell>
          <cell r="AO778">
            <v>200</v>
          </cell>
          <cell r="AP778">
            <v>200</v>
          </cell>
          <cell r="AQ778">
            <v>210</v>
          </cell>
          <cell r="AR778"/>
          <cell r="AS778"/>
          <cell r="AT778"/>
          <cell r="AU778"/>
          <cell r="AV778"/>
          <cell r="AW778"/>
          <cell r="AX778"/>
          <cell r="AY778" t="e">
            <v>#N/A</v>
          </cell>
          <cell r="AZ778"/>
          <cell r="BA778">
            <v>45165</v>
          </cell>
          <cell r="BB778" t="str">
            <v/>
          </cell>
          <cell r="BC778" t="str">
            <v>Compreh.</v>
          </cell>
          <cell r="BD778" t="str">
            <v>AVL</v>
          </cell>
          <cell r="BE778"/>
          <cell r="BF778" t="str">
            <v>CL- JUMBO</v>
          </cell>
          <cell r="BG778" t="str">
            <v>FMB120</v>
          </cell>
          <cell r="BH778">
            <v>359632109110004</v>
          </cell>
          <cell r="BI778">
            <v>9742800042091</v>
          </cell>
          <cell r="BJ778" t="str">
            <v>fixed</v>
          </cell>
          <cell r="BK778">
            <v>43676</v>
          </cell>
          <cell r="BL778"/>
          <cell r="BM778"/>
          <cell r="BN778">
            <v>4000017532</v>
          </cell>
          <cell r="BO778"/>
          <cell r="BP778" t="str">
            <v xml:space="preserve">3 years or 300,000 Kms whichever comes first. Insulated Body 1 year against manufacturing defects.First 7 Services in free of cost. </v>
          </cell>
          <cell r="BQ778">
            <v>1108010800</v>
          </cell>
        </row>
        <row r="779">
          <cell r="C779">
            <v>322464</v>
          </cell>
          <cell r="D779" t="str">
            <v>Active</v>
          </cell>
          <cell r="E779" t="str">
            <v xml:space="preserve">Hyundai </v>
          </cell>
          <cell r="F779" t="str">
            <v>Manuel</v>
          </cell>
          <cell r="G779" t="str">
            <v>HD-65   4.2 TON</v>
          </cell>
          <cell r="H779" t="str">
            <v>Rigid Truck</v>
          </cell>
          <cell r="I779"/>
          <cell r="J779" t="str">
            <v>Dry Box Without Tail Lift</v>
          </cell>
          <cell r="K779"/>
          <cell r="L779"/>
          <cell r="M779"/>
          <cell r="N779" t="str">
            <v>KMFGA17C5LC342181</v>
          </cell>
          <cell r="O779">
            <v>2020</v>
          </cell>
          <cell r="P779" t="str">
            <v>South Korea</v>
          </cell>
          <cell r="Q779" t="str">
            <v>CL- Jumbo</v>
          </cell>
          <cell r="R779" t="str">
            <v>GWC</v>
          </cell>
          <cell r="S779"/>
          <cell r="T779"/>
          <cell r="U779"/>
          <cell r="V779"/>
          <cell r="W779">
            <v>4</v>
          </cell>
          <cell r="X779" t="str">
            <v>White</v>
          </cell>
          <cell r="Y779" t="str">
            <v>D4DCKJ679781</v>
          </cell>
          <cell r="Z779"/>
          <cell r="AA779" t="str">
            <v>Diesel</v>
          </cell>
          <cell r="AB779" t="str">
            <v>100 ltr</v>
          </cell>
          <cell r="AC779"/>
          <cell r="AD779">
            <v>6</v>
          </cell>
          <cell r="AE779"/>
          <cell r="AF779"/>
          <cell r="AG779"/>
          <cell r="AH779"/>
          <cell r="AI779">
            <v>3500</v>
          </cell>
          <cell r="AJ779">
            <v>6500</v>
          </cell>
          <cell r="AK779">
            <v>3000</v>
          </cell>
          <cell r="AL779">
            <v>430</v>
          </cell>
          <cell r="AM779">
            <v>420</v>
          </cell>
          <cell r="AN779">
            <v>210</v>
          </cell>
          <cell r="AO779">
            <v>200</v>
          </cell>
          <cell r="AP779">
            <v>200</v>
          </cell>
          <cell r="AQ779">
            <v>210</v>
          </cell>
          <cell r="AR779"/>
          <cell r="AS779"/>
          <cell r="AT779"/>
          <cell r="AU779"/>
          <cell r="AV779"/>
          <cell r="AW779"/>
          <cell r="AX779"/>
          <cell r="AY779" t="e">
            <v>#N/A</v>
          </cell>
          <cell r="AZ779"/>
          <cell r="BA779">
            <v>45123</v>
          </cell>
          <cell r="BB779" t="str">
            <v/>
          </cell>
          <cell r="BC779" t="str">
            <v>Compreh.</v>
          </cell>
          <cell r="BD779" t="str">
            <v>AVL</v>
          </cell>
          <cell r="BE779"/>
          <cell r="BF779" t="str">
            <v>CL- JUMBO</v>
          </cell>
          <cell r="BG779" t="str">
            <v>FMB120</v>
          </cell>
          <cell r="BH779">
            <v>359632109091915</v>
          </cell>
          <cell r="BI779">
            <v>9742800042092</v>
          </cell>
          <cell r="BJ779" t="str">
            <v>fixed</v>
          </cell>
          <cell r="BK779">
            <v>43676</v>
          </cell>
          <cell r="BL779"/>
          <cell r="BM779"/>
          <cell r="BN779">
            <v>4000017532</v>
          </cell>
          <cell r="BO779"/>
          <cell r="BP779" t="str">
            <v xml:space="preserve">3 years or 300,000 Kms whichever comes first. Insulated Body 1 year against manufacturing defects.First 7 Services in free of cost. </v>
          </cell>
          <cell r="BQ779">
            <v>1108010800</v>
          </cell>
        </row>
        <row r="780">
          <cell r="C780">
            <v>322474</v>
          </cell>
          <cell r="D780" t="str">
            <v>Active</v>
          </cell>
          <cell r="E780" t="str">
            <v xml:space="preserve">Hyundai </v>
          </cell>
          <cell r="F780" t="str">
            <v>Manuel</v>
          </cell>
          <cell r="G780" t="str">
            <v>HD-65   4.2 TON</v>
          </cell>
          <cell r="H780" t="str">
            <v>Rigid Truck</v>
          </cell>
          <cell r="I780"/>
          <cell r="J780" t="str">
            <v>Dry Box Without Tail Lift</v>
          </cell>
          <cell r="K780"/>
          <cell r="L780"/>
          <cell r="M780"/>
          <cell r="N780" t="str">
            <v>KMFGA17CXLC341222</v>
          </cell>
          <cell r="O780">
            <v>2020</v>
          </cell>
          <cell r="P780" t="str">
            <v>South Korea</v>
          </cell>
          <cell r="Q780" t="str">
            <v>CL- Jumbo</v>
          </cell>
          <cell r="R780" t="str">
            <v>GWC</v>
          </cell>
          <cell r="S780"/>
          <cell r="T780"/>
          <cell r="U780"/>
          <cell r="V780"/>
          <cell r="W780">
            <v>4</v>
          </cell>
          <cell r="X780" t="str">
            <v>White</v>
          </cell>
          <cell r="Y780" t="str">
            <v>D4DCKJ678555</v>
          </cell>
          <cell r="Z780"/>
          <cell r="AA780" t="str">
            <v>Diesel</v>
          </cell>
          <cell r="AB780" t="str">
            <v>100 ltr</v>
          </cell>
          <cell r="AC780"/>
          <cell r="AD780">
            <v>6</v>
          </cell>
          <cell r="AE780"/>
          <cell r="AF780"/>
          <cell r="AG780"/>
          <cell r="AH780"/>
          <cell r="AI780">
            <v>3500</v>
          </cell>
          <cell r="AJ780">
            <v>6500</v>
          </cell>
          <cell r="AK780">
            <v>3000</v>
          </cell>
          <cell r="AL780">
            <v>430</v>
          </cell>
          <cell r="AM780">
            <v>420</v>
          </cell>
          <cell r="AN780">
            <v>210</v>
          </cell>
          <cell r="AO780">
            <v>200</v>
          </cell>
          <cell r="AP780">
            <v>200</v>
          </cell>
          <cell r="AQ780">
            <v>210</v>
          </cell>
          <cell r="AR780"/>
          <cell r="AS780"/>
          <cell r="AT780"/>
          <cell r="AU780"/>
          <cell r="AV780"/>
          <cell r="AW780"/>
          <cell r="AX780"/>
          <cell r="AY780" t="e">
            <v>#N/A</v>
          </cell>
          <cell r="AZ780"/>
          <cell r="BA780">
            <v>45162</v>
          </cell>
          <cell r="BB780" t="str">
            <v/>
          </cell>
          <cell r="BC780" t="str">
            <v>Compreh.</v>
          </cell>
          <cell r="BD780" t="str">
            <v>AVL</v>
          </cell>
          <cell r="BE780"/>
          <cell r="BF780" t="str">
            <v>CL- JUMBO</v>
          </cell>
          <cell r="BG780" t="str">
            <v>FMB120</v>
          </cell>
          <cell r="BH780">
            <v>359632109109972</v>
          </cell>
          <cell r="BI780">
            <v>9742800042093</v>
          </cell>
          <cell r="BJ780" t="str">
            <v>fixed</v>
          </cell>
          <cell r="BK780">
            <v>43685</v>
          </cell>
          <cell r="BL780"/>
          <cell r="BM780"/>
          <cell r="BN780">
            <v>4000017532</v>
          </cell>
          <cell r="BO780"/>
          <cell r="BP780" t="str">
            <v xml:space="preserve">3 years or 300,000 Kms whichever comes first. Insulated Body 1 year against manufacturing defects.First 7 Services in free of cost. </v>
          </cell>
          <cell r="BQ780">
            <v>1108010800</v>
          </cell>
        </row>
        <row r="781">
          <cell r="C781">
            <v>383472</v>
          </cell>
          <cell r="D781" t="str">
            <v>Active</v>
          </cell>
          <cell r="E781" t="str">
            <v>Suzuki</v>
          </cell>
          <cell r="F781" t="str">
            <v xml:space="preserve">Automatic </v>
          </cell>
          <cell r="G781" t="str">
            <v>Grand Vitar</v>
          </cell>
          <cell r="H781" t="str">
            <v>SUV</v>
          </cell>
          <cell r="I781"/>
          <cell r="J781" t="str">
            <v>SUV</v>
          </cell>
          <cell r="K781"/>
          <cell r="L781"/>
          <cell r="M781"/>
          <cell r="N781" t="str">
            <v>JS3TD0D13J4100920</v>
          </cell>
          <cell r="O781">
            <v>2018</v>
          </cell>
          <cell r="P781" t="str">
            <v xml:space="preserve">Japan </v>
          </cell>
          <cell r="Q781" t="str">
            <v>FF - Operation Services</v>
          </cell>
          <cell r="R781" t="str">
            <v>GWC</v>
          </cell>
          <cell r="S781"/>
          <cell r="T781"/>
          <cell r="U781"/>
          <cell r="V781"/>
          <cell r="W781">
            <v>4</v>
          </cell>
          <cell r="X781" t="str">
            <v>White</v>
          </cell>
          <cell r="Y781" t="str">
            <v>J24B1344691</v>
          </cell>
          <cell r="Z781"/>
          <cell r="AA781" t="str">
            <v>Petrol</v>
          </cell>
          <cell r="AB781"/>
          <cell r="AC781">
            <v>1</v>
          </cell>
          <cell r="AD781">
            <v>8</v>
          </cell>
          <cell r="AE781" t="str">
            <v>4 Seater</v>
          </cell>
          <cell r="AF781"/>
          <cell r="AG781"/>
          <cell r="AH781"/>
          <cell r="AI781">
            <v>500</v>
          </cell>
          <cell r="AJ781">
            <v>2165</v>
          </cell>
          <cell r="AK781">
            <v>1665</v>
          </cell>
          <cell r="AL781"/>
          <cell r="AM781"/>
          <cell r="AN781"/>
          <cell r="AO781"/>
          <cell r="AP781"/>
          <cell r="AQ781"/>
          <cell r="AR781"/>
          <cell r="AS781"/>
          <cell r="AT781"/>
          <cell r="AU781"/>
          <cell r="AV781"/>
          <cell r="AW781"/>
          <cell r="AX781"/>
          <cell r="AY781" t="e">
            <v>#N/A</v>
          </cell>
          <cell r="AZ781"/>
          <cell r="BA781">
            <v>45130</v>
          </cell>
          <cell r="BB781" t="str">
            <v/>
          </cell>
          <cell r="BC781" t="str">
            <v>Compreh.</v>
          </cell>
          <cell r="BD781" t="str">
            <v>AVL</v>
          </cell>
          <cell r="BE781"/>
          <cell r="BF781" t="str">
            <v>GRAND VITARA</v>
          </cell>
          <cell r="BG781" t="str">
            <v>FMB120</v>
          </cell>
          <cell r="BH781">
            <v>359632109091964</v>
          </cell>
          <cell r="BI781">
            <v>9742800042094</v>
          </cell>
          <cell r="BJ781" t="str">
            <v>fixed</v>
          </cell>
          <cell r="BK781"/>
          <cell r="BL781"/>
          <cell r="BM781"/>
          <cell r="BN781"/>
          <cell r="BO781"/>
          <cell r="BP781" t="str">
            <v>3Y 100K</v>
          </cell>
          <cell r="BQ781">
            <v>1108020400</v>
          </cell>
        </row>
        <row r="782">
          <cell r="C782">
            <v>631511</v>
          </cell>
          <cell r="D782" t="str">
            <v>Active</v>
          </cell>
          <cell r="E782" t="str">
            <v>Suzuki</v>
          </cell>
          <cell r="F782" t="str">
            <v xml:space="preserve">Automatic </v>
          </cell>
          <cell r="G782" t="str">
            <v>Grand Vitar</v>
          </cell>
          <cell r="H782" t="str">
            <v>SUV</v>
          </cell>
          <cell r="I782"/>
          <cell r="J782" t="str">
            <v>SUV</v>
          </cell>
          <cell r="K782"/>
          <cell r="L782"/>
          <cell r="M782"/>
          <cell r="N782" t="str">
            <v>JS3TD0D21J4100293</v>
          </cell>
          <cell r="O782">
            <v>2018</v>
          </cell>
          <cell r="P782" t="str">
            <v xml:space="preserve">Japan </v>
          </cell>
          <cell r="Q782" t="str">
            <v>CL - ASP,51 East,15K,CTC &amp; Distribution</v>
          </cell>
          <cell r="R782" t="str">
            <v>GWC</v>
          </cell>
          <cell r="S782"/>
          <cell r="T782"/>
          <cell r="U782"/>
          <cell r="V782"/>
          <cell r="W782">
            <v>4</v>
          </cell>
          <cell r="X782" t="str">
            <v>White</v>
          </cell>
          <cell r="Y782" t="str">
            <v>J24B1339905</v>
          </cell>
          <cell r="Z782"/>
          <cell r="AA782" t="str">
            <v>Petrol</v>
          </cell>
          <cell r="AB782"/>
          <cell r="AC782">
            <v>1</v>
          </cell>
          <cell r="AD782">
            <v>8</v>
          </cell>
          <cell r="AE782" t="str">
            <v>4 Seater</v>
          </cell>
          <cell r="AF782"/>
          <cell r="AG782"/>
          <cell r="AH782"/>
          <cell r="AI782">
            <v>500</v>
          </cell>
          <cell r="AJ782">
            <v>2165</v>
          </cell>
          <cell r="AK782">
            <v>1665</v>
          </cell>
          <cell r="AL782"/>
          <cell r="AM782"/>
          <cell r="AN782"/>
          <cell r="AO782"/>
          <cell r="AP782"/>
          <cell r="AQ782"/>
          <cell r="AR782"/>
          <cell r="AS782"/>
          <cell r="AT782"/>
          <cell r="AU782"/>
          <cell r="AV782"/>
          <cell r="AW782"/>
          <cell r="AX782"/>
          <cell r="AY782" t="e">
            <v>#N/A</v>
          </cell>
          <cell r="AZ782"/>
          <cell r="BA782">
            <v>45151</v>
          </cell>
          <cell r="BB782" t="str">
            <v/>
          </cell>
          <cell r="BC782" t="str">
            <v>Compreh.</v>
          </cell>
          <cell r="BD782" t="str">
            <v>AVL</v>
          </cell>
          <cell r="BE782"/>
          <cell r="BF782" t="str">
            <v>GRAND VITARA</v>
          </cell>
          <cell r="BG782" t="str">
            <v>FMB120</v>
          </cell>
          <cell r="BH782">
            <v>359632109177268</v>
          </cell>
          <cell r="BI782">
            <v>9742800042095</v>
          </cell>
          <cell r="BJ782" t="str">
            <v>fixed</v>
          </cell>
          <cell r="BK782"/>
          <cell r="BL782"/>
          <cell r="BM782"/>
          <cell r="BN782"/>
          <cell r="BO782"/>
          <cell r="BP782" t="str">
            <v>3Y 100K</v>
          </cell>
          <cell r="BQ782">
            <v>1108010200</v>
          </cell>
        </row>
        <row r="783">
          <cell r="C783">
            <v>6509</v>
          </cell>
          <cell r="D783" t="str">
            <v>Active</v>
          </cell>
          <cell r="E783" t="str">
            <v>Mercedes</v>
          </cell>
          <cell r="F783" t="str">
            <v xml:space="preserve">Automatic </v>
          </cell>
          <cell r="G783" t="str">
            <v>Actros 3348</v>
          </cell>
          <cell r="H783" t="str">
            <v>Truck</v>
          </cell>
          <cell r="I783" t="str">
            <v>Double Cabin</v>
          </cell>
          <cell r="J783" t="str">
            <v>Truck Head</v>
          </cell>
          <cell r="K783" t="str">
            <v xml:space="preserve">Big Pin </v>
          </cell>
          <cell r="L783"/>
          <cell r="M783" t="str">
            <v>WDB9341611K985965</v>
          </cell>
          <cell r="N783" t="str">
            <v>WDB9341611K985965</v>
          </cell>
          <cell r="O783">
            <v>2005</v>
          </cell>
          <cell r="P783" t="str">
            <v>Germany</v>
          </cell>
          <cell r="Q783" t="str">
            <v>TR-Transport - Operations</v>
          </cell>
          <cell r="R783" t="str">
            <v>GWC</v>
          </cell>
          <cell r="S783" t="str">
            <v>LVQ</v>
          </cell>
          <cell r="T783" t="str">
            <v>SLB</v>
          </cell>
          <cell r="U783"/>
          <cell r="V783"/>
          <cell r="W783">
            <v>8</v>
          </cell>
          <cell r="X783" t="str">
            <v>Green</v>
          </cell>
          <cell r="Y783"/>
          <cell r="Z783" t="str">
            <v>15,928 cc / 480 hp</v>
          </cell>
          <cell r="AA783" t="str">
            <v>Diesel</v>
          </cell>
          <cell r="AB783" t="str">
            <v>550 LTR</v>
          </cell>
          <cell r="AC783">
            <v>1</v>
          </cell>
          <cell r="AD783">
            <v>2</v>
          </cell>
          <cell r="AE783" t="str">
            <v xml:space="preserve"> 2 Seater</v>
          </cell>
          <cell r="AF783"/>
          <cell r="AG783" t="str">
            <v>Double Axel</v>
          </cell>
          <cell r="AH783"/>
          <cell r="AI783"/>
          <cell r="AJ783">
            <v>15612</v>
          </cell>
          <cell r="AK783">
            <v>7306</v>
          </cell>
          <cell r="AL783"/>
          <cell r="AM783"/>
          <cell r="AN783"/>
          <cell r="AO783"/>
          <cell r="AP783"/>
          <cell r="AQ783"/>
          <cell r="AR783"/>
          <cell r="AS783"/>
          <cell r="AT783"/>
          <cell r="AU783"/>
          <cell r="AV783"/>
          <cell r="AW783"/>
          <cell r="AX783"/>
          <cell r="AY783" t="str">
            <v>Available( broken )</v>
          </cell>
          <cell r="AZ783"/>
          <cell r="BA783">
            <v>44948</v>
          </cell>
          <cell r="BB783" t="str">
            <v>Warning</v>
          </cell>
          <cell r="BC783" t="str">
            <v>Compreh.</v>
          </cell>
          <cell r="BD783" t="str">
            <v>AVL</v>
          </cell>
          <cell r="BE783"/>
          <cell r="BF783" t="str">
            <v>QATAR TRANSPORT</v>
          </cell>
          <cell r="BG783" t="str">
            <v>FMB120</v>
          </cell>
          <cell r="BH783">
            <v>359632109091824</v>
          </cell>
          <cell r="BI783">
            <v>9742800042096</v>
          </cell>
          <cell r="BJ783" t="str">
            <v>fixed</v>
          </cell>
          <cell r="BK783"/>
          <cell r="BL783"/>
          <cell r="BM783"/>
          <cell r="BN783"/>
          <cell r="BO783"/>
          <cell r="BP783"/>
          <cell r="BQ783">
            <v>1108050100</v>
          </cell>
        </row>
        <row r="784">
          <cell r="C784">
            <v>136893</v>
          </cell>
          <cell r="D784" t="str">
            <v>Active</v>
          </cell>
          <cell r="E784" t="str">
            <v>Suzuki</v>
          </cell>
          <cell r="F784" t="str">
            <v>Manuel</v>
          </cell>
          <cell r="G784" t="str">
            <v>APV</v>
          </cell>
          <cell r="H784" t="str">
            <v>Light Vehicle</v>
          </cell>
          <cell r="I784"/>
          <cell r="J784" t="str">
            <v>Commercial Van</v>
          </cell>
          <cell r="K784"/>
          <cell r="L784"/>
          <cell r="M784"/>
          <cell r="N784" t="str">
            <v>MHYDN7A56HJ403746</v>
          </cell>
          <cell r="O784">
            <v>2017</v>
          </cell>
          <cell r="P784" t="str">
            <v>Indonesia</v>
          </cell>
          <cell r="Q784" t="str">
            <v>TR-Transport - Operations</v>
          </cell>
          <cell r="R784" t="str">
            <v>GWC</v>
          </cell>
          <cell r="S784"/>
          <cell r="T784" t="str">
            <v>Transport HMC</v>
          </cell>
          <cell r="U784"/>
          <cell r="V784"/>
          <cell r="W784">
            <v>4</v>
          </cell>
          <cell r="X784" t="str">
            <v>White</v>
          </cell>
          <cell r="Y784" t="str">
            <v>G16AID304034</v>
          </cell>
          <cell r="Z784"/>
          <cell r="AA784" t="str">
            <v>Petrol</v>
          </cell>
          <cell r="AB784"/>
          <cell r="AC784">
            <v>1</v>
          </cell>
          <cell r="AD784">
            <v>8</v>
          </cell>
          <cell r="AE784" t="str">
            <v>2 Seater</v>
          </cell>
          <cell r="AF784"/>
          <cell r="AG784"/>
          <cell r="AH784"/>
          <cell r="AI784">
            <v>800</v>
          </cell>
          <cell r="AJ784">
            <v>2000</v>
          </cell>
          <cell r="AK784">
            <v>1200</v>
          </cell>
          <cell r="AL784"/>
          <cell r="AM784"/>
          <cell r="AN784"/>
          <cell r="AO784"/>
          <cell r="AP784"/>
          <cell r="AQ784"/>
          <cell r="AR784"/>
          <cell r="AS784"/>
          <cell r="AT784"/>
          <cell r="AU784"/>
          <cell r="AV784"/>
          <cell r="AW784"/>
          <cell r="AX784"/>
          <cell r="AY784" t="e">
            <v>#N/A</v>
          </cell>
          <cell r="AZ784"/>
          <cell r="BA784">
            <v>45133</v>
          </cell>
          <cell r="BB784" t="str">
            <v/>
          </cell>
          <cell r="BC784" t="str">
            <v>Compreh.</v>
          </cell>
          <cell r="BD784" t="str">
            <v>AVL</v>
          </cell>
          <cell r="BE784"/>
          <cell r="BF784" t="str">
            <v>LIGHT VEHICLE TRANSPORT</v>
          </cell>
          <cell r="BG784" t="str">
            <v>FMB120</v>
          </cell>
          <cell r="BH784">
            <v>359632109171600</v>
          </cell>
          <cell r="BI784">
            <v>9742800042097</v>
          </cell>
          <cell r="BJ784" t="str">
            <v>fixed</v>
          </cell>
          <cell r="BK784"/>
          <cell r="BL784"/>
          <cell r="BM784"/>
          <cell r="BN784">
            <v>4000011210</v>
          </cell>
          <cell r="BO784"/>
          <cell r="BP784" t="str">
            <v xml:space="preserve">3 years/ 100,000 Kms whichever comes first </v>
          </cell>
          <cell r="BQ784">
            <v>1108050100</v>
          </cell>
        </row>
        <row r="785">
          <cell r="C785">
            <v>137362</v>
          </cell>
          <cell r="D785" t="str">
            <v>Active</v>
          </cell>
          <cell r="E785" t="str">
            <v xml:space="preserve">Hyundai </v>
          </cell>
          <cell r="F785" t="str">
            <v>Manuel</v>
          </cell>
          <cell r="G785" t="str">
            <v>HD-120</v>
          </cell>
          <cell r="H785" t="str">
            <v>Rigid Truck</v>
          </cell>
          <cell r="I785"/>
          <cell r="J785" t="str">
            <v>Reefer Box Without Tail Lift</v>
          </cell>
          <cell r="K785"/>
          <cell r="L785"/>
          <cell r="M785" t="str">
            <v>KMFLAI9R66C009329</v>
          </cell>
          <cell r="N785" t="str">
            <v>KMFLAI9R66C009329</v>
          </cell>
          <cell r="O785">
            <v>2006</v>
          </cell>
          <cell r="P785" t="str">
            <v>Korea</v>
          </cell>
          <cell r="Q785" t="str">
            <v>TR-Transport - Operations</v>
          </cell>
          <cell r="R785" t="str">
            <v>GWC</v>
          </cell>
          <cell r="S785" t="str">
            <v>LVQ</v>
          </cell>
          <cell r="T785" t="str">
            <v>LVQ</v>
          </cell>
          <cell r="U785"/>
          <cell r="V785"/>
          <cell r="W785">
            <v>6</v>
          </cell>
          <cell r="X785" t="str">
            <v>Green</v>
          </cell>
          <cell r="Y785" t="str">
            <v>6DBR5054843</v>
          </cell>
          <cell r="Z785"/>
          <cell r="AA785" t="str">
            <v>Diesel</v>
          </cell>
          <cell r="AB785"/>
          <cell r="AC785"/>
          <cell r="AD785">
            <v>6</v>
          </cell>
          <cell r="AE785"/>
          <cell r="AF785"/>
          <cell r="AG785"/>
          <cell r="AH785"/>
          <cell r="AI785">
            <v>-8000</v>
          </cell>
          <cell r="AJ785"/>
          <cell r="AK785">
            <v>8000</v>
          </cell>
          <cell r="AL785">
            <v>594</v>
          </cell>
          <cell r="AM785">
            <v>615</v>
          </cell>
          <cell r="AN785">
            <v>196</v>
          </cell>
          <cell r="AO785">
            <v>219</v>
          </cell>
          <cell r="AP785">
            <v>200</v>
          </cell>
          <cell r="AQ785">
            <v>225</v>
          </cell>
          <cell r="AR785"/>
          <cell r="AS785" t="str">
            <v>Thermo King MD 200</v>
          </cell>
          <cell r="AT785">
            <v>5001043562</v>
          </cell>
          <cell r="AU785"/>
          <cell r="AV785"/>
          <cell r="AW785"/>
          <cell r="AX785"/>
          <cell r="AY785" t="e">
            <v>#N/A</v>
          </cell>
          <cell r="AZ785"/>
          <cell r="BA785">
            <v>44812</v>
          </cell>
          <cell r="BB785" t="str">
            <v>Expired</v>
          </cell>
          <cell r="BC785" t="str">
            <v>Compreh.</v>
          </cell>
          <cell r="BD785" t="str">
            <v>AVL</v>
          </cell>
          <cell r="BE785"/>
          <cell r="BF785" t="str">
            <v>LIGHT VEHICLE TRANSPORT</v>
          </cell>
          <cell r="BG785" t="str">
            <v>FMB120</v>
          </cell>
          <cell r="BH785">
            <v>359632109111580</v>
          </cell>
          <cell r="BI785">
            <v>9742800042098</v>
          </cell>
          <cell r="BJ785" t="str">
            <v>fixed</v>
          </cell>
          <cell r="BK785"/>
          <cell r="BL785"/>
          <cell r="BM785"/>
          <cell r="BN785"/>
          <cell r="BO785"/>
          <cell r="BP785"/>
          <cell r="BQ785">
            <v>1108050100</v>
          </cell>
        </row>
        <row r="786">
          <cell r="C786">
            <v>154655</v>
          </cell>
          <cell r="D786" t="str">
            <v>Active</v>
          </cell>
          <cell r="E786" t="str">
            <v>Suzuki</v>
          </cell>
          <cell r="F786" t="str">
            <v>Manuel</v>
          </cell>
          <cell r="G786" t="str">
            <v>APV</v>
          </cell>
          <cell r="H786" t="str">
            <v>Light Vehicle</v>
          </cell>
          <cell r="I786"/>
          <cell r="J786" t="str">
            <v>Commercial Van</v>
          </cell>
          <cell r="K786"/>
          <cell r="L786"/>
          <cell r="M786"/>
          <cell r="N786" t="str">
            <v>MHYDN7A55HJ403740</v>
          </cell>
          <cell r="O786">
            <v>2017</v>
          </cell>
          <cell r="P786" t="str">
            <v>Indonesia</v>
          </cell>
          <cell r="Q786" t="str">
            <v>TR-Transport - Operations</v>
          </cell>
          <cell r="R786" t="str">
            <v>GWC</v>
          </cell>
          <cell r="S786"/>
          <cell r="T786" t="str">
            <v>Transport HMC</v>
          </cell>
          <cell r="U786"/>
          <cell r="V786"/>
          <cell r="W786">
            <v>4</v>
          </cell>
          <cell r="X786" t="str">
            <v>White</v>
          </cell>
          <cell r="Y786" t="str">
            <v>G16AID303967</v>
          </cell>
          <cell r="Z786"/>
          <cell r="AA786" t="str">
            <v>Petrol</v>
          </cell>
          <cell r="AB786"/>
          <cell r="AC786">
            <v>1</v>
          </cell>
          <cell r="AD786">
            <v>8</v>
          </cell>
          <cell r="AE786" t="str">
            <v>2 Seater</v>
          </cell>
          <cell r="AF786"/>
          <cell r="AG786"/>
          <cell r="AH786"/>
          <cell r="AI786">
            <v>800</v>
          </cell>
          <cell r="AJ786">
            <v>2000</v>
          </cell>
          <cell r="AK786">
            <v>1200</v>
          </cell>
          <cell r="AL786"/>
          <cell r="AM786"/>
          <cell r="AN786"/>
          <cell r="AO786"/>
          <cell r="AP786"/>
          <cell r="AQ786"/>
          <cell r="AR786"/>
          <cell r="AS786"/>
          <cell r="AT786"/>
          <cell r="AU786"/>
          <cell r="AV786"/>
          <cell r="AW786"/>
          <cell r="AX786"/>
          <cell r="AY786" t="e">
            <v>#N/A</v>
          </cell>
          <cell r="AZ786"/>
          <cell r="BA786">
            <v>45133</v>
          </cell>
          <cell r="BB786" t="str">
            <v/>
          </cell>
          <cell r="BC786" t="str">
            <v>Compreh.</v>
          </cell>
          <cell r="BD786" t="str">
            <v>AVL</v>
          </cell>
          <cell r="BE786"/>
          <cell r="BF786" t="str">
            <v>LIGHT VEHICLE TRANSPORT</v>
          </cell>
          <cell r="BG786" t="str">
            <v>FMB120</v>
          </cell>
          <cell r="BH786">
            <v>359632109111499</v>
          </cell>
          <cell r="BI786">
            <v>9742800042099</v>
          </cell>
          <cell r="BJ786" t="str">
            <v>fixed</v>
          </cell>
          <cell r="BK786"/>
          <cell r="BL786"/>
          <cell r="BM786"/>
          <cell r="BN786">
            <v>4000011210</v>
          </cell>
          <cell r="BO786"/>
          <cell r="BP786" t="str">
            <v xml:space="preserve">3 years/ 100,000 Kms whichever comes first </v>
          </cell>
          <cell r="BQ786">
            <v>1108050100</v>
          </cell>
        </row>
        <row r="787">
          <cell r="C787">
            <v>155866</v>
          </cell>
          <cell r="D787" t="str">
            <v>Active</v>
          </cell>
          <cell r="E787" t="str">
            <v>Suzuki</v>
          </cell>
          <cell r="F787" t="str">
            <v>Manuel</v>
          </cell>
          <cell r="G787" t="str">
            <v>APV</v>
          </cell>
          <cell r="H787" t="str">
            <v>Light Vehicle</v>
          </cell>
          <cell r="I787"/>
          <cell r="J787" t="str">
            <v>Commercial Van</v>
          </cell>
          <cell r="K787"/>
          <cell r="L787"/>
          <cell r="M787"/>
          <cell r="N787" t="str">
            <v>MHYDN7A59HJ403739</v>
          </cell>
          <cell r="O787">
            <v>2017</v>
          </cell>
          <cell r="P787" t="str">
            <v>Indonesia</v>
          </cell>
          <cell r="Q787" t="str">
            <v>TR-Transport - Operations</v>
          </cell>
          <cell r="R787" t="str">
            <v>GWC</v>
          </cell>
          <cell r="S787"/>
          <cell r="T787" t="str">
            <v>Transport HMC</v>
          </cell>
          <cell r="U787"/>
          <cell r="V787"/>
          <cell r="W787">
            <v>4</v>
          </cell>
          <cell r="X787" t="str">
            <v>White</v>
          </cell>
          <cell r="Y787" t="str">
            <v>G16AID304004</v>
          </cell>
          <cell r="Z787"/>
          <cell r="AA787" t="str">
            <v>Petrol</v>
          </cell>
          <cell r="AB787"/>
          <cell r="AC787">
            <v>1</v>
          </cell>
          <cell r="AD787">
            <v>8</v>
          </cell>
          <cell r="AE787" t="str">
            <v>2 Seater</v>
          </cell>
          <cell r="AF787"/>
          <cell r="AG787"/>
          <cell r="AH787"/>
          <cell r="AI787">
            <v>800</v>
          </cell>
          <cell r="AJ787">
            <v>2000</v>
          </cell>
          <cell r="AK787">
            <v>1200</v>
          </cell>
          <cell r="AL787"/>
          <cell r="AM787"/>
          <cell r="AN787"/>
          <cell r="AO787"/>
          <cell r="AP787"/>
          <cell r="AQ787"/>
          <cell r="AR787"/>
          <cell r="AS787"/>
          <cell r="AT787"/>
          <cell r="AU787"/>
          <cell r="AV787"/>
          <cell r="AW787"/>
          <cell r="AX787"/>
          <cell r="AY787" t="e">
            <v>#N/A</v>
          </cell>
          <cell r="AZ787"/>
          <cell r="BA787">
            <v>45151</v>
          </cell>
          <cell r="BB787" t="str">
            <v/>
          </cell>
          <cell r="BC787" t="str">
            <v>Compreh.</v>
          </cell>
          <cell r="BD787" t="str">
            <v>AVL</v>
          </cell>
          <cell r="BE787"/>
          <cell r="BF787" t="str">
            <v>LIGHT VEHICLE TRANSPORT</v>
          </cell>
          <cell r="BG787" t="str">
            <v>FMB120</v>
          </cell>
          <cell r="BH787">
            <v>359632109112620</v>
          </cell>
          <cell r="BI787">
            <v>9742800042100</v>
          </cell>
          <cell r="BJ787" t="str">
            <v>fixed</v>
          </cell>
          <cell r="BK787"/>
          <cell r="BL787"/>
          <cell r="BM787"/>
          <cell r="BN787">
            <v>4000011210</v>
          </cell>
          <cell r="BO787"/>
          <cell r="BP787" t="str">
            <v xml:space="preserve">3 years/ 100,000 Kms whichever comes first </v>
          </cell>
          <cell r="BQ787">
            <v>1108050100</v>
          </cell>
        </row>
        <row r="788">
          <cell r="C788">
            <v>157630</v>
          </cell>
          <cell r="D788" t="str">
            <v>Active</v>
          </cell>
          <cell r="E788" t="str">
            <v>Suzuki</v>
          </cell>
          <cell r="F788" t="str">
            <v>Manuel</v>
          </cell>
          <cell r="G788" t="str">
            <v>APV</v>
          </cell>
          <cell r="H788" t="str">
            <v>Light Vehicle</v>
          </cell>
          <cell r="I788"/>
          <cell r="J788" t="str">
            <v>Commercial Van</v>
          </cell>
          <cell r="K788"/>
          <cell r="L788"/>
          <cell r="M788"/>
          <cell r="N788" t="str">
            <v>MHYDN7A59HJ403742</v>
          </cell>
          <cell r="O788">
            <v>2017</v>
          </cell>
          <cell r="P788" t="str">
            <v>Indonesia</v>
          </cell>
          <cell r="Q788" t="str">
            <v>TR-Transport - Operations</v>
          </cell>
          <cell r="R788" t="str">
            <v>GWC</v>
          </cell>
          <cell r="S788"/>
          <cell r="T788" t="str">
            <v>Transport HMC</v>
          </cell>
          <cell r="U788"/>
          <cell r="V788"/>
          <cell r="W788">
            <v>4</v>
          </cell>
          <cell r="X788" t="str">
            <v>White</v>
          </cell>
          <cell r="Y788" t="str">
            <v>G16AID304008</v>
          </cell>
          <cell r="Z788"/>
          <cell r="AA788" t="str">
            <v>Petrol</v>
          </cell>
          <cell r="AB788"/>
          <cell r="AC788">
            <v>1</v>
          </cell>
          <cell r="AD788">
            <v>8</v>
          </cell>
          <cell r="AE788" t="str">
            <v>2 Seater</v>
          </cell>
          <cell r="AF788"/>
          <cell r="AG788"/>
          <cell r="AH788"/>
          <cell r="AI788">
            <v>800</v>
          </cell>
          <cell r="AJ788">
            <v>2000</v>
          </cell>
          <cell r="AK788">
            <v>1200</v>
          </cell>
          <cell r="AL788"/>
          <cell r="AM788"/>
          <cell r="AN788"/>
          <cell r="AO788"/>
          <cell r="AP788"/>
          <cell r="AQ788"/>
          <cell r="AR788"/>
          <cell r="AS788"/>
          <cell r="AT788"/>
          <cell r="AU788"/>
          <cell r="AV788"/>
          <cell r="AW788"/>
          <cell r="AX788"/>
          <cell r="AY788" t="e">
            <v>#N/A</v>
          </cell>
          <cell r="AZ788"/>
          <cell r="BA788">
            <v>45141</v>
          </cell>
          <cell r="BB788" t="str">
            <v/>
          </cell>
          <cell r="BC788" t="str">
            <v>Compreh.</v>
          </cell>
          <cell r="BD788" t="str">
            <v>AVL</v>
          </cell>
          <cell r="BE788"/>
          <cell r="BF788" t="str">
            <v>LIGHT VEHICLE TRANSPORT</v>
          </cell>
          <cell r="BG788" t="str">
            <v>FMB120</v>
          </cell>
          <cell r="BH788">
            <v>354018118271661</v>
          </cell>
          <cell r="BI788">
            <v>9742800042101</v>
          </cell>
          <cell r="BJ788" t="str">
            <v>fixed</v>
          </cell>
          <cell r="BK788"/>
          <cell r="BL788"/>
          <cell r="BM788"/>
          <cell r="BN788">
            <v>4000011210</v>
          </cell>
          <cell r="BO788"/>
          <cell r="BP788" t="str">
            <v xml:space="preserve">3 years/ 100,000 Kms whichever comes first </v>
          </cell>
          <cell r="BQ788">
            <v>1108050100</v>
          </cell>
        </row>
        <row r="789">
          <cell r="C789">
            <v>158273</v>
          </cell>
          <cell r="D789" t="str">
            <v>Active</v>
          </cell>
          <cell r="E789" t="str">
            <v>Citroen</v>
          </cell>
          <cell r="F789" t="str">
            <v>Manuel</v>
          </cell>
          <cell r="G789" t="str">
            <v xml:space="preserve"> Berlingo </v>
          </cell>
          <cell r="H789" t="str">
            <v>Light Vehicle</v>
          </cell>
          <cell r="I789"/>
          <cell r="J789" t="str">
            <v>Commercial Van</v>
          </cell>
          <cell r="K789"/>
          <cell r="L789"/>
          <cell r="M789" t="str">
            <v>VF77ANFU2GJ504691</v>
          </cell>
          <cell r="N789" t="str">
            <v>VF77ANFU2GJ504691</v>
          </cell>
          <cell r="O789">
            <v>2016</v>
          </cell>
          <cell r="P789" t="str">
            <v>Spain</v>
          </cell>
          <cell r="Q789" t="str">
            <v>TR-Transport - Operations</v>
          </cell>
          <cell r="R789" t="str">
            <v>GWC</v>
          </cell>
          <cell r="S789" t="str">
            <v>LVQ</v>
          </cell>
          <cell r="T789"/>
          <cell r="U789"/>
          <cell r="V789"/>
          <cell r="W789">
            <v>4</v>
          </cell>
          <cell r="X789"/>
          <cell r="Y789" t="str">
            <v>10FX8C3503015</v>
          </cell>
          <cell r="Z789"/>
          <cell r="AA789" t="str">
            <v>Petrol</v>
          </cell>
          <cell r="AB789"/>
          <cell r="AC789">
            <v>1</v>
          </cell>
          <cell r="AD789">
            <v>7</v>
          </cell>
          <cell r="AE789" t="str">
            <v>2 Seater</v>
          </cell>
          <cell r="AF789"/>
          <cell r="AG789"/>
          <cell r="AH789"/>
          <cell r="AI789">
            <v>-1110</v>
          </cell>
          <cell r="AJ789"/>
          <cell r="AK789">
            <v>1110</v>
          </cell>
          <cell r="AL789"/>
          <cell r="AM789"/>
          <cell r="AN789"/>
          <cell r="AO789"/>
          <cell r="AP789"/>
          <cell r="AQ789"/>
          <cell r="AR789"/>
          <cell r="AS789"/>
          <cell r="AT789"/>
          <cell r="AU789"/>
          <cell r="AV789"/>
          <cell r="AW789"/>
          <cell r="AX789"/>
          <cell r="AY789" t="e">
            <v>#N/A</v>
          </cell>
          <cell r="AZ789"/>
          <cell r="BA789">
            <v>44691</v>
          </cell>
          <cell r="BB789" t="str">
            <v>Expired</v>
          </cell>
          <cell r="BC789" t="str">
            <v>Compreh.</v>
          </cell>
          <cell r="BD789" t="str">
            <v>AVL</v>
          </cell>
          <cell r="BE789"/>
          <cell r="BF789" t="str">
            <v>LIGHT VEHICLE TRANSPORT</v>
          </cell>
          <cell r="BG789" t="str">
            <v>FMB120</v>
          </cell>
          <cell r="BH789">
            <v>354018119646572</v>
          </cell>
          <cell r="BI789">
            <v>9742800042102</v>
          </cell>
          <cell r="BJ789" t="str">
            <v>fixed</v>
          </cell>
          <cell r="BK789"/>
          <cell r="BL789"/>
          <cell r="BM789"/>
          <cell r="BN789"/>
          <cell r="BO789"/>
          <cell r="BP789"/>
          <cell r="BQ789">
            <v>1108050100</v>
          </cell>
        </row>
        <row r="790">
          <cell r="C790">
            <v>158677</v>
          </cell>
          <cell r="D790" t="str">
            <v>Active</v>
          </cell>
          <cell r="E790" t="str">
            <v>Suzuki</v>
          </cell>
          <cell r="F790" t="str">
            <v>Manuel</v>
          </cell>
          <cell r="G790" t="str">
            <v>APV</v>
          </cell>
          <cell r="H790" t="str">
            <v>Light Vehicle</v>
          </cell>
          <cell r="I790"/>
          <cell r="J790" t="str">
            <v>Commercial Van</v>
          </cell>
          <cell r="K790"/>
          <cell r="L790"/>
          <cell r="M790"/>
          <cell r="N790" t="str">
            <v>MHYDN7A58HJ403747</v>
          </cell>
          <cell r="O790">
            <v>2017</v>
          </cell>
          <cell r="P790" t="str">
            <v>Indonesia</v>
          </cell>
          <cell r="Q790" t="str">
            <v>TR-Transport - Operations</v>
          </cell>
          <cell r="R790" t="str">
            <v>GWC</v>
          </cell>
          <cell r="S790"/>
          <cell r="T790" t="str">
            <v>Transport HMC</v>
          </cell>
          <cell r="U790"/>
          <cell r="V790"/>
          <cell r="W790">
            <v>4</v>
          </cell>
          <cell r="X790" t="str">
            <v>White</v>
          </cell>
          <cell r="Y790" t="str">
            <v>G16AID304007</v>
          </cell>
          <cell r="Z790"/>
          <cell r="AA790" t="str">
            <v>Petrol</v>
          </cell>
          <cell r="AB790"/>
          <cell r="AC790">
            <v>1</v>
          </cell>
          <cell r="AD790">
            <v>8</v>
          </cell>
          <cell r="AE790" t="str">
            <v>2 Seater</v>
          </cell>
          <cell r="AF790"/>
          <cell r="AG790"/>
          <cell r="AH790"/>
          <cell r="AI790">
            <v>800</v>
          </cell>
          <cell r="AJ790">
            <v>2000</v>
          </cell>
          <cell r="AK790">
            <v>1200</v>
          </cell>
          <cell r="AL790"/>
          <cell r="AM790"/>
          <cell r="AN790"/>
          <cell r="AO790"/>
          <cell r="AP790"/>
          <cell r="AQ790"/>
          <cell r="AR790"/>
          <cell r="AS790"/>
          <cell r="AT790"/>
          <cell r="AU790"/>
          <cell r="AV790"/>
          <cell r="AW790"/>
          <cell r="AX790"/>
          <cell r="AY790" t="e">
            <v>#N/A</v>
          </cell>
          <cell r="AZ790"/>
          <cell r="BA790">
            <v>45133</v>
          </cell>
          <cell r="BB790" t="str">
            <v/>
          </cell>
          <cell r="BC790" t="str">
            <v>Compreh.</v>
          </cell>
          <cell r="BD790" t="str">
            <v>AVL</v>
          </cell>
          <cell r="BE790"/>
          <cell r="BF790" t="str">
            <v>LIGHT VEHICLE TRANSPORT</v>
          </cell>
          <cell r="BG790" t="str">
            <v>FMB120</v>
          </cell>
          <cell r="BH790">
            <v>354018119646580</v>
          </cell>
          <cell r="BI790">
            <v>9742800042103</v>
          </cell>
          <cell r="BJ790" t="str">
            <v>fixed</v>
          </cell>
          <cell r="BK790"/>
          <cell r="BL790"/>
          <cell r="BM790"/>
          <cell r="BN790">
            <v>4000011210</v>
          </cell>
          <cell r="BO790"/>
          <cell r="BP790" t="str">
            <v xml:space="preserve">3 years/ 100,000 Kms whichever comes first </v>
          </cell>
          <cell r="BQ790">
            <v>1108050100</v>
          </cell>
        </row>
        <row r="791">
          <cell r="C791">
            <v>159215</v>
          </cell>
          <cell r="D791" t="str">
            <v>Active</v>
          </cell>
          <cell r="E791" t="str">
            <v>Suzuki</v>
          </cell>
          <cell r="F791" t="str">
            <v>Manuel</v>
          </cell>
          <cell r="G791" t="str">
            <v>APV</v>
          </cell>
          <cell r="H791" t="str">
            <v>Light Vehicle</v>
          </cell>
          <cell r="I791"/>
          <cell r="J791" t="str">
            <v>Commercial Van</v>
          </cell>
          <cell r="K791"/>
          <cell r="L791"/>
          <cell r="M791"/>
          <cell r="N791" t="str">
            <v>MHYDN7A51HJ403735</v>
          </cell>
          <cell r="O791">
            <v>2017</v>
          </cell>
          <cell r="P791" t="str">
            <v>Indonesia</v>
          </cell>
          <cell r="Q791" t="str">
            <v>TR-Transport - Operations</v>
          </cell>
          <cell r="R791" t="str">
            <v>GWC</v>
          </cell>
          <cell r="S791"/>
          <cell r="T791" t="str">
            <v>Transport HMC</v>
          </cell>
          <cell r="U791"/>
          <cell r="V791"/>
          <cell r="W791">
            <v>4</v>
          </cell>
          <cell r="X791" t="str">
            <v>White</v>
          </cell>
          <cell r="Y791" t="str">
            <v>G16AID303980</v>
          </cell>
          <cell r="Z791"/>
          <cell r="AA791" t="str">
            <v>Petrol</v>
          </cell>
          <cell r="AB791"/>
          <cell r="AC791">
            <v>1</v>
          </cell>
          <cell r="AD791">
            <v>8</v>
          </cell>
          <cell r="AE791" t="str">
            <v>2 Seater</v>
          </cell>
          <cell r="AF791"/>
          <cell r="AG791"/>
          <cell r="AH791"/>
          <cell r="AI791">
            <v>800</v>
          </cell>
          <cell r="AJ791">
            <v>2000</v>
          </cell>
          <cell r="AK791">
            <v>1200</v>
          </cell>
          <cell r="AL791"/>
          <cell r="AM791"/>
          <cell r="AN791"/>
          <cell r="AO791"/>
          <cell r="AP791"/>
          <cell r="AQ791"/>
          <cell r="AR791"/>
          <cell r="AS791"/>
          <cell r="AT791"/>
          <cell r="AU791"/>
          <cell r="AV791"/>
          <cell r="AW791"/>
          <cell r="AX791"/>
          <cell r="AY791" t="e">
            <v>#N/A</v>
          </cell>
          <cell r="AZ791"/>
          <cell r="BA791">
            <v>45138</v>
          </cell>
          <cell r="BB791" t="str">
            <v/>
          </cell>
          <cell r="BC791" t="str">
            <v>Compreh.</v>
          </cell>
          <cell r="BD791" t="str">
            <v>AVL</v>
          </cell>
          <cell r="BE791"/>
          <cell r="BF791" t="str">
            <v>LIGHT VEHICLE TRANSPORT</v>
          </cell>
          <cell r="BG791" t="str">
            <v>FMB120</v>
          </cell>
          <cell r="BH791">
            <v>354018119646424</v>
          </cell>
          <cell r="BI791">
            <v>9742800042104</v>
          </cell>
          <cell r="BJ791" t="str">
            <v>fixed</v>
          </cell>
          <cell r="BK791"/>
          <cell r="BL791"/>
          <cell r="BM791"/>
          <cell r="BN791">
            <v>4000011210</v>
          </cell>
          <cell r="BO791"/>
          <cell r="BP791" t="str">
            <v xml:space="preserve">3 years/ 100,000 Kms whichever comes first </v>
          </cell>
          <cell r="BQ791">
            <v>1108050100</v>
          </cell>
        </row>
        <row r="792">
          <cell r="C792">
            <v>159903</v>
          </cell>
          <cell r="D792" t="str">
            <v>Active</v>
          </cell>
          <cell r="E792" t="str">
            <v>Suzuki</v>
          </cell>
          <cell r="F792" t="str">
            <v>Manuel</v>
          </cell>
          <cell r="G792" t="str">
            <v>APV</v>
          </cell>
          <cell r="H792" t="str">
            <v>Light Vehicle</v>
          </cell>
          <cell r="I792"/>
          <cell r="J792" t="str">
            <v>Commercial Van</v>
          </cell>
          <cell r="K792"/>
          <cell r="L792"/>
          <cell r="M792"/>
          <cell r="N792" t="str">
            <v>MHYDN7A53HJ403736</v>
          </cell>
          <cell r="O792">
            <v>2017</v>
          </cell>
          <cell r="P792" t="str">
            <v>Indonesia</v>
          </cell>
          <cell r="Q792" t="str">
            <v>TR-Transport - Operations</v>
          </cell>
          <cell r="R792" t="str">
            <v>GWC</v>
          </cell>
          <cell r="S792"/>
          <cell r="T792" t="str">
            <v>Transport HMC</v>
          </cell>
          <cell r="U792"/>
          <cell r="V792"/>
          <cell r="W792">
            <v>4</v>
          </cell>
          <cell r="X792" t="str">
            <v>White</v>
          </cell>
          <cell r="Y792" t="str">
            <v>G16AID303966</v>
          </cell>
          <cell r="Z792"/>
          <cell r="AA792" t="str">
            <v>Petrol</v>
          </cell>
          <cell r="AB792"/>
          <cell r="AC792">
            <v>1</v>
          </cell>
          <cell r="AD792">
            <v>8</v>
          </cell>
          <cell r="AE792" t="str">
            <v>2 Seater</v>
          </cell>
          <cell r="AF792"/>
          <cell r="AG792"/>
          <cell r="AH792"/>
          <cell r="AI792">
            <v>800</v>
          </cell>
          <cell r="AJ792">
            <v>2000</v>
          </cell>
          <cell r="AK792">
            <v>1200</v>
          </cell>
          <cell r="AL792"/>
          <cell r="AM792"/>
          <cell r="AN792"/>
          <cell r="AO792"/>
          <cell r="AP792"/>
          <cell r="AQ792"/>
          <cell r="AR792"/>
          <cell r="AS792"/>
          <cell r="AT792"/>
          <cell r="AU792"/>
          <cell r="AV792"/>
          <cell r="AW792"/>
          <cell r="AX792"/>
          <cell r="AY792" t="e">
            <v>#N/A</v>
          </cell>
          <cell r="AZ792"/>
          <cell r="BA792">
            <v>45133</v>
          </cell>
          <cell r="BB792" t="str">
            <v/>
          </cell>
          <cell r="BC792" t="str">
            <v>Compreh.</v>
          </cell>
          <cell r="BD792" t="str">
            <v>AVL</v>
          </cell>
          <cell r="BE792"/>
          <cell r="BF792" t="str">
            <v>LIGHT VEHICLE TRANSPORT</v>
          </cell>
          <cell r="BG792" t="str">
            <v>FMB120</v>
          </cell>
          <cell r="BH792">
            <v>354018119669541</v>
          </cell>
          <cell r="BI792">
            <v>9742800042105</v>
          </cell>
          <cell r="BJ792" t="str">
            <v>fixed</v>
          </cell>
          <cell r="BK792"/>
          <cell r="BL792"/>
          <cell r="BM792"/>
          <cell r="BN792">
            <v>4000011210</v>
          </cell>
          <cell r="BO792"/>
          <cell r="BP792" t="str">
            <v xml:space="preserve">3 years/ 100,000 Kms whichever comes first </v>
          </cell>
          <cell r="BQ792">
            <v>1108050100</v>
          </cell>
        </row>
        <row r="793">
          <cell r="C793">
            <v>169967</v>
          </cell>
          <cell r="D793" t="str">
            <v>Active</v>
          </cell>
          <cell r="E793" t="str">
            <v>Suzuki</v>
          </cell>
          <cell r="F793" t="str">
            <v>Manuel</v>
          </cell>
          <cell r="G793" t="str">
            <v>APV</v>
          </cell>
          <cell r="H793" t="str">
            <v>Light Vehicle</v>
          </cell>
          <cell r="I793"/>
          <cell r="J793" t="str">
            <v>Commercial Van</v>
          </cell>
          <cell r="K793"/>
          <cell r="L793"/>
          <cell r="M793"/>
          <cell r="N793" t="str">
            <v>MHYDN7A54HJ403745</v>
          </cell>
          <cell r="O793">
            <v>2017</v>
          </cell>
          <cell r="P793" t="str">
            <v>Indonesia</v>
          </cell>
          <cell r="Q793" t="str">
            <v>TR-Transport - Operations</v>
          </cell>
          <cell r="R793" t="str">
            <v>GWC</v>
          </cell>
          <cell r="S793"/>
          <cell r="T793" t="str">
            <v>Transport HMC</v>
          </cell>
          <cell r="U793"/>
          <cell r="V793"/>
          <cell r="W793">
            <v>4</v>
          </cell>
          <cell r="X793" t="str">
            <v>White</v>
          </cell>
          <cell r="Y793" t="str">
            <v>G16AID303993</v>
          </cell>
          <cell r="Z793"/>
          <cell r="AA793" t="str">
            <v>Petrol</v>
          </cell>
          <cell r="AB793"/>
          <cell r="AC793">
            <v>1</v>
          </cell>
          <cell r="AD793">
            <v>8</v>
          </cell>
          <cell r="AE793" t="str">
            <v>2 Seater</v>
          </cell>
          <cell r="AF793"/>
          <cell r="AG793"/>
          <cell r="AH793"/>
          <cell r="AI793">
            <v>800</v>
          </cell>
          <cell r="AJ793">
            <v>2000</v>
          </cell>
          <cell r="AK793">
            <v>1200</v>
          </cell>
          <cell r="AL793"/>
          <cell r="AM793"/>
          <cell r="AN793"/>
          <cell r="AO793"/>
          <cell r="AP793"/>
          <cell r="AQ793"/>
          <cell r="AR793"/>
          <cell r="AS793"/>
          <cell r="AT793"/>
          <cell r="AU793"/>
          <cell r="AV793"/>
          <cell r="AW793"/>
          <cell r="AX793"/>
          <cell r="AY793" t="e">
            <v>#N/A</v>
          </cell>
          <cell r="AZ793"/>
          <cell r="BA793">
            <v>45141</v>
          </cell>
          <cell r="BB793" t="str">
            <v/>
          </cell>
          <cell r="BC793" t="str">
            <v>Compreh.</v>
          </cell>
          <cell r="BD793" t="str">
            <v>AVL</v>
          </cell>
          <cell r="BE793"/>
          <cell r="BF793" t="str">
            <v>LIGHT VEHICLE TRANSPORT</v>
          </cell>
          <cell r="BG793" t="str">
            <v>FMB120</v>
          </cell>
          <cell r="BH793">
            <v>354018119669533</v>
          </cell>
          <cell r="BI793">
            <v>9742800042106</v>
          </cell>
          <cell r="BJ793" t="str">
            <v>fixed</v>
          </cell>
          <cell r="BK793"/>
          <cell r="BL793"/>
          <cell r="BM793"/>
          <cell r="BN793">
            <v>4000011210</v>
          </cell>
          <cell r="BO793"/>
          <cell r="BP793" t="str">
            <v xml:space="preserve">3 years/ 100,000 Kms whichever comes first </v>
          </cell>
          <cell r="BQ793">
            <v>1108050100</v>
          </cell>
        </row>
        <row r="794">
          <cell r="C794">
            <v>170364</v>
          </cell>
          <cell r="D794" t="str">
            <v>Active</v>
          </cell>
          <cell r="E794" t="str">
            <v>Suzuki</v>
          </cell>
          <cell r="F794" t="str">
            <v>Manuel</v>
          </cell>
          <cell r="G794" t="str">
            <v>APV</v>
          </cell>
          <cell r="H794" t="str">
            <v>Light Vehicle</v>
          </cell>
          <cell r="I794"/>
          <cell r="J794" t="str">
            <v>Commercial Van</v>
          </cell>
          <cell r="K794"/>
          <cell r="L794"/>
          <cell r="M794"/>
          <cell r="N794" t="str">
            <v>MHYDN7A57HJ403738</v>
          </cell>
          <cell r="O794">
            <v>2017</v>
          </cell>
          <cell r="P794" t="str">
            <v>Indonesia</v>
          </cell>
          <cell r="Q794" t="str">
            <v>TR-Transport - Operations</v>
          </cell>
          <cell r="R794" t="str">
            <v>GWC</v>
          </cell>
          <cell r="S794"/>
          <cell r="T794" t="str">
            <v>Transport HMC</v>
          </cell>
          <cell r="U794"/>
          <cell r="V794"/>
          <cell r="W794">
            <v>4</v>
          </cell>
          <cell r="X794" t="str">
            <v>White</v>
          </cell>
          <cell r="Y794" t="str">
            <v>G16AID304017</v>
          </cell>
          <cell r="Z794"/>
          <cell r="AA794" t="str">
            <v>Petrol</v>
          </cell>
          <cell r="AB794"/>
          <cell r="AC794">
            <v>1</v>
          </cell>
          <cell r="AD794">
            <v>8</v>
          </cell>
          <cell r="AE794" t="str">
            <v>2 Seater</v>
          </cell>
          <cell r="AF794"/>
          <cell r="AG794"/>
          <cell r="AH794"/>
          <cell r="AI794">
            <v>800</v>
          </cell>
          <cell r="AJ794">
            <v>2000</v>
          </cell>
          <cell r="AK794">
            <v>1200</v>
          </cell>
          <cell r="AL794"/>
          <cell r="AM794"/>
          <cell r="AN794"/>
          <cell r="AO794"/>
          <cell r="AP794"/>
          <cell r="AQ794"/>
          <cell r="AR794"/>
          <cell r="AS794"/>
          <cell r="AT794"/>
          <cell r="AU794"/>
          <cell r="AV794"/>
          <cell r="AW794"/>
          <cell r="AX794"/>
          <cell r="AY794" t="e">
            <v>#N/A</v>
          </cell>
          <cell r="AZ794"/>
          <cell r="BA794">
            <v>45180</v>
          </cell>
          <cell r="BB794" t="str">
            <v/>
          </cell>
          <cell r="BC794" t="str">
            <v>Compreh.</v>
          </cell>
          <cell r="BD794" t="str">
            <v>AVL</v>
          </cell>
          <cell r="BE794"/>
          <cell r="BF794" t="str">
            <v>LIGHT VEHICLE TRANSPORT</v>
          </cell>
          <cell r="BG794" t="str">
            <v>FMB120</v>
          </cell>
          <cell r="BH794">
            <v>354018119569097</v>
          </cell>
          <cell r="BI794">
            <v>9742800042107</v>
          </cell>
          <cell r="BJ794" t="str">
            <v>fixed</v>
          </cell>
          <cell r="BK794"/>
          <cell r="BL794"/>
          <cell r="BM794"/>
          <cell r="BN794">
            <v>4000011210</v>
          </cell>
          <cell r="BO794"/>
          <cell r="BP794" t="str">
            <v xml:space="preserve">3 years/ 100,000 Kms whichever comes first </v>
          </cell>
          <cell r="BQ794">
            <v>1108050100</v>
          </cell>
        </row>
        <row r="795">
          <cell r="C795">
            <v>171241</v>
          </cell>
          <cell r="D795" t="str">
            <v>Active</v>
          </cell>
          <cell r="E795" t="str">
            <v>Suzuki</v>
          </cell>
          <cell r="F795" t="str">
            <v>Manuel</v>
          </cell>
          <cell r="G795" t="str">
            <v>APV</v>
          </cell>
          <cell r="H795" t="str">
            <v>Light Vehicle</v>
          </cell>
          <cell r="I795"/>
          <cell r="J795" t="str">
            <v>Commercial Van</v>
          </cell>
          <cell r="K795"/>
          <cell r="L795"/>
          <cell r="M795"/>
          <cell r="N795" t="str">
            <v>MHYDN7A50HJ403743</v>
          </cell>
          <cell r="O795">
            <v>2017</v>
          </cell>
          <cell r="P795" t="str">
            <v>Indonesia</v>
          </cell>
          <cell r="Q795" t="str">
            <v>TR-Transport - Operations</v>
          </cell>
          <cell r="R795" t="str">
            <v>GWC</v>
          </cell>
          <cell r="S795"/>
          <cell r="T795" t="str">
            <v>Transport HMC</v>
          </cell>
          <cell r="U795"/>
          <cell r="V795"/>
          <cell r="W795">
            <v>4</v>
          </cell>
          <cell r="X795" t="str">
            <v>White</v>
          </cell>
          <cell r="Y795" t="str">
            <v>G16AID303999</v>
          </cell>
          <cell r="Z795"/>
          <cell r="AA795" t="str">
            <v>Petrol</v>
          </cell>
          <cell r="AB795"/>
          <cell r="AC795">
            <v>1</v>
          </cell>
          <cell r="AD795">
            <v>8</v>
          </cell>
          <cell r="AE795" t="str">
            <v>2 Seater</v>
          </cell>
          <cell r="AF795"/>
          <cell r="AG795"/>
          <cell r="AH795"/>
          <cell r="AI795">
            <v>800</v>
          </cell>
          <cell r="AJ795">
            <v>2000</v>
          </cell>
          <cell r="AK795">
            <v>1200</v>
          </cell>
          <cell r="AL795"/>
          <cell r="AM795"/>
          <cell r="AN795"/>
          <cell r="AO795"/>
          <cell r="AP795"/>
          <cell r="AQ795"/>
          <cell r="AR795"/>
          <cell r="AS795"/>
          <cell r="AT795"/>
          <cell r="AU795"/>
          <cell r="AV795"/>
          <cell r="AW795"/>
          <cell r="AX795"/>
          <cell r="AY795" t="e">
            <v>#N/A</v>
          </cell>
          <cell r="AZ795"/>
          <cell r="BA795">
            <v>45145</v>
          </cell>
          <cell r="BB795" t="str">
            <v/>
          </cell>
          <cell r="BC795" t="str">
            <v>Compreh.</v>
          </cell>
          <cell r="BD795" t="str">
            <v>AVL</v>
          </cell>
          <cell r="BE795"/>
          <cell r="BF795" t="str">
            <v>LIGHT VEHICLE TRANSPORT</v>
          </cell>
          <cell r="BG795" t="str">
            <v>FMB120</v>
          </cell>
          <cell r="BH795">
            <v>354018119663684</v>
          </cell>
          <cell r="BI795">
            <v>9742800042108</v>
          </cell>
          <cell r="BJ795" t="str">
            <v>fixed</v>
          </cell>
          <cell r="BK795"/>
          <cell r="BL795"/>
          <cell r="BM795"/>
          <cell r="BN795">
            <v>4000011210</v>
          </cell>
          <cell r="BO795"/>
          <cell r="BP795" t="str">
            <v xml:space="preserve">3 years/ 100,000 Kms whichever comes first </v>
          </cell>
          <cell r="BQ795">
            <v>1108050100</v>
          </cell>
        </row>
        <row r="796">
          <cell r="C796">
            <v>180068</v>
          </cell>
          <cell r="D796" t="str">
            <v>Active</v>
          </cell>
          <cell r="E796" t="str">
            <v>MAN</v>
          </cell>
          <cell r="F796" t="str">
            <v>Manuel</v>
          </cell>
          <cell r="G796" t="str">
            <v>TGA19-360</v>
          </cell>
          <cell r="H796" t="str">
            <v>Truck</v>
          </cell>
          <cell r="I796" t="str">
            <v>Double Cabin</v>
          </cell>
          <cell r="J796" t="str">
            <v>Truck Head</v>
          </cell>
          <cell r="K796" t="str">
            <v xml:space="preserve">Small Pin </v>
          </cell>
          <cell r="L796"/>
          <cell r="M796" t="str">
            <v>WMAHW1ZZ38M492099</v>
          </cell>
          <cell r="N796" t="str">
            <v>WMAHW1ZZ38M492099</v>
          </cell>
          <cell r="O796">
            <v>2008</v>
          </cell>
          <cell r="P796" t="str">
            <v xml:space="preserve">  Germany</v>
          </cell>
          <cell r="Q796" t="str">
            <v>TR-Transport - Operations</v>
          </cell>
          <cell r="R796" t="str">
            <v>Flag Logistics Services</v>
          </cell>
          <cell r="S796" t="str">
            <v>LVQ</v>
          </cell>
          <cell r="T796" t="str">
            <v>lvq</v>
          </cell>
          <cell r="U796"/>
          <cell r="V796"/>
          <cell r="W796">
            <v>6</v>
          </cell>
          <cell r="X796" t="str">
            <v>White</v>
          </cell>
          <cell r="Y796"/>
          <cell r="Z796" t="str">
            <v>360 hp</v>
          </cell>
          <cell r="AA796" t="str">
            <v>Diesel</v>
          </cell>
          <cell r="AB796" t="str">
            <v>600 LTR</v>
          </cell>
          <cell r="AC796">
            <v>1</v>
          </cell>
          <cell r="AD796">
            <v>2.4</v>
          </cell>
          <cell r="AE796" t="str">
            <v xml:space="preserve"> 2 Seater</v>
          </cell>
          <cell r="AF796"/>
          <cell r="AG796" t="str">
            <v>Single Axel</v>
          </cell>
          <cell r="AH796"/>
          <cell r="AI796"/>
          <cell r="AJ796">
            <v>13000</v>
          </cell>
          <cell r="AK796">
            <v>6000</v>
          </cell>
          <cell r="AL796"/>
          <cell r="AM796"/>
          <cell r="AN796"/>
          <cell r="AO796"/>
          <cell r="AP796"/>
          <cell r="AQ796"/>
          <cell r="AR796"/>
          <cell r="AS796"/>
          <cell r="AT796"/>
          <cell r="AU796"/>
          <cell r="AV796"/>
          <cell r="AW796"/>
          <cell r="AX796"/>
          <cell r="AY796" t="str">
            <v>Available( broken )</v>
          </cell>
          <cell r="AZ796"/>
          <cell r="BA796">
            <v>45008</v>
          </cell>
          <cell r="BB796" t="str">
            <v/>
          </cell>
          <cell r="BC796" t="str">
            <v>Compreh.</v>
          </cell>
          <cell r="BD796" t="str">
            <v>AVL</v>
          </cell>
          <cell r="BE796"/>
          <cell r="BF796" t="str">
            <v>QATAR TRANSPORT</v>
          </cell>
          <cell r="BG796" t="str">
            <v>FMB120</v>
          </cell>
          <cell r="BH796">
            <v>354018119663445</v>
          </cell>
          <cell r="BI796">
            <v>9742800042109</v>
          </cell>
          <cell r="BJ796" t="str">
            <v>fixed</v>
          </cell>
          <cell r="BK796"/>
          <cell r="BL796"/>
          <cell r="BM796"/>
          <cell r="BN796"/>
          <cell r="BO796"/>
          <cell r="BP796"/>
          <cell r="BQ796">
            <v>1108050100</v>
          </cell>
        </row>
        <row r="797">
          <cell r="C797">
            <v>244689</v>
          </cell>
          <cell r="D797" t="str">
            <v>Active</v>
          </cell>
          <cell r="E797" t="str">
            <v>Suzuki</v>
          </cell>
          <cell r="F797" t="str">
            <v>Manuel</v>
          </cell>
          <cell r="G797" t="str">
            <v>APV</v>
          </cell>
          <cell r="H797" t="str">
            <v>Light Vehicle</v>
          </cell>
          <cell r="I797"/>
          <cell r="J797" t="str">
            <v>Commercial Van</v>
          </cell>
          <cell r="K797"/>
          <cell r="L797"/>
          <cell r="M797"/>
          <cell r="N797" t="str">
            <v>MHYDN7A52HJ403162</v>
          </cell>
          <cell r="O797">
            <v>2017</v>
          </cell>
          <cell r="P797" t="str">
            <v>Indonesia</v>
          </cell>
          <cell r="Q797" t="str">
            <v>TR-Transport - Operations</v>
          </cell>
          <cell r="R797" t="str">
            <v>GWC</v>
          </cell>
          <cell r="S797"/>
          <cell r="T797" t="str">
            <v>Transport HMC</v>
          </cell>
          <cell r="U797"/>
          <cell r="V797"/>
          <cell r="W797">
            <v>4</v>
          </cell>
          <cell r="X797" t="str">
            <v>White</v>
          </cell>
          <cell r="Y797" t="str">
            <v>G16AID302370</v>
          </cell>
          <cell r="Z797"/>
          <cell r="AA797" t="str">
            <v>Petrol</v>
          </cell>
          <cell r="AB797"/>
          <cell r="AC797">
            <v>1</v>
          </cell>
          <cell r="AD797">
            <v>8</v>
          </cell>
          <cell r="AE797" t="str">
            <v>2 Seater</v>
          </cell>
          <cell r="AF797"/>
          <cell r="AG797"/>
          <cell r="AH797"/>
          <cell r="AI797">
            <v>800</v>
          </cell>
          <cell r="AJ797">
            <v>2000</v>
          </cell>
          <cell r="AK797">
            <v>1200</v>
          </cell>
          <cell r="AL797"/>
          <cell r="AM797"/>
          <cell r="AN797"/>
          <cell r="AO797"/>
          <cell r="AP797"/>
          <cell r="AQ797"/>
          <cell r="AR797"/>
          <cell r="AS797"/>
          <cell r="AT797"/>
          <cell r="AU797"/>
          <cell r="AV797"/>
          <cell r="AW797"/>
          <cell r="AX797"/>
          <cell r="AY797" t="e">
            <v>#N/A</v>
          </cell>
          <cell r="AZ797"/>
          <cell r="BA797">
            <v>45133</v>
          </cell>
          <cell r="BB797" t="str">
            <v/>
          </cell>
          <cell r="BC797" t="str">
            <v>Compreh.</v>
          </cell>
          <cell r="BD797" t="str">
            <v>AVL</v>
          </cell>
          <cell r="BE797"/>
          <cell r="BF797" t="str">
            <v>LIGHT VEHICLE TRANSPORT</v>
          </cell>
          <cell r="BG797" t="str">
            <v>FMB120</v>
          </cell>
          <cell r="BH797">
            <v>354018119562506</v>
          </cell>
          <cell r="BI797">
            <v>9742800042110</v>
          </cell>
          <cell r="BJ797" t="str">
            <v>fixed</v>
          </cell>
          <cell r="BK797"/>
          <cell r="BL797"/>
          <cell r="BM797"/>
          <cell r="BN797">
            <v>4000011210</v>
          </cell>
          <cell r="BO797"/>
          <cell r="BP797" t="str">
            <v xml:space="preserve">3 years/ 100,000 Kms whichever comes first </v>
          </cell>
          <cell r="BQ797">
            <v>1108050100</v>
          </cell>
        </row>
        <row r="798">
          <cell r="C798">
            <v>122536</v>
          </cell>
          <cell r="D798" t="str">
            <v>Active</v>
          </cell>
          <cell r="E798" t="str">
            <v>UD</v>
          </cell>
          <cell r="F798" t="str">
            <v>Manuel</v>
          </cell>
          <cell r="G798" t="str">
            <v>Croner PRE 250</v>
          </cell>
          <cell r="H798" t="str">
            <v>Rigid Truck</v>
          </cell>
          <cell r="I798"/>
          <cell r="J798" t="str">
            <v>Reefer Box With Tail Lift</v>
          </cell>
          <cell r="K798"/>
          <cell r="L798"/>
          <cell r="M798"/>
          <cell r="N798" t="str">
            <v>JPCYX22A6LT027903</v>
          </cell>
          <cell r="O798">
            <v>2020</v>
          </cell>
          <cell r="P798" t="str">
            <v>Thailand</v>
          </cell>
          <cell r="Q798" t="str">
            <v>TR-Transport - Operations</v>
          </cell>
          <cell r="R798" t="str">
            <v>GWC</v>
          </cell>
          <cell r="S798" t="str">
            <v>LVQ</v>
          </cell>
          <cell r="T798"/>
          <cell r="U798"/>
          <cell r="V798"/>
          <cell r="W798">
            <v>6</v>
          </cell>
          <cell r="X798" t="str">
            <v>White</v>
          </cell>
          <cell r="Y798" t="str">
            <v>GH8E513249A1P</v>
          </cell>
          <cell r="Z798"/>
          <cell r="AA798" t="str">
            <v>Diesel</v>
          </cell>
          <cell r="AB798"/>
          <cell r="AC798">
            <v>2</v>
          </cell>
          <cell r="AD798"/>
          <cell r="AE798"/>
          <cell r="AF798"/>
          <cell r="AG798"/>
          <cell r="AH798"/>
          <cell r="AI798">
            <v>12000</v>
          </cell>
          <cell r="AJ798">
            <v>17600</v>
          </cell>
          <cell r="AK798">
            <v>5600</v>
          </cell>
          <cell r="AL798">
            <v>613</v>
          </cell>
          <cell r="AM798">
            <v>637</v>
          </cell>
          <cell r="AN798">
            <v>209</v>
          </cell>
          <cell r="AO798">
            <v>230</v>
          </cell>
          <cell r="AP798">
            <v>210</v>
          </cell>
          <cell r="AQ798">
            <v>243</v>
          </cell>
          <cell r="AR798"/>
          <cell r="AS798" t="str">
            <v>Thermo King T800-R</v>
          </cell>
          <cell r="AT798"/>
          <cell r="AU798" t="str">
            <v>Palfinger</v>
          </cell>
          <cell r="AV798"/>
          <cell r="AW798"/>
          <cell r="AX798"/>
          <cell r="AY798" t="e">
            <v>#N/A</v>
          </cell>
          <cell r="AZ798"/>
          <cell r="BA798">
            <v>45004</v>
          </cell>
          <cell r="BB798" t="str">
            <v/>
          </cell>
          <cell r="BC798" t="str">
            <v>Compreh.</v>
          </cell>
          <cell r="BD798" t="str">
            <v>AVL</v>
          </cell>
          <cell r="BE798"/>
          <cell r="BF798" t="str">
            <v>LIGHT VEHICLE TRANSPORT</v>
          </cell>
          <cell r="BG798" t="str">
            <v>FMB120</v>
          </cell>
          <cell r="BH798">
            <v>359632109079092</v>
          </cell>
          <cell r="BI798">
            <v>9742800042111</v>
          </cell>
          <cell r="BJ798" t="str">
            <v>fixed</v>
          </cell>
          <cell r="BK798">
            <v>43964</v>
          </cell>
          <cell r="BL798"/>
          <cell r="BM798"/>
          <cell r="BN798">
            <v>4000022266</v>
          </cell>
          <cell r="BO798"/>
          <cell r="BP798" t="str">
            <v>2 years/200,000 Kms</v>
          </cell>
          <cell r="BQ798">
            <v>1108050100</v>
          </cell>
        </row>
        <row r="799">
          <cell r="C799">
            <v>122637</v>
          </cell>
          <cell r="D799" t="str">
            <v>Active</v>
          </cell>
          <cell r="E799" t="str">
            <v>UD</v>
          </cell>
          <cell r="F799" t="str">
            <v>Manuel</v>
          </cell>
          <cell r="G799" t="str">
            <v>Croner PRE 250</v>
          </cell>
          <cell r="H799" t="str">
            <v>Rigid Truck</v>
          </cell>
          <cell r="I799"/>
          <cell r="J799" t="str">
            <v>Reefer Box With Tail Lift</v>
          </cell>
          <cell r="K799"/>
          <cell r="L799"/>
          <cell r="M799"/>
          <cell r="N799" t="str">
            <v>JPCYX22A4LT027902</v>
          </cell>
          <cell r="O799">
            <v>2020</v>
          </cell>
          <cell r="P799" t="str">
            <v>Thailand</v>
          </cell>
          <cell r="Q799" t="str">
            <v>TR-Transport - Operations</v>
          </cell>
          <cell r="R799" t="str">
            <v>GWC</v>
          </cell>
          <cell r="S799" t="str">
            <v>LVQ</v>
          </cell>
          <cell r="T799"/>
          <cell r="U799"/>
          <cell r="V799"/>
          <cell r="W799">
            <v>6</v>
          </cell>
          <cell r="X799" t="str">
            <v>White</v>
          </cell>
          <cell r="Y799" t="str">
            <v>GH8E513251A1P</v>
          </cell>
          <cell r="Z799"/>
          <cell r="AA799" t="str">
            <v>Diesel</v>
          </cell>
          <cell r="AB799"/>
          <cell r="AC799"/>
          <cell r="AD799"/>
          <cell r="AE799"/>
          <cell r="AF799"/>
          <cell r="AG799"/>
          <cell r="AH799"/>
          <cell r="AI799">
            <v>12000</v>
          </cell>
          <cell r="AJ799">
            <v>17600</v>
          </cell>
          <cell r="AK799">
            <v>5600</v>
          </cell>
          <cell r="AL799">
            <v>636</v>
          </cell>
          <cell r="AM799">
            <v>619</v>
          </cell>
          <cell r="AN799">
            <v>231</v>
          </cell>
          <cell r="AO799">
            <v>210</v>
          </cell>
          <cell r="AP799">
            <v>210</v>
          </cell>
          <cell r="AQ799">
            <v>243</v>
          </cell>
          <cell r="AR799"/>
          <cell r="AS799" t="str">
            <v>Thermo King T800-R</v>
          </cell>
          <cell r="AT799"/>
          <cell r="AU799" t="str">
            <v>Palfinger</v>
          </cell>
          <cell r="AV799"/>
          <cell r="AW799"/>
          <cell r="AX799"/>
          <cell r="AY799" t="e">
            <v>#N/A</v>
          </cell>
          <cell r="AZ799"/>
          <cell r="BA799">
            <v>45004</v>
          </cell>
          <cell r="BB799" t="str">
            <v/>
          </cell>
          <cell r="BC799" t="str">
            <v>Compreh.</v>
          </cell>
          <cell r="BD799" t="str">
            <v>AVL</v>
          </cell>
          <cell r="BE799"/>
          <cell r="BF799" t="str">
            <v>LIGHT VEHICLE TRANSPORT</v>
          </cell>
          <cell r="BG799" t="str">
            <v>FMB120</v>
          </cell>
          <cell r="BH799">
            <v>359632109107810</v>
          </cell>
          <cell r="BI799">
            <v>9742800042112</v>
          </cell>
          <cell r="BJ799" t="str">
            <v>fixed</v>
          </cell>
          <cell r="BK799">
            <v>43964</v>
          </cell>
          <cell r="BL799"/>
          <cell r="BM799"/>
          <cell r="BN799">
            <v>4000022266</v>
          </cell>
          <cell r="BO799"/>
          <cell r="BP799" t="str">
            <v>2 years/200,000 Kms</v>
          </cell>
          <cell r="BQ799">
            <v>1108050100</v>
          </cell>
        </row>
        <row r="800">
          <cell r="C800">
            <v>122434</v>
          </cell>
          <cell r="D800" t="str">
            <v>Active</v>
          </cell>
          <cell r="E800" t="str">
            <v>UD</v>
          </cell>
          <cell r="F800" t="str">
            <v>Manuel</v>
          </cell>
          <cell r="G800" t="str">
            <v>Croner PRE 250</v>
          </cell>
          <cell r="H800" t="str">
            <v>Rigid Truck</v>
          </cell>
          <cell r="I800"/>
          <cell r="J800" t="str">
            <v>Reefer Box With Tail Lift</v>
          </cell>
          <cell r="K800"/>
          <cell r="L800"/>
          <cell r="M800"/>
          <cell r="N800" t="str">
            <v>JPCYX22A0LT027900</v>
          </cell>
          <cell r="O800">
            <v>2020</v>
          </cell>
          <cell r="P800" t="str">
            <v>Thailand</v>
          </cell>
          <cell r="Q800" t="str">
            <v>TR-Transport - Operations</v>
          </cell>
          <cell r="R800" t="str">
            <v>GWC</v>
          </cell>
          <cell r="S800" t="str">
            <v>LVQ</v>
          </cell>
          <cell r="T800"/>
          <cell r="U800"/>
          <cell r="V800"/>
          <cell r="W800">
            <v>6</v>
          </cell>
          <cell r="X800" t="str">
            <v>White</v>
          </cell>
          <cell r="Y800" t="str">
            <v>GH8E513245A1P</v>
          </cell>
          <cell r="Z800"/>
          <cell r="AA800" t="str">
            <v>Diesel</v>
          </cell>
          <cell r="AB800"/>
          <cell r="AC800"/>
          <cell r="AD800"/>
          <cell r="AE800"/>
          <cell r="AF800"/>
          <cell r="AG800"/>
          <cell r="AH800"/>
          <cell r="AI800">
            <v>12000</v>
          </cell>
          <cell r="AJ800">
            <v>17600</v>
          </cell>
          <cell r="AK800">
            <v>5600</v>
          </cell>
          <cell r="AL800">
            <v>636</v>
          </cell>
          <cell r="AM800">
            <v>619</v>
          </cell>
          <cell r="AN800">
            <v>231</v>
          </cell>
          <cell r="AO800">
            <v>210</v>
          </cell>
          <cell r="AP800">
            <v>210</v>
          </cell>
          <cell r="AQ800">
            <v>243</v>
          </cell>
          <cell r="AR800"/>
          <cell r="AS800" t="str">
            <v>Thermo King T800-R</v>
          </cell>
          <cell r="AT800"/>
          <cell r="AU800" t="str">
            <v>Palfinger</v>
          </cell>
          <cell r="AV800"/>
          <cell r="AW800"/>
          <cell r="AX800"/>
          <cell r="AY800" t="e">
            <v>#N/A</v>
          </cell>
          <cell r="AZ800"/>
          <cell r="BA800">
            <v>45004</v>
          </cell>
          <cell r="BB800" t="str">
            <v/>
          </cell>
          <cell r="BC800" t="str">
            <v>Compreh.</v>
          </cell>
          <cell r="BD800" t="str">
            <v>AVL</v>
          </cell>
          <cell r="BE800"/>
          <cell r="BF800" t="str">
            <v>LIGHT VEHICLE TRANSPORT</v>
          </cell>
          <cell r="BG800" t="str">
            <v>FMB120</v>
          </cell>
          <cell r="BH800">
            <v>359632109091980</v>
          </cell>
          <cell r="BI800">
            <v>9742800042113</v>
          </cell>
          <cell r="BJ800" t="str">
            <v>fixed</v>
          </cell>
          <cell r="BK800">
            <v>43950</v>
          </cell>
          <cell r="BL800"/>
          <cell r="BM800"/>
          <cell r="BN800">
            <v>4000022266</v>
          </cell>
          <cell r="BO800"/>
          <cell r="BP800" t="str">
            <v>2 years/200,000 Kms</v>
          </cell>
          <cell r="BQ800">
            <v>1108050100</v>
          </cell>
        </row>
        <row r="801">
          <cell r="C801">
            <v>142761</v>
          </cell>
          <cell r="D801" t="str">
            <v>Active</v>
          </cell>
          <cell r="E801" t="str">
            <v>Mercedes</v>
          </cell>
          <cell r="F801" t="str">
            <v xml:space="preserve">Automatic </v>
          </cell>
          <cell r="G801" t="str">
            <v>Actros 2142</v>
          </cell>
          <cell r="H801" t="str">
            <v>Truck</v>
          </cell>
          <cell r="I801" t="str">
            <v>Double Cabin</v>
          </cell>
          <cell r="J801" t="str">
            <v>Truck Head</v>
          </cell>
          <cell r="K801" t="str">
            <v xml:space="preserve">Small Pin </v>
          </cell>
          <cell r="L801"/>
          <cell r="M801"/>
          <cell r="N801" t="str">
            <v>W1ECHPAJ6L0447466</v>
          </cell>
          <cell r="O801">
            <v>2020</v>
          </cell>
          <cell r="P801" t="str">
            <v>Germany</v>
          </cell>
          <cell r="Q801" t="str">
            <v>TR-Transport - Operations</v>
          </cell>
          <cell r="R801" t="str">
            <v>GWC</v>
          </cell>
          <cell r="S801"/>
          <cell r="T801"/>
          <cell r="U801"/>
          <cell r="V801"/>
          <cell r="W801">
            <v>6</v>
          </cell>
          <cell r="X801" t="str">
            <v>White</v>
          </cell>
          <cell r="Y801" t="str">
            <v>460972U1056774</v>
          </cell>
          <cell r="Z801"/>
          <cell r="AA801" t="str">
            <v>Diesel</v>
          </cell>
          <cell r="AB801"/>
          <cell r="AC801">
            <v>1</v>
          </cell>
          <cell r="AD801"/>
          <cell r="AE801" t="str">
            <v xml:space="preserve"> 2 Seater</v>
          </cell>
          <cell r="AF801"/>
          <cell r="AG801" t="str">
            <v>Single Axel</v>
          </cell>
          <cell r="AH801"/>
          <cell r="AI801"/>
          <cell r="AJ801">
            <v>20000</v>
          </cell>
          <cell r="AK801">
            <v>7000</v>
          </cell>
          <cell r="AL801"/>
          <cell r="AM801"/>
          <cell r="AN801"/>
          <cell r="AO801"/>
          <cell r="AP801"/>
          <cell r="AQ801"/>
          <cell r="AR801"/>
          <cell r="AS801"/>
          <cell r="AT801"/>
          <cell r="AU801"/>
          <cell r="AV801"/>
          <cell r="AW801"/>
          <cell r="AX801"/>
          <cell r="AY801" t="str">
            <v>Available</v>
          </cell>
          <cell r="AZ801"/>
          <cell r="BA801">
            <v>45032</v>
          </cell>
          <cell r="BB801" t="str">
            <v/>
          </cell>
          <cell r="BC801" t="str">
            <v>Compreh.</v>
          </cell>
          <cell r="BD801" t="str">
            <v>AVL</v>
          </cell>
          <cell r="BE801"/>
          <cell r="BF801" t="str">
            <v>QATAR TRANSPORT</v>
          </cell>
          <cell r="BG801" t="str">
            <v>FMB120</v>
          </cell>
          <cell r="BH801">
            <v>359632109109113</v>
          </cell>
          <cell r="BI801">
            <v>9742800042114</v>
          </cell>
          <cell r="BJ801" t="str">
            <v>fixed</v>
          </cell>
          <cell r="BK801">
            <v>43948</v>
          </cell>
          <cell r="BL801"/>
          <cell r="BM801"/>
          <cell r="BN801">
            <v>4000020623</v>
          </cell>
          <cell r="BO801"/>
          <cell r="BP801" t="str">
            <v>1 year unlimited mileage for the entire unit,3 years/450,000 Kms whichever comes first for the power drive</v>
          </cell>
          <cell r="BQ801">
            <v>1108050100</v>
          </cell>
        </row>
        <row r="802">
          <cell r="C802">
            <v>143502</v>
          </cell>
          <cell r="D802" t="str">
            <v>Active</v>
          </cell>
          <cell r="E802" t="str">
            <v>Mercedes</v>
          </cell>
          <cell r="F802" t="str">
            <v xml:space="preserve">Automatic </v>
          </cell>
          <cell r="G802" t="str">
            <v>Actros 2142</v>
          </cell>
          <cell r="H802" t="str">
            <v>Truck</v>
          </cell>
          <cell r="I802" t="str">
            <v>Double Cabin</v>
          </cell>
          <cell r="J802" t="str">
            <v>Truck Head</v>
          </cell>
          <cell r="K802" t="str">
            <v xml:space="preserve">Small Pin </v>
          </cell>
          <cell r="L802"/>
          <cell r="M802"/>
          <cell r="N802" t="str">
            <v>W1ECHPAJ1L0448136</v>
          </cell>
          <cell r="O802">
            <v>2020</v>
          </cell>
          <cell r="P802" t="str">
            <v>Germany</v>
          </cell>
          <cell r="Q802" t="str">
            <v>TR-Transport - Operations</v>
          </cell>
          <cell r="R802" t="str">
            <v>GWC</v>
          </cell>
          <cell r="S802"/>
          <cell r="T802"/>
          <cell r="U802"/>
          <cell r="V802"/>
          <cell r="W802">
            <v>6</v>
          </cell>
          <cell r="X802" t="str">
            <v>White</v>
          </cell>
          <cell r="Y802" t="str">
            <v>460972U1056106</v>
          </cell>
          <cell r="Z802"/>
          <cell r="AA802" t="str">
            <v>Diesel</v>
          </cell>
          <cell r="AB802"/>
          <cell r="AC802">
            <v>1</v>
          </cell>
          <cell r="AD802"/>
          <cell r="AE802" t="str">
            <v xml:space="preserve"> 2 Seater</v>
          </cell>
          <cell r="AF802"/>
          <cell r="AG802" t="str">
            <v>Single Axel</v>
          </cell>
          <cell r="AH802"/>
          <cell r="AI802"/>
          <cell r="AJ802">
            <v>20000</v>
          </cell>
          <cell r="AK802">
            <v>7000</v>
          </cell>
          <cell r="AL802"/>
          <cell r="AM802"/>
          <cell r="AN802"/>
          <cell r="AO802"/>
          <cell r="AP802"/>
          <cell r="AQ802"/>
          <cell r="AR802"/>
          <cell r="AS802"/>
          <cell r="AT802"/>
          <cell r="AU802"/>
          <cell r="AV802"/>
          <cell r="AW802"/>
          <cell r="AX802"/>
          <cell r="AY802" t="e">
            <v>#N/A</v>
          </cell>
          <cell r="AZ802"/>
          <cell r="BA802">
            <v>45032</v>
          </cell>
          <cell r="BB802" t="str">
            <v/>
          </cell>
          <cell r="BC802" t="str">
            <v>Compreh.</v>
          </cell>
          <cell r="BD802" t="str">
            <v>AVL</v>
          </cell>
          <cell r="BE802"/>
          <cell r="BF802" t="str">
            <v>QATAR TRANSPORT</v>
          </cell>
          <cell r="BG802" t="str">
            <v>FMB120</v>
          </cell>
          <cell r="BH802">
            <v>359632109174901</v>
          </cell>
          <cell r="BI802">
            <v>9742800042115</v>
          </cell>
          <cell r="BJ802" t="str">
            <v>fixed</v>
          </cell>
          <cell r="BK802">
            <v>43948</v>
          </cell>
          <cell r="BL802"/>
          <cell r="BM802"/>
          <cell r="BN802">
            <v>4000020623</v>
          </cell>
          <cell r="BO802"/>
          <cell r="BP802" t="str">
            <v>1 year unlimited mileage for the entire unit,3 years/450,000 Kms whichever comes first for the power drive</v>
          </cell>
          <cell r="BQ802">
            <v>1108050100</v>
          </cell>
        </row>
        <row r="803">
          <cell r="C803">
            <v>143649</v>
          </cell>
          <cell r="D803" t="str">
            <v>Active</v>
          </cell>
          <cell r="E803" t="str">
            <v>Mercedes</v>
          </cell>
          <cell r="F803" t="str">
            <v xml:space="preserve">Automatic </v>
          </cell>
          <cell r="G803" t="str">
            <v>Actros 2142</v>
          </cell>
          <cell r="H803" t="str">
            <v>Truck</v>
          </cell>
          <cell r="I803" t="str">
            <v>Double Cabin</v>
          </cell>
          <cell r="J803" t="str">
            <v>Truck Head</v>
          </cell>
          <cell r="K803" t="str">
            <v xml:space="preserve">Small Pin </v>
          </cell>
          <cell r="L803"/>
          <cell r="M803"/>
          <cell r="N803" t="str">
            <v>W1ECHPAJ9L0447249</v>
          </cell>
          <cell r="O803">
            <v>2020</v>
          </cell>
          <cell r="P803" t="str">
            <v>Germany</v>
          </cell>
          <cell r="Q803" t="str">
            <v>TR-Transport - Operations</v>
          </cell>
          <cell r="R803" t="str">
            <v>GWC</v>
          </cell>
          <cell r="S803"/>
          <cell r="T803"/>
          <cell r="U803"/>
          <cell r="V803"/>
          <cell r="W803">
            <v>6</v>
          </cell>
          <cell r="X803" t="str">
            <v>White</v>
          </cell>
          <cell r="Y803" t="str">
            <v>460972U1055122</v>
          </cell>
          <cell r="Z803"/>
          <cell r="AA803" t="str">
            <v>Diesel</v>
          </cell>
          <cell r="AB803"/>
          <cell r="AC803">
            <v>1</v>
          </cell>
          <cell r="AD803"/>
          <cell r="AE803" t="str">
            <v xml:space="preserve"> 2 Seater</v>
          </cell>
          <cell r="AF803"/>
          <cell r="AG803" t="str">
            <v>Single Axel</v>
          </cell>
          <cell r="AH803"/>
          <cell r="AI803"/>
          <cell r="AJ803">
            <v>20000</v>
          </cell>
          <cell r="AK803">
            <v>7000</v>
          </cell>
          <cell r="AL803"/>
          <cell r="AM803"/>
          <cell r="AN803"/>
          <cell r="AO803"/>
          <cell r="AP803"/>
          <cell r="AQ803"/>
          <cell r="AR803"/>
          <cell r="AS803"/>
          <cell r="AT803"/>
          <cell r="AU803"/>
          <cell r="AV803"/>
          <cell r="AW803"/>
          <cell r="AX803"/>
          <cell r="AY803" t="e">
            <v>#N/A</v>
          </cell>
          <cell r="AZ803"/>
          <cell r="BA803">
            <v>45039</v>
          </cell>
          <cell r="BB803" t="str">
            <v/>
          </cell>
          <cell r="BC803" t="str">
            <v>Compreh.</v>
          </cell>
          <cell r="BD803" t="str">
            <v>AVL</v>
          </cell>
          <cell r="BE803"/>
          <cell r="BF803" t="str">
            <v>QATAR TRANSPORT</v>
          </cell>
          <cell r="BG803" t="str">
            <v>FMB120</v>
          </cell>
          <cell r="BH803">
            <v>359632109092046</v>
          </cell>
          <cell r="BI803">
            <v>9742800042116</v>
          </cell>
          <cell r="BJ803" t="str">
            <v>fixed</v>
          </cell>
          <cell r="BK803">
            <v>43948</v>
          </cell>
          <cell r="BL803"/>
          <cell r="BM803"/>
          <cell r="BN803">
            <v>4000020623</v>
          </cell>
          <cell r="BO803"/>
          <cell r="BP803" t="str">
            <v>1 year unlimited mileage for the entire unit,3 years/450,000 Kms whichever comes first for the power drive</v>
          </cell>
          <cell r="BQ803">
            <v>1108050100</v>
          </cell>
        </row>
        <row r="804">
          <cell r="C804">
            <v>144330</v>
          </cell>
          <cell r="D804" t="str">
            <v>Active</v>
          </cell>
          <cell r="E804" t="str">
            <v>Mercedes</v>
          </cell>
          <cell r="F804" t="str">
            <v xml:space="preserve">Automatic </v>
          </cell>
          <cell r="G804" t="str">
            <v>Actros 2142</v>
          </cell>
          <cell r="H804" t="str">
            <v>Truck</v>
          </cell>
          <cell r="I804" t="str">
            <v>Double Cabin</v>
          </cell>
          <cell r="J804" t="str">
            <v>Truck Head</v>
          </cell>
          <cell r="K804" t="str">
            <v xml:space="preserve">Small Pin </v>
          </cell>
          <cell r="L804"/>
          <cell r="M804"/>
          <cell r="N804" t="str">
            <v>W1ECHPAJ1L0446905</v>
          </cell>
          <cell r="O804">
            <v>2020</v>
          </cell>
          <cell r="P804" t="str">
            <v>Germany</v>
          </cell>
          <cell r="Q804" t="str">
            <v>TR-Transport - Operations</v>
          </cell>
          <cell r="R804" t="str">
            <v>GWC</v>
          </cell>
          <cell r="S804"/>
          <cell r="T804"/>
          <cell r="U804"/>
          <cell r="V804"/>
          <cell r="W804">
            <v>6</v>
          </cell>
          <cell r="X804" t="str">
            <v>White</v>
          </cell>
          <cell r="Y804" t="str">
            <v>460972U1054276</v>
          </cell>
          <cell r="Z804"/>
          <cell r="AA804" t="str">
            <v>Diesel</v>
          </cell>
          <cell r="AB804"/>
          <cell r="AC804">
            <v>1</v>
          </cell>
          <cell r="AD804"/>
          <cell r="AE804" t="str">
            <v xml:space="preserve"> 2 Seater</v>
          </cell>
          <cell r="AF804"/>
          <cell r="AG804" t="str">
            <v>Single Axel</v>
          </cell>
          <cell r="AH804"/>
          <cell r="AI804"/>
          <cell r="AJ804">
            <v>20000</v>
          </cell>
          <cell r="AK804">
            <v>7000</v>
          </cell>
          <cell r="AL804"/>
          <cell r="AM804"/>
          <cell r="AN804"/>
          <cell r="AO804"/>
          <cell r="AP804"/>
          <cell r="AQ804"/>
          <cell r="AR804"/>
          <cell r="AS804"/>
          <cell r="AT804"/>
          <cell r="AU804"/>
          <cell r="AV804"/>
          <cell r="AW804"/>
          <cell r="AX804"/>
          <cell r="AY804" t="e">
            <v>#N/A</v>
          </cell>
          <cell r="AZ804"/>
          <cell r="BA804">
            <v>45039</v>
          </cell>
          <cell r="BB804" t="str">
            <v/>
          </cell>
          <cell r="BC804" t="str">
            <v>Compreh.</v>
          </cell>
          <cell r="BD804" t="str">
            <v>AVL</v>
          </cell>
          <cell r="BE804"/>
          <cell r="BF804" t="str">
            <v>QATAR TRANSPORT</v>
          </cell>
          <cell r="BG804" t="str">
            <v>FMB120</v>
          </cell>
          <cell r="BH804">
            <v>359632109079134</v>
          </cell>
          <cell r="BI804">
            <v>9742800042117</v>
          </cell>
          <cell r="BJ804" t="str">
            <v>fixed</v>
          </cell>
          <cell r="BK804">
            <v>43948</v>
          </cell>
          <cell r="BL804"/>
          <cell r="BM804"/>
          <cell r="BN804">
            <v>4000020623</v>
          </cell>
          <cell r="BO804"/>
          <cell r="BP804" t="str">
            <v>1 year unlimited mileage for the entire unit,3 years/450,000 Kms whichever comes first for the power drive</v>
          </cell>
          <cell r="BQ804">
            <v>1108050100</v>
          </cell>
        </row>
        <row r="805">
          <cell r="C805">
            <v>144498</v>
          </cell>
          <cell r="D805" t="str">
            <v>Active</v>
          </cell>
          <cell r="E805" t="str">
            <v>Mercedes</v>
          </cell>
          <cell r="F805" t="str">
            <v xml:space="preserve">Automatic </v>
          </cell>
          <cell r="G805" t="str">
            <v>Actros 2142</v>
          </cell>
          <cell r="H805" t="str">
            <v>Truck</v>
          </cell>
          <cell r="I805" t="str">
            <v>Double Cabin</v>
          </cell>
          <cell r="J805" t="str">
            <v>Truck Head</v>
          </cell>
          <cell r="K805" t="str">
            <v xml:space="preserve">Small Pin </v>
          </cell>
          <cell r="L805"/>
          <cell r="M805"/>
          <cell r="N805" t="str">
            <v>W1ECHPAJ1L0446547</v>
          </cell>
          <cell r="O805">
            <v>2020</v>
          </cell>
          <cell r="P805" t="str">
            <v>Germany</v>
          </cell>
          <cell r="Q805" t="str">
            <v>TR-Transport - Operations</v>
          </cell>
          <cell r="R805" t="str">
            <v>GWC</v>
          </cell>
          <cell r="S805"/>
          <cell r="T805"/>
          <cell r="U805"/>
          <cell r="V805"/>
          <cell r="W805">
            <v>6</v>
          </cell>
          <cell r="X805" t="str">
            <v>White</v>
          </cell>
          <cell r="Y805" t="str">
            <v>460972U1055125</v>
          </cell>
          <cell r="Z805"/>
          <cell r="AA805" t="str">
            <v>Diesel</v>
          </cell>
          <cell r="AB805"/>
          <cell r="AC805">
            <v>1</v>
          </cell>
          <cell r="AD805"/>
          <cell r="AE805" t="str">
            <v xml:space="preserve"> 2 Seater</v>
          </cell>
          <cell r="AF805"/>
          <cell r="AG805" t="str">
            <v>Single Axel</v>
          </cell>
          <cell r="AH805"/>
          <cell r="AI805"/>
          <cell r="AJ805">
            <v>20000</v>
          </cell>
          <cell r="AK805">
            <v>7000</v>
          </cell>
          <cell r="AL805"/>
          <cell r="AM805"/>
          <cell r="AN805"/>
          <cell r="AO805"/>
          <cell r="AP805"/>
          <cell r="AQ805"/>
          <cell r="AR805"/>
          <cell r="AS805"/>
          <cell r="AT805"/>
          <cell r="AU805"/>
          <cell r="AV805"/>
          <cell r="AW805"/>
          <cell r="AX805"/>
          <cell r="AY805" t="e">
            <v>#N/A</v>
          </cell>
          <cell r="AZ805"/>
          <cell r="BA805">
            <v>45032</v>
          </cell>
          <cell r="BB805" t="str">
            <v/>
          </cell>
          <cell r="BC805" t="str">
            <v>Compreh.</v>
          </cell>
          <cell r="BD805" t="str">
            <v>AVL</v>
          </cell>
          <cell r="BE805"/>
          <cell r="BF805" t="str">
            <v>QATAR TRANSPORT</v>
          </cell>
          <cell r="BG805" t="str">
            <v>FMB120</v>
          </cell>
          <cell r="BH805">
            <v>359632109174885</v>
          </cell>
          <cell r="BI805">
            <v>9742800042118</v>
          </cell>
          <cell r="BJ805" t="str">
            <v>fixed</v>
          </cell>
          <cell r="BK805">
            <v>43948</v>
          </cell>
          <cell r="BL805"/>
          <cell r="BM805"/>
          <cell r="BN805">
            <v>4000020623</v>
          </cell>
          <cell r="BO805"/>
          <cell r="BP805" t="str">
            <v>1 year unlimited mileage for the entire unit,3 years/450,000 Kms whichever comes first for the power drive</v>
          </cell>
          <cell r="BQ805">
            <v>1108050100</v>
          </cell>
        </row>
        <row r="806">
          <cell r="C806">
            <v>144865</v>
          </cell>
          <cell r="D806" t="str">
            <v>Active</v>
          </cell>
          <cell r="E806" t="str">
            <v>Mercedes</v>
          </cell>
          <cell r="F806" t="str">
            <v xml:space="preserve">Automatic </v>
          </cell>
          <cell r="G806" t="str">
            <v>Actros 2142</v>
          </cell>
          <cell r="H806" t="str">
            <v>Truck</v>
          </cell>
          <cell r="I806" t="str">
            <v>Double Cabin</v>
          </cell>
          <cell r="J806" t="str">
            <v>Truck Head</v>
          </cell>
          <cell r="K806" t="str">
            <v xml:space="preserve">Small Pin </v>
          </cell>
          <cell r="L806"/>
          <cell r="M806"/>
          <cell r="N806" t="str">
            <v>W1ECHPAJ2L0446251</v>
          </cell>
          <cell r="O806">
            <v>2020</v>
          </cell>
          <cell r="P806" t="str">
            <v>Germany</v>
          </cell>
          <cell r="Q806" t="str">
            <v>TR-Transport - Operations</v>
          </cell>
          <cell r="R806" t="str">
            <v>GWC</v>
          </cell>
          <cell r="S806"/>
          <cell r="T806"/>
          <cell r="U806"/>
          <cell r="V806"/>
          <cell r="W806">
            <v>6</v>
          </cell>
          <cell r="X806" t="str">
            <v>White</v>
          </cell>
          <cell r="Y806" t="str">
            <v>460972U1053507</v>
          </cell>
          <cell r="Z806"/>
          <cell r="AA806" t="str">
            <v>Diesel</v>
          </cell>
          <cell r="AB806"/>
          <cell r="AC806">
            <v>1</v>
          </cell>
          <cell r="AD806"/>
          <cell r="AE806" t="str">
            <v xml:space="preserve"> 2 Seater</v>
          </cell>
          <cell r="AF806"/>
          <cell r="AG806" t="str">
            <v>Single Axel</v>
          </cell>
          <cell r="AH806"/>
          <cell r="AI806"/>
          <cell r="AJ806">
            <v>20000</v>
          </cell>
          <cell r="AK806">
            <v>7000</v>
          </cell>
          <cell r="AL806"/>
          <cell r="AM806"/>
          <cell r="AN806"/>
          <cell r="AO806"/>
          <cell r="AP806"/>
          <cell r="AQ806"/>
          <cell r="AR806"/>
          <cell r="AS806"/>
          <cell r="AT806"/>
          <cell r="AU806"/>
          <cell r="AV806"/>
          <cell r="AW806"/>
          <cell r="AX806"/>
          <cell r="AY806" t="str">
            <v>Available</v>
          </cell>
          <cell r="AZ806"/>
          <cell r="BA806">
            <v>45039</v>
          </cell>
          <cell r="BB806" t="str">
            <v/>
          </cell>
          <cell r="BC806" t="str">
            <v>Compreh.</v>
          </cell>
          <cell r="BD806" t="str">
            <v>AVL</v>
          </cell>
          <cell r="BE806"/>
          <cell r="BF806" t="str">
            <v>QATAR TRANSPORT</v>
          </cell>
          <cell r="BG806" t="str">
            <v>FMB120</v>
          </cell>
          <cell r="BH806">
            <v>359632109091972</v>
          </cell>
          <cell r="BI806">
            <v>9742800042119</v>
          </cell>
          <cell r="BJ806" t="str">
            <v>fixed</v>
          </cell>
          <cell r="BK806">
            <v>43948</v>
          </cell>
          <cell r="BL806"/>
          <cell r="BM806"/>
          <cell r="BN806">
            <v>4000020623</v>
          </cell>
          <cell r="BO806"/>
          <cell r="BP806" t="str">
            <v>1 year unlimited mileage for the entire unit,3 years/450,000 Kms whichever comes first for the power drive</v>
          </cell>
          <cell r="BQ806">
            <v>1108050100</v>
          </cell>
        </row>
        <row r="807">
          <cell r="C807">
            <v>144870</v>
          </cell>
          <cell r="D807" t="str">
            <v>Active</v>
          </cell>
          <cell r="E807" t="str">
            <v>Mercedes</v>
          </cell>
          <cell r="F807" t="str">
            <v xml:space="preserve">Automatic </v>
          </cell>
          <cell r="G807" t="str">
            <v>Actros 2142</v>
          </cell>
          <cell r="H807" t="str">
            <v>Truck</v>
          </cell>
          <cell r="I807" t="str">
            <v>Double Cabin</v>
          </cell>
          <cell r="J807" t="str">
            <v>Truck Head</v>
          </cell>
          <cell r="K807" t="str">
            <v xml:space="preserve">Small Pin </v>
          </cell>
          <cell r="L807"/>
          <cell r="M807"/>
          <cell r="N807" t="str">
            <v>W1ECHPAJ7L0445905</v>
          </cell>
          <cell r="O807">
            <v>2020</v>
          </cell>
          <cell r="P807" t="str">
            <v>Germany</v>
          </cell>
          <cell r="Q807" t="str">
            <v>TR-Transport - Operations</v>
          </cell>
          <cell r="R807" t="str">
            <v>GWC</v>
          </cell>
          <cell r="S807"/>
          <cell r="T807"/>
          <cell r="U807"/>
          <cell r="V807"/>
          <cell r="W807">
            <v>6</v>
          </cell>
          <cell r="X807" t="str">
            <v>White</v>
          </cell>
          <cell r="Y807" t="str">
            <v>460972U1053492</v>
          </cell>
          <cell r="Z807"/>
          <cell r="AA807" t="str">
            <v>Diesel</v>
          </cell>
          <cell r="AB807"/>
          <cell r="AC807">
            <v>1</v>
          </cell>
          <cell r="AD807"/>
          <cell r="AE807" t="str">
            <v xml:space="preserve"> 2 Seater</v>
          </cell>
          <cell r="AF807"/>
          <cell r="AG807" t="str">
            <v>Single Axel</v>
          </cell>
          <cell r="AH807"/>
          <cell r="AI807"/>
          <cell r="AJ807">
            <v>20000</v>
          </cell>
          <cell r="AK807">
            <v>7000</v>
          </cell>
          <cell r="AL807"/>
          <cell r="AM807"/>
          <cell r="AN807"/>
          <cell r="AO807"/>
          <cell r="AP807"/>
          <cell r="AQ807"/>
          <cell r="AR807"/>
          <cell r="AS807"/>
          <cell r="AT807"/>
          <cell r="AU807"/>
          <cell r="AV807"/>
          <cell r="AW807"/>
          <cell r="AX807"/>
          <cell r="AY807" t="e">
            <v>#N/A</v>
          </cell>
          <cell r="AZ807"/>
          <cell r="BA807">
            <v>45042</v>
          </cell>
          <cell r="BB807" t="str">
            <v/>
          </cell>
          <cell r="BC807" t="str">
            <v>Compreh.</v>
          </cell>
          <cell r="BD807" t="str">
            <v>AVL</v>
          </cell>
          <cell r="BE807"/>
          <cell r="BF807" t="str">
            <v>QATAR TRANSPORT</v>
          </cell>
          <cell r="BG807" t="str">
            <v>FMB120</v>
          </cell>
          <cell r="BH807">
            <v>359632109175106</v>
          </cell>
          <cell r="BI807">
            <v>9742800042120</v>
          </cell>
          <cell r="BJ807" t="str">
            <v>fixed</v>
          </cell>
          <cell r="BK807">
            <v>43948</v>
          </cell>
          <cell r="BL807"/>
          <cell r="BM807"/>
          <cell r="BN807">
            <v>4000020623</v>
          </cell>
          <cell r="BO807"/>
          <cell r="BP807" t="str">
            <v>1 year unlimited mileage for the entire unit,3 years/450,000 Kms whichever comes first for the power drive</v>
          </cell>
          <cell r="BQ807">
            <v>1108050100</v>
          </cell>
        </row>
        <row r="808">
          <cell r="C808">
            <v>144974</v>
          </cell>
          <cell r="D808" t="str">
            <v>Active</v>
          </cell>
          <cell r="E808" t="str">
            <v>Mercedes</v>
          </cell>
          <cell r="F808" t="str">
            <v xml:space="preserve">Automatic </v>
          </cell>
          <cell r="G808" t="str">
            <v>Actros 2142</v>
          </cell>
          <cell r="H808" t="str">
            <v>Truck</v>
          </cell>
          <cell r="I808" t="str">
            <v>Double Cabin</v>
          </cell>
          <cell r="J808" t="str">
            <v>Truck Head</v>
          </cell>
          <cell r="K808" t="str">
            <v xml:space="preserve">Small Pin </v>
          </cell>
          <cell r="L808"/>
          <cell r="M808"/>
          <cell r="N808" t="str">
            <v>W1ECHPAJ1L0445513</v>
          </cell>
          <cell r="O808">
            <v>2020</v>
          </cell>
          <cell r="P808" t="str">
            <v>Germany</v>
          </cell>
          <cell r="Q808" t="str">
            <v>TR-Transport - Operations</v>
          </cell>
          <cell r="R808" t="str">
            <v>GWC</v>
          </cell>
          <cell r="S808"/>
          <cell r="T808"/>
          <cell r="U808"/>
          <cell r="V808"/>
          <cell r="W808">
            <v>6</v>
          </cell>
          <cell r="X808" t="str">
            <v>White</v>
          </cell>
          <cell r="Y808" t="str">
            <v>460972U1052948</v>
          </cell>
          <cell r="Z808"/>
          <cell r="AA808" t="str">
            <v>Diesel</v>
          </cell>
          <cell r="AB808"/>
          <cell r="AC808">
            <v>1</v>
          </cell>
          <cell r="AD808"/>
          <cell r="AE808" t="str">
            <v xml:space="preserve"> 2 Seater</v>
          </cell>
          <cell r="AF808"/>
          <cell r="AG808" t="str">
            <v>Single Axel</v>
          </cell>
          <cell r="AH808"/>
          <cell r="AI808"/>
          <cell r="AJ808">
            <v>20000</v>
          </cell>
          <cell r="AK808">
            <v>7000</v>
          </cell>
          <cell r="AL808"/>
          <cell r="AM808"/>
          <cell r="AN808"/>
          <cell r="AO808"/>
          <cell r="AP808"/>
          <cell r="AQ808"/>
          <cell r="AR808"/>
          <cell r="AS808"/>
          <cell r="AT808"/>
          <cell r="AU808"/>
          <cell r="AV808"/>
          <cell r="AW808"/>
          <cell r="AX808"/>
          <cell r="AY808" t="str">
            <v>Available</v>
          </cell>
          <cell r="AZ808"/>
          <cell r="BA808">
            <v>45039</v>
          </cell>
          <cell r="BB808" t="str">
            <v/>
          </cell>
          <cell r="BC808" t="str">
            <v>Compreh.</v>
          </cell>
          <cell r="BD808" t="str">
            <v>AVL</v>
          </cell>
          <cell r="BE808"/>
          <cell r="BF808" t="str">
            <v>QATAR TRANSPORT</v>
          </cell>
          <cell r="BG808" t="str">
            <v>FMB120</v>
          </cell>
          <cell r="BH808">
            <v>359632109174893</v>
          </cell>
          <cell r="BI808">
            <v>9742800042121</v>
          </cell>
          <cell r="BJ808" t="str">
            <v>fixed</v>
          </cell>
          <cell r="BK808">
            <v>43948</v>
          </cell>
          <cell r="BL808"/>
          <cell r="BM808"/>
          <cell r="BN808">
            <v>4000020623</v>
          </cell>
          <cell r="BO808"/>
          <cell r="BP808" t="str">
            <v>1 year unlimited mileage for the entire unit,3 years/450,000 Kms whichever comes first for the power drive</v>
          </cell>
          <cell r="BQ808">
            <v>1108050100</v>
          </cell>
        </row>
        <row r="809">
          <cell r="C809">
            <v>146334</v>
          </cell>
          <cell r="D809" t="str">
            <v>Active</v>
          </cell>
          <cell r="E809" t="str">
            <v>Mercedes</v>
          </cell>
          <cell r="F809" t="str">
            <v xml:space="preserve">Automatic </v>
          </cell>
          <cell r="G809" t="str">
            <v>Actros 2142</v>
          </cell>
          <cell r="H809" t="str">
            <v>Truck</v>
          </cell>
          <cell r="I809" t="str">
            <v>Double Cabin</v>
          </cell>
          <cell r="J809" t="str">
            <v>Truck Head</v>
          </cell>
          <cell r="K809" t="str">
            <v xml:space="preserve">Small Pin </v>
          </cell>
          <cell r="L809"/>
          <cell r="M809"/>
          <cell r="N809" t="str">
            <v>W1ECHPAJ5L0444512</v>
          </cell>
          <cell r="O809">
            <v>2020</v>
          </cell>
          <cell r="P809" t="str">
            <v>Germany</v>
          </cell>
          <cell r="Q809" t="str">
            <v>TR-Transport - Operations</v>
          </cell>
          <cell r="R809" t="str">
            <v>GWC</v>
          </cell>
          <cell r="S809"/>
          <cell r="T809"/>
          <cell r="U809"/>
          <cell r="V809"/>
          <cell r="W809">
            <v>6</v>
          </cell>
          <cell r="X809" t="str">
            <v>White</v>
          </cell>
          <cell r="Y809" t="str">
            <v>460972U1054702</v>
          </cell>
          <cell r="Z809"/>
          <cell r="AA809" t="str">
            <v>Diesel</v>
          </cell>
          <cell r="AB809"/>
          <cell r="AC809">
            <v>1</v>
          </cell>
          <cell r="AD809"/>
          <cell r="AE809" t="str">
            <v xml:space="preserve"> 2 Seater</v>
          </cell>
          <cell r="AF809"/>
          <cell r="AG809" t="str">
            <v>Single Axel</v>
          </cell>
          <cell r="AH809"/>
          <cell r="AI809"/>
          <cell r="AJ809">
            <v>20000</v>
          </cell>
          <cell r="AK809">
            <v>7000</v>
          </cell>
          <cell r="AL809"/>
          <cell r="AM809"/>
          <cell r="AN809"/>
          <cell r="AO809"/>
          <cell r="AP809"/>
          <cell r="AQ809"/>
          <cell r="AR809"/>
          <cell r="AS809"/>
          <cell r="AT809"/>
          <cell r="AU809"/>
          <cell r="AV809"/>
          <cell r="AW809"/>
          <cell r="AX809"/>
          <cell r="AY809" t="e">
            <v>#N/A</v>
          </cell>
          <cell r="AZ809"/>
          <cell r="BA809">
            <v>45032</v>
          </cell>
          <cell r="BB809" t="str">
            <v/>
          </cell>
          <cell r="BC809" t="str">
            <v>Compreh.</v>
          </cell>
          <cell r="BD809" t="str">
            <v>AVL</v>
          </cell>
          <cell r="BE809"/>
          <cell r="BF809" t="str">
            <v>QATAR TRANSPORT</v>
          </cell>
          <cell r="BG809" t="str">
            <v>FMB120</v>
          </cell>
          <cell r="BH809">
            <v>359632109092038</v>
          </cell>
          <cell r="BI809">
            <v>9742800042122</v>
          </cell>
          <cell r="BJ809" t="str">
            <v>fixed</v>
          </cell>
          <cell r="BK809">
            <v>43948</v>
          </cell>
          <cell r="BL809"/>
          <cell r="BM809"/>
          <cell r="BN809">
            <v>4000020623</v>
          </cell>
          <cell r="BO809"/>
          <cell r="BP809" t="str">
            <v>1 year unlimited mileage for the entire unit,3 years/450,000 Kms whichever comes first for the power drive</v>
          </cell>
          <cell r="BQ809">
            <v>1108050100</v>
          </cell>
        </row>
        <row r="810">
          <cell r="C810">
            <v>146451</v>
          </cell>
          <cell r="D810" t="str">
            <v>Active</v>
          </cell>
          <cell r="E810" t="str">
            <v>Mercedes</v>
          </cell>
          <cell r="F810" t="str">
            <v xml:space="preserve">Automatic </v>
          </cell>
          <cell r="G810" t="str">
            <v>Actros 2142</v>
          </cell>
          <cell r="H810" t="str">
            <v>Truck</v>
          </cell>
          <cell r="I810" t="str">
            <v>Double Cabin</v>
          </cell>
          <cell r="J810" t="str">
            <v>Truck Head</v>
          </cell>
          <cell r="K810" t="str">
            <v xml:space="preserve">Small Pin </v>
          </cell>
          <cell r="L810"/>
          <cell r="M810"/>
          <cell r="N810" t="str">
            <v>W1ECHPAJ3L0445142</v>
          </cell>
          <cell r="O810">
            <v>2020</v>
          </cell>
          <cell r="P810" t="str">
            <v>Germany</v>
          </cell>
          <cell r="Q810" t="str">
            <v>TR-Transport - Operations</v>
          </cell>
          <cell r="R810" t="str">
            <v>GWC</v>
          </cell>
          <cell r="S810"/>
          <cell r="T810"/>
          <cell r="U810"/>
          <cell r="V810"/>
          <cell r="W810">
            <v>6</v>
          </cell>
          <cell r="X810" t="str">
            <v>White</v>
          </cell>
          <cell r="Y810" t="str">
            <v>460972U1053327</v>
          </cell>
          <cell r="Z810"/>
          <cell r="AA810" t="str">
            <v>Diesel</v>
          </cell>
          <cell r="AB810"/>
          <cell r="AC810">
            <v>1</v>
          </cell>
          <cell r="AD810"/>
          <cell r="AE810" t="str">
            <v xml:space="preserve"> 2 Seater</v>
          </cell>
          <cell r="AF810"/>
          <cell r="AG810" t="str">
            <v>Single Axel</v>
          </cell>
          <cell r="AH810"/>
          <cell r="AI810"/>
          <cell r="AJ810">
            <v>20000</v>
          </cell>
          <cell r="AK810">
            <v>7000</v>
          </cell>
          <cell r="AL810"/>
          <cell r="AM810"/>
          <cell r="AN810"/>
          <cell r="AO810"/>
          <cell r="AP810"/>
          <cell r="AQ810"/>
          <cell r="AR810"/>
          <cell r="AS810"/>
          <cell r="AT810"/>
          <cell r="AU810"/>
          <cell r="AV810"/>
          <cell r="AW810"/>
          <cell r="AX810"/>
          <cell r="AY810" t="e">
            <v>#N/A</v>
          </cell>
          <cell r="AZ810"/>
          <cell r="BA810">
            <v>45039</v>
          </cell>
          <cell r="BB810" t="str">
            <v/>
          </cell>
          <cell r="BC810" t="str">
            <v>Compreh.</v>
          </cell>
          <cell r="BD810" t="str">
            <v>AVL</v>
          </cell>
          <cell r="BE810"/>
          <cell r="BF810" t="str">
            <v>QATAR TRANSPORT</v>
          </cell>
          <cell r="BG810" t="str">
            <v>FMB120</v>
          </cell>
          <cell r="BH810">
            <v>359632109083235</v>
          </cell>
          <cell r="BI810">
            <v>9742800042123</v>
          </cell>
          <cell r="BJ810" t="str">
            <v>fixed</v>
          </cell>
          <cell r="BK810">
            <v>43948</v>
          </cell>
          <cell r="BL810"/>
          <cell r="BM810"/>
          <cell r="BN810">
            <v>4000020623</v>
          </cell>
          <cell r="BO810"/>
          <cell r="BP810" t="str">
            <v>1 year unlimited mileage for the entire unit,3 years/450,000 Kms whichever comes first for the power drive</v>
          </cell>
          <cell r="BQ810">
            <v>1108050100</v>
          </cell>
        </row>
        <row r="811">
          <cell r="C811">
            <v>163789</v>
          </cell>
          <cell r="D811" t="str">
            <v>Active</v>
          </cell>
          <cell r="E811" t="str">
            <v>Mercedes</v>
          </cell>
          <cell r="F811" t="str">
            <v xml:space="preserve">Automatic </v>
          </cell>
          <cell r="G811" t="str">
            <v>Actros 2142</v>
          </cell>
          <cell r="H811" t="str">
            <v>Truck</v>
          </cell>
          <cell r="I811" t="str">
            <v>Double Cabin</v>
          </cell>
          <cell r="J811" t="str">
            <v>Truck Head</v>
          </cell>
          <cell r="K811" t="str">
            <v xml:space="preserve">Small Pin </v>
          </cell>
          <cell r="L811"/>
          <cell r="M811"/>
          <cell r="N811" t="str">
            <v>W1ECHPAJ9M0492600</v>
          </cell>
          <cell r="O811">
            <v>2021</v>
          </cell>
          <cell r="P811" t="str">
            <v>Germany</v>
          </cell>
          <cell r="Q811" t="str">
            <v>TR-Transport - Operations</v>
          </cell>
          <cell r="R811" t="str">
            <v>GWC</v>
          </cell>
          <cell r="S811" t="str">
            <v>LVQ</v>
          </cell>
          <cell r="T811"/>
          <cell r="U811"/>
          <cell r="V811"/>
          <cell r="W811">
            <v>6</v>
          </cell>
          <cell r="X811" t="str">
            <v>White</v>
          </cell>
          <cell r="Y811" t="str">
            <v>460972U1068068</v>
          </cell>
          <cell r="Z811"/>
          <cell r="AA811" t="str">
            <v>Diesel</v>
          </cell>
          <cell r="AB811"/>
          <cell r="AC811">
            <v>1</v>
          </cell>
          <cell r="AD811"/>
          <cell r="AE811" t="str">
            <v xml:space="preserve"> 2 Seater</v>
          </cell>
          <cell r="AF811"/>
          <cell r="AG811" t="str">
            <v>Single Axel</v>
          </cell>
          <cell r="AH811"/>
          <cell r="AI811"/>
          <cell r="AJ811">
            <v>21000</v>
          </cell>
          <cell r="AK811">
            <v>3000</v>
          </cell>
          <cell r="AL811"/>
          <cell r="AM811"/>
          <cell r="AN811"/>
          <cell r="AO811"/>
          <cell r="AP811"/>
          <cell r="AQ811"/>
          <cell r="AR811"/>
          <cell r="AS811"/>
          <cell r="AT811"/>
          <cell r="AU811"/>
          <cell r="AV811"/>
          <cell r="AW811"/>
          <cell r="AX811"/>
          <cell r="AY811" t="e">
            <v>#N/A</v>
          </cell>
          <cell r="AZ811"/>
          <cell r="BA811">
            <v>44936</v>
          </cell>
          <cell r="BB811" t="str">
            <v>Warning</v>
          </cell>
          <cell r="BC811" t="str">
            <v>Compreh.</v>
          </cell>
          <cell r="BD811" t="str">
            <v>AVL</v>
          </cell>
          <cell r="BE811"/>
          <cell r="BF811" t="str">
            <v>QATAR TRANSPORT</v>
          </cell>
          <cell r="BG811" t="str">
            <v>FMB120</v>
          </cell>
          <cell r="BH811">
            <v>359632109111036</v>
          </cell>
          <cell r="BI811">
            <v>9742800042124</v>
          </cell>
          <cell r="BJ811" t="str">
            <v>fixed</v>
          </cell>
          <cell r="BK811">
            <v>44222</v>
          </cell>
          <cell r="BL811"/>
          <cell r="BM811"/>
          <cell r="BN811">
            <v>4000025730</v>
          </cell>
          <cell r="BO811"/>
          <cell r="BP811" t="str">
            <v>1 year unlimited mileage for the entire vehicle;3 years or 450,000km</v>
          </cell>
          <cell r="BQ811">
            <v>1108050100</v>
          </cell>
        </row>
        <row r="812">
          <cell r="C812">
            <v>164178</v>
          </cell>
          <cell r="D812" t="str">
            <v>Active</v>
          </cell>
          <cell r="E812" t="str">
            <v>Mercedes</v>
          </cell>
          <cell r="F812" t="str">
            <v xml:space="preserve">Automatic </v>
          </cell>
          <cell r="G812" t="str">
            <v>Actros 2142</v>
          </cell>
          <cell r="H812" t="str">
            <v>Truck</v>
          </cell>
          <cell r="I812" t="str">
            <v>Double Cabin</v>
          </cell>
          <cell r="J812" t="str">
            <v>Truck Head</v>
          </cell>
          <cell r="K812" t="str">
            <v xml:space="preserve">Small Pin </v>
          </cell>
          <cell r="L812"/>
          <cell r="M812"/>
          <cell r="N812" t="str">
            <v>W1ECHPAJ3M0494357</v>
          </cell>
          <cell r="O812">
            <v>2021</v>
          </cell>
          <cell r="P812" t="str">
            <v>Germany</v>
          </cell>
          <cell r="Q812" t="str">
            <v>TR-Transport - Operations</v>
          </cell>
          <cell r="R812" t="str">
            <v>GWC</v>
          </cell>
          <cell r="S812" t="str">
            <v>LVQ</v>
          </cell>
          <cell r="T812"/>
          <cell r="U812"/>
          <cell r="V812"/>
          <cell r="W812">
            <v>6</v>
          </cell>
          <cell r="X812" t="str">
            <v>White</v>
          </cell>
          <cell r="Y812" t="str">
            <v>460972U1068216</v>
          </cell>
          <cell r="Z812"/>
          <cell r="AA812" t="str">
            <v>Diesel</v>
          </cell>
          <cell r="AB812"/>
          <cell r="AC812">
            <v>1</v>
          </cell>
          <cell r="AD812"/>
          <cell r="AE812" t="str">
            <v xml:space="preserve"> 2 Seater</v>
          </cell>
          <cell r="AF812"/>
          <cell r="AG812" t="str">
            <v>Single Axel</v>
          </cell>
          <cell r="AH812"/>
          <cell r="AI812"/>
          <cell r="AJ812">
            <v>21000</v>
          </cell>
          <cell r="AK812">
            <v>3000</v>
          </cell>
          <cell r="AL812"/>
          <cell r="AM812"/>
          <cell r="AN812"/>
          <cell r="AO812"/>
          <cell r="AP812"/>
          <cell r="AQ812"/>
          <cell r="AR812"/>
          <cell r="AS812"/>
          <cell r="AT812"/>
          <cell r="AU812"/>
          <cell r="AV812"/>
          <cell r="AW812"/>
          <cell r="AX812"/>
          <cell r="AY812" t="e">
            <v>#N/A</v>
          </cell>
          <cell r="AZ812"/>
          <cell r="BA812">
            <v>44943</v>
          </cell>
          <cell r="BB812" t="str">
            <v>Warning</v>
          </cell>
          <cell r="BC812" t="str">
            <v>Compreh.</v>
          </cell>
          <cell r="BD812" t="str">
            <v>AVL</v>
          </cell>
          <cell r="BE812"/>
          <cell r="BF812" t="str">
            <v>QATAR TRANSPORT</v>
          </cell>
          <cell r="BG812" t="str">
            <v>FMB120</v>
          </cell>
          <cell r="BH812">
            <v>359632109083326</v>
          </cell>
          <cell r="BI812">
            <v>9742800042125</v>
          </cell>
          <cell r="BJ812" t="str">
            <v>fixed</v>
          </cell>
          <cell r="BK812">
            <v>44222</v>
          </cell>
          <cell r="BL812"/>
          <cell r="BM812"/>
          <cell r="BN812">
            <v>4000025730</v>
          </cell>
          <cell r="BO812"/>
          <cell r="BP812" t="str">
            <v>1 year unlimited mileage for the entire vehicle;3 years or 450,000km</v>
          </cell>
          <cell r="BQ812">
            <v>1108050100</v>
          </cell>
        </row>
        <row r="813">
          <cell r="C813">
            <v>164285</v>
          </cell>
          <cell r="D813" t="str">
            <v>Active</v>
          </cell>
          <cell r="E813" t="str">
            <v>Mercedes</v>
          </cell>
          <cell r="F813" t="str">
            <v xml:space="preserve">Automatic </v>
          </cell>
          <cell r="G813" t="str">
            <v>Actros 2142</v>
          </cell>
          <cell r="H813" t="str">
            <v>Truck</v>
          </cell>
          <cell r="I813" t="str">
            <v>Double Cabin</v>
          </cell>
          <cell r="J813" t="str">
            <v>Truck Head</v>
          </cell>
          <cell r="K813" t="str">
            <v xml:space="preserve">Small Pin </v>
          </cell>
          <cell r="L813"/>
          <cell r="M813"/>
          <cell r="N813" t="str">
            <v>W1ECHPAJ0M0495014</v>
          </cell>
          <cell r="O813">
            <v>2021</v>
          </cell>
          <cell r="P813" t="str">
            <v>Germany</v>
          </cell>
          <cell r="Q813" t="str">
            <v>TR-Transport - Operations</v>
          </cell>
          <cell r="R813" t="str">
            <v>GWC</v>
          </cell>
          <cell r="S813" t="str">
            <v>LVQ</v>
          </cell>
          <cell r="T813"/>
          <cell r="U813"/>
          <cell r="V813"/>
          <cell r="W813">
            <v>6</v>
          </cell>
          <cell r="X813" t="str">
            <v>White</v>
          </cell>
          <cell r="Y813" t="str">
            <v>460972U1068200</v>
          </cell>
          <cell r="Z813"/>
          <cell r="AA813" t="str">
            <v>Diesel</v>
          </cell>
          <cell r="AB813"/>
          <cell r="AC813">
            <v>1</v>
          </cell>
          <cell r="AD813"/>
          <cell r="AE813" t="str">
            <v xml:space="preserve"> 2 Seater</v>
          </cell>
          <cell r="AF813"/>
          <cell r="AG813" t="str">
            <v>Single Axel</v>
          </cell>
          <cell r="AH813"/>
          <cell r="AI813"/>
          <cell r="AJ813">
            <v>21000</v>
          </cell>
          <cell r="AK813">
            <v>3000</v>
          </cell>
          <cell r="AL813"/>
          <cell r="AM813"/>
          <cell r="AN813"/>
          <cell r="AO813"/>
          <cell r="AP813"/>
          <cell r="AQ813"/>
          <cell r="AR813"/>
          <cell r="AS813"/>
          <cell r="AT813"/>
          <cell r="AU813"/>
          <cell r="AV813"/>
          <cell r="AW813"/>
          <cell r="AX813"/>
          <cell r="AY813" t="str">
            <v>Available</v>
          </cell>
          <cell r="AZ813"/>
          <cell r="BA813">
            <v>44936</v>
          </cell>
          <cell r="BB813" t="str">
            <v>Warning</v>
          </cell>
          <cell r="BC813" t="str">
            <v>Compreh.</v>
          </cell>
          <cell r="BD813" t="str">
            <v>AVL</v>
          </cell>
          <cell r="BE813"/>
          <cell r="BF813" t="str">
            <v>QATAR TRANSPORT</v>
          </cell>
          <cell r="BG813" t="str">
            <v>FMB120</v>
          </cell>
          <cell r="BH813">
            <v>359632109105319</v>
          </cell>
          <cell r="BI813">
            <v>9742800042126</v>
          </cell>
          <cell r="BJ813" t="str">
            <v>fixed</v>
          </cell>
          <cell r="BK813">
            <v>44222</v>
          </cell>
          <cell r="BL813"/>
          <cell r="BM813"/>
          <cell r="BN813">
            <v>4000025730</v>
          </cell>
          <cell r="BO813"/>
          <cell r="BP813" t="str">
            <v>1 year unlimited mileage for the entire vehicle;3 years or 450,000km</v>
          </cell>
          <cell r="BQ813">
            <v>1108050100</v>
          </cell>
        </row>
        <row r="814">
          <cell r="C814">
            <v>164465</v>
          </cell>
          <cell r="D814" t="str">
            <v>Active</v>
          </cell>
          <cell r="E814" t="str">
            <v>Mercedes</v>
          </cell>
          <cell r="F814" t="str">
            <v xml:space="preserve">Automatic </v>
          </cell>
          <cell r="G814" t="str">
            <v>Actros 2142</v>
          </cell>
          <cell r="H814" t="str">
            <v>Truck</v>
          </cell>
          <cell r="I814" t="str">
            <v>Double Cabin</v>
          </cell>
          <cell r="J814" t="str">
            <v>Truck Head</v>
          </cell>
          <cell r="K814" t="str">
            <v xml:space="preserve">Small Pin </v>
          </cell>
          <cell r="L814"/>
          <cell r="M814"/>
          <cell r="N814" t="str">
            <v>W1ECHPAJ1M0495054</v>
          </cell>
          <cell r="O814">
            <v>2021</v>
          </cell>
          <cell r="P814" t="str">
            <v>Germany</v>
          </cell>
          <cell r="Q814" t="str">
            <v>TR-Transport - Operations</v>
          </cell>
          <cell r="R814" t="str">
            <v>GWC</v>
          </cell>
          <cell r="S814" t="str">
            <v>LVQ</v>
          </cell>
          <cell r="T814"/>
          <cell r="U814"/>
          <cell r="V814"/>
          <cell r="W814">
            <v>6</v>
          </cell>
          <cell r="X814" t="str">
            <v>White</v>
          </cell>
          <cell r="Y814" t="str">
            <v>460972U1068232</v>
          </cell>
          <cell r="Z814"/>
          <cell r="AA814" t="str">
            <v>Diesel</v>
          </cell>
          <cell r="AB814"/>
          <cell r="AC814">
            <v>1</v>
          </cell>
          <cell r="AD814"/>
          <cell r="AE814" t="str">
            <v xml:space="preserve"> 2 Seater</v>
          </cell>
          <cell r="AF814"/>
          <cell r="AG814" t="str">
            <v>Single Axel</v>
          </cell>
          <cell r="AH814"/>
          <cell r="AI814"/>
          <cell r="AJ814">
            <v>21000</v>
          </cell>
          <cell r="AK814">
            <v>3000</v>
          </cell>
          <cell r="AL814"/>
          <cell r="AM814"/>
          <cell r="AN814"/>
          <cell r="AO814"/>
          <cell r="AP814"/>
          <cell r="AQ814"/>
          <cell r="AR814"/>
          <cell r="AS814"/>
          <cell r="AT814"/>
          <cell r="AU814"/>
          <cell r="AV814"/>
          <cell r="AW814"/>
          <cell r="AX814"/>
          <cell r="AY814" t="e">
            <v>#N/A</v>
          </cell>
          <cell r="AZ814"/>
          <cell r="BA814">
            <v>44936</v>
          </cell>
          <cell r="BB814" t="str">
            <v>Warning</v>
          </cell>
          <cell r="BC814" t="str">
            <v>Compreh.</v>
          </cell>
          <cell r="BD814" t="str">
            <v>AVL</v>
          </cell>
          <cell r="BE814"/>
          <cell r="BF814" t="str">
            <v>QATAR TRANSPORT</v>
          </cell>
          <cell r="BG814" t="str">
            <v>FMB120</v>
          </cell>
          <cell r="BH814">
            <v>359632109111069</v>
          </cell>
          <cell r="BI814">
            <v>9742800042127</v>
          </cell>
          <cell r="BJ814" t="str">
            <v>fixed</v>
          </cell>
          <cell r="BK814">
            <v>44222</v>
          </cell>
          <cell r="BL814"/>
          <cell r="BM814"/>
          <cell r="BN814">
            <v>4000025730</v>
          </cell>
          <cell r="BO814"/>
          <cell r="BP814" t="str">
            <v>1 year unlimited mileage for the entire vehicle;3 years or 450,000km</v>
          </cell>
          <cell r="BQ814">
            <v>1108050100</v>
          </cell>
        </row>
        <row r="815">
          <cell r="C815">
            <v>164921</v>
          </cell>
          <cell r="D815" t="str">
            <v>Active</v>
          </cell>
          <cell r="E815" t="str">
            <v>Mercedes</v>
          </cell>
          <cell r="F815" t="str">
            <v xml:space="preserve">Automatic </v>
          </cell>
          <cell r="G815" t="str">
            <v>Actros 2142</v>
          </cell>
          <cell r="H815" t="str">
            <v>Truck</v>
          </cell>
          <cell r="I815" t="str">
            <v>Double Cabin</v>
          </cell>
          <cell r="J815" t="str">
            <v>Truck Head</v>
          </cell>
          <cell r="K815" t="str">
            <v xml:space="preserve">Small Pin </v>
          </cell>
          <cell r="L815"/>
          <cell r="M815"/>
          <cell r="N815" t="str">
            <v>W1ECHPAJ1M0493692</v>
          </cell>
          <cell r="O815">
            <v>2021</v>
          </cell>
          <cell r="P815" t="str">
            <v>Germany</v>
          </cell>
          <cell r="Q815" t="str">
            <v>TR-Transport - Operations</v>
          </cell>
          <cell r="R815" t="str">
            <v>GWC</v>
          </cell>
          <cell r="S815" t="str">
            <v>LVQ</v>
          </cell>
          <cell r="T815"/>
          <cell r="U815"/>
          <cell r="V815"/>
          <cell r="W815">
            <v>6</v>
          </cell>
          <cell r="X815" t="str">
            <v>White</v>
          </cell>
          <cell r="Y815" t="str">
            <v>460972U1068170</v>
          </cell>
          <cell r="Z815"/>
          <cell r="AA815" t="str">
            <v>Diesel</v>
          </cell>
          <cell r="AB815"/>
          <cell r="AC815">
            <v>1</v>
          </cell>
          <cell r="AD815"/>
          <cell r="AE815" t="str">
            <v xml:space="preserve"> 2 Seater</v>
          </cell>
          <cell r="AF815"/>
          <cell r="AG815" t="str">
            <v>Single Axel</v>
          </cell>
          <cell r="AH815"/>
          <cell r="AI815"/>
          <cell r="AJ815">
            <v>21000</v>
          </cell>
          <cell r="AK815">
            <v>3000</v>
          </cell>
          <cell r="AL815"/>
          <cell r="AM815"/>
          <cell r="AN815"/>
          <cell r="AO815"/>
          <cell r="AP815"/>
          <cell r="AQ815"/>
          <cell r="AR815"/>
          <cell r="AS815"/>
          <cell r="AT815"/>
          <cell r="AU815"/>
          <cell r="AV815"/>
          <cell r="AW815"/>
          <cell r="AX815"/>
          <cell r="AY815" t="e">
            <v>#N/A</v>
          </cell>
          <cell r="AZ815"/>
          <cell r="BA815">
            <v>44944</v>
          </cell>
          <cell r="BB815" t="str">
            <v>Warning</v>
          </cell>
          <cell r="BC815" t="str">
            <v>Compreh.</v>
          </cell>
          <cell r="BD815" t="str">
            <v>AVL</v>
          </cell>
          <cell r="BE815"/>
          <cell r="BF815" t="str">
            <v>QATAR TRANSPORT</v>
          </cell>
          <cell r="BG815" t="str">
            <v>FMB120</v>
          </cell>
          <cell r="BH815">
            <v>359632109107786</v>
          </cell>
          <cell r="BI815">
            <v>9742800042128</v>
          </cell>
          <cell r="BJ815" t="str">
            <v>fixed</v>
          </cell>
          <cell r="BK815">
            <v>44222</v>
          </cell>
          <cell r="BL815"/>
          <cell r="BM815"/>
          <cell r="BN815">
            <v>4000025730</v>
          </cell>
          <cell r="BO815"/>
          <cell r="BP815" t="str">
            <v>1 year unlimited mileage for the entire vehicle;3 years or 450,000km</v>
          </cell>
          <cell r="BQ815">
            <v>1108050100</v>
          </cell>
        </row>
        <row r="816">
          <cell r="C816">
            <v>165189</v>
          </cell>
          <cell r="D816" t="str">
            <v>Active</v>
          </cell>
          <cell r="E816" t="str">
            <v>Mercedes</v>
          </cell>
          <cell r="F816" t="str">
            <v xml:space="preserve">Automatic </v>
          </cell>
          <cell r="G816" t="str">
            <v>Actros 2142</v>
          </cell>
          <cell r="H816" t="str">
            <v>Truck</v>
          </cell>
          <cell r="I816" t="str">
            <v>Double Cabin</v>
          </cell>
          <cell r="J816" t="str">
            <v>Truck Head</v>
          </cell>
          <cell r="K816" t="str">
            <v xml:space="preserve">Small Pin </v>
          </cell>
          <cell r="L816"/>
          <cell r="M816"/>
          <cell r="N816" t="str">
            <v>W1ECHPAJ7M0494040</v>
          </cell>
          <cell r="O816">
            <v>2021</v>
          </cell>
          <cell r="P816" t="str">
            <v>Germany</v>
          </cell>
          <cell r="Q816" t="str">
            <v>TR-Transport - Operations</v>
          </cell>
          <cell r="R816" t="str">
            <v>GWC</v>
          </cell>
          <cell r="S816" t="str">
            <v>LVQ</v>
          </cell>
          <cell r="T816"/>
          <cell r="U816"/>
          <cell r="V816"/>
          <cell r="W816">
            <v>6</v>
          </cell>
          <cell r="X816" t="str">
            <v>White</v>
          </cell>
          <cell r="Y816" t="str">
            <v>460972U1068205</v>
          </cell>
          <cell r="Z816"/>
          <cell r="AA816" t="str">
            <v>Diesel</v>
          </cell>
          <cell r="AB816"/>
          <cell r="AC816">
            <v>1</v>
          </cell>
          <cell r="AD816"/>
          <cell r="AE816" t="str">
            <v xml:space="preserve"> 2 Seater</v>
          </cell>
          <cell r="AF816"/>
          <cell r="AG816" t="str">
            <v>Single Axel</v>
          </cell>
          <cell r="AH816"/>
          <cell r="AI816"/>
          <cell r="AJ816">
            <v>21000</v>
          </cell>
          <cell r="AK816">
            <v>3000</v>
          </cell>
          <cell r="AL816"/>
          <cell r="AM816"/>
          <cell r="AN816"/>
          <cell r="AO816"/>
          <cell r="AP816"/>
          <cell r="AQ816"/>
          <cell r="AR816"/>
          <cell r="AS816"/>
          <cell r="AT816"/>
          <cell r="AU816"/>
          <cell r="AV816"/>
          <cell r="AW816"/>
          <cell r="AX816"/>
          <cell r="AY816" t="e">
            <v>#N/A</v>
          </cell>
          <cell r="AZ816"/>
          <cell r="BA816">
            <v>44936</v>
          </cell>
          <cell r="BB816" t="str">
            <v>Warning</v>
          </cell>
          <cell r="BC816" t="str">
            <v>Compreh.</v>
          </cell>
          <cell r="BD816" t="str">
            <v>AVL</v>
          </cell>
          <cell r="BE816"/>
          <cell r="BF816" t="str">
            <v>QATAR TRANSPORT</v>
          </cell>
          <cell r="BG816" t="str">
            <v>FMB120</v>
          </cell>
          <cell r="BH816">
            <v>359632109107778</v>
          </cell>
          <cell r="BI816">
            <v>9742800042129</v>
          </cell>
          <cell r="BJ816" t="str">
            <v>fixed</v>
          </cell>
          <cell r="BK816">
            <v>44222</v>
          </cell>
          <cell r="BL816"/>
          <cell r="BM816"/>
          <cell r="BN816">
            <v>4000025730</v>
          </cell>
          <cell r="BO816"/>
          <cell r="BP816" t="str">
            <v>1 year unlimited mileage for the entire vehicle;3 years or 450,000km</v>
          </cell>
          <cell r="BQ816">
            <v>1108050100</v>
          </cell>
        </row>
        <row r="817">
          <cell r="C817">
            <v>166186</v>
          </cell>
          <cell r="D817" t="str">
            <v>Active</v>
          </cell>
          <cell r="E817" t="str">
            <v>Mercedes</v>
          </cell>
          <cell r="F817" t="str">
            <v xml:space="preserve">Automatic </v>
          </cell>
          <cell r="G817" t="str">
            <v>Actros 2142</v>
          </cell>
          <cell r="H817" t="str">
            <v>Truck</v>
          </cell>
          <cell r="I817" t="str">
            <v>Double Cabin</v>
          </cell>
          <cell r="J817" t="str">
            <v>Truck Head</v>
          </cell>
          <cell r="K817" t="str">
            <v xml:space="preserve">Small Pin </v>
          </cell>
          <cell r="L817"/>
          <cell r="M817"/>
          <cell r="N817" t="str">
            <v>W1ECHPAJ0M0492243</v>
          </cell>
          <cell r="O817">
            <v>2021</v>
          </cell>
          <cell r="P817" t="str">
            <v>Germany</v>
          </cell>
          <cell r="Q817" t="str">
            <v>TR-Transport - Operations</v>
          </cell>
          <cell r="R817" t="str">
            <v>GWC</v>
          </cell>
          <cell r="S817" t="str">
            <v>LVQ</v>
          </cell>
          <cell r="T817"/>
          <cell r="U817"/>
          <cell r="V817"/>
          <cell r="W817">
            <v>6</v>
          </cell>
          <cell r="X817" t="str">
            <v>White</v>
          </cell>
          <cell r="Y817" t="str">
            <v>460972U1068000</v>
          </cell>
          <cell r="Z817"/>
          <cell r="AA817" t="str">
            <v>Diesel</v>
          </cell>
          <cell r="AB817"/>
          <cell r="AC817">
            <v>1</v>
          </cell>
          <cell r="AD817"/>
          <cell r="AE817" t="str">
            <v xml:space="preserve"> 2 Seater</v>
          </cell>
          <cell r="AF817"/>
          <cell r="AG817" t="str">
            <v>Single Axel</v>
          </cell>
          <cell r="AH817"/>
          <cell r="AI817"/>
          <cell r="AJ817">
            <v>21000</v>
          </cell>
          <cell r="AK817">
            <v>3000</v>
          </cell>
          <cell r="AL817"/>
          <cell r="AM817"/>
          <cell r="AN817"/>
          <cell r="AO817"/>
          <cell r="AP817"/>
          <cell r="AQ817"/>
          <cell r="AR817"/>
          <cell r="AS817"/>
          <cell r="AT817"/>
          <cell r="AU817"/>
          <cell r="AV817"/>
          <cell r="AW817"/>
          <cell r="AX817"/>
          <cell r="AY817" t="e">
            <v>#N/A</v>
          </cell>
          <cell r="AZ817"/>
          <cell r="BA817">
            <v>44936</v>
          </cell>
          <cell r="BB817" t="str">
            <v>Warning</v>
          </cell>
          <cell r="BC817" t="str">
            <v>Compreh.</v>
          </cell>
          <cell r="BD817" t="str">
            <v>AVL</v>
          </cell>
          <cell r="BE817"/>
          <cell r="BF817" t="str">
            <v>QATAR TRANSPORT</v>
          </cell>
          <cell r="BG817" t="str">
            <v>FMB120</v>
          </cell>
          <cell r="BH817">
            <v>359632109111135</v>
          </cell>
          <cell r="BI817">
            <v>9742800042130</v>
          </cell>
          <cell r="BJ817" t="str">
            <v>fixed</v>
          </cell>
          <cell r="BK817">
            <v>44222</v>
          </cell>
          <cell r="BL817"/>
          <cell r="BM817"/>
          <cell r="BN817">
            <v>4000025730</v>
          </cell>
          <cell r="BO817"/>
          <cell r="BP817" t="str">
            <v>1 year unlimited mileage for the entire vehicle;3 years or 450,000km</v>
          </cell>
          <cell r="BQ817">
            <v>1108050100</v>
          </cell>
        </row>
        <row r="818">
          <cell r="C818">
            <v>166464</v>
          </cell>
          <cell r="D818" t="str">
            <v>Active</v>
          </cell>
          <cell r="E818" t="str">
            <v>Mercedes</v>
          </cell>
          <cell r="F818" t="str">
            <v xml:space="preserve">Automatic </v>
          </cell>
          <cell r="G818" t="str">
            <v>Actros 2142</v>
          </cell>
          <cell r="H818" t="str">
            <v>Truck</v>
          </cell>
          <cell r="I818" t="str">
            <v>Double Cabin</v>
          </cell>
          <cell r="J818" t="str">
            <v>Truck Head</v>
          </cell>
          <cell r="K818" t="str">
            <v xml:space="preserve">Small Pin </v>
          </cell>
          <cell r="L818"/>
          <cell r="M818"/>
          <cell r="N818" t="str">
            <v>W1ECHPAJ0M0492601</v>
          </cell>
          <cell r="O818">
            <v>2021</v>
          </cell>
          <cell r="P818" t="str">
            <v>Germany</v>
          </cell>
          <cell r="Q818" t="str">
            <v>TR-Transport - Operations</v>
          </cell>
          <cell r="R818" t="str">
            <v>GWC</v>
          </cell>
          <cell r="S818" t="str">
            <v>LVQ</v>
          </cell>
          <cell r="T818"/>
          <cell r="U818"/>
          <cell r="V818"/>
          <cell r="W818">
            <v>6</v>
          </cell>
          <cell r="X818" t="str">
            <v>White</v>
          </cell>
          <cell r="Y818" t="str">
            <v>460972U1067939</v>
          </cell>
          <cell r="Z818"/>
          <cell r="AA818" t="str">
            <v>Diesel</v>
          </cell>
          <cell r="AB818"/>
          <cell r="AC818">
            <v>1</v>
          </cell>
          <cell r="AD818"/>
          <cell r="AE818" t="str">
            <v xml:space="preserve"> 2 Seater</v>
          </cell>
          <cell r="AF818"/>
          <cell r="AG818" t="str">
            <v>Single Axel</v>
          </cell>
          <cell r="AH818"/>
          <cell r="AI818"/>
          <cell r="AJ818">
            <v>21000</v>
          </cell>
          <cell r="AK818">
            <v>3000</v>
          </cell>
          <cell r="AL818"/>
          <cell r="AM818"/>
          <cell r="AN818"/>
          <cell r="AO818"/>
          <cell r="AP818"/>
          <cell r="AQ818"/>
          <cell r="AR818"/>
          <cell r="AS818"/>
          <cell r="AT818"/>
          <cell r="AU818"/>
          <cell r="AV818"/>
          <cell r="AW818"/>
          <cell r="AX818"/>
          <cell r="AY818" t="str">
            <v>Available</v>
          </cell>
          <cell r="AZ818"/>
          <cell r="BA818">
            <v>44938</v>
          </cell>
          <cell r="BB818" t="str">
            <v>Warning</v>
          </cell>
          <cell r="BC818" t="str">
            <v>Compreh.</v>
          </cell>
          <cell r="BD818" t="str">
            <v>AVL</v>
          </cell>
          <cell r="BE818"/>
          <cell r="BF818" t="str">
            <v>QATAR TRANSPORT</v>
          </cell>
          <cell r="BG818" t="str">
            <v>FMB120</v>
          </cell>
          <cell r="BH818">
            <v>359632109124138</v>
          </cell>
          <cell r="BI818">
            <v>9742800042131</v>
          </cell>
          <cell r="BJ818" t="str">
            <v>fixed</v>
          </cell>
          <cell r="BK818">
            <v>44222</v>
          </cell>
          <cell r="BL818"/>
          <cell r="BM818"/>
          <cell r="BN818">
            <v>4000025730</v>
          </cell>
          <cell r="BO818"/>
          <cell r="BP818" t="str">
            <v>1 year unlimited mileage for the entire vehicle;3 years or 450,000km</v>
          </cell>
          <cell r="BQ818">
            <v>1108050100</v>
          </cell>
        </row>
        <row r="819">
          <cell r="C819">
            <v>18556</v>
          </cell>
          <cell r="D819" t="str">
            <v>Active</v>
          </cell>
          <cell r="E819" t="str">
            <v>UD</v>
          </cell>
          <cell r="F819" t="str">
            <v>Manuel</v>
          </cell>
          <cell r="G819" t="str">
            <v xml:space="preserve">UD </v>
          </cell>
          <cell r="H819" t="str">
            <v>Rigid Truck</v>
          </cell>
          <cell r="I819"/>
          <cell r="J819" t="str">
            <v>Reefer Box With Tail Lift</v>
          </cell>
          <cell r="K819"/>
          <cell r="L819"/>
          <cell r="M819" t="str">
            <v>JNCMDF0H3FAL01762</v>
          </cell>
          <cell r="N819" t="str">
            <v>JNCMDF0H3FAL01762</v>
          </cell>
          <cell r="O819">
            <v>2015</v>
          </cell>
          <cell r="P819" t="str">
            <v>Japan</v>
          </cell>
          <cell r="Q819" t="str">
            <v>CL - Distribution (Core Ops)</v>
          </cell>
          <cell r="R819" t="str">
            <v>GWC</v>
          </cell>
          <cell r="S819" t="str">
            <v>LVQ</v>
          </cell>
          <cell r="T819"/>
          <cell r="U819"/>
          <cell r="V819"/>
          <cell r="W819">
            <v>6</v>
          </cell>
          <cell r="X819" t="str">
            <v>White</v>
          </cell>
          <cell r="Y819" t="str">
            <v>FE6-232950C</v>
          </cell>
          <cell r="Z819"/>
          <cell r="AA819" t="str">
            <v>Diesel</v>
          </cell>
          <cell r="AB819"/>
          <cell r="AC819">
            <v>2</v>
          </cell>
          <cell r="AD819">
            <v>5</v>
          </cell>
          <cell r="AE819"/>
          <cell r="AF819"/>
          <cell r="AG819"/>
          <cell r="AH819"/>
          <cell r="AI819">
            <v>7000</v>
          </cell>
          <cell r="AJ819">
            <v>10200</v>
          </cell>
          <cell r="AK819">
            <v>3200</v>
          </cell>
          <cell r="AL819"/>
          <cell r="AM819"/>
          <cell r="AN819">
            <v>650</v>
          </cell>
          <cell r="AO819"/>
          <cell r="AP819">
            <v>207</v>
          </cell>
          <cell r="AQ819"/>
          <cell r="AR819"/>
          <cell r="AS819" t="str">
            <v>Oasis 350-Carrier</v>
          </cell>
          <cell r="AT819" t="str">
            <v>PKH94083121</v>
          </cell>
          <cell r="AU819"/>
          <cell r="AV819"/>
          <cell r="AW819"/>
          <cell r="AX819"/>
          <cell r="AY819" t="e">
            <v>#N/A</v>
          </cell>
          <cell r="AZ819"/>
          <cell r="BA819">
            <v>44878</v>
          </cell>
          <cell r="BB819" t="str">
            <v>Expired</v>
          </cell>
          <cell r="BC819" t="str">
            <v>Compreh.</v>
          </cell>
          <cell r="BD819" t="str">
            <v>AVL</v>
          </cell>
          <cell r="BE819"/>
          <cell r="BF819" t="str">
            <v>DISTRIBUTION</v>
          </cell>
          <cell r="BG819" t="str">
            <v>FMB120</v>
          </cell>
          <cell r="BH819">
            <v>359632109105301</v>
          </cell>
          <cell r="BI819">
            <v>9742800042132</v>
          </cell>
          <cell r="BJ819" t="str">
            <v>fixed</v>
          </cell>
          <cell r="BK819"/>
          <cell r="BL819"/>
          <cell r="BM819"/>
          <cell r="BN819"/>
          <cell r="BO819"/>
          <cell r="BP819"/>
          <cell r="BQ819">
            <v>1108010252</v>
          </cell>
        </row>
        <row r="820">
          <cell r="C820">
            <v>144520</v>
          </cell>
          <cell r="D820" t="str">
            <v>Active</v>
          </cell>
          <cell r="E820" t="str">
            <v>Mitsubishi</v>
          </cell>
          <cell r="F820" t="str">
            <v>Manuel</v>
          </cell>
          <cell r="G820" t="str">
            <v>Canter</v>
          </cell>
          <cell r="H820" t="str">
            <v>Rigid Truck</v>
          </cell>
          <cell r="I820"/>
          <cell r="J820" t="str">
            <v>Open Pickup without Tail Lift</v>
          </cell>
          <cell r="K820"/>
          <cell r="L820"/>
          <cell r="M820"/>
          <cell r="N820" t="str">
            <v>JL7B6E1P7KK002807</v>
          </cell>
          <cell r="O820">
            <v>2019</v>
          </cell>
          <cell r="P820" t="str">
            <v>Japan</v>
          </cell>
          <cell r="Q820" t="str">
            <v>CL- Jumbo</v>
          </cell>
          <cell r="R820" t="str">
            <v>GWC</v>
          </cell>
          <cell r="S820"/>
          <cell r="T820"/>
          <cell r="U820"/>
          <cell r="V820"/>
          <cell r="W820">
            <v>4</v>
          </cell>
          <cell r="X820" t="str">
            <v>White</v>
          </cell>
          <cell r="Y820" t="str">
            <v>4D33R24039</v>
          </cell>
          <cell r="Z820"/>
          <cell r="AA820" t="str">
            <v>Diesel</v>
          </cell>
          <cell r="AB820" t="str">
            <v>100 LTR</v>
          </cell>
          <cell r="AC820"/>
          <cell r="AD820">
            <v>4.5</v>
          </cell>
          <cell r="AE820"/>
          <cell r="AF820"/>
          <cell r="AG820"/>
          <cell r="AH820"/>
          <cell r="AI820">
            <v>4240</v>
          </cell>
          <cell r="AJ820">
            <v>6500</v>
          </cell>
          <cell r="AK820">
            <v>2260</v>
          </cell>
          <cell r="AL820">
            <v>430</v>
          </cell>
          <cell r="AM820">
            <v>420</v>
          </cell>
          <cell r="AN820">
            <v>200</v>
          </cell>
          <cell r="AO820">
            <v>195</v>
          </cell>
          <cell r="AP820"/>
          <cell r="AQ820">
            <v>133</v>
          </cell>
          <cell r="AR820"/>
          <cell r="AS820"/>
          <cell r="AT820"/>
          <cell r="AU820"/>
          <cell r="AV820"/>
          <cell r="AW820"/>
          <cell r="AX820"/>
          <cell r="AY820" t="e">
            <v>#N/A</v>
          </cell>
          <cell r="AZ820"/>
          <cell r="BA820">
            <v>45141</v>
          </cell>
          <cell r="BB820" t="str">
            <v/>
          </cell>
          <cell r="BC820" t="str">
            <v>Compreh.</v>
          </cell>
          <cell r="BD820" t="str">
            <v>AVL</v>
          </cell>
          <cell r="BE820"/>
          <cell r="BF820" t="str">
            <v>CL- JUMBO</v>
          </cell>
          <cell r="BG820" t="str">
            <v>FMB120</v>
          </cell>
          <cell r="BH820">
            <v>359632109083227</v>
          </cell>
          <cell r="BI820">
            <v>9742800042133</v>
          </cell>
          <cell r="BJ820" t="str">
            <v>fixed</v>
          </cell>
          <cell r="BK820">
            <v>43676</v>
          </cell>
          <cell r="BL820"/>
          <cell r="BM820"/>
          <cell r="BN820"/>
          <cell r="BO820"/>
          <cell r="BP820" t="str">
            <v>3Y 100K</v>
          </cell>
          <cell r="BQ820">
            <v>1108010800</v>
          </cell>
        </row>
        <row r="821">
          <cell r="C821">
            <v>144585</v>
          </cell>
          <cell r="D821" t="str">
            <v>Active</v>
          </cell>
          <cell r="E821" t="str">
            <v>Mitsubishi</v>
          </cell>
          <cell r="F821" t="str">
            <v>Manuel</v>
          </cell>
          <cell r="G821" t="str">
            <v>Canter</v>
          </cell>
          <cell r="H821" t="str">
            <v>Rigid Truck</v>
          </cell>
          <cell r="I821"/>
          <cell r="J821" t="str">
            <v>Open Pickup without Tail Lift</v>
          </cell>
          <cell r="K821"/>
          <cell r="L821"/>
          <cell r="M821"/>
          <cell r="N821" t="str">
            <v>JL7B6E1P9KK002808</v>
          </cell>
          <cell r="O821">
            <v>2019</v>
          </cell>
          <cell r="P821" t="str">
            <v>Japan</v>
          </cell>
          <cell r="Q821" t="str">
            <v>CL- Jumbo</v>
          </cell>
          <cell r="R821" t="str">
            <v>GWC</v>
          </cell>
          <cell r="S821"/>
          <cell r="T821"/>
          <cell r="U821"/>
          <cell r="V821"/>
          <cell r="W821">
            <v>4</v>
          </cell>
          <cell r="X821" t="str">
            <v>White</v>
          </cell>
          <cell r="Y821" t="str">
            <v>4D33R24041</v>
          </cell>
          <cell r="Z821"/>
          <cell r="AA821" t="str">
            <v>Diesel</v>
          </cell>
          <cell r="AB821" t="str">
            <v>100 LTR</v>
          </cell>
          <cell r="AC821"/>
          <cell r="AD821">
            <v>4.5</v>
          </cell>
          <cell r="AE821"/>
          <cell r="AF821"/>
          <cell r="AG821"/>
          <cell r="AH821"/>
          <cell r="AI821">
            <v>4240</v>
          </cell>
          <cell r="AJ821">
            <v>7697</v>
          </cell>
          <cell r="AK821">
            <v>3457</v>
          </cell>
          <cell r="AL821">
            <v>430</v>
          </cell>
          <cell r="AM821">
            <v>420</v>
          </cell>
          <cell r="AN821">
            <v>200</v>
          </cell>
          <cell r="AO821">
            <v>195</v>
          </cell>
          <cell r="AP821"/>
          <cell r="AQ821">
            <v>133</v>
          </cell>
          <cell r="AR821"/>
          <cell r="AS821"/>
          <cell r="AT821"/>
          <cell r="AU821"/>
          <cell r="AV821"/>
          <cell r="AW821"/>
          <cell r="AX821"/>
          <cell r="AY821" t="e">
            <v>#N/A</v>
          </cell>
          <cell r="AZ821"/>
          <cell r="BA821">
            <v>45130</v>
          </cell>
          <cell r="BB821" t="str">
            <v/>
          </cell>
          <cell r="BC821" t="str">
            <v>Compreh.</v>
          </cell>
          <cell r="BD821" t="str">
            <v>AVL</v>
          </cell>
          <cell r="BE821"/>
          <cell r="BF821" t="str">
            <v>CL- JUMBO</v>
          </cell>
          <cell r="BG821" t="str">
            <v>FMB120</v>
          </cell>
          <cell r="BH821">
            <v>359632109080058</v>
          </cell>
          <cell r="BI821">
            <v>9742800042134</v>
          </cell>
          <cell r="BJ821" t="str">
            <v>fixed</v>
          </cell>
          <cell r="BK821">
            <v>43676</v>
          </cell>
          <cell r="BL821"/>
          <cell r="BM821"/>
          <cell r="BN821">
            <v>4000017535</v>
          </cell>
          <cell r="BO821"/>
          <cell r="BP821" t="str">
            <v>o 4 years or 240,000 Kms</v>
          </cell>
          <cell r="BQ821">
            <v>1108010800</v>
          </cell>
        </row>
        <row r="822">
          <cell r="C822">
            <v>144682</v>
          </cell>
          <cell r="D822" t="str">
            <v>Active</v>
          </cell>
          <cell r="E822" t="str">
            <v>Mitsubishi</v>
          </cell>
          <cell r="F822" t="str">
            <v>Manuel</v>
          </cell>
          <cell r="G822" t="str">
            <v>Canter</v>
          </cell>
          <cell r="H822" t="str">
            <v>Rigid Truck</v>
          </cell>
          <cell r="I822"/>
          <cell r="J822" t="str">
            <v>Open Pickup without Tail Lift</v>
          </cell>
          <cell r="K822"/>
          <cell r="L822"/>
          <cell r="M822"/>
          <cell r="N822" t="str">
            <v>JL7B6E1P0KK002809</v>
          </cell>
          <cell r="O822">
            <v>2019</v>
          </cell>
          <cell r="P822" t="str">
            <v>Japan</v>
          </cell>
          <cell r="Q822" t="str">
            <v>CL- Jumbo</v>
          </cell>
          <cell r="R822" t="str">
            <v>GWC</v>
          </cell>
          <cell r="S822"/>
          <cell r="T822"/>
          <cell r="U822"/>
          <cell r="V822"/>
          <cell r="W822">
            <v>4</v>
          </cell>
          <cell r="X822" t="str">
            <v>White</v>
          </cell>
          <cell r="Y822" t="str">
            <v>4D33R24048</v>
          </cell>
          <cell r="Z822"/>
          <cell r="AA822" t="str">
            <v>Diesel</v>
          </cell>
          <cell r="AB822" t="str">
            <v>100 LTR</v>
          </cell>
          <cell r="AC822"/>
          <cell r="AD822">
            <v>4.5</v>
          </cell>
          <cell r="AE822"/>
          <cell r="AF822"/>
          <cell r="AG822"/>
          <cell r="AH822"/>
          <cell r="AI822">
            <v>4240</v>
          </cell>
          <cell r="AJ822">
            <v>7224</v>
          </cell>
          <cell r="AK822">
            <v>2984</v>
          </cell>
          <cell r="AL822">
            <v>430</v>
          </cell>
          <cell r="AM822">
            <v>420</v>
          </cell>
          <cell r="AN822">
            <v>200</v>
          </cell>
          <cell r="AO822">
            <v>195</v>
          </cell>
          <cell r="AP822"/>
          <cell r="AQ822">
            <v>133</v>
          </cell>
          <cell r="AR822"/>
          <cell r="AS822"/>
          <cell r="AT822"/>
          <cell r="AU822"/>
          <cell r="AV822"/>
          <cell r="AW822"/>
          <cell r="AX822"/>
          <cell r="AY822" t="e">
            <v>#N/A</v>
          </cell>
          <cell r="AZ822"/>
          <cell r="BA822">
            <v>45126</v>
          </cell>
          <cell r="BB822" t="str">
            <v/>
          </cell>
          <cell r="BC822" t="str">
            <v>Compreh.</v>
          </cell>
          <cell r="BD822" t="str">
            <v>AVL</v>
          </cell>
          <cell r="BE822"/>
          <cell r="BF822" t="str">
            <v>CL- JUMBO</v>
          </cell>
          <cell r="BG822" t="str">
            <v>FMB120</v>
          </cell>
          <cell r="BH822">
            <v>359632109084696</v>
          </cell>
          <cell r="BI822">
            <v>9742800042135</v>
          </cell>
          <cell r="BJ822" t="str">
            <v>fixed</v>
          </cell>
          <cell r="BK822">
            <v>43676</v>
          </cell>
          <cell r="BL822"/>
          <cell r="BM822"/>
          <cell r="BN822"/>
          <cell r="BO822"/>
          <cell r="BP822" t="str">
            <v>3Y 100K</v>
          </cell>
          <cell r="BQ822">
            <v>1108010800</v>
          </cell>
        </row>
        <row r="823">
          <cell r="C823">
            <v>144746</v>
          </cell>
          <cell r="D823" t="str">
            <v>Active</v>
          </cell>
          <cell r="E823" t="str">
            <v>Mitsubishi</v>
          </cell>
          <cell r="F823" t="str">
            <v>Manuel</v>
          </cell>
          <cell r="G823" t="str">
            <v>Canter</v>
          </cell>
          <cell r="H823" t="str">
            <v>Rigid Truck</v>
          </cell>
          <cell r="I823"/>
          <cell r="J823" t="str">
            <v>Open Pickup without Tail Lift</v>
          </cell>
          <cell r="K823"/>
          <cell r="L823"/>
          <cell r="M823"/>
          <cell r="N823" t="str">
            <v>JL7B6E1P2KK002813</v>
          </cell>
          <cell r="O823">
            <v>2019</v>
          </cell>
          <cell r="P823" t="str">
            <v>Japan</v>
          </cell>
          <cell r="Q823" t="str">
            <v>CL- Jumbo</v>
          </cell>
          <cell r="R823" t="str">
            <v>GWC</v>
          </cell>
          <cell r="S823"/>
          <cell r="T823"/>
          <cell r="U823"/>
          <cell r="V823"/>
          <cell r="W823">
            <v>4</v>
          </cell>
          <cell r="X823" t="str">
            <v>White</v>
          </cell>
          <cell r="Y823" t="str">
            <v>4D33R24043</v>
          </cell>
          <cell r="Z823"/>
          <cell r="AA823" t="str">
            <v>Diesel</v>
          </cell>
          <cell r="AB823" t="str">
            <v>100 LTR</v>
          </cell>
          <cell r="AC823"/>
          <cell r="AD823">
            <v>4.5</v>
          </cell>
          <cell r="AE823"/>
          <cell r="AF823"/>
          <cell r="AG823"/>
          <cell r="AH823"/>
          <cell r="AI823">
            <v>4240</v>
          </cell>
          <cell r="AJ823">
            <v>6500</v>
          </cell>
          <cell r="AK823">
            <v>2260</v>
          </cell>
          <cell r="AL823">
            <v>430</v>
          </cell>
          <cell r="AM823">
            <v>420</v>
          </cell>
          <cell r="AN823">
            <v>200</v>
          </cell>
          <cell r="AO823">
            <v>195</v>
          </cell>
          <cell r="AP823"/>
          <cell r="AQ823">
            <v>133</v>
          </cell>
          <cell r="AR823"/>
          <cell r="AS823"/>
          <cell r="AT823"/>
          <cell r="AU823"/>
          <cell r="AV823"/>
          <cell r="AW823"/>
          <cell r="AX823"/>
          <cell r="AY823" t="e">
            <v>#N/A</v>
          </cell>
          <cell r="AZ823"/>
          <cell r="BA823">
            <v>45126</v>
          </cell>
          <cell r="BB823" t="str">
            <v/>
          </cell>
          <cell r="BC823" t="str">
            <v>Compreh.</v>
          </cell>
          <cell r="BD823" t="str">
            <v>AVL</v>
          </cell>
          <cell r="BE823"/>
          <cell r="BF823" t="str">
            <v>CL- JUMBO</v>
          </cell>
          <cell r="BG823" t="str">
            <v>FMB120</v>
          </cell>
          <cell r="BH823">
            <v>359632109109246</v>
          </cell>
          <cell r="BI823">
            <v>9742800042136</v>
          </cell>
          <cell r="BJ823" t="str">
            <v>fixed</v>
          </cell>
          <cell r="BK823">
            <v>43676</v>
          </cell>
          <cell r="BL823"/>
          <cell r="BM823"/>
          <cell r="BN823"/>
          <cell r="BO823"/>
          <cell r="BP823" t="str">
            <v>3Y 100K</v>
          </cell>
          <cell r="BQ823">
            <v>1108010800</v>
          </cell>
        </row>
        <row r="824">
          <cell r="C824">
            <v>145725</v>
          </cell>
          <cell r="D824" t="str">
            <v>Active</v>
          </cell>
          <cell r="E824" t="str">
            <v>Mitsubishi</v>
          </cell>
          <cell r="F824" t="str">
            <v>Manuel</v>
          </cell>
          <cell r="G824" t="str">
            <v>Canter</v>
          </cell>
          <cell r="H824" t="str">
            <v>Rigid Truck</v>
          </cell>
          <cell r="I824"/>
          <cell r="J824" t="str">
            <v>Open Pickup without Tail Lift</v>
          </cell>
          <cell r="K824"/>
          <cell r="L824"/>
          <cell r="M824"/>
          <cell r="N824" t="str">
            <v>JL7B6E1P4KK002814</v>
          </cell>
          <cell r="O824">
            <v>2019</v>
          </cell>
          <cell r="P824" t="str">
            <v>Japan</v>
          </cell>
          <cell r="Q824" t="str">
            <v>CL- Jumbo</v>
          </cell>
          <cell r="R824" t="str">
            <v>GWC</v>
          </cell>
          <cell r="S824"/>
          <cell r="T824"/>
          <cell r="U824"/>
          <cell r="V824"/>
          <cell r="W824">
            <v>4</v>
          </cell>
          <cell r="X824" t="str">
            <v>White</v>
          </cell>
          <cell r="Y824" t="str">
            <v>4D33R24049</v>
          </cell>
          <cell r="Z824"/>
          <cell r="AA824" t="str">
            <v>Diesel</v>
          </cell>
          <cell r="AB824" t="str">
            <v>100 LTR</v>
          </cell>
          <cell r="AC824"/>
          <cell r="AD824">
            <v>4.5</v>
          </cell>
          <cell r="AE824"/>
          <cell r="AF824"/>
          <cell r="AG824"/>
          <cell r="AH824"/>
          <cell r="AI824">
            <v>4240</v>
          </cell>
          <cell r="AJ824">
            <v>7533</v>
          </cell>
          <cell r="AK824">
            <v>3293</v>
          </cell>
          <cell r="AL824">
            <v>430</v>
          </cell>
          <cell r="AM824">
            <v>420</v>
          </cell>
          <cell r="AN824">
            <v>200</v>
          </cell>
          <cell r="AO824">
            <v>195</v>
          </cell>
          <cell r="AP824"/>
          <cell r="AQ824">
            <v>133</v>
          </cell>
          <cell r="AR824"/>
          <cell r="AS824"/>
          <cell r="AT824"/>
          <cell r="AU824"/>
          <cell r="AV824"/>
          <cell r="AW824"/>
          <cell r="AX824"/>
          <cell r="AY824" t="e">
            <v>#N/A</v>
          </cell>
          <cell r="AZ824"/>
          <cell r="BA824">
            <v>45131</v>
          </cell>
          <cell r="BB824" t="str">
            <v/>
          </cell>
          <cell r="BC824" t="str">
            <v>Compreh.</v>
          </cell>
          <cell r="BD824" t="str">
            <v>AVL</v>
          </cell>
          <cell r="BE824"/>
          <cell r="BF824" t="str">
            <v>CL- JUMBO</v>
          </cell>
          <cell r="BG824" t="str">
            <v>FMB120</v>
          </cell>
          <cell r="BH824">
            <v>359632109083383</v>
          </cell>
          <cell r="BI824">
            <v>9742800042137</v>
          </cell>
          <cell r="BJ824" t="str">
            <v>fixed</v>
          </cell>
          <cell r="BK824">
            <v>43677</v>
          </cell>
          <cell r="BL824"/>
          <cell r="BM824"/>
          <cell r="BN824">
            <v>4000017535</v>
          </cell>
          <cell r="BO824"/>
          <cell r="BP824" t="str">
            <v>o 4 years or 240,000 Kms</v>
          </cell>
          <cell r="BQ824">
            <v>1108010800</v>
          </cell>
        </row>
        <row r="825">
          <cell r="C825">
            <v>146286</v>
          </cell>
          <cell r="D825" t="str">
            <v>Active</v>
          </cell>
          <cell r="E825" t="str">
            <v xml:space="preserve">Tata </v>
          </cell>
          <cell r="F825" t="str">
            <v>Manuel</v>
          </cell>
          <cell r="G825" t="str">
            <v>Novus F6C4F 11 TON</v>
          </cell>
          <cell r="H825" t="str">
            <v>Rigid Truck</v>
          </cell>
          <cell r="I825"/>
          <cell r="J825" t="str">
            <v>Dry Box With Tail Lift</v>
          </cell>
          <cell r="K825"/>
          <cell r="L825"/>
          <cell r="M825" t="str">
            <v>KL3F6C4F16K000060</v>
          </cell>
          <cell r="N825" t="str">
            <v>KL3F6C4F16K000060</v>
          </cell>
          <cell r="O825">
            <v>2006</v>
          </cell>
          <cell r="P825" t="str">
            <v>Korea</v>
          </cell>
          <cell r="Q825" t="str">
            <v>CL - Distribution (Core Ops)</v>
          </cell>
          <cell r="R825" t="str">
            <v>GWC</v>
          </cell>
          <cell r="S825" t="str">
            <v>LVQ</v>
          </cell>
          <cell r="T825" t="str">
            <v>LVQ</v>
          </cell>
          <cell r="U825"/>
          <cell r="V825"/>
          <cell r="W825">
            <v>6</v>
          </cell>
          <cell r="X825" t="str">
            <v>Green</v>
          </cell>
          <cell r="Y825">
            <v>603179</v>
          </cell>
          <cell r="Z825"/>
          <cell r="AA825" t="str">
            <v>Diesel</v>
          </cell>
          <cell r="AB825"/>
          <cell r="AC825"/>
          <cell r="AD825">
            <v>3.5</v>
          </cell>
          <cell r="AE825"/>
          <cell r="AF825"/>
          <cell r="AG825"/>
          <cell r="AH825"/>
          <cell r="AI825">
            <v>-9900</v>
          </cell>
          <cell r="AJ825"/>
          <cell r="AK825">
            <v>9900</v>
          </cell>
          <cell r="AL825"/>
          <cell r="AM825"/>
          <cell r="AN825">
            <v>698</v>
          </cell>
          <cell r="AO825"/>
          <cell r="AP825">
            <v>238</v>
          </cell>
          <cell r="AQ825"/>
          <cell r="AR825">
            <v>382</v>
          </cell>
          <cell r="AS825" t="str">
            <v>THERMOKING (T800)</v>
          </cell>
          <cell r="AT825" t="str">
            <v>GLW1029830</v>
          </cell>
          <cell r="AU825"/>
          <cell r="AV825"/>
          <cell r="AW825"/>
          <cell r="AX825"/>
          <cell r="AY825" t="e">
            <v>#N/A</v>
          </cell>
          <cell r="AZ825"/>
          <cell r="BA825">
            <v>44965</v>
          </cell>
          <cell r="BB825" t="str">
            <v/>
          </cell>
          <cell r="BC825" t="str">
            <v>Compreh.</v>
          </cell>
          <cell r="BD825" t="str">
            <v>AVL</v>
          </cell>
          <cell r="BE825"/>
          <cell r="BF825" t="str">
            <v>DISTRIBUTION</v>
          </cell>
          <cell r="BG825" t="str">
            <v>FMB120</v>
          </cell>
          <cell r="BH825">
            <v>359632109084605</v>
          </cell>
          <cell r="BI825">
            <v>9742800042138</v>
          </cell>
          <cell r="BJ825" t="str">
            <v>fixed</v>
          </cell>
          <cell r="BK825"/>
          <cell r="BL825"/>
          <cell r="BM825"/>
          <cell r="BN825"/>
          <cell r="BO825"/>
          <cell r="BP825"/>
          <cell r="BQ825">
            <v>1108010252</v>
          </cell>
        </row>
        <row r="826">
          <cell r="C826">
            <v>151626</v>
          </cell>
          <cell r="D826" t="str">
            <v>Active</v>
          </cell>
          <cell r="E826" t="str">
            <v>Isuzu</v>
          </cell>
          <cell r="F826" t="str">
            <v>Manuel</v>
          </cell>
          <cell r="G826" t="str">
            <v>NQR</v>
          </cell>
          <cell r="H826" t="str">
            <v>Rigid Truck</v>
          </cell>
          <cell r="I826"/>
          <cell r="J826" t="str">
            <v>Dry Box</v>
          </cell>
          <cell r="K826"/>
          <cell r="L826"/>
          <cell r="M826" t="str">
            <v>JAMLP4459F7P09896</v>
          </cell>
          <cell r="N826" t="str">
            <v>JAMLP4459F7P09896</v>
          </cell>
          <cell r="O826">
            <v>2015</v>
          </cell>
          <cell r="P826" t="str">
            <v>Japan</v>
          </cell>
          <cell r="Q826" t="str">
            <v>FF - Operation Services</v>
          </cell>
          <cell r="R826" t="str">
            <v>GWC</v>
          </cell>
          <cell r="S826" t="str">
            <v>LVQ</v>
          </cell>
          <cell r="T826"/>
          <cell r="U826"/>
          <cell r="V826"/>
          <cell r="W826">
            <v>4</v>
          </cell>
          <cell r="X826" t="str">
            <v>White</v>
          </cell>
          <cell r="Y826">
            <v>321667</v>
          </cell>
          <cell r="Z826"/>
          <cell r="AA826" t="str">
            <v>Diesel</v>
          </cell>
          <cell r="AB826"/>
          <cell r="AC826"/>
          <cell r="AD826">
            <v>4.5</v>
          </cell>
          <cell r="AE826"/>
          <cell r="AF826"/>
          <cell r="AG826"/>
          <cell r="AH826"/>
          <cell r="AI826">
            <v>5500</v>
          </cell>
          <cell r="AJ826">
            <v>13500</v>
          </cell>
          <cell r="AK826">
            <v>8000</v>
          </cell>
          <cell r="AL826"/>
          <cell r="AM826"/>
          <cell r="AN826"/>
          <cell r="AO826"/>
          <cell r="AP826"/>
          <cell r="AQ826"/>
          <cell r="AR826"/>
          <cell r="AS826"/>
          <cell r="AT826"/>
          <cell r="AU826"/>
          <cell r="AV826"/>
          <cell r="AW826"/>
          <cell r="AX826"/>
          <cell r="AY826" t="e">
            <v>#N/A</v>
          </cell>
          <cell r="AZ826"/>
          <cell r="BA826">
            <v>44980</v>
          </cell>
          <cell r="BB826" t="str">
            <v/>
          </cell>
          <cell r="BC826" t="str">
            <v>Compreh.</v>
          </cell>
          <cell r="BD826" t="str">
            <v>AVL</v>
          </cell>
          <cell r="BE826"/>
          <cell r="BF826" t="str">
            <v>FTD</v>
          </cell>
          <cell r="BG826" t="str">
            <v>FMB120</v>
          </cell>
          <cell r="BH826">
            <v>359632109100419</v>
          </cell>
          <cell r="BI826">
            <v>9742800042139</v>
          </cell>
          <cell r="BJ826" t="str">
            <v>fixed</v>
          </cell>
          <cell r="BK826"/>
          <cell r="BL826"/>
          <cell r="BM826"/>
          <cell r="BN826"/>
          <cell r="BO826"/>
          <cell r="BP826"/>
          <cell r="BQ826">
            <v>1108020400</v>
          </cell>
        </row>
        <row r="827">
          <cell r="C827">
            <v>188958</v>
          </cell>
          <cell r="D827" t="str">
            <v>Active</v>
          </cell>
          <cell r="E827" t="str">
            <v>Mitsubishi</v>
          </cell>
          <cell r="F827" t="str">
            <v>Manuel</v>
          </cell>
          <cell r="G827" t="str">
            <v>08ton</v>
          </cell>
          <cell r="H827" t="str">
            <v>Rigid Truck</v>
          </cell>
          <cell r="I827"/>
          <cell r="J827" t="str">
            <v>Reefer Box With Tail Lift</v>
          </cell>
          <cell r="K827"/>
          <cell r="L827"/>
          <cell r="M827" t="str">
            <v>JL6CUK6L28K022197</v>
          </cell>
          <cell r="N827" t="str">
            <v>JL6CUK6L28K022197</v>
          </cell>
          <cell r="O827">
            <v>2008</v>
          </cell>
          <cell r="P827" t="str">
            <v>Japan</v>
          </cell>
          <cell r="Q827" t="str">
            <v>CL - Distribution (Core Ops)</v>
          </cell>
          <cell r="R827" t="str">
            <v>AGI</v>
          </cell>
          <cell r="S827" t="str">
            <v>LVQ</v>
          </cell>
          <cell r="T827" t="str">
            <v>LVQ</v>
          </cell>
          <cell r="U827"/>
          <cell r="V827"/>
          <cell r="W827">
            <v>6</v>
          </cell>
          <cell r="X827" t="str">
            <v>White</v>
          </cell>
          <cell r="Y827" t="str">
            <v>6D16A17407</v>
          </cell>
          <cell r="Z827"/>
          <cell r="AA827" t="str">
            <v>Diesel</v>
          </cell>
          <cell r="AB827"/>
          <cell r="AC827"/>
          <cell r="AD827">
            <v>4.5</v>
          </cell>
          <cell r="AE827"/>
          <cell r="AF827"/>
          <cell r="AG827"/>
          <cell r="AH827"/>
          <cell r="AI827">
            <v>7000</v>
          </cell>
          <cell r="AJ827">
            <v>8100</v>
          </cell>
          <cell r="AK827">
            <v>1100</v>
          </cell>
          <cell r="AL827"/>
          <cell r="AM827"/>
          <cell r="AN827"/>
          <cell r="AO827"/>
          <cell r="AP827"/>
          <cell r="AQ827"/>
          <cell r="AR827"/>
          <cell r="AS827"/>
          <cell r="AT827"/>
          <cell r="AU827"/>
          <cell r="AV827"/>
          <cell r="AW827"/>
          <cell r="AX827"/>
          <cell r="AY827" t="e">
            <v>#N/A</v>
          </cell>
          <cell r="AZ827"/>
          <cell r="BA827">
            <v>44929</v>
          </cell>
          <cell r="BB827" t="str">
            <v>Warning</v>
          </cell>
          <cell r="BC827" t="str">
            <v>Compreh.</v>
          </cell>
          <cell r="BD827" t="str">
            <v>AVL</v>
          </cell>
          <cell r="BE827"/>
          <cell r="BF827" t="str">
            <v>DISTRIBUTION</v>
          </cell>
          <cell r="BG827" t="str">
            <v>FMB120</v>
          </cell>
          <cell r="BH827">
            <v>359632109092012</v>
          </cell>
          <cell r="BI827">
            <v>9742800042140</v>
          </cell>
          <cell r="BJ827" t="str">
            <v>fixed</v>
          </cell>
          <cell r="BK827"/>
          <cell r="BL827"/>
          <cell r="BM827"/>
          <cell r="BN827"/>
          <cell r="BO827"/>
          <cell r="BP827"/>
          <cell r="BQ827">
            <v>1108010252</v>
          </cell>
        </row>
        <row r="828">
          <cell r="C828">
            <v>261607</v>
          </cell>
          <cell r="D828" t="str">
            <v>Active</v>
          </cell>
          <cell r="E828" t="str">
            <v>Isuzu</v>
          </cell>
          <cell r="F828" t="str">
            <v>Manuel</v>
          </cell>
          <cell r="G828" t="str">
            <v>Reward-NP</v>
          </cell>
          <cell r="H828" t="str">
            <v>Rigid Truck</v>
          </cell>
          <cell r="I828"/>
          <cell r="J828" t="str">
            <v>Dry Box With Tail Lift</v>
          </cell>
          <cell r="K828"/>
          <cell r="L828"/>
          <cell r="M828" t="str">
            <v>JAAKP3323J7P01294</v>
          </cell>
          <cell r="N828" t="str">
            <v>JAAKP3323J7P01294</v>
          </cell>
          <cell r="O828">
            <v>2018</v>
          </cell>
          <cell r="P828" t="str">
            <v>Japan</v>
          </cell>
          <cell r="Q828" t="str">
            <v>CL - Distribution (51 East)</v>
          </cell>
          <cell r="R828" t="str">
            <v>GWC</v>
          </cell>
          <cell r="S828"/>
          <cell r="T828"/>
          <cell r="U828"/>
          <cell r="V828"/>
          <cell r="W828">
            <v>4</v>
          </cell>
          <cell r="X828" t="str">
            <v>White</v>
          </cell>
          <cell r="Y828">
            <v>707521</v>
          </cell>
          <cell r="Z828"/>
          <cell r="AA828" t="str">
            <v>Diesel</v>
          </cell>
          <cell r="AB828"/>
          <cell r="AC828"/>
          <cell r="AD828">
            <v>4.5</v>
          </cell>
          <cell r="AE828"/>
          <cell r="AF828"/>
          <cell r="AG828"/>
          <cell r="AH828"/>
          <cell r="AI828">
            <v>-3245</v>
          </cell>
          <cell r="AJ828"/>
          <cell r="AK828">
            <v>3245</v>
          </cell>
          <cell r="AL828"/>
          <cell r="AM828"/>
          <cell r="AN828"/>
          <cell r="AO828"/>
          <cell r="AP828"/>
          <cell r="AQ828"/>
          <cell r="AR828"/>
          <cell r="AS828"/>
          <cell r="AT828"/>
          <cell r="AU828"/>
          <cell r="AV828"/>
          <cell r="AW828"/>
          <cell r="AX828"/>
          <cell r="AY828" t="e">
            <v>#N/A</v>
          </cell>
          <cell r="AZ828"/>
          <cell r="BA828">
            <v>45159</v>
          </cell>
          <cell r="BB828" t="str">
            <v/>
          </cell>
          <cell r="BC828" t="str">
            <v>Compreh.</v>
          </cell>
          <cell r="BD828" t="str">
            <v>AVL</v>
          </cell>
          <cell r="BE828"/>
          <cell r="BF828" t="str">
            <v>DISTRIBUTION</v>
          </cell>
          <cell r="BG828" t="str">
            <v>FMB640</v>
          </cell>
          <cell r="BH828">
            <v>359633106842508</v>
          </cell>
          <cell r="BI828">
            <v>9742800042165</v>
          </cell>
          <cell r="BJ828" t="str">
            <v>LOT</v>
          </cell>
          <cell r="BK828"/>
          <cell r="BL828"/>
          <cell r="BM828"/>
          <cell r="BN828">
            <v>4000008800</v>
          </cell>
          <cell r="BO828"/>
          <cell r="BP828" t="str">
            <v>For Chassis 3 years/100,000 Kms whichever comes first and 1 year warranty for Tail lift</v>
          </cell>
          <cell r="BQ828">
            <v>1108010251</v>
          </cell>
        </row>
        <row r="829">
          <cell r="C829">
            <v>322456</v>
          </cell>
          <cell r="D829" t="str">
            <v>Active</v>
          </cell>
          <cell r="E829" t="str">
            <v xml:space="preserve">Hyundai </v>
          </cell>
          <cell r="F829" t="str">
            <v>Manuel</v>
          </cell>
          <cell r="G829" t="str">
            <v>HD-65   4.2 TON</v>
          </cell>
          <cell r="H829" t="str">
            <v>Rigid Truck</v>
          </cell>
          <cell r="I829"/>
          <cell r="J829" t="str">
            <v>Dry Box Without Tail Lift</v>
          </cell>
          <cell r="K829"/>
          <cell r="L829"/>
          <cell r="M829"/>
          <cell r="N829" t="str">
            <v>KMFGA17C9LC342183</v>
          </cell>
          <cell r="O829">
            <v>2020</v>
          </cell>
          <cell r="P829" t="str">
            <v>South Korea</v>
          </cell>
          <cell r="Q829" t="str">
            <v>CL- Jumbo</v>
          </cell>
          <cell r="R829" t="str">
            <v>GWC</v>
          </cell>
          <cell r="S829"/>
          <cell r="T829"/>
          <cell r="U829"/>
          <cell r="V829"/>
          <cell r="W829">
            <v>4</v>
          </cell>
          <cell r="X829" t="str">
            <v>White</v>
          </cell>
          <cell r="Y829" t="str">
            <v>D4DCKJ679679</v>
          </cell>
          <cell r="Z829"/>
          <cell r="AA829" t="str">
            <v>Diesel</v>
          </cell>
          <cell r="AB829" t="str">
            <v>100 ltr</v>
          </cell>
          <cell r="AC829"/>
          <cell r="AD829">
            <v>6</v>
          </cell>
          <cell r="AE829"/>
          <cell r="AF829"/>
          <cell r="AG829"/>
          <cell r="AH829"/>
          <cell r="AI829">
            <v>3500</v>
          </cell>
          <cell r="AJ829">
            <v>7080</v>
          </cell>
          <cell r="AK829">
            <v>3580</v>
          </cell>
          <cell r="AL829">
            <v>430</v>
          </cell>
          <cell r="AM829">
            <v>420</v>
          </cell>
          <cell r="AN829">
            <v>210</v>
          </cell>
          <cell r="AO829">
            <v>200</v>
          </cell>
          <cell r="AP829">
            <v>200</v>
          </cell>
          <cell r="AQ829">
            <v>210</v>
          </cell>
          <cell r="AR829"/>
          <cell r="AS829"/>
          <cell r="AT829"/>
          <cell r="AU829"/>
          <cell r="AV829"/>
          <cell r="AW829"/>
          <cell r="AX829"/>
          <cell r="AY829" t="e">
            <v>#N/A</v>
          </cell>
          <cell r="AZ829"/>
          <cell r="BA829">
            <v>45113</v>
          </cell>
          <cell r="BB829" t="str">
            <v/>
          </cell>
          <cell r="BC829" t="str">
            <v>Compreh.</v>
          </cell>
          <cell r="BD829" t="str">
            <v>AVL</v>
          </cell>
          <cell r="BE829"/>
          <cell r="BF829" t="str">
            <v>CL- JUMBO</v>
          </cell>
          <cell r="BG829" t="str">
            <v>FMB640</v>
          </cell>
          <cell r="BH829">
            <v>358480087693455</v>
          </cell>
          <cell r="BI829">
            <v>9742800042192</v>
          </cell>
          <cell r="BJ829" t="str">
            <v>LOT</v>
          </cell>
          <cell r="BK829">
            <v>43676</v>
          </cell>
          <cell r="BL829"/>
          <cell r="BM829"/>
          <cell r="BN829">
            <v>4000017532</v>
          </cell>
          <cell r="BO829"/>
          <cell r="BP829" t="str">
            <v xml:space="preserve">3 years or 300,000 Kms whichever comes first. Insulated Body 1 year against manufacturing defects.First 7 Services in free of cost. </v>
          </cell>
          <cell r="BQ829">
            <v>1108010800</v>
          </cell>
        </row>
        <row r="830">
          <cell r="C830">
            <v>322457</v>
          </cell>
          <cell r="D830" t="str">
            <v>Active</v>
          </cell>
          <cell r="E830" t="str">
            <v xml:space="preserve">Hyundai </v>
          </cell>
          <cell r="F830" t="str">
            <v>Manuel</v>
          </cell>
          <cell r="G830" t="str">
            <v>HD-65   4.2 TON</v>
          </cell>
          <cell r="H830" t="str">
            <v>Rigid Truck</v>
          </cell>
          <cell r="I830"/>
          <cell r="J830" t="str">
            <v>Dry Box Without Tail Lift</v>
          </cell>
          <cell r="K830"/>
          <cell r="L830"/>
          <cell r="M830"/>
          <cell r="N830" t="str">
            <v>KMFGA17C0LC342184</v>
          </cell>
          <cell r="O830">
            <v>2020</v>
          </cell>
          <cell r="P830" t="str">
            <v>South Korea</v>
          </cell>
          <cell r="Q830" t="str">
            <v>CL- Jumbo</v>
          </cell>
          <cell r="R830" t="str">
            <v>GWC</v>
          </cell>
          <cell r="S830"/>
          <cell r="T830"/>
          <cell r="U830"/>
          <cell r="V830"/>
          <cell r="W830">
            <v>4</v>
          </cell>
          <cell r="X830" t="str">
            <v>White</v>
          </cell>
          <cell r="Y830" t="str">
            <v>D4DCKJ677396</v>
          </cell>
          <cell r="Z830"/>
          <cell r="AA830" t="str">
            <v>Diesel</v>
          </cell>
          <cell r="AB830" t="str">
            <v>100 ltr</v>
          </cell>
          <cell r="AC830"/>
          <cell r="AD830">
            <v>6</v>
          </cell>
          <cell r="AE830"/>
          <cell r="AF830"/>
          <cell r="AG830"/>
          <cell r="AH830"/>
          <cell r="AI830">
            <v>3500</v>
          </cell>
          <cell r="AJ830">
            <v>6500</v>
          </cell>
          <cell r="AK830">
            <v>3000</v>
          </cell>
          <cell r="AL830">
            <v>430</v>
          </cell>
          <cell r="AM830">
            <v>420</v>
          </cell>
          <cell r="AN830">
            <v>210</v>
          </cell>
          <cell r="AO830">
            <v>200</v>
          </cell>
          <cell r="AP830">
            <v>200</v>
          </cell>
          <cell r="AQ830">
            <v>210</v>
          </cell>
          <cell r="AR830"/>
          <cell r="AS830"/>
          <cell r="AT830"/>
          <cell r="AU830"/>
          <cell r="AV830"/>
          <cell r="AW830"/>
          <cell r="AX830"/>
          <cell r="AY830" t="e">
            <v>#N/A</v>
          </cell>
          <cell r="AZ830"/>
          <cell r="BA830">
            <v>45155</v>
          </cell>
          <cell r="BB830" t="str">
            <v/>
          </cell>
          <cell r="BC830" t="str">
            <v>Compreh.</v>
          </cell>
          <cell r="BD830" t="str">
            <v>AVL</v>
          </cell>
          <cell r="BE830"/>
          <cell r="BF830" t="str">
            <v>CL- JUMBO</v>
          </cell>
          <cell r="BG830" t="str">
            <v>FMB640</v>
          </cell>
          <cell r="BH830">
            <v>358480082985716</v>
          </cell>
          <cell r="BI830">
            <v>9742800042179</v>
          </cell>
          <cell r="BJ830" t="str">
            <v>LOT</v>
          </cell>
          <cell r="BK830">
            <v>43676</v>
          </cell>
          <cell r="BL830"/>
          <cell r="BM830"/>
          <cell r="BN830">
            <v>4000017532</v>
          </cell>
          <cell r="BO830"/>
          <cell r="BP830" t="str">
            <v xml:space="preserve">3 years or 300,000 Kms whichever comes first. Insulated Body 1 year against manufacturing defects.First 7 Services in free of cost. </v>
          </cell>
          <cell r="BQ830">
            <v>1108010800</v>
          </cell>
        </row>
        <row r="831">
          <cell r="C831">
            <v>322458</v>
          </cell>
          <cell r="D831" t="str">
            <v>Active</v>
          </cell>
          <cell r="E831" t="str">
            <v xml:space="preserve">Hyundai </v>
          </cell>
          <cell r="F831" t="str">
            <v>Manuel</v>
          </cell>
          <cell r="G831" t="str">
            <v>HD-65   4.2 TON</v>
          </cell>
          <cell r="H831" t="str">
            <v>Rigid Truck</v>
          </cell>
          <cell r="I831"/>
          <cell r="J831" t="str">
            <v>Dry Box Without Tail Lift</v>
          </cell>
          <cell r="K831"/>
          <cell r="L831"/>
          <cell r="M831"/>
          <cell r="N831" t="str">
            <v>KMFGA17C1LC341657</v>
          </cell>
          <cell r="O831">
            <v>2020</v>
          </cell>
          <cell r="P831" t="str">
            <v>South Korea</v>
          </cell>
          <cell r="Q831" t="str">
            <v>CL- Jumbo</v>
          </cell>
          <cell r="R831" t="str">
            <v>GWC</v>
          </cell>
          <cell r="S831"/>
          <cell r="T831"/>
          <cell r="U831"/>
          <cell r="V831"/>
          <cell r="W831">
            <v>4</v>
          </cell>
          <cell r="X831" t="str">
            <v>White</v>
          </cell>
          <cell r="Y831" t="str">
            <v>D4DCKJ678413</v>
          </cell>
          <cell r="Z831"/>
          <cell r="AA831" t="str">
            <v>Diesel</v>
          </cell>
          <cell r="AB831" t="str">
            <v>100 ltr</v>
          </cell>
          <cell r="AC831"/>
          <cell r="AD831">
            <v>6</v>
          </cell>
          <cell r="AE831"/>
          <cell r="AF831"/>
          <cell r="AG831"/>
          <cell r="AH831"/>
          <cell r="AI831">
            <v>3500</v>
          </cell>
          <cell r="AJ831">
            <v>6500</v>
          </cell>
          <cell r="AK831">
            <v>3000</v>
          </cell>
          <cell r="AL831">
            <v>430</v>
          </cell>
          <cell r="AM831">
            <v>420</v>
          </cell>
          <cell r="AN831">
            <v>210</v>
          </cell>
          <cell r="AO831">
            <v>200</v>
          </cell>
          <cell r="AP831">
            <v>200</v>
          </cell>
          <cell r="AQ831">
            <v>210</v>
          </cell>
          <cell r="AR831"/>
          <cell r="AS831"/>
          <cell r="AT831"/>
          <cell r="AU831"/>
          <cell r="AV831"/>
          <cell r="AW831"/>
          <cell r="AX831"/>
          <cell r="AY831" t="e">
            <v>#N/A</v>
          </cell>
          <cell r="AZ831"/>
          <cell r="BA831">
            <v>45180</v>
          </cell>
          <cell r="BB831" t="str">
            <v/>
          </cell>
          <cell r="BC831" t="str">
            <v>Compreh.</v>
          </cell>
          <cell r="BD831" t="str">
            <v>AVL</v>
          </cell>
          <cell r="BE831"/>
          <cell r="BF831" t="str">
            <v>CL- JUMBO</v>
          </cell>
          <cell r="BG831" t="str">
            <v>FMB640</v>
          </cell>
          <cell r="BH831">
            <v>358480087928265</v>
          </cell>
          <cell r="BI831">
            <v>9742800042166</v>
          </cell>
          <cell r="BJ831" t="str">
            <v>LOT</v>
          </cell>
          <cell r="BK831">
            <v>43676</v>
          </cell>
          <cell r="BL831"/>
          <cell r="BM831"/>
          <cell r="BN831">
            <v>4000017532</v>
          </cell>
          <cell r="BO831"/>
          <cell r="BP831" t="str">
            <v xml:space="preserve">3 years or 300,000 Kms whichever comes first. Insulated Body 1 year against manufacturing defects.First 7 Services in free of cost. </v>
          </cell>
          <cell r="BQ831">
            <v>1108010800</v>
          </cell>
        </row>
        <row r="832">
          <cell r="C832">
            <v>322460</v>
          </cell>
          <cell r="D832" t="str">
            <v>Active</v>
          </cell>
          <cell r="E832" t="str">
            <v xml:space="preserve">Hyundai </v>
          </cell>
          <cell r="F832" t="str">
            <v>Manuel</v>
          </cell>
          <cell r="G832" t="str">
            <v>HD-65   4.2 TON</v>
          </cell>
          <cell r="H832" t="str">
            <v>Rigid Truck</v>
          </cell>
          <cell r="I832"/>
          <cell r="J832" t="str">
            <v>Dry Box Without Tail Lift</v>
          </cell>
          <cell r="K832"/>
          <cell r="L832"/>
          <cell r="M832"/>
          <cell r="N832" t="str">
            <v>KMFGA17C3LC342177</v>
          </cell>
          <cell r="O832">
            <v>2020</v>
          </cell>
          <cell r="P832" t="str">
            <v>South Korea</v>
          </cell>
          <cell r="Q832" t="str">
            <v>CL- Jumbo</v>
          </cell>
          <cell r="R832" t="str">
            <v>GWC</v>
          </cell>
          <cell r="S832"/>
          <cell r="T832"/>
          <cell r="U832"/>
          <cell r="V832"/>
          <cell r="W832">
            <v>4</v>
          </cell>
          <cell r="X832" t="str">
            <v>White</v>
          </cell>
          <cell r="Y832" t="str">
            <v>D4DCKJ679784</v>
          </cell>
          <cell r="Z832"/>
          <cell r="AA832" t="str">
            <v>Diesel</v>
          </cell>
          <cell r="AB832" t="str">
            <v>100 ltr</v>
          </cell>
          <cell r="AC832"/>
          <cell r="AD832">
            <v>6</v>
          </cell>
          <cell r="AE832"/>
          <cell r="AF832"/>
          <cell r="AG832"/>
          <cell r="AH832"/>
          <cell r="AI832">
            <v>3500</v>
          </cell>
          <cell r="AJ832">
            <v>6500</v>
          </cell>
          <cell r="AK832">
            <v>3000</v>
          </cell>
          <cell r="AL832">
            <v>430</v>
          </cell>
          <cell r="AM832">
            <v>420</v>
          </cell>
          <cell r="AN832">
            <v>210</v>
          </cell>
          <cell r="AO832">
            <v>200</v>
          </cell>
          <cell r="AP832">
            <v>200</v>
          </cell>
          <cell r="AQ832">
            <v>210</v>
          </cell>
          <cell r="AR832"/>
          <cell r="AS832"/>
          <cell r="AT832"/>
          <cell r="AU832"/>
          <cell r="AV832"/>
          <cell r="AW832"/>
          <cell r="AX832"/>
          <cell r="AY832" t="e">
            <v>#N/A</v>
          </cell>
          <cell r="AZ832"/>
          <cell r="BA832">
            <v>45147</v>
          </cell>
          <cell r="BB832" t="str">
            <v/>
          </cell>
          <cell r="BC832" t="str">
            <v>Compreh.</v>
          </cell>
          <cell r="BD832" t="str">
            <v>AVL</v>
          </cell>
          <cell r="BE832"/>
          <cell r="BF832" t="str">
            <v>CL- JUMBO</v>
          </cell>
          <cell r="BG832" t="str">
            <v>FMB640</v>
          </cell>
          <cell r="BH832">
            <v>358480087533842</v>
          </cell>
          <cell r="BI832">
            <v>9742800042156</v>
          </cell>
          <cell r="BJ832" t="str">
            <v>LOT</v>
          </cell>
          <cell r="BK832">
            <v>43676</v>
          </cell>
          <cell r="BL832"/>
          <cell r="BM832"/>
          <cell r="BN832">
            <v>4000017532</v>
          </cell>
          <cell r="BO832"/>
          <cell r="BP832" t="str">
            <v xml:space="preserve">3 years or 300,000 Kms whichever comes first. Insulated Body 1 year against manufacturing defects.First 7 Services in free of cost. </v>
          </cell>
          <cell r="BQ832">
            <v>1108010800</v>
          </cell>
        </row>
        <row r="833">
          <cell r="C833">
            <v>322461</v>
          </cell>
          <cell r="D833" t="str">
            <v>Active</v>
          </cell>
          <cell r="E833" t="str">
            <v xml:space="preserve">Hyundai </v>
          </cell>
          <cell r="F833" t="str">
            <v>Manuel</v>
          </cell>
          <cell r="G833" t="str">
            <v>HD-65   4.2 TON</v>
          </cell>
          <cell r="H833" t="str">
            <v>Rigid Truck</v>
          </cell>
          <cell r="I833"/>
          <cell r="J833" t="str">
            <v>Dry Box Without Tail Lift</v>
          </cell>
          <cell r="K833"/>
          <cell r="L833"/>
          <cell r="M833"/>
          <cell r="N833" t="str">
            <v>KMFGA17C3LC341658</v>
          </cell>
          <cell r="O833">
            <v>2020</v>
          </cell>
          <cell r="P833" t="str">
            <v>South Korea</v>
          </cell>
          <cell r="Q833" t="str">
            <v>CL- Jumbo</v>
          </cell>
          <cell r="R833" t="str">
            <v>GWC</v>
          </cell>
          <cell r="S833"/>
          <cell r="T833"/>
          <cell r="U833"/>
          <cell r="V833"/>
          <cell r="W833">
            <v>4</v>
          </cell>
          <cell r="X833" t="str">
            <v>White</v>
          </cell>
          <cell r="Y833" t="str">
            <v>D4DCKJ678384</v>
          </cell>
          <cell r="Z833"/>
          <cell r="AA833" t="str">
            <v>Diesel</v>
          </cell>
          <cell r="AB833" t="str">
            <v>100 ltr</v>
          </cell>
          <cell r="AC833"/>
          <cell r="AD833">
            <v>6</v>
          </cell>
          <cell r="AE833"/>
          <cell r="AF833"/>
          <cell r="AG833"/>
          <cell r="AH833"/>
          <cell r="AI833">
            <v>3500</v>
          </cell>
          <cell r="AJ833">
            <v>6985</v>
          </cell>
          <cell r="AK833">
            <v>3485</v>
          </cell>
          <cell r="AL833">
            <v>430</v>
          </cell>
          <cell r="AM833">
            <v>420</v>
          </cell>
          <cell r="AN833">
            <v>210</v>
          </cell>
          <cell r="AO833">
            <v>200</v>
          </cell>
          <cell r="AP833">
            <v>200</v>
          </cell>
          <cell r="AQ833">
            <v>210</v>
          </cell>
          <cell r="AR833"/>
          <cell r="AS833"/>
          <cell r="AT833"/>
          <cell r="AU833"/>
          <cell r="AV833"/>
          <cell r="AW833"/>
          <cell r="AX833"/>
          <cell r="AY833" t="e">
            <v>#N/A</v>
          </cell>
          <cell r="AZ833"/>
          <cell r="BA833">
            <v>45123</v>
          </cell>
          <cell r="BB833" t="str">
            <v/>
          </cell>
          <cell r="BC833" t="str">
            <v>Compreh.</v>
          </cell>
          <cell r="BD833" t="str">
            <v>AVL</v>
          </cell>
          <cell r="BE833"/>
          <cell r="BF833" t="str">
            <v>CL- JUMBO</v>
          </cell>
          <cell r="BG833" t="str">
            <v>FMB640</v>
          </cell>
          <cell r="BH833">
            <v>358480088450319</v>
          </cell>
          <cell r="BI833">
            <v>9742800042157</v>
          </cell>
          <cell r="BJ833" t="str">
            <v>LOT</v>
          </cell>
          <cell r="BK833">
            <v>43676</v>
          </cell>
          <cell r="BL833"/>
          <cell r="BM833"/>
          <cell r="BN833">
            <v>4000017532</v>
          </cell>
          <cell r="BO833"/>
          <cell r="BP833" t="str">
            <v xml:space="preserve">3 years or 300,000 Kms whichever comes first. Insulated Body 1 year against manufacturing defects.First 7 Services in free of cost. </v>
          </cell>
          <cell r="BQ833">
            <v>1108010800</v>
          </cell>
        </row>
        <row r="834">
          <cell r="C834">
            <v>322463</v>
          </cell>
          <cell r="D834" t="str">
            <v>Active</v>
          </cell>
          <cell r="E834" t="str">
            <v xml:space="preserve">Hyundai </v>
          </cell>
          <cell r="F834" t="str">
            <v>Manuel</v>
          </cell>
          <cell r="G834" t="str">
            <v>HD-65   4.2 TON</v>
          </cell>
          <cell r="H834" t="str">
            <v>Rigid Truck</v>
          </cell>
          <cell r="I834"/>
          <cell r="J834" t="str">
            <v>Dry Box Without Tail Lift</v>
          </cell>
          <cell r="K834"/>
          <cell r="L834"/>
          <cell r="M834"/>
          <cell r="N834" t="str">
            <v>KMFGA17C2LC342185</v>
          </cell>
          <cell r="O834">
            <v>2020</v>
          </cell>
          <cell r="P834" t="str">
            <v>South Korea</v>
          </cell>
          <cell r="Q834" t="str">
            <v>CL- Jumbo</v>
          </cell>
          <cell r="R834" t="str">
            <v>GWC</v>
          </cell>
          <cell r="S834"/>
          <cell r="T834"/>
          <cell r="U834"/>
          <cell r="V834"/>
          <cell r="W834">
            <v>4</v>
          </cell>
          <cell r="X834" t="str">
            <v>White</v>
          </cell>
          <cell r="Y834" t="str">
            <v>D4DCKJ676487</v>
          </cell>
          <cell r="Z834"/>
          <cell r="AA834" t="str">
            <v>Diesel</v>
          </cell>
          <cell r="AB834" t="str">
            <v>100 ltr</v>
          </cell>
          <cell r="AC834"/>
          <cell r="AD834">
            <v>6</v>
          </cell>
          <cell r="AE834"/>
          <cell r="AF834"/>
          <cell r="AG834"/>
          <cell r="AH834"/>
          <cell r="AI834">
            <v>3500</v>
          </cell>
          <cell r="AJ834">
            <v>6500</v>
          </cell>
          <cell r="AK834">
            <v>3000</v>
          </cell>
          <cell r="AL834">
            <v>430</v>
          </cell>
          <cell r="AM834">
            <v>420</v>
          </cell>
          <cell r="AN834">
            <v>210</v>
          </cell>
          <cell r="AO834">
            <v>200</v>
          </cell>
          <cell r="AP834">
            <v>200</v>
          </cell>
          <cell r="AQ834">
            <v>210</v>
          </cell>
          <cell r="AR834"/>
          <cell r="AS834"/>
          <cell r="AT834"/>
          <cell r="AU834"/>
          <cell r="AV834"/>
          <cell r="AW834"/>
          <cell r="AX834"/>
          <cell r="AY834" t="e">
            <v>#N/A</v>
          </cell>
          <cell r="AZ834"/>
          <cell r="BA834">
            <v>45166</v>
          </cell>
          <cell r="BB834" t="str">
            <v/>
          </cell>
          <cell r="BC834" t="str">
            <v>Compreh.</v>
          </cell>
          <cell r="BD834" t="str">
            <v>AVL</v>
          </cell>
          <cell r="BE834"/>
          <cell r="BF834" t="str">
            <v>CL- JUMBO</v>
          </cell>
          <cell r="BG834" t="str">
            <v>FMB640</v>
          </cell>
          <cell r="BH834">
            <v>358480087539864</v>
          </cell>
          <cell r="BI834">
            <v>9742800042163</v>
          </cell>
          <cell r="BJ834" t="str">
            <v>LOT</v>
          </cell>
          <cell r="BK834">
            <v>43676</v>
          </cell>
          <cell r="BL834"/>
          <cell r="BM834"/>
          <cell r="BN834">
            <v>4000017532</v>
          </cell>
          <cell r="BO834"/>
          <cell r="BP834" t="str">
            <v xml:space="preserve">3 years or 300,000 Kms whichever comes first. Insulated Body 1 year against manufacturing defects.First 7 Services in free of cost. </v>
          </cell>
          <cell r="BQ834">
            <v>1108010800</v>
          </cell>
        </row>
        <row r="835">
          <cell r="C835">
            <v>322465</v>
          </cell>
          <cell r="D835" t="str">
            <v>Active</v>
          </cell>
          <cell r="E835" t="str">
            <v xml:space="preserve">Hyundai </v>
          </cell>
          <cell r="F835" t="str">
            <v>Manuel</v>
          </cell>
          <cell r="G835" t="str">
            <v>HD-65   4.2 TON</v>
          </cell>
          <cell r="H835" t="str">
            <v>Rigid Truck</v>
          </cell>
          <cell r="I835"/>
          <cell r="J835" t="str">
            <v>Dry Box Without Tail Lift</v>
          </cell>
          <cell r="K835"/>
          <cell r="L835"/>
          <cell r="M835"/>
          <cell r="N835" t="str">
            <v>KMFGA17C3LC342180</v>
          </cell>
          <cell r="O835">
            <v>2020</v>
          </cell>
          <cell r="P835" t="str">
            <v>South Korea</v>
          </cell>
          <cell r="Q835" t="str">
            <v>CL- Jumbo</v>
          </cell>
          <cell r="R835" t="str">
            <v>GWC</v>
          </cell>
          <cell r="S835"/>
          <cell r="T835"/>
          <cell r="U835"/>
          <cell r="V835"/>
          <cell r="W835">
            <v>4</v>
          </cell>
          <cell r="X835" t="str">
            <v>White</v>
          </cell>
          <cell r="Y835" t="str">
            <v>D4DCKJ679869</v>
          </cell>
          <cell r="Z835"/>
          <cell r="AA835" t="str">
            <v>Diesel</v>
          </cell>
          <cell r="AB835" t="str">
            <v>100 ltr</v>
          </cell>
          <cell r="AC835"/>
          <cell r="AD835">
            <v>6</v>
          </cell>
          <cell r="AE835"/>
          <cell r="AF835"/>
          <cell r="AG835"/>
          <cell r="AH835"/>
          <cell r="AI835">
            <v>3500</v>
          </cell>
          <cell r="AJ835">
            <v>7098</v>
          </cell>
          <cell r="AK835">
            <v>3598</v>
          </cell>
          <cell r="AL835">
            <v>430</v>
          </cell>
          <cell r="AM835">
            <v>420</v>
          </cell>
          <cell r="AN835">
            <v>210</v>
          </cell>
          <cell r="AO835">
            <v>200</v>
          </cell>
          <cell r="AP835">
            <v>200</v>
          </cell>
          <cell r="AQ835">
            <v>210</v>
          </cell>
          <cell r="AR835"/>
          <cell r="AS835"/>
          <cell r="AT835"/>
          <cell r="AU835"/>
          <cell r="AV835"/>
          <cell r="AW835"/>
          <cell r="AX835"/>
          <cell r="AY835" t="e">
            <v>#N/A</v>
          </cell>
          <cell r="AZ835"/>
          <cell r="BA835">
            <v>45123</v>
          </cell>
          <cell r="BB835" t="str">
            <v/>
          </cell>
          <cell r="BC835" t="str">
            <v>Compreh.</v>
          </cell>
          <cell r="BD835" t="str">
            <v>AVL</v>
          </cell>
          <cell r="BE835"/>
          <cell r="BF835" t="str">
            <v>CL- JUMBO</v>
          </cell>
          <cell r="BG835" t="str">
            <v>FMB640</v>
          </cell>
          <cell r="BH835">
            <v>358480081295810</v>
          </cell>
          <cell r="BI835" t="str">
            <v>9742800049993</v>
          </cell>
          <cell r="BJ835" t="str">
            <v>LOT</v>
          </cell>
          <cell r="BK835">
            <v>43676</v>
          </cell>
          <cell r="BL835"/>
          <cell r="BM835"/>
          <cell r="BN835">
            <v>4000017532</v>
          </cell>
          <cell r="BO835"/>
          <cell r="BP835" t="str">
            <v xml:space="preserve">3 years or 300,000 Kms whichever comes first. Insulated Body 1 year against manufacturing defects.First 7 Services in free of cost. </v>
          </cell>
          <cell r="BQ835">
            <v>1108010800</v>
          </cell>
        </row>
        <row r="836">
          <cell r="C836">
            <v>322467</v>
          </cell>
          <cell r="D836" t="str">
            <v>Active</v>
          </cell>
          <cell r="E836" t="str">
            <v xml:space="preserve">Hyundai </v>
          </cell>
          <cell r="F836" t="str">
            <v>Manuel</v>
          </cell>
          <cell r="G836" t="str">
            <v>HD-65   4.2 TON</v>
          </cell>
          <cell r="H836" t="str">
            <v>Rigid Truck</v>
          </cell>
          <cell r="I836"/>
          <cell r="J836" t="str">
            <v>Dry Box Without Tail Lift</v>
          </cell>
          <cell r="K836"/>
          <cell r="L836"/>
          <cell r="M836"/>
          <cell r="N836" t="str">
            <v>KMFGA17C9LC341227</v>
          </cell>
          <cell r="O836">
            <v>2020</v>
          </cell>
          <cell r="P836" t="str">
            <v>South Korea</v>
          </cell>
          <cell r="Q836" t="str">
            <v>CL- Jumbo</v>
          </cell>
          <cell r="R836" t="str">
            <v>GWC</v>
          </cell>
          <cell r="S836"/>
          <cell r="T836"/>
          <cell r="U836"/>
          <cell r="V836"/>
          <cell r="W836">
            <v>4</v>
          </cell>
          <cell r="X836" t="str">
            <v>White</v>
          </cell>
          <cell r="Y836" t="str">
            <v>D4DCKJ677460</v>
          </cell>
          <cell r="Z836"/>
          <cell r="AA836" t="str">
            <v>Diesel</v>
          </cell>
          <cell r="AB836" t="str">
            <v>100 ltr</v>
          </cell>
          <cell r="AC836"/>
          <cell r="AD836">
            <v>6</v>
          </cell>
          <cell r="AE836"/>
          <cell r="AF836"/>
          <cell r="AG836"/>
          <cell r="AH836"/>
          <cell r="AI836">
            <v>3500</v>
          </cell>
          <cell r="AJ836">
            <v>6500</v>
          </cell>
          <cell r="AK836">
            <v>3000</v>
          </cell>
          <cell r="AL836">
            <v>430</v>
          </cell>
          <cell r="AM836">
            <v>420</v>
          </cell>
          <cell r="AN836">
            <v>210</v>
          </cell>
          <cell r="AO836">
            <v>200</v>
          </cell>
          <cell r="AP836">
            <v>200</v>
          </cell>
          <cell r="AQ836">
            <v>210</v>
          </cell>
          <cell r="AR836"/>
          <cell r="AS836"/>
          <cell r="AT836"/>
          <cell r="AU836"/>
          <cell r="AV836"/>
          <cell r="AW836"/>
          <cell r="AX836"/>
          <cell r="AY836" t="e">
            <v>#N/A</v>
          </cell>
          <cell r="AZ836"/>
          <cell r="BA836">
            <v>44808</v>
          </cell>
          <cell r="BB836" t="str">
            <v>Expired</v>
          </cell>
          <cell r="BC836" t="str">
            <v>Compreh.</v>
          </cell>
          <cell r="BD836" t="str">
            <v>AVL</v>
          </cell>
          <cell r="BE836"/>
          <cell r="BF836" t="str">
            <v>CL- JUMBO</v>
          </cell>
          <cell r="BG836" t="str">
            <v>FMB640</v>
          </cell>
          <cell r="BH836">
            <v>359633108110425</v>
          </cell>
          <cell r="BI836">
            <v>9742800042174</v>
          </cell>
          <cell r="BJ836" t="str">
            <v>LOT</v>
          </cell>
          <cell r="BK836">
            <v>43676</v>
          </cell>
          <cell r="BL836"/>
          <cell r="BM836"/>
          <cell r="BN836">
            <v>4000017532</v>
          </cell>
          <cell r="BO836"/>
          <cell r="BP836" t="str">
            <v xml:space="preserve">3 years or 300,000 Kms whichever comes first. Insulated Body 1 year against manufacturing defects.First 7 Services in free of cost. </v>
          </cell>
          <cell r="BQ836">
            <v>1108010800</v>
          </cell>
        </row>
        <row r="837">
          <cell r="C837">
            <v>322468</v>
          </cell>
          <cell r="D837" t="str">
            <v>Active</v>
          </cell>
          <cell r="E837" t="str">
            <v xml:space="preserve">Hyundai </v>
          </cell>
          <cell r="F837" t="str">
            <v>Manuel</v>
          </cell>
          <cell r="G837" t="str">
            <v>HD-65   4.2 TON</v>
          </cell>
          <cell r="H837" t="str">
            <v>Rigid Truck</v>
          </cell>
          <cell r="I837"/>
          <cell r="J837" t="str">
            <v>Dry Box Without Tail Lift</v>
          </cell>
          <cell r="K837"/>
          <cell r="L837"/>
          <cell r="M837"/>
          <cell r="N837" t="str">
            <v>KMFGA17C5LC342178</v>
          </cell>
          <cell r="O837">
            <v>2020</v>
          </cell>
          <cell r="P837" t="str">
            <v>South Korea</v>
          </cell>
          <cell r="Q837" t="str">
            <v>CL- Jumbo</v>
          </cell>
          <cell r="R837" t="str">
            <v>GWC</v>
          </cell>
          <cell r="S837"/>
          <cell r="T837"/>
          <cell r="U837"/>
          <cell r="V837"/>
          <cell r="W837">
            <v>4</v>
          </cell>
          <cell r="X837" t="str">
            <v>White</v>
          </cell>
          <cell r="Y837" t="str">
            <v>D4DCKJ677474</v>
          </cell>
          <cell r="Z837"/>
          <cell r="AA837" t="str">
            <v>Diesel</v>
          </cell>
          <cell r="AB837" t="str">
            <v>100 ltr</v>
          </cell>
          <cell r="AC837"/>
          <cell r="AD837">
            <v>6</v>
          </cell>
          <cell r="AE837"/>
          <cell r="AF837"/>
          <cell r="AG837"/>
          <cell r="AH837"/>
          <cell r="AI837">
            <v>3500</v>
          </cell>
          <cell r="AJ837">
            <v>6500</v>
          </cell>
          <cell r="AK837">
            <v>3000</v>
          </cell>
          <cell r="AL837">
            <v>430</v>
          </cell>
          <cell r="AM837">
            <v>420</v>
          </cell>
          <cell r="AN837">
            <v>210</v>
          </cell>
          <cell r="AO837">
            <v>200</v>
          </cell>
          <cell r="AP837">
            <v>200</v>
          </cell>
          <cell r="AQ837">
            <v>210</v>
          </cell>
          <cell r="AR837"/>
          <cell r="AS837"/>
          <cell r="AT837"/>
          <cell r="AU837"/>
          <cell r="AV837"/>
          <cell r="AW837"/>
          <cell r="AX837"/>
          <cell r="AY837" t="e">
            <v>#N/A</v>
          </cell>
          <cell r="AZ837"/>
          <cell r="BA837">
            <v>45151</v>
          </cell>
          <cell r="BB837" t="str">
            <v/>
          </cell>
          <cell r="BC837" t="str">
            <v>Compreh.</v>
          </cell>
          <cell r="BD837" t="str">
            <v>AVL</v>
          </cell>
          <cell r="BE837"/>
          <cell r="BF837" t="str">
            <v>CL- JUMBO</v>
          </cell>
          <cell r="BG837" t="str">
            <v>FMB640</v>
          </cell>
          <cell r="BH837">
            <v>358480087545556</v>
          </cell>
          <cell r="BI837" t="str">
            <v>9742800049994</v>
          </cell>
          <cell r="BJ837" t="str">
            <v>LOT</v>
          </cell>
          <cell r="BK837">
            <v>43676</v>
          </cell>
          <cell r="BL837"/>
          <cell r="BM837"/>
          <cell r="BN837">
            <v>4000017532</v>
          </cell>
          <cell r="BO837"/>
          <cell r="BP837" t="str">
            <v xml:space="preserve">3 years or 300,000 Kms whichever comes first. Insulated Body 1 year against manufacturing defects.First 7 Services in free of cost. </v>
          </cell>
          <cell r="BQ837">
            <v>1108010800</v>
          </cell>
        </row>
        <row r="838">
          <cell r="C838">
            <v>322469</v>
          </cell>
          <cell r="D838" t="str">
            <v>Active</v>
          </cell>
          <cell r="E838" t="str">
            <v xml:space="preserve">Hyundai </v>
          </cell>
          <cell r="F838" t="str">
            <v>Manuel</v>
          </cell>
          <cell r="G838" t="str">
            <v>HD-65   4.2 TON</v>
          </cell>
          <cell r="H838" t="str">
            <v>Rigid Truck</v>
          </cell>
          <cell r="I838"/>
          <cell r="J838" t="str">
            <v>Dry Box Without Tail Lift</v>
          </cell>
          <cell r="K838"/>
          <cell r="L838"/>
          <cell r="M838"/>
          <cell r="N838" t="str">
            <v>KMFGA17C2LC340064</v>
          </cell>
          <cell r="O838">
            <v>2020</v>
          </cell>
          <cell r="P838" t="str">
            <v>South Korea</v>
          </cell>
          <cell r="Q838" t="str">
            <v>CL- Jumbo</v>
          </cell>
          <cell r="R838" t="str">
            <v>GWC</v>
          </cell>
          <cell r="S838"/>
          <cell r="T838"/>
          <cell r="U838"/>
          <cell r="V838"/>
          <cell r="W838">
            <v>4</v>
          </cell>
          <cell r="X838" t="str">
            <v>White</v>
          </cell>
          <cell r="Y838" t="str">
            <v>D4DCKJ677431</v>
          </cell>
          <cell r="Z838"/>
          <cell r="AA838" t="str">
            <v>Diesel</v>
          </cell>
          <cell r="AB838" t="str">
            <v>100 ltr</v>
          </cell>
          <cell r="AC838"/>
          <cell r="AD838">
            <v>6</v>
          </cell>
          <cell r="AE838"/>
          <cell r="AF838"/>
          <cell r="AG838"/>
          <cell r="AH838"/>
          <cell r="AI838">
            <v>3500</v>
          </cell>
          <cell r="AJ838">
            <v>6500</v>
          </cell>
          <cell r="AK838">
            <v>3000</v>
          </cell>
          <cell r="AL838">
            <v>430</v>
          </cell>
          <cell r="AM838">
            <v>420</v>
          </cell>
          <cell r="AN838">
            <v>210</v>
          </cell>
          <cell r="AO838">
            <v>200</v>
          </cell>
          <cell r="AP838">
            <v>200</v>
          </cell>
          <cell r="AQ838">
            <v>210</v>
          </cell>
          <cell r="AR838"/>
          <cell r="AS838"/>
          <cell r="AT838"/>
          <cell r="AU838"/>
          <cell r="AV838"/>
          <cell r="AW838"/>
          <cell r="AX838"/>
          <cell r="AY838" t="e">
            <v>#N/A</v>
          </cell>
          <cell r="AZ838"/>
          <cell r="BA838">
            <v>45167</v>
          </cell>
          <cell r="BB838" t="str">
            <v/>
          </cell>
          <cell r="BC838" t="str">
            <v>Compreh.</v>
          </cell>
          <cell r="BD838" t="str">
            <v>AVL</v>
          </cell>
          <cell r="BE838"/>
          <cell r="BF838" t="str">
            <v>CL- JUMBO</v>
          </cell>
          <cell r="BG838" t="str">
            <v>FMB640</v>
          </cell>
          <cell r="BH838">
            <v>358480086355106</v>
          </cell>
          <cell r="BI838">
            <v>9742800042184</v>
          </cell>
          <cell r="BJ838" t="str">
            <v>LOT</v>
          </cell>
          <cell r="BK838">
            <v>43676</v>
          </cell>
          <cell r="BL838"/>
          <cell r="BM838"/>
          <cell r="BN838">
            <v>4000017532</v>
          </cell>
          <cell r="BO838"/>
          <cell r="BP838" t="str">
            <v xml:space="preserve">3 years or 300,000 Kms whichever comes first. Insulated Body 1 year against manufacturing defects.First 7 Services in free of cost. </v>
          </cell>
          <cell r="BQ838">
            <v>1108010800</v>
          </cell>
        </row>
        <row r="839">
          <cell r="C839">
            <v>322470</v>
          </cell>
          <cell r="D839" t="str">
            <v>Active</v>
          </cell>
          <cell r="E839" t="str">
            <v xml:space="preserve">Hyundai </v>
          </cell>
          <cell r="F839" t="str">
            <v>Manuel</v>
          </cell>
          <cell r="G839" t="str">
            <v>HD-65   4.2 TON</v>
          </cell>
          <cell r="H839" t="str">
            <v>Rigid Truck</v>
          </cell>
          <cell r="I839"/>
          <cell r="J839" t="str">
            <v>Dry Box Without Tail Lift</v>
          </cell>
          <cell r="K839"/>
          <cell r="L839"/>
          <cell r="M839"/>
          <cell r="N839" t="str">
            <v>KMFGA17C3LC341224</v>
          </cell>
          <cell r="O839">
            <v>2020</v>
          </cell>
          <cell r="P839" t="str">
            <v>South Korea</v>
          </cell>
          <cell r="Q839" t="str">
            <v>CL- Jumbo</v>
          </cell>
          <cell r="R839" t="str">
            <v>GWC</v>
          </cell>
          <cell r="S839"/>
          <cell r="T839"/>
          <cell r="U839"/>
          <cell r="V839"/>
          <cell r="W839">
            <v>4</v>
          </cell>
          <cell r="X839" t="str">
            <v>White</v>
          </cell>
          <cell r="Y839" t="str">
            <v>D4DCKJ677535</v>
          </cell>
          <cell r="Z839"/>
          <cell r="AA839" t="str">
            <v>Diesel</v>
          </cell>
          <cell r="AB839" t="str">
            <v>100 ltr</v>
          </cell>
          <cell r="AC839"/>
          <cell r="AD839">
            <v>6</v>
          </cell>
          <cell r="AE839"/>
          <cell r="AF839"/>
          <cell r="AG839"/>
          <cell r="AH839"/>
          <cell r="AI839">
            <v>3500</v>
          </cell>
          <cell r="AJ839">
            <v>6500</v>
          </cell>
          <cell r="AK839">
            <v>3000</v>
          </cell>
          <cell r="AL839">
            <v>430</v>
          </cell>
          <cell r="AM839">
            <v>420</v>
          </cell>
          <cell r="AN839">
            <v>210</v>
          </cell>
          <cell r="AO839">
            <v>200</v>
          </cell>
          <cell r="AP839">
            <v>200</v>
          </cell>
          <cell r="AQ839">
            <v>210</v>
          </cell>
          <cell r="AR839"/>
          <cell r="AS839"/>
          <cell r="AT839"/>
          <cell r="AU839"/>
          <cell r="AV839"/>
          <cell r="AW839"/>
          <cell r="AX839"/>
          <cell r="AY839" t="e">
            <v>#N/A</v>
          </cell>
          <cell r="AZ839"/>
          <cell r="BA839">
            <v>45172</v>
          </cell>
          <cell r="BB839" t="str">
            <v/>
          </cell>
          <cell r="BC839" t="str">
            <v>Compreh.</v>
          </cell>
          <cell r="BD839" t="str">
            <v>AVL</v>
          </cell>
          <cell r="BE839"/>
          <cell r="BF839" t="str">
            <v>CL- JUMBO</v>
          </cell>
          <cell r="BG839" t="str">
            <v>FMB640</v>
          </cell>
          <cell r="BH839">
            <v>358480087533800</v>
          </cell>
          <cell r="BI839" t="str">
            <v>9742800049991</v>
          </cell>
          <cell r="BJ839" t="str">
            <v>LOT</v>
          </cell>
          <cell r="BK839">
            <v>43685</v>
          </cell>
          <cell r="BL839"/>
          <cell r="BM839"/>
          <cell r="BN839">
            <v>4000017532</v>
          </cell>
          <cell r="BO839"/>
          <cell r="BP839" t="str">
            <v xml:space="preserve">3 years or 300,000 Kms whichever comes first. Insulated Body 1 year against manufacturing defects.First 7 Services in free of cost. </v>
          </cell>
          <cell r="BQ839">
            <v>1108010800</v>
          </cell>
        </row>
        <row r="840">
          <cell r="C840">
            <v>322471</v>
          </cell>
          <cell r="D840" t="str">
            <v>Active</v>
          </cell>
          <cell r="E840" t="str">
            <v xml:space="preserve">Hyundai </v>
          </cell>
          <cell r="F840" t="str">
            <v>Manuel</v>
          </cell>
          <cell r="G840" t="str">
            <v>HD-65   4.2 TON</v>
          </cell>
          <cell r="H840" t="str">
            <v>Rigid Truck</v>
          </cell>
          <cell r="I840"/>
          <cell r="J840" t="str">
            <v>Dry Box Without Tail Lift</v>
          </cell>
          <cell r="K840"/>
          <cell r="L840"/>
          <cell r="M840"/>
          <cell r="N840" t="str">
            <v>KMFGA17C0LC340063</v>
          </cell>
          <cell r="O840">
            <v>2020</v>
          </cell>
          <cell r="P840" t="str">
            <v>South Korea</v>
          </cell>
          <cell r="Q840" t="str">
            <v>CL- Jumbo</v>
          </cell>
          <cell r="R840" t="str">
            <v>GWC</v>
          </cell>
          <cell r="S840"/>
          <cell r="T840"/>
          <cell r="U840"/>
          <cell r="V840"/>
          <cell r="W840">
            <v>4</v>
          </cell>
          <cell r="X840" t="str">
            <v>White</v>
          </cell>
          <cell r="Y840" t="str">
            <v>D4DCKJ677433</v>
          </cell>
          <cell r="Z840"/>
          <cell r="AA840" t="str">
            <v>Diesel</v>
          </cell>
          <cell r="AB840" t="str">
            <v>100 ltr</v>
          </cell>
          <cell r="AC840"/>
          <cell r="AD840">
            <v>6</v>
          </cell>
          <cell r="AE840"/>
          <cell r="AF840"/>
          <cell r="AG840"/>
          <cell r="AH840"/>
          <cell r="AI840">
            <v>3500</v>
          </cell>
          <cell r="AJ840">
            <v>6500</v>
          </cell>
          <cell r="AK840">
            <v>3000</v>
          </cell>
          <cell r="AL840">
            <v>430</v>
          </cell>
          <cell r="AM840">
            <v>420</v>
          </cell>
          <cell r="AN840">
            <v>210</v>
          </cell>
          <cell r="AO840">
            <v>200</v>
          </cell>
          <cell r="AP840">
            <v>200</v>
          </cell>
          <cell r="AQ840">
            <v>210</v>
          </cell>
          <cell r="AR840"/>
          <cell r="AS840"/>
          <cell r="AT840"/>
          <cell r="AU840"/>
          <cell r="AV840"/>
          <cell r="AW840"/>
          <cell r="AX840"/>
          <cell r="AY840" t="e">
            <v>#N/A</v>
          </cell>
          <cell r="AZ840"/>
          <cell r="BA840">
            <v>45175</v>
          </cell>
          <cell r="BB840" t="str">
            <v/>
          </cell>
          <cell r="BC840" t="str">
            <v>Compreh.</v>
          </cell>
          <cell r="BD840" t="str">
            <v>AVL</v>
          </cell>
          <cell r="BE840"/>
          <cell r="BF840" t="str">
            <v>CL- JUMBO</v>
          </cell>
          <cell r="BG840" t="str">
            <v>FMB640</v>
          </cell>
          <cell r="BH840">
            <v>358480086687722</v>
          </cell>
          <cell r="BI840">
            <v>9742800042173</v>
          </cell>
          <cell r="BJ840" t="str">
            <v>LOT</v>
          </cell>
          <cell r="BK840">
            <v>43676</v>
          </cell>
          <cell r="BL840"/>
          <cell r="BM840"/>
          <cell r="BN840">
            <v>4000017532</v>
          </cell>
          <cell r="BO840"/>
          <cell r="BP840" t="str">
            <v xml:space="preserve">3 years or 300,000 Kms whichever comes first. Insulated Body 1 year against manufacturing defects.First 7 Services in free of cost. </v>
          </cell>
          <cell r="BQ840">
            <v>1108010800</v>
          </cell>
        </row>
        <row r="841">
          <cell r="C841">
            <v>322472</v>
          </cell>
          <cell r="D841" t="str">
            <v>Active</v>
          </cell>
          <cell r="E841" t="str">
            <v xml:space="preserve">Hyundai </v>
          </cell>
          <cell r="F841" t="str">
            <v>Manuel</v>
          </cell>
          <cell r="G841" t="str">
            <v>HD-65   4.2 TON</v>
          </cell>
          <cell r="H841" t="str">
            <v>Rigid Truck</v>
          </cell>
          <cell r="I841"/>
          <cell r="J841" t="str">
            <v>Dry Box Without Tail Lift</v>
          </cell>
          <cell r="K841"/>
          <cell r="L841"/>
          <cell r="M841"/>
          <cell r="N841" t="str">
            <v>KMFGA17C4LC340065</v>
          </cell>
          <cell r="O841">
            <v>2020</v>
          </cell>
          <cell r="P841" t="str">
            <v>South Korea</v>
          </cell>
          <cell r="Q841" t="str">
            <v>CL- Jumbo</v>
          </cell>
          <cell r="R841" t="str">
            <v>GWC</v>
          </cell>
          <cell r="S841"/>
          <cell r="T841"/>
          <cell r="U841"/>
          <cell r="V841"/>
          <cell r="W841">
            <v>4</v>
          </cell>
          <cell r="X841" t="str">
            <v>White</v>
          </cell>
          <cell r="Y841" t="str">
            <v>D4DCKJ677651</v>
          </cell>
          <cell r="Z841"/>
          <cell r="AA841" t="str">
            <v>Diesel</v>
          </cell>
          <cell r="AB841" t="str">
            <v>100 ltr</v>
          </cell>
          <cell r="AC841"/>
          <cell r="AD841">
            <v>6</v>
          </cell>
          <cell r="AE841"/>
          <cell r="AF841"/>
          <cell r="AG841"/>
          <cell r="AH841"/>
          <cell r="AI841">
            <v>3500</v>
          </cell>
          <cell r="AJ841">
            <v>6500</v>
          </cell>
          <cell r="AK841">
            <v>3000</v>
          </cell>
          <cell r="AL841">
            <v>430</v>
          </cell>
          <cell r="AM841">
            <v>420</v>
          </cell>
          <cell r="AN841">
            <v>210</v>
          </cell>
          <cell r="AO841">
            <v>200</v>
          </cell>
          <cell r="AP841">
            <v>200</v>
          </cell>
          <cell r="AQ841">
            <v>210</v>
          </cell>
          <cell r="AR841"/>
          <cell r="AS841"/>
          <cell r="AT841"/>
          <cell r="AU841"/>
          <cell r="AV841"/>
          <cell r="AW841"/>
          <cell r="AX841"/>
          <cell r="AY841" t="e">
            <v>#N/A</v>
          </cell>
          <cell r="AZ841"/>
          <cell r="BA841">
            <v>45159</v>
          </cell>
          <cell r="BB841" t="str">
            <v/>
          </cell>
          <cell r="BC841" t="str">
            <v>Compreh.</v>
          </cell>
          <cell r="BD841" t="str">
            <v>AVL</v>
          </cell>
          <cell r="BE841"/>
          <cell r="BF841" t="str">
            <v>CL- JUMBO</v>
          </cell>
          <cell r="BG841" t="str">
            <v>FMB640</v>
          </cell>
          <cell r="BH841">
            <v>358480087529857</v>
          </cell>
          <cell r="BI841">
            <v>9742800042162</v>
          </cell>
          <cell r="BJ841" t="str">
            <v>LOT</v>
          </cell>
          <cell r="BK841">
            <v>43676</v>
          </cell>
          <cell r="BL841"/>
          <cell r="BM841"/>
          <cell r="BN841">
            <v>4000017532</v>
          </cell>
          <cell r="BO841"/>
          <cell r="BP841" t="str">
            <v xml:space="preserve">3 years or 300,000 Kms whichever comes first. Insulated Body 1 year against manufacturing defects.First 7 Services in free of cost. </v>
          </cell>
          <cell r="BQ841">
            <v>1108010800</v>
          </cell>
        </row>
        <row r="842">
          <cell r="C842">
            <v>322473</v>
          </cell>
          <cell r="D842" t="str">
            <v>Active</v>
          </cell>
          <cell r="E842" t="str">
            <v xml:space="preserve">Hyundai </v>
          </cell>
          <cell r="F842" t="str">
            <v>Manuel</v>
          </cell>
          <cell r="G842" t="str">
            <v>HD-65   4.2 TON</v>
          </cell>
          <cell r="H842" t="str">
            <v>Rigid Truck</v>
          </cell>
          <cell r="I842"/>
          <cell r="J842" t="str">
            <v>Dry Box Without Tail Lift</v>
          </cell>
          <cell r="K842"/>
          <cell r="L842"/>
          <cell r="M842"/>
          <cell r="N842" t="str">
            <v>KMFGA17C1LC341223</v>
          </cell>
          <cell r="O842">
            <v>2020</v>
          </cell>
          <cell r="P842" t="str">
            <v>South Korea</v>
          </cell>
          <cell r="Q842" t="str">
            <v>CL- Jumbo</v>
          </cell>
          <cell r="R842" t="str">
            <v>GWC</v>
          </cell>
          <cell r="S842"/>
          <cell r="T842"/>
          <cell r="U842"/>
          <cell r="V842"/>
          <cell r="W842">
            <v>4</v>
          </cell>
          <cell r="X842" t="str">
            <v>White</v>
          </cell>
          <cell r="Y842" t="str">
            <v>D4DCKJ678559</v>
          </cell>
          <cell r="Z842"/>
          <cell r="AA842" t="str">
            <v>Diesel</v>
          </cell>
          <cell r="AB842" t="str">
            <v>100 ltr</v>
          </cell>
          <cell r="AC842"/>
          <cell r="AD842">
            <v>6</v>
          </cell>
          <cell r="AE842"/>
          <cell r="AF842"/>
          <cell r="AG842"/>
          <cell r="AH842"/>
          <cell r="AI842">
            <v>3500</v>
          </cell>
          <cell r="AJ842">
            <v>7075</v>
          </cell>
          <cell r="AK842">
            <v>3575</v>
          </cell>
          <cell r="AL842">
            <v>430</v>
          </cell>
          <cell r="AM842">
            <v>420</v>
          </cell>
          <cell r="AN842">
            <v>210</v>
          </cell>
          <cell r="AO842">
            <v>200</v>
          </cell>
          <cell r="AP842">
            <v>200</v>
          </cell>
          <cell r="AQ842">
            <v>210</v>
          </cell>
          <cell r="AR842"/>
          <cell r="AS842"/>
          <cell r="AT842"/>
          <cell r="AU842"/>
          <cell r="AV842"/>
          <cell r="AW842"/>
          <cell r="AX842"/>
          <cell r="AY842" t="e">
            <v>#N/A</v>
          </cell>
          <cell r="AZ842"/>
          <cell r="BA842">
            <v>45123</v>
          </cell>
          <cell r="BB842" t="str">
            <v/>
          </cell>
          <cell r="BC842" t="str">
            <v>Compreh.</v>
          </cell>
          <cell r="BD842" t="str">
            <v>AVL</v>
          </cell>
          <cell r="BE842"/>
          <cell r="BF842" t="str">
            <v>CL- JUMBO</v>
          </cell>
          <cell r="BG842" t="str">
            <v>FMB640</v>
          </cell>
          <cell r="BH842">
            <v>358480086418953</v>
          </cell>
          <cell r="BI842">
            <v>9742800042159</v>
          </cell>
          <cell r="BJ842" t="str">
            <v>LOT</v>
          </cell>
          <cell r="BK842">
            <v>43676</v>
          </cell>
          <cell r="BL842"/>
          <cell r="BM842"/>
          <cell r="BN842">
            <v>4000017532</v>
          </cell>
          <cell r="BO842"/>
          <cell r="BP842" t="str">
            <v xml:space="preserve">3 years or 300,000 Kms whichever comes first. Insulated Body 1 year against manufacturing defects.First 7 Services in free of cost. </v>
          </cell>
          <cell r="BQ842">
            <v>1108010800</v>
          </cell>
        </row>
        <row r="843">
          <cell r="C843">
            <v>322475</v>
          </cell>
          <cell r="D843" t="str">
            <v>Active</v>
          </cell>
          <cell r="E843" t="str">
            <v xml:space="preserve">Hyundai </v>
          </cell>
          <cell r="F843" t="str">
            <v>Manuel</v>
          </cell>
          <cell r="G843" t="str">
            <v>HD-65   4.2 TON</v>
          </cell>
          <cell r="H843" t="str">
            <v>Rigid Truck</v>
          </cell>
          <cell r="I843"/>
          <cell r="J843" t="str">
            <v>Dry Box Without Tail Lift</v>
          </cell>
          <cell r="K843"/>
          <cell r="L843"/>
          <cell r="M843"/>
          <cell r="N843" t="str">
            <v>KMFGA17C7LC342179</v>
          </cell>
          <cell r="O843">
            <v>2020</v>
          </cell>
          <cell r="P843" t="str">
            <v>South Korea</v>
          </cell>
          <cell r="Q843" t="str">
            <v>CL- Jumbo</v>
          </cell>
          <cell r="R843" t="str">
            <v>GWC</v>
          </cell>
          <cell r="S843"/>
          <cell r="T843"/>
          <cell r="U843"/>
          <cell r="V843"/>
          <cell r="W843">
            <v>4</v>
          </cell>
          <cell r="X843" t="str">
            <v>White</v>
          </cell>
          <cell r="Y843" t="str">
            <v>D4DCKJ679787</v>
          </cell>
          <cell r="Z843"/>
          <cell r="AA843" t="str">
            <v>Diesel</v>
          </cell>
          <cell r="AB843" t="str">
            <v>100 ltr</v>
          </cell>
          <cell r="AC843"/>
          <cell r="AD843">
            <v>6</v>
          </cell>
          <cell r="AE843"/>
          <cell r="AF843"/>
          <cell r="AG843"/>
          <cell r="AH843"/>
          <cell r="AI843">
            <v>3500</v>
          </cell>
          <cell r="AJ843">
            <v>7377</v>
          </cell>
          <cell r="AK843">
            <v>3877</v>
          </cell>
          <cell r="AL843">
            <v>430</v>
          </cell>
          <cell r="AM843">
            <v>420</v>
          </cell>
          <cell r="AN843">
            <v>210</v>
          </cell>
          <cell r="AO843">
            <v>200</v>
          </cell>
          <cell r="AP843">
            <v>200</v>
          </cell>
          <cell r="AQ843">
            <v>210</v>
          </cell>
          <cell r="AR843"/>
          <cell r="AS843"/>
          <cell r="AT843"/>
          <cell r="AU843"/>
          <cell r="AV843"/>
          <cell r="AW843"/>
          <cell r="AX843"/>
          <cell r="AY843" t="e">
            <v>#N/A</v>
          </cell>
          <cell r="AZ843"/>
          <cell r="BA843">
            <v>45113</v>
          </cell>
          <cell r="BB843" t="str">
            <v/>
          </cell>
          <cell r="BC843" t="str">
            <v>Compreh.</v>
          </cell>
          <cell r="BD843" t="str">
            <v>AVL</v>
          </cell>
          <cell r="BE843"/>
          <cell r="BF843" t="str">
            <v>CL- JUMBO</v>
          </cell>
          <cell r="BG843" t="str">
            <v>FMB640</v>
          </cell>
          <cell r="BH843">
            <v>358480087543817</v>
          </cell>
          <cell r="BI843">
            <v>9742800042158</v>
          </cell>
          <cell r="BJ843" t="str">
            <v>LOT</v>
          </cell>
          <cell r="BK843">
            <v>43676</v>
          </cell>
          <cell r="BL843"/>
          <cell r="BM843"/>
          <cell r="BN843">
            <v>4000017532</v>
          </cell>
          <cell r="BO843"/>
          <cell r="BP843" t="str">
            <v xml:space="preserve">3 years or 300,000 Kms whichever comes first. Insulated Body 1 year against manufacturing defects.First 7 Services in free of cost. </v>
          </cell>
          <cell r="BQ843">
            <v>1108010800</v>
          </cell>
        </row>
        <row r="844">
          <cell r="C844">
            <v>119530</v>
          </cell>
          <cell r="D844" t="str">
            <v>Active</v>
          </cell>
          <cell r="E844" t="str">
            <v>Isuzu</v>
          </cell>
          <cell r="F844" t="str">
            <v>Manuel</v>
          </cell>
          <cell r="G844" t="str">
            <v>FRR</v>
          </cell>
          <cell r="H844" t="str">
            <v>Rigid Truck</v>
          </cell>
          <cell r="I844" t="str">
            <v>Single Cabin</v>
          </cell>
          <cell r="J844" t="str">
            <v>Reefer Box</v>
          </cell>
          <cell r="K844"/>
          <cell r="L844"/>
          <cell r="M844"/>
          <cell r="N844" t="str">
            <v>JALK5M169L7701294</v>
          </cell>
          <cell r="O844">
            <v>2020</v>
          </cell>
          <cell r="P844" t="str">
            <v>Japan</v>
          </cell>
          <cell r="Q844" t="str">
            <v>CL - Distribution (Core Ops)</v>
          </cell>
          <cell r="R844" t="str">
            <v>GWC</v>
          </cell>
          <cell r="S844"/>
          <cell r="T844"/>
          <cell r="U844"/>
          <cell r="V844"/>
          <cell r="W844">
            <v>4</v>
          </cell>
          <cell r="X844" t="str">
            <v>White</v>
          </cell>
          <cell r="Y844" t="str">
            <v>0BE908</v>
          </cell>
          <cell r="Z844"/>
          <cell r="AA844" t="str">
            <v>Diesel</v>
          </cell>
          <cell r="AB844"/>
          <cell r="AC844"/>
          <cell r="AD844">
            <v>4.5</v>
          </cell>
          <cell r="AE844"/>
          <cell r="AF844"/>
          <cell r="AG844"/>
          <cell r="AH844"/>
          <cell r="AI844">
            <v>7610</v>
          </cell>
          <cell r="AJ844">
            <v>11000</v>
          </cell>
          <cell r="AK844">
            <v>3390</v>
          </cell>
          <cell r="AL844"/>
          <cell r="AM844"/>
          <cell r="AN844"/>
          <cell r="AO844"/>
          <cell r="AP844"/>
          <cell r="AQ844"/>
          <cell r="AR844"/>
          <cell r="AS844" t="str">
            <v>Thermo King T800-R</v>
          </cell>
          <cell r="AT844"/>
          <cell r="AU844" t="str">
            <v>Dhollandia</v>
          </cell>
          <cell r="AV844"/>
          <cell r="AW844"/>
          <cell r="AX844"/>
          <cell r="AY844" t="e">
            <v>#N/A</v>
          </cell>
          <cell r="AZ844"/>
          <cell r="BA844">
            <v>44999</v>
          </cell>
          <cell r="BB844" t="str">
            <v/>
          </cell>
          <cell r="BC844" t="str">
            <v>Compreh.</v>
          </cell>
          <cell r="BD844" t="str">
            <v>AVL</v>
          </cell>
          <cell r="BE844"/>
          <cell r="BF844" t="str">
            <v>DISTRIBUTION</v>
          </cell>
          <cell r="BG844" t="str">
            <v>FMB640</v>
          </cell>
          <cell r="BH844">
            <v>359632108696755</v>
          </cell>
          <cell r="BI844">
            <v>9742800042160</v>
          </cell>
          <cell r="BJ844" t="str">
            <v>LOT</v>
          </cell>
          <cell r="BK844">
            <v>43919</v>
          </cell>
          <cell r="BL844"/>
          <cell r="BM844"/>
          <cell r="BN844" t="str">
            <v>NA</v>
          </cell>
          <cell r="BO844"/>
          <cell r="BP844" t="str">
            <v>2Y 200K</v>
          </cell>
          <cell r="BQ844">
            <v>1108010252</v>
          </cell>
        </row>
        <row r="845">
          <cell r="C845">
            <v>120152</v>
          </cell>
          <cell r="D845" t="str">
            <v>Active</v>
          </cell>
          <cell r="E845" t="str">
            <v>Isuzu</v>
          </cell>
          <cell r="F845" t="str">
            <v>Manuel</v>
          </cell>
          <cell r="G845" t="str">
            <v>FRR</v>
          </cell>
          <cell r="H845" t="str">
            <v>Rigid Truck</v>
          </cell>
          <cell r="I845" t="str">
            <v>Single Cabin</v>
          </cell>
          <cell r="J845" t="str">
            <v>Reefer Box With Tail Lift</v>
          </cell>
          <cell r="K845"/>
          <cell r="L845"/>
          <cell r="M845"/>
          <cell r="N845" t="str">
            <v>JALK5M162L7700892</v>
          </cell>
          <cell r="O845">
            <v>2020</v>
          </cell>
          <cell r="P845" t="str">
            <v>Japan</v>
          </cell>
          <cell r="Q845" t="str">
            <v>CL - Distribution (Core Ops)</v>
          </cell>
          <cell r="R845" t="str">
            <v>GWC</v>
          </cell>
          <cell r="S845"/>
          <cell r="T845"/>
          <cell r="U845"/>
          <cell r="V845"/>
          <cell r="W845">
            <v>4</v>
          </cell>
          <cell r="X845" t="str">
            <v>White</v>
          </cell>
          <cell r="Y845" t="str">
            <v>0AG591</v>
          </cell>
          <cell r="Z845"/>
          <cell r="AA845" t="str">
            <v>Diesel</v>
          </cell>
          <cell r="AB845"/>
          <cell r="AC845"/>
          <cell r="AD845">
            <v>4.5</v>
          </cell>
          <cell r="AE845"/>
          <cell r="AF845"/>
          <cell r="AG845"/>
          <cell r="AH845"/>
          <cell r="AI845">
            <v>7610</v>
          </cell>
          <cell r="AJ845">
            <v>11000</v>
          </cell>
          <cell r="AK845">
            <v>3390</v>
          </cell>
          <cell r="AL845"/>
          <cell r="AM845"/>
          <cell r="AN845"/>
          <cell r="AO845"/>
          <cell r="AP845"/>
          <cell r="AQ845"/>
          <cell r="AR845"/>
          <cell r="AS845" t="str">
            <v>Thermo King T800-R</v>
          </cell>
          <cell r="AT845"/>
          <cell r="AU845" t="str">
            <v>Dhollandia</v>
          </cell>
          <cell r="AV845"/>
          <cell r="AW845"/>
          <cell r="AX845"/>
          <cell r="AY845" t="e">
            <v>#N/A</v>
          </cell>
          <cell r="AZ845"/>
          <cell r="BA845">
            <v>44999</v>
          </cell>
          <cell r="BB845" t="str">
            <v/>
          </cell>
          <cell r="BC845" t="str">
            <v>Compreh.</v>
          </cell>
          <cell r="BD845" t="str">
            <v>AVL</v>
          </cell>
          <cell r="BE845"/>
          <cell r="BF845" t="str">
            <v>DISTRIBUTION</v>
          </cell>
          <cell r="BG845" t="str">
            <v>FMB640</v>
          </cell>
          <cell r="BH845">
            <v>358480089989513</v>
          </cell>
          <cell r="BI845">
            <v>9742800042164</v>
          </cell>
          <cell r="BJ845" t="str">
            <v>LOT</v>
          </cell>
          <cell r="BK845"/>
          <cell r="BL845"/>
          <cell r="BM845"/>
          <cell r="BN845">
            <v>4000022269</v>
          </cell>
          <cell r="BO845"/>
          <cell r="BP845" t="str">
            <v>3 years/100,000 Kms whichever comes first towards 5 ton Trucks. 2 years/200,000 Kms whichever comes first towards 7 ton Trucks. 1 year for PU 
Box,Freezer Unit &amp; Tail Lift</v>
          </cell>
          <cell r="BQ845">
            <v>1108010252</v>
          </cell>
        </row>
        <row r="846">
          <cell r="C846">
            <v>118216</v>
          </cell>
          <cell r="D846" t="str">
            <v>Active</v>
          </cell>
          <cell r="E846" t="str">
            <v>Isuzu</v>
          </cell>
          <cell r="F846" t="str">
            <v>Manuel</v>
          </cell>
          <cell r="G846" t="str">
            <v>NQR</v>
          </cell>
          <cell r="H846" t="str">
            <v>Rigid Truck</v>
          </cell>
          <cell r="I846" t="str">
            <v>Single Cabin</v>
          </cell>
          <cell r="J846" t="str">
            <v>Reefer Box With Tail Lift</v>
          </cell>
          <cell r="K846"/>
          <cell r="L846"/>
          <cell r="M846"/>
          <cell r="N846" t="str">
            <v>JAMMP4455K7P00868</v>
          </cell>
          <cell r="O846">
            <v>2020</v>
          </cell>
          <cell r="P846" t="str">
            <v>Japan</v>
          </cell>
          <cell r="Q846" t="str">
            <v>CL - Distribution (Core Ops)</v>
          </cell>
          <cell r="R846" t="str">
            <v>GWC</v>
          </cell>
          <cell r="S846"/>
          <cell r="T846"/>
          <cell r="U846"/>
          <cell r="V846"/>
          <cell r="W846">
            <v>4</v>
          </cell>
          <cell r="X846" t="str">
            <v>White</v>
          </cell>
          <cell r="Y846">
            <v>769509</v>
          </cell>
          <cell r="Z846"/>
          <cell r="AA846" t="str">
            <v>Diesel</v>
          </cell>
          <cell r="AB846"/>
          <cell r="AC846"/>
          <cell r="AD846">
            <v>4.5</v>
          </cell>
          <cell r="AE846"/>
          <cell r="AF846"/>
          <cell r="AG846"/>
          <cell r="AH846"/>
          <cell r="AI846">
            <v>6645</v>
          </cell>
          <cell r="AJ846">
            <v>9500</v>
          </cell>
          <cell r="AK846">
            <v>2855</v>
          </cell>
          <cell r="AL846"/>
          <cell r="AM846"/>
          <cell r="AN846"/>
          <cell r="AO846"/>
          <cell r="AP846"/>
          <cell r="AQ846"/>
          <cell r="AR846"/>
          <cell r="AS846" t="str">
            <v>Thermo King T600-R</v>
          </cell>
          <cell r="AT846"/>
          <cell r="AU846"/>
          <cell r="AV846"/>
          <cell r="AW846"/>
          <cell r="AX846"/>
          <cell r="AY846" t="e">
            <v>#N/A</v>
          </cell>
          <cell r="AZ846"/>
          <cell r="BA846">
            <v>45008</v>
          </cell>
          <cell r="BB846" t="str">
            <v/>
          </cell>
          <cell r="BC846" t="str">
            <v>Compreh.</v>
          </cell>
          <cell r="BD846" t="str">
            <v>AVL</v>
          </cell>
          <cell r="BE846"/>
          <cell r="BF846" t="str">
            <v>DISTRIBUTION</v>
          </cell>
          <cell r="BG846" t="str">
            <v>FMB640</v>
          </cell>
          <cell r="BH846">
            <v>358480083485013</v>
          </cell>
          <cell r="BI846">
            <v>9742800042194</v>
          </cell>
          <cell r="BJ846" t="str">
            <v>LOT</v>
          </cell>
          <cell r="BK846">
            <v>43961</v>
          </cell>
          <cell r="BL846"/>
          <cell r="BM846"/>
          <cell r="BN846">
            <v>4000022269</v>
          </cell>
          <cell r="BO846"/>
          <cell r="BP846" t="str">
            <v>3 years/100,000 Kms whichever comes first towards 5 ton Trucks. 2 years/200,000 Kms whichever comes first towards 7 ton Trucks. 1 year for PU 
Box,Freezer Unit &amp; Tail Lift</v>
          </cell>
          <cell r="BQ846">
            <v>1108010252</v>
          </cell>
        </row>
        <row r="847">
          <cell r="C847">
            <v>118467</v>
          </cell>
          <cell r="D847" t="str">
            <v>Active</v>
          </cell>
          <cell r="E847" t="str">
            <v>Isuzu</v>
          </cell>
          <cell r="F847" t="str">
            <v>Manuel</v>
          </cell>
          <cell r="G847" t="str">
            <v>NQR</v>
          </cell>
          <cell r="H847" t="str">
            <v>Rigid Truck</v>
          </cell>
          <cell r="I847" t="str">
            <v>Single Cabin</v>
          </cell>
          <cell r="J847" t="str">
            <v>Reefer Box With Tail Lift</v>
          </cell>
          <cell r="K847"/>
          <cell r="L847"/>
          <cell r="M847"/>
          <cell r="N847" t="str">
            <v>JAMMP4450K7P03905</v>
          </cell>
          <cell r="O847">
            <v>2020</v>
          </cell>
          <cell r="P847" t="str">
            <v>Japan</v>
          </cell>
          <cell r="Q847" t="str">
            <v>CL - Distribution (Core Ops)</v>
          </cell>
          <cell r="R847" t="str">
            <v>GWC</v>
          </cell>
          <cell r="S847"/>
          <cell r="T847"/>
          <cell r="U847"/>
          <cell r="V847"/>
          <cell r="W847">
            <v>4</v>
          </cell>
          <cell r="X847" t="str">
            <v>White</v>
          </cell>
          <cell r="Y847" t="str">
            <v>0AK827</v>
          </cell>
          <cell r="Z847"/>
          <cell r="AA847" t="str">
            <v>Diesel</v>
          </cell>
          <cell r="AB847"/>
          <cell r="AC847"/>
          <cell r="AD847">
            <v>4.5</v>
          </cell>
          <cell r="AE847"/>
          <cell r="AF847"/>
          <cell r="AG847"/>
          <cell r="AH847"/>
          <cell r="AI847">
            <v>6645</v>
          </cell>
          <cell r="AJ847">
            <v>9500</v>
          </cell>
          <cell r="AK847">
            <v>2855</v>
          </cell>
          <cell r="AL847"/>
          <cell r="AM847"/>
          <cell r="AN847"/>
          <cell r="AO847"/>
          <cell r="AP847"/>
          <cell r="AQ847"/>
          <cell r="AR847"/>
          <cell r="AS847" t="str">
            <v>Thermo King T600-R</v>
          </cell>
          <cell r="AT847"/>
          <cell r="AU847"/>
          <cell r="AV847"/>
          <cell r="AW847"/>
          <cell r="AX847"/>
          <cell r="AY847" t="e">
            <v>#N/A</v>
          </cell>
          <cell r="AZ847"/>
          <cell r="BA847">
            <v>45004</v>
          </cell>
          <cell r="BB847" t="str">
            <v/>
          </cell>
          <cell r="BC847" t="str">
            <v>Compreh.</v>
          </cell>
          <cell r="BD847" t="str">
            <v>AVL</v>
          </cell>
          <cell r="BE847"/>
          <cell r="BF847" t="str">
            <v>DISTRIBUTION</v>
          </cell>
          <cell r="BG847" t="str">
            <v>FMB640</v>
          </cell>
          <cell r="BH847">
            <v>358480086675826</v>
          </cell>
          <cell r="BI847">
            <v>9742800042196</v>
          </cell>
          <cell r="BJ847" t="str">
            <v>LOT</v>
          </cell>
          <cell r="BK847">
            <v>43961</v>
          </cell>
          <cell r="BL847"/>
          <cell r="BM847"/>
          <cell r="BN847">
            <v>4000022269</v>
          </cell>
          <cell r="BO847"/>
          <cell r="BP847" t="str">
            <v>3 years/100,000 Kms whichever comes first towards 5 ton Trucks. 2 years/200,000 Kms whichever comes first towards 7 ton Trucks. 1 year for PU 
Box,Freezer Unit &amp; Tail Lift</v>
          </cell>
          <cell r="BQ847">
            <v>1108010252</v>
          </cell>
        </row>
        <row r="848">
          <cell r="C848">
            <v>118736</v>
          </cell>
          <cell r="D848" t="str">
            <v>Active</v>
          </cell>
          <cell r="E848" t="str">
            <v>Isuzu</v>
          </cell>
          <cell r="F848" t="str">
            <v>Manuel</v>
          </cell>
          <cell r="G848" t="str">
            <v>NQR</v>
          </cell>
          <cell r="H848" t="str">
            <v>Rigid Truck</v>
          </cell>
          <cell r="I848" t="str">
            <v>Single Cabin</v>
          </cell>
          <cell r="J848" t="str">
            <v>Reefer Box With Tail Lift</v>
          </cell>
          <cell r="K848"/>
          <cell r="L848"/>
          <cell r="M848"/>
          <cell r="N848" t="str">
            <v>JAMMP4452K7P03923</v>
          </cell>
          <cell r="O848">
            <v>2020</v>
          </cell>
          <cell r="P848" t="str">
            <v>Japan</v>
          </cell>
          <cell r="Q848" t="str">
            <v>CL - Distribution (Core Ops)</v>
          </cell>
          <cell r="R848" t="str">
            <v>GWC</v>
          </cell>
          <cell r="S848"/>
          <cell r="T848"/>
          <cell r="U848"/>
          <cell r="V848"/>
          <cell r="W848">
            <v>4</v>
          </cell>
          <cell r="X848" t="str">
            <v>White</v>
          </cell>
          <cell r="Y848" t="str">
            <v>0AL112</v>
          </cell>
          <cell r="Z848"/>
          <cell r="AA848" t="str">
            <v>Diesel</v>
          </cell>
          <cell r="AB848"/>
          <cell r="AC848"/>
          <cell r="AD848">
            <v>4.5</v>
          </cell>
          <cell r="AE848"/>
          <cell r="AF848"/>
          <cell r="AG848"/>
          <cell r="AH848"/>
          <cell r="AI848">
            <v>6645</v>
          </cell>
          <cell r="AJ848">
            <v>9500</v>
          </cell>
          <cell r="AK848">
            <v>2855</v>
          </cell>
          <cell r="AL848"/>
          <cell r="AM848"/>
          <cell r="AN848"/>
          <cell r="AO848"/>
          <cell r="AP848"/>
          <cell r="AQ848"/>
          <cell r="AR848"/>
          <cell r="AS848" t="str">
            <v>Thermo King T600-R</v>
          </cell>
          <cell r="AT848"/>
          <cell r="AU848"/>
          <cell r="AV848"/>
          <cell r="AW848"/>
          <cell r="AX848"/>
          <cell r="AY848" t="e">
            <v>#N/A</v>
          </cell>
          <cell r="AZ848"/>
          <cell r="BA848">
            <v>45026</v>
          </cell>
          <cell r="BB848" t="str">
            <v/>
          </cell>
          <cell r="BC848" t="str">
            <v>Compreh.</v>
          </cell>
          <cell r="BD848" t="str">
            <v>AVL</v>
          </cell>
          <cell r="BE848"/>
          <cell r="BF848" t="str">
            <v>DISTRIBUTION</v>
          </cell>
          <cell r="BG848" t="str">
            <v>FMB640</v>
          </cell>
          <cell r="BH848">
            <v>358480083519639</v>
          </cell>
          <cell r="BI848">
            <v>9742800042181</v>
          </cell>
          <cell r="BJ848" t="str">
            <v>LOT</v>
          </cell>
          <cell r="BK848">
            <v>43961</v>
          </cell>
          <cell r="BL848"/>
          <cell r="BM848"/>
          <cell r="BN848">
            <v>4000022269</v>
          </cell>
          <cell r="BO848"/>
          <cell r="BP848" t="str">
            <v>3 years/100,000 Kms whichever comes first towards 5 ton Trucks. 2 years/200,000 Kms whichever comes first towards 7 ton Trucks. 1 year for PU 
Box,Freezer Unit &amp; Tail Lift</v>
          </cell>
          <cell r="BQ848">
            <v>1108010252</v>
          </cell>
        </row>
        <row r="849">
          <cell r="C849">
            <v>118315</v>
          </cell>
          <cell r="D849" t="str">
            <v>Active</v>
          </cell>
          <cell r="E849" t="str">
            <v>Isuzu</v>
          </cell>
          <cell r="F849" t="str">
            <v>Manuel</v>
          </cell>
          <cell r="G849" t="str">
            <v>NQR</v>
          </cell>
          <cell r="H849" t="str">
            <v>Rigid Truck</v>
          </cell>
          <cell r="I849" t="str">
            <v>Single Cabin</v>
          </cell>
          <cell r="J849" t="str">
            <v>Reefer Box With Tail Lift</v>
          </cell>
          <cell r="K849"/>
          <cell r="L849"/>
          <cell r="M849"/>
          <cell r="N849" t="str">
            <v>JAMMP4451K7P03900</v>
          </cell>
          <cell r="O849">
            <v>2019</v>
          </cell>
          <cell r="P849" t="str">
            <v>Japan</v>
          </cell>
          <cell r="Q849" t="str">
            <v>CL - Distribution (Core Ops)</v>
          </cell>
          <cell r="R849" t="str">
            <v>GWC</v>
          </cell>
          <cell r="S849"/>
          <cell r="T849"/>
          <cell r="U849"/>
          <cell r="V849"/>
          <cell r="W849">
            <v>4</v>
          </cell>
          <cell r="X849" t="str">
            <v>White</v>
          </cell>
          <cell r="Y849" t="str">
            <v>0AK565</v>
          </cell>
          <cell r="Z849"/>
          <cell r="AA849" t="str">
            <v>Diesel</v>
          </cell>
          <cell r="AB849"/>
          <cell r="AC849"/>
          <cell r="AD849">
            <v>4.5</v>
          </cell>
          <cell r="AE849"/>
          <cell r="AF849"/>
          <cell r="AG849"/>
          <cell r="AH849"/>
          <cell r="AI849">
            <v>6645</v>
          </cell>
          <cell r="AJ849">
            <v>9500</v>
          </cell>
          <cell r="AK849">
            <v>2855</v>
          </cell>
          <cell r="AL849"/>
          <cell r="AM849"/>
          <cell r="AN849"/>
          <cell r="AO849"/>
          <cell r="AP849"/>
          <cell r="AQ849"/>
          <cell r="AR849"/>
          <cell r="AS849" t="str">
            <v>Thermoking</v>
          </cell>
          <cell r="AT849"/>
          <cell r="AU849"/>
          <cell r="AV849"/>
          <cell r="AW849"/>
          <cell r="AX849"/>
          <cell r="AY849" t="e">
            <v>#N/A</v>
          </cell>
          <cell r="AZ849"/>
          <cell r="BA849">
            <v>45007</v>
          </cell>
          <cell r="BB849" t="str">
            <v/>
          </cell>
          <cell r="BC849" t="str">
            <v>Compreh.</v>
          </cell>
          <cell r="BD849" t="str">
            <v>AVL</v>
          </cell>
          <cell r="BE849"/>
          <cell r="BF849" t="str">
            <v>DISTRIBUTION</v>
          </cell>
          <cell r="BG849" t="str">
            <v>FMB640</v>
          </cell>
          <cell r="BH849">
            <v>359632108695997</v>
          </cell>
          <cell r="BI849" t="str">
            <v>9742800049995</v>
          </cell>
          <cell r="BJ849" t="str">
            <v>LOT</v>
          </cell>
          <cell r="BK849">
            <v>43992</v>
          </cell>
          <cell r="BL849"/>
          <cell r="BM849"/>
          <cell r="BN849">
            <v>4000022269</v>
          </cell>
          <cell r="BO849"/>
          <cell r="BP849" t="str">
            <v>3 years/100,000 Kms whichever comes first towards 5 ton Trucks. 2 years/200,000 Kms whichever comes first towards 7 ton Trucks. 1 year for PU 
Box,Freezer Unit &amp; Tail Lift</v>
          </cell>
          <cell r="BQ849">
            <v>1108010252</v>
          </cell>
        </row>
        <row r="850">
          <cell r="C850">
            <v>118403</v>
          </cell>
          <cell r="D850" t="str">
            <v>Active</v>
          </cell>
          <cell r="E850" t="str">
            <v>Isuzu</v>
          </cell>
          <cell r="F850" t="str">
            <v>Manuel</v>
          </cell>
          <cell r="G850" t="str">
            <v>NQR</v>
          </cell>
          <cell r="H850" t="str">
            <v>Rigid Truck</v>
          </cell>
          <cell r="I850" t="str">
            <v>Single Cabin</v>
          </cell>
          <cell r="J850" t="str">
            <v>Reefer Box With Tail Lift</v>
          </cell>
          <cell r="K850"/>
          <cell r="L850"/>
          <cell r="M850"/>
          <cell r="N850" t="str">
            <v>JAMMP4455K7P03902</v>
          </cell>
          <cell r="O850">
            <v>2019</v>
          </cell>
          <cell r="P850" t="str">
            <v>Japan</v>
          </cell>
          <cell r="Q850" t="str">
            <v>CL - Distribution (Core Ops)</v>
          </cell>
          <cell r="R850" t="str">
            <v>GWC</v>
          </cell>
          <cell r="S850"/>
          <cell r="T850"/>
          <cell r="U850"/>
          <cell r="V850"/>
          <cell r="W850">
            <v>4</v>
          </cell>
          <cell r="X850" t="str">
            <v>White</v>
          </cell>
          <cell r="Y850" t="str">
            <v>0AK661</v>
          </cell>
          <cell r="Z850"/>
          <cell r="AA850" t="str">
            <v>Diesel</v>
          </cell>
          <cell r="AB850"/>
          <cell r="AC850"/>
          <cell r="AD850">
            <v>4.5</v>
          </cell>
          <cell r="AE850"/>
          <cell r="AF850"/>
          <cell r="AG850"/>
          <cell r="AH850"/>
          <cell r="AI850">
            <v>6645</v>
          </cell>
          <cell r="AJ850">
            <v>9500</v>
          </cell>
          <cell r="AK850">
            <v>2855</v>
          </cell>
          <cell r="AL850"/>
          <cell r="AM850"/>
          <cell r="AN850"/>
          <cell r="AO850"/>
          <cell r="AP850"/>
          <cell r="AQ850"/>
          <cell r="AR850"/>
          <cell r="AS850" t="str">
            <v>Thermoking</v>
          </cell>
          <cell r="AT850"/>
          <cell r="AU850"/>
          <cell r="AV850"/>
          <cell r="AW850"/>
          <cell r="AX850"/>
          <cell r="AY850" t="e">
            <v>#N/A</v>
          </cell>
          <cell r="AZ850"/>
          <cell r="BA850">
            <v>44999</v>
          </cell>
          <cell r="BB850" t="str">
            <v/>
          </cell>
          <cell r="BC850" t="str">
            <v>Compreh.</v>
          </cell>
          <cell r="BD850" t="str">
            <v>AVL</v>
          </cell>
          <cell r="BE850"/>
          <cell r="BF850" t="str">
            <v>DISTRIBUTION</v>
          </cell>
          <cell r="BG850" t="str">
            <v>FMB640</v>
          </cell>
          <cell r="BH850">
            <v>359632108972891</v>
          </cell>
          <cell r="BI850">
            <v>9742800042183</v>
          </cell>
          <cell r="BJ850" t="str">
            <v>LOT</v>
          </cell>
          <cell r="BK850">
            <v>43992</v>
          </cell>
          <cell r="BL850"/>
          <cell r="BM850"/>
          <cell r="BN850">
            <v>4000022269</v>
          </cell>
          <cell r="BO850"/>
          <cell r="BP850" t="str">
            <v>3 years/100,000 Kms whichever comes first towards 5 ton Trucks. 2 years/200,000 Kms whichever comes first towards 7 ton Trucks. 1 year for PU 
Box,Freezer Unit &amp; Tail Lift</v>
          </cell>
          <cell r="BQ850">
            <v>1108010252</v>
          </cell>
        </row>
        <row r="851">
          <cell r="C851">
            <v>12973</v>
          </cell>
          <cell r="D851" t="str">
            <v>Active</v>
          </cell>
          <cell r="E851" t="str">
            <v>Mitsubishi</v>
          </cell>
          <cell r="F851" t="str">
            <v>Manuel</v>
          </cell>
          <cell r="G851" t="str">
            <v>Canter Fuso</v>
          </cell>
          <cell r="H851" t="str">
            <v>Rigid Truck</v>
          </cell>
          <cell r="I851"/>
          <cell r="J851" t="str">
            <v>Open Box Without Tail Lift</v>
          </cell>
          <cell r="K851"/>
          <cell r="L851"/>
          <cell r="M851"/>
          <cell r="N851" t="str">
            <v>JL6B516P9LK002317</v>
          </cell>
          <cell r="O851">
            <v>2020</v>
          </cell>
          <cell r="P851" t="str">
            <v>Japan</v>
          </cell>
          <cell r="Q851" t="str">
            <v>CL- Jumbo</v>
          </cell>
          <cell r="R851" t="str">
            <v>GWC</v>
          </cell>
          <cell r="S851" t="str">
            <v>LVQ</v>
          </cell>
          <cell r="T851"/>
          <cell r="U851"/>
          <cell r="V851"/>
          <cell r="W851">
            <v>4</v>
          </cell>
          <cell r="X851" t="str">
            <v>White</v>
          </cell>
          <cell r="Y851" t="str">
            <v>4D33R32786</v>
          </cell>
          <cell r="Z851"/>
          <cell r="AA851" t="str">
            <v>Diesel</v>
          </cell>
          <cell r="AB851">
            <v>70</v>
          </cell>
          <cell r="AC851"/>
          <cell r="AD851"/>
          <cell r="AE851"/>
          <cell r="AF851"/>
          <cell r="AG851"/>
          <cell r="AH851"/>
          <cell r="AI851">
            <v>1650</v>
          </cell>
          <cell r="AJ851">
            <v>3675</v>
          </cell>
          <cell r="AK851">
            <v>2025</v>
          </cell>
          <cell r="AL851">
            <v>320</v>
          </cell>
          <cell r="AM851">
            <v>330</v>
          </cell>
          <cell r="AN851">
            <v>185</v>
          </cell>
          <cell r="AO851">
            <v>190</v>
          </cell>
          <cell r="AP851">
            <v>38</v>
          </cell>
          <cell r="AQ851"/>
          <cell r="AR851"/>
          <cell r="AS851"/>
          <cell r="AT851"/>
          <cell r="AU851"/>
          <cell r="AV851"/>
          <cell r="AW851"/>
          <cell r="AX851"/>
          <cell r="AY851" t="e">
            <v>#N/A</v>
          </cell>
          <cell r="AZ851"/>
          <cell r="BA851">
            <v>45173</v>
          </cell>
          <cell r="BB851" t="str">
            <v/>
          </cell>
          <cell r="BC851" t="str">
            <v>Compreh.</v>
          </cell>
          <cell r="BD851" t="str">
            <v>AVL</v>
          </cell>
          <cell r="BE851"/>
          <cell r="BF851" t="str">
            <v>CL- JUMBO</v>
          </cell>
          <cell r="BG851" t="str">
            <v>FMB640</v>
          </cell>
          <cell r="BH851">
            <v>359633106948115</v>
          </cell>
          <cell r="BI851">
            <v>9742800042167</v>
          </cell>
          <cell r="BJ851" t="str">
            <v>LOT</v>
          </cell>
          <cell r="BK851">
            <v>44076</v>
          </cell>
          <cell r="BL851"/>
          <cell r="BM851"/>
          <cell r="BN851">
            <v>4000025006</v>
          </cell>
          <cell r="BO851"/>
          <cell r="BP851" t="str">
            <v>3Y 100K</v>
          </cell>
          <cell r="BQ851">
            <v>1108010800</v>
          </cell>
        </row>
        <row r="852">
          <cell r="C852">
            <v>90794</v>
          </cell>
          <cell r="D852" t="str">
            <v>Active</v>
          </cell>
          <cell r="E852" t="str">
            <v>Mitsubishi</v>
          </cell>
          <cell r="F852" t="str">
            <v>Manuel</v>
          </cell>
          <cell r="G852" t="str">
            <v>Canter Fuso</v>
          </cell>
          <cell r="H852" t="str">
            <v>Rigid Truck</v>
          </cell>
          <cell r="I852"/>
          <cell r="J852" t="str">
            <v>Open Box Without Tail Lift</v>
          </cell>
          <cell r="K852"/>
          <cell r="L852"/>
          <cell r="M852" t="str">
            <v>JL6B516P7LK002316</v>
          </cell>
          <cell r="N852" t="str">
            <v>JL6B516P7LK002316</v>
          </cell>
          <cell r="O852">
            <v>2020</v>
          </cell>
          <cell r="P852" t="str">
            <v>Japan</v>
          </cell>
          <cell r="Q852" t="str">
            <v>CL- Jumbo</v>
          </cell>
          <cell r="R852" t="str">
            <v>GWC</v>
          </cell>
          <cell r="S852" t="str">
            <v>LVQ</v>
          </cell>
          <cell r="T852"/>
          <cell r="U852"/>
          <cell r="V852"/>
          <cell r="W852">
            <v>4</v>
          </cell>
          <cell r="X852" t="str">
            <v>White</v>
          </cell>
          <cell r="Y852" t="str">
            <v>4D33R32779</v>
          </cell>
          <cell r="Z852"/>
          <cell r="AA852" t="str">
            <v>Diesel</v>
          </cell>
          <cell r="AB852">
            <v>70</v>
          </cell>
          <cell r="AC852"/>
          <cell r="AD852"/>
          <cell r="AE852"/>
          <cell r="AF852"/>
          <cell r="AG852"/>
          <cell r="AH852"/>
          <cell r="AI852">
            <v>1980</v>
          </cell>
          <cell r="AJ852">
            <v>4240</v>
          </cell>
          <cell r="AK852">
            <v>2260</v>
          </cell>
          <cell r="AL852">
            <v>320</v>
          </cell>
          <cell r="AM852">
            <v>330</v>
          </cell>
          <cell r="AN852">
            <v>185</v>
          </cell>
          <cell r="AO852">
            <v>190</v>
          </cell>
          <cell r="AP852">
            <v>38</v>
          </cell>
          <cell r="AQ852"/>
          <cell r="AR852"/>
          <cell r="AS852"/>
          <cell r="AT852"/>
          <cell r="AU852"/>
          <cell r="AV852"/>
          <cell r="AW852"/>
          <cell r="AX852"/>
          <cell r="AY852" t="e">
            <v>#N/A</v>
          </cell>
          <cell r="AZ852"/>
          <cell r="BA852">
            <v>45176</v>
          </cell>
          <cell r="BB852" t="str">
            <v/>
          </cell>
          <cell r="BC852" t="str">
            <v>Compreh.</v>
          </cell>
          <cell r="BD852" t="str">
            <v>AVL</v>
          </cell>
          <cell r="BE852"/>
          <cell r="BF852" t="str">
            <v>CL- JUMBO</v>
          </cell>
          <cell r="BG852" t="str">
            <v>FMB640</v>
          </cell>
          <cell r="BH852">
            <v>359633107533601</v>
          </cell>
          <cell r="BI852">
            <v>9742800042168</v>
          </cell>
          <cell r="BJ852" t="str">
            <v>LOT</v>
          </cell>
          <cell r="BK852">
            <v>44082</v>
          </cell>
          <cell r="BL852"/>
          <cell r="BM852"/>
          <cell r="BN852">
            <v>4000025006</v>
          </cell>
          <cell r="BO852"/>
          <cell r="BP852" t="str">
            <v>3Y 100K</v>
          </cell>
          <cell r="BQ852">
            <v>1108010800</v>
          </cell>
        </row>
        <row r="853">
          <cell r="C853">
            <v>319985</v>
          </cell>
          <cell r="D853" t="str">
            <v>Active</v>
          </cell>
          <cell r="E853" t="str">
            <v>CMC</v>
          </cell>
          <cell r="F853" t="str">
            <v>Manuel</v>
          </cell>
          <cell r="G853" t="str">
            <v>VERYCA</v>
          </cell>
          <cell r="H853" t="str">
            <v>Rigid Truck</v>
          </cell>
          <cell r="I853"/>
          <cell r="J853" t="str">
            <v>Reefer Box Without Tail Lift</v>
          </cell>
          <cell r="K853"/>
          <cell r="L853"/>
          <cell r="M853" t="str">
            <v>RKMCP7249LY217326</v>
          </cell>
          <cell r="N853" t="str">
            <v>RKMCP7249LY217326</v>
          </cell>
          <cell r="O853">
            <v>2020</v>
          </cell>
          <cell r="P853" t="str">
            <v>China Taiwan</v>
          </cell>
          <cell r="Q853" t="str">
            <v>CL - Distribution</v>
          </cell>
          <cell r="R853" t="str">
            <v>GWC</v>
          </cell>
          <cell r="S853" t="str">
            <v>LVQ</v>
          </cell>
          <cell r="T853"/>
          <cell r="U853"/>
          <cell r="V853"/>
          <cell r="W853">
            <v>4</v>
          </cell>
          <cell r="X853" t="str">
            <v>White</v>
          </cell>
          <cell r="Y853" t="str">
            <v>4G15VPE07865</v>
          </cell>
          <cell r="Z853"/>
          <cell r="AA853" t="str">
            <v>Petrol</v>
          </cell>
          <cell r="AB853"/>
          <cell r="AC853">
            <v>1</v>
          </cell>
          <cell r="AD853">
            <v>7</v>
          </cell>
          <cell r="AE853"/>
          <cell r="AF853"/>
          <cell r="AG853"/>
          <cell r="AH853"/>
          <cell r="AI853">
            <v>-1850</v>
          </cell>
          <cell r="AJ853"/>
          <cell r="AK853">
            <v>1850</v>
          </cell>
          <cell r="AL853">
            <v>210</v>
          </cell>
          <cell r="AM853">
            <v>230</v>
          </cell>
          <cell r="AN853">
            <v>130</v>
          </cell>
          <cell r="AO853">
            <v>150</v>
          </cell>
          <cell r="AP853">
            <v>123</v>
          </cell>
          <cell r="AQ853">
            <v>147</v>
          </cell>
          <cell r="AR853"/>
          <cell r="AS853"/>
          <cell r="AT853"/>
          <cell r="AU853"/>
          <cell r="AV853"/>
          <cell r="AW853"/>
          <cell r="AX853"/>
          <cell r="AY853" t="e">
            <v>#N/A</v>
          </cell>
          <cell r="AZ853"/>
          <cell r="BA853">
            <v>45039</v>
          </cell>
          <cell r="BB853" t="str">
            <v/>
          </cell>
          <cell r="BC853" t="str">
            <v>Compreh.</v>
          </cell>
          <cell r="BD853" t="str">
            <v>AVL</v>
          </cell>
          <cell r="BE853"/>
          <cell r="BF853" t="str">
            <v>DISTRIBUTION</v>
          </cell>
          <cell r="BG853" t="str">
            <v>FMB640</v>
          </cell>
          <cell r="BH853">
            <v>359632104009904</v>
          </cell>
          <cell r="BI853" t="str">
            <v>9742800049988</v>
          </cell>
          <cell r="BJ853" t="str">
            <v>LOT</v>
          </cell>
          <cell r="BK853">
            <v>43942</v>
          </cell>
          <cell r="BL853"/>
          <cell r="BM853"/>
          <cell r="BN853">
            <v>4000022786</v>
          </cell>
          <cell r="BO853"/>
          <cell r="BP853" t="str">
            <v>4Y 100K</v>
          </cell>
          <cell r="BQ853">
            <v>1108010250</v>
          </cell>
        </row>
        <row r="854">
          <cell r="C854">
            <v>319986</v>
          </cell>
          <cell r="D854" t="str">
            <v>Active</v>
          </cell>
          <cell r="E854" t="str">
            <v>CMC</v>
          </cell>
          <cell r="F854" t="str">
            <v>Manuel</v>
          </cell>
          <cell r="G854" t="str">
            <v>VERYCA</v>
          </cell>
          <cell r="H854" t="str">
            <v>Rigid Truck</v>
          </cell>
          <cell r="I854"/>
          <cell r="J854" t="str">
            <v>Reefer Box Without Tail Lift</v>
          </cell>
          <cell r="K854"/>
          <cell r="L854"/>
          <cell r="M854" t="str">
            <v>RKMCP7245LY217288</v>
          </cell>
          <cell r="N854" t="str">
            <v>RKMCP7245LY217288</v>
          </cell>
          <cell r="O854">
            <v>2020</v>
          </cell>
          <cell r="P854" t="str">
            <v>China Taiwan</v>
          </cell>
          <cell r="Q854" t="str">
            <v>CL - Distribution</v>
          </cell>
          <cell r="R854" t="str">
            <v>GWC</v>
          </cell>
          <cell r="S854" t="str">
            <v>LVQ</v>
          </cell>
          <cell r="T854"/>
          <cell r="U854"/>
          <cell r="V854"/>
          <cell r="W854">
            <v>4</v>
          </cell>
          <cell r="X854" t="str">
            <v>White</v>
          </cell>
          <cell r="Y854" t="str">
            <v>4G15VPE07746</v>
          </cell>
          <cell r="Z854"/>
          <cell r="AA854" t="str">
            <v>Petrol</v>
          </cell>
          <cell r="AB854"/>
          <cell r="AC854">
            <v>1</v>
          </cell>
          <cell r="AD854">
            <v>7</v>
          </cell>
          <cell r="AE854"/>
          <cell r="AF854"/>
          <cell r="AG854"/>
          <cell r="AH854"/>
          <cell r="AI854">
            <v>-1850</v>
          </cell>
          <cell r="AJ854"/>
          <cell r="AK854">
            <v>1850</v>
          </cell>
          <cell r="AL854">
            <v>210</v>
          </cell>
          <cell r="AM854">
            <v>230</v>
          </cell>
          <cell r="AN854">
            <v>130</v>
          </cell>
          <cell r="AO854">
            <v>150</v>
          </cell>
          <cell r="AP854">
            <v>123</v>
          </cell>
          <cell r="AQ854">
            <v>147</v>
          </cell>
          <cell r="AR854"/>
          <cell r="AS854"/>
          <cell r="AT854"/>
          <cell r="AU854"/>
          <cell r="AV854"/>
          <cell r="AW854"/>
          <cell r="AX854"/>
          <cell r="AY854" t="e">
            <v>#N/A</v>
          </cell>
          <cell r="AZ854"/>
          <cell r="BA854">
            <v>45096</v>
          </cell>
          <cell r="BB854" t="str">
            <v/>
          </cell>
          <cell r="BC854" t="str">
            <v>Compreh.</v>
          </cell>
          <cell r="BD854" t="str">
            <v>AVL</v>
          </cell>
          <cell r="BE854"/>
          <cell r="BF854" t="str">
            <v>DISTRIBUTION</v>
          </cell>
          <cell r="BG854" t="str">
            <v>FMB640</v>
          </cell>
          <cell r="BH854">
            <v>359632108534535</v>
          </cell>
          <cell r="BI854" t="str">
            <v>9742800050002</v>
          </cell>
          <cell r="BJ854" t="str">
            <v>LOT</v>
          </cell>
          <cell r="BK854">
            <v>43942</v>
          </cell>
          <cell r="BL854"/>
          <cell r="BM854"/>
          <cell r="BN854">
            <v>4000022786</v>
          </cell>
          <cell r="BO854"/>
          <cell r="BP854" t="str">
            <v>4Y 100K</v>
          </cell>
          <cell r="BQ854">
            <v>1108010250</v>
          </cell>
        </row>
        <row r="855">
          <cell r="C855">
            <v>214223</v>
          </cell>
          <cell r="D855" t="str">
            <v>Active</v>
          </cell>
          <cell r="E855" t="str">
            <v>CMC</v>
          </cell>
          <cell r="F855" t="str">
            <v>Manuel</v>
          </cell>
          <cell r="G855" t="str">
            <v>VERYCA</v>
          </cell>
          <cell r="H855" t="str">
            <v>Rigid Truck</v>
          </cell>
          <cell r="I855"/>
          <cell r="J855" t="str">
            <v>Reefer Box Without Tail Lift</v>
          </cell>
          <cell r="K855"/>
          <cell r="L855"/>
          <cell r="M855" t="str">
            <v>RKMCP7245LY217355</v>
          </cell>
          <cell r="N855" t="str">
            <v>RKMCP7245LY217355</v>
          </cell>
          <cell r="O855">
            <v>2020</v>
          </cell>
          <cell r="P855" t="str">
            <v>China Taiwan</v>
          </cell>
          <cell r="Q855" t="str">
            <v>CL - Distribution</v>
          </cell>
          <cell r="R855" t="str">
            <v>GWC</v>
          </cell>
          <cell r="S855" t="str">
            <v>LVQ</v>
          </cell>
          <cell r="T855"/>
          <cell r="U855"/>
          <cell r="V855"/>
          <cell r="W855">
            <v>4</v>
          </cell>
          <cell r="X855" t="str">
            <v>White</v>
          </cell>
          <cell r="Y855" t="str">
            <v>4G15VPE0786A</v>
          </cell>
          <cell r="Z855"/>
          <cell r="AA855" t="str">
            <v>Petrol</v>
          </cell>
          <cell r="AB855"/>
          <cell r="AC855">
            <v>1</v>
          </cell>
          <cell r="AD855">
            <v>7</v>
          </cell>
          <cell r="AE855"/>
          <cell r="AF855"/>
          <cell r="AG855"/>
          <cell r="AH855"/>
          <cell r="AI855">
            <v>-1850</v>
          </cell>
          <cell r="AJ855"/>
          <cell r="AK855">
            <v>1850</v>
          </cell>
          <cell r="AL855">
            <v>210</v>
          </cell>
          <cell r="AM855">
            <v>230</v>
          </cell>
          <cell r="AN855">
            <v>130</v>
          </cell>
          <cell r="AO855">
            <v>150</v>
          </cell>
          <cell r="AP855">
            <v>123</v>
          </cell>
          <cell r="AQ855">
            <v>147</v>
          </cell>
          <cell r="AR855"/>
          <cell r="AS855"/>
          <cell r="AT855"/>
          <cell r="AU855"/>
          <cell r="AV855"/>
          <cell r="AW855"/>
          <cell r="AX855"/>
          <cell r="AY855" t="e">
            <v>#N/A</v>
          </cell>
          <cell r="AZ855"/>
          <cell r="BA855">
            <v>45042</v>
          </cell>
          <cell r="BB855" t="str">
            <v/>
          </cell>
          <cell r="BC855" t="str">
            <v>Compreh.</v>
          </cell>
          <cell r="BD855" t="str">
            <v>AVL</v>
          </cell>
          <cell r="BE855"/>
          <cell r="BF855" t="str">
            <v>DISTRIBUTION</v>
          </cell>
          <cell r="BG855" t="str">
            <v>FMB640</v>
          </cell>
          <cell r="BH855">
            <v>359632108989382</v>
          </cell>
          <cell r="BI855">
            <v>9742800042188</v>
          </cell>
          <cell r="BJ855" t="str">
            <v>LOT</v>
          </cell>
          <cell r="BK855">
            <v>43942</v>
          </cell>
          <cell r="BL855"/>
          <cell r="BM855"/>
          <cell r="BN855">
            <v>4000022786</v>
          </cell>
          <cell r="BO855"/>
          <cell r="BP855" t="str">
            <v>4Y 100K</v>
          </cell>
          <cell r="BQ855">
            <v>1108010250</v>
          </cell>
        </row>
        <row r="856">
          <cell r="C856">
            <v>141550</v>
          </cell>
          <cell r="D856" t="str">
            <v>Active</v>
          </cell>
          <cell r="E856" t="str">
            <v>CMC</v>
          </cell>
          <cell r="F856" t="str">
            <v>Manuel</v>
          </cell>
          <cell r="G856" t="str">
            <v>VERYCA</v>
          </cell>
          <cell r="H856" t="str">
            <v>Rigid Truck</v>
          </cell>
          <cell r="I856"/>
          <cell r="J856" t="str">
            <v>Reefer Box Without Tail Lift</v>
          </cell>
          <cell r="K856"/>
          <cell r="L856"/>
          <cell r="M856" t="str">
            <v>RKMCP724XLY217349</v>
          </cell>
          <cell r="N856" t="str">
            <v>RKMCP724XLY217349</v>
          </cell>
          <cell r="O856">
            <v>2020</v>
          </cell>
          <cell r="P856" t="str">
            <v>China Taiwan</v>
          </cell>
          <cell r="Q856" t="str">
            <v>CL - Distribution</v>
          </cell>
          <cell r="R856" t="str">
            <v>GWC</v>
          </cell>
          <cell r="S856" t="str">
            <v>LVQ</v>
          </cell>
          <cell r="T856"/>
          <cell r="U856"/>
          <cell r="V856"/>
          <cell r="W856">
            <v>4</v>
          </cell>
          <cell r="X856" t="str">
            <v>White</v>
          </cell>
          <cell r="Y856" t="str">
            <v>4G15VPE07867</v>
          </cell>
          <cell r="Z856"/>
          <cell r="AA856" t="str">
            <v>Petrol</v>
          </cell>
          <cell r="AB856"/>
          <cell r="AC856">
            <v>1</v>
          </cell>
          <cell r="AD856">
            <v>7</v>
          </cell>
          <cell r="AE856"/>
          <cell r="AF856"/>
          <cell r="AG856"/>
          <cell r="AH856"/>
          <cell r="AI856">
            <v>-1900</v>
          </cell>
          <cell r="AJ856"/>
          <cell r="AK856">
            <v>1900</v>
          </cell>
          <cell r="AL856">
            <v>210</v>
          </cell>
          <cell r="AM856">
            <v>230</v>
          </cell>
          <cell r="AN856">
            <v>130</v>
          </cell>
          <cell r="AO856">
            <v>150</v>
          </cell>
          <cell r="AP856">
            <v>123</v>
          </cell>
          <cell r="AQ856">
            <v>147</v>
          </cell>
          <cell r="AR856"/>
          <cell r="AS856"/>
          <cell r="AT856"/>
          <cell r="AU856"/>
          <cell r="AV856"/>
          <cell r="AW856"/>
          <cell r="AX856"/>
          <cell r="AY856" t="e">
            <v>#N/A</v>
          </cell>
          <cell r="AZ856"/>
          <cell r="BA856">
            <v>45039</v>
          </cell>
          <cell r="BB856" t="str">
            <v/>
          </cell>
          <cell r="BC856" t="str">
            <v>Compreh.</v>
          </cell>
          <cell r="BD856" t="str">
            <v>AVL</v>
          </cell>
          <cell r="BE856"/>
          <cell r="BF856" t="str">
            <v>DISTRIBUTION</v>
          </cell>
          <cell r="BG856" t="str">
            <v>FMB640</v>
          </cell>
          <cell r="BH856">
            <v>359632108972933</v>
          </cell>
          <cell r="BI856">
            <v>9742800042171</v>
          </cell>
          <cell r="BJ856" t="str">
            <v>LOT</v>
          </cell>
          <cell r="BK856">
            <v>43942</v>
          </cell>
          <cell r="BL856"/>
          <cell r="BM856"/>
          <cell r="BN856">
            <v>4000022786</v>
          </cell>
          <cell r="BO856"/>
          <cell r="BP856" t="str">
            <v>4Y 100K</v>
          </cell>
          <cell r="BQ856">
            <v>1108010250</v>
          </cell>
        </row>
        <row r="857">
          <cell r="C857">
            <v>179023</v>
          </cell>
          <cell r="D857" t="str">
            <v>Active</v>
          </cell>
          <cell r="E857" t="str">
            <v>CMC</v>
          </cell>
          <cell r="F857" t="str">
            <v>Manuel</v>
          </cell>
          <cell r="G857" t="str">
            <v>VERYCA</v>
          </cell>
          <cell r="H857" t="str">
            <v>Rigid Truck</v>
          </cell>
          <cell r="I857"/>
          <cell r="J857" t="str">
            <v>Reefer Box Without Tail Lift</v>
          </cell>
          <cell r="K857"/>
          <cell r="L857"/>
          <cell r="M857" t="str">
            <v>RKMCP 724XLY225192</v>
          </cell>
          <cell r="N857" t="str">
            <v>RKMCP 724XLY225192</v>
          </cell>
          <cell r="O857">
            <v>2020</v>
          </cell>
          <cell r="P857" t="str">
            <v>China Taiwan</v>
          </cell>
          <cell r="Q857" t="str">
            <v>CL - Distribution</v>
          </cell>
          <cell r="R857" t="str">
            <v>GWC</v>
          </cell>
          <cell r="S857" t="str">
            <v>LVQ</v>
          </cell>
          <cell r="T857"/>
          <cell r="U857"/>
          <cell r="V857"/>
          <cell r="W857">
            <v>4</v>
          </cell>
          <cell r="X857" t="str">
            <v>White</v>
          </cell>
          <cell r="Y857" t="str">
            <v>4G15VPE12155</v>
          </cell>
          <cell r="Z857"/>
          <cell r="AA857" t="str">
            <v>Petrol</v>
          </cell>
          <cell r="AB857"/>
          <cell r="AC857">
            <v>1</v>
          </cell>
          <cell r="AD857">
            <v>7</v>
          </cell>
          <cell r="AE857"/>
          <cell r="AF857"/>
          <cell r="AG857"/>
          <cell r="AH857"/>
          <cell r="AI857">
            <v>861</v>
          </cell>
          <cell r="AJ857">
            <v>2761</v>
          </cell>
          <cell r="AK857">
            <v>1900</v>
          </cell>
          <cell r="AL857">
            <v>210</v>
          </cell>
          <cell r="AM857">
            <v>230</v>
          </cell>
          <cell r="AN857">
            <v>130</v>
          </cell>
          <cell r="AO857">
            <v>150</v>
          </cell>
          <cell r="AP857">
            <v>123</v>
          </cell>
          <cell r="AQ857">
            <v>147</v>
          </cell>
          <cell r="AR857"/>
          <cell r="AS857"/>
          <cell r="AT857"/>
          <cell r="AU857"/>
          <cell r="AV857"/>
          <cell r="AW857"/>
          <cell r="AX857"/>
          <cell r="AY857" t="e">
            <v>#N/A</v>
          </cell>
          <cell r="AZ857"/>
          <cell r="BA857">
            <v>45144</v>
          </cell>
          <cell r="BB857" t="str">
            <v/>
          </cell>
          <cell r="BC857" t="str">
            <v>Compreh.</v>
          </cell>
          <cell r="BD857" t="str">
            <v>AVL</v>
          </cell>
          <cell r="BE857"/>
          <cell r="BF857" t="str">
            <v>DISTRIBUTION</v>
          </cell>
          <cell r="BG857" t="str">
            <v>FMB640</v>
          </cell>
          <cell r="BH857">
            <v>359633107550332</v>
          </cell>
          <cell r="BI857" t="str">
            <v>9742800049999</v>
          </cell>
          <cell r="BJ857" t="str">
            <v>LOT</v>
          </cell>
          <cell r="BK857">
            <v>44055</v>
          </cell>
          <cell r="BL857"/>
          <cell r="BM857"/>
          <cell r="BN857">
            <v>4000024608</v>
          </cell>
          <cell r="BO857"/>
          <cell r="BP857" t="str">
            <v>5 years/100,000</v>
          </cell>
          <cell r="BQ857">
            <v>1108010250</v>
          </cell>
        </row>
        <row r="858">
          <cell r="C858">
            <v>179102</v>
          </cell>
          <cell r="D858" t="str">
            <v>Active</v>
          </cell>
          <cell r="E858" t="str">
            <v>CMC</v>
          </cell>
          <cell r="F858" t="str">
            <v>Manuel</v>
          </cell>
          <cell r="G858" t="str">
            <v>VERYCA</v>
          </cell>
          <cell r="H858" t="str">
            <v>Rigid Truck</v>
          </cell>
          <cell r="I858"/>
          <cell r="J858" t="str">
            <v>Reefer Box Without Tail Lift</v>
          </cell>
          <cell r="K858"/>
          <cell r="L858"/>
          <cell r="M858" t="str">
            <v>RKMCP 7245LY228386</v>
          </cell>
          <cell r="N858" t="str">
            <v>RKMCP 7245LY228386</v>
          </cell>
          <cell r="O858">
            <v>2020</v>
          </cell>
          <cell r="P858" t="str">
            <v>China Taiwan</v>
          </cell>
          <cell r="Q858" t="str">
            <v>CL - Distribution</v>
          </cell>
          <cell r="R858" t="str">
            <v>GWC</v>
          </cell>
          <cell r="S858" t="str">
            <v>LVQ</v>
          </cell>
          <cell r="T858"/>
          <cell r="U858"/>
          <cell r="V858"/>
          <cell r="W858">
            <v>4</v>
          </cell>
          <cell r="X858" t="str">
            <v>White</v>
          </cell>
          <cell r="Y858" t="str">
            <v>4G15VPE13568</v>
          </cell>
          <cell r="Z858"/>
          <cell r="AA858" t="str">
            <v>Petrol</v>
          </cell>
          <cell r="AB858"/>
          <cell r="AC858">
            <v>1</v>
          </cell>
          <cell r="AD858">
            <v>7</v>
          </cell>
          <cell r="AE858"/>
          <cell r="AF858"/>
          <cell r="AG858"/>
          <cell r="AH858"/>
          <cell r="AI858">
            <v>861</v>
          </cell>
          <cell r="AJ858">
            <v>1988</v>
          </cell>
          <cell r="AK858">
            <v>1127</v>
          </cell>
          <cell r="AL858">
            <v>210</v>
          </cell>
          <cell r="AM858">
            <v>230</v>
          </cell>
          <cell r="AN858">
            <v>130</v>
          </cell>
          <cell r="AO858">
            <v>150</v>
          </cell>
          <cell r="AP858">
            <v>123</v>
          </cell>
          <cell r="AQ858">
            <v>147</v>
          </cell>
          <cell r="AR858"/>
          <cell r="AS858"/>
          <cell r="AT858"/>
          <cell r="AU858"/>
          <cell r="AV858"/>
          <cell r="AW858"/>
          <cell r="AX858"/>
          <cell r="AY858" t="e">
            <v>#N/A</v>
          </cell>
          <cell r="AZ858"/>
          <cell r="BA858">
            <v>45140</v>
          </cell>
          <cell r="BB858" t="str">
            <v/>
          </cell>
          <cell r="BC858" t="str">
            <v>Compreh.</v>
          </cell>
          <cell r="BD858" t="str">
            <v>AVL</v>
          </cell>
          <cell r="BE858"/>
          <cell r="BF858" t="str">
            <v>DISTRIBUTION</v>
          </cell>
          <cell r="BG858" t="str">
            <v>FMB640</v>
          </cell>
          <cell r="BH858">
            <v>359633108114112</v>
          </cell>
          <cell r="BI858" t="str">
            <v>9742800049996</v>
          </cell>
          <cell r="BJ858" t="str">
            <v>LOT</v>
          </cell>
          <cell r="BK858">
            <v>44055</v>
          </cell>
          <cell r="BL858"/>
          <cell r="BM858"/>
          <cell r="BN858">
            <v>4000024608</v>
          </cell>
          <cell r="BO858"/>
          <cell r="BP858" t="str">
            <v>5 years/100,000</v>
          </cell>
          <cell r="BQ858">
            <v>1108010250</v>
          </cell>
        </row>
        <row r="859">
          <cell r="C859">
            <v>179117</v>
          </cell>
          <cell r="D859" t="str">
            <v>Active</v>
          </cell>
          <cell r="E859" t="str">
            <v>CMC</v>
          </cell>
          <cell r="F859" t="str">
            <v>Manuel</v>
          </cell>
          <cell r="G859" t="str">
            <v>VERYCA</v>
          </cell>
          <cell r="H859" t="str">
            <v>Rigid Truck</v>
          </cell>
          <cell r="I859"/>
          <cell r="J859" t="str">
            <v>Reefer Box Without Tail Lift</v>
          </cell>
          <cell r="K859"/>
          <cell r="L859"/>
          <cell r="M859" t="str">
            <v>RKMCP 7246LY228378</v>
          </cell>
          <cell r="N859" t="str">
            <v>RKMCP 7246LY228378</v>
          </cell>
          <cell r="O859">
            <v>2020</v>
          </cell>
          <cell r="P859" t="str">
            <v>China Taiwan</v>
          </cell>
          <cell r="Q859" t="str">
            <v>CL - Distribution</v>
          </cell>
          <cell r="R859" t="str">
            <v>GWC</v>
          </cell>
          <cell r="S859" t="str">
            <v>LVQ</v>
          </cell>
          <cell r="T859"/>
          <cell r="U859"/>
          <cell r="V859"/>
          <cell r="W859">
            <v>4</v>
          </cell>
          <cell r="X859" t="str">
            <v>White</v>
          </cell>
          <cell r="Y859" t="str">
            <v>4G15VPE13566</v>
          </cell>
          <cell r="Z859"/>
          <cell r="AA859" t="str">
            <v>Petrol</v>
          </cell>
          <cell r="AB859"/>
          <cell r="AC859">
            <v>1</v>
          </cell>
          <cell r="AD859">
            <v>7</v>
          </cell>
          <cell r="AE859"/>
          <cell r="AF859"/>
          <cell r="AG859"/>
          <cell r="AH859"/>
          <cell r="AI859">
            <v>861</v>
          </cell>
          <cell r="AJ859">
            <v>2761</v>
          </cell>
          <cell r="AK859">
            <v>1900</v>
          </cell>
          <cell r="AL859">
            <v>210</v>
          </cell>
          <cell r="AM859">
            <v>230</v>
          </cell>
          <cell r="AN859">
            <v>130</v>
          </cell>
          <cell r="AO859">
            <v>150</v>
          </cell>
          <cell r="AP859">
            <v>123</v>
          </cell>
          <cell r="AQ859">
            <v>147</v>
          </cell>
          <cell r="AR859"/>
          <cell r="AS859"/>
          <cell r="AT859"/>
          <cell r="AU859"/>
          <cell r="AV859"/>
          <cell r="AW859"/>
          <cell r="AX859"/>
          <cell r="AY859" t="e">
            <v>#N/A</v>
          </cell>
          <cell r="AZ859"/>
          <cell r="BA859">
            <v>45144</v>
          </cell>
          <cell r="BB859" t="str">
            <v/>
          </cell>
          <cell r="BC859" t="str">
            <v>Compreh.</v>
          </cell>
          <cell r="BD859" t="str">
            <v>AVL</v>
          </cell>
          <cell r="BE859"/>
          <cell r="BF859" t="str">
            <v>DISTRIBUTION</v>
          </cell>
          <cell r="BG859" t="str">
            <v>FMB640</v>
          </cell>
          <cell r="BH859">
            <v>359633107535093</v>
          </cell>
          <cell r="BI859">
            <v>9742800042193</v>
          </cell>
          <cell r="BJ859" t="str">
            <v>LOT</v>
          </cell>
          <cell r="BK859">
            <v>44055</v>
          </cell>
          <cell r="BL859"/>
          <cell r="BM859"/>
          <cell r="BN859">
            <v>4000024608</v>
          </cell>
          <cell r="BO859"/>
          <cell r="BP859" t="str">
            <v>5 years/100,000</v>
          </cell>
          <cell r="BQ859">
            <v>1108010250</v>
          </cell>
        </row>
        <row r="860">
          <cell r="C860">
            <v>179600</v>
          </cell>
          <cell r="D860" t="str">
            <v>Active</v>
          </cell>
          <cell r="E860" t="str">
            <v>CMC</v>
          </cell>
          <cell r="F860" t="str">
            <v>Manuel</v>
          </cell>
          <cell r="G860" t="str">
            <v>VERYCA</v>
          </cell>
          <cell r="H860" t="str">
            <v>Rigid Truck</v>
          </cell>
          <cell r="I860"/>
          <cell r="J860" t="str">
            <v>Reefer Box Without Tail Lift</v>
          </cell>
          <cell r="K860"/>
          <cell r="L860"/>
          <cell r="M860" t="str">
            <v>RKMCP 724XLY228352</v>
          </cell>
          <cell r="N860" t="str">
            <v>RKMCP 724XLY228352</v>
          </cell>
          <cell r="O860">
            <v>2020</v>
          </cell>
          <cell r="P860" t="str">
            <v>China Taiwan</v>
          </cell>
          <cell r="Q860" t="str">
            <v>CL - Distribution</v>
          </cell>
          <cell r="R860" t="str">
            <v>GWC</v>
          </cell>
          <cell r="S860" t="str">
            <v>LVQ</v>
          </cell>
          <cell r="T860"/>
          <cell r="U860"/>
          <cell r="V860"/>
          <cell r="W860">
            <v>4</v>
          </cell>
          <cell r="X860" t="str">
            <v>White</v>
          </cell>
          <cell r="Y860" t="str">
            <v>4G15VPE1389A</v>
          </cell>
          <cell r="Z860"/>
          <cell r="AA860" t="str">
            <v>Petrol</v>
          </cell>
          <cell r="AB860"/>
          <cell r="AC860">
            <v>1</v>
          </cell>
          <cell r="AD860">
            <v>7</v>
          </cell>
          <cell r="AE860"/>
          <cell r="AF860"/>
          <cell r="AG860"/>
          <cell r="AH860"/>
          <cell r="AI860">
            <v>861</v>
          </cell>
          <cell r="AJ860">
            <v>2319</v>
          </cell>
          <cell r="AK860">
            <v>1458</v>
          </cell>
          <cell r="AL860">
            <v>210</v>
          </cell>
          <cell r="AM860">
            <v>230</v>
          </cell>
          <cell r="AN860">
            <v>130</v>
          </cell>
          <cell r="AO860">
            <v>150</v>
          </cell>
          <cell r="AP860">
            <v>123</v>
          </cell>
          <cell r="AQ860">
            <v>147</v>
          </cell>
          <cell r="AR860"/>
          <cell r="AS860"/>
          <cell r="AT860"/>
          <cell r="AU860"/>
          <cell r="AV860"/>
          <cell r="AW860"/>
          <cell r="AX860"/>
          <cell r="AY860" t="e">
            <v>#N/A</v>
          </cell>
          <cell r="AZ860"/>
          <cell r="BA860">
            <v>45144</v>
          </cell>
          <cell r="BB860" t="str">
            <v/>
          </cell>
          <cell r="BC860" t="str">
            <v>Compreh.</v>
          </cell>
          <cell r="BD860" t="str">
            <v>AVL</v>
          </cell>
          <cell r="BE860"/>
          <cell r="BF860" t="str">
            <v>DISTRIBUTION</v>
          </cell>
          <cell r="BG860" t="str">
            <v>FMB640</v>
          </cell>
          <cell r="BH860">
            <v>359633106949550</v>
          </cell>
          <cell r="BI860">
            <v>9742800042200</v>
          </cell>
          <cell r="BJ860" t="str">
            <v>LOT</v>
          </cell>
          <cell r="BK860">
            <v>44055</v>
          </cell>
          <cell r="BL860"/>
          <cell r="BM860"/>
          <cell r="BN860">
            <v>4000024608</v>
          </cell>
          <cell r="BO860"/>
          <cell r="BP860" t="str">
            <v>5 years/100,000</v>
          </cell>
          <cell r="BQ860">
            <v>1108010250</v>
          </cell>
        </row>
        <row r="861">
          <cell r="C861">
            <v>180439</v>
          </cell>
          <cell r="D861" t="str">
            <v>Active</v>
          </cell>
          <cell r="E861" t="str">
            <v>CMC</v>
          </cell>
          <cell r="F861" t="str">
            <v>Manuel</v>
          </cell>
          <cell r="G861" t="str">
            <v>VERYCA</v>
          </cell>
          <cell r="H861" t="str">
            <v>Rigid Truck</v>
          </cell>
          <cell r="I861"/>
          <cell r="J861" t="str">
            <v>Reefer Box Without Tail Lift</v>
          </cell>
          <cell r="K861"/>
          <cell r="L861"/>
          <cell r="M861" t="str">
            <v>RKMCP 7249LY228293</v>
          </cell>
          <cell r="N861" t="str">
            <v>RKMCP 7249LY228293</v>
          </cell>
          <cell r="O861">
            <v>2020</v>
          </cell>
          <cell r="P861" t="str">
            <v>China Taiwan</v>
          </cell>
          <cell r="Q861" t="str">
            <v>CL - Distribution</v>
          </cell>
          <cell r="R861" t="str">
            <v>GWC</v>
          </cell>
          <cell r="S861" t="str">
            <v>LVQ</v>
          </cell>
          <cell r="T861"/>
          <cell r="U861"/>
          <cell r="V861"/>
          <cell r="W861">
            <v>4</v>
          </cell>
          <cell r="X861" t="str">
            <v>White</v>
          </cell>
          <cell r="Y861" t="str">
            <v>4G15VPE14225</v>
          </cell>
          <cell r="Z861"/>
          <cell r="AA861" t="str">
            <v>Petrol</v>
          </cell>
          <cell r="AB861"/>
          <cell r="AC861">
            <v>1</v>
          </cell>
          <cell r="AD861">
            <v>7</v>
          </cell>
          <cell r="AE861"/>
          <cell r="AF861"/>
          <cell r="AG861"/>
          <cell r="AH861"/>
          <cell r="AI861">
            <v>861</v>
          </cell>
          <cell r="AJ861">
            <v>2377</v>
          </cell>
          <cell r="AK861">
            <v>1516</v>
          </cell>
          <cell r="AL861">
            <v>210</v>
          </cell>
          <cell r="AM861">
            <v>230</v>
          </cell>
          <cell r="AN861">
            <v>130</v>
          </cell>
          <cell r="AO861">
            <v>150</v>
          </cell>
          <cell r="AP861">
            <v>123</v>
          </cell>
          <cell r="AQ861">
            <v>147</v>
          </cell>
          <cell r="AR861"/>
          <cell r="AS861"/>
          <cell r="AT861"/>
          <cell r="AU861"/>
          <cell r="AV861"/>
          <cell r="AW861"/>
          <cell r="AX861"/>
          <cell r="AY861" t="e">
            <v>#N/A</v>
          </cell>
          <cell r="AZ861"/>
          <cell r="BA861">
            <v>45138</v>
          </cell>
          <cell r="BB861" t="str">
            <v/>
          </cell>
          <cell r="BC861" t="str">
            <v>Compreh.</v>
          </cell>
          <cell r="BD861" t="str">
            <v>AVL</v>
          </cell>
          <cell r="BE861"/>
          <cell r="BF861" t="str">
            <v>DISTRIBUTION</v>
          </cell>
          <cell r="BG861" t="str">
            <v>FMB640</v>
          </cell>
          <cell r="BH861">
            <v>359633107516101</v>
          </cell>
          <cell r="BI861" t="str">
            <v>9742800049987</v>
          </cell>
          <cell r="BJ861" t="str">
            <v>LOT</v>
          </cell>
          <cell r="BK861">
            <v>44055</v>
          </cell>
          <cell r="BL861"/>
          <cell r="BM861"/>
          <cell r="BN861">
            <v>4000024608</v>
          </cell>
          <cell r="BO861"/>
          <cell r="BP861" t="str">
            <v>5 years/100,000</v>
          </cell>
          <cell r="BQ861">
            <v>1108010250</v>
          </cell>
        </row>
        <row r="862">
          <cell r="C862">
            <v>180462</v>
          </cell>
          <cell r="D862" t="str">
            <v>Active</v>
          </cell>
          <cell r="E862" t="str">
            <v>CMC</v>
          </cell>
          <cell r="F862" t="str">
            <v>Manuel</v>
          </cell>
          <cell r="G862" t="str">
            <v>VERYCA</v>
          </cell>
          <cell r="H862" t="str">
            <v>Rigid Truck</v>
          </cell>
          <cell r="I862"/>
          <cell r="J862" t="str">
            <v>Reefer Box Without Tail Lift</v>
          </cell>
          <cell r="K862"/>
          <cell r="L862"/>
          <cell r="M862" t="str">
            <v>RKMCP 7243LY228273</v>
          </cell>
          <cell r="N862" t="str">
            <v>RKMCP 7243LY228273</v>
          </cell>
          <cell r="O862">
            <v>2020</v>
          </cell>
          <cell r="P862" t="str">
            <v>China Taiwan</v>
          </cell>
          <cell r="Q862" t="str">
            <v>CL - Distribution</v>
          </cell>
          <cell r="R862" t="str">
            <v>GWC</v>
          </cell>
          <cell r="S862" t="str">
            <v>LVQ</v>
          </cell>
          <cell r="T862"/>
          <cell r="U862"/>
          <cell r="V862"/>
          <cell r="W862">
            <v>4</v>
          </cell>
          <cell r="X862" t="str">
            <v>White</v>
          </cell>
          <cell r="Y862" t="str">
            <v>4G15VPE14228</v>
          </cell>
          <cell r="Z862"/>
          <cell r="AA862" t="str">
            <v>Petrol</v>
          </cell>
          <cell r="AB862"/>
          <cell r="AC862">
            <v>1</v>
          </cell>
          <cell r="AD862">
            <v>7</v>
          </cell>
          <cell r="AE862"/>
          <cell r="AF862"/>
          <cell r="AG862"/>
          <cell r="AH862"/>
          <cell r="AI862">
            <v>861</v>
          </cell>
          <cell r="AJ862">
            <v>2761</v>
          </cell>
          <cell r="AK862">
            <v>1900</v>
          </cell>
          <cell r="AL862">
            <v>210</v>
          </cell>
          <cell r="AM862">
            <v>230</v>
          </cell>
          <cell r="AN862">
            <v>130</v>
          </cell>
          <cell r="AO862">
            <v>150</v>
          </cell>
          <cell r="AP862">
            <v>123</v>
          </cell>
          <cell r="AQ862">
            <v>147</v>
          </cell>
          <cell r="AR862"/>
          <cell r="AS862"/>
          <cell r="AT862"/>
          <cell r="AU862"/>
          <cell r="AV862"/>
          <cell r="AW862"/>
          <cell r="AX862"/>
          <cell r="AY862" t="e">
            <v>#N/A</v>
          </cell>
          <cell r="AZ862"/>
          <cell r="BA862">
            <v>45145</v>
          </cell>
          <cell r="BB862" t="str">
            <v/>
          </cell>
          <cell r="BC862" t="str">
            <v>Compreh.</v>
          </cell>
          <cell r="BD862" t="str">
            <v>AVL</v>
          </cell>
          <cell r="BE862"/>
          <cell r="BF862" t="str">
            <v>DISTRIBUTION</v>
          </cell>
          <cell r="BG862" t="str">
            <v>FMB640</v>
          </cell>
          <cell r="BH862">
            <v>359633106842607</v>
          </cell>
          <cell r="BI862" t="str">
            <v>9742800049989</v>
          </cell>
          <cell r="BJ862" t="str">
            <v>LOT</v>
          </cell>
          <cell r="BK862">
            <v>44055</v>
          </cell>
          <cell r="BL862"/>
          <cell r="BM862"/>
          <cell r="BN862">
            <v>4000024608</v>
          </cell>
          <cell r="BO862"/>
          <cell r="BP862" t="str">
            <v>5 years/100,000</v>
          </cell>
          <cell r="BQ862">
            <v>1108010250</v>
          </cell>
        </row>
        <row r="863">
          <cell r="C863">
            <v>180593</v>
          </cell>
          <cell r="D863" t="str">
            <v>Active</v>
          </cell>
          <cell r="E863" t="str">
            <v>CMC</v>
          </cell>
          <cell r="F863" t="str">
            <v>Manuel</v>
          </cell>
          <cell r="G863" t="str">
            <v>VERYCA</v>
          </cell>
          <cell r="H863" t="str">
            <v>Rigid Truck</v>
          </cell>
          <cell r="I863"/>
          <cell r="J863" t="str">
            <v>Reefer Box Without Tail Lift</v>
          </cell>
          <cell r="K863"/>
          <cell r="L863"/>
          <cell r="M863" t="str">
            <v>RKMCP 7249LY228309</v>
          </cell>
          <cell r="N863" t="str">
            <v>RKMCP 7249LY228309</v>
          </cell>
          <cell r="O863">
            <v>2020</v>
          </cell>
          <cell r="P863" t="str">
            <v>China Taiwan</v>
          </cell>
          <cell r="Q863" t="str">
            <v>CL - Distribution</v>
          </cell>
          <cell r="R863" t="str">
            <v>GWC</v>
          </cell>
          <cell r="S863" t="str">
            <v>LVQ</v>
          </cell>
          <cell r="T863"/>
          <cell r="U863"/>
          <cell r="V863"/>
          <cell r="W863">
            <v>4</v>
          </cell>
          <cell r="X863" t="str">
            <v>White</v>
          </cell>
          <cell r="Y863" t="str">
            <v>4G15VPE14279</v>
          </cell>
          <cell r="Z863"/>
          <cell r="AA863" t="str">
            <v>Petrol</v>
          </cell>
          <cell r="AB863"/>
          <cell r="AC863">
            <v>1</v>
          </cell>
          <cell r="AD863">
            <v>7</v>
          </cell>
          <cell r="AE863"/>
          <cell r="AF863"/>
          <cell r="AG863"/>
          <cell r="AH863"/>
          <cell r="AI863">
            <v>861</v>
          </cell>
          <cell r="AJ863">
            <v>2761</v>
          </cell>
          <cell r="AK863">
            <v>1900</v>
          </cell>
          <cell r="AL863">
            <v>210</v>
          </cell>
          <cell r="AM863">
            <v>230</v>
          </cell>
          <cell r="AN863">
            <v>130</v>
          </cell>
          <cell r="AO863">
            <v>150</v>
          </cell>
          <cell r="AP863">
            <v>123</v>
          </cell>
          <cell r="AQ863">
            <v>147</v>
          </cell>
          <cell r="AR863"/>
          <cell r="AS863"/>
          <cell r="AT863"/>
          <cell r="AU863"/>
          <cell r="AV863"/>
          <cell r="AW863"/>
          <cell r="AX863"/>
          <cell r="AY863" t="e">
            <v>#N/A</v>
          </cell>
          <cell r="AZ863"/>
          <cell r="BA863">
            <v>45144</v>
          </cell>
          <cell r="BB863" t="str">
            <v/>
          </cell>
          <cell r="BC863" t="str">
            <v>Compreh.</v>
          </cell>
          <cell r="BD863" t="str">
            <v>AVL</v>
          </cell>
          <cell r="BE863"/>
          <cell r="BF863" t="str">
            <v>DISTRIBUTION</v>
          </cell>
          <cell r="BG863" t="str">
            <v>FMB640</v>
          </cell>
          <cell r="BH863">
            <v>359633106876449</v>
          </cell>
          <cell r="BI863">
            <v>9742800042182</v>
          </cell>
          <cell r="BJ863" t="str">
            <v>LOT</v>
          </cell>
          <cell r="BK863">
            <v>44055</v>
          </cell>
          <cell r="BL863"/>
          <cell r="BM863"/>
          <cell r="BN863">
            <v>4000024608</v>
          </cell>
          <cell r="BO863"/>
          <cell r="BP863" t="str">
            <v>5 years/100,000</v>
          </cell>
          <cell r="BQ863">
            <v>1108010250</v>
          </cell>
        </row>
        <row r="864">
          <cell r="C864">
            <v>180887</v>
          </cell>
          <cell r="D864" t="str">
            <v>Active</v>
          </cell>
          <cell r="E864" t="str">
            <v>CMC</v>
          </cell>
          <cell r="F864" t="str">
            <v>Manuel</v>
          </cell>
          <cell r="G864" t="str">
            <v>VERYCA</v>
          </cell>
          <cell r="H864" t="str">
            <v>Rigid Truck</v>
          </cell>
          <cell r="I864"/>
          <cell r="J864" t="str">
            <v>Reefer Box Without Tail Lift</v>
          </cell>
          <cell r="K864"/>
          <cell r="L864"/>
          <cell r="M864" t="str">
            <v>RKMCP 7244LY228279</v>
          </cell>
          <cell r="N864" t="str">
            <v>RKMCP 7244LY228279</v>
          </cell>
          <cell r="O864">
            <v>2020</v>
          </cell>
          <cell r="P864" t="str">
            <v>China Taiwan</v>
          </cell>
          <cell r="Q864" t="str">
            <v>CL - Distribution</v>
          </cell>
          <cell r="R864" t="str">
            <v>GWC</v>
          </cell>
          <cell r="S864" t="str">
            <v>LVQ</v>
          </cell>
          <cell r="T864"/>
          <cell r="U864"/>
          <cell r="V864"/>
          <cell r="W864">
            <v>4</v>
          </cell>
          <cell r="X864" t="str">
            <v>White</v>
          </cell>
          <cell r="Y864" t="str">
            <v>4G15VPE14277</v>
          </cell>
          <cell r="Z864"/>
          <cell r="AA864" t="str">
            <v>Petrol</v>
          </cell>
          <cell r="AB864"/>
          <cell r="AC864">
            <v>1</v>
          </cell>
          <cell r="AD864">
            <v>7</v>
          </cell>
          <cell r="AE864"/>
          <cell r="AF864"/>
          <cell r="AG864"/>
          <cell r="AH864"/>
          <cell r="AI864">
            <v>861</v>
          </cell>
          <cell r="AJ864">
            <v>2282</v>
          </cell>
          <cell r="AK864">
            <v>1421</v>
          </cell>
          <cell r="AL864">
            <v>210</v>
          </cell>
          <cell r="AM864">
            <v>230</v>
          </cell>
          <cell r="AN864">
            <v>130</v>
          </cell>
          <cell r="AO864">
            <v>150</v>
          </cell>
          <cell r="AP864">
            <v>123</v>
          </cell>
          <cell r="AQ864">
            <v>147</v>
          </cell>
          <cell r="AR864"/>
          <cell r="AS864"/>
          <cell r="AT864"/>
          <cell r="AU864"/>
          <cell r="AV864"/>
          <cell r="AW864"/>
          <cell r="AX864"/>
          <cell r="AY864" t="e">
            <v>#N/A</v>
          </cell>
          <cell r="AZ864"/>
          <cell r="BA864">
            <v>45144</v>
          </cell>
          <cell r="BB864" t="str">
            <v/>
          </cell>
          <cell r="BC864" t="str">
            <v>Compreh.</v>
          </cell>
          <cell r="BD864" t="str">
            <v>AVL</v>
          </cell>
          <cell r="BE864"/>
          <cell r="BF864" t="str">
            <v>DISTRIBUTION</v>
          </cell>
          <cell r="BG864" t="str">
            <v>FMB640</v>
          </cell>
          <cell r="BH864">
            <v>359633106999233</v>
          </cell>
          <cell r="BI864">
            <v>9742800042172</v>
          </cell>
          <cell r="BJ864" t="str">
            <v>LOT</v>
          </cell>
          <cell r="BK864">
            <v>44055</v>
          </cell>
          <cell r="BL864"/>
          <cell r="BM864"/>
          <cell r="BN864">
            <v>4000024608</v>
          </cell>
          <cell r="BO864"/>
          <cell r="BP864" t="str">
            <v>5 years/100,000</v>
          </cell>
          <cell r="BQ864">
            <v>1108010250</v>
          </cell>
        </row>
        <row r="865">
          <cell r="C865">
            <v>181571</v>
          </cell>
          <cell r="D865" t="str">
            <v>Active</v>
          </cell>
          <cell r="E865" t="str">
            <v>CMC</v>
          </cell>
          <cell r="F865" t="str">
            <v>Manuel</v>
          </cell>
          <cell r="G865" t="str">
            <v>VERYCA</v>
          </cell>
          <cell r="H865" t="str">
            <v>Rigid Truck</v>
          </cell>
          <cell r="I865"/>
          <cell r="J865" t="str">
            <v>Reefer Box Without Tail Lift</v>
          </cell>
          <cell r="K865"/>
          <cell r="L865"/>
          <cell r="M865" t="str">
            <v>RKMCP 7244LY228301</v>
          </cell>
          <cell r="N865" t="str">
            <v>RKMCP 7244LY228301</v>
          </cell>
          <cell r="O865">
            <v>2020</v>
          </cell>
          <cell r="P865" t="str">
            <v>China Taiwan</v>
          </cell>
          <cell r="Q865" t="str">
            <v>CL - Distribution</v>
          </cell>
          <cell r="R865" t="str">
            <v>GWC</v>
          </cell>
          <cell r="S865" t="str">
            <v>LVQ</v>
          </cell>
          <cell r="T865"/>
          <cell r="U865"/>
          <cell r="V865"/>
          <cell r="W865">
            <v>4</v>
          </cell>
          <cell r="X865" t="str">
            <v>White</v>
          </cell>
          <cell r="Y865" t="str">
            <v>4G15VPE14373</v>
          </cell>
          <cell r="Z865"/>
          <cell r="AA865" t="str">
            <v>Petrol</v>
          </cell>
          <cell r="AB865"/>
          <cell r="AC865">
            <v>1</v>
          </cell>
          <cell r="AD865">
            <v>7</v>
          </cell>
          <cell r="AE865"/>
          <cell r="AF865"/>
          <cell r="AG865"/>
          <cell r="AH865"/>
          <cell r="AI865">
            <v>861</v>
          </cell>
          <cell r="AJ865">
            <v>2761</v>
          </cell>
          <cell r="AK865">
            <v>1900</v>
          </cell>
          <cell r="AL865">
            <v>210</v>
          </cell>
          <cell r="AM865">
            <v>230</v>
          </cell>
          <cell r="AN865">
            <v>130</v>
          </cell>
          <cell r="AO865">
            <v>150</v>
          </cell>
          <cell r="AP865">
            <v>123</v>
          </cell>
          <cell r="AQ865">
            <v>147</v>
          </cell>
          <cell r="AR865"/>
          <cell r="AS865"/>
          <cell r="AT865"/>
          <cell r="AU865"/>
          <cell r="AV865"/>
          <cell r="AW865"/>
          <cell r="AX865"/>
          <cell r="AY865" t="e">
            <v>#N/A</v>
          </cell>
          <cell r="AZ865"/>
          <cell r="BA865">
            <v>45151</v>
          </cell>
          <cell r="BB865" t="str">
            <v/>
          </cell>
          <cell r="BC865" t="str">
            <v>Compreh.</v>
          </cell>
          <cell r="BD865" t="str">
            <v>AVL</v>
          </cell>
          <cell r="BE865"/>
          <cell r="BF865" t="str">
            <v>DISTRIBUTION</v>
          </cell>
          <cell r="BG865" t="str">
            <v>FMB640</v>
          </cell>
          <cell r="BH865">
            <v>359633107550324</v>
          </cell>
          <cell r="BI865" t="str">
            <v>9742800050000</v>
          </cell>
          <cell r="BJ865" t="str">
            <v>LOT</v>
          </cell>
          <cell r="BK865">
            <v>44055</v>
          </cell>
          <cell r="BL865"/>
          <cell r="BM865"/>
          <cell r="BN865">
            <v>4000024608</v>
          </cell>
          <cell r="BO865"/>
          <cell r="BP865" t="str">
            <v>5 years/100,000</v>
          </cell>
          <cell r="BQ865">
            <v>1108010250</v>
          </cell>
        </row>
        <row r="866">
          <cell r="C866">
            <v>181720</v>
          </cell>
          <cell r="D866" t="str">
            <v>Active</v>
          </cell>
          <cell r="E866" t="str">
            <v>CMC</v>
          </cell>
          <cell r="F866" t="str">
            <v>Manuel</v>
          </cell>
          <cell r="G866" t="str">
            <v>VERYCA</v>
          </cell>
          <cell r="H866" t="str">
            <v>Rigid Truck</v>
          </cell>
          <cell r="I866"/>
          <cell r="J866" t="str">
            <v>Reefer Box Without Tail Lift</v>
          </cell>
          <cell r="K866"/>
          <cell r="L866"/>
          <cell r="M866" t="str">
            <v>RKMCP 7241LY228370</v>
          </cell>
          <cell r="N866" t="str">
            <v>RKMCP 7241LY228370</v>
          </cell>
          <cell r="O866">
            <v>2020</v>
          </cell>
          <cell r="P866" t="str">
            <v>China Taiwan</v>
          </cell>
          <cell r="Q866" t="str">
            <v>CL - Distribution</v>
          </cell>
          <cell r="R866" t="str">
            <v>GWC</v>
          </cell>
          <cell r="S866" t="str">
            <v>LVQ</v>
          </cell>
          <cell r="T866"/>
          <cell r="U866"/>
          <cell r="V866"/>
          <cell r="W866">
            <v>4</v>
          </cell>
          <cell r="X866" t="str">
            <v>White</v>
          </cell>
          <cell r="Y866" t="str">
            <v>4G15VPE14491</v>
          </cell>
          <cell r="Z866"/>
          <cell r="AA866" t="str">
            <v>Petrol</v>
          </cell>
          <cell r="AB866"/>
          <cell r="AC866">
            <v>1</v>
          </cell>
          <cell r="AD866">
            <v>7</v>
          </cell>
          <cell r="AE866"/>
          <cell r="AF866"/>
          <cell r="AG866"/>
          <cell r="AH866"/>
          <cell r="AI866">
            <v>861</v>
          </cell>
          <cell r="AJ866">
            <v>2761</v>
          </cell>
          <cell r="AK866">
            <v>1900</v>
          </cell>
          <cell r="AL866">
            <v>210</v>
          </cell>
          <cell r="AM866">
            <v>230</v>
          </cell>
          <cell r="AN866">
            <v>130</v>
          </cell>
          <cell r="AO866">
            <v>150</v>
          </cell>
          <cell r="AP866">
            <v>123</v>
          </cell>
          <cell r="AQ866">
            <v>147</v>
          </cell>
          <cell r="AR866"/>
          <cell r="AS866"/>
          <cell r="AT866"/>
          <cell r="AU866"/>
          <cell r="AV866"/>
          <cell r="AW866"/>
          <cell r="AX866"/>
          <cell r="AY866" t="e">
            <v>#N/A</v>
          </cell>
          <cell r="AZ866"/>
          <cell r="BA866">
            <v>44908</v>
          </cell>
          <cell r="BB866" t="str">
            <v>Warning</v>
          </cell>
          <cell r="BC866" t="str">
            <v>Compreh.</v>
          </cell>
          <cell r="BD866" t="str">
            <v>AVL</v>
          </cell>
          <cell r="BE866"/>
          <cell r="BF866" t="str">
            <v>DISTRIBUTION</v>
          </cell>
          <cell r="BG866" t="str">
            <v>FMB640</v>
          </cell>
          <cell r="BH866">
            <v>359633106875177</v>
          </cell>
          <cell r="BI866" t="str">
            <v>9742800049990</v>
          </cell>
          <cell r="BJ866" t="str">
            <v>LOT</v>
          </cell>
          <cell r="BK866">
            <v>44055</v>
          </cell>
          <cell r="BL866"/>
          <cell r="BM866"/>
          <cell r="BN866">
            <v>4000024608</v>
          </cell>
          <cell r="BO866"/>
          <cell r="BP866" t="str">
            <v>5 years/100,000</v>
          </cell>
          <cell r="BQ866">
            <v>1108010250</v>
          </cell>
        </row>
        <row r="867">
          <cell r="C867">
            <v>182120</v>
          </cell>
          <cell r="D867" t="str">
            <v>Active</v>
          </cell>
          <cell r="E867" t="str">
            <v>CMC</v>
          </cell>
          <cell r="F867" t="str">
            <v>Manuel</v>
          </cell>
          <cell r="G867" t="str">
            <v>VERYCA</v>
          </cell>
          <cell r="H867" t="str">
            <v>Rigid Truck</v>
          </cell>
          <cell r="I867"/>
          <cell r="J867" t="str">
            <v>Reefer Box Without Tail Lift</v>
          </cell>
          <cell r="K867"/>
          <cell r="L867"/>
          <cell r="M867" t="str">
            <v>RKMCP 7249LY228357</v>
          </cell>
          <cell r="N867" t="str">
            <v>RKMCP 7249LY228357</v>
          </cell>
          <cell r="O867">
            <v>2020</v>
          </cell>
          <cell r="P867" t="str">
            <v>China Taiwan</v>
          </cell>
          <cell r="Q867" t="str">
            <v>CL - Distribution</v>
          </cell>
          <cell r="R867" t="str">
            <v>GWC</v>
          </cell>
          <cell r="S867" t="str">
            <v>LVQ</v>
          </cell>
          <cell r="T867"/>
          <cell r="U867"/>
          <cell r="V867"/>
          <cell r="W867">
            <v>4</v>
          </cell>
          <cell r="X867" t="str">
            <v>White</v>
          </cell>
          <cell r="Y867" t="str">
            <v>4G15VPE14220</v>
          </cell>
          <cell r="Z867"/>
          <cell r="AA867" t="str">
            <v>Petrol</v>
          </cell>
          <cell r="AB867"/>
          <cell r="AC867">
            <v>1</v>
          </cell>
          <cell r="AD867">
            <v>7</v>
          </cell>
          <cell r="AE867"/>
          <cell r="AF867"/>
          <cell r="AG867"/>
          <cell r="AH867"/>
          <cell r="AI867">
            <v>861</v>
          </cell>
          <cell r="AJ867">
            <v>2761</v>
          </cell>
          <cell r="AK867">
            <v>1900</v>
          </cell>
          <cell r="AL867">
            <v>210</v>
          </cell>
          <cell r="AM867">
            <v>230</v>
          </cell>
          <cell r="AN867">
            <v>130</v>
          </cell>
          <cell r="AO867">
            <v>150</v>
          </cell>
          <cell r="AP867">
            <v>123</v>
          </cell>
          <cell r="AQ867">
            <v>147</v>
          </cell>
          <cell r="AR867"/>
          <cell r="AS867"/>
          <cell r="AT867"/>
          <cell r="AU867"/>
          <cell r="AV867"/>
          <cell r="AW867"/>
          <cell r="AX867"/>
          <cell r="AY867" t="e">
            <v>#N/A</v>
          </cell>
          <cell r="AZ867"/>
          <cell r="BA867">
            <v>45144</v>
          </cell>
          <cell r="BB867" t="str">
            <v/>
          </cell>
          <cell r="BC867" t="str">
            <v>Compreh.</v>
          </cell>
          <cell r="BD867" t="str">
            <v>AVL</v>
          </cell>
          <cell r="BE867"/>
          <cell r="BF867" t="str">
            <v>DISTRIBUTION</v>
          </cell>
          <cell r="BG867" t="str">
            <v>FMB640</v>
          </cell>
          <cell r="BH867">
            <v>359633106993947</v>
          </cell>
          <cell r="BI867" t="str">
            <v>9742800049998</v>
          </cell>
          <cell r="BJ867" t="str">
            <v>LOT</v>
          </cell>
          <cell r="BK867">
            <v>44055</v>
          </cell>
          <cell r="BL867"/>
          <cell r="BM867"/>
          <cell r="BN867">
            <v>4000024608</v>
          </cell>
          <cell r="BO867"/>
          <cell r="BP867" t="str">
            <v>5 years/100,000</v>
          </cell>
          <cell r="BQ867">
            <v>1108010250</v>
          </cell>
        </row>
        <row r="868">
          <cell r="C868">
            <v>182311</v>
          </cell>
          <cell r="D868" t="str">
            <v>Active</v>
          </cell>
          <cell r="E868" t="str">
            <v>CMC</v>
          </cell>
          <cell r="F868" t="str">
            <v>Manuel</v>
          </cell>
          <cell r="G868" t="str">
            <v>VERYCA</v>
          </cell>
          <cell r="H868" t="str">
            <v>Rigid Truck</v>
          </cell>
          <cell r="I868"/>
          <cell r="J868" t="str">
            <v>Reefer Box Without Tail Lift</v>
          </cell>
          <cell r="K868"/>
          <cell r="L868"/>
          <cell r="M868" t="str">
            <v>RKMCP 7243LY228418</v>
          </cell>
          <cell r="N868" t="str">
            <v>RKMCP 7243LY228418</v>
          </cell>
          <cell r="O868">
            <v>2020</v>
          </cell>
          <cell r="P868" t="str">
            <v>China Taiwan</v>
          </cell>
          <cell r="Q868" t="str">
            <v>CL - Distribution</v>
          </cell>
          <cell r="R868" t="str">
            <v>GWC</v>
          </cell>
          <cell r="S868" t="str">
            <v>LVQ</v>
          </cell>
          <cell r="T868"/>
          <cell r="U868"/>
          <cell r="V868"/>
          <cell r="W868">
            <v>4</v>
          </cell>
          <cell r="X868" t="str">
            <v>White</v>
          </cell>
          <cell r="Y868" t="str">
            <v>4G15VPE14753</v>
          </cell>
          <cell r="Z868"/>
          <cell r="AA868" t="str">
            <v>Petrol</v>
          </cell>
          <cell r="AB868"/>
          <cell r="AC868">
            <v>1</v>
          </cell>
          <cell r="AD868">
            <v>7</v>
          </cell>
          <cell r="AE868"/>
          <cell r="AF868"/>
          <cell r="AG868"/>
          <cell r="AH868"/>
          <cell r="AI868">
            <v>861</v>
          </cell>
          <cell r="AJ868">
            <v>2761</v>
          </cell>
          <cell r="AK868">
            <v>1900</v>
          </cell>
          <cell r="AL868">
            <v>210</v>
          </cell>
          <cell r="AM868">
            <v>230</v>
          </cell>
          <cell r="AN868">
            <v>130</v>
          </cell>
          <cell r="AO868">
            <v>150</v>
          </cell>
          <cell r="AP868">
            <v>123</v>
          </cell>
          <cell r="AQ868">
            <v>147</v>
          </cell>
          <cell r="AR868"/>
          <cell r="AS868"/>
          <cell r="AT868"/>
          <cell r="AU868"/>
          <cell r="AV868"/>
          <cell r="AW868"/>
          <cell r="AX868"/>
          <cell r="AY868" t="e">
            <v>#N/A</v>
          </cell>
          <cell r="AZ868"/>
          <cell r="BA868">
            <v>45147</v>
          </cell>
          <cell r="BB868" t="str">
            <v/>
          </cell>
          <cell r="BC868" t="str">
            <v>Compreh.</v>
          </cell>
          <cell r="BD868" t="str">
            <v>AVL</v>
          </cell>
          <cell r="BE868"/>
          <cell r="BF868" t="str">
            <v>DISTRIBUTION</v>
          </cell>
          <cell r="BG868" t="str">
            <v>FMB640</v>
          </cell>
          <cell r="BH868">
            <v>359633107512811</v>
          </cell>
          <cell r="BI868" t="str">
            <v>9742800049992</v>
          </cell>
          <cell r="BJ868" t="str">
            <v>LOT</v>
          </cell>
          <cell r="BK868">
            <v>44055</v>
          </cell>
          <cell r="BL868"/>
          <cell r="BM868"/>
          <cell r="BN868">
            <v>4000024608</v>
          </cell>
          <cell r="BO868"/>
          <cell r="BP868" t="str">
            <v>5 years/100,000</v>
          </cell>
          <cell r="BQ868">
            <v>1108010250</v>
          </cell>
        </row>
        <row r="869">
          <cell r="C869">
            <v>321671</v>
          </cell>
          <cell r="D869" t="str">
            <v>Active</v>
          </cell>
          <cell r="E869" t="str">
            <v>Nissan</v>
          </cell>
          <cell r="F869" t="str">
            <v>Manuel</v>
          </cell>
          <cell r="G869" t="str">
            <v>Urvan NV 350</v>
          </cell>
          <cell r="H869" t="str">
            <v>Light Vehicle</v>
          </cell>
          <cell r="I869"/>
          <cell r="J869" t="str">
            <v>Reefer Van</v>
          </cell>
          <cell r="K869"/>
          <cell r="L869"/>
          <cell r="M869"/>
          <cell r="N869" t="str">
            <v>JN6BE6AS4L9032296</v>
          </cell>
          <cell r="O869">
            <v>2020</v>
          </cell>
          <cell r="P869" t="str">
            <v>Japan</v>
          </cell>
          <cell r="Q869" t="str">
            <v>CL - Distribution (Core Ops)</v>
          </cell>
          <cell r="R869" t="str">
            <v>GWC</v>
          </cell>
          <cell r="S869" t="str">
            <v>LVQ</v>
          </cell>
          <cell r="T869"/>
          <cell r="U869"/>
          <cell r="V869"/>
          <cell r="W869">
            <v>4</v>
          </cell>
          <cell r="X869" t="str">
            <v>White</v>
          </cell>
          <cell r="Y869" t="str">
            <v>768890Q</v>
          </cell>
          <cell r="Z869"/>
          <cell r="AA869" t="str">
            <v>Petrol</v>
          </cell>
          <cell r="AB869"/>
          <cell r="AC869">
            <v>1</v>
          </cell>
          <cell r="AD869"/>
          <cell r="AE869"/>
          <cell r="AF869"/>
          <cell r="AG869"/>
          <cell r="AH869"/>
          <cell r="AI869">
            <v>1290</v>
          </cell>
          <cell r="AJ869">
            <v>2700</v>
          </cell>
          <cell r="AK869">
            <v>1410</v>
          </cell>
          <cell r="AL869">
            <v>270</v>
          </cell>
          <cell r="AM869"/>
          <cell r="AN869">
            <v>120</v>
          </cell>
          <cell r="AO869"/>
          <cell r="AP869">
            <v>111</v>
          </cell>
          <cell r="AQ869"/>
          <cell r="AR869"/>
          <cell r="AS869" t="str">
            <v>Carrier</v>
          </cell>
          <cell r="AT869"/>
          <cell r="AU869"/>
          <cell r="AV869"/>
          <cell r="AW869"/>
          <cell r="AX869"/>
          <cell r="AY869" t="e">
            <v>#N/A</v>
          </cell>
          <cell r="AZ869"/>
          <cell r="BA869">
            <v>45159</v>
          </cell>
          <cell r="BB869" t="str">
            <v/>
          </cell>
          <cell r="BC869" t="str">
            <v>Compreh.</v>
          </cell>
          <cell r="BD869" t="str">
            <v>AVL</v>
          </cell>
          <cell r="BE869"/>
          <cell r="BF869" t="str">
            <v>DISTRIBUTION</v>
          </cell>
          <cell r="BG869" t="str">
            <v>FMB640</v>
          </cell>
          <cell r="BH869">
            <v>359633108113015</v>
          </cell>
          <cell r="BI869" t="str">
            <v>9742800049997</v>
          </cell>
          <cell r="BJ869" t="str">
            <v>LOT</v>
          </cell>
          <cell r="BK869">
            <v>44119</v>
          </cell>
          <cell r="BL869"/>
          <cell r="BM869"/>
          <cell r="BN869">
            <v>4000024683</v>
          </cell>
          <cell r="BO869"/>
          <cell r="BP869" t="str">
            <v>3Y 100K</v>
          </cell>
          <cell r="BQ869">
            <v>1108010252</v>
          </cell>
        </row>
        <row r="870">
          <cell r="C870">
            <v>321664</v>
          </cell>
          <cell r="D870" t="str">
            <v>Active</v>
          </cell>
          <cell r="E870" t="str">
            <v>Nissan</v>
          </cell>
          <cell r="F870" t="str">
            <v>Manuel</v>
          </cell>
          <cell r="G870" t="str">
            <v>Urvan NV 350</v>
          </cell>
          <cell r="H870" t="str">
            <v>Light Vehicle</v>
          </cell>
          <cell r="I870"/>
          <cell r="J870" t="str">
            <v>Reefer Van</v>
          </cell>
          <cell r="K870"/>
          <cell r="L870"/>
          <cell r="M870"/>
          <cell r="N870" t="str">
            <v>JN6BE6AS6L9032297</v>
          </cell>
          <cell r="O870">
            <v>2020</v>
          </cell>
          <cell r="P870" t="str">
            <v>Japan</v>
          </cell>
          <cell r="Q870" t="str">
            <v>CL - Distribution (Core Ops)</v>
          </cell>
          <cell r="R870" t="str">
            <v>GWC</v>
          </cell>
          <cell r="S870" t="str">
            <v>LVQ</v>
          </cell>
          <cell r="T870"/>
          <cell r="U870"/>
          <cell r="V870"/>
          <cell r="W870">
            <v>4</v>
          </cell>
          <cell r="X870" t="str">
            <v>White</v>
          </cell>
          <cell r="Y870" t="str">
            <v>768897Q</v>
          </cell>
          <cell r="Z870"/>
          <cell r="AA870" t="str">
            <v>Petrol</v>
          </cell>
          <cell r="AB870"/>
          <cell r="AC870">
            <v>1</v>
          </cell>
          <cell r="AD870"/>
          <cell r="AE870"/>
          <cell r="AF870"/>
          <cell r="AG870"/>
          <cell r="AH870"/>
          <cell r="AI870">
            <v>1290</v>
          </cell>
          <cell r="AJ870">
            <v>2700</v>
          </cell>
          <cell r="AK870">
            <v>1410</v>
          </cell>
          <cell r="AL870">
            <v>270</v>
          </cell>
          <cell r="AM870"/>
          <cell r="AN870">
            <v>120</v>
          </cell>
          <cell r="AO870"/>
          <cell r="AP870">
            <v>111</v>
          </cell>
          <cell r="AQ870"/>
          <cell r="AR870"/>
          <cell r="AS870" t="str">
            <v>Carrier</v>
          </cell>
          <cell r="AT870"/>
          <cell r="AU870"/>
          <cell r="AV870"/>
          <cell r="AW870"/>
          <cell r="AX870"/>
          <cell r="AY870" t="e">
            <v>#N/A</v>
          </cell>
          <cell r="AZ870"/>
          <cell r="BA870">
            <v>45158</v>
          </cell>
          <cell r="BB870" t="str">
            <v/>
          </cell>
          <cell r="BC870" t="str">
            <v>Compreh.</v>
          </cell>
          <cell r="BD870" t="str">
            <v>AVL</v>
          </cell>
          <cell r="BE870"/>
          <cell r="BF870" t="str">
            <v>DISTRIBUTION</v>
          </cell>
          <cell r="BG870" t="str">
            <v>FMB640</v>
          </cell>
          <cell r="BH870">
            <v>359633108112298</v>
          </cell>
          <cell r="BI870">
            <v>9742800042199</v>
          </cell>
          <cell r="BJ870" t="str">
            <v>LOT</v>
          </cell>
          <cell r="BK870">
            <v>44119</v>
          </cell>
          <cell r="BL870"/>
          <cell r="BM870"/>
          <cell r="BN870">
            <v>4000024683</v>
          </cell>
          <cell r="BO870"/>
          <cell r="BP870" t="str">
            <v>3Y 100K</v>
          </cell>
          <cell r="BQ870">
            <v>1108010252</v>
          </cell>
        </row>
        <row r="871">
          <cell r="C871">
            <v>321692</v>
          </cell>
          <cell r="D871" t="str">
            <v>Active</v>
          </cell>
          <cell r="E871" t="str">
            <v>Nissan</v>
          </cell>
          <cell r="F871" t="str">
            <v>Manuel</v>
          </cell>
          <cell r="G871" t="str">
            <v>Urvan NV 350</v>
          </cell>
          <cell r="H871" t="str">
            <v>Light Vehicle</v>
          </cell>
          <cell r="I871"/>
          <cell r="J871" t="str">
            <v>Reefer Van</v>
          </cell>
          <cell r="K871"/>
          <cell r="L871"/>
          <cell r="M871"/>
          <cell r="N871" t="str">
            <v>JN6BE6AS2L9032300</v>
          </cell>
          <cell r="O871">
            <v>2020</v>
          </cell>
          <cell r="P871" t="str">
            <v>Japan</v>
          </cell>
          <cell r="Q871" t="str">
            <v>CL - Distribution (Core Ops)</v>
          </cell>
          <cell r="R871" t="str">
            <v>GWC</v>
          </cell>
          <cell r="S871" t="str">
            <v>LVQ</v>
          </cell>
          <cell r="T871"/>
          <cell r="U871"/>
          <cell r="V871"/>
          <cell r="W871">
            <v>4</v>
          </cell>
          <cell r="X871" t="str">
            <v>White</v>
          </cell>
          <cell r="Y871" t="str">
            <v>768884Q</v>
          </cell>
          <cell r="Z871"/>
          <cell r="AA871" t="str">
            <v>Petrol</v>
          </cell>
          <cell r="AB871"/>
          <cell r="AC871">
            <v>1</v>
          </cell>
          <cell r="AD871"/>
          <cell r="AE871"/>
          <cell r="AF871"/>
          <cell r="AG871"/>
          <cell r="AH871"/>
          <cell r="AI871">
            <v>2700</v>
          </cell>
          <cell r="AJ871">
            <v>4679</v>
          </cell>
          <cell r="AK871">
            <v>1979</v>
          </cell>
          <cell r="AL871">
            <v>270</v>
          </cell>
          <cell r="AM871"/>
          <cell r="AN871">
            <v>120</v>
          </cell>
          <cell r="AO871"/>
          <cell r="AP871">
            <v>111</v>
          </cell>
          <cell r="AQ871"/>
          <cell r="AR871"/>
          <cell r="AS871" t="str">
            <v>Carrier</v>
          </cell>
          <cell r="AT871"/>
          <cell r="AU871"/>
          <cell r="AV871"/>
          <cell r="AW871"/>
          <cell r="AX871"/>
          <cell r="AY871" t="e">
            <v>#N/A</v>
          </cell>
          <cell r="AZ871"/>
          <cell r="BA871">
            <v>45151</v>
          </cell>
          <cell r="BB871" t="str">
            <v/>
          </cell>
          <cell r="BC871" t="str">
            <v>Compreh.</v>
          </cell>
          <cell r="BD871" t="str">
            <v>AVL</v>
          </cell>
          <cell r="BE871"/>
          <cell r="BF871" t="str">
            <v>DISTRIBUTION</v>
          </cell>
          <cell r="BG871" t="str">
            <v>FMB640</v>
          </cell>
          <cell r="BH871">
            <v>359633108174876</v>
          </cell>
          <cell r="BI871">
            <v>9742800042185</v>
          </cell>
          <cell r="BJ871" t="str">
            <v>LOT</v>
          </cell>
          <cell r="BK871">
            <v>44123</v>
          </cell>
          <cell r="BL871"/>
          <cell r="BM871"/>
          <cell r="BN871">
            <v>4000024683</v>
          </cell>
          <cell r="BO871"/>
          <cell r="BP871" t="str">
            <v>3Y 100K</v>
          </cell>
          <cell r="BQ871">
            <v>1108010252</v>
          </cell>
        </row>
        <row r="872">
          <cell r="C872">
            <v>321696</v>
          </cell>
          <cell r="D872" t="str">
            <v>Active</v>
          </cell>
          <cell r="E872" t="str">
            <v>Nissan</v>
          </cell>
          <cell r="F872" t="str">
            <v>Manuel</v>
          </cell>
          <cell r="G872" t="str">
            <v>Urvan NV 350</v>
          </cell>
          <cell r="H872" t="str">
            <v>Light Vehicle</v>
          </cell>
          <cell r="I872"/>
          <cell r="J872" t="str">
            <v>Reefer Van</v>
          </cell>
          <cell r="K872"/>
          <cell r="L872"/>
          <cell r="M872"/>
          <cell r="N872" t="str">
            <v>JN6BE6AS2L9032302</v>
          </cell>
          <cell r="O872">
            <v>2020</v>
          </cell>
          <cell r="P872" t="str">
            <v>Japan</v>
          </cell>
          <cell r="Q872" t="str">
            <v>CL - Distribution (Core Ops)</v>
          </cell>
          <cell r="R872" t="str">
            <v>GWC</v>
          </cell>
          <cell r="S872" t="str">
            <v>LVQ</v>
          </cell>
          <cell r="T872"/>
          <cell r="U872"/>
          <cell r="V872"/>
          <cell r="W872">
            <v>4</v>
          </cell>
          <cell r="X872" t="str">
            <v>White</v>
          </cell>
          <cell r="Y872" t="str">
            <v>769119Q</v>
          </cell>
          <cell r="Z872"/>
          <cell r="AA872" t="str">
            <v>Petrol</v>
          </cell>
          <cell r="AB872"/>
          <cell r="AC872">
            <v>1</v>
          </cell>
          <cell r="AD872"/>
          <cell r="AE872"/>
          <cell r="AF872"/>
          <cell r="AG872"/>
          <cell r="AH872"/>
          <cell r="AI872">
            <v>1290</v>
          </cell>
          <cell r="AJ872">
            <v>2700</v>
          </cell>
          <cell r="AK872">
            <v>1410</v>
          </cell>
          <cell r="AL872">
            <v>270</v>
          </cell>
          <cell r="AM872"/>
          <cell r="AN872">
            <v>120</v>
          </cell>
          <cell r="AO872"/>
          <cell r="AP872">
            <v>111</v>
          </cell>
          <cell r="AQ872"/>
          <cell r="AR872"/>
          <cell r="AS872" t="str">
            <v>Carrier</v>
          </cell>
          <cell r="AT872"/>
          <cell r="AU872"/>
          <cell r="AV872"/>
          <cell r="AW872"/>
          <cell r="AX872"/>
          <cell r="AY872" t="e">
            <v>#N/A</v>
          </cell>
          <cell r="AZ872"/>
          <cell r="BA872">
            <v>45175</v>
          </cell>
          <cell r="BB872" t="str">
            <v/>
          </cell>
          <cell r="BC872" t="str">
            <v>Compreh.</v>
          </cell>
          <cell r="BD872" t="str">
            <v>AVL</v>
          </cell>
          <cell r="BE872"/>
          <cell r="BF872" t="str">
            <v>DISTRIBUTION</v>
          </cell>
          <cell r="BG872" t="str">
            <v>FMB640</v>
          </cell>
          <cell r="BH872">
            <v>359633108165122</v>
          </cell>
          <cell r="BI872" t="str">
            <v>9742800050001</v>
          </cell>
          <cell r="BJ872" t="str">
            <v>LOT</v>
          </cell>
          <cell r="BK872">
            <v>44125</v>
          </cell>
          <cell r="BL872"/>
          <cell r="BM872"/>
          <cell r="BN872">
            <v>4000024683</v>
          </cell>
          <cell r="BO872"/>
          <cell r="BP872" t="str">
            <v>3Y 100K</v>
          </cell>
          <cell r="BQ872">
            <v>1108010252</v>
          </cell>
        </row>
        <row r="873">
          <cell r="C873">
            <v>321703</v>
          </cell>
          <cell r="D873" t="str">
            <v>Active</v>
          </cell>
          <cell r="E873" t="str">
            <v>Nissan</v>
          </cell>
          <cell r="F873" t="str">
            <v>Manuel</v>
          </cell>
          <cell r="G873" t="str">
            <v>Urvan NV 350</v>
          </cell>
          <cell r="H873" t="str">
            <v>Light Vehicle</v>
          </cell>
          <cell r="I873"/>
          <cell r="J873" t="str">
            <v>Reefer Van</v>
          </cell>
          <cell r="K873"/>
          <cell r="L873"/>
          <cell r="M873"/>
          <cell r="N873" t="str">
            <v>JN6BE6AS4L9032301</v>
          </cell>
          <cell r="O873">
            <v>2020</v>
          </cell>
          <cell r="P873" t="str">
            <v>Japan</v>
          </cell>
          <cell r="Q873" t="str">
            <v>CL - Distribution (Core Ops)</v>
          </cell>
          <cell r="R873" t="str">
            <v>GWC</v>
          </cell>
          <cell r="S873" t="str">
            <v>LVQ</v>
          </cell>
          <cell r="T873"/>
          <cell r="U873"/>
          <cell r="V873"/>
          <cell r="W873">
            <v>4</v>
          </cell>
          <cell r="X873" t="str">
            <v>White</v>
          </cell>
          <cell r="Y873" t="str">
            <v>769064Q</v>
          </cell>
          <cell r="Z873"/>
          <cell r="AA873" t="str">
            <v>Petrol</v>
          </cell>
          <cell r="AB873"/>
          <cell r="AC873">
            <v>1</v>
          </cell>
          <cell r="AD873"/>
          <cell r="AE873"/>
          <cell r="AF873"/>
          <cell r="AG873"/>
          <cell r="AH873"/>
          <cell r="AI873">
            <v>2700</v>
          </cell>
          <cell r="AJ873">
            <v>4110</v>
          </cell>
          <cell r="AK873">
            <v>1410</v>
          </cell>
          <cell r="AL873">
            <v>270</v>
          </cell>
          <cell r="AM873"/>
          <cell r="AN873">
            <v>120</v>
          </cell>
          <cell r="AO873"/>
          <cell r="AP873">
            <v>111</v>
          </cell>
          <cell r="AQ873"/>
          <cell r="AR873"/>
          <cell r="AS873" t="str">
            <v>Carrier</v>
          </cell>
          <cell r="AT873"/>
          <cell r="AU873"/>
          <cell r="AV873"/>
          <cell r="AW873"/>
          <cell r="AX873"/>
          <cell r="AY873" t="e">
            <v>#N/A</v>
          </cell>
          <cell r="AZ873"/>
          <cell r="BA873">
            <v>45151</v>
          </cell>
          <cell r="BB873" t="str">
            <v/>
          </cell>
          <cell r="BC873" t="str">
            <v>Compreh.</v>
          </cell>
          <cell r="BD873" t="str">
            <v>AVL</v>
          </cell>
          <cell r="BE873"/>
          <cell r="BF873" t="str">
            <v>DISTRIBUTION</v>
          </cell>
          <cell r="BG873" t="str">
            <v>FMB640</v>
          </cell>
          <cell r="BH873">
            <v>359633108173969</v>
          </cell>
          <cell r="BI873">
            <v>9742800042189</v>
          </cell>
          <cell r="BJ873" t="str">
            <v>LOT</v>
          </cell>
          <cell r="BK873">
            <v>44125</v>
          </cell>
          <cell r="BL873"/>
          <cell r="BM873"/>
          <cell r="BN873">
            <v>4000024683</v>
          </cell>
          <cell r="BO873"/>
          <cell r="BP873" t="str">
            <v>3Y 100K</v>
          </cell>
          <cell r="BQ873">
            <v>1108010252</v>
          </cell>
        </row>
        <row r="874">
          <cell r="C874">
            <v>321715</v>
          </cell>
          <cell r="D874" t="str">
            <v>Active</v>
          </cell>
          <cell r="E874" t="str">
            <v>Nissan</v>
          </cell>
          <cell r="F874" t="str">
            <v>Manuel</v>
          </cell>
          <cell r="G874" t="str">
            <v>Urvan NV 350</v>
          </cell>
          <cell r="H874" t="str">
            <v>Light Vehicle</v>
          </cell>
          <cell r="I874"/>
          <cell r="J874" t="str">
            <v>Reefer Van</v>
          </cell>
          <cell r="K874"/>
          <cell r="L874"/>
          <cell r="M874"/>
          <cell r="N874" t="str">
            <v>JN6BE6ASXL9032304</v>
          </cell>
          <cell r="O874">
            <v>2020</v>
          </cell>
          <cell r="P874" t="str">
            <v>Japan</v>
          </cell>
          <cell r="Q874" t="str">
            <v>CL - Distribution (Core Ops)</v>
          </cell>
          <cell r="R874" t="str">
            <v>GWC</v>
          </cell>
          <cell r="S874" t="str">
            <v>LVQ</v>
          </cell>
          <cell r="T874"/>
          <cell r="U874"/>
          <cell r="V874"/>
          <cell r="W874">
            <v>4</v>
          </cell>
          <cell r="X874" t="str">
            <v>White</v>
          </cell>
          <cell r="Y874" t="str">
            <v>769055Q</v>
          </cell>
          <cell r="Z874"/>
          <cell r="AA874" t="str">
            <v>Petrol</v>
          </cell>
          <cell r="AB874"/>
          <cell r="AC874">
            <v>1</v>
          </cell>
          <cell r="AD874"/>
          <cell r="AE874"/>
          <cell r="AF874"/>
          <cell r="AG874"/>
          <cell r="AH874"/>
          <cell r="AI874">
            <v>2700</v>
          </cell>
          <cell r="AJ874">
            <v>4110</v>
          </cell>
          <cell r="AK874">
            <v>1410</v>
          </cell>
          <cell r="AL874">
            <v>270</v>
          </cell>
          <cell r="AM874"/>
          <cell r="AN874">
            <v>120</v>
          </cell>
          <cell r="AO874"/>
          <cell r="AP874">
            <v>111</v>
          </cell>
          <cell r="AQ874"/>
          <cell r="AR874"/>
          <cell r="AS874" t="str">
            <v>Carrier</v>
          </cell>
          <cell r="AT874"/>
          <cell r="AU874"/>
          <cell r="AV874"/>
          <cell r="AW874"/>
          <cell r="AX874"/>
          <cell r="AY874" t="e">
            <v>#N/A</v>
          </cell>
          <cell r="AZ874"/>
          <cell r="BA874">
            <v>45145</v>
          </cell>
          <cell r="BB874" t="str">
            <v/>
          </cell>
          <cell r="BC874" t="str">
            <v>Compreh.</v>
          </cell>
          <cell r="BD874" t="str">
            <v>AVL</v>
          </cell>
          <cell r="BE874"/>
          <cell r="BF874" t="str">
            <v>DISTRIBUTION</v>
          </cell>
          <cell r="BG874" t="str">
            <v>FMB640</v>
          </cell>
          <cell r="BH874">
            <v>359633108113205</v>
          </cell>
          <cell r="BI874">
            <v>9742800042169</v>
          </cell>
          <cell r="BJ874" t="str">
            <v>LOT</v>
          </cell>
          <cell r="BK874">
            <v>44138</v>
          </cell>
          <cell r="BL874"/>
          <cell r="BM874"/>
          <cell r="BN874">
            <v>4000024683</v>
          </cell>
          <cell r="BO874"/>
          <cell r="BP874" t="str">
            <v>3Y 100K</v>
          </cell>
          <cell r="BQ874">
            <v>1108010252</v>
          </cell>
        </row>
        <row r="875">
          <cell r="C875">
            <v>321719</v>
          </cell>
          <cell r="D875" t="str">
            <v>Active</v>
          </cell>
          <cell r="E875" t="str">
            <v>Nissan</v>
          </cell>
          <cell r="F875" t="str">
            <v>Manuel</v>
          </cell>
          <cell r="G875" t="str">
            <v>Urvan NV 350</v>
          </cell>
          <cell r="H875" t="str">
            <v>Light Vehicle</v>
          </cell>
          <cell r="I875"/>
          <cell r="J875" t="str">
            <v>Reefer Van</v>
          </cell>
          <cell r="K875"/>
          <cell r="L875"/>
          <cell r="M875"/>
          <cell r="N875" t="str">
            <v>JN6BE6AS2L9032295</v>
          </cell>
          <cell r="O875">
            <v>2020</v>
          </cell>
          <cell r="P875" t="str">
            <v>Japan</v>
          </cell>
          <cell r="Q875" t="str">
            <v>CL - Distribution (Core Ops)</v>
          </cell>
          <cell r="R875" t="str">
            <v>GWC</v>
          </cell>
          <cell r="S875" t="str">
            <v>LVQ</v>
          </cell>
          <cell r="T875"/>
          <cell r="U875"/>
          <cell r="V875"/>
          <cell r="W875">
            <v>4</v>
          </cell>
          <cell r="X875" t="str">
            <v>White</v>
          </cell>
          <cell r="Y875" t="str">
            <v>768900Q</v>
          </cell>
          <cell r="Z875"/>
          <cell r="AA875" t="str">
            <v>Petrol</v>
          </cell>
          <cell r="AB875"/>
          <cell r="AC875">
            <v>1</v>
          </cell>
          <cell r="AD875"/>
          <cell r="AE875"/>
          <cell r="AF875"/>
          <cell r="AG875"/>
          <cell r="AH875"/>
          <cell r="AI875">
            <v>2700</v>
          </cell>
          <cell r="AJ875">
            <v>4110</v>
          </cell>
          <cell r="AK875">
            <v>1410</v>
          </cell>
          <cell r="AL875">
            <v>270</v>
          </cell>
          <cell r="AM875"/>
          <cell r="AN875">
            <v>120</v>
          </cell>
          <cell r="AO875"/>
          <cell r="AP875">
            <v>111</v>
          </cell>
          <cell r="AQ875"/>
          <cell r="AR875"/>
          <cell r="AS875" t="str">
            <v>Carrier</v>
          </cell>
          <cell r="AT875"/>
          <cell r="AU875"/>
          <cell r="AV875"/>
          <cell r="AW875"/>
          <cell r="AX875"/>
          <cell r="AY875" t="e">
            <v>#N/A</v>
          </cell>
          <cell r="AZ875"/>
          <cell r="BA875">
            <v>45140</v>
          </cell>
          <cell r="BB875" t="str">
            <v/>
          </cell>
          <cell r="BC875" t="str">
            <v>Compreh.</v>
          </cell>
          <cell r="BD875" t="str">
            <v>AVL</v>
          </cell>
          <cell r="BE875"/>
          <cell r="BF875" t="str">
            <v>DISTRIBUTION</v>
          </cell>
          <cell r="BG875" t="str">
            <v>FMB640</v>
          </cell>
          <cell r="BH875">
            <v>359633106998995</v>
          </cell>
          <cell r="BI875">
            <v>9742800042191</v>
          </cell>
          <cell r="BJ875" t="str">
            <v>LOT</v>
          </cell>
          <cell r="BK875">
            <v>44138</v>
          </cell>
          <cell r="BL875"/>
          <cell r="BM875"/>
          <cell r="BN875">
            <v>4000024683</v>
          </cell>
          <cell r="BO875"/>
          <cell r="BP875" t="str">
            <v>3Y 100K</v>
          </cell>
          <cell r="BQ875">
            <v>1108010252</v>
          </cell>
        </row>
        <row r="876">
          <cell r="C876">
            <v>321705</v>
          </cell>
          <cell r="D876" t="str">
            <v>Active</v>
          </cell>
          <cell r="E876" t="str">
            <v>Nissan</v>
          </cell>
          <cell r="F876" t="str">
            <v>Manuel</v>
          </cell>
          <cell r="G876" t="str">
            <v>Urvan NV 350</v>
          </cell>
          <cell r="H876" t="str">
            <v>Light Vehicle</v>
          </cell>
          <cell r="I876"/>
          <cell r="J876" t="str">
            <v>Reefer Van</v>
          </cell>
          <cell r="K876"/>
          <cell r="L876"/>
          <cell r="M876"/>
          <cell r="N876" t="str">
            <v>JN6BE6ASXL9032299</v>
          </cell>
          <cell r="O876">
            <v>2020</v>
          </cell>
          <cell r="P876" t="str">
            <v>Japan</v>
          </cell>
          <cell r="Q876" t="str">
            <v>CL - Distribution (Core Ops)</v>
          </cell>
          <cell r="R876" t="str">
            <v>GWC</v>
          </cell>
          <cell r="S876" t="str">
            <v>LVQ</v>
          </cell>
          <cell r="T876"/>
          <cell r="U876"/>
          <cell r="V876"/>
          <cell r="W876">
            <v>4</v>
          </cell>
          <cell r="X876" t="str">
            <v>White</v>
          </cell>
          <cell r="Y876" t="str">
            <v>768792Q</v>
          </cell>
          <cell r="Z876"/>
          <cell r="AA876" t="str">
            <v>Petrol</v>
          </cell>
          <cell r="AB876"/>
          <cell r="AC876">
            <v>1</v>
          </cell>
          <cell r="AD876"/>
          <cell r="AE876"/>
          <cell r="AF876"/>
          <cell r="AG876"/>
          <cell r="AH876"/>
          <cell r="AI876">
            <v>2700</v>
          </cell>
          <cell r="AJ876">
            <v>4110</v>
          </cell>
          <cell r="AK876">
            <v>1410</v>
          </cell>
          <cell r="AL876">
            <v>270</v>
          </cell>
          <cell r="AM876"/>
          <cell r="AN876">
            <v>120</v>
          </cell>
          <cell r="AO876"/>
          <cell r="AP876">
            <v>111</v>
          </cell>
          <cell r="AQ876"/>
          <cell r="AR876"/>
          <cell r="AS876" t="str">
            <v>Carrier</v>
          </cell>
          <cell r="AT876"/>
          <cell r="AU876"/>
          <cell r="AV876"/>
          <cell r="AW876"/>
          <cell r="AX876"/>
          <cell r="AY876" t="e">
            <v>#N/A</v>
          </cell>
          <cell r="AZ876"/>
          <cell r="BA876">
            <v>45146</v>
          </cell>
          <cell r="BB876" t="str">
            <v/>
          </cell>
          <cell r="BC876" t="str">
            <v>Compreh.</v>
          </cell>
          <cell r="BD876" t="str">
            <v>AVL</v>
          </cell>
          <cell r="BE876"/>
          <cell r="BF876" t="str">
            <v>DISTRIBUTION</v>
          </cell>
          <cell r="BG876" t="str">
            <v>FMB640</v>
          </cell>
          <cell r="BH876">
            <v>359633107531506</v>
          </cell>
          <cell r="BI876">
            <v>9742800042198</v>
          </cell>
          <cell r="BJ876" t="str">
            <v>LOT</v>
          </cell>
          <cell r="BK876">
            <v>44140</v>
          </cell>
          <cell r="BL876"/>
          <cell r="BM876"/>
          <cell r="BN876">
            <v>4000024683</v>
          </cell>
          <cell r="BO876"/>
          <cell r="BP876" t="str">
            <v>3Y 100K</v>
          </cell>
          <cell r="BQ876">
            <v>1108010252</v>
          </cell>
        </row>
        <row r="877">
          <cell r="C877">
            <v>321708</v>
          </cell>
          <cell r="D877" t="str">
            <v>Active</v>
          </cell>
          <cell r="E877" t="str">
            <v>Nissan</v>
          </cell>
          <cell r="F877" t="str">
            <v>Manuel</v>
          </cell>
          <cell r="G877" t="str">
            <v>Urvan NV 350</v>
          </cell>
          <cell r="H877" t="str">
            <v>Light Vehicle</v>
          </cell>
          <cell r="I877"/>
          <cell r="J877" t="str">
            <v>Reefer Van</v>
          </cell>
          <cell r="K877"/>
          <cell r="L877"/>
          <cell r="M877"/>
          <cell r="N877" t="str">
            <v>JN6BE6AS8L9032303</v>
          </cell>
          <cell r="O877">
            <v>2020</v>
          </cell>
          <cell r="P877" t="str">
            <v>Japan</v>
          </cell>
          <cell r="Q877" t="str">
            <v>CL - Distribution (Core Ops)</v>
          </cell>
          <cell r="R877" t="str">
            <v>GWC</v>
          </cell>
          <cell r="S877" t="str">
            <v>LVQ</v>
          </cell>
          <cell r="T877"/>
          <cell r="U877"/>
          <cell r="V877"/>
          <cell r="W877">
            <v>4</v>
          </cell>
          <cell r="X877" t="str">
            <v>White</v>
          </cell>
          <cell r="Y877" t="str">
            <v>769117Q</v>
          </cell>
          <cell r="Z877"/>
          <cell r="AA877" t="str">
            <v>Petrol</v>
          </cell>
          <cell r="AB877"/>
          <cell r="AC877">
            <v>1</v>
          </cell>
          <cell r="AD877"/>
          <cell r="AE877"/>
          <cell r="AF877"/>
          <cell r="AG877"/>
          <cell r="AH877"/>
          <cell r="AI877">
            <v>1290</v>
          </cell>
          <cell r="AJ877">
            <v>2700</v>
          </cell>
          <cell r="AK877">
            <v>1410</v>
          </cell>
          <cell r="AL877">
            <v>270</v>
          </cell>
          <cell r="AM877"/>
          <cell r="AN877">
            <v>120</v>
          </cell>
          <cell r="AO877"/>
          <cell r="AP877">
            <v>111</v>
          </cell>
          <cell r="AQ877"/>
          <cell r="AR877"/>
          <cell r="AS877" t="str">
            <v>Carrier</v>
          </cell>
          <cell r="AT877"/>
          <cell r="AU877"/>
          <cell r="AV877"/>
          <cell r="AW877"/>
          <cell r="AX877"/>
          <cell r="AY877" t="e">
            <v>#N/A</v>
          </cell>
          <cell r="AZ877"/>
          <cell r="BA877">
            <v>45160</v>
          </cell>
          <cell r="BB877" t="str">
            <v/>
          </cell>
          <cell r="BC877" t="str">
            <v>Compreh.</v>
          </cell>
          <cell r="BD877" t="str">
            <v>AVL</v>
          </cell>
          <cell r="BE877"/>
          <cell r="BF877" t="str">
            <v>DISTRIBUTION</v>
          </cell>
          <cell r="BG877" t="str">
            <v>FMB640</v>
          </cell>
          <cell r="BH877">
            <v>359633107534658</v>
          </cell>
          <cell r="BI877">
            <v>9742800042170</v>
          </cell>
          <cell r="BJ877" t="str">
            <v>LOT</v>
          </cell>
          <cell r="BK877">
            <v>44140</v>
          </cell>
          <cell r="BL877"/>
          <cell r="BM877"/>
          <cell r="BN877">
            <v>4000024683</v>
          </cell>
          <cell r="BO877"/>
          <cell r="BP877" t="str">
            <v>3Y 100K</v>
          </cell>
          <cell r="BQ877">
            <v>1108010252</v>
          </cell>
        </row>
        <row r="878">
          <cell r="C878">
            <v>321709</v>
          </cell>
          <cell r="D878" t="str">
            <v>Active</v>
          </cell>
          <cell r="E878" t="str">
            <v>Nissan</v>
          </cell>
          <cell r="F878" t="str">
            <v>Manuel</v>
          </cell>
          <cell r="G878" t="str">
            <v>Urvan NV 350</v>
          </cell>
          <cell r="H878" t="str">
            <v>Light Vehicle</v>
          </cell>
          <cell r="I878"/>
          <cell r="J878" t="str">
            <v>Reefer Van</v>
          </cell>
          <cell r="K878"/>
          <cell r="L878"/>
          <cell r="M878"/>
          <cell r="N878" t="str">
            <v>JN6BE6AS8L9032298</v>
          </cell>
          <cell r="O878">
            <v>2020</v>
          </cell>
          <cell r="P878" t="str">
            <v>Japan</v>
          </cell>
          <cell r="Q878" t="str">
            <v>CL - Distribution (Core Ops)</v>
          </cell>
          <cell r="R878" t="str">
            <v>GWC</v>
          </cell>
          <cell r="S878" t="str">
            <v>LVQ</v>
          </cell>
          <cell r="T878"/>
          <cell r="U878"/>
          <cell r="V878"/>
          <cell r="W878">
            <v>4</v>
          </cell>
          <cell r="X878" t="str">
            <v>White</v>
          </cell>
          <cell r="Y878" t="str">
            <v>768896Q</v>
          </cell>
          <cell r="Z878"/>
          <cell r="AA878" t="str">
            <v>Petrol</v>
          </cell>
          <cell r="AB878"/>
          <cell r="AC878">
            <v>1</v>
          </cell>
          <cell r="AD878"/>
          <cell r="AE878"/>
          <cell r="AF878"/>
          <cell r="AG878"/>
          <cell r="AH878"/>
          <cell r="AI878">
            <v>1290</v>
          </cell>
          <cell r="AJ878">
            <v>2700</v>
          </cell>
          <cell r="AK878">
            <v>1410</v>
          </cell>
          <cell r="AL878">
            <v>270</v>
          </cell>
          <cell r="AM878"/>
          <cell r="AN878">
            <v>120</v>
          </cell>
          <cell r="AO878"/>
          <cell r="AP878">
            <v>111</v>
          </cell>
          <cell r="AQ878"/>
          <cell r="AR878"/>
          <cell r="AS878" t="str">
            <v>Carrier</v>
          </cell>
          <cell r="AT878"/>
          <cell r="AU878"/>
          <cell r="AV878"/>
          <cell r="AW878"/>
          <cell r="AX878"/>
          <cell r="AY878" t="e">
            <v>#N/A</v>
          </cell>
          <cell r="AZ878"/>
          <cell r="BA878">
            <v>45159</v>
          </cell>
          <cell r="BB878" t="str">
            <v/>
          </cell>
          <cell r="BC878" t="str">
            <v>Compreh.</v>
          </cell>
          <cell r="BD878" t="str">
            <v>AVL</v>
          </cell>
          <cell r="BE878"/>
          <cell r="BF878" t="str">
            <v>DISTRIBUTION</v>
          </cell>
          <cell r="BG878" t="str">
            <v>FMB640</v>
          </cell>
          <cell r="BH878">
            <v>359633102769143</v>
          </cell>
          <cell r="BI878">
            <v>9742800042195</v>
          </cell>
          <cell r="BJ878" t="str">
            <v>LOT</v>
          </cell>
          <cell r="BK878">
            <v>44140</v>
          </cell>
          <cell r="BL878"/>
          <cell r="BM878"/>
          <cell r="BN878">
            <v>4000024683</v>
          </cell>
          <cell r="BO878"/>
          <cell r="BP878" t="str">
            <v>3Y 100K</v>
          </cell>
          <cell r="BQ878">
            <v>1108010252</v>
          </cell>
        </row>
        <row r="879">
          <cell r="C879">
            <v>145033</v>
          </cell>
          <cell r="D879" t="str">
            <v>Active</v>
          </cell>
          <cell r="E879" t="str">
            <v xml:space="preserve">NISSAN </v>
          </cell>
          <cell r="F879" t="str">
            <v>Manuel</v>
          </cell>
          <cell r="G879" t="str">
            <v>PKC210MHHC</v>
          </cell>
          <cell r="H879" t="str">
            <v>Rigid Truck</v>
          </cell>
          <cell r="I879"/>
          <cell r="J879" t="str">
            <v>Reefer Box Without Tail Lift</v>
          </cell>
          <cell r="K879"/>
          <cell r="L879"/>
          <cell r="M879"/>
          <cell r="N879" t="str">
            <v>JNCPCF0H36AM01408</v>
          </cell>
          <cell r="O879">
            <v>2006</v>
          </cell>
          <cell r="P879" t="str">
            <v>Japan</v>
          </cell>
          <cell r="Q879" t="str">
            <v>CL - Distribution (Core Ops)</v>
          </cell>
          <cell r="R879" t="str">
            <v>GWC</v>
          </cell>
          <cell r="S879" t="str">
            <v>LVQ</v>
          </cell>
          <cell r="T879"/>
          <cell r="U879"/>
          <cell r="V879"/>
          <cell r="W879"/>
          <cell r="X879"/>
          <cell r="Y879"/>
          <cell r="Z879"/>
          <cell r="AA879" t="str">
            <v>Diesel</v>
          </cell>
          <cell r="AB879"/>
          <cell r="AC879"/>
          <cell r="AD879"/>
          <cell r="AE879"/>
          <cell r="AF879"/>
          <cell r="AG879"/>
          <cell r="AH879"/>
          <cell r="AI879">
            <v>-3500</v>
          </cell>
          <cell r="AJ879"/>
          <cell r="AK879">
            <v>3500</v>
          </cell>
          <cell r="AL879"/>
          <cell r="AM879"/>
          <cell r="AN879"/>
          <cell r="AO879"/>
          <cell r="AP879"/>
          <cell r="AQ879"/>
          <cell r="AR879">
            <v>372</v>
          </cell>
          <cell r="AS879" t="str">
            <v>Thermoking</v>
          </cell>
          <cell r="AT879"/>
          <cell r="AU879"/>
          <cell r="AV879"/>
          <cell r="AW879"/>
          <cell r="AX879"/>
          <cell r="AY879" t="e">
            <v>#N/A</v>
          </cell>
          <cell r="AZ879"/>
          <cell r="BA879">
            <v>44851</v>
          </cell>
          <cell r="BB879" t="str">
            <v>Expired</v>
          </cell>
          <cell r="BC879" t="str">
            <v>Compreh.</v>
          </cell>
          <cell r="BD879" t="str">
            <v>AVL</v>
          </cell>
          <cell r="BE879"/>
          <cell r="BF879" t="str">
            <v>DISTRIBUTION</v>
          </cell>
          <cell r="BG879" t="str">
            <v>FMB640</v>
          </cell>
          <cell r="BH879">
            <v>359633108110284</v>
          </cell>
          <cell r="BI879">
            <v>9742800042180</v>
          </cell>
          <cell r="BJ879" t="str">
            <v>LOT</v>
          </cell>
          <cell r="BK879">
            <v>44163</v>
          </cell>
          <cell r="BL879"/>
          <cell r="BM879"/>
          <cell r="BN879"/>
          <cell r="BO879"/>
          <cell r="BP879" t="str">
            <v>3Y 100K</v>
          </cell>
          <cell r="BQ879">
            <v>1108010252</v>
          </cell>
        </row>
        <row r="880">
          <cell r="C880">
            <v>197545</v>
          </cell>
          <cell r="D880" t="str">
            <v>Active</v>
          </cell>
          <cell r="E880" t="str">
            <v xml:space="preserve">NISSAN </v>
          </cell>
          <cell r="F880" t="str">
            <v>Manuel</v>
          </cell>
          <cell r="G880" t="str">
            <v>PKC210MHHC</v>
          </cell>
          <cell r="H880" t="str">
            <v>Rigid Truck</v>
          </cell>
          <cell r="I880"/>
          <cell r="J880" t="str">
            <v>Reefer Box Without Tail Lift</v>
          </cell>
          <cell r="K880"/>
          <cell r="L880"/>
          <cell r="M880"/>
          <cell r="N880" t="str">
            <v>JNCPCF0H88AM02198</v>
          </cell>
          <cell r="O880">
            <v>2008</v>
          </cell>
          <cell r="P880" t="str">
            <v>Japan</v>
          </cell>
          <cell r="Q880" t="str">
            <v>CL - Distribution (Core Ops)</v>
          </cell>
          <cell r="R880" t="str">
            <v>GWC</v>
          </cell>
          <cell r="S880" t="str">
            <v>LVQ</v>
          </cell>
          <cell r="T880"/>
          <cell r="U880"/>
          <cell r="V880"/>
          <cell r="W880"/>
          <cell r="X880"/>
          <cell r="Y880"/>
          <cell r="Z880"/>
          <cell r="AA880" t="str">
            <v>Diesel</v>
          </cell>
          <cell r="AB880"/>
          <cell r="AC880"/>
          <cell r="AD880"/>
          <cell r="AE880"/>
          <cell r="AF880"/>
          <cell r="AG880"/>
          <cell r="AH880"/>
          <cell r="AI880">
            <v>6000</v>
          </cell>
          <cell r="AJ880">
            <v>10000</v>
          </cell>
          <cell r="AK880">
            <v>4000</v>
          </cell>
          <cell r="AL880">
            <v>679</v>
          </cell>
          <cell r="AM880">
            <v>707</v>
          </cell>
          <cell r="AN880">
            <v>227</v>
          </cell>
          <cell r="AO880">
            <v>253</v>
          </cell>
          <cell r="AP880">
            <v>219</v>
          </cell>
          <cell r="AQ880">
            <v>253</v>
          </cell>
          <cell r="AR880"/>
          <cell r="AS880" t="str">
            <v>Thermoking</v>
          </cell>
          <cell r="AT880"/>
          <cell r="AU880"/>
          <cell r="AV880"/>
          <cell r="AW880"/>
          <cell r="AX880"/>
          <cell r="AY880" t="e">
            <v>#N/A</v>
          </cell>
          <cell r="AZ880"/>
          <cell r="BA880">
            <v>45179</v>
          </cell>
          <cell r="BB880" t="str">
            <v/>
          </cell>
          <cell r="BC880" t="str">
            <v>Compreh.</v>
          </cell>
          <cell r="BD880" t="str">
            <v>AVL</v>
          </cell>
          <cell r="BE880"/>
          <cell r="BF880" t="str">
            <v>DISTRIBUTION</v>
          </cell>
          <cell r="BG880" t="str">
            <v>FMB640</v>
          </cell>
          <cell r="BH880">
            <v>359633108169736</v>
          </cell>
          <cell r="BI880" t="str">
            <v>9742800050003</v>
          </cell>
          <cell r="BJ880" t="str">
            <v>LOT</v>
          </cell>
          <cell r="BK880">
            <v>44163</v>
          </cell>
          <cell r="BL880"/>
          <cell r="BM880"/>
          <cell r="BN880"/>
          <cell r="BO880"/>
          <cell r="BP880" t="str">
            <v>3Y 100K</v>
          </cell>
          <cell r="BQ880">
            <v>1108010252</v>
          </cell>
        </row>
        <row r="881">
          <cell r="C881">
            <v>204825</v>
          </cell>
          <cell r="D881" t="str">
            <v>Active</v>
          </cell>
          <cell r="E881" t="str">
            <v xml:space="preserve">NISSAN </v>
          </cell>
          <cell r="F881" t="str">
            <v>Manuel</v>
          </cell>
          <cell r="G881" t="str">
            <v>PKC210MHHC</v>
          </cell>
          <cell r="H881" t="str">
            <v>Rigid Truck</v>
          </cell>
          <cell r="I881"/>
          <cell r="J881" t="str">
            <v>Reefer Box Without Tail Lift</v>
          </cell>
          <cell r="K881"/>
          <cell r="L881"/>
          <cell r="M881"/>
          <cell r="N881" t="str">
            <v>JNCPCF0H8AAM02904</v>
          </cell>
          <cell r="O881">
            <v>2010</v>
          </cell>
          <cell r="P881" t="str">
            <v>Japan</v>
          </cell>
          <cell r="Q881" t="str">
            <v>CL - Distribution (Core Ops)</v>
          </cell>
          <cell r="R881" t="str">
            <v>GWC</v>
          </cell>
          <cell r="S881" t="str">
            <v>LVQ</v>
          </cell>
          <cell r="T881"/>
          <cell r="U881"/>
          <cell r="V881"/>
          <cell r="W881"/>
          <cell r="X881"/>
          <cell r="Y881"/>
          <cell r="Z881"/>
          <cell r="AA881" t="str">
            <v>Diesel</v>
          </cell>
          <cell r="AB881"/>
          <cell r="AC881"/>
          <cell r="AD881"/>
          <cell r="AE881"/>
          <cell r="AF881"/>
          <cell r="AG881"/>
          <cell r="AH881"/>
          <cell r="AI881">
            <v>12</v>
          </cell>
          <cell r="AJ881">
            <v>4512</v>
          </cell>
          <cell r="AK881">
            <v>4500</v>
          </cell>
          <cell r="AL881"/>
          <cell r="AM881"/>
          <cell r="AN881"/>
          <cell r="AO881"/>
          <cell r="AP881"/>
          <cell r="AQ881"/>
          <cell r="AR881"/>
          <cell r="AS881" t="str">
            <v>Carrier</v>
          </cell>
          <cell r="AT881"/>
          <cell r="AU881"/>
          <cell r="AV881"/>
          <cell r="AW881"/>
          <cell r="AX881"/>
          <cell r="AY881" t="e">
            <v>#N/A</v>
          </cell>
          <cell r="AZ881"/>
          <cell r="BA881">
            <v>45012</v>
          </cell>
          <cell r="BB881" t="str">
            <v/>
          </cell>
          <cell r="BC881" t="str">
            <v>Compreh.</v>
          </cell>
          <cell r="BD881" t="str">
            <v>AVL</v>
          </cell>
          <cell r="BE881"/>
          <cell r="BF881" t="str">
            <v>DISTRIBUTION</v>
          </cell>
          <cell r="BG881" t="str">
            <v>FMB640</v>
          </cell>
          <cell r="BH881">
            <v>359633108112124</v>
          </cell>
          <cell r="BI881">
            <v>9742800042190</v>
          </cell>
          <cell r="BJ881" t="str">
            <v>LOT</v>
          </cell>
          <cell r="BK881">
            <v>44163</v>
          </cell>
          <cell r="BL881"/>
          <cell r="BM881"/>
          <cell r="BN881">
            <v>4000026779</v>
          </cell>
          <cell r="BO881"/>
          <cell r="BP881" t="str">
            <v>3Y 100K</v>
          </cell>
          <cell r="BQ881">
            <v>1108010252</v>
          </cell>
        </row>
        <row r="882">
          <cell r="C882">
            <v>222845</v>
          </cell>
          <cell r="D882" t="str">
            <v>Active</v>
          </cell>
          <cell r="E882" t="str">
            <v xml:space="preserve">NISSAN </v>
          </cell>
          <cell r="F882" t="str">
            <v>Manuel</v>
          </cell>
          <cell r="G882" t="str">
            <v>MHHC</v>
          </cell>
          <cell r="H882" t="str">
            <v>Rigid Truck</v>
          </cell>
          <cell r="I882"/>
          <cell r="J882" t="str">
            <v>Reefer Box Without Tail Lift</v>
          </cell>
          <cell r="K882"/>
          <cell r="L882"/>
          <cell r="M882"/>
          <cell r="N882" t="str">
            <v>JNCPCF0H9BAM03044</v>
          </cell>
          <cell r="O882">
            <v>2011</v>
          </cell>
          <cell r="P882" t="str">
            <v>Japan</v>
          </cell>
          <cell r="Q882" t="str">
            <v>CL - Distribution (Core Ops)</v>
          </cell>
          <cell r="R882" t="str">
            <v>GWC</v>
          </cell>
          <cell r="S882" t="str">
            <v>LVQ</v>
          </cell>
          <cell r="T882"/>
          <cell r="U882"/>
          <cell r="V882"/>
          <cell r="W882"/>
          <cell r="X882"/>
          <cell r="Y882"/>
          <cell r="Z882"/>
          <cell r="AA882" t="str">
            <v>Diesel</v>
          </cell>
          <cell r="AB882"/>
          <cell r="AC882"/>
          <cell r="AD882"/>
          <cell r="AE882"/>
          <cell r="AF882"/>
          <cell r="AG882"/>
          <cell r="AH882"/>
          <cell r="AI882">
            <v>12</v>
          </cell>
          <cell r="AJ882">
            <v>4512</v>
          </cell>
          <cell r="AK882">
            <v>4500</v>
          </cell>
          <cell r="AL882"/>
          <cell r="AM882"/>
          <cell r="AN882"/>
          <cell r="AO882"/>
          <cell r="AP882"/>
          <cell r="AQ882"/>
          <cell r="AR882"/>
          <cell r="AS882" t="str">
            <v>Thermoking</v>
          </cell>
          <cell r="AT882"/>
          <cell r="AU882"/>
          <cell r="AV882"/>
          <cell r="AW882"/>
          <cell r="AX882"/>
          <cell r="AY882" t="e">
            <v>#N/A</v>
          </cell>
          <cell r="AZ882"/>
          <cell r="BA882">
            <v>44854</v>
          </cell>
          <cell r="BB882" t="str">
            <v>Expired</v>
          </cell>
          <cell r="BC882" t="str">
            <v>Compreh.</v>
          </cell>
          <cell r="BD882" t="str">
            <v>AVL</v>
          </cell>
          <cell r="BE882"/>
          <cell r="BF882" t="str">
            <v>DISTRIBUTION</v>
          </cell>
          <cell r="BG882" t="str">
            <v>FMB640</v>
          </cell>
          <cell r="BH882">
            <v>359633108112579</v>
          </cell>
          <cell r="BI882" t="str">
            <v>9742800050009</v>
          </cell>
          <cell r="BJ882" t="str">
            <v>LOT</v>
          </cell>
          <cell r="BK882">
            <v>44163</v>
          </cell>
          <cell r="BL882"/>
          <cell r="BM882"/>
          <cell r="BN882"/>
          <cell r="BO882"/>
          <cell r="BP882" t="str">
            <v>3Y 100K</v>
          </cell>
          <cell r="BQ882">
            <v>1108010252</v>
          </cell>
        </row>
        <row r="883">
          <cell r="C883">
            <v>245762</v>
          </cell>
          <cell r="D883" t="str">
            <v>Active</v>
          </cell>
          <cell r="E883" t="str">
            <v xml:space="preserve">NISSAN </v>
          </cell>
          <cell r="F883" t="str">
            <v>Manuel</v>
          </cell>
          <cell r="G883" t="str">
            <v>MHHC</v>
          </cell>
          <cell r="H883" t="str">
            <v>Rigid Truck</v>
          </cell>
          <cell r="I883"/>
          <cell r="J883" t="str">
            <v>Reefer Box Without Tail Lift</v>
          </cell>
          <cell r="K883"/>
          <cell r="L883"/>
          <cell r="M883"/>
          <cell r="N883" t="str">
            <v>JNCPCF0HXCAM03331</v>
          </cell>
          <cell r="O883">
            <v>2013</v>
          </cell>
          <cell r="P883" t="str">
            <v>Japan</v>
          </cell>
          <cell r="Q883" t="str">
            <v>CL - Distribution (Core Ops)</v>
          </cell>
          <cell r="R883" t="str">
            <v>GWC</v>
          </cell>
          <cell r="S883" t="str">
            <v>LVQ</v>
          </cell>
          <cell r="T883"/>
          <cell r="U883"/>
          <cell r="V883"/>
          <cell r="W883"/>
          <cell r="X883"/>
          <cell r="Y883"/>
          <cell r="Z883"/>
          <cell r="AA883" t="str">
            <v>Diesel</v>
          </cell>
          <cell r="AB883"/>
          <cell r="AC883"/>
          <cell r="AD883"/>
          <cell r="AE883"/>
          <cell r="AF883"/>
          <cell r="AG883"/>
          <cell r="AH883"/>
          <cell r="AI883">
            <v>12000</v>
          </cell>
          <cell r="AJ883">
            <v>22000</v>
          </cell>
          <cell r="AK883">
            <v>10000</v>
          </cell>
          <cell r="AL883"/>
          <cell r="AM883"/>
          <cell r="AN883"/>
          <cell r="AO883"/>
          <cell r="AP883"/>
          <cell r="AQ883"/>
          <cell r="AR883">
            <v>372</v>
          </cell>
          <cell r="AS883" t="str">
            <v>Thermo King T800-R</v>
          </cell>
          <cell r="AT883"/>
          <cell r="AU883"/>
          <cell r="AV883"/>
          <cell r="AW883"/>
          <cell r="AX883"/>
          <cell r="AY883" t="e">
            <v>#N/A</v>
          </cell>
          <cell r="AZ883"/>
          <cell r="BA883">
            <v>45071</v>
          </cell>
          <cell r="BB883" t="str">
            <v/>
          </cell>
          <cell r="BC883" t="str">
            <v>Compreh.</v>
          </cell>
          <cell r="BD883" t="str">
            <v>AVL</v>
          </cell>
          <cell r="BE883"/>
          <cell r="BF883" t="str">
            <v>DISTRIBUTION</v>
          </cell>
          <cell r="BG883" t="str">
            <v>FMB640</v>
          </cell>
          <cell r="BH883">
            <v>359633108112363</v>
          </cell>
          <cell r="BI883">
            <v>9742800042161</v>
          </cell>
          <cell r="BJ883" t="str">
            <v>LOT</v>
          </cell>
          <cell r="BK883">
            <v>44163</v>
          </cell>
          <cell r="BL883"/>
          <cell r="BM883"/>
          <cell r="BN883"/>
          <cell r="BO883"/>
          <cell r="BP883" t="str">
            <v>3Y 100K</v>
          </cell>
          <cell r="BQ883">
            <v>1108010252</v>
          </cell>
        </row>
        <row r="884">
          <cell r="C884">
            <v>249543</v>
          </cell>
          <cell r="D884" t="str">
            <v>Active</v>
          </cell>
          <cell r="E884" t="str">
            <v xml:space="preserve">NISSAN </v>
          </cell>
          <cell r="F884" t="str">
            <v>Manuel</v>
          </cell>
          <cell r="G884" t="str">
            <v>PKC210MHHC</v>
          </cell>
          <cell r="H884" t="str">
            <v>Rigid Truck</v>
          </cell>
          <cell r="I884"/>
          <cell r="J884" t="str">
            <v>Reefer Box Without Tail Lift</v>
          </cell>
          <cell r="K884"/>
          <cell r="L884"/>
          <cell r="M884"/>
          <cell r="N884" t="str">
            <v>JNCPCF0H3FAM04258</v>
          </cell>
          <cell r="O884">
            <v>2014</v>
          </cell>
          <cell r="P884" t="str">
            <v>Japan</v>
          </cell>
          <cell r="Q884" t="str">
            <v>CL - Distribution (Core Ops)</v>
          </cell>
          <cell r="R884" t="str">
            <v>GWC</v>
          </cell>
          <cell r="S884" t="str">
            <v>LVQ</v>
          </cell>
          <cell r="T884"/>
          <cell r="U884"/>
          <cell r="V884"/>
          <cell r="W884"/>
          <cell r="X884"/>
          <cell r="Y884"/>
          <cell r="Z884"/>
          <cell r="AA884" t="str">
            <v>Diesel</v>
          </cell>
          <cell r="AB884"/>
          <cell r="AC884"/>
          <cell r="AD884"/>
          <cell r="AE884"/>
          <cell r="AF884"/>
          <cell r="AG884"/>
          <cell r="AH884"/>
          <cell r="AI884">
            <v>12000</v>
          </cell>
          <cell r="AJ884">
            <v>15500</v>
          </cell>
          <cell r="AK884">
            <v>3500</v>
          </cell>
          <cell r="AL884"/>
          <cell r="AM884"/>
          <cell r="AN884"/>
          <cell r="AO884"/>
          <cell r="AP884"/>
          <cell r="AQ884"/>
          <cell r="AR884">
            <v>372</v>
          </cell>
          <cell r="AS884"/>
          <cell r="AT884"/>
          <cell r="AU884"/>
          <cell r="AV884"/>
          <cell r="AW884"/>
          <cell r="AX884"/>
          <cell r="AY884" t="e">
            <v>#N/A</v>
          </cell>
          <cell r="AZ884"/>
          <cell r="BA884">
            <v>45013</v>
          </cell>
          <cell r="BB884" t="str">
            <v/>
          </cell>
          <cell r="BC884" t="str">
            <v>Compreh.</v>
          </cell>
          <cell r="BD884" t="str">
            <v>AVL</v>
          </cell>
          <cell r="BE884"/>
          <cell r="BF884" t="str">
            <v>DISTRIBUTION</v>
          </cell>
          <cell r="BG884" t="str">
            <v>FMB640</v>
          </cell>
          <cell r="BH884">
            <v>359633108154985</v>
          </cell>
          <cell r="BI884">
            <v>9742800042187</v>
          </cell>
          <cell r="BJ884" t="str">
            <v>LOT</v>
          </cell>
          <cell r="BK884">
            <v>44163</v>
          </cell>
          <cell r="BL884"/>
          <cell r="BM884"/>
          <cell r="BN884"/>
          <cell r="BO884"/>
          <cell r="BP884" t="str">
            <v>3Y 100K</v>
          </cell>
          <cell r="BQ884">
            <v>1108010252</v>
          </cell>
        </row>
        <row r="885">
          <cell r="C885">
            <v>101782</v>
          </cell>
          <cell r="D885" t="str">
            <v>Active</v>
          </cell>
          <cell r="E885" t="str">
            <v>Toyota</v>
          </cell>
          <cell r="F885" t="str">
            <v>Manuel</v>
          </cell>
          <cell r="G885" t="str">
            <v>Hiace</v>
          </cell>
          <cell r="H885" t="str">
            <v>Light Vehicle</v>
          </cell>
          <cell r="I885"/>
          <cell r="J885" t="str">
            <v>Commercial Van</v>
          </cell>
          <cell r="K885"/>
          <cell r="L885"/>
          <cell r="M885" t="str">
            <v>JTFPX22P9L0092883</v>
          </cell>
          <cell r="N885" t="str">
            <v>JTFPX22P9L0092883</v>
          </cell>
          <cell r="O885">
            <v>2020</v>
          </cell>
          <cell r="P885" t="str">
            <v>Japan</v>
          </cell>
          <cell r="Q885" t="str">
            <v>UPS - Operations</v>
          </cell>
          <cell r="R885" t="str">
            <v>GWC</v>
          </cell>
          <cell r="S885" t="str">
            <v>UPS</v>
          </cell>
          <cell r="T885"/>
          <cell r="U885"/>
          <cell r="V885"/>
          <cell r="W885">
            <v>4</v>
          </cell>
          <cell r="X885" t="str">
            <v>White</v>
          </cell>
          <cell r="Y885" t="str">
            <v>2TR-9227159</v>
          </cell>
          <cell r="Z885"/>
          <cell r="AA885" t="str">
            <v>Petrol</v>
          </cell>
          <cell r="AB885"/>
          <cell r="AC885">
            <v>1</v>
          </cell>
          <cell r="AD885"/>
          <cell r="AE885"/>
          <cell r="AF885"/>
          <cell r="AG885"/>
          <cell r="AH885"/>
          <cell r="AI885">
            <v>1135</v>
          </cell>
          <cell r="AJ885">
            <v>2800</v>
          </cell>
          <cell r="AK885">
            <v>1665</v>
          </cell>
          <cell r="AL885"/>
          <cell r="AM885"/>
          <cell r="AN885"/>
          <cell r="AO885"/>
          <cell r="AP885"/>
          <cell r="AQ885"/>
          <cell r="AR885"/>
          <cell r="AS885"/>
          <cell r="AT885"/>
          <cell r="AU885"/>
          <cell r="AV885"/>
          <cell r="AW885"/>
          <cell r="AX885"/>
          <cell r="AY885" t="e">
            <v>#N/A</v>
          </cell>
          <cell r="AZ885"/>
          <cell r="BA885">
            <v>45018</v>
          </cell>
          <cell r="BB885" t="str">
            <v/>
          </cell>
          <cell r="BC885" t="str">
            <v>Compreh.</v>
          </cell>
          <cell r="BD885" t="str">
            <v>N/A</v>
          </cell>
          <cell r="BE885" t="str">
            <v xml:space="preserve">According to the Concerned department they not requested </v>
          </cell>
          <cell r="BF885" t="str">
            <v>N/A</v>
          </cell>
          <cell r="BG885" t="str">
            <v>N/A</v>
          </cell>
          <cell r="BH885" t="str">
            <v>N/A</v>
          </cell>
          <cell r="BI885" t="str">
            <v>N/A</v>
          </cell>
          <cell r="BJ885"/>
          <cell r="BK885">
            <v>44005</v>
          </cell>
          <cell r="BL885"/>
          <cell r="BM885"/>
          <cell r="BN885"/>
          <cell r="BO885"/>
          <cell r="BP885" t="str">
            <v>3Y 100K</v>
          </cell>
          <cell r="BQ885">
            <v>1103010100</v>
          </cell>
        </row>
        <row r="886">
          <cell r="C886">
            <v>102956</v>
          </cell>
          <cell r="D886" t="str">
            <v>Active</v>
          </cell>
          <cell r="E886" t="str">
            <v>Toyota</v>
          </cell>
          <cell r="F886" t="str">
            <v>Manuel</v>
          </cell>
          <cell r="G886" t="str">
            <v>Hiace</v>
          </cell>
          <cell r="H886" t="str">
            <v>Light Vehicle</v>
          </cell>
          <cell r="I886"/>
          <cell r="J886" t="str">
            <v>Commercial Van</v>
          </cell>
          <cell r="K886"/>
          <cell r="L886"/>
          <cell r="M886" t="str">
            <v>JTFPX22P8L0092793</v>
          </cell>
          <cell r="N886" t="str">
            <v>JTFPX22P8L0092793</v>
          </cell>
          <cell r="O886">
            <v>2020</v>
          </cell>
          <cell r="P886" t="str">
            <v>Japan</v>
          </cell>
          <cell r="Q886" t="str">
            <v>UPS - Operations</v>
          </cell>
          <cell r="R886" t="str">
            <v>GWC</v>
          </cell>
          <cell r="S886" t="str">
            <v>UPS</v>
          </cell>
          <cell r="T886"/>
          <cell r="U886"/>
          <cell r="V886"/>
          <cell r="W886">
            <v>4</v>
          </cell>
          <cell r="X886" t="str">
            <v>White</v>
          </cell>
          <cell r="Y886" t="str">
            <v>2TR-9226604</v>
          </cell>
          <cell r="Z886"/>
          <cell r="AA886" t="str">
            <v>Petrol</v>
          </cell>
          <cell r="AB886"/>
          <cell r="AC886">
            <v>1</v>
          </cell>
          <cell r="AD886"/>
          <cell r="AE886"/>
          <cell r="AF886"/>
          <cell r="AG886"/>
          <cell r="AH886"/>
          <cell r="AI886">
            <v>1135</v>
          </cell>
          <cell r="AJ886">
            <v>2800</v>
          </cell>
          <cell r="AK886">
            <v>1665</v>
          </cell>
          <cell r="AL886"/>
          <cell r="AM886"/>
          <cell r="AN886"/>
          <cell r="AO886"/>
          <cell r="AP886"/>
          <cell r="AQ886"/>
          <cell r="AR886"/>
          <cell r="AS886"/>
          <cell r="AT886"/>
          <cell r="AU886"/>
          <cell r="AV886"/>
          <cell r="AW886"/>
          <cell r="AX886"/>
          <cell r="AY886" t="e">
            <v>#N/A</v>
          </cell>
          <cell r="AZ886"/>
          <cell r="BA886">
            <v>45025</v>
          </cell>
          <cell r="BB886" t="str">
            <v/>
          </cell>
          <cell r="BC886" t="str">
            <v>Compreh.</v>
          </cell>
          <cell r="BD886" t="str">
            <v>N/A</v>
          </cell>
          <cell r="BE886" t="str">
            <v xml:space="preserve">According to the Concerned department they not requested </v>
          </cell>
          <cell r="BF886" t="str">
            <v>N/A</v>
          </cell>
          <cell r="BG886" t="str">
            <v>N/A</v>
          </cell>
          <cell r="BH886" t="str">
            <v>N/A</v>
          </cell>
          <cell r="BI886" t="str">
            <v>N/A</v>
          </cell>
          <cell r="BJ886"/>
          <cell r="BK886">
            <v>44005</v>
          </cell>
          <cell r="BL886"/>
          <cell r="BM886"/>
          <cell r="BN886"/>
          <cell r="BO886"/>
          <cell r="BP886" t="str">
            <v>3Y 100K</v>
          </cell>
          <cell r="BQ886">
            <v>1103010100</v>
          </cell>
        </row>
        <row r="887">
          <cell r="C887">
            <v>27502</v>
          </cell>
          <cell r="D887" t="str">
            <v>Active</v>
          </cell>
          <cell r="E887" t="str">
            <v>Mitsubishi</v>
          </cell>
          <cell r="F887" t="str">
            <v>Manuel</v>
          </cell>
          <cell r="G887" t="str">
            <v>Canter Fuso</v>
          </cell>
          <cell r="H887" t="str">
            <v>Rigid Truck</v>
          </cell>
          <cell r="I887"/>
          <cell r="J887" t="str">
            <v>Reefer Box With Tail Lift</v>
          </cell>
          <cell r="K887"/>
          <cell r="L887"/>
          <cell r="M887"/>
          <cell r="N887" t="str">
            <v>JL6B6E6P4LK002889</v>
          </cell>
          <cell r="O887">
            <v>2020</v>
          </cell>
          <cell r="P887" t="str">
            <v>Japan</v>
          </cell>
          <cell r="Q887" t="str">
            <v>RMS - Operations</v>
          </cell>
          <cell r="R887" t="str">
            <v>GWC</v>
          </cell>
          <cell r="S887" t="str">
            <v>LVQ</v>
          </cell>
          <cell r="T887"/>
          <cell r="U887"/>
          <cell r="V887"/>
          <cell r="W887">
            <v>4</v>
          </cell>
          <cell r="X887" t="str">
            <v>White</v>
          </cell>
          <cell r="Y887" t="str">
            <v>4D33R33965</v>
          </cell>
          <cell r="Z887"/>
          <cell r="AA887" t="str">
            <v>Diesel</v>
          </cell>
          <cell r="AB887"/>
          <cell r="AC887"/>
          <cell r="AD887"/>
          <cell r="AE887"/>
          <cell r="AF887"/>
          <cell r="AG887"/>
          <cell r="AH887"/>
          <cell r="AI887">
            <v>4240</v>
          </cell>
          <cell r="AJ887">
            <v>8539</v>
          </cell>
          <cell r="AK887">
            <v>4299</v>
          </cell>
          <cell r="AL887">
            <v>420</v>
          </cell>
          <cell r="AM887">
            <v>443</v>
          </cell>
          <cell r="AN887">
            <v>208</v>
          </cell>
          <cell r="AO887">
            <v>220</v>
          </cell>
          <cell r="AP887">
            <v>188</v>
          </cell>
          <cell r="AQ887">
            <v>220</v>
          </cell>
          <cell r="AR887"/>
          <cell r="AS887" t="str">
            <v>Thermoking</v>
          </cell>
          <cell r="AT887"/>
          <cell r="AU887" t="str">
            <v>Dhollandia</v>
          </cell>
          <cell r="AV887"/>
          <cell r="AW887"/>
          <cell r="AX887"/>
          <cell r="AY887" t="e">
            <v>#N/A</v>
          </cell>
          <cell r="AZ887"/>
          <cell r="BA887">
            <v>45126</v>
          </cell>
          <cell r="BB887" t="str">
            <v/>
          </cell>
          <cell r="BC887" t="str">
            <v>Compreh.</v>
          </cell>
          <cell r="BD887" t="str">
            <v>AVL</v>
          </cell>
          <cell r="BE887"/>
          <cell r="BF887" t="str">
            <v>RMS</v>
          </cell>
          <cell r="BG887" t="str">
            <v>FMB640</v>
          </cell>
          <cell r="BH887">
            <v>358480088805348</v>
          </cell>
          <cell r="BI887" t="str">
            <v>9742800050010</v>
          </cell>
          <cell r="BJ887" t="str">
            <v>LOT</v>
          </cell>
          <cell r="BK887">
            <v>44055</v>
          </cell>
          <cell r="BL887"/>
          <cell r="BM887"/>
          <cell r="BN887">
            <v>4000024343</v>
          </cell>
          <cell r="BO887"/>
          <cell r="BP887" t="str">
            <v>2 Years/120,000 KMS</v>
          </cell>
          <cell r="BQ887">
            <v>1108060300</v>
          </cell>
        </row>
        <row r="888">
          <cell r="C888">
            <v>324540</v>
          </cell>
          <cell r="D888" t="str">
            <v>Active</v>
          </cell>
          <cell r="E888" t="str">
            <v>Toyota</v>
          </cell>
          <cell r="F888" t="str">
            <v>Manuel</v>
          </cell>
          <cell r="G888" t="str">
            <v>Hiace</v>
          </cell>
          <cell r="H888" t="str">
            <v>Light Vehicle</v>
          </cell>
          <cell r="I888"/>
          <cell r="J888" t="str">
            <v>Commercial Van</v>
          </cell>
          <cell r="K888"/>
          <cell r="L888"/>
          <cell r="M888"/>
          <cell r="N888" t="str">
            <v>JTFHS02P7L9990059</v>
          </cell>
          <cell r="O888">
            <v>2020</v>
          </cell>
          <cell r="P888" t="str">
            <v>Japan</v>
          </cell>
          <cell r="Q888" t="str">
            <v>UPS - Operations</v>
          </cell>
          <cell r="R888" t="str">
            <v>GWC</v>
          </cell>
          <cell r="S888" t="str">
            <v>LVQ</v>
          </cell>
          <cell r="T888"/>
          <cell r="U888"/>
          <cell r="V888"/>
          <cell r="W888">
            <v>4</v>
          </cell>
          <cell r="X888" t="str">
            <v>White</v>
          </cell>
          <cell r="Y888" t="str">
            <v>2KD-B044572</v>
          </cell>
          <cell r="Z888"/>
          <cell r="AA888" t="str">
            <v>Diesel</v>
          </cell>
          <cell r="AB888"/>
          <cell r="AC888">
            <v>1</v>
          </cell>
          <cell r="AD888"/>
          <cell r="AE888" t="str">
            <v>2 Seater</v>
          </cell>
          <cell r="AF888"/>
          <cell r="AG888"/>
          <cell r="AH888"/>
          <cell r="AI888">
            <v>1465</v>
          </cell>
          <cell r="AJ888">
            <v>3300</v>
          </cell>
          <cell r="AK888">
            <v>1835</v>
          </cell>
          <cell r="AL888">
            <v>255</v>
          </cell>
          <cell r="AM888"/>
          <cell r="AN888">
            <v>115</v>
          </cell>
          <cell r="AO888"/>
          <cell r="AP888">
            <v>132</v>
          </cell>
          <cell r="AQ888"/>
          <cell r="AR888"/>
          <cell r="AS888"/>
          <cell r="AT888"/>
          <cell r="AU888"/>
          <cell r="AV888"/>
          <cell r="AW888"/>
          <cell r="AX888"/>
          <cell r="AY888" t="e">
            <v>#N/A</v>
          </cell>
          <cell r="AZ888"/>
          <cell r="BA888">
            <v>44882</v>
          </cell>
          <cell r="BB888" t="str">
            <v>Expired</v>
          </cell>
          <cell r="BC888" t="str">
            <v>Compreh.</v>
          </cell>
          <cell r="BD888" t="str">
            <v>N/A</v>
          </cell>
          <cell r="BE888" t="str">
            <v xml:space="preserve">According to the Concerned department they not requested </v>
          </cell>
          <cell r="BF888" t="str">
            <v>N/A</v>
          </cell>
          <cell r="BG888" t="str">
            <v>N/A</v>
          </cell>
          <cell r="BH888" t="str">
            <v>N/A</v>
          </cell>
          <cell r="BI888" t="str">
            <v>N/A</v>
          </cell>
          <cell r="BJ888"/>
          <cell r="BK888">
            <v>44131</v>
          </cell>
          <cell r="BL888"/>
          <cell r="BM888"/>
          <cell r="BN888">
            <v>4000026399</v>
          </cell>
          <cell r="BO888"/>
          <cell r="BP888" t="str">
            <v>3Y 100K</v>
          </cell>
          <cell r="BQ888">
            <v>1103010100</v>
          </cell>
        </row>
        <row r="889">
          <cell r="C889">
            <v>324541</v>
          </cell>
          <cell r="D889" t="str">
            <v>Active</v>
          </cell>
          <cell r="E889" t="str">
            <v>Toyota</v>
          </cell>
          <cell r="F889" t="str">
            <v>Manuel</v>
          </cell>
          <cell r="G889" t="str">
            <v>Hiace</v>
          </cell>
          <cell r="H889" t="str">
            <v>Light Vehicle</v>
          </cell>
          <cell r="I889"/>
          <cell r="J889" t="str">
            <v>Commercial Van</v>
          </cell>
          <cell r="K889"/>
          <cell r="L889"/>
          <cell r="M889"/>
          <cell r="N889" t="str">
            <v>JTFHS02P5L9990061</v>
          </cell>
          <cell r="O889">
            <v>2020</v>
          </cell>
          <cell r="P889" t="str">
            <v>Japan</v>
          </cell>
          <cell r="Q889" t="str">
            <v>UPS - Operations</v>
          </cell>
          <cell r="R889" t="str">
            <v>GWC</v>
          </cell>
          <cell r="S889" t="str">
            <v>LVQ</v>
          </cell>
          <cell r="T889"/>
          <cell r="U889"/>
          <cell r="V889"/>
          <cell r="W889">
            <v>4</v>
          </cell>
          <cell r="X889" t="str">
            <v>White</v>
          </cell>
          <cell r="Y889" t="str">
            <v>2KD-B044897</v>
          </cell>
          <cell r="Z889"/>
          <cell r="AA889" t="str">
            <v>Diesel</v>
          </cell>
          <cell r="AB889"/>
          <cell r="AC889">
            <v>1</v>
          </cell>
          <cell r="AD889"/>
          <cell r="AE889" t="str">
            <v>2 Seater</v>
          </cell>
          <cell r="AF889"/>
          <cell r="AG889"/>
          <cell r="AH889"/>
          <cell r="AI889">
            <v>1465</v>
          </cell>
          <cell r="AJ889">
            <v>3300</v>
          </cell>
          <cell r="AK889">
            <v>1835</v>
          </cell>
          <cell r="AL889">
            <v>255</v>
          </cell>
          <cell r="AM889"/>
          <cell r="AN889">
            <v>115</v>
          </cell>
          <cell r="AO889"/>
          <cell r="AP889">
            <v>132</v>
          </cell>
          <cell r="AQ889"/>
          <cell r="AR889"/>
          <cell r="AS889"/>
          <cell r="AT889"/>
          <cell r="AU889"/>
          <cell r="AV889"/>
          <cell r="AW889"/>
          <cell r="AX889"/>
          <cell r="AY889" t="e">
            <v>#N/A</v>
          </cell>
          <cell r="AZ889"/>
          <cell r="BA889">
            <v>44882</v>
          </cell>
          <cell r="BB889" t="str">
            <v>Expired</v>
          </cell>
          <cell r="BC889" t="str">
            <v>Compreh.</v>
          </cell>
          <cell r="BD889" t="str">
            <v>N/A</v>
          </cell>
          <cell r="BE889" t="str">
            <v xml:space="preserve">According to the Concerned department they not requested </v>
          </cell>
          <cell r="BF889" t="str">
            <v>N/A</v>
          </cell>
          <cell r="BG889" t="str">
            <v>N/A</v>
          </cell>
          <cell r="BH889" t="str">
            <v>N/A</v>
          </cell>
          <cell r="BI889" t="str">
            <v>N/A</v>
          </cell>
          <cell r="BJ889"/>
          <cell r="BK889">
            <v>44131</v>
          </cell>
          <cell r="BL889"/>
          <cell r="BM889"/>
          <cell r="BN889">
            <v>4000026399</v>
          </cell>
          <cell r="BO889"/>
          <cell r="BP889" t="str">
            <v>3Y 100K</v>
          </cell>
          <cell r="BQ889">
            <v>1103010100</v>
          </cell>
        </row>
        <row r="890">
          <cell r="C890">
            <v>324542</v>
          </cell>
          <cell r="D890" t="str">
            <v>Active</v>
          </cell>
          <cell r="E890" t="str">
            <v>Toyota</v>
          </cell>
          <cell r="F890" t="str">
            <v>Manuel</v>
          </cell>
          <cell r="G890" t="str">
            <v>Hiace</v>
          </cell>
          <cell r="H890" t="str">
            <v>Light Vehicle</v>
          </cell>
          <cell r="I890"/>
          <cell r="J890" t="str">
            <v>Commercial Van</v>
          </cell>
          <cell r="K890"/>
          <cell r="L890"/>
          <cell r="M890"/>
          <cell r="N890" t="str">
            <v>JTFHS02PXL9990055</v>
          </cell>
          <cell r="O890">
            <v>2020</v>
          </cell>
          <cell r="P890" t="str">
            <v>Japan</v>
          </cell>
          <cell r="Q890" t="str">
            <v>UPS - Operations</v>
          </cell>
          <cell r="R890" t="str">
            <v>GWC</v>
          </cell>
          <cell r="S890" t="str">
            <v>LVQ</v>
          </cell>
          <cell r="T890"/>
          <cell r="U890"/>
          <cell r="V890"/>
          <cell r="W890">
            <v>4</v>
          </cell>
          <cell r="X890" t="str">
            <v>White</v>
          </cell>
          <cell r="Y890" t="str">
            <v>2KD-B044166</v>
          </cell>
          <cell r="Z890"/>
          <cell r="AA890" t="str">
            <v>Diesel</v>
          </cell>
          <cell r="AB890"/>
          <cell r="AC890">
            <v>1</v>
          </cell>
          <cell r="AD890"/>
          <cell r="AE890" t="str">
            <v>2 Seater</v>
          </cell>
          <cell r="AF890"/>
          <cell r="AG890"/>
          <cell r="AH890"/>
          <cell r="AI890">
            <v>1465</v>
          </cell>
          <cell r="AJ890">
            <v>3300</v>
          </cell>
          <cell r="AK890">
            <v>1835</v>
          </cell>
          <cell r="AL890">
            <v>255</v>
          </cell>
          <cell r="AM890"/>
          <cell r="AN890">
            <v>115</v>
          </cell>
          <cell r="AO890"/>
          <cell r="AP890">
            <v>132</v>
          </cell>
          <cell r="AQ890"/>
          <cell r="AR890"/>
          <cell r="AS890"/>
          <cell r="AT890"/>
          <cell r="AU890"/>
          <cell r="AV890"/>
          <cell r="AW890"/>
          <cell r="AX890"/>
          <cell r="AY890" t="e">
            <v>#N/A</v>
          </cell>
          <cell r="AZ890"/>
          <cell r="BA890">
            <v>44882</v>
          </cell>
          <cell r="BB890" t="str">
            <v>Expired</v>
          </cell>
          <cell r="BC890" t="str">
            <v>Compreh.</v>
          </cell>
          <cell r="BD890" t="str">
            <v>N/A</v>
          </cell>
          <cell r="BE890" t="str">
            <v xml:space="preserve">According to the Concerned department they not requested </v>
          </cell>
          <cell r="BF890" t="str">
            <v>N/A</v>
          </cell>
          <cell r="BG890" t="str">
            <v>N/A</v>
          </cell>
          <cell r="BH890" t="str">
            <v>N/A</v>
          </cell>
          <cell r="BI890" t="str">
            <v>N/A</v>
          </cell>
          <cell r="BJ890"/>
          <cell r="BK890">
            <v>44131</v>
          </cell>
          <cell r="BL890"/>
          <cell r="BM890"/>
          <cell r="BN890">
            <v>4000026399</v>
          </cell>
          <cell r="BO890"/>
          <cell r="BP890" t="str">
            <v>3Y 100K</v>
          </cell>
          <cell r="BQ890">
            <v>1103010100</v>
          </cell>
        </row>
        <row r="891">
          <cell r="C891">
            <v>324543</v>
          </cell>
          <cell r="D891" t="str">
            <v>Active</v>
          </cell>
          <cell r="E891" t="str">
            <v>Toyota</v>
          </cell>
          <cell r="F891" t="str">
            <v>Manuel</v>
          </cell>
          <cell r="G891" t="str">
            <v>Hiace</v>
          </cell>
          <cell r="H891" t="str">
            <v>Light Vehicle</v>
          </cell>
          <cell r="I891"/>
          <cell r="J891" t="str">
            <v>Commercial Van</v>
          </cell>
          <cell r="K891"/>
          <cell r="L891"/>
          <cell r="M891"/>
          <cell r="N891" t="str">
            <v>JTFHS02P4L9990066</v>
          </cell>
          <cell r="O891">
            <v>2020</v>
          </cell>
          <cell r="P891" t="str">
            <v>Japan</v>
          </cell>
          <cell r="Q891" t="str">
            <v>UPS - Operations</v>
          </cell>
          <cell r="R891" t="str">
            <v>GWC</v>
          </cell>
          <cell r="S891" t="str">
            <v>LVQ</v>
          </cell>
          <cell r="T891"/>
          <cell r="U891"/>
          <cell r="V891"/>
          <cell r="W891">
            <v>4</v>
          </cell>
          <cell r="X891" t="str">
            <v>White</v>
          </cell>
          <cell r="Y891" t="str">
            <v>2KD-B045351</v>
          </cell>
          <cell r="Z891"/>
          <cell r="AA891" t="str">
            <v>Diesel</v>
          </cell>
          <cell r="AB891"/>
          <cell r="AC891">
            <v>1</v>
          </cell>
          <cell r="AD891"/>
          <cell r="AE891" t="str">
            <v>2 Seater</v>
          </cell>
          <cell r="AF891"/>
          <cell r="AG891"/>
          <cell r="AH891"/>
          <cell r="AI891">
            <v>1465</v>
          </cell>
          <cell r="AJ891">
            <v>3300</v>
          </cell>
          <cell r="AK891">
            <v>1835</v>
          </cell>
          <cell r="AL891">
            <v>255</v>
          </cell>
          <cell r="AM891"/>
          <cell r="AN891">
            <v>115</v>
          </cell>
          <cell r="AO891"/>
          <cell r="AP891">
            <v>132</v>
          </cell>
          <cell r="AQ891"/>
          <cell r="AR891"/>
          <cell r="AS891"/>
          <cell r="AT891"/>
          <cell r="AU891"/>
          <cell r="AV891"/>
          <cell r="AW891"/>
          <cell r="AX891"/>
          <cell r="AY891" t="e">
            <v>#N/A</v>
          </cell>
          <cell r="AZ891"/>
          <cell r="BA891">
            <v>44882</v>
          </cell>
          <cell r="BB891" t="str">
            <v>Expired</v>
          </cell>
          <cell r="BC891" t="str">
            <v>Compreh.</v>
          </cell>
          <cell r="BD891" t="str">
            <v>N/A</v>
          </cell>
          <cell r="BE891" t="str">
            <v xml:space="preserve">According to the Concerned department they not requested </v>
          </cell>
          <cell r="BF891" t="str">
            <v>N/A</v>
          </cell>
          <cell r="BG891" t="str">
            <v>N/A</v>
          </cell>
          <cell r="BH891" t="str">
            <v>N/A</v>
          </cell>
          <cell r="BI891" t="str">
            <v>N/A</v>
          </cell>
          <cell r="BJ891"/>
          <cell r="BK891">
            <v>44131</v>
          </cell>
          <cell r="BL891"/>
          <cell r="BM891"/>
          <cell r="BN891">
            <v>4000026399</v>
          </cell>
          <cell r="BO891"/>
          <cell r="BP891" t="str">
            <v>3Y 100K</v>
          </cell>
          <cell r="BQ891">
            <v>1103010100</v>
          </cell>
        </row>
        <row r="892">
          <cell r="C892">
            <v>324544</v>
          </cell>
          <cell r="D892" t="str">
            <v>Active</v>
          </cell>
          <cell r="E892" t="str">
            <v>Toyota</v>
          </cell>
          <cell r="F892" t="str">
            <v>Manuel</v>
          </cell>
          <cell r="G892" t="str">
            <v>Hiace</v>
          </cell>
          <cell r="H892" t="str">
            <v>Light Vehicle</v>
          </cell>
          <cell r="I892"/>
          <cell r="J892" t="str">
            <v>Commercial Van</v>
          </cell>
          <cell r="K892"/>
          <cell r="L892"/>
          <cell r="M892"/>
          <cell r="N892" t="str">
            <v>JTFHS02P6L9990067</v>
          </cell>
          <cell r="O892">
            <v>2020</v>
          </cell>
          <cell r="P892" t="str">
            <v>Japan</v>
          </cell>
          <cell r="Q892" t="str">
            <v>UPS - Operations</v>
          </cell>
          <cell r="R892" t="str">
            <v>GWC</v>
          </cell>
          <cell r="S892" t="str">
            <v>LVQ</v>
          </cell>
          <cell r="T892"/>
          <cell r="U892"/>
          <cell r="V892"/>
          <cell r="W892">
            <v>4</v>
          </cell>
          <cell r="X892" t="str">
            <v>White</v>
          </cell>
          <cell r="Y892" t="str">
            <v>2KD-B045498</v>
          </cell>
          <cell r="Z892"/>
          <cell r="AA892" t="str">
            <v>Diesel</v>
          </cell>
          <cell r="AB892"/>
          <cell r="AC892">
            <v>1</v>
          </cell>
          <cell r="AD892"/>
          <cell r="AE892" t="str">
            <v>2 Seater</v>
          </cell>
          <cell r="AF892"/>
          <cell r="AG892"/>
          <cell r="AH892"/>
          <cell r="AI892">
            <v>1465</v>
          </cell>
          <cell r="AJ892">
            <v>3300</v>
          </cell>
          <cell r="AK892">
            <v>1835</v>
          </cell>
          <cell r="AL892">
            <v>255</v>
          </cell>
          <cell r="AM892"/>
          <cell r="AN892">
            <v>115</v>
          </cell>
          <cell r="AO892"/>
          <cell r="AP892">
            <v>132</v>
          </cell>
          <cell r="AQ892"/>
          <cell r="AR892"/>
          <cell r="AS892"/>
          <cell r="AT892"/>
          <cell r="AU892"/>
          <cell r="AV892"/>
          <cell r="AW892"/>
          <cell r="AX892"/>
          <cell r="AY892" t="e">
            <v>#N/A</v>
          </cell>
          <cell r="AZ892"/>
          <cell r="BA892">
            <v>44882</v>
          </cell>
          <cell r="BB892" t="str">
            <v>Expired</v>
          </cell>
          <cell r="BC892" t="str">
            <v>Compreh.</v>
          </cell>
          <cell r="BD892" t="str">
            <v>N/A</v>
          </cell>
          <cell r="BE892" t="str">
            <v xml:space="preserve">According to the Concerned department they not requested </v>
          </cell>
          <cell r="BF892" t="str">
            <v>N/A</v>
          </cell>
          <cell r="BG892" t="str">
            <v>N/A</v>
          </cell>
          <cell r="BH892" t="str">
            <v>N/A</v>
          </cell>
          <cell r="BI892" t="str">
            <v>N/A</v>
          </cell>
          <cell r="BJ892"/>
          <cell r="BK892">
            <v>44131</v>
          </cell>
          <cell r="BL892"/>
          <cell r="BM892"/>
          <cell r="BN892">
            <v>4000026399</v>
          </cell>
          <cell r="BO892"/>
          <cell r="BP892" t="str">
            <v>3Y 100K</v>
          </cell>
          <cell r="BQ892">
            <v>1103010100</v>
          </cell>
        </row>
        <row r="893">
          <cell r="C893">
            <v>66920</v>
          </cell>
          <cell r="D893" t="str">
            <v>Active</v>
          </cell>
          <cell r="E893" t="str">
            <v>Toyota</v>
          </cell>
          <cell r="F893" t="str">
            <v xml:space="preserve">Automatic </v>
          </cell>
          <cell r="G893" t="str">
            <v>62-8FD30 </v>
          </cell>
          <cell r="H893" t="str">
            <v>Heavy Equipment</v>
          </cell>
          <cell r="I893"/>
          <cell r="J893" t="str">
            <v>Forklift</v>
          </cell>
          <cell r="K893"/>
          <cell r="L893"/>
          <cell r="M893"/>
          <cell r="N893" t="str">
            <v>608FDJ35-73236</v>
          </cell>
          <cell r="O893">
            <v>2019</v>
          </cell>
          <cell r="P893" t="str">
            <v>Japan</v>
          </cell>
          <cell r="Q893" t="str">
            <v>CL - Raslaffan Operations</v>
          </cell>
          <cell r="R893" t="str">
            <v>GWC</v>
          </cell>
          <cell r="S893" t="str">
            <v>Raslaffan</v>
          </cell>
          <cell r="T893" t="str">
            <v>NOC Raslaffan</v>
          </cell>
          <cell r="U893"/>
          <cell r="V893"/>
          <cell r="W893"/>
          <cell r="X893" t="str">
            <v>black and grey</v>
          </cell>
          <cell r="Y893" t="str">
            <v>1DZ-0371288</v>
          </cell>
          <cell r="Z893"/>
          <cell r="AA893" t="str">
            <v>Diesel</v>
          </cell>
          <cell r="AB893"/>
          <cell r="AC893"/>
          <cell r="AD893"/>
          <cell r="AE893"/>
          <cell r="AF893"/>
          <cell r="AG893"/>
          <cell r="AH893"/>
          <cell r="AI893">
            <v>3000</v>
          </cell>
          <cell r="AJ893">
            <v>7500</v>
          </cell>
          <cell r="AK893">
            <v>4500</v>
          </cell>
          <cell r="AL893"/>
          <cell r="AM893"/>
          <cell r="AN893"/>
          <cell r="AO893"/>
          <cell r="AP893"/>
          <cell r="AQ893"/>
          <cell r="AR893"/>
          <cell r="AS893"/>
          <cell r="AT893"/>
          <cell r="AU893"/>
          <cell r="AV893"/>
          <cell r="AW893"/>
          <cell r="AX893"/>
          <cell r="AY893" t="e">
            <v>#N/A</v>
          </cell>
          <cell r="AZ893"/>
          <cell r="BA893">
            <v>45004</v>
          </cell>
          <cell r="BB893" t="str">
            <v/>
          </cell>
          <cell r="BC893" t="str">
            <v>3rd Party</v>
          </cell>
          <cell r="BD893" t="str">
            <v>N/A</v>
          </cell>
          <cell r="BE893" t="str">
            <v xml:space="preserve">According to the Concerned department they not requested </v>
          </cell>
          <cell r="BF893" t="str">
            <v>N/A</v>
          </cell>
          <cell r="BG893" t="str">
            <v>N/A</v>
          </cell>
          <cell r="BH893" t="str">
            <v>N/A</v>
          </cell>
          <cell r="BI893" t="str">
            <v>N/A</v>
          </cell>
          <cell r="BJ893"/>
          <cell r="BK893"/>
          <cell r="BL893"/>
          <cell r="BM893"/>
          <cell r="BN893"/>
          <cell r="BO893"/>
          <cell r="BP893" t="str">
            <v>3Y 100K</v>
          </cell>
          <cell r="BQ893">
            <v>1108010460</v>
          </cell>
        </row>
        <row r="894">
          <cell r="C894">
            <v>69513</v>
          </cell>
          <cell r="D894" t="str">
            <v>Active</v>
          </cell>
          <cell r="E894" t="str">
            <v>Kalmar</v>
          </cell>
          <cell r="F894" t="str">
            <v xml:space="preserve">Automatic </v>
          </cell>
          <cell r="G894" t="str">
            <v>DCU8045ES8</v>
          </cell>
          <cell r="H894" t="str">
            <v>Heavy Equipment</v>
          </cell>
          <cell r="I894"/>
          <cell r="J894" t="str">
            <v>Stacker</v>
          </cell>
          <cell r="K894"/>
          <cell r="L894"/>
          <cell r="M894"/>
          <cell r="N894" t="str">
            <v>H30500211</v>
          </cell>
          <cell r="O894">
            <v>2020</v>
          </cell>
          <cell r="P894" t="str">
            <v>China</v>
          </cell>
          <cell r="Q894" t="str">
            <v>RE-LVQ - Operations</v>
          </cell>
          <cell r="R894" t="str">
            <v>GWC</v>
          </cell>
          <cell r="S894" t="str">
            <v>Messaide</v>
          </cell>
          <cell r="T894" t="str">
            <v>Messaide</v>
          </cell>
          <cell r="U894"/>
          <cell r="V894"/>
          <cell r="W894"/>
          <cell r="X894" t="str">
            <v xml:space="preserve">Red  </v>
          </cell>
          <cell r="Y894">
            <v>7008509282</v>
          </cell>
          <cell r="Z894"/>
          <cell r="AA894" t="str">
            <v>Diesel</v>
          </cell>
          <cell r="AB894"/>
          <cell r="AC894"/>
          <cell r="AD894"/>
          <cell r="AE894"/>
          <cell r="AF894"/>
          <cell r="AG894"/>
          <cell r="AH894"/>
          <cell r="AI894">
            <v>-37388</v>
          </cell>
          <cell r="AJ894"/>
          <cell r="AK894">
            <v>37388</v>
          </cell>
          <cell r="AL894"/>
          <cell r="AM894"/>
          <cell r="AN894"/>
          <cell r="AO894"/>
          <cell r="AP894"/>
          <cell r="AQ894"/>
          <cell r="AR894"/>
          <cell r="AS894"/>
          <cell r="AT894"/>
          <cell r="AU894"/>
          <cell r="AV894"/>
          <cell r="AW894"/>
          <cell r="AX894"/>
          <cell r="AY894" t="e">
            <v>#N/A</v>
          </cell>
          <cell r="AZ894"/>
          <cell r="BA894">
            <v>44844</v>
          </cell>
          <cell r="BB894" t="str">
            <v>Expired</v>
          </cell>
          <cell r="BC894" t="str">
            <v>3rd Party</v>
          </cell>
          <cell r="BD894" t="str">
            <v>N/A</v>
          </cell>
          <cell r="BE894" t="str">
            <v xml:space="preserve">According to the Concerned department they not requested </v>
          </cell>
          <cell r="BF894" t="str">
            <v>N/A</v>
          </cell>
          <cell r="BG894" t="str">
            <v>N/A</v>
          </cell>
          <cell r="BH894" t="str">
            <v>N/A</v>
          </cell>
          <cell r="BI894" t="str">
            <v>N/A</v>
          </cell>
          <cell r="BJ894"/>
          <cell r="BK894">
            <v>44108</v>
          </cell>
          <cell r="BL894"/>
          <cell r="BM894"/>
          <cell r="BN894">
            <v>4000022801</v>
          </cell>
          <cell r="BO894"/>
          <cell r="BP894" t="str">
            <v xml:space="preserve"> 2 years and 4000 Hrs</v>
          </cell>
          <cell r="BQ894">
            <v>1108040110</v>
          </cell>
        </row>
        <row r="895">
          <cell r="C895">
            <v>16048</v>
          </cell>
          <cell r="D895" t="str">
            <v>Active</v>
          </cell>
          <cell r="E895" t="str">
            <v>Nissan</v>
          </cell>
          <cell r="F895" t="str">
            <v>Manuel</v>
          </cell>
          <cell r="G895" t="str">
            <v xml:space="preserve">Urvan </v>
          </cell>
          <cell r="H895" t="str">
            <v>Light Vehicle</v>
          </cell>
          <cell r="I895"/>
          <cell r="J895" t="str">
            <v>Commercial Van</v>
          </cell>
          <cell r="K895"/>
          <cell r="L895"/>
          <cell r="M895"/>
          <cell r="N895" t="str">
            <v>JN6BE6AS1K9031038</v>
          </cell>
          <cell r="O895">
            <v>2019</v>
          </cell>
          <cell r="P895" t="str">
            <v>Japan</v>
          </cell>
          <cell r="Q895" t="str">
            <v>UPS - Operation Services</v>
          </cell>
          <cell r="R895" t="str">
            <v>GWC</v>
          </cell>
          <cell r="S895" t="str">
            <v>UPS</v>
          </cell>
          <cell r="T895"/>
          <cell r="U895"/>
          <cell r="V895"/>
          <cell r="W895">
            <v>4</v>
          </cell>
          <cell r="X895" t="str">
            <v>White</v>
          </cell>
          <cell r="Y895" t="str">
            <v>723539Q</v>
          </cell>
          <cell r="Z895"/>
          <cell r="AA895" t="str">
            <v>Petrol</v>
          </cell>
          <cell r="AB895"/>
          <cell r="AC895">
            <v>1</v>
          </cell>
          <cell r="AD895"/>
          <cell r="AE895" t="str">
            <v>03 Seater</v>
          </cell>
          <cell r="AF895"/>
          <cell r="AG895"/>
          <cell r="AH895"/>
          <cell r="AI895">
            <v>2700</v>
          </cell>
          <cell r="AJ895">
            <v>4110</v>
          </cell>
          <cell r="AK895">
            <v>1410</v>
          </cell>
          <cell r="AL895"/>
          <cell r="AM895"/>
          <cell r="AN895"/>
          <cell r="AO895"/>
          <cell r="AP895"/>
          <cell r="AQ895"/>
          <cell r="AR895"/>
          <cell r="AS895"/>
          <cell r="AT895"/>
          <cell r="AU895"/>
          <cell r="AV895"/>
          <cell r="AW895"/>
          <cell r="AX895"/>
          <cell r="AY895" t="e">
            <v>#N/A</v>
          </cell>
          <cell r="AZ895"/>
          <cell r="BA895">
            <v>44972</v>
          </cell>
          <cell r="BB895" t="str">
            <v/>
          </cell>
          <cell r="BC895" t="str">
            <v>Compreh.</v>
          </cell>
          <cell r="BD895" t="str">
            <v>N/A</v>
          </cell>
          <cell r="BE895" t="str">
            <v xml:space="preserve">According to the Concerned department they not requested </v>
          </cell>
          <cell r="BF895" t="str">
            <v>N/A</v>
          </cell>
          <cell r="BG895" t="str">
            <v>N/A</v>
          </cell>
          <cell r="BH895" t="str">
            <v>N/A</v>
          </cell>
          <cell r="BI895" t="str">
            <v>N/A</v>
          </cell>
          <cell r="BJ895"/>
          <cell r="BK895"/>
          <cell r="BL895"/>
          <cell r="BM895"/>
          <cell r="BN895"/>
          <cell r="BO895"/>
          <cell r="BP895" t="str">
            <v>3Y 100K</v>
          </cell>
          <cell r="BQ895">
            <v>1103010400</v>
          </cell>
        </row>
        <row r="896">
          <cell r="C896">
            <v>19468</v>
          </cell>
          <cell r="D896" t="str">
            <v>Active</v>
          </cell>
          <cell r="E896" t="str">
            <v>Mitsubishi</v>
          </cell>
          <cell r="F896" t="str">
            <v>Manuel</v>
          </cell>
          <cell r="G896" t="str">
            <v>L 200</v>
          </cell>
          <cell r="H896" t="str">
            <v>PASSENGER CAB</v>
          </cell>
          <cell r="I896"/>
          <cell r="J896" t="str">
            <v>PASSENGER CAB</v>
          </cell>
          <cell r="K896"/>
          <cell r="L896"/>
          <cell r="M896" t="str">
            <v>MMBJNKB40FD036855</v>
          </cell>
          <cell r="N896" t="str">
            <v>MMBJNKB40FD036855</v>
          </cell>
          <cell r="O896">
            <v>2015</v>
          </cell>
          <cell r="P896" t="str">
            <v>Thailand</v>
          </cell>
          <cell r="Q896" t="str">
            <v>TR-Transport - Operations</v>
          </cell>
          <cell r="R896" t="str">
            <v>GWC</v>
          </cell>
          <cell r="S896" t="str">
            <v>LVQ</v>
          </cell>
          <cell r="T896" t="str">
            <v>LVQ</v>
          </cell>
          <cell r="U896"/>
          <cell r="V896"/>
          <cell r="W896">
            <v>4</v>
          </cell>
          <cell r="X896" t="str">
            <v>White</v>
          </cell>
          <cell r="Y896" t="str">
            <v>4D56UCLF1936</v>
          </cell>
          <cell r="Z896"/>
          <cell r="AA896" t="str">
            <v>Diesel</v>
          </cell>
          <cell r="AB896"/>
          <cell r="AC896">
            <v>1</v>
          </cell>
          <cell r="AD896">
            <v>7</v>
          </cell>
          <cell r="AE896" t="str">
            <v>4 Seater</v>
          </cell>
          <cell r="AF896"/>
          <cell r="AG896"/>
          <cell r="AH896"/>
          <cell r="AI896">
            <v>-2540</v>
          </cell>
          <cell r="AJ896"/>
          <cell r="AK896">
            <v>2540</v>
          </cell>
          <cell r="AL896"/>
          <cell r="AM896"/>
          <cell r="AN896"/>
          <cell r="AO896"/>
          <cell r="AP896"/>
          <cell r="AQ896"/>
          <cell r="AR896"/>
          <cell r="AS896"/>
          <cell r="AT896"/>
          <cell r="AU896"/>
          <cell r="AV896"/>
          <cell r="AW896"/>
          <cell r="AX896"/>
          <cell r="AY896" t="e">
            <v>#N/A</v>
          </cell>
          <cell r="AZ896"/>
          <cell r="BA896">
            <v>44854</v>
          </cell>
          <cell r="BB896" t="str">
            <v>Expired</v>
          </cell>
          <cell r="BC896" t="str">
            <v>Compreh.</v>
          </cell>
          <cell r="BD896" t="str">
            <v>N/A</v>
          </cell>
          <cell r="BE896" t="str">
            <v xml:space="preserve">According to the Concerned department they not requested </v>
          </cell>
          <cell r="BF896" t="str">
            <v>N/A</v>
          </cell>
          <cell r="BG896" t="str">
            <v>N/A</v>
          </cell>
          <cell r="BH896" t="str">
            <v>N/A</v>
          </cell>
          <cell r="BI896" t="str">
            <v>N/A</v>
          </cell>
          <cell r="BJ896"/>
          <cell r="BK896"/>
          <cell r="BL896"/>
          <cell r="BM896"/>
          <cell r="BN896"/>
          <cell r="BO896"/>
          <cell r="BP896"/>
          <cell r="BQ896">
            <v>1108050100</v>
          </cell>
        </row>
        <row r="897">
          <cell r="C897">
            <v>19469</v>
          </cell>
          <cell r="D897" t="str">
            <v>Active</v>
          </cell>
          <cell r="E897" t="str">
            <v>Mitsubishi</v>
          </cell>
          <cell r="F897" t="str">
            <v>Manuel</v>
          </cell>
          <cell r="G897" t="str">
            <v>L 200</v>
          </cell>
          <cell r="H897" t="str">
            <v>PASSENGER CAB</v>
          </cell>
          <cell r="I897"/>
          <cell r="J897" t="str">
            <v>PASSENGER CAB</v>
          </cell>
          <cell r="K897"/>
          <cell r="L897"/>
          <cell r="M897" t="str">
            <v>MMBJNKB40FD036790</v>
          </cell>
          <cell r="N897" t="str">
            <v>MMBJNKB40FD036790</v>
          </cell>
          <cell r="O897">
            <v>2015</v>
          </cell>
          <cell r="P897" t="str">
            <v>Thailand</v>
          </cell>
          <cell r="Q897" t="str">
            <v>TR-Transport - Operations</v>
          </cell>
          <cell r="R897" t="str">
            <v>GWC</v>
          </cell>
          <cell r="S897" t="str">
            <v>LVQ</v>
          </cell>
          <cell r="T897" t="str">
            <v>LVQ</v>
          </cell>
          <cell r="U897"/>
          <cell r="V897"/>
          <cell r="W897">
            <v>4</v>
          </cell>
          <cell r="X897" t="str">
            <v>White</v>
          </cell>
          <cell r="Y897" t="str">
            <v>4D52UCLF1678</v>
          </cell>
          <cell r="Z897"/>
          <cell r="AA897" t="str">
            <v>Diesel</v>
          </cell>
          <cell r="AB897"/>
          <cell r="AC897">
            <v>1</v>
          </cell>
          <cell r="AD897">
            <v>7</v>
          </cell>
          <cell r="AE897" t="str">
            <v>4 Seater</v>
          </cell>
          <cell r="AF897"/>
          <cell r="AG897"/>
          <cell r="AH897"/>
          <cell r="AI897">
            <v>-2540</v>
          </cell>
          <cell r="AJ897"/>
          <cell r="AK897">
            <v>2540</v>
          </cell>
          <cell r="AL897"/>
          <cell r="AM897"/>
          <cell r="AN897"/>
          <cell r="AO897"/>
          <cell r="AP897"/>
          <cell r="AQ897"/>
          <cell r="AR897"/>
          <cell r="AS897"/>
          <cell r="AT897"/>
          <cell r="AU897"/>
          <cell r="AV897"/>
          <cell r="AW897"/>
          <cell r="AX897"/>
          <cell r="AY897" t="e">
            <v>#N/A</v>
          </cell>
          <cell r="AZ897"/>
          <cell r="BA897">
            <v>44844</v>
          </cell>
          <cell r="BB897" t="str">
            <v>Expired</v>
          </cell>
          <cell r="BC897" t="str">
            <v>Compreh.</v>
          </cell>
          <cell r="BD897" t="str">
            <v>N/A</v>
          </cell>
          <cell r="BE897" t="str">
            <v xml:space="preserve">According to the Concerned department they not requested </v>
          </cell>
          <cell r="BF897" t="str">
            <v>N/A</v>
          </cell>
          <cell r="BG897" t="str">
            <v>N/A</v>
          </cell>
          <cell r="BH897" t="str">
            <v>N/A</v>
          </cell>
          <cell r="BI897" t="str">
            <v>N/A</v>
          </cell>
          <cell r="BJ897"/>
          <cell r="BK897"/>
          <cell r="BL897"/>
          <cell r="BM897"/>
          <cell r="BN897"/>
          <cell r="BO897"/>
          <cell r="BP897"/>
          <cell r="BQ897">
            <v>1108050100</v>
          </cell>
        </row>
        <row r="898">
          <cell r="C898">
            <v>20366</v>
          </cell>
          <cell r="D898" t="str">
            <v>Active</v>
          </cell>
          <cell r="E898" t="str">
            <v>Mitsubishi</v>
          </cell>
          <cell r="F898" t="str">
            <v>Manuel</v>
          </cell>
          <cell r="G898" t="str">
            <v>L 200</v>
          </cell>
          <cell r="H898" t="str">
            <v>PASSENGER CAB</v>
          </cell>
          <cell r="I898"/>
          <cell r="J898" t="str">
            <v>PASSENGER CAB</v>
          </cell>
          <cell r="K898"/>
          <cell r="L898"/>
          <cell r="M898" t="str">
            <v>MMBJNKB40FD036892</v>
          </cell>
          <cell r="N898" t="str">
            <v>MMBJNKB40FD036892</v>
          </cell>
          <cell r="O898">
            <v>2015</v>
          </cell>
          <cell r="P898" t="str">
            <v>Thailand</v>
          </cell>
          <cell r="Q898" t="str">
            <v>TR-Transport - Operations</v>
          </cell>
          <cell r="R898" t="str">
            <v>GWC</v>
          </cell>
          <cell r="S898" t="str">
            <v>LVQ</v>
          </cell>
          <cell r="T898" t="str">
            <v>LVQ</v>
          </cell>
          <cell r="U898"/>
          <cell r="V898"/>
          <cell r="W898">
            <v>4</v>
          </cell>
          <cell r="X898" t="str">
            <v>White</v>
          </cell>
          <cell r="Y898" t="str">
            <v>4D52UCLF1999</v>
          </cell>
          <cell r="Z898"/>
          <cell r="AA898" t="str">
            <v>Diesel</v>
          </cell>
          <cell r="AB898"/>
          <cell r="AC898">
            <v>1</v>
          </cell>
          <cell r="AD898">
            <v>7</v>
          </cell>
          <cell r="AE898" t="str">
            <v>4 Seater</v>
          </cell>
          <cell r="AF898"/>
          <cell r="AG898"/>
          <cell r="AH898"/>
          <cell r="AI898">
            <v>0</v>
          </cell>
          <cell r="AJ898"/>
          <cell r="AK898"/>
          <cell r="AL898"/>
          <cell r="AM898"/>
          <cell r="AN898"/>
          <cell r="AO898"/>
          <cell r="AP898"/>
          <cell r="AQ898"/>
          <cell r="AR898"/>
          <cell r="AS898"/>
          <cell r="AT898"/>
          <cell r="AU898"/>
          <cell r="AV898"/>
          <cell r="AW898"/>
          <cell r="AX898"/>
          <cell r="AY898" t="e">
            <v>#N/A</v>
          </cell>
          <cell r="AZ898"/>
          <cell r="BA898">
            <v>44843</v>
          </cell>
          <cell r="BB898" t="str">
            <v>Expired</v>
          </cell>
          <cell r="BC898" t="str">
            <v>Compreh.</v>
          </cell>
          <cell r="BD898" t="str">
            <v>N/A</v>
          </cell>
          <cell r="BE898" t="str">
            <v xml:space="preserve">According to the Concerned department they not requested </v>
          </cell>
          <cell r="BF898" t="str">
            <v>N/A</v>
          </cell>
          <cell r="BG898" t="str">
            <v>N/A</v>
          </cell>
          <cell r="BH898" t="str">
            <v>N/A</v>
          </cell>
          <cell r="BI898" t="str">
            <v>N/A</v>
          </cell>
          <cell r="BJ898"/>
          <cell r="BK898"/>
          <cell r="BL898"/>
          <cell r="BM898"/>
          <cell r="BN898"/>
          <cell r="BO898"/>
          <cell r="BP898"/>
          <cell r="BQ898">
            <v>1108050100</v>
          </cell>
        </row>
        <row r="899">
          <cell r="C899">
            <v>20903</v>
          </cell>
          <cell r="D899" t="str">
            <v>Active</v>
          </cell>
          <cell r="E899" t="str">
            <v>Caterpillar</v>
          </cell>
          <cell r="F899" t="str">
            <v xml:space="preserve">Automatic </v>
          </cell>
          <cell r="G899" t="str">
            <v>3 Ton</v>
          </cell>
          <cell r="H899" t="str">
            <v>Heavy Equipment</v>
          </cell>
          <cell r="I899"/>
          <cell r="J899" t="str">
            <v>Forklift</v>
          </cell>
          <cell r="K899"/>
          <cell r="L899"/>
          <cell r="M899" t="str">
            <v>T14E32797</v>
          </cell>
          <cell r="N899" t="str">
            <v>T14E32797</v>
          </cell>
          <cell r="O899">
            <v>2006</v>
          </cell>
          <cell r="P899" t="str">
            <v>Germany</v>
          </cell>
          <cell r="Q899" t="str">
            <v>CL - 33K</v>
          </cell>
          <cell r="R899" t="str">
            <v>AGI</v>
          </cell>
          <cell r="S899" t="str">
            <v>LVQ</v>
          </cell>
          <cell r="T899" t="str">
            <v>LVQ</v>
          </cell>
          <cell r="U899"/>
          <cell r="V899"/>
          <cell r="W899">
            <v>4</v>
          </cell>
          <cell r="X899" t="str">
            <v>Yellow</v>
          </cell>
          <cell r="Y899"/>
          <cell r="Z899"/>
          <cell r="AA899" t="str">
            <v>Diesel</v>
          </cell>
          <cell r="AB899"/>
          <cell r="AC899"/>
          <cell r="AD899"/>
          <cell r="AE899"/>
          <cell r="AF899"/>
          <cell r="AG899"/>
          <cell r="AH899"/>
          <cell r="AI899">
            <v>-660</v>
          </cell>
          <cell r="AJ899">
            <v>4000</v>
          </cell>
          <cell r="AK899">
            <v>4660</v>
          </cell>
          <cell r="AL899"/>
          <cell r="AM899"/>
          <cell r="AN899"/>
          <cell r="AO899"/>
          <cell r="AP899"/>
          <cell r="AQ899"/>
          <cell r="AR899"/>
          <cell r="AS899"/>
          <cell r="AT899"/>
          <cell r="AU899"/>
          <cell r="AV899"/>
          <cell r="AW899"/>
          <cell r="AX899"/>
          <cell r="AY899" t="e">
            <v>#N/A</v>
          </cell>
          <cell r="AZ899"/>
          <cell r="BA899">
            <v>43541</v>
          </cell>
          <cell r="BB899" t="str">
            <v>Expired</v>
          </cell>
          <cell r="BC899" t="str">
            <v>3rd Party</v>
          </cell>
          <cell r="BD899" t="str">
            <v>N/A</v>
          </cell>
          <cell r="BE899" t="str">
            <v>Not Requered</v>
          </cell>
          <cell r="BF899" t="str">
            <v>N/A</v>
          </cell>
          <cell r="BG899" t="str">
            <v>N/A</v>
          </cell>
          <cell r="BH899" t="str">
            <v>N/A</v>
          </cell>
          <cell r="BI899" t="str">
            <v>N/A</v>
          </cell>
          <cell r="BJ899"/>
          <cell r="BK899"/>
          <cell r="BL899"/>
          <cell r="BM899"/>
          <cell r="BN899"/>
          <cell r="BO899"/>
          <cell r="BP899"/>
          <cell r="BQ899">
            <v>1108010311</v>
          </cell>
        </row>
        <row r="900">
          <cell r="C900">
            <v>20904</v>
          </cell>
          <cell r="D900" t="str">
            <v>Active</v>
          </cell>
          <cell r="E900" t="str">
            <v>Caterpillar</v>
          </cell>
          <cell r="F900" t="str">
            <v xml:space="preserve">Automatic </v>
          </cell>
          <cell r="G900" t="str">
            <v>3 Ton</v>
          </cell>
          <cell r="H900" t="str">
            <v>Heavy Equipment</v>
          </cell>
          <cell r="I900"/>
          <cell r="J900" t="str">
            <v>Forklift</v>
          </cell>
          <cell r="K900"/>
          <cell r="L900"/>
          <cell r="M900" t="str">
            <v>T14E32796</v>
          </cell>
          <cell r="N900" t="str">
            <v>T14E32796</v>
          </cell>
          <cell r="O900">
            <v>2006</v>
          </cell>
          <cell r="P900" t="str">
            <v>Germany</v>
          </cell>
          <cell r="Q900" t="str">
            <v>CL - Ooredoo</v>
          </cell>
          <cell r="R900" t="str">
            <v>AGI</v>
          </cell>
          <cell r="S900" t="str">
            <v>LVQ</v>
          </cell>
          <cell r="T900" t="str">
            <v>LVQ</v>
          </cell>
          <cell r="U900"/>
          <cell r="V900"/>
          <cell r="W900">
            <v>4</v>
          </cell>
          <cell r="X900" t="str">
            <v>Yellow</v>
          </cell>
          <cell r="Y900"/>
          <cell r="Z900"/>
          <cell r="AA900" t="str">
            <v>Diesel</v>
          </cell>
          <cell r="AB900"/>
          <cell r="AC900"/>
          <cell r="AD900"/>
          <cell r="AE900"/>
          <cell r="AF900"/>
          <cell r="AG900"/>
          <cell r="AH900"/>
          <cell r="AI900">
            <v>4000</v>
          </cell>
          <cell r="AJ900">
            <v>8660</v>
          </cell>
          <cell r="AK900">
            <v>4660</v>
          </cell>
          <cell r="AL900"/>
          <cell r="AM900"/>
          <cell r="AN900"/>
          <cell r="AO900"/>
          <cell r="AP900"/>
          <cell r="AQ900"/>
          <cell r="AR900"/>
          <cell r="AS900"/>
          <cell r="AT900"/>
          <cell r="AU900"/>
          <cell r="AV900"/>
          <cell r="AW900"/>
          <cell r="AX900"/>
          <cell r="AY900" t="e">
            <v>#N/A</v>
          </cell>
          <cell r="AZ900"/>
          <cell r="BA900">
            <v>45039</v>
          </cell>
          <cell r="BB900" t="str">
            <v/>
          </cell>
          <cell r="BC900" t="str">
            <v>3rd Party</v>
          </cell>
          <cell r="BD900" t="str">
            <v>N/A</v>
          </cell>
          <cell r="BE900" t="str">
            <v>Not Requered</v>
          </cell>
          <cell r="BF900" t="str">
            <v>N/A</v>
          </cell>
          <cell r="BG900" t="str">
            <v>N/A</v>
          </cell>
          <cell r="BH900" t="str">
            <v>N/A</v>
          </cell>
          <cell r="BI900" t="str">
            <v>N/A</v>
          </cell>
          <cell r="BJ900"/>
          <cell r="BK900"/>
          <cell r="BL900"/>
          <cell r="BM900"/>
          <cell r="BN900"/>
          <cell r="BO900"/>
          <cell r="BP900"/>
          <cell r="BQ900">
            <v>1108010120</v>
          </cell>
        </row>
        <row r="901">
          <cell r="C901">
            <v>21017</v>
          </cell>
          <cell r="D901" t="str">
            <v>Active</v>
          </cell>
          <cell r="E901" t="str">
            <v>Caterpillar</v>
          </cell>
          <cell r="F901" t="str">
            <v xml:space="preserve">Automatic </v>
          </cell>
          <cell r="G901" t="str">
            <v>3 Ton</v>
          </cell>
          <cell r="H901" t="str">
            <v>Heavy Equipment</v>
          </cell>
          <cell r="I901"/>
          <cell r="J901" t="str">
            <v>Forklift</v>
          </cell>
          <cell r="K901"/>
          <cell r="L901"/>
          <cell r="M901" t="str">
            <v>T14E32801</v>
          </cell>
          <cell r="N901" t="str">
            <v>T14E32801</v>
          </cell>
          <cell r="O901">
            <v>2006</v>
          </cell>
          <cell r="P901" t="str">
            <v>Germany</v>
          </cell>
          <cell r="Q901" t="str">
            <v>CL - 33K</v>
          </cell>
          <cell r="R901" t="str">
            <v>AGI</v>
          </cell>
          <cell r="S901" t="str">
            <v>LVQ</v>
          </cell>
          <cell r="T901" t="str">
            <v>LVQ</v>
          </cell>
          <cell r="U901"/>
          <cell r="V901"/>
          <cell r="W901">
            <v>4</v>
          </cell>
          <cell r="X901" t="str">
            <v>Yellow</v>
          </cell>
          <cell r="Y901"/>
          <cell r="Z901"/>
          <cell r="AA901" t="str">
            <v>Diesel</v>
          </cell>
          <cell r="AB901"/>
          <cell r="AC901"/>
          <cell r="AD901"/>
          <cell r="AE901"/>
          <cell r="AF901"/>
          <cell r="AG901"/>
          <cell r="AH901"/>
          <cell r="AI901">
            <v>2000</v>
          </cell>
          <cell r="AJ901">
            <v>6660</v>
          </cell>
          <cell r="AK901">
            <v>4660</v>
          </cell>
          <cell r="AL901"/>
          <cell r="AM901"/>
          <cell r="AN901"/>
          <cell r="AO901"/>
          <cell r="AP901"/>
          <cell r="AQ901"/>
          <cell r="AR901"/>
          <cell r="AS901"/>
          <cell r="AT901"/>
          <cell r="AU901"/>
          <cell r="AV901"/>
          <cell r="AW901"/>
          <cell r="AX901"/>
          <cell r="AY901" t="e">
            <v>#N/A</v>
          </cell>
          <cell r="AZ901"/>
          <cell r="BA901">
            <v>45018</v>
          </cell>
          <cell r="BB901" t="str">
            <v/>
          </cell>
          <cell r="BC901" t="str">
            <v>3rd Party</v>
          </cell>
          <cell r="BD901" t="str">
            <v>N/A</v>
          </cell>
          <cell r="BE901" t="str">
            <v>Not Requered</v>
          </cell>
          <cell r="BF901" t="str">
            <v>N/A</v>
          </cell>
          <cell r="BG901" t="str">
            <v>N/A</v>
          </cell>
          <cell r="BH901" t="str">
            <v>N/A</v>
          </cell>
          <cell r="BI901" t="str">
            <v>N/A</v>
          </cell>
          <cell r="BJ901"/>
          <cell r="BK901"/>
          <cell r="BL901"/>
          <cell r="BM901"/>
          <cell r="BN901"/>
          <cell r="BO901"/>
          <cell r="BP901"/>
          <cell r="BQ901">
            <v>1108010311</v>
          </cell>
        </row>
        <row r="902">
          <cell r="C902">
            <v>21018</v>
          </cell>
          <cell r="D902" t="str">
            <v>Active</v>
          </cell>
          <cell r="E902" t="str">
            <v>Caterpillar</v>
          </cell>
          <cell r="F902" t="str">
            <v xml:space="preserve">Automatic </v>
          </cell>
          <cell r="G902" t="str">
            <v>3 Ton</v>
          </cell>
          <cell r="H902" t="str">
            <v>Heavy Equipment</v>
          </cell>
          <cell r="I902"/>
          <cell r="J902" t="str">
            <v>Forklift</v>
          </cell>
          <cell r="K902"/>
          <cell r="L902"/>
          <cell r="M902" t="str">
            <v>T1432802</v>
          </cell>
          <cell r="N902" t="str">
            <v>T1432802</v>
          </cell>
          <cell r="O902">
            <v>2006</v>
          </cell>
          <cell r="P902" t="str">
            <v>Germany</v>
          </cell>
          <cell r="Q902" t="str">
            <v>CL - 33K</v>
          </cell>
          <cell r="R902" t="str">
            <v>AGI</v>
          </cell>
          <cell r="S902" t="str">
            <v>LVQ</v>
          </cell>
          <cell r="T902" t="str">
            <v>LVQ</v>
          </cell>
          <cell r="U902"/>
          <cell r="V902"/>
          <cell r="W902">
            <v>4</v>
          </cell>
          <cell r="X902" t="str">
            <v>Yellow</v>
          </cell>
          <cell r="Y902"/>
          <cell r="Z902"/>
          <cell r="AA902" t="str">
            <v>Diesel</v>
          </cell>
          <cell r="AB902"/>
          <cell r="AC902"/>
          <cell r="AD902"/>
          <cell r="AE902"/>
          <cell r="AF902"/>
          <cell r="AG902"/>
          <cell r="AH902"/>
          <cell r="AI902">
            <v>2000</v>
          </cell>
          <cell r="AJ902">
            <v>6660</v>
          </cell>
          <cell r="AK902">
            <v>4660</v>
          </cell>
          <cell r="AL902"/>
          <cell r="AM902"/>
          <cell r="AN902"/>
          <cell r="AO902"/>
          <cell r="AP902"/>
          <cell r="AQ902"/>
          <cell r="AR902"/>
          <cell r="AS902"/>
          <cell r="AT902"/>
          <cell r="AU902"/>
          <cell r="AV902"/>
          <cell r="AW902"/>
          <cell r="AX902"/>
          <cell r="AY902" t="e">
            <v>#N/A</v>
          </cell>
          <cell r="AZ902"/>
          <cell r="BA902">
            <v>45018</v>
          </cell>
          <cell r="BB902" t="str">
            <v/>
          </cell>
          <cell r="BC902" t="str">
            <v>3rd Party</v>
          </cell>
          <cell r="BD902" t="str">
            <v>N/A</v>
          </cell>
          <cell r="BE902" t="str">
            <v>Not Requered</v>
          </cell>
          <cell r="BF902" t="str">
            <v>N/A</v>
          </cell>
          <cell r="BG902" t="str">
            <v>N/A</v>
          </cell>
          <cell r="BH902" t="str">
            <v>N/A</v>
          </cell>
          <cell r="BI902" t="str">
            <v>N/A</v>
          </cell>
          <cell r="BJ902"/>
          <cell r="BK902"/>
          <cell r="BL902"/>
          <cell r="BM902"/>
          <cell r="BN902"/>
          <cell r="BO902"/>
          <cell r="BP902"/>
          <cell r="BQ902">
            <v>1108010311</v>
          </cell>
        </row>
        <row r="903">
          <cell r="C903">
            <v>31825</v>
          </cell>
          <cell r="D903" t="str">
            <v>Active</v>
          </cell>
          <cell r="E903" t="str">
            <v>Toyota</v>
          </cell>
          <cell r="F903" t="str">
            <v>Manuel</v>
          </cell>
          <cell r="G903" t="str">
            <v>Coaster</v>
          </cell>
          <cell r="H903" t="str">
            <v>Bus</v>
          </cell>
          <cell r="I903"/>
          <cell r="J903" t="str">
            <v>Passenger bus</v>
          </cell>
          <cell r="K903"/>
          <cell r="L903"/>
          <cell r="M903"/>
          <cell r="N903" t="str">
            <v>JTGFK7280K6500095</v>
          </cell>
          <cell r="O903">
            <v>2019</v>
          </cell>
          <cell r="P903" t="str">
            <v>Japan</v>
          </cell>
          <cell r="Q903" t="str">
            <v>CL - NOC logistics base</v>
          </cell>
          <cell r="R903" t="str">
            <v>GWC</v>
          </cell>
          <cell r="S903" t="str">
            <v>NOC Raslaffan</v>
          </cell>
          <cell r="T903"/>
          <cell r="U903"/>
          <cell r="V903"/>
          <cell r="W903">
            <v>4</v>
          </cell>
          <cell r="X903" t="str">
            <v>White</v>
          </cell>
          <cell r="Y903" t="str">
            <v>2TR-9220870</v>
          </cell>
          <cell r="Z903"/>
          <cell r="AA903" t="str">
            <v>Petrol</v>
          </cell>
          <cell r="AB903"/>
          <cell r="AC903">
            <v>1</v>
          </cell>
          <cell r="AD903"/>
          <cell r="AE903" t="str">
            <v>26 Seater</v>
          </cell>
          <cell r="AF903"/>
          <cell r="AG903"/>
          <cell r="AH903"/>
          <cell r="AI903">
            <v>2070</v>
          </cell>
          <cell r="AJ903">
            <v>5670</v>
          </cell>
          <cell r="AK903">
            <v>3600</v>
          </cell>
          <cell r="AL903"/>
          <cell r="AM903"/>
          <cell r="AN903"/>
          <cell r="AO903"/>
          <cell r="AP903"/>
          <cell r="AQ903"/>
          <cell r="AR903"/>
          <cell r="AS903"/>
          <cell r="AT903"/>
          <cell r="AU903"/>
          <cell r="AV903"/>
          <cell r="AW903"/>
          <cell r="AX903"/>
          <cell r="AY903" t="e">
            <v>#N/A</v>
          </cell>
          <cell r="AZ903"/>
          <cell r="BA903">
            <v>45103</v>
          </cell>
          <cell r="BB903" t="str">
            <v/>
          </cell>
          <cell r="BC903" t="str">
            <v>Compreh.</v>
          </cell>
          <cell r="BD903" t="str">
            <v>N/A</v>
          </cell>
          <cell r="BE903" t="str">
            <v xml:space="preserve">According to the Concerned department they not requested </v>
          </cell>
          <cell r="BF903" t="str">
            <v>N/A</v>
          </cell>
          <cell r="BG903" t="str">
            <v>N/A</v>
          </cell>
          <cell r="BH903" t="str">
            <v>N/A</v>
          </cell>
          <cell r="BI903" t="str">
            <v>N/A</v>
          </cell>
          <cell r="BJ903"/>
          <cell r="BK903">
            <v>43648</v>
          </cell>
          <cell r="BL903"/>
          <cell r="BM903"/>
          <cell r="BN903"/>
          <cell r="BO903"/>
          <cell r="BP903" t="str">
            <v>3Y 100K</v>
          </cell>
          <cell r="BQ903">
            <v>1108010490</v>
          </cell>
        </row>
        <row r="904">
          <cell r="C904">
            <v>34593</v>
          </cell>
          <cell r="D904" t="str">
            <v>Active</v>
          </cell>
          <cell r="E904" t="str">
            <v>Mitsubishi</v>
          </cell>
          <cell r="F904" t="str">
            <v>Manuel</v>
          </cell>
          <cell r="G904" t="str">
            <v>Van</v>
          </cell>
          <cell r="H904" t="str">
            <v>Light Vehicle</v>
          </cell>
          <cell r="I904"/>
          <cell r="J904" t="str">
            <v>Commercial Van</v>
          </cell>
          <cell r="K904"/>
          <cell r="L904"/>
          <cell r="M904" t="str">
            <v>JE5MD17G3DA701292</v>
          </cell>
          <cell r="N904" t="str">
            <v>JE5MD17G3DA701292</v>
          </cell>
          <cell r="O904">
            <v>2013</v>
          </cell>
          <cell r="P904" t="str">
            <v>Japan</v>
          </cell>
          <cell r="Q904" t="str">
            <v>CL - Distribution (Core Ops)</v>
          </cell>
          <cell r="R904" t="str">
            <v>GWC</v>
          </cell>
          <cell r="S904" t="str">
            <v>LVQ</v>
          </cell>
          <cell r="T904"/>
          <cell r="U904"/>
          <cell r="V904"/>
          <cell r="W904">
            <v>4</v>
          </cell>
          <cell r="X904" t="str">
            <v>White</v>
          </cell>
          <cell r="Y904" t="str">
            <v>4G63FHDPM3204</v>
          </cell>
          <cell r="Z904"/>
          <cell r="AA904" t="str">
            <v>Petrol</v>
          </cell>
          <cell r="AB904"/>
          <cell r="AC904">
            <v>1</v>
          </cell>
          <cell r="AD904">
            <v>4.5</v>
          </cell>
          <cell r="AE904"/>
          <cell r="AF904"/>
          <cell r="AG904"/>
          <cell r="AH904"/>
          <cell r="AI904">
            <v>-2505</v>
          </cell>
          <cell r="AJ904"/>
          <cell r="AK904">
            <v>2505</v>
          </cell>
          <cell r="AL904"/>
          <cell r="AM904"/>
          <cell r="AN904"/>
          <cell r="AO904"/>
          <cell r="AP904"/>
          <cell r="AQ904"/>
          <cell r="AR904"/>
          <cell r="AS904"/>
          <cell r="AT904"/>
          <cell r="AU904"/>
          <cell r="AV904"/>
          <cell r="AW904"/>
          <cell r="AX904"/>
          <cell r="AY904" t="e">
            <v>#N/A</v>
          </cell>
          <cell r="AZ904"/>
          <cell r="BA904">
            <v>45097</v>
          </cell>
          <cell r="BB904" t="str">
            <v/>
          </cell>
          <cell r="BC904" t="str">
            <v>Compreh.</v>
          </cell>
          <cell r="BD904" t="str">
            <v>AVL</v>
          </cell>
          <cell r="BE904"/>
          <cell r="BF904" t="str">
            <v>RMS</v>
          </cell>
          <cell r="BG904" t="str">
            <v>FMB120</v>
          </cell>
          <cell r="BH904">
            <v>357073293003550</v>
          </cell>
          <cell r="BI904">
            <v>9742800042197</v>
          </cell>
          <cell r="BJ904" t="str">
            <v>fixed</v>
          </cell>
          <cell r="BK904"/>
          <cell r="BL904"/>
          <cell r="BM904"/>
          <cell r="BN904"/>
          <cell r="BO904"/>
          <cell r="BP904"/>
          <cell r="BQ904">
            <v>1108010252</v>
          </cell>
        </row>
        <row r="905">
          <cell r="C905">
            <v>24987</v>
          </cell>
          <cell r="D905" t="str">
            <v>Active</v>
          </cell>
          <cell r="E905" t="str">
            <v xml:space="preserve">Doosan </v>
          </cell>
          <cell r="F905" t="str">
            <v xml:space="preserve">Automatic </v>
          </cell>
          <cell r="G905" t="str">
            <v>7 Ton</v>
          </cell>
          <cell r="H905" t="str">
            <v>Heavy Equipment</v>
          </cell>
          <cell r="I905"/>
          <cell r="J905" t="str">
            <v>Forklift</v>
          </cell>
          <cell r="K905"/>
          <cell r="L905"/>
          <cell r="M905" t="str">
            <v>GF00442</v>
          </cell>
          <cell r="N905" t="str">
            <v>GF00442</v>
          </cell>
          <cell r="O905">
            <v>2006</v>
          </cell>
          <cell r="P905" t="str">
            <v>Korea</v>
          </cell>
          <cell r="Q905" t="str">
            <v>TR-Transport - Workshop</v>
          </cell>
          <cell r="R905" t="str">
            <v>AGI</v>
          </cell>
          <cell r="S905" t="str">
            <v>LVQ</v>
          </cell>
          <cell r="T905" t="str">
            <v>LVQ</v>
          </cell>
          <cell r="U905"/>
          <cell r="V905"/>
          <cell r="W905">
            <v>6</v>
          </cell>
          <cell r="X905" t="str">
            <v>Yellow</v>
          </cell>
          <cell r="Y905"/>
          <cell r="Z905"/>
          <cell r="AA905" t="str">
            <v>Diesel</v>
          </cell>
          <cell r="AB905"/>
          <cell r="AC905"/>
          <cell r="AD905"/>
          <cell r="AE905"/>
          <cell r="AF905"/>
          <cell r="AG905"/>
          <cell r="AH905"/>
          <cell r="AI905">
            <v>9000</v>
          </cell>
          <cell r="AJ905">
            <v>15000</v>
          </cell>
          <cell r="AK905">
            <v>6000</v>
          </cell>
          <cell r="AL905"/>
          <cell r="AM905"/>
          <cell r="AN905"/>
          <cell r="AO905"/>
          <cell r="AP905"/>
          <cell r="AQ905"/>
          <cell r="AR905"/>
          <cell r="AS905"/>
          <cell r="AT905"/>
          <cell r="AU905"/>
          <cell r="AV905"/>
          <cell r="AW905"/>
          <cell r="AX905"/>
          <cell r="AY905" t="e">
            <v>#N/A</v>
          </cell>
          <cell r="AZ905"/>
          <cell r="BA905">
            <v>44915</v>
          </cell>
          <cell r="BB905" t="str">
            <v>Warning</v>
          </cell>
          <cell r="BC905" t="str">
            <v>3rd Party</v>
          </cell>
          <cell r="BD905" t="str">
            <v>N/A</v>
          </cell>
          <cell r="BE905" t="str">
            <v>Not Requered</v>
          </cell>
          <cell r="BF905" t="str">
            <v>N/A</v>
          </cell>
          <cell r="BG905" t="str">
            <v>N/A</v>
          </cell>
          <cell r="BH905" t="str">
            <v>N/A</v>
          </cell>
          <cell r="BI905" t="str">
            <v>N/A</v>
          </cell>
          <cell r="BJ905"/>
          <cell r="BK905"/>
          <cell r="BL905"/>
          <cell r="BM905"/>
          <cell r="BN905"/>
          <cell r="BO905"/>
          <cell r="BP905"/>
          <cell r="BQ905">
            <v>1108050300</v>
          </cell>
        </row>
        <row r="906">
          <cell r="C906">
            <v>25710</v>
          </cell>
          <cell r="D906" t="str">
            <v>Active</v>
          </cell>
          <cell r="E906" t="str">
            <v>Mitsubishi</v>
          </cell>
          <cell r="F906" t="str">
            <v>Manuel</v>
          </cell>
          <cell r="G906" t="str">
            <v>L 200</v>
          </cell>
          <cell r="H906" t="str">
            <v>PASSENGER CAB</v>
          </cell>
          <cell r="I906"/>
          <cell r="J906" t="str">
            <v>PASSENGER CAB</v>
          </cell>
          <cell r="K906"/>
          <cell r="L906"/>
          <cell r="M906"/>
          <cell r="N906" t="str">
            <v>MMBNG45K8GH045762</v>
          </cell>
          <cell r="O906">
            <v>2016</v>
          </cell>
          <cell r="P906" t="str">
            <v>Thailand</v>
          </cell>
          <cell r="Q906" t="str">
            <v>TR-Transport - Container Repair</v>
          </cell>
          <cell r="R906" t="str">
            <v>GWC</v>
          </cell>
          <cell r="S906" t="str">
            <v>LVQ</v>
          </cell>
          <cell r="T906" t="str">
            <v>LVQ</v>
          </cell>
          <cell r="U906"/>
          <cell r="V906"/>
          <cell r="W906">
            <v>4</v>
          </cell>
          <cell r="X906" t="str">
            <v>White</v>
          </cell>
          <cell r="Y906" t="str">
            <v>4D566H5UAE3117</v>
          </cell>
          <cell r="Z906"/>
          <cell r="AA906" t="str">
            <v>Diesel</v>
          </cell>
          <cell r="AB906"/>
          <cell r="AC906">
            <v>1</v>
          </cell>
          <cell r="AD906">
            <v>7</v>
          </cell>
          <cell r="AE906" t="str">
            <v>4 Seater</v>
          </cell>
          <cell r="AF906"/>
          <cell r="AG906"/>
          <cell r="AH906"/>
          <cell r="AI906">
            <v>-2540</v>
          </cell>
          <cell r="AJ906"/>
          <cell r="AK906">
            <v>2540</v>
          </cell>
          <cell r="AL906"/>
          <cell r="AM906"/>
          <cell r="AN906"/>
          <cell r="AO906"/>
          <cell r="AP906"/>
          <cell r="AQ906"/>
          <cell r="AR906"/>
          <cell r="AS906"/>
          <cell r="AT906"/>
          <cell r="AU906"/>
          <cell r="AV906"/>
          <cell r="AW906"/>
          <cell r="AX906"/>
          <cell r="AY906" t="e">
            <v>#N/A</v>
          </cell>
          <cell r="AZ906"/>
          <cell r="BA906">
            <v>45160</v>
          </cell>
          <cell r="BB906" t="str">
            <v/>
          </cell>
          <cell r="BC906" t="str">
            <v>Compreh.</v>
          </cell>
          <cell r="BD906" t="str">
            <v>N/A</v>
          </cell>
          <cell r="BE906" t="str">
            <v xml:space="preserve">According to the Concerned department they not requested </v>
          </cell>
          <cell r="BF906" t="str">
            <v>N/A</v>
          </cell>
          <cell r="BG906" t="str">
            <v>N/A</v>
          </cell>
          <cell r="BH906" t="str">
            <v>N/A</v>
          </cell>
          <cell r="BI906" t="str">
            <v>N/A</v>
          </cell>
          <cell r="BJ906"/>
          <cell r="BK906"/>
          <cell r="BL906"/>
          <cell r="BM906"/>
          <cell r="BN906"/>
          <cell r="BO906"/>
          <cell r="BP906"/>
          <cell r="BQ906">
            <v>1108050200</v>
          </cell>
        </row>
        <row r="907">
          <cell r="C907">
            <v>26272</v>
          </cell>
          <cell r="D907" t="str">
            <v>Active</v>
          </cell>
          <cell r="E907" t="str">
            <v xml:space="preserve">Doosan </v>
          </cell>
          <cell r="F907" t="str">
            <v xml:space="preserve">Automatic </v>
          </cell>
          <cell r="G907" t="str">
            <v>11 TON</v>
          </cell>
          <cell r="H907" t="str">
            <v>Heavy Equipment</v>
          </cell>
          <cell r="I907"/>
          <cell r="J907" t="str">
            <v>Forklift</v>
          </cell>
          <cell r="K907"/>
          <cell r="L907"/>
          <cell r="M907" t="str">
            <v>P-200107</v>
          </cell>
          <cell r="N907" t="str">
            <v>P-200107</v>
          </cell>
          <cell r="O907">
            <v>2007</v>
          </cell>
          <cell r="P907" t="str">
            <v>Korea</v>
          </cell>
          <cell r="Q907" t="str">
            <v>TR-Transport - Operations</v>
          </cell>
          <cell r="R907" t="str">
            <v>AGI</v>
          </cell>
          <cell r="S907" t="str">
            <v>LVQ</v>
          </cell>
          <cell r="T907" t="str">
            <v>LVQ</v>
          </cell>
          <cell r="U907"/>
          <cell r="V907"/>
          <cell r="W907">
            <v>6</v>
          </cell>
          <cell r="X907" t="str">
            <v>Yellow</v>
          </cell>
          <cell r="Y907"/>
          <cell r="Z907"/>
          <cell r="AA907" t="str">
            <v>Diesel</v>
          </cell>
          <cell r="AB907"/>
          <cell r="AC907"/>
          <cell r="AD907"/>
          <cell r="AE907"/>
          <cell r="AF907"/>
          <cell r="AG907"/>
          <cell r="AH907"/>
          <cell r="AI907">
            <v>9900</v>
          </cell>
          <cell r="AJ907">
            <v>15900</v>
          </cell>
          <cell r="AK907">
            <v>6000</v>
          </cell>
          <cell r="AL907"/>
          <cell r="AM907"/>
          <cell r="AN907"/>
          <cell r="AO907"/>
          <cell r="AP907"/>
          <cell r="AQ907"/>
          <cell r="AR907"/>
          <cell r="AS907"/>
          <cell r="AT907"/>
          <cell r="AU907"/>
          <cell r="AV907"/>
          <cell r="AW907"/>
          <cell r="AX907"/>
          <cell r="AY907" t="e">
            <v>#N/A</v>
          </cell>
          <cell r="AZ907"/>
          <cell r="BA907">
            <v>45043</v>
          </cell>
          <cell r="BB907" t="str">
            <v/>
          </cell>
          <cell r="BC907" t="str">
            <v>3rd Party</v>
          </cell>
          <cell r="BD907" t="str">
            <v>N/A</v>
          </cell>
          <cell r="BE907" t="str">
            <v>Not Requered</v>
          </cell>
          <cell r="BF907" t="str">
            <v>N/A</v>
          </cell>
          <cell r="BG907" t="str">
            <v>N/A</v>
          </cell>
          <cell r="BH907" t="str">
            <v>N/A</v>
          </cell>
          <cell r="BI907" t="str">
            <v>N/A</v>
          </cell>
          <cell r="BJ907"/>
          <cell r="BK907"/>
          <cell r="BL907"/>
          <cell r="BM907"/>
          <cell r="BN907"/>
          <cell r="BO907"/>
          <cell r="BP907"/>
          <cell r="BQ907">
            <v>1108050100</v>
          </cell>
        </row>
        <row r="908">
          <cell r="C908">
            <v>36618</v>
          </cell>
          <cell r="D908" t="str">
            <v>Active</v>
          </cell>
          <cell r="E908" t="str">
            <v xml:space="preserve">Doosan </v>
          </cell>
          <cell r="F908" t="str">
            <v xml:space="preserve">Automatic </v>
          </cell>
          <cell r="G908" t="str">
            <v>7 Ton</v>
          </cell>
          <cell r="H908" t="str">
            <v>Heavy Equipment</v>
          </cell>
          <cell r="I908"/>
          <cell r="J908" t="str">
            <v>Forklift</v>
          </cell>
          <cell r="K908"/>
          <cell r="L908"/>
          <cell r="M908" t="str">
            <v>N300812</v>
          </cell>
          <cell r="N908" t="str">
            <v>N300812</v>
          </cell>
          <cell r="O908">
            <v>2009</v>
          </cell>
          <cell r="P908" t="str">
            <v>Korea</v>
          </cell>
          <cell r="Q908" t="str">
            <v>TR-Transport - Workshop</v>
          </cell>
          <cell r="R908" t="str">
            <v>GWC</v>
          </cell>
          <cell r="S908" t="str">
            <v>LVQ</v>
          </cell>
          <cell r="T908" t="str">
            <v>LVQ</v>
          </cell>
          <cell r="U908"/>
          <cell r="V908"/>
          <cell r="W908">
            <v>6</v>
          </cell>
          <cell r="X908" t="str">
            <v>Yellow</v>
          </cell>
          <cell r="Y908"/>
          <cell r="Z908"/>
          <cell r="AA908" t="str">
            <v>Diesel</v>
          </cell>
          <cell r="AB908"/>
          <cell r="AC908"/>
          <cell r="AD908"/>
          <cell r="AE908"/>
          <cell r="AF908"/>
          <cell r="AG908"/>
          <cell r="AH908"/>
          <cell r="AI908">
            <v>9999</v>
          </cell>
          <cell r="AJ908">
            <v>15999</v>
          </cell>
          <cell r="AK908">
            <v>6000</v>
          </cell>
          <cell r="AL908"/>
          <cell r="AM908"/>
          <cell r="AN908"/>
          <cell r="AO908"/>
          <cell r="AP908"/>
          <cell r="AQ908"/>
          <cell r="AR908"/>
          <cell r="AS908"/>
          <cell r="AT908"/>
          <cell r="AU908"/>
          <cell r="AV908"/>
          <cell r="AW908"/>
          <cell r="AX908"/>
          <cell r="AY908" t="e">
            <v>#N/A</v>
          </cell>
          <cell r="AZ908"/>
          <cell r="BA908">
            <v>44916</v>
          </cell>
          <cell r="BB908" t="str">
            <v>Warning</v>
          </cell>
          <cell r="BC908" t="str">
            <v>3rd Party</v>
          </cell>
          <cell r="BD908" t="str">
            <v>N/A</v>
          </cell>
          <cell r="BE908" t="str">
            <v>Not Requered</v>
          </cell>
          <cell r="BF908" t="str">
            <v>N/A</v>
          </cell>
          <cell r="BG908" t="str">
            <v>N/A</v>
          </cell>
          <cell r="BH908" t="str">
            <v>N/A</v>
          </cell>
          <cell r="BI908" t="str">
            <v>N/A</v>
          </cell>
          <cell r="BJ908"/>
          <cell r="BK908"/>
          <cell r="BL908"/>
          <cell r="BM908"/>
          <cell r="BN908"/>
          <cell r="BO908"/>
          <cell r="BP908"/>
          <cell r="BQ908">
            <v>1108050300</v>
          </cell>
        </row>
        <row r="909">
          <cell r="C909">
            <v>37038</v>
          </cell>
          <cell r="D909" t="str">
            <v>Active</v>
          </cell>
          <cell r="E909" t="str">
            <v>Doosan</v>
          </cell>
          <cell r="F909" t="str">
            <v xml:space="preserve">Automatic </v>
          </cell>
          <cell r="G909" t="str">
            <v>Forklift 5 ton</v>
          </cell>
          <cell r="H909" t="str">
            <v>Heavy Equipment</v>
          </cell>
          <cell r="I909"/>
          <cell r="J909" t="str">
            <v>Forklift</v>
          </cell>
          <cell r="K909"/>
          <cell r="L909"/>
          <cell r="M909" t="str">
            <v>K4-00302</v>
          </cell>
          <cell r="N909" t="str">
            <v>K4-00302</v>
          </cell>
          <cell r="O909">
            <v>2006</v>
          </cell>
          <cell r="P909" t="str">
            <v>Korea</v>
          </cell>
          <cell r="Q909" t="str">
            <v>TR-Transport - Workshop</v>
          </cell>
          <cell r="R909" t="str">
            <v>GWC</v>
          </cell>
          <cell r="S909" t="str">
            <v>LVQ</v>
          </cell>
          <cell r="T909" t="str">
            <v>LVQ</v>
          </cell>
          <cell r="U909"/>
          <cell r="V909"/>
          <cell r="W909">
            <v>6</v>
          </cell>
          <cell r="X909" t="str">
            <v>Yellow</v>
          </cell>
          <cell r="Y909"/>
          <cell r="Z909"/>
          <cell r="AA909" t="str">
            <v>Diesel</v>
          </cell>
          <cell r="AB909"/>
          <cell r="AC909"/>
          <cell r="AD909"/>
          <cell r="AE909"/>
          <cell r="AF909"/>
          <cell r="AG909"/>
          <cell r="AH909"/>
          <cell r="AI909">
            <v>9000</v>
          </cell>
          <cell r="AJ909">
            <v>18000</v>
          </cell>
          <cell r="AK909">
            <v>9000</v>
          </cell>
          <cell r="AL909"/>
          <cell r="AM909"/>
          <cell r="AN909"/>
          <cell r="AO909"/>
          <cell r="AP909"/>
          <cell r="AQ909"/>
          <cell r="AR909"/>
          <cell r="AS909"/>
          <cell r="AT909"/>
          <cell r="AU909"/>
          <cell r="AV909"/>
          <cell r="AW909"/>
          <cell r="AX909"/>
          <cell r="AY909" t="e">
            <v>#N/A</v>
          </cell>
          <cell r="AZ909"/>
          <cell r="BA909">
            <v>44878</v>
          </cell>
          <cell r="BB909" t="str">
            <v>Expired</v>
          </cell>
          <cell r="BC909" t="str">
            <v>3rd Party</v>
          </cell>
          <cell r="BD909" t="str">
            <v>N/A</v>
          </cell>
          <cell r="BE909" t="str">
            <v>Not Requered</v>
          </cell>
          <cell r="BF909" t="str">
            <v>N/A</v>
          </cell>
          <cell r="BG909" t="str">
            <v>N/A</v>
          </cell>
          <cell r="BH909" t="str">
            <v>N/A</v>
          </cell>
          <cell r="BI909" t="str">
            <v>N/A</v>
          </cell>
          <cell r="BJ909"/>
          <cell r="BK909"/>
          <cell r="BL909"/>
          <cell r="BM909"/>
          <cell r="BN909"/>
          <cell r="BO909"/>
          <cell r="BP909"/>
          <cell r="BQ909">
            <v>1108050300</v>
          </cell>
        </row>
        <row r="910">
          <cell r="C910">
            <v>37501</v>
          </cell>
          <cell r="D910" t="str">
            <v>Active</v>
          </cell>
          <cell r="E910" t="str">
            <v>Cater Piller</v>
          </cell>
          <cell r="F910" t="str">
            <v xml:space="preserve">Automatic </v>
          </cell>
          <cell r="G910" t="str">
            <v>7 Ton</v>
          </cell>
          <cell r="H910" t="str">
            <v>Heavy Equipment</v>
          </cell>
          <cell r="I910"/>
          <cell r="J910" t="str">
            <v>Forklift</v>
          </cell>
          <cell r="K910"/>
          <cell r="L910"/>
          <cell r="M910" t="str">
            <v>T20C-64371</v>
          </cell>
          <cell r="N910" t="str">
            <v>T20C-64371</v>
          </cell>
          <cell r="O910">
            <v>2010</v>
          </cell>
          <cell r="P910" t="str">
            <v>USA</v>
          </cell>
          <cell r="Q910" t="str">
            <v>TR-Transport - Operations</v>
          </cell>
          <cell r="R910" t="str">
            <v>GWC</v>
          </cell>
          <cell r="S910" t="str">
            <v>LVQ</v>
          </cell>
          <cell r="T910" t="str">
            <v>LVQ</v>
          </cell>
          <cell r="U910"/>
          <cell r="V910"/>
          <cell r="W910">
            <v>6</v>
          </cell>
          <cell r="X910" t="str">
            <v>White</v>
          </cell>
          <cell r="Y910"/>
          <cell r="Z910"/>
          <cell r="AA910" t="str">
            <v>Diesel</v>
          </cell>
          <cell r="AB910"/>
          <cell r="AC910"/>
          <cell r="AD910"/>
          <cell r="AE910"/>
          <cell r="AF910"/>
          <cell r="AG910"/>
          <cell r="AH910"/>
          <cell r="AI910">
            <v>9900</v>
          </cell>
          <cell r="AJ910">
            <v>19760</v>
          </cell>
          <cell r="AK910">
            <v>9860</v>
          </cell>
          <cell r="AL910"/>
          <cell r="AM910"/>
          <cell r="AN910"/>
          <cell r="AO910"/>
          <cell r="AP910"/>
          <cell r="AQ910"/>
          <cell r="AR910"/>
          <cell r="AS910"/>
          <cell r="AT910"/>
          <cell r="AU910"/>
          <cell r="AV910"/>
          <cell r="AW910"/>
          <cell r="AX910"/>
          <cell r="AY910" t="e">
            <v>#N/A</v>
          </cell>
          <cell r="AZ910"/>
          <cell r="BA910">
            <v>44966</v>
          </cell>
          <cell r="BB910" t="str">
            <v/>
          </cell>
          <cell r="BC910" t="str">
            <v>3rd Party</v>
          </cell>
          <cell r="BD910" t="str">
            <v>N/A</v>
          </cell>
          <cell r="BE910" t="str">
            <v>Not Requered</v>
          </cell>
          <cell r="BF910" t="str">
            <v>N/A</v>
          </cell>
          <cell r="BG910" t="str">
            <v>N/A</v>
          </cell>
          <cell r="BH910" t="str">
            <v>N/A</v>
          </cell>
          <cell r="BI910" t="str">
            <v>N/A</v>
          </cell>
          <cell r="BJ910"/>
          <cell r="BK910"/>
          <cell r="BL910"/>
          <cell r="BM910"/>
          <cell r="BN910"/>
          <cell r="BO910"/>
          <cell r="BP910"/>
          <cell r="BQ910">
            <v>1108050100</v>
          </cell>
        </row>
        <row r="911">
          <cell r="C911">
            <v>37678</v>
          </cell>
          <cell r="D911" t="str">
            <v>Active</v>
          </cell>
          <cell r="E911" t="str">
            <v xml:space="preserve">KOMATSO </v>
          </cell>
          <cell r="F911" t="str">
            <v xml:space="preserve">Automatic </v>
          </cell>
          <cell r="G911" t="str">
            <v>Forklift</v>
          </cell>
          <cell r="H911" t="str">
            <v>Heavy Equipment</v>
          </cell>
          <cell r="I911"/>
          <cell r="J911" t="str">
            <v>Forklift</v>
          </cell>
          <cell r="K911"/>
          <cell r="L911"/>
          <cell r="M911" t="str">
            <v>M151A_561956</v>
          </cell>
          <cell r="N911" t="str">
            <v>M151A_561956</v>
          </cell>
          <cell r="O911">
            <v>2001</v>
          </cell>
          <cell r="P911" t="str">
            <v xml:space="preserve">Japan </v>
          </cell>
          <cell r="Q911" t="str">
            <v>CL - CTC Operations</v>
          </cell>
          <cell r="R911" t="str">
            <v>GWC</v>
          </cell>
          <cell r="S911" t="str">
            <v>LVQ</v>
          </cell>
          <cell r="T911" t="str">
            <v>LVQ</v>
          </cell>
          <cell r="U911"/>
          <cell r="V911"/>
          <cell r="W911">
            <v>4</v>
          </cell>
          <cell r="X911" t="str">
            <v>Yellow</v>
          </cell>
          <cell r="Y911">
            <v>44229</v>
          </cell>
          <cell r="Z911"/>
          <cell r="AA911" t="str">
            <v>Diesel</v>
          </cell>
          <cell r="AB911"/>
          <cell r="AC911"/>
          <cell r="AD911"/>
          <cell r="AE911"/>
          <cell r="AF911"/>
          <cell r="AG911"/>
          <cell r="AH911"/>
          <cell r="AI911">
            <v>1500</v>
          </cell>
          <cell r="AJ911">
            <v>3100</v>
          </cell>
          <cell r="AK911">
            <v>1600</v>
          </cell>
          <cell r="AL911"/>
          <cell r="AM911"/>
          <cell r="AN911"/>
          <cell r="AO911"/>
          <cell r="AP911"/>
          <cell r="AQ911"/>
          <cell r="AR911"/>
          <cell r="AS911"/>
          <cell r="AT911"/>
          <cell r="AU911"/>
          <cell r="AV911"/>
          <cell r="AW911"/>
          <cell r="AX911"/>
          <cell r="AY911" t="e">
            <v>#N/A</v>
          </cell>
          <cell r="AZ911"/>
          <cell r="BA911">
            <v>45025</v>
          </cell>
          <cell r="BB911" t="str">
            <v/>
          </cell>
          <cell r="BC911" t="str">
            <v>3rd Party</v>
          </cell>
          <cell r="BD911" t="str">
            <v>N/A</v>
          </cell>
          <cell r="BE911" t="str">
            <v>Not Requered</v>
          </cell>
          <cell r="BF911" t="str">
            <v>N/A</v>
          </cell>
          <cell r="BG911" t="str">
            <v>N/A</v>
          </cell>
          <cell r="BH911" t="str">
            <v>N/A</v>
          </cell>
          <cell r="BI911" t="str">
            <v>N/A</v>
          </cell>
          <cell r="BJ911"/>
          <cell r="BK911"/>
          <cell r="BL911"/>
          <cell r="BM911"/>
          <cell r="BN911"/>
          <cell r="BO911"/>
          <cell r="BP911"/>
          <cell r="BQ911">
            <v>1108010240</v>
          </cell>
        </row>
        <row r="912">
          <cell r="C912">
            <v>37683</v>
          </cell>
          <cell r="D912" t="str">
            <v>Active</v>
          </cell>
          <cell r="E912" t="str">
            <v xml:space="preserve">KOMATSO </v>
          </cell>
          <cell r="F912" t="str">
            <v xml:space="preserve">Automatic </v>
          </cell>
          <cell r="G912" t="str">
            <v>Forklift</v>
          </cell>
          <cell r="H912" t="str">
            <v>Heavy Equipment</v>
          </cell>
          <cell r="I912"/>
          <cell r="J912" t="str">
            <v>Forklift</v>
          </cell>
          <cell r="K912"/>
          <cell r="L912"/>
          <cell r="M912" t="str">
            <v>M151A_56524</v>
          </cell>
          <cell r="N912" t="str">
            <v>M151A_56524</v>
          </cell>
          <cell r="O912">
            <v>2002</v>
          </cell>
          <cell r="P912" t="str">
            <v xml:space="preserve">Japan </v>
          </cell>
          <cell r="Q912" t="str">
            <v>TR-Transport - Workshop</v>
          </cell>
          <cell r="R912" t="str">
            <v>GWC</v>
          </cell>
          <cell r="S912" t="str">
            <v>LVQ</v>
          </cell>
          <cell r="T912" t="str">
            <v>LVQ</v>
          </cell>
          <cell r="U912"/>
          <cell r="V912"/>
          <cell r="W912">
            <v>4</v>
          </cell>
          <cell r="X912" t="str">
            <v>Yellow</v>
          </cell>
          <cell r="Y912" t="str">
            <v>4D94E48419</v>
          </cell>
          <cell r="Z912"/>
          <cell r="AA912" t="str">
            <v>Diesel</v>
          </cell>
          <cell r="AB912"/>
          <cell r="AC912"/>
          <cell r="AD912"/>
          <cell r="AE912"/>
          <cell r="AF912"/>
          <cell r="AG912"/>
          <cell r="AH912"/>
          <cell r="AI912">
            <v>3210</v>
          </cell>
          <cell r="AJ912">
            <v>7340</v>
          </cell>
          <cell r="AK912">
            <v>4130</v>
          </cell>
          <cell r="AL912"/>
          <cell r="AM912"/>
          <cell r="AN912"/>
          <cell r="AO912"/>
          <cell r="AP912"/>
          <cell r="AQ912"/>
          <cell r="AR912"/>
          <cell r="AS912"/>
          <cell r="AT912"/>
          <cell r="AU912"/>
          <cell r="AV912"/>
          <cell r="AW912"/>
          <cell r="AX912"/>
          <cell r="AY912" t="e">
            <v>#N/A</v>
          </cell>
          <cell r="AZ912"/>
          <cell r="BA912">
            <v>45039</v>
          </cell>
          <cell r="BB912" t="str">
            <v/>
          </cell>
          <cell r="BC912" t="str">
            <v>3rd Party</v>
          </cell>
          <cell r="BD912" t="str">
            <v>N/A</v>
          </cell>
          <cell r="BE912" t="str">
            <v>Not Requered</v>
          </cell>
          <cell r="BF912" t="str">
            <v>N/A</v>
          </cell>
          <cell r="BG912" t="str">
            <v>N/A</v>
          </cell>
          <cell r="BH912" t="str">
            <v>N/A</v>
          </cell>
          <cell r="BI912" t="str">
            <v>N/A</v>
          </cell>
          <cell r="BJ912"/>
          <cell r="BK912"/>
          <cell r="BL912"/>
          <cell r="BM912"/>
          <cell r="BN912"/>
          <cell r="BO912"/>
          <cell r="BP912"/>
          <cell r="BQ912">
            <v>1108050300</v>
          </cell>
        </row>
        <row r="913">
          <cell r="C913">
            <v>37684</v>
          </cell>
          <cell r="D913" t="str">
            <v>Active</v>
          </cell>
          <cell r="E913" t="str">
            <v xml:space="preserve">KOMATSO </v>
          </cell>
          <cell r="F913" t="str">
            <v xml:space="preserve">Automatic </v>
          </cell>
          <cell r="G913" t="str">
            <v>Forklift</v>
          </cell>
          <cell r="H913" t="str">
            <v>Heavy Equipment</v>
          </cell>
          <cell r="I913"/>
          <cell r="J913" t="str">
            <v>Forklift</v>
          </cell>
          <cell r="K913"/>
          <cell r="L913"/>
          <cell r="M913" t="str">
            <v>M151A-565252</v>
          </cell>
          <cell r="N913" t="str">
            <v>M151A-565252</v>
          </cell>
          <cell r="O913">
            <v>2002</v>
          </cell>
          <cell r="P913" t="str">
            <v xml:space="preserve">Japan </v>
          </cell>
          <cell r="Q913" t="str">
            <v>CL - CTC Operations</v>
          </cell>
          <cell r="R913" t="str">
            <v>GWC</v>
          </cell>
          <cell r="S913" t="str">
            <v>LVQ</v>
          </cell>
          <cell r="T913" t="str">
            <v>LVQ</v>
          </cell>
          <cell r="U913"/>
          <cell r="V913"/>
          <cell r="W913">
            <v>4</v>
          </cell>
          <cell r="X913" t="str">
            <v>Yellow</v>
          </cell>
          <cell r="Y913" t="str">
            <v>4D94E48154</v>
          </cell>
          <cell r="Z913"/>
          <cell r="AA913" t="str">
            <v>Diesel</v>
          </cell>
          <cell r="AB913"/>
          <cell r="AC913"/>
          <cell r="AD913"/>
          <cell r="AE913"/>
          <cell r="AF913"/>
          <cell r="AG913"/>
          <cell r="AH913"/>
          <cell r="AI913">
            <v>4230</v>
          </cell>
          <cell r="AJ913">
            <v>8360</v>
          </cell>
          <cell r="AK913">
            <v>4130</v>
          </cell>
          <cell r="AL913"/>
          <cell r="AM913"/>
          <cell r="AN913"/>
          <cell r="AO913"/>
          <cell r="AP913"/>
          <cell r="AQ913"/>
          <cell r="AR913"/>
          <cell r="AS913"/>
          <cell r="AT913"/>
          <cell r="AU913"/>
          <cell r="AV913"/>
          <cell r="AW913"/>
          <cell r="AX913"/>
          <cell r="AY913" t="e">
            <v>#N/A</v>
          </cell>
          <cell r="AZ913"/>
          <cell r="BA913">
            <v>44966</v>
          </cell>
          <cell r="BB913" t="str">
            <v/>
          </cell>
          <cell r="BC913" t="str">
            <v>3rd Party</v>
          </cell>
          <cell r="BD913" t="str">
            <v>N/A</v>
          </cell>
          <cell r="BE913" t="str">
            <v>Not Requered</v>
          </cell>
          <cell r="BF913" t="str">
            <v>N/A</v>
          </cell>
          <cell r="BG913" t="str">
            <v>N/A</v>
          </cell>
          <cell r="BH913" t="str">
            <v>N/A</v>
          </cell>
          <cell r="BI913" t="str">
            <v>N/A</v>
          </cell>
          <cell r="BJ913"/>
          <cell r="BK913"/>
          <cell r="BL913"/>
          <cell r="BM913"/>
          <cell r="BN913"/>
          <cell r="BO913"/>
          <cell r="BP913"/>
          <cell r="BQ913">
            <v>1108010240</v>
          </cell>
        </row>
        <row r="914">
          <cell r="C914">
            <v>37685</v>
          </cell>
          <cell r="D914" t="str">
            <v>Active</v>
          </cell>
          <cell r="E914" t="str">
            <v xml:space="preserve">KOMATSO </v>
          </cell>
          <cell r="F914" t="str">
            <v xml:space="preserve">Automatic </v>
          </cell>
          <cell r="G914" t="str">
            <v>Forklift</v>
          </cell>
          <cell r="H914" t="str">
            <v>Heavy Equipment</v>
          </cell>
          <cell r="I914"/>
          <cell r="J914" t="str">
            <v>Forklift</v>
          </cell>
          <cell r="K914"/>
          <cell r="L914"/>
          <cell r="M914" t="str">
            <v>M151A-565253</v>
          </cell>
          <cell r="N914" t="str">
            <v>M151A-565253</v>
          </cell>
          <cell r="O914">
            <v>2002</v>
          </cell>
          <cell r="P914" t="str">
            <v xml:space="preserve">Japan </v>
          </cell>
          <cell r="Q914" t="str">
            <v>CL - CTC Operations</v>
          </cell>
          <cell r="R914" t="str">
            <v>GWC</v>
          </cell>
          <cell r="S914" t="str">
            <v>LVQ</v>
          </cell>
          <cell r="T914" t="str">
            <v>LVQ</v>
          </cell>
          <cell r="U914"/>
          <cell r="V914"/>
          <cell r="W914">
            <v>4</v>
          </cell>
          <cell r="X914" t="str">
            <v>Yellow</v>
          </cell>
          <cell r="Y914" t="str">
            <v>4D94E48416</v>
          </cell>
          <cell r="Z914"/>
          <cell r="AA914" t="str">
            <v>Diesel</v>
          </cell>
          <cell r="AB914"/>
          <cell r="AC914"/>
          <cell r="AD914"/>
          <cell r="AE914"/>
          <cell r="AF914"/>
          <cell r="AG914"/>
          <cell r="AH914"/>
          <cell r="AI914">
            <v>2300</v>
          </cell>
          <cell r="AJ914">
            <v>6430</v>
          </cell>
          <cell r="AK914">
            <v>4130</v>
          </cell>
          <cell r="AL914"/>
          <cell r="AM914"/>
          <cell r="AN914"/>
          <cell r="AO914"/>
          <cell r="AP914"/>
          <cell r="AQ914"/>
          <cell r="AR914"/>
          <cell r="AS914"/>
          <cell r="AT914"/>
          <cell r="AU914"/>
          <cell r="AV914"/>
          <cell r="AW914"/>
          <cell r="AX914"/>
          <cell r="AY914" t="e">
            <v>#N/A</v>
          </cell>
          <cell r="AZ914"/>
          <cell r="BA914">
            <v>44966</v>
          </cell>
          <cell r="BB914" t="str">
            <v/>
          </cell>
          <cell r="BC914" t="str">
            <v>3rd Party</v>
          </cell>
          <cell r="BD914" t="str">
            <v>N/A</v>
          </cell>
          <cell r="BE914" t="str">
            <v>Not Requered</v>
          </cell>
          <cell r="BF914" t="str">
            <v>N/A</v>
          </cell>
          <cell r="BG914" t="str">
            <v>N/A</v>
          </cell>
          <cell r="BH914" t="str">
            <v>N/A</v>
          </cell>
          <cell r="BI914" t="str">
            <v>N/A</v>
          </cell>
          <cell r="BJ914"/>
          <cell r="BK914"/>
          <cell r="BL914"/>
          <cell r="BM914"/>
          <cell r="BN914"/>
          <cell r="BO914"/>
          <cell r="BP914"/>
          <cell r="BQ914">
            <v>1108010240</v>
          </cell>
        </row>
        <row r="915">
          <cell r="C915">
            <v>37711</v>
          </cell>
          <cell r="D915" t="str">
            <v>Active</v>
          </cell>
          <cell r="E915" t="str">
            <v xml:space="preserve">KOMATSO </v>
          </cell>
          <cell r="F915" t="str">
            <v xml:space="preserve">Automatic </v>
          </cell>
          <cell r="G915" t="str">
            <v>Forklift</v>
          </cell>
          <cell r="H915" t="str">
            <v>Heavy Equipment</v>
          </cell>
          <cell r="I915"/>
          <cell r="J915" t="str">
            <v>Forklift</v>
          </cell>
          <cell r="K915"/>
          <cell r="L915"/>
          <cell r="M915" t="str">
            <v>M165-103859</v>
          </cell>
          <cell r="N915" t="str">
            <v>M165-103859</v>
          </cell>
          <cell r="O915">
            <v>2001</v>
          </cell>
          <cell r="P915" t="str">
            <v xml:space="preserve">Japan </v>
          </cell>
          <cell r="Q915" t="str">
            <v>CL - 33K</v>
          </cell>
          <cell r="R915" t="str">
            <v>GWC</v>
          </cell>
          <cell r="S915" t="str">
            <v>LVQ</v>
          </cell>
          <cell r="T915" t="str">
            <v>LVQ</v>
          </cell>
          <cell r="U915"/>
          <cell r="V915"/>
          <cell r="W915">
            <v>6</v>
          </cell>
          <cell r="X915" t="str">
            <v>Yellow</v>
          </cell>
          <cell r="Y915">
            <v>26292529</v>
          </cell>
          <cell r="Z915"/>
          <cell r="AA915" t="str">
            <v>Diesel</v>
          </cell>
          <cell r="AB915"/>
          <cell r="AC915"/>
          <cell r="AD915"/>
          <cell r="AE915"/>
          <cell r="AF915"/>
          <cell r="AG915"/>
          <cell r="AH915"/>
          <cell r="AI915">
            <v>-100</v>
          </cell>
          <cell r="AJ915">
            <v>1500</v>
          </cell>
          <cell r="AK915">
            <v>1600</v>
          </cell>
          <cell r="AL915"/>
          <cell r="AM915"/>
          <cell r="AN915"/>
          <cell r="AO915"/>
          <cell r="AP915"/>
          <cell r="AQ915"/>
          <cell r="AR915"/>
          <cell r="AS915"/>
          <cell r="AT915"/>
          <cell r="AU915"/>
          <cell r="AV915"/>
          <cell r="AW915"/>
          <cell r="AX915"/>
          <cell r="AY915" t="e">
            <v>#N/A</v>
          </cell>
          <cell r="AZ915"/>
          <cell r="BA915">
            <v>43101</v>
          </cell>
          <cell r="BB915" t="str">
            <v>Expired</v>
          </cell>
          <cell r="BC915" t="str">
            <v>3rd Party</v>
          </cell>
          <cell r="BD915" t="str">
            <v>N/A</v>
          </cell>
          <cell r="BE915" t="str">
            <v>Not Requered</v>
          </cell>
          <cell r="BF915" t="str">
            <v>N/A</v>
          </cell>
          <cell r="BG915" t="str">
            <v>N/A</v>
          </cell>
          <cell r="BH915" t="str">
            <v>N/A</v>
          </cell>
          <cell r="BI915" t="str">
            <v>N/A</v>
          </cell>
          <cell r="BJ915"/>
          <cell r="BK915"/>
          <cell r="BL915"/>
          <cell r="BM915"/>
          <cell r="BN915"/>
          <cell r="BO915"/>
          <cell r="BP915"/>
          <cell r="BQ915">
            <v>1108010311</v>
          </cell>
        </row>
        <row r="916">
          <cell r="C916">
            <v>39185</v>
          </cell>
          <cell r="D916" t="str">
            <v>Active</v>
          </cell>
          <cell r="E916" t="str">
            <v>DAEWOO</v>
          </cell>
          <cell r="F916" t="str">
            <v xml:space="preserve">Automatic </v>
          </cell>
          <cell r="G916" t="str">
            <v>Forklift</v>
          </cell>
          <cell r="H916" t="str">
            <v>Heavy Equipment</v>
          </cell>
          <cell r="I916"/>
          <cell r="J916" t="str">
            <v>Forklift</v>
          </cell>
          <cell r="K916"/>
          <cell r="L916"/>
          <cell r="M916" t="str">
            <v>K400301</v>
          </cell>
          <cell r="N916" t="str">
            <v>K400301</v>
          </cell>
          <cell r="O916">
            <v>2006</v>
          </cell>
          <cell r="P916" t="str">
            <v>Korea</v>
          </cell>
          <cell r="Q916" t="str">
            <v>CL - 33K</v>
          </cell>
          <cell r="R916" t="str">
            <v>GWC</v>
          </cell>
          <cell r="S916" t="str">
            <v>LVQ</v>
          </cell>
          <cell r="T916" t="str">
            <v>LVQ</v>
          </cell>
          <cell r="U916"/>
          <cell r="V916"/>
          <cell r="W916">
            <v>4</v>
          </cell>
          <cell r="X916" t="str">
            <v>Yellow</v>
          </cell>
          <cell r="Y916"/>
          <cell r="Z916"/>
          <cell r="AA916" t="str">
            <v>Diesel</v>
          </cell>
          <cell r="AB916"/>
          <cell r="AC916"/>
          <cell r="AD916"/>
          <cell r="AE916"/>
          <cell r="AF916"/>
          <cell r="AG916"/>
          <cell r="AH916"/>
          <cell r="AI916">
            <v>9900</v>
          </cell>
          <cell r="AJ916">
            <v>18900</v>
          </cell>
          <cell r="AK916">
            <v>9000</v>
          </cell>
          <cell r="AL916"/>
          <cell r="AM916"/>
          <cell r="AN916"/>
          <cell r="AO916"/>
          <cell r="AP916"/>
          <cell r="AQ916"/>
          <cell r="AR916"/>
          <cell r="AS916"/>
          <cell r="AT916"/>
          <cell r="AU916"/>
          <cell r="AV916"/>
          <cell r="AW916"/>
          <cell r="AX916"/>
          <cell r="AY916" t="e">
            <v>#N/A</v>
          </cell>
          <cell r="AZ916"/>
          <cell r="BA916">
            <v>45025</v>
          </cell>
          <cell r="BB916" t="str">
            <v/>
          </cell>
          <cell r="BC916" t="str">
            <v>3rd Party</v>
          </cell>
          <cell r="BD916" t="str">
            <v>N/A</v>
          </cell>
          <cell r="BE916" t="str">
            <v>Not Requered</v>
          </cell>
          <cell r="BF916" t="str">
            <v>N/A</v>
          </cell>
          <cell r="BG916" t="str">
            <v>N/A</v>
          </cell>
          <cell r="BH916" t="str">
            <v>N/A</v>
          </cell>
          <cell r="BI916" t="str">
            <v>N/A</v>
          </cell>
          <cell r="BJ916"/>
          <cell r="BK916"/>
          <cell r="BL916"/>
          <cell r="BM916"/>
          <cell r="BN916"/>
          <cell r="BO916"/>
          <cell r="BP916"/>
          <cell r="BQ916">
            <v>1108010311</v>
          </cell>
        </row>
        <row r="917">
          <cell r="C917">
            <v>44846</v>
          </cell>
          <cell r="D917" t="str">
            <v>Active</v>
          </cell>
          <cell r="E917" t="str">
            <v xml:space="preserve">Terex </v>
          </cell>
          <cell r="F917" t="str">
            <v xml:space="preserve">Automatic </v>
          </cell>
          <cell r="G917" t="str">
            <v>Crane RT90</v>
          </cell>
          <cell r="H917" t="str">
            <v>Heavy Equipment</v>
          </cell>
          <cell r="I917"/>
          <cell r="J917" t="str">
            <v>crane</v>
          </cell>
          <cell r="K917"/>
          <cell r="L917"/>
          <cell r="M917" t="str">
            <v>TEX805008</v>
          </cell>
          <cell r="N917" t="str">
            <v>TEX805008</v>
          </cell>
          <cell r="O917">
            <v>2017</v>
          </cell>
          <cell r="P917" t="str">
            <v>ITALY</v>
          </cell>
          <cell r="Q917" t="str">
            <v>TR-Transport - Operations</v>
          </cell>
          <cell r="R917" t="str">
            <v>GWC</v>
          </cell>
          <cell r="S917" t="str">
            <v>LVQ</v>
          </cell>
          <cell r="T917"/>
          <cell r="U917"/>
          <cell r="V917"/>
          <cell r="W917">
            <v>6</v>
          </cell>
          <cell r="X917" t="str">
            <v>White</v>
          </cell>
          <cell r="Y917"/>
          <cell r="Z917"/>
          <cell r="AA917" t="str">
            <v>Diesel</v>
          </cell>
          <cell r="AB917"/>
          <cell r="AC917"/>
          <cell r="AD917"/>
          <cell r="AE917"/>
          <cell r="AF917"/>
          <cell r="AG917"/>
          <cell r="AH917"/>
          <cell r="AI917">
            <v>-5656</v>
          </cell>
          <cell r="AJ917"/>
          <cell r="AK917">
            <v>5656</v>
          </cell>
          <cell r="AL917"/>
          <cell r="AM917"/>
          <cell r="AN917"/>
          <cell r="AO917"/>
          <cell r="AP917"/>
          <cell r="AQ917"/>
          <cell r="AR917"/>
          <cell r="AS917"/>
          <cell r="AT917"/>
          <cell r="AU917"/>
          <cell r="AV917"/>
          <cell r="AW917"/>
          <cell r="AX917"/>
          <cell r="AY917" t="e">
            <v>#N/A</v>
          </cell>
          <cell r="AZ917"/>
          <cell r="BA917">
            <v>44916</v>
          </cell>
          <cell r="BB917" t="str">
            <v>Warning</v>
          </cell>
          <cell r="BC917" t="str">
            <v>3rd Party</v>
          </cell>
          <cell r="BD917" t="str">
            <v>N/A</v>
          </cell>
          <cell r="BE917" t="str">
            <v>AVL Not Installed as per the customer request</v>
          </cell>
          <cell r="BF917" t="str">
            <v>N/A</v>
          </cell>
          <cell r="BG917" t="str">
            <v>N/A</v>
          </cell>
          <cell r="BH917" t="str">
            <v>N/A</v>
          </cell>
          <cell r="BI917" t="str">
            <v>N/A</v>
          </cell>
          <cell r="BJ917"/>
          <cell r="BK917"/>
          <cell r="BL917"/>
          <cell r="BM917"/>
          <cell r="BN917">
            <v>4000006413</v>
          </cell>
          <cell r="BO917"/>
          <cell r="BP917" t="str">
            <v>24 Months</v>
          </cell>
          <cell r="BQ917">
            <v>1108050100</v>
          </cell>
        </row>
        <row r="918">
          <cell r="C918">
            <v>45169</v>
          </cell>
          <cell r="D918" t="str">
            <v>Active</v>
          </cell>
          <cell r="E918" t="str">
            <v>Kalmar</v>
          </cell>
          <cell r="F918" t="str">
            <v xml:space="preserve">Automatic </v>
          </cell>
          <cell r="G918" t="str">
            <v>Forklift 12 ton</v>
          </cell>
          <cell r="H918" t="str">
            <v>Heavy Equipment</v>
          </cell>
          <cell r="I918"/>
          <cell r="J918" t="str">
            <v>Forklift</v>
          </cell>
          <cell r="K918"/>
          <cell r="L918"/>
          <cell r="M918"/>
          <cell r="N918" t="str">
            <v>A40401606</v>
          </cell>
          <cell r="O918">
            <v>2017</v>
          </cell>
          <cell r="P918" t="str">
            <v>Swedan</v>
          </cell>
          <cell r="Q918" t="str">
            <v>CL - - RG Project</v>
          </cell>
          <cell r="R918" t="str">
            <v>GWC</v>
          </cell>
          <cell r="S918" t="str">
            <v>Raslaffan</v>
          </cell>
          <cell r="T918" t="str">
            <v>NOC Raslaffan</v>
          </cell>
          <cell r="U918"/>
          <cell r="V918"/>
          <cell r="W918"/>
          <cell r="X918" t="str">
            <v>Red</v>
          </cell>
          <cell r="Y918"/>
          <cell r="Z918"/>
          <cell r="AA918" t="str">
            <v>Diesel</v>
          </cell>
          <cell r="AB918"/>
          <cell r="AC918"/>
          <cell r="AD918"/>
          <cell r="AE918"/>
          <cell r="AF918"/>
          <cell r="AG918"/>
          <cell r="AH918"/>
          <cell r="AI918">
            <v>-17700</v>
          </cell>
          <cell r="AJ918"/>
          <cell r="AK918">
            <v>17700</v>
          </cell>
          <cell r="AL918"/>
          <cell r="AM918"/>
          <cell r="AN918"/>
          <cell r="AO918"/>
          <cell r="AP918"/>
          <cell r="AQ918"/>
          <cell r="AR918"/>
          <cell r="AS918"/>
          <cell r="AT918"/>
          <cell r="AU918"/>
          <cell r="AV918"/>
          <cell r="AW918"/>
          <cell r="AX918"/>
          <cell r="AY918" t="e">
            <v>#N/A</v>
          </cell>
          <cell r="AZ918"/>
          <cell r="BA918">
            <v>44923</v>
          </cell>
          <cell r="BB918" t="str">
            <v>Warning</v>
          </cell>
          <cell r="BC918" t="str">
            <v>3rd Party</v>
          </cell>
          <cell r="BD918" t="str">
            <v>N/A</v>
          </cell>
          <cell r="BE918" t="str">
            <v>Not Requered</v>
          </cell>
          <cell r="BF918" t="str">
            <v>N/A</v>
          </cell>
          <cell r="BG918" t="str">
            <v>N/A</v>
          </cell>
          <cell r="BH918" t="str">
            <v>N/A</v>
          </cell>
          <cell r="BI918" t="str">
            <v>N/A</v>
          </cell>
          <cell r="BJ918"/>
          <cell r="BK918"/>
          <cell r="BL918"/>
          <cell r="BM918"/>
          <cell r="BN918">
            <v>4000006045</v>
          </cell>
          <cell r="BO918"/>
          <cell r="BP918" t="str">
            <v>12 Months or 2000hrs whichever occurs first</v>
          </cell>
          <cell r="BQ918">
            <v>1108010491</v>
          </cell>
        </row>
        <row r="919">
          <cell r="C919">
            <v>46098</v>
          </cell>
          <cell r="D919" t="str">
            <v>Active</v>
          </cell>
          <cell r="E919" t="str">
            <v>Kalmar</v>
          </cell>
          <cell r="F919" t="str">
            <v xml:space="preserve">Automatic </v>
          </cell>
          <cell r="G919" t="str">
            <v>DCG 100-60 T</v>
          </cell>
          <cell r="H919" t="str">
            <v>Heavy Equipment</v>
          </cell>
          <cell r="I919"/>
          <cell r="J919" t="str">
            <v>Forklift</v>
          </cell>
          <cell r="K919"/>
          <cell r="L919"/>
          <cell r="M919" t="str">
            <v>B40500054</v>
          </cell>
          <cell r="N919" t="str">
            <v>B40500054</v>
          </cell>
          <cell r="O919">
            <v>2018</v>
          </cell>
          <cell r="P919" t="str">
            <v>Poland</v>
          </cell>
          <cell r="Q919" t="str">
            <v>CL - Raslaffan Operations</v>
          </cell>
          <cell r="R919" t="str">
            <v>GWC</v>
          </cell>
          <cell r="S919" t="str">
            <v>Raslaffan</v>
          </cell>
          <cell r="T919" t="str">
            <v>NOC Raslaffan</v>
          </cell>
          <cell r="U919"/>
          <cell r="V919"/>
          <cell r="W919"/>
          <cell r="X919" t="str">
            <v>Red</v>
          </cell>
          <cell r="Y919"/>
          <cell r="Z919"/>
          <cell r="AA919" t="str">
            <v>Diesel</v>
          </cell>
          <cell r="AB919"/>
          <cell r="AC919"/>
          <cell r="AD919"/>
          <cell r="AE919"/>
          <cell r="AF919"/>
          <cell r="AG919"/>
          <cell r="AH919"/>
          <cell r="AI919">
            <v>-15680</v>
          </cell>
          <cell r="AJ919"/>
          <cell r="AK919">
            <v>15680</v>
          </cell>
          <cell r="AL919"/>
          <cell r="AM919"/>
          <cell r="AN919"/>
          <cell r="AO919"/>
          <cell r="AP919"/>
          <cell r="AQ919"/>
          <cell r="AR919"/>
          <cell r="AS919"/>
          <cell r="AT919"/>
          <cell r="AU919"/>
          <cell r="AV919"/>
          <cell r="AW919"/>
          <cell r="AX919"/>
          <cell r="AY919" t="e">
            <v>#N/A</v>
          </cell>
          <cell r="AZ919"/>
          <cell r="BA919">
            <v>45025</v>
          </cell>
          <cell r="BB919" t="str">
            <v/>
          </cell>
          <cell r="BC919" t="str">
            <v>3rd Party</v>
          </cell>
          <cell r="BD919" t="str">
            <v>N/A</v>
          </cell>
          <cell r="BE919" t="str">
            <v>Not Requered</v>
          </cell>
          <cell r="BF919" t="str">
            <v>N/A</v>
          </cell>
          <cell r="BG919" t="str">
            <v>N/A</v>
          </cell>
          <cell r="BH919" t="str">
            <v>N/A</v>
          </cell>
          <cell r="BI919" t="str">
            <v>N/A</v>
          </cell>
          <cell r="BJ919"/>
          <cell r="BK919"/>
          <cell r="BL919"/>
          <cell r="BM919"/>
          <cell r="BN919">
            <v>4000006861</v>
          </cell>
          <cell r="BO919"/>
          <cell r="BP919" t="str">
            <v>24 Months/4000 Hrs whichever comes first</v>
          </cell>
          <cell r="BQ919">
            <v>1108010460</v>
          </cell>
        </row>
        <row r="920">
          <cell r="C920">
            <v>46099</v>
          </cell>
          <cell r="D920" t="str">
            <v>Active</v>
          </cell>
          <cell r="E920" t="str">
            <v>Kalmar</v>
          </cell>
          <cell r="F920" t="str">
            <v xml:space="preserve">Automatic </v>
          </cell>
          <cell r="G920" t="str">
            <v>DCG 100-60 T</v>
          </cell>
          <cell r="H920" t="str">
            <v>Heavy Equipment</v>
          </cell>
          <cell r="I920"/>
          <cell r="J920" t="str">
            <v>Forklift</v>
          </cell>
          <cell r="K920"/>
          <cell r="L920"/>
          <cell r="M920" t="str">
            <v>B40500052</v>
          </cell>
          <cell r="N920" t="str">
            <v>B40500052</v>
          </cell>
          <cell r="O920">
            <v>2018</v>
          </cell>
          <cell r="P920" t="str">
            <v>Poland</v>
          </cell>
          <cell r="Q920" t="str">
            <v>CL - Raslaffan Operations</v>
          </cell>
          <cell r="R920" t="str">
            <v>GWC</v>
          </cell>
          <cell r="S920" t="str">
            <v>Raslaffan</v>
          </cell>
          <cell r="T920" t="str">
            <v>NOC Raslaffan</v>
          </cell>
          <cell r="U920"/>
          <cell r="V920"/>
          <cell r="W920"/>
          <cell r="X920" t="str">
            <v>Red</v>
          </cell>
          <cell r="Y920"/>
          <cell r="Z920"/>
          <cell r="AA920" t="str">
            <v>Diesel</v>
          </cell>
          <cell r="AB920"/>
          <cell r="AC920"/>
          <cell r="AD920"/>
          <cell r="AE920"/>
          <cell r="AF920"/>
          <cell r="AG920"/>
          <cell r="AH920"/>
          <cell r="AI920">
            <v>-15680</v>
          </cell>
          <cell r="AJ920"/>
          <cell r="AK920">
            <v>15680</v>
          </cell>
          <cell r="AL920"/>
          <cell r="AM920"/>
          <cell r="AN920"/>
          <cell r="AO920"/>
          <cell r="AP920"/>
          <cell r="AQ920"/>
          <cell r="AR920"/>
          <cell r="AS920"/>
          <cell r="AT920"/>
          <cell r="AU920"/>
          <cell r="AV920"/>
          <cell r="AW920"/>
          <cell r="AX920"/>
          <cell r="AY920" t="e">
            <v>#N/A</v>
          </cell>
          <cell r="AZ920"/>
          <cell r="BA920">
            <v>45025</v>
          </cell>
          <cell r="BB920" t="str">
            <v/>
          </cell>
          <cell r="BC920" t="str">
            <v>3rd Party</v>
          </cell>
          <cell r="BD920" t="str">
            <v>N/A</v>
          </cell>
          <cell r="BE920" t="str">
            <v>Not Requered</v>
          </cell>
          <cell r="BF920" t="str">
            <v>N/A</v>
          </cell>
          <cell r="BG920" t="str">
            <v>N/A</v>
          </cell>
          <cell r="BH920" t="str">
            <v>N/A</v>
          </cell>
          <cell r="BI920" t="str">
            <v>N/A</v>
          </cell>
          <cell r="BJ920"/>
          <cell r="BK920"/>
          <cell r="BL920"/>
          <cell r="BM920"/>
          <cell r="BN920">
            <v>4000006861</v>
          </cell>
          <cell r="BO920"/>
          <cell r="BP920" t="str">
            <v>24 Months/4000 Hrs whichever comes first</v>
          </cell>
          <cell r="BQ920">
            <v>1108010460</v>
          </cell>
        </row>
        <row r="921">
          <cell r="C921">
            <v>46260</v>
          </cell>
          <cell r="D921" t="str">
            <v>Active</v>
          </cell>
          <cell r="E921" t="str">
            <v>Kalmar</v>
          </cell>
          <cell r="F921" t="str">
            <v xml:space="preserve">Automatic </v>
          </cell>
          <cell r="G921" t="str">
            <v>DCG 100-60 T (12 TON)</v>
          </cell>
          <cell r="H921" t="str">
            <v>Heavy Equipment</v>
          </cell>
          <cell r="I921"/>
          <cell r="J921" t="str">
            <v>Forklift</v>
          </cell>
          <cell r="K921"/>
          <cell r="L921"/>
          <cell r="M921" t="str">
            <v>B40500053</v>
          </cell>
          <cell r="N921" t="str">
            <v>B40500053</v>
          </cell>
          <cell r="O921">
            <v>2018</v>
          </cell>
          <cell r="P921" t="str">
            <v>Poland</v>
          </cell>
          <cell r="Q921" t="str">
            <v>CL - Raslaffan Operations</v>
          </cell>
          <cell r="R921" t="str">
            <v>GWC</v>
          </cell>
          <cell r="S921" t="str">
            <v>Raslaffan</v>
          </cell>
          <cell r="T921" t="str">
            <v>NOC Raslaffan</v>
          </cell>
          <cell r="U921"/>
          <cell r="V921"/>
          <cell r="W921"/>
          <cell r="X921" t="str">
            <v>Red</v>
          </cell>
          <cell r="Y921"/>
          <cell r="Z921"/>
          <cell r="AA921" t="str">
            <v>Diesel</v>
          </cell>
          <cell r="AB921"/>
          <cell r="AC921"/>
          <cell r="AD921"/>
          <cell r="AE921"/>
          <cell r="AF921"/>
          <cell r="AG921"/>
          <cell r="AH921"/>
          <cell r="AI921">
            <v>-16880</v>
          </cell>
          <cell r="AJ921"/>
          <cell r="AK921">
            <v>16880</v>
          </cell>
          <cell r="AL921"/>
          <cell r="AM921"/>
          <cell r="AN921"/>
          <cell r="AO921"/>
          <cell r="AP921"/>
          <cell r="AQ921"/>
          <cell r="AR921"/>
          <cell r="AS921"/>
          <cell r="AT921"/>
          <cell r="AU921"/>
          <cell r="AV921"/>
          <cell r="AW921"/>
          <cell r="AX921"/>
          <cell r="AY921" t="e">
            <v>#N/A</v>
          </cell>
          <cell r="AZ921"/>
          <cell r="BA921">
            <v>45088</v>
          </cell>
          <cell r="BB921" t="str">
            <v/>
          </cell>
          <cell r="BC921" t="str">
            <v>3rd Party</v>
          </cell>
          <cell r="BD921" t="str">
            <v>N/A</v>
          </cell>
          <cell r="BE921" t="str">
            <v>Not Requered</v>
          </cell>
          <cell r="BF921" t="str">
            <v>N/A</v>
          </cell>
          <cell r="BG921" t="str">
            <v>N/A</v>
          </cell>
          <cell r="BH921" t="str">
            <v>N/A</v>
          </cell>
          <cell r="BI921" t="str">
            <v>N/A</v>
          </cell>
          <cell r="BJ921"/>
          <cell r="BK921"/>
          <cell r="BL921"/>
          <cell r="BM921"/>
          <cell r="BN921">
            <v>4000007089</v>
          </cell>
          <cell r="BO921"/>
          <cell r="BP921" t="str">
            <v xml:space="preserve">24 Months/4000 Hrs whichever comes first </v>
          </cell>
          <cell r="BQ921">
            <v>1108010460</v>
          </cell>
        </row>
        <row r="922">
          <cell r="C922">
            <v>46923</v>
          </cell>
          <cell r="D922" t="str">
            <v>Active</v>
          </cell>
          <cell r="E922" t="str">
            <v>MERLO</v>
          </cell>
          <cell r="F922" t="str">
            <v xml:space="preserve">Automatic </v>
          </cell>
          <cell r="G922" t="str">
            <v>P40.17EE</v>
          </cell>
          <cell r="H922" t="str">
            <v>Heavy Equipment</v>
          </cell>
          <cell r="I922"/>
          <cell r="J922" t="str">
            <v>Telescopic Handler</v>
          </cell>
          <cell r="K922"/>
          <cell r="L922"/>
          <cell r="M922"/>
          <cell r="N922" t="str">
            <v>ZF1P400B5C7000918</v>
          </cell>
          <cell r="O922">
            <v>2017</v>
          </cell>
          <cell r="P922" t="str">
            <v>ITALY</v>
          </cell>
          <cell r="Q922" t="str">
            <v>FF - Operation Services</v>
          </cell>
          <cell r="R922" t="str">
            <v>GWC</v>
          </cell>
          <cell r="S922"/>
          <cell r="T922" t="str">
            <v>FTD</v>
          </cell>
          <cell r="U922"/>
          <cell r="V922"/>
          <cell r="W922">
            <v>4</v>
          </cell>
          <cell r="X922" t="str">
            <v>Green</v>
          </cell>
          <cell r="Y922" t="str">
            <v>2GY1024</v>
          </cell>
          <cell r="Z922"/>
          <cell r="AA922" t="str">
            <v>Diesel</v>
          </cell>
          <cell r="AB922"/>
          <cell r="AC922"/>
          <cell r="AD922"/>
          <cell r="AE922"/>
          <cell r="AF922"/>
          <cell r="AG922" t="str">
            <v>Double Axel</v>
          </cell>
          <cell r="AH922"/>
          <cell r="AI922">
            <v>-10980</v>
          </cell>
          <cell r="AJ922"/>
          <cell r="AK922">
            <v>10980</v>
          </cell>
          <cell r="AL922"/>
          <cell r="AM922"/>
          <cell r="AN922"/>
          <cell r="AO922"/>
          <cell r="AP922"/>
          <cell r="AQ922"/>
          <cell r="AR922"/>
          <cell r="AS922"/>
          <cell r="AT922"/>
          <cell r="AU922"/>
          <cell r="AV922"/>
          <cell r="AW922"/>
          <cell r="AX922"/>
          <cell r="AY922" t="e">
            <v>#N/A</v>
          </cell>
          <cell r="AZ922"/>
          <cell r="BA922">
            <v>44851</v>
          </cell>
          <cell r="BB922" t="str">
            <v>Expired</v>
          </cell>
          <cell r="BC922" t="str">
            <v>3rd Party</v>
          </cell>
          <cell r="BD922" t="str">
            <v>N/A</v>
          </cell>
          <cell r="BE922" t="str">
            <v xml:space="preserve">According to the Concerned department they not requested </v>
          </cell>
          <cell r="BF922" t="str">
            <v>N/A</v>
          </cell>
          <cell r="BG922" t="str">
            <v>N/A</v>
          </cell>
          <cell r="BH922" t="str">
            <v>N/A</v>
          </cell>
          <cell r="BI922" t="str">
            <v>N/A</v>
          </cell>
          <cell r="BJ922"/>
          <cell r="BK922"/>
          <cell r="BL922"/>
          <cell r="BM922"/>
          <cell r="BN922">
            <v>4000012392</v>
          </cell>
          <cell r="BO922"/>
          <cell r="BP922" t="str">
            <v xml:space="preserve">24 Months or 2400 Hrs whichever occurs first </v>
          </cell>
          <cell r="BQ922">
            <v>1108020400</v>
          </cell>
        </row>
        <row r="923">
          <cell r="C923">
            <v>47332</v>
          </cell>
          <cell r="D923" t="str">
            <v>Active</v>
          </cell>
          <cell r="E923" t="str">
            <v>CVS</v>
          </cell>
          <cell r="F923" t="str">
            <v xml:space="preserve">Automatic </v>
          </cell>
          <cell r="G923" t="str">
            <v>BP-QL-T8/2000</v>
          </cell>
          <cell r="H923" t="str">
            <v>Heavy Equipment</v>
          </cell>
          <cell r="I923"/>
          <cell r="J923" t="str">
            <v>Forklift</v>
          </cell>
          <cell r="K923"/>
          <cell r="L923"/>
          <cell r="M923"/>
          <cell r="N923">
            <v>606350</v>
          </cell>
          <cell r="O923">
            <v>2018</v>
          </cell>
          <cell r="P923" t="str">
            <v>ITALY</v>
          </cell>
          <cell r="Q923" t="str">
            <v>TR-Transport - Workshop</v>
          </cell>
          <cell r="R923" t="str">
            <v>GWC</v>
          </cell>
          <cell r="S923" t="str">
            <v>Raslaffan</v>
          </cell>
          <cell r="T923" t="str">
            <v>NOC Raslaffan</v>
          </cell>
          <cell r="U923"/>
          <cell r="V923"/>
          <cell r="W923">
            <v>4</v>
          </cell>
          <cell r="X923" t="str">
            <v>Red and Gray</v>
          </cell>
          <cell r="Y923"/>
          <cell r="Z923"/>
          <cell r="AA923" t="str">
            <v>Diesel</v>
          </cell>
          <cell r="AB923"/>
          <cell r="AC923"/>
          <cell r="AD923"/>
          <cell r="AE923"/>
          <cell r="AF923"/>
          <cell r="AG923"/>
          <cell r="AH923"/>
          <cell r="AI923">
            <v>-12000</v>
          </cell>
          <cell r="AJ923"/>
          <cell r="AK923">
            <v>12000</v>
          </cell>
          <cell r="AL923"/>
          <cell r="AM923"/>
          <cell r="AN923"/>
          <cell r="AO923"/>
          <cell r="AP923"/>
          <cell r="AQ923"/>
          <cell r="AR923"/>
          <cell r="AS923"/>
          <cell r="AT923"/>
          <cell r="AU923"/>
          <cell r="AV923"/>
          <cell r="AW923"/>
          <cell r="AX923"/>
          <cell r="AY923" t="e">
            <v>#N/A</v>
          </cell>
          <cell r="AZ923"/>
          <cell r="BA923">
            <v>44922</v>
          </cell>
          <cell r="BB923" t="str">
            <v>Warning</v>
          </cell>
          <cell r="BC923" t="str">
            <v>3rd Party</v>
          </cell>
          <cell r="BD923" t="str">
            <v>N/A</v>
          </cell>
          <cell r="BE923" t="str">
            <v>Not Requered</v>
          </cell>
          <cell r="BF923" t="str">
            <v>N/A</v>
          </cell>
          <cell r="BG923" t="str">
            <v>N/A</v>
          </cell>
          <cell r="BH923" t="str">
            <v>N/A</v>
          </cell>
          <cell r="BI923" t="str">
            <v>N/A</v>
          </cell>
          <cell r="BJ923"/>
          <cell r="BK923"/>
          <cell r="BL923"/>
          <cell r="BM923"/>
          <cell r="BN923">
            <v>4000006861</v>
          </cell>
          <cell r="BO923"/>
          <cell r="BP923" t="str">
            <v>24 Months/4000 Hrs whichever comes first</v>
          </cell>
          <cell r="BQ923">
            <v>1108050300</v>
          </cell>
        </row>
        <row r="924">
          <cell r="C924">
            <v>47337</v>
          </cell>
          <cell r="D924" t="str">
            <v>Active</v>
          </cell>
          <cell r="E924" t="str">
            <v>CVS</v>
          </cell>
          <cell r="F924" t="str">
            <v xml:space="preserve">Automatic </v>
          </cell>
          <cell r="G924" t="str">
            <v>BP-QL-T8/2000</v>
          </cell>
          <cell r="H924" t="str">
            <v>Heavy Equipment</v>
          </cell>
          <cell r="I924"/>
          <cell r="J924" t="str">
            <v>Forklift</v>
          </cell>
          <cell r="K924"/>
          <cell r="L924"/>
          <cell r="M924"/>
          <cell r="N924">
            <v>606400</v>
          </cell>
          <cell r="O924">
            <v>2018</v>
          </cell>
          <cell r="P924" t="str">
            <v>ITALY</v>
          </cell>
          <cell r="Q924" t="str">
            <v>TR-Transport - Workshop</v>
          </cell>
          <cell r="R924" t="str">
            <v>GWC</v>
          </cell>
          <cell r="S924" t="str">
            <v>Raslaffan</v>
          </cell>
          <cell r="T924" t="str">
            <v>NOC Raslaffan</v>
          </cell>
          <cell r="U924"/>
          <cell r="V924"/>
          <cell r="W924">
            <v>4</v>
          </cell>
          <cell r="X924" t="str">
            <v>Red and Gray</v>
          </cell>
          <cell r="Y924"/>
          <cell r="Z924"/>
          <cell r="AA924" t="str">
            <v>Diesel</v>
          </cell>
          <cell r="AB924"/>
          <cell r="AC924"/>
          <cell r="AD924"/>
          <cell r="AE924"/>
          <cell r="AF924"/>
          <cell r="AG924"/>
          <cell r="AH924"/>
          <cell r="AI924">
            <v>0</v>
          </cell>
          <cell r="AJ924"/>
          <cell r="AK924"/>
          <cell r="AL924"/>
          <cell r="AM924"/>
          <cell r="AN924"/>
          <cell r="AO924"/>
          <cell r="AP924"/>
          <cell r="AQ924"/>
          <cell r="AR924"/>
          <cell r="AS924"/>
          <cell r="AT924"/>
          <cell r="AU924"/>
          <cell r="AV924"/>
          <cell r="AW924"/>
          <cell r="AX924"/>
          <cell r="AY924" t="e">
            <v>#N/A</v>
          </cell>
          <cell r="AZ924"/>
          <cell r="BA924">
            <v>44922</v>
          </cell>
          <cell r="BB924" t="str">
            <v>Warning</v>
          </cell>
          <cell r="BC924" t="str">
            <v>3rd Party</v>
          </cell>
          <cell r="BD924" t="str">
            <v>N/A</v>
          </cell>
          <cell r="BE924" t="str">
            <v>Not Requered</v>
          </cell>
          <cell r="BF924" t="str">
            <v>N/A</v>
          </cell>
          <cell r="BG924" t="str">
            <v>N/A</v>
          </cell>
          <cell r="BH924" t="str">
            <v>N/A</v>
          </cell>
          <cell r="BI924" t="str">
            <v>N/A</v>
          </cell>
          <cell r="BJ924"/>
          <cell r="BK924"/>
          <cell r="BL924"/>
          <cell r="BM924"/>
          <cell r="BN924">
            <v>4000006861</v>
          </cell>
          <cell r="BO924"/>
          <cell r="BP924" t="str">
            <v>24 Months/4000 Hrs whichever comes first</v>
          </cell>
          <cell r="BQ924">
            <v>1108050300</v>
          </cell>
        </row>
        <row r="925">
          <cell r="C925">
            <v>47341</v>
          </cell>
          <cell r="D925" t="str">
            <v>Active</v>
          </cell>
          <cell r="E925" t="str">
            <v>CVS</v>
          </cell>
          <cell r="F925" t="str">
            <v xml:space="preserve">Automatic </v>
          </cell>
          <cell r="G925" t="str">
            <v>BP-QL-T8/2000</v>
          </cell>
          <cell r="H925" t="str">
            <v>Heavy Equipment</v>
          </cell>
          <cell r="I925"/>
          <cell r="J925" t="str">
            <v>Forklift</v>
          </cell>
          <cell r="K925"/>
          <cell r="L925"/>
          <cell r="M925"/>
          <cell r="N925">
            <v>606450</v>
          </cell>
          <cell r="O925">
            <v>2018</v>
          </cell>
          <cell r="P925" t="str">
            <v>ITALY</v>
          </cell>
          <cell r="Q925" t="str">
            <v>TR-Transport - Workshop</v>
          </cell>
          <cell r="R925" t="str">
            <v>GWC</v>
          </cell>
          <cell r="S925" t="str">
            <v>Raslaffan</v>
          </cell>
          <cell r="T925" t="str">
            <v>NOC Raslaffan</v>
          </cell>
          <cell r="U925"/>
          <cell r="V925"/>
          <cell r="W925">
            <v>4</v>
          </cell>
          <cell r="X925" t="str">
            <v>Red and Gray</v>
          </cell>
          <cell r="Y925"/>
          <cell r="Z925"/>
          <cell r="AA925" t="str">
            <v>Diesel</v>
          </cell>
          <cell r="AB925"/>
          <cell r="AC925"/>
          <cell r="AD925"/>
          <cell r="AE925"/>
          <cell r="AF925"/>
          <cell r="AG925"/>
          <cell r="AH925"/>
          <cell r="AI925">
            <v>9000</v>
          </cell>
          <cell r="AJ925">
            <v>21000</v>
          </cell>
          <cell r="AK925">
            <v>12000</v>
          </cell>
          <cell r="AL925"/>
          <cell r="AM925"/>
          <cell r="AN925"/>
          <cell r="AO925"/>
          <cell r="AP925"/>
          <cell r="AQ925"/>
          <cell r="AR925"/>
          <cell r="AS925"/>
          <cell r="AT925"/>
          <cell r="AU925"/>
          <cell r="AV925"/>
          <cell r="AW925"/>
          <cell r="AX925"/>
          <cell r="AY925" t="e">
            <v>#N/A</v>
          </cell>
          <cell r="AZ925"/>
          <cell r="BA925">
            <v>44923</v>
          </cell>
          <cell r="BB925" t="str">
            <v>Warning</v>
          </cell>
          <cell r="BC925" t="str">
            <v>3rd Party</v>
          </cell>
          <cell r="BD925" t="str">
            <v>N/A</v>
          </cell>
          <cell r="BE925" t="str">
            <v>Not Requered</v>
          </cell>
          <cell r="BF925" t="str">
            <v>N/A</v>
          </cell>
          <cell r="BG925" t="str">
            <v>N/A</v>
          </cell>
          <cell r="BH925" t="str">
            <v>N/A</v>
          </cell>
          <cell r="BI925" t="str">
            <v>N/A</v>
          </cell>
          <cell r="BJ925"/>
          <cell r="BK925"/>
          <cell r="BL925"/>
          <cell r="BM925"/>
          <cell r="BN925">
            <v>4000006861</v>
          </cell>
          <cell r="BO925"/>
          <cell r="BP925" t="str">
            <v>24 Months/4000 Hrs whichever comes first</v>
          </cell>
          <cell r="BQ925">
            <v>1108050300</v>
          </cell>
        </row>
        <row r="926">
          <cell r="C926">
            <v>47348</v>
          </cell>
          <cell r="D926" t="str">
            <v>Active</v>
          </cell>
          <cell r="E926" t="str">
            <v>Jungheinrich</v>
          </cell>
          <cell r="F926" t="str">
            <v xml:space="preserve">Automatic </v>
          </cell>
          <cell r="G926" t="str">
            <v>DFG 430</v>
          </cell>
          <cell r="H926" t="str">
            <v>Heavy Equipment</v>
          </cell>
          <cell r="I926"/>
          <cell r="J926" t="str">
            <v>Forklift</v>
          </cell>
          <cell r="K926"/>
          <cell r="L926"/>
          <cell r="M926"/>
          <cell r="N926" t="str">
            <v>Fn516825</v>
          </cell>
          <cell r="O926">
            <v>2016</v>
          </cell>
          <cell r="P926" t="str">
            <v>Germany</v>
          </cell>
          <cell r="Q926" t="str">
            <v>CL Raslafan</v>
          </cell>
          <cell r="R926" t="str">
            <v>GWC</v>
          </cell>
          <cell r="S926" t="str">
            <v>Raslaffan</v>
          </cell>
          <cell r="T926" t="str">
            <v>NOC Raslaffan</v>
          </cell>
          <cell r="U926"/>
          <cell r="V926"/>
          <cell r="W926"/>
          <cell r="X926" t="str">
            <v>Yellow</v>
          </cell>
          <cell r="Y926"/>
          <cell r="Z926"/>
          <cell r="AA926" t="str">
            <v>Diesel</v>
          </cell>
          <cell r="AB926"/>
          <cell r="AC926"/>
          <cell r="AD926"/>
          <cell r="AE926"/>
          <cell r="AF926"/>
          <cell r="AG926"/>
          <cell r="AH926"/>
          <cell r="AI926">
            <v>-4000</v>
          </cell>
          <cell r="AJ926"/>
          <cell r="AK926">
            <v>4000</v>
          </cell>
          <cell r="AL926"/>
          <cell r="AM926"/>
          <cell r="AN926"/>
          <cell r="AO926"/>
          <cell r="AP926"/>
          <cell r="AQ926"/>
          <cell r="AR926"/>
          <cell r="AS926"/>
          <cell r="AT926"/>
          <cell r="AU926"/>
          <cell r="AV926"/>
          <cell r="AW926"/>
          <cell r="AX926"/>
          <cell r="AY926" t="e">
            <v>#N/A</v>
          </cell>
          <cell r="AZ926"/>
          <cell r="BA926">
            <v>44922</v>
          </cell>
          <cell r="BB926" t="str">
            <v>Warning</v>
          </cell>
          <cell r="BC926" t="str">
            <v>3rd Party</v>
          </cell>
          <cell r="BD926" t="str">
            <v>N/A</v>
          </cell>
          <cell r="BE926" t="str">
            <v>Not Requered</v>
          </cell>
          <cell r="BF926" t="str">
            <v>N/A</v>
          </cell>
          <cell r="BG926" t="str">
            <v>N/A</v>
          </cell>
          <cell r="BH926" t="str">
            <v>N/A</v>
          </cell>
          <cell r="BI926" t="str">
            <v>N/A</v>
          </cell>
          <cell r="BJ926"/>
          <cell r="BK926"/>
          <cell r="BL926"/>
          <cell r="BM926"/>
          <cell r="BN926"/>
          <cell r="BO926"/>
          <cell r="BP926"/>
          <cell r="BQ926"/>
        </row>
        <row r="927">
          <cell r="C927">
            <v>48334</v>
          </cell>
          <cell r="D927" t="str">
            <v>Active</v>
          </cell>
          <cell r="E927" t="str">
            <v>Tractor</v>
          </cell>
          <cell r="F927" t="str">
            <v xml:space="preserve">Automatic </v>
          </cell>
          <cell r="G927" t="str">
            <v>Massey Ferguson</v>
          </cell>
          <cell r="H927" t="str">
            <v>Heavy Equipment</v>
          </cell>
          <cell r="I927"/>
          <cell r="J927" t="str">
            <v>Tractor</v>
          </cell>
          <cell r="K927"/>
          <cell r="L927"/>
          <cell r="M927" t="str">
            <v>BWY48057</v>
          </cell>
          <cell r="N927" t="str">
            <v>BWY48057</v>
          </cell>
          <cell r="O927">
            <v>2012</v>
          </cell>
          <cell r="P927" t="str">
            <v>Brazil</v>
          </cell>
          <cell r="Q927" t="str">
            <v>CS-Facility Management - Maint. Others</v>
          </cell>
          <cell r="R927" t="str">
            <v>GWC</v>
          </cell>
          <cell r="S927" t="str">
            <v>LVQ</v>
          </cell>
          <cell r="T927" t="str">
            <v>LVQ</v>
          </cell>
          <cell r="U927"/>
          <cell r="V927"/>
          <cell r="W927">
            <v>4</v>
          </cell>
          <cell r="X927" t="str">
            <v>Red</v>
          </cell>
          <cell r="Y927" t="str">
            <v>SIN020168</v>
          </cell>
          <cell r="Z927"/>
          <cell r="AA927" t="str">
            <v>Diesel</v>
          </cell>
          <cell r="AB927"/>
          <cell r="AC927"/>
          <cell r="AD927"/>
          <cell r="AE927"/>
          <cell r="AF927"/>
          <cell r="AG927"/>
          <cell r="AH927"/>
          <cell r="AI927">
            <v>-3040</v>
          </cell>
          <cell r="AJ927"/>
          <cell r="AK927">
            <v>3040</v>
          </cell>
          <cell r="AL927"/>
          <cell r="AM927"/>
          <cell r="AN927"/>
          <cell r="AO927"/>
          <cell r="AP927"/>
          <cell r="AQ927"/>
          <cell r="AR927"/>
          <cell r="AS927"/>
          <cell r="AT927"/>
          <cell r="AU927"/>
          <cell r="AV927"/>
          <cell r="AW927"/>
          <cell r="AX927"/>
          <cell r="AY927" t="e">
            <v>#N/A</v>
          </cell>
          <cell r="AZ927"/>
          <cell r="BA927">
            <v>45113</v>
          </cell>
          <cell r="BB927" t="str">
            <v/>
          </cell>
          <cell r="BC927" t="str">
            <v>3rd Party</v>
          </cell>
          <cell r="BD927" t="str">
            <v>N/A</v>
          </cell>
          <cell r="BE927" t="str">
            <v>Not For Customers</v>
          </cell>
          <cell r="BF927" t="str">
            <v>N/A</v>
          </cell>
          <cell r="BG927" t="str">
            <v>N/A</v>
          </cell>
          <cell r="BH927" t="str">
            <v>N/A</v>
          </cell>
          <cell r="BI927" t="str">
            <v>N/A</v>
          </cell>
          <cell r="BJ927"/>
          <cell r="BK927"/>
          <cell r="BL927"/>
          <cell r="BM927"/>
          <cell r="BN927"/>
          <cell r="BO927"/>
          <cell r="BP927"/>
          <cell r="BQ927">
            <v>1105010440</v>
          </cell>
        </row>
        <row r="928">
          <cell r="C928">
            <v>51197</v>
          </cell>
          <cell r="D928" t="str">
            <v>Active</v>
          </cell>
          <cell r="E928" t="str">
            <v xml:space="preserve">Terex </v>
          </cell>
          <cell r="F928" t="str">
            <v xml:space="preserve">Automatic </v>
          </cell>
          <cell r="G928" t="str">
            <v>10 Ton</v>
          </cell>
          <cell r="H928" t="str">
            <v>Heavy Equipment</v>
          </cell>
          <cell r="I928"/>
          <cell r="J928" t="str">
            <v>Stacker</v>
          </cell>
          <cell r="K928"/>
          <cell r="L928"/>
          <cell r="M928">
            <v>501974</v>
          </cell>
          <cell r="N928">
            <v>501974</v>
          </cell>
          <cell r="O928">
            <v>2013</v>
          </cell>
          <cell r="P928" t="str">
            <v>Italy</v>
          </cell>
          <cell r="Q928" t="str">
            <v>RE-LVQ - Operations</v>
          </cell>
          <cell r="R928" t="str">
            <v>GWC</v>
          </cell>
          <cell r="S928" t="str">
            <v>LVQ</v>
          </cell>
          <cell r="T928" t="str">
            <v>LVQ</v>
          </cell>
          <cell r="U928"/>
          <cell r="V928"/>
          <cell r="W928">
            <v>6</v>
          </cell>
          <cell r="X928" t="str">
            <v>White</v>
          </cell>
          <cell r="Y928"/>
          <cell r="Z928"/>
          <cell r="AA928" t="str">
            <v>Diesel</v>
          </cell>
          <cell r="AB928"/>
          <cell r="AC928"/>
          <cell r="AD928"/>
          <cell r="AE928"/>
          <cell r="AF928"/>
          <cell r="AG928"/>
          <cell r="AH928"/>
          <cell r="AI928">
            <v>9999</v>
          </cell>
          <cell r="AJ928">
            <v>15999</v>
          </cell>
          <cell r="AK928">
            <v>6000</v>
          </cell>
          <cell r="AL928"/>
          <cell r="AM928"/>
          <cell r="AN928"/>
          <cell r="AO928"/>
          <cell r="AP928"/>
          <cell r="AQ928"/>
          <cell r="AR928"/>
          <cell r="AS928"/>
          <cell r="AT928"/>
          <cell r="AU928"/>
          <cell r="AV928"/>
          <cell r="AW928"/>
          <cell r="AX928"/>
          <cell r="AY928" t="e">
            <v>#N/A</v>
          </cell>
          <cell r="AZ928"/>
          <cell r="BA928">
            <v>45025</v>
          </cell>
          <cell r="BB928" t="str">
            <v/>
          </cell>
          <cell r="BC928" t="str">
            <v>3rd Party</v>
          </cell>
          <cell r="BD928" t="str">
            <v>N/A</v>
          </cell>
          <cell r="BE928" t="str">
            <v>Not Requered</v>
          </cell>
          <cell r="BF928" t="str">
            <v>N/A</v>
          </cell>
          <cell r="BG928" t="str">
            <v>N/A</v>
          </cell>
          <cell r="BH928" t="str">
            <v>N/A</v>
          </cell>
          <cell r="BI928" t="str">
            <v>N/A</v>
          </cell>
          <cell r="BJ928"/>
          <cell r="BK928"/>
          <cell r="BL928"/>
          <cell r="BM928"/>
          <cell r="BN928"/>
          <cell r="BO928"/>
          <cell r="BP928"/>
          <cell r="BQ928">
            <v>1108040110</v>
          </cell>
        </row>
        <row r="929">
          <cell r="C929">
            <v>52711</v>
          </cell>
          <cell r="D929" t="str">
            <v>Active</v>
          </cell>
          <cell r="E929" t="str">
            <v xml:space="preserve">Terex </v>
          </cell>
          <cell r="F929" t="str">
            <v xml:space="preserve">Automatic </v>
          </cell>
          <cell r="G929" t="str">
            <v>Stacker</v>
          </cell>
          <cell r="H929" t="str">
            <v>Heavy Equipment</v>
          </cell>
          <cell r="I929"/>
          <cell r="J929" t="str">
            <v>Stacker</v>
          </cell>
          <cell r="K929"/>
          <cell r="L929"/>
          <cell r="M929">
            <v>103210</v>
          </cell>
          <cell r="N929">
            <v>103210</v>
          </cell>
          <cell r="O929">
            <v>2013</v>
          </cell>
          <cell r="P929" t="str">
            <v>Italy</v>
          </cell>
          <cell r="Q929" t="str">
            <v>RE-LVQ - Operations</v>
          </cell>
          <cell r="R929" t="str">
            <v>GWC</v>
          </cell>
          <cell r="S929" t="str">
            <v>LVQ</v>
          </cell>
          <cell r="T929" t="str">
            <v>LVQ</v>
          </cell>
          <cell r="U929"/>
          <cell r="V929"/>
          <cell r="W929">
            <v>6</v>
          </cell>
          <cell r="X929" t="str">
            <v>White</v>
          </cell>
          <cell r="Y929">
            <v>22049027</v>
          </cell>
          <cell r="Z929"/>
          <cell r="AA929" t="str">
            <v>Diesel</v>
          </cell>
          <cell r="AB929"/>
          <cell r="AC929"/>
          <cell r="AD929"/>
          <cell r="AE929"/>
          <cell r="AF929"/>
          <cell r="AG929"/>
          <cell r="AH929"/>
          <cell r="AI929">
            <v>18000</v>
          </cell>
          <cell r="AJ929">
            <v>18900</v>
          </cell>
          <cell r="AK929">
            <v>900</v>
          </cell>
          <cell r="AL929"/>
          <cell r="AM929"/>
          <cell r="AN929"/>
          <cell r="AO929"/>
          <cell r="AP929"/>
          <cell r="AQ929"/>
          <cell r="AR929"/>
          <cell r="AS929"/>
          <cell r="AT929"/>
          <cell r="AU929"/>
          <cell r="AV929"/>
          <cell r="AW929"/>
          <cell r="AX929"/>
          <cell r="AY929" t="e">
            <v>#N/A</v>
          </cell>
          <cell r="AZ929"/>
          <cell r="BA929">
            <v>44906</v>
          </cell>
          <cell r="BB929" t="str">
            <v>Warning</v>
          </cell>
          <cell r="BC929" t="str">
            <v>3rd Party</v>
          </cell>
          <cell r="BD929" t="str">
            <v>N/A</v>
          </cell>
          <cell r="BE929" t="str">
            <v>Not Requered</v>
          </cell>
          <cell r="BF929" t="str">
            <v>N/A</v>
          </cell>
          <cell r="BG929" t="str">
            <v>N/A</v>
          </cell>
          <cell r="BH929" t="str">
            <v>N/A</v>
          </cell>
          <cell r="BI929" t="str">
            <v>N/A</v>
          </cell>
          <cell r="BJ929"/>
          <cell r="BK929"/>
          <cell r="BL929"/>
          <cell r="BM929"/>
          <cell r="BN929"/>
          <cell r="BO929"/>
          <cell r="BP929"/>
          <cell r="BQ929">
            <v>1108040110</v>
          </cell>
        </row>
        <row r="930">
          <cell r="C930">
            <v>53063</v>
          </cell>
          <cell r="D930" t="str">
            <v>Active</v>
          </cell>
          <cell r="E930" t="str">
            <v>Doosan</v>
          </cell>
          <cell r="F930" t="str">
            <v xml:space="preserve">Automatic </v>
          </cell>
          <cell r="G930" t="str">
            <v>06 Ton</v>
          </cell>
          <cell r="H930" t="str">
            <v>Heavy Equipment</v>
          </cell>
          <cell r="I930"/>
          <cell r="J930" t="str">
            <v>Forklift</v>
          </cell>
          <cell r="K930"/>
          <cell r="L930"/>
          <cell r="M930" t="str">
            <v>FDBOC114007794</v>
          </cell>
          <cell r="N930" t="str">
            <v>FDBOC114007794</v>
          </cell>
          <cell r="O930">
            <v>2013</v>
          </cell>
          <cell r="P930" t="str">
            <v>Korea</v>
          </cell>
          <cell r="Q930" t="str">
            <v>TR-Transport - Workshop</v>
          </cell>
          <cell r="R930" t="str">
            <v>GWC</v>
          </cell>
          <cell r="S930" t="str">
            <v>Raslaffan</v>
          </cell>
          <cell r="T930"/>
          <cell r="U930"/>
          <cell r="V930"/>
          <cell r="W930">
            <v>6</v>
          </cell>
          <cell r="X930" t="str">
            <v>Yellow</v>
          </cell>
          <cell r="Y930"/>
          <cell r="Z930"/>
          <cell r="AA930" t="str">
            <v>Diesel</v>
          </cell>
          <cell r="AB930"/>
          <cell r="AC930"/>
          <cell r="AD930"/>
          <cell r="AE930"/>
          <cell r="AF930"/>
          <cell r="AG930"/>
          <cell r="AH930"/>
          <cell r="AI930">
            <v>9999</v>
          </cell>
          <cell r="AJ930">
            <v>19899</v>
          </cell>
          <cell r="AK930">
            <v>9900</v>
          </cell>
          <cell r="AL930"/>
          <cell r="AM930"/>
          <cell r="AN930"/>
          <cell r="AO930"/>
          <cell r="AP930"/>
          <cell r="AQ930"/>
          <cell r="AR930"/>
          <cell r="AS930"/>
          <cell r="AT930"/>
          <cell r="AU930"/>
          <cell r="AV930"/>
          <cell r="AW930"/>
          <cell r="AX930"/>
          <cell r="AY930" t="e">
            <v>#N/A</v>
          </cell>
          <cell r="AZ930"/>
          <cell r="BA930">
            <v>45018</v>
          </cell>
          <cell r="BB930" t="str">
            <v/>
          </cell>
          <cell r="BC930" t="str">
            <v>3rd Party</v>
          </cell>
          <cell r="BD930" t="str">
            <v>N/A</v>
          </cell>
          <cell r="BE930" t="str">
            <v>Not Requered</v>
          </cell>
          <cell r="BF930" t="str">
            <v>N/A</v>
          </cell>
          <cell r="BG930" t="str">
            <v>N/A</v>
          </cell>
          <cell r="BH930" t="str">
            <v>N/A</v>
          </cell>
          <cell r="BI930" t="str">
            <v>N/A</v>
          </cell>
          <cell r="BJ930"/>
          <cell r="BK930"/>
          <cell r="BL930"/>
          <cell r="BM930"/>
          <cell r="BN930"/>
          <cell r="BO930"/>
          <cell r="BP930"/>
          <cell r="BQ930">
            <v>1108050300</v>
          </cell>
        </row>
        <row r="931">
          <cell r="C931">
            <v>53260</v>
          </cell>
          <cell r="D931" t="str">
            <v>Active</v>
          </cell>
          <cell r="E931" t="str">
            <v xml:space="preserve">Doosan </v>
          </cell>
          <cell r="F931" t="str">
            <v xml:space="preserve">Automatic </v>
          </cell>
          <cell r="G931" t="str">
            <v>7 Ton</v>
          </cell>
          <cell r="H931" t="str">
            <v>Heavy Equipment</v>
          </cell>
          <cell r="I931"/>
          <cell r="J931" t="str">
            <v>Forklift</v>
          </cell>
          <cell r="K931"/>
          <cell r="L931"/>
          <cell r="M931" t="str">
            <v>FDCI-1130-00814</v>
          </cell>
          <cell r="N931" t="str">
            <v>FDCI-1130-00814</v>
          </cell>
          <cell r="O931">
            <v>2013</v>
          </cell>
          <cell r="P931" t="str">
            <v>Korea</v>
          </cell>
          <cell r="Q931" t="str">
            <v>RE-LVQ - Operations</v>
          </cell>
          <cell r="R931" t="str">
            <v>GWC</v>
          </cell>
          <cell r="S931" t="str">
            <v>LVQ</v>
          </cell>
          <cell r="T931" t="str">
            <v>LVQ</v>
          </cell>
          <cell r="U931"/>
          <cell r="V931"/>
          <cell r="W931">
            <v>6</v>
          </cell>
          <cell r="X931" t="str">
            <v>Yellow</v>
          </cell>
          <cell r="Y931"/>
          <cell r="Z931"/>
          <cell r="AA931" t="str">
            <v>Diesel</v>
          </cell>
          <cell r="AB931"/>
          <cell r="AC931"/>
          <cell r="AD931"/>
          <cell r="AE931"/>
          <cell r="AF931"/>
          <cell r="AG931"/>
          <cell r="AH931"/>
          <cell r="AI931">
            <v>-7000</v>
          </cell>
          <cell r="AJ931"/>
          <cell r="AK931">
            <v>7000</v>
          </cell>
          <cell r="AL931"/>
          <cell r="AM931"/>
          <cell r="AN931"/>
          <cell r="AO931"/>
          <cell r="AP931"/>
          <cell r="AQ931"/>
          <cell r="AR931"/>
          <cell r="AS931"/>
          <cell r="AT931"/>
          <cell r="AU931"/>
          <cell r="AV931"/>
          <cell r="AW931"/>
          <cell r="AX931"/>
          <cell r="AY931" t="e">
            <v>#N/A</v>
          </cell>
          <cell r="AZ931"/>
          <cell r="BA931">
            <v>44916</v>
          </cell>
          <cell r="BB931" t="str">
            <v>Warning</v>
          </cell>
          <cell r="BC931" t="str">
            <v>3rd Party</v>
          </cell>
          <cell r="BD931" t="str">
            <v>N/A</v>
          </cell>
          <cell r="BE931" t="str">
            <v>Not Requered</v>
          </cell>
          <cell r="BF931" t="str">
            <v>N/A</v>
          </cell>
          <cell r="BG931" t="str">
            <v>N/A</v>
          </cell>
          <cell r="BH931" t="str">
            <v>N/A</v>
          </cell>
          <cell r="BI931" t="str">
            <v>N/A</v>
          </cell>
          <cell r="BJ931"/>
          <cell r="BK931"/>
          <cell r="BL931"/>
          <cell r="BM931"/>
          <cell r="BN931"/>
          <cell r="BO931"/>
          <cell r="BP931"/>
          <cell r="BQ931">
            <v>1108040110</v>
          </cell>
        </row>
        <row r="932">
          <cell r="C932">
            <v>53261</v>
          </cell>
          <cell r="D932" t="str">
            <v>Active</v>
          </cell>
          <cell r="E932" t="str">
            <v>Doosan</v>
          </cell>
          <cell r="F932" t="str">
            <v xml:space="preserve">Automatic </v>
          </cell>
          <cell r="G932" t="str">
            <v>7 Ton</v>
          </cell>
          <cell r="H932" t="str">
            <v>Heavy Equipment</v>
          </cell>
          <cell r="I932"/>
          <cell r="J932" t="str">
            <v>Forklift</v>
          </cell>
          <cell r="K932"/>
          <cell r="L932"/>
          <cell r="M932" t="str">
            <v>FDC01-1130-00810</v>
          </cell>
          <cell r="N932" t="str">
            <v>FDC01-1130-00810</v>
          </cell>
          <cell r="O932">
            <v>2013</v>
          </cell>
          <cell r="P932" t="str">
            <v>Korea</v>
          </cell>
          <cell r="Q932" t="str">
            <v>TR-Transport - Workshop</v>
          </cell>
          <cell r="R932" t="str">
            <v>GWC</v>
          </cell>
          <cell r="S932" t="str">
            <v>Raslaffan</v>
          </cell>
          <cell r="T932" t="str">
            <v>LVQ</v>
          </cell>
          <cell r="U932"/>
          <cell r="V932"/>
          <cell r="W932">
            <v>6</v>
          </cell>
          <cell r="X932" t="str">
            <v>Yellow</v>
          </cell>
          <cell r="Y932"/>
          <cell r="Z932"/>
          <cell r="AA932" t="str">
            <v>Diesel</v>
          </cell>
          <cell r="AB932"/>
          <cell r="AC932"/>
          <cell r="AD932"/>
          <cell r="AE932"/>
          <cell r="AF932"/>
          <cell r="AG932"/>
          <cell r="AH932"/>
          <cell r="AI932">
            <v>-7000</v>
          </cell>
          <cell r="AJ932"/>
          <cell r="AK932">
            <v>7000</v>
          </cell>
          <cell r="AL932"/>
          <cell r="AM932"/>
          <cell r="AN932"/>
          <cell r="AO932"/>
          <cell r="AP932"/>
          <cell r="AQ932"/>
          <cell r="AR932"/>
          <cell r="AS932"/>
          <cell r="AT932"/>
          <cell r="AU932"/>
          <cell r="AV932"/>
          <cell r="AW932"/>
          <cell r="AX932"/>
          <cell r="AY932" t="e">
            <v>#N/A</v>
          </cell>
          <cell r="AZ932"/>
          <cell r="BA932">
            <v>44916</v>
          </cell>
          <cell r="BB932" t="str">
            <v>Warning</v>
          </cell>
          <cell r="BC932" t="str">
            <v>3rd Party</v>
          </cell>
          <cell r="BD932" t="str">
            <v>N/A</v>
          </cell>
          <cell r="BE932" t="str">
            <v>Not Requered</v>
          </cell>
          <cell r="BF932" t="str">
            <v>N/A</v>
          </cell>
          <cell r="BG932" t="str">
            <v>N/A</v>
          </cell>
          <cell r="BH932" t="str">
            <v>N/A</v>
          </cell>
          <cell r="BI932" t="str">
            <v>N/A</v>
          </cell>
          <cell r="BJ932"/>
          <cell r="BK932"/>
          <cell r="BL932"/>
          <cell r="BM932"/>
          <cell r="BN932"/>
          <cell r="BO932"/>
          <cell r="BP932"/>
          <cell r="BQ932">
            <v>1108050300</v>
          </cell>
        </row>
        <row r="933">
          <cell r="C933">
            <v>55845</v>
          </cell>
          <cell r="D933" t="str">
            <v>Active</v>
          </cell>
          <cell r="E933" t="str">
            <v xml:space="preserve">Terex </v>
          </cell>
          <cell r="F933" t="str">
            <v xml:space="preserve">Automatic </v>
          </cell>
          <cell r="G933" t="str">
            <v>10 Ton</v>
          </cell>
          <cell r="H933" t="str">
            <v>Heavy Equipment</v>
          </cell>
          <cell r="I933"/>
          <cell r="J933" t="str">
            <v>Forklift</v>
          </cell>
          <cell r="K933"/>
          <cell r="L933"/>
          <cell r="M933">
            <v>103211</v>
          </cell>
          <cell r="N933">
            <v>103211</v>
          </cell>
          <cell r="O933">
            <v>2014</v>
          </cell>
          <cell r="P933" t="str">
            <v>Italy</v>
          </cell>
          <cell r="Q933" t="str">
            <v>RE-LVQ - Operations</v>
          </cell>
          <cell r="R933" t="str">
            <v>GWC</v>
          </cell>
          <cell r="S933" t="str">
            <v>LVQ</v>
          </cell>
          <cell r="T933" t="str">
            <v>LVQ</v>
          </cell>
          <cell r="U933"/>
          <cell r="V933"/>
          <cell r="W933">
            <v>6</v>
          </cell>
          <cell r="X933" t="str">
            <v>White</v>
          </cell>
          <cell r="Y933"/>
          <cell r="Z933"/>
          <cell r="AA933" t="str">
            <v>Diesel</v>
          </cell>
          <cell r="AB933"/>
          <cell r="AC933"/>
          <cell r="AD933"/>
          <cell r="AE933"/>
          <cell r="AF933"/>
          <cell r="AG933"/>
          <cell r="AH933"/>
          <cell r="AI933">
            <v>7000</v>
          </cell>
          <cell r="AJ933">
            <v>16000</v>
          </cell>
          <cell r="AK933">
            <v>9000</v>
          </cell>
          <cell r="AL933"/>
          <cell r="AM933"/>
          <cell r="AN933"/>
          <cell r="AO933"/>
          <cell r="AP933"/>
          <cell r="AQ933"/>
          <cell r="AR933"/>
          <cell r="AS933"/>
          <cell r="AT933"/>
          <cell r="AU933"/>
          <cell r="AV933"/>
          <cell r="AW933"/>
          <cell r="AX933"/>
          <cell r="AY933" t="e">
            <v>#N/A</v>
          </cell>
          <cell r="AZ933"/>
          <cell r="BA933">
            <v>45113</v>
          </cell>
          <cell r="BB933" t="str">
            <v/>
          </cell>
          <cell r="BC933" t="str">
            <v>3rd Party</v>
          </cell>
          <cell r="BD933" t="str">
            <v>N/A</v>
          </cell>
          <cell r="BE933" t="str">
            <v>Not Requered</v>
          </cell>
          <cell r="BF933" t="str">
            <v>N/A</v>
          </cell>
          <cell r="BG933" t="str">
            <v>N/A</v>
          </cell>
          <cell r="BH933" t="str">
            <v>N/A</v>
          </cell>
          <cell r="BI933" t="str">
            <v>N/A</v>
          </cell>
          <cell r="BJ933"/>
          <cell r="BK933"/>
          <cell r="BL933"/>
          <cell r="BM933"/>
          <cell r="BN933"/>
          <cell r="BO933"/>
          <cell r="BP933"/>
          <cell r="BQ933">
            <v>1108040110</v>
          </cell>
        </row>
        <row r="934">
          <cell r="C934">
            <v>57411</v>
          </cell>
          <cell r="D934" t="str">
            <v>Active</v>
          </cell>
          <cell r="E934" t="str">
            <v>Tailift</v>
          </cell>
          <cell r="F934" t="str">
            <v xml:space="preserve">Automatic </v>
          </cell>
          <cell r="G934" t="str">
            <v>4-Tons</v>
          </cell>
          <cell r="H934" t="str">
            <v>Heavy Equipment</v>
          </cell>
          <cell r="I934"/>
          <cell r="J934" t="str">
            <v>Forklift</v>
          </cell>
          <cell r="K934"/>
          <cell r="L934"/>
          <cell r="M934" t="str">
            <v>TA11632</v>
          </cell>
          <cell r="N934" t="str">
            <v>TA11632</v>
          </cell>
          <cell r="O934">
            <v>2014</v>
          </cell>
          <cell r="P934" t="str">
            <v>TAIWAN</v>
          </cell>
          <cell r="Q934" t="str">
            <v>CL - 15K (LVQ)</v>
          </cell>
          <cell r="R934" t="str">
            <v>GWC</v>
          </cell>
          <cell r="S934" t="str">
            <v>CL-15K LVQ</v>
          </cell>
          <cell r="T934" t="str">
            <v>LVQ</v>
          </cell>
          <cell r="U934"/>
          <cell r="V934"/>
          <cell r="W934">
            <v>6</v>
          </cell>
          <cell r="X934" t="str">
            <v>Yellow</v>
          </cell>
          <cell r="Y934"/>
          <cell r="Z934"/>
          <cell r="AA934" t="str">
            <v>Diesel</v>
          </cell>
          <cell r="AB934"/>
          <cell r="AC934"/>
          <cell r="AD934"/>
          <cell r="AE934"/>
          <cell r="AF934"/>
          <cell r="AG934"/>
          <cell r="AH934"/>
          <cell r="AI934">
            <v>0</v>
          </cell>
          <cell r="AJ934"/>
          <cell r="AK934"/>
          <cell r="AL934"/>
          <cell r="AM934"/>
          <cell r="AN934"/>
          <cell r="AO934"/>
          <cell r="AP934"/>
          <cell r="AQ934"/>
          <cell r="AR934"/>
          <cell r="AS934"/>
          <cell r="AT934"/>
          <cell r="AU934"/>
          <cell r="AV934"/>
          <cell r="AW934"/>
          <cell r="AX934"/>
          <cell r="AY934" t="e">
            <v>#N/A</v>
          </cell>
          <cell r="AZ934"/>
          <cell r="BA934">
            <v>44878</v>
          </cell>
          <cell r="BB934" t="str">
            <v>Expired</v>
          </cell>
          <cell r="BC934" t="str">
            <v>3rd Party</v>
          </cell>
          <cell r="BD934" t="str">
            <v>N/A</v>
          </cell>
          <cell r="BE934" t="str">
            <v>Not Requered</v>
          </cell>
          <cell r="BF934" t="str">
            <v>N/A</v>
          </cell>
          <cell r="BG934" t="str">
            <v>N/A</v>
          </cell>
          <cell r="BH934" t="str">
            <v>N/A</v>
          </cell>
          <cell r="BI934" t="str">
            <v>N/A</v>
          </cell>
          <cell r="BJ934"/>
          <cell r="BK934"/>
          <cell r="BL934"/>
          <cell r="BM934"/>
          <cell r="BN934"/>
          <cell r="BO934"/>
          <cell r="BP934"/>
          <cell r="BQ934">
            <v>1108010230</v>
          </cell>
        </row>
        <row r="935">
          <cell r="C935">
            <v>57412</v>
          </cell>
          <cell r="D935" t="str">
            <v>Active</v>
          </cell>
          <cell r="E935" t="str">
            <v>Tailift</v>
          </cell>
          <cell r="F935" t="str">
            <v xml:space="preserve">Automatic </v>
          </cell>
          <cell r="G935" t="str">
            <v>4-Tons</v>
          </cell>
          <cell r="H935" t="str">
            <v>Heavy Equipment</v>
          </cell>
          <cell r="I935"/>
          <cell r="J935" t="str">
            <v>Forklift</v>
          </cell>
          <cell r="K935"/>
          <cell r="L935"/>
          <cell r="M935" t="str">
            <v>TA11633</v>
          </cell>
          <cell r="N935" t="str">
            <v>TA11633</v>
          </cell>
          <cell r="O935">
            <v>2014</v>
          </cell>
          <cell r="P935" t="str">
            <v>TAIWAN</v>
          </cell>
          <cell r="Q935" t="str">
            <v>TR-Transport - Workshop</v>
          </cell>
          <cell r="R935" t="str">
            <v>GWC</v>
          </cell>
          <cell r="S935" t="str">
            <v>Raslaffan</v>
          </cell>
          <cell r="T935" t="str">
            <v>Raslaffan</v>
          </cell>
          <cell r="U935"/>
          <cell r="V935"/>
          <cell r="W935">
            <v>6</v>
          </cell>
          <cell r="X935" t="str">
            <v>Yellow</v>
          </cell>
          <cell r="Y935"/>
          <cell r="Z935"/>
          <cell r="AA935" t="str">
            <v>Diesel</v>
          </cell>
          <cell r="AB935"/>
          <cell r="AC935"/>
          <cell r="AD935"/>
          <cell r="AE935"/>
          <cell r="AF935"/>
          <cell r="AG935"/>
          <cell r="AH935"/>
          <cell r="AI935">
            <v>0</v>
          </cell>
          <cell r="AJ935"/>
          <cell r="AK935"/>
          <cell r="AL935"/>
          <cell r="AM935"/>
          <cell r="AN935"/>
          <cell r="AO935"/>
          <cell r="AP935"/>
          <cell r="AQ935"/>
          <cell r="AR935"/>
          <cell r="AS935"/>
          <cell r="AT935"/>
          <cell r="AU935"/>
          <cell r="AV935"/>
          <cell r="AW935"/>
          <cell r="AX935"/>
          <cell r="AY935" t="e">
            <v>#N/A</v>
          </cell>
          <cell r="AZ935"/>
          <cell r="BA935">
            <v>44878</v>
          </cell>
          <cell r="BB935" t="str">
            <v>Expired</v>
          </cell>
          <cell r="BC935" t="str">
            <v>3rd Party</v>
          </cell>
          <cell r="BD935" t="str">
            <v>N/A</v>
          </cell>
          <cell r="BE935" t="str">
            <v>Not Requered</v>
          </cell>
          <cell r="BF935" t="str">
            <v>N/A</v>
          </cell>
          <cell r="BG935" t="str">
            <v>N/A</v>
          </cell>
          <cell r="BH935" t="str">
            <v>N/A</v>
          </cell>
          <cell r="BI935" t="str">
            <v>N/A</v>
          </cell>
          <cell r="BJ935"/>
          <cell r="BK935"/>
          <cell r="BL935"/>
          <cell r="BM935"/>
          <cell r="BN935"/>
          <cell r="BO935"/>
          <cell r="BP935"/>
          <cell r="BQ935">
            <v>1108050300</v>
          </cell>
        </row>
        <row r="936">
          <cell r="C936">
            <v>57793</v>
          </cell>
          <cell r="D936" t="str">
            <v>Active</v>
          </cell>
          <cell r="E936" t="str">
            <v>Mitsubishi</v>
          </cell>
          <cell r="F936" t="str">
            <v>Manuel</v>
          </cell>
          <cell r="G936" t="str">
            <v>L 200</v>
          </cell>
          <cell r="H936" t="str">
            <v>PASSENGER CAB</v>
          </cell>
          <cell r="I936"/>
          <cell r="J936" t="str">
            <v>PASSENGER CAB</v>
          </cell>
          <cell r="K936"/>
          <cell r="L936"/>
          <cell r="M936" t="str">
            <v>MMBNG45K9HH028552</v>
          </cell>
          <cell r="N936" t="str">
            <v>MMBNG45K9HH028552</v>
          </cell>
          <cell r="O936">
            <v>2017</v>
          </cell>
          <cell r="P936" t="str">
            <v>Thailand</v>
          </cell>
          <cell r="Q936" t="str">
            <v>RE-Bu Sulba - Operation</v>
          </cell>
          <cell r="R936" t="str">
            <v>GWC</v>
          </cell>
          <cell r="S936" t="str">
            <v>LVQ</v>
          </cell>
          <cell r="T936"/>
          <cell r="U936"/>
          <cell r="V936"/>
          <cell r="W936">
            <v>4</v>
          </cell>
          <cell r="X936" t="str">
            <v>White</v>
          </cell>
          <cell r="Y936" t="str">
            <v>4D56AL0331</v>
          </cell>
          <cell r="Z936"/>
          <cell r="AA936" t="str">
            <v>Diesel</v>
          </cell>
          <cell r="AB936"/>
          <cell r="AC936">
            <v>1</v>
          </cell>
          <cell r="AD936">
            <v>7</v>
          </cell>
          <cell r="AE936" t="str">
            <v>4 Seater</v>
          </cell>
          <cell r="AF936"/>
          <cell r="AG936"/>
          <cell r="AH936"/>
          <cell r="AI936">
            <v>-2540</v>
          </cell>
          <cell r="AJ936"/>
          <cell r="AK936">
            <v>2540</v>
          </cell>
          <cell r="AL936"/>
          <cell r="AM936"/>
          <cell r="AN936"/>
          <cell r="AO936"/>
          <cell r="AP936"/>
          <cell r="AQ936"/>
          <cell r="AR936"/>
          <cell r="AS936"/>
          <cell r="AT936"/>
          <cell r="AU936"/>
          <cell r="AV936"/>
          <cell r="AW936"/>
          <cell r="AX936"/>
          <cell r="AY936" t="e">
            <v>#N/A</v>
          </cell>
          <cell r="AZ936"/>
          <cell r="BA936">
            <v>45174</v>
          </cell>
          <cell r="BB936" t="str">
            <v/>
          </cell>
          <cell r="BC936" t="str">
            <v>Compreh.</v>
          </cell>
          <cell r="BD936" t="str">
            <v>N/A</v>
          </cell>
          <cell r="BE936" t="str">
            <v xml:space="preserve">According to the Concerned department they not requested </v>
          </cell>
          <cell r="BF936" t="str">
            <v>N/A</v>
          </cell>
          <cell r="BG936" t="str">
            <v>N/A</v>
          </cell>
          <cell r="BH936" t="str">
            <v>N/A</v>
          </cell>
          <cell r="BI936" t="str">
            <v>N/A</v>
          </cell>
          <cell r="BJ936"/>
          <cell r="BK936"/>
          <cell r="BL936"/>
          <cell r="BM936"/>
          <cell r="BN936">
            <v>4000006170</v>
          </cell>
          <cell r="BO936"/>
          <cell r="BP936" t="str">
            <v>Details N/A</v>
          </cell>
          <cell r="BQ936">
            <v>1108040310</v>
          </cell>
        </row>
        <row r="937">
          <cell r="C937">
            <v>58262</v>
          </cell>
          <cell r="D937" t="str">
            <v>Active</v>
          </cell>
          <cell r="E937" t="str">
            <v>Mitsubishi</v>
          </cell>
          <cell r="F937" t="str">
            <v>Manuel</v>
          </cell>
          <cell r="G937" t="str">
            <v>L 200</v>
          </cell>
          <cell r="H937" t="str">
            <v>PASSENGER CAB</v>
          </cell>
          <cell r="I937"/>
          <cell r="J937" t="str">
            <v>PASSENGER CAB</v>
          </cell>
          <cell r="K937"/>
          <cell r="L937"/>
          <cell r="M937" t="str">
            <v>MMBNG45K7HH028615</v>
          </cell>
          <cell r="N937" t="str">
            <v>MMBNG45K7HH028615</v>
          </cell>
          <cell r="O937">
            <v>2017</v>
          </cell>
          <cell r="P937" t="str">
            <v>Thailand</v>
          </cell>
          <cell r="Q937" t="str">
            <v>RE-Bu Sulba - Operation</v>
          </cell>
          <cell r="R937" t="str">
            <v>GWC</v>
          </cell>
          <cell r="S937" t="str">
            <v>LVQ</v>
          </cell>
          <cell r="T937"/>
          <cell r="U937"/>
          <cell r="V937"/>
          <cell r="W937">
            <v>4</v>
          </cell>
          <cell r="X937" t="str">
            <v>White</v>
          </cell>
          <cell r="Y937" t="str">
            <v>4D56AL0385</v>
          </cell>
          <cell r="Z937"/>
          <cell r="AA937" t="str">
            <v>Diesel</v>
          </cell>
          <cell r="AB937"/>
          <cell r="AC937">
            <v>1</v>
          </cell>
          <cell r="AD937">
            <v>7</v>
          </cell>
          <cell r="AE937" t="str">
            <v>4 Seater</v>
          </cell>
          <cell r="AF937"/>
          <cell r="AG937"/>
          <cell r="AH937"/>
          <cell r="AI937">
            <v>-2540</v>
          </cell>
          <cell r="AJ937"/>
          <cell r="AK937">
            <v>2540</v>
          </cell>
          <cell r="AL937"/>
          <cell r="AM937"/>
          <cell r="AN937"/>
          <cell r="AO937"/>
          <cell r="AP937"/>
          <cell r="AQ937"/>
          <cell r="AR937"/>
          <cell r="AS937"/>
          <cell r="AT937"/>
          <cell r="AU937"/>
          <cell r="AV937"/>
          <cell r="AW937"/>
          <cell r="AX937"/>
          <cell r="AY937" t="e">
            <v>#N/A</v>
          </cell>
          <cell r="AZ937"/>
          <cell r="BA937">
            <v>45175</v>
          </cell>
          <cell r="BB937" t="str">
            <v/>
          </cell>
          <cell r="BC937" t="str">
            <v>Compreh.</v>
          </cell>
          <cell r="BD937" t="str">
            <v>N/A</v>
          </cell>
          <cell r="BE937" t="str">
            <v xml:space="preserve">According to the Concerned department they not requested </v>
          </cell>
          <cell r="BF937" t="str">
            <v>N/A</v>
          </cell>
          <cell r="BG937" t="str">
            <v>N/A</v>
          </cell>
          <cell r="BH937" t="str">
            <v>N/A</v>
          </cell>
          <cell r="BI937" t="str">
            <v>N/A</v>
          </cell>
          <cell r="BJ937"/>
          <cell r="BK937"/>
          <cell r="BL937"/>
          <cell r="BM937"/>
          <cell r="BN937">
            <v>4000006170</v>
          </cell>
          <cell r="BO937"/>
          <cell r="BP937" t="str">
            <v>Details N/A</v>
          </cell>
          <cell r="BQ937">
            <v>1108040310</v>
          </cell>
        </row>
        <row r="938">
          <cell r="C938">
            <v>59966</v>
          </cell>
          <cell r="D938" t="str">
            <v>Active</v>
          </cell>
          <cell r="E938" t="str">
            <v>Tailift</v>
          </cell>
          <cell r="F938" t="str">
            <v xml:space="preserve">Automatic </v>
          </cell>
          <cell r="G938" t="str">
            <v>6 ton</v>
          </cell>
          <cell r="H938" t="str">
            <v>Heavy Equipment</v>
          </cell>
          <cell r="I938"/>
          <cell r="J938" t="str">
            <v>Forklift</v>
          </cell>
          <cell r="K938"/>
          <cell r="L938"/>
          <cell r="M938" t="str">
            <v>TA12757</v>
          </cell>
          <cell r="N938" t="str">
            <v>TA12757</v>
          </cell>
          <cell r="O938">
            <v>2015</v>
          </cell>
          <cell r="P938" t="str">
            <v>Thailand</v>
          </cell>
          <cell r="Q938" t="str">
            <v>RE-LVQ - Operations</v>
          </cell>
          <cell r="R938" t="str">
            <v>GWC</v>
          </cell>
          <cell r="S938" t="str">
            <v>LVQ</v>
          </cell>
          <cell r="T938" t="str">
            <v>LVQ</v>
          </cell>
          <cell r="U938"/>
          <cell r="V938"/>
          <cell r="W938">
            <v>6</v>
          </cell>
          <cell r="X938" t="str">
            <v>Red</v>
          </cell>
          <cell r="Y938"/>
          <cell r="Z938"/>
          <cell r="AA938" t="str">
            <v>Diesel</v>
          </cell>
          <cell r="AB938"/>
          <cell r="AC938"/>
          <cell r="AD938"/>
          <cell r="AE938"/>
          <cell r="AF938"/>
          <cell r="AG938"/>
          <cell r="AH938"/>
          <cell r="AI938">
            <v>9900</v>
          </cell>
          <cell r="AJ938">
            <v>15900</v>
          </cell>
          <cell r="AK938">
            <v>6000</v>
          </cell>
          <cell r="AL938"/>
          <cell r="AM938"/>
          <cell r="AN938"/>
          <cell r="AO938"/>
          <cell r="AP938"/>
          <cell r="AQ938"/>
          <cell r="AR938"/>
          <cell r="AS938"/>
          <cell r="AT938"/>
          <cell r="AU938"/>
          <cell r="AV938"/>
          <cell r="AW938"/>
          <cell r="AX938"/>
          <cell r="AY938" t="e">
            <v>#N/A</v>
          </cell>
          <cell r="AZ938"/>
          <cell r="BA938">
            <v>44966</v>
          </cell>
          <cell r="BB938" t="str">
            <v/>
          </cell>
          <cell r="BC938" t="str">
            <v>3rd Party</v>
          </cell>
          <cell r="BD938" t="str">
            <v>N/A</v>
          </cell>
          <cell r="BE938" t="str">
            <v>Not Requered</v>
          </cell>
          <cell r="BF938" t="str">
            <v>N/A</v>
          </cell>
          <cell r="BG938" t="str">
            <v>N/A</v>
          </cell>
          <cell r="BH938" t="str">
            <v>N/A</v>
          </cell>
          <cell r="BI938" t="str">
            <v>N/A</v>
          </cell>
          <cell r="BJ938"/>
          <cell r="BK938"/>
          <cell r="BL938"/>
          <cell r="BM938"/>
          <cell r="BN938"/>
          <cell r="BO938"/>
          <cell r="BP938"/>
          <cell r="BQ938">
            <v>1108040110</v>
          </cell>
        </row>
        <row r="939">
          <cell r="C939">
            <v>62278</v>
          </cell>
          <cell r="D939" t="str">
            <v>Active</v>
          </cell>
          <cell r="E939" t="str">
            <v>Toyota</v>
          </cell>
          <cell r="F939" t="str">
            <v xml:space="preserve">Automatic </v>
          </cell>
          <cell r="G939" t="str">
            <v>7 Ton</v>
          </cell>
          <cell r="H939" t="str">
            <v>Heavy Equipment</v>
          </cell>
          <cell r="I939"/>
          <cell r="J939" t="str">
            <v>Forklift</v>
          </cell>
          <cell r="K939"/>
          <cell r="L939"/>
          <cell r="M939" t="str">
            <v>8FD50N-10774</v>
          </cell>
          <cell r="N939" t="str">
            <v>8FD50N-10774</v>
          </cell>
          <cell r="O939">
            <v>2015</v>
          </cell>
          <cell r="P939" t="str">
            <v>Japan</v>
          </cell>
          <cell r="Q939" t="str">
            <v>CL - Ooredoo</v>
          </cell>
          <cell r="R939" t="str">
            <v>GWC</v>
          </cell>
          <cell r="S939" t="str">
            <v>LVQ</v>
          </cell>
          <cell r="T939"/>
          <cell r="U939"/>
          <cell r="V939"/>
          <cell r="W939">
            <v>6</v>
          </cell>
          <cell r="X939" t="str">
            <v>Yellow</v>
          </cell>
          <cell r="Y939" t="str">
            <v>14Z-0022107</v>
          </cell>
          <cell r="Z939"/>
          <cell r="AA939" t="str">
            <v>Diesel</v>
          </cell>
          <cell r="AB939"/>
          <cell r="AC939"/>
          <cell r="AD939"/>
          <cell r="AE939"/>
          <cell r="AF939"/>
          <cell r="AG939"/>
          <cell r="AH939"/>
          <cell r="AI939">
            <v>-7200</v>
          </cell>
          <cell r="AJ939"/>
          <cell r="AK939">
            <v>7200</v>
          </cell>
          <cell r="AL939"/>
          <cell r="AM939"/>
          <cell r="AN939"/>
          <cell r="AO939"/>
          <cell r="AP939"/>
          <cell r="AQ939"/>
          <cell r="AR939"/>
          <cell r="AS939"/>
          <cell r="AT939"/>
          <cell r="AU939"/>
          <cell r="AV939"/>
          <cell r="AW939"/>
          <cell r="AX939"/>
          <cell r="AY939" t="e">
            <v>#N/A</v>
          </cell>
          <cell r="AZ939"/>
          <cell r="BA939">
            <v>44916</v>
          </cell>
          <cell r="BB939" t="str">
            <v>Warning</v>
          </cell>
          <cell r="BC939" t="str">
            <v>3rd Party</v>
          </cell>
          <cell r="BD939" t="str">
            <v>N/A</v>
          </cell>
          <cell r="BE939" t="str">
            <v>Not Requered</v>
          </cell>
          <cell r="BF939" t="str">
            <v>N/A</v>
          </cell>
          <cell r="BG939" t="str">
            <v>N/A</v>
          </cell>
          <cell r="BH939" t="str">
            <v>N/A</v>
          </cell>
          <cell r="BI939" t="str">
            <v>N/A</v>
          </cell>
          <cell r="BJ939"/>
          <cell r="BK939"/>
          <cell r="BL939"/>
          <cell r="BM939"/>
          <cell r="BN939"/>
          <cell r="BO939"/>
          <cell r="BP939"/>
          <cell r="BQ939">
            <v>1108010120</v>
          </cell>
        </row>
        <row r="940">
          <cell r="C940">
            <v>62293</v>
          </cell>
          <cell r="D940" t="str">
            <v>Active</v>
          </cell>
          <cell r="E940" t="str">
            <v>Toyota</v>
          </cell>
          <cell r="F940" t="str">
            <v xml:space="preserve">Automatic </v>
          </cell>
          <cell r="G940" t="str">
            <v>7 Ton</v>
          </cell>
          <cell r="H940" t="str">
            <v>Heavy Equipment</v>
          </cell>
          <cell r="I940"/>
          <cell r="J940" t="str">
            <v>Forklift</v>
          </cell>
          <cell r="K940"/>
          <cell r="L940"/>
          <cell r="M940" t="str">
            <v>8FD80N-10421</v>
          </cell>
          <cell r="N940" t="str">
            <v>8FD80N-10421</v>
          </cell>
          <cell r="O940">
            <v>2016</v>
          </cell>
          <cell r="P940" t="str">
            <v>Japan</v>
          </cell>
          <cell r="Q940" t="str">
            <v>CL - Ooredoo</v>
          </cell>
          <cell r="R940" t="str">
            <v>GWC</v>
          </cell>
          <cell r="S940" t="str">
            <v>LVQ</v>
          </cell>
          <cell r="T940"/>
          <cell r="U940"/>
          <cell r="V940"/>
          <cell r="W940">
            <v>6</v>
          </cell>
          <cell r="X940" t="str">
            <v>Orange</v>
          </cell>
          <cell r="Y940" t="str">
            <v>14Z-0022818</v>
          </cell>
          <cell r="Z940"/>
          <cell r="AA940" t="str">
            <v>Diesel</v>
          </cell>
          <cell r="AB940"/>
          <cell r="AC940"/>
          <cell r="AD940"/>
          <cell r="AE940"/>
          <cell r="AF940"/>
          <cell r="AG940"/>
          <cell r="AH940"/>
          <cell r="AI940">
            <v>-9125</v>
          </cell>
          <cell r="AJ940"/>
          <cell r="AK940">
            <v>9125</v>
          </cell>
          <cell r="AL940"/>
          <cell r="AM940"/>
          <cell r="AN940"/>
          <cell r="AO940"/>
          <cell r="AP940"/>
          <cell r="AQ940"/>
          <cell r="AR940"/>
          <cell r="AS940"/>
          <cell r="AT940"/>
          <cell r="AU940"/>
          <cell r="AV940"/>
          <cell r="AW940"/>
          <cell r="AX940"/>
          <cell r="AY940" t="e">
            <v>#N/A</v>
          </cell>
          <cell r="AZ940"/>
          <cell r="BA940">
            <v>44966</v>
          </cell>
          <cell r="BB940" t="str">
            <v/>
          </cell>
          <cell r="BC940" t="str">
            <v>3rd Party</v>
          </cell>
          <cell r="BD940" t="str">
            <v>N/A</v>
          </cell>
          <cell r="BE940" t="str">
            <v>Not Requered</v>
          </cell>
          <cell r="BF940" t="str">
            <v>N/A</v>
          </cell>
          <cell r="BG940" t="str">
            <v>N/A</v>
          </cell>
          <cell r="BH940" t="str">
            <v>N/A</v>
          </cell>
          <cell r="BI940" t="str">
            <v>N/A</v>
          </cell>
          <cell r="BJ940"/>
          <cell r="BK940"/>
          <cell r="BL940"/>
          <cell r="BM940"/>
          <cell r="BN940"/>
          <cell r="BO940"/>
          <cell r="BP940"/>
          <cell r="BQ940">
            <v>1108010120</v>
          </cell>
        </row>
        <row r="941">
          <cell r="C941">
            <v>65795</v>
          </cell>
          <cell r="D941" t="str">
            <v>Active</v>
          </cell>
          <cell r="E941" t="str">
            <v>Tractor</v>
          </cell>
          <cell r="F941" t="str">
            <v xml:space="preserve">Automatic </v>
          </cell>
          <cell r="G941" t="str">
            <v>Massey Ferguson</v>
          </cell>
          <cell r="H941" t="str">
            <v>Heavy Equipment</v>
          </cell>
          <cell r="I941"/>
          <cell r="J941" t="str">
            <v>Tractor</v>
          </cell>
          <cell r="K941"/>
          <cell r="L941"/>
          <cell r="M941" t="str">
            <v>AAAT0004AGC021465</v>
          </cell>
          <cell r="N941" t="str">
            <v>AAAT0004AGC021465</v>
          </cell>
          <cell r="O941">
            <v>2016</v>
          </cell>
          <cell r="P941" t="str">
            <v>Brazil</v>
          </cell>
          <cell r="Q941" t="str">
            <v>CS-Facility Management - Maint. Others</v>
          </cell>
          <cell r="R941" t="str">
            <v>GWC</v>
          </cell>
          <cell r="S941" t="str">
            <v xml:space="preserve">BUSULBA </v>
          </cell>
          <cell r="T941" t="str">
            <v xml:space="preserve">BUSULBA </v>
          </cell>
          <cell r="U941"/>
          <cell r="V941"/>
          <cell r="W941">
            <v>4</v>
          </cell>
          <cell r="X941"/>
          <cell r="Y941" t="str">
            <v>RR60151B5391138</v>
          </cell>
          <cell r="Z941"/>
          <cell r="AA941" t="str">
            <v>Diesel</v>
          </cell>
          <cell r="AB941"/>
          <cell r="AC941"/>
          <cell r="AD941"/>
          <cell r="AE941"/>
          <cell r="AF941"/>
          <cell r="AG941"/>
          <cell r="AH941"/>
          <cell r="AI941">
            <v>-3710</v>
          </cell>
          <cell r="AJ941"/>
          <cell r="AK941">
            <v>3710</v>
          </cell>
          <cell r="AL941"/>
          <cell r="AM941"/>
          <cell r="AN941"/>
          <cell r="AO941"/>
          <cell r="AP941"/>
          <cell r="AQ941"/>
          <cell r="AR941"/>
          <cell r="AS941"/>
          <cell r="AT941"/>
          <cell r="AU941"/>
          <cell r="AV941"/>
          <cell r="AW941"/>
          <cell r="AX941"/>
          <cell r="AY941" t="e">
            <v>#N/A</v>
          </cell>
          <cell r="AZ941"/>
          <cell r="BA941">
            <v>44966</v>
          </cell>
          <cell r="BB941" t="str">
            <v/>
          </cell>
          <cell r="BC941" t="str">
            <v>3rd Party</v>
          </cell>
          <cell r="BD941" t="str">
            <v>N/A</v>
          </cell>
          <cell r="BE941" t="str">
            <v>Not For Customers</v>
          </cell>
          <cell r="BF941" t="str">
            <v>N/A</v>
          </cell>
          <cell r="BG941" t="str">
            <v>N/A</v>
          </cell>
          <cell r="BH941" t="str">
            <v>N/A</v>
          </cell>
          <cell r="BI941" t="str">
            <v>N/A</v>
          </cell>
          <cell r="BJ941"/>
          <cell r="BK941"/>
          <cell r="BL941"/>
          <cell r="BM941"/>
          <cell r="BN941"/>
          <cell r="BO941"/>
          <cell r="BP941"/>
          <cell r="BQ941">
            <v>1105010440</v>
          </cell>
        </row>
        <row r="942">
          <cell r="C942">
            <v>66641</v>
          </cell>
          <cell r="D942" t="str">
            <v>Active</v>
          </cell>
          <cell r="E942" t="str">
            <v>Cater Piller</v>
          </cell>
          <cell r="F942" t="str">
            <v xml:space="preserve">Automatic </v>
          </cell>
          <cell r="G942" t="str">
            <v>DP 100 NH</v>
          </cell>
          <cell r="H942" t="str">
            <v>Heavy Equipment</v>
          </cell>
          <cell r="I942"/>
          <cell r="J942" t="str">
            <v>Forklift</v>
          </cell>
          <cell r="K942"/>
          <cell r="L942"/>
          <cell r="M942"/>
          <cell r="N942" t="str">
            <v>30g30981</v>
          </cell>
          <cell r="O942">
            <v>2018</v>
          </cell>
          <cell r="P942" t="str">
            <v xml:space="preserve">Japan </v>
          </cell>
          <cell r="Q942" t="str">
            <v>TR-Transport - Operations</v>
          </cell>
          <cell r="R942" t="str">
            <v>GWC</v>
          </cell>
          <cell r="S942" t="str">
            <v>LVQ</v>
          </cell>
          <cell r="T942" t="str">
            <v>LVQ</v>
          </cell>
          <cell r="U942"/>
          <cell r="V942"/>
          <cell r="W942">
            <v>6</v>
          </cell>
          <cell r="X942" t="str">
            <v>Yellow</v>
          </cell>
          <cell r="Y942" t="str">
            <v>6BG1376630</v>
          </cell>
          <cell r="Z942"/>
          <cell r="AA942" t="str">
            <v>Diesel</v>
          </cell>
          <cell r="AB942"/>
          <cell r="AC942"/>
          <cell r="AD942"/>
          <cell r="AE942"/>
          <cell r="AF942"/>
          <cell r="AG942"/>
          <cell r="AH942"/>
          <cell r="AI942">
            <v>-13595</v>
          </cell>
          <cell r="AJ942"/>
          <cell r="AK942">
            <v>13595</v>
          </cell>
          <cell r="AL942"/>
          <cell r="AM942"/>
          <cell r="AN942"/>
          <cell r="AO942"/>
          <cell r="AP942"/>
          <cell r="AQ942"/>
          <cell r="AR942"/>
          <cell r="AS942"/>
          <cell r="AT942"/>
          <cell r="AU942"/>
          <cell r="AV942"/>
          <cell r="AW942"/>
          <cell r="AX942"/>
          <cell r="AY942" t="e">
            <v>#N/A</v>
          </cell>
          <cell r="AZ942"/>
          <cell r="BA942">
            <v>45113</v>
          </cell>
          <cell r="BB942" t="str">
            <v/>
          </cell>
          <cell r="BC942" t="str">
            <v>3rd Party</v>
          </cell>
          <cell r="BD942" t="str">
            <v>N/A</v>
          </cell>
          <cell r="BE942" t="str">
            <v>Not Requered</v>
          </cell>
          <cell r="BF942" t="str">
            <v>N/A</v>
          </cell>
          <cell r="BG942" t="str">
            <v>N/A</v>
          </cell>
          <cell r="BH942" t="str">
            <v>N/A</v>
          </cell>
          <cell r="BI942" t="str">
            <v>N/A</v>
          </cell>
          <cell r="BJ942"/>
          <cell r="BK942"/>
          <cell r="BL942"/>
          <cell r="BM942"/>
          <cell r="BN942">
            <v>4000008992</v>
          </cell>
          <cell r="BO942"/>
          <cell r="BP942" t="str">
            <v xml:space="preserve"> 1 year Unlimited Hours usage for entire machine as per Caterpillar Warranty Terms and Conditions. Extended Warranty 3 years/4000 working hours 
whichever occurs first for Powertrain.</v>
          </cell>
          <cell r="BQ942">
            <v>1108050100</v>
          </cell>
        </row>
        <row r="943">
          <cell r="C943">
            <v>67481</v>
          </cell>
          <cell r="D943" t="str">
            <v>Active</v>
          </cell>
          <cell r="E943" t="str">
            <v>Cater Piller</v>
          </cell>
          <cell r="F943" t="str">
            <v xml:space="preserve">Automatic </v>
          </cell>
          <cell r="G943" t="str">
            <v>DP 100 NH</v>
          </cell>
          <cell r="H943" t="str">
            <v>Heavy Equipment</v>
          </cell>
          <cell r="I943"/>
          <cell r="J943" t="str">
            <v>Forklift</v>
          </cell>
          <cell r="K943"/>
          <cell r="L943"/>
          <cell r="M943"/>
          <cell r="N943" t="str">
            <v>30g31167</v>
          </cell>
          <cell r="O943">
            <v>2019</v>
          </cell>
          <cell r="P943" t="str">
            <v xml:space="preserve">Japan </v>
          </cell>
          <cell r="Q943" t="str">
            <v>RE-Real Estate</v>
          </cell>
          <cell r="R943" t="str">
            <v>GWC</v>
          </cell>
          <cell r="S943" t="str">
            <v>Messaide Container yard</v>
          </cell>
          <cell r="T943" t="str">
            <v>LVQ</v>
          </cell>
          <cell r="U943"/>
          <cell r="V943"/>
          <cell r="W943">
            <v>6</v>
          </cell>
          <cell r="X943" t="str">
            <v>Yellow</v>
          </cell>
          <cell r="Y943" t="str">
            <v>6bg1384440</v>
          </cell>
          <cell r="Z943"/>
          <cell r="AA943" t="str">
            <v>Diesel</v>
          </cell>
          <cell r="AB943"/>
          <cell r="AC943"/>
          <cell r="AD943"/>
          <cell r="AE943"/>
          <cell r="AF943"/>
          <cell r="AG943"/>
          <cell r="AH943"/>
          <cell r="AI943">
            <v>9900</v>
          </cell>
          <cell r="AJ943">
            <v>19180</v>
          </cell>
          <cell r="AK943">
            <v>9280</v>
          </cell>
          <cell r="AL943"/>
          <cell r="AM943"/>
          <cell r="AN943"/>
          <cell r="AO943"/>
          <cell r="AP943"/>
          <cell r="AQ943"/>
          <cell r="AR943"/>
          <cell r="AS943"/>
          <cell r="AT943"/>
          <cell r="AU943"/>
          <cell r="AV943"/>
          <cell r="AW943"/>
          <cell r="AX943"/>
          <cell r="AY943" t="e">
            <v>#N/A</v>
          </cell>
          <cell r="AZ943"/>
          <cell r="BA943">
            <v>45103</v>
          </cell>
          <cell r="BB943" t="str">
            <v/>
          </cell>
          <cell r="BC943" t="str">
            <v>3rd Party</v>
          </cell>
          <cell r="BD943" t="str">
            <v>N/A</v>
          </cell>
          <cell r="BE943" t="str">
            <v>Not Requered</v>
          </cell>
          <cell r="BF943" t="str">
            <v>N/A</v>
          </cell>
          <cell r="BG943" t="str">
            <v>N/A</v>
          </cell>
          <cell r="BH943" t="str">
            <v>N/A</v>
          </cell>
          <cell r="BI943" t="str">
            <v>N/A</v>
          </cell>
          <cell r="BJ943"/>
          <cell r="BK943">
            <v>43662</v>
          </cell>
          <cell r="BL943"/>
          <cell r="BM943"/>
          <cell r="BN943">
            <v>420949394</v>
          </cell>
          <cell r="BO943"/>
          <cell r="BP943"/>
          <cell r="BQ943">
            <v>1108040000</v>
          </cell>
        </row>
        <row r="944">
          <cell r="C944">
            <v>67713</v>
          </cell>
          <cell r="D944" t="str">
            <v>Active</v>
          </cell>
          <cell r="E944" t="str">
            <v>Maximal</v>
          </cell>
          <cell r="F944" t="str">
            <v xml:space="preserve">Automatic </v>
          </cell>
          <cell r="G944" t="str">
            <v> M3WE3 2019</v>
          </cell>
          <cell r="H944" t="str">
            <v>Heavy Equipment</v>
          </cell>
          <cell r="I944"/>
          <cell r="J944" t="str">
            <v>Forklift</v>
          </cell>
          <cell r="K944"/>
          <cell r="L944"/>
          <cell r="M944"/>
          <cell r="N944">
            <v>1903003046</v>
          </cell>
          <cell r="O944">
            <v>2019</v>
          </cell>
          <cell r="P944" t="str">
            <v>China</v>
          </cell>
          <cell r="Q944" t="str">
            <v>CL - 33K</v>
          </cell>
          <cell r="R944" t="str">
            <v>GWC</v>
          </cell>
          <cell r="S944" t="str">
            <v>LVQ CL 33 K</v>
          </cell>
          <cell r="T944" t="str">
            <v>LVQ CL 33 K</v>
          </cell>
          <cell r="U944"/>
          <cell r="V944"/>
          <cell r="W944">
            <v>4</v>
          </cell>
          <cell r="X944"/>
          <cell r="Y944"/>
          <cell r="Z944"/>
          <cell r="AA944" t="str">
            <v>Diesel</v>
          </cell>
          <cell r="AB944"/>
          <cell r="AC944"/>
          <cell r="AD944"/>
          <cell r="AE944"/>
          <cell r="AF944"/>
          <cell r="AG944"/>
          <cell r="AH944"/>
          <cell r="AI944">
            <v>-4600</v>
          </cell>
          <cell r="AJ944"/>
          <cell r="AK944">
            <v>4600</v>
          </cell>
          <cell r="AL944"/>
          <cell r="AM944"/>
          <cell r="AN944"/>
          <cell r="AO944"/>
          <cell r="AP944"/>
          <cell r="AQ944"/>
          <cell r="AR944"/>
          <cell r="AS944"/>
          <cell r="AT944"/>
          <cell r="AU944"/>
          <cell r="AV944"/>
          <cell r="AW944"/>
          <cell r="AX944"/>
          <cell r="AY944" t="e">
            <v>#N/A</v>
          </cell>
          <cell r="AZ944"/>
          <cell r="BA944">
            <v>44844</v>
          </cell>
          <cell r="BB944" t="str">
            <v>Expired</v>
          </cell>
          <cell r="BC944" t="str">
            <v>3rd Party</v>
          </cell>
          <cell r="BD944" t="str">
            <v>N/A</v>
          </cell>
          <cell r="BE944" t="str">
            <v>Not Requered</v>
          </cell>
          <cell r="BF944" t="str">
            <v>N/A</v>
          </cell>
          <cell r="BG944" t="str">
            <v>N/A</v>
          </cell>
          <cell r="BH944" t="str">
            <v>N/A</v>
          </cell>
          <cell r="BI944" t="str">
            <v>N/A</v>
          </cell>
          <cell r="BJ944"/>
          <cell r="BK944">
            <v>43727</v>
          </cell>
          <cell r="BL944"/>
          <cell r="BM944"/>
          <cell r="BN944">
            <v>4000018223</v>
          </cell>
          <cell r="BO944"/>
          <cell r="BP944" t="str">
            <v>3 years/6000 Hrs</v>
          </cell>
          <cell r="BQ944">
            <v>1108010311</v>
          </cell>
        </row>
        <row r="945">
          <cell r="C945">
            <v>118087</v>
          </cell>
          <cell r="D945" t="str">
            <v>Active</v>
          </cell>
          <cell r="E945" t="str">
            <v>Toyota</v>
          </cell>
          <cell r="F945" t="str">
            <v>Manuel</v>
          </cell>
          <cell r="G945" t="str">
            <v>Hiace</v>
          </cell>
          <cell r="H945" t="str">
            <v>Light Vehicle</v>
          </cell>
          <cell r="I945"/>
          <cell r="J945" t="str">
            <v>Commercial Van</v>
          </cell>
          <cell r="K945"/>
          <cell r="L945"/>
          <cell r="M945" t="str">
            <v>JTFHX02P9E0093723</v>
          </cell>
          <cell r="N945" t="str">
            <v>JTFHX02P9E0093723</v>
          </cell>
          <cell r="O945">
            <v>2014</v>
          </cell>
          <cell r="P945" t="str">
            <v>japan</v>
          </cell>
          <cell r="Q945" t="str">
            <v>UPS - Operations</v>
          </cell>
          <cell r="R945" t="str">
            <v>GWC</v>
          </cell>
          <cell r="S945" t="str">
            <v>LVQ</v>
          </cell>
          <cell r="T945"/>
          <cell r="U945"/>
          <cell r="V945"/>
          <cell r="W945">
            <v>4</v>
          </cell>
          <cell r="X945" t="str">
            <v>Brown</v>
          </cell>
          <cell r="Y945" t="str">
            <v>2TR-8696245</v>
          </cell>
          <cell r="Z945"/>
          <cell r="AA945" t="str">
            <v>Petrol</v>
          </cell>
          <cell r="AB945"/>
          <cell r="AC945">
            <v>1</v>
          </cell>
          <cell r="AD945">
            <v>7</v>
          </cell>
          <cell r="AE945"/>
          <cell r="AF945"/>
          <cell r="AG945"/>
          <cell r="AH945"/>
          <cell r="AI945">
            <v>-1835</v>
          </cell>
          <cell r="AJ945"/>
          <cell r="AK945">
            <v>1835</v>
          </cell>
          <cell r="AL945"/>
          <cell r="AM945"/>
          <cell r="AN945"/>
          <cell r="AO945"/>
          <cell r="AP945"/>
          <cell r="AQ945"/>
          <cell r="AR945"/>
          <cell r="AS945"/>
          <cell r="AT945"/>
          <cell r="AU945"/>
          <cell r="AV945"/>
          <cell r="AW945"/>
          <cell r="AX945"/>
          <cell r="AY945" t="e">
            <v>#N/A</v>
          </cell>
          <cell r="AZ945"/>
          <cell r="BA945">
            <v>45025</v>
          </cell>
          <cell r="BB945" t="str">
            <v/>
          </cell>
          <cell r="BC945" t="str">
            <v>Compreh.</v>
          </cell>
          <cell r="BD945" t="str">
            <v>N/A</v>
          </cell>
          <cell r="BE945" t="str">
            <v xml:space="preserve">According to the Concerned department they not requested </v>
          </cell>
          <cell r="BF945" t="str">
            <v>N/A</v>
          </cell>
          <cell r="BG945" t="str">
            <v>N/A</v>
          </cell>
          <cell r="BH945" t="str">
            <v>N/A</v>
          </cell>
          <cell r="BI945" t="str">
            <v>N/A</v>
          </cell>
          <cell r="BJ945"/>
          <cell r="BK945"/>
          <cell r="BL945"/>
          <cell r="BM945"/>
          <cell r="BN945"/>
          <cell r="BO945"/>
          <cell r="BP945"/>
          <cell r="BQ945">
            <v>1103010100</v>
          </cell>
        </row>
        <row r="946">
          <cell r="C946">
            <v>118158</v>
          </cell>
          <cell r="D946" t="str">
            <v>Active</v>
          </cell>
          <cell r="E946" t="str">
            <v>Toyota</v>
          </cell>
          <cell r="F946" t="str">
            <v>Manuel</v>
          </cell>
          <cell r="G946" t="str">
            <v>Hiace</v>
          </cell>
          <cell r="H946" t="str">
            <v>Light Vehicle</v>
          </cell>
          <cell r="I946"/>
          <cell r="J946" t="str">
            <v>Commercial Van</v>
          </cell>
          <cell r="K946"/>
          <cell r="L946"/>
          <cell r="M946" t="str">
            <v>JTFHX02P4E0093600</v>
          </cell>
          <cell r="N946" t="str">
            <v>JTFHX02P4E0093600</v>
          </cell>
          <cell r="O946">
            <v>2014</v>
          </cell>
          <cell r="P946" t="str">
            <v>Japan</v>
          </cell>
          <cell r="Q946" t="str">
            <v>UPS - Operations</v>
          </cell>
          <cell r="R946" t="str">
            <v>GWC</v>
          </cell>
          <cell r="S946" t="str">
            <v>LVQ</v>
          </cell>
          <cell r="T946"/>
          <cell r="U946"/>
          <cell r="V946"/>
          <cell r="W946">
            <v>4</v>
          </cell>
          <cell r="X946" t="str">
            <v>Brown</v>
          </cell>
          <cell r="Y946" t="str">
            <v>2TR-8695381</v>
          </cell>
          <cell r="Z946"/>
          <cell r="AA946" t="str">
            <v>Petrol</v>
          </cell>
          <cell r="AB946"/>
          <cell r="AC946">
            <v>1</v>
          </cell>
          <cell r="AD946">
            <v>7</v>
          </cell>
          <cell r="AE946"/>
          <cell r="AF946"/>
          <cell r="AG946"/>
          <cell r="AH946"/>
          <cell r="AI946">
            <v>-2087</v>
          </cell>
          <cell r="AJ946"/>
          <cell r="AK946">
            <v>2087</v>
          </cell>
          <cell r="AL946"/>
          <cell r="AM946"/>
          <cell r="AN946"/>
          <cell r="AO946"/>
          <cell r="AP946"/>
          <cell r="AQ946"/>
          <cell r="AR946"/>
          <cell r="AS946"/>
          <cell r="AT946"/>
          <cell r="AU946"/>
          <cell r="AV946"/>
          <cell r="AW946"/>
          <cell r="AX946"/>
          <cell r="AY946" t="e">
            <v>#N/A</v>
          </cell>
          <cell r="AZ946"/>
          <cell r="BA946">
            <v>45105</v>
          </cell>
          <cell r="BB946" t="str">
            <v/>
          </cell>
          <cell r="BC946" t="str">
            <v>Compreh.</v>
          </cell>
          <cell r="BD946" t="str">
            <v>N/A</v>
          </cell>
          <cell r="BE946" t="str">
            <v xml:space="preserve">According to the Concerned department they not requested </v>
          </cell>
          <cell r="BF946" t="str">
            <v>N/A</v>
          </cell>
          <cell r="BG946" t="str">
            <v>N/A</v>
          </cell>
          <cell r="BH946" t="str">
            <v>N/A</v>
          </cell>
          <cell r="BI946" t="str">
            <v>N/A</v>
          </cell>
          <cell r="BJ946"/>
          <cell r="BK946"/>
          <cell r="BL946"/>
          <cell r="BM946"/>
          <cell r="BN946"/>
          <cell r="BO946"/>
          <cell r="BP946"/>
          <cell r="BQ946">
            <v>1103010100</v>
          </cell>
        </row>
        <row r="947">
          <cell r="C947">
            <v>118257</v>
          </cell>
          <cell r="D947" t="str">
            <v>Active</v>
          </cell>
          <cell r="E947" t="str">
            <v>Toyota</v>
          </cell>
          <cell r="F947" t="str">
            <v>Manuel</v>
          </cell>
          <cell r="G947" t="str">
            <v>Hiace</v>
          </cell>
          <cell r="H947" t="str">
            <v>Light Vehicle</v>
          </cell>
          <cell r="I947"/>
          <cell r="J947" t="str">
            <v>Commercial Van</v>
          </cell>
          <cell r="K947"/>
          <cell r="L947"/>
          <cell r="M947" t="str">
            <v>JTFHX02P4E0094200</v>
          </cell>
          <cell r="N947" t="str">
            <v>JTFHX02P4E0094200</v>
          </cell>
          <cell r="O947">
            <v>2014</v>
          </cell>
          <cell r="P947" t="str">
            <v>Japan</v>
          </cell>
          <cell r="Q947" t="str">
            <v>UPS - Operations</v>
          </cell>
          <cell r="R947" t="str">
            <v>GWC</v>
          </cell>
          <cell r="S947" t="str">
            <v>LVQ</v>
          </cell>
          <cell r="T947"/>
          <cell r="U947"/>
          <cell r="V947"/>
          <cell r="W947">
            <v>4</v>
          </cell>
          <cell r="X947" t="str">
            <v>Brown</v>
          </cell>
          <cell r="Y947" t="str">
            <v>2TR-8695414</v>
          </cell>
          <cell r="Z947"/>
          <cell r="AA947" t="str">
            <v>Petrol</v>
          </cell>
          <cell r="AB947"/>
          <cell r="AC947">
            <v>1</v>
          </cell>
          <cell r="AD947">
            <v>7</v>
          </cell>
          <cell r="AE947"/>
          <cell r="AF947"/>
          <cell r="AG947"/>
          <cell r="AH947"/>
          <cell r="AI947">
            <v>-1835</v>
          </cell>
          <cell r="AJ947"/>
          <cell r="AK947">
            <v>1835</v>
          </cell>
          <cell r="AL947"/>
          <cell r="AM947"/>
          <cell r="AN947"/>
          <cell r="AO947"/>
          <cell r="AP947"/>
          <cell r="AQ947"/>
          <cell r="AR947"/>
          <cell r="AS947"/>
          <cell r="AT947"/>
          <cell r="AU947"/>
          <cell r="AV947"/>
          <cell r="AW947"/>
          <cell r="AX947"/>
          <cell r="AY947" t="e">
            <v>#N/A</v>
          </cell>
          <cell r="AZ947"/>
          <cell r="BA947">
            <v>45083</v>
          </cell>
          <cell r="BB947" t="str">
            <v/>
          </cell>
          <cell r="BC947" t="str">
            <v>Compreh.</v>
          </cell>
          <cell r="BD947" t="str">
            <v>N/A</v>
          </cell>
          <cell r="BE947" t="str">
            <v xml:space="preserve">According to the Concerned department they not requested </v>
          </cell>
          <cell r="BF947" t="str">
            <v>N/A</v>
          </cell>
          <cell r="BG947" t="str">
            <v>N/A</v>
          </cell>
          <cell r="BH947" t="str">
            <v>N/A</v>
          </cell>
          <cell r="BI947" t="str">
            <v>N/A</v>
          </cell>
          <cell r="BJ947"/>
          <cell r="BK947"/>
          <cell r="BL947"/>
          <cell r="BM947"/>
          <cell r="BN947"/>
          <cell r="BO947"/>
          <cell r="BP947"/>
          <cell r="BQ947">
            <v>1103010100</v>
          </cell>
        </row>
        <row r="948">
          <cell r="C948">
            <v>118261</v>
          </cell>
          <cell r="D948" t="str">
            <v>Active</v>
          </cell>
          <cell r="E948" t="str">
            <v>Toyota</v>
          </cell>
          <cell r="F948" t="str">
            <v>Manuel</v>
          </cell>
          <cell r="G948" t="str">
            <v>Hiace</v>
          </cell>
          <cell r="H948" t="str">
            <v>Light Vehicle</v>
          </cell>
          <cell r="I948"/>
          <cell r="J948" t="str">
            <v>Commercial Van</v>
          </cell>
          <cell r="K948"/>
          <cell r="L948"/>
          <cell r="M948" t="str">
            <v>JTFHX02P0E0093495</v>
          </cell>
          <cell r="N948" t="str">
            <v>JTFHX02P0E0093495</v>
          </cell>
          <cell r="O948">
            <v>2014</v>
          </cell>
          <cell r="P948" t="str">
            <v>Japan</v>
          </cell>
          <cell r="Q948" t="str">
            <v>UPS - Operations</v>
          </cell>
          <cell r="R948" t="str">
            <v>GWC</v>
          </cell>
          <cell r="S948" t="str">
            <v>LVQ</v>
          </cell>
          <cell r="T948"/>
          <cell r="U948"/>
          <cell r="V948"/>
          <cell r="W948">
            <v>4</v>
          </cell>
          <cell r="X948" t="str">
            <v>Brown</v>
          </cell>
          <cell r="Y948" t="str">
            <v>2TR-8694989</v>
          </cell>
          <cell r="Z948"/>
          <cell r="AA948" t="str">
            <v>Petrol</v>
          </cell>
          <cell r="AB948"/>
          <cell r="AC948">
            <v>1</v>
          </cell>
          <cell r="AD948">
            <v>7</v>
          </cell>
          <cell r="AE948"/>
          <cell r="AF948"/>
          <cell r="AG948"/>
          <cell r="AH948"/>
          <cell r="AI948">
            <v>-1835</v>
          </cell>
          <cell r="AJ948"/>
          <cell r="AK948">
            <v>1835</v>
          </cell>
          <cell r="AL948"/>
          <cell r="AM948"/>
          <cell r="AN948"/>
          <cell r="AO948"/>
          <cell r="AP948"/>
          <cell r="AQ948"/>
          <cell r="AR948"/>
          <cell r="AS948"/>
          <cell r="AT948"/>
          <cell r="AU948"/>
          <cell r="AV948"/>
          <cell r="AW948"/>
          <cell r="AX948"/>
          <cell r="AY948" t="e">
            <v>#N/A</v>
          </cell>
          <cell r="AZ948"/>
          <cell r="BA948">
            <v>45090</v>
          </cell>
          <cell r="BB948" t="str">
            <v/>
          </cell>
          <cell r="BC948" t="str">
            <v>Compreh.</v>
          </cell>
          <cell r="BD948" t="str">
            <v>N/A</v>
          </cell>
          <cell r="BE948" t="str">
            <v xml:space="preserve">According to the Concerned department they not requested </v>
          </cell>
          <cell r="BF948" t="str">
            <v>N/A</v>
          </cell>
          <cell r="BG948" t="str">
            <v>N/A</v>
          </cell>
          <cell r="BH948" t="str">
            <v>N/A</v>
          </cell>
          <cell r="BI948" t="str">
            <v>N/A</v>
          </cell>
          <cell r="BJ948"/>
          <cell r="BK948"/>
          <cell r="BL948"/>
          <cell r="BM948"/>
          <cell r="BN948"/>
          <cell r="BO948"/>
          <cell r="BP948"/>
          <cell r="BQ948">
            <v>1103010100</v>
          </cell>
        </row>
        <row r="949">
          <cell r="C949">
            <v>118310</v>
          </cell>
          <cell r="D949" t="str">
            <v>Active</v>
          </cell>
          <cell r="E949" t="str">
            <v>Toyota</v>
          </cell>
          <cell r="F949" t="str">
            <v>Manuel</v>
          </cell>
          <cell r="G949" t="str">
            <v>Hiace</v>
          </cell>
          <cell r="H949" t="str">
            <v>Light Vehicle</v>
          </cell>
          <cell r="I949"/>
          <cell r="J949" t="str">
            <v>Commercial Van</v>
          </cell>
          <cell r="K949"/>
          <cell r="L949"/>
          <cell r="M949" t="str">
            <v>JTFHX02P4E0093452</v>
          </cell>
          <cell r="N949" t="str">
            <v>JTFHX02P4E0093452</v>
          </cell>
          <cell r="O949">
            <v>2014</v>
          </cell>
          <cell r="P949" t="str">
            <v>Japan</v>
          </cell>
          <cell r="Q949" t="str">
            <v>UPS - Operations</v>
          </cell>
          <cell r="R949" t="str">
            <v>GWC</v>
          </cell>
          <cell r="S949" t="str">
            <v>LVQ</v>
          </cell>
          <cell r="T949"/>
          <cell r="U949"/>
          <cell r="V949"/>
          <cell r="W949">
            <v>4</v>
          </cell>
          <cell r="X949" t="str">
            <v>Brown</v>
          </cell>
          <cell r="Y949" t="str">
            <v>2TR-8694759</v>
          </cell>
          <cell r="Z949"/>
          <cell r="AA949" t="str">
            <v>Petrol</v>
          </cell>
          <cell r="AB949"/>
          <cell r="AC949">
            <v>1</v>
          </cell>
          <cell r="AD949">
            <v>7</v>
          </cell>
          <cell r="AE949"/>
          <cell r="AF949"/>
          <cell r="AG949"/>
          <cell r="AH949"/>
          <cell r="AI949">
            <v>-1835</v>
          </cell>
          <cell r="AJ949"/>
          <cell r="AK949">
            <v>1835</v>
          </cell>
          <cell r="AL949"/>
          <cell r="AM949"/>
          <cell r="AN949"/>
          <cell r="AO949"/>
          <cell r="AP949"/>
          <cell r="AQ949"/>
          <cell r="AR949"/>
          <cell r="AS949"/>
          <cell r="AT949"/>
          <cell r="AU949"/>
          <cell r="AV949"/>
          <cell r="AW949"/>
          <cell r="AX949"/>
          <cell r="AY949" t="e">
            <v>#N/A</v>
          </cell>
          <cell r="AZ949"/>
          <cell r="BA949">
            <v>45025</v>
          </cell>
          <cell r="BB949" t="str">
            <v/>
          </cell>
          <cell r="BC949" t="str">
            <v>Compreh.</v>
          </cell>
          <cell r="BD949" t="str">
            <v>N/A</v>
          </cell>
          <cell r="BE949" t="str">
            <v xml:space="preserve">According to the Concerned department they not requested </v>
          </cell>
          <cell r="BF949" t="str">
            <v>N/A</v>
          </cell>
          <cell r="BG949" t="str">
            <v>N/A</v>
          </cell>
          <cell r="BH949" t="str">
            <v>N/A</v>
          </cell>
          <cell r="BI949" t="str">
            <v>N/A</v>
          </cell>
          <cell r="BJ949"/>
          <cell r="BK949"/>
          <cell r="BL949"/>
          <cell r="BM949"/>
          <cell r="BN949"/>
          <cell r="BO949"/>
          <cell r="BP949"/>
          <cell r="BQ949">
            <v>1103010100</v>
          </cell>
        </row>
        <row r="950">
          <cell r="C950">
            <v>118400</v>
          </cell>
          <cell r="D950" t="str">
            <v>Active</v>
          </cell>
          <cell r="E950" t="str">
            <v>Toyota</v>
          </cell>
          <cell r="F950" t="str">
            <v>Manuel</v>
          </cell>
          <cell r="G950" t="str">
            <v>Hiace</v>
          </cell>
          <cell r="H950" t="str">
            <v>Light Vehicle</v>
          </cell>
          <cell r="I950"/>
          <cell r="J950" t="str">
            <v>Commercial Van</v>
          </cell>
          <cell r="K950"/>
          <cell r="L950"/>
          <cell r="M950" t="str">
            <v>JTFHX02P7E0093848</v>
          </cell>
          <cell r="N950" t="str">
            <v>JTFHX02P7E0093848</v>
          </cell>
          <cell r="O950">
            <v>2014</v>
          </cell>
          <cell r="P950" t="str">
            <v>Japan</v>
          </cell>
          <cell r="Q950" t="str">
            <v>UPS - Operations</v>
          </cell>
          <cell r="R950" t="str">
            <v>GWC</v>
          </cell>
          <cell r="S950" t="str">
            <v>LVQ</v>
          </cell>
          <cell r="T950"/>
          <cell r="U950"/>
          <cell r="V950"/>
          <cell r="W950">
            <v>4</v>
          </cell>
          <cell r="X950" t="str">
            <v>Brown</v>
          </cell>
          <cell r="Y950" t="str">
            <v>2TR-8697483</v>
          </cell>
          <cell r="Z950"/>
          <cell r="AA950" t="str">
            <v>Petrol</v>
          </cell>
          <cell r="AB950"/>
          <cell r="AC950">
            <v>1</v>
          </cell>
          <cell r="AD950">
            <v>7</v>
          </cell>
          <cell r="AE950"/>
          <cell r="AF950"/>
          <cell r="AG950"/>
          <cell r="AH950"/>
          <cell r="AI950">
            <v>-1835</v>
          </cell>
          <cell r="AJ950"/>
          <cell r="AK950">
            <v>1835</v>
          </cell>
          <cell r="AL950"/>
          <cell r="AM950"/>
          <cell r="AN950"/>
          <cell r="AO950"/>
          <cell r="AP950"/>
          <cell r="AQ950"/>
          <cell r="AR950"/>
          <cell r="AS950"/>
          <cell r="AT950"/>
          <cell r="AU950"/>
          <cell r="AV950"/>
          <cell r="AW950"/>
          <cell r="AX950"/>
          <cell r="AY950" t="e">
            <v>#N/A</v>
          </cell>
          <cell r="AZ950"/>
          <cell r="BA950">
            <v>45140</v>
          </cell>
          <cell r="BB950" t="str">
            <v/>
          </cell>
          <cell r="BC950" t="str">
            <v>Compreh.</v>
          </cell>
          <cell r="BD950" t="str">
            <v>N/A</v>
          </cell>
          <cell r="BE950" t="str">
            <v xml:space="preserve">According to the Concerned department they not requested </v>
          </cell>
          <cell r="BF950" t="str">
            <v>N/A</v>
          </cell>
          <cell r="BG950" t="str">
            <v>N/A</v>
          </cell>
          <cell r="BH950" t="str">
            <v>N/A</v>
          </cell>
          <cell r="BI950" t="str">
            <v>N/A</v>
          </cell>
          <cell r="BJ950"/>
          <cell r="BK950"/>
          <cell r="BL950"/>
          <cell r="BM950"/>
          <cell r="BN950"/>
          <cell r="BO950"/>
          <cell r="BP950"/>
          <cell r="BQ950">
            <v>1103010100</v>
          </cell>
        </row>
        <row r="951">
          <cell r="C951">
            <v>119641</v>
          </cell>
          <cell r="D951" t="str">
            <v>Active</v>
          </cell>
          <cell r="E951" t="str">
            <v>Toyota</v>
          </cell>
          <cell r="F951" t="str">
            <v>Manuel</v>
          </cell>
          <cell r="G951" t="str">
            <v>Hiace</v>
          </cell>
          <cell r="H951" t="str">
            <v>Light Vehicle</v>
          </cell>
          <cell r="I951"/>
          <cell r="J951" t="str">
            <v>Commercial Van</v>
          </cell>
          <cell r="K951"/>
          <cell r="L951"/>
          <cell r="M951" t="str">
            <v>JTFHX02P7E0094017</v>
          </cell>
          <cell r="N951" t="str">
            <v>JTFHX02P7E0094017</v>
          </cell>
          <cell r="O951">
            <v>2014</v>
          </cell>
          <cell r="P951" t="str">
            <v>Japan</v>
          </cell>
          <cell r="Q951" t="str">
            <v>UPS - Operations</v>
          </cell>
          <cell r="R951" t="str">
            <v>GWC</v>
          </cell>
          <cell r="S951" t="str">
            <v>LVQ</v>
          </cell>
          <cell r="T951"/>
          <cell r="U951"/>
          <cell r="V951"/>
          <cell r="W951">
            <v>4</v>
          </cell>
          <cell r="X951" t="str">
            <v>Brown</v>
          </cell>
          <cell r="Y951" t="str">
            <v>2TR-8698842</v>
          </cell>
          <cell r="Z951"/>
          <cell r="AA951" t="str">
            <v>Petrol</v>
          </cell>
          <cell r="AB951"/>
          <cell r="AC951">
            <v>1</v>
          </cell>
          <cell r="AD951">
            <v>7</v>
          </cell>
          <cell r="AE951"/>
          <cell r="AF951"/>
          <cell r="AG951"/>
          <cell r="AH951"/>
          <cell r="AI951">
            <v>-1835</v>
          </cell>
          <cell r="AJ951"/>
          <cell r="AK951">
            <v>1835</v>
          </cell>
          <cell r="AL951"/>
          <cell r="AM951"/>
          <cell r="AN951"/>
          <cell r="AO951"/>
          <cell r="AP951"/>
          <cell r="AQ951"/>
          <cell r="AR951"/>
          <cell r="AS951"/>
          <cell r="AT951"/>
          <cell r="AU951"/>
          <cell r="AV951"/>
          <cell r="AW951"/>
          <cell r="AX951"/>
          <cell r="AY951" t="e">
            <v>#N/A</v>
          </cell>
          <cell r="AZ951"/>
          <cell r="BA951">
            <v>45067</v>
          </cell>
          <cell r="BB951" t="str">
            <v/>
          </cell>
          <cell r="BC951" t="str">
            <v>Compreh.</v>
          </cell>
          <cell r="BD951" t="str">
            <v>AVL</v>
          </cell>
          <cell r="BE951"/>
          <cell r="BF951" t="str">
            <v>UPS</v>
          </cell>
          <cell r="BG951" t="str">
            <v>FMB120</v>
          </cell>
          <cell r="BH951">
            <v>357073293003543</v>
          </cell>
          <cell r="BI951">
            <v>9742800062552</v>
          </cell>
          <cell r="BJ951" t="str">
            <v>Fixed</v>
          </cell>
          <cell r="BK951"/>
          <cell r="BL951"/>
          <cell r="BM951"/>
          <cell r="BN951"/>
          <cell r="BO951"/>
          <cell r="BP951"/>
          <cell r="BQ951">
            <v>1103010100</v>
          </cell>
        </row>
        <row r="952">
          <cell r="C952">
            <v>119723</v>
          </cell>
          <cell r="D952" t="str">
            <v>Active</v>
          </cell>
          <cell r="E952" t="str">
            <v>Toyota</v>
          </cell>
          <cell r="F952" t="str">
            <v>Manuel</v>
          </cell>
          <cell r="G952" t="str">
            <v>Hiace</v>
          </cell>
          <cell r="H952" t="str">
            <v>Light Vehicle</v>
          </cell>
          <cell r="I952"/>
          <cell r="J952" t="str">
            <v>Commercial Van</v>
          </cell>
          <cell r="K952"/>
          <cell r="L952"/>
          <cell r="M952" t="str">
            <v>JTFHX02P0E0093951</v>
          </cell>
          <cell r="N952" t="str">
            <v>JTFHX02P0E0093951</v>
          </cell>
          <cell r="O952">
            <v>2014</v>
          </cell>
          <cell r="P952" t="str">
            <v>Japan</v>
          </cell>
          <cell r="Q952" t="str">
            <v>UPS - Operations</v>
          </cell>
          <cell r="R952" t="str">
            <v>GWC</v>
          </cell>
          <cell r="S952" t="str">
            <v>LVQ</v>
          </cell>
          <cell r="T952"/>
          <cell r="U952"/>
          <cell r="V952"/>
          <cell r="W952">
            <v>4</v>
          </cell>
          <cell r="X952" t="str">
            <v>Brown</v>
          </cell>
          <cell r="Y952" t="str">
            <v>2TR-8698384</v>
          </cell>
          <cell r="Z952"/>
          <cell r="AA952" t="str">
            <v>Petrol</v>
          </cell>
          <cell r="AB952"/>
          <cell r="AC952">
            <v>1</v>
          </cell>
          <cell r="AD952">
            <v>7</v>
          </cell>
          <cell r="AE952"/>
          <cell r="AF952"/>
          <cell r="AG952"/>
          <cell r="AH952"/>
          <cell r="AI952">
            <v>-1835</v>
          </cell>
          <cell r="AJ952"/>
          <cell r="AK952">
            <v>1835</v>
          </cell>
          <cell r="AL952"/>
          <cell r="AM952"/>
          <cell r="AN952"/>
          <cell r="AO952"/>
          <cell r="AP952"/>
          <cell r="AQ952"/>
          <cell r="AR952"/>
          <cell r="AS952"/>
          <cell r="AT952"/>
          <cell r="AU952"/>
          <cell r="AV952"/>
          <cell r="AW952"/>
          <cell r="AX952"/>
          <cell r="AY952" t="e">
            <v>#N/A</v>
          </cell>
          <cell r="AZ952"/>
          <cell r="BA952">
            <v>45061</v>
          </cell>
          <cell r="BB952" t="str">
            <v/>
          </cell>
          <cell r="BC952" t="str">
            <v>Compreh.</v>
          </cell>
          <cell r="BD952" t="str">
            <v>N/A</v>
          </cell>
          <cell r="BE952" t="str">
            <v xml:space="preserve">According to the Concerned department they not requested </v>
          </cell>
          <cell r="BF952" t="str">
            <v>N/A</v>
          </cell>
          <cell r="BG952" t="str">
            <v>N/A</v>
          </cell>
          <cell r="BH952" t="str">
            <v>N/A</v>
          </cell>
          <cell r="BI952" t="str">
            <v>N/A</v>
          </cell>
          <cell r="BJ952"/>
          <cell r="BK952"/>
          <cell r="BL952"/>
          <cell r="BM952"/>
          <cell r="BN952"/>
          <cell r="BO952"/>
          <cell r="BP952"/>
          <cell r="BQ952">
            <v>1103010100</v>
          </cell>
        </row>
        <row r="953">
          <cell r="C953">
            <v>123739</v>
          </cell>
          <cell r="D953" t="str">
            <v>Active</v>
          </cell>
          <cell r="E953" t="str">
            <v>Mitsubishi</v>
          </cell>
          <cell r="F953" t="str">
            <v>Manuel</v>
          </cell>
          <cell r="G953" t="str">
            <v>1 TON</v>
          </cell>
          <cell r="H953" t="str">
            <v>PASSENGER CAB</v>
          </cell>
          <cell r="I953"/>
          <cell r="J953" t="str">
            <v>PASSENGER CAB</v>
          </cell>
          <cell r="K953"/>
          <cell r="L953"/>
          <cell r="M953" t="str">
            <v>MMBNG45H08D075481</v>
          </cell>
          <cell r="N953" t="str">
            <v>MMBNG45H08D075481</v>
          </cell>
          <cell r="O953">
            <v>2008</v>
          </cell>
          <cell r="P953" t="str">
            <v>Thailand</v>
          </cell>
          <cell r="Q953" t="str">
            <v>TR-Transport - Operations</v>
          </cell>
          <cell r="R953" t="str">
            <v>AGI</v>
          </cell>
          <cell r="S953" t="str">
            <v>LVQ</v>
          </cell>
          <cell r="T953" t="str">
            <v>LVQ</v>
          </cell>
          <cell r="U953"/>
          <cell r="V953"/>
          <cell r="W953">
            <v>4</v>
          </cell>
          <cell r="X953" t="str">
            <v>White</v>
          </cell>
          <cell r="Y953" t="str">
            <v>4G642FWUCAD0905</v>
          </cell>
          <cell r="Z953"/>
          <cell r="AA953" t="str">
            <v>Petrol</v>
          </cell>
          <cell r="AB953"/>
          <cell r="AC953">
            <v>1</v>
          </cell>
          <cell r="AD953">
            <v>7</v>
          </cell>
          <cell r="AE953" t="str">
            <v>4 Seater</v>
          </cell>
          <cell r="AF953"/>
          <cell r="AG953"/>
          <cell r="AH953"/>
          <cell r="AI953">
            <v>-2540</v>
          </cell>
          <cell r="AJ953"/>
          <cell r="AK953">
            <v>2540</v>
          </cell>
          <cell r="AL953"/>
          <cell r="AM953"/>
          <cell r="AN953"/>
          <cell r="AO953"/>
          <cell r="AP953"/>
          <cell r="AQ953"/>
          <cell r="AR953"/>
          <cell r="AS953"/>
          <cell r="AT953"/>
          <cell r="AU953"/>
          <cell r="AV953"/>
          <cell r="AW953"/>
          <cell r="AX953"/>
          <cell r="AY953" t="e">
            <v>#N/A</v>
          </cell>
          <cell r="AZ953"/>
          <cell r="BA953">
            <v>44843</v>
          </cell>
          <cell r="BB953" t="str">
            <v>Expired</v>
          </cell>
          <cell r="BC953" t="str">
            <v>Compreh.</v>
          </cell>
          <cell r="BD953" t="str">
            <v>N/A</v>
          </cell>
          <cell r="BE953" t="str">
            <v xml:space="preserve">According to the Concerned department they not requested </v>
          </cell>
          <cell r="BF953" t="str">
            <v>N/A</v>
          </cell>
          <cell r="BG953" t="str">
            <v>N/A</v>
          </cell>
          <cell r="BH953" t="str">
            <v>N/A</v>
          </cell>
          <cell r="BI953" t="str">
            <v>N/A</v>
          </cell>
          <cell r="BJ953"/>
          <cell r="BK953"/>
          <cell r="BL953"/>
          <cell r="BM953"/>
          <cell r="BN953"/>
          <cell r="BO953"/>
          <cell r="BP953"/>
          <cell r="BQ953">
            <v>1108050100</v>
          </cell>
        </row>
        <row r="954">
          <cell r="C954">
            <v>134463</v>
          </cell>
          <cell r="D954" t="str">
            <v>Active</v>
          </cell>
          <cell r="E954" t="str">
            <v>Nissan</v>
          </cell>
          <cell r="F954" t="str">
            <v>Manuel</v>
          </cell>
          <cell r="G954" t="str">
            <v>I TON</v>
          </cell>
          <cell r="H954" t="str">
            <v>PASSENGER CAB</v>
          </cell>
          <cell r="I954"/>
          <cell r="J954" t="str">
            <v>PASSENGER CAB</v>
          </cell>
          <cell r="K954"/>
          <cell r="L954"/>
          <cell r="M954" t="str">
            <v>JN6DD23S56X194343</v>
          </cell>
          <cell r="N954" t="str">
            <v>JN6DD23S56X194343</v>
          </cell>
          <cell r="O954">
            <v>2006</v>
          </cell>
          <cell r="P954" t="str">
            <v>Japan</v>
          </cell>
          <cell r="Q954" t="str">
            <v>TR-Transport - Operations</v>
          </cell>
          <cell r="R954" t="str">
            <v>AGI</v>
          </cell>
          <cell r="S954" t="str">
            <v>LVQ</v>
          </cell>
          <cell r="T954" t="str">
            <v>LVQ</v>
          </cell>
          <cell r="U954"/>
          <cell r="V954"/>
          <cell r="W954">
            <v>4</v>
          </cell>
          <cell r="X954" t="str">
            <v>White</v>
          </cell>
          <cell r="Y954" t="str">
            <v>KA24924349</v>
          </cell>
          <cell r="Z954"/>
          <cell r="AA954" t="str">
            <v>Petrol</v>
          </cell>
          <cell r="AB954"/>
          <cell r="AC954">
            <v>1</v>
          </cell>
          <cell r="AD954">
            <v>8</v>
          </cell>
          <cell r="AE954" t="str">
            <v>4 Seater</v>
          </cell>
          <cell r="AF954"/>
          <cell r="AG954"/>
          <cell r="AH954"/>
          <cell r="AI954">
            <v>-1420</v>
          </cell>
          <cell r="AJ954"/>
          <cell r="AK954">
            <v>1420</v>
          </cell>
          <cell r="AL954"/>
          <cell r="AM954"/>
          <cell r="AN954"/>
          <cell r="AO954"/>
          <cell r="AP954"/>
          <cell r="AQ954"/>
          <cell r="AR954"/>
          <cell r="AS954"/>
          <cell r="AT954"/>
          <cell r="AU954"/>
          <cell r="AV954"/>
          <cell r="AW954"/>
          <cell r="AX954"/>
          <cell r="AY954" t="e">
            <v>#N/A</v>
          </cell>
          <cell r="AZ954"/>
          <cell r="BA954">
            <v>44803</v>
          </cell>
          <cell r="BB954" t="str">
            <v>Expired</v>
          </cell>
          <cell r="BC954" t="str">
            <v>Compreh.</v>
          </cell>
          <cell r="BD954" t="str">
            <v>N/A</v>
          </cell>
          <cell r="BE954" t="str">
            <v xml:space="preserve">According to the Concerned department they not requested </v>
          </cell>
          <cell r="BF954" t="str">
            <v>N/A</v>
          </cell>
          <cell r="BG954" t="str">
            <v>N/A</v>
          </cell>
          <cell r="BH954" t="str">
            <v>N/A</v>
          </cell>
          <cell r="BI954" t="str">
            <v>N/A</v>
          </cell>
          <cell r="BJ954"/>
          <cell r="BK954"/>
          <cell r="BL954"/>
          <cell r="BM954"/>
          <cell r="BN954"/>
          <cell r="BO954"/>
          <cell r="BP954" t="str">
            <v>3Y 100K</v>
          </cell>
          <cell r="BQ954">
            <v>1108050100</v>
          </cell>
        </row>
        <row r="955">
          <cell r="C955">
            <v>136431</v>
          </cell>
          <cell r="D955" t="str">
            <v>Active</v>
          </cell>
          <cell r="E955" t="str">
            <v>Toyota</v>
          </cell>
          <cell r="F955" t="str">
            <v>Manuel</v>
          </cell>
          <cell r="G955" t="str">
            <v>Toyota Hilux</v>
          </cell>
          <cell r="H955" t="str">
            <v>PASSENGER CAB</v>
          </cell>
          <cell r="I955"/>
          <cell r="J955" t="str">
            <v>PASSENGER CAB</v>
          </cell>
          <cell r="K955"/>
          <cell r="L955"/>
          <cell r="M955" t="str">
            <v>MR0JS8CD9H0325561</v>
          </cell>
          <cell r="N955" t="str">
            <v>MR0JS8CD9H0325561</v>
          </cell>
          <cell r="O955">
            <v>2017</v>
          </cell>
          <cell r="P955" t="str">
            <v>Japan</v>
          </cell>
          <cell r="Q955" t="str">
            <v>CL - QG Project</v>
          </cell>
          <cell r="R955" t="str">
            <v>GWC</v>
          </cell>
          <cell r="S955" t="str">
            <v>Raslaffan</v>
          </cell>
          <cell r="T955" t="str">
            <v>LVQ</v>
          </cell>
          <cell r="U955"/>
          <cell r="V955"/>
          <cell r="W955">
            <v>4</v>
          </cell>
          <cell r="X955"/>
          <cell r="Y955" t="str">
            <v>2KD-U955862</v>
          </cell>
          <cell r="Z955"/>
          <cell r="AA955" t="str">
            <v>Diesel</v>
          </cell>
          <cell r="AB955"/>
          <cell r="AC955">
            <v>1</v>
          </cell>
          <cell r="AD955">
            <v>7</v>
          </cell>
          <cell r="AE955" t="str">
            <v>4 Seater</v>
          </cell>
          <cell r="AF955"/>
          <cell r="AG955"/>
          <cell r="AH955"/>
          <cell r="AI955">
            <v>-1645</v>
          </cell>
          <cell r="AJ955"/>
          <cell r="AK955">
            <v>1645</v>
          </cell>
          <cell r="AL955"/>
          <cell r="AM955"/>
          <cell r="AN955"/>
          <cell r="AO955"/>
          <cell r="AP955"/>
          <cell r="AQ955"/>
          <cell r="AR955"/>
          <cell r="AS955"/>
          <cell r="AT955"/>
          <cell r="AU955"/>
          <cell r="AV955"/>
          <cell r="AW955"/>
          <cell r="AX955"/>
          <cell r="AY955" t="e">
            <v>#N/A</v>
          </cell>
          <cell r="AZ955"/>
          <cell r="BA955">
            <v>45032</v>
          </cell>
          <cell r="BB955" t="str">
            <v/>
          </cell>
          <cell r="BC955" t="str">
            <v>Compreh.</v>
          </cell>
          <cell r="BD955" t="str">
            <v>AVL</v>
          </cell>
          <cell r="BE955"/>
          <cell r="BF955" t="str">
            <v>CL - NOC LOGISTICS BASE</v>
          </cell>
          <cell r="BG955" t="str">
            <v>FMB120</v>
          </cell>
          <cell r="BH955">
            <v>350424063317885</v>
          </cell>
          <cell r="BI955">
            <v>9742800060347</v>
          </cell>
          <cell r="BJ955" t="str">
            <v>Fixed</v>
          </cell>
          <cell r="BK955"/>
          <cell r="BL955"/>
          <cell r="BM955"/>
          <cell r="BN955">
            <v>4000004421</v>
          </cell>
          <cell r="BO955"/>
          <cell r="BP955" t="str">
            <v xml:space="preserve"> 3 years/100,000 Kms whicever comes first, Free service at first 1000 Kms</v>
          </cell>
          <cell r="BQ955">
            <v>1108010480</v>
          </cell>
        </row>
        <row r="956">
          <cell r="C956">
            <v>142089</v>
          </cell>
          <cell r="D956" t="str">
            <v>Active</v>
          </cell>
          <cell r="E956" t="str">
            <v>Isuzu</v>
          </cell>
          <cell r="F956" t="str">
            <v xml:space="preserve">Automatic </v>
          </cell>
          <cell r="G956" t="str">
            <v>DMAX</v>
          </cell>
          <cell r="H956" t="str">
            <v>PASSENGER CAB</v>
          </cell>
          <cell r="I956" t="str">
            <v>Double Cabin</v>
          </cell>
          <cell r="J956" t="str">
            <v>PASSENGER CAB</v>
          </cell>
          <cell r="K956"/>
          <cell r="L956"/>
          <cell r="M956"/>
          <cell r="N956" t="str">
            <v>MPAEL33T8KT000227</v>
          </cell>
          <cell r="O956">
            <v>2019</v>
          </cell>
          <cell r="P956" t="str">
            <v>Thailand</v>
          </cell>
          <cell r="Q956" t="str">
            <v>GWC Marine Services</v>
          </cell>
          <cell r="R956" t="str">
            <v>GWC</v>
          </cell>
          <cell r="S956"/>
          <cell r="T956"/>
          <cell r="U956"/>
          <cell r="V956"/>
          <cell r="W956">
            <v>4</v>
          </cell>
          <cell r="X956" t="str">
            <v>White</v>
          </cell>
          <cell r="Y956" t="str">
            <v>TE7755</v>
          </cell>
          <cell r="Z956"/>
          <cell r="AA956" t="str">
            <v>Diesel</v>
          </cell>
          <cell r="AB956"/>
          <cell r="AC956">
            <v>1</v>
          </cell>
          <cell r="AD956">
            <v>9</v>
          </cell>
          <cell r="AE956" t="str">
            <v>4 Seater</v>
          </cell>
          <cell r="AF956"/>
          <cell r="AG956"/>
          <cell r="AH956"/>
          <cell r="AI956">
            <v>1105</v>
          </cell>
          <cell r="AJ956">
            <v>2750</v>
          </cell>
          <cell r="AK956">
            <v>1645</v>
          </cell>
          <cell r="AL956"/>
          <cell r="AM956"/>
          <cell r="AN956"/>
          <cell r="AO956"/>
          <cell r="AP956"/>
          <cell r="AQ956"/>
          <cell r="AR956"/>
          <cell r="AS956"/>
          <cell r="AT956"/>
          <cell r="AU956"/>
          <cell r="AV956"/>
          <cell r="AW956"/>
          <cell r="AX956"/>
          <cell r="AY956" t="e">
            <v>#N/A</v>
          </cell>
          <cell r="AZ956"/>
          <cell r="BA956">
            <v>44948</v>
          </cell>
          <cell r="BB956" t="str">
            <v>Warning</v>
          </cell>
          <cell r="BC956" t="str">
            <v>Compreh.</v>
          </cell>
          <cell r="BD956" t="str">
            <v>N/A</v>
          </cell>
          <cell r="BE956" t="str">
            <v xml:space="preserve">According to the Concerned department they not requested </v>
          </cell>
          <cell r="BF956" t="str">
            <v>N/A</v>
          </cell>
          <cell r="BG956" t="str">
            <v>N/A</v>
          </cell>
          <cell r="BH956" t="str">
            <v>N/A</v>
          </cell>
          <cell r="BI956" t="str">
            <v>N/A</v>
          </cell>
          <cell r="BJ956"/>
          <cell r="BK956"/>
          <cell r="BL956"/>
          <cell r="BM956"/>
          <cell r="BN956">
            <v>4000014094</v>
          </cell>
          <cell r="BO956"/>
          <cell r="BP956" t="str">
            <v>3 Years or 100,000km </v>
          </cell>
          <cell r="BQ956">
            <v>1109010100</v>
          </cell>
        </row>
        <row r="957">
          <cell r="C957">
            <v>142585</v>
          </cell>
          <cell r="D957" t="str">
            <v>Active</v>
          </cell>
          <cell r="E957" t="str">
            <v>Isuzu</v>
          </cell>
          <cell r="F957" t="str">
            <v xml:space="preserve">Automatic </v>
          </cell>
          <cell r="G957" t="str">
            <v>DMAX</v>
          </cell>
          <cell r="H957" t="str">
            <v>PASSENGER CAB</v>
          </cell>
          <cell r="I957" t="str">
            <v>Double Cabin</v>
          </cell>
          <cell r="J957" t="str">
            <v>PASSENGER CAB</v>
          </cell>
          <cell r="K957"/>
          <cell r="L957"/>
          <cell r="M957"/>
          <cell r="N957" t="str">
            <v>MPAEL33T6KT000226</v>
          </cell>
          <cell r="O957">
            <v>2019</v>
          </cell>
          <cell r="P957" t="str">
            <v>Thailand</v>
          </cell>
          <cell r="Q957" t="str">
            <v>GWC Marine Services</v>
          </cell>
          <cell r="R957" t="str">
            <v>GWC</v>
          </cell>
          <cell r="S957"/>
          <cell r="T957"/>
          <cell r="U957"/>
          <cell r="V957"/>
          <cell r="W957">
            <v>4</v>
          </cell>
          <cell r="X957" t="str">
            <v>White</v>
          </cell>
          <cell r="Y957" t="str">
            <v>TE7757</v>
          </cell>
          <cell r="Z957"/>
          <cell r="AA957" t="str">
            <v>Diesel</v>
          </cell>
          <cell r="AB957"/>
          <cell r="AC957">
            <v>1</v>
          </cell>
          <cell r="AD957">
            <v>9</v>
          </cell>
          <cell r="AE957" t="str">
            <v>4 Seater</v>
          </cell>
          <cell r="AF957"/>
          <cell r="AG957"/>
          <cell r="AH957"/>
          <cell r="AI957">
            <v>1105</v>
          </cell>
          <cell r="AJ957">
            <v>2750</v>
          </cell>
          <cell r="AK957">
            <v>1645</v>
          </cell>
          <cell r="AL957"/>
          <cell r="AM957"/>
          <cell r="AN957"/>
          <cell r="AO957"/>
          <cell r="AP957"/>
          <cell r="AQ957"/>
          <cell r="AR957"/>
          <cell r="AS957"/>
          <cell r="AT957"/>
          <cell r="AU957"/>
          <cell r="AV957"/>
          <cell r="AW957"/>
          <cell r="AX957"/>
          <cell r="AY957" t="e">
            <v>#N/A</v>
          </cell>
          <cell r="AZ957"/>
          <cell r="BA957">
            <v>44957</v>
          </cell>
          <cell r="BB957" t="str">
            <v/>
          </cell>
          <cell r="BC957" t="str">
            <v>Compreh.</v>
          </cell>
          <cell r="BD957" t="str">
            <v>N/A</v>
          </cell>
          <cell r="BE957" t="str">
            <v xml:space="preserve">According to the Concerned department they not requested </v>
          </cell>
          <cell r="BF957" t="str">
            <v>N/A</v>
          </cell>
          <cell r="BG957" t="str">
            <v>N/A</v>
          </cell>
          <cell r="BH957" t="str">
            <v>N/A</v>
          </cell>
          <cell r="BI957" t="str">
            <v>N/A</v>
          </cell>
          <cell r="BJ957"/>
          <cell r="BK957"/>
          <cell r="BL957"/>
          <cell r="BM957"/>
          <cell r="BN957">
            <v>4000014094</v>
          </cell>
          <cell r="BO957"/>
          <cell r="BP957" t="str">
            <v>3 Years or 100,000km </v>
          </cell>
          <cell r="BQ957">
            <v>1109010100</v>
          </cell>
        </row>
        <row r="958">
          <cell r="C958">
            <v>144013</v>
          </cell>
          <cell r="D958" t="str">
            <v>Active</v>
          </cell>
          <cell r="E958" t="str">
            <v>Mitsubishi</v>
          </cell>
          <cell r="F958" t="str">
            <v>Manuel</v>
          </cell>
          <cell r="G958" t="str">
            <v>L 200</v>
          </cell>
          <cell r="H958" t="str">
            <v>PASSENGER CAB</v>
          </cell>
          <cell r="I958"/>
          <cell r="J958" t="str">
            <v>PASSENGER CAB</v>
          </cell>
          <cell r="K958"/>
          <cell r="L958"/>
          <cell r="M958"/>
          <cell r="N958" t="str">
            <v>MMBMG35H5HH049229</v>
          </cell>
          <cell r="O958">
            <v>2017</v>
          </cell>
          <cell r="P958" t="str">
            <v>Thailand</v>
          </cell>
          <cell r="Q958" t="str">
            <v>CS-Facility Management - HVAC</v>
          </cell>
          <cell r="R958" t="str">
            <v>GWC</v>
          </cell>
          <cell r="S958" t="str">
            <v>LVQ</v>
          </cell>
          <cell r="T958" t="str">
            <v>LVQ</v>
          </cell>
          <cell r="U958"/>
          <cell r="V958"/>
          <cell r="W958">
            <v>4</v>
          </cell>
          <cell r="X958" t="str">
            <v>White</v>
          </cell>
          <cell r="Y958" t="str">
            <v>4G64AD7839</v>
          </cell>
          <cell r="Z958"/>
          <cell r="AA958" t="str">
            <v>Petrol</v>
          </cell>
          <cell r="AB958"/>
          <cell r="AC958">
            <v>1</v>
          </cell>
          <cell r="AD958">
            <v>7</v>
          </cell>
          <cell r="AE958" t="str">
            <v>4 Seater</v>
          </cell>
          <cell r="AF958"/>
          <cell r="AG958"/>
          <cell r="AH958"/>
          <cell r="AI958">
            <v>-2540</v>
          </cell>
          <cell r="AJ958"/>
          <cell r="AK958">
            <v>2540</v>
          </cell>
          <cell r="AL958"/>
          <cell r="AM958"/>
          <cell r="AN958"/>
          <cell r="AO958"/>
          <cell r="AP958"/>
          <cell r="AQ958"/>
          <cell r="AR958"/>
          <cell r="AS958"/>
          <cell r="AT958"/>
          <cell r="AU958"/>
          <cell r="AV958"/>
          <cell r="AW958"/>
          <cell r="AX958"/>
          <cell r="AY958" t="e">
            <v>#N/A</v>
          </cell>
          <cell r="AZ958"/>
          <cell r="BA958">
            <v>44997</v>
          </cell>
          <cell r="BB958" t="str">
            <v/>
          </cell>
          <cell r="BC958" t="str">
            <v>Compreh.</v>
          </cell>
          <cell r="BD958" t="str">
            <v>AVL</v>
          </cell>
          <cell r="BE958"/>
          <cell r="BF958" t="str">
            <v>FACILITY</v>
          </cell>
          <cell r="BG958" t="str">
            <v>FMB120</v>
          </cell>
          <cell r="BH958">
            <v>357073293003519</v>
          </cell>
          <cell r="BI958">
            <v>9742800062554</v>
          </cell>
          <cell r="BJ958" t="str">
            <v>Fixed</v>
          </cell>
          <cell r="BK958"/>
          <cell r="BL958"/>
          <cell r="BM958"/>
          <cell r="BN958">
            <v>4000009101</v>
          </cell>
          <cell r="BO958"/>
          <cell r="BP958" t="str">
            <v>5 years /200,000 KMS whichever comes first</v>
          </cell>
          <cell r="BQ958">
            <v>1105010420</v>
          </cell>
        </row>
        <row r="959">
          <cell r="C959">
            <v>148860</v>
          </cell>
          <cell r="D959" t="str">
            <v>Active</v>
          </cell>
          <cell r="E959" t="str">
            <v>Mitsubishi</v>
          </cell>
          <cell r="F959" t="str">
            <v>Manuel</v>
          </cell>
          <cell r="G959" t="str">
            <v>L 200</v>
          </cell>
          <cell r="H959" t="str">
            <v>PASSENGER CAB</v>
          </cell>
          <cell r="I959"/>
          <cell r="J959" t="str">
            <v>PASSENGER CAB</v>
          </cell>
          <cell r="K959"/>
          <cell r="L959"/>
          <cell r="M959"/>
          <cell r="N959" t="str">
            <v>MMBNG45K2JH022033</v>
          </cell>
          <cell r="O959">
            <v>2018</v>
          </cell>
          <cell r="P959" t="str">
            <v>Thailand</v>
          </cell>
          <cell r="Q959" t="str">
            <v>CS-Facility Management</v>
          </cell>
          <cell r="R959" t="str">
            <v>GWC</v>
          </cell>
          <cell r="S959" t="str">
            <v>LVQ</v>
          </cell>
          <cell r="T959" t="str">
            <v>LVQ</v>
          </cell>
          <cell r="U959"/>
          <cell r="V959"/>
          <cell r="W959">
            <v>4</v>
          </cell>
          <cell r="X959" t="str">
            <v>White</v>
          </cell>
          <cell r="Y959" t="str">
            <v>4D56AR4270</v>
          </cell>
          <cell r="Z959"/>
          <cell r="AA959" t="str">
            <v>Diesel</v>
          </cell>
          <cell r="AB959"/>
          <cell r="AC959">
            <v>1</v>
          </cell>
          <cell r="AD959">
            <v>7</v>
          </cell>
          <cell r="AE959" t="str">
            <v>4 Seater</v>
          </cell>
          <cell r="AF959"/>
          <cell r="AG959"/>
          <cell r="AH959"/>
          <cell r="AI959">
            <v>-2540</v>
          </cell>
          <cell r="AJ959"/>
          <cell r="AK959">
            <v>2540</v>
          </cell>
          <cell r="AL959"/>
          <cell r="AM959"/>
          <cell r="AN959"/>
          <cell r="AO959"/>
          <cell r="AP959"/>
          <cell r="AQ959"/>
          <cell r="AR959"/>
          <cell r="AS959"/>
          <cell r="AT959"/>
          <cell r="AU959"/>
          <cell r="AV959"/>
          <cell r="AW959"/>
          <cell r="AX959"/>
          <cell r="AY959" t="e">
            <v>#N/A</v>
          </cell>
          <cell r="AZ959"/>
          <cell r="BA959">
            <v>45096</v>
          </cell>
          <cell r="BB959" t="str">
            <v/>
          </cell>
          <cell r="BC959" t="str">
            <v>Compreh.</v>
          </cell>
          <cell r="BD959" t="str">
            <v>N/A</v>
          </cell>
          <cell r="BE959" t="str">
            <v xml:space="preserve">According to the Concerned department they not requested </v>
          </cell>
          <cell r="BF959" t="str">
            <v>N/A</v>
          </cell>
          <cell r="BG959" t="str">
            <v>N/A</v>
          </cell>
          <cell r="BH959" t="str">
            <v>N/A</v>
          </cell>
          <cell r="BI959" t="str">
            <v>N/A</v>
          </cell>
          <cell r="BJ959"/>
          <cell r="BK959"/>
          <cell r="BL959"/>
          <cell r="BM959"/>
          <cell r="BN959"/>
          <cell r="BO959"/>
          <cell r="BP959" t="str">
            <v>3Y 100K</v>
          </cell>
          <cell r="BQ959">
            <v>1105010400</v>
          </cell>
        </row>
        <row r="960">
          <cell r="C960">
            <v>149320</v>
          </cell>
          <cell r="D960" t="str">
            <v>Active</v>
          </cell>
          <cell r="E960" t="str">
            <v>Mitsubishi</v>
          </cell>
          <cell r="F960" t="str">
            <v>Manuel</v>
          </cell>
          <cell r="G960" t="str">
            <v>L 200</v>
          </cell>
          <cell r="H960" t="str">
            <v>PASSENGER CAB</v>
          </cell>
          <cell r="I960"/>
          <cell r="J960" t="str">
            <v>PASSENGER CAB</v>
          </cell>
          <cell r="K960"/>
          <cell r="L960"/>
          <cell r="M960"/>
          <cell r="N960" t="str">
            <v>MMBMG35H0JH256083</v>
          </cell>
          <cell r="O960">
            <v>2018</v>
          </cell>
          <cell r="P960" t="str">
            <v>Thailand</v>
          </cell>
          <cell r="Q960" t="str">
            <v>FF - Operation Services</v>
          </cell>
          <cell r="R960" t="str">
            <v>GWC</v>
          </cell>
          <cell r="S960"/>
          <cell r="T960"/>
          <cell r="U960"/>
          <cell r="V960"/>
          <cell r="W960">
            <v>4</v>
          </cell>
          <cell r="X960" t="str">
            <v>White</v>
          </cell>
          <cell r="Y960" t="str">
            <v>4G64UAE9058</v>
          </cell>
          <cell r="Z960"/>
          <cell r="AA960" t="str">
            <v>Petrol</v>
          </cell>
          <cell r="AB960"/>
          <cell r="AC960">
            <v>1</v>
          </cell>
          <cell r="AD960">
            <v>7</v>
          </cell>
          <cell r="AE960" t="str">
            <v>4 Seater</v>
          </cell>
          <cell r="AF960"/>
          <cell r="AG960"/>
          <cell r="AH960"/>
          <cell r="AI960">
            <v>-2540</v>
          </cell>
          <cell r="AJ960"/>
          <cell r="AK960">
            <v>2540</v>
          </cell>
          <cell r="AL960"/>
          <cell r="AM960"/>
          <cell r="AN960"/>
          <cell r="AO960"/>
          <cell r="AP960"/>
          <cell r="AQ960"/>
          <cell r="AR960"/>
          <cell r="AS960"/>
          <cell r="AT960"/>
          <cell r="AU960"/>
          <cell r="AV960"/>
          <cell r="AW960"/>
          <cell r="AX960"/>
          <cell r="AY960" t="e">
            <v>#N/A</v>
          </cell>
          <cell r="AZ960"/>
          <cell r="BA960">
            <v>44854</v>
          </cell>
          <cell r="BB960" t="str">
            <v>Expired</v>
          </cell>
          <cell r="BC960" t="str">
            <v>Compreh.</v>
          </cell>
          <cell r="BD960" t="str">
            <v>AVL</v>
          </cell>
          <cell r="BE960"/>
          <cell r="BF960" t="str">
            <v>FTD</v>
          </cell>
          <cell r="BG960" t="str">
            <v>FMB120</v>
          </cell>
          <cell r="BH960">
            <v>350424063293219</v>
          </cell>
          <cell r="BI960">
            <v>9742800054357</v>
          </cell>
          <cell r="BJ960" t="str">
            <v>Fixed</v>
          </cell>
          <cell r="BK960"/>
          <cell r="BL960"/>
          <cell r="BM960"/>
          <cell r="BN960"/>
          <cell r="BO960"/>
          <cell r="BP960" t="str">
            <v>3Y 100K</v>
          </cell>
          <cell r="BQ960">
            <v>1108020400</v>
          </cell>
        </row>
        <row r="961">
          <cell r="C961">
            <v>153436</v>
          </cell>
          <cell r="D961" t="str">
            <v>Active</v>
          </cell>
          <cell r="E961" t="str">
            <v>Ashoka Leyland</v>
          </cell>
          <cell r="F961" t="str">
            <v>Manuel</v>
          </cell>
          <cell r="G961" t="str">
            <v>Bus</v>
          </cell>
          <cell r="H961" t="str">
            <v>Bus</v>
          </cell>
          <cell r="I961"/>
          <cell r="J961" t="str">
            <v>Passenger bus</v>
          </cell>
          <cell r="K961"/>
          <cell r="L961"/>
          <cell r="M961" t="str">
            <v>MB1PBEFD8KE1C4656</v>
          </cell>
          <cell r="N961" t="str">
            <v>MB1PBEFD8KE1C4656</v>
          </cell>
          <cell r="O961">
            <v>2019</v>
          </cell>
          <cell r="P961" t="str">
            <v>India</v>
          </cell>
          <cell r="Q961" t="str">
            <v>CL - NOC logistics base</v>
          </cell>
          <cell r="R961" t="str">
            <v>GWC</v>
          </cell>
          <cell r="S961" t="str">
            <v>Raslaffan</v>
          </cell>
          <cell r="T961"/>
          <cell r="U961"/>
          <cell r="V961"/>
          <cell r="W961">
            <v>6</v>
          </cell>
          <cell r="X961" t="str">
            <v>White</v>
          </cell>
          <cell r="Y961" t="str">
            <v>JWEZ439730</v>
          </cell>
          <cell r="Z961"/>
          <cell r="AA961" t="str">
            <v>Diesel</v>
          </cell>
          <cell r="AB961"/>
          <cell r="AC961">
            <v>1</v>
          </cell>
          <cell r="AD961">
            <v>5</v>
          </cell>
          <cell r="AE961" t="str">
            <v>56 Seater</v>
          </cell>
          <cell r="AF961"/>
          <cell r="AG961"/>
          <cell r="AH961"/>
          <cell r="AI961">
            <v>18000</v>
          </cell>
          <cell r="AJ961">
            <v>27000</v>
          </cell>
          <cell r="AK961">
            <v>9000</v>
          </cell>
          <cell r="AL961"/>
          <cell r="AM961"/>
          <cell r="AN961"/>
          <cell r="AO961"/>
          <cell r="AP961"/>
          <cell r="AQ961"/>
          <cell r="AR961"/>
          <cell r="AS961"/>
          <cell r="AT961"/>
          <cell r="AU961"/>
          <cell r="AV961"/>
          <cell r="AW961"/>
          <cell r="AX961"/>
          <cell r="AY961" t="e">
            <v>#N/A</v>
          </cell>
          <cell r="AZ961"/>
          <cell r="BA961">
            <v>45004</v>
          </cell>
          <cell r="BB961" t="str">
            <v/>
          </cell>
          <cell r="BC961" t="str">
            <v>Compreh.</v>
          </cell>
          <cell r="BD961" t="str">
            <v>AVL</v>
          </cell>
          <cell r="BE961" t="str">
            <v>vimal</v>
          </cell>
          <cell r="BF961" t="str">
            <v>CL - NOC LOGISTICS BASE</v>
          </cell>
          <cell r="BG961" t="str">
            <v>FMB120</v>
          </cell>
          <cell r="BH961"/>
          <cell r="BI961"/>
          <cell r="BJ961" t="str">
            <v>Waiting for installation</v>
          </cell>
          <cell r="BK961"/>
          <cell r="BL961"/>
          <cell r="BM961"/>
          <cell r="BN961"/>
          <cell r="BO961"/>
          <cell r="BP961" t="str">
            <v>2Y 100K</v>
          </cell>
          <cell r="BQ961">
            <v>1108010490</v>
          </cell>
        </row>
        <row r="962">
          <cell r="C962">
            <v>155057</v>
          </cell>
          <cell r="D962" t="str">
            <v>Active</v>
          </cell>
          <cell r="E962" t="str">
            <v>Toyota</v>
          </cell>
          <cell r="F962" t="str">
            <v>Manuel</v>
          </cell>
          <cell r="G962" t="str">
            <v>Hiace</v>
          </cell>
          <cell r="H962" t="str">
            <v>Light Vehicle</v>
          </cell>
          <cell r="I962"/>
          <cell r="J962" t="str">
            <v>Commercial Van</v>
          </cell>
          <cell r="K962"/>
          <cell r="L962"/>
          <cell r="M962"/>
          <cell r="N962" t="str">
            <v>JTFHX02P2L0122640</v>
          </cell>
          <cell r="O962">
            <v>2020</v>
          </cell>
          <cell r="P962" t="str">
            <v>Japan</v>
          </cell>
          <cell r="Q962" t="str">
            <v>RMS - Operations</v>
          </cell>
          <cell r="R962" t="str">
            <v>GWC</v>
          </cell>
          <cell r="S962" t="str">
            <v>LVQ</v>
          </cell>
          <cell r="T962"/>
          <cell r="U962"/>
          <cell r="V962"/>
          <cell r="W962">
            <v>4</v>
          </cell>
          <cell r="X962" t="str">
            <v>White</v>
          </cell>
          <cell r="Y962" t="str">
            <v>2TR9226618</v>
          </cell>
          <cell r="Z962"/>
          <cell r="AA962" t="str">
            <v>Petrol</v>
          </cell>
          <cell r="AB962"/>
          <cell r="AC962">
            <v>1</v>
          </cell>
          <cell r="AD962">
            <v>5</v>
          </cell>
          <cell r="AE962"/>
          <cell r="AF962"/>
          <cell r="AG962"/>
          <cell r="AH962"/>
          <cell r="AI962">
            <v>-370</v>
          </cell>
          <cell r="AJ962">
            <v>1465</v>
          </cell>
          <cell r="AK962">
            <v>1835</v>
          </cell>
          <cell r="AL962"/>
          <cell r="AM962"/>
          <cell r="AN962"/>
          <cell r="AO962"/>
          <cell r="AP962"/>
          <cell r="AQ962"/>
          <cell r="AR962"/>
          <cell r="AS962"/>
          <cell r="AT962"/>
          <cell r="AU962"/>
          <cell r="AV962"/>
          <cell r="AW962"/>
          <cell r="AX962"/>
          <cell r="AY962" t="e">
            <v>#N/A</v>
          </cell>
          <cell r="AZ962"/>
          <cell r="BA962">
            <v>44818</v>
          </cell>
          <cell r="BB962" t="str">
            <v>Expired</v>
          </cell>
          <cell r="BC962" t="str">
            <v>Compreh.</v>
          </cell>
          <cell r="BD962" t="str">
            <v>AVL</v>
          </cell>
          <cell r="BE962"/>
          <cell r="BF962" t="str">
            <v>RMS</v>
          </cell>
          <cell r="BG962" t="str">
            <v>FMB120</v>
          </cell>
          <cell r="BH962">
            <v>357073293020190</v>
          </cell>
          <cell r="BI962">
            <v>9742800060360</v>
          </cell>
          <cell r="BJ962" t="str">
            <v>fixed</v>
          </cell>
          <cell r="BK962">
            <v>43731</v>
          </cell>
          <cell r="BL962"/>
          <cell r="BM962"/>
          <cell r="BN962">
            <v>4000018562</v>
          </cell>
          <cell r="BO962"/>
          <cell r="BP962" t="str">
            <v>3 Years/100,000 Kms</v>
          </cell>
          <cell r="BQ962">
            <v>1108060300</v>
          </cell>
        </row>
        <row r="963">
          <cell r="C963">
            <v>158813</v>
          </cell>
          <cell r="D963" t="str">
            <v>Active</v>
          </cell>
          <cell r="E963" t="str">
            <v>Nissan</v>
          </cell>
          <cell r="F963" t="str">
            <v>Manuel</v>
          </cell>
          <cell r="G963" t="str">
            <v>Civillion</v>
          </cell>
          <cell r="H963" t="str">
            <v>Light Vehicle</v>
          </cell>
          <cell r="I963"/>
          <cell r="J963" t="str">
            <v>Passenger Bus</v>
          </cell>
          <cell r="K963"/>
          <cell r="L963"/>
          <cell r="M963"/>
          <cell r="N963" t="str">
            <v>JN6DW12S5HZ047131</v>
          </cell>
          <cell r="O963">
            <v>2017</v>
          </cell>
          <cell r="P963" t="str">
            <v>Japan</v>
          </cell>
          <cell r="Q963" t="str">
            <v>CL - NOC logistics base</v>
          </cell>
          <cell r="R963" t="str">
            <v>GWC</v>
          </cell>
          <cell r="S963" t="str">
            <v>Raslaffan</v>
          </cell>
          <cell r="T963" t="str">
            <v>Raslaffan</v>
          </cell>
          <cell r="U963"/>
          <cell r="V963"/>
          <cell r="W963">
            <v>4</v>
          </cell>
          <cell r="X963" t="str">
            <v>White</v>
          </cell>
          <cell r="Y963">
            <v>138597</v>
          </cell>
          <cell r="Z963"/>
          <cell r="AA963" t="str">
            <v>Petrol</v>
          </cell>
          <cell r="AB963"/>
          <cell r="AC963">
            <v>1</v>
          </cell>
          <cell r="AD963">
            <v>7</v>
          </cell>
          <cell r="AE963"/>
          <cell r="AF963"/>
          <cell r="AG963"/>
          <cell r="AH963"/>
          <cell r="AI963">
            <v>5000</v>
          </cell>
          <cell r="AJ963">
            <v>7700</v>
          </cell>
          <cell r="AK963">
            <v>2700</v>
          </cell>
          <cell r="AL963"/>
          <cell r="AM963"/>
          <cell r="AN963"/>
          <cell r="AO963"/>
          <cell r="AP963"/>
          <cell r="AQ963"/>
          <cell r="AR963"/>
          <cell r="AS963"/>
          <cell r="AT963"/>
          <cell r="AU963"/>
          <cell r="AV963"/>
          <cell r="AW963"/>
          <cell r="AX963"/>
          <cell r="AY963" t="e">
            <v>#N/A</v>
          </cell>
          <cell r="AZ963"/>
          <cell r="BA963">
            <v>44843</v>
          </cell>
          <cell r="BB963" t="str">
            <v>Expired</v>
          </cell>
          <cell r="BC963" t="str">
            <v>Compreh.</v>
          </cell>
          <cell r="BD963" t="str">
            <v>N/A</v>
          </cell>
          <cell r="BE963" t="str">
            <v xml:space="preserve">According to the Concerned department they not requested </v>
          </cell>
          <cell r="BF963" t="str">
            <v>N/A</v>
          </cell>
          <cell r="BG963" t="str">
            <v>N/A</v>
          </cell>
          <cell r="BH963" t="str">
            <v>N/A</v>
          </cell>
          <cell r="BI963" t="str">
            <v>N/A</v>
          </cell>
          <cell r="BJ963"/>
          <cell r="BK963"/>
          <cell r="BL963"/>
          <cell r="BM963"/>
          <cell r="BN963"/>
          <cell r="BO963"/>
          <cell r="BP963" t="str">
            <v>3Y 100K</v>
          </cell>
          <cell r="BQ963">
            <v>1108010490</v>
          </cell>
        </row>
        <row r="964">
          <cell r="C964">
            <v>160479</v>
          </cell>
          <cell r="D964" t="str">
            <v>Active</v>
          </cell>
          <cell r="E964" t="str">
            <v>Nissan</v>
          </cell>
          <cell r="F964" t="str">
            <v>Manuel</v>
          </cell>
          <cell r="G964" t="str">
            <v>I TON</v>
          </cell>
          <cell r="H964" t="str">
            <v>PASSENGER CAB</v>
          </cell>
          <cell r="I964"/>
          <cell r="J964" t="str">
            <v>PASSENGER CAB</v>
          </cell>
          <cell r="K964"/>
          <cell r="L964"/>
          <cell r="M964" t="str">
            <v>JN6PD23Y96A780550</v>
          </cell>
          <cell r="N964" t="str">
            <v>JN6PD23Y96A780550</v>
          </cell>
          <cell r="O964">
            <v>2006</v>
          </cell>
          <cell r="P964" t="str">
            <v>Japan</v>
          </cell>
          <cell r="Q964" t="str">
            <v>TR-Transport - Operations</v>
          </cell>
          <cell r="R964" t="str">
            <v>AGI</v>
          </cell>
          <cell r="S964" t="str">
            <v>LVQ</v>
          </cell>
          <cell r="T964" t="str">
            <v>LVQ</v>
          </cell>
          <cell r="U964"/>
          <cell r="V964"/>
          <cell r="W964">
            <v>4</v>
          </cell>
          <cell r="X964" t="str">
            <v>White</v>
          </cell>
          <cell r="Y964" t="str">
            <v>YD25205954</v>
          </cell>
          <cell r="Z964"/>
          <cell r="AA964" t="str">
            <v>Diesel</v>
          </cell>
          <cell r="AB964"/>
          <cell r="AC964">
            <v>1</v>
          </cell>
          <cell r="AD964">
            <v>8</v>
          </cell>
          <cell r="AE964" t="str">
            <v>4 Seater</v>
          </cell>
          <cell r="AF964"/>
          <cell r="AG964"/>
          <cell r="AH964"/>
          <cell r="AI964">
            <v>-1420</v>
          </cell>
          <cell r="AJ964"/>
          <cell r="AK964">
            <v>1420</v>
          </cell>
          <cell r="AL964"/>
          <cell r="AM964"/>
          <cell r="AN964"/>
          <cell r="AO964"/>
          <cell r="AP964"/>
          <cell r="AQ964"/>
          <cell r="AR964"/>
          <cell r="AS964"/>
          <cell r="AT964"/>
          <cell r="AU964"/>
          <cell r="AV964"/>
          <cell r="AW964"/>
          <cell r="AX964"/>
          <cell r="AY964" t="e">
            <v>#N/A</v>
          </cell>
          <cell r="AZ964"/>
          <cell r="BA964">
            <v>44789</v>
          </cell>
          <cell r="BB964" t="str">
            <v>Expired</v>
          </cell>
          <cell r="BC964" t="str">
            <v>Compreh.</v>
          </cell>
          <cell r="BD964" t="str">
            <v>N/A</v>
          </cell>
          <cell r="BE964" t="str">
            <v xml:space="preserve">According to the Concerned department they not requested </v>
          </cell>
          <cell r="BF964" t="str">
            <v>N/A</v>
          </cell>
          <cell r="BG964" t="str">
            <v>N/A</v>
          </cell>
          <cell r="BH964" t="str">
            <v>N/A</v>
          </cell>
          <cell r="BI964" t="str">
            <v>N/A</v>
          </cell>
          <cell r="BJ964"/>
          <cell r="BK964"/>
          <cell r="BL964"/>
          <cell r="BM964"/>
          <cell r="BN964"/>
          <cell r="BO964"/>
          <cell r="BP964" t="str">
            <v>3Y 100K</v>
          </cell>
          <cell r="BQ964">
            <v>1108050100</v>
          </cell>
        </row>
        <row r="965">
          <cell r="C965">
            <v>162092</v>
          </cell>
          <cell r="D965" t="str">
            <v>Active</v>
          </cell>
          <cell r="E965" t="str">
            <v>Nissan</v>
          </cell>
          <cell r="F965" t="str">
            <v>Manuel</v>
          </cell>
          <cell r="G965" t="str">
            <v>Civillion</v>
          </cell>
          <cell r="H965" t="str">
            <v>Light Vehicle</v>
          </cell>
          <cell r="I965"/>
          <cell r="J965" t="str">
            <v>Passenger Bus</v>
          </cell>
          <cell r="K965"/>
          <cell r="L965"/>
          <cell r="M965"/>
          <cell r="N965" t="str">
            <v>JN6DW12SOHZ047134</v>
          </cell>
          <cell r="O965">
            <v>2017</v>
          </cell>
          <cell r="P965" t="str">
            <v>Japan</v>
          </cell>
          <cell r="Q965" t="str">
            <v>CL - QG Project</v>
          </cell>
          <cell r="R965" t="str">
            <v>GWC</v>
          </cell>
          <cell r="S965" t="str">
            <v>Raslaffan</v>
          </cell>
          <cell r="T965" t="str">
            <v>Raslaffan</v>
          </cell>
          <cell r="U965"/>
          <cell r="V965"/>
          <cell r="W965">
            <v>4</v>
          </cell>
          <cell r="X965" t="str">
            <v>White</v>
          </cell>
          <cell r="Y965">
            <v>138625</v>
          </cell>
          <cell r="Z965"/>
          <cell r="AA965" t="str">
            <v>Petrol</v>
          </cell>
          <cell r="AB965"/>
          <cell r="AC965">
            <v>1</v>
          </cell>
          <cell r="AD965">
            <v>7</v>
          </cell>
          <cell r="AE965"/>
          <cell r="AF965"/>
          <cell r="AG965"/>
          <cell r="AH965"/>
          <cell r="AI965">
            <v>5000</v>
          </cell>
          <cell r="AJ965">
            <v>7700</v>
          </cell>
          <cell r="AK965">
            <v>2700</v>
          </cell>
          <cell r="AL965"/>
          <cell r="AM965"/>
          <cell r="AN965"/>
          <cell r="AO965"/>
          <cell r="AP965"/>
          <cell r="AQ965"/>
          <cell r="AR965"/>
          <cell r="AS965"/>
          <cell r="AT965"/>
          <cell r="AU965"/>
          <cell r="AV965"/>
          <cell r="AW965"/>
          <cell r="AX965"/>
          <cell r="AY965" t="e">
            <v>#N/A</v>
          </cell>
          <cell r="AZ965"/>
          <cell r="BA965">
            <v>44843</v>
          </cell>
          <cell r="BB965" t="str">
            <v>Expired</v>
          </cell>
          <cell r="BC965" t="str">
            <v>Compreh.</v>
          </cell>
          <cell r="BD965" t="str">
            <v>AVL</v>
          </cell>
          <cell r="BE965"/>
          <cell r="BF965" t="str">
            <v>CL - NOC LOGISTICS BASE</v>
          </cell>
          <cell r="BG965" t="str">
            <v>FMB120</v>
          </cell>
          <cell r="BH965">
            <v>350424063296758</v>
          </cell>
          <cell r="BI965">
            <v>9742800059861</v>
          </cell>
          <cell r="BJ965" t="str">
            <v>Fixed</v>
          </cell>
          <cell r="BK965"/>
          <cell r="BL965"/>
          <cell r="BM965"/>
          <cell r="BN965"/>
          <cell r="BO965"/>
          <cell r="BP965" t="str">
            <v>3Y 100K</v>
          </cell>
          <cell r="BQ965">
            <v>1108010480</v>
          </cell>
        </row>
        <row r="966">
          <cell r="C966">
            <v>162236</v>
          </cell>
          <cell r="D966" t="str">
            <v>Active</v>
          </cell>
          <cell r="E966" t="str">
            <v>Nissan</v>
          </cell>
          <cell r="F966" t="str">
            <v>Manuel</v>
          </cell>
          <cell r="G966" t="str">
            <v>Civillion</v>
          </cell>
          <cell r="H966" t="str">
            <v>Light Vehicle</v>
          </cell>
          <cell r="I966"/>
          <cell r="J966" t="str">
            <v>Passenger Bus</v>
          </cell>
          <cell r="K966"/>
          <cell r="L966"/>
          <cell r="M966"/>
          <cell r="N966" t="str">
            <v>JN6DW12S9HZ047133</v>
          </cell>
          <cell r="O966">
            <v>2017</v>
          </cell>
          <cell r="P966" t="str">
            <v>Japan</v>
          </cell>
          <cell r="Q966" t="str">
            <v>CL - NOC logistics base</v>
          </cell>
          <cell r="R966" t="str">
            <v>GWC</v>
          </cell>
          <cell r="S966" t="str">
            <v>Raslaffan</v>
          </cell>
          <cell r="T966" t="str">
            <v>Raslaffan</v>
          </cell>
          <cell r="U966"/>
          <cell r="V966"/>
          <cell r="W966">
            <v>4</v>
          </cell>
          <cell r="X966" t="str">
            <v>White</v>
          </cell>
          <cell r="Y966">
            <v>138610</v>
          </cell>
          <cell r="Z966"/>
          <cell r="AA966" t="str">
            <v>Petrol</v>
          </cell>
          <cell r="AB966"/>
          <cell r="AC966">
            <v>1</v>
          </cell>
          <cell r="AD966">
            <v>7</v>
          </cell>
          <cell r="AE966"/>
          <cell r="AF966"/>
          <cell r="AG966"/>
          <cell r="AH966"/>
          <cell r="AI966">
            <v>5000</v>
          </cell>
          <cell r="AJ966">
            <v>7700</v>
          </cell>
          <cell r="AK966">
            <v>2700</v>
          </cell>
          <cell r="AL966"/>
          <cell r="AM966"/>
          <cell r="AN966"/>
          <cell r="AO966"/>
          <cell r="AP966"/>
          <cell r="AQ966"/>
          <cell r="AR966"/>
          <cell r="AS966"/>
          <cell r="AT966"/>
          <cell r="AU966"/>
          <cell r="AV966"/>
          <cell r="AW966"/>
          <cell r="AX966"/>
          <cell r="AY966" t="e">
            <v>#N/A</v>
          </cell>
          <cell r="AZ966"/>
          <cell r="BA966">
            <v>44843</v>
          </cell>
          <cell r="BB966" t="str">
            <v>Expired</v>
          </cell>
          <cell r="BC966" t="str">
            <v>Compreh.</v>
          </cell>
          <cell r="BD966" t="str">
            <v>N/A</v>
          </cell>
          <cell r="BE966" t="str">
            <v xml:space="preserve">According to the Concerned department they not requested </v>
          </cell>
          <cell r="BF966" t="str">
            <v>N/A</v>
          </cell>
          <cell r="BG966" t="str">
            <v>N/A</v>
          </cell>
          <cell r="BH966" t="str">
            <v>N/A</v>
          </cell>
          <cell r="BI966" t="str">
            <v>N/A</v>
          </cell>
          <cell r="BJ966"/>
          <cell r="BK966"/>
          <cell r="BL966"/>
          <cell r="BM966"/>
          <cell r="BN966"/>
          <cell r="BO966"/>
          <cell r="BP966" t="str">
            <v>3Y 100K</v>
          </cell>
          <cell r="BQ966">
            <v>1108010490</v>
          </cell>
        </row>
        <row r="967">
          <cell r="C967">
            <v>162301</v>
          </cell>
          <cell r="D967" t="str">
            <v>Active</v>
          </cell>
          <cell r="E967" t="str">
            <v>Nissan</v>
          </cell>
          <cell r="F967" t="str">
            <v>Manuel</v>
          </cell>
          <cell r="G967" t="str">
            <v>Civillion</v>
          </cell>
          <cell r="H967" t="str">
            <v>Light Vehicle</v>
          </cell>
          <cell r="I967"/>
          <cell r="J967" t="str">
            <v>Passenger Bus</v>
          </cell>
          <cell r="K967"/>
          <cell r="L967"/>
          <cell r="M967"/>
          <cell r="N967" t="str">
            <v>JN6DW12S7HZ047132</v>
          </cell>
          <cell r="O967">
            <v>2017</v>
          </cell>
          <cell r="P967" t="str">
            <v>japan</v>
          </cell>
          <cell r="Q967" t="str">
            <v>CL - SHELL</v>
          </cell>
          <cell r="R967" t="str">
            <v>GWC</v>
          </cell>
          <cell r="S967" t="str">
            <v>Raslaffan</v>
          </cell>
          <cell r="T967" t="str">
            <v>Raslaffan</v>
          </cell>
          <cell r="U967"/>
          <cell r="V967"/>
          <cell r="W967">
            <v>4</v>
          </cell>
          <cell r="X967" t="str">
            <v>White</v>
          </cell>
          <cell r="Y967">
            <v>138609</v>
          </cell>
          <cell r="Z967"/>
          <cell r="AA967" t="str">
            <v>Petrol</v>
          </cell>
          <cell r="AB967"/>
          <cell r="AC967">
            <v>1</v>
          </cell>
          <cell r="AD967">
            <v>7</v>
          </cell>
          <cell r="AE967"/>
          <cell r="AF967"/>
          <cell r="AG967"/>
          <cell r="AH967"/>
          <cell r="AI967">
            <v>5000</v>
          </cell>
          <cell r="AJ967">
            <v>7700</v>
          </cell>
          <cell r="AK967">
            <v>2700</v>
          </cell>
          <cell r="AL967"/>
          <cell r="AM967"/>
          <cell r="AN967"/>
          <cell r="AO967"/>
          <cell r="AP967"/>
          <cell r="AQ967"/>
          <cell r="AR967"/>
          <cell r="AS967"/>
          <cell r="AT967"/>
          <cell r="AU967"/>
          <cell r="AV967"/>
          <cell r="AW967"/>
          <cell r="AX967"/>
          <cell r="AY967" t="e">
            <v>#N/A</v>
          </cell>
          <cell r="AZ967"/>
          <cell r="BA967">
            <v>44843</v>
          </cell>
          <cell r="BB967" t="str">
            <v>Expired</v>
          </cell>
          <cell r="BC967" t="str">
            <v>Compreh.</v>
          </cell>
          <cell r="BD967" t="str">
            <v>AVL</v>
          </cell>
          <cell r="BE967" t="str">
            <v>vimal</v>
          </cell>
          <cell r="BF967" t="str">
            <v>CL - NOC LOGISTICS BASE</v>
          </cell>
          <cell r="BG967" t="str">
            <v>FMB120</v>
          </cell>
          <cell r="BH967"/>
          <cell r="BI967"/>
          <cell r="BJ967" t="str">
            <v>Waiting for installation</v>
          </cell>
          <cell r="BK967"/>
          <cell r="BL967"/>
          <cell r="BM967"/>
          <cell r="BN967"/>
          <cell r="BO967"/>
          <cell r="BP967" t="str">
            <v>3Y 100K</v>
          </cell>
          <cell r="BQ967">
            <v>1108010493</v>
          </cell>
        </row>
        <row r="968">
          <cell r="C968">
            <v>188020</v>
          </cell>
          <cell r="D968" t="str">
            <v>Active</v>
          </cell>
          <cell r="E968" t="str">
            <v>Mitsubishi</v>
          </cell>
          <cell r="F968" t="str">
            <v>Manuel</v>
          </cell>
          <cell r="G968" t="str">
            <v>L 200</v>
          </cell>
          <cell r="H968" t="str">
            <v>PASSENGER CAB</v>
          </cell>
          <cell r="I968"/>
          <cell r="J968" t="str">
            <v>PASSENGER CAB</v>
          </cell>
          <cell r="K968"/>
          <cell r="L968"/>
          <cell r="M968"/>
          <cell r="N968" t="str">
            <v>MMBMG35K8JH041532</v>
          </cell>
          <cell r="O968">
            <v>2017</v>
          </cell>
          <cell r="P968" t="str">
            <v>Thailand</v>
          </cell>
          <cell r="Q968" t="str">
            <v>CS-Security</v>
          </cell>
          <cell r="R968" t="str">
            <v>GWC</v>
          </cell>
          <cell r="S968" t="str">
            <v>LVQ</v>
          </cell>
          <cell r="T968" t="str">
            <v>LVQ</v>
          </cell>
          <cell r="U968"/>
          <cell r="V968"/>
          <cell r="W968">
            <v>4</v>
          </cell>
          <cell r="X968" t="str">
            <v>White</v>
          </cell>
          <cell r="Y968" t="str">
            <v>4D56UAT1844</v>
          </cell>
          <cell r="Z968"/>
          <cell r="AA968" t="str">
            <v>Diesel</v>
          </cell>
          <cell r="AB968"/>
          <cell r="AC968">
            <v>1</v>
          </cell>
          <cell r="AD968">
            <v>7</v>
          </cell>
          <cell r="AE968" t="str">
            <v>4 Seater</v>
          </cell>
          <cell r="AF968"/>
          <cell r="AG968"/>
          <cell r="AH968"/>
          <cell r="AI968">
            <v>-2540</v>
          </cell>
          <cell r="AJ968"/>
          <cell r="AK968">
            <v>2540</v>
          </cell>
          <cell r="AL968"/>
          <cell r="AM968"/>
          <cell r="AN968"/>
          <cell r="AO968"/>
          <cell r="AP968"/>
          <cell r="AQ968"/>
          <cell r="AR968"/>
          <cell r="AS968"/>
          <cell r="AT968"/>
          <cell r="AU968"/>
          <cell r="AV968"/>
          <cell r="AW968"/>
          <cell r="AX968"/>
          <cell r="AY968" t="e">
            <v>#N/A</v>
          </cell>
          <cell r="AZ968"/>
          <cell r="BA968">
            <v>45158</v>
          </cell>
          <cell r="BB968" t="str">
            <v/>
          </cell>
          <cell r="BC968" t="str">
            <v>Compreh.</v>
          </cell>
          <cell r="BD968" t="str">
            <v>N/A</v>
          </cell>
          <cell r="BE968" t="str">
            <v xml:space="preserve">According to the Concerned department they not requested </v>
          </cell>
          <cell r="BF968" t="str">
            <v>N/A</v>
          </cell>
          <cell r="BG968" t="str">
            <v>N/A</v>
          </cell>
          <cell r="BH968" t="str">
            <v>N/A</v>
          </cell>
          <cell r="BI968" t="str">
            <v>N/A</v>
          </cell>
          <cell r="BJ968"/>
          <cell r="BK968"/>
          <cell r="BL968"/>
          <cell r="BM968"/>
          <cell r="BN968">
            <v>4000010980</v>
          </cell>
          <cell r="BO968"/>
          <cell r="BP968" t="str">
            <v>details n/a</v>
          </cell>
          <cell r="BQ968">
            <v>1105010200</v>
          </cell>
        </row>
        <row r="969">
          <cell r="C969">
            <v>197831</v>
          </cell>
          <cell r="D969" t="str">
            <v>Active</v>
          </cell>
          <cell r="E969" t="str">
            <v>Toyota</v>
          </cell>
          <cell r="F969" t="str">
            <v>Manuel</v>
          </cell>
          <cell r="G969" t="str">
            <v>Dyna</v>
          </cell>
          <cell r="H969" t="str">
            <v>Rigid Truck</v>
          </cell>
          <cell r="I969"/>
          <cell r="J969" t="str">
            <v>Open Pickup without Tail Lift</v>
          </cell>
          <cell r="K969"/>
          <cell r="L969"/>
          <cell r="M969" t="str">
            <v>JHGUF1173AK003211</v>
          </cell>
          <cell r="N969" t="str">
            <v>JHGUF1173AK003211</v>
          </cell>
          <cell r="O969">
            <v>2010</v>
          </cell>
          <cell r="P969" t="str">
            <v>Japan</v>
          </cell>
          <cell r="Q969" t="str">
            <v>CL - Distribution (Core Ops)</v>
          </cell>
          <cell r="R969" t="str">
            <v>GWC</v>
          </cell>
          <cell r="S969" t="str">
            <v>LVQ</v>
          </cell>
          <cell r="T969"/>
          <cell r="U969"/>
          <cell r="V969"/>
          <cell r="W969">
            <v>4</v>
          </cell>
          <cell r="X969" t="str">
            <v>White</v>
          </cell>
          <cell r="Y969" t="str">
            <v>W04-0036680</v>
          </cell>
          <cell r="Z969"/>
          <cell r="AA969" t="str">
            <v>Diesel</v>
          </cell>
          <cell r="AB969"/>
          <cell r="AC969"/>
          <cell r="AD969">
            <v>7</v>
          </cell>
          <cell r="AE969"/>
          <cell r="AF969"/>
          <cell r="AG969"/>
          <cell r="AH969"/>
          <cell r="AI969">
            <v>-2026</v>
          </cell>
          <cell r="AJ969"/>
          <cell r="AK969">
            <v>2026</v>
          </cell>
          <cell r="AL969"/>
          <cell r="AM969"/>
          <cell r="AN969"/>
          <cell r="AO969"/>
          <cell r="AP969"/>
          <cell r="AQ969"/>
          <cell r="AR969"/>
          <cell r="AS969"/>
          <cell r="AT969"/>
          <cell r="AU969"/>
          <cell r="AV969"/>
          <cell r="AW969"/>
          <cell r="AX969"/>
          <cell r="AY969" t="e">
            <v>#N/A</v>
          </cell>
          <cell r="AZ969"/>
          <cell r="BA969">
            <v>45152</v>
          </cell>
          <cell r="BB969" t="str">
            <v/>
          </cell>
          <cell r="BC969" t="str">
            <v>Compreh.</v>
          </cell>
          <cell r="BD969" t="str">
            <v>AVL</v>
          </cell>
          <cell r="BE969"/>
          <cell r="BF969" t="str">
            <v>DISTRIBUTION</v>
          </cell>
          <cell r="BG969" t="str">
            <v>FMB120</v>
          </cell>
          <cell r="BH969">
            <v>350424063320517</v>
          </cell>
          <cell r="BI969">
            <v>9742800060350</v>
          </cell>
          <cell r="BJ969" t="str">
            <v>Fixed</v>
          </cell>
          <cell r="BK969"/>
          <cell r="BL969"/>
          <cell r="BM969"/>
          <cell r="BN969"/>
          <cell r="BO969"/>
          <cell r="BP969"/>
          <cell r="BQ969">
            <v>1108010252</v>
          </cell>
        </row>
        <row r="970">
          <cell r="C970">
            <v>203496</v>
          </cell>
          <cell r="D970" t="str">
            <v>Active</v>
          </cell>
          <cell r="E970" t="str">
            <v xml:space="preserve">Citroen </v>
          </cell>
          <cell r="F970" t="str">
            <v>Manuel</v>
          </cell>
          <cell r="G970" t="str">
            <v>Jumper</v>
          </cell>
          <cell r="H970" t="str">
            <v>Light Vehicle</v>
          </cell>
          <cell r="I970"/>
          <cell r="J970" t="str">
            <v>Commercial Van</v>
          </cell>
          <cell r="K970"/>
          <cell r="L970"/>
          <cell r="M970" t="str">
            <v>VF77CNFU7FJ514187</v>
          </cell>
          <cell r="N970" t="str">
            <v>VF77CNFU7FJ514187</v>
          </cell>
          <cell r="O970">
            <v>2015</v>
          </cell>
          <cell r="P970" t="str">
            <v>spain</v>
          </cell>
          <cell r="Q970" t="str">
            <v>RMS - Operations</v>
          </cell>
          <cell r="R970" t="str">
            <v>GWC</v>
          </cell>
          <cell r="S970" t="str">
            <v>LVQ</v>
          </cell>
          <cell r="T970" t="str">
            <v>LVQ</v>
          </cell>
          <cell r="U970"/>
          <cell r="V970"/>
          <cell r="W970">
            <v>4</v>
          </cell>
          <cell r="X970" t="str">
            <v>White</v>
          </cell>
          <cell r="Y970" t="str">
            <v>10FX8C3500744</v>
          </cell>
          <cell r="Z970"/>
          <cell r="AA970" t="str">
            <v>Petrol</v>
          </cell>
          <cell r="AB970"/>
          <cell r="AC970">
            <v>1</v>
          </cell>
          <cell r="AD970">
            <v>7</v>
          </cell>
          <cell r="AE970" t="str">
            <v>2 Seater</v>
          </cell>
          <cell r="AF970"/>
          <cell r="AG970"/>
          <cell r="AH970"/>
          <cell r="AI970">
            <v>7000</v>
          </cell>
          <cell r="AJ970">
            <v>8110</v>
          </cell>
          <cell r="AK970">
            <v>1110</v>
          </cell>
          <cell r="AL970"/>
          <cell r="AM970"/>
          <cell r="AN970"/>
          <cell r="AO970"/>
          <cell r="AP970"/>
          <cell r="AQ970"/>
          <cell r="AR970"/>
          <cell r="AS970"/>
          <cell r="AT970"/>
          <cell r="AU970"/>
          <cell r="AV970"/>
          <cell r="AW970"/>
          <cell r="AX970"/>
          <cell r="AY970" t="e">
            <v>#N/A</v>
          </cell>
          <cell r="AZ970"/>
          <cell r="BA970">
            <v>44970</v>
          </cell>
          <cell r="BB970" t="str">
            <v/>
          </cell>
          <cell r="BC970" t="str">
            <v>Compreh.</v>
          </cell>
          <cell r="BD970" t="str">
            <v>AVL</v>
          </cell>
          <cell r="BE970"/>
          <cell r="BF970" t="str">
            <v>RMS</v>
          </cell>
          <cell r="BG970" t="str">
            <v>FMB120</v>
          </cell>
          <cell r="BH970">
            <v>357073293019416</v>
          </cell>
          <cell r="BI970">
            <v>9742800062551</v>
          </cell>
          <cell r="BJ970" t="str">
            <v>fixed</v>
          </cell>
          <cell r="BK970"/>
          <cell r="BL970"/>
          <cell r="BM970"/>
          <cell r="BN970"/>
          <cell r="BO970"/>
          <cell r="BP970"/>
          <cell r="BQ970">
            <v>1108060300</v>
          </cell>
        </row>
        <row r="971">
          <cell r="C971">
            <v>221541</v>
          </cell>
          <cell r="D971" t="str">
            <v>Active</v>
          </cell>
          <cell r="E971" t="str">
            <v>Isuzu</v>
          </cell>
          <cell r="F971" t="str">
            <v>Manuel</v>
          </cell>
          <cell r="G971" t="str">
            <v>NMR</v>
          </cell>
          <cell r="H971" t="str">
            <v>Rigid Truck</v>
          </cell>
          <cell r="I971"/>
          <cell r="J971" t="str">
            <v>Open Box Without Tail Lift</v>
          </cell>
          <cell r="K971"/>
          <cell r="L971"/>
          <cell r="M971"/>
          <cell r="N971" t="str">
            <v>JAAJP24TXJ7K01761</v>
          </cell>
          <cell r="O971">
            <v>2018</v>
          </cell>
          <cell r="P971" t="str">
            <v xml:space="preserve">Japan </v>
          </cell>
          <cell r="Q971" t="str">
            <v>TR-Transport - Workshop</v>
          </cell>
          <cell r="R971" t="str">
            <v>GWC</v>
          </cell>
          <cell r="S971" t="str">
            <v>LVQ</v>
          </cell>
          <cell r="T971" t="str">
            <v>LVQ</v>
          </cell>
          <cell r="U971"/>
          <cell r="V971"/>
          <cell r="W971">
            <v>4</v>
          </cell>
          <cell r="X971" t="str">
            <v>White</v>
          </cell>
          <cell r="Y971" t="str">
            <v>3S4506</v>
          </cell>
          <cell r="Z971"/>
          <cell r="AA971" t="str">
            <v>Diesel</v>
          </cell>
          <cell r="AB971"/>
          <cell r="AC971"/>
          <cell r="AD971">
            <v>6</v>
          </cell>
          <cell r="AE971"/>
          <cell r="AF971"/>
          <cell r="AG971"/>
          <cell r="AH971"/>
          <cell r="AI971">
            <v>2750</v>
          </cell>
          <cell r="AJ971">
            <v>5200</v>
          </cell>
          <cell r="AK971">
            <v>2450</v>
          </cell>
          <cell r="AL971"/>
          <cell r="AM971"/>
          <cell r="AN971"/>
          <cell r="AO971"/>
          <cell r="AP971"/>
          <cell r="AQ971"/>
          <cell r="AR971"/>
          <cell r="AS971"/>
          <cell r="AT971"/>
          <cell r="AU971"/>
          <cell r="AV971"/>
          <cell r="AW971"/>
          <cell r="AX971"/>
          <cell r="AY971" t="e">
            <v>#N/A</v>
          </cell>
          <cell r="AZ971"/>
          <cell r="BA971">
            <v>44908</v>
          </cell>
          <cell r="BB971" t="str">
            <v>Warning</v>
          </cell>
          <cell r="BC971" t="str">
            <v>Compreh.</v>
          </cell>
          <cell r="BD971" t="str">
            <v>N/A</v>
          </cell>
          <cell r="BE971" t="str">
            <v xml:space="preserve">According to the Concerned department they not requested </v>
          </cell>
          <cell r="BF971" t="str">
            <v>N/A</v>
          </cell>
          <cell r="BG971" t="str">
            <v>N/A</v>
          </cell>
          <cell r="BH971" t="str">
            <v>N/A</v>
          </cell>
          <cell r="BI971" t="str">
            <v>N/A</v>
          </cell>
          <cell r="BJ971"/>
          <cell r="BK971"/>
          <cell r="BL971"/>
          <cell r="BM971"/>
          <cell r="BN971">
            <v>4000013396</v>
          </cell>
          <cell r="BO971"/>
          <cell r="BP971" t="str">
            <v>3 Years or 100,000km </v>
          </cell>
          <cell r="BQ971">
            <v>1108050300</v>
          </cell>
        </row>
        <row r="972">
          <cell r="C972">
            <v>229627</v>
          </cell>
          <cell r="D972" t="str">
            <v>Active</v>
          </cell>
          <cell r="E972" t="str">
            <v xml:space="preserve">Renault </v>
          </cell>
          <cell r="F972" t="str">
            <v>Manuel</v>
          </cell>
          <cell r="G972" t="str">
            <v>Dokker</v>
          </cell>
          <cell r="H972" t="str">
            <v>Light Vehicle</v>
          </cell>
          <cell r="I972"/>
          <cell r="J972" t="str">
            <v>Commercial Van</v>
          </cell>
          <cell r="K972"/>
          <cell r="L972"/>
          <cell r="M972"/>
          <cell r="N972" t="str">
            <v>VF18SRB43JG576318</v>
          </cell>
          <cell r="O972">
            <v>2018</v>
          </cell>
          <cell r="P972" t="str">
            <v>Morocco</v>
          </cell>
          <cell r="Q972" t="str">
            <v>UPS - Operations</v>
          </cell>
          <cell r="R972" t="str">
            <v>GWC</v>
          </cell>
          <cell r="S972" t="str">
            <v>UPS</v>
          </cell>
          <cell r="T972"/>
          <cell r="U972"/>
          <cell r="V972"/>
          <cell r="W972">
            <v>4</v>
          </cell>
          <cell r="X972" t="str">
            <v>Brown</v>
          </cell>
          <cell r="Y972" t="str">
            <v>UD52659</v>
          </cell>
          <cell r="Z972"/>
          <cell r="AA972" t="str">
            <v>Petrol</v>
          </cell>
          <cell r="AB972"/>
          <cell r="AC972">
            <v>1</v>
          </cell>
          <cell r="AD972">
            <v>7</v>
          </cell>
          <cell r="AE972" t="str">
            <v>2 Seater</v>
          </cell>
          <cell r="AF972"/>
          <cell r="AG972"/>
          <cell r="AH972"/>
          <cell r="AI972">
            <v>800</v>
          </cell>
          <cell r="AJ972">
            <v>1850</v>
          </cell>
          <cell r="AK972">
            <v>1050</v>
          </cell>
          <cell r="AL972"/>
          <cell r="AM972"/>
          <cell r="AN972"/>
          <cell r="AO972"/>
          <cell r="AP972"/>
          <cell r="AQ972"/>
          <cell r="AR972"/>
          <cell r="AS972"/>
          <cell r="AT972"/>
          <cell r="AU972"/>
          <cell r="AV972"/>
          <cell r="AW972"/>
          <cell r="AX972"/>
          <cell r="AY972" t="e">
            <v>#N/A</v>
          </cell>
          <cell r="AZ972"/>
          <cell r="BA972">
            <v>45061</v>
          </cell>
          <cell r="BB972" t="str">
            <v/>
          </cell>
          <cell r="BC972" t="str">
            <v>Compreh.</v>
          </cell>
          <cell r="BD972" t="str">
            <v>N/A</v>
          </cell>
          <cell r="BE972" t="str">
            <v xml:space="preserve">According to the Concerned department they not requested </v>
          </cell>
          <cell r="BF972" t="str">
            <v>N/A</v>
          </cell>
          <cell r="BG972" t="str">
            <v>N/A</v>
          </cell>
          <cell r="BH972" t="str">
            <v>N/A</v>
          </cell>
          <cell r="BI972" t="str">
            <v>N/A</v>
          </cell>
          <cell r="BJ972"/>
          <cell r="BK972"/>
          <cell r="BL972"/>
          <cell r="BM972"/>
          <cell r="BN972">
            <v>4000009473</v>
          </cell>
          <cell r="BO972"/>
          <cell r="BP972" t="str">
            <v xml:space="preserve"> 3 years /100,000 Kms whichever comes first. </v>
          </cell>
          <cell r="BQ972">
            <v>1103010100</v>
          </cell>
        </row>
        <row r="973">
          <cell r="C973">
            <v>232267</v>
          </cell>
          <cell r="D973" t="str">
            <v>Active</v>
          </cell>
          <cell r="E973" t="str">
            <v>Mercedes-Benz</v>
          </cell>
          <cell r="F973" t="str">
            <v>Manuel</v>
          </cell>
          <cell r="G973" t="str">
            <v>Sprinter</v>
          </cell>
          <cell r="H973" t="str">
            <v>Light Vehicle</v>
          </cell>
          <cell r="I973"/>
          <cell r="J973" t="str">
            <v>Ambulance Van</v>
          </cell>
          <cell r="K973"/>
          <cell r="L973"/>
          <cell r="M973"/>
          <cell r="N973" t="str">
            <v>WD3YE1A90KP643329</v>
          </cell>
          <cell r="O973">
            <v>2019</v>
          </cell>
          <cell r="P973" t="str">
            <v>Germany</v>
          </cell>
          <cell r="Q973" t="str">
            <v>RMS - Operations</v>
          </cell>
          <cell r="R973" t="str">
            <v>GWC</v>
          </cell>
          <cell r="S973"/>
          <cell r="T973"/>
          <cell r="U973"/>
          <cell r="V973"/>
          <cell r="W973">
            <v>4</v>
          </cell>
          <cell r="X973" t="str">
            <v>White</v>
          </cell>
          <cell r="Y973">
            <v>65195534797998</v>
          </cell>
          <cell r="Z973"/>
          <cell r="AA973" t="str">
            <v>Diesel</v>
          </cell>
          <cell r="AB973" t="str">
            <v>80 Ltr</v>
          </cell>
          <cell r="AC973">
            <v>1</v>
          </cell>
          <cell r="AD973">
            <v>7</v>
          </cell>
          <cell r="AE973"/>
          <cell r="AF973"/>
          <cell r="AG973"/>
          <cell r="AH973"/>
          <cell r="AI973">
            <v>1100</v>
          </cell>
          <cell r="AJ973">
            <v>2050</v>
          </cell>
          <cell r="AK973">
            <v>950</v>
          </cell>
          <cell r="AL973"/>
          <cell r="AM973"/>
          <cell r="AN973"/>
          <cell r="AO973"/>
          <cell r="AP973"/>
          <cell r="AQ973"/>
          <cell r="AR973"/>
          <cell r="AS973"/>
          <cell r="AT973"/>
          <cell r="AU973"/>
          <cell r="AV973"/>
          <cell r="AW973"/>
          <cell r="AX973"/>
          <cell r="AY973" t="e">
            <v>#N/A</v>
          </cell>
          <cell r="AZ973"/>
          <cell r="BA973">
            <v>45180</v>
          </cell>
          <cell r="BB973" t="str">
            <v/>
          </cell>
          <cell r="BC973" t="str">
            <v>Compreh.</v>
          </cell>
          <cell r="BD973" t="str">
            <v>AVL</v>
          </cell>
          <cell r="BE973"/>
          <cell r="BF973" t="str">
            <v>RMS</v>
          </cell>
          <cell r="BG973" t="str">
            <v>FMB640</v>
          </cell>
          <cell r="BH973">
            <v>359632108535987</v>
          </cell>
          <cell r="BI973" t="str">
            <v>9742800050011</v>
          </cell>
          <cell r="BJ973" t="str">
            <v>LOT</v>
          </cell>
          <cell r="BK973"/>
          <cell r="BL973"/>
          <cell r="BM973"/>
          <cell r="BN973">
            <v>4000011947</v>
          </cell>
          <cell r="BO973"/>
          <cell r="BP973" t="str">
            <v>2 Years or 200,000 kms whichever comes first</v>
          </cell>
          <cell r="BQ973">
            <v>1108060300</v>
          </cell>
        </row>
        <row r="974">
          <cell r="C974">
            <v>232570</v>
          </cell>
          <cell r="D974" t="str">
            <v>Active</v>
          </cell>
          <cell r="E974" t="str">
            <v>Mercedes-Benz</v>
          </cell>
          <cell r="F974" t="str">
            <v>Manuel</v>
          </cell>
          <cell r="G974" t="str">
            <v>Sprinter</v>
          </cell>
          <cell r="H974" t="str">
            <v>Light Vehicle</v>
          </cell>
          <cell r="I974"/>
          <cell r="J974" t="str">
            <v>Ambulance Van</v>
          </cell>
          <cell r="K974"/>
          <cell r="L974"/>
          <cell r="M974"/>
          <cell r="N974" t="str">
            <v>WD3YE1A97KP643330</v>
          </cell>
          <cell r="O974">
            <v>2019</v>
          </cell>
          <cell r="P974" t="str">
            <v>Germany</v>
          </cell>
          <cell r="Q974" t="str">
            <v>RMS - Operations</v>
          </cell>
          <cell r="R974" t="str">
            <v>GWC</v>
          </cell>
          <cell r="S974"/>
          <cell r="T974"/>
          <cell r="U974"/>
          <cell r="V974"/>
          <cell r="W974">
            <v>4</v>
          </cell>
          <cell r="X974" t="str">
            <v>White</v>
          </cell>
          <cell r="Y974">
            <v>65195534797997</v>
          </cell>
          <cell r="Z974"/>
          <cell r="AA974" t="str">
            <v>Diesel</v>
          </cell>
          <cell r="AB974" t="str">
            <v>80 Ltr</v>
          </cell>
          <cell r="AC974">
            <v>1</v>
          </cell>
          <cell r="AD974">
            <v>6</v>
          </cell>
          <cell r="AE974"/>
          <cell r="AF974"/>
          <cell r="AG974"/>
          <cell r="AH974"/>
          <cell r="AI974">
            <v>1100</v>
          </cell>
          <cell r="AJ974">
            <v>2050</v>
          </cell>
          <cell r="AK974">
            <v>950</v>
          </cell>
          <cell r="AL974"/>
          <cell r="AM974"/>
          <cell r="AN974"/>
          <cell r="AO974"/>
          <cell r="AP974"/>
          <cell r="AQ974"/>
          <cell r="AR974"/>
          <cell r="AS974"/>
          <cell r="AT974"/>
          <cell r="AU974"/>
          <cell r="AV974"/>
          <cell r="AW974"/>
          <cell r="AX974"/>
          <cell r="AY974" t="e">
            <v>#N/A</v>
          </cell>
          <cell r="AZ974"/>
          <cell r="BA974">
            <v>45165</v>
          </cell>
          <cell r="BB974" t="str">
            <v/>
          </cell>
          <cell r="BC974" t="str">
            <v>Compreh.</v>
          </cell>
          <cell r="BD974" t="str">
            <v>AVL</v>
          </cell>
          <cell r="BE974"/>
          <cell r="BF974" t="str">
            <v>RMS</v>
          </cell>
          <cell r="BG974" t="str">
            <v>FMB640</v>
          </cell>
          <cell r="BH974">
            <v>358480089989570</v>
          </cell>
          <cell r="BI974" t="str">
            <v>9742800050012</v>
          </cell>
          <cell r="BJ974" t="str">
            <v>LOT</v>
          </cell>
          <cell r="BK974"/>
          <cell r="BL974"/>
          <cell r="BM974"/>
          <cell r="BN974">
            <v>4000011947</v>
          </cell>
          <cell r="BO974"/>
          <cell r="BP974" t="str">
            <v>2 Years or 200,000 kms whichever comes first</v>
          </cell>
          <cell r="BQ974">
            <v>1108060300</v>
          </cell>
        </row>
        <row r="975">
          <cell r="C975">
            <v>235248</v>
          </cell>
          <cell r="D975" t="str">
            <v>Active</v>
          </cell>
          <cell r="E975" t="str">
            <v>Toyota</v>
          </cell>
          <cell r="F975" t="str">
            <v>Manuel</v>
          </cell>
          <cell r="G975" t="str">
            <v>Toyota Hilux</v>
          </cell>
          <cell r="H975" t="str">
            <v>PASSENGER CAB</v>
          </cell>
          <cell r="I975"/>
          <cell r="J975" t="str">
            <v>PASSENGER CAB</v>
          </cell>
          <cell r="K975"/>
          <cell r="L975"/>
          <cell r="M975" t="str">
            <v>MR0JS8CL7H0352288</v>
          </cell>
          <cell r="N975" t="str">
            <v>MR0JS8CL7H0352288</v>
          </cell>
          <cell r="O975">
            <v>2017</v>
          </cell>
          <cell r="P975" t="str">
            <v>Thailand</v>
          </cell>
          <cell r="Q975" t="str">
            <v>CL - NOC logistics base</v>
          </cell>
          <cell r="R975" t="str">
            <v>GWC</v>
          </cell>
          <cell r="S975" t="str">
            <v>Raslaffan</v>
          </cell>
          <cell r="T975" t="str">
            <v>LVQ</v>
          </cell>
          <cell r="U975"/>
          <cell r="V975"/>
          <cell r="W975">
            <v>4</v>
          </cell>
          <cell r="X975" t="str">
            <v>White</v>
          </cell>
          <cell r="Y975" t="str">
            <v>2KD-U964589</v>
          </cell>
          <cell r="Z975"/>
          <cell r="AA975" t="str">
            <v>Diesel</v>
          </cell>
          <cell r="AB975"/>
          <cell r="AC975">
            <v>1</v>
          </cell>
          <cell r="AD975">
            <v>7</v>
          </cell>
          <cell r="AE975" t="str">
            <v>4 Seater</v>
          </cell>
          <cell r="AF975"/>
          <cell r="AG975"/>
          <cell r="AH975"/>
          <cell r="AI975">
            <v>-1835</v>
          </cell>
          <cell r="AJ975"/>
          <cell r="AK975">
            <v>1835</v>
          </cell>
          <cell r="AL975"/>
          <cell r="AM975"/>
          <cell r="AN975"/>
          <cell r="AO975"/>
          <cell r="AP975"/>
          <cell r="AQ975"/>
          <cell r="AR975"/>
          <cell r="AS975"/>
          <cell r="AT975"/>
          <cell r="AU975"/>
          <cell r="AV975"/>
          <cell r="AW975"/>
          <cell r="AX975"/>
          <cell r="AY975" t="e">
            <v>#N/A</v>
          </cell>
          <cell r="AZ975"/>
          <cell r="BA975">
            <v>45112</v>
          </cell>
          <cell r="BB975" t="str">
            <v/>
          </cell>
          <cell r="BC975" t="str">
            <v>Compreh.</v>
          </cell>
          <cell r="BD975" t="str">
            <v>N/A</v>
          </cell>
          <cell r="BE975" t="str">
            <v xml:space="preserve">According to the Concerned department they not requested </v>
          </cell>
          <cell r="BF975" t="str">
            <v>N/A</v>
          </cell>
          <cell r="BG975" t="str">
            <v>N/A</v>
          </cell>
          <cell r="BH975" t="str">
            <v>N/A</v>
          </cell>
          <cell r="BI975" t="str">
            <v>N/A</v>
          </cell>
          <cell r="BJ975"/>
          <cell r="BK975"/>
          <cell r="BL975"/>
          <cell r="BM975"/>
          <cell r="BN975">
            <v>4000005444</v>
          </cell>
          <cell r="BO975"/>
          <cell r="BP975" t="str">
            <v xml:space="preserve">3 years/100,000 Kms whichever comes first </v>
          </cell>
          <cell r="BQ975">
            <v>1108010490</v>
          </cell>
        </row>
        <row r="976">
          <cell r="C976">
            <v>237371</v>
          </cell>
          <cell r="D976" t="str">
            <v>Active</v>
          </cell>
          <cell r="E976" t="str">
            <v>Volkswagen</v>
          </cell>
          <cell r="F976" t="str">
            <v>Manuel</v>
          </cell>
          <cell r="G976" t="str">
            <v>Transporter T6</v>
          </cell>
          <cell r="H976" t="str">
            <v>Light Vehicle</v>
          </cell>
          <cell r="I976"/>
          <cell r="J976" t="str">
            <v>Ambulance Van</v>
          </cell>
          <cell r="K976"/>
          <cell r="L976"/>
          <cell r="M976"/>
          <cell r="N976" t="str">
            <v>WV1DAYSV9FH001234</v>
          </cell>
          <cell r="O976">
            <v>2015</v>
          </cell>
          <cell r="P976" t="str">
            <v>Germany</v>
          </cell>
          <cell r="Q976" t="str">
            <v>RMS - Operations</v>
          </cell>
          <cell r="R976" t="str">
            <v>GWC</v>
          </cell>
          <cell r="S976" t="str">
            <v>LVQ</v>
          </cell>
          <cell r="T976"/>
          <cell r="U976"/>
          <cell r="V976"/>
          <cell r="W976">
            <v>4</v>
          </cell>
          <cell r="X976" t="str">
            <v>White</v>
          </cell>
          <cell r="Y976" t="str">
            <v>CJK020654</v>
          </cell>
          <cell r="Z976"/>
          <cell r="AA976" t="str">
            <v>Petrol</v>
          </cell>
          <cell r="AB976"/>
          <cell r="AC976">
            <v>1</v>
          </cell>
          <cell r="AD976"/>
          <cell r="AE976"/>
          <cell r="AF976"/>
          <cell r="AG976"/>
          <cell r="AH976"/>
          <cell r="AI976">
            <v>-2000</v>
          </cell>
          <cell r="AJ976"/>
          <cell r="AK976">
            <v>2000</v>
          </cell>
          <cell r="AL976"/>
          <cell r="AM976"/>
          <cell r="AN976"/>
          <cell r="AO976"/>
          <cell r="AP976"/>
          <cell r="AQ976"/>
          <cell r="AR976"/>
          <cell r="AS976"/>
          <cell r="AT976"/>
          <cell r="AU976"/>
          <cell r="AV976"/>
          <cell r="AW976"/>
          <cell r="AX976"/>
          <cell r="AY976" t="e">
            <v>#N/A</v>
          </cell>
          <cell r="AZ976"/>
          <cell r="BA976">
            <v>44854</v>
          </cell>
          <cell r="BB976" t="str">
            <v>Expired</v>
          </cell>
          <cell r="BC976" t="str">
            <v>Compreh.</v>
          </cell>
          <cell r="BD976" t="str">
            <v>AVL</v>
          </cell>
          <cell r="BE976"/>
          <cell r="BF976" t="str">
            <v>RMS</v>
          </cell>
          <cell r="BG976" t="str">
            <v>FMB640</v>
          </cell>
          <cell r="BH976">
            <v>359632108682482</v>
          </cell>
          <cell r="BI976" t="str">
            <v>9742800050013</v>
          </cell>
          <cell r="BJ976" t="str">
            <v>LOT</v>
          </cell>
          <cell r="BK976"/>
          <cell r="BL976"/>
          <cell r="BM976"/>
          <cell r="BN976"/>
          <cell r="BO976"/>
          <cell r="BP976"/>
          <cell r="BQ976">
            <v>1108060300</v>
          </cell>
        </row>
        <row r="977">
          <cell r="C977">
            <v>237695</v>
          </cell>
          <cell r="D977" t="str">
            <v>Active</v>
          </cell>
          <cell r="E977" t="str">
            <v>Toyota</v>
          </cell>
          <cell r="F977" t="str">
            <v>Manuel</v>
          </cell>
          <cell r="G977" t="str">
            <v>Toyota Hilux</v>
          </cell>
          <cell r="H977" t="str">
            <v>PASSENGER CAB</v>
          </cell>
          <cell r="I977"/>
          <cell r="J977" t="str">
            <v>PASSENGER CAB</v>
          </cell>
          <cell r="K977"/>
          <cell r="L977"/>
          <cell r="M977" t="str">
            <v>MR0JS8CD9H0352289</v>
          </cell>
          <cell r="N977" t="str">
            <v>MR0JS8CD9H0352289</v>
          </cell>
          <cell r="O977">
            <v>2017</v>
          </cell>
          <cell r="P977" t="str">
            <v>Thailand</v>
          </cell>
          <cell r="Q977" t="str">
            <v>CL - NOC logistics base</v>
          </cell>
          <cell r="R977" t="str">
            <v>GWC</v>
          </cell>
          <cell r="S977" t="str">
            <v>Raslaffan</v>
          </cell>
          <cell r="T977" t="str">
            <v>LVQ</v>
          </cell>
          <cell r="U977"/>
          <cell r="V977"/>
          <cell r="W977">
            <v>4</v>
          </cell>
          <cell r="X977" t="str">
            <v>White</v>
          </cell>
          <cell r="Y977" t="str">
            <v>2KD-U965696</v>
          </cell>
          <cell r="Z977"/>
          <cell r="AA977" t="str">
            <v>Diesel</v>
          </cell>
          <cell r="AB977"/>
          <cell r="AC977">
            <v>1</v>
          </cell>
          <cell r="AD977">
            <v>7</v>
          </cell>
          <cell r="AE977" t="str">
            <v>4 Seater</v>
          </cell>
          <cell r="AF977"/>
          <cell r="AG977"/>
          <cell r="AH977"/>
          <cell r="AI977">
            <v>-1835</v>
          </cell>
          <cell r="AJ977"/>
          <cell r="AK977">
            <v>1835</v>
          </cell>
          <cell r="AL977"/>
          <cell r="AM977"/>
          <cell r="AN977"/>
          <cell r="AO977"/>
          <cell r="AP977"/>
          <cell r="AQ977"/>
          <cell r="AR977"/>
          <cell r="AS977"/>
          <cell r="AT977"/>
          <cell r="AU977"/>
          <cell r="AV977"/>
          <cell r="AW977"/>
          <cell r="AX977"/>
          <cell r="AY977" t="e">
            <v>#N/A</v>
          </cell>
          <cell r="AZ977"/>
          <cell r="BA977">
            <v>45112</v>
          </cell>
          <cell r="BB977" t="str">
            <v/>
          </cell>
          <cell r="BC977" t="str">
            <v>Compreh.</v>
          </cell>
          <cell r="BD977" t="str">
            <v>N/A</v>
          </cell>
          <cell r="BE977" t="str">
            <v xml:space="preserve">According to the Concerned department they not requested </v>
          </cell>
          <cell r="BF977" t="str">
            <v>N/A</v>
          </cell>
          <cell r="BG977" t="str">
            <v>N/A</v>
          </cell>
          <cell r="BH977" t="str">
            <v>N/A</v>
          </cell>
          <cell r="BI977" t="str">
            <v>N/A</v>
          </cell>
          <cell r="BJ977"/>
          <cell r="BK977"/>
          <cell r="BL977"/>
          <cell r="BM977"/>
          <cell r="BN977">
            <v>4000006479</v>
          </cell>
          <cell r="BO977"/>
          <cell r="BP977"/>
          <cell r="BQ977">
            <v>1108010490</v>
          </cell>
        </row>
        <row r="978">
          <cell r="C978">
            <v>238281</v>
          </cell>
          <cell r="D978" t="str">
            <v>Active</v>
          </cell>
          <cell r="E978" t="str">
            <v>Toyota</v>
          </cell>
          <cell r="F978" t="str">
            <v>Manuel</v>
          </cell>
          <cell r="G978" t="str">
            <v>Hiace</v>
          </cell>
          <cell r="H978" t="str">
            <v>Light Vehicle</v>
          </cell>
          <cell r="I978"/>
          <cell r="J978" t="str">
            <v>Passenger Van</v>
          </cell>
          <cell r="K978"/>
          <cell r="L978"/>
          <cell r="M978"/>
          <cell r="N978" t="str">
            <v>JTGSS23P5J0174349</v>
          </cell>
          <cell r="O978">
            <v>2018</v>
          </cell>
          <cell r="P978" t="str">
            <v>Japan</v>
          </cell>
          <cell r="Q978" t="str">
            <v>CL - Raslaffan Operations</v>
          </cell>
          <cell r="R978" t="str">
            <v>GWC</v>
          </cell>
          <cell r="S978" t="str">
            <v>Raslaffan</v>
          </cell>
          <cell r="T978" t="str">
            <v>LVQ</v>
          </cell>
          <cell r="U978"/>
          <cell r="V978"/>
          <cell r="W978">
            <v>4</v>
          </cell>
          <cell r="X978" t="str">
            <v>White</v>
          </cell>
          <cell r="Y978" t="str">
            <v>2KD-A965946</v>
          </cell>
          <cell r="Z978"/>
          <cell r="AA978" t="str">
            <v>Diesel</v>
          </cell>
          <cell r="AB978"/>
          <cell r="AC978">
            <v>1</v>
          </cell>
          <cell r="AD978">
            <v>7</v>
          </cell>
          <cell r="AE978"/>
          <cell r="AF978"/>
          <cell r="AG978"/>
          <cell r="AH978"/>
          <cell r="AI978">
            <v>-1835</v>
          </cell>
          <cell r="AJ978"/>
          <cell r="AK978">
            <v>1835</v>
          </cell>
          <cell r="AL978"/>
          <cell r="AM978"/>
          <cell r="AN978"/>
          <cell r="AO978"/>
          <cell r="AP978"/>
          <cell r="AQ978"/>
          <cell r="AR978"/>
          <cell r="AS978"/>
          <cell r="AT978"/>
          <cell r="AU978"/>
          <cell r="AV978"/>
          <cell r="AW978"/>
          <cell r="AX978"/>
          <cell r="AY978" t="e">
            <v>#N/A</v>
          </cell>
          <cell r="AZ978"/>
          <cell r="BA978">
            <v>45004</v>
          </cell>
          <cell r="BB978" t="str">
            <v/>
          </cell>
          <cell r="BC978" t="str">
            <v>Compreh.</v>
          </cell>
          <cell r="BD978" t="str">
            <v>AVL</v>
          </cell>
          <cell r="BE978"/>
          <cell r="BF978" t="str">
            <v>CL - NOC LOGISTICS BASE</v>
          </cell>
          <cell r="BG978" t="str">
            <v>FMB120</v>
          </cell>
          <cell r="BH978">
            <v>350424063288268</v>
          </cell>
          <cell r="BI978">
            <v>9742800059858</v>
          </cell>
          <cell r="BJ978" t="str">
            <v>Fixed</v>
          </cell>
          <cell r="BK978"/>
          <cell r="BL978"/>
          <cell r="BM978"/>
          <cell r="BN978"/>
          <cell r="BO978"/>
          <cell r="BP978" t="str">
            <v>3Y 100K</v>
          </cell>
          <cell r="BQ978">
            <v>1108010460</v>
          </cell>
        </row>
        <row r="979">
          <cell r="C979">
            <v>238762</v>
          </cell>
          <cell r="D979" t="str">
            <v>Active</v>
          </cell>
          <cell r="E979" t="str">
            <v>Toyota</v>
          </cell>
          <cell r="F979" t="str">
            <v>Manuel</v>
          </cell>
          <cell r="G979" t="str">
            <v>Toyota Hilux</v>
          </cell>
          <cell r="H979" t="str">
            <v>PASSENGER CAB</v>
          </cell>
          <cell r="I979"/>
          <cell r="J979" t="str">
            <v>PASSENGER CAB</v>
          </cell>
          <cell r="K979"/>
          <cell r="L979"/>
          <cell r="M979" t="str">
            <v>MR0JS8CDXH0340359</v>
          </cell>
          <cell r="N979" t="str">
            <v>MR0JS8CDXH0340359</v>
          </cell>
          <cell r="O979">
            <v>2017</v>
          </cell>
          <cell r="P979" t="str">
            <v>Thailand</v>
          </cell>
          <cell r="Q979" t="str">
            <v>CL - NOC logistics base</v>
          </cell>
          <cell r="R979" t="str">
            <v>GWC</v>
          </cell>
          <cell r="S979" t="str">
            <v>Raslaffan</v>
          </cell>
          <cell r="T979" t="str">
            <v>LVQ</v>
          </cell>
          <cell r="U979"/>
          <cell r="V979"/>
          <cell r="W979">
            <v>4</v>
          </cell>
          <cell r="X979" t="str">
            <v>White</v>
          </cell>
          <cell r="Y979" t="str">
            <v>2KD-U966427</v>
          </cell>
          <cell r="Z979"/>
          <cell r="AA979" t="str">
            <v>Diesel</v>
          </cell>
          <cell r="AB979"/>
          <cell r="AC979">
            <v>1</v>
          </cell>
          <cell r="AD979">
            <v>7</v>
          </cell>
          <cell r="AE979" t="str">
            <v>4 Seater</v>
          </cell>
          <cell r="AF979"/>
          <cell r="AG979"/>
          <cell r="AH979"/>
          <cell r="AI979">
            <v>-1835</v>
          </cell>
          <cell r="AJ979"/>
          <cell r="AK979">
            <v>1835</v>
          </cell>
          <cell r="AL979"/>
          <cell r="AM979"/>
          <cell r="AN979"/>
          <cell r="AO979"/>
          <cell r="AP979"/>
          <cell r="AQ979"/>
          <cell r="AR979"/>
          <cell r="AS979"/>
          <cell r="AT979"/>
          <cell r="AU979"/>
          <cell r="AV979"/>
          <cell r="AW979"/>
          <cell r="AX979"/>
          <cell r="AY979" t="e">
            <v>#N/A</v>
          </cell>
          <cell r="AZ979"/>
          <cell r="BA979">
            <v>45112</v>
          </cell>
          <cell r="BB979" t="str">
            <v/>
          </cell>
          <cell r="BC979" t="str">
            <v>Compreh.</v>
          </cell>
          <cell r="BD979" t="str">
            <v>N/A</v>
          </cell>
          <cell r="BE979" t="str">
            <v xml:space="preserve">According to the Concerned department they not requested </v>
          </cell>
          <cell r="BF979" t="str">
            <v>N/A</v>
          </cell>
          <cell r="BG979" t="str">
            <v>N/A</v>
          </cell>
          <cell r="BH979" t="str">
            <v>N/A</v>
          </cell>
          <cell r="BI979" t="str">
            <v>N/A</v>
          </cell>
          <cell r="BJ979"/>
          <cell r="BK979"/>
          <cell r="BL979"/>
          <cell r="BM979"/>
          <cell r="BN979">
            <v>4000006479</v>
          </cell>
          <cell r="BO979"/>
          <cell r="BP979"/>
          <cell r="BQ979">
            <v>1108010490</v>
          </cell>
        </row>
        <row r="980">
          <cell r="C980">
            <v>203099</v>
          </cell>
          <cell r="D980" t="str">
            <v>Active</v>
          </cell>
          <cell r="E980" t="str">
            <v>Mitsubishi</v>
          </cell>
          <cell r="F980" t="str">
            <v>Manuel</v>
          </cell>
          <cell r="G980" t="str">
            <v>L 200</v>
          </cell>
          <cell r="H980" t="str">
            <v>PASSENGER CAB</v>
          </cell>
          <cell r="I980"/>
          <cell r="J980" t="str">
            <v>PASSENGER CAB</v>
          </cell>
          <cell r="K980"/>
          <cell r="L980"/>
          <cell r="M980"/>
          <cell r="N980" t="str">
            <v>MMBMG35K3LH203053</v>
          </cell>
          <cell r="O980">
            <v>2020</v>
          </cell>
          <cell r="P980" t="str">
            <v>Thailand</v>
          </cell>
          <cell r="Q980" t="str">
            <v>CS-Facility Management - BuSulba</v>
          </cell>
          <cell r="R980" t="str">
            <v>GWC</v>
          </cell>
          <cell r="S980" t="str">
            <v>LVQ</v>
          </cell>
          <cell r="T980"/>
          <cell r="U980"/>
          <cell r="V980"/>
          <cell r="W980">
            <v>4</v>
          </cell>
          <cell r="X980" t="str">
            <v>White</v>
          </cell>
          <cell r="Y980" t="str">
            <v>4D56UAZ9705</v>
          </cell>
          <cell r="Z980"/>
          <cell r="AA980" t="str">
            <v>Diesel</v>
          </cell>
          <cell r="AB980"/>
          <cell r="AC980">
            <v>1</v>
          </cell>
          <cell r="AD980"/>
          <cell r="AE980" t="str">
            <v>4 Seater</v>
          </cell>
          <cell r="AF980"/>
          <cell r="AG980"/>
          <cell r="AH980"/>
          <cell r="AI980">
            <v>-2540</v>
          </cell>
          <cell r="AJ980"/>
          <cell r="AK980">
            <v>2540</v>
          </cell>
          <cell r="AL980"/>
          <cell r="AM980"/>
          <cell r="AN980"/>
          <cell r="AO980"/>
          <cell r="AP980"/>
          <cell r="AQ980"/>
          <cell r="AR980"/>
          <cell r="AS980"/>
          <cell r="AT980"/>
          <cell r="AU980"/>
          <cell r="AV980"/>
          <cell r="AW980"/>
          <cell r="AX980"/>
          <cell r="AY980" t="e">
            <v>#N/A</v>
          </cell>
          <cell r="AZ980"/>
          <cell r="BA980">
            <v>44895</v>
          </cell>
          <cell r="BB980" t="str">
            <v>Warning</v>
          </cell>
          <cell r="BC980" t="str">
            <v>Compreh.</v>
          </cell>
          <cell r="BD980" t="str">
            <v>N/A</v>
          </cell>
          <cell r="BE980" t="str">
            <v xml:space="preserve">According to the Concerned department they not requested </v>
          </cell>
          <cell r="BF980" t="str">
            <v>N/A</v>
          </cell>
          <cell r="BG980" t="str">
            <v>N/A</v>
          </cell>
          <cell r="BH980" t="str">
            <v>N/A</v>
          </cell>
          <cell r="BI980" t="str">
            <v>N/A</v>
          </cell>
          <cell r="BJ980"/>
          <cell r="BK980">
            <v>44172</v>
          </cell>
          <cell r="BL980"/>
          <cell r="BM980"/>
          <cell r="BN980">
            <v>4000027154</v>
          </cell>
          <cell r="BO980"/>
          <cell r="BP980" t="str">
            <v>3Y 100K</v>
          </cell>
          <cell r="BQ980">
            <v>1105010450</v>
          </cell>
        </row>
        <row r="981">
          <cell r="C981">
            <v>252280</v>
          </cell>
          <cell r="D981" t="str">
            <v>Active</v>
          </cell>
          <cell r="E981" t="str">
            <v>Mitsubishi</v>
          </cell>
          <cell r="F981" t="str">
            <v>Manuel</v>
          </cell>
          <cell r="G981" t="str">
            <v>I TON</v>
          </cell>
          <cell r="H981" t="str">
            <v>PASSENGER CAB</v>
          </cell>
          <cell r="I981"/>
          <cell r="J981" t="str">
            <v>PASSENGER CAB</v>
          </cell>
          <cell r="K981"/>
          <cell r="L981"/>
          <cell r="M981" t="str">
            <v>MMBMG25H3DD007072</v>
          </cell>
          <cell r="N981" t="str">
            <v>MMBMG25H3DD007072</v>
          </cell>
          <cell r="O981">
            <v>2013</v>
          </cell>
          <cell r="P981" t="str">
            <v>Thailand</v>
          </cell>
          <cell r="Q981" t="str">
            <v>TR-Transport - Operations</v>
          </cell>
          <cell r="R981" t="str">
            <v>GWC</v>
          </cell>
          <cell r="S981" t="str">
            <v>LVQ</v>
          </cell>
          <cell r="T981"/>
          <cell r="U981"/>
          <cell r="V981"/>
          <cell r="W981">
            <v>4</v>
          </cell>
          <cell r="X981" t="str">
            <v>White</v>
          </cell>
          <cell r="Y981" t="str">
            <v>4G642FWUCAR3142</v>
          </cell>
          <cell r="Z981"/>
          <cell r="AA981" t="str">
            <v>Petrol</v>
          </cell>
          <cell r="AB981"/>
          <cell r="AC981">
            <v>1</v>
          </cell>
          <cell r="AD981">
            <v>7</v>
          </cell>
          <cell r="AE981" t="str">
            <v>4 Seater</v>
          </cell>
          <cell r="AF981"/>
          <cell r="AG981"/>
          <cell r="AH981"/>
          <cell r="AI981">
            <v>-1607</v>
          </cell>
          <cell r="AJ981"/>
          <cell r="AK981">
            <v>1607</v>
          </cell>
          <cell r="AL981"/>
          <cell r="AM981"/>
          <cell r="AN981"/>
          <cell r="AO981"/>
          <cell r="AP981"/>
          <cell r="AQ981"/>
          <cell r="AR981"/>
          <cell r="AS981"/>
          <cell r="AT981"/>
          <cell r="AU981"/>
          <cell r="AV981"/>
          <cell r="AW981"/>
          <cell r="AX981"/>
          <cell r="AY981" t="e">
            <v>#N/A</v>
          </cell>
          <cell r="AZ981"/>
          <cell r="BA981">
            <v>45112</v>
          </cell>
          <cell r="BB981" t="str">
            <v/>
          </cell>
          <cell r="BC981" t="str">
            <v>Compreh.</v>
          </cell>
          <cell r="BD981" t="str">
            <v>N/A</v>
          </cell>
          <cell r="BE981" t="str">
            <v xml:space="preserve">According to the Concerned department they not requested </v>
          </cell>
          <cell r="BF981" t="str">
            <v>N/A</v>
          </cell>
          <cell r="BG981" t="str">
            <v>N/A</v>
          </cell>
          <cell r="BH981" t="str">
            <v>N/A</v>
          </cell>
          <cell r="BI981" t="str">
            <v>N/A</v>
          </cell>
          <cell r="BJ981"/>
          <cell r="BK981"/>
          <cell r="BL981"/>
          <cell r="BM981"/>
          <cell r="BN981"/>
          <cell r="BO981"/>
          <cell r="BP981"/>
          <cell r="BQ981">
            <v>1108050100</v>
          </cell>
        </row>
        <row r="982">
          <cell r="C982">
            <v>252281</v>
          </cell>
          <cell r="D982" t="str">
            <v>Active</v>
          </cell>
          <cell r="E982" t="str">
            <v>Mitsubishi</v>
          </cell>
          <cell r="F982" t="str">
            <v>Manuel</v>
          </cell>
          <cell r="G982" t="str">
            <v>I TON</v>
          </cell>
          <cell r="H982" t="str">
            <v>PASSENGER CAB</v>
          </cell>
          <cell r="I982"/>
          <cell r="J982" t="str">
            <v>PASSENGER CAB</v>
          </cell>
          <cell r="K982"/>
          <cell r="L982"/>
          <cell r="M982" t="str">
            <v>MMBMG25HXDD008946</v>
          </cell>
          <cell r="N982" t="str">
            <v>MMBMG25HXDD008946</v>
          </cell>
          <cell r="O982">
            <v>2013</v>
          </cell>
          <cell r="P982" t="str">
            <v>Thailand</v>
          </cell>
          <cell r="Q982" t="str">
            <v>CS-Facility Management - Maint. LVQ&amp;41</v>
          </cell>
          <cell r="R982" t="str">
            <v>GWC</v>
          </cell>
          <cell r="S982" t="str">
            <v>LVQ</v>
          </cell>
          <cell r="T982"/>
          <cell r="U982"/>
          <cell r="V982"/>
          <cell r="W982">
            <v>4</v>
          </cell>
          <cell r="X982" t="str">
            <v>White</v>
          </cell>
          <cell r="Y982" t="str">
            <v>4G642FWUCAR4231</v>
          </cell>
          <cell r="Z982"/>
          <cell r="AA982" t="str">
            <v>Petrol</v>
          </cell>
          <cell r="AB982"/>
          <cell r="AC982">
            <v>1</v>
          </cell>
          <cell r="AD982">
            <v>7</v>
          </cell>
          <cell r="AE982" t="str">
            <v>4 Seater</v>
          </cell>
          <cell r="AF982"/>
          <cell r="AG982"/>
          <cell r="AH982"/>
          <cell r="AI982">
            <v>-2450</v>
          </cell>
          <cell r="AJ982"/>
          <cell r="AK982">
            <v>2450</v>
          </cell>
          <cell r="AL982"/>
          <cell r="AM982"/>
          <cell r="AN982"/>
          <cell r="AO982"/>
          <cell r="AP982"/>
          <cell r="AQ982"/>
          <cell r="AR982"/>
          <cell r="AS982"/>
          <cell r="AT982"/>
          <cell r="AU982"/>
          <cell r="AV982"/>
          <cell r="AW982"/>
          <cell r="AX982"/>
          <cell r="AY982" t="e">
            <v>#N/A</v>
          </cell>
          <cell r="AZ982"/>
          <cell r="BA982">
            <v>45146</v>
          </cell>
          <cell r="BB982" t="str">
            <v/>
          </cell>
          <cell r="BC982" t="str">
            <v>Compreh.</v>
          </cell>
          <cell r="BD982" t="str">
            <v>N/A</v>
          </cell>
          <cell r="BE982" t="str">
            <v xml:space="preserve">According to the Concerned department they not requested </v>
          </cell>
          <cell r="BF982" t="str">
            <v>N/A</v>
          </cell>
          <cell r="BG982" t="str">
            <v>N/A</v>
          </cell>
          <cell r="BH982" t="str">
            <v>N/A</v>
          </cell>
          <cell r="BI982" t="str">
            <v>N/A</v>
          </cell>
          <cell r="BJ982"/>
          <cell r="BK982"/>
          <cell r="BL982"/>
          <cell r="BM982"/>
          <cell r="BN982"/>
          <cell r="BO982"/>
          <cell r="BP982"/>
          <cell r="BQ982">
            <v>1105010430</v>
          </cell>
        </row>
        <row r="983">
          <cell r="C983">
            <v>252282</v>
          </cell>
          <cell r="D983" t="str">
            <v>Active</v>
          </cell>
          <cell r="E983" t="str">
            <v>Mitsubishi</v>
          </cell>
          <cell r="F983" t="str">
            <v>Manuel</v>
          </cell>
          <cell r="G983" t="str">
            <v>I TON</v>
          </cell>
          <cell r="H983" t="str">
            <v>PASSENGER CAB</v>
          </cell>
          <cell r="I983"/>
          <cell r="J983" t="str">
            <v>PASSENGER CAB</v>
          </cell>
          <cell r="K983"/>
          <cell r="L983"/>
          <cell r="M983" t="str">
            <v>MMBMG25H8DD008864</v>
          </cell>
          <cell r="N983" t="str">
            <v>MMBMG25H8DD008864</v>
          </cell>
          <cell r="O983">
            <v>2013</v>
          </cell>
          <cell r="P983" t="str">
            <v>Thailand</v>
          </cell>
          <cell r="Q983" t="str">
            <v>FSGM-General Administration</v>
          </cell>
          <cell r="R983" t="str">
            <v>GWC</v>
          </cell>
          <cell r="S983" t="str">
            <v>LVQ</v>
          </cell>
          <cell r="T983"/>
          <cell r="U983"/>
          <cell r="V983"/>
          <cell r="W983">
            <v>4</v>
          </cell>
          <cell r="X983" t="str">
            <v>White</v>
          </cell>
          <cell r="Y983" t="str">
            <v>4G642FWUCAR4144</v>
          </cell>
          <cell r="Z983"/>
          <cell r="AA983" t="str">
            <v>Petrol</v>
          </cell>
          <cell r="AB983"/>
          <cell r="AC983">
            <v>1</v>
          </cell>
          <cell r="AD983">
            <v>7</v>
          </cell>
          <cell r="AE983" t="str">
            <v>4 Seater</v>
          </cell>
          <cell r="AF983"/>
          <cell r="AG983"/>
          <cell r="AH983"/>
          <cell r="AI983">
            <v>-1648</v>
          </cell>
          <cell r="AJ983"/>
          <cell r="AK983">
            <v>1648</v>
          </cell>
          <cell r="AL983"/>
          <cell r="AM983"/>
          <cell r="AN983"/>
          <cell r="AO983"/>
          <cell r="AP983"/>
          <cell r="AQ983"/>
          <cell r="AR983"/>
          <cell r="AS983"/>
          <cell r="AT983"/>
          <cell r="AU983"/>
          <cell r="AV983"/>
          <cell r="AW983"/>
          <cell r="AX983"/>
          <cell r="AY983" t="e">
            <v>#N/A</v>
          </cell>
          <cell r="AZ983"/>
          <cell r="BA983">
            <v>45134</v>
          </cell>
          <cell r="BB983" t="str">
            <v/>
          </cell>
          <cell r="BC983" t="str">
            <v>Compreh.</v>
          </cell>
          <cell r="BD983" t="str">
            <v>AVL</v>
          </cell>
          <cell r="BE983"/>
          <cell r="BF983" t="str">
            <v>LIGHT VEHICLE TRANSPORT</v>
          </cell>
          <cell r="BG983" t="str">
            <v>FMB120</v>
          </cell>
          <cell r="BH983">
            <v>357073295973537</v>
          </cell>
          <cell r="BI983">
            <v>9742800060354</v>
          </cell>
          <cell r="BJ983" t="str">
            <v>fixed</v>
          </cell>
          <cell r="BK983"/>
          <cell r="BL983"/>
          <cell r="BM983"/>
          <cell r="BN983"/>
          <cell r="BO983"/>
          <cell r="BP983"/>
          <cell r="BQ983">
            <v>1107010000</v>
          </cell>
        </row>
        <row r="984">
          <cell r="C984">
            <v>252283</v>
          </cell>
          <cell r="D984" t="str">
            <v>Active</v>
          </cell>
          <cell r="E984" t="str">
            <v>Mitsubishi</v>
          </cell>
          <cell r="F984" t="str">
            <v>Manuel</v>
          </cell>
          <cell r="G984" t="str">
            <v>I TON</v>
          </cell>
          <cell r="H984" t="str">
            <v>PASSENGER CAB</v>
          </cell>
          <cell r="I984"/>
          <cell r="J984" t="str">
            <v>PASSENGER CAB</v>
          </cell>
          <cell r="K984"/>
          <cell r="L984"/>
          <cell r="M984" t="str">
            <v>MMBMG25H8DD008525</v>
          </cell>
          <cell r="N984" t="str">
            <v>MMBMG25H8DD008525</v>
          </cell>
          <cell r="O984">
            <v>2013</v>
          </cell>
          <cell r="P984" t="str">
            <v>Thailand</v>
          </cell>
          <cell r="Q984" t="str">
            <v>FSGM-General Administration</v>
          </cell>
          <cell r="R984" t="str">
            <v>GWC</v>
          </cell>
          <cell r="S984" t="str">
            <v>LVQ</v>
          </cell>
          <cell r="T984"/>
          <cell r="U984"/>
          <cell r="V984"/>
          <cell r="W984">
            <v>4</v>
          </cell>
          <cell r="X984" t="str">
            <v>White</v>
          </cell>
          <cell r="Y984" t="str">
            <v>4G642FWUCAR4027</v>
          </cell>
          <cell r="Z984"/>
          <cell r="AA984" t="str">
            <v>Petrol</v>
          </cell>
          <cell r="AB984"/>
          <cell r="AC984">
            <v>1</v>
          </cell>
          <cell r="AD984">
            <v>7</v>
          </cell>
          <cell r="AE984" t="str">
            <v>4 Seater</v>
          </cell>
          <cell r="AF984"/>
          <cell r="AG984"/>
          <cell r="AH984"/>
          <cell r="AI984">
            <v>-2540</v>
          </cell>
          <cell r="AJ984"/>
          <cell r="AK984">
            <v>2540</v>
          </cell>
          <cell r="AL984"/>
          <cell r="AM984"/>
          <cell r="AN984"/>
          <cell r="AO984"/>
          <cell r="AP984"/>
          <cell r="AQ984"/>
          <cell r="AR984"/>
          <cell r="AS984"/>
          <cell r="AT984"/>
          <cell r="AU984"/>
          <cell r="AV984"/>
          <cell r="AW984"/>
          <cell r="AX984"/>
          <cell r="AY984" t="e">
            <v>#N/A</v>
          </cell>
          <cell r="AZ984"/>
          <cell r="BA984">
            <v>45131</v>
          </cell>
          <cell r="BB984" t="str">
            <v/>
          </cell>
          <cell r="BC984" t="str">
            <v>Compreh.</v>
          </cell>
          <cell r="BD984" t="str">
            <v>N/A</v>
          </cell>
          <cell r="BE984" t="str">
            <v xml:space="preserve">According to the Concerned department they not requested </v>
          </cell>
          <cell r="BF984" t="str">
            <v>N/A</v>
          </cell>
          <cell r="BG984" t="str">
            <v>N/A</v>
          </cell>
          <cell r="BH984" t="str">
            <v>N/A</v>
          </cell>
          <cell r="BI984" t="str">
            <v>N/A</v>
          </cell>
          <cell r="BJ984"/>
          <cell r="BK984"/>
          <cell r="BL984"/>
          <cell r="BM984"/>
          <cell r="BN984"/>
          <cell r="BO984"/>
          <cell r="BP984"/>
          <cell r="BQ984">
            <v>1107010000</v>
          </cell>
        </row>
        <row r="985">
          <cell r="C985">
            <v>252298</v>
          </cell>
          <cell r="D985" t="str">
            <v>Active</v>
          </cell>
          <cell r="E985" t="str">
            <v>Mitsubishi</v>
          </cell>
          <cell r="F985" t="str">
            <v>Manuel</v>
          </cell>
          <cell r="G985" t="str">
            <v>I TON</v>
          </cell>
          <cell r="H985" t="str">
            <v>PASSENGER CAB</v>
          </cell>
          <cell r="I985"/>
          <cell r="J985" t="str">
            <v>PASSENGER CAB</v>
          </cell>
          <cell r="K985"/>
          <cell r="L985"/>
          <cell r="M985" t="str">
            <v>MMBMG25H5DD008515</v>
          </cell>
          <cell r="N985" t="str">
            <v>MMBMG25H5DD008515</v>
          </cell>
          <cell r="O985">
            <v>2013</v>
          </cell>
          <cell r="P985" t="str">
            <v>Thailand</v>
          </cell>
          <cell r="Q985" t="str">
            <v>FSGM-General Administration</v>
          </cell>
          <cell r="R985" t="str">
            <v>GWC</v>
          </cell>
          <cell r="S985" t="str">
            <v>LVQ</v>
          </cell>
          <cell r="T985"/>
          <cell r="U985"/>
          <cell r="V985"/>
          <cell r="W985">
            <v>4</v>
          </cell>
          <cell r="X985" t="str">
            <v>White</v>
          </cell>
          <cell r="Y985" t="str">
            <v>4G642FWUCAR3986</v>
          </cell>
          <cell r="Z985"/>
          <cell r="AA985" t="str">
            <v>Petrol</v>
          </cell>
          <cell r="AB985"/>
          <cell r="AC985">
            <v>1</v>
          </cell>
          <cell r="AD985">
            <v>7</v>
          </cell>
          <cell r="AE985" t="str">
            <v>4 Seater</v>
          </cell>
          <cell r="AF985"/>
          <cell r="AG985"/>
          <cell r="AH985"/>
          <cell r="AI985">
            <v>-2540</v>
          </cell>
          <cell r="AJ985"/>
          <cell r="AK985">
            <v>2540</v>
          </cell>
          <cell r="AL985"/>
          <cell r="AM985"/>
          <cell r="AN985"/>
          <cell r="AO985"/>
          <cell r="AP985"/>
          <cell r="AQ985"/>
          <cell r="AR985"/>
          <cell r="AS985"/>
          <cell r="AT985"/>
          <cell r="AU985"/>
          <cell r="AV985"/>
          <cell r="AW985"/>
          <cell r="AX985"/>
          <cell r="AY985" t="e">
            <v>#N/A</v>
          </cell>
          <cell r="AZ985"/>
          <cell r="BA985">
            <v>45168</v>
          </cell>
          <cell r="BB985" t="str">
            <v/>
          </cell>
          <cell r="BC985" t="str">
            <v>Compreh.</v>
          </cell>
          <cell r="BD985" t="str">
            <v>N/A</v>
          </cell>
          <cell r="BE985" t="str">
            <v xml:space="preserve">According to the Concerned department they not requested </v>
          </cell>
          <cell r="BF985" t="str">
            <v>N/A</v>
          </cell>
          <cell r="BG985" t="str">
            <v>N/A</v>
          </cell>
          <cell r="BH985" t="str">
            <v>N/A</v>
          </cell>
          <cell r="BI985" t="str">
            <v>N/A</v>
          </cell>
          <cell r="BJ985"/>
          <cell r="BK985"/>
          <cell r="BL985"/>
          <cell r="BM985"/>
          <cell r="BN985"/>
          <cell r="BO985"/>
          <cell r="BP985"/>
          <cell r="BQ985">
            <v>1107010000</v>
          </cell>
        </row>
        <row r="986">
          <cell r="C986">
            <v>252300</v>
          </cell>
          <cell r="D986" t="str">
            <v>Active</v>
          </cell>
          <cell r="E986" t="str">
            <v>Mitsubishi</v>
          </cell>
          <cell r="F986" t="str">
            <v>Manuel</v>
          </cell>
          <cell r="G986" t="str">
            <v>I TON</v>
          </cell>
          <cell r="H986" t="str">
            <v>PASSENGER CAB</v>
          </cell>
          <cell r="I986"/>
          <cell r="J986" t="str">
            <v>PASSENGER CAB</v>
          </cell>
          <cell r="K986"/>
          <cell r="L986"/>
          <cell r="M986" t="str">
            <v>MMBMG25H0DD008518</v>
          </cell>
          <cell r="N986" t="str">
            <v>MMBMG25H0DD008518</v>
          </cell>
          <cell r="O986">
            <v>2013</v>
          </cell>
          <cell r="P986" t="str">
            <v>Thailand</v>
          </cell>
          <cell r="Q986" t="str">
            <v>FSGM-General Administration</v>
          </cell>
          <cell r="R986" t="str">
            <v>GWC</v>
          </cell>
          <cell r="S986" t="str">
            <v>LVQ</v>
          </cell>
          <cell r="T986"/>
          <cell r="U986"/>
          <cell r="V986"/>
          <cell r="W986">
            <v>4</v>
          </cell>
          <cell r="X986" t="str">
            <v>White</v>
          </cell>
          <cell r="Y986" t="str">
            <v>4G642FWUCAR3978</v>
          </cell>
          <cell r="Z986"/>
          <cell r="AA986" t="str">
            <v>Petrol</v>
          </cell>
          <cell r="AB986"/>
          <cell r="AC986">
            <v>1</v>
          </cell>
          <cell r="AD986">
            <v>7</v>
          </cell>
          <cell r="AE986" t="str">
            <v>4 Seater</v>
          </cell>
          <cell r="AF986"/>
          <cell r="AG986"/>
          <cell r="AH986"/>
          <cell r="AI986">
            <v>-2540</v>
          </cell>
          <cell r="AJ986"/>
          <cell r="AK986">
            <v>2540</v>
          </cell>
          <cell r="AL986"/>
          <cell r="AM986"/>
          <cell r="AN986"/>
          <cell r="AO986"/>
          <cell r="AP986"/>
          <cell r="AQ986"/>
          <cell r="AR986"/>
          <cell r="AS986"/>
          <cell r="AT986"/>
          <cell r="AU986"/>
          <cell r="AV986"/>
          <cell r="AW986"/>
          <cell r="AX986"/>
          <cell r="AY986" t="e">
            <v>#N/A</v>
          </cell>
          <cell r="AZ986"/>
          <cell r="BA986">
            <v>45165</v>
          </cell>
          <cell r="BB986" t="str">
            <v/>
          </cell>
          <cell r="BC986" t="str">
            <v>Compreh.</v>
          </cell>
          <cell r="BD986" t="str">
            <v>N/A</v>
          </cell>
          <cell r="BE986" t="str">
            <v xml:space="preserve">According to the Concerned department they not requested </v>
          </cell>
          <cell r="BF986" t="str">
            <v>N/A</v>
          </cell>
          <cell r="BG986" t="str">
            <v>N/A</v>
          </cell>
          <cell r="BH986" t="str">
            <v>N/A</v>
          </cell>
          <cell r="BI986" t="str">
            <v>N/A</v>
          </cell>
          <cell r="BJ986"/>
          <cell r="BK986"/>
          <cell r="BL986"/>
          <cell r="BM986"/>
          <cell r="BN986"/>
          <cell r="BO986"/>
          <cell r="BP986"/>
          <cell r="BQ986">
            <v>1107010000</v>
          </cell>
        </row>
        <row r="987">
          <cell r="C987">
            <v>252301</v>
          </cell>
          <cell r="D987" t="str">
            <v>Active</v>
          </cell>
          <cell r="E987" t="str">
            <v>Mitsubishi</v>
          </cell>
          <cell r="F987" t="str">
            <v>Manuel</v>
          </cell>
          <cell r="G987" t="str">
            <v>I TON</v>
          </cell>
          <cell r="H987" t="str">
            <v>PASSENGER CAB</v>
          </cell>
          <cell r="I987"/>
          <cell r="J987" t="str">
            <v>PASSENGER CAB</v>
          </cell>
          <cell r="K987"/>
          <cell r="L987"/>
          <cell r="M987" t="str">
            <v>MMBMG25H9DD008520</v>
          </cell>
          <cell r="N987" t="str">
            <v>MMBMG25H9DD008520</v>
          </cell>
          <cell r="O987">
            <v>2013</v>
          </cell>
          <cell r="P987" t="str">
            <v>Thailand</v>
          </cell>
          <cell r="Q987" t="str">
            <v>FSGM-General Administration</v>
          </cell>
          <cell r="R987" t="str">
            <v>GWC</v>
          </cell>
          <cell r="S987" t="str">
            <v>LVQ</v>
          </cell>
          <cell r="T987"/>
          <cell r="U987"/>
          <cell r="V987"/>
          <cell r="W987">
            <v>4</v>
          </cell>
          <cell r="X987" t="str">
            <v>White</v>
          </cell>
          <cell r="Y987" t="str">
            <v>4G642FWUCAR3944</v>
          </cell>
          <cell r="Z987"/>
          <cell r="AA987" t="str">
            <v>Petrol</v>
          </cell>
          <cell r="AB987"/>
          <cell r="AC987">
            <v>1</v>
          </cell>
          <cell r="AD987">
            <v>7</v>
          </cell>
          <cell r="AE987" t="str">
            <v>4 Seater</v>
          </cell>
          <cell r="AF987"/>
          <cell r="AG987"/>
          <cell r="AH987"/>
          <cell r="AI987">
            <v>-2540</v>
          </cell>
          <cell r="AJ987"/>
          <cell r="AK987">
            <v>2540</v>
          </cell>
          <cell r="AL987"/>
          <cell r="AM987"/>
          <cell r="AN987"/>
          <cell r="AO987"/>
          <cell r="AP987"/>
          <cell r="AQ987"/>
          <cell r="AR987"/>
          <cell r="AS987"/>
          <cell r="AT987"/>
          <cell r="AU987"/>
          <cell r="AV987"/>
          <cell r="AW987"/>
          <cell r="AX987"/>
          <cell r="AY987" t="e">
            <v>#N/A</v>
          </cell>
          <cell r="AZ987"/>
          <cell r="BA987">
            <v>45138</v>
          </cell>
          <cell r="BB987" t="str">
            <v/>
          </cell>
          <cell r="BC987" t="str">
            <v>Compreh.</v>
          </cell>
          <cell r="BD987" t="str">
            <v>N/A</v>
          </cell>
          <cell r="BE987" t="str">
            <v xml:space="preserve">According to the Concerned department they not requested </v>
          </cell>
          <cell r="BF987" t="str">
            <v>N/A</v>
          </cell>
          <cell r="BG987" t="str">
            <v>N/A</v>
          </cell>
          <cell r="BH987" t="str">
            <v>N/A</v>
          </cell>
          <cell r="BI987" t="str">
            <v>N/A</v>
          </cell>
          <cell r="BJ987"/>
          <cell r="BK987"/>
          <cell r="BL987"/>
          <cell r="BM987"/>
          <cell r="BN987"/>
          <cell r="BO987"/>
          <cell r="BP987"/>
          <cell r="BQ987">
            <v>1107010000</v>
          </cell>
        </row>
        <row r="988">
          <cell r="C988">
            <v>252302</v>
          </cell>
          <cell r="D988" t="str">
            <v>Active</v>
          </cell>
          <cell r="E988" t="str">
            <v>Mitsubishi</v>
          </cell>
          <cell r="F988" t="str">
            <v>Manuel</v>
          </cell>
          <cell r="G988" t="str">
            <v>I TON</v>
          </cell>
          <cell r="H988" t="str">
            <v>PASSENGER CAB</v>
          </cell>
          <cell r="I988"/>
          <cell r="J988" t="str">
            <v>PASSENGER CAB</v>
          </cell>
          <cell r="K988"/>
          <cell r="L988"/>
          <cell r="M988" t="str">
            <v>MMBMG25HXDD018389</v>
          </cell>
          <cell r="N988" t="str">
            <v>MMBMG25HXDD018389</v>
          </cell>
          <cell r="O988">
            <v>2013</v>
          </cell>
          <cell r="P988" t="str">
            <v>Thailand</v>
          </cell>
          <cell r="Q988" t="str">
            <v>FSGM-General Administration</v>
          </cell>
          <cell r="R988" t="str">
            <v>GWC</v>
          </cell>
          <cell r="S988" t="str">
            <v>LVQ</v>
          </cell>
          <cell r="T988"/>
          <cell r="U988"/>
          <cell r="V988"/>
          <cell r="W988">
            <v>4</v>
          </cell>
          <cell r="X988" t="str">
            <v>White</v>
          </cell>
          <cell r="Y988" t="str">
            <v>4G642FWUCAS0120</v>
          </cell>
          <cell r="Z988"/>
          <cell r="AA988" t="str">
            <v>Petrol</v>
          </cell>
          <cell r="AB988"/>
          <cell r="AC988">
            <v>1</v>
          </cell>
          <cell r="AD988">
            <v>7</v>
          </cell>
          <cell r="AE988" t="str">
            <v>4 Seater</v>
          </cell>
          <cell r="AF988"/>
          <cell r="AG988"/>
          <cell r="AH988"/>
          <cell r="AI988">
            <v>-2540</v>
          </cell>
          <cell r="AJ988"/>
          <cell r="AK988">
            <v>2540</v>
          </cell>
          <cell r="AL988"/>
          <cell r="AM988"/>
          <cell r="AN988"/>
          <cell r="AO988"/>
          <cell r="AP988"/>
          <cell r="AQ988"/>
          <cell r="AR988"/>
          <cell r="AS988"/>
          <cell r="AT988"/>
          <cell r="AU988"/>
          <cell r="AV988"/>
          <cell r="AW988"/>
          <cell r="AX988"/>
          <cell r="AY988" t="e">
            <v>#N/A</v>
          </cell>
          <cell r="AZ988"/>
          <cell r="BA988">
            <v>45173</v>
          </cell>
          <cell r="BB988" t="str">
            <v/>
          </cell>
          <cell r="BC988" t="str">
            <v>Compreh.</v>
          </cell>
          <cell r="BD988" t="str">
            <v>N/A</v>
          </cell>
          <cell r="BE988" t="str">
            <v xml:space="preserve">According to the Concerned department they not requested </v>
          </cell>
          <cell r="BF988" t="str">
            <v>N/A</v>
          </cell>
          <cell r="BG988" t="str">
            <v>N/A</v>
          </cell>
          <cell r="BH988" t="str">
            <v>N/A</v>
          </cell>
          <cell r="BI988" t="str">
            <v>N/A</v>
          </cell>
          <cell r="BJ988"/>
          <cell r="BK988"/>
          <cell r="BL988"/>
          <cell r="BM988"/>
          <cell r="BN988"/>
          <cell r="BO988"/>
          <cell r="BP988"/>
          <cell r="BQ988">
            <v>1107010000</v>
          </cell>
        </row>
        <row r="989">
          <cell r="C989">
            <v>253121</v>
          </cell>
          <cell r="D989" t="str">
            <v>Active</v>
          </cell>
          <cell r="E989" t="str">
            <v>Mitsubishi</v>
          </cell>
          <cell r="F989" t="str">
            <v>Manuel</v>
          </cell>
          <cell r="G989" t="str">
            <v>Rosa</v>
          </cell>
          <cell r="H989" t="str">
            <v>Bus</v>
          </cell>
          <cell r="I989"/>
          <cell r="J989" t="str">
            <v>Passenger bus</v>
          </cell>
          <cell r="K989"/>
          <cell r="L989"/>
          <cell r="M989"/>
          <cell r="N989" t="str">
            <v>JL5B3E6P1GRP20555</v>
          </cell>
          <cell r="O989">
            <v>2016</v>
          </cell>
          <cell r="P989" t="str">
            <v>Japan</v>
          </cell>
          <cell r="Q989" t="str">
            <v>TR-Transport - Operations</v>
          </cell>
          <cell r="R989" t="str">
            <v>GWC</v>
          </cell>
          <cell r="S989" t="str">
            <v>LVQ</v>
          </cell>
          <cell r="T989"/>
          <cell r="U989"/>
          <cell r="V989"/>
          <cell r="W989">
            <v>4</v>
          </cell>
          <cell r="X989"/>
          <cell r="Y989" t="str">
            <v>4D33P80013</v>
          </cell>
          <cell r="Z989"/>
          <cell r="AA989" t="str">
            <v>Diesel</v>
          </cell>
          <cell r="AB989"/>
          <cell r="AC989">
            <v>1</v>
          </cell>
          <cell r="AD989">
            <v>6</v>
          </cell>
          <cell r="AE989" t="str">
            <v>26 Seater</v>
          </cell>
          <cell r="AF989"/>
          <cell r="AG989"/>
          <cell r="AH989"/>
          <cell r="AI989">
            <v>-3520</v>
          </cell>
          <cell r="AJ989"/>
          <cell r="AK989">
            <v>3520</v>
          </cell>
          <cell r="AL989"/>
          <cell r="AM989"/>
          <cell r="AN989"/>
          <cell r="AO989"/>
          <cell r="AP989"/>
          <cell r="AQ989"/>
          <cell r="AR989"/>
          <cell r="AS989"/>
          <cell r="AT989"/>
          <cell r="AU989"/>
          <cell r="AV989"/>
          <cell r="AW989"/>
          <cell r="AX989"/>
          <cell r="AY989" t="e">
            <v>#N/A</v>
          </cell>
          <cell r="AZ989"/>
          <cell r="BA989">
            <v>44944</v>
          </cell>
          <cell r="BB989" t="str">
            <v>Warning</v>
          </cell>
          <cell r="BC989" t="str">
            <v>Compreh.</v>
          </cell>
          <cell r="BD989" t="str">
            <v>AVL</v>
          </cell>
          <cell r="BE989"/>
          <cell r="BF989" t="str">
            <v>LIGHT VEHICLE TRANSPORT</v>
          </cell>
          <cell r="BG989" t="str">
            <v>FMB120</v>
          </cell>
          <cell r="BH989">
            <v>350424065745786</v>
          </cell>
          <cell r="BI989">
            <v>9742800076690</v>
          </cell>
          <cell r="BJ989" t="str">
            <v>Fixed</v>
          </cell>
          <cell r="BK989"/>
          <cell r="BL989"/>
          <cell r="BM989"/>
          <cell r="BN989"/>
          <cell r="BO989"/>
          <cell r="BP989"/>
          <cell r="BQ989">
            <v>1108050100</v>
          </cell>
        </row>
        <row r="990">
          <cell r="C990">
            <v>253955</v>
          </cell>
          <cell r="D990" t="str">
            <v>Active</v>
          </cell>
          <cell r="E990" t="str">
            <v>Toyota</v>
          </cell>
          <cell r="F990" t="str">
            <v>Manuel</v>
          </cell>
          <cell r="G990" t="str">
            <v>I TON</v>
          </cell>
          <cell r="H990" t="str">
            <v>Light Vehicle</v>
          </cell>
          <cell r="I990"/>
          <cell r="J990" t="str">
            <v>Passenger Van</v>
          </cell>
          <cell r="K990"/>
          <cell r="L990"/>
          <cell r="M990" t="str">
            <v>JTGJX02P2D5032096</v>
          </cell>
          <cell r="N990" t="str">
            <v>JTGJX02P2D5032096</v>
          </cell>
          <cell r="O990">
            <v>2013</v>
          </cell>
          <cell r="P990" t="str">
            <v>Japan</v>
          </cell>
          <cell r="Q990" t="str">
            <v>RMS - Operations</v>
          </cell>
          <cell r="R990" t="str">
            <v>GWC</v>
          </cell>
          <cell r="S990" t="str">
            <v>LVQ</v>
          </cell>
          <cell r="T990"/>
          <cell r="U990"/>
          <cell r="V990"/>
          <cell r="W990">
            <v>4</v>
          </cell>
          <cell r="X990" t="str">
            <v>White</v>
          </cell>
          <cell r="Y990" t="str">
            <v>2TR-8545022</v>
          </cell>
          <cell r="Z990"/>
          <cell r="AA990" t="str">
            <v>Petrol</v>
          </cell>
          <cell r="AB990"/>
          <cell r="AC990">
            <v>1</v>
          </cell>
          <cell r="AD990">
            <v>7</v>
          </cell>
          <cell r="AE990"/>
          <cell r="AF990"/>
          <cell r="AG990"/>
          <cell r="AH990"/>
          <cell r="AI990">
            <v>-2000</v>
          </cell>
          <cell r="AJ990"/>
          <cell r="AK990">
            <v>2000</v>
          </cell>
          <cell r="AL990"/>
          <cell r="AM990"/>
          <cell r="AN990"/>
          <cell r="AO990"/>
          <cell r="AP990"/>
          <cell r="AQ990"/>
          <cell r="AR990"/>
          <cell r="AS990"/>
          <cell r="AT990"/>
          <cell r="AU990"/>
          <cell r="AV990"/>
          <cell r="AW990"/>
          <cell r="AX990"/>
          <cell r="AY990" t="e">
            <v>#N/A</v>
          </cell>
          <cell r="AZ990"/>
          <cell r="BA990">
            <v>44843</v>
          </cell>
          <cell r="BB990" t="str">
            <v>Expired</v>
          </cell>
          <cell r="BC990" t="str">
            <v>Compreh.</v>
          </cell>
          <cell r="BD990" t="str">
            <v>AVL</v>
          </cell>
          <cell r="BE990"/>
          <cell r="BF990" t="str">
            <v>RMS</v>
          </cell>
          <cell r="BG990" t="str">
            <v>FMB120</v>
          </cell>
          <cell r="BH990">
            <v>350424063293383</v>
          </cell>
          <cell r="BI990">
            <v>9742800059859</v>
          </cell>
          <cell r="BJ990" t="str">
            <v>Fixed</v>
          </cell>
          <cell r="BK990"/>
          <cell r="BL990"/>
          <cell r="BM990"/>
          <cell r="BN990"/>
          <cell r="BO990"/>
          <cell r="BP990"/>
          <cell r="BQ990">
            <v>1108060300</v>
          </cell>
        </row>
        <row r="991">
          <cell r="C991">
            <v>253957</v>
          </cell>
          <cell r="D991" t="str">
            <v>Active</v>
          </cell>
          <cell r="E991" t="str">
            <v>Toyota</v>
          </cell>
          <cell r="F991" t="str">
            <v>Manuel</v>
          </cell>
          <cell r="G991" t="str">
            <v>I TON</v>
          </cell>
          <cell r="H991" t="str">
            <v>Light Vehicle</v>
          </cell>
          <cell r="I991"/>
          <cell r="J991" t="str">
            <v>Passenger Van</v>
          </cell>
          <cell r="K991"/>
          <cell r="L991"/>
          <cell r="M991" t="str">
            <v>JTGJX02P6D0052039</v>
          </cell>
          <cell r="N991" t="str">
            <v>JTGJX02P6D0052039</v>
          </cell>
          <cell r="O991">
            <v>2013</v>
          </cell>
          <cell r="P991" t="str">
            <v>Japan</v>
          </cell>
          <cell r="Q991" t="str">
            <v>CL- Bridgestone Qatar</v>
          </cell>
          <cell r="R991" t="str">
            <v>GWC</v>
          </cell>
          <cell r="S991" t="str">
            <v>LVQ</v>
          </cell>
          <cell r="T991"/>
          <cell r="U991"/>
          <cell r="V991"/>
          <cell r="W991">
            <v>4</v>
          </cell>
          <cell r="X991" t="str">
            <v>White</v>
          </cell>
          <cell r="Y991" t="str">
            <v>2TR-8545153</v>
          </cell>
          <cell r="Z991"/>
          <cell r="AA991" t="str">
            <v>Petrol</v>
          </cell>
          <cell r="AB991"/>
          <cell r="AC991">
            <v>1</v>
          </cell>
          <cell r="AD991">
            <v>7</v>
          </cell>
          <cell r="AE991"/>
          <cell r="AF991"/>
          <cell r="AG991"/>
          <cell r="AH991"/>
          <cell r="AI991">
            <v>-2000</v>
          </cell>
          <cell r="AJ991"/>
          <cell r="AK991">
            <v>2000</v>
          </cell>
          <cell r="AL991"/>
          <cell r="AM991"/>
          <cell r="AN991"/>
          <cell r="AO991"/>
          <cell r="AP991"/>
          <cell r="AQ991"/>
          <cell r="AR991"/>
          <cell r="AS991"/>
          <cell r="AT991"/>
          <cell r="AU991"/>
          <cell r="AV991"/>
          <cell r="AW991"/>
          <cell r="AX991"/>
          <cell r="AY991" t="e">
            <v>#N/A</v>
          </cell>
          <cell r="AZ991"/>
          <cell r="BA991">
            <v>44808</v>
          </cell>
          <cell r="BB991" t="str">
            <v>Expired</v>
          </cell>
          <cell r="BC991" t="str">
            <v>Compreh.</v>
          </cell>
          <cell r="BD991" t="str">
            <v>N/A</v>
          </cell>
          <cell r="BE991" t="str">
            <v xml:space="preserve">According to the Concerned department they not requested </v>
          </cell>
          <cell r="BF991" t="str">
            <v>N/A</v>
          </cell>
          <cell r="BG991" t="str">
            <v>N/A</v>
          </cell>
          <cell r="BH991" t="str">
            <v>N/A</v>
          </cell>
          <cell r="BI991" t="str">
            <v>N/A</v>
          </cell>
          <cell r="BJ991"/>
          <cell r="BK991"/>
          <cell r="BL991"/>
          <cell r="BM991"/>
          <cell r="BN991"/>
          <cell r="BO991"/>
          <cell r="BP991"/>
          <cell r="BQ991">
            <v>1108010900</v>
          </cell>
        </row>
        <row r="992">
          <cell r="C992">
            <v>253958</v>
          </cell>
          <cell r="D992" t="str">
            <v>Active</v>
          </cell>
          <cell r="E992" t="str">
            <v>Toyota</v>
          </cell>
          <cell r="F992" t="str">
            <v>Manuel</v>
          </cell>
          <cell r="G992" t="str">
            <v>I TON</v>
          </cell>
          <cell r="H992" t="str">
            <v>Light Vehicle</v>
          </cell>
          <cell r="I992"/>
          <cell r="J992" t="str">
            <v>Passenger Van</v>
          </cell>
          <cell r="K992"/>
          <cell r="L992"/>
          <cell r="M992" t="str">
            <v>JTGJX02P2D0051941</v>
          </cell>
          <cell r="N992" t="str">
            <v>JTGJX02P2D0051941</v>
          </cell>
          <cell r="O992">
            <v>2013</v>
          </cell>
          <cell r="P992" t="str">
            <v>Japan</v>
          </cell>
          <cell r="Q992" t="str">
            <v>CL - QG Project</v>
          </cell>
          <cell r="R992" t="str">
            <v>GWC</v>
          </cell>
          <cell r="S992" t="str">
            <v>LVQ</v>
          </cell>
          <cell r="T992"/>
          <cell r="U992"/>
          <cell r="V992"/>
          <cell r="W992">
            <v>4</v>
          </cell>
          <cell r="X992" t="str">
            <v>White</v>
          </cell>
          <cell r="Y992" t="str">
            <v>2TR-8543933</v>
          </cell>
          <cell r="Z992"/>
          <cell r="AA992" t="str">
            <v>Petrol</v>
          </cell>
          <cell r="AB992"/>
          <cell r="AC992">
            <v>1</v>
          </cell>
          <cell r="AD992">
            <v>7</v>
          </cell>
          <cell r="AE992"/>
          <cell r="AF992"/>
          <cell r="AG992"/>
          <cell r="AH992"/>
          <cell r="AI992">
            <v>-2000</v>
          </cell>
          <cell r="AJ992"/>
          <cell r="AK992">
            <v>2000</v>
          </cell>
          <cell r="AL992"/>
          <cell r="AM992"/>
          <cell r="AN992"/>
          <cell r="AO992"/>
          <cell r="AP992"/>
          <cell r="AQ992"/>
          <cell r="AR992"/>
          <cell r="AS992"/>
          <cell r="AT992"/>
          <cell r="AU992"/>
          <cell r="AV992"/>
          <cell r="AW992"/>
          <cell r="AX992"/>
          <cell r="AY992" t="e">
            <v>#N/A</v>
          </cell>
          <cell r="AZ992"/>
          <cell r="BA992">
            <v>45165</v>
          </cell>
          <cell r="BB992" t="str">
            <v/>
          </cell>
          <cell r="BC992" t="str">
            <v>Compreh.</v>
          </cell>
          <cell r="BD992" t="str">
            <v>N/A</v>
          </cell>
          <cell r="BE992" t="str">
            <v xml:space="preserve">According to the Concerned department they not requested </v>
          </cell>
          <cell r="BF992" t="str">
            <v>N/A</v>
          </cell>
          <cell r="BG992" t="str">
            <v>N/A</v>
          </cell>
          <cell r="BH992" t="str">
            <v>N/A</v>
          </cell>
          <cell r="BI992" t="str">
            <v>N/A</v>
          </cell>
          <cell r="BJ992"/>
          <cell r="BK992"/>
          <cell r="BL992"/>
          <cell r="BM992"/>
          <cell r="BN992"/>
          <cell r="BO992"/>
          <cell r="BP992"/>
          <cell r="BQ992">
            <v>1108010480</v>
          </cell>
        </row>
        <row r="993">
          <cell r="C993">
            <v>253959</v>
          </cell>
          <cell r="D993" t="str">
            <v>Active</v>
          </cell>
          <cell r="E993" t="str">
            <v>Toyota</v>
          </cell>
          <cell r="F993" t="str">
            <v>Manuel</v>
          </cell>
          <cell r="G993" t="str">
            <v>I TON</v>
          </cell>
          <cell r="H993" t="str">
            <v>Light Vehicle</v>
          </cell>
          <cell r="I993"/>
          <cell r="J993" t="str">
            <v>Passenger Van</v>
          </cell>
          <cell r="K993"/>
          <cell r="L993"/>
          <cell r="M993" t="str">
            <v>JTGJX02P0D0052019</v>
          </cell>
          <cell r="N993" t="str">
            <v>JTGJX02P0D0052019</v>
          </cell>
          <cell r="O993">
            <v>2013</v>
          </cell>
          <cell r="P993" t="str">
            <v>Japan</v>
          </cell>
          <cell r="Q993" t="str">
            <v>CL - QG Project</v>
          </cell>
          <cell r="R993" t="str">
            <v>GWC</v>
          </cell>
          <cell r="S993" t="str">
            <v>LVQ</v>
          </cell>
          <cell r="T993"/>
          <cell r="U993"/>
          <cell r="V993"/>
          <cell r="W993">
            <v>4</v>
          </cell>
          <cell r="X993" t="str">
            <v>White</v>
          </cell>
          <cell r="Y993" t="str">
            <v>2TR-8544943</v>
          </cell>
          <cell r="Z993"/>
          <cell r="AA993" t="str">
            <v>Petrol</v>
          </cell>
          <cell r="AB993"/>
          <cell r="AC993">
            <v>1</v>
          </cell>
          <cell r="AD993">
            <v>7</v>
          </cell>
          <cell r="AE993"/>
          <cell r="AF993"/>
          <cell r="AG993"/>
          <cell r="AH993"/>
          <cell r="AI993">
            <v>-2000</v>
          </cell>
          <cell r="AJ993"/>
          <cell r="AK993">
            <v>2000</v>
          </cell>
          <cell r="AL993"/>
          <cell r="AM993"/>
          <cell r="AN993"/>
          <cell r="AO993"/>
          <cell r="AP993"/>
          <cell r="AQ993"/>
          <cell r="AR993"/>
          <cell r="AS993"/>
          <cell r="AT993"/>
          <cell r="AU993"/>
          <cell r="AV993"/>
          <cell r="AW993"/>
          <cell r="AX993"/>
          <cell r="AY993" t="e">
            <v>#N/A</v>
          </cell>
          <cell r="AZ993"/>
          <cell r="BA993">
            <v>45174</v>
          </cell>
          <cell r="BB993" t="str">
            <v/>
          </cell>
          <cell r="BC993" t="str">
            <v>Compreh.</v>
          </cell>
          <cell r="BD993" t="str">
            <v>N/A</v>
          </cell>
          <cell r="BE993" t="str">
            <v xml:space="preserve">According to the Concerned department they not requested </v>
          </cell>
          <cell r="BF993" t="str">
            <v>N/A</v>
          </cell>
          <cell r="BG993" t="str">
            <v>N/A</v>
          </cell>
          <cell r="BH993" t="str">
            <v>N/A</v>
          </cell>
          <cell r="BI993" t="str">
            <v>N/A</v>
          </cell>
          <cell r="BJ993"/>
          <cell r="BK993"/>
          <cell r="BL993"/>
          <cell r="BM993"/>
          <cell r="BN993"/>
          <cell r="BO993"/>
          <cell r="BP993"/>
          <cell r="BQ993">
            <v>1108010480</v>
          </cell>
        </row>
        <row r="994">
          <cell r="C994">
            <v>253960</v>
          </cell>
          <cell r="D994" t="str">
            <v>Active</v>
          </cell>
          <cell r="E994" t="str">
            <v>Toyota</v>
          </cell>
          <cell r="F994" t="str">
            <v>Manuel</v>
          </cell>
          <cell r="G994" t="str">
            <v>I TON</v>
          </cell>
          <cell r="H994" t="str">
            <v>Light Vehicle</v>
          </cell>
          <cell r="I994"/>
          <cell r="J994" t="str">
            <v>Passenger Van</v>
          </cell>
          <cell r="K994"/>
          <cell r="L994"/>
          <cell r="M994" t="str">
            <v>JTGJX 02P1D5032073</v>
          </cell>
          <cell r="N994" t="str">
            <v>JTGJX 02P1D5032073</v>
          </cell>
          <cell r="O994">
            <v>2013</v>
          </cell>
          <cell r="P994" t="str">
            <v>Japan</v>
          </cell>
          <cell r="Q994" t="str">
            <v>FSHR-HR - Services</v>
          </cell>
          <cell r="R994" t="str">
            <v>GWC</v>
          </cell>
          <cell r="S994" t="str">
            <v>LVQ</v>
          </cell>
          <cell r="T994" t="str">
            <v>LVQ</v>
          </cell>
          <cell r="U994"/>
          <cell r="V994"/>
          <cell r="W994">
            <v>4</v>
          </cell>
          <cell r="X994" t="str">
            <v>White</v>
          </cell>
          <cell r="Y994" t="str">
            <v>2TR-8544371</v>
          </cell>
          <cell r="Z994"/>
          <cell r="AA994" t="str">
            <v>Petrol</v>
          </cell>
          <cell r="AB994"/>
          <cell r="AC994">
            <v>1</v>
          </cell>
          <cell r="AD994">
            <v>7</v>
          </cell>
          <cell r="AE994"/>
          <cell r="AF994"/>
          <cell r="AG994"/>
          <cell r="AH994"/>
          <cell r="AI994">
            <v>-2000</v>
          </cell>
          <cell r="AJ994"/>
          <cell r="AK994">
            <v>2000</v>
          </cell>
          <cell r="AL994"/>
          <cell r="AM994"/>
          <cell r="AN994"/>
          <cell r="AO994"/>
          <cell r="AP994"/>
          <cell r="AQ994"/>
          <cell r="AR994"/>
          <cell r="AS994"/>
          <cell r="AT994"/>
          <cell r="AU994"/>
          <cell r="AV994"/>
          <cell r="AW994"/>
          <cell r="AX994"/>
          <cell r="AY994" t="e">
            <v>#N/A</v>
          </cell>
          <cell r="AZ994"/>
          <cell r="BA994">
            <v>44851</v>
          </cell>
          <cell r="BB994" t="str">
            <v>Expired</v>
          </cell>
          <cell r="BC994" t="str">
            <v>Compreh.</v>
          </cell>
          <cell r="BD994" t="str">
            <v>N/A</v>
          </cell>
          <cell r="BE994" t="str">
            <v xml:space="preserve">According to the Concerned department they not requested </v>
          </cell>
          <cell r="BF994" t="str">
            <v>N/A</v>
          </cell>
          <cell r="BG994" t="str">
            <v>N/A</v>
          </cell>
          <cell r="BH994" t="str">
            <v>N/A</v>
          </cell>
          <cell r="BI994" t="str">
            <v>N/A</v>
          </cell>
          <cell r="BJ994"/>
          <cell r="BK994"/>
          <cell r="BL994"/>
          <cell r="BM994"/>
          <cell r="BN994"/>
          <cell r="BO994"/>
          <cell r="BP994"/>
          <cell r="BQ994">
            <v>1107060100</v>
          </cell>
        </row>
        <row r="995">
          <cell r="C995">
            <v>253961</v>
          </cell>
          <cell r="D995" t="str">
            <v>Active</v>
          </cell>
          <cell r="E995" t="str">
            <v>Toyota</v>
          </cell>
          <cell r="F995" t="str">
            <v>Manuel</v>
          </cell>
          <cell r="G995" t="str">
            <v>I TON</v>
          </cell>
          <cell r="H995" t="str">
            <v>Light Vehicle</v>
          </cell>
          <cell r="I995"/>
          <cell r="J995" t="str">
            <v>Passenger Van</v>
          </cell>
          <cell r="K995"/>
          <cell r="L995"/>
          <cell r="M995" t="str">
            <v>JTGJX02P1D0051980</v>
          </cell>
          <cell r="N995" t="str">
            <v>JTGJX02P1D0051980</v>
          </cell>
          <cell r="O995">
            <v>2013</v>
          </cell>
          <cell r="P995" t="str">
            <v>Japan</v>
          </cell>
          <cell r="Q995" t="str">
            <v>CL - Raslaffan Operations</v>
          </cell>
          <cell r="R995" t="str">
            <v>GWC</v>
          </cell>
          <cell r="S995" t="str">
            <v>LVQ</v>
          </cell>
          <cell r="T995" t="str">
            <v>LVQ</v>
          </cell>
          <cell r="U995"/>
          <cell r="V995"/>
          <cell r="W995">
            <v>4</v>
          </cell>
          <cell r="X995" t="str">
            <v>White</v>
          </cell>
          <cell r="Y995" t="str">
            <v>2TR-8544474</v>
          </cell>
          <cell r="Z995"/>
          <cell r="AA995" t="str">
            <v>Petrol</v>
          </cell>
          <cell r="AB995"/>
          <cell r="AC995">
            <v>1</v>
          </cell>
          <cell r="AD995">
            <v>7</v>
          </cell>
          <cell r="AE995"/>
          <cell r="AF995"/>
          <cell r="AG995"/>
          <cell r="AH995"/>
          <cell r="AI995">
            <v>-2000</v>
          </cell>
          <cell r="AJ995"/>
          <cell r="AK995">
            <v>2000</v>
          </cell>
          <cell r="AL995"/>
          <cell r="AM995"/>
          <cell r="AN995"/>
          <cell r="AO995"/>
          <cell r="AP995"/>
          <cell r="AQ995"/>
          <cell r="AR995"/>
          <cell r="AS995"/>
          <cell r="AT995"/>
          <cell r="AU995"/>
          <cell r="AV995"/>
          <cell r="AW995"/>
          <cell r="AX995"/>
          <cell r="AY995" t="e">
            <v>#N/A</v>
          </cell>
          <cell r="AZ995"/>
          <cell r="BA995">
            <v>45165</v>
          </cell>
          <cell r="BB995" t="str">
            <v/>
          </cell>
          <cell r="BC995" t="str">
            <v>Compreh.</v>
          </cell>
          <cell r="BD995" t="str">
            <v>N/A</v>
          </cell>
          <cell r="BE995" t="str">
            <v xml:space="preserve">According to the Concerned department they not requested </v>
          </cell>
          <cell r="BF995" t="str">
            <v>N/A</v>
          </cell>
          <cell r="BG995" t="str">
            <v>N/A</v>
          </cell>
          <cell r="BH995" t="str">
            <v>N/A</v>
          </cell>
          <cell r="BI995" t="str">
            <v>N/A</v>
          </cell>
          <cell r="BJ995"/>
          <cell r="BK995"/>
          <cell r="BL995"/>
          <cell r="BM995"/>
          <cell r="BN995"/>
          <cell r="BO995"/>
          <cell r="BP995"/>
          <cell r="BQ995">
            <v>1108010460</v>
          </cell>
        </row>
        <row r="996">
          <cell r="C996">
            <v>253962</v>
          </cell>
          <cell r="D996" t="str">
            <v>Active</v>
          </cell>
          <cell r="E996" t="str">
            <v>Toyota</v>
          </cell>
          <cell r="F996" t="str">
            <v>Manuel</v>
          </cell>
          <cell r="G996" t="str">
            <v>I TON</v>
          </cell>
          <cell r="H996" t="str">
            <v>Light Vehicle</v>
          </cell>
          <cell r="I996"/>
          <cell r="J996" t="str">
            <v>Passenger Van</v>
          </cell>
          <cell r="K996"/>
          <cell r="L996"/>
          <cell r="M996" t="str">
            <v>JTGJX02P6D5032084</v>
          </cell>
          <cell r="N996" t="str">
            <v>JTGJX02P6D5032084</v>
          </cell>
          <cell r="O996">
            <v>2013</v>
          </cell>
          <cell r="P996" t="str">
            <v>Japan</v>
          </cell>
          <cell r="Q996" t="str">
            <v>RMS - Operations</v>
          </cell>
          <cell r="R996" t="str">
            <v>GWC</v>
          </cell>
          <cell r="S996" t="str">
            <v>LVQ</v>
          </cell>
          <cell r="T996" t="str">
            <v>LVQ</v>
          </cell>
          <cell r="U996"/>
          <cell r="V996"/>
          <cell r="W996">
            <v>4</v>
          </cell>
          <cell r="X996" t="str">
            <v>White</v>
          </cell>
          <cell r="Y996" t="str">
            <v>2TR-8544730</v>
          </cell>
          <cell r="Z996"/>
          <cell r="AA996" t="str">
            <v>Petrol</v>
          </cell>
          <cell r="AB996"/>
          <cell r="AC996">
            <v>1</v>
          </cell>
          <cell r="AD996">
            <v>7</v>
          </cell>
          <cell r="AE996"/>
          <cell r="AF996"/>
          <cell r="AG996"/>
          <cell r="AH996"/>
          <cell r="AI996">
            <v>-2000</v>
          </cell>
          <cell r="AJ996"/>
          <cell r="AK996">
            <v>2000</v>
          </cell>
          <cell r="AL996"/>
          <cell r="AM996"/>
          <cell r="AN996"/>
          <cell r="AO996"/>
          <cell r="AP996"/>
          <cell r="AQ996"/>
          <cell r="AR996"/>
          <cell r="AS996"/>
          <cell r="AT996"/>
          <cell r="AU996"/>
          <cell r="AV996"/>
          <cell r="AW996"/>
          <cell r="AX996"/>
          <cell r="AY996" t="e">
            <v>#N/A</v>
          </cell>
          <cell r="AZ996"/>
          <cell r="BA996">
            <v>44878</v>
          </cell>
          <cell r="BB996" t="str">
            <v>Expired</v>
          </cell>
          <cell r="BC996" t="str">
            <v>Compreh.</v>
          </cell>
          <cell r="BD996" t="str">
            <v>AVL</v>
          </cell>
          <cell r="BE996"/>
          <cell r="BF996" t="str">
            <v>RMS</v>
          </cell>
          <cell r="BG996" t="str">
            <v>FMB120</v>
          </cell>
          <cell r="BH996">
            <v>350424064722836</v>
          </cell>
          <cell r="BI996">
            <v>9742800054354</v>
          </cell>
          <cell r="BJ996" t="str">
            <v>Fixed</v>
          </cell>
          <cell r="BK996"/>
          <cell r="BL996"/>
          <cell r="BM996"/>
          <cell r="BN996"/>
          <cell r="BO996"/>
          <cell r="BP996"/>
          <cell r="BQ996">
            <v>1108060300</v>
          </cell>
        </row>
        <row r="997">
          <cell r="C997">
            <v>255875</v>
          </cell>
          <cell r="D997" t="str">
            <v>Active</v>
          </cell>
          <cell r="E997" t="str">
            <v>Nissan</v>
          </cell>
          <cell r="F997" t="str">
            <v>Manuel</v>
          </cell>
          <cell r="G997" t="str">
            <v>Urvan</v>
          </cell>
          <cell r="H997" t="str">
            <v>Light Vehicle</v>
          </cell>
          <cell r="I997"/>
          <cell r="J997" t="str">
            <v>Commercial Van</v>
          </cell>
          <cell r="K997"/>
          <cell r="L997"/>
          <cell r="M997" t="str">
            <v>JN6BE6AS6E9000873</v>
          </cell>
          <cell r="N997" t="str">
            <v>JN6BE6AS6E9000873</v>
          </cell>
          <cell r="O997">
            <v>2013</v>
          </cell>
          <cell r="P997" t="str">
            <v>Japan</v>
          </cell>
          <cell r="Q997" t="str">
            <v>RMS - Operations</v>
          </cell>
          <cell r="R997" t="str">
            <v>GWC</v>
          </cell>
          <cell r="S997" t="str">
            <v>LVQ</v>
          </cell>
          <cell r="T997" t="str">
            <v>LVQ</v>
          </cell>
          <cell r="U997"/>
          <cell r="V997"/>
          <cell r="W997">
            <v>4</v>
          </cell>
          <cell r="X997" t="str">
            <v>White</v>
          </cell>
          <cell r="Y997" t="str">
            <v>500532Q</v>
          </cell>
          <cell r="Z997"/>
          <cell r="AA997" t="str">
            <v>Petrol</v>
          </cell>
          <cell r="AB997"/>
          <cell r="AC997">
            <v>1</v>
          </cell>
          <cell r="AD997">
            <v>7</v>
          </cell>
          <cell r="AE997"/>
          <cell r="AF997"/>
          <cell r="AG997"/>
          <cell r="AH997"/>
          <cell r="AI997">
            <v>-1410</v>
          </cell>
          <cell r="AJ997"/>
          <cell r="AK997">
            <v>1410</v>
          </cell>
          <cell r="AL997"/>
          <cell r="AM997"/>
          <cell r="AN997"/>
          <cell r="AO997"/>
          <cell r="AP997"/>
          <cell r="AQ997"/>
          <cell r="AR997"/>
          <cell r="AS997"/>
          <cell r="AT997"/>
          <cell r="AU997"/>
          <cell r="AV997"/>
          <cell r="AW997"/>
          <cell r="AX997"/>
          <cell r="AY997" t="e">
            <v>#N/A</v>
          </cell>
          <cell r="AZ997"/>
          <cell r="BA997">
            <v>44900</v>
          </cell>
          <cell r="BB997" t="str">
            <v>Warning</v>
          </cell>
          <cell r="BC997" t="str">
            <v>Compreh.</v>
          </cell>
          <cell r="BD997" t="str">
            <v>AVL</v>
          </cell>
          <cell r="BE997"/>
          <cell r="BF997" t="str">
            <v>RMS</v>
          </cell>
          <cell r="BG997" t="str">
            <v>FMB120</v>
          </cell>
          <cell r="BH997">
            <v>357073293018210</v>
          </cell>
          <cell r="BI997">
            <v>9742800054359</v>
          </cell>
          <cell r="BJ997" t="str">
            <v>Fixed</v>
          </cell>
          <cell r="BK997"/>
          <cell r="BL997"/>
          <cell r="BM997"/>
          <cell r="BN997"/>
          <cell r="BO997"/>
          <cell r="BP997" t="str">
            <v>3Y 100K</v>
          </cell>
          <cell r="BQ997">
            <v>1108060300</v>
          </cell>
        </row>
        <row r="998">
          <cell r="C998">
            <v>263720</v>
          </cell>
          <cell r="D998" t="str">
            <v>Active</v>
          </cell>
          <cell r="E998" t="str">
            <v>Mitsubishi</v>
          </cell>
          <cell r="F998" t="str">
            <v>Manuel</v>
          </cell>
          <cell r="G998" t="str">
            <v>Pick up</v>
          </cell>
          <cell r="H998" t="str">
            <v>PASSENGER CAB</v>
          </cell>
          <cell r="I998"/>
          <cell r="J998" t="str">
            <v>PASSENGER CAB</v>
          </cell>
          <cell r="K998"/>
          <cell r="L998"/>
          <cell r="M998" t="str">
            <v>MMBMG25K7ED021179</v>
          </cell>
          <cell r="N998" t="str">
            <v>MMBMG25K7ED021179</v>
          </cell>
          <cell r="O998">
            <v>2014</v>
          </cell>
          <cell r="P998" t="str">
            <v>Thailand</v>
          </cell>
          <cell r="Q998" t="str">
            <v>FSGM-General Administration</v>
          </cell>
          <cell r="R998" t="str">
            <v>GWC</v>
          </cell>
          <cell r="S998" t="str">
            <v>LVQ</v>
          </cell>
          <cell r="T998" t="str">
            <v>LVQ</v>
          </cell>
          <cell r="U998"/>
          <cell r="V998"/>
          <cell r="W998">
            <v>4</v>
          </cell>
          <cell r="X998" t="str">
            <v>White</v>
          </cell>
          <cell r="Y998" t="str">
            <v>4D563TSUCES0363</v>
          </cell>
          <cell r="Z998"/>
          <cell r="AA998" t="str">
            <v>Diesel</v>
          </cell>
          <cell r="AB998"/>
          <cell r="AC998">
            <v>1</v>
          </cell>
          <cell r="AD998">
            <v>7</v>
          </cell>
          <cell r="AE998" t="str">
            <v>4 Seater</v>
          </cell>
          <cell r="AF998"/>
          <cell r="AG998"/>
          <cell r="AH998"/>
          <cell r="AI998">
            <v>-2540</v>
          </cell>
          <cell r="AJ998"/>
          <cell r="AK998">
            <v>2540</v>
          </cell>
          <cell r="AL998"/>
          <cell r="AM998"/>
          <cell r="AN998"/>
          <cell r="AO998"/>
          <cell r="AP998"/>
          <cell r="AQ998"/>
          <cell r="AR998"/>
          <cell r="AS998"/>
          <cell r="AT998"/>
          <cell r="AU998"/>
          <cell r="AV998"/>
          <cell r="AW998"/>
          <cell r="AX998"/>
          <cell r="AY998" t="e">
            <v>#N/A</v>
          </cell>
          <cell r="AZ998"/>
          <cell r="BA998">
            <v>44997</v>
          </cell>
          <cell r="BB998" t="str">
            <v/>
          </cell>
          <cell r="BC998" t="str">
            <v>Compreh.</v>
          </cell>
          <cell r="BD998" t="str">
            <v>N/A</v>
          </cell>
          <cell r="BE998" t="str">
            <v xml:space="preserve">According to the Concerned department they not requested </v>
          </cell>
          <cell r="BF998" t="str">
            <v>N/A</v>
          </cell>
          <cell r="BG998" t="str">
            <v>N/A</v>
          </cell>
          <cell r="BH998" t="str">
            <v>N/A</v>
          </cell>
          <cell r="BI998" t="str">
            <v>N/A</v>
          </cell>
          <cell r="BJ998"/>
          <cell r="BK998"/>
          <cell r="BL998"/>
          <cell r="BM998"/>
          <cell r="BN998"/>
          <cell r="BO998"/>
          <cell r="BP998"/>
          <cell r="BQ998">
            <v>1107010000</v>
          </cell>
        </row>
        <row r="999">
          <cell r="C999">
            <v>265045</v>
          </cell>
          <cell r="D999" t="str">
            <v>Active</v>
          </cell>
          <cell r="E999" t="str">
            <v>Nissan</v>
          </cell>
          <cell r="F999" t="str">
            <v>Manuel</v>
          </cell>
          <cell r="G999" t="str">
            <v>Urvan</v>
          </cell>
          <cell r="H999" t="str">
            <v>Light Vehicle</v>
          </cell>
          <cell r="I999"/>
          <cell r="J999" t="str">
            <v>Passenger Van</v>
          </cell>
          <cell r="K999"/>
          <cell r="L999"/>
          <cell r="M999"/>
          <cell r="N999" t="str">
            <v>JN6BE6DS9K9061853</v>
          </cell>
          <cell r="O999">
            <v>2019</v>
          </cell>
          <cell r="P999" t="str">
            <v>Japan</v>
          </cell>
          <cell r="Q999" t="str">
            <v>CL - Raslaffan Operations</v>
          </cell>
          <cell r="R999" t="str">
            <v>GWC</v>
          </cell>
          <cell r="S999" t="str">
            <v>Raslaffan</v>
          </cell>
          <cell r="T999" t="str">
            <v>NOC Raslaffan</v>
          </cell>
          <cell r="U999"/>
          <cell r="V999"/>
          <cell r="W999">
            <v>4</v>
          </cell>
          <cell r="X999" t="str">
            <v>White</v>
          </cell>
          <cell r="Y999" t="str">
            <v>717484Q</v>
          </cell>
          <cell r="Z999"/>
          <cell r="AA999" t="str">
            <v>Petrol</v>
          </cell>
          <cell r="AB999"/>
          <cell r="AC999">
            <v>1</v>
          </cell>
          <cell r="AD999"/>
          <cell r="AE999" t="str">
            <v>13 Seater</v>
          </cell>
          <cell r="AF999"/>
          <cell r="AG999"/>
          <cell r="AH999"/>
          <cell r="AI999">
            <v>2700</v>
          </cell>
          <cell r="AJ999">
            <v>4110</v>
          </cell>
          <cell r="AK999">
            <v>1410</v>
          </cell>
          <cell r="AL999"/>
          <cell r="AM999"/>
          <cell r="AN999"/>
          <cell r="AO999"/>
          <cell r="AP999"/>
          <cell r="AQ999"/>
          <cell r="AR999"/>
          <cell r="AS999"/>
          <cell r="AT999"/>
          <cell r="AU999"/>
          <cell r="AV999"/>
          <cell r="AW999"/>
          <cell r="AX999"/>
          <cell r="AY999" t="e">
            <v>#N/A</v>
          </cell>
          <cell r="AZ999"/>
          <cell r="BA999">
            <v>44936</v>
          </cell>
          <cell r="BB999" t="str">
            <v>Warning</v>
          </cell>
          <cell r="BC999" t="str">
            <v>Compreh.</v>
          </cell>
          <cell r="BD999" t="str">
            <v>AVL</v>
          </cell>
          <cell r="BE999" t="str">
            <v>vimal</v>
          </cell>
          <cell r="BF999" t="str">
            <v>CL - NOC LOGISTICS BASE</v>
          </cell>
          <cell r="BG999" t="str">
            <v>FMB120</v>
          </cell>
          <cell r="BH999">
            <v>357073298009750</v>
          </cell>
          <cell r="BI999">
            <v>9742800076306</v>
          </cell>
          <cell r="BJ999" t="str">
            <v>Fixed</v>
          </cell>
          <cell r="BK999"/>
          <cell r="BL999"/>
          <cell r="BM999"/>
          <cell r="BN999"/>
          <cell r="BO999"/>
          <cell r="BP999" t="str">
            <v>3Y 100K</v>
          </cell>
          <cell r="BQ999">
            <v>1108010460</v>
          </cell>
        </row>
        <row r="1000">
          <cell r="C1000">
            <v>265239</v>
          </cell>
          <cell r="D1000" t="str">
            <v>Active</v>
          </cell>
          <cell r="E1000" t="str">
            <v>Nissan</v>
          </cell>
          <cell r="F1000" t="str">
            <v>Manuel</v>
          </cell>
          <cell r="G1000" t="str">
            <v>Urvan</v>
          </cell>
          <cell r="H1000" t="str">
            <v>Light Vehicle</v>
          </cell>
          <cell r="I1000"/>
          <cell r="J1000" t="str">
            <v>Passenger Van</v>
          </cell>
          <cell r="K1000"/>
          <cell r="L1000"/>
          <cell r="M1000"/>
          <cell r="N1000" t="str">
            <v>JN6BE6DS5K9061820</v>
          </cell>
          <cell r="O1000">
            <v>2019</v>
          </cell>
          <cell r="P1000" t="str">
            <v>Japan</v>
          </cell>
          <cell r="Q1000" t="str">
            <v>CL - QG Project</v>
          </cell>
          <cell r="R1000" t="str">
            <v>GWC</v>
          </cell>
          <cell r="S1000"/>
          <cell r="T1000"/>
          <cell r="U1000"/>
          <cell r="V1000"/>
          <cell r="W1000">
            <v>4</v>
          </cell>
          <cell r="X1000" t="str">
            <v>White</v>
          </cell>
          <cell r="Y1000" t="str">
            <v>717086Q</v>
          </cell>
          <cell r="Z1000"/>
          <cell r="AA1000" t="str">
            <v>Petrol</v>
          </cell>
          <cell r="AB1000"/>
          <cell r="AC1000">
            <v>1</v>
          </cell>
          <cell r="AD1000"/>
          <cell r="AE1000" t="str">
            <v>13 Seater</v>
          </cell>
          <cell r="AF1000"/>
          <cell r="AG1000"/>
          <cell r="AH1000"/>
          <cell r="AI1000">
            <v>2700</v>
          </cell>
          <cell r="AJ1000">
            <v>4110</v>
          </cell>
          <cell r="AK1000">
            <v>1410</v>
          </cell>
          <cell r="AL1000"/>
          <cell r="AM1000"/>
          <cell r="AN1000"/>
          <cell r="AO1000"/>
          <cell r="AP1000"/>
          <cell r="AQ1000"/>
          <cell r="AR1000"/>
          <cell r="AS1000"/>
          <cell r="AT1000"/>
          <cell r="AU1000"/>
          <cell r="AV1000"/>
          <cell r="AW1000"/>
          <cell r="AX1000"/>
          <cell r="AY1000" t="e">
            <v>#N/A</v>
          </cell>
          <cell r="AZ1000"/>
          <cell r="BA1000">
            <v>44948</v>
          </cell>
          <cell r="BB1000" t="str">
            <v>Warning</v>
          </cell>
          <cell r="BC1000" t="str">
            <v>Compreh.</v>
          </cell>
          <cell r="BD1000" t="str">
            <v>AVL</v>
          </cell>
          <cell r="BE1000"/>
          <cell r="BF1000" t="str">
            <v>CL - NOC LOGISTICS BASE</v>
          </cell>
          <cell r="BG1000" t="str">
            <v>FMB120</v>
          </cell>
          <cell r="BH1000">
            <v>357073293003394</v>
          </cell>
          <cell r="BI1000">
            <v>9742800059867</v>
          </cell>
          <cell r="BJ1000" t="str">
            <v>Fixed</v>
          </cell>
          <cell r="BK1000"/>
          <cell r="BL1000"/>
          <cell r="BM1000"/>
          <cell r="BN1000"/>
          <cell r="BO1000"/>
          <cell r="BP1000" t="str">
            <v>3Y 100K</v>
          </cell>
          <cell r="BQ1000">
            <v>1108010480</v>
          </cell>
        </row>
        <row r="1001">
          <cell r="C1001">
            <v>265250</v>
          </cell>
          <cell r="D1001" t="str">
            <v>Active</v>
          </cell>
          <cell r="E1001" t="str">
            <v>Nissan</v>
          </cell>
          <cell r="F1001" t="str">
            <v>Manuel</v>
          </cell>
          <cell r="G1001" t="str">
            <v>Urvan</v>
          </cell>
          <cell r="H1001" t="str">
            <v>Light Vehicle</v>
          </cell>
          <cell r="I1001"/>
          <cell r="J1001" t="str">
            <v>Passenger Van</v>
          </cell>
          <cell r="K1001"/>
          <cell r="L1001"/>
          <cell r="M1001"/>
          <cell r="N1001" t="str">
            <v>JN6BE6DS5K9061851</v>
          </cell>
          <cell r="O1001">
            <v>2019</v>
          </cell>
          <cell r="P1001" t="str">
            <v>Japan</v>
          </cell>
          <cell r="Q1001" t="str">
            <v>CL - CTC Operations</v>
          </cell>
          <cell r="R1001" t="str">
            <v>GWC</v>
          </cell>
          <cell r="S1001"/>
          <cell r="T1001"/>
          <cell r="U1001"/>
          <cell r="V1001"/>
          <cell r="W1001">
            <v>4</v>
          </cell>
          <cell r="X1001" t="str">
            <v>White</v>
          </cell>
          <cell r="Y1001" t="str">
            <v>717463Q</v>
          </cell>
          <cell r="Z1001"/>
          <cell r="AA1001" t="str">
            <v>Petrol</v>
          </cell>
          <cell r="AB1001"/>
          <cell r="AC1001">
            <v>1</v>
          </cell>
          <cell r="AD1001"/>
          <cell r="AE1001" t="str">
            <v>13 Seater</v>
          </cell>
          <cell r="AF1001"/>
          <cell r="AG1001"/>
          <cell r="AH1001"/>
          <cell r="AI1001">
            <v>2700</v>
          </cell>
          <cell r="AJ1001">
            <v>4110</v>
          </cell>
          <cell r="AK1001">
            <v>1410</v>
          </cell>
          <cell r="AL1001"/>
          <cell r="AM1001"/>
          <cell r="AN1001"/>
          <cell r="AO1001"/>
          <cell r="AP1001"/>
          <cell r="AQ1001"/>
          <cell r="AR1001"/>
          <cell r="AS1001"/>
          <cell r="AT1001"/>
          <cell r="AU1001"/>
          <cell r="AV1001"/>
          <cell r="AW1001"/>
          <cell r="AX1001"/>
          <cell r="AY1001" t="e">
            <v>#N/A</v>
          </cell>
          <cell r="AZ1001"/>
          <cell r="BA1001">
            <v>44949</v>
          </cell>
          <cell r="BB1001" t="str">
            <v>Warning</v>
          </cell>
          <cell r="BC1001" t="str">
            <v>Compreh.</v>
          </cell>
          <cell r="BD1001" t="str">
            <v>N/A</v>
          </cell>
          <cell r="BE1001" t="str">
            <v xml:space="preserve">According to the Concerned department they not requested </v>
          </cell>
          <cell r="BF1001" t="str">
            <v>N/A</v>
          </cell>
          <cell r="BG1001" t="str">
            <v>N/A</v>
          </cell>
          <cell r="BH1001" t="str">
            <v>N/A</v>
          </cell>
          <cell r="BI1001" t="str">
            <v>N/A</v>
          </cell>
          <cell r="BJ1001"/>
          <cell r="BK1001"/>
          <cell r="BL1001"/>
          <cell r="BM1001"/>
          <cell r="BN1001"/>
          <cell r="BO1001"/>
          <cell r="BP1001" t="str">
            <v>3Y 100K</v>
          </cell>
          <cell r="BQ1001">
            <v>1108010240</v>
          </cell>
        </row>
        <row r="1002">
          <cell r="C1002">
            <v>265291</v>
          </cell>
          <cell r="D1002" t="str">
            <v>Active</v>
          </cell>
          <cell r="E1002" t="str">
            <v>Nissan</v>
          </cell>
          <cell r="F1002" t="str">
            <v>Manuel</v>
          </cell>
          <cell r="G1002" t="str">
            <v>Urvan</v>
          </cell>
          <cell r="H1002" t="str">
            <v>Light Vehicle</v>
          </cell>
          <cell r="I1002"/>
          <cell r="J1002" t="str">
            <v>Passenger Van</v>
          </cell>
          <cell r="K1002"/>
          <cell r="L1002"/>
          <cell r="M1002"/>
          <cell r="N1002" t="str">
            <v>JN6BE6DS7K9061818</v>
          </cell>
          <cell r="O1002">
            <v>2019</v>
          </cell>
          <cell r="P1002" t="str">
            <v>Japan</v>
          </cell>
          <cell r="Q1002" t="str">
            <v>FSHR-HR - Services</v>
          </cell>
          <cell r="R1002" t="str">
            <v>GWC</v>
          </cell>
          <cell r="S1002"/>
          <cell r="T1002"/>
          <cell r="U1002"/>
          <cell r="V1002"/>
          <cell r="W1002">
            <v>4</v>
          </cell>
          <cell r="X1002" t="str">
            <v>White</v>
          </cell>
          <cell r="Y1002" t="str">
            <v>716544Q</v>
          </cell>
          <cell r="Z1002"/>
          <cell r="AA1002" t="str">
            <v>Petrol</v>
          </cell>
          <cell r="AB1002"/>
          <cell r="AC1002">
            <v>1</v>
          </cell>
          <cell r="AD1002"/>
          <cell r="AE1002" t="str">
            <v>13 Seater</v>
          </cell>
          <cell r="AF1002"/>
          <cell r="AG1002"/>
          <cell r="AH1002"/>
          <cell r="AI1002">
            <v>2700</v>
          </cell>
          <cell r="AJ1002">
            <v>4110</v>
          </cell>
          <cell r="AK1002">
            <v>1410</v>
          </cell>
          <cell r="AL1002"/>
          <cell r="AM1002"/>
          <cell r="AN1002"/>
          <cell r="AO1002"/>
          <cell r="AP1002"/>
          <cell r="AQ1002"/>
          <cell r="AR1002"/>
          <cell r="AS1002"/>
          <cell r="AT1002"/>
          <cell r="AU1002"/>
          <cell r="AV1002"/>
          <cell r="AW1002"/>
          <cell r="AX1002"/>
          <cell r="AY1002" t="e">
            <v>#N/A</v>
          </cell>
          <cell r="AZ1002"/>
          <cell r="BA1002">
            <v>44948</v>
          </cell>
          <cell r="BB1002" t="str">
            <v>Warning</v>
          </cell>
          <cell r="BC1002" t="str">
            <v>Compreh.</v>
          </cell>
          <cell r="BD1002" t="str">
            <v>N/A</v>
          </cell>
          <cell r="BE1002" t="str">
            <v xml:space="preserve">According to the Concerned department they not requested </v>
          </cell>
          <cell r="BF1002" t="str">
            <v>N/A</v>
          </cell>
          <cell r="BG1002" t="str">
            <v>N/A</v>
          </cell>
          <cell r="BH1002" t="str">
            <v>N/A</v>
          </cell>
          <cell r="BI1002" t="str">
            <v>N/A</v>
          </cell>
          <cell r="BJ1002"/>
          <cell r="BK1002"/>
          <cell r="BL1002"/>
          <cell r="BM1002"/>
          <cell r="BN1002"/>
          <cell r="BO1002"/>
          <cell r="BP1002" t="str">
            <v>3Y 100K</v>
          </cell>
          <cell r="BQ1002">
            <v>1107060100</v>
          </cell>
        </row>
        <row r="1003">
          <cell r="C1003">
            <v>265309</v>
          </cell>
          <cell r="D1003" t="str">
            <v>Active</v>
          </cell>
          <cell r="E1003" t="str">
            <v>Nissan</v>
          </cell>
          <cell r="F1003" t="str">
            <v>Manuel</v>
          </cell>
          <cell r="G1003" t="str">
            <v>Urvan</v>
          </cell>
          <cell r="H1003" t="str">
            <v>Light Vehicle</v>
          </cell>
          <cell r="I1003"/>
          <cell r="J1003" t="str">
            <v>Passenger Van</v>
          </cell>
          <cell r="K1003"/>
          <cell r="L1003"/>
          <cell r="M1003"/>
          <cell r="N1003" t="str">
            <v>JN6BE6DS6K9061826</v>
          </cell>
          <cell r="O1003">
            <v>2019</v>
          </cell>
          <cell r="P1003" t="str">
            <v>Japan</v>
          </cell>
          <cell r="Q1003" t="str">
            <v>RMS - Operations</v>
          </cell>
          <cell r="R1003" t="str">
            <v>GWC</v>
          </cell>
          <cell r="S1003"/>
          <cell r="T1003"/>
          <cell r="U1003"/>
          <cell r="V1003"/>
          <cell r="W1003">
            <v>4</v>
          </cell>
          <cell r="X1003" t="str">
            <v>White</v>
          </cell>
          <cell r="Y1003" t="str">
            <v>716511Q</v>
          </cell>
          <cell r="Z1003"/>
          <cell r="AA1003" t="str">
            <v>Petrol</v>
          </cell>
          <cell r="AB1003"/>
          <cell r="AC1003">
            <v>1</v>
          </cell>
          <cell r="AD1003"/>
          <cell r="AE1003" t="str">
            <v>13 Seater</v>
          </cell>
          <cell r="AF1003"/>
          <cell r="AG1003"/>
          <cell r="AH1003" t="str">
            <v>3TON</v>
          </cell>
          <cell r="AI1003">
            <v>2700</v>
          </cell>
          <cell r="AJ1003">
            <v>4110</v>
          </cell>
          <cell r="AK1003">
            <v>1410</v>
          </cell>
          <cell r="AL1003"/>
          <cell r="AM1003"/>
          <cell r="AN1003"/>
          <cell r="AO1003"/>
          <cell r="AP1003"/>
          <cell r="AQ1003"/>
          <cell r="AR1003"/>
          <cell r="AS1003"/>
          <cell r="AT1003"/>
          <cell r="AU1003"/>
          <cell r="AV1003"/>
          <cell r="AW1003"/>
          <cell r="AX1003"/>
          <cell r="AY1003" t="e">
            <v>#N/A</v>
          </cell>
          <cell r="AZ1003"/>
          <cell r="BA1003">
            <v>44959</v>
          </cell>
          <cell r="BB1003" t="str">
            <v/>
          </cell>
          <cell r="BC1003" t="str">
            <v>Compreh.</v>
          </cell>
          <cell r="BD1003" t="str">
            <v>AVL</v>
          </cell>
          <cell r="BE1003"/>
          <cell r="BF1003" t="str">
            <v>RMS</v>
          </cell>
          <cell r="BG1003" t="str">
            <v>FMB120</v>
          </cell>
          <cell r="BH1003">
            <v>350424063280612</v>
          </cell>
          <cell r="BI1003">
            <v>9742800054356</v>
          </cell>
          <cell r="BJ1003" t="str">
            <v>Fixed</v>
          </cell>
          <cell r="BK1003"/>
          <cell r="BL1003"/>
          <cell r="BM1003"/>
          <cell r="BN1003"/>
          <cell r="BO1003"/>
          <cell r="BP1003" t="str">
            <v>3Y 100K</v>
          </cell>
          <cell r="BQ1003">
            <v>1108060300</v>
          </cell>
        </row>
        <row r="1004">
          <cell r="C1004">
            <v>265391</v>
          </cell>
          <cell r="D1004" t="str">
            <v>Active</v>
          </cell>
          <cell r="E1004" t="str">
            <v>Nissan</v>
          </cell>
          <cell r="F1004" t="str">
            <v>Manuel</v>
          </cell>
          <cell r="G1004" t="str">
            <v>Urvan</v>
          </cell>
          <cell r="H1004" t="str">
            <v>Light Vehicle</v>
          </cell>
          <cell r="I1004"/>
          <cell r="J1004" t="str">
            <v>Passenger Van</v>
          </cell>
          <cell r="K1004"/>
          <cell r="L1004"/>
          <cell r="M1004"/>
          <cell r="N1004" t="str">
            <v>JN6BE6DS8K9061844</v>
          </cell>
          <cell r="O1004">
            <v>2019</v>
          </cell>
          <cell r="P1004" t="str">
            <v>Japan</v>
          </cell>
          <cell r="Q1004" t="str">
            <v>RMS - Operations</v>
          </cell>
          <cell r="R1004" t="str">
            <v>GWC</v>
          </cell>
          <cell r="S1004"/>
          <cell r="T1004"/>
          <cell r="U1004"/>
          <cell r="V1004"/>
          <cell r="W1004">
            <v>4</v>
          </cell>
          <cell r="X1004" t="str">
            <v>White</v>
          </cell>
          <cell r="Y1004" t="str">
            <v>717331Q</v>
          </cell>
          <cell r="Z1004"/>
          <cell r="AA1004" t="str">
            <v>Petrol</v>
          </cell>
          <cell r="AB1004"/>
          <cell r="AC1004">
            <v>1</v>
          </cell>
          <cell r="AD1004"/>
          <cell r="AE1004" t="str">
            <v>13 Seater</v>
          </cell>
          <cell r="AF1004"/>
          <cell r="AG1004"/>
          <cell r="AH1004" t="str">
            <v>3TON</v>
          </cell>
          <cell r="AI1004">
            <v>2700</v>
          </cell>
          <cell r="AJ1004">
            <v>4110</v>
          </cell>
          <cell r="AK1004">
            <v>1410</v>
          </cell>
          <cell r="AL1004"/>
          <cell r="AM1004"/>
          <cell r="AN1004"/>
          <cell r="AO1004"/>
          <cell r="AP1004"/>
          <cell r="AQ1004"/>
          <cell r="AR1004"/>
          <cell r="AS1004"/>
          <cell r="AT1004"/>
          <cell r="AU1004"/>
          <cell r="AV1004"/>
          <cell r="AW1004"/>
          <cell r="AX1004"/>
          <cell r="AY1004" t="e">
            <v>#N/A</v>
          </cell>
          <cell r="AZ1004"/>
          <cell r="BA1004">
            <v>44987</v>
          </cell>
          <cell r="BB1004" t="str">
            <v/>
          </cell>
          <cell r="BC1004" t="str">
            <v>Compreh.</v>
          </cell>
          <cell r="BD1004" t="str">
            <v>AVL</v>
          </cell>
          <cell r="BE1004"/>
          <cell r="BF1004" t="str">
            <v>RMS</v>
          </cell>
          <cell r="BG1004" t="str">
            <v>FMB120</v>
          </cell>
          <cell r="BH1004">
            <v>350424063272619</v>
          </cell>
          <cell r="BI1004">
            <v>9742800059863</v>
          </cell>
          <cell r="BJ1004" t="str">
            <v>Fixed</v>
          </cell>
          <cell r="BK1004"/>
          <cell r="BL1004"/>
          <cell r="BM1004"/>
          <cell r="BN1004"/>
          <cell r="BO1004"/>
          <cell r="BP1004" t="str">
            <v>3Y 100K</v>
          </cell>
          <cell r="BQ1004">
            <v>1108060300</v>
          </cell>
        </row>
        <row r="1005">
          <cell r="C1005">
            <v>265399</v>
          </cell>
          <cell r="D1005" t="str">
            <v>Active</v>
          </cell>
          <cell r="E1005" t="str">
            <v>Nissan</v>
          </cell>
          <cell r="F1005" t="str">
            <v>Manuel</v>
          </cell>
          <cell r="G1005" t="str">
            <v>Urvan</v>
          </cell>
          <cell r="H1005" t="str">
            <v>Light Vehicle</v>
          </cell>
          <cell r="I1005"/>
          <cell r="J1005" t="str">
            <v>Passenger Van</v>
          </cell>
          <cell r="K1005"/>
          <cell r="L1005"/>
          <cell r="M1005"/>
          <cell r="N1005" t="str">
            <v>JN6BE6DS8K9061858</v>
          </cell>
          <cell r="O1005">
            <v>2019</v>
          </cell>
          <cell r="P1005" t="str">
            <v>Japan</v>
          </cell>
          <cell r="Q1005" t="str">
            <v>RMS - Operations</v>
          </cell>
          <cell r="R1005" t="str">
            <v>GWC</v>
          </cell>
          <cell r="S1005"/>
          <cell r="T1005"/>
          <cell r="U1005"/>
          <cell r="V1005"/>
          <cell r="W1005">
            <v>4</v>
          </cell>
          <cell r="X1005" t="str">
            <v>White</v>
          </cell>
          <cell r="Y1005" t="str">
            <v>717149Q</v>
          </cell>
          <cell r="Z1005"/>
          <cell r="AA1005" t="str">
            <v>Petrol</v>
          </cell>
          <cell r="AB1005"/>
          <cell r="AC1005">
            <v>1</v>
          </cell>
          <cell r="AD1005"/>
          <cell r="AE1005" t="str">
            <v>13 Seater</v>
          </cell>
          <cell r="AF1005"/>
          <cell r="AG1005"/>
          <cell r="AH1005" t="str">
            <v>3TON</v>
          </cell>
          <cell r="AI1005">
            <v>2700</v>
          </cell>
          <cell r="AJ1005">
            <v>4110</v>
          </cell>
          <cell r="AK1005">
            <v>1410</v>
          </cell>
          <cell r="AL1005"/>
          <cell r="AM1005"/>
          <cell r="AN1005"/>
          <cell r="AO1005"/>
          <cell r="AP1005"/>
          <cell r="AQ1005"/>
          <cell r="AR1005"/>
          <cell r="AS1005"/>
          <cell r="AT1005"/>
          <cell r="AU1005"/>
          <cell r="AV1005"/>
          <cell r="AW1005"/>
          <cell r="AX1005"/>
          <cell r="AY1005" t="e">
            <v>#N/A</v>
          </cell>
          <cell r="AZ1005"/>
          <cell r="BA1005">
            <v>44958</v>
          </cell>
          <cell r="BB1005" t="str">
            <v/>
          </cell>
          <cell r="BC1005" t="str">
            <v>Compreh.</v>
          </cell>
          <cell r="BD1005" t="str">
            <v>AVL</v>
          </cell>
          <cell r="BE1005"/>
          <cell r="BF1005" t="str">
            <v>RMS</v>
          </cell>
          <cell r="BG1005" t="str">
            <v>FMB120</v>
          </cell>
          <cell r="BH1005">
            <v>357073293019549</v>
          </cell>
          <cell r="BI1005">
            <v>9742800060359</v>
          </cell>
          <cell r="BJ1005" t="str">
            <v>fixed</v>
          </cell>
          <cell r="BK1005"/>
          <cell r="BL1005"/>
          <cell r="BM1005"/>
          <cell r="BN1005"/>
          <cell r="BO1005"/>
          <cell r="BP1005" t="str">
            <v>3Y 100K</v>
          </cell>
          <cell r="BQ1005">
            <v>1108060300</v>
          </cell>
        </row>
        <row r="1006">
          <cell r="C1006">
            <v>265425</v>
          </cell>
          <cell r="D1006" t="str">
            <v>Active</v>
          </cell>
          <cell r="E1006" t="str">
            <v>Nissan</v>
          </cell>
          <cell r="F1006" t="str">
            <v>Manuel</v>
          </cell>
          <cell r="G1006" t="str">
            <v>Urvan</v>
          </cell>
          <cell r="H1006" t="str">
            <v>Light Vehicle</v>
          </cell>
          <cell r="I1006"/>
          <cell r="J1006" t="str">
            <v>Passenger Van</v>
          </cell>
          <cell r="K1006"/>
          <cell r="L1006"/>
          <cell r="M1006"/>
          <cell r="N1006" t="str">
            <v>JN6BE6DS9K9061805</v>
          </cell>
          <cell r="O1006">
            <v>2019</v>
          </cell>
          <cell r="P1006" t="str">
            <v>Japan</v>
          </cell>
          <cell r="Q1006" t="str">
            <v>RMS - Operations</v>
          </cell>
          <cell r="R1006" t="str">
            <v>GWC</v>
          </cell>
          <cell r="S1006"/>
          <cell r="T1006"/>
          <cell r="U1006"/>
          <cell r="V1006"/>
          <cell r="W1006">
            <v>4</v>
          </cell>
          <cell r="X1006" t="str">
            <v>White</v>
          </cell>
          <cell r="Y1006" t="str">
            <v>716799Q</v>
          </cell>
          <cell r="Z1006"/>
          <cell r="AA1006" t="str">
            <v>Petrol</v>
          </cell>
          <cell r="AB1006"/>
          <cell r="AC1006">
            <v>1</v>
          </cell>
          <cell r="AD1006"/>
          <cell r="AE1006" t="str">
            <v>13 Seater</v>
          </cell>
          <cell r="AF1006"/>
          <cell r="AG1006"/>
          <cell r="AH1006" t="str">
            <v>3TON</v>
          </cell>
          <cell r="AI1006">
            <v>2700</v>
          </cell>
          <cell r="AJ1006">
            <v>4110</v>
          </cell>
          <cell r="AK1006">
            <v>1410</v>
          </cell>
          <cell r="AL1006"/>
          <cell r="AM1006"/>
          <cell r="AN1006"/>
          <cell r="AO1006"/>
          <cell r="AP1006"/>
          <cell r="AQ1006"/>
          <cell r="AR1006"/>
          <cell r="AS1006"/>
          <cell r="AT1006"/>
          <cell r="AU1006"/>
          <cell r="AV1006"/>
          <cell r="AW1006"/>
          <cell r="AX1006"/>
          <cell r="AY1006" t="e">
            <v>#N/A</v>
          </cell>
          <cell r="AZ1006"/>
          <cell r="BA1006">
            <v>44950</v>
          </cell>
          <cell r="BB1006" t="str">
            <v/>
          </cell>
          <cell r="BC1006" t="str">
            <v>Compreh.</v>
          </cell>
          <cell r="BD1006" t="str">
            <v>AVL</v>
          </cell>
          <cell r="BE1006"/>
          <cell r="BF1006" t="str">
            <v>RMS</v>
          </cell>
          <cell r="BG1006" t="str">
            <v>FMB120</v>
          </cell>
          <cell r="BH1006">
            <v>350424063281974</v>
          </cell>
          <cell r="BI1006">
            <v>9742800059864</v>
          </cell>
          <cell r="BJ1006" t="str">
            <v>Fixed</v>
          </cell>
          <cell r="BK1006"/>
          <cell r="BL1006"/>
          <cell r="BM1006"/>
          <cell r="BN1006"/>
          <cell r="BO1006"/>
          <cell r="BP1006" t="str">
            <v>3Y 100K</v>
          </cell>
          <cell r="BQ1006">
            <v>1108060300</v>
          </cell>
        </row>
        <row r="1007">
          <cell r="C1007">
            <v>265488</v>
          </cell>
          <cell r="D1007" t="str">
            <v>Active</v>
          </cell>
          <cell r="E1007" t="str">
            <v>Nissan</v>
          </cell>
          <cell r="F1007" t="str">
            <v>Manuel</v>
          </cell>
          <cell r="G1007" t="str">
            <v>Urvan</v>
          </cell>
          <cell r="H1007" t="str">
            <v>Light Vehicle</v>
          </cell>
          <cell r="I1007"/>
          <cell r="J1007" t="str">
            <v>Passenger Van</v>
          </cell>
          <cell r="K1007"/>
          <cell r="L1007"/>
          <cell r="M1007"/>
          <cell r="N1007" t="str">
            <v>JN6BE6DS8K9061861</v>
          </cell>
          <cell r="O1007">
            <v>2019</v>
          </cell>
          <cell r="P1007" t="str">
            <v>Japan</v>
          </cell>
          <cell r="Q1007" t="str">
            <v>RMS - Operations</v>
          </cell>
          <cell r="R1007" t="str">
            <v>GWC</v>
          </cell>
          <cell r="S1007"/>
          <cell r="T1007"/>
          <cell r="U1007"/>
          <cell r="V1007"/>
          <cell r="W1007">
            <v>4</v>
          </cell>
          <cell r="X1007" t="str">
            <v>White</v>
          </cell>
          <cell r="Y1007" t="str">
            <v>717606Q</v>
          </cell>
          <cell r="Z1007"/>
          <cell r="AA1007" t="str">
            <v>Petrol</v>
          </cell>
          <cell r="AB1007"/>
          <cell r="AC1007">
            <v>1</v>
          </cell>
          <cell r="AD1007"/>
          <cell r="AE1007" t="str">
            <v>13 Seater</v>
          </cell>
          <cell r="AF1007"/>
          <cell r="AG1007"/>
          <cell r="AH1007" t="str">
            <v>3TON</v>
          </cell>
          <cell r="AI1007">
            <v>2700</v>
          </cell>
          <cell r="AJ1007">
            <v>4110</v>
          </cell>
          <cell r="AK1007">
            <v>1410</v>
          </cell>
          <cell r="AL1007"/>
          <cell r="AM1007"/>
          <cell r="AN1007"/>
          <cell r="AO1007"/>
          <cell r="AP1007"/>
          <cell r="AQ1007"/>
          <cell r="AR1007"/>
          <cell r="AS1007"/>
          <cell r="AT1007"/>
          <cell r="AU1007"/>
          <cell r="AV1007"/>
          <cell r="AW1007"/>
          <cell r="AX1007"/>
          <cell r="AY1007" t="e">
            <v>#N/A</v>
          </cell>
          <cell r="AZ1007"/>
          <cell r="BA1007">
            <v>44943</v>
          </cell>
          <cell r="BB1007" t="str">
            <v>Warning</v>
          </cell>
          <cell r="BC1007" t="str">
            <v>Compreh.</v>
          </cell>
          <cell r="BD1007" t="str">
            <v>AVL</v>
          </cell>
          <cell r="BE1007"/>
          <cell r="BF1007" t="str">
            <v>RMS</v>
          </cell>
          <cell r="BG1007" t="str">
            <v>FMB120</v>
          </cell>
          <cell r="BH1007">
            <v>357073298467073</v>
          </cell>
          <cell r="BI1007">
            <v>9742800060358</v>
          </cell>
          <cell r="BJ1007" t="str">
            <v>fixed</v>
          </cell>
          <cell r="BK1007"/>
          <cell r="BL1007"/>
          <cell r="BM1007"/>
          <cell r="BN1007"/>
          <cell r="BO1007"/>
          <cell r="BP1007" t="str">
            <v>3Y 100K</v>
          </cell>
          <cell r="BQ1007">
            <v>1108060300</v>
          </cell>
        </row>
        <row r="1008">
          <cell r="C1008">
            <v>265542</v>
          </cell>
          <cell r="D1008" t="str">
            <v>Active</v>
          </cell>
          <cell r="E1008" t="str">
            <v>Nissan</v>
          </cell>
          <cell r="F1008" t="str">
            <v>Manuel</v>
          </cell>
          <cell r="G1008" t="str">
            <v>Navara</v>
          </cell>
          <cell r="H1008" t="str">
            <v>PASSENGER CAB</v>
          </cell>
          <cell r="I1008"/>
          <cell r="J1008" t="str">
            <v>PASSENGER CAB</v>
          </cell>
          <cell r="K1008"/>
          <cell r="L1008"/>
          <cell r="M1008"/>
          <cell r="N1008" t="str">
            <v>VSKDD3C24KA111201</v>
          </cell>
          <cell r="O1008">
            <v>2019</v>
          </cell>
          <cell r="P1008" t="str">
            <v>Japan</v>
          </cell>
          <cell r="Q1008" t="str">
            <v>FSHR-HR - Services</v>
          </cell>
          <cell r="R1008" t="str">
            <v>GWC</v>
          </cell>
          <cell r="S1008"/>
          <cell r="T1008"/>
          <cell r="U1008"/>
          <cell r="V1008"/>
          <cell r="W1008">
            <v>4</v>
          </cell>
          <cell r="X1008" t="str">
            <v>White</v>
          </cell>
          <cell r="Y1008" t="str">
            <v>017305C</v>
          </cell>
          <cell r="Z1008"/>
          <cell r="AA1008" t="str">
            <v>Petrol</v>
          </cell>
          <cell r="AB1008"/>
          <cell r="AC1008">
            <v>1</v>
          </cell>
          <cell r="AD1008"/>
          <cell r="AE1008" t="str">
            <v>4 Seater</v>
          </cell>
          <cell r="AF1008"/>
          <cell r="AG1008"/>
          <cell r="AH1008" t="str">
            <v>1TON</v>
          </cell>
          <cell r="AI1008">
            <v>2530</v>
          </cell>
          <cell r="AJ1008">
            <v>3950</v>
          </cell>
          <cell r="AK1008">
            <v>1420</v>
          </cell>
          <cell r="AL1008"/>
          <cell r="AM1008"/>
          <cell r="AN1008"/>
          <cell r="AO1008"/>
          <cell r="AP1008"/>
          <cell r="AQ1008"/>
          <cell r="AR1008"/>
          <cell r="AS1008"/>
          <cell r="AT1008"/>
          <cell r="AU1008"/>
          <cell r="AV1008"/>
          <cell r="AW1008"/>
          <cell r="AX1008"/>
          <cell r="AY1008" t="e">
            <v>#N/A</v>
          </cell>
          <cell r="AZ1008"/>
          <cell r="BA1008">
            <v>44952</v>
          </cell>
          <cell r="BB1008" t="str">
            <v/>
          </cell>
          <cell r="BC1008" t="str">
            <v>Compreh.</v>
          </cell>
          <cell r="BD1008" t="str">
            <v>N/A</v>
          </cell>
          <cell r="BE1008" t="str">
            <v xml:space="preserve">According to the Concerned department they not requested </v>
          </cell>
          <cell r="BF1008" t="str">
            <v>N/A</v>
          </cell>
          <cell r="BG1008" t="str">
            <v>N/A</v>
          </cell>
          <cell r="BH1008" t="str">
            <v>N/A</v>
          </cell>
          <cell r="BI1008" t="str">
            <v>N/A</v>
          </cell>
          <cell r="BJ1008"/>
          <cell r="BK1008"/>
          <cell r="BL1008"/>
          <cell r="BM1008"/>
          <cell r="BN1008"/>
          <cell r="BO1008"/>
          <cell r="BP1008" t="str">
            <v>3Y 100K</v>
          </cell>
          <cell r="BQ1008">
            <v>1107060100</v>
          </cell>
        </row>
        <row r="1009">
          <cell r="C1009">
            <v>265545</v>
          </cell>
          <cell r="D1009" t="str">
            <v>Active</v>
          </cell>
          <cell r="E1009" t="str">
            <v>Nissan</v>
          </cell>
          <cell r="F1009" t="str">
            <v>Manuel</v>
          </cell>
          <cell r="G1009" t="str">
            <v>Navara</v>
          </cell>
          <cell r="H1009" t="str">
            <v>PASSENGER CAB</v>
          </cell>
          <cell r="I1009"/>
          <cell r="J1009" t="str">
            <v>PASSENGER CAB</v>
          </cell>
          <cell r="K1009"/>
          <cell r="L1009"/>
          <cell r="M1009"/>
          <cell r="N1009" t="str">
            <v>VSKDD3C24KA111330</v>
          </cell>
          <cell r="O1009">
            <v>2019</v>
          </cell>
          <cell r="P1009" t="str">
            <v>Japan</v>
          </cell>
          <cell r="Q1009" t="str">
            <v>GWC Fine Arts</v>
          </cell>
          <cell r="R1009" t="str">
            <v>GWC</v>
          </cell>
          <cell r="S1009"/>
          <cell r="T1009"/>
          <cell r="U1009"/>
          <cell r="V1009"/>
          <cell r="W1009">
            <v>4</v>
          </cell>
          <cell r="X1009" t="str">
            <v>White</v>
          </cell>
          <cell r="Y1009" t="str">
            <v>016999C</v>
          </cell>
          <cell r="Z1009"/>
          <cell r="AA1009" t="str">
            <v>Petrol</v>
          </cell>
          <cell r="AB1009"/>
          <cell r="AC1009">
            <v>1</v>
          </cell>
          <cell r="AD1009"/>
          <cell r="AE1009" t="str">
            <v>4 Seater</v>
          </cell>
          <cell r="AF1009"/>
          <cell r="AG1009"/>
          <cell r="AH1009" t="str">
            <v>1TON</v>
          </cell>
          <cell r="AI1009">
            <v>2530</v>
          </cell>
          <cell r="AJ1009">
            <v>3950</v>
          </cell>
          <cell r="AK1009">
            <v>1420</v>
          </cell>
          <cell r="AL1009"/>
          <cell r="AM1009"/>
          <cell r="AN1009"/>
          <cell r="AO1009"/>
          <cell r="AP1009"/>
          <cell r="AQ1009"/>
          <cell r="AR1009"/>
          <cell r="AS1009"/>
          <cell r="AT1009"/>
          <cell r="AU1009"/>
          <cell r="AV1009"/>
          <cell r="AW1009"/>
          <cell r="AX1009"/>
          <cell r="AY1009" t="e">
            <v>#N/A</v>
          </cell>
          <cell r="AZ1009"/>
          <cell r="BA1009">
            <v>44948</v>
          </cell>
          <cell r="BB1009" t="str">
            <v>Warning</v>
          </cell>
          <cell r="BC1009" t="str">
            <v>Compreh.</v>
          </cell>
          <cell r="BD1009" t="str">
            <v>N/A</v>
          </cell>
          <cell r="BE1009" t="str">
            <v xml:space="preserve">According to the Concerned department they not requested </v>
          </cell>
          <cell r="BF1009" t="str">
            <v>N/A</v>
          </cell>
          <cell r="BG1009" t="str">
            <v>N/A</v>
          </cell>
          <cell r="BH1009" t="str">
            <v>N/A</v>
          </cell>
          <cell r="BI1009" t="str">
            <v>N/A</v>
          </cell>
          <cell r="BJ1009"/>
          <cell r="BK1009"/>
          <cell r="BL1009"/>
          <cell r="BM1009"/>
          <cell r="BN1009"/>
          <cell r="BO1009"/>
          <cell r="BP1009" t="str">
            <v>3Y 100K</v>
          </cell>
          <cell r="BQ1009">
            <v>1108070000</v>
          </cell>
        </row>
        <row r="1010">
          <cell r="C1010">
            <v>265731</v>
          </cell>
          <cell r="D1010" t="str">
            <v>Active</v>
          </cell>
          <cell r="E1010" t="str">
            <v>Nissan</v>
          </cell>
          <cell r="F1010" t="str">
            <v>Manuel</v>
          </cell>
          <cell r="G1010" t="str">
            <v>Navara</v>
          </cell>
          <cell r="H1010" t="str">
            <v>PASSENGER CAB</v>
          </cell>
          <cell r="I1010"/>
          <cell r="J1010" t="str">
            <v>PASSENGER CAB</v>
          </cell>
          <cell r="K1010"/>
          <cell r="L1010"/>
          <cell r="M1010"/>
          <cell r="N1010" t="str">
            <v>VSKDD3C25KA110736</v>
          </cell>
          <cell r="O1010">
            <v>2019</v>
          </cell>
          <cell r="P1010" t="str">
            <v>Japan</v>
          </cell>
          <cell r="Q1010" t="str">
            <v>RE-Bu Sulba - Operation</v>
          </cell>
          <cell r="R1010" t="str">
            <v>GWC</v>
          </cell>
          <cell r="S1010" t="str">
            <v xml:space="preserve">BUSULBA </v>
          </cell>
          <cell r="T1010"/>
          <cell r="U1010"/>
          <cell r="V1010"/>
          <cell r="W1010">
            <v>4</v>
          </cell>
          <cell r="X1010" t="str">
            <v>White</v>
          </cell>
          <cell r="Y1010" t="str">
            <v>016964C</v>
          </cell>
          <cell r="Z1010"/>
          <cell r="AA1010" t="str">
            <v>Petrol</v>
          </cell>
          <cell r="AB1010"/>
          <cell r="AC1010">
            <v>1</v>
          </cell>
          <cell r="AD1010"/>
          <cell r="AE1010" t="str">
            <v>4 Seater</v>
          </cell>
          <cell r="AF1010"/>
          <cell r="AG1010"/>
          <cell r="AH1010" t="str">
            <v>1TON</v>
          </cell>
          <cell r="AI1010">
            <v>2530</v>
          </cell>
          <cell r="AJ1010">
            <v>3950</v>
          </cell>
          <cell r="AK1010">
            <v>1420</v>
          </cell>
          <cell r="AL1010"/>
          <cell r="AM1010"/>
          <cell r="AN1010"/>
          <cell r="AO1010"/>
          <cell r="AP1010"/>
          <cell r="AQ1010"/>
          <cell r="AR1010"/>
          <cell r="AS1010"/>
          <cell r="AT1010"/>
          <cell r="AU1010"/>
          <cell r="AV1010"/>
          <cell r="AW1010"/>
          <cell r="AX1010"/>
          <cell r="AY1010" t="e">
            <v>#N/A</v>
          </cell>
          <cell r="AZ1010"/>
          <cell r="BA1010">
            <v>44959</v>
          </cell>
          <cell r="BB1010" t="str">
            <v/>
          </cell>
          <cell r="BC1010" t="str">
            <v>Compreh.</v>
          </cell>
          <cell r="BD1010" t="str">
            <v>N/A</v>
          </cell>
          <cell r="BE1010" t="str">
            <v xml:space="preserve">According to the Concerned department they not requested </v>
          </cell>
          <cell r="BF1010" t="str">
            <v>N/A</v>
          </cell>
          <cell r="BG1010" t="str">
            <v>N/A</v>
          </cell>
          <cell r="BH1010" t="str">
            <v>N/A</v>
          </cell>
          <cell r="BI1010" t="str">
            <v>N/A</v>
          </cell>
          <cell r="BJ1010"/>
          <cell r="BK1010"/>
          <cell r="BL1010"/>
          <cell r="BM1010"/>
          <cell r="BN1010"/>
          <cell r="BO1010"/>
          <cell r="BP1010" t="str">
            <v>3Y 100K</v>
          </cell>
          <cell r="BQ1010">
            <v>1108040310</v>
          </cell>
        </row>
        <row r="1011">
          <cell r="C1011">
            <v>267155</v>
          </cell>
          <cell r="D1011" t="str">
            <v>Active</v>
          </cell>
          <cell r="E1011" t="str">
            <v>Mitsubishi</v>
          </cell>
          <cell r="F1011" t="str">
            <v>Manuel</v>
          </cell>
          <cell r="G1011" t="str">
            <v>I TON</v>
          </cell>
          <cell r="H1011" t="str">
            <v>PASSENGER CAB</v>
          </cell>
          <cell r="I1011"/>
          <cell r="J1011" t="str">
            <v>PASSENGER CAB</v>
          </cell>
          <cell r="K1011"/>
          <cell r="L1011"/>
          <cell r="M1011" t="str">
            <v>MMBMG25K3ED021180</v>
          </cell>
          <cell r="N1011" t="str">
            <v>MMBMG25K3ED021180</v>
          </cell>
          <cell r="O1011">
            <v>2014</v>
          </cell>
          <cell r="P1011" t="str">
            <v>Thailand</v>
          </cell>
          <cell r="Q1011" t="str">
            <v>CS-Facility Management - Fire System</v>
          </cell>
          <cell r="R1011" t="str">
            <v>GWC</v>
          </cell>
          <cell r="S1011" t="str">
            <v>LVQ</v>
          </cell>
          <cell r="T1011"/>
          <cell r="U1011"/>
          <cell r="V1011"/>
          <cell r="W1011">
            <v>4</v>
          </cell>
          <cell r="X1011" t="str">
            <v>White</v>
          </cell>
          <cell r="Y1011" t="str">
            <v>4D563TSUCES0364</v>
          </cell>
          <cell r="Z1011"/>
          <cell r="AA1011" t="str">
            <v>Diesel</v>
          </cell>
          <cell r="AB1011"/>
          <cell r="AC1011">
            <v>1</v>
          </cell>
          <cell r="AD1011">
            <v>7</v>
          </cell>
          <cell r="AE1011" t="str">
            <v>4 Seater</v>
          </cell>
          <cell r="AF1011"/>
          <cell r="AG1011"/>
          <cell r="AH1011" t="str">
            <v>1TON</v>
          </cell>
          <cell r="AI1011">
            <v>-2540</v>
          </cell>
          <cell r="AJ1011"/>
          <cell r="AK1011">
            <v>2540</v>
          </cell>
          <cell r="AL1011"/>
          <cell r="AM1011"/>
          <cell r="AN1011"/>
          <cell r="AO1011"/>
          <cell r="AP1011"/>
          <cell r="AQ1011"/>
          <cell r="AR1011"/>
          <cell r="AS1011"/>
          <cell r="AT1011"/>
          <cell r="AU1011"/>
          <cell r="AV1011"/>
          <cell r="AW1011"/>
          <cell r="AX1011"/>
          <cell r="AY1011" t="e">
            <v>#N/A</v>
          </cell>
          <cell r="AZ1011"/>
          <cell r="BA1011">
            <v>45074</v>
          </cell>
          <cell r="BB1011" t="str">
            <v/>
          </cell>
          <cell r="BC1011" t="str">
            <v>Compreh.</v>
          </cell>
          <cell r="BD1011" t="str">
            <v>N/A</v>
          </cell>
          <cell r="BE1011" t="str">
            <v xml:space="preserve">According to the Concerned department they not requested </v>
          </cell>
          <cell r="BF1011" t="str">
            <v>N/A</v>
          </cell>
          <cell r="BG1011" t="str">
            <v>N/A</v>
          </cell>
          <cell r="BH1011" t="str">
            <v>N/A</v>
          </cell>
          <cell r="BI1011" t="str">
            <v>N/A</v>
          </cell>
          <cell r="BJ1011"/>
          <cell r="BK1011"/>
          <cell r="BL1011"/>
          <cell r="BM1011"/>
          <cell r="BN1011"/>
          <cell r="BO1011"/>
          <cell r="BP1011"/>
          <cell r="BQ1011">
            <v>1105010410</v>
          </cell>
        </row>
        <row r="1012">
          <cell r="C1012">
            <v>272465</v>
          </cell>
          <cell r="D1012" t="str">
            <v>Active</v>
          </cell>
          <cell r="E1012" t="str">
            <v>Iveco</v>
          </cell>
          <cell r="F1012" t="str">
            <v>Manuel</v>
          </cell>
          <cell r="G1012" t="str">
            <v>Boom truck</v>
          </cell>
          <cell r="H1012" t="str">
            <v>Rigid Truck</v>
          </cell>
          <cell r="I1012"/>
          <cell r="J1012" t="str">
            <v>Boom Truck</v>
          </cell>
          <cell r="K1012"/>
          <cell r="L1012"/>
          <cell r="M1012" t="str">
            <v>ZCFA1EFD2C2596934</v>
          </cell>
          <cell r="N1012" t="str">
            <v>ZCFA1EFD2C2596934</v>
          </cell>
          <cell r="O1012">
            <v>2012</v>
          </cell>
          <cell r="P1012" t="str">
            <v>Italy</v>
          </cell>
          <cell r="Q1012" t="str">
            <v>CL - Raslaffan Operations</v>
          </cell>
          <cell r="R1012" t="str">
            <v>GWC</v>
          </cell>
          <cell r="S1012" t="str">
            <v>LVQ</v>
          </cell>
          <cell r="T1012" t="str">
            <v>LVQ</v>
          </cell>
          <cell r="U1012"/>
          <cell r="V1012"/>
          <cell r="W1012">
            <v>4</v>
          </cell>
          <cell r="X1012" t="str">
            <v>White</v>
          </cell>
          <cell r="Y1012">
            <v>980385</v>
          </cell>
          <cell r="Z1012"/>
          <cell r="AA1012" t="str">
            <v>Diesel</v>
          </cell>
          <cell r="AB1012"/>
          <cell r="AC1012"/>
          <cell r="AD1012">
            <v>4.5</v>
          </cell>
          <cell r="AE1012"/>
          <cell r="AF1012"/>
          <cell r="AG1012"/>
          <cell r="AH1012" t="str">
            <v>3TON</v>
          </cell>
          <cell r="AI1012">
            <v>-10200</v>
          </cell>
          <cell r="AJ1012">
            <v>1800</v>
          </cell>
          <cell r="AK1012">
            <v>12000</v>
          </cell>
          <cell r="AL1012"/>
          <cell r="AM1012"/>
          <cell r="AN1012"/>
          <cell r="AO1012"/>
          <cell r="AP1012"/>
          <cell r="AQ1012"/>
          <cell r="AR1012"/>
          <cell r="AS1012"/>
          <cell r="AT1012"/>
          <cell r="AU1012"/>
          <cell r="AV1012"/>
          <cell r="AW1012"/>
          <cell r="AX1012"/>
          <cell r="AY1012" t="e">
            <v>#N/A</v>
          </cell>
          <cell r="AZ1012"/>
          <cell r="BA1012">
            <v>45160</v>
          </cell>
          <cell r="BB1012" t="str">
            <v/>
          </cell>
          <cell r="BC1012" t="str">
            <v>Compreh.</v>
          </cell>
          <cell r="BD1012" t="str">
            <v>AVL</v>
          </cell>
          <cell r="BE1012"/>
          <cell r="BF1012" t="str">
            <v>CL - NOC LOGISTICS BASE</v>
          </cell>
          <cell r="BG1012" t="str">
            <v>FMB120</v>
          </cell>
          <cell r="BH1012">
            <v>357073298001732</v>
          </cell>
          <cell r="BI1012">
            <v>9742800062555</v>
          </cell>
          <cell r="BJ1012" t="str">
            <v>Fixed</v>
          </cell>
          <cell r="BK1012"/>
          <cell r="BL1012"/>
          <cell r="BM1012"/>
          <cell r="BN1012"/>
          <cell r="BO1012"/>
          <cell r="BP1012"/>
          <cell r="BQ1012">
            <v>1108010460</v>
          </cell>
        </row>
        <row r="1013">
          <cell r="C1013">
            <v>274528</v>
          </cell>
          <cell r="D1013" t="str">
            <v>Active</v>
          </cell>
          <cell r="E1013" t="str">
            <v>Volkswagen</v>
          </cell>
          <cell r="F1013" t="str">
            <v>Manuel</v>
          </cell>
          <cell r="G1013" t="str">
            <v>Transporter</v>
          </cell>
          <cell r="H1013" t="str">
            <v>Light Vehicle</v>
          </cell>
          <cell r="I1013"/>
          <cell r="J1013" t="str">
            <v>Commercial Van</v>
          </cell>
          <cell r="K1013"/>
          <cell r="L1013"/>
          <cell r="M1013"/>
          <cell r="N1013" t="str">
            <v>WV1DBYSV1JH1317190</v>
          </cell>
          <cell r="O1013">
            <v>2018</v>
          </cell>
          <cell r="P1013" t="str">
            <v>Germany</v>
          </cell>
          <cell r="Q1013" t="str">
            <v>RMS - Operations</v>
          </cell>
          <cell r="R1013" t="str">
            <v>GWC</v>
          </cell>
          <cell r="S1013" t="str">
            <v>LVQ</v>
          </cell>
          <cell r="T1013"/>
          <cell r="U1013"/>
          <cell r="V1013"/>
          <cell r="W1013">
            <v>4</v>
          </cell>
          <cell r="X1013" t="str">
            <v>White</v>
          </cell>
          <cell r="Y1013" t="str">
            <v>CJK073538</v>
          </cell>
          <cell r="Z1013"/>
          <cell r="AA1013" t="str">
            <v>Petrol</v>
          </cell>
          <cell r="AB1013"/>
          <cell r="AC1013">
            <v>1</v>
          </cell>
          <cell r="AD1013">
            <v>6</v>
          </cell>
          <cell r="AE1013"/>
          <cell r="AF1013"/>
          <cell r="AG1013"/>
          <cell r="AH1013" t="str">
            <v>1TON</v>
          </cell>
          <cell r="AI1013">
            <v>-2000</v>
          </cell>
          <cell r="AJ1013"/>
          <cell r="AK1013">
            <v>2000</v>
          </cell>
          <cell r="AL1013"/>
          <cell r="AM1013"/>
          <cell r="AN1013"/>
          <cell r="AO1013"/>
          <cell r="AP1013"/>
          <cell r="AQ1013"/>
          <cell r="AR1013"/>
          <cell r="AS1013"/>
          <cell r="AT1013"/>
          <cell r="AU1013"/>
          <cell r="AV1013"/>
          <cell r="AW1013"/>
          <cell r="AX1013"/>
          <cell r="AY1013" t="e">
            <v>#N/A</v>
          </cell>
          <cell r="AZ1013"/>
          <cell r="BA1013">
            <v>45054</v>
          </cell>
          <cell r="BB1013" t="str">
            <v/>
          </cell>
          <cell r="BC1013" t="str">
            <v>Compreh.</v>
          </cell>
          <cell r="BD1013" t="str">
            <v>AVL</v>
          </cell>
          <cell r="BE1013"/>
          <cell r="BF1013" t="str">
            <v>RMS</v>
          </cell>
          <cell r="BG1013" t="str">
            <v>FMB120</v>
          </cell>
          <cell r="BH1013">
            <v>357073293018145</v>
          </cell>
          <cell r="BI1013">
            <v>9742800062550</v>
          </cell>
          <cell r="BJ1013" t="str">
            <v>fixed</v>
          </cell>
          <cell r="BK1013"/>
          <cell r="BL1013"/>
          <cell r="BM1013"/>
          <cell r="BN1013"/>
          <cell r="BO1013"/>
          <cell r="BP1013" t="str">
            <v>2Y 100K</v>
          </cell>
          <cell r="BQ1013">
            <v>1108060300</v>
          </cell>
        </row>
        <row r="1014">
          <cell r="C1014">
            <v>279465</v>
          </cell>
          <cell r="D1014" t="str">
            <v>Active</v>
          </cell>
          <cell r="E1014" t="str">
            <v>Mercedes</v>
          </cell>
          <cell r="F1014" t="str">
            <v>Manuel</v>
          </cell>
          <cell r="G1014" t="str">
            <v>ATECO</v>
          </cell>
          <cell r="H1014" t="str">
            <v>Rigid Truck</v>
          </cell>
          <cell r="I1014"/>
          <cell r="J1014" t="str">
            <v>Reefer Box With Tail Lift</v>
          </cell>
          <cell r="K1014"/>
          <cell r="L1014"/>
          <cell r="M1014" t="str">
            <v>WDAYMC966FL893849</v>
          </cell>
          <cell r="N1014" t="str">
            <v>WDAYMC966FL893849</v>
          </cell>
          <cell r="O1014">
            <v>2015</v>
          </cell>
          <cell r="P1014" t="str">
            <v>Germany</v>
          </cell>
          <cell r="Q1014" t="str">
            <v>GWC Fine Arts</v>
          </cell>
          <cell r="R1014" t="str">
            <v>GWC</v>
          </cell>
          <cell r="S1014" t="str">
            <v>LVQ</v>
          </cell>
          <cell r="T1014" t="str">
            <v>LVQ</v>
          </cell>
          <cell r="U1014"/>
          <cell r="V1014"/>
          <cell r="W1014">
            <v>4</v>
          </cell>
          <cell r="X1014" t="str">
            <v>Black</v>
          </cell>
          <cell r="Y1014" t="str">
            <v>906910C1079259</v>
          </cell>
          <cell r="Z1014"/>
          <cell r="AA1014" t="str">
            <v>Diesel</v>
          </cell>
          <cell r="AB1014"/>
          <cell r="AC1014"/>
          <cell r="AD1014">
            <v>2.4</v>
          </cell>
          <cell r="AE1014"/>
          <cell r="AF1014"/>
          <cell r="AG1014"/>
          <cell r="AH1014" t="str">
            <v>13TON</v>
          </cell>
          <cell r="AI1014">
            <v>0</v>
          </cell>
          <cell r="AJ1014"/>
          <cell r="AK1014"/>
          <cell r="AL1014"/>
          <cell r="AM1014"/>
          <cell r="AN1014"/>
          <cell r="AO1014"/>
          <cell r="AP1014"/>
          <cell r="AQ1014"/>
          <cell r="AR1014"/>
          <cell r="AS1014" t="str">
            <v>THERMOKING (T500)</v>
          </cell>
          <cell r="AT1014" t="str">
            <v>GLW1019779</v>
          </cell>
          <cell r="AU1014"/>
          <cell r="AV1014"/>
          <cell r="AW1014"/>
          <cell r="AX1014"/>
          <cell r="AY1014" t="e">
            <v>#N/A</v>
          </cell>
          <cell r="AZ1014"/>
          <cell r="BA1014">
            <v>44851</v>
          </cell>
          <cell r="BB1014" t="str">
            <v>Expired</v>
          </cell>
          <cell r="BC1014" t="str">
            <v>Compreh.</v>
          </cell>
          <cell r="BD1014" t="str">
            <v>AVL</v>
          </cell>
          <cell r="BE1014"/>
          <cell r="BF1014" t="str">
            <v>IMRS</v>
          </cell>
          <cell r="BG1014" t="str">
            <v>FMB120</v>
          </cell>
          <cell r="BH1014">
            <v>354018117966956</v>
          </cell>
          <cell r="BI1014">
            <v>9742800050031</v>
          </cell>
          <cell r="BJ1014" t="str">
            <v>fixed</v>
          </cell>
          <cell r="BK1014"/>
          <cell r="BL1014"/>
          <cell r="BM1014"/>
          <cell r="BN1014"/>
          <cell r="BO1014"/>
          <cell r="BP1014"/>
          <cell r="BQ1014">
            <v>1108070000</v>
          </cell>
        </row>
        <row r="1015">
          <cell r="C1015">
            <v>298573</v>
          </cell>
          <cell r="D1015" t="str">
            <v>Active</v>
          </cell>
          <cell r="E1015" t="str">
            <v>Mitsubishi</v>
          </cell>
          <cell r="F1015" t="str">
            <v>Manuel</v>
          </cell>
          <cell r="G1015" t="str">
            <v>L 200</v>
          </cell>
          <cell r="H1015" t="str">
            <v>PASSENGER CAB</v>
          </cell>
          <cell r="I1015"/>
          <cell r="J1015" t="str">
            <v>PASSENGER CAB</v>
          </cell>
          <cell r="K1015"/>
          <cell r="L1015"/>
          <cell r="M1015" t="str">
            <v>MMBMG35H9GH019049</v>
          </cell>
          <cell r="N1015" t="str">
            <v>MMBMG35H9GH019049</v>
          </cell>
          <cell r="O1015">
            <v>2016</v>
          </cell>
          <cell r="P1015" t="str">
            <v>Thailand</v>
          </cell>
          <cell r="Q1015" t="str">
            <v>TR-Transport - Operations</v>
          </cell>
          <cell r="R1015" t="str">
            <v>GWC</v>
          </cell>
          <cell r="S1015" t="str">
            <v>LVQ</v>
          </cell>
          <cell r="T1015" t="str">
            <v>LVQ</v>
          </cell>
          <cell r="U1015"/>
          <cell r="V1015"/>
          <cell r="W1015">
            <v>4</v>
          </cell>
          <cell r="X1015"/>
          <cell r="Y1015" t="str">
            <v>4G642BMG35H9GH019049</v>
          </cell>
          <cell r="Z1015"/>
          <cell r="AA1015" t="str">
            <v>Petrol</v>
          </cell>
          <cell r="AB1015"/>
          <cell r="AC1015">
            <v>1</v>
          </cell>
          <cell r="AD1015">
            <v>7</v>
          </cell>
          <cell r="AE1015" t="str">
            <v>4 Seater</v>
          </cell>
          <cell r="AF1015"/>
          <cell r="AG1015"/>
          <cell r="AH1015" t="str">
            <v>1TON</v>
          </cell>
          <cell r="AI1015">
            <v>-2540</v>
          </cell>
          <cell r="AJ1015"/>
          <cell r="AK1015">
            <v>2540</v>
          </cell>
          <cell r="AL1015"/>
          <cell r="AM1015"/>
          <cell r="AN1015"/>
          <cell r="AO1015"/>
          <cell r="AP1015"/>
          <cell r="AQ1015"/>
          <cell r="AR1015"/>
          <cell r="AS1015"/>
          <cell r="AT1015"/>
          <cell r="AU1015"/>
          <cell r="AV1015"/>
          <cell r="AW1015"/>
          <cell r="AX1015"/>
          <cell r="AY1015" t="e">
            <v>#N/A</v>
          </cell>
          <cell r="AZ1015"/>
          <cell r="BA1015">
            <v>45039</v>
          </cell>
          <cell r="BB1015" t="str">
            <v/>
          </cell>
          <cell r="BC1015" t="str">
            <v>Compreh.</v>
          </cell>
          <cell r="BD1015" t="str">
            <v>N/A</v>
          </cell>
          <cell r="BE1015" t="str">
            <v xml:space="preserve">According to the Concerned department they not requested </v>
          </cell>
          <cell r="BF1015" t="str">
            <v>N/A</v>
          </cell>
          <cell r="BG1015" t="str">
            <v>N/A</v>
          </cell>
          <cell r="BH1015" t="str">
            <v>N/A</v>
          </cell>
          <cell r="BI1015" t="str">
            <v>N/A</v>
          </cell>
          <cell r="BJ1015"/>
          <cell r="BK1015"/>
          <cell r="BL1015"/>
          <cell r="BM1015"/>
          <cell r="BN1015"/>
          <cell r="BO1015"/>
          <cell r="BP1015"/>
          <cell r="BQ1015">
            <v>1108050100</v>
          </cell>
        </row>
        <row r="1016">
          <cell r="C1016">
            <v>306320</v>
          </cell>
          <cell r="D1016" t="str">
            <v>Active</v>
          </cell>
          <cell r="E1016" t="str">
            <v>Ashoka Leyland</v>
          </cell>
          <cell r="F1016" t="str">
            <v>Manuel</v>
          </cell>
          <cell r="G1016" t="str">
            <v>Bus</v>
          </cell>
          <cell r="H1016" t="str">
            <v>Bus</v>
          </cell>
          <cell r="I1016"/>
          <cell r="J1016" t="str">
            <v>Passenger bus</v>
          </cell>
          <cell r="K1016"/>
          <cell r="L1016"/>
          <cell r="M1016" t="str">
            <v>MB1PBEFA6HUFA6286</v>
          </cell>
          <cell r="N1016" t="str">
            <v>MB1PBEFA6HUFA6286</v>
          </cell>
          <cell r="O1016">
            <v>2017</v>
          </cell>
          <cell r="P1016" t="str">
            <v>India</v>
          </cell>
          <cell r="Q1016" t="str">
            <v>CL - NOC logistics base</v>
          </cell>
          <cell r="R1016" t="str">
            <v>GWC</v>
          </cell>
          <cell r="S1016" t="str">
            <v>Raslaffan</v>
          </cell>
          <cell r="T1016"/>
          <cell r="U1016"/>
          <cell r="V1016"/>
          <cell r="W1016">
            <v>6</v>
          </cell>
          <cell r="X1016" t="str">
            <v>White</v>
          </cell>
          <cell r="Y1016" t="str">
            <v>GHEZ428766</v>
          </cell>
          <cell r="Z1016"/>
          <cell r="AA1016" t="str">
            <v>Diesel</v>
          </cell>
          <cell r="AB1016"/>
          <cell r="AC1016">
            <v>1</v>
          </cell>
          <cell r="AD1016">
            <v>5</v>
          </cell>
          <cell r="AE1016" t="str">
            <v>66 Seater</v>
          </cell>
          <cell r="AF1016"/>
          <cell r="AG1016"/>
          <cell r="AH1016" t="str">
            <v>18TON</v>
          </cell>
          <cell r="AI1016">
            <v>18000</v>
          </cell>
          <cell r="AJ1016">
            <v>27000</v>
          </cell>
          <cell r="AK1016">
            <v>9000</v>
          </cell>
          <cell r="AL1016"/>
          <cell r="AM1016"/>
          <cell r="AN1016"/>
          <cell r="AO1016"/>
          <cell r="AP1016"/>
          <cell r="AQ1016"/>
          <cell r="AR1016"/>
          <cell r="AS1016"/>
          <cell r="AT1016"/>
          <cell r="AU1016"/>
          <cell r="AV1016"/>
          <cell r="AW1016"/>
          <cell r="AX1016"/>
          <cell r="AY1016" t="e">
            <v>#N/A</v>
          </cell>
          <cell r="AZ1016"/>
          <cell r="BA1016">
            <v>45032</v>
          </cell>
          <cell r="BB1016" t="str">
            <v/>
          </cell>
          <cell r="BC1016" t="str">
            <v>Compreh.</v>
          </cell>
          <cell r="BD1016" t="str">
            <v>N/A</v>
          </cell>
          <cell r="BE1016" t="str">
            <v xml:space="preserve">According to the Concerned department they not requested </v>
          </cell>
          <cell r="BF1016" t="str">
            <v>N/A</v>
          </cell>
          <cell r="BG1016" t="str">
            <v>N/A</v>
          </cell>
          <cell r="BH1016" t="str">
            <v>N/A</v>
          </cell>
          <cell r="BI1016" t="str">
            <v>N/A</v>
          </cell>
          <cell r="BJ1016"/>
          <cell r="BK1016"/>
          <cell r="BL1016"/>
          <cell r="BM1016"/>
          <cell r="BN1016">
            <v>4000004420</v>
          </cell>
          <cell r="BO1016"/>
          <cell r="BP1016" t="str">
            <v xml:space="preserve"> 1 year or 64,000 Kms against any manufacturing defects,2 years or 100 ,000 Kms for driveline against any manufacturing defects on 
engine,transmission,defferential and steering box,6 months or 32,000 Kms for electric components </v>
          </cell>
          <cell r="BQ1016">
            <v>1108010490</v>
          </cell>
        </row>
        <row r="1017">
          <cell r="C1017">
            <v>306321</v>
          </cell>
          <cell r="D1017" t="str">
            <v>Active</v>
          </cell>
          <cell r="E1017" t="str">
            <v>Ashoka Leyland</v>
          </cell>
          <cell r="F1017" t="str">
            <v>Manuel</v>
          </cell>
          <cell r="G1017" t="str">
            <v>Bus</v>
          </cell>
          <cell r="H1017" t="str">
            <v>Bus</v>
          </cell>
          <cell r="I1017"/>
          <cell r="J1017" t="str">
            <v>Passenger bus</v>
          </cell>
          <cell r="K1017"/>
          <cell r="L1017"/>
          <cell r="M1017" t="str">
            <v>MB1PBEFB4HUGA5830</v>
          </cell>
          <cell r="N1017" t="str">
            <v>MB1PBEFB4HUGA5830</v>
          </cell>
          <cell r="O1017">
            <v>2017</v>
          </cell>
          <cell r="P1017" t="str">
            <v>India</v>
          </cell>
          <cell r="Q1017" t="str">
            <v>CL - QG Project</v>
          </cell>
          <cell r="R1017" t="str">
            <v>GWC</v>
          </cell>
          <cell r="S1017" t="str">
            <v>Raslaffan</v>
          </cell>
          <cell r="T1017"/>
          <cell r="U1017"/>
          <cell r="V1017"/>
          <cell r="W1017">
            <v>6</v>
          </cell>
          <cell r="X1017" t="str">
            <v>White</v>
          </cell>
          <cell r="Y1017" t="str">
            <v>GVEZ422795</v>
          </cell>
          <cell r="Z1017"/>
          <cell r="AA1017" t="str">
            <v>Diesel</v>
          </cell>
          <cell r="AB1017"/>
          <cell r="AC1017">
            <v>1</v>
          </cell>
          <cell r="AD1017">
            <v>5</v>
          </cell>
          <cell r="AE1017" t="str">
            <v>66 Seater</v>
          </cell>
          <cell r="AF1017"/>
          <cell r="AG1017"/>
          <cell r="AH1017" t="str">
            <v>18TON</v>
          </cell>
          <cell r="AI1017">
            <v>18000</v>
          </cell>
          <cell r="AJ1017">
            <v>27000</v>
          </cell>
          <cell r="AK1017">
            <v>9000</v>
          </cell>
          <cell r="AL1017"/>
          <cell r="AM1017"/>
          <cell r="AN1017"/>
          <cell r="AO1017"/>
          <cell r="AP1017"/>
          <cell r="AQ1017"/>
          <cell r="AR1017"/>
          <cell r="AS1017"/>
          <cell r="AT1017"/>
          <cell r="AU1017"/>
          <cell r="AV1017"/>
          <cell r="AW1017"/>
          <cell r="AX1017"/>
          <cell r="AY1017" t="e">
            <v>#N/A</v>
          </cell>
          <cell r="AZ1017"/>
          <cell r="BA1017">
            <v>45039</v>
          </cell>
          <cell r="BB1017" t="str">
            <v/>
          </cell>
          <cell r="BC1017" t="str">
            <v>Compreh.</v>
          </cell>
          <cell r="BD1017" t="str">
            <v>AVL</v>
          </cell>
          <cell r="BE1017"/>
          <cell r="BF1017" t="str">
            <v>CL - NOC LOGISTICS BASE</v>
          </cell>
          <cell r="BG1017" t="str">
            <v>FMB120</v>
          </cell>
          <cell r="BH1017">
            <v>357073293003659</v>
          </cell>
          <cell r="BI1017">
            <v>9742800042201</v>
          </cell>
          <cell r="BJ1017" t="str">
            <v>Fixed</v>
          </cell>
          <cell r="BK1017"/>
          <cell r="BL1017"/>
          <cell r="BM1017"/>
          <cell r="BN1017">
            <v>4000004420</v>
          </cell>
          <cell r="BO1017"/>
          <cell r="BP1017" t="str">
            <v xml:space="preserve"> 1 year or 64,000 Kms against any manufacturing defects,2 years or 100 ,000 Kms for driveline against any manufacturing defects on 
engine,transmission,defferential and steering box,6 months or 32,000 Kms for electric components </v>
          </cell>
          <cell r="BQ1017">
            <v>1108010480</v>
          </cell>
        </row>
        <row r="1018">
          <cell r="C1018">
            <v>306322</v>
          </cell>
          <cell r="D1018" t="str">
            <v>Active</v>
          </cell>
          <cell r="E1018" t="str">
            <v>Ashoka Leyland</v>
          </cell>
          <cell r="F1018" t="str">
            <v>Manuel</v>
          </cell>
          <cell r="G1018" t="str">
            <v>Bus</v>
          </cell>
          <cell r="H1018" t="str">
            <v>Bus</v>
          </cell>
          <cell r="I1018"/>
          <cell r="J1018" t="str">
            <v>Passenger bus</v>
          </cell>
          <cell r="K1018"/>
          <cell r="L1018"/>
          <cell r="M1018" t="str">
            <v>MBIPBEFA5HUFA6294</v>
          </cell>
          <cell r="N1018" t="str">
            <v>MBIPBEFA5HUFA6294</v>
          </cell>
          <cell r="O1018">
            <v>2017</v>
          </cell>
          <cell r="P1018" t="str">
            <v>India</v>
          </cell>
          <cell r="Q1018" t="str">
            <v>CL - QG Project</v>
          </cell>
          <cell r="R1018" t="str">
            <v>GWC</v>
          </cell>
          <cell r="S1018" t="str">
            <v>Raslaffan</v>
          </cell>
          <cell r="T1018"/>
          <cell r="U1018"/>
          <cell r="V1018"/>
          <cell r="W1018">
            <v>6</v>
          </cell>
          <cell r="X1018" t="str">
            <v>White</v>
          </cell>
          <cell r="Y1018" t="str">
            <v>GHEZ429291</v>
          </cell>
          <cell r="Z1018"/>
          <cell r="AA1018" t="str">
            <v>Diesel</v>
          </cell>
          <cell r="AB1018"/>
          <cell r="AC1018">
            <v>1</v>
          </cell>
          <cell r="AD1018">
            <v>5</v>
          </cell>
          <cell r="AE1018" t="str">
            <v>66 Seater</v>
          </cell>
          <cell r="AF1018"/>
          <cell r="AG1018"/>
          <cell r="AH1018" t="str">
            <v>18TON</v>
          </cell>
          <cell r="AI1018">
            <v>18000</v>
          </cell>
          <cell r="AJ1018">
            <v>27000</v>
          </cell>
          <cell r="AK1018">
            <v>9000</v>
          </cell>
          <cell r="AL1018"/>
          <cell r="AM1018"/>
          <cell r="AN1018"/>
          <cell r="AO1018"/>
          <cell r="AP1018"/>
          <cell r="AQ1018"/>
          <cell r="AR1018"/>
          <cell r="AS1018"/>
          <cell r="AT1018"/>
          <cell r="AU1018"/>
          <cell r="AV1018"/>
          <cell r="AW1018"/>
          <cell r="AX1018"/>
          <cell r="AY1018" t="e">
            <v>#N/A</v>
          </cell>
          <cell r="AZ1018"/>
          <cell r="BA1018">
            <v>45039</v>
          </cell>
          <cell r="BB1018" t="str">
            <v/>
          </cell>
          <cell r="BC1018" t="str">
            <v>Compreh.</v>
          </cell>
          <cell r="BD1018" t="str">
            <v>AVL</v>
          </cell>
          <cell r="BE1018" t="str">
            <v>vimal</v>
          </cell>
          <cell r="BF1018" t="str">
            <v>CL - NOC LOGISTICS BASE</v>
          </cell>
          <cell r="BG1018" t="str">
            <v>FMB120</v>
          </cell>
          <cell r="BH1018"/>
          <cell r="BI1018"/>
          <cell r="BJ1018" t="str">
            <v>Waiting for installation</v>
          </cell>
          <cell r="BK1018"/>
          <cell r="BL1018"/>
          <cell r="BM1018"/>
          <cell r="BN1018">
            <v>4000004420</v>
          </cell>
          <cell r="BO1018"/>
          <cell r="BP1018" t="str">
            <v xml:space="preserve"> 1 year or 64,000 Kms against any manufacturing defects,2 years or 100 ,000 Kms for driveline against any manufacturing defects on 
engine,transmission,defferential and steering box,6 months or 32,000 Kms for electric components </v>
          </cell>
          <cell r="BQ1018">
            <v>1108010480</v>
          </cell>
        </row>
        <row r="1019">
          <cell r="C1019">
            <v>307080</v>
          </cell>
          <cell r="D1019" t="str">
            <v>Active</v>
          </cell>
          <cell r="E1019" t="str">
            <v>Toyota</v>
          </cell>
          <cell r="F1019" t="str">
            <v>Manuel</v>
          </cell>
          <cell r="G1019" t="str">
            <v>Toyota Hilux</v>
          </cell>
          <cell r="H1019" t="str">
            <v>PASSENGER CAB</v>
          </cell>
          <cell r="I1019"/>
          <cell r="J1019" t="str">
            <v>PASSENGER CAB</v>
          </cell>
          <cell r="K1019"/>
          <cell r="L1019"/>
          <cell r="M1019" t="str">
            <v>MR0JS8CD1H0340332</v>
          </cell>
          <cell r="N1019" t="str">
            <v>MR0JS8CD1H0340332</v>
          </cell>
          <cell r="O1019">
            <v>2017</v>
          </cell>
          <cell r="P1019" t="str">
            <v>Japan</v>
          </cell>
          <cell r="Q1019" t="str">
            <v>CL - QG Project</v>
          </cell>
          <cell r="R1019" t="str">
            <v>GWC</v>
          </cell>
          <cell r="S1019" t="str">
            <v>Raslaffan</v>
          </cell>
          <cell r="T1019" t="str">
            <v>LVQ</v>
          </cell>
          <cell r="U1019"/>
          <cell r="V1019"/>
          <cell r="W1019">
            <v>4</v>
          </cell>
          <cell r="X1019"/>
          <cell r="Y1019" t="str">
            <v>2KD-U955572</v>
          </cell>
          <cell r="Z1019"/>
          <cell r="AA1019" t="str">
            <v>Diesel</v>
          </cell>
          <cell r="AB1019"/>
          <cell r="AC1019">
            <v>1</v>
          </cell>
          <cell r="AD1019">
            <v>7</v>
          </cell>
          <cell r="AE1019" t="str">
            <v>4 Seater</v>
          </cell>
          <cell r="AF1019"/>
          <cell r="AG1019"/>
          <cell r="AH1019" t="str">
            <v>1TON</v>
          </cell>
          <cell r="AI1019">
            <v>-1645</v>
          </cell>
          <cell r="AJ1019"/>
          <cell r="AK1019">
            <v>1645</v>
          </cell>
          <cell r="AL1019"/>
          <cell r="AM1019"/>
          <cell r="AN1019"/>
          <cell r="AO1019"/>
          <cell r="AP1019"/>
          <cell r="AQ1019"/>
          <cell r="AR1019"/>
          <cell r="AS1019"/>
          <cell r="AT1019"/>
          <cell r="AU1019"/>
          <cell r="AV1019"/>
          <cell r="AW1019"/>
          <cell r="AX1019"/>
          <cell r="AY1019" t="e">
            <v>#N/A</v>
          </cell>
          <cell r="AZ1019"/>
          <cell r="BA1019">
            <v>45032</v>
          </cell>
          <cell r="BB1019" t="str">
            <v/>
          </cell>
          <cell r="BC1019" t="str">
            <v>Compreh.</v>
          </cell>
          <cell r="BD1019" t="str">
            <v>AVL</v>
          </cell>
          <cell r="BE1019"/>
          <cell r="BF1019" t="str">
            <v>CL - NOC LOGISTICS BASE</v>
          </cell>
          <cell r="BG1019" t="str">
            <v>FMB120</v>
          </cell>
          <cell r="BH1019">
            <v>350424063293474</v>
          </cell>
          <cell r="BI1019">
            <v>9742800059862</v>
          </cell>
          <cell r="BJ1019" t="str">
            <v>Fixed</v>
          </cell>
          <cell r="BK1019"/>
          <cell r="BL1019"/>
          <cell r="BM1019"/>
          <cell r="BN1019">
            <v>4000004421</v>
          </cell>
          <cell r="BO1019"/>
          <cell r="BP1019" t="str">
            <v xml:space="preserve"> 3 years/100,000 Kms whicever comes first, Free service at first 1000 Kms</v>
          </cell>
          <cell r="BQ1019">
            <v>1108010480</v>
          </cell>
        </row>
        <row r="1020">
          <cell r="C1020">
            <v>307081</v>
          </cell>
          <cell r="D1020" t="str">
            <v>Active</v>
          </cell>
          <cell r="E1020" t="str">
            <v>Toyota</v>
          </cell>
          <cell r="F1020" t="str">
            <v>Manuel</v>
          </cell>
          <cell r="G1020" t="str">
            <v>Toyota Hilux</v>
          </cell>
          <cell r="H1020" t="str">
            <v>PASSENGER CAB</v>
          </cell>
          <cell r="I1020"/>
          <cell r="J1020" t="str">
            <v>PASSENGER CAB</v>
          </cell>
          <cell r="K1020"/>
          <cell r="L1020"/>
          <cell r="M1020" t="str">
            <v>MR0JS8CD7H0352260</v>
          </cell>
          <cell r="N1020" t="str">
            <v>MR0JS8CD7H0352260</v>
          </cell>
          <cell r="O1020">
            <v>2017</v>
          </cell>
          <cell r="P1020" t="str">
            <v>Japan</v>
          </cell>
          <cell r="Q1020" t="str">
            <v>CL-MIC,Raslaffan &amp; Projects</v>
          </cell>
          <cell r="R1020" t="str">
            <v>GWC</v>
          </cell>
          <cell r="S1020" t="str">
            <v>Raslaffan</v>
          </cell>
          <cell r="T1020" t="str">
            <v>LVQ</v>
          </cell>
          <cell r="U1020"/>
          <cell r="V1020"/>
          <cell r="W1020">
            <v>4</v>
          </cell>
          <cell r="X1020"/>
          <cell r="Y1020" t="str">
            <v>2KD-U955519</v>
          </cell>
          <cell r="Z1020"/>
          <cell r="AA1020" t="str">
            <v>Diesel</v>
          </cell>
          <cell r="AB1020"/>
          <cell r="AC1020">
            <v>1</v>
          </cell>
          <cell r="AD1020">
            <v>7</v>
          </cell>
          <cell r="AE1020" t="str">
            <v>4 Seater</v>
          </cell>
          <cell r="AF1020"/>
          <cell r="AG1020"/>
          <cell r="AH1020" t="str">
            <v>1TON</v>
          </cell>
          <cell r="AI1020">
            <v>-1645</v>
          </cell>
          <cell r="AJ1020"/>
          <cell r="AK1020">
            <v>1645</v>
          </cell>
          <cell r="AL1020"/>
          <cell r="AM1020"/>
          <cell r="AN1020"/>
          <cell r="AO1020"/>
          <cell r="AP1020"/>
          <cell r="AQ1020"/>
          <cell r="AR1020"/>
          <cell r="AS1020"/>
          <cell r="AT1020"/>
          <cell r="AU1020"/>
          <cell r="AV1020"/>
          <cell r="AW1020"/>
          <cell r="AX1020"/>
          <cell r="AY1020" t="e">
            <v>#N/A</v>
          </cell>
          <cell r="AZ1020"/>
          <cell r="BA1020">
            <v>45039</v>
          </cell>
          <cell r="BB1020" t="str">
            <v/>
          </cell>
          <cell r="BC1020" t="str">
            <v>Compreh.</v>
          </cell>
          <cell r="BD1020" t="str">
            <v>AVL</v>
          </cell>
          <cell r="BE1020" t="str">
            <v>vimal</v>
          </cell>
          <cell r="BF1020" t="str">
            <v>CL - NOC LOGISTICS BASE</v>
          </cell>
          <cell r="BG1020" t="str">
            <v>FMB120</v>
          </cell>
          <cell r="BH1020"/>
          <cell r="BI1020"/>
          <cell r="BJ1020" t="str">
            <v>Waiting for installation</v>
          </cell>
          <cell r="BK1020"/>
          <cell r="BL1020"/>
          <cell r="BM1020"/>
          <cell r="BN1020">
            <v>4000004421</v>
          </cell>
          <cell r="BO1020"/>
          <cell r="BP1020" t="str">
            <v xml:space="preserve"> 3 years/100,000 Kms whicever comes first, Free service at first 1000 Kms</v>
          </cell>
          <cell r="BQ1020">
            <v>1108010405</v>
          </cell>
        </row>
        <row r="1021">
          <cell r="C1021">
            <v>307086</v>
          </cell>
          <cell r="D1021" t="str">
            <v>Active</v>
          </cell>
          <cell r="E1021" t="str">
            <v>Toyota</v>
          </cell>
          <cell r="F1021" t="str">
            <v>Manuel</v>
          </cell>
          <cell r="G1021" t="str">
            <v>Toyota Hilux</v>
          </cell>
          <cell r="H1021" t="str">
            <v>PASSENGER CAB</v>
          </cell>
          <cell r="I1021"/>
          <cell r="J1021" t="str">
            <v>PASSENGER CAB</v>
          </cell>
          <cell r="K1021"/>
          <cell r="L1021"/>
          <cell r="M1021" t="str">
            <v>MR0JS8CDXH0340331</v>
          </cell>
          <cell r="N1021" t="str">
            <v>MR0JS8CDXH0340331</v>
          </cell>
          <cell r="O1021">
            <v>2017</v>
          </cell>
          <cell r="P1021" t="str">
            <v>Japan</v>
          </cell>
          <cell r="Q1021" t="str">
            <v>CL - NOC logistics base</v>
          </cell>
          <cell r="R1021" t="str">
            <v>GWC</v>
          </cell>
          <cell r="S1021" t="str">
            <v>Raslaffan</v>
          </cell>
          <cell r="T1021" t="str">
            <v>LVQ</v>
          </cell>
          <cell r="U1021"/>
          <cell r="V1021"/>
          <cell r="W1021">
            <v>4</v>
          </cell>
          <cell r="X1021"/>
          <cell r="Y1021" t="str">
            <v>2KD-U954896</v>
          </cell>
          <cell r="Z1021"/>
          <cell r="AA1021" t="str">
            <v>Diesel</v>
          </cell>
          <cell r="AB1021"/>
          <cell r="AC1021">
            <v>1</v>
          </cell>
          <cell r="AD1021">
            <v>7</v>
          </cell>
          <cell r="AE1021" t="str">
            <v>4 Seater</v>
          </cell>
          <cell r="AF1021"/>
          <cell r="AG1021"/>
          <cell r="AH1021" t="str">
            <v>1TON</v>
          </cell>
          <cell r="AI1021">
            <v>-1645</v>
          </cell>
          <cell r="AJ1021"/>
          <cell r="AK1021">
            <v>1645</v>
          </cell>
          <cell r="AL1021"/>
          <cell r="AM1021"/>
          <cell r="AN1021"/>
          <cell r="AO1021"/>
          <cell r="AP1021"/>
          <cell r="AQ1021"/>
          <cell r="AR1021"/>
          <cell r="AS1021"/>
          <cell r="AT1021"/>
          <cell r="AU1021"/>
          <cell r="AV1021"/>
          <cell r="AW1021"/>
          <cell r="AX1021"/>
          <cell r="AY1021" t="e">
            <v>#N/A</v>
          </cell>
          <cell r="AZ1021"/>
          <cell r="BA1021">
            <v>45032</v>
          </cell>
          <cell r="BB1021" t="str">
            <v/>
          </cell>
          <cell r="BC1021" t="str">
            <v>Compreh.</v>
          </cell>
          <cell r="BD1021" t="str">
            <v>N/A</v>
          </cell>
          <cell r="BE1021" t="str">
            <v xml:space="preserve">According to the Concerned department they not requested </v>
          </cell>
          <cell r="BF1021" t="str">
            <v>N/A</v>
          </cell>
          <cell r="BG1021" t="str">
            <v>N/A</v>
          </cell>
          <cell r="BH1021" t="str">
            <v>N/A</v>
          </cell>
          <cell r="BI1021" t="str">
            <v>N/A</v>
          </cell>
          <cell r="BJ1021"/>
          <cell r="BK1021"/>
          <cell r="BL1021"/>
          <cell r="BM1021"/>
          <cell r="BN1021">
            <v>4000004421</v>
          </cell>
          <cell r="BO1021"/>
          <cell r="BP1021" t="str">
            <v xml:space="preserve"> 3 years/100,000 Kms whicever comes first, Free service at first 1000 Kms</v>
          </cell>
          <cell r="BQ1021">
            <v>1108010490</v>
          </cell>
        </row>
        <row r="1022">
          <cell r="C1022">
            <v>311238</v>
          </cell>
          <cell r="D1022" t="str">
            <v>Active</v>
          </cell>
          <cell r="E1022" t="str">
            <v xml:space="preserve">Hyundai </v>
          </cell>
          <cell r="F1022" t="str">
            <v>Manuel</v>
          </cell>
          <cell r="G1022" t="str">
            <v>HD-65 3 .5TON</v>
          </cell>
          <cell r="H1022" t="str">
            <v>Rigid Truck</v>
          </cell>
          <cell r="I1022"/>
          <cell r="J1022" t="str">
            <v>Open Box Without Tail Lift</v>
          </cell>
          <cell r="K1022"/>
          <cell r="L1022"/>
          <cell r="M1022" t="str">
            <v>KMFGA17C4JC321674</v>
          </cell>
          <cell r="N1022" t="str">
            <v>KMFGA17C4JC321674</v>
          </cell>
          <cell r="O1022">
            <v>2018</v>
          </cell>
          <cell r="P1022" t="str">
            <v>Korea</v>
          </cell>
          <cell r="Q1022" t="str">
            <v>CL - SHELL</v>
          </cell>
          <cell r="R1022" t="str">
            <v>GWC</v>
          </cell>
          <cell r="S1022" t="str">
            <v>LVQ</v>
          </cell>
          <cell r="T1022" t="str">
            <v>LVQ</v>
          </cell>
          <cell r="U1022"/>
          <cell r="V1022"/>
          <cell r="W1022">
            <v>4</v>
          </cell>
          <cell r="X1022" t="str">
            <v>White</v>
          </cell>
          <cell r="Y1022" t="str">
            <v>D4DCHJ657402</v>
          </cell>
          <cell r="Z1022"/>
          <cell r="AA1022" t="str">
            <v>Diesel</v>
          </cell>
          <cell r="AB1022"/>
          <cell r="AC1022"/>
          <cell r="AD1022">
            <v>6</v>
          </cell>
          <cell r="AE1022"/>
          <cell r="AF1022"/>
          <cell r="AG1022"/>
          <cell r="AH1022" t="str">
            <v>3.5TON</v>
          </cell>
          <cell r="AI1022">
            <v>3490</v>
          </cell>
          <cell r="AJ1022">
            <v>6500</v>
          </cell>
          <cell r="AK1022">
            <v>3010</v>
          </cell>
          <cell r="AL1022"/>
          <cell r="AM1022"/>
          <cell r="AN1022"/>
          <cell r="AO1022"/>
          <cell r="AP1022"/>
          <cell r="AQ1022"/>
          <cell r="AR1022"/>
          <cell r="AS1022"/>
          <cell r="AT1022"/>
          <cell r="AU1022"/>
          <cell r="AV1022"/>
          <cell r="AW1022"/>
          <cell r="AX1022"/>
          <cell r="AY1022" t="e">
            <v>#N/A</v>
          </cell>
          <cell r="AZ1022"/>
          <cell r="BA1022">
            <v>44921</v>
          </cell>
          <cell r="BB1022" t="str">
            <v>Warning</v>
          </cell>
          <cell r="BC1022" t="str">
            <v>Compreh.</v>
          </cell>
          <cell r="BD1022" t="str">
            <v>AVL</v>
          </cell>
          <cell r="BE1022"/>
          <cell r="BF1022" t="str">
            <v>CL - NOC LOGISTICS BASE</v>
          </cell>
          <cell r="BG1022" t="str">
            <v>FMB120</v>
          </cell>
          <cell r="BH1022">
            <v>357073293017337</v>
          </cell>
          <cell r="BI1022">
            <v>9742800060356</v>
          </cell>
          <cell r="BJ1022" t="str">
            <v>fixed</v>
          </cell>
          <cell r="BK1022"/>
          <cell r="BL1022"/>
          <cell r="BM1022"/>
          <cell r="BN1022">
            <v>4000007151</v>
          </cell>
          <cell r="BO1022"/>
          <cell r="BP1022" t="str">
            <v>3 years or 300,000 Kms</v>
          </cell>
          <cell r="BQ1022">
            <v>1108010493</v>
          </cell>
        </row>
        <row r="1023">
          <cell r="C1023">
            <v>311627</v>
          </cell>
          <cell r="D1023" t="str">
            <v>Active</v>
          </cell>
          <cell r="E1023" t="str">
            <v>Mitsubishi</v>
          </cell>
          <cell r="F1023" t="str">
            <v>Manuel</v>
          </cell>
          <cell r="G1023" t="str">
            <v>L 200</v>
          </cell>
          <cell r="H1023" t="str">
            <v>PASSENGER CAB</v>
          </cell>
          <cell r="I1023"/>
          <cell r="J1023" t="str">
            <v>PASSENGER CAB</v>
          </cell>
          <cell r="K1023"/>
          <cell r="L1023"/>
          <cell r="M1023"/>
          <cell r="N1023" t="str">
            <v>MMBNG45K9HH031578</v>
          </cell>
          <cell r="O1023">
            <v>2017</v>
          </cell>
          <cell r="P1023" t="str">
            <v>Thailand</v>
          </cell>
          <cell r="Q1023" t="str">
            <v>CL - SHELL</v>
          </cell>
          <cell r="R1023" t="str">
            <v>GWC</v>
          </cell>
          <cell r="S1023" t="str">
            <v>LVQ</v>
          </cell>
          <cell r="T1023" t="str">
            <v>LVQ</v>
          </cell>
          <cell r="U1023"/>
          <cell r="V1023"/>
          <cell r="W1023">
            <v>5</v>
          </cell>
          <cell r="X1023" t="str">
            <v>White</v>
          </cell>
          <cell r="Y1023" t="str">
            <v>4D56UAL4989</v>
          </cell>
          <cell r="Z1023"/>
          <cell r="AA1023" t="str">
            <v>Diesel</v>
          </cell>
          <cell r="AB1023"/>
          <cell r="AC1023">
            <v>1</v>
          </cell>
          <cell r="AD1023">
            <v>7</v>
          </cell>
          <cell r="AE1023" t="str">
            <v>4 Seater</v>
          </cell>
          <cell r="AF1023"/>
          <cell r="AG1023"/>
          <cell r="AH1023" t="str">
            <v>1TON</v>
          </cell>
          <cell r="AI1023">
            <v>-2540</v>
          </cell>
          <cell r="AJ1023"/>
          <cell r="AK1023">
            <v>2540</v>
          </cell>
          <cell r="AL1023"/>
          <cell r="AM1023"/>
          <cell r="AN1023"/>
          <cell r="AO1023"/>
          <cell r="AP1023"/>
          <cell r="AQ1023"/>
          <cell r="AR1023"/>
          <cell r="AS1023"/>
          <cell r="AT1023"/>
          <cell r="AU1023"/>
          <cell r="AV1023"/>
          <cell r="AW1023"/>
          <cell r="AX1023"/>
          <cell r="AY1023" t="e">
            <v>#N/A</v>
          </cell>
          <cell r="AZ1023"/>
          <cell r="BA1023">
            <v>44851</v>
          </cell>
          <cell r="BB1023" t="str">
            <v>Expired</v>
          </cell>
          <cell r="BC1023" t="str">
            <v>Compreh.</v>
          </cell>
          <cell r="BD1023" t="str">
            <v>AVL</v>
          </cell>
          <cell r="BE1023"/>
          <cell r="BF1023" t="str">
            <v>CL - NOC LOGISTICS BASE</v>
          </cell>
          <cell r="BG1023" t="str">
            <v>FMB120</v>
          </cell>
          <cell r="BH1023">
            <v>350424063293235</v>
          </cell>
          <cell r="BI1023">
            <v>9742800060349</v>
          </cell>
          <cell r="BJ1023" t="str">
            <v>Fixed</v>
          </cell>
          <cell r="BK1023"/>
          <cell r="BL1023"/>
          <cell r="BM1023"/>
          <cell r="BN1023">
            <v>4000006530</v>
          </cell>
          <cell r="BO1023"/>
          <cell r="BP1023" t="str">
            <v>details n/a</v>
          </cell>
          <cell r="BQ1023">
            <v>1108010493</v>
          </cell>
        </row>
        <row r="1024">
          <cell r="C1024">
            <v>311628</v>
          </cell>
          <cell r="D1024" t="str">
            <v>Active</v>
          </cell>
          <cell r="E1024" t="str">
            <v>Mitsubishi</v>
          </cell>
          <cell r="F1024" t="str">
            <v>Manuel</v>
          </cell>
          <cell r="G1024" t="str">
            <v>L 200</v>
          </cell>
          <cell r="H1024" t="str">
            <v>PASSENGER CAB</v>
          </cell>
          <cell r="I1024"/>
          <cell r="J1024" t="str">
            <v>PASSENGER CAB</v>
          </cell>
          <cell r="K1024"/>
          <cell r="L1024"/>
          <cell r="M1024"/>
          <cell r="N1024" t="str">
            <v>MMBGN45K4HH036848</v>
          </cell>
          <cell r="O1024">
            <v>2017</v>
          </cell>
          <cell r="P1024" t="str">
            <v>Thailand</v>
          </cell>
          <cell r="Q1024" t="str">
            <v>CL - SHELL</v>
          </cell>
          <cell r="R1024" t="str">
            <v>GWC</v>
          </cell>
          <cell r="S1024" t="str">
            <v>LVQ</v>
          </cell>
          <cell r="T1024" t="str">
            <v>LVQ</v>
          </cell>
          <cell r="U1024"/>
          <cell r="V1024"/>
          <cell r="W1024">
            <v>6</v>
          </cell>
          <cell r="X1024" t="str">
            <v>White</v>
          </cell>
          <cell r="Y1024" t="str">
            <v>4D56UAM1841</v>
          </cell>
          <cell r="Z1024"/>
          <cell r="AA1024" t="str">
            <v>Diesel</v>
          </cell>
          <cell r="AB1024"/>
          <cell r="AC1024">
            <v>1</v>
          </cell>
          <cell r="AD1024">
            <v>7</v>
          </cell>
          <cell r="AE1024" t="str">
            <v>4 Seater</v>
          </cell>
          <cell r="AF1024"/>
          <cell r="AG1024"/>
          <cell r="AH1024" t="str">
            <v>1TON</v>
          </cell>
          <cell r="AI1024">
            <v>-2540</v>
          </cell>
          <cell r="AJ1024"/>
          <cell r="AK1024">
            <v>2540</v>
          </cell>
          <cell r="AL1024"/>
          <cell r="AM1024"/>
          <cell r="AN1024"/>
          <cell r="AO1024"/>
          <cell r="AP1024"/>
          <cell r="AQ1024"/>
          <cell r="AR1024"/>
          <cell r="AS1024"/>
          <cell r="AT1024"/>
          <cell r="AU1024"/>
          <cell r="AV1024"/>
          <cell r="AW1024"/>
          <cell r="AX1024"/>
          <cell r="AY1024" t="e">
            <v>#N/A</v>
          </cell>
          <cell r="AZ1024"/>
          <cell r="BA1024">
            <v>44851</v>
          </cell>
          <cell r="BB1024" t="str">
            <v>Expired</v>
          </cell>
          <cell r="BC1024" t="str">
            <v>Compreh.</v>
          </cell>
          <cell r="BD1024" t="str">
            <v>AVL</v>
          </cell>
          <cell r="BE1024"/>
          <cell r="BF1024" t="str">
            <v>CL - NOC LOGISTICS BASE</v>
          </cell>
          <cell r="BG1024" t="str">
            <v>FMB120</v>
          </cell>
          <cell r="BH1024">
            <v>357073293017063</v>
          </cell>
          <cell r="BI1024">
            <v>9742800059865</v>
          </cell>
          <cell r="BJ1024" t="str">
            <v>Fixed</v>
          </cell>
          <cell r="BK1024"/>
          <cell r="BL1024"/>
          <cell r="BM1024"/>
          <cell r="BN1024">
            <v>4000006530</v>
          </cell>
          <cell r="BO1024"/>
          <cell r="BP1024" t="str">
            <v>details n/a</v>
          </cell>
          <cell r="BQ1024">
            <v>1108010493</v>
          </cell>
        </row>
        <row r="1025">
          <cell r="C1025">
            <v>313483</v>
          </cell>
          <cell r="D1025" t="str">
            <v>Active</v>
          </cell>
          <cell r="E1025" t="str">
            <v>Isuzu</v>
          </cell>
          <cell r="F1025" t="str">
            <v>Manuel</v>
          </cell>
          <cell r="G1025" t="str">
            <v>D-Max 2.5TD</v>
          </cell>
          <cell r="H1025" t="str">
            <v>PASSENGER CAB</v>
          </cell>
          <cell r="I1025"/>
          <cell r="J1025" t="str">
            <v>PASSENGER CAB</v>
          </cell>
          <cell r="K1025"/>
          <cell r="L1025"/>
          <cell r="M1025"/>
          <cell r="N1025" t="str">
            <v>MPAEL3311HT003963</v>
          </cell>
          <cell r="O1025">
            <v>2017</v>
          </cell>
          <cell r="P1025" t="str">
            <v>Thailand</v>
          </cell>
          <cell r="Q1025" t="str">
            <v>CS-Safety</v>
          </cell>
          <cell r="R1025" t="str">
            <v>GWC</v>
          </cell>
          <cell r="S1025" t="str">
            <v>Raslaffan</v>
          </cell>
          <cell r="T1025" t="str">
            <v>Raslaffan</v>
          </cell>
          <cell r="U1025"/>
          <cell r="V1025"/>
          <cell r="W1025">
            <v>4</v>
          </cell>
          <cell r="X1025" t="str">
            <v>White</v>
          </cell>
          <cell r="Y1025" t="str">
            <v>RM8691</v>
          </cell>
          <cell r="Z1025"/>
          <cell r="AA1025" t="str">
            <v>Diesel</v>
          </cell>
          <cell r="AB1025"/>
          <cell r="AC1025">
            <v>1</v>
          </cell>
          <cell r="AD1025">
            <v>8</v>
          </cell>
          <cell r="AE1025" t="str">
            <v>4 Seater</v>
          </cell>
          <cell r="AF1025"/>
          <cell r="AG1025"/>
          <cell r="AH1025" t="str">
            <v>1TON</v>
          </cell>
          <cell r="AI1025">
            <v>1100</v>
          </cell>
          <cell r="AJ1025">
            <v>3850</v>
          </cell>
          <cell r="AK1025">
            <v>2750</v>
          </cell>
          <cell r="AL1025"/>
          <cell r="AM1025"/>
          <cell r="AN1025"/>
          <cell r="AO1025"/>
          <cell r="AP1025"/>
          <cell r="AQ1025"/>
          <cell r="AR1025"/>
          <cell r="AS1025"/>
          <cell r="AT1025"/>
          <cell r="AU1025"/>
          <cell r="AV1025"/>
          <cell r="AW1025"/>
          <cell r="AX1025"/>
          <cell r="AY1025" t="e">
            <v>#N/A</v>
          </cell>
          <cell r="AZ1025"/>
          <cell r="BA1025">
            <v>44871</v>
          </cell>
          <cell r="BB1025" t="str">
            <v>Expired</v>
          </cell>
          <cell r="BC1025" t="str">
            <v>Compreh.</v>
          </cell>
          <cell r="BD1025" t="str">
            <v>AVL</v>
          </cell>
          <cell r="BE1025"/>
          <cell r="BF1025" t="str">
            <v>CL - NOC LOGISTICS BASE</v>
          </cell>
          <cell r="BG1025" t="str">
            <v>FMB120</v>
          </cell>
          <cell r="BH1025">
            <v>350424063318065</v>
          </cell>
          <cell r="BI1025">
            <v>9742800054358</v>
          </cell>
          <cell r="BJ1025" t="str">
            <v>Fixed</v>
          </cell>
          <cell r="BK1025"/>
          <cell r="BL1025"/>
          <cell r="BM1025"/>
          <cell r="BN1025">
            <v>4000007123</v>
          </cell>
          <cell r="BO1025"/>
          <cell r="BP1025" t="str">
            <v xml:space="preserve">3 year/100,000 Kms whichever comes first.(2 free services) </v>
          </cell>
          <cell r="BQ1025">
            <v>1105010300</v>
          </cell>
        </row>
        <row r="1026">
          <cell r="C1026">
            <v>313484</v>
          </cell>
          <cell r="D1026" t="str">
            <v>Active</v>
          </cell>
          <cell r="E1026" t="str">
            <v>Isuzu</v>
          </cell>
          <cell r="F1026" t="str">
            <v>Manuel</v>
          </cell>
          <cell r="G1026" t="str">
            <v>D-Max 2.5TD</v>
          </cell>
          <cell r="H1026" t="str">
            <v>PASSENGER CAB</v>
          </cell>
          <cell r="I1026"/>
          <cell r="J1026" t="str">
            <v>PASSENGER CAB</v>
          </cell>
          <cell r="K1026"/>
          <cell r="L1026"/>
          <cell r="M1026"/>
          <cell r="N1026" t="str">
            <v>MPAEL331XHT003959</v>
          </cell>
          <cell r="O1026">
            <v>2017</v>
          </cell>
          <cell r="P1026" t="str">
            <v>Thailand</v>
          </cell>
          <cell r="Q1026" t="str">
            <v>CS-Safety</v>
          </cell>
          <cell r="R1026" t="str">
            <v>GWC</v>
          </cell>
          <cell r="S1026" t="str">
            <v>Raslaffan</v>
          </cell>
          <cell r="T1026" t="str">
            <v>Raslaffan</v>
          </cell>
          <cell r="U1026"/>
          <cell r="V1026"/>
          <cell r="W1026">
            <v>4</v>
          </cell>
          <cell r="X1026" t="str">
            <v>White</v>
          </cell>
          <cell r="Y1026" t="str">
            <v>RM8690</v>
          </cell>
          <cell r="Z1026"/>
          <cell r="AA1026" t="str">
            <v>Diesel</v>
          </cell>
          <cell r="AB1026"/>
          <cell r="AC1026">
            <v>1</v>
          </cell>
          <cell r="AD1026">
            <v>8</v>
          </cell>
          <cell r="AE1026" t="str">
            <v>4 Seater</v>
          </cell>
          <cell r="AF1026"/>
          <cell r="AG1026"/>
          <cell r="AH1026" t="str">
            <v>1TON</v>
          </cell>
          <cell r="AI1026">
            <v>1100</v>
          </cell>
          <cell r="AJ1026">
            <v>3850</v>
          </cell>
          <cell r="AK1026">
            <v>2750</v>
          </cell>
          <cell r="AL1026"/>
          <cell r="AM1026"/>
          <cell r="AN1026"/>
          <cell r="AO1026"/>
          <cell r="AP1026"/>
          <cell r="AQ1026"/>
          <cell r="AR1026"/>
          <cell r="AS1026"/>
          <cell r="AT1026"/>
          <cell r="AU1026"/>
          <cell r="AV1026"/>
          <cell r="AW1026"/>
          <cell r="AX1026"/>
          <cell r="AY1026" t="e">
            <v>#N/A</v>
          </cell>
          <cell r="AZ1026"/>
          <cell r="BA1026">
            <v>44871</v>
          </cell>
          <cell r="BB1026" t="str">
            <v>Expired</v>
          </cell>
          <cell r="BC1026" t="str">
            <v>Compreh.</v>
          </cell>
          <cell r="BD1026" t="str">
            <v>N/A</v>
          </cell>
          <cell r="BE1026" t="str">
            <v xml:space="preserve">According to the Concerned department they not requested </v>
          </cell>
          <cell r="BF1026" t="str">
            <v>N/A</v>
          </cell>
          <cell r="BG1026" t="str">
            <v>N/A</v>
          </cell>
          <cell r="BH1026" t="str">
            <v>N/A</v>
          </cell>
          <cell r="BI1026" t="str">
            <v>N/A</v>
          </cell>
          <cell r="BJ1026"/>
          <cell r="BK1026"/>
          <cell r="BL1026"/>
          <cell r="BM1026"/>
          <cell r="BN1026">
            <v>4000007123</v>
          </cell>
          <cell r="BO1026"/>
          <cell r="BP1026" t="str">
            <v xml:space="preserve">3 year/100,000 Kms whichever comes first.(2 free services) </v>
          </cell>
          <cell r="BQ1026">
            <v>1105010300</v>
          </cell>
        </row>
        <row r="1027">
          <cell r="C1027">
            <v>313485</v>
          </cell>
          <cell r="D1027" t="str">
            <v>Active</v>
          </cell>
          <cell r="E1027" t="str">
            <v>Isuzu</v>
          </cell>
          <cell r="F1027" t="str">
            <v>Manuel</v>
          </cell>
          <cell r="G1027" t="str">
            <v>D-Max 2.5TD</v>
          </cell>
          <cell r="H1027" t="str">
            <v>PASSENGER CAB</v>
          </cell>
          <cell r="I1027"/>
          <cell r="J1027" t="str">
            <v>PASSENGER CAB</v>
          </cell>
          <cell r="K1027"/>
          <cell r="L1027"/>
          <cell r="M1027"/>
          <cell r="N1027" t="str">
            <v>MPAEL331XHT003962</v>
          </cell>
          <cell r="O1027">
            <v>2017</v>
          </cell>
          <cell r="P1027" t="str">
            <v>Thailand</v>
          </cell>
          <cell r="Q1027" t="str">
            <v>CL - Raslaffan Operations</v>
          </cell>
          <cell r="R1027" t="str">
            <v>GWC</v>
          </cell>
          <cell r="S1027" t="str">
            <v>Raslaffan</v>
          </cell>
          <cell r="T1027" t="str">
            <v>Raslaffan</v>
          </cell>
          <cell r="U1027"/>
          <cell r="V1027"/>
          <cell r="W1027">
            <v>4</v>
          </cell>
          <cell r="X1027" t="str">
            <v>White</v>
          </cell>
          <cell r="Y1027" t="str">
            <v>RM8693</v>
          </cell>
          <cell r="Z1027"/>
          <cell r="AA1027" t="str">
            <v>Diesel</v>
          </cell>
          <cell r="AB1027"/>
          <cell r="AC1027">
            <v>1</v>
          </cell>
          <cell r="AD1027">
            <v>8</v>
          </cell>
          <cell r="AE1027" t="str">
            <v>4 Seater</v>
          </cell>
          <cell r="AF1027"/>
          <cell r="AG1027"/>
          <cell r="AH1027" t="str">
            <v>1TON</v>
          </cell>
          <cell r="AI1027">
            <v>1100</v>
          </cell>
          <cell r="AJ1027">
            <v>3850</v>
          </cell>
          <cell r="AK1027">
            <v>2750</v>
          </cell>
          <cell r="AL1027"/>
          <cell r="AM1027"/>
          <cell r="AN1027"/>
          <cell r="AO1027"/>
          <cell r="AP1027"/>
          <cell r="AQ1027"/>
          <cell r="AR1027"/>
          <cell r="AS1027"/>
          <cell r="AT1027"/>
          <cell r="AU1027"/>
          <cell r="AV1027"/>
          <cell r="AW1027"/>
          <cell r="AX1027"/>
          <cell r="AY1027" t="e">
            <v>#N/A</v>
          </cell>
          <cell r="AZ1027"/>
          <cell r="BA1027">
            <v>44871</v>
          </cell>
          <cell r="BB1027" t="str">
            <v>Expired</v>
          </cell>
          <cell r="BC1027" t="str">
            <v>Compreh.</v>
          </cell>
          <cell r="BD1027" t="str">
            <v>AVL</v>
          </cell>
          <cell r="BE1027"/>
          <cell r="BF1027" t="str">
            <v>CL - NOC LOGISTICS BASE</v>
          </cell>
          <cell r="BG1027" t="str">
            <v>FMB120</v>
          </cell>
          <cell r="BH1027">
            <v>357073293003360</v>
          </cell>
          <cell r="BI1027">
            <v>9742800060355</v>
          </cell>
          <cell r="BJ1027" t="str">
            <v>fixed</v>
          </cell>
          <cell r="BK1027"/>
          <cell r="BL1027"/>
          <cell r="BM1027"/>
          <cell r="BN1027">
            <v>4000007123</v>
          </cell>
          <cell r="BO1027"/>
          <cell r="BP1027" t="str">
            <v xml:space="preserve">3 year/100,000 Kms whichever comes first.(2 free services) </v>
          </cell>
          <cell r="BQ1027">
            <v>1108010460</v>
          </cell>
        </row>
        <row r="1028">
          <cell r="C1028">
            <v>314261</v>
          </cell>
          <cell r="D1028" t="str">
            <v>Active</v>
          </cell>
          <cell r="E1028" t="str">
            <v>Toyota</v>
          </cell>
          <cell r="F1028" t="str">
            <v>Manuel</v>
          </cell>
          <cell r="G1028" t="str">
            <v>Toyota Hilux</v>
          </cell>
          <cell r="H1028" t="str">
            <v>PASSENGER CAB</v>
          </cell>
          <cell r="I1028"/>
          <cell r="J1028" t="str">
            <v>PASSENGER CAB</v>
          </cell>
          <cell r="K1028"/>
          <cell r="L1028"/>
          <cell r="M1028"/>
          <cell r="N1028" t="str">
            <v>MR0JS8CDXH0352317</v>
          </cell>
          <cell r="O1028">
            <v>2017</v>
          </cell>
          <cell r="P1028" t="str">
            <v>Thailand</v>
          </cell>
          <cell r="Q1028" t="str">
            <v>CL - NOC logistics base</v>
          </cell>
          <cell r="R1028" t="str">
            <v>GWC</v>
          </cell>
          <cell r="S1028" t="str">
            <v>Raslaffan</v>
          </cell>
          <cell r="T1028" t="str">
            <v>LVQ</v>
          </cell>
          <cell r="U1028"/>
          <cell r="V1028"/>
          <cell r="W1028">
            <v>4</v>
          </cell>
          <cell r="X1028" t="str">
            <v>White</v>
          </cell>
          <cell r="Y1028" t="str">
            <v>2KD-1973877</v>
          </cell>
          <cell r="Z1028"/>
          <cell r="AA1028" t="str">
            <v>Diesel</v>
          </cell>
          <cell r="AB1028"/>
          <cell r="AC1028">
            <v>1</v>
          </cell>
          <cell r="AD1028">
            <v>7</v>
          </cell>
          <cell r="AE1028" t="str">
            <v>4 Seater</v>
          </cell>
          <cell r="AF1028"/>
          <cell r="AG1028" t="str">
            <v>Single Axel</v>
          </cell>
          <cell r="AH1028" t="str">
            <v>1TON</v>
          </cell>
          <cell r="AI1028">
            <v>-1835</v>
          </cell>
          <cell r="AJ1028"/>
          <cell r="AK1028">
            <v>1835</v>
          </cell>
          <cell r="AL1028"/>
          <cell r="AM1028"/>
          <cell r="AN1028"/>
          <cell r="AO1028"/>
          <cell r="AP1028"/>
          <cell r="AQ1028"/>
          <cell r="AR1028"/>
          <cell r="AS1028"/>
          <cell r="AT1028"/>
          <cell r="AU1028"/>
          <cell r="AV1028"/>
          <cell r="AW1028"/>
          <cell r="AX1028"/>
          <cell r="AY1028" t="e">
            <v>#N/A</v>
          </cell>
          <cell r="AZ1028"/>
          <cell r="BA1028">
            <v>44923</v>
          </cell>
          <cell r="BB1028" t="str">
            <v>Warning</v>
          </cell>
          <cell r="BC1028" t="str">
            <v>Compreh.</v>
          </cell>
          <cell r="BD1028" t="str">
            <v>N/A</v>
          </cell>
          <cell r="BE1028" t="str">
            <v xml:space="preserve">According to the Concerned department they not requested </v>
          </cell>
          <cell r="BF1028" t="str">
            <v>N/A</v>
          </cell>
          <cell r="BG1028" t="str">
            <v>N/A</v>
          </cell>
          <cell r="BH1028" t="str">
            <v>N/A</v>
          </cell>
          <cell r="BI1028" t="str">
            <v>N/A</v>
          </cell>
          <cell r="BJ1028"/>
          <cell r="BK1028"/>
          <cell r="BL1028"/>
          <cell r="BM1028"/>
          <cell r="BN1028">
            <v>4000007585</v>
          </cell>
          <cell r="BO1028"/>
          <cell r="BP1028" t="str">
            <v xml:space="preserve">3 years/100,000 Kms whichever comes first </v>
          </cell>
          <cell r="BQ1028">
            <v>1108010490</v>
          </cell>
        </row>
        <row r="1029">
          <cell r="C1029">
            <v>314970</v>
          </cell>
          <cell r="D1029" t="str">
            <v>Active</v>
          </cell>
          <cell r="E1029" t="str">
            <v>Volkswagen</v>
          </cell>
          <cell r="F1029" t="str">
            <v>Manuel</v>
          </cell>
          <cell r="G1029" t="str">
            <v>Crafter</v>
          </cell>
          <cell r="H1029" t="str">
            <v>Light Vehicle</v>
          </cell>
          <cell r="I1029"/>
          <cell r="J1029" t="str">
            <v>Commercial Van</v>
          </cell>
          <cell r="K1029"/>
          <cell r="L1029"/>
          <cell r="M1029"/>
          <cell r="N1029" t="str">
            <v>WV13HNSB1G6015136</v>
          </cell>
          <cell r="O1029">
            <v>2016</v>
          </cell>
          <cell r="P1029" t="str">
            <v>Germany</v>
          </cell>
          <cell r="Q1029" t="str">
            <v>RMS - Operations</v>
          </cell>
          <cell r="R1029" t="str">
            <v>GWC</v>
          </cell>
          <cell r="S1029" t="str">
            <v>LVQ</v>
          </cell>
          <cell r="T1029"/>
          <cell r="U1029"/>
          <cell r="V1029"/>
          <cell r="W1029">
            <v>4</v>
          </cell>
          <cell r="X1029" t="str">
            <v>White</v>
          </cell>
          <cell r="Y1029"/>
          <cell r="Z1029"/>
          <cell r="AA1029" t="str">
            <v>Diesel</v>
          </cell>
          <cell r="AB1029"/>
          <cell r="AC1029">
            <v>1</v>
          </cell>
          <cell r="AD1029">
            <v>6</v>
          </cell>
          <cell r="AE1029"/>
          <cell r="AF1029"/>
          <cell r="AG1029"/>
          <cell r="AH1029" t="str">
            <v>1TON</v>
          </cell>
          <cell r="AI1029">
            <v>-2600</v>
          </cell>
          <cell r="AJ1029"/>
          <cell r="AK1029">
            <v>2600</v>
          </cell>
          <cell r="AL1029"/>
          <cell r="AM1029"/>
          <cell r="AN1029"/>
          <cell r="AO1029"/>
          <cell r="AP1029"/>
          <cell r="AQ1029"/>
          <cell r="AR1029"/>
          <cell r="AS1029"/>
          <cell r="AT1029"/>
          <cell r="AU1029"/>
          <cell r="AV1029"/>
          <cell r="AW1029"/>
          <cell r="AX1029"/>
          <cell r="AY1029" t="e">
            <v>#N/A</v>
          </cell>
          <cell r="AZ1029"/>
          <cell r="BA1029">
            <v>44916</v>
          </cell>
          <cell r="BB1029" t="str">
            <v>Warning</v>
          </cell>
          <cell r="BC1029" t="str">
            <v>Compreh.</v>
          </cell>
          <cell r="BD1029" t="str">
            <v>AVL</v>
          </cell>
          <cell r="BE1029"/>
          <cell r="BF1029" t="str">
            <v>RMS</v>
          </cell>
          <cell r="BG1029" t="str">
            <v>FMB640</v>
          </cell>
          <cell r="BH1029">
            <v>358480083385882</v>
          </cell>
          <cell r="BI1029" t="str">
            <v>9742800050014</v>
          </cell>
          <cell r="BJ1029" t="str">
            <v>LOT</v>
          </cell>
          <cell r="BK1029"/>
          <cell r="BL1029"/>
          <cell r="BM1029"/>
          <cell r="BN1029"/>
          <cell r="BO1029"/>
          <cell r="BP1029"/>
          <cell r="BQ1029">
            <v>1108060300</v>
          </cell>
        </row>
        <row r="1030">
          <cell r="C1030">
            <v>314971</v>
          </cell>
          <cell r="D1030" t="str">
            <v>Active</v>
          </cell>
          <cell r="E1030" t="str">
            <v>Volkswagen</v>
          </cell>
          <cell r="F1030" t="str">
            <v>Manuel</v>
          </cell>
          <cell r="G1030" t="str">
            <v>Transporter</v>
          </cell>
          <cell r="H1030" t="str">
            <v>Light Vehicle</v>
          </cell>
          <cell r="I1030"/>
          <cell r="J1030" t="str">
            <v>Commercial Van</v>
          </cell>
          <cell r="K1030"/>
          <cell r="L1030"/>
          <cell r="M1030"/>
          <cell r="N1030" t="str">
            <v>WV1DBYSV9JH061732</v>
          </cell>
          <cell r="O1030">
            <v>2018</v>
          </cell>
          <cell r="P1030" t="str">
            <v>Germany</v>
          </cell>
          <cell r="Q1030" t="str">
            <v>RMS - Operations</v>
          </cell>
          <cell r="R1030" t="str">
            <v>GWC</v>
          </cell>
          <cell r="S1030" t="str">
            <v>LVQ</v>
          </cell>
          <cell r="T1030"/>
          <cell r="U1030"/>
          <cell r="V1030"/>
          <cell r="W1030">
            <v>4</v>
          </cell>
          <cell r="X1030" t="str">
            <v>White</v>
          </cell>
          <cell r="Y1030"/>
          <cell r="Z1030"/>
          <cell r="AA1030" t="str">
            <v>Petrol</v>
          </cell>
          <cell r="AB1030"/>
          <cell r="AC1030">
            <v>1</v>
          </cell>
          <cell r="AD1030">
            <v>6</v>
          </cell>
          <cell r="AE1030"/>
          <cell r="AF1030"/>
          <cell r="AG1030"/>
          <cell r="AH1030" t="str">
            <v>1TON</v>
          </cell>
          <cell r="AI1030">
            <v>-2000</v>
          </cell>
          <cell r="AJ1030"/>
          <cell r="AK1030">
            <v>2000</v>
          </cell>
          <cell r="AL1030"/>
          <cell r="AM1030"/>
          <cell r="AN1030"/>
          <cell r="AO1030"/>
          <cell r="AP1030"/>
          <cell r="AQ1030"/>
          <cell r="AR1030"/>
          <cell r="AS1030"/>
          <cell r="AT1030"/>
          <cell r="AU1030"/>
          <cell r="AV1030"/>
          <cell r="AW1030"/>
          <cell r="AX1030"/>
          <cell r="AY1030" t="e">
            <v>#N/A</v>
          </cell>
          <cell r="AZ1030"/>
          <cell r="BA1030">
            <v>44976</v>
          </cell>
          <cell r="BB1030" t="str">
            <v/>
          </cell>
          <cell r="BC1030" t="str">
            <v>Compreh.</v>
          </cell>
          <cell r="BD1030" t="str">
            <v>AVL</v>
          </cell>
          <cell r="BE1030"/>
          <cell r="BF1030" t="str">
            <v>RMS</v>
          </cell>
          <cell r="BG1030" t="str">
            <v>FMB120</v>
          </cell>
          <cell r="BH1030">
            <v>357073293018228</v>
          </cell>
          <cell r="BI1030">
            <v>9742800060353</v>
          </cell>
          <cell r="BJ1030" t="str">
            <v>fixed</v>
          </cell>
          <cell r="BK1030"/>
          <cell r="BL1030"/>
          <cell r="BM1030"/>
          <cell r="BN1030"/>
          <cell r="BO1030"/>
          <cell r="BP1030" t="str">
            <v>2Y 100K</v>
          </cell>
          <cell r="BQ1030">
            <v>1108060300</v>
          </cell>
        </row>
        <row r="1031">
          <cell r="C1031">
            <v>316958</v>
          </cell>
          <cell r="D1031" t="str">
            <v>Active</v>
          </cell>
          <cell r="E1031" t="str">
            <v>Isuzu</v>
          </cell>
          <cell r="F1031" t="str">
            <v>Manuel</v>
          </cell>
          <cell r="G1031" t="str">
            <v>Reward-NP</v>
          </cell>
          <cell r="H1031" t="str">
            <v>Rigid Truck</v>
          </cell>
          <cell r="I1031"/>
          <cell r="J1031" t="str">
            <v>Dry Box With Tail Lift</v>
          </cell>
          <cell r="K1031"/>
          <cell r="L1031"/>
          <cell r="M1031" t="str">
            <v>JAMKP342XJ7P00676</v>
          </cell>
          <cell r="N1031" t="str">
            <v>JAMKP342XJ7P00676</v>
          </cell>
          <cell r="O1031">
            <v>2018</v>
          </cell>
          <cell r="P1031" t="str">
            <v>Japan</v>
          </cell>
          <cell r="Q1031" t="str">
            <v>UPS - Operations</v>
          </cell>
          <cell r="R1031" t="str">
            <v>GWC</v>
          </cell>
          <cell r="S1031" t="str">
            <v>UPS</v>
          </cell>
          <cell r="T1031"/>
          <cell r="U1031"/>
          <cell r="V1031"/>
          <cell r="W1031">
            <v>4</v>
          </cell>
          <cell r="X1031" t="str">
            <v>White</v>
          </cell>
          <cell r="Y1031">
            <v>699299</v>
          </cell>
          <cell r="Z1031"/>
          <cell r="AA1031" t="str">
            <v>Diesel</v>
          </cell>
          <cell r="AB1031"/>
          <cell r="AC1031"/>
          <cell r="AD1031">
            <v>4.5</v>
          </cell>
          <cell r="AE1031"/>
          <cell r="AF1031"/>
          <cell r="AG1031"/>
          <cell r="AH1031" t="str">
            <v>4TON</v>
          </cell>
          <cell r="AI1031">
            <v>3955</v>
          </cell>
          <cell r="AJ1031">
            <v>8252</v>
          </cell>
          <cell r="AK1031">
            <v>4297</v>
          </cell>
          <cell r="AL1031"/>
          <cell r="AM1031"/>
          <cell r="AN1031"/>
          <cell r="AO1031"/>
          <cell r="AP1031"/>
          <cell r="AQ1031"/>
          <cell r="AR1031"/>
          <cell r="AS1031"/>
          <cell r="AT1031"/>
          <cell r="AU1031"/>
          <cell r="AV1031"/>
          <cell r="AW1031"/>
          <cell r="AX1031"/>
          <cell r="AY1031" t="e">
            <v>#N/A</v>
          </cell>
          <cell r="AZ1031"/>
          <cell r="BA1031">
            <v>45096</v>
          </cell>
          <cell r="BB1031" t="str">
            <v/>
          </cell>
          <cell r="BC1031" t="str">
            <v>Compreh.</v>
          </cell>
          <cell r="BD1031" t="str">
            <v>AVL</v>
          </cell>
          <cell r="BE1031"/>
          <cell r="BF1031" t="str">
            <v>UPS</v>
          </cell>
          <cell r="BG1031" t="str">
            <v>FMB120</v>
          </cell>
          <cell r="BH1031">
            <v>357073293003402</v>
          </cell>
          <cell r="BI1031">
            <v>9742800062553</v>
          </cell>
          <cell r="BJ1031" t="str">
            <v>Fixed</v>
          </cell>
          <cell r="BK1031"/>
          <cell r="BL1031"/>
          <cell r="BM1031"/>
          <cell r="BN1031">
            <v>4000009103</v>
          </cell>
          <cell r="BO1031"/>
          <cell r="BP1031" t="str">
            <v>3 Years /100,000 whichever comes first for chassis and 1 year for Tail lift</v>
          </cell>
          <cell r="BQ1031">
            <v>1103010100</v>
          </cell>
        </row>
        <row r="1032">
          <cell r="C1032">
            <v>316959</v>
          </cell>
          <cell r="D1032" t="str">
            <v>Active</v>
          </cell>
          <cell r="E1032" t="str">
            <v>Isuzu</v>
          </cell>
          <cell r="F1032" t="str">
            <v>Manuel</v>
          </cell>
          <cell r="G1032" t="str">
            <v>Reward-NP</v>
          </cell>
          <cell r="H1032" t="str">
            <v>Rigid Truck</v>
          </cell>
          <cell r="I1032"/>
          <cell r="J1032" t="str">
            <v>Dry Box With Tail Lift</v>
          </cell>
          <cell r="K1032"/>
          <cell r="L1032"/>
          <cell r="M1032" t="str">
            <v>JAMKP3426J7P00674</v>
          </cell>
          <cell r="N1032" t="str">
            <v>JAMKP3426J7P00674</v>
          </cell>
          <cell r="O1032">
            <v>2018</v>
          </cell>
          <cell r="P1032" t="str">
            <v>Japan</v>
          </cell>
          <cell r="Q1032" t="str">
            <v>UPS - Operations</v>
          </cell>
          <cell r="R1032" t="str">
            <v>GWC</v>
          </cell>
          <cell r="S1032" t="str">
            <v>UPS</v>
          </cell>
          <cell r="T1032"/>
          <cell r="U1032"/>
          <cell r="V1032"/>
          <cell r="W1032">
            <v>4</v>
          </cell>
          <cell r="X1032" t="str">
            <v>Brown</v>
          </cell>
          <cell r="Y1032">
            <v>699378</v>
          </cell>
          <cell r="Z1032"/>
          <cell r="AA1032" t="str">
            <v>Diesel</v>
          </cell>
          <cell r="AB1032"/>
          <cell r="AC1032"/>
          <cell r="AD1032">
            <v>4.5</v>
          </cell>
          <cell r="AE1032"/>
          <cell r="AF1032"/>
          <cell r="AG1032"/>
          <cell r="AH1032" t="str">
            <v>4TON</v>
          </cell>
          <cell r="AI1032">
            <v>3955</v>
          </cell>
          <cell r="AJ1032">
            <v>8313</v>
          </cell>
          <cell r="AK1032">
            <v>4358</v>
          </cell>
          <cell r="AL1032"/>
          <cell r="AM1032"/>
          <cell r="AN1032"/>
          <cell r="AO1032"/>
          <cell r="AP1032"/>
          <cell r="AQ1032"/>
          <cell r="AR1032"/>
          <cell r="AS1032"/>
          <cell r="AT1032"/>
          <cell r="AU1032"/>
          <cell r="AV1032"/>
          <cell r="AW1032"/>
          <cell r="AX1032"/>
          <cell r="AY1032" t="e">
            <v>#N/A</v>
          </cell>
          <cell r="AZ1032"/>
          <cell r="BA1032">
            <v>45067</v>
          </cell>
          <cell r="BB1032" t="str">
            <v/>
          </cell>
          <cell r="BC1032" t="str">
            <v>Compreh.</v>
          </cell>
          <cell r="BD1032" t="str">
            <v>N/A</v>
          </cell>
          <cell r="BE1032" t="str">
            <v>Not Requered</v>
          </cell>
          <cell r="BF1032" t="str">
            <v>N/A</v>
          </cell>
          <cell r="BG1032" t="str">
            <v>N/A</v>
          </cell>
          <cell r="BH1032" t="str">
            <v>N/A</v>
          </cell>
          <cell r="BI1032" t="str">
            <v>N/A</v>
          </cell>
          <cell r="BJ1032"/>
          <cell r="BK1032"/>
          <cell r="BL1032"/>
          <cell r="BM1032"/>
          <cell r="BN1032">
            <v>4000009103</v>
          </cell>
          <cell r="BO1032"/>
          <cell r="BP1032" t="str">
            <v>3 Years /100,000 whichever comes first for chassis and 1 year for Tail lift</v>
          </cell>
          <cell r="BQ1032">
            <v>1103010100</v>
          </cell>
        </row>
        <row r="1033">
          <cell r="C1033">
            <v>317182</v>
          </cell>
          <cell r="D1033" t="str">
            <v>Active</v>
          </cell>
          <cell r="E1033" t="str">
            <v>Toyota</v>
          </cell>
          <cell r="F1033" t="str">
            <v>Manuel</v>
          </cell>
          <cell r="G1033" t="str">
            <v>Hiace</v>
          </cell>
          <cell r="H1033" t="str">
            <v>Light Vehicle</v>
          </cell>
          <cell r="I1033"/>
          <cell r="J1033" t="str">
            <v>Passenger Van</v>
          </cell>
          <cell r="K1033"/>
          <cell r="L1033"/>
          <cell r="M1033" t="str">
            <v>JTGSS23P2J0175541</v>
          </cell>
          <cell r="N1033" t="str">
            <v>JTGSS23P2J0175541</v>
          </cell>
          <cell r="O1033">
            <v>2018</v>
          </cell>
          <cell r="P1033" t="str">
            <v>Japan</v>
          </cell>
          <cell r="Q1033" t="str">
            <v>CL - Raslaffan Operations</v>
          </cell>
          <cell r="R1033" t="str">
            <v>GWC</v>
          </cell>
          <cell r="S1033"/>
          <cell r="T1033" t="str">
            <v>Raslaffan</v>
          </cell>
          <cell r="U1033"/>
          <cell r="V1033"/>
          <cell r="W1033">
            <v>4</v>
          </cell>
          <cell r="X1033" t="str">
            <v>Brown</v>
          </cell>
          <cell r="Y1033" t="str">
            <v>2KD-A969375</v>
          </cell>
          <cell r="Z1033"/>
          <cell r="AA1033" t="str">
            <v>Diesel</v>
          </cell>
          <cell r="AB1033"/>
          <cell r="AC1033">
            <v>1</v>
          </cell>
          <cell r="AD1033">
            <v>6</v>
          </cell>
          <cell r="AE1033"/>
          <cell r="AF1033"/>
          <cell r="AG1033"/>
          <cell r="AH1033" t="str">
            <v>1TON</v>
          </cell>
          <cell r="AI1033">
            <v>-2191</v>
          </cell>
          <cell r="AJ1033"/>
          <cell r="AK1033">
            <v>2191</v>
          </cell>
          <cell r="AL1033"/>
          <cell r="AM1033"/>
          <cell r="AN1033"/>
          <cell r="AO1033"/>
          <cell r="AP1033"/>
          <cell r="AQ1033"/>
          <cell r="AR1033"/>
          <cell r="AS1033"/>
          <cell r="AT1033"/>
          <cell r="AU1033"/>
          <cell r="AV1033"/>
          <cell r="AW1033"/>
          <cell r="AX1033"/>
          <cell r="AY1033" t="e">
            <v>#N/A</v>
          </cell>
          <cell r="AZ1033"/>
          <cell r="BA1033">
            <v>45056</v>
          </cell>
          <cell r="BB1033" t="str">
            <v/>
          </cell>
          <cell r="BC1033" t="str">
            <v>Compreh.</v>
          </cell>
          <cell r="BD1033" t="str">
            <v>AVL</v>
          </cell>
          <cell r="BE1033"/>
          <cell r="BF1033" t="str">
            <v>CL - NOC LOGISTICS BASE</v>
          </cell>
          <cell r="BG1033" t="str">
            <v>FMB120</v>
          </cell>
          <cell r="BH1033">
            <v>350424063293078</v>
          </cell>
          <cell r="BI1033">
            <v>9742800060348</v>
          </cell>
          <cell r="BJ1033" t="str">
            <v>fixed</v>
          </cell>
          <cell r="BK1033"/>
          <cell r="BL1033"/>
          <cell r="BM1033"/>
          <cell r="BN1033"/>
          <cell r="BO1033"/>
          <cell r="BP1033" t="str">
            <v>3Y 100K</v>
          </cell>
          <cell r="BQ1033">
            <v>1108010460</v>
          </cell>
        </row>
        <row r="1034">
          <cell r="C1034">
            <v>320127</v>
          </cell>
          <cell r="D1034" t="str">
            <v>Active</v>
          </cell>
          <cell r="E1034" t="str">
            <v>Isuzu</v>
          </cell>
          <cell r="F1034" t="str">
            <v xml:space="preserve">Automatic </v>
          </cell>
          <cell r="G1034" t="str">
            <v>DMAX</v>
          </cell>
          <cell r="H1034" t="str">
            <v>PASSENGER CAB</v>
          </cell>
          <cell r="I1034" t="str">
            <v>Double Cabin</v>
          </cell>
          <cell r="J1034" t="str">
            <v>PASSENGER CAB</v>
          </cell>
          <cell r="K1034"/>
          <cell r="L1034"/>
          <cell r="M1034"/>
          <cell r="N1034" t="str">
            <v>MPAEL33T2KT006766</v>
          </cell>
          <cell r="O1034">
            <v>2019</v>
          </cell>
          <cell r="P1034" t="str">
            <v>Thailand</v>
          </cell>
          <cell r="Q1034" t="str">
            <v>CL - NOC logistics base</v>
          </cell>
          <cell r="R1034" t="str">
            <v>GWC</v>
          </cell>
          <cell r="S1034" t="str">
            <v>Raslaffan</v>
          </cell>
          <cell r="T1034" t="str">
            <v>NOC</v>
          </cell>
          <cell r="U1034"/>
          <cell r="V1034"/>
          <cell r="W1034">
            <v>4</v>
          </cell>
          <cell r="X1034" t="str">
            <v>White</v>
          </cell>
          <cell r="Y1034" t="str">
            <v>TN3670</v>
          </cell>
          <cell r="Z1034"/>
          <cell r="AA1034" t="str">
            <v>Diesel</v>
          </cell>
          <cell r="AB1034"/>
          <cell r="AC1034">
            <v>1</v>
          </cell>
          <cell r="AD1034">
            <v>9</v>
          </cell>
          <cell r="AE1034" t="str">
            <v>4 Seater</v>
          </cell>
          <cell r="AF1034"/>
          <cell r="AG1034"/>
          <cell r="AH1034" t="str">
            <v>1TON</v>
          </cell>
          <cell r="AI1034">
            <v>1105</v>
          </cell>
          <cell r="AJ1034">
            <v>2750</v>
          </cell>
          <cell r="AK1034">
            <v>1645</v>
          </cell>
          <cell r="AL1034"/>
          <cell r="AM1034"/>
          <cell r="AN1034"/>
          <cell r="AO1034"/>
          <cell r="AP1034"/>
          <cell r="AQ1034"/>
          <cell r="AR1034"/>
          <cell r="AS1034"/>
          <cell r="AT1034"/>
          <cell r="AU1034"/>
          <cell r="AV1034"/>
          <cell r="AW1034"/>
          <cell r="AX1034"/>
          <cell r="AY1034" t="e">
            <v>#N/A</v>
          </cell>
          <cell r="AZ1034"/>
          <cell r="BA1034">
            <v>45004</v>
          </cell>
          <cell r="BB1034" t="str">
            <v/>
          </cell>
          <cell r="BC1034" t="str">
            <v>Compreh.</v>
          </cell>
          <cell r="BD1034" t="str">
            <v>N/A</v>
          </cell>
          <cell r="BE1034" t="str">
            <v xml:space="preserve">According to the Concerned department they not requested </v>
          </cell>
          <cell r="BF1034" t="str">
            <v>N/A</v>
          </cell>
          <cell r="BG1034" t="str">
            <v>N/A</v>
          </cell>
          <cell r="BH1034" t="str">
            <v>N/A</v>
          </cell>
          <cell r="BI1034" t="str">
            <v>N/A</v>
          </cell>
          <cell r="BJ1034"/>
          <cell r="BK1034"/>
          <cell r="BL1034"/>
          <cell r="BM1034"/>
          <cell r="BN1034">
            <v>4000015409</v>
          </cell>
          <cell r="BO1034"/>
          <cell r="BP1034" t="str">
            <v>3 years/100,000 Kms whichever occurs first. 2 free Services.</v>
          </cell>
          <cell r="BQ1034">
            <v>1108010490</v>
          </cell>
        </row>
        <row r="1035">
          <cell r="C1035">
            <v>320335</v>
          </cell>
          <cell r="D1035" t="str">
            <v>Active</v>
          </cell>
          <cell r="E1035" t="str">
            <v>Volkswagen</v>
          </cell>
          <cell r="F1035" t="str">
            <v>Manuel</v>
          </cell>
          <cell r="G1035" t="str">
            <v>Crafter</v>
          </cell>
          <cell r="H1035" t="str">
            <v>Light Vehicle</v>
          </cell>
          <cell r="I1035"/>
          <cell r="J1035" t="str">
            <v>Commercial Van</v>
          </cell>
          <cell r="K1035"/>
          <cell r="L1035"/>
          <cell r="M1035"/>
          <cell r="N1035" t="str">
            <v>WV1GUNSYXK9051805</v>
          </cell>
          <cell r="O1035">
            <v>2019</v>
          </cell>
          <cell r="P1035" t="str">
            <v>Germany</v>
          </cell>
          <cell r="Q1035" t="str">
            <v>RMS - Operations</v>
          </cell>
          <cell r="R1035" t="str">
            <v>GWC</v>
          </cell>
          <cell r="S1035" t="str">
            <v>LVQ</v>
          </cell>
          <cell r="T1035"/>
          <cell r="U1035"/>
          <cell r="V1035"/>
          <cell r="W1035">
            <v>4</v>
          </cell>
          <cell r="X1035" t="str">
            <v>White</v>
          </cell>
          <cell r="Y1035" t="str">
            <v>DAS008776</v>
          </cell>
          <cell r="Z1035"/>
          <cell r="AA1035" t="str">
            <v>Diesel</v>
          </cell>
          <cell r="AB1035"/>
          <cell r="AC1035">
            <v>1</v>
          </cell>
          <cell r="AD1035">
            <v>6</v>
          </cell>
          <cell r="AE1035"/>
          <cell r="AF1035"/>
          <cell r="AG1035"/>
          <cell r="AH1035" t="str">
            <v>1TON</v>
          </cell>
          <cell r="AI1035">
            <v>-2600</v>
          </cell>
          <cell r="AJ1035"/>
          <cell r="AK1035">
            <v>2600</v>
          </cell>
          <cell r="AL1035"/>
          <cell r="AM1035"/>
          <cell r="AN1035"/>
          <cell r="AO1035"/>
          <cell r="AP1035"/>
          <cell r="AQ1035"/>
          <cell r="AR1035"/>
          <cell r="AS1035"/>
          <cell r="AT1035"/>
          <cell r="AU1035"/>
          <cell r="AV1035"/>
          <cell r="AW1035"/>
          <cell r="AX1035"/>
          <cell r="AY1035" t="e">
            <v>#N/A</v>
          </cell>
          <cell r="AZ1035"/>
          <cell r="BA1035">
            <v>44731</v>
          </cell>
          <cell r="BB1035" t="str">
            <v>Expired</v>
          </cell>
          <cell r="BC1035" t="str">
            <v>Compreh.</v>
          </cell>
          <cell r="BD1035" t="str">
            <v>AVL</v>
          </cell>
          <cell r="BE1035"/>
          <cell r="BF1035" t="str">
            <v>RMS</v>
          </cell>
          <cell r="BG1035" t="str">
            <v>FMB120</v>
          </cell>
          <cell r="BH1035">
            <v>357073293003618</v>
          </cell>
          <cell r="BI1035">
            <v>9742800060357</v>
          </cell>
          <cell r="BJ1035" t="str">
            <v>fixed</v>
          </cell>
          <cell r="BK1035"/>
          <cell r="BL1035"/>
          <cell r="BM1035"/>
          <cell r="BN1035"/>
          <cell r="BO1035"/>
          <cell r="BP1035" t="str">
            <v>2Y 100K</v>
          </cell>
          <cell r="BQ1035">
            <v>1108060300</v>
          </cell>
        </row>
        <row r="1036">
          <cell r="C1036">
            <v>320693</v>
          </cell>
          <cell r="D1036" t="str">
            <v>Active</v>
          </cell>
          <cell r="E1036" t="str">
            <v>Isuzu</v>
          </cell>
          <cell r="F1036" t="str">
            <v xml:space="preserve">Automatic </v>
          </cell>
          <cell r="G1036" t="str">
            <v>DMAX</v>
          </cell>
          <cell r="H1036" t="str">
            <v>PASSENGER CAB</v>
          </cell>
          <cell r="I1036" t="str">
            <v>Double Cabin</v>
          </cell>
          <cell r="J1036" t="str">
            <v>PASSENGER CAB</v>
          </cell>
          <cell r="K1036"/>
          <cell r="L1036"/>
          <cell r="M1036"/>
          <cell r="N1036" t="str">
            <v>MPAEL33T0KT007429</v>
          </cell>
          <cell r="O1036">
            <v>2019</v>
          </cell>
          <cell r="P1036" t="str">
            <v>Thailand</v>
          </cell>
          <cell r="Q1036" t="str">
            <v>CS-Facility Management - Fire System</v>
          </cell>
          <cell r="R1036" t="str">
            <v>GWC</v>
          </cell>
          <cell r="S1036" t="str">
            <v>LVQ</v>
          </cell>
          <cell r="T1036"/>
          <cell r="U1036"/>
          <cell r="V1036"/>
          <cell r="W1036">
            <v>4</v>
          </cell>
          <cell r="X1036" t="str">
            <v>White</v>
          </cell>
          <cell r="Y1036" t="str">
            <v>TT1832</v>
          </cell>
          <cell r="Z1036"/>
          <cell r="AA1036" t="str">
            <v>Diesel</v>
          </cell>
          <cell r="AB1036"/>
          <cell r="AC1036">
            <v>1</v>
          </cell>
          <cell r="AD1036">
            <v>9</v>
          </cell>
          <cell r="AE1036" t="str">
            <v>4 Seater</v>
          </cell>
          <cell r="AF1036"/>
          <cell r="AG1036"/>
          <cell r="AH1036" t="str">
            <v>1TON</v>
          </cell>
          <cell r="AI1036">
            <v>1105</v>
          </cell>
          <cell r="AJ1036">
            <v>2750</v>
          </cell>
          <cell r="AK1036">
            <v>1645</v>
          </cell>
          <cell r="AL1036"/>
          <cell r="AM1036"/>
          <cell r="AN1036"/>
          <cell r="AO1036"/>
          <cell r="AP1036"/>
          <cell r="AQ1036"/>
          <cell r="AR1036"/>
          <cell r="AS1036"/>
          <cell r="AT1036"/>
          <cell r="AU1036"/>
          <cell r="AV1036"/>
          <cell r="AW1036"/>
          <cell r="AX1036"/>
          <cell r="AY1036" t="e">
            <v>#N/A</v>
          </cell>
          <cell r="AZ1036"/>
          <cell r="BA1036">
            <v>45071</v>
          </cell>
          <cell r="BB1036" t="str">
            <v/>
          </cell>
          <cell r="BC1036" t="str">
            <v>Compreh.</v>
          </cell>
          <cell r="BD1036" t="str">
            <v>AVL</v>
          </cell>
          <cell r="BE1036"/>
          <cell r="BF1036" t="str">
            <v>FACILITY</v>
          </cell>
          <cell r="BG1036" t="str">
            <v>FMB120</v>
          </cell>
          <cell r="BH1036">
            <v>350424063320582</v>
          </cell>
          <cell r="BI1036">
            <v>9742800054355</v>
          </cell>
          <cell r="BJ1036" t="str">
            <v>Fixed</v>
          </cell>
          <cell r="BK1036">
            <v>43626</v>
          </cell>
          <cell r="BL1036"/>
          <cell r="BM1036"/>
          <cell r="BN1036">
            <v>4000016348</v>
          </cell>
          <cell r="BO1036"/>
          <cell r="BP1036" t="str">
            <v>3 years/100,000 Kms whichever occurs first.First 2 services in Free of Cost.</v>
          </cell>
          <cell r="BQ1036">
            <v>1105010410</v>
          </cell>
        </row>
        <row r="1037">
          <cell r="C1037">
            <v>321328</v>
          </cell>
          <cell r="D1037" t="str">
            <v>Active</v>
          </cell>
          <cell r="E1037" t="str">
            <v>Mitsubishi</v>
          </cell>
          <cell r="F1037" t="str">
            <v>Manuel</v>
          </cell>
          <cell r="G1037" t="str">
            <v>L 200</v>
          </cell>
          <cell r="H1037" t="str">
            <v>PASSENGER CAB</v>
          </cell>
          <cell r="I1037"/>
          <cell r="J1037" t="str">
            <v>PASSENGER CAB</v>
          </cell>
          <cell r="K1037"/>
          <cell r="L1037"/>
          <cell r="M1037"/>
          <cell r="N1037" t="str">
            <v>MMBNG45KXKH033038</v>
          </cell>
          <cell r="O1037">
            <v>2019</v>
          </cell>
          <cell r="P1037" t="str">
            <v>Thailand</v>
          </cell>
          <cell r="Q1037" t="str">
            <v>CS-Facility Management - Maint. LVQ&amp;41</v>
          </cell>
          <cell r="R1037" t="str">
            <v>GWC</v>
          </cell>
          <cell r="S1037"/>
          <cell r="T1037"/>
          <cell r="U1037"/>
          <cell r="V1037"/>
          <cell r="W1037">
            <v>4</v>
          </cell>
          <cell r="X1037" t="str">
            <v>White</v>
          </cell>
          <cell r="Y1037" t="str">
            <v>4D56UAX4970</v>
          </cell>
          <cell r="Z1037"/>
          <cell r="AA1037" t="str">
            <v>Diesel</v>
          </cell>
          <cell r="AB1037"/>
          <cell r="AC1037">
            <v>1</v>
          </cell>
          <cell r="AD1037">
            <v>7</v>
          </cell>
          <cell r="AE1037" t="str">
            <v>4 Seater</v>
          </cell>
          <cell r="AF1037"/>
          <cell r="AG1037"/>
          <cell r="AH1037" t="str">
            <v>1TON</v>
          </cell>
          <cell r="AI1037">
            <v>-2540</v>
          </cell>
          <cell r="AJ1037"/>
          <cell r="AK1037">
            <v>2540</v>
          </cell>
          <cell r="AL1037"/>
          <cell r="AM1037"/>
          <cell r="AN1037"/>
          <cell r="AO1037"/>
          <cell r="AP1037"/>
          <cell r="AQ1037"/>
          <cell r="AR1037"/>
          <cell r="AS1037"/>
          <cell r="AT1037"/>
          <cell r="AU1037"/>
          <cell r="AV1037"/>
          <cell r="AW1037"/>
          <cell r="AX1037"/>
          <cell r="AY1037" t="e">
            <v>#N/A</v>
          </cell>
          <cell r="AZ1037"/>
          <cell r="BA1037">
            <v>45096</v>
          </cell>
          <cell r="BB1037" t="str">
            <v/>
          </cell>
          <cell r="BC1037" t="str">
            <v>Compreh.</v>
          </cell>
          <cell r="BD1037" t="str">
            <v>N/A</v>
          </cell>
          <cell r="BE1037" t="str">
            <v xml:space="preserve">According to the Concerned department they not requested </v>
          </cell>
          <cell r="BF1037" t="str">
            <v>N/A</v>
          </cell>
          <cell r="BG1037" t="str">
            <v>N/A</v>
          </cell>
          <cell r="BH1037" t="str">
            <v>N/A</v>
          </cell>
          <cell r="BI1037" t="str">
            <v>N/A</v>
          </cell>
          <cell r="BJ1037"/>
          <cell r="BK1037">
            <v>43618</v>
          </cell>
          <cell r="BL1037"/>
          <cell r="BM1037"/>
          <cell r="BN1037"/>
          <cell r="BO1037"/>
          <cell r="BP1037" t="str">
            <v>3Y 100K</v>
          </cell>
          <cell r="BQ1037">
            <v>1105010430</v>
          </cell>
        </row>
        <row r="1038">
          <cell r="C1038">
            <v>606926</v>
          </cell>
          <cell r="D1038" t="str">
            <v>Active</v>
          </cell>
          <cell r="E1038" t="str">
            <v>Nissan</v>
          </cell>
          <cell r="F1038" t="str">
            <v xml:space="preserve">Automatic </v>
          </cell>
          <cell r="G1038" t="str">
            <v>Xtrail</v>
          </cell>
          <cell r="H1038" t="str">
            <v>SUV</v>
          </cell>
          <cell r="I1038"/>
          <cell r="J1038" t="str">
            <v>SUV</v>
          </cell>
          <cell r="K1038"/>
          <cell r="L1038"/>
          <cell r="M1038" t="str">
            <v>5N1AN0N66FN650459</v>
          </cell>
          <cell r="N1038" t="str">
            <v>5N1AN0N66FN650459</v>
          </cell>
          <cell r="O1038">
            <v>2015</v>
          </cell>
          <cell r="P1038" t="str">
            <v>japan</v>
          </cell>
          <cell r="Q1038" t="str">
            <v>CS-Facility Management - Fire System</v>
          </cell>
          <cell r="R1038" t="str">
            <v>GWC</v>
          </cell>
          <cell r="S1038" t="str">
            <v>LVQ</v>
          </cell>
          <cell r="T1038" t="str">
            <v>LVQ</v>
          </cell>
          <cell r="U1038"/>
          <cell r="V1038"/>
          <cell r="W1038">
            <v>6</v>
          </cell>
          <cell r="X1038" t="str">
            <v>Silver</v>
          </cell>
          <cell r="Y1038" t="str">
            <v>324633B</v>
          </cell>
          <cell r="Z1038"/>
          <cell r="AA1038" t="str">
            <v>Petrol</v>
          </cell>
          <cell r="AB1038"/>
          <cell r="AC1038">
            <v>1</v>
          </cell>
          <cell r="AD1038">
            <v>7</v>
          </cell>
          <cell r="AE1038" t="str">
            <v>4 Seater</v>
          </cell>
          <cell r="AF1038"/>
          <cell r="AG1038"/>
          <cell r="AH1038" t="str">
            <v>1TON</v>
          </cell>
          <cell r="AI1038">
            <v>460</v>
          </cell>
          <cell r="AJ1038">
            <v>2360</v>
          </cell>
          <cell r="AK1038">
            <v>1900</v>
          </cell>
          <cell r="AL1038"/>
          <cell r="AM1038"/>
          <cell r="AN1038"/>
          <cell r="AO1038"/>
          <cell r="AP1038"/>
          <cell r="AQ1038"/>
          <cell r="AR1038"/>
          <cell r="AS1038"/>
          <cell r="AT1038"/>
          <cell r="AU1038"/>
          <cell r="AV1038"/>
          <cell r="AW1038"/>
          <cell r="AX1038"/>
          <cell r="AY1038" t="e">
            <v>#N/A</v>
          </cell>
          <cell r="AZ1038"/>
          <cell r="BA1038">
            <v>45032</v>
          </cell>
          <cell r="BB1038" t="str">
            <v/>
          </cell>
          <cell r="BC1038" t="str">
            <v>Compreh.</v>
          </cell>
          <cell r="BD1038" t="str">
            <v>N/A</v>
          </cell>
          <cell r="BE1038" t="str">
            <v xml:space="preserve">According to the Concerned department they not requested </v>
          </cell>
          <cell r="BF1038" t="str">
            <v>N/A</v>
          </cell>
          <cell r="BG1038" t="str">
            <v>N/A</v>
          </cell>
          <cell r="BH1038" t="str">
            <v>N/A</v>
          </cell>
          <cell r="BI1038" t="str">
            <v>N/A</v>
          </cell>
          <cell r="BJ1038"/>
          <cell r="BK1038"/>
          <cell r="BL1038"/>
          <cell r="BM1038"/>
          <cell r="BN1038"/>
          <cell r="BO1038"/>
          <cell r="BP1038" t="str">
            <v>3Y 100K</v>
          </cell>
          <cell r="BQ1038">
            <v>1105010410</v>
          </cell>
        </row>
        <row r="1039">
          <cell r="C1039">
            <v>669207</v>
          </cell>
          <cell r="D1039" t="str">
            <v>Active</v>
          </cell>
          <cell r="E1039" t="str">
            <v>Toyota</v>
          </cell>
          <cell r="F1039" t="str">
            <v xml:space="preserve">Automatic </v>
          </cell>
          <cell r="G1039" t="str">
            <v>62-8FD30 </v>
          </cell>
          <cell r="H1039" t="str">
            <v>Heavy Equipment</v>
          </cell>
          <cell r="I1039"/>
          <cell r="J1039" t="str">
            <v>Forklift</v>
          </cell>
          <cell r="K1039"/>
          <cell r="L1039"/>
          <cell r="M1039"/>
          <cell r="N1039" t="str">
            <v>608FDJ35-73236</v>
          </cell>
          <cell r="O1039">
            <v>2019</v>
          </cell>
          <cell r="P1039" t="str">
            <v>Japan</v>
          </cell>
          <cell r="Q1039" t="str">
            <v>CL Raslafan (NOC)</v>
          </cell>
          <cell r="R1039" t="str">
            <v>gWC</v>
          </cell>
          <cell r="S1039"/>
          <cell r="T1039"/>
          <cell r="U1039"/>
          <cell r="V1039"/>
          <cell r="W1039"/>
          <cell r="X1039" t="str">
            <v>black and grey</v>
          </cell>
          <cell r="Y1039" t="str">
            <v>1DZ-0371288</v>
          </cell>
          <cell r="Z1039"/>
          <cell r="AA1039" t="str">
            <v>Diesel</v>
          </cell>
          <cell r="AB1039"/>
          <cell r="AC1039"/>
          <cell r="AD1039"/>
          <cell r="AE1039"/>
          <cell r="AF1039"/>
          <cell r="AG1039"/>
          <cell r="AH1039" t="str">
            <v>3TON</v>
          </cell>
          <cell r="AI1039">
            <v>0</v>
          </cell>
          <cell r="AJ1039"/>
          <cell r="AK1039"/>
          <cell r="AL1039"/>
          <cell r="AM1039"/>
          <cell r="AN1039"/>
          <cell r="AO1039"/>
          <cell r="AP1039"/>
          <cell r="AQ1039"/>
          <cell r="AR1039"/>
          <cell r="AS1039"/>
          <cell r="AT1039"/>
          <cell r="AU1039"/>
          <cell r="AV1039"/>
          <cell r="AW1039"/>
          <cell r="AX1039"/>
          <cell r="AY1039" t="e">
            <v>#N/A</v>
          </cell>
          <cell r="AZ1039"/>
          <cell r="BA1039"/>
          <cell r="BB1039" t="e">
            <v>#VALUE!</v>
          </cell>
          <cell r="BC1039" t="str">
            <v>3rd Party</v>
          </cell>
          <cell r="BD1039" t="str">
            <v>N/A</v>
          </cell>
          <cell r="BE1039" t="str">
            <v>Not Requered</v>
          </cell>
          <cell r="BF1039" t="str">
            <v>N/A</v>
          </cell>
          <cell r="BG1039" t="str">
            <v>N/A</v>
          </cell>
          <cell r="BH1039" t="str">
            <v>N/A</v>
          </cell>
          <cell r="BI1039" t="str">
            <v>N/A</v>
          </cell>
          <cell r="BJ1039"/>
          <cell r="BK1039"/>
          <cell r="BL1039"/>
          <cell r="BM1039"/>
          <cell r="BN1039"/>
          <cell r="BO1039"/>
          <cell r="BP1039" t="str">
            <v>3Y 100K</v>
          </cell>
          <cell r="BQ1039"/>
        </row>
        <row r="1040">
          <cell r="C1040">
            <v>674875</v>
          </cell>
          <cell r="D1040" t="str">
            <v>Active</v>
          </cell>
          <cell r="E1040" t="str">
            <v>Toyota</v>
          </cell>
          <cell r="F1040" t="str">
            <v xml:space="preserve">Automatic </v>
          </cell>
          <cell r="G1040" t="str">
            <v>FJ Cruiser</v>
          </cell>
          <cell r="H1040" t="str">
            <v>SUV</v>
          </cell>
          <cell r="I1040"/>
          <cell r="J1040" t="str">
            <v>SUV</v>
          </cell>
          <cell r="K1040"/>
          <cell r="L1040"/>
          <cell r="M1040" t="str">
            <v>JTEBU11F0FK211018</v>
          </cell>
          <cell r="N1040" t="str">
            <v>JTEBU11F0FK211018</v>
          </cell>
          <cell r="O1040">
            <v>2015</v>
          </cell>
          <cell r="P1040" t="str">
            <v>Japan</v>
          </cell>
          <cell r="Q1040" t="str">
            <v>GWC Fine Arts</v>
          </cell>
          <cell r="R1040" t="str">
            <v>GWC</v>
          </cell>
          <cell r="S1040" t="str">
            <v>LVQ</v>
          </cell>
          <cell r="T1040" t="str">
            <v>LVQ</v>
          </cell>
          <cell r="U1040"/>
          <cell r="V1040"/>
          <cell r="W1040">
            <v>6</v>
          </cell>
          <cell r="X1040" t="str">
            <v>White</v>
          </cell>
          <cell r="Y1040" t="str">
            <v>1GR-B040743</v>
          </cell>
          <cell r="Z1040"/>
          <cell r="AA1040" t="str">
            <v>Petrol</v>
          </cell>
          <cell r="AB1040"/>
          <cell r="AC1040">
            <v>1</v>
          </cell>
          <cell r="AD1040">
            <v>7</v>
          </cell>
          <cell r="AE1040" t="str">
            <v>4 Seater</v>
          </cell>
          <cell r="AF1040"/>
          <cell r="AG1040"/>
          <cell r="AH1040" t="str">
            <v>1TON</v>
          </cell>
          <cell r="AI1040">
            <v>-1850</v>
          </cell>
          <cell r="AJ1040"/>
          <cell r="AK1040">
            <v>1850</v>
          </cell>
          <cell r="AL1040"/>
          <cell r="AM1040"/>
          <cell r="AN1040"/>
          <cell r="AO1040"/>
          <cell r="AP1040"/>
          <cell r="AQ1040"/>
          <cell r="AR1040"/>
          <cell r="AS1040"/>
          <cell r="AT1040"/>
          <cell r="AU1040"/>
          <cell r="AV1040"/>
          <cell r="AW1040"/>
          <cell r="AX1040"/>
          <cell r="AY1040" t="e">
            <v>#N/A</v>
          </cell>
          <cell r="AZ1040"/>
          <cell r="BA1040">
            <v>45112</v>
          </cell>
          <cell r="BB1040" t="str">
            <v/>
          </cell>
          <cell r="BC1040" t="str">
            <v>Compreh.</v>
          </cell>
          <cell r="BD1040" t="str">
            <v>N/A</v>
          </cell>
          <cell r="BE1040" t="str">
            <v xml:space="preserve">According to the Concerned department they not requested </v>
          </cell>
          <cell r="BF1040" t="str">
            <v>N/A</v>
          </cell>
          <cell r="BG1040" t="str">
            <v>N/A</v>
          </cell>
          <cell r="BH1040" t="str">
            <v>N/A</v>
          </cell>
          <cell r="BI1040" t="str">
            <v>N/A</v>
          </cell>
          <cell r="BJ1040"/>
          <cell r="BK1040"/>
          <cell r="BL1040"/>
          <cell r="BM1040"/>
          <cell r="BN1040"/>
          <cell r="BO1040"/>
          <cell r="BP1040"/>
          <cell r="BQ1040">
            <v>1108070000</v>
          </cell>
        </row>
        <row r="1041">
          <cell r="C1041">
            <v>22720</v>
          </cell>
          <cell r="D1041" t="str">
            <v>Active</v>
          </cell>
          <cell r="E1041" t="str">
            <v>Mitsubishi</v>
          </cell>
          <cell r="F1041" t="str">
            <v>Manuel</v>
          </cell>
          <cell r="G1041" t="str">
            <v>L 300</v>
          </cell>
          <cell r="H1041" t="str">
            <v>Light Vehicle</v>
          </cell>
          <cell r="I1041"/>
          <cell r="J1041" t="str">
            <v>Commercial Van</v>
          </cell>
          <cell r="K1041"/>
          <cell r="L1041"/>
          <cell r="M1041" t="str">
            <v>JE5MD17G2DA701297</v>
          </cell>
          <cell r="N1041" t="str">
            <v>JE5MD17G2DA701297</v>
          </cell>
          <cell r="O1041">
            <v>2013</v>
          </cell>
          <cell r="P1041" t="str">
            <v>Japan</v>
          </cell>
          <cell r="Q1041" t="str">
            <v>CL - Ooredoo</v>
          </cell>
          <cell r="R1041" t="str">
            <v>GWC</v>
          </cell>
          <cell r="S1041"/>
          <cell r="T1041"/>
          <cell r="U1041"/>
          <cell r="V1041"/>
          <cell r="W1041">
            <v>4</v>
          </cell>
          <cell r="X1041" t="str">
            <v>White</v>
          </cell>
          <cell r="Y1041"/>
          <cell r="Z1041"/>
          <cell r="AA1041" t="str">
            <v>Petrol</v>
          </cell>
          <cell r="AB1041"/>
          <cell r="AC1041">
            <v>1</v>
          </cell>
          <cell r="AD1041"/>
          <cell r="AE1041"/>
          <cell r="AF1041"/>
          <cell r="AG1041"/>
          <cell r="AH1041" t="str">
            <v>1TON</v>
          </cell>
          <cell r="AI1041">
            <v>0</v>
          </cell>
          <cell r="AJ1041"/>
          <cell r="AK1041"/>
          <cell r="AL1041"/>
          <cell r="AM1041"/>
          <cell r="AN1041"/>
          <cell r="AO1041"/>
          <cell r="AP1041"/>
          <cell r="AQ1041"/>
          <cell r="AR1041"/>
          <cell r="AS1041"/>
          <cell r="AT1041"/>
          <cell r="AU1041"/>
          <cell r="AV1041"/>
          <cell r="AW1041"/>
          <cell r="AX1041"/>
          <cell r="AY1041" t="e">
            <v>#N/A</v>
          </cell>
          <cell r="AZ1041"/>
          <cell r="BA1041">
            <v>44852</v>
          </cell>
          <cell r="BB1041" t="str">
            <v>Expired</v>
          </cell>
          <cell r="BC1041" t="str">
            <v>3rd Party</v>
          </cell>
          <cell r="BD1041" t="str">
            <v>AVL</v>
          </cell>
          <cell r="BE1041"/>
          <cell r="BF1041" t="str">
            <v>DISTRIBUTION</v>
          </cell>
          <cell r="BG1041" t="str">
            <v>FMB120</v>
          </cell>
          <cell r="BH1041">
            <v>350424063293466</v>
          </cell>
          <cell r="BI1041">
            <v>9742800059860</v>
          </cell>
          <cell r="BJ1041" t="str">
            <v>Fixed</v>
          </cell>
          <cell r="BK1041"/>
          <cell r="BL1041"/>
          <cell r="BM1041"/>
          <cell r="BN1041"/>
          <cell r="BO1041"/>
          <cell r="BP1041"/>
          <cell r="BQ1041">
            <v>1108010120</v>
          </cell>
        </row>
        <row r="1042">
          <cell r="C1042">
            <v>272199</v>
          </cell>
          <cell r="D1042" t="str">
            <v>Active</v>
          </cell>
          <cell r="E1042" t="str">
            <v>Isuzu</v>
          </cell>
          <cell r="F1042" t="str">
            <v>Manuel</v>
          </cell>
          <cell r="G1042" t="str">
            <v>Reward-NP</v>
          </cell>
          <cell r="H1042" t="str">
            <v>Rigid Truck</v>
          </cell>
          <cell r="I1042" t="str">
            <v>Single Cabin</v>
          </cell>
          <cell r="J1042" t="str">
            <v>Open Pickup without Tail Lift</v>
          </cell>
          <cell r="K1042"/>
          <cell r="L1042"/>
          <cell r="M1042"/>
          <cell r="N1042" t="str">
            <v>JAMLP3455K7P04294</v>
          </cell>
          <cell r="O1042">
            <v>2019</v>
          </cell>
          <cell r="P1042" t="str">
            <v>Japan</v>
          </cell>
          <cell r="Q1042" t="str">
            <v>FF - Operation Services</v>
          </cell>
          <cell r="R1042" t="str">
            <v>GWC</v>
          </cell>
          <cell r="S1042"/>
          <cell r="T1042"/>
          <cell r="U1042"/>
          <cell r="V1042"/>
          <cell r="W1042">
            <v>4</v>
          </cell>
          <cell r="X1042" t="str">
            <v>White</v>
          </cell>
          <cell r="Y1042" t="str">
            <v>0AX515</v>
          </cell>
          <cell r="Z1042"/>
          <cell r="AA1042" t="str">
            <v>Diesel</v>
          </cell>
          <cell r="AB1042"/>
          <cell r="AC1042"/>
          <cell r="AD1042">
            <v>4.5</v>
          </cell>
          <cell r="AE1042"/>
          <cell r="AF1042"/>
          <cell r="AG1042"/>
          <cell r="AH1042" t="str">
            <v>5TON</v>
          </cell>
          <cell r="AI1042">
            <v>4700</v>
          </cell>
          <cell r="AJ1042">
            <v>9465</v>
          </cell>
          <cell r="AK1042">
            <v>4765</v>
          </cell>
          <cell r="AL1042">
            <v>549</v>
          </cell>
          <cell r="AM1042">
            <v>565</v>
          </cell>
          <cell r="AN1042">
            <v>208</v>
          </cell>
          <cell r="AO1042">
            <v>220</v>
          </cell>
          <cell r="AP1042">
            <v>213</v>
          </cell>
          <cell r="AQ1042">
            <v>228</v>
          </cell>
          <cell r="AR1042"/>
          <cell r="AS1042"/>
          <cell r="AT1042"/>
          <cell r="AU1042"/>
          <cell r="AV1042"/>
          <cell r="AW1042"/>
          <cell r="AX1042"/>
          <cell r="AY1042" t="e">
            <v>#N/A</v>
          </cell>
          <cell r="AZ1042"/>
          <cell r="BA1042">
            <v>45097</v>
          </cell>
          <cell r="BB1042" t="str">
            <v/>
          </cell>
          <cell r="BC1042" t="str">
            <v>Compreh.</v>
          </cell>
          <cell r="BD1042" t="str">
            <v>AVL</v>
          </cell>
          <cell r="BE1042"/>
          <cell r="BF1042" t="str">
            <v>FTD</v>
          </cell>
          <cell r="BG1042" t="str">
            <v>FMB120</v>
          </cell>
          <cell r="BH1042">
            <v>354018119570566</v>
          </cell>
          <cell r="BI1042">
            <v>9742800053603</v>
          </cell>
          <cell r="BJ1042" t="str">
            <v>fixed</v>
          </cell>
          <cell r="BK1042">
            <v>43789</v>
          </cell>
          <cell r="BL1042"/>
          <cell r="BM1042"/>
          <cell r="BN1042">
            <v>4000019980</v>
          </cell>
          <cell r="BO1042"/>
          <cell r="BP1042" t="str">
            <v>3Y 100K</v>
          </cell>
          <cell r="BQ1042">
            <v>1108020400</v>
          </cell>
        </row>
        <row r="1043">
          <cell r="C1043">
            <v>272265</v>
          </cell>
          <cell r="D1043" t="str">
            <v>Active</v>
          </cell>
          <cell r="E1043" t="str">
            <v>Isuzu</v>
          </cell>
          <cell r="F1043" t="str">
            <v>Manuel</v>
          </cell>
          <cell r="G1043" t="str">
            <v>Reward-NP</v>
          </cell>
          <cell r="H1043" t="str">
            <v>Rigid Truck</v>
          </cell>
          <cell r="I1043" t="str">
            <v>Single Cabin</v>
          </cell>
          <cell r="J1043" t="str">
            <v>Open Pickup without Tail Lift</v>
          </cell>
          <cell r="K1043"/>
          <cell r="L1043"/>
          <cell r="M1043"/>
          <cell r="N1043" t="str">
            <v>JAMLP3454K7P04304</v>
          </cell>
          <cell r="O1043">
            <v>2019</v>
          </cell>
          <cell r="P1043" t="str">
            <v>Japan</v>
          </cell>
          <cell r="Q1043" t="str">
            <v>FF - Operation Services</v>
          </cell>
          <cell r="R1043" t="str">
            <v>GWC</v>
          </cell>
          <cell r="S1043"/>
          <cell r="T1043"/>
          <cell r="U1043"/>
          <cell r="V1043"/>
          <cell r="W1043">
            <v>4</v>
          </cell>
          <cell r="X1043" t="str">
            <v>White</v>
          </cell>
          <cell r="Y1043" t="str">
            <v>0AY395</v>
          </cell>
          <cell r="Z1043"/>
          <cell r="AA1043" t="str">
            <v>Diesel</v>
          </cell>
          <cell r="AB1043"/>
          <cell r="AC1043"/>
          <cell r="AD1043">
            <v>4.5</v>
          </cell>
          <cell r="AE1043"/>
          <cell r="AF1043"/>
          <cell r="AG1043"/>
          <cell r="AH1043" t="str">
            <v>5TON</v>
          </cell>
          <cell r="AI1043">
            <v>4700</v>
          </cell>
          <cell r="AJ1043">
            <v>9439</v>
          </cell>
          <cell r="AK1043">
            <v>4739</v>
          </cell>
          <cell r="AL1043"/>
          <cell r="AM1043"/>
          <cell r="AN1043"/>
          <cell r="AO1043"/>
          <cell r="AP1043"/>
          <cell r="AQ1043"/>
          <cell r="AR1043"/>
          <cell r="AS1043"/>
          <cell r="AT1043"/>
          <cell r="AU1043"/>
          <cell r="AV1043"/>
          <cell r="AW1043"/>
          <cell r="AX1043"/>
          <cell r="AY1043" t="e">
            <v>#N/A</v>
          </cell>
          <cell r="AZ1043"/>
          <cell r="BA1043">
            <v>45097</v>
          </cell>
          <cell r="BB1043" t="str">
            <v/>
          </cell>
          <cell r="BC1043" t="str">
            <v>Compreh.</v>
          </cell>
          <cell r="BD1043" t="str">
            <v>AVL</v>
          </cell>
          <cell r="BE1043"/>
          <cell r="BF1043" t="str">
            <v>FTD</v>
          </cell>
          <cell r="BG1043" t="str">
            <v>FMB120</v>
          </cell>
          <cell r="BH1043">
            <v>354018119423006</v>
          </cell>
          <cell r="BI1043">
            <v>9742800053602</v>
          </cell>
          <cell r="BJ1043" t="str">
            <v>fixed</v>
          </cell>
          <cell r="BK1043">
            <v>43789</v>
          </cell>
          <cell r="BL1043"/>
          <cell r="BM1043"/>
          <cell r="BN1043">
            <v>4000019980</v>
          </cell>
          <cell r="BO1043"/>
          <cell r="BP1043" t="str">
            <v>3Y 100K</v>
          </cell>
          <cell r="BQ1043">
            <v>1108020400</v>
          </cell>
        </row>
        <row r="1044">
          <cell r="C1044">
            <v>272334</v>
          </cell>
          <cell r="D1044" t="str">
            <v>Active</v>
          </cell>
          <cell r="E1044" t="str">
            <v>Isuzu</v>
          </cell>
          <cell r="F1044" t="str">
            <v>Manuel</v>
          </cell>
          <cell r="G1044" t="str">
            <v>Reward-NP</v>
          </cell>
          <cell r="H1044" t="str">
            <v>Rigid Truck</v>
          </cell>
          <cell r="I1044" t="str">
            <v>Single Cabin</v>
          </cell>
          <cell r="J1044" t="str">
            <v>Open Pickup without Tail Lift</v>
          </cell>
          <cell r="K1044"/>
          <cell r="L1044"/>
          <cell r="M1044"/>
          <cell r="N1044" t="str">
            <v>JAMLP3457K7P04300</v>
          </cell>
          <cell r="O1044">
            <v>2019</v>
          </cell>
          <cell r="P1044" t="str">
            <v>Japan</v>
          </cell>
          <cell r="Q1044" t="str">
            <v>FF - Operation Services</v>
          </cell>
          <cell r="R1044" t="str">
            <v>GWC</v>
          </cell>
          <cell r="S1044"/>
          <cell r="T1044"/>
          <cell r="U1044"/>
          <cell r="V1044"/>
          <cell r="W1044">
            <v>4</v>
          </cell>
          <cell r="X1044" t="str">
            <v>White</v>
          </cell>
          <cell r="Y1044" t="str">
            <v>0AX968</v>
          </cell>
          <cell r="Z1044"/>
          <cell r="AA1044" t="str">
            <v>Diesel</v>
          </cell>
          <cell r="AB1044"/>
          <cell r="AC1044"/>
          <cell r="AD1044">
            <v>4.5</v>
          </cell>
          <cell r="AE1044"/>
          <cell r="AF1044"/>
          <cell r="AG1044"/>
          <cell r="AH1044" t="str">
            <v>5TON</v>
          </cell>
          <cell r="AI1044">
            <v>4700</v>
          </cell>
          <cell r="AJ1044">
            <v>9362</v>
          </cell>
          <cell r="AK1044">
            <v>4662</v>
          </cell>
          <cell r="AL1044">
            <v>549</v>
          </cell>
          <cell r="AM1044">
            <v>565</v>
          </cell>
          <cell r="AN1044">
            <v>209</v>
          </cell>
          <cell r="AO1044">
            <v>230</v>
          </cell>
          <cell r="AP1044">
            <v>214</v>
          </cell>
          <cell r="AQ1044">
            <v>220</v>
          </cell>
          <cell r="AR1044"/>
          <cell r="AS1044"/>
          <cell r="AT1044"/>
          <cell r="AU1044"/>
          <cell r="AV1044"/>
          <cell r="AW1044"/>
          <cell r="AX1044"/>
          <cell r="AY1044" t="e">
            <v>#N/A</v>
          </cell>
          <cell r="AZ1044"/>
          <cell r="BA1044">
            <v>45097</v>
          </cell>
          <cell r="BB1044" t="str">
            <v/>
          </cell>
          <cell r="BC1044" t="str">
            <v>Compreh.</v>
          </cell>
          <cell r="BD1044" t="str">
            <v>AVL</v>
          </cell>
          <cell r="BE1044"/>
          <cell r="BF1044" t="str">
            <v>FTD</v>
          </cell>
          <cell r="BG1044" t="str">
            <v>FMB120</v>
          </cell>
          <cell r="BH1044">
            <v>354018119557324</v>
          </cell>
          <cell r="BI1044">
            <v>9742800053605</v>
          </cell>
          <cell r="BJ1044" t="str">
            <v>fixed</v>
          </cell>
          <cell r="BK1044">
            <v>43789</v>
          </cell>
          <cell r="BL1044"/>
          <cell r="BM1044"/>
          <cell r="BN1044">
            <v>4000019980</v>
          </cell>
          <cell r="BO1044"/>
          <cell r="BP1044" t="str">
            <v>3Y 100K</v>
          </cell>
          <cell r="BQ1044">
            <v>1108020400</v>
          </cell>
        </row>
        <row r="1045">
          <cell r="C1045">
            <v>68298</v>
          </cell>
          <cell r="D1045" t="str">
            <v>Active</v>
          </cell>
          <cell r="E1045" t="str">
            <v>Kalmar</v>
          </cell>
          <cell r="F1045" t="str">
            <v xml:space="preserve">Automatic </v>
          </cell>
          <cell r="G1045" t="str">
            <v>DCG 150-6T</v>
          </cell>
          <cell r="H1045" t="str">
            <v>Heavy Equipment</v>
          </cell>
          <cell r="I1045"/>
          <cell r="J1045" t="str">
            <v>Forklift</v>
          </cell>
          <cell r="K1045"/>
          <cell r="L1045"/>
          <cell r="M1045"/>
          <cell r="N1045" t="str">
            <v>B40500287</v>
          </cell>
          <cell r="O1045">
            <v>2019</v>
          </cell>
          <cell r="P1045" t="str">
            <v>Poland</v>
          </cell>
          <cell r="Q1045" t="str">
            <v>CL Raslafan</v>
          </cell>
          <cell r="R1045" t="str">
            <v>GWC</v>
          </cell>
          <cell r="S1045" t="str">
            <v>Raslaffan</v>
          </cell>
          <cell r="T1045" t="str">
            <v>NOC Raslaffan</v>
          </cell>
          <cell r="U1045"/>
          <cell r="V1045"/>
          <cell r="W1045">
            <v>4</v>
          </cell>
          <cell r="X1045" t="str">
            <v xml:space="preserve">Red  </v>
          </cell>
          <cell r="Y1045"/>
          <cell r="Z1045"/>
          <cell r="AA1045" t="str">
            <v>Diesel</v>
          </cell>
          <cell r="AB1045"/>
          <cell r="AC1045"/>
          <cell r="AD1045"/>
          <cell r="AE1045"/>
          <cell r="AF1045"/>
          <cell r="AG1045"/>
          <cell r="AH1045" t="str">
            <v>15TON</v>
          </cell>
          <cell r="AI1045">
            <v>0</v>
          </cell>
          <cell r="AJ1045"/>
          <cell r="AK1045"/>
          <cell r="AL1045"/>
          <cell r="AM1045"/>
          <cell r="AN1045"/>
          <cell r="AO1045"/>
          <cell r="AP1045"/>
          <cell r="AQ1045"/>
          <cell r="AR1045"/>
          <cell r="AS1045"/>
          <cell r="AT1045"/>
          <cell r="AU1045"/>
          <cell r="AV1045"/>
          <cell r="AW1045"/>
          <cell r="AX1045"/>
          <cell r="AY1045" t="e">
            <v>#N/A</v>
          </cell>
          <cell r="AZ1045"/>
          <cell r="BA1045">
            <v>44948</v>
          </cell>
          <cell r="BB1045" t="str">
            <v>Warning</v>
          </cell>
          <cell r="BC1045" t="str">
            <v>3rd Party</v>
          </cell>
          <cell r="BD1045" t="str">
            <v>N/A</v>
          </cell>
          <cell r="BE1045" t="str">
            <v xml:space="preserve">According to the Concerned department they not requested </v>
          </cell>
          <cell r="BF1045" t="str">
            <v>N/A</v>
          </cell>
          <cell r="BG1045" t="str">
            <v>N/A</v>
          </cell>
          <cell r="BH1045" t="str">
            <v>N/A</v>
          </cell>
          <cell r="BI1045" t="str">
            <v>N/A</v>
          </cell>
          <cell r="BJ1045"/>
          <cell r="BK1045">
            <v>43859</v>
          </cell>
          <cell r="BL1045"/>
          <cell r="BM1045"/>
          <cell r="BN1045">
            <v>4000017852</v>
          </cell>
          <cell r="BO1045"/>
          <cell r="BP1045" t="str">
            <v>12 months or 2,000 hours</v>
          </cell>
          <cell r="BQ1045"/>
        </row>
        <row r="1046">
          <cell r="C1046">
            <v>74011</v>
          </cell>
          <cell r="D1046" t="str">
            <v>Active</v>
          </cell>
          <cell r="E1046" t="str">
            <v>Nissan</v>
          </cell>
          <cell r="F1046" t="str">
            <v>Manuel</v>
          </cell>
          <cell r="G1046" t="str">
            <v>Urvan NV 350</v>
          </cell>
          <cell r="H1046" t="str">
            <v>Light Vehicle</v>
          </cell>
          <cell r="I1046"/>
          <cell r="J1046" t="str">
            <v>Commercial Van</v>
          </cell>
          <cell r="K1046"/>
          <cell r="L1046"/>
          <cell r="M1046"/>
          <cell r="N1046" t="str">
            <v>JN6BE6CS7L9425836</v>
          </cell>
          <cell r="O1046">
            <v>2020</v>
          </cell>
          <cell r="P1046" t="str">
            <v>Japan</v>
          </cell>
          <cell r="Q1046" t="str">
            <v>CL - Distribution (Core Ops)</v>
          </cell>
          <cell r="R1046" t="str">
            <v>GWC</v>
          </cell>
          <cell r="S1046" t="str">
            <v>Bufaseela</v>
          </cell>
          <cell r="T1046"/>
          <cell r="U1046"/>
          <cell r="V1046"/>
          <cell r="W1046">
            <v>4</v>
          </cell>
          <cell r="X1046" t="str">
            <v>White</v>
          </cell>
          <cell r="Y1046" t="str">
            <v>757553Q</v>
          </cell>
          <cell r="Z1046"/>
          <cell r="AA1046" t="str">
            <v>Petrol</v>
          </cell>
          <cell r="AB1046"/>
          <cell r="AC1046">
            <v>1</v>
          </cell>
          <cell r="AD1046"/>
          <cell r="AE1046" t="str">
            <v>03 Seater</v>
          </cell>
          <cell r="AF1046"/>
          <cell r="AG1046"/>
          <cell r="AH1046" t="str">
            <v>3TON</v>
          </cell>
          <cell r="AI1046">
            <v>2700</v>
          </cell>
          <cell r="AJ1046">
            <v>4110</v>
          </cell>
          <cell r="AK1046">
            <v>1410</v>
          </cell>
          <cell r="AL1046"/>
          <cell r="AM1046"/>
          <cell r="AN1046"/>
          <cell r="AO1046"/>
          <cell r="AP1046"/>
          <cell r="AQ1046"/>
          <cell r="AR1046"/>
          <cell r="AS1046"/>
          <cell r="AT1046"/>
          <cell r="AU1046"/>
          <cell r="AV1046"/>
          <cell r="AW1046"/>
          <cell r="AX1046"/>
          <cell r="AY1046" t="e">
            <v>#N/A</v>
          </cell>
          <cell r="AZ1046"/>
          <cell r="BA1046">
            <v>45004</v>
          </cell>
          <cell r="BB1046" t="str">
            <v/>
          </cell>
          <cell r="BC1046" t="str">
            <v>Compreh.</v>
          </cell>
          <cell r="BD1046" t="str">
            <v>AVL</v>
          </cell>
          <cell r="BE1046" t="str">
            <v>CL - Dist (Core Ops)</v>
          </cell>
          <cell r="BF1046" t="str">
            <v>DISTRIBUTION</v>
          </cell>
          <cell r="BG1046" t="str">
            <v>FMB120</v>
          </cell>
          <cell r="BH1046"/>
          <cell r="BI1046"/>
          <cell r="BJ1046" t="str">
            <v>Waiting for installation</v>
          </cell>
          <cell r="BK1046">
            <v>43885</v>
          </cell>
          <cell r="BL1046"/>
          <cell r="BM1046"/>
          <cell r="BN1046"/>
          <cell r="BO1046"/>
          <cell r="BP1046" t="str">
            <v>3Y 100K</v>
          </cell>
          <cell r="BQ1046">
            <v>1108010252</v>
          </cell>
        </row>
        <row r="1047">
          <cell r="C1047">
            <v>74012</v>
          </cell>
          <cell r="D1047" t="str">
            <v>Active</v>
          </cell>
          <cell r="E1047" t="str">
            <v>Nissan</v>
          </cell>
          <cell r="F1047" t="str">
            <v>Manuel</v>
          </cell>
          <cell r="G1047" t="str">
            <v>Urvan NV 350</v>
          </cell>
          <cell r="H1047" t="str">
            <v>Light Vehicle</v>
          </cell>
          <cell r="I1047"/>
          <cell r="J1047" t="str">
            <v>Commercial Van</v>
          </cell>
          <cell r="K1047"/>
          <cell r="L1047"/>
          <cell r="M1047"/>
          <cell r="N1047" t="str">
            <v>JN6BE6CS8L9425618</v>
          </cell>
          <cell r="O1047">
            <v>2020</v>
          </cell>
          <cell r="P1047" t="str">
            <v>Japan</v>
          </cell>
          <cell r="Q1047" t="str">
            <v>CL - Distribution (Core Ops)</v>
          </cell>
          <cell r="R1047" t="str">
            <v>GWC</v>
          </cell>
          <cell r="S1047" t="str">
            <v>Bufaseela</v>
          </cell>
          <cell r="T1047"/>
          <cell r="U1047"/>
          <cell r="V1047"/>
          <cell r="W1047">
            <v>4</v>
          </cell>
          <cell r="X1047" t="str">
            <v>White</v>
          </cell>
          <cell r="Y1047" t="str">
            <v>739818Q</v>
          </cell>
          <cell r="Z1047"/>
          <cell r="AA1047" t="str">
            <v>Petrol</v>
          </cell>
          <cell r="AB1047"/>
          <cell r="AC1047">
            <v>1</v>
          </cell>
          <cell r="AD1047"/>
          <cell r="AE1047" t="str">
            <v>03 Seater</v>
          </cell>
          <cell r="AF1047"/>
          <cell r="AG1047"/>
          <cell r="AH1047" t="str">
            <v>3TON</v>
          </cell>
          <cell r="AI1047">
            <v>2700</v>
          </cell>
          <cell r="AJ1047">
            <v>4110</v>
          </cell>
          <cell r="AK1047">
            <v>1410</v>
          </cell>
          <cell r="AL1047"/>
          <cell r="AM1047"/>
          <cell r="AN1047"/>
          <cell r="AO1047"/>
          <cell r="AP1047"/>
          <cell r="AQ1047"/>
          <cell r="AR1047"/>
          <cell r="AS1047"/>
          <cell r="AT1047"/>
          <cell r="AU1047"/>
          <cell r="AV1047"/>
          <cell r="AW1047"/>
          <cell r="AX1047"/>
          <cell r="AY1047" t="e">
            <v>#N/A</v>
          </cell>
          <cell r="AZ1047"/>
          <cell r="BA1047">
            <v>45007</v>
          </cell>
          <cell r="BB1047" t="str">
            <v/>
          </cell>
          <cell r="BC1047" t="str">
            <v>Compreh.</v>
          </cell>
          <cell r="BD1047" t="str">
            <v>AVL</v>
          </cell>
          <cell r="BE1047"/>
          <cell r="BF1047" t="str">
            <v>DISTRIBUTION</v>
          </cell>
          <cell r="BG1047" t="str">
            <v>FMB120</v>
          </cell>
          <cell r="BH1047">
            <v>357073293020265</v>
          </cell>
          <cell r="BI1047">
            <v>9742800059857</v>
          </cell>
          <cell r="BJ1047" t="str">
            <v>fixed</v>
          </cell>
          <cell r="BK1047">
            <v>43885</v>
          </cell>
          <cell r="BL1047"/>
          <cell r="BM1047"/>
          <cell r="BN1047">
            <v>4000022018</v>
          </cell>
          <cell r="BO1047"/>
          <cell r="BP1047" t="str">
            <v>3Y 100K</v>
          </cell>
          <cell r="BQ1047">
            <v>1108010252</v>
          </cell>
        </row>
        <row r="1048">
          <cell r="C1048">
            <v>34551</v>
          </cell>
          <cell r="D1048" t="str">
            <v>Active</v>
          </cell>
          <cell r="E1048" t="str">
            <v>Forklift</v>
          </cell>
          <cell r="F1048" t="str">
            <v xml:space="preserve">Automatic </v>
          </cell>
          <cell r="G1048" t="str">
            <v>Forklift</v>
          </cell>
          <cell r="H1048" t="str">
            <v>Heavy Equipment</v>
          </cell>
          <cell r="I1048"/>
          <cell r="J1048" t="str">
            <v>Forklift</v>
          </cell>
          <cell r="K1048"/>
          <cell r="L1048"/>
          <cell r="M1048" t="str">
            <v>FN394161</v>
          </cell>
          <cell r="N1048" t="str">
            <v>FN394161</v>
          </cell>
          <cell r="O1048">
            <v>2009</v>
          </cell>
          <cell r="P1048"/>
          <cell r="Q1048" t="str">
            <v>TR-Transport - Workshop</v>
          </cell>
          <cell r="R1048" t="str">
            <v>GWC</v>
          </cell>
          <cell r="S1048" t="str">
            <v>LVQ</v>
          </cell>
          <cell r="T1048" t="str">
            <v>LVQ</v>
          </cell>
          <cell r="U1048"/>
          <cell r="V1048"/>
          <cell r="W1048"/>
          <cell r="X1048"/>
          <cell r="Y1048"/>
          <cell r="Z1048"/>
          <cell r="AA1048" t="str">
            <v xml:space="preserve">Electric </v>
          </cell>
          <cell r="AB1048"/>
          <cell r="AC1048"/>
          <cell r="AD1048"/>
          <cell r="AE1048"/>
          <cell r="AF1048"/>
          <cell r="AG1048"/>
          <cell r="AH1048" t="str">
            <v>TON</v>
          </cell>
          <cell r="AI1048">
            <v>3999</v>
          </cell>
          <cell r="AJ1048">
            <v>9999</v>
          </cell>
          <cell r="AK1048">
            <v>6000</v>
          </cell>
          <cell r="AL1048"/>
          <cell r="AM1048"/>
          <cell r="AN1048"/>
          <cell r="AO1048"/>
          <cell r="AP1048"/>
          <cell r="AQ1048"/>
          <cell r="AR1048"/>
          <cell r="AS1048"/>
          <cell r="AT1048"/>
          <cell r="AU1048"/>
          <cell r="AV1048"/>
          <cell r="AW1048"/>
          <cell r="AX1048"/>
          <cell r="AY1048" t="e">
            <v>#N/A</v>
          </cell>
          <cell r="AZ1048"/>
          <cell r="BA1048">
            <v>40764</v>
          </cell>
          <cell r="BB1048" t="str">
            <v>Expired</v>
          </cell>
          <cell r="BC1048" t="str">
            <v>3rd Party</v>
          </cell>
          <cell r="BD1048" t="str">
            <v>N/A</v>
          </cell>
          <cell r="BE1048" t="str">
            <v>Not Requered</v>
          </cell>
          <cell r="BF1048" t="str">
            <v>N/A</v>
          </cell>
          <cell r="BG1048" t="str">
            <v>N/A</v>
          </cell>
          <cell r="BH1048" t="str">
            <v>N/A</v>
          </cell>
          <cell r="BI1048" t="str">
            <v>N/A</v>
          </cell>
          <cell r="BJ1048"/>
          <cell r="BK1048"/>
          <cell r="BL1048"/>
          <cell r="BM1048"/>
          <cell r="BN1048"/>
          <cell r="BO1048"/>
          <cell r="BP1048"/>
          <cell r="BQ1048">
            <v>1108050300</v>
          </cell>
        </row>
        <row r="1049">
          <cell r="C1049">
            <v>68068</v>
          </cell>
          <cell r="D1049" t="str">
            <v>Active</v>
          </cell>
          <cell r="E1049" t="str">
            <v>Maximal</v>
          </cell>
          <cell r="F1049" t="str">
            <v xml:space="preserve">Automatic </v>
          </cell>
          <cell r="G1049" t="str">
            <v>X50M</v>
          </cell>
          <cell r="H1049" t="str">
            <v>Heavy Equipment</v>
          </cell>
          <cell r="I1049"/>
          <cell r="J1049" t="str">
            <v>Forklift</v>
          </cell>
          <cell r="K1049"/>
          <cell r="L1049"/>
          <cell r="M1049"/>
          <cell r="N1049">
            <v>1905005797</v>
          </cell>
          <cell r="O1049">
            <v>2019</v>
          </cell>
          <cell r="P1049" t="str">
            <v>China</v>
          </cell>
          <cell r="Q1049" t="str">
            <v>CL - 33K</v>
          </cell>
          <cell r="R1049" t="str">
            <v>GWC</v>
          </cell>
          <cell r="S1049" t="str">
            <v>LVQ CL 33 K</v>
          </cell>
          <cell r="T1049" t="str">
            <v>LVQ CL 33 K</v>
          </cell>
          <cell r="U1049"/>
          <cell r="V1049"/>
          <cell r="W1049">
            <v>6</v>
          </cell>
          <cell r="X1049" t="str">
            <v>Read and black</v>
          </cell>
          <cell r="Y1049"/>
          <cell r="Z1049"/>
          <cell r="AA1049" t="str">
            <v>Diesel</v>
          </cell>
          <cell r="AB1049"/>
          <cell r="AC1049"/>
          <cell r="AD1049"/>
          <cell r="AE1049"/>
          <cell r="AF1049"/>
          <cell r="AG1049"/>
          <cell r="AH1049" t="str">
            <v>TON</v>
          </cell>
          <cell r="AI1049">
            <v>-7500</v>
          </cell>
          <cell r="AJ1049"/>
          <cell r="AK1049">
            <v>7500</v>
          </cell>
          <cell r="AL1049"/>
          <cell r="AM1049"/>
          <cell r="AN1049"/>
          <cell r="AO1049"/>
          <cell r="AP1049"/>
          <cell r="AQ1049"/>
          <cell r="AR1049"/>
          <cell r="AS1049"/>
          <cell r="AT1049"/>
          <cell r="AU1049"/>
          <cell r="AV1049"/>
          <cell r="AW1049"/>
          <cell r="AX1049"/>
          <cell r="AY1049" t="e">
            <v>#N/A</v>
          </cell>
          <cell r="AZ1049"/>
          <cell r="BA1049">
            <v>44921</v>
          </cell>
          <cell r="BB1049" t="str">
            <v>Warning</v>
          </cell>
          <cell r="BC1049" t="str">
            <v>3rd Party</v>
          </cell>
          <cell r="BD1049" t="str">
            <v>N/A</v>
          </cell>
          <cell r="BE1049" t="str">
            <v>Not Requered</v>
          </cell>
          <cell r="BF1049" t="str">
            <v>N/A</v>
          </cell>
          <cell r="BG1049" t="str">
            <v>N/A</v>
          </cell>
          <cell r="BH1049" t="str">
            <v>N/A</v>
          </cell>
          <cell r="BI1049" t="str">
            <v>N/A</v>
          </cell>
          <cell r="BJ1049"/>
          <cell r="BK1049">
            <v>43823</v>
          </cell>
          <cell r="BL1049"/>
          <cell r="BM1049"/>
          <cell r="BN1049">
            <v>4000018223</v>
          </cell>
          <cell r="BO1049"/>
          <cell r="BP1049" t="str">
            <v>3 years/6000 Hrs</v>
          </cell>
          <cell r="BQ1049">
            <v>1108010311</v>
          </cell>
        </row>
        <row r="1050">
          <cell r="C1050">
            <v>172305</v>
          </cell>
          <cell r="D1050" t="str">
            <v>Active</v>
          </cell>
          <cell r="E1050" t="str">
            <v>Mitsubishi</v>
          </cell>
          <cell r="F1050" t="str">
            <v>Manuel</v>
          </cell>
          <cell r="G1050" t="str">
            <v>L 200</v>
          </cell>
          <cell r="H1050" t="str">
            <v>PASSENGER CAB</v>
          </cell>
          <cell r="I1050"/>
          <cell r="J1050" t="str">
            <v>PASSENGER CAB</v>
          </cell>
          <cell r="K1050"/>
          <cell r="L1050"/>
          <cell r="M1050" t="str">
            <v>MMBMG35K6LH200373</v>
          </cell>
          <cell r="N1050" t="str">
            <v>MMBMG35K6LH200373</v>
          </cell>
          <cell r="O1050">
            <v>2020</v>
          </cell>
          <cell r="P1050" t="str">
            <v>Thailand</v>
          </cell>
          <cell r="Q1050" t="str">
            <v>FM - MHE</v>
          </cell>
          <cell r="R1050" t="str">
            <v>GWC</v>
          </cell>
          <cell r="S1050" t="str">
            <v>LVQ</v>
          </cell>
          <cell r="T1050"/>
          <cell r="U1050"/>
          <cell r="V1050"/>
          <cell r="W1050">
            <v>4</v>
          </cell>
          <cell r="X1050" t="str">
            <v>White</v>
          </cell>
          <cell r="Y1050" t="str">
            <v>4D56UAZ3442</v>
          </cell>
          <cell r="Z1050"/>
          <cell r="AA1050" t="str">
            <v>Diesel</v>
          </cell>
          <cell r="AB1050"/>
          <cell r="AC1050">
            <v>1</v>
          </cell>
          <cell r="AD1050"/>
          <cell r="AE1050" t="str">
            <v>4 Seater</v>
          </cell>
          <cell r="AF1050"/>
          <cell r="AG1050"/>
          <cell r="AH1050" t="str">
            <v>1TON</v>
          </cell>
          <cell r="AI1050">
            <v>-1686</v>
          </cell>
          <cell r="AJ1050"/>
          <cell r="AK1050">
            <v>1686</v>
          </cell>
          <cell r="AL1050"/>
          <cell r="AM1050"/>
          <cell r="AN1050"/>
          <cell r="AO1050"/>
          <cell r="AP1050"/>
          <cell r="AQ1050"/>
          <cell r="AR1050"/>
          <cell r="AS1050"/>
          <cell r="AT1050"/>
          <cell r="AU1050"/>
          <cell r="AV1050"/>
          <cell r="AW1050"/>
          <cell r="AX1050"/>
          <cell r="AY1050" t="e">
            <v>#N/A</v>
          </cell>
          <cell r="AZ1050"/>
          <cell r="BA1050">
            <v>45056</v>
          </cell>
          <cell r="BB1050" t="str">
            <v/>
          </cell>
          <cell r="BC1050" t="str">
            <v>Compreh.</v>
          </cell>
          <cell r="BD1050" t="str">
            <v>N/A</v>
          </cell>
          <cell r="BE1050" t="str">
            <v xml:space="preserve">According to the Concerned department they not requested </v>
          </cell>
          <cell r="BF1050" t="str">
            <v>N/A</v>
          </cell>
          <cell r="BG1050" t="str">
            <v>N/A</v>
          </cell>
          <cell r="BH1050" t="str">
            <v>N/A</v>
          </cell>
          <cell r="BI1050" t="str">
            <v>N/A</v>
          </cell>
          <cell r="BJ1050"/>
          <cell r="BK1050">
            <v>43941</v>
          </cell>
          <cell r="BL1050"/>
          <cell r="BM1050"/>
          <cell r="BN1050">
            <v>4000022648</v>
          </cell>
          <cell r="BO1050"/>
          <cell r="BP1050" t="str">
            <v>3Y 100K</v>
          </cell>
          <cell r="BQ1050">
            <v>1108010330</v>
          </cell>
        </row>
        <row r="1051">
          <cell r="C1051">
            <v>326813</v>
          </cell>
          <cell r="D1051" t="str">
            <v>Active</v>
          </cell>
          <cell r="E1051" t="str">
            <v>Nissan</v>
          </cell>
          <cell r="F1051" t="str">
            <v>Manuel</v>
          </cell>
          <cell r="G1051" t="str">
            <v>Urvan NV 350</v>
          </cell>
          <cell r="H1051" t="str">
            <v>Light Vehicle</v>
          </cell>
          <cell r="I1051"/>
          <cell r="J1051" t="str">
            <v>Reefer Van (2 Box)</v>
          </cell>
          <cell r="K1051"/>
          <cell r="L1051"/>
          <cell r="M1051"/>
          <cell r="N1051" t="str">
            <v>JN6BE6CS9M9426388</v>
          </cell>
          <cell r="O1051">
            <v>2021</v>
          </cell>
          <cell r="P1051" t="str">
            <v>Japan</v>
          </cell>
          <cell r="Q1051" t="str">
            <v>CL - Distribution (Core Ops)</v>
          </cell>
          <cell r="R1051" t="str">
            <v>GWC</v>
          </cell>
          <cell r="S1051" t="str">
            <v>LVQ</v>
          </cell>
          <cell r="T1051"/>
          <cell r="U1051"/>
          <cell r="V1051"/>
          <cell r="W1051">
            <v>4</v>
          </cell>
          <cell r="X1051" t="str">
            <v>White</v>
          </cell>
          <cell r="Y1051" t="str">
            <v>780955Q</v>
          </cell>
          <cell r="Z1051"/>
          <cell r="AA1051" t="str">
            <v>Petrol</v>
          </cell>
          <cell r="AB1051"/>
          <cell r="AC1051">
            <v>1</v>
          </cell>
          <cell r="AD1051"/>
          <cell r="AE1051" t="str">
            <v>03 Seater</v>
          </cell>
          <cell r="AF1051"/>
          <cell r="AG1051"/>
          <cell r="AH1051" t="str">
            <v>3TON</v>
          </cell>
          <cell r="AI1051">
            <v>2700</v>
          </cell>
          <cell r="AJ1051">
            <v>4110</v>
          </cell>
          <cell r="AK1051">
            <v>1410</v>
          </cell>
          <cell r="AL1051" t="str">
            <v>1-136 / 2-150</v>
          </cell>
          <cell r="AM1051">
            <v>520</v>
          </cell>
          <cell r="AN1051" t="str">
            <v>1-138 / 2-157</v>
          </cell>
          <cell r="AO1051">
            <v>225</v>
          </cell>
          <cell r="AP1051">
            <v>148</v>
          </cell>
          <cell r="AQ1051">
            <v>225</v>
          </cell>
          <cell r="AR1051"/>
          <cell r="AS1051"/>
          <cell r="AT1051"/>
          <cell r="AU1051"/>
          <cell r="AV1051"/>
          <cell r="AW1051"/>
          <cell r="AX1051"/>
          <cell r="AY1051" t="e">
            <v>#N/A</v>
          </cell>
          <cell r="AZ1051"/>
          <cell r="BA1051">
            <v>45041</v>
          </cell>
          <cell r="BB1051" t="str">
            <v/>
          </cell>
          <cell r="BC1051" t="str">
            <v>Compreh.</v>
          </cell>
          <cell r="BD1051" t="str">
            <v>AVL</v>
          </cell>
          <cell r="BE1051"/>
          <cell r="BF1051" t="str">
            <v>DISTRIBUTION</v>
          </cell>
          <cell r="BG1051" t="str">
            <v>FMB120</v>
          </cell>
          <cell r="BH1051">
            <v>350424063286510</v>
          </cell>
          <cell r="BI1051">
            <v>9742800060351</v>
          </cell>
          <cell r="BJ1051" t="str">
            <v>Fixed</v>
          </cell>
          <cell r="BK1051">
            <v>44321</v>
          </cell>
          <cell r="BL1051"/>
          <cell r="BM1051"/>
          <cell r="BN1051">
            <v>4000030473</v>
          </cell>
          <cell r="BO1051"/>
          <cell r="BP1051" t="str">
            <v>1 year</v>
          </cell>
          <cell r="BQ1051">
            <v>1108010252</v>
          </cell>
        </row>
        <row r="1052">
          <cell r="C1052">
            <v>326814</v>
          </cell>
          <cell r="D1052" t="str">
            <v>Active</v>
          </cell>
          <cell r="E1052" t="str">
            <v>Nissan</v>
          </cell>
          <cell r="F1052" t="str">
            <v>Manuel</v>
          </cell>
          <cell r="G1052" t="str">
            <v>Urvan NV 350</v>
          </cell>
          <cell r="H1052" t="str">
            <v>Light Vehicle</v>
          </cell>
          <cell r="I1052"/>
          <cell r="J1052" t="str">
            <v>Reefer Van (2 Box)</v>
          </cell>
          <cell r="K1052"/>
          <cell r="L1052"/>
          <cell r="M1052"/>
          <cell r="N1052" t="str">
            <v>JN6BE6CS2M9426474</v>
          </cell>
          <cell r="O1052">
            <v>2021</v>
          </cell>
          <cell r="P1052" t="str">
            <v>Japan</v>
          </cell>
          <cell r="Q1052" t="str">
            <v>CL - Distribution (Core Ops)</v>
          </cell>
          <cell r="R1052" t="str">
            <v>GWC</v>
          </cell>
          <cell r="S1052" t="str">
            <v>LVQ</v>
          </cell>
          <cell r="T1052"/>
          <cell r="U1052"/>
          <cell r="V1052"/>
          <cell r="W1052">
            <v>4</v>
          </cell>
          <cell r="X1052" t="str">
            <v>White</v>
          </cell>
          <cell r="Y1052" t="str">
            <v>783473Q</v>
          </cell>
          <cell r="Z1052"/>
          <cell r="AA1052" t="str">
            <v>Petrol</v>
          </cell>
          <cell r="AB1052"/>
          <cell r="AC1052">
            <v>1</v>
          </cell>
          <cell r="AD1052"/>
          <cell r="AE1052" t="str">
            <v>03 Seater</v>
          </cell>
          <cell r="AF1052"/>
          <cell r="AG1052"/>
          <cell r="AH1052" t="str">
            <v>3TON</v>
          </cell>
          <cell r="AI1052">
            <v>2700</v>
          </cell>
          <cell r="AJ1052">
            <v>4110</v>
          </cell>
          <cell r="AK1052">
            <v>1410</v>
          </cell>
          <cell r="AL1052" t="str">
            <v>1-136 / 2-150</v>
          </cell>
          <cell r="AM1052">
            <v>520</v>
          </cell>
          <cell r="AN1052" t="str">
            <v>1-138 / 2-157</v>
          </cell>
          <cell r="AO1052">
            <v>225</v>
          </cell>
          <cell r="AP1052">
            <v>148</v>
          </cell>
          <cell r="AQ1052">
            <v>225</v>
          </cell>
          <cell r="AR1052"/>
          <cell r="AS1052"/>
          <cell r="AT1052"/>
          <cell r="AU1052"/>
          <cell r="AV1052"/>
          <cell r="AW1052"/>
          <cell r="AX1052"/>
          <cell r="AY1052" t="e">
            <v>#N/A</v>
          </cell>
          <cell r="AZ1052"/>
          <cell r="BA1052">
            <v>45039</v>
          </cell>
          <cell r="BB1052" t="str">
            <v/>
          </cell>
          <cell r="BC1052" t="str">
            <v>Compreh.</v>
          </cell>
          <cell r="BD1052" t="str">
            <v>AVL</v>
          </cell>
          <cell r="BE1052" t="str">
            <v>CL - Dist (Core Ops)</v>
          </cell>
          <cell r="BF1052" t="str">
            <v>DISTRIBUTION</v>
          </cell>
          <cell r="BG1052" t="str">
            <v>FMB120</v>
          </cell>
          <cell r="BH1052"/>
          <cell r="BI1052"/>
          <cell r="BJ1052" t="str">
            <v>Waiting for installation</v>
          </cell>
          <cell r="BK1052">
            <v>44321</v>
          </cell>
          <cell r="BL1052"/>
          <cell r="BM1052"/>
          <cell r="BN1052">
            <v>4000030473</v>
          </cell>
          <cell r="BO1052"/>
          <cell r="BP1052" t="str">
            <v>1 year</v>
          </cell>
          <cell r="BQ1052">
            <v>1108010252</v>
          </cell>
        </row>
        <row r="1053">
          <cell r="C1053">
            <v>119891</v>
          </cell>
          <cell r="D1053" t="str">
            <v>Active</v>
          </cell>
          <cell r="E1053" t="str">
            <v>Isuzu</v>
          </cell>
          <cell r="F1053" t="str">
            <v xml:space="preserve">Automatic </v>
          </cell>
          <cell r="G1053" t="str">
            <v>DMAX</v>
          </cell>
          <cell r="H1053" t="str">
            <v>PASSENGER CAB</v>
          </cell>
          <cell r="I1053" t="str">
            <v>Double Cabin</v>
          </cell>
          <cell r="J1053" t="str">
            <v>PASSENGER CAB</v>
          </cell>
          <cell r="K1053"/>
          <cell r="L1053"/>
          <cell r="M1053"/>
          <cell r="N1053" t="str">
            <v>MPAEL33T1MT002291</v>
          </cell>
          <cell r="O1053">
            <v>2021</v>
          </cell>
          <cell r="P1053" t="str">
            <v>Thailand</v>
          </cell>
          <cell r="Q1053" t="str">
            <v>CS-Facility Management - Fire System</v>
          </cell>
          <cell r="R1053" t="str">
            <v>GWC</v>
          </cell>
          <cell r="S1053"/>
          <cell r="T1053"/>
          <cell r="U1053"/>
          <cell r="V1053"/>
          <cell r="W1053">
            <v>4</v>
          </cell>
          <cell r="X1053" t="str">
            <v>White</v>
          </cell>
          <cell r="Y1053" t="str">
            <v>WA0609</v>
          </cell>
          <cell r="Z1053"/>
          <cell r="AA1053" t="str">
            <v>Diesel</v>
          </cell>
          <cell r="AB1053"/>
          <cell r="AC1053">
            <v>1</v>
          </cell>
          <cell r="AD1053">
            <v>9</v>
          </cell>
          <cell r="AE1053" t="str">
            <v>4 Seater</v>
          </cell>
          <cell r="AF1053"/>
          <cell r="AG1053"/>
          <cell r="AH1053" t="str">
            <v>1TON</v>
          </cell>
          <cell r="AI1053">
            <v>1105</v>
          </cell>
          <cell r="AJ1053">
            <v>2750</v>
          </cell>
          <cell r="AK1053">
            <v>1645</v>
          </cell>
          <cell r="AL1053"/>
          <cell r="AM1053">
            <v>5265</v>
          </cell>
          <cell r="AN1053"/>
          <cell r="AO1053">
            <v>1570</v>
          </cell>
          <cell r="AP1053"/>
          <cell r="AQ1053">
            <v>1805</v>
          </cell>
          <cell r="AR1053"/>
          <cell r="AS1053"/>
          <cell r="AT1053"/>
          <cell r="AU1053"/>
          <cell r="AV1053"/>
          <cell r="AW1053"/>
          <cell r="AX1053"/>
          <cell r="AY1053" t="e">
            <v>#N/A</v>
          </cell>
          <cell r="AZ1053"/>
          <cell r="BA1053">
            <v>45067</v>
          </cell>
          <cell r="BB1053" t="str">
            <v/>
          </cell>
          <cell r="BC1053" t="str">
            <v>Compreh.</v>
          </cell>
          <cell r="BD1053" t="str">
            <v>AVL</v>
          </cell>
          <cell r="BE1053"/>
          <cell r="BF1053" t="str">
            <v>FACILITY</v>
          </cell>
          <cell r="BG1053" t="str">
            <v>FMB120</v>
          </cell>
          <cell r="BH1053">
            <v>357073293018152</v>
          </cell>
          <cell r="BI1053">
            <v>9742800059866</v>
          </cell>
          <cell r="BJ1053" t="str">
            <v>Fixed</v>
          </cell>
          <cell r="BK1053">
            <v>44327</v>
          </cell>
          <cell r="BL1053"/>
          <cell r="BM1053"/>
          <cell r="BN1053">
            <v>4000029744</v>
          </cell>
          <cell r="BO1053"/>
          <cell r="BP1053" t="str">
            <v>3 years/100,000 Kms</v>
          </cell>
          <cell r="BQ1053">
            <v>1105010410</v>
          </cell>
        </row>
        <row r="1054">
          <cell r="C1054">
            <v>120462</v>
          </cell>
          <cell r="D1054" t="str">
            <v>Active</v>
          </cell>
          <cell r="E1054" t="str">
            <v>Isuzu</v>
          </cell>
          <cell r="F1054" t="str">
            <v xml:space="preserve">Automatic </v>
          </cell>
          <cell r="G1054" t="str">
            <v>DMAX</v>
          </cell>
          <cell r="H1054" t="str">
            <v>PASSENGER CAB</v>
          </cell>
          <cell r="I1054" t="str">
            <v>Double Cabin</v>
          </cell>
          <cell r="J1054" t="str">
            <v>PASSENGER CAB</v>
          </cell>
          <cell r="K1054"/>
          <cell r="L1054"/>
          <cell r="M1054"/>
          <cell r="N1054" t="str">
            <v>MPAEL33TXMT002290</v>
          </cell>
          <cell r="O1054">
            <v>2021</v>
          </cell>
          <cell r="P1054" t="str">
            <v>Thailand</v>
          </cell>
          <cell r="Q1054" t="str">
            <v>CS-Facility Management - HVAC</v>
          </cell>
          <cell r="R1054" t="str">
            <v>GWC</v>
          </cell>
          <cell r="S1054"/>
          <cell r="T1054"/>
          <cell r="U1054"/>
          <cell r="V1054"/>
          <cell r="W1054">
            <v>4</v>
          </cell>
          <cell r="X1054" t="str">
            <v>White</v>
          </cell>
          <cell r="Y1054" t="str">
            <v>WA0607</v>
          </cell>
          <cell r="Z1054"/>
          <cell r="AA1054" t="str">
            <v>Diesel</v>
          </cell>
          <cell r="AB1054"/>
          <cell r="AC1054">
            <v>1</v>
          </cell>
          <cell r="AD1054">
            <v>9</v>
          </cell>
          <cell r="AE1054" t="str">
            <v>4 Seater</v>
          </cell>
          <cell r="AF1054"/>
          <cell r="AG1054"/>
          <cell r="AH1054" t="str">
            <v>1TON</v>
          </cell>
          <cell r="AI1054">
            <v>1105</v>
          </cell>
          <cell r="AJ1054">
            <v>2750</v>
          </cell>
          <cell r="AK1054">
            <v>1645</v>
          </cell>
          <cell r="AL1054"/>
          <cell r="AM1054">
            <v>5265</v>
          </cell>
          <cell r="AN1054"/>
          <cell r="AO1054">
            <v>1570</v>
          </cell>
          <cell r="AP1054"/>
          <cell r="AQ1054">
            <v>1805</v>
          </cell>
          <cell r="AR1054"/>
          <cell r="AS1054"/>
          <cell r="AT1054"/>
          <cell r="AU1054"/>
          <cell r="AV1054"/>
          <cell r="AW1054"/>
          <cell r="AX1054"/>
          <cell r="AY1054" t="e">
            <v>#N/A</v>
          </cell>
          <cell r="AZ1054"/>
          <cell r="BA1054">
            <v>45042</v>
          </cell>
          <cell r="BB1054" t="str">
            <v/>
          </cell>
          <cell r="BC1054" t="str">
            <v>Compreh.</v>
          </cell>
          <cell r="BD1054" t="str">
            <v>AVL</v>
          </cell>
          <cell r="BE1054"/>
          <cell r="BF1054" t="str">
            <v>FACILITY</v>
          </cell>
          <cell r="BG1054" t="str">
            <v>FMB120</v>
          </cell>
          <cell r="BH1054">
            <v>350424063283350</v>
          </cell>
          <cell r="BI1054">
            <v>9742800060346</v>
          </cell>
          <cell r="BJ1054" t="str">
            <v>Fixed</v>
          </cell>
          <cell r="BK1054">
            <v>44327</v>
          </cell>
          <cell r="BL1054"/>
          <cell r="BM1054"/>
          <cell r="BN1054">
            <v>4000029744</v>
          </cell>
          <cell r="BO1054"/>
          <cell r="BP1054" t="str">
            <v>3 years/100,000 Kms</v>
          </cell>
          <cell r="BQ1054">
            <v>1105010420</v>
          </cell>
        </row>
        <row r="1055">
          <cell r="C1055">
            <v>71461</v>
          </cell>
          <cell r="D1055" t="str">
            <v>Active</v>
          </cell>
          <cell r="E1055" t="str">
            <v>Kalmar</v>
          </cell>
          <cell r="F1055" t="str">
            <v xml:space="preserve">Automatic </v>
          </cell>
          <cell r="G1055" t="str">
            <v>DCU8045ES7</v>
          </cell>
          <cell r="H1055" t="str">
            <v>Heavy Equipment</v>
          </cell>
          <cell r="I1055"/>
          <cell r="J1055" t="str">
            <v>Stacker</v>
          </cell>
          <cell r="K1055"/>
          <cell r="L1055"/>
          <cell r="M1055"/>
          <cell r="N1055" t="str">
            <v>H30500279</v>
          </cell>
          <cell r="O1055">
            <v>2021</v>
          </cell>
          <cell r="P1055" t="str">
            <v>China</v>
          </cell>
          <cell r="Q1055" t="str">
            <v>RE-Real Estate</v>
          </cell>
          <cell r="R1055" t="str">
            <v>GWC</v>
          </cell>
          <cell r="S1055"/>
          <cell r="T1055"/>
          <cell r="U1055"/>
          <cell r="V1055"/>
          <cell r="W1055">
            <v>6</v>
          </cell>
          <cell r="X1055" t="str">
            <v xml:space="preserve">Red  </v>
          </cell>
          <cell r="Y1055">
            <v>7008520635</v>
          </cell>
          <cell r="Z1055"/>
          <cell r="AA1055" t="str">
            <v>Diesel</v>
          </cell>
          <cell r="AB1055"/>
          <cell r="AC1055"/>
          <cell r="AD1055"/>
          <cell r="AE1055"/>
          <cell r="AF1055"/>
          <cell r="AG1055"/>
          <cell r="AH1055" t="str">
            <v>10TON</v>
          </cell>
          <cell r="AI1055">
            <v>-36308</v>
          </cell>
          <cell r="AJ1055"/>
          <cell r="AK1055">
            <v>36308</v>
          </cell>
          <cell r="AL1055"/>
          <cell r="AM1055"/>
          <cell r="AN1055"/>
          <cell r="AO1055"/>
          <cell r="AP1055"/>
          <cell r="AQ1055"/>
          <cell r="AR1055"/>
          <cell r="AS1055"/>
          <cell r="AT1055"/>
          <cell r="AU1055"/>
          <cell r="AV1055"/>
          <cell r="AW1055"/>
          <cell r="AX1055"/>
          <cell r="AY1055" t="e">
            <v>#N/A</v>
          </cell>
          <cell r="AZ1055"/>
          <cell r="BA1055">
            <v>45083</v>
          </cell>
          <cell r="BB1055" t="str">
            <v/>
          </cell>
          <cell r="BC1055" t="str">
            <v>3rd Party</v>
          </cell>
          <cell r="BD1055" t="str">
            <v>N/A</v>
          </cell>
          <cell r="BE1055" t="str">
            <v xml:space="preserve">According to the Concerned department they not requested </v>
          </cell>
          <cell r="BF1055" t="str">
            <v>N/A</v>
          </cell>
          <cell r="BG1055" t="str">
            <v>N/A</v>
          </cell>
          <cell r="BH1055" t="str">
            <v>N/A</v>
          </cell>
          <cell r="BI1055" t="str">
            <v>N/A</v>
          </cell>
          <cell r="BJ1055"/>
          <cell r="BK1055">
            <v>44368</v>
          </cell>
          <cell r="BL1055"/>
          <cell r="BM1055"/>
          <cell r="BN1055">
            <v>4000029103</v>
          </cell>
          <cell r="BO1055"/>
          <cell r="BP1055" t="str">
            <v>2Y 4000H</v>
          </cell>
          <cell r="BQ1055">
            <v>1108040000</v>
          </cell>
        </row>
        <row r="1056">
          <cell r="C1056">
            <v>54910</v>
          </cell>
          <cell r="D1056" t="str">
            <v>Active</v>
          </cell>
          <cell r="E1056" t="str">
            <v xml:space="preserve">Hyundai </v>
          </cell>
          <cell r="F1056" t="str">
            <v xml:space="preserve">Automatic </v>
          </cell>
          <cell r="G1056" t="str">
            <v>Forklift  16 ton</v>
          </cell>
          <cell r="H1056" t="str">
            <v>Heavy Equipment</v>
          </cell>
          <cell r="I1056"/>
          <cell r="J1056" t="str">
            <v>Forklift</v>
          </cell>
          <cell r="K1056"/>
          <cell r="L1056"/>
          <cell r="M1056"/>
          <cell r="N1056" t="str">
            <v>HH1HFT08CA0000218</v>
          </cell>
          <cell r="O1056">
            <v>2011</v>
          </cell>
          <cell r="P1056" t="str">
            <v>KOREA</v>
          </cell>
          <cell r="Q1056" t="str">
            <v>TR-Transport - Operations</v>
          </cell>
          <cell r="R1056" t="str">
            <v>GWC</v>
          </cell>
          <cell r="S1056"/>
          <cell r="T1056"/>
          <cell r="U1056"/>
          <cell r="V1056"/>
          <cell r="W1056">
            <v>6</v>
          </cell>
          <cell r="X1056" t="str">
            <v>Yellow</v>
          </cell>
          <cell r="Y1056"/>
          <cell r="Z1056"/>
          <cell r="AA1056" t="str">
            <v>Diesel</v>
          </cell>
          <cell r="AB1056"/>
          <cell r="AC1056"/>
          <cell r="AD1056"/>
          <cell r="AE1056"/>
          <cell r="AF1056"/>
          <cell r="AG1056"/>
          <cell r="AH1056" t="str">
            <v>16TON</v>
          </cell>
          <cell r="AI1056">
            <v>-7000</v>
          </cell>
          <cell r="AJ1056"/>
          <cell r="AK1056">
            <v>7000</v>
          </cell>
          <cell r="AL1056"/>
          <cell r="AM1056"/>
          <cell r="AN1056"/>
          <cell r="AO1056"/>
          <cell r="AP1056"/>
          <cell r="AQ1056"/>
          <cell r="AR1056"/>
          <cell r="AS1056"/>
          <cell r="AT1056"/>
          <cell r="AU1056"/>
          <cell r="AV1056"/>
          <cell r="AW1056"/>
          <cell r="AX1056"/>
          <cell r="AY1056" t="e">
            <v>#N/A</v>
          </cell>
          <cell r="AZ1056"/>
          <cell r="BA1056">
            <v>45090</v>
          </cell>
          <cell r="BB1056" t="str">
            <v/>
          </cell>
          <cell r="BC1056" t="str">
            <v>3rd Party</v>
          </cell>
          <cell r="BD1056" t="str">
            <v>N/A</v>
          </cell>
          <cell r="BE1056" t="str">
            <v xml:space="preserve">According to the Concerned department they not requested </v>
          </cell>
          <cell r="BF1056" t="str">
            <v>N/A</v>
          </cell>
          <cell r="BG1056" t="str">
            <v>N/A</v>
          </cell>
          <cell r="BH1056" t="str">
            <v>N/A</v>
          </cell>
          <cell r="BI1056" t="str">
            <v>N/A</v>
          </cell>
          <cell r="BJ1056"/>
          <cell r="BK1056">
            <v>44346</v>
          </cell>
          <cell r="BL1056"/>
          <cell r="BM1056"/>
          <cell r="BN1056">
            <v>4000030379</v>
          </cell>
          <cell r="BO1056"/>
          <cell r="BP1056" t="str">
            <v>n/a</v>
          </cell>
          <cell r="BQ1056">
            <v>1108050100</v>
          </cell>
        </row>
        <row r="1057">
          <cell r="C1057">
            <v>317541</v>
          </cell>
          <cell r="D1057" t="str">
            <v>Active</v>
          </cell>
          <cell r="E1057" t="str">
            <v>Mitsubishi</v>
          </cell>
          <cell r="F1057" t="str">
            <v>Manuel</v>
          </cell>
          <cell r="G1057" t="str">
            <v>L 200</v>
          </cell>
          <cell r="H1057" t="str">
            <v>PASSENGER CAB</v>
          </cell>
          <cell r="I1057" t="str">
            <v>Double Cabin</v>
          </cell>
          <cell r="J1057" t="str">
            <v>PASSENGER CAB</v>
          </cell>
          <cell r="K1057"/>
          <cell r="L1057"/>
          <cell r="M1057"/>
          <cell r="N1057" t="str">
            <v>MMBNG4547LH215847</v>
          </cell>
          <cell r="O1057">
            <v>2020</v>
          </cell>
          <cell r="P1057" t="str">
            <v>Thailand</v>
          </cell>
          <cell r="Q1057" t="str">
            <v>TR-Transport - Workshop</v>
          </cell>
          <cell r="R1057" t="str">
            <v>GWC</v>
          </cell>
          <cell r="S1057"/>
          <cell r="T1057"/>
          <cell r="U1057"/>
          <cell r="V1057"/>
          <cell r="W1057">
            <v>4</v>
          </cell>
          <cell r="X1057" t="str">
            <v>White</v>
          </cell>
          <cell r="Y1057" t="str">
            <v>4N15UGS2401</v>
          </cell>
          <cell r="Z1057"/>
          <cell r="AA1057" t="str">
            <v>Diesel</v>
          </cell>
          <cell r="AB1057"/>
          <cell r="AC1057">
            <v>1</v>
          </cell>
          <cell r="AD1057"/>
          <cell r="AE1057" t="str">
            <v>4 Seater</v>
          </cell>
          <cell r="AF1057"/>
          <cell r="AG1057"/>
          <cell r="AH1057" t="str">
            <v>1TON</v>
          </cell>
          <cell r="AI1057">
            <v>-2540</v>
          </cell>
          <cell r="AJ1057"/>
          <cell r="AK1057">
            <v>2540</v>
          </cell>
          <cell r="AL1057"/>
          <cell r="AM1057"/>
          <cell r="AN1057"/>
          <cell r="AO1057"/>
          <cell r="AP1057"/>
          <cell r="AQ1057"/>
          <cell r="AR1057"/>
          <cell r="AS1057"/>
          <cell r="AT1057"/>
          <cell r="AU1057"/>
          <cell r="AV1057"/>
          <cell r="AW1057"/>
          <cell r="AX1057"/>
          <cell r="AY1057" t="e">
            <v>#N/A</v>
          </cell>
          <cell r="AZ1057"/>
          <cell r="BA1057">
            <v>45074</v>
          </cell>
          <cell r="BB1057" t="str">
            <v/>
          </cell>
          <cell r="BC1057" t="str">
            <v>Compreh.</v>
          </cell>
          <cell r="BD1057" t="str">
            <v>AVL</v>
          </cell>
          <cell r="BE1057"/>
          <cell r="BF1057" t="str">
            <v>LIGHT VEHICLE TRANSPORT</v>
          </cell>
          <cell r="BG1057" t="str">
            <v>FMB640</v>
          </cell>
          <cell r="BH1057">
            <v>358480088099520</v>
          </cell>
          <cell r="BI1057" t="str">
            <v>9742800050008</v>
          </cell>
          <cell r="BJ1057" t="str">
            <v>LOT</v>
          </cell>
          <cell r="BK1057">
            <v>44356</v>
          </cell>
          <cell r="BL1057"/>
          <cell r="BM1057"/>
          <cell r="BN1057">
            <v>4000030954</v>
          </cell>
          <cell r="BO1057"/>
          <cell r="BP1057" t="str">
            <v>3Y 100K</v>
          </cell>
          <cell r="BQ1057">
            <v>1108050300</v>
          </cell>
        </row>
        <row r="1058">
          <cell r="C1058">
            <v>201848</v>
          </cell>
          <cell r="D1058" t="str">
            <v>Active</v>
          </cell>
          <cell r="E1058" t="str">
            <v xml:space="preserve">Hyundai </v>
          </cell>
          <cell r="F1058" t="str">
            <v>Manuel</v>
          </cell>
          <cell r="G1058" t="str">
            <v>HD-72</v>
          </cell>
          <cell r="H1058" t="str">
            <v>Rigid Truck</v>
          </cell>
          <cell r="I1058"/>
          <cell r="J1058" t="str">
            <v>Dry Box With Tail Lift</v>
          </cell>
          <cell r="K1058"/>
          <cell r="L1058"/>
          <cell r="M1058"/>
          <cell r="N1058" t="str">
            <v>KMGA17B1NC354175</v>
          </cell>
          <cell r="O1058">
            <v>2022</v>
          </cell>
          <cell r="P1058" t="str">
            <v>South Korea</v>
          </cell>
          <cell r="Q1058" t="str">
            <v>TR-Transport - Operations</v>
          </cell>
          <cell r="R1058" t="str">
            <v>GWC</v>
          </cell>
          <cell r="S1058"/>
          <cell r="T1058"/>
          <cell r="U1058"/>
          <cell r="V1058"/>
          <cell r="W1058">
            <v>4</v>
          </cell>
          <cell r="X1058" t="str">
            <v>White</v>
          </cell>
          <cell r="Y1058" t="str">
            <v>D4DBMJ695197</v>
          </cell>
          <cell r="Z1058"/>
          <cell r="AA1058" t="str">
            <v>Diesel</v>
          </cell>
          <cell r="AB1058"/>
          <cell r="AC1058"/>
          <cell r="AD1058"/>
          <cell r="AE1058"/>
          <cell r="AF1058"/>
          <cell r="AG1058"/>
          <cell r="AH1058" t="str">
            <v>3.5TON</v>
          </cell>
          <cell r="AI1058">
            <v>3450</v>
          </cell>
          <cell r="AJ1058">
            <v>7200</v>
          </cell>
          <cell r="AK1058">
            <v>3750</v>
          </cell>
          <cell r="AL1058">
            <v>510</v>
          </cell>
          <cell r="AM1058">
            <v>520</v>
          </cell>
          <cell r="AN1058">
            <v>208</v>
          </cell>
          <cell r="AO1058">
            <v>220</v>
          </cell>
          <cell r="AP1058">
            <v>200</v>
          </cell>
          <cell r="AQ1058">
            <v>230</v>
          </cell>
          <cell r="AR1058"/>
          <cell r="AS1058"/>
          <cell r="AT1058"/>
          <cell r="AU1058"/>
          <cell r="AV1058"/>
          <cell r="AW1058"/>
          <cell r="AX1058"/>
          <cell r="AY1058" t="e">
            <v>#N/A</v>
          </cell>
          <cell r="AZ1058"/>
          <cell r="BA1058">
            <v>45054</v>
          </cell>
          <cell r="BB1058" t="str">
            <v/>
          </cell>
          <cell r="BC1058" t="str">
            <v>Compreh.</v>
          </cell>
          <cell r="BD1058" t="str">
            <v>AVL</v>
          </cell>
          <cell r="BE1058"/>
          <cell r="BF1058" t="str">
            <v>LIGHT VEHICLE TRANSPORT</v>
          </cell>
          <cell r="BG1058" t="str">
            <v>FMB640</v>
          </cell>
          <cell r="BH1058">
            <v>359633100023493</v>
          </cell>
          <cell r="BI1058">
            <v>9742800042151</v>
          </cell>
          <cell r="BJ1058" t="str">
            <v>LOT</v>
          </cell>
          <cell r="BK1058">
            <v>44373</v>
          </cell>
          <cell r="BL1058"/>
          <cell r="BM1058"/>
          <cell r="BN1058">
            <v>4000030613</v>
          </cell>
          <cell r="BO1058"/>
          <cell r="BP1058" t="str">
            <v xml:space="preserve"> 3 Years or 200,000 kms ,Tail Lift 2 Years,Dry Box : 1 Year</v>
          </cell>
          <cell r="BQ1058">
            <v>1108050100</v>
          </cell>
        </row>
        <row r="1059">
          <cell r="C1059">
            <v>202832</v>
          </cell>
          <cell r="D1059" t="str">
            <v>Active</v>
          </cell>
          <cell r="E1059" t="str">
            <v xml:space="preserve">Hyundai </v>
          </cell>
          <cell r="F1059" t="str">
            <v>Manuel</v>
          </cell>
          <cell r="G1059" t="str">
            <v>HD-72</v>
          </cell>
          <cell r="H1059" t="str">
            <v>Rigid Truck</v>
          </cell>
          <cell r="I1059"/>
          <cell r="J1059" t="str">
            <v>Dry Box With Tail Lift</v>
          </cell>
          <cell r="K1059"/>
          <cell r="L1059"/>
          <cell r="M1059"/>
          <cell r="N1059" t="str">
            <v>KMGA17BXNC354174</v>
          </cell>
          <cell r="O1059">
            <v>2022</v>
          </cell>
          <cell r="P1059" t="str">
            <v>South Korea</v>
          </cell>
          <cell r="Q1059" t="str">
            <v>TR-Transport - Operations</v>
          </cell>
          <cell r="R1059" t="str">
            <v>GWC</v>
          </cell>
          <cell r="S1059"/>
          <cell r="T1059"/>
          <cell r="U1059"/>
          <cell r="V1059"/>
          <cell r="W1059">
            <v>4</v>
          </cell>
          <cell r="X1059" t="str">
            <v>White</v>
          </cell>
          <cell r="Y1059" t="str">
            <v>D4DBMJ695199</v>
          </cell>
          <cell r="Z1059"/>
          <cell r="AA1059" t="str">
            <v>Diesel</v>
          </cell>
          <cell r="AB1059"/>
          <cell r="AC1059"/>
          <cell r="AD1059"/>
          <cell r="AE1059"/>
          <cell r="AF1059"/>
          <cell r="AG1059"/>
          <cell r="AH1059" t="str">
            <v>3.5TON</v>
          </cell>
          <cell r="AI1059">
            <v>3450</v>
          </cell>
          <cell r="AJ1059">
            <v>7200</v>
          </cell>
          <cell r="AK1059">
            <v>3750</v>
          </cell>
          <cell r="AL1059">
            <v>520</v>
          </cell>
          <cell r="AM1059">
            <v>530</v>
          </cell>
          <cell r="AN1059">
            <v>219</v>
          </cell>
          <cell r="AO1059">
            <v>230</v>
          </cell>
          <cell r="AP1059">
            <v>214</v>
          </cell>
          <cell r="AQ1059">
            <v>230</v>
          </cell>
          <cell r="AR1059"/>
          <cell r="AS1059"/>
          <cell r="AT1059"/>
          <cell r="AU1059"/>
          <cell r="AV1059"/>
          <cell r="AW1059"/>
          <cell r="AX1059"/>
          <cell r="AY1059" t="e">
            <v>#N/A</v>
          </cell>
          <cell r="AZ1059"/>
          <cell r="BA1059">
            <v>45054</v>
          </cell>
          <cell r="BB1059" t="str">
            <v/>
          </cell>
          <cell r="BC1059" t="str">
            <v>Compreh.</v>
          </cell>
          <cell r="BD1059" t="str">
            <v>AVL</v>
          </cell>
          <cell r="BE1059"/>
          <cell r="BF1059" t="str">
            <v>LIGHT VEHICLE TRANSPORT</v>
          </cell>
          <cell r="BG1059" t="str">
            <v>FMB640</v>
          </cell>
          <cell r="BH1059">
            <v>359633101357684</v>
          </cell>
          <cell r="BI1059">
            <v>9742800042152</v>
          </cell>
          <cell r="BJ1059" t="str">
            <v>LOT</v>
          </cell>
          <cell r="BK1059">
            <v>44373</v>
          </cell>
          <cell r="BL1059"/>
          <cell r="BM1059"/>
          <cell r="BN1059">
            <v>4000030613</v>
          </cell>
          <cell r="BO1059"/>
          <cell r="BP1059" t="str">
            <v xml:space="preserve"> 3 Years or 200,000 kms ,Tail Lift 2 Years,Dry Box : 1 Year</v>
          </cell>
          <cell r="BQ1059">
            <v>1108050100</v>
          </cell>
        </row>
        <row r="1060">
          <cell r="C1060">
            <v>202570</v>
          </cell>
          <cell r="D1060" t="str">
            <v>Active</v>
          </cell>
          <cell r="E1060" t="str">
            <v xml:space="preserve">Hyundai </v>
          </cell>
          <cell r="F1060" t="str">
            <v>Manuel</v>
          </cell>
          <cell r="G1060" t="str">
            <v>HD-72</v>
          </cell>
          <cell r="H1060" t="str">
            <v>Rigid Truck</v>
          </cell>
          <cell r="I1060"/>
          <cell r="J1060" t="str">
            <v>Dry Box With Tail Lift</v>
          </cell>
          <cell r="K1060"/>
          <cell r="L1060"/>
          <cell r="M1060"/>
          <cell r="N1060" t="str">
            <v>KMFGA17C2NC354176</v>
          </cell>
          <cell r="O1060">
            <v>2022</v>
          </cell>
          <cell r="P1060" t="str">
            <v>South Korea</v>
          </cell>
          <cell r="Q1060" t="str">
            <v>TR-Transport - Operations</v>
          </cell>
          <cell r="R1060" t="str">
            <v>GWC</v>
          </cell>
          <cell r="S1060"/>
          <cell r="T1060"/>
          <cell r="U1060"/>
          <cell r="V1060"/>
          <cell r="W1060">
            <v>4</v>
          </cell>
          <cell r="X1060" t="str">
            <v>White</v>
          </cell>
          <cell r="Y1060" t="str">
            <v>D4DCLJ690943</v>
          </cell>
          <cell r="Z1060"/>
          <cell r="AA1060" t="str">
            <v>Diesel</v>
          </cell>
          <cell r="AB1060"/>
          <cell r="AC1060"/>
          <cell r="AD1060"/>
          <cell r="AE1060"/>
          <cell r="AF1060"/>
          <cell r="AG1060"/>
          <cell r="AH1060" t="str">
            <v>3.5TON</v>
          </cell>
          <cell r="AI1060">
            <v>3450</v>
          </cell>
          <cell r="AJ1060">
            <v>7200</v>
          </cell>
          <cell r="AK1060">
            <v>3750</v>
          </cell>
          <cell r="AL1060">
            <v>510</v>
          </cell>
          <cell r="AM1060">
            <v>520</v>
          </cell>
          <cell r="AN1060">
            <v>208</v>
          </cell>
          <cell r="AO1060">
            <v>220</v>
          </cell>
          <cell r="AP1060">
            <v>200</v>
          </cell>
          <cell r="AQ1060">
            <v>230</v>
          </cell>
          <cell r="AR1060"/>
          <cell r="AS1060"/>
          <cell r="AT1060"/>
          <cell r="AU1060"/>
          <cell r="AV1060"/>
          <cell r="AW1060"/>
          <cell r="AX1060"/>
          <cell r="AY1060" t="e">
            <v>#N/A</v>
          </cell>
          <cell r="AZ1060"/>
          <cell r="BA1060">
            <v>45054</v>
          </cell>
          <cell r="BB1060" t="str">
            <v/>
          </cell>
          <cell r="BC1060" t="str">
            <v>Compreh.</v>
          </cell>
          <cell r="BD1060" t="str">
            <v>AVL</v>
          </cell>
          <cell r="BE1060"/>
          <cell r="BF1060" t="str">
            <v>LIGHT VEHICLE TRANSPORT</v>
          </cell>
          <cell r="BG1060" t="str">
            <v>FMB640</v>
          </cell>
          <cell r="BH1060">
            <v>359633107894060</v>
          </cell>
          <cell r="BI1060">
            <v>9742800042153</v>
          </cell>
          <cell r="BJ1060" t="str">
            <v>LOT</v>
          </cell>
          <cell r="BK1060">
            <v>44388</v>
          </cell>
          <cell r="BL1060"/>
          <cell r="BM1060"/>
          <cell r="BN1060">
            <v>4000030613</v>
          </cell>
          <cell r="BO1060"/>
          <cell r="BP1060" t="str">
            <v xml:space="preserve"> 3 Years or 200,000 kms ,Tail Lift 2 Years,Dry Box : 1 Year</v>
          </cell>
          <cell r="BQ1060">
            <v>1108050100</v>
          </cell>
        </row>
        <row r="1061">
          <cell r="C1061">
            <v>326951</v>
          </cell>
          <cell r="D1061" t="str">
            <v>Active</v>
          </cell>
          <cell r="E1061" t="str">
            <v xml:space="preserve">Hyundai </v>
          </cell>
          <cell r="F1061" t="str">
            <v>Manuel</v>
          </cell>
          <cell r="G1061" t="str">
            <v>HD-72</v>
          </cell>
          <cell r="H1061" t="str">
            <v>Rigid Truck</v>
          </cell>
          <cell r="I1061"/>
          <cell r="J1061" t="str">
            <v>Dry Box With Tail Lift</v>
          </cell>
          <cell r="K1061"/>
          <cell r="L1061"/>
          <cell r="M1061"/>
          <cell r="N1061" t="str">
            <v>KMFGA17C6NC354472</v>
          </cell>
          <cell r="O1061">
            <v>2022</v>
          </cell>
          <cell r="P1061" t="str">
            <v>South Korea</v>
          </cell>
          <cell r="Q1061" t="str">
            <v>TR-Transport - Operations</v>
          </cell>
          <cell r="R1061" t="str">
            <v>GWC</v>
          </cell>
          <cell r="S1061"/>
          <cell r="T1061"/>
          <cell r="U1061"/>
          <cell r="V1061"/>
          <cell r="W1061">
            <v>4</v>
          </cell>
          <cell r="X1061" t="str">
            <v>White</v>
          </cell>
          <cell r="Y1061" t="str">
            <v>D4DCLJ689016</v>
          </cell>
          <cell r="Z1061"/>
          <cell r="AA1061" t="str">
            <v>Diesel</v>
          </cell>
          <cell r="AB1061"/>
          <cell r="AC1061"/>
          <cell r="AD1061"/>
          <cell r="AE1061"/>
          <cell r="AF1061"/>
          <cell r="AG1061"/>
          <cell r="AH1061" t="str">
            <v>3.5TON</v>
          </cell>
          <cell r="AI1061">
            <v>3450</v>
          </cell>
          <cell r="AJ1061">
            <v>7200</v>
          </cell>
          <cell r="AK1061">
            <v>3750</v>
          </cell>
          <cell r="AL1061">
            <v>510</v>
          </cell>
          <cell r="AM1061">
            <v>520</v>
          </cell>
          <cell r="AN1061">
            <v>208</v>
          </cell>
          <cell r="AO1061">
            <v>220</v>
          </cell>
          <cell r="AP1061">
            <v>200</v>
          </cell>
          <cell r="AQ1061">
            <v>230</v>
          </cell>
          <cell r="AR1061"/>
          <cell r="AS1061"/>
          <cell r="AT1061"/>
          <cell r="AU1061"/>
          <cell r="AV1061"/>
          <cell r="AW1061"/>
          <cell r="AX1061"/>
          <cell r="AY1061" t="e">
            <v>#N/A</v>
          </cell>
          <cell r="AZ1061"/>
          <cell r="BA1061">
            <v>45056</v>
          </cell>
          <cell r="BB1061" t="str">
            <v/>
          </cell>
          <cell r="BC1061" t="str">
            <v>Compreh.</v>
          </cell>
          <cell r="BD1061" t="str">
            <v>AVL</v>
          </cell>
          <cell r="BE1061"/>
          <cell r="BF1061" t="str">
            <v>LIGHT VEHICLE TRANSPORT</v>
          </cell>
          <cell r="BG1061" t="str">
            <v>FMB640</v>
          </cell>
          <cell r="BH1061">
            <v>359632108536274</v>
          </cell>
          <cell r="BI1061">
            <v>9742800042178</v>
          </cell>
          <cell r="BJ1061" t="str">
            <v>LOT</v>
          </cell>
          <cell r="BK1061">
            <v>44408</v>
          </cell>
          <cell r="BL1061"/>
          <cell r="BM1061"/>
          <cell r="BN1061">
            <v>4000030613</v>
          </cell>
          <cell r="BO1061"/>
          <cell r="BP1061" t="str">
            <v xml:space="preserve"> 3 Years or 200,000 kms ,Tail Lift 2 Years,Dry Box : 1 Year</v>
          </cell>
          <cell r="BQ1061">
            <v>1108050100</v>
          </cell>
        </row>
        <row r="1062">
          <cell r="C1062">
            <v>136543</v>
          </cell>
          <cell r="D1062" t="str">
            <v>Active</v>
          </cell>
          <cell r="E1062" t="str">
            <v>Toyota</v>
          </cell>
          <cell r="F1062" t="str">
            <v>Manuel</v>
          </cell>
          <cell r="G1062" t="str">
            <v>Hiace</v>
          </cell>
          <cell r="H1062" t="str">
            <v>Light Vehicle</v>
          </cell>
          <cell r="I1062"/>
          <cell r="J1062" t="str">
            <v>Passenger Van</v>
          </cell>
          <cell r="K1062"/>
          <cell r="L1062"/>
          <cell r="M1062"/>
          <cell r="N1062" t="str">
            <v>JTGHN9CP0M6010034</v>
          </cell>
          <cell r="O1062">
            <v>2021</v>
          </cell>
          <cell r="P1062" t="str">
            <v>Japan</v>
          </cell>
          <cell r="Q1062" t="str">
            <v>TR-Transport - Operations</v>
          </cell>
          <cell r="R1062" t="str">
            <v>GWC</v>
          </cell>
          <cell r="S1062" t="str">
            <v>LVQ</v>
          </cell>
          <cell r="T1062"/>
          <cell r="U1062"/>
          <cell r="V1062"/>
          <cell r="W1062">
            <v>6</v>
          </cell>
          <cell r="X1062" t="str">
            <v>White</v>
          </cell>
          <cell r="Y1062" t="str">
            <v>7GRN145500</v>
          </cell>
          <cell r="Z1062"/>
          <cell r="AA1062" t="str">
            <v>Petrol</v>
          </cell>
          <cell r="AB1062"/>
          <cell r="AC1062">
            <v>1</v>
          </cell>
          <cell r="AD1062"/>
          <cell r="AE1062" t="str">
            <v>13 Seater</v>
          </cell>
          <cell r="AF1062"/>
          <cell r="AG1062"/>
          <cell r="AH1062" t="str">
            <v>1TON</v>
          </cell>
          <cell r="AI1062">
            <v>1120</v>
          </cell>
          <cell r="AJ1062">
            <v>3640</v>
          </cell>
          <cell r="AK1062">
            <v>2520</v>
          </cell>
          <cell r="AL1062"/>
          <cell r="AM1062"/>
          <cell r="AN1062"/>
          <cell r="AO1062"/>
          <cell r="AP1062"/>
          <cell r="AQ1062"/>
          <cell r="AR1062"/>
          <cell r="AS1062"/>
          <cell r="AT1062"/>
          <cell r="AU1062"/>
          <cell r="AV1062"/>
          <cell r="AW1062"/>
          <cell r="AX1062"/>
          <cell r="AY1062" t="e">
            <v>#N/A</v>
          </cell>
          <cell r="AZ1062"/>
          <cell r="BA1062">
            <v>45054</v>
          </cell>
          <cell r="BB1062" t="str">
            <v/>
          </cell>
          <cell r="BC1062" t="str">
            <v>Compreh.</v>
          </cell>
          <cell r="BD1062" t="str">
            <v>AVL</v>
          </cell>
          <cell r="BE1062"/>
          <cell r="BF1062" t="str">
            <v>LIGHT VEHICLE TRANSPORT</v>
          </cell>
          <cell r="BG1062" t="str">
            <v>FMB640</v>
          </cell>
          <cell r="BH1062">
            <v>359633100188734</v>
          </cell>
          <cell r="BI1062">
            <v>9742800042154</v>
          </cell>
          <cell r="BJ1062" t="str">
            <v>LOT</v>
          </cell>
          <cell r="BK1062">
            <v>44340</v>
          </cell>
          <cell r="BL1062"/>
          <cell r="BM1062"/>
          <cell r="BN1062">
            <v>4000030611</v>
          </cell>
          <cell r="BO1062"/>
          <cell r="BP1062" t="str">
            <v>3 years/100,000 Kms</v>
          </cell>
          <cell r="BQ1062">
            <v>1108050100</v>
          </cell>
        </row>
        <row r="1063">
          <cell r="C1063">
            <v>317588</v>
          </cell>
          <cell r="D1063" t="str">
            <v>Active</v>
          </cell>
          <cell r="E1063" t="str">
            <v>Mitsubishi</v>
          </cell>
          <cell r="F1063" t="str">
            <v>Manuel</v>
          </cell>
          <cell r="G1063" t="str">
            <v>Rosa Bus</v>
          </cell>
          <cell r="H1063" t="str">
            <v>Bus</v>
          </cell>
          <cell r="I1063"/>
          <cell r="J1063" t="str">
            <v>Passenger bus</v>
          </cell>
          <cell r="K1063"/>
          <cell r="L1063"/>
          <cell r="M1063"/>
          <cell r="N1063" t="str">
            <v>JL5B3J6P2LRP24245</v>
          </cell>
          <cell r="O1063">
            <v>2020</v>
          </cell>
          <cell r="P1063" t="str">
            <v>Japan</v>
          </cell>
          <cell r="Q1063" t="str">
            <v>TR-Transport - Operations</v>
          </cell>
          <cell r="R1063" t="str">
            <v>GWC</v>
          </cell>
          <cell r="S1063"/>
          <cell r="T1063"/>
          <cell r="U1063"/>
          <cell r="V1063"/>
          <cell r="W1063">
            <v>4</v>
          </cell>
          <cell r="X1063" t="str">
            <v>White</v>
          </cell>
          <cell r="Y1063" t="str">
            <v>4D33R35192</v>
          </cell>
          <cell r="Z1063"/>
          <cell r="AA1063" t="str">
            <v>Diesel</v>
          </cell>
          <cell r="AB1063"/>
          <cell r="AC1063">
            <v>1</v>
          </cell>
          <cell r="AD1063">
            <v>14</v>
          </cell>
          <cell r="AE1063" t="str">
            <v>26 Seater</v>
          </cell>
          <cell r="AF1063"/>
          <cell r="AG1063"/>
          <cell r="AH1063" t="str">
            <v>1TON</v>
          </cell>
          <cell r="AI1063">
            <v>-3981</v>
          </cell>
          <cell r="AJ1063"/>
          <cell r="AK1063">
            <v>3981</v>
          </cell>
          <cell r="AL1063"/>
          <cell r="AM1063"/>
          <cell r="AN1063"/>
          <cell r="AO1063"/>
          <cell r="AP1063"/>
          <cell r="AQ1063"/>
          <cell r="AR1063"/>
          <cell r="AS1063"/>
          <cell r="AT1063"/>
          <cell r="AU1063"/>
          <cell r="AV1063"/>
          <cell r="AW1063"/>
          <cell r="AX1063"/>
          <cell r="AY1063" t="e">
            <v>#N/A</v>
          </cell>
          <cell r="AZ1063"/>
          <cell r="BA1063">
            <v>45067</v>
          </cell>
          <cell r="BB1063" t="str">
            <v/>
          </cell>
          <cell r="BC1063" t="str">
            <v>Compreh.</v>
          </cell>
          <cell r="BD1063" t="str">
            <v>AVL</v>
          </cell>
          <cell r="BE1063"/>
          <cell r="BF1063" t="str">
            <v>LIGHT VEHICLE TRANSPORT</v>
          </cell>
          <cell r="BG1063" t="str">
            <v>FMB640</v>
          </cell>
          <cell r="BH1063">
            <v>359633101359573</v>
          </cell>
          <cell r="BI1063">
            <v>9742800042155</v>
          </cell>
          <cell r="BJ1063" t="str">
            <v>LOT</v>
          </cell>
          <cell r="BK1063">
            <v>44355</v>
          </cell>
          <cell r="BL1063"/>
          <cell r="BM1063"/>
          <cell r="BN1063">
            <v>4000031068</v>
          </cell>
          <cell r="BO1063"/>
          <cell r="BP1063" t="str">
            <v>2 Years or 120,000KM</v>
          </cell>
          <cell r="BQ1063">
            <v>1108050100</v>
          </cell>
        </row>
        <row r="1064">
          <cell r="C1064">
            <v>328054</v>
          </cell>
          <cell r="D1064" t="str">
            <v>Active</v>
          </cell>
          <cell r="E1064" t="str">
            <v>Mercedes</v>
          </cell>
          <cell r="F1064" t="str">
            <v xml:space="preserve">Automatic </v>
          </cell>
          <cell r="G1064" t="str">
            <v>Actros 2142</v>
          </cell>
          <cell r="H1064" t="str">
            <v>Truck</v>
          </cell>
          <cell r="I1064" t="str">
            <v>Double Cabin</v>
          </cell>
          <cell r="J1064" t="str">
            <v>Truck Head</v>
          </cell>
          <cell r="K1064" t="str">
            <v xml:space="preserve">Small Pin </v>
          </cell>
          <cell r="L1064"/>
          <cell r="M1064"/>
          <cell r="N1064" t="str">
            <v>W1ECHPAJ9M0521352</v>
          </cell>
          <cell r="O1064">
            <v>2021</v>
          </cell>
          <cell r="P1064" t="str">
            <v>Germany</v>
          </cell>
          <cell r="Q1064" t="str">
            <v>TR-Transport - Operations</v>
          </cell>
          <cell r="R1064" t="str">
            <v>GWC</v>
          </cell>
          <cell r="S1064"/>
          <cell r="T1064"/>
          <cell r="U1064"/>
          <cell r="V1064"/>
          <cell r="W1064">
            <v>6</v>
          </cell>
          <cell r="X1064" t="str">
            <v>White</v>
          </cell>
          <cell r="Y1064" t="str">
            <v>460972U1079603</v>
          </cell>
          <cell r="Z1064"/>
          <cell r="AA1064" t="str">
            <v>Diesel</v>
          </cell>
          <cell r="AB1064"/>
          <cell r="AC1064">
            <v>1</v>
          </cell>
          <cell r="AD1064"/>
          <cell r="AE1064" t="str">
            <v xml:space="preserve"> 2 Seater</v>
          </cell>
          <cell r="AF1064"/>
          <cell r="AG1064" t="str">
            <v>Single Axel</v>
          </cell>
          <cell r="AH1064" t="str">
            <v>TON</v>
          </cell>
          <cell r="AI1064"/>
          <cell r="AJ1064">
            <v>21000</v>
          </cell>
          <cell r="AK1064">
            <v>7000</v>
          </cell>
          <cell r="AL1064"/>
          <cell r="AM1064"/>
          <cell r="AN1064"/>
          <cell r="AO1064"/>
          <cell r="AP1064"/>
          <cell r="AQ1064"/>
          <cell r="AR1064"/>
          <cell r="AS1064"/>
          <cell r="AT1064"/>
          <cell r="AU1064"/>
          <cell r="AV1064"/>
          <cell r="AW1064"/>
          <cell r="AX1064"/>
          <cell r="AY1064" t="str">
            <v>Available</v>
          </cell>
          <cell r="AZ1064"/>
          <cell r="BA1064">
            <v>45096</v>
          </cell>
          <cell r="BB1064" t="str">
            <v/>
          </cell>
          <cell r="BC1064" t="str">
            <v>Compreh.</v>
          </cell>
          <cell r="BD1064" t="str">
            <v>AVL</v>
          </cell>
          <cell r="BE1064"/>
          <cell r="BF1064" t="str">
            <v>QATAR TRANSPORT</v>
          </cell>
          <cell r="BG1064" t="str">
            <v>FMB640</v>
          </cell>
          <cell r="BH1064">
            <v>359633108113056</v>
          </cell>
          <cell r="BI1064">
            <v>9742800042141</v>
          </cell>
          <cell r="BJ1064" t="str">
            <v>LOT</v>
          </cell>
          <cell r="BK1064">
            <v>44377</v>
          </cell>
          <cell r="BL1064"/>
          <cell r="BM1064"/>
          <cell r="BN1064">
            <v>4000028690</v>
          </cell>
          <cell r="BO1064"/>
          <cell r="BP1064" t="str">
            <v>3 years or 450,000km</v>
          </cell>
          <cell r="BQ1064">
            <v>1108050100</v>
          </cell>
        </row>
        <row r="1065">
          <cell r="C1065">
            <v>328074</v>
          </cell>
          <cell r="D1065" t="str">
            <v>Active</v>
          </cell>
          <cell r="E1065" t="str">
            <v>Mercedes</v>
          </cell>
          <cell r="F1065" t="str">
            <v xml:space="preserve">Automatic </v>
          </cell>
          <cell r="G1065" t="str">
            <v>Actros 2142</v>
          </cell>
          <cell r="H1065" t="str">
            <v>Truck</v>
          </cell>
          <cell r="I1065" t="str">
            <v>Double Cabin</v>
          </cell>
          <cell r="J1065" t="str">
            <v>Truck Head</v>
          </cell>
          <cell r="K1065" t="str">
            <v xml:space="preserve">Small Pin </v>
          </cell>
          <cell r="L1065"/>
          <cell r="M1065"/>
          <cell r="N1065" t="str">
            <v>W1ECHPAJ9M0521612</v>
          </cell>
          <cell r="O1065">
            <v>2021</v>
          </cell>
          <cell r="P1065" t="str">
            <v>Germany</v>
          </cell>
          <cell r="Q1065" t="str">
            <v>TR-Transport - Operations</v>
          </cell>
          <cell r="R1065" t="str">
            <v>GWC</v>
          </cell>
          <cell r="S1065"/>
          <cell r="T1065"/>
          <cell r="U1065"/>
          <cell r="V1065"/>
          <cell r="W1065">
            <v>6</v>
          </cell>
          <cell r="X1065" t="str">
            <v>White</v>
          </cell>
          <cell r="Y1065" t="str">
            <v>460972U1079170</v>
          </cell>
          <cell r="Z1065"/>
          <cell r="AA1065" t="str">
            <v>Diesel</v>
          </cell>
          <cell r="AB1065"/>
          <cell r="AC1065">
            <v>1</v>
          </cell>
          <cell r="AD1065"/>
          <cell r="AE1065" t="str">
            <v xml:space="preserve"> 2 Seater</v>
          </cell>
          <cell r="AF1065"/>
          <cell r="AG1065" t="str">
            <v>Single Axel</v>
          </cell>
          <cell r="AH1065" t="str">
            <v>TON</v>
          </cell>
          <cell r="AI1065"/>
          <cell r="AJ1065">
            <v>21000</v>
          </cell>
          <cell r="AK1065">
            <v>7000</v>
          </cell>
          <cell r="AL1065"/>
          <cell r="AM1065"/>
          <cell r="AN1065"/>
          <cell r="AO1065"/>
          <cell r="AP1065"/>
          <cell r="AQ1065"/>
          <cell r="AR1065"/>
          <cell r="AS1065"/>
          <cell r="AT1065"/>
          <cell r="AU1065"/>
          <cell r="AV1065"/>
          <cell r="AW1065"/>
          <cell r="AX1065"/>
          <cell r="AY1065" t="str">
            <v>Available</v>
          </cell>
          <cell r="AZ1065"/>
          <cell r="BA1065">
            <v>45103</v>
          </cell>
          <cell r="BB1065" t="str">
            <v/>
          </cell>
          <cell r="BC1065" t="str">
            <v>Compreh.</v>
          </cell>
          <cell r="BD1065" t="str">
            <v>AVL</v>
          </cell>
          <cell r="BE1065"/>
          <cell r="BF1065" t="str">
            <v>QATAR TRANSPORT</v>
          </cell>
          <cell r="BG1065" t="str">
            <v>FMB640</v>
          </cell>
          <cell r="BH1065">
            <v>359633100023436</v>
          </cell>
          <cell r="BI1065">
            <v>9742800042142</v>
          </cell>
          <cell r="BJ1065" t="str">
            <v>LOT</v>
          </cell>
          <cell r="BK1065">
            <v>44377</v>
          </cell>
          <cell r="BL1065"/>
          <cell r="BM1065"/>
          <cell r="BN1065">
            <v>4000028690</v>
          </cell>
          <cell r="BO1065"/>
          <cell r="BP1065" t="str">
            <v>3 years or 450,000km</v>
          </cell>
          <cell r="BQ1065">
            <v>1108050100</v>
          </cell>
        </row>
        <row r="1066">
          <cell r="C1066">
            <v>328075</v>
          </cell>
          <cell r="D1066" t="str">
            <v>Active</v>
          </cell>
          <cell r="E1066" t="str">
            <v>Mercedes</v>
          </cell>
          <cell r="F1066" t="str">
            <v xml:space="preserve">Automatic </v>
          </cell>
          <cell r="G1066" t="str">
            <v>Actros 2142</v>
          </cell>
          <cell r="H1066" t="str">
            <v>Truck</v>
          </cell>
          <cell r="I1066" t="str">
            <v>Double Cabin</v>
          </cell>
          <cell r="J1066" t="str">
            <v>Truck Head</v>
          </cell>
          <cell r="K1066" t="str">
            <v xml:space="preserve">Small Pin </v>
          </cell>
          <cell r="L1066"/>
          <cell r="M1066"/>
          <cell r="N1066" t="str">
            <v>W1ECHPAJ2M0522018</v>
          </cell>
          <cell r="O1066">
            <v>2021</v>
          </cell>
          <cell r="P1066" t="str">
            <v>Germany</v>
          </cell>
          <cell r="Q1066" t="str">
            <v>TR-Transport - Operations</v>
          </cell>
          <cell r="R1066" t="str">
            <v>GWC</v>
          </cell>
          <cell r="S1066"/>
          <cell r="T1066"/>
          <cell r="U1066"/>
          <cell r="V1066"/>
          <cell r="W1066">
            <v>6</v>
          </cell>
          <cell r="X1066" t="str">
            <v>White</v>
          </cell>
          <cell r="Y1066" t="str">
            <v>460972U1079171</v>
          </cell>
          <cell r="Z1066"/>
          <cell r="AA1066" t="str">
            <v>Diesel</v>
          </cell>
          <cell r="AB1066"/>
          <cell r="AC1066">
            <v>1</v>
          </cell>
          <cell r="AD1066"/>
          <cell r="AE1066" t="str">
            <v xml:space="preserve"> 2 Seater</v>
          </cell>
          <cell r="AF1066"/>
          <cell r="AG1066" t="str">
            <v>Single Axel</v>
          </cell>
          <cell r="AH1066" t="str">
            <v>TON</v>
          </cell>
          <cell r="AI1066"/>
          <cell r="AJ1066">
            <v>21000</v>
          </cell>
          <cell r="AK1066">
            <v>7000</v>
          </cell>
          <cell r="AL1066"/>
          <cell r="AM1066"/>
          <cell r="AN1066"/>
          <cell r="AO1066"/>
          <cell r="AP1066"/>
          <cell r="AQ1066"/>
          <cell r="AR1066"/>
          <cell r="AS1066"/>
          <cell r="AT1066"/>
          <cell r="AU1066"/>
          <cell r="AV1066"/>
          <cell r="AW1066"/>
          <cell r="AX1066"/>
          <cell r="AY1066" t="e">
            <v>#N/A</v>
          </cell>
          <cell r="AZ1066"/>
          <cell r="BA1066">
            <v>45103</v>
          </cell>
          <cell r="BB1066" t="str">
            <v/>
          </cell>
          <cell r="BC1066" t="str">
            <v>Compreh.</v>
          </cell>
          <cell r="BD1066" t="str">
            <v>AVL</v>
          </cell>
          <cell r="BE1066"/>
          <cell r="BF1066" t="str">
            <v>QATAR TRANSPORT</v>
          </cell>
          <cell r="BG1066" t="str">
            <v>FMB640</v>
          </cell>
          <cell r="BH1066">
            <v>359633100188890</v>
          </cell>
          <cell r="BI1066">
            <v>9742800042143</v>
          </cell>
          <cell r="BJ1066" t="str">
            <v>LOT</v>
          </cell>
          <cell r="BK1066">
            <v>44377</v>
          </cell>
          <cell r="BL1066"/>
          <cell r="BM1066"/>
          <cell r="BN1066">
            <v>4000028690</v>
          </cell>
          <cell r="BO1066"/>
          <cell r="BP1066" t="str">
            <v>3 years or 450,000km</v>
          </cell>
          <cell r="BQ1066">
            <v>1108050100</v>
          </cell>
        </row>
        <row r="1067">
          <cell r="C1067">
            <v>328076</v>
          </cell>
          <cell r="D1067" t="str">
            <v>Active</v>
          </cell>
          <cell r="E1067" t="str">
            <v>Mercedes</v>
          </cell>
          <cell r="F1067" t="str">
            <v xml:space="preserve">Automatic </v>
          </cell>
          <cell r="G1067" t="str">
            <v>Actros 2142</v>
          </cell>
          <cell r="H1067" t="str">
            <v>Truck</v>
          </cell>
          <cell r="I1067" t="str">
            <v>Double Cabin</v>
          </cell>
          <cell r="J1067" t="str">
            <v>Truck Head</v>
          </cell>
          <cell r="K1067" t="str">
            <v xml:space="preserve">Small Pin </v>
          </cell>
          <cell r="L1067"/>
          <cell r="M1067"/>
          <cell r="N1067" t="str">
            <v>W1ECHPAJ7M0522337</v>
          </cell>
          <cell r="O1067">
            <v>2021</v>
          </cell>
          <cell r="P1067" t="str">
            <v>Germany</v>
          </cell>
          <cell r="Q1067" t="str">
            <v>TR-Transport - Operations</v>
          </cell>
          <cell r="R1067" t="str">
            <v>GWC</v>
          </cell>
          <cell r="S1067"/>
          <cell r="T1067"/>
          <cell r="U1067"/>
          <cell r="V1067"/>
          <cell r="W1067">
            <v>6</v>
          </cell>
          <cell r="X1067" t="str">
            <v>White</v>
          </cell>
          <cell r="Y1067" t="str">
            <v>460972U1079151</v>
          </cell>
          <cell r="Z1067"/>
          <cell r="AA1067" t="str">
            <v>Diesel</v>
          </cell>
          <cell r="AB1067"/>
          <cell r="AC1067">
            <v>1</v>
          </cell>
          <cell r="AD1067"/>
          <cell r="AE1067" t="str">
            <v xml:space="preserve"> 2 Seater</v>
          </cell>
          <cell r="AF1067"/>
          <cell r="AG1067" t="str">
            <v>Single Axel</v>
          </cell>
          <cell r="AH1067" t="str">
            <v>TON</v>
          </cell>
          <cell r="AI1067"/>
          <cell r="AJ1067">
            <v>24171</v>
          </cell>
          <cell r="AK1067">
            <v>10171</v>
          </cell>
          <cell r="AL1067"/>
          <cell r="AM1067"/>
          <cell r="AN1067"/>
          <cell r="AO1067"/>
          <cell r="AP1067"/>
          <cell r="AQ1067"/>
          <cell r="AR1067"/>
          <cell r="AS1067"/>
          <cell r="AT1067"/>
          <cell r="AU1067"/>
          <cell r="AV1067"/>
          <cell r="AW1067"/>
          <cell r="AX1067"/>
          <cell r="AY1067" t="e">
            <v>#N/A</v>
          </cell>
          <cell r="AZ1067"/>
          <cell r="BA1067">
            <v>45103</v>
          </cell>
          <cell r="BB1067" t="str">
            <v/>
          </cell>
          <cell r="BC1067" t="str">
            <v>Compreh.</v>
          </cell>
          <cell r="BD1067" t="str">
            <v>AVL</v>
          </cell>
          <cell r="BE1067"/>
          <cell r="BF1067" t="str">
            <v>QATAR TRANSPORT</v>
          </cell>
          <cell r="BG1067" t="str">
            <v>FMB640</v>
          </cell>
          <cell r="BH1067">
            <v>359633100188908</v>
          </cell>
          <cell r="BI1067">
            <v>9742800042144</v>
          </cell>
          <cell r="BJ1067" t="str">
            <v>LOT</v>
          </cell>
          <cell r="BK1067">
            <v>44377</v>
          </cell>
          <cell r="BL1067"/>
          <cell r="BM1067"/>
          <cell r="BN1067">
            <v>4000028690</v>
          </cell>
          <cell r="BO1067"/>
          <cell r="BP1067" t="str">
            <v>3 years or 450,000km</v>
          </cell>
          <cell r="BQ1067">
            <v>1108050100</v>
          </cell>
        </row>
        <row r="1068">
          <cell r="C1068">
            <v>328077</v>
          </cell>
          <cell r="D1068" t="str">
            <v>Active</v>
          </cell>
          <cell r="E1068" t="str">
            <v>Mercedes</v>
          </cell>
          <cell r="F1068" t="str">
            <v xml:space="preserve">Automatic </v>
          </cell>
          <cell r="G1068" t="str">
            <v>Actros 2142</v>
          </cell>
          <cell r="H1068" t="str">
            <v>Truck</v>
          </cell>
          <cell r="I1068" t="str">
            <v>Double Cabin</v>
          </cell>
          <cell r="J1068" t="str">
            <v>Truck Head</v>
          </cell>
          <cell r="K1068" t="str">
            <v xml:space="preserve">Small Pin </v>
          </cell>
          <cell r="L1068"/>
          <cell r="M1068"/>
          <cell r="N1068" t="str">
            <v>W1ECHPAJ0M0522647</v>
          </cell>
          <cell r="O1068">
            <v>2021</v>
          </cell>
          <cell r="P1068" t="str">
            <v>Germany</v>
          </cell>
          <cell r="Q1068" t="str">
            <v>TR-Transport - Operations</v>
          </cell>
          <cell r="R1068" t="str">
            <v>GWC</v>
          </cell>
          <cell r="S1068"/>
          <cell r="T1068"/>
          <cell r="U1068"/>
          <cell r="V1068"/>
          <cell r="W1068">
            <v>6</v>
          </cell>
          <cell r="X1068" t="str">
            <v>White</v>
          </cell>
          <cell r="Y1068" t="str">
            <v>460972U1079152</v>
          </cell>
          <cell r="Z1068"/>
          <cell r="AA1068" t="str">
            <v>Diesel</v>
          </cell>
          <cell r="AB1068"/>
          <cell r="AC1068">
            <v>1</v>
          </cell>
          <cell r="AD1068"/>
          <cell r="AE1068" t="str">
            <v xml:space="preserve"> 2 Seater</v>
          </cell>
          <cell r="AF1068"/>
          <cell r="AG1068" t="str">
            <v>Single Axel</v>
          </cell>
          <cell r="AH1068" t="str">
            <v>TON</v>
          </cell>
          <cell r="AI1068"/>
          <cell r="AJ1068">
            <v>21000</v>
          </cell>
          <cell r="AK1068">
            <v>7000</v>
          </cell>
          <cell r="AL1068"/>
          <cell r="AM1068"/>
          <cell r="AN1068"/>
          <cell r="AO1068"/>
          <cell r="AP1068"/>
          <cell r="AQ1068"/>
          <cell r="AR1068"/>
          <cell r="AS1068"/>
          <cell r="AT1068"/>
          <cell r="AU1068"/>
          <cell r="AV1068"/>
          <cell r="AW1068"/>
          <cell r="AX1068"/>
          <cell r="AY1068" t="e">
            <v>#N/A</v>
          </cell>
          <cell r="AZ1068"/>
          <cell r="BA1068">
            <v>45103</v>
          </cell>
          <cell r="BB1068" t="str">
            <v/>
          </cell>
          <cell r="BC1068" t="str">
            <v>Compreh.</v>
          </cell>
          <cell r="BD1068" t="str">
            <v>AVL</v>
          </cell>
          <cell r="BE1068"/>
          <cell r="BF1068" t="str">
            <v>QATAR TRANSPORT</v>
          </cell>
          <cell r="BG1068" t="str">
            <v>FMB640</v>
          </cell>
          <cell r="BH1068">
            <v>359633100201115</v>
          </cell>
          <cell r="BI1068">
            <v>9742800042145</v>
          </cell>
          <cell r="BJ1068" t="str">
            <v>LOT</v>
          </cell>
          <cell r="BK1068">
            <v>44377</v>
          </cell>
          <cell r="BL1068"/>
          <cell r="BM1068"/>
          <cell r="BN1068">
            <v>4000028690</v>
          </cell>
          <cell r="BO1068"/>
          <cell r="BP1068" t="str">
            <v>3 years or 450,000km</v>
          </cell>
          <cell r="BQ1068">
            <v>1108050100</v>
          </cell>
        </row>
        <row r="1069">
          <cell r="C1069">
            <v>328078</v>
          </cell>
          <cell r="D1069" t="str">
            <v>Active</v>
          </cell>
          <cell r="E1069" t="str">
            <v>Mercedes</v>
          </cell>
          <cell r="F1069" t="str">
            <v xml:space="preserve">Automatic </v>
          </cell>
          <cell r="G1069" t="str">
            <v>Actros 2142</v>
          </cell>
          <cell r="H1069" t="str">
            <v>Truck</v>
          </cell>
          <cell r="I1069" t="str">
            <v>Double Cabin</v>
          </cell>
          <cell r="J1069" t="str">
            <v>Truck Head</v>
          </cell>
          <cell r="K1069" t="str">
            <v xml:space="preserve">Small Pin </v>
          </cell>
          <cell r="L1069"/>
          <cell r="M1069"/>
          <cell r="N1069" t="str">
            <v>W1ECHPAJ6M0523351</v>
          </cell>
          <cell r="O1069">
            <v>2021</v>
          </cell>
          <cell r="P1069" t="str">
            <v>Germany</v>
          </cell>
          <cell r="Q1069" t="str">
            <v>TR-Transport - Operations</v>
          </cell>
          <cell r="R1069" t="str">
            <v>GWC</v>
          </cell>
          <cell r="S1069"/>
          <cell r="T1069"/>
          <cell r="U1069"/>
          <cell r="V1069"/>
          <cell r="W1069">
            <v>6</v>
          </cell>
          <cell r="X1069" t="str">
            <v>White</v>
          </cell>
          <cell r="Y1069" t="str">
            <v>460972U1079190</v>
          </cell>
          <cell r="Z1069"/>
          <cell r="AA1069" t="str">
            <v>Diesel</v>
          </cell>
          <cell r="AB1069"/>
          <cell r="AC1069">
            <v>1</v>
          </cell>
          <cell r="AD1069"/>
          <cell r="AE1069" t="str">
            <v xml:space="preserve"> 2 Seater</v>
          </cell>
          <cell r="AF1069"/>
          <cell r="AG1069" t="str">
            <v>Single Axel</v>
          </cell>
          <cell r="AH1069" t="str">
            <v>TON</v>
          </cell>
          <cell r="AI1069"/>
          <cell r="AJ1069">
            <v>21000</v>
          </cell>
          <cell r="AK1069">
            <v>7000</v>
          </cell>
          <cell r="AL1069"/>
          <cell r="AM1069"/>
          <cell r="AN1069"/>
          <cell r="AO1069"/>
          <cell r="AP1069"/>
          <cell r="AQ1069"/>
          <cell r="AR1069"/>
          <cell r="AS1069"/>
          <cell r="AT1069"/>
          <cell r="AU1069"/>
          <cell r="AV1069"/>
          <cell r="AW1069"/>
          <cell r="AX1069"/>
          <cell r="AY1069" t="e">
            <v>#N/A</v>
          </cell>
          <cell r="AZ1069"/>
          <cell r="BA1069">
            <v>45103</v>
          </cell>
          <cell r="BB1069" t="str">
            <v/>
          </cell>
          <cell r="BC1069" t="str">
            <v>Compreh.</v>
          </cell>
          <cell r="BD1069" t="str">
            <v>AVL</v>
          </cell>
          <cell r="BE1069"/>
          <cell r="BF1069" t="str">
            <v>QATAR TRANSPORT</v>
          </cell>
          <cell r="BG1069" t="str">
            <v>FMB640</v>
          </cell>
          <cell r="BH1069">
            <v>359633100200455</v>
          </cell>
          <cell r="BI1069">
            <v>9742800042146</v>
          </cell>
          <cell r="BJ1069" t="str">
            <v>LOT</v>
          </cell>
          <cell r="BK1069">
            <v>44377</v>
          </cell>
          <cell r="BL1069"/>
          <cell r="BM1069"/>
          <cell r="BN1069">
            <v>4000028690</v>
          </cell>
          <cell r="BO1069"/>
          <cell r="BP1069" t="str">
            <v>3 years or 450,000km</v>
          </cell>
          <cell r="BQ1069">
            <v>1108050100</v>
          </cell>
        </row>
        <row r="1070">
          <cell r="C1070">
            <v>328079</v>
          </cell>
          <cell r="D1070" t="str">
            <v>Active</v>
          </cell>
          <cell r="E1070" t="str">
            <v>Mercedes</v>
          </cell>
          <cell r="F1070" t="str">
            <v xml:space="preserve">Automatic </v>
          </cell>
          <cell r="G1070" t="str">
            <v>Actros 2142</v>
          </cell>
          <cell r="H1070" t="str">
            <v>Truck</v>
          </cell>
          <cell r="I1070" t="str">
            <v>Double Cabin</v>
          </cell>
          <cell r="J1070" t="str">
            <v>Truck Head</v>
          </cell>
          <cell r="K1070" t="str">
            <v xml:space="preserve">Small Pin </v>
          </cell>
          <cell r="L1070"/>
          <cell r="M1070"/>
          <cell r="N1070" t="str">
            <v>W1ECHPAJ2M0523525</v>
          </cell>
          <cell r="O1070">
            <v>2021</v>
          </cell>
          <cell r="P1070" t="str">
            <v>Germany</v>
          </cell>
          <cell r="Q1070" t="str">
            <v>TR-Transport - Operations</v>
          </cell>
          <cell r="R1070" t="str">
            <v>GWC</v>
          </cell>
          <cell r="S1070"/>
          <cell r="T1070"/>
          <cell r="U1070"/>
          <cell r="V1070"/>
          <cell r="W1070">
            <v>6</v>
          </cell>
          <cell r="X1070" t="str">
            <v>White</v>
          </cell>
          <cell r="Y1070" t="str">
            <v>460972U1080112</v>
          </cell>
          <cell r="Z1070"/>
          <cell r="AA1070" t="str">
            <v>Diesel</v>
          </cell>
          <cell r="AB1070"/>
          <cell r="AC1070">
            <v>1</v>
          </cell>
          <cell r="AD1070"/>
          <cell r="AE1070" t="str">
            <v xml:space="preserve"> 2 Seater</v>
          </cell>
          <cell r="AF1070"/>
          <cell r="AG1070" t="str">
            <v>Single Axel</v>
          </cell>
          <cell r="AH1070" t="str">
            <v>TON</v>
          </cell>
          <cell r="AI1070"/>
          <cell r="AJ1070">
            <v>21000</v>
          </cell>
          <cell r="AK1070">
            <v>7000</v>
          </cell>
          <cell r="AL1070"/>
          <cell r="AM1070"/>
          <cell r="AN1070"/>
          <cell r="AO1070"/>
          <cell r="AP1070"/>
          <cell r="AQ1070"/>
          <cell r="AR1070"/>
          <cell r="AS1070"/>
          <cell r="AT1070"/>
          <cell r="AU1070"/>
          <cell r="AV1070"/>
          <cell r="AW1070"/>
          <cell r="AX1070"/>
          <cell r="AY1070" t="str">
            <v>Available</v>
          </cell>
          <cell r="AZ1070"/>
          <cell r="BA1070">
            <v>45103</v>
          </cell>
          <cell r="BB1070" t="str">
            <v/>
          </cell>
          <cell r="BC1070" t="str">
            <v>Compreh.</v>
          </cell>
          <cell r="BD1070" t="str">
            <v>AVL</v>
          </cell>
          <cell r="BE1070"/>
          <cell r="BF1070" t="str">
            <v>QATAR TRANSPORT</v>
          </cell>
          <cell r="BG1070" t="str">
            <v>FMB640</v>
          </cell>
          <cell r="BH1070">
            <v>359633108174892</v>
          </cell>
          <cell r="BI1070">
            <v>9742800042147</v>
          </cell>
          <cell r="BJ1070" t="str">
            <v>LOT</v>
          </cell>
          <cell r="BK1070">
            <v>44377</v>
          </cell>
          <cell r="BL1070"/>
          <cell r="BM1070"/>
          <cell r="BN1070">
            <v>4000028690</v>
          </cell>
          <cell r="BO1070"/>
          <cell r="BP1070" t="str">
            <v>3 years or 450,000km</v>
          </cell>
          <cell r="BQ1070">
            <v>1108050100</v>
          </cell>
        </row>
        <row r="1071">
          <cell r="C1071">
            <v>328081</v>
          </cell>
          <cell r="D1071" t="str">
            <v>Active</v>
          </cell>
          <cell r="E1071" t="str">
            <v>Mercedes</v>
          </cell>
          <cell r="F1071" t="str">
            <v xml:space="preserve">Automatic </v>
          </cell>
          <cell r="G1071" t="str">
            <v>Actros 2142</v>
          </cell>
          <cell r="H1071" t="str">
            <v>Truck</v>
          </cell>
          <cell r="I1071" t="str">
            <v>Double Cabin</v>
          </cell>
          <cell r="J1071" t="str">
            <v>Truck Head</v>
          </cell>
          <cell r="K1071" t="str">
            <v xml:space="preserve">Small Pin </v>
          </cell>
          <cell r="L1071"/>
          <cell r="M1071"/>
          <cell r="N1071" t="str">
            <v>W1ECHPAJ4M0523350</v>
          </cell>
          <cell r="O1071">
            <v>2021</v>
          </cell>
          <cell r="P1071" t="str">
            <v>Germany</v>
          </cell>
          <cell r="Q1071" t="str">
            <v>TR-Transport - Operations</v>
          </cell>
          <cell r="R1071" t="str">
            <v>GWC</v>
          </cell>
          <cell r="S1071"/>
          <cell r="T1071"/>
          <cell r="U1071"/>
          <cell r="V1071"/>
          <cell r="W1071">
            <v>6</v>
          </cell>
          <cell r="X1071" t="str">
            <v>White</v>
          </cell>
          <cell r="Y1071" t="str">
            <v>460972U1079619</v>
          </cell>
          <cell r="Z1071"/>
          <cell r="AA1071" t="str">
            <v>Diesel</v>
          </cell>
          <cell r="AB1071"/>
          <cell r="AC1071">
            <v>1</v>
          </cell>
          <cell r="AD1071"/>
          <cell r="AE1071" t="str">
            <v xml:space="preserve"> 2 Seater</v>
          </cell>
          <cell r="AF1071"/>
          <cell r="AG1071" t="str">
            <v>Single Axel</v>
          </cell>
          <cell r="AH1071" t="str">
            <v>TON</v>
          </cell>
          <cell r="AI1071"/>
          <cell r="AJ1071">
            <v>21000</v>
          </cell>
          <cell r="AK1071">
            <v>7000</v>
          </cell>
          <cell r="AL1071"/>
          <cell r="AM1071"/>
          <cell r="AN1071"/>
          <cell r="AO1071"/>
          <cell r="AP1071"/>
          <cell r="AQ1071"/>
          <cell r="AR1071"/>
          <cell r="AS1071"/>
          <cell r="AT1071"/>
          <cell r="AU1071"/>
          <cell r="AV1071"/>
          <cell r="AW1071"/>
          <cell r="AX1071"/>
          <cell r="AY1071" t="e">
            <v>#N/A</v>
          </cell>
          <cell r="AZ1071"/>
          <cell r="BA1071">
            <v>45103</v>
          </cell>
          <cell r="BB1071" t="str">
            <v/>
          </cell>
          <cell r="BC1071" t="str">
            <v>Compreh.</v>
          </cell>
          <cell r="BD1071" t="str">
            <v>AVL</v>
          </cell>
          <cell r="BE1071"/>
          <cell r="BF1071" t="str">
            <v>QATAR TRANSPORT</v>
          </cell>
          <cell r="BG1071" t="str">
            <v>FMB640</v>
          </cell>
          <cell r="BH1071">
            <v>359633106842524</v>
          </cell>
          <cell r="BI1071">
            <v>9742800042148</v>
          </cell>
          <cell r="BJ1071" t="str">
            <v>LOT</v>
          </cell>
          <cell r="BK1071">
            <v>44377</v>
          </cell>
          <cell r="BL1071"/>
          <cell r="BM1071"/>
          <cell r="BN1071">
            <v>4000028690</v>
          </cell>
          <cell r="BO1071"/>
          <cell r="BP1071" t="str">
            <v>3 years or 450,000km</v>
          </cell>
          <cell r="BQ1071">
            <v>1108050100</v>
          </cell>
        </row>
        <row r="1072">
          <cell r="C1072">
            <v>328082</v>
          </cell>
          <cell r="D1072" t="str">
            <v>Active</v>
          </cell>
          <cell r="E1072" t="str">
            <v>Mercedes</v>
          </cell>
          <cell r="F1072" t="str">
            <v xml:space="preserve">Automatic </v>
          </cell>
          <cell r="G1072" t="str">
            <v>Actros 2142</v>
          </cell>
          <cell r="H1072" t="str">
            <v>Truck</v>
          </cell>
          <cell r="I1072" t="str">
            <v>Double Cabin</v>
          </cell>
          <cell r="J1072" t="str">
            <v>Truck Head</v>
          </cell>
          <cell r="K1072" t="str">
            <v xml:space="preserve">Small Pin </v>
          </cell>
          <cell r="L1072"/>
          <cell r="M1072"/>
          <cell r="N1072" t="str">
            <v>W1ECHPAJ0M0523023</v>
          </cell>
          <cell r="O1072">
            <v>2021</v>
          </cell>
          <cell r="P1072" t="str">
            <v>Germany</v>
          </cell>
          <cell r="Q1072" t="str">
            <v>TR-Transport - Operations</v>
          </cell>
          <cell r="R1072" t="str">
            <v>GWC</v>
          </cell>
          <cell r="S1072"/>
          <cell r="T1072"/>
          <cell r="U1072"/>
          <cell r="V1072"/>
          <cell r="W1072">
            <v>6</v>
          </cell>
          <cell r="X1072" t="str">
            <v>White</v>
          </cell>
          <cell r="Y1072" t="str">
            <v>460972U1079201</v>
          </cell>
          <cell r="Z1072"/>
          <cell r="AA1072" t="str">
            <v>Diesel</v>
          </cell>
          <cell r="AB1072"/>
          <cell r="AC1072">
            <v>1</v>
          </cell>
          <cell r="AD1072"/>
          <cell r="AE1072" t="str">
            <v xml:space="preserve"> 2 Seater</v>
          </cell>
          <cell r="AF1072"/>
          <cell r="AG1072" t="str">
            <v>Single Axel</v>
          </cell>
          <cell r="AH1072" t="str">
            <v>TON</v>
          </cell>
          <cell r="AI1072"/>
          <cell r="AJ1072">
            <v>21000</v>
          </cell>
          <cell r="AK1072">
            <v>7000</v>
          </cell>
          <cell r="AL1072"/>
          <cell r="AM1072"/>
          <cell r="AN1072"/>
          <cell r="AO1072"/>
          <cell r="AP1072"/>
          <cell r="AQ1072"/>
          <cell r="AR1072"/>
          <cell r="AS1072"/>
          <cell r="AT1072"/>
          <cell r="AU1072"/>
          <cell r="AV1072"/>
          <cell r="AW1072"/>
          <cell r="AX1072"/>
          <cell r="AY1072" t="e">
            <v>#N/A</v>
          </cell>
          <cell r="AZ1072"/>
          <cell r="BA1072">
            <v>45103</v>
          </cell>
          <cell r="BB1072" t="str">
            <v/>
          </cell>
          <cell r="BC1072" t="str">
            <v>Compreh.</v>
          </cell>
          <cell r="BD1072" t="str">
            <v>AVL</v>
          </cell>
          <cell r="BE1072"/>
          <cell r="BF1072" t="str">
            <v>QATAR TRANSPORT</v>
          </cell>
          <cell r="BG1072" t="str">
            <v>FMB640</v>
          </cell>
          <cell r="BH1072">
            <v>359633100002141</v>
          </cell>
          <cell r="BI1072">
            <v>9742800042149</v>
          </cell>
          <cell r="BJ1072" t="str">
            <v>LOT</v>
          </cell>
          <cell r="BK1072">
            <v>44377</v>
          </cell>
          <cell r="BL1072"/>
          <cell r="BM1072"/>
          <cell r="BN1072">
            <v>4000028690</v>
          </cell>
          <cell r="BO1072"/>
          <cell r="BP1072" t="str">
            <v>3 years or 450,000km</v>
          </cell>
          <cell r="BQ1072">
            <v>1108050100</v>
          </cell>
        </row>
        <row r="1073">
          <cell r="C1073">
            <v>327212</v>
          </cell>
          <cell r="D1073" t="str">
            <v>Active</v>
          </cell>
          <cell r="E1073" t="str">
            <v>Mercedes</v>
          </cell>
          <cell r="F1073" t="str">
            <v xml:space="preserve">Automatic </v>
          </cell>
          <cell r="G1073" t="str">
            <v>Actros 2142</v>
          </cell>
          <cell r="H1073" t="str">
            <v>Truck</v>
          </cell>
          <cell r="I1073" t="str">
            <v>Double Cabin</v>
          </cell>
          <cell r="J1073" t="str">
            <v>Truck Head</v>
          </cell>
          <cell r="K1073" t="str">
            <v xml:space="preserve">Small Pin </v>
          </cell>
          <cell r="L1073"/>
          <cell r="M1073"/>
          <cell r="N1073" t="str">
            <v>WIECHPAJ9M0523523</v>
          </cell>
          <cell r="O1073">
            <v>2021</v>
          </cell>
          <cell r="P1073" t="str">
            <v>Germany</v>
          </cell>
          <cell r="Q1073" t="str">
            <v>TR-Transport - Operations</v>
          </cell>
          <cell r="R1073" t="str">
            <v>GWC</v>
          </cell>
          <cell r="S1073"/>
          <cell r="T1073"/>
          <cell r="U1073"/>
          <cell r="V1073"/>
          <cell r="W1073">
            <v>6</v>
          </cell>
          <cell r="X1073" t="str">
            <v>White</v>
          </cell>
          <cell r="Y1073" t="str">
            <v>460972U1080073</v>
          </cell>
          <cell r="Z1073"/>
          <cell r="AA1073" t="str">
            <v>Diesel</v>
          </cell>
          <cell r="AB1073"/>
          <cell r="AC1073">
            <v>1</v>
          </cell>
          <cell r="AD1073"/>
          <cell r="AE1073" t="str">
            <v xml:space="preserve"> 2 Seater</v>
          </cell>
          <cell r="AF1073"/>
          <cell r="AG1073" t="str">
            <v>Single Axel</v>
          </cell>
          <cell r="AH1073" t="str">
            <v>TON</v>
          </cell>
          <cell r="AI1073"/>
          <cell r="AJ1073">
            <v>21000</v>
          </cell>
          <cell r="AK1073">
            <v>7000</v>
          </cell>
          <cell r="AL1073"/>
          <cell r="AM1073"/>
          <cell r="AN1073"/>
          <cell r="AO1073"/>
          <cell r="AP1073"/>
          <cell r="AQ1073"/>
          <cell r="AR1073"/>
          <cell r="AS1073"/>
          <cell r="AT1073"/>
          <cell r="AU1073"/>
          <cell r="AV1073"/>
          <cell r="AW1073"/>
          <cell r="AX1073"/>
          <cell r="AY1073" t="str">
            <v>Available</v>
          </cell>
          <cell r="AZ1073"/>
          <cell r="BA1073">
            <v>45103</v>
          </cell>
          <cell r="BB1073" t="str">
            <v/>
          </cell>
          <cell r="BC1073" t="str">
            <v>Compreh.</v>
          </cell>
          <cell r="BD1073" t="str">
            <v>AVL</v>
          </cell>
          <cell r="BE1073"/>
          <cell r="BF1073" t="str">
            <v>QATAR TRANSPORT</v>
          </cell>
          <cell r="BG1073" t="str">
            <v>FMB640</v>
          </cell>
          <cell r="BH1073">
            <v>359633100002125</v>
          </cell>
          <cell r="BI1073">
            <v>9742800042150</v>
          </cell>
          <cell r="BJ1073" t="str">
            <v>LOT</v>
          </cell>
          <cell r="BK1073">
            <v>44391</v>
          </cell>
          <cell r="BL1073"/>
          <cell r="BM1073"/>
          <cell r="BN1073">
            <v>4000028690</v>
          </cell>
          <cell r="BO1073"/>
          <cell r="BP1073" t="str">
            <v>3 years or 450,000km</v>
          </cell>
          <cell r="BQ1073">
            <v>1108050100</v>
          </cell>
        </row>
        <row r="1074">
          <cell r="C1074">
            <v>282179</v>
          </cell>
          <cell r="D1074" t="str">
            <v>Active</v>
          </cell>
          <cell r="E1074" t="str">
            <v>Isuzu</v>
          </cell>
          <cell r="F1074" t="str">
            <v>Manuel</v>
          </cell>
          <cell r="G1074" t="str">
            <v>FVR</v>
          </cell>
          <cell r="H1074" t="str">
            <v>Rigid Truck</v>
          </cell>
          <cell r="I1074" t="str">
            <v>Single Cabin</v>
          </cell>
          <cell r="J1074" t="str">
            <v>Reefer Box With Tail Lift</v>
          </cell>
          <cell r="K1074"/>
          <cell r="L1074"/>
          <cell r="M1074"/>
          <cell r="N1074" t="str">
            <v>JALP7S130N7S00095</v>
          </cell>
          <cell r="O1074">
            <v>2022</v>
          </cell>
          <cell r="P1074" t="str">
            <v>Japan</v>
          </cell>
          <cell r="Q1074" t="str">
            <v>TR-Transport - Operations</v>
          </cell>
          <cell r="R1074" t="str">
            <v>GWC</v>
          </cell>
          <cell r="S1074" t="str">
            <v>LVQ</v>
          </cell>
          <cell r="T1074"/>
          <cell r="U1074"/>
          <cell r="V1074"/>
          <cell r="W1074"/>
          <cell r="X1074" t="str">
            <v>White</v>
          </cell>
          <cell r="Y1074">
            <v>245885</v>
          </cell>
          <cell r="Z1074"/>
          <cell r="AA1074" t="str">
            <v>Diesel</v>
          </cell>
          <cell r="AB1074" t="str">
            <v>200 LTR</v>
          </cell>
          <cell r="AC1074"/>
          <cell r="AD1074"/>
          <cell r="AE1074"/>
          <cell r="AF1074"/>
          <cell r="AG1074"/>
          <cell r="AH1074" t="str">
            <v>12.5TON</v>
          </cell>
          <cell r="AI1074">
            <v>12675</v>
          </cell>
          <cell r="AJ1074">
            <v>18000</v>
          </cell>
          <cell r="AK1074">
            <v>5325</v>
          </cell>
          <cell r="AL1074">
            <v>698</v>
          </cell>
          <cell r="AM1074">
            <v>725</v>
          </cell>
          <cell r="AN1074">
            <v>228</v>
          </cell>
          <cell r="AO1074">
            <v>250</v>
          </cell>
          <cell r="AP1074">
            <v>218</v>
          </cell>
          <cell r="AQ1074">
            <v>252</v>
          </cell>
          <cell r="AR1074">
            <v>370</v>
          </cell>
          <cell r="AS1074" t="str">
            <v>Thermoking</v>
          </cell>
          <cell r="AT1074"/>
          <cell r="AU1074"/>
          <cell r="AV1074"/>
          <cell r="AW1074"/>
          <cell r="AX1074"/>
          <cell r="AY1074" t="e">
            <v>#N/A</v>
          </cell>
          <cell r="AZ1074"/>
          <cell r="BA1074">
            <v>45055</v>
          </cell>
          <cell r="BB1074" t="str">
            <v/>
          </cell>
          <cell r="BC1074" t="str">
            <v>Compreh.</v>
          </cell>
          <cell r="BD1074" t="str">
            <v>AVL</v>
          </cell>
          <cell r="BE1074"/>
          <cell r="BF1074" t="str">
            <v>LIGHT VEHICLE TRANSPORT</v>
          </cell>
          <cell r="BG1074" t="str">
            <v>FMB640</v>
          </cell>
          <cell r="BH1074">
            <v>359632108532075</v>
          </cell>
          <cell r="BI1074">
            <v>9742800042175</v>
          </cell>
          <cell r="BJ1074" t="str">
            <v>LOT</v>
          </cell>
          <cell r="BK1074">
            <v>44409</v>
          </cell>
          <cell r="BL1074"/>
          <cell r="BM1074"/>
          <cell r="BN1074">
            <v>4000030612</v>
          </cell>
          <cell r="BO1074"/>
          <cell r="BP1074" t="str">
            <v>3 years or 200,000KM</v>
          </cell>
          <cell r="BQ1074">
            <v>1108050100</v>
          </cell>
        </row>
        <row r="1075">
          <cell r="C1075">
            <v>285298</v>
          </cell>
          <cell r="D1075" t="str">
            <v>Active</v>
          </cell>
          <cell r="E1075" t="str">
            <v>Isuzu</v>
          </cell>
          <cell r="F1075" t="str">
            <v>Manuel</v>
          </cell>
          <cell r="G1075" t="str">
            <v>FVR</v>
          </cell>
          <cell r="H1075" t="str">
            <v>Rigid Truck</v>
          </cell>
          <cell r="I1075" t="str">
            <v>Single Cabin</v>
          </cell>
          <cell r="J1075" t="str">
            <v>Reefer Box With Tail Lift</v>
          </cell>
          <cell r="K1075"/>
          <cell r="L1075"/>
          <cell r="M1075"/>
          <cell r="N1075" t="str">
            <v>JALP7S132N7S00096</v>
          </cell>
          <cell r="O1075">
            <v>2022</v>
          </cell>
          <cell r="P1075" t="str">
            <v>Japan</v>
          </cell>
          <cell r="Q1075" t="str">
            <v>TR-Transport - Operations</v>
          </cell>
          <cell r="R1075" t="str">
            <v>GWC</v>
          </cell>
          <cell r="S1075" t="str">
            <v>LVQ</v>
          </cell>
          <cell r="T1075"/>
          <cell r="U1075"/>
          <cell r="V1075"/>
          <cell r="W1075"/>
          <cell r="X1075" t="str">
            <v>White</v>
          </cell>
          <cell r="Y1075">
            <v>245888</v>
          </cell>
          <cell r="Z1075"/>
          <cell r="AA1075" t="str">
            <v>Diesel</v>
          </cell>
          <cell r="AB1075" t="str">
            <v>200 LTR</v>
          </cell>
          <cell r="AC1075"/>
          <cell r="AD1075"/>
          <cell r="AE1075"/>
          <cell r="AF1075"/>
          <cell r="AG1075"/>
          <cell r="AH1075" t="str">
            <v>12.5TON</v>
          </cell>
          <cell r="AI1075">
            <v>12675</v>
          </cell>
          <cell r="AJ1075">
            <v>18000</v>
          </cell>
          <cell r="AK1075">
            <v>5325</v>
          </cell>
          <cell r="AL1075">
            <v>698</v>
          </cell>
          <cell r="AM1075">
            <v>725</v>
          </cell>
          <cell r="AN1075">
            <v>228</v>
          </cell>
          <cell r="AO1075">
            <v>250</v>
          </cell>
          <cell r="AP1075">
            <v>218</v>
          </cell>
          <cell r="AQ1075">
            <v>252</v>
          </cell>
          <cell r="AR1075">
            <v>370</v>
          </cell>
          <cell r="AS1075" t="str">
            <v>Thermoking</v>
          </cell>
          <cell r="AT1075"/>
          <cell r="AU1075"/>
          <cell r="AV1075"/>
          <cell r="AW1075"/>
          <cell r="AX1075"/>
          <cell r="AY1075" t="e">
            <v>#N/A</v>
          </cell>
          <cell r="AZ1075"/>
          <cell r="BA1075">
            <v>45055</v>
          </cell>
          <cell r="BB1075" t="str">
            <v/>
          </cell>
          <cell r="BC1075" t="str">
            <v>Compreh.</v>
          </cell>
          <cell r="BD1075" t="str">
            <v>AVL</v>
          </cell>
          <cell r="BE1075"/>
          <cell r="BF1075" t="str">
            <v>LIGHT VEHICLE TRANSPORT</v>
          </cell>
          <cell r="BG1075" t="str">
            <v>FMB640</v>
          </cell>
          <cell r="BH1075">
            <v>359632108940187</v>
          </cell>
          <cell r="BI1075">
            <v>9742800042176</v>
          </cell>
          <cell r="BJ1075" t="str">
            <v>LOT</v>
          </cell>
          <cell r="BK1075">
            <v>44409</v>
          </cell>
          <cell r="BL1075"/>
          <cell r="BM1075"/>
          <cell r="BN1075">
            <v>4000030612</v>
          </cell>
          <cell r="BO1075"/>
          <cell r="BP1075" t="str">
            <v>3 years or 200,000KM</v>
          </cell>
          <cell r="BQ1075">
            <v>1108050100</v>
          </cell>
        </row>
        <row r="1076">
          <cell r="C1076">
            <v>289261</v>
          </cell>
          <cell r="D1076" t="str">
            <v>Active</v>
          </cell>
          <cell r="E1076" t="str">
            <v>Isuzu</v>
          </cell>
          <cell r="F1076" t="str">
            <v>Manuel</v>
          </cell>
          <cell r="G1076" t="str">
            <v>FVR</v>
          </cell>
          <cell r="H1076" t="str">
            <v>Rigid Truck</v>
          </cell>
          <cell r="I1076" t="str">
            <v>Single Cabin</v>
          </cell>
          <cell r="J1076" t="str">
            <v>Reefer Box With Tail Lift</v>
          </cell>
          <cell r="K1076"/>
          <cell r="L1076"/>
          <cell r="M1076"/>
          <cell r="N1076" t="str">
            <v>JALP7S138N7S00099</v>
          </cell>
          <cell r="O1076">
            <v>2022</v>
          </cell>
          <cell r="P1076" t="str">
            <v>Japan</v>
          </cell>
          <cell r="Q1076" t="str">
            <v>TR-Transport - Operations</v>
          </cell>
          <cell r="R1076" t="str">
            <v>GWC</v>
          </cell>
          <cell r="S1076" t="str">
            <v>LVQ</v>
          </cell>
          <cell r="T1076"/>
          <cell r="U1076"/>
          <cell r="V1076"/>
          <cell r="W1076"/>
          <cell r="X1076" t="str">
            <v>White</v>
          </cell>
          <cell r="Y1076">
            <v>245954</v>
          </cell>
          <cell r="Z1076"/>
          <cell r="AA1076" t="str">
            <v>Diesel</v>
          </cell>
          <cell r="AB1076" t="str">
            <v>200 LTR</v>
          </cell>
          <cell r="AC1076"/>
          <cell r="AD1076"/>
          <cell r="AE1076"/>
          <cell r="AF1076"/>
          <cell r="AG1076"/>
          <cell r="AH1076" t="str">
            <v>12.5TON</v>
          </cell>
          <cell r="AI1076">
            <v>12675</v>
          </cell>
          <cell r="AJ1076">
            <v>18000</v>
          </cell>
          <cell r="AK1076">
            <v>5325</v>
          </cell>
          <cell r="AL1076">
            <v>700</v>
          </cell>
          <cell r="AM1076">
            <v>726</v>
          </cell>
          <cell r="AN1076">
            <v>229</v>
          </cell>
          <cell r="AO1076">
            <v>251</v>
          </cell>
          <cell r="AP1076">
            <v>220</v>
          </cell>
          <cell r="AQ1076">
            <v>252</v>
          </cell>
          <cell r="AR1076">
            <v>370</v>
          </cell>
          <cell r="AS1076" t="str">
            <v>Thermoking</v>
          </cell>
          <cell r="AT1076"/>
          <cell r="AU1076"/>
          <cell r="AV1076"/>
          <cell r="AW1076"/>
          <cell r="AX1076"/>
          <cell r="AY1076" t="e">
            <v>#N/A</v>
          </cell>
          <cell r="AZ1076"/>
          <cell r="BA1076">
            <v>45056</v>
          </cell>
          <cell r="BB1076" t="str">
            <v/>
          </cell>
          <cell r="BC1076" t="str">
            <v>Compreh.</v>
          </cell>
          <cell r="BD1076" t="str">
            <v>AVL</v>
          </cell>
          <cell r="BE1076"/>
          <cell r="BF1076" t="str">
            <v>LIGHT VEHICLE TRANSPORT</v>
          </cell>
          <cell r="BG1076" t="str">
            <v>FMB640</v>
          </cell>
          <cell r="BH1076">
            <v>359632108970986</v>
          </cell>
          <cell r="BI1076">
            <v>9742800042177</v>
          </cell>
          <cell r="BJ1076" t="str">
            <v>LOT</v>
          </cell>
          <cell r="BK1076">
            <v>44409</v>
          </cell>
          <cell r="BL1076"/>
          <cell r="BM1076"/>
          <cell r="BN1076">
            <v>4000030612</v>
          </cell>
          <cell r="BO1076"/>
          <cell r="BP1076" t="str">
            <v>3 years or 200,000KM</v>
          </cell>
          <cell r="BQ1076">
            <v>1108050100</v>
          </cell>
        </row>
        <row r="1077">
          <cell r="C1077">
            <v>286210</v>
          </cell>
          <cell r="D1077" t="str">
            <v>Active</v>
          </cell>
          <cell r="E1077" t="str">
            <v>Isuzu</v>
          </cell>
          <cell r="F1077" t="str">
            <v>Manuel</v>
          </cell>
          <cell r="G1077" t="str">
            <v>FVR</v>
          </cell>
          <cell r="H1077" t="str">
            <v>Rigid Truck</v>
          </cell>
          <cell r="I1077" t="str">
            <v>Single Cabin</v>
          </cell>
          <cell r="J1077" t="str">
            <v>Reefer Box With Tail Lift</v>
          </cell>
          <cell r="K1077"/>
          <cell r="L1077"/>
          <cell r="M1077"/>
          <cell r="N1077" t="str">
            <v>JALP7S134N7S00097</v>
          </cell>
          <cell r="O1077">
            <v>2022</v>
          </cell>
          <cell r="P1077" t="str">
            <v>Japan</v>
          </cell>
          <cell r="Q1077" t="str">
            <v>TR-Transport - Operations</v>
          </cell>
          <cell r="R1077" t="str">
            <v>GWC</v>
          </cell>
          <cell r="S1077" t="str">
            <v>LVQ</v>
          </cell>
          <cell r="T1077"/>
          <cell r="U1077"/>
          <cell r="V1077"/>
          <cell r="W1077"/>
          <cell r="X1077" t="str">
            <v>White</v>
          </cell>
          <cell r="Y1077">
            <v>245931</v>
          </cell>
          <cell r="Z1077"/>
          <cell r="AA1077" t="str">
            <v>Diesel</v>
          </cell>
          <cell r="AB1077" t="str">
            <v>200 LTR</v>
          </cell>
          <cell r="AC1077"/>
          <cell r="AD1077"/>
          <cell r="AE1077"/>
          <cell r="AF1077"/>
          <cell r="AG1077"/>
          <cell r="AH1077" t="str">
            <v>12.5TON</v>
          </cell>
          <cell r="AI1077">
            <v>12675</v>
          </cell>
          <cell r="AJ1077">
            <v>18000</v>
          </cell>
          <cell r="AK1077">
            <v>5325</v>
          </cell>
          <cell r="AL1077">
            <v>703</v>
          </cell>
          <cell r="AM1077">
            <v>726</v>
          </cell>
          <cell r="AN1077">
            <v>230</v>
          </cell>
          <cell r="AO1077">
            <v>250</v>
          </cell>
          <cell r="AP1077">
            <v>218</v>
          </cell>
          <cell r="AQ1077">
            <v>253</v>
          </cell>
          <cell r="AR1077">
            <v>370</v>
          </cell>
          <cell r="AS1077" t="str">
            <v>Thermoking</v>
          </cell>
          <cell r="AT1077"/>
          <cell r="AU1077"/>
          <cell r="AV1077"/>
          <cell r="AW1077"/>
          <cell r="AX1077"/>
          <cell r="AY1077" t="e">
            <v>#N/A</v>
          </cell>
          <cell r="AZ1077"/>
          <cell r="BA1077">
            <v>45055</v>
          </cell>
          <cell r="BB1077" t="str">
            <v/>
          </cell>
          <cell r="BC1077" t="str">
            <v>Compreh.</v>
          </cell>
          <cell r="BD1077" t="str">
            <v>AVL</v>
          </cell>
          <cell r="BE1077"/>
          <cell r="BF1077" t="str">
            <v>LIGHT VEHICLE TRANSPORT</v>
          </cell>
          <cell r="BG1077" t="str">
            <v>FMB640</v>
          </cell>
          <cell r="BH1077">
            <v>359632108687499</v>
          </cell>
          <cell r="BI1077" t="str">
            <v>9742800050006</v>
          </cell>
          <cell r="BJ1077" t="str">
            <v>LOT</v>
          </cell>
          <cell r="BK1077">
            <v>44418</v>
          </cell>
          <cell r="BL1077"/>
          <cell r="BM1077"/>
          <cell r="BN1077">
            <v>4000030612</v>
          </cell>
          <cell r="BO1077"/>
          <cell r="BP1077" t="str">
            <v>3 years or 200,000KM</v>
          </cell>
          <cell r="BQ1077">
            <v>1108050100</v>
          </cell>
        </row>
        <row r="1078">
          <cell r="C1078">
            <v>289301</v>
          </cell>
          <cell r="D1078" t="str">
            <v>Active</v>
          </cell>
          <cell r="E1078" t="str">
            <v>Isuzu</v>
          </cell>
          <cell r="F1078" t="str">
            <v>Manuel</v>
          </cell>
          <cell r="G1078" t="str">
            <v>FVR</v>
          </cell>
          <cell r="H1078" t="str">
            <v>Rigid Truck</v>
          </cell>
          <cell r="I1078" t="str">
            <v>Single Cabin</v>
          </cell>
          <cell r="J1078" t="str">
            <v>Reefer Box With Tail Lift</v>
          </cell>
          <cell r="K1078"/>
          <cell r="L1078"/>
          <cell r="M1078"/>
          <cell r="N1078" t="str">
            <v>JALP7S130N7S00100</v>
          </cell>
          <cell r="O1078">
            <v>2022</v>
          </cell>
          <cell r="P1078" t="str">
            <v>Japan</v>
          </cell>
          <cell r="Q1078" t="str">
            <v>TR-Transport - Operations</v>
          </cell>
          <cell r="R1078" t="str">
            <v>GWC</v>
          </cell>
          <cell r="S1078" t="str">
            <v>LVQ</v>
          </cell>
          <cell r="T1078"/>
          <cell r="U1078"/>
          <cell r="V1078"/>
          <cell r="W1078"/>
          <cell r="X1078" t="str">
            <v>White</v>
          </cell>
          <cell r="Y1078">
            <v>245970</v>
          </cell>
          <cell r="Z1078"/>
          <cell r="AA1078" t="str">
            <v>Diesel</v>
          </cell>
          <cell r="AB1078" t="str">
            <v>200 LTR</v>
          </cell>
          <cell r="AC1078"/>
          <cell r="AD1078"/>
          <cell r="AE1078"/>
          <cell r="AF1078"/>
          <cell r="AG1078"/>
          <cell r="AH1078" t="str">
            <v>12.5TON</v>
          </cell>
          <cell r="AI1078">
            <v>12675</v>
          </cell>
          <cell r="AJ1078">
            <v>18000</v>
          </cell>
          <cell r="AK1078">
            <v>5325</v>
          </cell>
          <cell r="AL1078">
            <v>700</v>
          </cell>
          <cell r="AM1078">
            <v>725</v>
          </cell>
          <cell r="AN1078">
            <v>229</v>
          </cell>
          <cell r="AO1078">
            <v>251</v>
          </cell>
          <cell r="AP1078">
            <v>219</v>
          </cell>
          <cell r="AQ1078">
            <v>251</v>
          </cell>
          <cell r="AR1078">
            <v>370</v>
          </cell>
          <cell r="AS1078" t="str">
            <v>Thermoking</v>
          </cell>
          <cell r="AT1078"/>
          <cell r="AU1078"/>
          <cell r="AV1078"/>
          <cell r="AW1078"/>
          <cell r="AX1078"/>
          <cell r="AY1078" t="e">
            <v>#N/A</v>
          </cell>
          <cell r="AZ1078"/>
          <cell r="BA1078">
            <v>45056</v>
          </cell>
          <cell r="BB1078" t="str">
            <v/>
          </cell>
          <cell r="BC1078" t="str">
            <v>Compreh.</v>
          </cell>
          <cell r="BD1078" t="str">
            <v>AVL</v>
          </cell>
          <cell r="BE1078"/>
          <cell r="BF1078" t="str">
            <v>LIGHT VEHICLE TRANSPORT</v>
          </cell>
          <cell r="BG1078" t="str">
            <v>FMB640</v>
          </cell>
          <cell r="BH1078">
            <v>359632108687457</v>
          </cell>
          <cell r="BI1078" t="str">
            <v>9742800050007</v>
          </cell>
          <cell r="BJ1078" t="str">
            <v>LOT</v>
          </cell>
          <cell r="BK1078">
            <v>44418</v>
          </cell>
          <cell r="BL1078"/>
          <cell r="BM1078"/>
          <cell r="BN1078">
            <v>4000030612</v>
          </cell>
          <cell r="BO1078"/>
          <cell r="BP1078" t="str">
            <v>3 years or 200,000KM</v>
          </cell>
          <cell r="BQ1078">
            <v>1108050100</v>
          </cell>
        </row>
        <row r="1079">
          <cell r="C1079">
            <v>287910</v>
          </cell>
          <cell r="D1079" t="str">
            <v>Active</v>
          </cell>
          <cell r="E1079" t="str">
            <v>Isuzu</v>
          </cell>
          <cell r="F1079" t="str">
            <v>Manuel</v>
          </cell>
          <cell r="G1079" t="str">
            <v>FVR</v>
          </cell>
          <cell r="H1079" t="str">
            <v>Rigid Truck</v>
          </cell>
          <cell r="I1079" t="str">
            <v>Single Cabin</v>
          </cell>
          <cell r="J1079" t="str">
            <v>Reefer Box With Tail Lift</v>
          </cell>
          <cell r="K1079"/>
          <cell r="L1079"/>
          <cell r="M1079"/>
          <cell r="N1079" t="str">
            <v>JALP7S136N7S00098</v>
          </cell>
          <cell r="O1079">
            <v>2022</v>
          </cell>
          <cell r="P1079" t="str">
            <v>Japan</v>
          </cell>
          <cell r="Q1079" t="str">
            <v>TR-Transport - Operations</v>
          </cell>
          <cell r="R1079" t="str">
            <v>GWC</v>
          </cell>
          <cell r="S1079" t="str">
            <v>LVQ</v>
          </cell>
          <cell r="T1079"/>
          <cell r="U1079"/>
          <cell r="V1079"/>
          <cell r="W1079"/>
          <cell r="X1079" t="str">
            <v>White</v>
          </cell>
          <cell r="Y1079">
            <v>245950</v>
          </cell>
          <cell r="Z1079"/>
          <cell r="AA1079" t="str">
            <v>Diesel</v>
          </cell>
          <cell r="AB1079" t="str">
            <v>200 LTR</v>
          </cell>
          <cell r="AC1079"/>
          <cell r="AD1079"/>
          <cell r="AE1079"/>
          <cell r="AF1079"/>
          <cell r="AG1079"/>
          <cell r="AH1079" t="str">
            <v>12.5TON</v>
          </cell>
          <cell r="AI1079">
            <v>12675</v>
          </cell>
          <cell r="AJ1079">
            <v>18000</v>
          </cell>
          <cell r="AK1079">
            <v>5325</v>
          </cell>
          <cell r="AL1079">
            <v>698</v>
          </cell>
          <cell r="AM1079">
            <v>725</v>
          </cell>
          <cell r="AN1079">
            <v>228</v>
          </cell>
          <cell r="AO1079">
            <v>250</v>
          </cell>
          <cell r="AP1079">
            <v>218</v>
          </cell>
          <cell r="AQ1079">
            <v>252</v>
          </cell>
          <cell r="AR1079">
            <v>370</v>
          </cell>
          <cell r="AS1079" t="str">
            <v>Thermoking</v>
          </cell>
          <cell r="AT1079"/>
          <cell r="AU1079"/>
          <cell r="AV1079"/>
          <cell r="AW1079"/>
          <cell r="AX1079"/>
          <cell r="AY1079" t="e">
            <v>#N/A</v>
          </cell>
          <cell r="AZ1079"/>
          <cell r="BA1079">
            <v>45055</v>
          </cell>
          <cell r="BB1079" t="str">
            <v/>
          </cell>
          <cell r="BC1079" t="str">
            <v>Compreh.</v>
          </cell>
          <cell r="BD1079" t="str">
            <v>AVL</v>
          </cell>
          <cell r="BE1079"/>
          <cell r="BF1079" t="str">
            <v>LIGHT VEHICLE TRANSPORT</v>
          </cell>
          <cell r="BG1079" t="str">
            <v>FMB640</v>
          </cell>
          <cell r="BH1079">
            <v>359632108537231</v>
          </cell>
          <cell r="BI1079">
            <v>9742800041178</v>
          </cell>
          <cell r="BJ1079" t="str">
            <v>LOT</v>
          </cell>
          <cell r="BK1079">
            <v>44431</v>
          </cell>
          <cell r="BL1079"/>
          <cell r="BM1079"/>
          <cell r="BN1079">
            <v>4000030612</v>
          </cell>
          <cell r="BO1079"/>
          <cell r="BP1079" t="str">
            <v>3 years or 200,000KM</v>
          </cell>
          <cell r="BQ1079">
            <v>1108050100</v>
          </cell>
        </row>
        <row r="1080">
          <cell r="C1080">
            <v>284474</v>
          </cell>
          <cell r="D1080" t="str">
            <v>Active</v>
          </cell>
          <cell r="E1080" t="str">
            <v xml:space="preserve">Hyundai </v>
          </cell>
          <cell r="F1080" t="str">
            <v>Manuel</v>
          </cell>
          <cell r="G1080" t="str">
            <v>HD-72</v>
          </cell>
          <cell r="H1080" t="str">
            <v>Rigid Truck</v>
          </cell>
          <cell r="I1080"/>
          <cell r="J1080" t="str">
            <v>Reefer Box With Tail Lift</v>
          </cell>
          <cell r="K1080"/>
          <cell r="L1080"/>
          <cell r="M1080"/>
          <cell r="N1080" t="str">
            <v>KMFGA17C4NC355409</v>
          </cell>
          <cell r="O1080">
            <v>2022</v>
          </cell>
          <cell r="P1080" t="str">
            <v>South Korea</v>
          </cell>
          <cell r="Q1080" t="str">
            <v>TR-Transport - Operations</v>
          </cell>
          <cell r="R1080" t="str">
            <v>GWC</v>
          </cell>
          <cell r="S1080" t="str">
            <v>LVQ</v>
          </cell>
          <cell r="T1080"/>
          <cell r="U1080"/>
          <cell r="V1080"/>
          <cell r="W1080">
            <v>4</v>
          </cell>
          <cell r="X1080" t="str">
            <v>White</v>
          </cell>
          <cell r="Y1080" t="str">
            <v>D4DCLJ689717</v>
          </cell>
          <cell r="Z1080"/>
          <cell r="AA1080" t="str">
            <v>Diesel</v>
          </cell>
          <cell r="AB1080"/>
          <cell r="AC1080"/>
          <cell r="AD1080"/>
          <cell r="AE1080"/>
          <cell r="AF1080"/>
          <cell r="AG1080"/>
          <cell r="AH1080" t="str">
            <v>3.5TON</v>
          </cell>
          <cell r="AI1080">
            <v>3450</v>
          </cell>
          <cell r="AJ1080">
            <v>8387</v>
          </cell>
          <cell r="AK1080">
            <v>4937</v>
          </cell>
          <cell r="AL1080">
            <v>510</v>
          </cell>
          <cell r="AM1080">
            <v>535</v>
          </cell>
          <cell r="AN1080">
            <v>208</v>
          </cell>
          <cell r="AO1080">
            <v>230</v>
          </cell>
          <cell r="AP1080">
            <v>200</v>
          </cell>
          <cell r="AQ1080">
            <v>220</v>
          </cell>
          <cell r="AR1080"/>
          <cell r="AS1080" t="str">
            <v>Thermo King</v>
          </cell>
          <cell r="AT1080" t="str">
            <v>GLW 1287038</v>
          </cell>
          <cell r="AU1080"/>
          <cell r="AV1080"/>
          <cell r="AW1080"/>
          <cell r="AX1080"/>
          <cell r="AY1080" t="e">
            <v>#N/A</v>
          </cell>
          <cell r="AZ1080"/>
          <cell r="BA1080">
            <v>45082</v>
          </cell>
          <cell r="BB1080" t="str">
            <v/>
          </cell>
          <cell r="BC1080" t="str">
            <v>Compreh.</v>
          </cell>
          <cell r="BD1080" t="str">
            <v>AVL</v>
          </cell>
          <cell r="BE1080"/>
          <cell r="BF1080" t="str">
            <v>LIGHT VEHICLE TRANSPORT</v>
          </cell>
          <cell r="BG1080" t="str">
            <v>FMB640</v>
          </cell>
          <cell r="BH1080">
            <v>358480083492977</v>
          </cell>
          <cell r="BI1080">
            <v>9742800050021</v>
          </cell>
          <cell r="BJ1080" t="str">
            <v>LOT</v>
          </cell>
          <cell r="BK1080">
            <v>44452</v>
          </cell>
          <cell r="BL1080"/>
          <cell r="BM1080"/>
          <cell r="BN1080">
            <v>4000030613</v>
          </cell>
          <cell r="BO1080"/>
          <cell r="BP1080" t="str">
            <v xml:space="preserve"> 3 Years or 200,000 kms ,Tail Lift 2 Years,Dry Box : 1 Year</v>
          </cell>
          <cell r="BQ1080">
            <v>1108050100</v>
          </cell>
        </row>
        <row r="1081">
          <cell r="C1081">
            <v>285481</v>
          </cell>
          <cell r="D1081" t="str">
            <v>Active</v>
          </cell>
          <cell r="E1081" t="str">
            <v xml:space="preserve">Hyundai </v>
          </cell>
          <cell r="F1081" t="str">
            <v>Manuel</v>
          </cell>
          <cell r="G1081" t="str">
            <v>HD-72</v>
          </cell>
          <cell r="H1081" t="str">
            <v>Rigid Truck</v>
          </cell>
          <cell r="I1081"/>
          <cell r="J1081" t="str">
            <v>Reefer Box With Tail Lift</v>
          </cell>
          <cell r="K1081"/>
          <cell r="L1081"/>
          <cell r="M1081"/>
          <cell r="N1081" t="str">
            <v>KMFGA17C0NC355410</v>
          </cell>
          <cell r="O1081">
            <v>2022</v>
          </cell>
          <cell r="P1081" t="str">
            <v>South Korea</v>
          </cell>
          <cell r="Q1081" t="str">
            <v>TR-Transport - Operations</v>
          </cell>
          <cell r="R1081" t="str">
            <v>GWC</v>
          </cell>
          <cell r="S1081" t="str">
            <v>LVQ</v>
          </cell>
          <cell r="T1081"/>
          <cell r="U1081"/>
          <cell r="V1081"/>
          <cell r="W1081">
            <v>4</v>
          </cell>
          <cell r="X1081" t="str">
            <v>White</v>
          </cell>
          <cell r="Y1081" t="str">
            <v>D4DCMJ696643</v>
          </cell>
          <cell r="Z1081"/>
          <cell r="AA1081" t="str">
            <v>Diesel</v>
          </cell>
          <cell r="AB1081"/>
          <cell r="AC1081"/>
          <cell r="AD1081"/>
          <cell r="AE1081"/>
          <cell r="AF1081"/>
          <cell r="AG1081"/>
          <cell r="AH1081" t="str">
            <v>3.5TON</v>
          </cell>
          <cell r="AI1081">
            <v>3450</v>
          </cell>
          <cell r="AJ1081">
            <v>7200</v>
          </cell>
          <cell r="AK1081">
            <v>3750</v>
          </cell>
          <cell r="AL1081">
            <v>510</v>
          </cell>
          <cell r="AM1081">
            <v>535</v>
          </cell>
          <cell r="AN1081">
            <v>208</v>
          </cell>
          <cell r="AO1081">
            <v>230</v>
          </cell>
          <cell r="AP1081">
            <v>200</v>
          </cell>
          <cell r="AQ1081">
            <v>220</v>
          </cell>
          <cell r="AR1081"/>
          <cell r="AS1081" t="str">
            <v>Thermo King</v>
          </cell>
          <cell r="AT1081" t="str">
            <v>GLW 1286823</v>
          </cell>
          <cell r="AU1081"/>
          <cell r="AV1081"/>
          <cell r="AW1081"/>
          <cell r="AX1081"/>
          <cell r="AY1081" t="e">
            <v>#N/A</v>
          </cell>
          <cell r="AZ1081"/>
          <cell r="BA1081">
            <v>45082</v>
          </cell>
          <cell r="BB1081" t="str">
            <v/>
          </cell>
          <cell r="BC1081" t="str">
            <v>Compreh.</v>
          </cell>
          <cell r="BD1081" t="str">
            <v>AVL</v>
          </cell>
          <cell r="BE1081"/>
          <cell r="BF1081" t="str">
            <v>LIGHT VEHICLE TRANSPORT</v>
          </cell>
          <cell r="BG1081" t="str">
            <v>FMB640</v>
          </cell>
          <cell r="BH1081">
            <v>358480089960878</v>
          </cell>
          <cell r="BI1081">
            <v>9742800050015</v>
          </cell>
          <cell r="BJ1081" t="str">
            <v>LOT</v>
          </cell>
          <cell r="BK1081">
            <v>44452</v>
          </cell>
          <cell r="BL1081"/>
          <cell r="BM1081"/>
          <cell r="BN1081">
            <v>4000030613</v>
          </cell>
          <cell r="BO1081"/>
          <cell r="BP1081" t="str">
            <v xml:space="preserve"> 3 Years or 200,000 kms ,Tail Lift 2 Years,Dry Box : 1 Year</v>
          </cell>
          <cell r="BQ1081">
            <v>1108050100</v>
          </cell>
        </row>
        <row r="1082">
          <cell r="C1082">
            <v>94786</v>
          </cell>
          <cell r="D1082" t="str">
            <v>Active</v>
          </cell>
          <cell r="E1082" t="str">
            <v>Mercedes</v>
          </cell>
          <cell r="F1082" t="str">
            <v xml:space="preserve">Automatic </v>
          </cell>
          <cell r="G1082" t="str">
            <v>Actros 2142</v>
          </cell>
          <cell r="H1082" t="str">
            <v>Truck</v>
          </cell>
          <cell r="I1082" t="str">
            <v>Double Cabin</v>
          </cell>
          <cell r="J1082" t="str">
            <v>Truck Head</v>
          </cell>
          <cell r="K1082" t="str">
            <v xml:space="preserve">Small Pin </v>
          </cell>
          <cell r="L1082"/>
          <cell r="M1082"/>
          <cell r="N1082" t="str">
            <v>W1ECHPAJXN0544219</v>
          </cell>
          <cell r="O1082">
            <v>2022</v>
          </cell>
          <cell r="P1082" t="str">
            <v>Germany</v>
          </cell>
          <cell r="Q1082" t="str">
            <v>TR-Transport - Operations</v>
          </cell>
          <cell r="R1082" t="str">
            <v>GWC</v>
          </cell>
          <cell r="S1082" t="str">
            <v>LVQ</v>
          </cell>
          <cell r="T1082"/>
          <cell r="U1082"/>
          <cell r="V1082"/>
          <cell r="W1082">
            <v>6</v>
          </cell>
          <cell r="X1082" t="str">
            <v>White</v>
          </cell>
          <cell r="Y1082" t="str">
            <v>460972U1086893</v>
          </cell>
          <cell r="Z1082"/>
          <cell r="AA1082" t="str">
            <v>Diesel</v>
          </cell>
          <cell r="AB1082" t="str">
            <v>430 LTR</v>
          </cell>
          <cell r="AC1082">
            <v>1</v>
          </cell>
          <cell r="AD1082">
            <v>2.4</v>
          </cell>
          <cell r="AE1082" t="str">
            <v xml:space="preserve"> 2 Seater</v>
          </cell>
          <cell r="AF1082"/>
          <cell r="AG1082" t="str">
            <v>Single Axel</v>
          </cell>
          <cell r="AH1082" t="str">
            <v>TON</v>
          </cell>
          <cell r="AI1082"/>
          <cell r="AJ1082">
            <v>21000</v>
          </cell>
          <cell r="AK1082">
            <v>7000</v>
          </cell>
          <cell r="AL1082"/>
          <cell r="AM1082"/>
          <cell r="AN1082"/>
          <cell r="AO1082"/>
          <cell r="AP1082"/>
          <cell r="AQ1082"/>
          <cell r="AR1082"/>
          <cell r="AS1082"/>
          <cell r="AT1082"/>
          <cell r="AU1082"/>
          <cell r="AV1082"/>
          <cell r="AW1082"/>
          <cell r="AX1082"/>
          <cell r="AY1082" t="str">
            <v>Available</v>
          </cell>
          <cell r="AZ1082"/>
          <cell r="BA1082">
            <v>44823</v>
          </cell>
          <cell r="BB1082" t="str">
            <v>Expired</v>
          </cell>
          <cell r="BC1082" t="str">
            <v>Compreh.</v>
          </cell>
          <cell r="BD1082" t="str">
            <v>AVL</v>
          </cell>
          <cell r="BE1082"/>
          <cell r="BF1082" t="str">
            <v>QATAR TRANSPORT</v>
          </cell>
          <cell r="BG1082" t="str">
            <v>FMB640</v>
          </cell>
          <cell r="BH1082">
            <v>358480083621559</v>
          </cell>
          <cell r="BI1082">
            <v>9742800050017</v>
          </cell>
          <cell r="BJ1082" t="str">
            <v>LOT</v>
          </cell>
          <cell r="BK1082">
            <v>44466</v>
          </cell>
          <cell r="BL1082"/>
          <cell r="BM1082"/>
          <cell r="BN1082">
            <v>4000030610</v>
          </cell>
          <cell r="BO1082"/>
          <cell r="BP1082" t="str">
            <v>3 years or 450,000km</v>
          </cell>
          <cell r="BQ1082">
            <v>1108050100</v>
          </cell>
        </row>
        <row r="1083">
          <cell r="C1083">
            <v>94805</v>
          </cell>
          <cell r="D1083" t="str">
            <v>Active</v>
          </cell>
          <cell r="E1083" t="str">
            <v>Mercedes</v>
          </cell>
          <cell r="F1083" t="str">
            <v xml:space="preserve">Automatic </v>
          </cell>
          <cell r="G1083" t="str">
            <v>Actros 2142</v>
          </cell>
          <cell r="H1083" t="str">
            <v>Truck</v>
          </cell>
          <cell r="I1083" t="str">
            <v>Double Cabin</v>
          </cell>
          <cell r="J1083" t="str">
            <v>Truck Head</v>
          </cell>
          <cell r="K1083" t="str">
            <v xml:space="preserve">Small Pin </v>
          </cell>
          <cell r="L1083"/>
          <cell r="M1083"/>
          <cell r="N1083" t="str">
            <v>W1ECHPAJ5N0544192</v>
          </cell>
          <cell r="O1083">
            <v>2022</v>
          </cell>
          <cell r="P1083" t="str">
            <v>Germany</v>
          </cell>
          <cell r="Q1083" t="str">
            <v>TR-Transport - Operations</v>
          </cell>
          <cell r="R1083" t="str">
            <v>GWC</v>
          </cell>
          <cell r="S1083" t="str">
            <v>LVQ</v>
          </cell>
          <cell r="T1083"/>
          <cell r="U1083"/>
          <cell r="V1083"/>
          <cell r="W1083">
            <v>6</v>
          </cell>
          <cell r="X1083" t="str">
            <v>White</v>
          </cell>
          <cell r="Y1083" t="str">
            <v>460972U1086122</v>
          </cell>
          <cell r="Z1083"/>
          <cell r="AA1083" t="str">
            <v>Diesel</v>
          </cell>
          <cell r="AB1083" t="str">
            <v>430 LTR</v>
          </cell>
          <cell r="AC1083">
            <v>1</v>
          </cell>
          <cell r="AD1083">
            <v>2.4</v>
          </cell>
          <cell r="AE1083" t="str">
            <v xml:space="preserve"> 2 Seater</v>
          </cell>
          <cell r="AF1083"/>
          <cell r="AG1083" t="str">
            <v>Single Axel</v>
          </cell>
          <cell r="AH1083" t="str">
            <v>TON</v>
          </cell>
          <cell r="AI1083"/>
          <cell r="AJ1083">
            <v>21000</v>
          </cell>
          <cell r="AK1083">
            <v>7000</v>
          </cell>
          <cell r="AL1083"/>
          <cell r="AM1083"/>
          <cell r="AN1083"/>
          <cell r="AO1083"/>
          <cell r="AP1083"/>
          <cell r="AQ1083"/>
          <cell r="AR1083"/>
          <cell r="AS1083"/>
          <cell r="AT1083"/>
          <cell r="AU1083"/>
          <cell r="AV1083"/>
          <cell r="AW1083"/>
          <cell r="AX1083"/>
          <cell r="AY1083" t="e">
            <v>#N/A</v>
          </cell>
          <cell r="AZ1083"/>
          <cell r="BA1083">
            <v>44823</v>
          </cell>
          <cell r="BB1083" t="str">
            <v>Expired</v>
          </cell>
          <cell r="BC1083" t="str">
            <v>Compreh.</v>
          </cell>
          <cell r="BD1083" t="str">
            <v>AVL</v>
          </cell>
          <cell r="BE1083"/>
          <cell r="BF1083" t="str">
            <v>QATAR TRANSPORT</v>
          </cell>
          <cell r="BG1083" t="str">
            <v>FMB640</v>
          </cell>
          <cell r="BH1083">
            <v>358480083429706</v>
          </cell>
          <cell r="BI1083">
            <v>9742800050024</v>
          </cell>
          <cell r="BJ1083" t="str">
            <v>LOT</v>
          </cell>
          <cell r="BK1083">
            <v>44466</v>
          </cell>
          <cell r="BL1083"/>
          <cell r="BM1083"/>
          <cell r="BN1083">
            <v>4000030610</v>
          </cell>
          <cell r="BO1083"/>
          <cell r="BP1083" t="str">
            <v>3 years or 450,000km</v>
          </cell>
          <cell r="BQ1083">
            <v>1108050100</v>
          </cell>
        </row>
        <row r="1084">
          <cell r="C1084">
            <v>94891</v>
          </cell>
          <cell r="D1084" t="str">
            <v>Active</v>
          </cell>
          <cell r="E1084" t="str">
            <v>Mercedes</v>
          </cell>
          <cell r="F1084" t="str">
            <v xml:space="preserve">Automatic </v>
          </cell>
          <cell r="G1084" t="str">
            <v>Actros 2036</v>
          </cell>
          <cell r="H1084" t="str">
            <v>Truck</v>
          </cell>
          <cell r="I1084" t="str">
            <v>Double Cabin</v>
          </cell>
          <cell r="J1084" t="str">
            <v>Truck Head</v>
          </cell>
          <cell r="K1084" t="str">
            <v xml:space="preserve">Small Pin </v>
          </cell>
          <cell r="L1084"/>
          <cell r="M1084"/>
          <cell r="N1084" t="str">
            <v>W1ECHPAJ9M0510819</v>
          </cell>
          <cell r="O1084">
            <v>2021</v>
          </cell>
          <cell r="P1084" t="str">
            <v>Germany</v>
          </cell>
          <cell r="Q1084" t="str">
            <v>TR-Transport - Workshop</v>
          </cell>
          <cell r="R1084" t="str">
            <v>GWC</v>
          </cell>
          <cell r="S1084" t="str">
            <v>LVQ</v>
          </cell>
          <cell r="T1084"/>
          <cell r="U1084"/>
          <cell r="V1084"/>
          <cell r="W1084">
            <v>6</v>
          </cell>
          <cell r="X1084" t="str">
            <v>White</v>
          </cell>
          <cell r="Y1084" t="str">
            <v>460972U1076519</v>
          </cell>
          <cell r="Z1084"/>
          <cell r="AA1084" t="str">
            <v>Diesel</v>
          </cell>
          <cell r="AB1084" t="str">
            <v>290 LTR</v>
          </cell>
          <cell r="AC1084">
            <v>1</v>
          </cell>
          <cell r="AD1084">
            <v>2.4</v>
          </cell>
          <cell r="AE1084" t="str">
            <v xml:space="preserve"> 2 Seater</v>
          </cell>
          <cell r="AF1084"/>
          <cell r="AG1084" t="str">
            <v>Single Axel</v>
          </cell>
          <cell r="AH1084" t="str">
            <v>TON</v>
          </cell>
          <cell r="AI1084"/>
          <cell r="AJ1084">
            <v>21000</v>
          </cell>
          <cell r="AK1084">
            <v>7000</v>
          </cell>
          <cell r="AL1084"/>
          <cell r="AM1084"/>
          <cell r="AN1084"/>
          <cell r="AO1084"/>
          <cell r="AP1084"/>
          <cell r="AQ1084"/>
          <cell r="AR1084"/>
          <cell r="AS1084"/>
          <cell r="AT1084"/>
          <cell r="AU1084"/>
          <cell r="AV1084"/>
          <cell r="AW1084"/>
          <cell r="AX1084"/>
          <cell r="AY1084" t="e">
            <v>#N/A</v>
          </cell>
          <cell r="AZ1084"/>
          <cell r="BA1084">
            <v>44823</v>
          </cell>
          <cell r="BB1084" t="str">
            <v>Expired</v>
          </cell>
          <cell r="BC1084" t="str">
            <v>Compreh.</v>
          </cell>
          <cell r="BD1084" t="str">
            <v>AVL</v>
          </cell>
          <cell r="BE1084"/>
          <cell r="BF1084" t="str">
            <v>QATAR TRANSPORT</v>
          </cell>
          <cell r="BG1084" t="str">
            <v>FMB640</v>
          </cell>
          <cell r="BH1084">
            <v>359632104012767</v>
          </cell>
          <cell r="BI1084">
            <v>9742800050016</v>
          </cell>
          <cell r="BJ1084" t="str">
            <v>LOT</v>
          </cell>
          <cell r="BK1084">
            <v>44466</v>
          </cell>
          <cell r="BL1084"/>
          <cell r="BM1084"/>
          <cell r="BN1084">
            <v>4000030610</v>
          </cell>
          <cell r="BO1084"/>
          <cell r="BP1084" t="str">
            <v>3 years or 450,000km</v>
          </cell>
          <cell r="BQ1084">
            <v>1108050300</v>
          </cell>
        </row>
        <row r="1085">
          <cell r="C1085">
            <v>95054</v>
          </cell>
          <cell r="D1085" t="str">
            <v>Active</v>
          </cell>
          <cell r="E1085" t="str">
            <v>Mercedes</v>
          </cell>
          <cell r="F1085" t="str">
            <v xml:space="preserve">Automatic </v>
          </cell>
          <cell r="G1085" t="str">
            <v>Actros 2036</v>
          </cell>
          <cell r="H1085" t="str">
            <v>Truck</v>
          </cell>
          <cell r="I1085" t="str">
            <v>Double Cabin</v>
          </cell>
          <cell r="J1085" t="str">
            <v>Truck Head</v>
          </cell>
          <cell r="K1085" t="str">
            <v xml:space="preserve">Small Pin </v>
          </cell>
          <cell r="L1085"/>
          <cell r="M1085"/>
          <cell r="N1085" t="str">
            <v>W1ECHPAJXM0510067</v>
          </cell>
          <cell r="O1085">
            <v>2021</v>
          </cell>
          <cell r="P1085" t="str">
            <v>Germany</v>
          </cell>
          <cell r="Q1085" t="str">
            <v>TR-Transport - Workshop</v>
          </cell>
          <cell r="R1085" t="str">
            <v>GWC</v>
          </cell>
          <cell r="S1085" t="str">
            <v>LVQ</v>
          </cell>
          <cell r="T1085"/>
          <cell r="U1085"/>
          <cell r="V1085"/>
          <cell r="W1085">
            <v>6</v>
          </cell>
          <cell r="X1085" t="str">
            <v>White</v>
          </cell>
          <cell r="Y1085" t="str">
            <v>460972U1069758</v>
          </cell>
          <cell r="Z1085"/>
          <cell r="AA1085" t="str">
            <v>Diesel</v>
          </cell>
          <cell r="AB1085" t="str">
            <v>290 LTR</v>
          </cell>
          <cell r="AC1085">
            <v>1</v>
          </cell>
          <cell r="AD1085">
            <v>2.4</v>
          </cell>
          <cell r="AE1085" t="str">
            <v xml:space="preserve"> 2 Seater</v>
          </cell>
          <cell r="AF1085"/>
          <cell r="AG1085" t="str">
            <v>Single Axel</v>
          </cell>
          <cell r="AH1085" t="str">
            <v>TON</v>
          </cell>
          <cell r="AI1085"/>
          <cell r="AJ1085">
            <v>21000</v>
          </cell>
          <cell r="AK1085">
            <v>7000</v>
          </cell>
          <cell r="AL1085"/>
          <cell r="AM1085"/>
          <cell r="AN1085"/>
          <cell r="AO1085"/>
          <cell r="AP1085"/>
          <cell r="AQ1085"/>
          <cell r="AR1085"/>
          <cell r="AS1085"/>
          <cell r="AT1085"/>
          <cell r="AU1085"/>
          <cell r="AV1085"/>
          <cell r="AW1085"/>
          <cell r="AX1085"/>
          <cell r="AY1085" t="e">
            <v>#N/A</v>
          </cell>
          <cell r="AZ1085"/>
          <cell r="BA1085">
            <v>44823</v>
          </cell>
          <cell r="BB1085" t="str">
            <v>Expired</v>
          </cell>
          <cell r="BC1085" t="str">
            <v>Compreh.</v>
          </cell>
          <cell r="BD1085" t="str">
            <v>AVL</v>
          </cell>
          <cell r="BE1085"/>
          <cell r="BF1085" t="str">
            <v>QATAR TRANSPORT</v>
          </cell>
          <cell r="BG1085" t="str">
            <v>FMB640</v>
          </cell>
          <cell r="BH1085">
            <v>358480083865495</v>
          </cell>
          <cell r="BI1085">
            <v>9742800050022</v>
          </cell>
          <cell r="BJ1085" t="str">
            <v>LOT</v>
          </cell>
          <cell r="BK1085">
            <v>44466</v>
          </cell>
          <cell r="BL1085"/>
          <cell r="BM1085"/>
          <cell r="BN1085">
            <v>4000030610</v>
          </cell>
          <cell r="BO1085"/>
          <cell r="BP1085" t="str">
            <v>3 years or 450,000km</v>
          </cell>
          <cell r="BQ1085">
            <v>1108050300</v>
          </cell>
        </row>
        <row r="1086">
          <cell r="C1086">
            <v>95076</v>
          </cell>
          <cell r="D1086" t="str">
            <v>Active</v>
          </cell>
          <cell r="E1086" t="str">
            <v>Mercedes</v>
          </cell>
          <cell r="F1086" t="str">
            <v xml:space="preserve">Automatic </v>
          </cell>
          <cell r="G1086" t="str">
            <v>Actros 2036</v>
          </cell>
          <cell r="H1086" t="str">
            <v>Truck</v>
          </cell>
          <cell r="I1086" t="str">
            <v>Double Cabin</v>
          </cell>
          <cell r="J1086" t="str">
            <v>Truck Head</v>
          </cell>
          <cell r="K1086" t="str">
            <v xml:space="preserve">Small Pin </v>
          </cell>
          <cell r="L1086"/>
          <cell r="M1086"/>
          <cell r="N1086" t="str">
            <v>W1ECHPAJ7M0510818</v>
          </cell>
          <cell r="O1086">
            <v>2021</v>
          </cell>
          <cell r="P1086" t="str">
            <v>Germany</v>
          </cell>
          <cell r="Q1086" t="str">
            <v>TR-Transport - Workshop</v>
          </cell>
          <cell r="R1086" t="str">
            <v>GWC</v>
          </cell>
          <cell r="S1086" t="str">
            <v>LVQ</v>
          </cell>
          <cell r="T1086"/>
          <cell r="U1086"/>
          <cell r="V1086"/>
          <cell r="W1086">
            <v>6</v>
          </cell>
          <cell r="X1086" t="str">
            <v>White</v>
          </cell>
          <cell r="Y1086" t="str">
            <v>460972U1075618</v>
          </cell>
          <cell r="Z1086"/>
          <cell r="AA1086" t="str">
            <v>Diesel</v>
          </cell>
          <cell r="AB1086" t="str">
            <v>290 LTR</v>
          </cell>
          <cell r="AC1086">
            <v>1</v>
          </cell>
          <cell r="AD1086">
            <v>2.4</v>
          </cell>
          <cell r="AE1086" t="str">
            <v xml:space="preserve"> 2 Seater</v>
          </cell>
          <cell r="AF1086"/>
          <cell r="AG1086" t="str">
            <v>Single Axel</v>
          </cell>
          <cell r="AH1086" t="str">
            <v>TON</v>
          </cell>
          <cell r="AI1086"/>
          <cell r="AJ1086">
            <v>21000</v>
          </cell>
          <cell r="AK1086">
            <v>7000</v>
          </cell>
          <cell r="AL1086"/>
          <cell r="AM1086"/>
          <cell r="AN1086"/>
          <cell r="AO1086"/>
          <cell r="AP1086"/>
          <cell r="AQ1086"/>
          <cell r="AR1086"/>
          <cell r="AS1086"/>
          <cell r="AT1086"/>
          <cell r="AU1086"/>
          <cell r="AV1086"/>
          <cell r="AW1086"/>
          <cell r="AX1086"/>
          <cell r="AY1086" t="str">
            <v>Available</v>
          </cell>
          <cell r="AZ1086"/>
          <cell r="BA1086">
            <v>44823</v>
          </cell>
          <cell r="BB1086" t="str">
            <v>Expired</v>
          </cell>
          <cell r="BC1086" t="str">
            <v>Compreh.</v>
          </cell>
          <cell r="BD1086" t="str">
            <v>AVL</v>
          </cell>
          <cell r="BE1086"/>
          <cell r="BF1086" t="str">
            <v>QATAR TRANSPORT</v>
          </cell>
          <cell r="BG1086" t="str">
            <v>FMB640</v>
          </cell>
          <cell r="BH1086">
            <v>358480083478182</v>
          </cell>
          <cell r="BI1086">
            <v>9742800050023</v>
          </cell>
          <cell r="BJ1086" t="str">
            <v>LOT</v>
          </cell>
          <cell r="BK1086">
            <v>44466</v>
          </cell>
          <cell r="BL1086"/>
          <cell r="BM1086"/>
          <cell r="BN1086">
            <v>4000030610</v>
          </cell>
          <cell r="BO1086"/>
          <cell r="BP1086" t="str">
            <v>3 years or 450,000km</v>
          </cell>
          <cell r="BQ1086">
            <v>1108050300</v>
          </cell>
        </row>
        <row r="1087">
          <cell r="C1087">
            <v>95104</v>
          </cell>
          <cell r="D1087" t="str">
            <v>Active</v>
          </cell>
          <cell r="E1087" t="str">
            <v>Mercedes</v>
          </cell>
          <cell r="F1087" t="str">
            <v xml:space="preserve">Automatic </v>
          </cell>
          <cell r="G1087" t="str">
            <v>Actros 2036</v>
          </cell>
          <cell r="H1087" t="str">
            <v>Truck</v>
          </cell>
          <cell r="I1087" t="str">
            <v>Double Cabin</v>
          </cell>
          <cell r="J1087" t="str">
            <v>Truck Head</v>
          </cell>
          <cell r="K1087" t="str">
            <v xml:space="preserve">Small Pin </v>
          </cell>
          <cell r="L1087"/>
          <cell r="M1087"/>
          <cell r="N1087" t="str">
            <v>W1ECHPAJ2M0512153</v>
          </cell>
          <cell r="O1087">
            <v>2021</v>
          </cell>
          <cell r="P1087" t="str">
            <v>Germany</v>
          </cell>
          <cell r="Q1087" t="str">
            <v>TR-Transport - Workshop</v>
          </cell>
          <cell r="R1087" t="str">
            <v>GWC</v>
          </cell>
          <cell r="S1087" t="str">
            <v>LVQ</v>
          </cell>
          <cell r="T1087"/>
          <cell r="U1087"/>
          <cell r="V1087"/>
          <cell r="W1087">
            <v>6</v>
          </cell>
          <cell r="X1087" t="str">
            <v>White</v>
          </cell>
          <cell r="Y1087" t="str">
            <v>460972U1076355</v>
          </cell>
          <cell r="Z1087"/>
          <cell r="AA1087" t="str">
            <v>Diesel</v>
          </cell>
          <cell r="AB1087" t="str">
            <v>290 LTR</v>
          </cell>
          <cell r="AC1087">
            <v>1</v>
          </cell>
          <cell r="AD1087">
            <v>2.4</v>
          </cell>
          <cell r="AE1087" t="str">
            <v xml:space="preserve"> 2 Seater</v>
          </cell>
          <cell r="AF1087"/>
          <cell r="AG1087" t="str">
            <v>Single Axel</v>
          </cell>
          <cell r="AH1087" t="str">
            <v>TON</v>
          </cell>
          <cell r="AI1087"/>
          <cell r="AJ1087">
            <v>21000</v>
          </cell>
          <cell r="AK1087">
            <v>7000</v>
          </cell>
          <cell r="AL1087"/>
          <cell r="AM1087"/>
          <cell r="AN1087"/>
          <cell r="AO1087"/>
          <cell r="AP1087"/>
          <cell r="AQ1087"/>
          <cell r="AR1087"/>
          <cell r="AS1087"/>
          <cell r="AT1087"/>
          <cell r="AU1087"/>
          <cell r="AV1087"/>
          <cell r="AW1087"/>
          <cell r="AX1087"/>
          <cell r="AY1087" t="str">
            <v>Available</v>
          </cell>
          <cell r="AZ1087"/>
          <cell r="BA1087">
            <v>44823</v>
          </cell>
          <cell r="BB1087" t="str">
            <v>Expired</v>
          </cell>
          <cell r="BC1087" t="str">
            <v>Compreh.</v>
          </cell>
          <cell r="BD1087" t="str">
            <v>AVL</v>
          </cell>
          <cell r="BE1087"/>
          <cell r="BF1087" t="str">
            <v>QATAR TRANSPORT</v>
          </cell>
          <cell r="BG1087" t="str">
            <v>FMB640</v>
          </cell>
          <cell r="BH1087">
            <v>358480089987145</v>
          </cell>
          <cell r="BI1087">
            <v>9742800050018</v>
          </cell>
          <cell r="BJ1087" t="str">
            <v>LOT</v>
          </cell>
          <cell r="BK1087">
            <v>44466</v>
          </cell>
          <cell r="BL1087"/>
          <cell r="BM1087"/>
          <cell r="BN1087">
            <v>4000030610</v>
          </cell>
          <cell r="BO1087"/>
          <cell r="BP1087" t="str">
            <v>3 years or 450,000km</v>
          </cell>
          <cell r="BQ1087">
            <v>1108050300</v>
          </cell>
        </row>
        <row r="1088">
          <cell r="C1088">
            <v>95158</v>
          </cell>
          <cell r="D1088" t="str">
            <v>Active</v>
          </cell>
          <cell r="E1088" t="str">
            <v>Mercedes</v>
          </cell>
          <cell r="F1088" t="str">
            <v xml:space="preserve">Automatic </v>
          </cell>
          <cell r="G1088" t="str">
            <v>Actros 2036</v>
          </cell>
          <cell r="H1088" t="str">
            <v>Truck</v>
          </cell>
          <cell r="I1088" t="str">
            <v>Double Cabin</v>
          </cell>
          <cell r="J1088" t="str">
            <v>Truck Head</v>
          </cell>
          <cell r="K1088" t="str">
            <v xml:space="preserve">Small Pin </v>
          </cell>
          <cell r="L1088"/>
          <cell r="M1088"/>
          <cell r="N1088" t="str">
            <v>W1ECHPAJ5M0511840</v>
          </cell>
          <cell r="O1088">
            <v>2021</v>
          </cell>
          <cell r="P1088" t="str">
            <v>Germany</v>
          </cell>
          <cell r="Q1088" t="str">
            <v>TR-Transport - Workshop</v>
          </cell>
          <cell r="R1088" t="str">
            <v>GWC</v>
          </cell>
          <cell r="S1088" t="str">
            <v>LVQ</v>
          </cell>
          <cell r="T1088"/>
          <cell r="U1088"/>
          <cell r="V1088"/>
          <cell r="W1088">
            <v>6</v>
          </cell>
          <cell r="X1088" t="str">
            <v>White</v>
          </cell>
          <cell r="Y1088" t="str">
            <v>460972U1075840</v>
          </cell>
          <cell r="Z1088"/>
          <cell r="AA1088" t="str">
            <v>Diesel</v>
          </cell>
          <cell r="AB1088" t="str">
            <v>290 LTR</v>
          </cell>
          <cell r="AC1088">
            <v>1</v>
          </cell>
          <cell r="AD1088">
            <v>2.4</v>
          </cell>
          <cell r="AE1088" t="str">
            <v xml:space="preserve"> 2 Seater</v>
          </cell>
          <cell r="AF1088"/>
          <cell r="AG1088" t="str">
            <v>Single Axel</v>
          </cell>
          <cell r="AH1088" t="str">
            <v>TON</v>
          </cell>
          <cell r="AI1088"/>
          <cell r="AJ1088">
            <v>21000</v>
          </cell>
          <cell r="AK1088">
            <v>7000</v>
          </cell>
          <cell r="AL1088"/>
          <cell r="AM1088"/>
          <cell r="AN1088"/>
          <cell r="AO1088"/>
          <cell r="AP1088"/>
          <cell r="AQ1088"/>
          <cell r="AR1088"/>
          <cell r="AS1088"/>
          <cell r="AT1088"/>
          <cell r="AU1088"/>
          <cell r="AV1088"/>
          <cell r="AW1088"/>
          <cell r="AX1088"/>
          <cell r="AY1088" t="e">
            <v>#N/A</v>
          </cell>
          <cell r="AZ1088"/>
          <cell r="BA1088">
            <v>44823</v>
          </cell>
          <cell r="BB1088" t="str">
            <v>Expired</v>
          </cell>
          <cell r="BC1088" t="str">
            <v>Compreh.</v>
          </cell>
          <cell r="BD1088" t="str">
            <v>AVL</v>
          </cell>
          <cell r="BE1088"/>
          <cell r="BF1088" t="str">
            <v>QATAR TRANSPORT</v>
          </cell>
          <cell r="BG1088" t="str">
            <v>FMB640</v>
          </cell>
          <cell r="BH1088">
            <v>359632104638702</v>
          </cell>
          <cell r="BI1088">
            <v>9742800050019</v>
          </cell>
          <cell r="BJ1088" t="str">
            <v>LOT</v>
          </cell>
          <cell r="BK1088">
            <v>44466</v>
          </cell>
          <cell r="BL1088"/>
          <cell r="BM1088"/>
          <cell r="BN1088">
            <v>4000030610</v>
          </cell>
          <cell r="BO1088"/>
          <cell r="BP1088" t="str">
            <v>3 years or 450,000km</v>
          </cell>
          <cell r="BQ1088">
            <v>1108050300</v>
          </cell>
        </row>
        <row r="1089">
          <cell r="C1089">
            <v>95180</v>
          </cell>
          <cell r="D1089" t="str">
            <v>Active</v>
          </cell>
          <cell r="E1089" t="str">
            <v>Mercedes</v>
          </cell>
          <cell r="F1089" t="str">
            <v xml:space="preserve">Automatic </v>
          </cell>
          <cell r="G1089" t="str">
            <v>Actros 2036</v>
          </cell>
          <cell r="H1089" t="str">
            <v>Truck</v>
          </cell>
          <cell r="I1089" t="str">
            <v>Double Cabin</v>
          </cell>
          <cell r="J1089" t="str">
            <v>Truck Head</v>
          </cell>
          <cell r="K1089" t="str">
            <v xml:space="preserve">Small Pin </v>
          </cell>
          <cell r="L1089"/>
          <cell r="M1089"/>
          <cell r="N1089" t="str">
            <v>W1ECHPAJ5M0510820</v>
          </cell>
          <cell r="O1089">
            <v>2021</v>
          </cell>
          <cell r="P1089" t="str">
            <v>Germany</v>
          </cell>
          <cell r="Q1089" t="str">
            <v>TR-Transport - Workshop</v>
          </cell>
          <cell r="R1089" t="str">
            <v>GWC</v>
          </cell>
          <cell r="S1089" t="str">
            <v>LVQ</v>
          </cell>
          <cell r="T1089"/>
          <cell r="U1089"/>
          <cell r="V1089"/>
          <cell r="W1089">
            <v>6</v>
          </cell>
          <cell r="X1089" t="str">
            <v>White</v>
          </cell>
          <cell r="Y1089" t="str">
            <v>460972U1076070</v>
          </cell>
          <cell r="Z1089"/>
          <cell r="AA1089" t="str">
            <v>Diesel</v>
          </cell>
          <cell r="AB1089" t="str">
            <v>290 LTR</v>
          </cell>
          <cell r="AC1089">
            <v>1</v>
          </cell>
          <cell r="AD1089">
            <v>2.4</v>
          </cell>
          <cell r="AE1089" t="str">
            <v xml:space="preserve"> 2 Seater</v>
          </cell>
          <cell r="AF1089"/>
          <cell r="AG1089" t="str">
            <v>Single Axel</v>
          </cell>
          <cell r="AH1089" t="str">
            <v>TON</v>
          </cell>
          <cell r="AI1089"/>
          <cell r="AJ1089">
            <v>21000</v>
          </cell>
          <cell r="AK1089">
            <v>7000</v>
          </cell>
          <cell r="AL1089"/>
          <cell r="AM1089"/>
          <cell r="AN1089"/>
          <cell r="AO1089"/>
          <cell r="AP1089"/>
          <cell r="AQ1089"/>
          <cell r="AR1089"/>
          <cell r="AS1089"/>
          <cell r="AT1089"/>
          <cell r="AU1089"/>
          <cell r="AV1089"/>
          <cell r="AW1089"/>
          <cell r="AX1089"/>
          <cell r="AY1089" t="e">
            <v>#N/A</v>
          </cell>
          <cell r="AZ1089"/>
          <cell r="BA1089">
            <v>44823</v>
          </cell>
          <cell r="BB1089" t="str">
            <v>Expired</v>
          </cell>
          <cell r="BC1089" t="str">
            <v>Compreh.</v>
          </cell>
          <cell r="BD1089" t="str">
            <v>AVL</v>
          </cell>
          <cell r="BE1089"/>
          <cell r="BF1089" t="str">
            <v>QATAR TRANSPORT</v>
          </cell>
          <cell r="BG1089" t="str">
            <v>FMB640</v>
          </cell>
          <cell r="BH1089">
            <v>358480088802196</v>
          </cell>
          <cell r="BI1089">
            <v>9742800050020</v>
          </cell>
          <cell r="BJ1089" t="str">
            <v>LOT</v>
          </cell>
          <cell r="BK1089">
            <v>44466</v>
          </cell>
          <cell r="BL1089"/>
          <cell r="BM1089"/>
          <cell r="BN1089">
            <v>4000030610</v>
          </cell>
          <cell r="BO1089"/>
          <cell r="BP1089" t="str">
            <v>3 years or 450,000km</v>
          </cell>
          <cell r="BQ1089">
            <v>1108050300</v>
          </cell>
        </row>
        <row r="1090">
          <cell r="C1090">
            <v>67958</v>
          </cell>
          <cell r="D1090" t="str">
            <v>Active</v>
          </cell>
          <cell r="E1090" t="str">
            <v>Isuzu</v>
          </cell>
          <cell r="F1090" t="str">
            <v>Manuel</v>
          </cell>
          <cell r="G1090" t="str">
            <v>FVR</v>
          </cell>
          <cell r="H1090" t="str">
            <v>Rigid Truck</v>
          </cell>
          <cell r="I1090" t="str">
            <v>Single Cabin</v>
          </cell>
          <cell r="J1090" t="str">
            <v>Reefer Box With Tail Lift</v>
          </cell>
          <cell r="K1090"/>
          <cell r="L1090"/>
          <cell r="M1090"/>
          <cell r="N1090" t="str">
            <v>JALP7S139N7S00273</v>
          </cell>
          <cell r="O1090">
            <v>2022</v>
          </cell>
          <cell r="P1090" t="str">
            <v>Japan</v>
          </cell>
          <cell r="Q1090" t="str">
            <v>TR-Transport - Operations</v>
          </cell>
          <cell r="R1090" t="str">
            <v>GWC</v>
          </cell>
          <cell r="S1090" t="str">
            <v>LVQ</v>
          </cell>
          <cell r="T1090"/>
          <cell r="U1090"/>
          <cell r="V1090"/>
          <cell r="W1090">
            <v>6</v>
          </cell>
          <cell r="X1090" t="str">
            <v>White</v>
          </cell>
          <cell r="Y1090">
            <v>249040</v>
          </cell>
          <cell r="Z1090"/>
          <cell r="AA1090" t="str">
            <v>Diesel</v>
          </cell>
          <cell r="AB1090" t="str">
            <v>200 LTR</v>
          </cell>
          <cell r="AC1090">
            <v>1</v>
          </cell>
          <cell r="AD1090"/>
          <cell r="AE1090"/>
          <cell r="AF1090"/>
          <cell r="AG1090"/>
          <cell r="AH1090" t="str">
            <v>12.5TON</v>
          </cell>
          <cell r="AI1090">
            <v>12675</v>
          </cell>
          <cell r="AJ1090">
            <v>18000</v>
          </cell>
          <cell r="AK1090">
            <v>5325</v>
          </cell>
          <cell r="AL1090">
            <v>698</v>
          </cell>
          <cell r="AM1090">
            <v>725</v>
          </cell>
          <cell r="AN1090">
            <v>228</v>
          </cell>
          <cell r="AO1090">
            <v>250</v>
          </cell>
          <cell r="AP1090">
            <v>218</v>
          </cell>
          <cell r="AQ1090">
            <v>252</v>
          </cell>
          <cell r="AR1090">
            <v>370</v>
          </cell>
          <cell r="AS1090" t="str">
            <v>Thermoking</v>
          </cell>
          <cell r="AT1090"/>
          <cell r="AU1090"/>
          <cell r="AV1090"/>
          <cell r="AW1090"/>
          <cell r="AX1090"/>
          <cell r="AY1090" t="e">
            <v>#N/A</v>
          </cell>
          <cell r="AZ1090"/>
          <cell r="BA1090">
            <v>45056</v>
          </cell>
          <cell r="BB1090" t="str">
            <v/>
          </cell>
          <cell r="BC1090" t="str">
            <v>Compreh.</v>
          </cell>
          <cell r="BD1090" t="str">
            <v>AVL</v>
          </cell>
          <cell r="BE1090"/>
          <cell r="BF1090" t="str">
            <v>LIGHT VEHICLE TRANSPORT</v>
          </cell>
          <cell r="BG1090" t="str">
            <v>FMB120</v>
          </cell>
          <cell r="BH1090">
            <v>354018119570921</v>
          </cell>
          <cell r="BI1090">
            <v>9742800050025</v>
          </cell>
          <cell r="BJ1090" t="str">
            <v>Fixed</v>
          </cell>
          <cell r="BK1090">
            <v>44466</v>
          </cell>
          <cell r="BL1090"/>
          <cell r="BM1090"/>
          <cell r="BN1090">
            <v>4000030612</v>
          </cell>
          <cell r="BO1090"/>
          <cell r="BP1090" t="str">
            <v>3 years or 200,000KM</v>
          </cell>
          <cell r="BQ1090">
            <v>1108050100</v>
          </cell>
        </row>
        <row r="1091">
          <cell r="C1091">
            <v>293067</v>
          </cell>
          <cell r="D1091" t="str">
            <v>Active</v>
          </cell>
          <cell r="E1091" t="str">
            <v xml:space="preserve">Hyundai </v>
          </cell>
          <cell r="F1091" t="str">
            <v>Manuel</v>
          </cell>
          <cell r="G1091" t="str">
            <v>HD-72</v>
          </cell>
          <cell r="H1091" t="str">
            <v>Rigid Truck</v>
          </cell>
          <cell r="I1091"/>
          <cell r="J1091" t="str">
            <v>Reefer Box With Tail Lift</v>
          </cell>
          <cell r="K1091"/>
          <cell r="L1091"/>
          <cell r="M1091"/>
          <cell r="N1091" t="str">
            <v>KMFGA17C5NC355421</v>
          </cell>
          <cell r="O1091">
            <v>2022</v>
          </cell>
          <cell r="P1091" t="str">
            <v>South Korea</v>
          </cell>
          <cell r="Q1091" t="str">
            <v>TR-Transport - Operations</v>
          </cell>
          <cell r="R1091" t="str">
            <v>GWC</v>
          </cell>
          <cell r="S1091" t="str">
            <v>LVQ</v>
          </cell>
          <cell r="T1091"/>
          <cell r="U1091"/>
          <cell r="V1091"/>
          <cell r="W1091">
            <v>4</v>
          </cell>
          <cell r="X1091" t="str">
            <v>White</v>
          </cell>
          <cell r="Y1091" t="str">
            <v>D4DCLJ692120</v>
          </cell>
          <cell r="Z1091"/>
          <cell r="AA1091" t="str">
            <v>Diesel</v>
          </cell>
          <cell r="AB1091" t="str">
            <v>100 LTR</v>
          </cell>
          <cell r="AC1091">
            <v>1</v>
          </cell>
          <cell r="AD1091"/>
          <cell r="AE1091"/>
          <cell r="AF1091"/>
          <cell r="AG1091"/>
          <cell r="AH1091" t="str">
            <v>3.5TON</v>
          </cell>
          <cell r="AI1091">
            <v>3450</v>
          </cell>
          <cell r="AJ1091">
            <v>8392</v>
          </cell>
          <cell r="AK1091">
            <v>4942</v>
          </cell>
          <cell r="AL1091">
            <v>510</v>
          </cell>
          <cell r="AM1091">
            <v>535</v>
          </cell>
          <cell r="AN1091">
            <v>208</v>
          </cell>
          <cell r="AO1091">
            <v>229</v>
          </cell>
          <cell r="AP1091">
            <v>200</v>
          </cell>
          <cell r="AQ1091">
            <v>220</v>
          </cell>
          <cell r="AR1091"/>
          <cell r="AS1091" t="str">
            <v>Thermo King</v>
          </cell>
          <cell r="AT1091" t="str">
            <v>GLW 1286822</v>
          </cell>
          <cell r="AU1091"/>
          <cell r="AV1091"/>
          <cell r="AW1091"/>
          <cell r="AX1091"/>
          <cell r="AY1091" t="e">
            <v>#N/A</v>
          </cell>
          <cell r="AZ1091"/>
          <cell r="BA1091">
            <v>45084</v>
          </cell>
          <cell r="BB1091" t="str">
            <v/>
          </cell>
          <cell r="BC1091" t="str">
            <v>Compreh.</v>
          </cell>
          <cell r="BD1091" t="str">
            <v>AVL</v>
          </cell>
          <cell r="BE1091"/>
          <cell r="BF1091" t="str">
            <v>LIGHT VEHICLE TRANSPORT</v>
          </cell>
          <cell r="BG1091" t="str">
            <v>FMB120</v>
          </cell>
          <cell r="BH1091">
            <v>354018118364425</v>
          </cell>
          <cell r="BI1091">
            <v>9742800053610</v>
          </cell>
          <cell r="BJ1091" t="str">
            <v>fixed</v>
          </cell>
          <cell r="BK1091">
            <v>44475</v>
          </cell>
          <cell r="BL1091"/>
          <cell r="BM1091"/>
          <cell r="BN1091">
            <v>4000030613</v>
          </cell>
          <cell r="BO1091"/>
          <cell r="BP1091" t="str">
            <v xml:space="preserve"> 3 Years or 200,000 kms ,Tail Lift 2 Years,Dry Box : 1 Year</v>
          </cell>
          <cell r="BQ1091">
            <v>1108050100</v>
          </cell>
        </row>
        <row r="1092">
          <cell r="C1092">
            <v>286034</v>
          </cell>
          <cell r="D1092" t="str">
            <v>Active</v>
          </cell>
          <cell r="E1092" t="str">
            <v xml:space="preserve">Hyundai </v>
          </cell>
          <cell r="F1092" t="str">
            <v>Manuel</v>
          </cell>
          <cell r="G1092" t="str">
            <v>HD-72</v>
          </cell>
          <cell r="H1092" t="str">
            <v>Rigid Truck</v>
          </cell>
          <cell r="I1092"/>
          <cell r="J1092" t="str">
            <v>Reefer Box With Tail Lift</v>
          </cell>
          <cell r="K1092"/>
          <cell r="L1092"/>
          <cell r="M1092"/>
          <cell r="N1092" t="str">
            <v>KMFGA17C2NC355411</v>
          </cell>
          <cell r="O1092">
            <v>2022</v>
          </cell>
          <cell r="P1092" t="str">
            <v>South Korea</v>
          </cell>
          <cell r="Q1092" t="str">
            <v>TR-Transport - Operations</v>
          </cell>
          <cell r="R1092" t="str">
            <v>GWC</v>
          </cell>
          <cell r="S1092" t="str">
            <v>LVQ</v>
          </cell>
          <cell r="T1092"/>
          <cell r="U1092"/>
          <cell r="V1092"/>
          <cell r="W1092">
            <v>4</v>
          </cell>
          <cell r="X1092" t="str">
            <v>White</v>
          </cell>
          <cell r="Y1092" t="str">
            <v>D4DCMJ696678</v>
          </cell>
          <cell r="Z1092"/>
          <cell r="AA1092" t="str">
            <v>Diesel</v>
          </cell>
          <cell r="AB1092"/>
          <cell r="AC1092"/>
          <cell r="AD1092"/>
          <cell r="AE1092"/>
          <cell r="AF1092"/>
          <cell r="AG1092"/>
          <cell r="AH1092" t="str">
            <v>3.5TON</v>
          </cell>
          <cell r="AI1092">
            <v>3450</v>
          </cell>
          <cell r="AJ1092">
            <v>7200</v>
          </cell>
          <cell r="AK1092">
            <v>3750</v>
          </cell>
          <cell r="AL1092">
            <v>510</v>
          </cell>
          <cell r="AM1092">
            <v>535</v>
          </cell>
          <cell r="AN1092">
            <v>208</v>
          </cell>
          <cell r="AO1092">
            <v>229</v>
          </cell>
          <cell r="AP1092">
            <v>200</v>
          </cell>
          <cell r="AQ1092">
            <v>220</v>
          </cell>
          <cell r="AR1092"/>
          <cell r="AS1092" t="str">
            <v>Thermo King</v>
          </cell>
          <cell r="AT1092" t="str">
            <v>GLW 1287036</v>
          </cell>
          <cell r="AU1092"/>
          <cell r="AV1092"/>
          <cell r="AW1092"/>
          <cell r="AX1092"/>
          <cell r="AY1092" t="e">
            <v>#N/A</v>
          </cell>
          <cell r="AZ1092"/>
          <cell r="BA1092">
            <v>45082</v>
          </cell>
          <cell r="BB1092" t="str">
            <v/>
          </cell>
          <cell r="BC1092" t="str">
            <v>Compreh.</v>
          </cell>
          <cell r="BD1092" t="str">
            <v>AVL</v>
          </cell>
          <cell r="BE1092"/>
          <cell r="BF1092" t="str">
            <v>LIGHT VEHICLE TRANSPORT</v>
          </cell>
          <cell r="BG1092" t="str">
            <v>FMB120</v>
          </cell>
          <cell r="BH1092">
            <v>354018119556607</v>
          </cell>
          <cell r="BI1092">
            <v>9742800050033</v>
          </cell>
          <cell r="BJ1092" t="str">
            <v>fixed</v>
          </cell>
          <cell r="BK1092">
            <v>44471</v>
          </cell>
          <cell r="BL1092"/>
          <cell r="BM1092"/>
          <cell r="BN1092">
            <v>4000030613</v>
          </cell>
          <cell r="BO1092"/>
          <cell r="BP1092" t="str">
            <v xml:space="preserve"> 3 Years or 200,000 kms ,Tail Lift 2 Years,Dry Box : 1 Year</v>
          </cell>
          <cell r="BQ1092">
            <v>1108050100</v>
          </cell>
        </row>
        <row r="1093">
          <cell r="C1093">
            <v>287194</v>
          </cell>
          <cell r="D1093" t="str">
            <v>Active</v>
          </cell>
          <cell r="E1093" t="str">
            <v xml:space="preserve">Hyundai </v>
          </cell>
          <cell r="F1093" t="str">
            <v>Manuel</v>
          </cell>
          <cell r="G1093" t="str">
            <v>HD-72</v>
          </cell>
          <cell r="H1093" t="str">
            <v>Rigid Truck</v>
          </cell>
          <cell r="I1093"/>
          <cell r="J1093" t="str">
            <v>Reefer Box With Tail Lift</v>
          </cell>
          <cell r="K1093"/>
          <cell r="L1093"/>
          <cell r="M1093"/>
          <cell r="N1093" t="str">
            <v>KMFGA17C4NC355412</v>
          </cell>
          <cell r="O1093">
            <v>2022</v>
          </cell>
          <cell r="P1093" t="str">
            <v>South Korea</v>
          </cell>
          <cell r="Q1093" t="str">
            <v>TR-Transport - Operations</v>
          </cell>
          <cell r="R1093" t="str">
            <v>GWC</v>
          </cell>
          <cell r="S1093" t="str">
            <v>LVQ</v>
          </cell>
          <cell r="T1093"/>
          <cell r="U1093"/>
          <cell r="V1093"/>
          <cell r="W1093">
            <v>4</v>
          </cell>
          <cell r="X1093" t="str">
            <v>White</v>
          </cell>
          <cell r="Y1093" t="str">
            <v>D4DCMJ696686</v>
          </cell>
          <cell r="Z1093"/>
          <cell r="AA1093" t="str">
            <v>Diesel</v>
          </cell>
          <cell r="AB1093"/>
          <cell r="AC1093"/>
          <cell r="AD1093"/>
          <cell r="AE1093"/>
          <cell r="AF1093"/>
          <cell r="AG1093"/>
          <cell r="AH1093" t="str">
            <v>3.5TON</v>
          </cell>
          <cell r="AI1093">
            <v>3450</v>
          </cell>
          <cell r="AJ1093">
            <v>7200</v>
          </cell>
          <cell r="AK1093">
            <v>3750</v>
          </cell>
          <cell r="AL1093">
            <v>510</v>
          </cell>
          <cell r="AM1093">
            <v>535</v>
          </cell>
          <cell r="AN1093">
            <v>208</v>
          </cell>
          <cell r="AO1093">
            <v>229</v>
          </cell>
          <cell r="AP1093">
            <v>200</v>
          </cell>
          <cell r="AQ1093">
            <v>220</v>
          </cell>
          <cell r="AR1093"/>
          <cell r="AS1093" t="str">
            <v>Thermo King</v>
          </cell>
          <cell r="AT1093" t="str">
            <v>GLW 1287037</v>
          </cell>
          <cell r="AU1093"/>
          <cell r="AV1093"/>
          <cell r="AW1093"/>
          <cell r="AX1093"/>
          <cell r="AY1093" t="e">
            <v>#N/A</v>
          </cell>
          <cell r="AZ1093"/>
          <cell r="BA1093">
            <v>45085</v>
          </cell>
          <cell r="BB1093" t="str">
            <v/>
          </cell>
          <cell r="BC1093" t="str">
            <v>Compreh.</v>
          </cell>
          <cell r="BD1093" t="str">
            <v>AVL</v>
          </cell>
          <cell r="BE1093"/>
          <cell r="BF1093" t="str">
            <v>LIGHT VEHICLE TRANSPORT</v>
          </cell>
          <cell r="BG1093" t="str">
            <v>FMB120</v>
          </cell>
          <cell r="BH1093">
            <v>354018119570558</v>
          </cell>
          <cell r="BI1093">
            <v>9742800050030</v>
          </cell>
          <cell r="BJ1093" t="str">
            <v>Fixed</v>
          </cell>
          <cell r="BK1093">
            <v>44471</v>
          </cell>
          <cell r="BL1093"/>
          <cell r="BM1093"/>
          <cell r="BN1093">
            <v>4000030613</v>
          </cell>
          <cell r="BO1093"/>
          <cell r="BP1093" t="str">
            <v xml:space="preserve"> 3 Years or 200,000 kms ,Tail Lift 2 Years,Dry Box : 1 Year</v>
          </cell>
          <cell r="BQ1093">
            <v>1108050100</v>
          </cell>
        </row>
        <row r="1094">
          <cell r="C1094">
            <v>287584</v>
          </cell>
          <cell r="D1094" t="str">
            <v>Active</v>
          </cell>
          <cell r="E1094" t="str">
            <v xml:space="preserve">Hyundai </v>
          </cell>
          <cell r="F1094" t="str">
            <v>Manuel</v>
          </cell>
          <cell r="G1094" t="str">
            <v>HD-72</v>
          </cell>
          <cell r="H1094" t="str">
            <v>Rigid Truck</v>
          </cell>
          <cell r="I1094"/>
          <cell r="J1094" t="str">
            <v>Reefer Box With Tail Lift</v>
          </cell>
          <cell r="K1094"/>
          <cell r="L1094"/>
          <cell r="M1094"/>
          <cell r="N1094" t="str">
            <v>KMFGA17C6NC355413</v>
          </cell>
          <cell r="O1094">
            <v>2022</v>
          </cell>
          <cell r="P1094" t="str">
            <v>South Korea</v>
          </cell>
          <cell r="Q1094" t="str">
            <v>TR-Transport - Operations</v>
          </cell>
          <cell r="R1094" t="str">
            <v>GWC</v>
          </cell>
          <cell r="S1094" t="str">
            <v>LVQ</v>
          </cell>
          <cell r="T1094"/>
          <cell r="U1094"/>
          <cell r="V1094"/>
          <cell r="W1094">
            <v>4</v>
          </cell>
          <cell r="X1094" t="str">
            <v>White</v>
          </cell>
          <cell r="Y1094" t="str">
            <v>D4DCMJ696658</v>
          </cell>
          <cell r="Z1094"/>
          <cell r="AA1094" t="str">
            <v>Diesel</v>
          </cell>
          <cell r="AB1094"/>
          <cell r="AC1094"/>
          <cell r="AD1094"/>
          <cell r="AE1094"/>
          <cell r="AF1094"/>
          <cell r="AG1094"/>
          <cell r="AH1094" t="str">
            <v>3.5TON</v>
          </cell>
          <cell r="AI1094">
            <v>3450</v>
          </cell>
          <cell r="AJ1094">
            <v>8498</v>
          </cell>
          <cell r="AK1094">
            <v>5048</v>
          </cell>
          <cell r="AL1094">
            <v>510</v>
          </cell>
          <cell r="AM1094">
            <v>535</v>
          </cell>
          <cell r="AN1094">
            <v>208</v>
          </cell>
          <cell r="AO1094">
            <v>229</v>
          </cell>
          <cell r="AP1094">
            <v>200</v>
          </cell>
          <cell r="AQ1094">
            <v>220</v>
          </cell>
          <cell r="AR1094"/>
          <cell r="AS1094" t="str">
            <v>Thermo King</v>
          </cell>
          <cell r="AT1094" t="str">
            <v>GLW 1286824</v>
          </cell>
          <cell r="AU1094"/>
          <cell r="AV1094"/>
          <cell r="AW1094"/>
          <cell r="AX1094"/>
          <cell r="AY1094" t="e">
            <v>#N/A</v>
          </cell>
          <cell r="AZ1094"/>
          <cell r="BA1094">
            <v>45083</v>
          </cell>
          <cell r="BB1094" t="str">
            <v/>
          </cell>
          <cell r="BC1094" t="str">
            <v>Compreh.</v>
          </cell>
          <cell r="BD1094" t="str">
            <v>AVL</v>
          </cell>
          <cell r="BE1094"/>
          <cell r="BF1094" t="str">
            <v>LIGHT VEHICLE TRANSPORT</v>
          </cell>
          <cell r="BG1094" t="str">
            <v>FMB120</v>
          </cell>
          <cell r="BH1094">
            <v>354018119571119</v>
          </cell>
          <cell r="BI1094">
            <v>9742800053607</v>
          </cell>
          <cell r="BJ1094" t="str">
            <v>Fixed</v>
          </cell>
          <cell r="BK1094">
            <v>44471</v>
          </cell>
          <cell r="BL1094"/>
          <cell r="BM1094"/>
          <cell r="BN1094">
            <v>4000030613</v>
          </cell>
          <cell r="BO1094"/>
          <cell r="BP1094" t="str">
            <v xml:space="preserve"> 3 Years or 200,000 kms ,Tail Lift 2 Years,Dry Box : 1 Year</v>
          </cell>
          <cell r="BQ1094">
            <v>1108050100</v>
          </cell>
        </row>
        <row r="1095">
          <cell r="C1095">
            <v>132821</v>
          </cell>
          <cell r="D1095" t="str">
            <v>Active</v>
          </cell>
          <cell r="E1095" t="str">
            <v>Mercedes</v>
          </cell>
          <cell r="F1095" t="str">
            <v xml:space="preserve">Automatic </v>
          </cell>
          <cell r="G1095" t="str">
            <v>Actros 2142</v>
          </cell>
          <cell r="H1095" t="str">
            <v>Truck</v>
          </cell>
          <cell r="I1095" t="str">
            <v>Double Cabin</v>
          </cell>
          <cell r="J1095" t="str">
            <v>Truck Head</v>
          </cell>
          <cell r="K1095" t="str">
            <v xml:space="preserve">Small Pin </v>
          </cell>
          <cell r="L1095"/>
          <cell r="M1095"/>
          <cell r="N1095" t="str">
            <v>W1ECHPAJ8N0544218</v>
          </cell>
          <cell r="O1095">
            <v>2022</v>
          </cell>
          <cell r="P1095" t="str">
            <v>Germany</v>
          </cell>
          <cell r="Q1095" t="str">
            <v>TR-Transport - Workshop</v>
          </cell>
          <cell r="R1095" t="str">
            <v>GWC</v>
          </cell>
          <cell r="S1095" t="str">
            <v>LVQ</v>
          </cell>
          <cell r="T1095"/>
          <cell r="U1095"/>
          <cell r="V1095"/>
          <cell r="W1095">
            <v>6</v>
          </cell>
          <cell r="X1095" t="str">
            <v>White</v>
          </cell>
          <cell r="Y1095" t="str">
            <v>460972U1085732</v>
          </cell>
          <cell r="Z1095"/>
          <cell r="AA1095" t="str">
            <v>Diesel</v>
          </cell>
          <cell r="AB1095" t="str">
            <v>430 LTR</v>
          </cell>
          <cell r="AC1095">
            <v>1</v>
          </cell>
          <cell r="AD1095">
            <v>2.4</v>
          </cell>
          <cell r="AE1095" t="str">
            <v xml:space="preserve"> 2 Seater</v>
          </cell>
          <cell r="AF1095"/>
          <cell r="AG1095" t="str">
            <v>Single Axel</v>
          </cell>
          <cell r="AH1095" t="str">
            <v>TON</v>
          </cell>
          <cell r="AI1095"/>
          <cell r="AJ1095">
            <v>21000</v>
          </cell>
          <cell r="AK1095">
            <v>7000</v>
          </cell>
          <cell r="AL1095"/>
          <cell r="AM1095"/>
          <cell r="AN1095"/>
          <cell r="AO1095"/>
          <cell r="AP1095"/>
          <cell r="AQ1095"/>
          <cell r="AR1095"/>
          <cell r="AS1095"/>
          <cell r="AT1095"/>
          <cell r="AU1095"/>
          <cell r="AV1095"/>
          <cell r="AW1095"/>
          <cell r="AX1095"/>
          <cell r="AY1095" t="e">
            <v>#N/A</v>
          </cell>
          <cell r="AZ1095"/>
          <cell r="BA1095">
            <v>44823</v>
          </cell>
          <cell r="BB1095" t="str">
            <v>Expired</v>
          </cell>
          <cell r="BC1095" t="str">
            <v>Compreh.</v>
          </cell>
          <cell r="BD1095" t="str">
            <v>AVL</v>
          </cell>
          <cell r="BE1095"/>
          <cell r="BF1095" t="str">
            <v>QATAR TRANSPORT</v>
          </cell>
          <cell r="BG1095" t="str">
            <v>FMB120</v>
          </cell>
          <cell r="BH1095">
            <v>354018119570319</v>
          </cell>
          <cell r="BI1095">
            <v>9742800050035</v>
          </cell>
          <cell r="BJ1095" t="str">
            <v>fixed</v>
          </cell>
          <cell r="BK1095">
            <v>44474</v>
          </cell>
          <cell r="BL1095"/>
          <cell r="BM1095"/>
          <cell r="BN1095">
            <v>4000030610</v>
          </cell>
          <cell r="BO1095"/>
          <cell r="BP1095" t="str">
            <v>3 years or 450,000km</v>
          </cell>
          <cell r="BQ1095">
            <v>1108050300</v>
          </cell>
        </row>
        <row r="1096">
          <cell r="C1096">
            <v>285716</v>
          </cell>
          <cell r="D1096" t="str">
            <v>Active</v>
          </cell>
          <cell r="E1096" t="str">
            <v xml:space="preserve">Hyundai </v>
          </cell>
          <cell r="F1096" t="str">
            <v>Manuel</v>
          </cell>
          <cell r="G1096" t="str">
            <v>HD-72</v>
          </cell>
          <cell r="H1096" t="str">
            <v>Rigid Truck</v>
          </cell>
          <cell r="I1096"/>
          <cell r="J1096" t="str">
            <v>Reefer Box With Tail Lift</v>
          </cell>
          <cell r="K1096"/>
          <cell r="L1096"/>
          <cell r="M1096"/>
          <cell r="N1096" t="str">
            <v>KMFGA17CXNC355415</v>
          </cell>
          <cell r="O1096">
            <v>2022</v>
          </cell>
          <cell r="P1096" t="str">
            <v>South Korea</v>
          </cell>
          <cell r="Q1096" t="str">
            <v>TR-Transport - Operations</v>
          </cell>
          <cell r="R1096" t="str">
            <v>GWC</v>
          </cell>
          <cell r="S1096" t="str">
            <v>LVQ</v>
          </cell>
          <cell r="T1096"/>
          <cell r="U1096"/>
          <cell r="V1096"/>
          <cell r="W1096">
            <v>4</v>
          </cell>
          <cell r="X1096" t="str">
            <v>White</v>
          </cell>
          <cell r="Y1096" t="str">
            <v>D4DCLJ689510</v>
          </cell>
          <cell r="Z1096"/>
          <cell r="AA1096" t="str">
            <v>Diesel</v>
          </cell>
          <cell r="AB1096" t="str">
            <v>100 LTR</v>
          </cell>
          <cell r="AC1096">
            <v>1</v>
          </cell>
          <cell r="AD1096"/>
          <cell r="AE1096"/>
          <cell r="AF1096"/>
          <cell r="AG1096"/>
          <cell r="AH1096" t="str">
            <v>3.5TON</v>
          </cell>
          <cell r="AI1096">
            <v>3450</v>
          </cell>
          <cell r="AJ1096">
            <v>8197</v>
          </cell>
          <cell r="AK1096">
            <v>4747</v>
          </cell>
          <cell r="AL1096">
            <v>510</v>
          </cell>
          <cell r="AM1096">
            <v>535</v>
          </cell>
          <cell r="AN1096">
            <v>208</v>
          </cell>
          <cell r="AO1096">
            <v>229</v>
          </cell>
          <cell r="AP1096">
            <v>200</v>
          </cell>
          <cell r="AQ1096">
            <v>220</v>
          </cell>
          <cell r="AR1096"/>
          <cell r="AS1096" t="str">
            <v>Thermo King</v>
          </cell>
          <cell r="AT1096" t="str">
            <v>GLW 1286825</v>
          </cell>
          <cell r="AU1096"/>
          <cell r="AV1096"/>
          <cell r="AW1096"/>
          <cell r="AX1096"/>
          <cell r="AY1096" t="e">
            <v>#N/A</v>
          </cell>
          <cell r="AZ1096"/>
          <cell r="BA1096">
            <v>45083</v>
          </cell>
          <cell r="BB1096" t="str">
            <v/>
          </cell>
          <cell r="BC1096" t="str">
            <v>Compreh.</v>
          </cell>
          <cell r="BD1096" t="str">
            <v>AVL</v>
          </cell>
          <cell r="BE1096"/>
          <cell r="BF1096" t="str">
            <v>LIGHT VEHICLE TRANSPORT</v>
          </cell>
          <cell r="BG1096" t="str">
            <v>FMB120</v>
          </cell>
          <cell r="BH1096">
            <v>354018119410995</v>
          </cell>
          <cell r="BI1096">
            <v>9742800050034</v>
          </cell>
          <cell r="BJ1096" t="str">
            <v>fixed</v>
          </cell>
          <cell r="BK1096">
            <v>44474</v>
          </cell>
          <cell r="BL1096"/>
          <cell r="BM1096"/>
          <cell r="BN1096">
            <v>4000030613</v>
          </cell>
          <cell r="BO1096"/>
          <cell r="BP1096" t="str">
            <v xml:space="preserve"> 3 Years or 200,000 kms ,Tail Lift 2 Years,Dry Box : 1 Year</v>
          </cell>
          <cell r="BQ1096">
            <v>1108050100</v>
          </cell>
        </row>
        <row r="1097">
          <cell r="C1097">
            <v>293487</v>
          </cell>
          <cell r="D1097" t="str">
            <v>Active</v>
          </cell>
          <cell r="E1097" t="str">
            <v xml:space="preserve">Hyundai </v>
          </cell>
          <cell r="F1097" t="str">
            <v>Manuel</v>
          </cell>
          <cell r="G1097" t="str">
            <v>HD-72</v>
          </cell>
          <cell r="H1097" t="str">
            <v>Rigid Truck</v>
          </cell>
          <cell r="I1097"/>
          <cell r="J1097" t="str">
            <v>Reefer Box With Tail Lift</v>
          </cell>
          <cell r="K1097"/>
          <cell r="L1097"/>
          <cell r="M1097"/>
          <cell r="N1097" t="str">
            <v>KMFGA17C1NC355416</v>
          </cell>
          <cell r="O1097">
            <v>2022</v>
          </cell>
          <cell r="P1097" t="str">
            <v>South Korea</v>
          </cell>
          <cell r="Q1097" t="str">
            <v>TR-Transport - Operations</v>
          </cell>
          <cell r="R1097" t="str">
            <v>GWC</v>
          </cell>
          <cell r="S1097" t="str">
            <v>LVQ</v>
          </cell>
          <cell r="T1097"/>
          <cell r="U1097"/>
          <cell r="V1097"/>
          <cell r="W1097">
            <v>4</v>
          </cell>
          <cell r="X1097" t="str">
            <v>White</v>
          </cell>
          <cell r="Y1097" t="str">
            <v>D4DCLJ689851</v>
          </cell>
          <cell r="Z1097"/>
          <cell r="AA1097" t="str">
            <v>Diesel</v>
          </cell>
          <cell r="AB1097" t="str">
            <v>100 LTR</v>
          </cell>
          <cell r="AC1097">
            <v>1</v>
          </cell>
          <cell r="AD1097"/>
          <cell r="AE1097"/>
          <cell r="AF1097"/>
          <cell r="AG1097"/>
          <cell r="AH1097" t="str">
            <v>3.5TON</v>
          </cell>
          <cell r="AI1097">
            <v>3450</v>
          </cell>
          <cell r="AJ1097">
            <v>7200</v>
          </cell>
          <cell r="AK1097">
            <v>3750</v>
          </cell>
          <cell r="AL1097">
            <v>510</v>
          </cell>
          <cell r="AM1097">
            <v>535</v>
          </cell>
          <cell r="AN1097">
            <v>208</v>
          </cell>
          <cell r="AO1097">
            <v>229</v>
          </cell>
          <cell r="AP1097">
            <v>200</v>
          </cell>
          <cell r="AQ1097">
            <v>220</v>
          </cell>
          <cell r="AR1097"/>
          <cell r="AS1097" t="str">
            <v>Thermo King</v>
          </cell>
          <cell r="AT1097" t="str">
            <v>GLW 1286828</v>
          </cell>
          <cell r="AU1097"/>
          <cell r="AV1097"/>
          <cell r="AW1097"/>
          <cell r="AX1097"/>
          <cell r="AY1097" t="e">
            <v>#N/A</v>
          </cell>
          <cell r="AZ1097"/>
          <cell r="BA1097">
            <v>45085</v>
          </cell>
          <cell r="BB1097" t="str">
            <v/>
          </cell>
          <cell r="BC1097" t="str">
            <v>Compreh.</v>
          </cell>
          <cell r="BD1097" t="str">
            <v>AVL</v>
          </cell>
          <cell r="BE1097"/>
          <cell r="BF1097" t="str">
            <v>LIGHT VEHICLE TRANSPORT</v>
          </cell>
          <cell r="BG1097" t="str">
            <v>FMB120</v>
          </cell>
          <cell r="BH1097">
            <v>354018119570384</v>
          </cell>
          <cell r="BI1097">
            <v>9742800050032</v>
          </cell>
          <cell r="BJ1097" t="str">
            <v>fixed</v>
          </cell>
          <cell r="BK1097">
            <v>44474</v>
          </cell>
          <cell r="BL1097"/>
          <cell r="BM1097"/>
          <cell r="BN1097">
            <v>4000030613</v>
          </cell>
          <cell r="BO1097"/>
          <cell r="BP1097" t="str">
            <v xml:space="preserve"> 3 Years or 200,000 kms ,Tail Lift 2 Years,Dry Box : 1 Year</v>
          </cell>
          <cell r="BQ1097">
            <v>1108050100</v>
          </cell>
        </row>
        <row r="1098">
          <cell r="C1098">
            <v>295503</v>
          </cell>
          <cell r="D1098" t="str">
            <v>Active</v>
          </cell>
          <cell r="E1098" t="str">
            <v xml:space="preserve">Hyundai </v>
          </cell>
          <cell r="F1098" t="str">
            <v>Manuel</v>
          </cell>
          <cell r="G1098" t="str">
            <v>HD-72</v>
          </cell>
          <cell r="H1098" t="str">
            <v>Rigid Truck</v>
          </cell>
          <cell r="I1098"/>
          <cell r="J1098" t="str">
            <v>Reefer Box With Tail Lift</v>
          </cell>
          <cell r="K1098"/>
          <cell r="L1098"/>
          <cell r="M1098"/>
          <cell r="N1098" t="str">
            <v>KMFGA17C8NC355414</v>
          </cell>
          <cell r="O1098">
            <v>2022</v>
          </cell>
          <cell r="P1098" t="str">
            <v>South Korea</v>
          </cell>
          <cell r="Q1098" t="str">
            <v>TR-Transport - Operations</v>
          </cell>
          <cell r="R1098" t="str">
            <v>GWC</v>
          </cell>
          <cell r="S1098" t="str">
            <v>LVQ</v>
          </cell>
          <cell r="T1098"/>
          <cell r="U1098"/>
          <cell r="V1098"/>
          <cell r="W1098">
            <v>4</v>
          </cell>
          <cell r="X1098" t="str">
            <v>White</v>
          </cell>
          <cell r="Y1098" t="str">
            <v>D4DCLJ690377</v>
          </cell>
          <cell r="Z1098"/>
          <cell r="AA1098" t="str">
            <v>Diesel</v>
          </cell>
          <cell r="AB1098" t="str">
            <v>100 LTR</v>
          </cell>
          <cell r="AC1098">
            <v>1</v>
          </cell>
          <cell r="AD1098"/>
          <cell r="AE1098"/>
          <cell r="AF1098"/>
          <cell r="AG1098"/>
          <cell r="AH1098" t="str">
            <v>3.5TON</v>
          </cell>
          <cell r="AI1098">
            <v>3450</v>
          </cell>
          <cell r="AJ1098">
            <v>8284</v>
          </cell>
          <cell r="AK1098">
            <v>4834</v>
          </cell>
          <cell r="AL1098">
            <v>510</v>
          </cell>
          <cell r="AM1098">
            <v>535</v>
          </cell>
          <cell r="AN1098">
            <v>208</v>
          </cell>
          <cell r="AO1098">
            <v>229</v>
          </cell>
          <cell r="AP1098">
            <v>200</v>
          </cell>
          <cell r="AQ1098">
            <v>220</v>
          </cell>
          <cell r="AR1098"/>
          <cell r="AS1098" t="str">
            <v>Thermoking</v>
          </cell>
          <cell r="AT1098"/>
          <cell r="AU1098"/>
          <cell r="AV1098"/>
          <cell r="AW1098"/>
          <cell r="AX1098"/>
          <cell r="AY1098" t="e">
            <v>#N/A</v>
          </cell>
          <cell r="AZ1098"/>
          <cell r="BA1098">
            <v>45084</v>
          </cell>
          <cell r="BB1098" t="str">
            <v/>
          </cell>
          <cell r="BC1098" t="str">
            <v>Compreh.</v>
          </cell>
          <cell r="BD1098" t="str">
            <v>AVL</v>
          </cell>
          <cell r="BE1098"/>
          <cell r="BF1098" t="str">
            <v>LIGHT VEHICLE TRANSPORT</v>
          </cell>
          <cell r="BG1098" t="str">
            <v>FMB120</v>
          </cell>
          <cell r="BH1098">
            <v>354018117965750</v>
          </cell>
          <cell r="BI1098">
            <v>9742800050036</v>
          </cell>
          <cell r="BJ1098" t="str">
            <v>fixed</v>
          </cell>
          <cell r="BK1098">
            <v>44475</v>
          </cell>
          <cell r="BL1098"/>
          <cell r="BM1098"/>
          <cell r="BN1098">
            <v>4000030613</v>
          </cell>
          <cell r="BO1098"/>
          <cell r="BP1098" t="str">
            <v xml:space="preserve"> 3 Years or 200,000 kms ,Tail Lift 2 Years,Dry Box : 1 Year</v>
          </cell>
          <cell r="BQ1098">
            <v>1108050100</v>
          </cell>
        </row>
        <row r="1099">
          <cell r="C1099">
            <v>289668</v>
          </cell>
          <cell r="D1099" t="str">
            <v>Active</v>
          </cell>
          <cell r="E1099" t="str">
            <v xml:space="preserve">Hyundai </v>
          </cell>
          <cell r="F1099" t="str">
            <v>Manuel</v>
          </cell>
          <cell r="G1099" t="str">
            <v>HD-72</v>
          </cell>
          <cell r="H1099" t="str">
            <v>Rigid Truck</v>
          </cell>
          <cell r="I1099"/>
          <cell r="J1099" t="str">
            <v>Dry Box With Tail Lift</v>
          </cell>
          <cell r="K1099"/>
          <cell r="L1099"/>
          <cell r="M1099"/>
          <cell r="N1099" t="str">
            <v>KMFGA17C2NC355408</v>
          </cell>
          <cell r="O1099">
            <v>2022</v>
          </cell>
          <cell r="P1099" t="str">
            <v>South Korea</v>
          </cell>
          <cell r="Q1099" t="str">
            <v>FF - Operation Services</v>
          </cell>
          <cell r="R1099" t="str">
            <v>GWC</v>
          </cell>
          <cell r="S1099" t="str">
            <v>LVQ</v>
          </cell>
          <cell r="T1099"/>
          <cell r="U1099"/>
          <cell r="V1099"/>
          <cell r="W1099">
            <v>4</v>
          </cell>
          <cell r="X1099" t="str">
            <v>White</v>
          </cell>
          <cell r="Y1099" t="str">
            <v>D4DCLJ689509</v>
          </cell>
          <cell r="Z1099"/>
          <cell r="AA1099" t="str">
            <v>Diesel</v>
          </cell>
          <cell r="AB1099" t="str">
            <v>100 LTR</v>
          </cell>
          <cell r="AC1099">
            <v>1</v>
          </cell>
          <cell r="AD1099"/>
          <cell r="AE1099"/>
          <cell r="AF1099"/>
          <cell r="AG1099"/>
          <cell r="AH1099" t="str">
            <v>3.5TON</v>
          </cell>
          <cell r="AI1099">
            <v>3450</v>
          </cell>
          <cell r="AJ1099">
            <v>7200</v>
          </cell>
          <cell r="AK1099">
            <v>3750</v>
          </cell>
          <cell r="AL1099">
            <v>440</v>
          </cell>
          <cell r="AM1099">
            <v>450</v>
          </cell>
          <cell r="AN1099">
            <v>208</v>
          </cell>
          <cell r="AO1099">
            <v>220</v>
          </cell>
          <cell r="AP1099">
            <v>215</v>
          </cell>
          <cell r="AQ1099">
            <v>218</v>
          </cell>
          <cell r="AR1099"/>
          <cell r="AS1099" t="str">
            <v>Thermo King</v>
          </cell>
          <cell r="AT1099"/>
          <cell r="AU1099"/>
          <cell r="AV1099"/>
          <cell r="AW1099"/>
          <cell r="AX1099"/>
          <cell r="AY1099" t="e">
            <v>#N/A</v>
          </cell>
          <cell r="AZ1099"/>
          <cell r="BA1099">
            <v>45162</v>
          </cell>
          <cell r="BB1099" t="str">
            <v/>
          </cell>
          <cell r="BC1099" t="str">
            <v>Compreh.</v>
          </cell>
          <cell r="BD1099" t="str">
            <v>AVL</v>
          </cell>
          <cell r="BE1099"/>
          <cell r="BF1099" t="str">
            <v>FTD</v>
          </cell>
          <cell r="BG1099" t="str">
            <v>FMB120</v>
          </cell>
          <cell r="BH1099">
            <v>354018119570475</v>
          </cell>
          <cell r="BI1099" t="str">
            <v>9742800053601</v>
          </cell>
          <cell r="BJ1099" t="str">
            <v>fixed</v>
          </cell>
          <cell r="BK1099">
            <v>44480</v>
          </cell>
          <cell r="BL1099"/>
          <cell r="BM1099"/>
          <cell r="BN1099">
            <v>4000030613</v>
          </cell>
          <cell r="BO1099"/>
          <cell r="BP1099" t="str">
            <v xml:space="preserve"> 3 Years or 200,000 kms ,Tail Lift 2 Years,Dry Box : 1 Year</v>
          </cell>
          <cell r="BQ1099">
            <v>1108020400</v>
          </cell>
        </row>
        <row r="1100">
          <cell r="C1100">
            <v>14585</v>
          </cell>
          <cell r="D1100" t="str">
            <v>Active</v>
          </cell>
          <cell r="E1100" t="str">
            <v>Ashoka Leyland</v>
          </cell>
          <cell r="F1100" t="str">
            <v>Manuel</v>
          </cell>
          <cell r="G1100" t="str">
            <v>Bus</v>
          </cell>
          <cell r="H1100" t="str">
            <v>Bus</v>
          </cell>
          <cell r="I1100"/>
          <cell r="J1100" t="str">
            <v>Passenger bus</v>
          </cell>
          <cell r="K1100"/>
          <cell r="L1100"/>
          <cell r="M1100" t="str">
            <v>MB1PBEFD0MEGG3732</v>
          </cell>
          <cell r="N1100" t="str">
            <v>MB1PBEFD0MEGG3732</v>
          </cell>
          <cell r="O1100">
            <v>2021</v>
          </cell>
          <cell r="P1100" t="str">
            <v>India</v>
          </cell>
          <cell r="Q1100" t="str">
            <v>CL - Raslaffan Operations</v>
          </cell>
          <cell r="R1100" t="str">
            <v>GWC</v>
          </cell>
          <cell r="S1100" t="str">
            <v>Raslaffan</v>
          </cell>
          <cell r="T1100"/>
          <cell r="U1100"/>
          <cell r="V1100"/>
          <cell r="W1100">
            <v>6</v>
          </cell>
          <cell r="X1100" t="str">
            <v>White</v>
          </cell>
          <cell r="Y1100" t="str">
            <v>MGEZ411327</v>
          </cell>
          <cell r="Z1100"/>
          <cell r="AA1100" t="str">
            <v>Diesel</v>
          </cell>
          <cell r="AB1100"/>
          <cell r="AC1100">
            <v>1</v>
          </cell>
          <cell r="AD1100"/>
          <cell r="AE1100" t="str">
            <v>66 Seater</v>
          </cell>
          <cell r="AF1100"/>
          <cell r="AG1100"/>
          <cell r="AH1100" t="str">
            <v>8TON</v>
          </cell>
          <cell r="AI1100">
            <v>8040</v>
          </cell>
          <cell r="AJ1100">
            <v>16000</v>
          </cell>
          <cell r="AK1100">
            <v>7960</v>
          </cell>
          <cell r="AL1100"/>
          <cell r="AM1100"/>
          <cell r="AN1100"/>
          <cell r="AO1100"/>
          <cell r="AP1100"/>
          <cell r="AQ1100"/>
          <cell r="AR1100"/>
          <cell r="AS1100"/>
          <cell r="AT1100"/>
          <cell r="AU1100"/>
          <cell r="AV1100"/>
          <cell r="AW1100"/>
          <cell r="AX1100"/>
          <cell r="AY1100" t="e">
            <v>#N/A</v>
          </cell>
          <cell r="AZ1100"/>
          <cell r="BA1100">
            <v>44843</v>
          </cell>
          <cell r="BB1100" t="str">
            <v>Expired</v>
          </cell>
          <cell r="BC1100" t="str">
            <v>Compreh.</v>
          </cell>
          <cell r="BD1100" t="str">
            <v>AVL</v>
          </cell>
          <cell r="BE1100"/>
          <cell r="BF1100" t="str">
            <v>CL - NOC LOGISTICS BASE</v>
          </cell>
          <cell r="BG1100" t="str">
            <v>FMB120</v>
          </cell>
          <cell r="BH1100">
            <v>354018119570400</v>
          </cell>
          <cell r="BI1100" t="str">
            <v>9742800055631</v>
          </cell>
          <cell r="BJ1100" t="str">
            <v>fixed</v>
          </cell>
          <cell r="BK1100">
            <v>44480</v>
          </cell>
          <cell r="BL1100"/>
          <cell r="BM1100"/>
          <cell r="BN1100">
            <v>4000032065</v>
          </cell>
          <cell r="BO1100"/>
          <cell r="BP1100" t="str">
            <v xml:space="preserve">One year or 64,000 kms against any manufacturing defects,Two years or 100,000 kms for (DRIVELINE) against any manufacturing defects (Engine, 
Transmission, Differential &amp; Steering Box),Six months or 32,000 kms for Electric Components (Alternator, Starter Motor, Wiper, Electric switches, Combination 
switch, Battery,Fuel sensor &amp; Pressure sensor) </v>
          </cell>
          <cell r="BQ1100">
            <v>1108010460</v>
          </cell>
        </row>
        <row r="1101">
          <cell r="C1101">
            <v>285909</v>
          </cell>
          <cell r="D1101" t="str">
            <v>Active</v>
          </cell>
          <cell r="E1101" t="str">
            <v xml:space="preserve">Hyundai </v>
          </cell>
          <cell r="F1101" t="str">
            <v>Manuel</v>
          </cell>
          <cell r="G1101" t="str">
            <v>HD-72</v>
          </cell>
          <cell r="H1101" t="str">
            <v>Rigid Truck</v>
          </cell>
          <cell r="I1101"/>
          <cell r="J1101" t="str">
            <v>Dry Box With Tail Lift</v>
          </cell>
          <cell r="K1101"/>
          <cell r="L1101"/>
          <cell r="M1101"/>
          <cell r="N1101" t="str">
            <v>KMFGA17C3NC355403</v>
          </cell>
          <cell r="O1101">
            <v>2022</v>
          </cell>
          <cell r="P1101" t="str">
            <v>South Korea</v>
          </cell>
          <cell r="Q1101" t="str">
            <v>TR-Transport - Operations</v>
          </cell>
          <cell r="R1101" t="str">
            <v>GWC</v>
          </cell>
          <cell r="S1101" t="str">
            <v>LVQ</v>
          </cell>
          <cell r="T1101"/>
          <cell r="U1101"/>
          <cell r="V1101"/>
          <cell r="W1101">
            <v>4</v>
          </cell>
          <cell r="X1101" t="str">
            <v>White</v>
          </cell>
          <cell r="Y1101" t="str">
            <v>D4DCMJ696679</v>
          </cell>
          <cell r="Z1101"/>
          <cell r="AA1101" t="str">
            <v>Diesel</v>
          </cell>
          <cell r="AB1101" t="str">
            <v>100 LTR</v>
          </cell>
          <cell r="AC1101">
            <v>1</v>
          </cell>
          <cell r="AD1101"/>
          <cell r="AE1101"/>
          <cell r="AF1101"/>
          <cell r="AG1101"/>
          <cell r="AH1101" t="str">
            <v>3.5TON</v>
          </cell>
          <cell r="AI1101">
            <v>3450</v>
          </cell>
          <cell r="AJ1101">
            <v>7869</v>
          </cell>
          <cell r="AK1101">
            <v>4419</v>
          </cell>
          <cell r="AL1101">
            <v>519</v>
          </cell>
          <cell r="AM1101">
            <v>535</v>
          </cell>
          <cell r="AN1101">
            <v>210</v>
          </cell>
          <cell r="AO1101">
            <v>230</v>
          </cell>
          <cell r="AP1101">
            <v>214</v>
          </cell>
          <cell r="AQ1101">
            <v>220</v>
          </cell>
          <cell r="AR1101"/>
          <cell r="AS1101" t="str">
            <v>Thermo King</v>
          </cell>
          <cell r="AT1101" t="str">
            <v>GLW 1286821</v>
          </cell>
          <cell r="AU1101"/>
          <cell r="AV1101"/>
          <cell r="AW1101"/>
          <cell r="AX1101"/>
          <cell r="AY1101" t="e">
            <v>#N/A</v>
          </cell>
          <cell r="AZ1101"/>
          <cell r="BA1101">
            <v>45081</v>
          </cell>
          <cell r="BB1101" t="str">
            <v/>
          </cell>
          <cell r="BC1101" t="str">
            <v>Compreh.</v>
          </cell>
          <cell r="BD1101" t="str">
            <v>AVL</v>
          </cell>
          <cell r="BE1101"/>
          <cell r="BF1101" t="str">
            <v>LIGHT VEHICLE TRANSPORT</v>
          </cell>
          <cell r="BG1101" t="str">
            <v>FMB120</v>
          </cell>
          <cell r="BH1101">
            <v>354018119570533</v>
          </cell>
          <cell r="BI1101">
            <v>9742800053611</v>
          </cell>
          <cell r="BJ1101" t="str">
            <v>Fixed</v>
          </cell>
          <cell r="BK1101">
            <v>44480</v>
          </cell>
          <cell r="BL1101"/>
          <cell r="BM1101"/>
          <cell r="BN1101">
            <v>4000030613</v>
          </cell>
          <cell r="BO1101"/>
          <cell r="BP1101" t="str">
            <v xml:space="preserve"> 3 Years or 200,000 kms ,Tail Lift 2 Years,Dry Box : 1 Year</v>
          </cell>
          <cell r="BQ1101">
            <v>1108050100</v>
          </cell>
        </row>
        <row r="1102">
          <cell r="C1102">
            <v>295658</v>
          </cell>
          <cell r="D1102" t="str">
            <v>Active</v>
          </cell>
          <cell r="E1102" t="str">
            <v xml:space="preserve">Hyundai </v>
          </cell>
          <cell r="F1102" t="str">
            <v>Manuel</v>
          </cell>
          <cell r="G1102" t="str">
            <v>HD-72</v>
          </cell>
          <cell r="H1102" t="str">
            <v>Rigid Truck</v>
          </cell>
          <cell r="I1102"/>
          <cell r="J1102" t="str">
            <v>Dry Box With Tail Lift</v>
          </cell>
          <cell r="K1102"/>
          <cell r="L1102"/>
          <cell r="M1102"/>
          <cell r="N1102" t="str">
            <v>KMFGA17C9NC355406</v>
          </cell>
          <cell r="O1102">
            <v>2022</v>
          </cell>
          <cell r="P1102" t="str">
            <v>South Korea</v>
          </cell>
          <cell r="Q1102" t="str">
            <v>TR-Transport - Operations</v>
          </cell>
          <cell r="R1102" t="str">
            <v>GWC</v>
          </cell>
          <cell r="S1102" t="str">
            <v>LVQ</v>
          </cell>
          <cell r="T1102"/>
          <cell r="U1102"/>
          <cell r="V1102"/>
          <cell r="W1102">
            <v>4</v>
          </cell>
          <cell r="X1102" t="str">
            <v>White</v>
          </cell>
          <cell r="Y1102" t="str">
            <v>D4DCLJ690405</v>
          </cell>
          <cell r="Z1102"/>
          <cell r="AA1102" t="str">
            <v>Diesel</v>
          </cell>
          <cell r="AB1102" t="str">
            <v>100 LTR</v>
          </cell>
          <cell r="AC1102">
            <v>1</v>
          </cell>
          <cell r="AD1102"/>
          <cell r="AE1102"/>
          <cell r="AF1102"/>
          <cell r="AG1102"/>
          <cell r="AH1102" t="str">
            <v>3.5TON</v>
          </cell>
          <cell r="AI1102">
            <v>3450</v>
          </cell>
          <cell r="AJ1102">
            <v>7982</v>
          </cell>
          <cell r="AK1102">
            <v>4532</v>
          </cell>
          <cell r="AL1102">
            <v>510</v>
          </cell>
          <cell r="AM1102">
            <v>525</v>
          </cell>
          <cell r="AN1102">
            <v>209</v>
          </cell>
          <cell r="AO1102">
            <v>230</v>
          </cell>
          <cell r="AP1102">
            <v>200</v>
          </cell>
          <cell r="AQ1102">
            <v>220</v>
          </cell>
          <cell r="AR1102"/>
          <cell r="AS1102"/>
          <cell r="AT1102"/>
          <cell r="AU1102"/>
          <cell r="AV1102"/>
          <cell r="AW1102"/>
          <cell r="AX1102"/>
          <cell r="AY1102" t="e">
            <v>#N/A</v>
          </cell>
          <cell r="AZ1102"/>
          <cell r="BA1102">
            <v>45082</v>
          </cell>
          <cell r="BB1102" t="str">
            <v/>
          </cell>
          <cell r="BC1102" t="str">
            <v>Compreh.</v>
          </cell>
          <cell r="BD1102" t="str">
            <v>AVL</v>
          </cell>
          <cell r="BE1102"/>
          <cell r="BF1102" t="str">
            <v>LIGHT VEHICLE TRANSPORT</v>
          </cell>
          <cell r="BG1102" t="str">
            <v>FMB120</v>
          </cell>
          <cell r="BH1102">
            <v>354018119570392</v>
          </cell>
          <cell r="BI1102">
            <v>9742800053604</v>
          </cell>
          <cell r="BJ1102" t="str">
            <v>Fixed</v>
          </cell>
          <cell r="BK1102">
            <v>44480</v>
          </cell>
          <cell r="BL1102"/>
          <cell r="BM1102"/>
          <cell r="BN1102">
            <v>4000030613</v>
          </cell>
          <cell r="BO1102"/>
          <cell r="BP1102" t="str">
            <v xml:space="preserve"> 3 Years or 200,000 kms ,Tail Lift 2 Years,Dry Box : 1 Year</v>
          </cell>
          <cell r="BQ1102">
            <v>1108050100</v>
          </cell>
        </row>
        <row r="1103">
          <cell r="C1103">
            <v>289662</v>
          </cell>
          <cell r="D1103" t="str">
            <v>Active</v>
          </cell>
          <cell r="E1103" t="str">
            <v xml:space="preserve">Hyundai </v>
          </cell>
          <cell r="F1103" t="str">
            <v>Manuel</v>
          </cell>
          <cell r="G1103" t="str">
            <v>HD-72</v>
          </cell>
          <cell r="H1103" t="str">
            <v>Rigid Truck</v>
          </cell>
          <cell r="I1103"/>
          <cell r="J1103" t="str">
            <v>Reefer Box With Tail Lift</v>
          </cell>
          <cell r="K1103"/>
          <cell r="L1103"/>
          <cell r="M1103"/>
          <cell r="N1103" t="str">
            <v>KMFGA17C7NC355419</v>
          </cell>
          <cell r="O1103">
            <v>2022</v>
          </cell>
          <cell r="P1103" t="str">
            <v>South Korea</v>
          </cell>
          <cell r="Q1103" t="str">
            <v>TR-Transport - Operations</v>
          </cell>
          <cell r="R1103" t="str">
            <v>GWC</v>
          </cell>
          <cell r="S1103" t="str">
            <v>LVQ</v>
          </cell>
          <cell r="T1103"/>
          <cell r="U1103"/>
          <cell r="V1103"/>
          <cell r="W1103">
            <v>4</v>
          </cell>
          <cell r="X1103" t="str">
            <v>White</v>
          </cell>
          <cell r="Y1103" t="str">
            <v>D4DCMJ696657</v>
          </cell>
          <cell r="Z1103"/>
          <cell r="AA1103" t="str">
            <v>Diesel</v>
          </cell>
          <cell r="AB1103" t="str">
            <v>100 LTR</v>
          </cell>
          <cell r="AC1103">
            <v>1</v>
          </cell>
          <cell r="AD1103"/>
          <cell r="AE1103"/>
          <cell r="AF1103"/>
          <cell r="AG1103"/>
          <cell r="AH1103" t="str">
            <v>3.5TON</v>
          </cell>
          <cell r="AI1103">
            <v>3450</v>
          </cell>
          <cell r="AJ1103">
            <v>7200</v>
          </cell>
          <cell r="AK1103">
            <v>3750</v>
          </cell>
          <cell r="AL1103">
            <v>509</v>
          </cell>
          <cell r="AM1103">
            <v>535</v>
          </cell>
          <cell r="AN1103">
            <v>208</v>
          </cell>
          <cell r="AO1103">
            <v>230</v>
          </cell>
          <cell r="AP1103">
            <v>200</v>
          </cell>
          <cell r="AQ1103">
            <v>220</v>
          </cell>
          <cell r="AR1103"/>
          <cell r="AS1103" t="str">
            <v>Thermo King</v>
          </cell>
          <cell r="AT1103" t="str">
            <v>GLW 1287034</v>
          </cell>
          <cell r="AU1103"/>
          <cell r="AV1103"/>
          <cell r="AW1103"/>
          <cell r="AX1103"/>
          <cell r="AY1103" t="e">
            <v>#N/A</v>
          </cell>
          <cell r="AZ1103"/>
          <cell r="BA1103">
            <v>45084</v>
          </cell>
          <cell r="BB1103" t="str">
            <v/>
          </cell>
          <cell r="BC1103" t="str">
            <v>Compreh.</v>
          </cell>
          <cell r="BD1103" t="str">
            <v>AVL</v>
          </cell>
          <cell r="BE1103"/>
          <cell r="BF1103" t="str">
            <v>LIGHT VEHICLE TRANSPORT</v>
          </cell>
          <cell r="BG1103" t="str">
            <v>FMB120</v>
          </cell>
          <cell r="BH1103">
            <v>354018119570962</v>
          </cell>
          <cell r="BI1103">
            <v>9742800050029</v>
          </cell>
          <cell r="BJ1103" t="str">
            <v>Fixed</v>
          </cell>
          <cell r="BK1103">
            <v>44482</v>
          </cell>
          <cell r="BL1103"/>
          <cell r="BM1103"/>
          <cell r="BN1103">
            <v>4000030613</v>
          </cell>
          <cell r="BO1103"/>
          <cell r="BP1103" t="str">
            <v xml:space="preserve"> 3 Years or 200,000 kms ,Tail Lift 2 Years,Dry Box : 1 Year</v>
          </cell>
          <cell r="BQ1103">
            <v>1108050100</v>
          </cell>
        </row>
        <row r="1104">
          <cell r="C1104">
            <v>289891</v>
          </cell>
          <cell r="D1104" t="str">
            <v>Active</v>
          </cell>
          <cell r="E1104" t="str">
            <v xml:space="preserve">Hyundai </v>
          </cell>
          <cell r="F1104" t="str">
            <v>Manuel</v>
          </cell>
          <cell r="G1104" t="str">
            <v>HD-72</v>
          </cell>
          <cell r="H1104" t="str">
            <v>Rigid Truck</v>
          </cell>
          <cell r="I1104"/>
          <cell r="J1104" t="str">
            <v>Reefer Box With Tail Lift</v>
          </cell>
          <cell r="K1104"/>
          <cell r="L1104"/>
          <cell r="M1104"/>
          <cell r="N1104" t="str">
            <v>KMFGA17C5NC355418</v>
          </cell>
          <cell r="O1104">
            <v>2022</v>
          </cell>
          <cell r="P1104" t="str">
            <v>South Korea</v>
          </cell>
          <cell r="Q1104" t="str">
            <v>TR-Transport - Operations</v>
          </cell>
          <cell r="R1104" t="str">
            <v>GWC</v>
          </cell>
          <cell r="S1104" t="str">
            <v>LVQ</v>
          </cell>
          <cell r="T1104"/>
          <cell r="U1104"/>
          <cell r="V1104"/>
          <cell r="W1104">
            <v>4</v>
          </cell>
          <cell r="X1104" t="str">
            <v>White</v>
          </cell>
          <cell r="Y1104" t="str">
            <v>D4DCLJ690407</v>
          </cell>
          <cell r="Z1104"/>
          <cell r="AA1104" t="str">
            <v>Diesel</v>
          </cell>
          <cell r="AB1104" t="str">
            <v>100 LTR</v>
          </cell>
          <cell r="AC1104">
            <v>1</v>
          </cell>
          <cell r="AD1104"/>
          <cell r="AE1104"/>
          <cell r="AF1104"/>
          <cell r="AG1104"/>
          <cell r="AH1104" t="str">
            <v>3.5TON</v>
          </cell>
          <cell r="AI1104">
            <v>3450</v>
          </cell>
          <cell r="AJ1104">
            <v>7200</v>
          </cell>
          <cell r="AK1104">
            <v>3750</v>
          </cell>
          <cell r="AL1104">
            <v>509</v>
          </cell>
          <cell r="AM1104">
            <v>535</v>
          </cell>
          <cell r="AN1104">
            <v>208</v>
          </cell>
          <cell r="AO1104">
            <v>230</v>
          </cell>
          <cell r="AP1104">
            <v>200</v>
          </cell>
          <cell r="AQ1104">
            <v>220</v>
          </cell>
          <cell r="AR1104"/>
          <cell r="AS1104" t="str">
            <v>Thermo King</v>
          </cell>
          <cell r="AT1104" t="str">
            <v>GLW 1286820</v>
          </cell>
          <cell r="AU1104"/>
          <cell r="AV1104"/>
          <cell r="AW1104"/>
          <cell r="AX1104"/>
          <cell r="AY1104" t="e">
            <v>#N/A</v>
          </cell>
          <cell r="AZ1104"/>
          <cell r="BA1104">
            <v>45085</v>
          </cell>
          <cell r="BB1104" t="str">
            <v/>
          </cell>
          <cell r="BC1104" t="str">
            <v>Compreh.</v>
          </cell>
          <cell r="BD1104" t="str">
            <v>AVL</v>
          </cell>
          <cell r="BE1104"/>
          <cell r="BF1104" t="str">
            <v>LIGHT VEHICLE TRANSPORT</v>
          </cell>
          <cell r="BG1104" t="str">
            <v>FMB120</v>
          </cell>
          <cell r="BH1104">
            <v>354018119556854</v>
          </cell>
          <cell r="BI1104">
            <v>9742800050027</v>
          </cell>
          <cell r="BJ1104" t="str">
            <v>Fixed</v>
          </cell>
          <cell r="BK1104">
            <v>44484</v>
          </cell>
          <cell r="BL1104"/>
          <cell r="BM1104"/>
          <cell r="BN1104">
            <v>4000030613</v>
          </cell>
          <cell r="BO1104"/>
          <cell r="BP1104" t="str">
            <v xml:space="preserve"> 3 Years or 200,000 kms ,Tail Lift 2 Years,Dry Box : 1 Year</v>
          </cell>
          <cell r="BQ1104">
            <v>1108050100</v>
          </cell>
        </row>
        <row r="1105">
          <cell r="C1105">
            <v>287060</v>
          </cell>
          <cell r="D1105" t="str">
            <v>Active</v>
          </cell>
          <cell r="E1105" t="str">
            <v>Hyundai</v>
          </cell>
          <cell r="F1105" t="str">
            <v>Manuel</v>
          </cell>
          <cell r="G1105" t="str">
            <v>HD-72</v>
          </cell>
          <cell r="H1105" t="str">
            <v>Rigid Truck</v>
          </cell>
          <cell r="I1105"/>
          <cell r="J1105" t="str">
            <v>Dry Box With Tail Lift</v>
          </cell>
          <cell r="K1105"/>
          <cell r="L1105"/>
          <cell r="M1105"/>
          <cell r="N1105" t="str">
            <v>KMFGA17C5NC355404</v>
          </cell>
          <cell r="O1105">
            <v>2022</v>
          </cell>
          <cell r="P1105" t="str">
            <v>South Korea</v>
          </cell>
          <cell r="Q1105" t="str">
            <v>TR-Transport - Operations</v>
          </cell>
          <cell r="R1105" t="str">
            <v>GWC</v>
          </cell>
          <cell r="S1105" t="str">
            <v>LVQ</v>
          </cell>
          <cell r="T1105"/>
          <cell r="U1105"/>
          <cell r="V1105"/>
          <cell r="W1105">
            <v>4</v>
          </cell>
          <cell r="X1105" t="str">
            <v>White</v>
          </cell>
          <cell r="Y1105" t="str">
            <v>D4DCMJ696685</v>
          </cell>
          <cell r="Z1105"/>
          <cell r="AA1105" t="str">
            <v>Diesel</v>
          </cell>
          <cell r="AB1105" t="str">
            <v>100 LTR</v>
          </cell>
          <cell r="AC1105">
            <v>1</v>
          </cell>
          <cell r="AD1105"/>
          <cell r="AE1105"/>
          <cell r="AF1105"/>
          <cell r="AG1105"/>
          <cell r="AH1105" t="str">
            <v>3.5TON</v>
          </cell>
          <cell r="AI1105">
            <v>3450</v>
          </cell>
          <cell r="AJ1105">
            <v>7853</v>
          </cell>
          <cell r="AK1105">
            <v>4403</v>
          </cell>
          <cell r="AL1105">
            <v>519</v>
          </cell>
          <cell r="AM1105">
            <v>535</v>
          </cell>
          <cell r="AN1105">
            <v>208</v>
          </cell>
          <cell r="AO1105">
            <v>230</v>
          </cell>
          <cell r="AP1105">
            <v>214</v>
          </cell>
          <cell r="AQ1105">
            <v>220</v>
          </cell>
          <cell r="AR1105"/>
          <cell r="AS1105"/>
          <cell r="AT1105"/>
          <cell r="AU1105"/>
          <cell r="AV1105"/>
          <cell r="AW1105"/>
          <cell r="AX1105"/>
          <cell r="AY1105" t="e">
            <v>#N/A</v>
          </cell>
          <cell r="AZ1105"/>
          <cell r="BA1105">
            <v>45081</v>
          </cell>
          <cell r="BB1105" t="str">
            <v/>
          </cell>
          <cell r="BC1105" t="str">
            <v>Compreh.</v>
          </cell>
          <cell r="BD1105" t="str">
            <v>AVL</v>
          </cell>
          <cell r="BE1105"/>
          <cell r="BF1105" t="str">
            <v>LIGHT VEHICLE TRANSPORT</v>
          </cell>
          <cell r="BG1105" t="str">
            <v>FMB120</v>
          </cell>
          <cell r="BH1105">
            <v>354018119570541</v>
          </cell>
          <cell r="BI1105">
            <v>9742800053606</v>
          </cell>
          <cell r="BJ1105" t="str">
            <v>Fixed</v>
          </cell>
          <cell r="BK1105">
            <v>44486</v>
          </cell>
          <cell r="BL1105"/>
          <cell r="BM1105"/>
          <cell r="BN1105">
            <v>4000030613</v>
          </cell>
          <cell r="BO1105"/>
          <cell r="BP1105" t="str">
            <v xml:space="preserve"> 3 Years or 200,000 kms ,Tail Lift 2 Years,Dry Box : 1 Year</v>
          </cell>
          <cell r="BQ1105">
            <v>1108050100</v>
          </cell>
        </row>
        <row r="1106">
          <cell r="C1106">
            <v>290100</v>
          </cell>
          <cell r="D1106" t="str">
            <v>Active</v>
          </cell>
          <cell r="E1106" t="str">
            <v xml:space="preserve">Hyundai </v>
          </cell>
          <cell r="F1106" t="str">
            <v>Manuel</v>
          </cell>
          <cell r="G1106" t="str">
            <v>HD-72</v>
          </cell>
          <cell r="H1106" t="str">
            <v>Rigid Truck</v>
          </cell>
          <cell r="I1106"/>
          <cell r="J1106" t="str">
            <v>Reefer Box With Tail Lift</v>
          </cell>
          <cell r="K1106"/>
          <cell r="L1106"/>
          <cell r="M1106"/>
          <cell r="N1106" t="str">
            <v>KMFGA17C3NC355417</v>
          </cell>
          <cell r="O1106">
            <v>2022</v>
          </cell>
          <cell r="P1106" t="str">
            <v>South Korea</v>
          </cell>
          <cell r="Q1106" t="str">
            <v>TR-Transport - Operations</v>
          </cell>
          <cell r="R1106" t="str">
            <v>GWC</v>
          </cell>
          <cell r="S1106" t="str">
            <v>LVQ</v>
          </cell>
          <cell r="T1106"/>
          <cell r="U1106"/>
          <cell r="V1106"/>
          <cell r="W1106">
            <v>4</v>
          </cell>
          <cell r="X1106" t="str">
            <v>White</v>
          </cell>
          <cell r="Y1106" t="str">
            <v>D4DCLJ689857</v>
          </cell>
          <cell r="Z1106"/>
          <cell r="AA1106" t="str">
            <v>Diesel</v>
          </cell>
          <cell r="AB1106" t="str">
            <v>100 LTR</v>
          </cell>
          <cell r="AC1106">
            <v>1</v>
          </cell>
          <cell r="AD1106"/>
          <cell r="AE1106"/>
          <cell r="AF1106"/>
          <cell r="AG1106"/>
          <cell r="AH1106" t="str">
            <v>3.5TON</v>
          </cell>
          <cell r="AI1106">
            <v>3450</v>
          </cell>
          <cell r="AJ1106">
            <v>7200</v>
          </cell>
          <cell r="AK1106">
            <v>3750</v>
          </cell>
          <cell r="AL1106">
            <v>510</v>
          </cell>
          <cell r="AM1106">
            <v>535</v>
          </cell>
          <cell r="AN1106">
            <v>209</v>
          </cell>
          <cell r="AO1106">
            <v>230</v>
          </cell>
          <cell r="AP1106">
            <v>200</v>
          </cell>
          <cell r="AQ1106">
            <v>220</v>
          </cell>
          <cell r="AR1106"/>
          <cell r="AS1106" t="str">
            <v>Thermo King</v>
          </cell>
          <cell r="AT1106" t="str">
            <v>GLW 1286827</v>
          </cell>
          <cell r="AU1106"/>
          <cell r="AV1106"/>
          <cell r="AW1106"/>
          <cell r="AX1106"/>
          <cell r="AY1106" t="e">
            <v>#N/A</v>
          </cell>
          <cell r="AZ1106"/>
          <cell r="BA1106">
            <v>45084</v>
          </cell>
          <cell r="BB1106" t="str">
            <v/>
          </cell>
          <cell r="BC1106" t="str">
            <v>Compreh.</v>
          </cell>
          <cell r="BD1106" t="str">
            <v>AVL</v>
          </cell>
          <cell r="BE1106"/>
          <cell r="BF1106" t="str">
            <v>LIGHT VEHICLE TRANSPORT</v>
          </cell>
          <cell r="BG1106" t="str">
            <v>FMB120</v>
          </cell>
          <cell r="BH1106">
            <v>354018119564338</v>
          </cell>
          <cell r="BI1106">
            <v>9742800050028</v>
          </cell>
          <cell r="BJ1106" t="str">
            <v>Fixed</v>
          </cell>
          <cell r="BK1106">
            <v>44487</v>
          </cell>
          <cell r="BL1106"/>
          <cell r="BM1106"/>
          <cell r="BN1106">
            <v>4000030613</v>
          </cell>
          <cell r="BO1106"/>
          <cell r="BP1106" t="str">
            <v xml:space="preserve"> 3 Years or 200,000 kms ,Tail Lift 2 Years,Dry Box : 1 Year</v>
          </cell>
          <cell r="BQ1106">
            <v>1108050100</v>
          </cell>
        </row>
        <row r="1107">
          <cell r="C1107">
            <v>288645</v>
          </cell>
          <cell r="D1107" t="str">
            <v>Active</v>
          </cell>
          <cell r="E1107" t="str">
            <v xml:space="preserve">Hyundai </v>
          </cell>
          <cell r="F1107" t="str">
            <v>Manuel</v>
          </cell>
          <cell r="G1107" t="str">
            <v>HD-72</v>
          </cell>
          <cell r="H1107" t="str">
            <v>Rigid Truck</v>
          </cell>
          <cell r="I1107"/>
          <cell r="J1107" t="str">
            <v>Dry Box With Tail Lift</v>
          </cell>
          <cell r="K1107"/>
          <cell r="L1107"/>
          <cell r="M1107"/>
          <cell r="N1107" t="str">
            <v>KMFGA17C7NC355405</v>
          </cell>
          <cell r="O1107">
            <v>2022</v>
          </cell>
          <cell r="P1107" t="str">
            <v>South Korea</v>
          </cell>
          <cell r="Q1107" t="str">
            <v>TR-Transport - Operations</v>
          </cell>
          <cell r="R1107" t="str">
            <v>GWC</v>
          </cell>
          <cell r="S1107" t="str">
            <v>LVQ</v>
          </cell>
          <cell r="T1107"/>
          <cell r="U1107"/>
          <cell r="V1107"/>
          <cell r="W1107">
            <v>4</v>
          </cell>
          <cell r="X1107" t="str">
            <v>White</v>
          </cell>
          <cell r="Y1107" t="str">
            <v>D4DCLJ690404</v>
          </cell>
          <cell r="Z1107"/>
          <cell r="AA1107" t="str">
            <v>Diesel</v>
          </cell>
          <cell r="AB1107" t="str">
            <v>100 LTR</v>
          </cell>
          <cell r="AC1107">
            <v>1</v>
          </cell>
          <cell r="AD1107"/>
          <cell r="AE1107"/>
          <cell r="AF1107"/>
          <cell r="AG1107"/>
          <cell r="AH1107" t="str">
            <v>3.5TON</v>
          </cell>
          <cell r="AI1107">
            <v>3450</v>
          </cell>
          <cell r="AJ1107">
            <v>7889</v>
          </cell>
          <cell r="AK1107">
            <v>4439</v>
          </cell>
          <cell r="AL1107">
            <v>440</v>
          </cell>
          <cell r="AM1107">
            <v>450</v>
          </cell>
          <cell r="AN1107">
            <v>208</v>
          </cell>
          <cell r="AO1107">
            <v>220</v>
          </cell>
          <cell r="AP1107">
            <v>215</v>
          </cell>
          <cell r="AQ1107">
            <v>218</v>
          </cell>
          <cell r="AR1107"/>
          <cell r="AS1107"/>
          <cell r="AT1107"/>
          <cell r="AU1107"/>
          <cell r="AV1107"/>
          <cell r="AW1107"/>
          <cell r="AX1107"/>
          <cell r="AY1107" t="e">
            <v>#N/A</v>
          </cell>
          <cell r="AZ1107"/>
          <cell r="BA1107">
            <v>45081</v>
          </cell>
          <cell r="BB1107" t="str">
            <v/>
          </cell>
          <cell r="BC1107" t="str">
            <v>Compreh.</v>
          </cell>
          <cell r="BD1107" t="str">
            <v>AVL</v>
          </cell>
          <cell r="BE1107"/>
          <cell r="BF1107" t="str">
            <v>LIGHT VEHICLE TRANSPORT</v>
          </cell>
          <cell r="BG1107" t="str">
            <v>FMB120</v>
          </cell>
          <cell r="BH1107">
            <v>354018119571150</v>
          </cell>
          <cell r="BI1107">
            <v>9742800053608</v>
          </cell>
          <cell r="BJ1107" t="str">
            <v>Fixed</v>
          </cell>
          <cell r="BK1107">
            <v>44490</v>
          </cell>
          <cell r="BL1107"/>
          <cell r="BM1107"/>
          <cell r="BN1107">
            <v>4000030613</v>
          </cell>
          <cell r="BO1107"/>
          <cell r="BP1107" t="str">
            <v xml:space="preserve"> 3 Years or 200,000 kms ,Tail Lift 2 Years,Dry Box : 1 Year</v>
          </cell>
          <cell r="BQ1107">
            <v>1108050100</v>
          </cell>
        </row>
        <row r="1108">
          <cell r="C1108">
            <v>289809</v>
          </cell>
          <cell r="D1108" t="str">
            <v>Active</v>
          </cell>
          <cell r="E1108" t="str">
            <v xml:space="preserve">Hyundai </v>
          </cell>
          <cell r="F1108" t="str">
            <v>Manuel</v>
          </cell>
          <cell r="G1108" t="str">
            <v>HD-72</v>
          </cell>
          <cell r="H1108" t="str">
            <v>Rigid Truck</v>
          </cell>
          <cell r="I1108"/>
          <cell r="J1108" t="str">
            <v>Reefer Box With Tail Lift</v>
          </cell>
          <cell r="K1108"/>
          <cell r="L1108"/>
          <cell r="M1108"/>
          <cell r="N1108" t="str">
            <v>KMFGA17C3NC355420</v>
          </cell>
          <cell r="O1108">
            <v>2022</v>
          </cell>
          <cell r="P1108" t="str">
            <v>South Korea</v>
          </cell>
          <cell r="Q1108" t="str">
            <v>TR-Transport - Operations</v>
          </cell>
          <cell r="R1108" t="str">
            <v>GWC</v>
          </cell>
          <cell r="S1108" t="str">
            <v>LVQ</v>
          </cell>
          <cell r="T1108"/>
          <cell r="U1108"/>
          <cell r="V1108"/>
          <cell r="W1108">
            <v>4</v>
          </cell>
          <cell r="X1108" t="str">
            <v>White</v>
          </cell>
          <cell r="Y1108" t="str">
            <v>D4DCLJ692157</v>
          </cell>
          <cell r="Z1108"/>
          <cell r="AA1108" t="str">
            <v>Diesel</v>
          </cell>
          <cell r="AB1108" t="str">
            <v>100 LTR</v>
          </cell>
          <cell r="AC1108">
            <v>1</v>
          </cell>
          <cell r="AD1108"/>
          <cell r="AE1108"/>
          <cell r="AF1108"/>
          <cell r="AG1108"/>
          <cell r="AH1108" t="str">
            <v>3.5TON</v>
          </cell>
          <cell r="AI1108">
            <v>3450</v>
          </cell>
          <cell r="AJ1108">
            <v>8579</v>
          </cell>
          <cell r="AK1108">
            <v>5129</v>
          </cell>
          <cell r="AL1108">
            <v>510</v>
          </cell>
          <cell r="AM1108">
            <v>535</v>
          </cell>
          <cell r="AN1108">
            <v>208</v>
          </cell>
          <cell r="AO1108">
            <v>230</v>
          </cell>
          <cell r="AP1108">
            <v>200</v>
          </cell>
          <cell r="AQ1108">
            <v>220</v>
          </cell>
          <cell r="AR1108"/>
          <cell r="AS1108" t="str">
            <v>Thermo King</v>
          </cell>
          <cell r="AT1108" t="str">
            <v>GLW 1287035</v>
          </cell>
          <cell r="AU1108"/>
          <cell r="AV1108"/>
          <cell r="AW1108"/>
          <cell r="AX1108"/>
          <cell r="AY1108" t="e">
            <v>#N/A</v>
          </cell>
          <cell r="AZ1108"/>
          <cell r="BA1108">
            <v>45083</v>
          </cell>
          <cell r="BB1108" t="str">
            <v/>
          </cell>
          <cell r="BC1108" t="str">
            <v>Compreh.</v>
          </cell>
          <cell r="BD1108" t="str">
            <v>AVL</v>
          </cell>
          <cell r="BE1108"/>
          <cell r="BF1108" t="str">
            <v>LIGHT VEHICLE TRANSPORT</v>
          </cell>
          <cell r="BG1108" t="str">
            <v>FMB120</v>
          </cell>
          <cell r="BH1108">
            <v>354018119570947</v>
          </cell>
          <cell r="BI1108" t="str">
            <v>9742800053600</v>
          </cell>
          <cell r="BJ1108" t="str">
            <v>Fixed</v>
          </cell>
          <cell r="BK1108">
            <v>44490</v>
          </cell>
          <cell r="BL1108"/>
          <cell r="BM1108"/>
          <cell r="BN1108">
            <v>4000030613</v>
          </cell>
          <cell r="BO1108"/>
          <cell r="BP1108" t="str">
            <v xml:space="preserve"> 3 Years or 200,000 kms ,Tail Lift 2 Years,Dry Box : 1 Year</v>
          </cell>
          <cell r="BQ1108">
            <v>1108050100</v>
          </cell>
        </row>
        <row r="1109">
          <cell r="C1109">
            <v>291962</v>
          </cell>
          <cell r="D1109" t="str">
            <v>Active</v>
          </cell>
          <cell r="E1109" t="str">
            <v xml:space="preserve">Hyundai </v>
          </cell>
          <cell r="F1109" t="str">
            <v>Manuel</v>
          </cell>
          <cell r="G1109" t="str">
            <v>HD-72</v>
          </cell>
          <cell r="H1109" t="str">
            <v>Rigid Truck</v>
          </cell>
          <cell r="I1109"/>
          <cell r="J1109" t="str">
            <v>Reefer Box With Tail Lift</v>
          </cell>
          <cell r="K1109"/>
          <cell r="L1109"/>
          <cell r="M1109"/>
          <cell r="N1109" t="str">
            <v>KMFGA17C7NC355422</v>
          </cell>
          <cell r="O1109">
            <v>2022</v>
          </cell>
          <cell r="P1109" t="str">
            <v>South Korea</v>
          </cell>
          <cell r="Q1109" t="str">
            <v>TR-Transport - Operations</v>
          </cell>
          <cell r="R1109" t="str">
            <v>GWC</v>
          </cell>
          <cell r="S1109" t="str">
            <v>LVQ</v>
          </cell>
          <cell r="T1109"/>
          <cell r="U1109"/>
          <cell r="V1109"/>
          <cell r="W1109">
            <v>4</v>
          </cell>
          <cell r="X1109" t="str">
            <v>White</v>
          </cell>
          <cell r="Y1109" t="str">
            <v>D4DCLJ688996</v>
          </cell>
          <cell r="Z1109"/>
          <cell r="AA1109" t="str">
            <v>Diesel</v>
          </cell>
          <cell r="AB1109" t="str">
            <v>100 LTR</v>
          </cell>
          <cell r="AC1109">
            <v>1</v>
          </cell>
          <cell r="AD1109"/>
          <cell r="AE1109"/>
          <cell r="AF1109"/>
          <cell r="AG1109"/>
          <cell r="AH1109" t="str">
            <v>3.5TON</v>
          </cell>
          <cell r="AI1109">
            <v>3450</v>
          </cell>
          <cell r="AJ1109">
            <v>8275</v>
          </cell>
          <cell r="AK1109">
            <v>4825</v>
          </cell>
          <cell r="AL1109">
            <v>510</v>
          </cell>
          <cell r="AM1109">
            <v>535</v>
          </cell>
          <cell r="AN1109">
            <v>208</v>
          </cell>
          <cell r="AO1109">
            <v>230</v>
          </cell>
          <cell r="AP1109">
            <v>200</v>
          </cell>
          <cell r="AQ1109">
            <v>220</v>
          </cell>
          <cell r="AR1109"/>
          <cell r="AS1109" t="str">
            <v>Thermo King</v>
          </cell>
          <cell r="AT1109" t="str">
            <v>GLW 1287033</v>
          </cell>
          <cell r="AU1109"/>
          <cell r="AV1109"/>
          <cell r="AW1109"/>
          <cell r="AX1109"/>
          <cell r="AY1109" t="e">
            <v>#N/A</v>
          </cell>
          <cell r="AZ1109"/>
          <cell r="BA1109">
            <v>45085</v>
          </cell>
          <cell r="BB1109" t="str">
            <v/>
          </cell>
          <cell r="BC1109" t="str">
            <v>Compreh.</v>
          </cell>
          <cell r="BD1109" t="str">
            <v>AVL</v>
          </cell>
          <cell r="BE1109"/>
          <cell r="BF1109" t="str">
            <v>LIGHT VEHICLE TRANSPORT</v>
          </cell>
          <cell r="BG1109" t="str">
            <v>FMB120</v>
          </cell>
          <cell r="BH1109">
            <v>354018119570525</v>
          </cell>
          <cell r="BI1109">
            <v>9742800053612</v>
          </cell>
          <cell r="BJ1109" t="str">
            <v>Fixed</v>
          </cell>
          <cell r="BK1109">
            <v>44490</v>
          </cell>
          <cell r="BL1109"/>
          <cell r="BM1109"/>
          <cell r="BN1109">
            <v>4000030613</v>
          </cell>
          <cell r="BO1109"/>
          <cell r="BP1109" t="str">
            <v xml:space="preserve"> 3 Years or 200,000 kms ,Tail Lift 2 Years,Dry Box : 1 Year</v>
          </cell>
          <cell r="BQ1109">
            <v>1108050100</v>
          </cell>
        </row>
        <row r="1110">
          <cell r="C1110">
            <v>289669</v>
          </cell>
          <cell r="D1110" t="str">
            <v>Active</v>
          </cell>
          <cell r="E1110" t="str">
            <v xml:space="preserve">Hyundai </v>
          </cell>
          <cell r="F1110" t="str">
            <v>Manuel</v>
          </cell>
          <cell r="G1110" t="str">
            <v>HD-72</v>
          </cell>
          <cell r="H1110" t="str">
            <v>Rigid Truck</v>
          </cell>
          <cell r="I1110"/>
          <cell r="J1110" t="str">
            <v>Dry Box With Tail Lift</v>
          </cell>
          <cell r="K1110"/>
          <cell r="L1110"/>
          <cell r="M1110"/>
          <cell r="N1110" t="str">
            <v>KMFGA17C0NC355407</v>
          </cell>
          <cell r="O1110">
            <v>2022</v>
          </cell>
          <cell r="P1110" t="str">
            <v>South Korea</v>
          </cell>
          <cell r="Q1110" t="str">
            <v>TR-Transport - Operations</v>
          </cell>
          <cell r="R1110" t="str">
            <v>GWC</v>
          </cell>
          <cell r="S1110" t="str">
            <v>LVQ</v>
          </cell>
          <cell r="T1110"/>
          <cell r="U1110"/>
          <cell r="V1110"/>
          <cell r="W1110">
            <v>4</v>
          </cell>
          <cell r="X1110" t="str">
            <v>White</v>
          </cell>
          <cell r="Y1110" t="str">
            <v>D4DCLJ690406</v>
          </cell>
          <cell r="Z1110"/>
          <cell r="AA1110" t="str">
            <v>Diesel</v>
          </cell>
          <cell r="AB1110" t="str">
            <v>100 LTR</v>
          </cell>
          <cell r="AC1110">
            <v>1</v>
          </cell>
          <cell r="AD1110"/>
          <cell r="AE1110"/>
          <cell r="AF1110"/>
          <cell r="AG1110"/>
          <cell r="AH1110" t="str">
            <v>3.5TON</v>
          </cell>
          <cell r="AI1110">
            <v>3450</v>
          </cell>
          <cell r="AJ1110">
            <v>8149</v>
          </cell>
          <cell r="AK1110">
            <v>4699</v>
          </cell>
          <cell r="AL1110">
            <v>500</v>
          </cell>
          <cell r="AM1110">
            <v>450</v>
          </cell>
          <cell r="AN1110">
            <v>208</v>
          </cell>
          <cell r="AO1110">
            <v>220</v>
          </cell>
          <cell r="AP1110">
            <v>200</v>
          </cell>
          <cell r="AQ1110">
            <v>218</v>
          </cell>
          <cell r="AR1110"/>
          <cell r="AS1110"/>
          <cell r="AT1110"/>
          <cell r="AU1110"/>
          <cell r="AV1110"/>
          <cell r="AW1110"/>
          <cell r="AX1110"/>
          <cell r="AY1110" t="e">
            <v>#N/A</v>
          </cell>
          <cell r="AZ1110"/>
          <cell r="BA1110">
            <v>45081</v>
          </cell>
          <cell r="BB1110" t="str">
            <v/>
          </cell>
          <cell r="BC1110" t="str">
            <v>Compreh.</v>
          </cell>
          <cell r="BD1110" t="str">
            <v>AVL</v>
          </cell>
          <cell r="BE1110"/>
          <cell r="BF1110" t="str">
            <v>LIGHT VEHICLE TRANSPORT</v>
          </cell>
          <cell r="BG1110" t="str">
            <v>FMB120</v>
          </cell>
          <cell r="BH1110">
            <v>354018118266315</v>
          </cell>
          <cell r="BI1110">
            <v>9742800050026</v>
          </cell>
          <cell r="BJ1110" t="str">
            <v>Fixed</v>
          </cell>
          <cell r="BK1110">
            <v>44493</v>
          </cell>
          <cell r="BL1110"/>
          <cell r="BM1110"/>
          <cell r="BN1110">
            <v>4000030613</v>
          </cell>
          <cell r="BO1110"/>
          <cell r="BP1110" t="str">
            <v xml:space="preserve"> 3 Years or 200,000 kms ,Tail Lift 2 Years,Dry Box : 1 Year</v>
          </cell>
          <cell r="BQ1110">
            <v>1108050100</v>
          </cell>
        </row>
        <row r="1111">
          <cell r="C1111">
            <v>291818</v>
          </cell>
          <cell r="D1111" t="str">
            <v>Active</v>
          </cell>
          <cell r="E1111" t="str">
            <v xml:space="preserve">Hyundai </v>
          </cell>
          <cell r="F1111" t="str">
            <v>Manuel</v>
          </cell>
          <cell r="G1111" t="str">
            <v>HD-72</v>
          </cell>
          <cell r="H1111" t="str">
            <v>Rigid Truck</v>
          </cell>
          <cell r="I1111"/>
          <cell r="J1111" t="str">
            <v>Reefer Box With Tail Lift</v>
          </cell>
          <cell r="K1111"/>
          <cell r="L1111"/>
          <cell r="M1111"/>
          <cell r="N1111" t="str">
            <v>KMFGA17C9NC355423</v>
          </cell>
          <cell r="O1111">
            <v>2022</v>
          </cell>
          <cell r="P1111" t="str">
            <v>South Korea</v>
          </cell>
          <cell r="Q1111" t="str">
            <v>TR-Transport - Operations</v>
          </cell>
          <cell r="R1111" t="str">
            <v>GWC</v>
          </cell>
          <cell r="S1111" t="str">
            <v>LVQ</v>
          </cell>
          <cell r="T1111"/>
          <cell r="U1111"/>
          <cell r="V1111"/>
          <cell r="W1111">
            <v>4</v>
          </cell>
          <cell r="X1111" t="str">
            <v>White</v>
          </cell>
          <cell r="Y1111" t="str">
            <v>D4DCLJ689854</v>
          </cell>
          <cell r="Z1111"/>
          <cell r="AA1111" t="str">
            <v>Diesel</v>
          </cell>
          <cell r="AB1111" t="str">
            <v>100 LTR</v>
          </cell>
          <cell r="AC1111">
            <v>1</v>
          </cell>
          <cell r="AD1111"/>
          <cell r="AE1111"/>
          <cell r="AF1111"/>
          <cell r="AG1111"/>
          <cell r="AH1111" t="str">
            <v>3.5TON</v>
          </cell>
          <cell r="AI1111">
            <v>3450</v>
          </cell>
          <cell r="AJ1111">
            <v>8391</v>
          </cell>
          <cell r="AK1111">
            <v>4941</v>
          </cell>
          <cell r="AL1111">
            <v>510</v>
          </cell>
          <cell r="AM1111">
            <v>535</v>
          </cell>
          <cell r="AN1111">
            <v>209</v>
          </cell>
          <cell r="AO1111">
            <v>230</v>
          </cell>
          <cell r="AP1111">
            <v>200</v>
          </cell>
          <cell r="AQ1111">
            <v>220</v>
          </cell>
          <cell r="AR1111"/>
          <cell r="AS1111" t="str">
            <v>Thermo King</v>
          </cell>
          <cell r="AT1111" t="str">
            <v>GLW 1286826</v>
          </cell>
          <cell r="AU1111"/>
          <cell r="AV1111"/>
          <cell r="AW1111"/>
          <cell r="AX1111"/>
          <cell r="AY1111" t="e">
            <v>#N/A</v>
          </cell>
          <cell r="AZ1111"/>
          <cell r="BA1111">
            <v>45083</v>
          </cell>
          <cell r="BB1111" t="str">
            <v/>
          </cell>
          <cell r="BC1111" t="str">
            <v>Compreh.</v>
          </cell>
          <cell r="BD1111" t="str">
            <v>AVL</v>
          </cell>
          <cell r="BE1111"/>
          <cell r="BF1111" t="str">
            <v>LIGHT VEHICLE TRANSPORT</v>
          </cell>
          <cell r="BG1111" t="str">
            <v>FMB120</v>
          </cell>
          <cell r="BH1111">
            <v>354018119541187</v>
          </cell>
          <cell r="BI1111" t="str">
            <v>9742800053599</v>
          </cell>
          <cell r="BJ1111" t="str">
            <v>fixed</v>
          </cell>
          <cell r="BK1111">
            <v>44493</v>
          </cell>
          <cell r="BL1111"/>
          <cell r="BM1111"/>
          <cell r="BN1111">
            <v>4000030613</v>
          </cell>
          <cell r="BO1111"/>
          <cell r="BP1111" t="str">
            <v xml:space="preserve"> 3 Years or 200,000 kms ,Tail Lift 2 Years,Dry Box : 1 Year</v>
          </cell>
          <cell r="BQ1111">
            <v>1108050100</v>
          </cell>
        </row>
        <row r="1112">
          <cell r="C1112">
            <v>308971</v>
          </cell>
          <cell r="D1112" t="str">
            <v>Active</v>
          </cell>
          <cell r="E1112" t="str">
            <v>Isuzu</v>
          </cell>
          <cell r="F1112" t="str">
            <v>Manuel</v>
          </cell>
          <cell r="G1112" t="str">
            <v>NBR</v>
          </cell>
          <cell r="H1112" t="str">
            <v>Rigid Truck</v>
          </cell>
          <cell r="I1112"/>
          <cell r="J1112" t="str">
            <v>Dry Box With Tail Lift</v>
          </cell>
          <cell r="K1112"/>
          <cell r="L1112"/>
          <cell r="M1112"/>
          <cell r="N1112" t="str">
            <v>JAMKP34T7N7P01301</v>
          </cell>
          <cell r="O1112">
            <v>2022</v>
          </cell>
          <cell r="P1112" t="str">
            <v>Japan</v>
          </cell>
          <cell r="Q1112" t="str">
            <v>CL - Distribution (Core Ops)</v>
          </cell>
          <cell r="R1112" t="str">
            <v>GWC</v>
          </cell>
          <cell r="S1112" t="str">
            <v>LVQ</v>
          </cell>
          <cell r="T1112"/>
          <cell r="U1112"/>
          <cell r="V1112"/>
          <cell r="W1112">
            <v>4</v>
          </cell>
          <cell r="X1112" t="str">
            <v>White</v>
          </cell>
          <cell r="Y1112" t="str">
            <v>155W87</v>
          </cell>
          <cell r="Z1112"/>
          <cell r="AA1112" t="str">
            <v>Diesel</v>
          </cell>
          <cell r="AB1112" t="str">
            <v>200 LTR</v>
          </cell>
          <cell r="AC1112"/>
          <cell r="AD1112"/>
          <cell r="AE1112"/>
          <cell r="AF1112"/>
          <cell r="AG1112"/>
          <cell r="AH1112" t="str">
            <v>4TON</v>
          </cell>
          <cell r="AI1112">
            <v>4240</v>
          </cell>
          <cell r="AJ1112">
            <v>6500</v>
          </cell>
          <cell r="AK1112">
            <v>2260</v>
          </cell>
          <cell r="AL1112">
            <v>429</v>
          </cell>
          <cell r="AM1112">
            <v>445</v>
          </cell>
          <cell r="AN1112">
            <v>208</v>
          </cell>
          <cell r="AO1112">
            <v>219</v>
          </cell>
          <cell r="AP1112">
            <v>223</v>
          </cell>
          <cell r="AQ1112">
            <v>238</v>
          </cell>
          <cell r="AR1112"/>
          <cell r="AS1112"/>
          <cell r="AT1112"/>
          <cell r="AU1112"/>
          <cell r="AV1112"/>
          <cell r="AW1112"/>
          <cell r="AX1112"/>
          <cell r="AY1112" t="e">
            <v>#N/A</v>
          </cell>
          <cell r="AZ1112"/>
          <cell r="BA1112">
            <v>44857</v>
          </cell>
          <cell r="BB1112" t="str">
            <v>Expired</v>
          </cell>
          <cell r="BC1112" t="str">
            <v>Compreh.</v>
          </cell>
          <cell r="BD1112" t="str">
            <v>AVL</v>
          </cell>
          <cell r="BE1112"/>
          <cell r="BF1112" t="str">
            <v>DISTRIBUTION</v>
          </cell>
          <cell r="BG1112" t="str">
            <v>FMB120</v>
          </cell>
          <cell r="BH1112">
            <v>354018119576258</v>
          </cell>
          <cell r="BI1112" t="str">
            <v>9742800053609</v>
          </cell>
          <cell r="BJ1112" t="str">
            <v>fixed</v>
          </cell>
          <cell r="BK1112">
            <v>44505</v>
          </cell>
          <cell r="BL1112"/>
          <cell r="BM1112"/>
          <cell r="BN1112">
            <v>4000033974</v>
          </cell>
          <cell r="BO1112"/>
          <cell r="BP1112" t="str">
            <v xml:space="preserve"> 5 years or 200,000KM</v>
          </cell>
          <cell r="BQ1112">
            <v>1108010252</v>
          </cell>
        </row>
        <row r="1113">
          <cell r="C1113">
            <v>309121</v>
          </cell>
          <cell r="D1113" t="str">
            <v>Active</v>
          </cell>
          <cell r="E1113" t="str">
            <v>Isuzu</v>
          </cell>
          <cell r="F1113" t="str">
            <v>Manuel</v>
          </cell>
          <cell r="G1113" t="str">
            <v>NBR</v>
          </cell>
          <cell r="H1113" t="str">
            <v>Rigid Truck</v>
          </cell>
          <cell r="I1113"/>
          <cell r="J1113" t="str">
            <v>Dry Box With Tail Lift</v>
          </cell>
          <cell r="K1113"/>
          <cell r="L1113"/>
          <cell r="M1113"/>
          <cell r="N1113" t="str">
            <v>JAMKP34T0M7P07021</v>
          </cell>
          <cell r="O1113">
            <v>2021</v>
          </cell>
          <cell r="P1113" t="str">
            <v>Japan</v>
          </cell>
          <cell r="Q1113" t="str">
            <v>CL - Distribution (Core Ops)</v>
          </cell>
          <cell r="R1113" t="str">
            <v>GWC</v>
          </cell>
          <cell r="S1113" t="str">
            <v>LVQ</v>
          </cell>
          <cell r="T1113"/>
          <cell r="U1113"/>
          <cell r="V1113"/>
          <cell r="W1113">
            <v>4</v>
          </cell>
          <cell r="X1113" t="str">
            <v>White</v>
          </cell>
          <cell r="Y1113" t="str">
            <v>140T87</v>
          </cell>
          <cell r="Z1113"/>
          <cell r="AA1113" t="str">
            <v>Diesel</v>
          </cell>
          <cell r="AB1113" t="str">
            <v>200 LTR</v>
          </cell>
          <cell r="AC1113"/>
          <cell r="AD1113"/>
          <cell r="AE1113"/>
          <cell r="AF1113"/>
          <cell r="AG1113"/>
          <cell r="AH1113" t="str">
            <v>4TON</v>
          </cell>
          <cell r="AI1113">
            <v>4240</v>
          </cell>
          <cell r="AJ1113">
            <v>6500</v>
          </cell>
          <cell r="AK1113">
            <v>2260</v>
          </cell>
          <cell r="AL1113"/>
          <cell r="AM1113"/>
          <cell r="AN1113"/>
          <cell r="AO1113"/>
          <cell r="AP1113"/>
          <cell r="AQ1113"/>
          <cell r="AR1113"/>
          <cell r="AS1113"/>
          <cell r="AT1113"/>
          <cell r="AU1113"/>
          <cell r="AV1113"/>
          <cell r="AW1113"/>
          <cell r="AX1113"/>
          <cell r="AY1113" t="e">
            <v>#N/A</v>
          </cell>
          <cell r="AZ1113"/>
          <cell r="BA1113">
            <v>44857</v>
          </cell>
          <cell r="BB1113" t="str">
            <v>Expired</v>
          </cell>
          <cell r="BC1113" t="str">
            <v>Compreh.</v>
          </cell>
          <cell r="BD1113" t="str">
            <v>AVL</v>
          </cell>
          <cell r="BE1113"/>
          <cell r="BF1113" t="str">
            <v>DISTRIBUTION</v>
          </cell>
          <cell r="BG1113" t="str">
            <v>FMB120</v>
          </cell>
          <cell r="BH1113">
            <v>354018118351778</v>
          </cell>
          <cell r="BI1113" t="str">
            <v>9742800053613</v>
          </cell>
          <cell r="BJ1113" t="str">
            <v>fixed</v>
          </cell>
          <cell r="BK1113">
            <v>44505</v>
          </cell>
          <cell r="BL1113"/>
          <cell r="BM1113"/>
          <cell r="BN1113">
            <v>4000033974</v>
          </cell>
          <cell r="BO1113"/>
          <cell r="BP1113" t="str">
            <v xml:space="preserve"> 5 years or 200,000KM</v>
          </cell>
          <cell r="BQ1113">
            <v>1108010252</v>
          </cell>
        </row>
        <row r="1114">
          <cell r="C1114">
            <v>308722</v>
          </cell>
          <cell r="D1114" t="str">
            <v>Active</v>
          </cell>
          <cell r="E1114" t="str">
            <v>Isuzu</v>
          </cell>
          <cell r="F1114" t="str">
            <v>Manuel</v>
          </cell>
          <cell r="G1114" t="str">
            <v>NBR</v>
          </cell>
          <cell r="H1114" t="str">
            <v>Rigid Truck</v>
          </cell>
          <cell r="I1114"/>
          <cell r="J1114" t="str">
            <v>Dry Box With Tail Lift</v>
          </cell>
          <cell r="K1114"/>
          <cell r="L1114"/>
          <cell r="M1114"/>
          <cell r="N1114" t="str">
            <v>JAMKP34T3M7P07109</v>
          </cell>
          <cell r="O1114">
            <v>2021</v>
          </cell>
          <cell r="P1114" t="str">
            <v>Japan</v>
          </cell>
          <cell r="Q1114" t="str">
            <v>CL - Distribution (Core Ops)</v>
          </cell>
          <cell r="R1114" t="str">
            <v>GWC</v>
          </cell>
          <cell r="S1114" t="str">
            <v>LVQ</v>
          </cell>
          <cell r="T1114"/>
          <cell r="U1114"/>
          <cell r="V1114"/>
          <cell r="W1114">
            <v>4</v>
          </cell>
          <cell r="X1114" t="str">
            <v>White</v>
          </cell>
          <cell r="Y1114" t="str">
            <v>140Z90</v>
          </cell>
          <cell r="Z1114"/>
          <cell r="AA1114" t="str">
            <v>Diesel</v>
          </cell>
          <cell r="AB1114" t="str">
            <v>200 LTR</v>
          </cell>
          <cell r="AC1114"/>
          <cell r="AD1114"/>
          <cell r="AE1114"/>
          <cell r="AF1114"/>
          <cell r="AG1114"/>
          <cell r="AH1114" t="str">
            <v>4TON</v>
          </cell>
          <cell r="AI1114">
            <v>4240</v>
          </cell>
          <cell r="AJ1114">
            <v>6500</v>
          </cell>
          <cell r="AK1114">
            <v>2260</v>
          </cell>
          <cell r="AL1114"/>
          <cell r="AM1114"/>
          <cell r="AN1114"/>
          <cell r="AO1114"/>
          <cell r="AP1114"/>
          <cell r="AQ1114"/>
          <cell r="AR1114"/>
          <cell r="AS1114"/>
          <cell r="AT1114"/>
          <cell r="AU1114"/>
          <cell r="AV1114"/>
          <cell r="AW1114"/>
          <cell r="AX1114"/>
          <cell r="AY1114" t="e">
            <v>#N/A</v>
          </cell>
          <cell r="AZ1114"/>
          <cell r="BA1114">
            <v>44857</v>
          </cell>
          <cell r="BB1114" t="str">
            <v>Expired</v>
          </cell>
          <cell r="BC1114" t="str">
            <v>Compreh.</v>
          </cell>
          <cell r="BD1114" t="str">
            <v>AVL</v>
          </cell>
          <cell r="BE1114"/>
          <cell r="BF1114" t="str">
            <v>DISTRIBUTION</v>
          </cell>
          <cell r="BG1114" t="str">
            <v>FMB120</v>
          </cell>
          <cell r="BH1114">
            <v>354018118364458</v>
          </cell>
          <cell r="BI1114" t="str">
            <v>9742800055632</v>
          </cell>
          <cell r="BJ1114" t="str">
            <v>fixed</v>
          </cell>
          <cell r="BK1114">
            <v>44505</v>
          </cell>
          <cell r="BL1114"/>
          <cell r="BM1114"/>
          <cell r="BN1114">
            <v>4000033974</v>
          </cell>
          <cell r="BO1114"/>
          <cell r="BP1114" t="str">
            <v xml:space="preserve"> 5 years or 200,000KM</v>
          </cell>
          <cell r="BQ1114">
            <v>1108010252</v>
          </cell>
        </row>
        <row r="1115">
          <cell r="C1115">
            <v>308586</v>
          </cell>
          <cell r="D1115" t="str">
            <v>Active</v>
          </cell>
          <cell r="E1115" t="str">
            <v>Isuzu</v>
          </cell>
          <cell r="F1115" t="str">
            <v>Manuel</v>
          </cell>
          <cell r="G1115" t="str">
            <v>NBR</v>
          </cell>
          <cell r="H1115" t="str">
            <v>Rigid Truck</v>
          </cell>
          <cell r="I1115"/>
          <cell r="J1115" t="str">
            <v>Dry Box With Tail Lift</v>
          </cell>
          <cell r="K1115"/>
          <cell r="L1115"/>
          <cell r="M1115"/>
          <cell r="N1115" t="str">
            <v>JAMKP34T7N7P01248</v>
          </cell>
          <cell r="O1115">
            <v>2022</v>
          </cell>
          <cell r="P1115" t="str">
            <v>Japan</v>
          </cell>
          <cell r="Q1115" t="str">
            <v>CL - Distribution (Core Ops)</v>
          </cell>
          <cell r="R1115" t="str">
            <v>GWC</v>
          </cell>
          <cell r="S1115" t="str">
            <v>LVQ</v>
          </cell>
          <cell r="T1115"/>
          <cell r="U1115"/>
          <cell r="V1115"/>
          <cell r="W1115">
            <v>4</v>
          </cell>
          <cell r="X1115" t="str">
            <v>White</v>
          </cell>
          <cell r="Y1115" t="str">
            <v>155S90</v>
          </cell>
          <cell r="Z1115"/>
          <cell r="AA1115" t="str">
            <v>Diesel</v>
          </cell>
          <cell r="AB1115" t="str">
            <v>200 LTR</v>
          </cell>
          <cell r="AC1115"/>
          <cell r="AD1115"/>
          <cell r="AE1115"/>
          <cell r="AF1115"/>
          <cell r="AG1115"/>
          <cell r="AH1115" t="str">
            <v>4TON</v>
          </cell>
          <cell r="AI1115">
            <v>4240</v>
          </cell>
          <cell r="AJ1115">
            <v>6500</v>
          </cell>
          <cell r="AK1115">
            <v>2260</v>
          </cell>
          <cell r="AL1115"/>
          <cell r="AM1115"/>
          <cell r="AN1115"/>
          <cell r="AO1115"/>
          <cell r="AP1115"/>
          <cell r="AQ1115"/>
          <cell r="AR1115"/>
          <cell r="AS1115"/>
          <cell r="AT1115"/>
          <cell r="AU1115"/>
          <cell r="AV1115"/>
          <cell r="AW1115"/>
          <cell r="AX1115"/>
          <cell r="AY1115" t="e">
            <v>#N/A</v>
          </cell>
          <cell r="AZ1115"/>
          <cell r="BA1115">
            <v>44857</v>
          </cell>
          <cell r="BB1115" t="str">
            <v>Expired</v>
          </cell>
          <cell r="BC1115" t="str">
            <v>Compreh.</v>
          </cell>
          <cell r="BD1115" t="str">
            <v>AVL</v>
          </cell>
          <cell r="BE1115"/>
          <cell r="BF1115" t="str">
            <v>DISTRIBUTION</v>
          </cell>
          <cell r="BG1115" t="str">
            <v>FMB120</v>
          </cell>
          <cell r="BH1115">
            <v>354018118364466</v>
          </cell>
          <cell r="BI1115" t="str">
            <v>9742800055633</v>
          </cell>
          <cell r="BJ1115" t="str">
            <v>fixed</v>
          </cell>
          <cell r="BK1115">
            <v>44505</v>
          </cell>
          <cell r="BL1115"/>
          <cell r="BM1115"/>
          <cell r="BN1115">
            <v>4000033974</v>
          </cell>
          <cell r="BO1115"/>
          <cell r="BP1115" t="str">
            <v xml:space="preserve"> 5 years or 200,000KM</v>
          </cell>
          <cell r="BQ1115">
            <v>1108010252</v>
          </cell>
        </row>
        <row r="1116">
          <cell r="C1116">
            <v>309235</v>
          </cell>
          <cell r="D1116" t="str">
            <v>Active</v>
          </cell>
          <cell r="E1116" t="str">
            <v>Isuzu</v>
          </cell>
          <cell r="F1116" t="str">
            <v>Manuel</v>
          </cell>
          <cell r="G1116" t="str">
            <v>NBR</v>
          </cell>
          <cell r="H1116" t="str">
            <v>Rigid Truck</v>
          </cell>
          <cell r="I1116"/>
          <cell r="J1116" t="str">
            <v>Dry Box With Tail Lift</v>
          </cell>
          <cell r="K1116"/>
          <cell r="L1116"/>
          <cell r="M1116"/>
          <cell r="N1116" t="str">
            <v>JAMKP34T9N7P01302</v>
          </cell>
          <cell r="O1116">
            <v>2022</v>
          </cell>
          <cell r="P1116" t="str">
            <v>Japan</v>
          </cell>
          <cell r="Q1116" t="str">
            <v>CL - Distribution (Core Ops)</v>
          </cell>
          <cell r="R1116" t="str">
            <v>GWC</v>
          </cell>
          <cell r="S1116" t="str">
            <v>LVQ</v>
          </cell>
          <cell r="T1116"/>
          <cell r="U1116"/>
          <cell r="V1116"/>
          <cell r="W1116">
            <v>4</v>
          </cell>
          <cell r="X1116" t="str">
            <v>White</v>
          </cell>
          <cell r="Y1116" t="str">
            <v>155X38</v>
          </cell>
          <cell r="Z1116"/>
          <cell r="AA1116" t="str">
            <v>Diesel</v>
          </cell>
          <cell r="AB1116" t="str">
            <v>200 LTR</v>
          </cell>
          <cell r="AC1116"/>
          <cell r="AD1116"/>
          <cell r="AE1116"/>
          <cell r="AF1116"/>
          <cell r="AG1116"/>
          <cell r="AH1116" t="str">
            <v>4TON</v>
          </cell>
          <cell r="AI1116">
            <v>4240</v>
          </cell>
          <cell r="AJ1116">
            <v>6500</v>
          </cell>
          <cell r="AK1116">
            <v>2260</v>
          </cell>
          <cell r="AL1116"/>
          <cell r="AM1116"/>
          <cell r="AN1116"/>
          <cell r="AO1116"/>
          <cell r="AP1116"/>
          <cell r="AQ1116"/>
          <cell r="AR1116"/>
          <cell r="AS1116"/>
          <cell r="AT1116"/>
          <cell r="AU1116"/>
          <cell r="AV1116"/>
          <cell r="AW1116"/>
          <cell r="AX1116"/>
          <cell r="AY1116" t="e">
            <v>#N/A</v>
          </cell>
          <cell r="AZ1116"/>
          <cell r="BA1116">
            <v>44857</v>
          </cell>
          <cell r="BB1116" t="str">
            <v>Expired</v>
          </cell>
          <cell r="BC1116" t="str">
            <v>Compreh.</v>
          </cell>
          <cell r="BD1116" t="str">
            <v>AVL</v>
          </cell>
          <cell r="BE1116"/>
          <cell r="BF1116" t="str">
            <v>DISTRIBUTION</v>
          </cell>
          <cell r="BG1116" t="str">
            <v>FMB120</v>
          </cell>
          <cell r="BH1116">
            <v>354018119570574</v>
          </cell>
          <cell r="BI1116" t="str">
            <v>9742800055634</v>
          </cell>
          <cell r="BJ1116" t="str">
            <v>fixed</v>
          </cell>
          <cell r="BK1116">
            <v>44505</v>
          </cell>
          <cell r="BL1116"/>
          <cell r="BM1116"/>
          <cell r="BN1116">
            <v>4000033974</v>
          </cell>
          <cell r="BO1116"/>
          <cell r="BP1116" t="str">
            <v xml:space="preserve"> 5 years or 200,000KM</v>
          </cell>
          <cell r="BQ1116">
            <v>1108010252</v>
          </cell>
        </row>
        <row r="1117">
          <cell r="C1117">
            <v>313180</v>
          </cell>
          <cell r="D1117" t="str">
            <v>Active</v>
          </cell>
          <cell r="E1117" t="str">
            <v>Toyota</v>
          </cell>
          <cell r="F1117" t="str">
            <v>Manuel</v>
          </cell>
          <cell r="G1117" t="str">
            <v>HiAce</v>
          </cell>
          <cell r="H1117" t="str">
            <v>Light Vehicle</v>
          </cell>
          <cell r="I1117"/>
          <cell r="J1117" t="str">
            <v>Commercial Van</v>
          </cell>
          <cell r="K1117"/>
          <cell r="L1117"/>
          <cell r="M1117"/>
          <cell r="N1117" t="str">
            <v>JTFPX22P1N0099121</v>
          </cell>
          <cell r="O1117">
            <v>2022</v>
          </cell>
          <cell r="P1117" t="str">
            <v>Japan</v>
          </cell>
          <cell r="Q1117" t="str">
            <v>CL - Distribution (IKEA)</v>
          </cell>
          <cell r="R1117" t="str">
            <v>GWC</v>
          </cell>
          <cell r="S1117" t="str">
            <v>LVQ</v>
          </cell>
          <cell r="T1117"/>
          <cell r="U1117"/>
          <cell r="V1117"/>
          <cell r="W1117">
            <v>4</v>
          </cell>
          <cell r="X1117" t="str">
            <v>White</v>
          </cell>
          <cell r="Y1117" t="str">
            <v>2TR-2376109</v>
          </cell>
          <cell r="Z1117"/>
          <cell r="AA1117" t="str">
            <v>petrol</v>
          </cell>
          <cell r="AB1117"/>
          <cell r="AC1117">
            <v>1</v>
          </cell>
          <cell r="AD1117"/>
          <cell r="AE1117" t="str">
            <v>2 Seater</v>
          </cell>
          <cell r="AF1117"/>
          <cell r="AG1117"/>
          <cell r="AH1117" t="str">
            <v>1TON</v>
          </cell>
          <cell r="AI1117">
            <v>1135</v>
          </cell>
          <cell r="AJ1117">
            <v>2800</v>
          </cell>
          <cell r="AK1117">
            <v>1665</v>
          </cell>
          <cell r="AL1117">
            <v>255</v>
          </cell>
          <cell r="AM1117"/>
          <cell r="AN1117">
            <v>115</v>
          </cell>
          <cell r="AO1117"/>
          <cell r="AP1117">
            <v>132</v>
          </cell>
          <cell r="AQ1117"/>
          <cell r="AR1117"/>
          <cell r="AS1117"/>
          <cell r="AT1117"/>
          <cell r="AU1117"/>
          <cell r="AV1117"/>
          <cell r="AW1117"/>
          <cell r="AX1117"/>
          <cell r="AY1117" t="e">
            <v>#N/A</v>
          </cell>
          <cell r="AZ1117"/>
          <cell r="BA1117">
            <v>44871</v>
          </cell>
          <cell r="BB1117" t="str">
            <v>Expired</v>
          </cell>
          <cell r="BC1117" t="str">
            <v>Compreh.</v>
          </cell>
          <cell r="BD1117" t="str">
            <v>AVL</v>
          </cell>
          <cell r="BE1117"/>
          <cell r="BF1117" t="str">
            <v>IKEA</v>
          </cell>
          <cell r="BG1117" t="str">
            <v>FMB120</v>
          </cell>
          <cell r="BH1117">
            <v>354018119570467</v>
          </cell>
          <cell r="BI1117" t="str">
            <v>9742800055635</v>
          </cell>
          <cell r="BJ1117" t="str">
            <v>Fixed</v>
          </cell>
          <cell r="BK1117">
            <v>44514</v>
          </cell>
          <cell r="BL1117"/>
          <cell r="BM1117"/>
          <cell r="BN1117">
            <v>4000034406</v>
          </cell>
          <cell r="BO1117"/>
          <cell r="BP1117" t="str">
            <v>3Y 100K</v>
          </cell>
          <cell r="BQ1117">
            <v>1108010253</v>
          </cell>
        </row>
        <row r="1118">
          <cell r="C1118">
            <v>315272</v>
          </cell>
          <cell r="D1118" t="str">
            <v>Active</v>
          </cell>
          <cell r="E1118" t="str">
            <v>Toyota</v>
          </cell>
          <cell r="F1118" t="str">
            <v>Manuel</v>
          </cell>
          <cell r="G1118" t="str">
            <v>HiAce</v>
          </cell>
          <cell r="H1118" t="str">
            <v>Light Vehicle</v>
          </cell>
          <cell r="I1118"/>
          <cell r="J1118" t="str">
            <v>Commercial Van</v>
          </cell>
          <cell r="K1118"/>
          <cell r="L1118"/>
          <cell r="M1118"/>
          <cell r="N1118" t="str">
            <v>JTFPX22P7N0099107</v>
          </cell>
          <cell r="O1118">
            <v>2022</v>
          </cell>
          <cell r="P1118" t="str">
            <v>Japan</v>
          </cell>
          <cell r="Q1118" t="str">
            <v>CL - Distribution (IKEA)</v>
          </cell>
          <cell r="R1118" t="str">
            <v>GWC</v>
          </cell>
          <cell r="S1118" t="str">
            <v>LVQ</v>
          </cell>
          <cell r="T1118"/>
          <cell r="U1118"/>
          <cell r="V1118"/>
          <cell r="W1118">
            <v>4</v>
          </cell>
          <cell r="X1118" t="str">
            <v>White</v>
          </cell>
          <cell r="Y1118" t="str">
            <v>2TR-2375809</v>
          </cell>
          <cell r="Z1118"/>
          <cell r="AA1118" t="str">
            <v>petrol</v>
          </cell>
          <cell r="AB1118"/>
          <cell r="AC1118">
            <v>1</v>
          </cell>
          <cell r="AD1118"/>
          <cell r="AE1118" t="str">
            <v>2 Seater</v>
          </cell>
          <cell r="AF1118"/>
          <cell r="AG1118"/>
          <cell r="AH1118" t="str">
            <v>1TON</v>
          </cell>
          <cell r="AI1118">
            <v>1465</v>
          </cell>
          <cell r="AJ1118">
            <v>3300</v>
          </cell>
          <cell r="AK1118">
            <v>1835</v>
          </cell>
          <cell r="AL1118">
            <v>255</v>
          </cell>
          <cell r="AM1118"/>
          <cell r="AN1118">
            <v>115</v>
          </cell>
          <cell r="AO1118"/>
          <cell r="AP1118">
            <v>132</v>
          </cell>
          <cell r="AQ1118"/>
          <cell r="AR1118"/>
          <cell r="AS1118"/>
          <cell r="AT1118"/>
          <cell r="AU1118"/>
          <cell r="AV1118"/>
          <cell r="AW1118"/>
          <cell r="AX1118"/>
          <cell r="AY1118" t="e">
            <v>#N/A</v>
          </cell>
          <cell r="AZ1118"/>
          <cell r="BA1118">
            <v>44871</v>
          </cell>
          <cell r="BB1118" t="str">
            <v>Expired</v>
          </cell>
          <cell r="BC1118" t="str">
            <v>Compreh.</v>
          </cell>
          <cell r="BD1118" t="str">
            <v>AVL</v>
          </cell>
          <cell r="BE1118"/>
          <cell r="BF1118" t="str">
            <v>IKEA</v>
          </cell>
          <cell r="BG1118" t="str">
            <v>FMB120</v>
          </cell>
          <cell r="BH1118">
            <v>354018118364300</v>
          </cell>
          <cell r="BI1118" t="str">
            <v>9742800055636</v>
          </cell>
          <cell r="BJ1118" t="str">
            <v>fixed</v>
          </cell>
          <cell r="BK1118">
            <v>44514</v>
          </cell>
          <cell r="BL1118"/>
          <cell r="BM1118"/>
          <cell r="BN1118">
            <v>4000034406</v>
          </cell>
          <cell r="BO1118"/>
          <cell r="BP1118" t="str">
            <v>3Y 100K</v>
          </cell>
          <cell r="BQ1118">
            <v>1108010253</v>
          </cell>
        </row>
        <row r="1119">
          <cell r="C1119">
            <v>314953</v>
          </cell>
          <cell r="D1119" t="str">
            <v>Active</v>
          </cell>
          <cell r="E1119" t="str">
            <v>Toyota</v>
          </cell>
          <cell r="F1119" t="str">
            <v>Manuel</v>
          </cell>
          <cell r="G1119" t="str">
            <v>HiAce</v>
          </cell>
          <cell r="H1119" t="str">
            <v>Light Vehicle</v>
          </cell>
          <cell r="I1119"/>
          <cell r="J1119" t="str">
            <v>Commercial Van</v>
          </cell>
          <cell r="K1119"/>
          <cell r="L1119"/>
          <cell r="M1119"/>
          <cell r="N1119" t="str">
            <v>JTFPX22P3N0099105</v>
          </cell>
          <cell r="O1119">
            <v>2022</v>
          </cell>
          <cell r="P1119" t="str">
            <v>Japan</v>
          </cell>
          <cell r="Q1119" t="str">
            <v>CL - Distribution (IKEA)</v>
          </cell>
          <cell r="R1119" t="str">
            <v>GWC</v>
          </cell>
          <cell r="S1119" t="str">
            <v>LVQ</v>
          </cell>
          <cell r="T1119"/>
          <cell r="U1119"/>
          <cell r="V1119"/>
          <cell r="W1119">
            <v>4</v>
          </cell>
          <cell r="X1119" t="str">
            <v>White</v>
          </cell>
          <cell r="Y1119" t="str">
            <v>2TR-2375500</v>
          </cell>
          <cell r="Z1119"/>
          <cell r="AA1119" t="str">
            <v>petrol</v>
          </cell>
          <cell r="AB1119"/>
          <cell r="AC1119">
            <v>1</v>
          </cell>
          <cell r="AD1119"/>
          <cell r="AE1119" t="str">
            <v>2 Seater</v>
          </cell>
          <cell r="AF1119"/>
          <cell r="AG1119"/>
          <cell r="AH1119" t="str">
            <v>1TON</v>
          </cell>
          <cell r="AI1119">
            <v>1465</v>
          </cell>
          <cell r="AJ1119">
            <v>3300</v>
          </cell>
          <cell r="AK1119">
            <v>1835</v>
          </cell>
          <cell r="AL1119">
            <v>255</v>
          </cell>
          <cell r="AM1119"/>
          <cell r="AN1119">
            <v>115</v>
          </cell>
          <cell r="AO1119"/>
          <cell r="AP1119">
            <v>132</v>
          </cell>
          <cell r="AQ1119"/>
          <cell r="AR1119"/>
          <cell r="AS1119"/>
          <cell r="AT1119"/>
          <cell r="AU1119"/>
          <cell r="AV1119"/>
          <cell r="AW1119"/>
          <cell r="AX1119"/>
          <cell r="AY1119" t="e">
            <v>#N/A</v>
          </cell>
          <cell r="AZ1119"/>
          <cell r="BA1119">
            <v>44871</v>
          </cell>
          <cell r="BB1119" t="str">
            <v>Expired</v>
          </cell>
          <cell r="BC1119" t="str">
            <v>Compreh.</v>
          </cell>
          <cell r="BD1119" t="str">
            <v>AVL</v>
          </cell>
          <cell r="BE1119"/>
          <cell r="BF1119" t="str">
            <v>IKEA</v>
          </cell>
          <cell r="BG1119" t="str">
            <v>FMB120</v>
          </cell>
          <cell r="BH1119">
            <v>354018118351687</v>
          </cell>
          <cell r="BI1119" t="str">
            <v>9742800055637</v>
          </cell>
          <cell r="BJ1119" t="str">
            <v>fixed</v>
          </cell>
          <cell r="BK1119">
            <v>44514</v>
          </cell>
          <cell r="BL1119"/>
          <cell r="BM1119"/>
          <cell r="BN1119">
            <v>4000034406</v>
          </cell>
          <cell r="BO1119"/>
          <cell r="BP1119" t="str">
            <v>3Y 100K</v>
          </cell>
          <cell r="BQ1119">
            <v>1108010253</v>
          </cell>
        </row>
        <row r="1120">
          <cell r="C1120">
            <v>315016</v>
          </cell>
          <cell r="D1120" t="str">
            <v>Active</v>
          </cell>
          <cell r="E1120" t="str">
            <v>Toyota</v>
          </cell>
          <cell r="F1120" t="str">
            <v>Manuel</v>
          </cell>
          <cell r="G1120" t="str">
            <v>HiAce</v>
          </cell>
          <cell r="H1120" t="str">
            <v>Light Vehicle</v>
          </cell>
          <cell r="I1120"/>
          <cell r="J1120" t="str">
            <v>Commercial Van</v>
          </cell>
          <cell r="K1120"/>
          <cell r="L1120"/>
          <cell r="M1120"/>
          <cell r="N1120" t="str">
            <v>JTFPX22P1N0099118</v>
          </cell>
          <cell r="O1120">
            <v>2022</v>
          </cell>
          <cell r="P1120" t="str">
            <v>Japan</v>
          </cell>
          <cell r="Q1120" t="str">
            <v>CL - Distribution (IKEA)</v>
          </cell>
          <cell r="R1120" t="str">
            <v>GWC</v>
          </cell>
          <cell r="S1120" t="str">
            <v>LVQ</v>
          </cell>
          <cell r="T1120"/>
          <cell r="U1120"/>
          <cell r="V1120"/>
          <cell r="W1120">
            <v>4</v>
          </cell>
          <cell r="X1120" t="str">
            <v>White</v>
          </cell>
          <cell r="Y1120" t="str">
            <v>2TR-2376040</v>
          </cell>
          <cell r="Z1120"/>
          <cell r="AA1120" t="str">
            <v>petrol</v>
          </cell>
          <cell r="AB1120"/>
          <cell r="AC1120">
            <v>1</v>
          </cell>
          <cell r="AD1120"/>
          <cell r="AE1120" t="str">
            <v>2 Seater</v>
          </cell>
          <cell r="AF1120"/>
          <cell r="AG1120"/>
          <cell r="AH1120" t="str">
            <v>1TON</v>
          </cell>
          <cell r="AI1120">
            <v>1465</v>
          </cell>
          <cell r="AJ1120">
            <v>3300</v>
          </cell>
          <cell r="AK1120">
            <v>1835</v>
          </cell>
          <cell r="AL1120">
            <v>255</v>
          </cell>
          <cell r="AM1120"/>
          <cell r="AN1120">
            <v>115</v>
          </cell>
          <cell r="AO1120"/>
          <cell r="AP1120">
            <v>132</v>
          </cell>
          <cell r="AQ1120"/>
          <cell r="AR1120"/>
          <cell r="AS1120"/>
          <cell r="AT1120"/>
          <cell r="AU1120"/>
          <cell r="AV1120"/>
          <cell r="AW1120"/>
          <cell r="AX1120"/>
          <cell r="AY1120" t="e">
            <v>#N/A</v>
          </cell>
          <cell r="AZ1120"/>
          <cell r="BA1120">
            <v>44871</v>
          </cell>
          <cell r="BB1120" t="str">
            <v>Expired</v>
          </cell>
          <cell r="BC1120" t="str">
            <v>Compreh.</v>
          </cell>
          <cell r="BD1120" t="str">
            <v>AVL</v>
          </cell>
          <cell r="BE1120"/>
          <cell r="BF1120" t="str">
            <v>IKEA</v>
          </cell>
          <cell r="BG1120" t="str">
            <v>FMB120</v>
          </cell>
          <cell r="BH1120">
            <v>354018118364391</v>
          </cell>
          <cell r="BI1120" t="str">
            <v>9742800055638</v>
          </cell>
          <cell r="BJ1120" t="str">
            <v>fixed</v>
          </cell>
          <cell r="BK1120">
            <v>44514</v>
          </cell>
          <cell r="BL1120"/>
          <cell r="BM1120"/>
          <cell r="BN1120">
            <v>4000034406</v>
          </cell>
          <cell r="BO1120"/>
          <cell r="BP1120" t="str">
            <v>3Y 100K</v>
          </cell>
          <cell r="BQ1120">
            <v>1108010253</v>
          </cell>
        </row>
        <row r="1121">
          <cell r="C1121">
            <v>187184</v>
          </cell>
          <cell r="D1121" t="str">
            <v>Active</v>
          </cell>
          <cell r="E1121" t="str">
            <v>Isuzu</v>
          </cell>
          <cell r="F1121" t="str">
            <v>Manuel</v>
          </cell>
          <cell r="G1121" t="str">
            <v>FRR</v>
          </cell>
          <cell r="H1121" t="str">
            <v>Rigid Truck</v>
          </cell>
          <cell r="I1121"/>
          <cell r="J1121" t="str">
            <v>Open Box Without Tail Lift</v>
          </cell>
          <cell r="K1121"/>
          <cell r="L1121"/>
          <cell r="M1121"/>
          <cell r="N1121" t="str">
            <v>JALK5M168N7700642</v>
          </cell>
          <cell r="O1121">
            <v>2022</v>
          </cell>
          <cell r="P1121" t="str">
            <v>Japan</v>
          </cell>
          <cell r="Q1121" t="str">
            <v>FF-Freight Forwarding</v>
          </cell>
          <cell r="R1121" t="str">
            <v>GWC</v>
          </cell>
          <cell r="S1121" t="str">
            <v>LVQ</v>
          </cell>
          <cell r="T1121"/>
          <cell r="U1121"/>
          <cell r="V1121"/>
          <cell r="W1121">
            <v>4</v>
          </cell>
          <cell r="X1121" t="str">
            <v>White</v>
          </cell>
          <cell r="Y1121" t="str">
            <v>0JZ825</v>
          </cell>
          <cell r="Z1121"/>
          <cell r="AA1121" t="str">
            <v>Diesel</v>
          </cell>
          <cell r="AB1121"/>
          <cell r="AC1121"/>
          <cell r="AD1121"/>
          <cell r="AE1121" t="str">
            <v>3 Seater</v>
          </cell>
          <cell r="AF1121"/>
          <cell r="AG1121"/>
          <cell r="AH1121" t="str">
            <v>7.5TON</v>
          </cell>
          <cell r="AI1121">
            <v>7610</v>
          </cell>
          <cell r="AJ1121">
            <v>11000</v>
          </cell>
          <cell r="AK1121">
            <v>3390</v>
          </cell>
          <cell r="AL1121"/>
          <cell r="AM1121">
            <v>610</v>
          </cell>
          <cell r="AN1121">
            <v>223</v>
          </cell>
          <cell r="AO1121">
            <v>230</v>
          </cell>
          <cell r="AP1121">
            <v>80</v>
          </cell>
          <cell r="AQ1121">
            <v>90</v>
          </cell>
          <cell r="AR1121"/>
          <cell r="AS1121"/>
          <cell r="AT1121"/>
          <cell r="AU1121"/>
          <cell r="AV1121"/>
          <cell r="AW1121"/>
          <cell r="AX1121"/>
          <cell r="AY1121" t="e">
            <v>#N/A</v>
          </cell>
          <cell r="AZ1121"/>
          <cell r="BA1121">
            <v>44875</v>
          </cell>
          <cell r="BB1121" t="str">
            <v>Expired</v>
          </cell>
          <cell r="BC1121" t="str">
            <v>Compreh.</v>
          </cell>
          <cell r="BD1121" t="str">
            <v>AVL</v>
          </cell>
          <cell r="BE1121"/>
          <cell r="BF1121" t="str">
            <v>FTD</v>
          </cell>
          <cell r="BG1121" t="str">
            <v>FMB120</v>
          </cell>
          <cell r="BH1121">
            <v>354018118364383</v>
          </cell>
          <cell r="BI1121" t="str">
            <v>9742800055639</v>
          </cell>
          <cell r="BJ1121" t="str">
            <v>fixed</v>
          </cell>
          <cell r="BK1121">
            <v>44523</v>
          </cell>
          <cell r="BL1121"/>
          <cell r="BM1121"/>
          <cell r="BN1121">
            <v>4000034263</v>
          </cell>
          <cell r="BO1121"/>
          <cell r="BP1121" t="str">
            <v>2Y 200K</v>
          </cell>
          <cell r="BQ1121">
            <v>1108020000</v>
          </cell>
        </row>
        <row r="1122">
          <cell r="C1122">
            <v>192150</v>
          </cell>
          <cell r="D1122" t="str">
            <v>Active</v>
          </cell>
          <cell r="E1122" t="str">
            <v>Isuzu</v>
          </cell>
          <cell r="F1122" t="str">
            <v>Manuel</v>
          </cell>
          <cell r="G1122" t="str">
            <v>NBR</v>
          </cell>
          <cell r="H1122" t="str">
            <v>Rigid Truck</v>
          </cell>
          <cell r="I1122"/>
          <cell r="J1122" t="str">
            <v>Open Box Without Tail Lift</v>
          </cell>
          <cell r="K1122"/>
          <cell r="L1122"/>
          <cell r="M1122"/>
          <cell r="N1122" t="str">
            <v>JAAKP34T0N7P01279</v>
          </cell>
          <cell r="O1122">
            <v>2022</v>
          </cell>
          <cell r="P1122" t="str">
            <v>Japan</v>
          </cell>
          <cell r="Q1122" t="str">
            <v>FF - Operation Services</v>
          </cell>
          <cell r="R1122" t="str">
            <v>GWC</v>
          </cell>
          <cell r="S1122" t="str">
            <v>LVQ</v>
          </cell>
          <cell r="T1122"/>
          <cell r="U1122"/>
          <cell r="V1122"/>
          <cell r="W1122">
            <v>4</v>
          </cell>
          <cell r="X1122" t="str">
            <v>White</v>
          </cell>
          <cell r="Y1122" t="str">
            <v>155V53</v>
          </cell>
          <cell r="Z1122"/>
          <cell r="AA1122" t="str">
            <v>Diesel</v>
          </cell>
          <cell r="AB1122"/>
          <cell r="AC1122"/>
          <cell r="AD1122"/>
          <cell r="AE1122" t="str">
            <v>3 Seater</v>
          </cell>
          <cell r="AF1122"/>
          <cell r="AG1122"/>
          <cell r="AH1122" t="str">
            <v>4TON</v>
          </cell>
          <cell r="AI1122">
            <v>4250</v>
          </cell>
          <cell r="AJ1122">
            <v>6500</v>
          </cell>
          <cell r="AK1122">
            <v>2250</v>
          </cell>
          <cell r="AL1122">
            <v>430</v>
          </cell>
          <cell r="AM1122">
            <v>440</v>
          </cell>
          <cell r="AN1122">
            <v>206</v>
          </cell>
          <cell r="AO1122">
            <v>214</v>
          </cell>
          <cell r="AP1122">
            <v>75</v>
          </cell>
          <cell r="AQ1122">
            <v>85</v>
          </cell>
          <cell r="AR1122"/>
          <cell r="AS1122"/>
          <cell r="AT1122"/>
          <cell r="AU1122"/>
          <cell r="AV1122"/>
          <cell r="AW1122"/>
          <cell r="AX1122"/>
          <cell r="AY1122" t="e">
            <v>#N/A</v>
          </cell>
          <cell r="AZ1122"/>
          <cell r="BA1122">
            <v>44875</v>
          </cell>
          <cell r="BB1122" t="str">
            <v>Expired</v>
          </cell>
          <cell r="BC1122" t="str">
            <v>Compreh.</v>
          </cell>
          <cell r="BD1122" t="str">
            <v>AVL</v>
          </cell>
          <cell r="BE1122"/>
          <cell r="BF1122" t="str">
            <v>FTD</v>
          </cell>
          <cell r="BG1122" t="str">
            <v>FMB120</v>
          </cell>
          <cell r="BH1122">
            <v>354018118351760</v>
          </cell>
          <cell r="BI1122" t="str">
            <v>9742800055640</v>
          </cell>
          <cell r="BJ1122" t="str">
            <v>fixed</v>
          </cell>
          <cell r="BK1122">
            <v>44523</v>
          </cell>
          <cell r="BL1122"/>
          <cell r="BM1122"/>
          <cell r="BN1122">
            <v>4000034263</v>
          </cell>
          <cell r="BO1122"/>
          <cell r="BP1122" t="str">
            <v>5Y 200K</v>
          </cell>
          <cell r="BQ1122">
            <v>1108020400</v>
          </cell>
        </row>
        <row r="1123">
          <cell r="C1123">
            <v>315680</v>
          </cell>
          <cell r="D1123" t="str">
            <v>Active</v>
          </cell>
          <cell r="E1123" t="str">
            <v>CMC</v>
          </cell>
          <cell r="F1123" t="str">
            <v>Manuel</v>
          </cell>
          <cell r="G1123" t="str">
            <v>VERYCA</v>
          </cell>
          <cell r="H1123" t="str">
            <v>Rigid Truck</v>
          </cell>
          <cell r="I1123"/>
          <cell r="J1123" t="str">
            <v>Reefer Box Without Tail Lift</v>
          </cell>
          <cell r="K1123"/>
          <cell r="L1123"/>
          <cell r="M1123"/>
          <cell r="N1123" t="str">
            <v>RKMCP7248MY254627</v>
          </cell>
          <cell r="O1123">
            <v>2021</v>
          </cell>
          <cell r="P1123" t="str">
            <v>China Taiwan</v>
          </cell>
          <cell r="Q1123" t="str">
            <v>TR-Transport - Operations</v>
          </cell>
          <cell r="R1123" t="str">
            <v>GWC</v>
          </cell>
          <cell r="S1123" t="str">
            <v>LVQ</v>
          </cell>
          <cell r="T1123" t="str">
            <v>Transport HMC</v>
          </cell>
          <cell r="U1123"/>
          <cell r="V1123"/>
          <cell r="W1123">
            <v>4</v>
          </cell>
          <cell r="X1123" t="str">
            <v>White</v>
          </cell>
          <cell r="Y1123" t="str">
            <v>4G15VPE23427</v>
          </cell>
          <cell r="Z1123"/>
          <cell r="AA1123" t="str">
            <v>Petrol</v>
          </cell>
          <cell r="AB1123"/>
          <cell r="AC1123">
            <v>1</v>
          </cell>
          <cell r="AD1123"/>
          <cell r="AE1123"/>
          <cell r="AF1123"/>
          <cell r="AG1123"/>
          <cell r="AH1123" t="str">
            <v>1TON</v>
          </cell>
          <cell r="AI1123">
            <v>771</v>
          </cell>
          <cell r="AJ1123">
            <v>2671</v>
          </cell>
          <cell r="AK1123">
            <v>1900</v>
          </cell>
          <cell r="AL1123">
            <v>210</v>
          </cell>
          <cell r="AM1123">
            <v>230</v>
          </cell>
          <cell r="AN1123">
            <v>130</v>
          </cell>
          <cell r="AO1123">
            <v>150</v>
          </cell>
          <cell r="AP1123">
            <v>123</v>
          </cell>
          <cell r="AQ1123">
            <v>147</v>
          </cell>
          <cell r="AR1123"/>
          <cell r="AS1123"/>
          <cell r="AT1123"/>
          <cell r="AU1123"/>
          <cell r="AV1123"/>
          <cell r="AW1123"/>
          <cell r="AX1123"/>
          <cell r="AY1123" t="e">
            <v>#N/A</v>
          </cell>
          <cell r="AZ1123"/>
          <cell r="BA1123">
            <v>44927</v>
          </cell>
          <cell r="BB1123" t="str">
            <v>Warning</v>
          </cell>
          <cell r="BC1123" t="str">
            <v>Compreh.</v>
          </cell>
          <cell r="BD1123" t="str">
            <v>AVL</v>
          </cell>
          <cell r="BE1123"/>
          <cell r="BF1123" t="str">
            <v>LIGHT VEHICLE TRANSPORT</v>
          </cell>
          <cell r="BG1123" t="str">
            <v>FMB120</v>
          </cell>
          <cell r="BH1123">
            <v>354018119653198</v>
          </cell>
          <cell r="BI1123">
            <v>9742800057128</v>
          </cell>
          <cell r="BJ1123" t="str">
            <v>Fixed</v>
          </cell>
          <cell r="BK1123">
            <v>44563</v>
          </cell>
          <cell r="BL1123"/>
          <cell r="BM1123"/>
          <cell r="BN1123">
            <v>4000036102</v>
          </cell>
          <cell r="BO1123"/>
          <cell r="BP1123" t="str">
            <v>Chassis 5 Year /100,000 km, whichever Comes first from the date of delivery Freezer Unit 2 Years or 50,000 km</v>
          </cell>
          <cell r="BQ1123">
            <v>1108050100</v>
          </cell>
        </row>
        <row r="1124">
          <cell r="C1124">
            <v>315277</v>
          </cell>
          <cell r="D1124" t="str">
            <v>Active</v>
          </cell>
          <cell r="E1124" t="str">
            <v>CMC</v>
          </cell>
          <cell r="F1124" t="str">
            <v>Manuel</v>
          </cell>
          <cell r="G1124" t="str">
            <v>VERYCA</v>
          </cell>
          <cell r="H1124" t="str">
            <v>Rigid Truck</v>
          </cell>
          <cell r="I1124"/>
          <cell r="J1124" t="str">
            <v>Reefer Box Without Tail Lift</v>
          </cell>
          <cell r="K1124"/>
          <cell r="L1124"/>
          <cell r="M1124"/>
          <cell r="N1124" t="str">
            <v>RKMCP7245MY253600</v>
          </cell>
          <cell r="O1124">
            <v>2021</v>
          </cell>
          <cell r="P1124" t="str">
            <v>China Taiwan</v>
          </cell>
          <cell r="Q1124" t="str">
            <v>TR-Transport - Operations</v>
          </cell>
          <cell r="R1124" t="str">
            <v>GWC</v>
          </cell>
          <cell r="S1124" t="str">
            <v>LVQ</v>
          </cell>
          <cell r="T1124" t="str">
            <v>Transport HMC</v>
          </cell>
          <cell r="U1124"/>
          <cell r="V1124"/>
          <cell r="W1124">
            <v>4</v>
          </cell>
          <cell r="X1124" t="str">
            <v>White</v>
          </cell>
          <cell r="Y1124" t="str">
            <v>4G15VPE2207A</v>
          </cell>
          <cell r="Z1124"/>
          <cell r="AA1124" t="str">
            <v>Petrol</v>
          </cell>
          <cell r="AB1124"/>
          <cell r="AC1124">
            <v>1</v>
          </cell>
          <cell r="AD1124"/>
          <cell r="AE1124"/>
          <cell r="AF1124"/>
          <cell r="AG1124"/>
          <cell r="AH1124" t="str">
            <v>1TON</v>
          </cell>
          <cell r="AI1124">
            <v>771</v>
          </cell>
          <cell r="AJ1124">
            <v>2671</v>
          </cell>
          <cell r="AK1124">
            <v>1900</v>
          </cell>
          <cell r="AL1124">
            <v>210</v>
          </cell>
          <cell r="AM1124">
            <v>230</v>
          </cell>
          <cell r="AN1124">
            <v>130</v>
          </cell>
          <cell r="AO1124">
            <v>150</v>
          </cell>
          <cell r="AP1124">
            <v>123</v>
          </cell>
          <cell r="AQ1124">
            <v>147</v>
          </cell>
          <cell r="AR1124"/>
          <cell r="AS1124"/>
          <cell r="AT1124"/>
          <cell r="AU1124"/>
          <cell r="AV1124"/>
          <cell r="AW1124"/>
          <cell r="AX1124"/>
          <cell r="AY1124" t="e">
            <v>#N/A</v>
          </cell>
          <cell r="AZ1124"/>
          <cell r="BA1124">
            <v>44927</v>
          </cell>
          <cell r="BB1124" t="str">
            <v>Warning</v>
          </cell>
          <cell r="BC1124" t="str">
            <v>Compreh.</v>
          </cell>
          <cell r="BD1124" t="str">
            <v>AVL</v>
          </cell>
          <cell r="BE1124"/>
          <cell r="BF1124" t="str">
            <v>LIGHT VEHICLE TRANSPORT</v>
          </cell>
          <cell r="BG1124" t="str">
            <v>FMB120</v>
          </cell>
          <cell r="BH1124">
            <v>354018118266117</v>
          </cell>
          <cell r="BI1124">
            <v>9742800057129</v>
          </cell>
          <cell r="BJ1124" t="str">
            <v>Fixed</v>
          </cell>
          <cell r="BK1124">
            <v>44563</v>
          </cell>
          <cell r="BL1124"/>
          <cell r="BM1124"/>
          <cell r="BN1124">
            <v>4000036102</v>
          </cell>
          <cell r="BO1124"/>
          <cell r="BP1124" t="str">
            <v>Chassis 5 Year /100,000 km, whichever Comes first from the date of delivery Freezer Unit 2 Years or 50,000 km</v>
          </cell>
          <cell r="BQ1124">
            <v>1108050100</v>
          </cell>
        </row>
        <row r="1125">
          <cell r="C1125">
            <v>315044</v>
          </cell>
          <cell r="D1125" t="str">
            <v>Active</v>
          </cell>
          <cell r="E1125" t="str">
            <v>CMC</v>
          </cell>
          <cell r="F1125" t="str">
            <v>Manuel</v>
          </cell>
          <cell r="G1125" t="str">
            <v>VERYCA</v>
          </cell>
          <cell r="H1125" t="str">
            <v>Rigid Truck</v>
          </cell>
          <cell r="I1125"/>
          <cell r="J1125" t="str">
            <v>Reefer Box Without Tail Lift</v>
          </cell>
          <cell r="K1125"/>
          <cell r="L1125"/>
          <cell r="M1125"/>
          <cell r="N1125" t="str">
            <v>RKMCP 7246MY254576</v>
          </cell>
          <cell r="O1125">
            <v>2021</v>
          </cell>
          <cell r="P1125" t="str">
            <v>China Taiwan</v>
          </cell>
          <cell r="Q1125" t="str">
            <v>TR-Transport - Operations</v>
          </cell>
          <cell r="R1125" t="str">
            <v>GWC</v>
          </cell>
          <cell r="S1125" t="str">
            <v>LVQ</v>
          </cell>
          <cell r="T1125" t="str">
            <v>Transport HMC</v>
          </cell>
          <cell r="U1125"/>
          <cell r="V1125"/>
          <cell r="W1125">
            <v>4</v>
          </cell>
          <cell r="X1125" t="str">
            <v>White</v>
          </cell>
          <cell r="Y1125" t="str">
            <v>4G15PVE23407</v>
          </cell>
          <cell r="Z1125"/>
          <cell r="AA1125" t="str">
            <v>Petrol</v>
          </cell>
          <cell r="AB1125"/>
          <cell r="AC1125">
            <v>1</v>
          </cell>
          <cell r="AD1125"/>
          <cell r="AE1125"/>
          <cell r="AF1125"/>
          <cell r="AG1125"/>
          <cell r="AH1125" t="str">
            <v>1TON</v>
          </cell>
          <cell r="AI1125">
            <v>771</v>
          </cell>
          <cell r="AJ1125">
            <v>2671</v>
          </cell>
          <cell r="AK1125">
            <v>1900</v>
          </cell>
          <cell r="AL1125">
            <v>210</v>
          </cell>
          <cell r="AM1125">
            <v>230</v>
          </cell>
          <cell r="AN1125">
            <v>130</v>
          </cell>
          <cell r="AO1125">
            <v>150</v>
          </cell>
          <cell r="AP1125">
            <v>123</v>
          </cell>
          <cell r="AQ1125">
            <v>147</v>
          </cell>
          <cell r="AR1125"/>
          <cell r="AS1125"/>
          <cell r="AT1125"/>
          <cell r="AU1125"/>
          <cell r="AV1125"/>
          <cell r="AW1125"/>
          <cell r="AX1125"/>
          <cell r="AY1125" t="e">
            <v>#N/A</v>
          </cell>
          <cell r="AZ1125"/>
          <cell r="BA1125">
            <v>44927</v>
          </cell>
          <cell r="BB1125" t="str">
            <v>Warning</v>
          </cell>
          <cell r="BC1125" t="str">
            <v>Compreh.</v>
          </cell>
          <cell r="BD1125" t="str">
            <v>AVL</v>
          </cell>
          <cell r="BE1125"/>
          <cell r="BF1125" t="str">
            <v>LIGHT VEHICLE TRANSPORT</v>
          </cell>
          <cell r="BG1125" t="str">
            <v>FMB120</v>
          </cell>
          <cell r="BH1125">
            <v>354018118364235</v>
          </cell>
          <cell r="BI1125">
            <v>9742800057130</v>
          </cell>
          <cell r="BJ1125" t="str">
            <v>Fixed</v>
          </cell>
          <cell r="BK1125">
            <v>44563</v>
          </cell>
          <cell r="BL1125"/>
          <cell r="BM1125"/>
          <cell r="BN1125">
            <v>4000036102</v>
          </cell>
          <cell r="BO1125"/>
          <cell r="BP1125" t="str">
            <v>Chassis 5 Year /100,000 km, whichever Comes first from the date of delivery Freezer Unit 2 Years or 50,000 km</v>
          </cell>
          <cell r="BQ1125">
            <v>1108050100</v>
          </cell>
        </row>
        <row r="1126">
          <cell r="C1126">
            <v>314543</v>
          </cell>
          <cell r="D1126" t="str">
            <v>Active</v>
          </cell>
          <cell r="E1126" t="str">
            <v>CMC</v>
          </cell>
          <cell r="F1126" t="str">
            <v>Manuel</v>
          </cell>
          <cell r="G1126" t="str">
            <v>VERYCA</v>
          </cell>
          <cell r="H1126" t="str">
            <v>Rigid Truck</v>
          </cell>
          <cell r="I1126"/>
          <cell r="J1126" t="str">
            <v>Reefer Box Without Tail Lift</v>
          </cell>
          <cell r="K1126"/>
          <cell r="L1126"/>
          <cell r="M1126"/>
          <cell r="N1126" t="str">
            <v>RKMCP7242MY254557</v>
          </cell>
          <cell r="O1126">
            <v>2021</v>
          </cell>
          <cell r="P1126" t="str">
            <v>China Taiwan</v>
          </cell>
          <cell r="Q1126" t="str">
            <v>TR-Transport - Operations</v>
          </cell>
          <cell r="R1126" t="str">
            <v>GWC</v>
          </cell>
          <cell r="S1126" t="str">
            <v>LVQ</v>
          </cell>
          <cell r="T1126" t="str">
            <v>Transport HMC</v>
          </cell>
          <cell r="U1126"/>
          <cell r="V1126"/>
          <cell r="W1126">
            <v>4</v>
          </cell>
          <cell r="X1126" t="str">
            <v>White</v>
          </cell>
          <cell r="Y1126" t="str">
            <v>4G15VPE23410</v>
          </cell>
          <cell r="Z1126"/>
          <cell r="AA1126" t="str">
            <v>Petrol</v>
          </cell>
          <cell r="AB1126"/>
          <cell r="AC1126">
            <v>1</v>
          </cell>
          <cell r="AD1126"/>
          <cell r="AE1126"/>
          <cell r="AF1126"/>
          <cell r="AG1126"/>
          <cell r="AH1126" t="str">
            <v>1TON</v>
          </cell>
          <cell r="AI1126">
            <v>771</v>
          </cell>
          <cell r="AJ1126">
            <v>2671</v>
          </cell>
          <cell r="AK1126">
            <v>1900</v>
          </cell>
          <cell r="AL1126">
            <v>210</v>
          </cell>
          <cell r="AM1126">
            <v>230</v>
          </cell>
          <cell r="AN1126">
            <v>130</v>
          </cell>
          <cell r="AO1126">
            <v>150</v>
          </cell>
          <cell r="AP1126">
            <v>123</v>
          </cell>
          <cell r="AQ1126">
            <v>147</v>
          </cell>
          <cell r="AR1126"/>
          <cell r="AS1126"/>
          <cell r="AT1126"/>
          <cell r="AU1126"/>
          <cell r="AV1126"/>
          <cell r="AW1126"/>
          <cell r="AX1126"/>
          <cell r="AY1126" t="e">
            <v>#N/A</v>
          </cell>
          <cell r="AZ1126"/>
          <cell r="BA1126">
            <v>44927</v>
          </cell>
          <cell r="BB1126" t="str">
            <v>Warning</v>
          </cell>
          <cell r="BC1126" t="str">
            <v>Compreh.</v>
          </cell>
          <cell r="BD1126" t="str">
            <v>AVL</v>
          </cell>
          <cell r="BE1126"/>
          <cell r="BF1126" t="str">
            <v>LIGHT VEHICLE TRANSPORT</v>
          </cell>
          <cell r="BG1126" t="str">
            <v>FMB120</v>
          </cell>
          <cell r="BH1126">
            <v>354018118266091</v>
          </cell>
          <cell r="BI1126">
            <v>9742800057132</v>
          </cell>
          <cell r="BJ1126" t="str">
            <v>Fixed</v>
          </cell>
          <cell r="BK1126">
            <v>44563</v>
          </cell>
          <cell r="BL1126"/>
          <cell r="BM1126"/>
          <cell r="BN1126">
            <v>4000036102</v>
          </cell>
          <cell r="BO1126"/>
          <cell r="BP1126" t="str">
            <v>Chassis 5 Year /100,000 km, whichever Comes first from the date of delivery Freezer Unit 2 Years or 50,000 km</v>
          </cell>
          <cell r="BQ1126">
            <v>1108050100</v>
          </cell>
        </row>
        <row r="1127">
          <cell r="C1127">
            <v>314398</v>
          </cell>
          <cell r="D1127" t="str">
            <v>Active</v>
          </cell>
          <cell r="E1127" t="str">
            <v>CMC</v>
          </cell>
          <cell r="F1127" t="str">
            <v>Manuel</v>
          </cell>
          <cell r="G1127" t="str">
            <v>VERYCA</v>
          </cell>
          <cell r="H1127" t="str">
            <v>Rigid Truck</v>
          </cell>
          <cell r="I1127"/>
          <cell r="J1127" t="str">
            <v>Reefer Box Without Tail Lift</v>
          </cell>
          <cell r="K1127"/>
          <cell r="L1127"/>
          <cell r="M1127"/>
          <cell r="N1127" t="str">
            <v>RKMCP 7244MY254561</v>
          </cell>
          <cell r="O1127">
            <v>2021</v>
          </cell>
          <cell r="P1127" t="str">
            <v>China Taiwan</v>
          </cell>
          <cell r="Q1127" t="str">
            <v>TR-Transport - Operations</v>
          </cell>
          <cell r="R1127" t="str">
            <v>GWC</v>
          </cell>
          <cell r="S1127" t="str">
            <v>LVQ</v>
          </cell>
          <cell r="T1127" t="str">
            <v>Transport HMC</v>
          </cell>
          <cell r="U1127"/>
          <cell r="V1127"/>
          <cell r="W1127">
            <v>4</v>
          </cell>
          <cell r="X1127" t="str">
            <v>White</v>
          </cell>
          <cell r="Y1127" t="str">
            <v>4G15VPE23415</v>
          </cell>
          <cell r="Z1127"/>
          <cell r="AA1127" t="str">
            <v>Petrol</v>
          </cell>
          <cell r="AB1127"/>
          <cell r="AC1127">
            <v>1</v>
          </cell>
          <cell r="AD1127"/>
          <cell r="AE1127"/>
          <cell r="AF1127"/>
          <cell r="AG1127"/>
          <cell r="AH1127" t="str">
            <v>1TON</v>
          </cell>
          <cell r="AI1127">
            <v>771</v>
          </cell>
          <cell r="AJ1127">
            <v>2671</v>
          </cell>
          <cell r="AK1127">
            <v>1900</v>
          </cell>
          <cell r="AL1127">
            <v>210</v>
          </cell>
          <cell r="AM1127">
            <v>230</v>
          </cell>
          <cell r="AN1127">
            <v>130</v>
          </cell>
          <cell r="AO1127">
            <v>150</v>
          </cell>
          <cell r="AP1127">
            <v>123</v>
          </cell>
          <cell r="AQ1127">
            <v>147</v>
          </cell>
          <cell r="AR1127"/>
          <cell r="AS1127"/>
          <cell r="AT1127"/>
          <cell r="AU1127"/>
          <cell r="AV1127"/>
          <cell r="AW1127"/>
          <cell r="AX1127"/>
          <cell r="AY1127" t="e">
            <v>#N/A</v>
          </cell>
          <cell r="AZ1127"/>
          <cell r="BA1127">
            <v>44927</v>
          </cell>
          <cell r="BB1127" t="str">
            <v>Warning</v>
          </cell>
          <cell r="BC1127" t="str">
            <v>Compreh.</v>
          </cell>
          <cell r="BD1127" t="str">
            <v>AVL</v>
          </cell>
          <cell r="BE1127"/>
          <cell r="BF1127" t="str">
            <v>LIGHT VEHICLE TRANSPORT</v>
          </cell>
          <cell r="BG1127" t="str">
            <v>FMB120</v>
          </cell>
          <cell r="BH1127">
            <v>354018119416331</v>
          </cell>
          <cell r="BI1127">
            <v>9742800057131</v>
          </cell>
          <cell r="BJ1127" t="str">
            <v>Fixed</v>
          </cell>
          <cell r="BK1127">
            <v>44563</v>
          </cell>
          <cell r="BL1127"/>
          <cell r="BM1127"/>
          <cell r="BN1127">
            <v>4000036102</v>
          </cell>
          <cell r="BO1127"/>
          <cell r="BP1127" t="str">
            <v>Chassis 5 Year /100,000 km, whichever Comes first from the date of delivery Freezer Unit 2 Years or 50,000 km</v>
          </cell>
          <cell r="BQ1127">
            <v>1108050100</v>
          </cell>
        </row>
        <row r="1128">
          <cell r="C1128">
            <v>315096</v>
          </cell>
          <cell r="D1128" t="str">
            <v>Active</v>
          </cell>
          <cell r="E1128" t="str">
            <v>CMC</v>
          </cell>
          <cell r="F1128" t="str">
            <v>Manuel</v>
          </cell>
          <cell r="G1128" t="str">
            <v>VERYCA</v>
          </cell>
          <cell r="H1128" t="str">
            <v>Rigid Truck</v>
          </cell>
          <cell r="I1128"/>
          <cell r="J1128" t="str">
            <v>Reefer Box Without Tail Lift</v>
          </cell>
          <cell r="K1128"/>
          <cell r="L1128"/>
          <cell r="M1128"/>
          <cell r="N1128" t="str">
            <v>RKMCP7245MY253533</v>
          </cell>
          <cell r="O1128">
            <v>2021</v>
          </cell>
          <cell r="P1128" t="str">
            <v>China Taiwan</v>
          </cell>
          <cell r="Q1128" t="str">
            <v>TR-Transport - Operations</v>
          </cell>
          <cell r="R1128" t="str">
            <v>GWC</v>
          </cell>
          <cell r="S1128" t="str">
            <v>LVQ</v>
          </cell>
          <cell r="T1128" t="str">
            <v>Transport HMC</v>
          </cell>
          <cell r="U1128"/>
          <cell r="V1128"/>
          <cell r="W1128">
            <v>4</v>
          </cell>
          <cell r="X1128" t="str">
            <v>White</v>
          </cell>
          <cell r="Y1128" t="str">
            <v>4G15VPE22122</v>
          </cell>
          <cell r="Z1128"/>
          <cell r="AA1128" t="str">
            <v>Petrol</v>
          </cell>
          <cell r="AB1128"/>
          <cell r="AC1128">
            <v>1</v>
          </cell>
          <cell r="AD1128"/>
          <cell r="AE1128"/>
          <cell r="AF1128"/>
          <cell r="AG1128"/>
          <cell r="AH1128" t="str">
            <v>1TON</v>
          </cell>
          <cell r="AI1128">
            <v>771</v>
          </cell>
          <cell r="AJ1128">
            <v>2671</v>
          </cell>
          <cell r="AK1128">
            <v>1900</v>
          </cell>
          <cell r="AL1128">
            <v>210</v>
          </cell>
          <cell r="AM1128">
            <v>230</v>
          </cell>
          <cell r="AN1128">
            <v>130</v>
          </cell>
          <cell r="AO1128">
            <v>150</v>
          </cell>
          <cell r="AP1128">
            <v>123</v>
          </cell>
          <cell r="AQ1128">
            <v>147</v>
          </cell>
          <cell r="AR1128"/>
          <cell r="AS1128"/>
          <cell r="AT1128"/>
          <cell r="AU1128"/>
          <cell r="AV1128"/>
          <cell r="AW1128"/>
          <cell r="AX1128"/>
          <cell r="AY1128" t="e">
            <v>#N/A</v>
          </cell>
          <cell r="AZ1128"/>
          <cell r="BA1128">
            <v>44927</v>
          </cell>
          <cell r="BB1128" t="str">
            <v>Warning</v>
          </cell>
          <cell r="BC1128" t="str">
            <v>Compreh.</v>
          </cell>
          <cell r="BD1128" t="str">
            <v>AVL</v>
          </cell>
          <cell r="BE1128"/>
          <cell r="BF1128" t="str">
            <v>LIGHT VEHICLE TRANSPORT</v>
          </cell>
          <cell r="BG1128" t="str">
            <v>FMB120</v>
          </cell>
          <cell r="BH1128">
            <v>354018118364318</v>
          </cell>
          <cell r="BI1128">
            <v>9742800057133</v>
          </cell>
          <cell r="BJ1128" t="str">
            <v>Fixed</v>
          </cell>
          <cell r="BK1128">
            <v>44563</v>
          </cell>
          <cell r="BL1128"/>
          <cell r="BM1128"/>
          <cell r="BN1128">
            <v>4000036102</v>
          </cell>
          <cell r="BO1128"/>
          <cell r="BP1128" t="str">
            <v>Chassis 5 Year /100,000 km, whichever Comes first from the date of delivery Freezer Unit 2 Years or 50,000 km</v>
          </cell>
          <cell r="BQ1128">
            <v>1108050100</v>
          </cell>
        </row>
        <row r="1129">
          <cell r="C1129">
            <v>113707</v>
          </cell>
          <cell r="D1129" t="str">
            <v>Active</v>
          </cell>
          <cell r="E1129" t="str">
            <v>Isuzu</v>
          </cell>
          <cell r="F1129" t="str">
            <v>Manuel</v>
          </cell>
          <cell r="G1129" t="str">
            <v>DMAX</v>
          </cell>
          <cell r="H1129" t="str">
            <v>PASSENGER CAB</v>
          </cell>
          <cell r="I1129" t="str">
            <v>Double Cabin</v>
          </cell>
          <cell r="J1129" t="str">
            <v>PASSENGER CAB</v>
          </cell>
          <cell r="K1129"/>
          <cell r="L1129"/>
          <cell r="M1129"/>
          <cell r="N1129" t="str">
            <v>M3GER3318NB000438</v>
          </cell>
          <cell r="O1129">
            <v>2022</v>
          </cell>
          <cell r="P1129" t="str">
            <v>India</v>
          </cell>
          <cell r="Q1129" t="str">
            <v>CS-Security</v>
          </cell>
          <cell r="R1129" t="str">
            <v>GWC</v>
          </cell>
          <cell r="S1129" t="str">
            <v>LVQ</v>
          </cell>
          <cell r="T1129"/>
          <cell r="U1129"/>
          <cell r="V1129"/>
          <cell r="W1129">
            <v>4</v>
          </cell>
          <cell r="X1129" t="str">
            <v>White</v>
          </cell>
          <cell r="Y1129" t="str">
            <v>WJ3343</v>
          </cell>
          <cell r="Z1129"/>
          <cell r="AA1129" t="str">
            <v>Diesel</v>
          </cell>
          <cell r="AB1129"/>
          <cell r="AC1129">
            <v>1</v>
          </cell>
          <cell r="AD1129"/>
          <cell r="AE1129" t="str">
            <v>5 Seater</v>
          </cell>
          <cell r="AF1129"/>
          <cell r="AG1129"/>
          <cell r="AH1129" t="str">
            <v>1TON</v>
          </cell>
          <cell r="AI1129">
            <v>1105</v>
          </cell>
          <cell r="AJ1129">
            <v>2750</v>
          </cell>
          <cell r="AK1129">
            <v>1645</v>
          </cell>
          <cell r="AL1129"/>
          <cell r="AM1129"/>
          <cell r="AN1129"/>
          <cell r="AO1129"/>
          <cell r="AP1129"/>
          <cell r="AQ1129"/>
          <cell r="AR1129"/>
          <cell r="AS1129"/>
          <cell r="AT1129"/>
          <cell r="AU1129"/>
          <cell r="AV1129"/>
          <cell r="AW1129"/>
          <cell r="AX1129"/>
          <cell r="AY1129" t="e">
            <v>#N/A</v>
          </cell>
          <cell r="AZ1129"/>
          <cell r="BA1129">
            <v>44936</v>
          </cell>
          <cell r="BB1129" t="str">
            <v>Warning</v>
          </cell>
          <cell r="BC1129" t="str">
            <v>Compreh.</v>
          </cell>
          <cell r="BD1129" t="str">
            <v>AVL</v>
          </cell>
          <cell r="BE1129"/>
          <cell r="BF1129" t="str">
            <v>CS - Security</v>
          </cell>
          <cell r="BG1129" t="str">
            <v>FMB120</v>
          </cell>
          <cell r="BH1129">
            <v>354018119653503</v>
          </cell>
          <cell r="BI1129" t="str">
            <v> 9742800057134</v>
          </cell>
          <cell r="BJ1129" t="str">
            <v>Fixed</v>
          </cell>
          <cell r="BK1129">
            <v>44578</v>
          </cell>
          <cell r="BL1129"/>
          <cell r="BM1129"/>
          <cell r="BN1129">
            <v>4000033445</v>
          </cell>
          <cell r="BO1129"/>
          <cell r="BP1129" t="str">
            <v>3 years/100,000 KMs</v>
          </cell>
          <cell r="BQ1129">
            <v>1105010200</v>
          </cell>
        </row>
        <row r="1130">
          <cell r="C1130">
            <v>116949</v>
          </cell>
          <cell r="D1130" t="str">
            <v>Active</v>
          </cell>
          <cell r="E1130" t="str">
            <v>Isuzu</v>
          </cell>
          <cell r="F1130" t="str">
            <v>Manuel</v>
          </cell>
          <cell r="G1130" t="str">
            <v>DMAX</v>
          </cell>
          <cell r="H1130" t="str">
            <v>PASSENGER CAB</v>
          </cell>
          <cell r="I1130" t="str">
            <v>Double Cabin</v>
          </cell>
          <cell r="J1130" t="str">
            <v>PASSENGER CAB</v>
          </cell>
          <cell r="K1130"/>
          <cell r="L1130"/>
          <cell r="M1130"/>
          <cell r="N1130" t="str">
            <v>M3GER331XNB000439</v>
          </cell>
          <cell r="O1130">
            <v>2022</v>
          </cell>
          <cell r="P1130" t="str">
            <v>India</v>
          </cell>
          <cell r="Q1130" t="str">
            <v>CS-Security</v>
          </cell>
          <cell r="R1130" t="str">
            <v>GWC</v>
          </cell>
          <cell r="S1130" t="str">
            <v>LVQ</v>
          </cell>
          <cell r="T1130"/>
          <cell r="U1130"/>
          <cell r="V1130"/>
          <cell r="W1130">
            <v>4</v>
          </cell>
          <cell r="X1130" t="str">
            <v>White</v>
          </cell>
          <cell r="Y1130" t="str">
            <v>WJ3337</v>
          </cell>
          <cell r="Z1130"/>
          <cell r="AA1130" t="str">
            <v>Diesel</v>
          </cell>
          <cell r="AB1130"/>
          <cell r="AC1130">
            <v>1</v>
          </cell>
          <cell r="AD1130"/>
          <cell r="AE1130" t="str">
            <v>5 Seater</v>
          </cell>
          <cell r="AF1130"/>
          <cell r="AG1130"/>
          <cell r="AH1130" t="str">
            <v>1TON</v>
          </cell>
          <cell r="AI1130">
            <v>1105</v>
          </cell>
          <cell r="AJ1130">
            <v>2750</v>
          </cell>
          <cell r="AK1130">
            <v>1645</v>
          </cell>
          <cell r="AL1130"/>
          <cell r="AM1130"/>
          <cell r="AN1130"/>
          <cell r="AO1130"/>
          <cell r="AP1130"/>
          <cell r="AQ1130"/>
          <cell r="AR1130"/>
          <cell r="AS1130"/>
          <cell r="AT1130"/>
          <cell r="AU1130"/>
          <cell r="AV1130"/>
          <cell r="AW1130"/>
          <cell r="AX1130"/>
          <cell r="AY1130" t="e">
            <v>#N/A</v>
          </cell>
          <cell r="AZ1130"/>
          <cell r="BA1130">
            <v>44936</v>
          </cell>
          <cell r="BB1130" t="str">
            <v>Warning</v>
          </cell>
          <cell r="BC1130" t="str">
            <v>Compreh.</v>
          </cell>
          <cell r="BD1130" t="str">
            <v>AVL</v>
          </cell>
          <cell r="BE1130"/>
          <cell r="BF1130" t="str">
            <v>CS - Security</v>
          </cell>
          <cell r="BG1130" t="str">
            <v>FMB120</v>
          </cell>
          <cell r="BH1130">
            <v>354018118266208</v>
          </cell>
          <cell r="BI1130" t="str">
            <v> 9742800057135</v>
          </cell>
          <cell r="BJ1130" t="str">
            <v>Fixed</v>
          </cell>
          <cell r="BK1130">
            <v>44578</v>
          </cell>
          <cell r="BL1130"/>
          <cell r="BM1130"/>
          <cell r="BN1130">
            <v>4000033445</v>
          </cell>
          <cell r="BO1130"/>
          <cell r="BP1130" t="str">
            <v>3 years/100,000 KMs</v>
          </cell>
          <cell r="BQ1130">
            <v>1105010200</v>
          </cell>
        </row>
        <row r="1131">
          <cell r="C1131">
            <v>300315</v>
          </cell>
          <cell r="D1131" t="str">
            <v>Active</v>
          </cell>
          <cell r="E1131" t="str">
            <v>Hino</v>
          </cell>
          <cell r="F1131" t="str">
            <v>Manuel</v>
          </cell>
          <cell r="G1131" t="str">
            <v>XZU710L</v>
          </cell>
          <cell r="H1131" t="str">
            <v>Rigid Truck</v>
          </cell>
          <cell r="I1131"/>
          <cell r="J1131" t="str">
            <v>Reefer Box With Tail Lift</v>
          </cell>
          <cell r="K1131"/>
          <cell r="L1131"/>
          <cell r="M1131"/>
          <cell r="N1131" t="str">
            <v>JHHUCK1F1NK041561</v>
          </cell>
          <cell r="O1131">
            <v>2022</v>
          </cell>
          <cell r="P1131" t="str">
            <v>Japan</v>
          </cell>
          <cell r="Q1131" t="str">
            <v>CL - Distribution (Core Ops)</v>
          </cell>
          <cell r="R1131" t="str">
            <v>GWC</v>
          </cell>
          <cell r="S1131" t="str">
            <v>LVQ</v>
          </cell>
          <cell r="T1131"/>
          <cell r="U1131"/>
          <cell r="V1131"/>
          <cell r="W1131">
            <v>4</v>
          </cell>
          <cell r="X1131" t="str">
            <v>White</v>
          </cell>
          <cell r="Y1131">
            <v>14130</v>
          </cell>
          <cell r="Z1131"/>
          <cell r="AA1131" t="str">
            <v>Diesel</v>
          </cell>
          <cell r="AB1131"/>
          <cell r="AC1131">
            <v>1</v>
          </cell>
          <cell r="AD1131"/>
          <cell r="AE1131"/>
          <cell r="AF1131"/>
          <cell r="AG1131"/>
          <cell r="AH1131" t="str">
            <v>4TON</v>
          </cell>
          <cell r="AI1131">
            <v>4180</v>
          </cell>
          <cell r="AJ1131">
            <v>6500</v>
          </cell>
          <cell r="AK1131">
            <v>2320</v>
          </cell>
          <cell r="AL1131">
            <v>430</v>
          </cell>
          <cell r="AM1131">
            <v>446</v>
          </cell>
          <cell r="AN1131">
            <v>200</v>
          </cell>
          <cell r="AO1131">
            <v>210</v>
          </cell>
          <cell r="AP1131">
            <v>210</v>
          </cell>
          <cell r="AQ1131">
            <v>222</v>
          </cell>
          <cell r="AR1131"/>
          <cell r="AS1131" t="str">
            <v>Thermoking</v>
          </cell>
          <cell r="AT1131"/>
          <cell r="AU1131"/>
          <cell r="AV1131"/>
          <cell r="AW1131"/>
          <cell r="AX1131"/>
          <cell r="AY1131" t="e">
            <v>#N/A</v>
          </cell>
          <cell r="AZ1131"/>
          <cell r="BA1131">
            <v>44936</v>
          </cell>
          <cell r="BB1131" t="str">
            <v>Warning</v>
          </cell>
          <cell r="BC1131" t="str">
            <v>Compreh.</v>
          </cell>
          <cell r="BD1131" t="str">
            <v>AVL</v>
          </cell>
          <cell r="BE1131"/>
          <cell r="BF1131" t="str">
            <v>DISTRIBUTION</v>
          </cell>
          <cell r="BG1131" t="str">
            <v>FMB120</v>
          </cell>
          <cell r="BH1131">
            <v>354018119635310</v>
          </cell>
          <cell r="BI1131" t="str">
            <v> 9742800057136</v>
          </cell>
          <cell r="BJ1131" t="str">
            <v>Fixed</v>
          </cell>
          <cell r="BK1131">
            <v>44583</v>
          </cell>
          <cell r="BL1131"/>
          <cell r="BM1131"/>
          <cell r="BN1131">
            <v>4000036015</v>
          </cell>
          <cell r="BO1131"/>
          <cell r="BP1131" t="str">
            <v xml:space="preserve"> 3 Years or 100,000 Km</v>
          </cell>
          <cell r="BQ1131">
            <v>1108010252</v>
          </cell>
        </row>
        <row r="1132">
          <cell r="C1132">
            <v>330150</v>
          </cell>
          <cell r="D1132" t="str">
            <v>Active</v>
          </cell>
          <cell r="E1132" t="str">
            <v>Hino</v>
          </cell>
          <cell r="F1132" t="str">
            <v>Manuel</v>
          </cell>
          <cell r="G1132" t="str">
            <v>XZU710L</v>
          </cell>
          <cell r="H1132" t="str">
            <v>Rigid Truck</v>
          </cell>
          <cell r="I1132"/>
          <cell r="J1132" t="str">
            <v>Dry Box With Tail Lift</v>
          </cell>
          <cell r="K1132"/>
          <cell r="L1132"/>
          <cell r="M1132"/>
          <cell r="N1132" t="str">
            <v>JHHUCK1F8NK041671</v>
          </cell>
          <cell r="O1132">
            <v>2022</v>
          </cell>
          <cell r="P1132" t="str">
            <v>Japan</v>
          </cell>
          <cell r="Q1132" t="str">
            <v>CL - IKEA</v>
          </cell>
          <cell r="R1132" t="str">
            <v>GWC</v>
          </cell>
          <cell r="S1132" t="str">
            <v>LVQ</v>
          </cell>
          <cell r="T1132"/>
          <cell r="U1132"/>
          <cell r="V1132"/>
          <cell r="W1132">
            <v>4</v>
          </cell>
          <cell r="X1132" t="str">
            <v>White</v>
          </cell>
          <cell r="Y1132">
            <v>14189</v>
          </cell>
          <cell r="Z1132"/>
          <cell r="AA1132" t="str">
            <v>Diesel</v>
          </cell>
          <cell r="AB1132"/>
          <cell r="AC1132">
            <v>1</v>
          </cell>
          <cell r="AD1132"/>
          <cell r="AE1132"/>
          <cell r="AF1132"/>
          <cell r="AG1132"/>
          <cell r="AH1132" t="str">
            <v>4TON</v>
          </cell>
          <cell r="AI1132">
            <v>4180</v>
          </cell>
          <cell r="AJ1132">
            <v>6500</v>
          </cell>
          <cell r="AK1132">
            <v>2320</v>
          </cell>
          <cell r="AL1132"/>
          <cell r="AM1132"/>
          <cell r="AN1132"/>
          <cell r="AO1132"/>
          <cell r="AP1132"/>
          <cell r="AQ1132"/>
          <cell r="AR1132"/>
          <cell r="AS1132"/>
          <cell r="AT1132"/>
          <cell r="AU1132"/>
          <cell r="AV1132"/>
          <cell r="AW1132"/>
          <cell r="AX1132"/>
          <cell r="AY1132" t="e">
            <v>#N/A</v>
          </cell>
          <cell r="AZ1132"/>
          <cell r="BA1132">
            <v>44936</v>
          </cell>
          <cell r="BB1132" t="str">
            <v>Warning</v>
          </cell>
          <cell r="BC1132" t="str">
            <v>Compreh.</v>
          </cell>
          <cell r="BD1132" t="str">
            <v>AVL</v>
          </cell>
          <cell r="BE1132"/>
          <cell r="BF1132" t="str">
            <v>IKEA</v>
          </cell>
          <cell r="BG1132" t="str">
            <v>FMB120</v>
          </cell>
          <cell r="BH1132">
            <v>350424063272460</v>
          </cell>
          <cell r="BI1132">
            <v>9742800053573</v>
          </cell>
          <cell r="BJ1132" t="str">
            <v>fixed</v>
          </cell>
          <cell r="BK1132">
            <v>44594</v>
          </cell>
          <cell r="BL1132"/>
          <cell r="BM1132"/>
          <cell r="BN1132">
            <v>4000035732</v>
          </cell>
          <cell r="BO1132"/>
          <cell r="BP1132" t="str">
            <v>3Y 100K</v>
          </cell>
          <cell r="BQ1132">
            <v>1108010351</v>
          </cell>
        </row>
        <row r="1133">
          <cell r="C1133">
            <v>330513</v>
          </cell>
          <cell r="D1133" t="str">
            <v>Active</v>
          </cell>
          <cell r="E1133" t="str">
            <v>Mercedes -Benz</v>
          </cell>
          <cell r="F1133" t="str">
            <v xml:space="preserve">Automatic </v>
          </cell>
          <cell r="G1133" t="str">
            <v>ATEGO 1728</v>
          </cell>
          <cell r="H1133" t="str">
            <v>Rigid Truck</v>
          </cell>
          <cell r="I1133"/>
          <cell r="J1133" t="str">
            <v>Open Pickup with Tail Lift</v>
          </cell>
          <cell r="K1133"/>
          <cell r="L1133"/>
          <cell r="M1133"/>
          <cell r="N1133" t="str">
            <v>9BMYANCM9MB217129</v>
          </cell>
          <cell r="O1133">
            <v>2021</v>
          </cell>
          <cell r="P1133" t="str">
            <v>BRAZIL</v>
          </cell>
          <cell r="Q1133" t="str">
            <v>CL - Distribution (Total)</v>
          </cell>
          <cell r="R1133" t="str">
            <v>GWC</v>
          </cell>
          <cell r="S1133" t="str">
            <v>LVQ</v>
          </cell>
          <cell r="T1133"/>
          <cell r="U1133"/>
          <cell r="V1133"/>
          <cell r="W1133">
            <v>6</v>
          </cell>
          <cell r="X1133" t="str">
            <v>White</v>
          </cell>
          <cell r="Y1133" t="str">
            <v>926941U1345476</v>
          </cell>
          <cell r="Z1133"/>
          <cell r="AA1133" t="str">
            <v>Diesel</v>
          </cell>
          <cell r="AB1133"/>
          <cell r="AC1133">
            <v>1</v>
          </cell>
          <cell r="AD1133"/>
          <cell r="AE1133" t="str">
            <v>3 Seater</v>
          </cell>
          <cell r="AF1133"/>
          <cell r="AG1133"/>
          <cell r="AH1133" t="str">
            <v>11.5TON</v>
          </cell>
          <cell r="AI1133">
            <v>11740</v>
          </cell>
          <cell r="AJ1133">
            <v>17000</v>
          </cell>
          <cell r="AK1133">
            <v>5260</v>
          </cell>
          <cell r="AL1133">
            <v>660</v>
          </cell>
          <cell r="AM1133">
            <v>670</v>
          </cell>
          <cell r="AN1133">
            <v>240</v>
          </cell>
          <cell r="AO1133">
            <v>250</v>
          </cell>
          <cell r="AP1133">
            <v>52</v>
          </cell>
          <cell r="AQ1133">
            <v>62</v>
          </cell>
          <cell r="AR1133">
            <v>216</v>
          </cell>
          <cell r="AS1133"/>
          <cell r="AT1133"/>
          <cell r="AU1133"/>
          <cell r="AV1133"/>
          <cell r="AW1133"/>
          <cell r="AX1133"/>
          <cell r="AY1133" t="e">
            <v>#N/A</v>
          </cell>
          <cell r="AZ1133"/>
          <cell r="BA1133">
            <v>44957</v>
          </cell>
          <cell r="BB1133" t="str">
            <v/>
          </cell>
          <cell r="BC1133" t="str">
            <v>Compreh.</v>
          </cell>
          <cell r="BD1133" t="str">
            <v>AVL</v>
          </cell>
          <cell r="BE1133"/>
          <cell r="BF1133" t="str">
            <v>TOTAL</v>
          </cell>
          <cell r="BG1133" t="str">
            <v>FMB120</v>
          </cell>
          <cell r="BH1133">
            <v>350424063278400</v>
          </cell>
          <cell r="BI1133">
            <v>9742800053575</v>
          </cell>
          <cell r="BJ1133" t="str">
            <v>fixed</v>
          </cell>
          <cell r="BK1133">
            <v>44619</v>
          </cell>
          <cell r="BL1133"/>
          <cell r="BM1133"/>
          <cell r="BN1133">
            <v>4000036406</v>
          </cell>
          <cell r="BO1133"/>
          <cell r="BP1133" t="str">
            <v xml:space="preserve">Chassis: 1 year or 50,000 Km, whichever comes first for the Entire vehicle. 3 years or 200,000 km, whichever comes first for the power drive. Cargo 
body &amp; Tail Lift: 1 year against manufacturing defects </v>
          </cell>
          <cell r="BQ1133">
            <v>1108010254</v>
          </cell>
        </row>
        <row r="1134">
          <cell r="C1134">
            <v>330514</v>
          </cell>
          <cell r="D1134" t="str">
            <v>Active</v>
          </cell>
          <cell r="E1134" t="str">
            <v>Mercedes -Benz</v>
          </cell>
          <cell r="F1134" t="str">
            <v xml:space="preserve">Automatic </v>
          </cell>
          <cell r="G1134" t="str">
            <v>ATEGO 1728</v>
          </cell>
          <cell r="H1134" t="str">
            <v>Rigid Truck</v>
          </cell>
          <cell r="I1134"/>
          <cell r="J1134" t="str">
            <v>Open Pickup with Tail Lift</v>
          </cell>
          <cell r="K1134"/>
          <cell r="L1134"/>
          <cell r="M1134"/>
          <cell r="N1134" t="str">
            <v>9BMYANCM9MB216868</v>
          </cell>
          <cell r="O1134">
            <v>2021</v>
          </cell>
          <cell r="P1134" t="str">
            <v>BRAZIL</v>
          </cell>
          <cell r="Q1134" t="str">
            <v>CL - Distribution (Total)</v>
          </cell>
          <cell r="R1134" t="str">
            <v>GWC</v>
          </cell>
          <cell r="S1134" t="str">
            <v>LVQ</v>
          </cell>
          <cell r="T1134"/>
          <cell r="U1134"/>
          <cell r="V1134"/>
          <cell r="W1134">
            <v>6</v>
          </cell>
          <cell r="X1134" t="str">
            <v>White</v>
          </cell>
          <cell r="Y1134" t="str">
            <v>926941U1345475</v>
          </cell>
          <cell r="Z1134"/>
          <cell r="AA1134" t="str">
            <v>Diesel</v>
          </cell>
          <cell r="AB1134"/>
          <cell r="AC1134">
            <v>1</v>
          </cell>
          <cell r="AD1134"/>
          <cell r="AE1134" t="str">
            <v>3 Seater</v>
          </cell>
          <cell r="AF1134"/>
          <cell r="AG1134"/>
          <cell r="AH1134" t="str">
            <v>11.5TON</v>
          </cell>
          <cell r="AI1134">
            <v>11740</v>
          </cell>
          <cell r="AJ1134">
            <v>17000</v>
          </cell>
          <cell r="AK1134">
            <v>5260</v>
          </cell>
          <cell r="AL1134">
            <v>660</v>
          </cell>
          <cell r="AM1134">
            <v>670</v>
          </cell>
          <cell r="AN1134">
            <v>240</v>
          </cell>
          <cell r="AO1134">
            <v>250</v>
          </cell>
          <cell r="AP1134">
            <v>52</v>
          </cell>
          <cell r="AQ1134">
            <v>62</v>
          </cell>
          <cell r="AR1134">
            <v>216</v>
          </cell>
          <cell r="AS1134"/>
          <cell r="AT1134"/>
          <cell r="AU1134"/>
          <cell r="AV1134"/>
          <cell r="AW1134"/>
          <cell r="AX1134"/>
          <cell r="AY1134" t="e">
            <v>#N/A</v>
          </cell>
          <cell r="AZ1134"/>
          <cell r="BA1134">
            <v>44957</v>
          </cell>
          <cell r="BB1134" t="str">
            <v/>
          </cell>
          <cell r="BC1134" t="str">
            <v>Compreh.</v>
          </cell>
          <cell r="BD1134" t="str">
            <v>AVL</v>
          </cell>
          <cell r="BE1134"/>
          <cell r="BF1134" t="str">
            <v>TOTAL</v>
          </cell>
          <cell r="BG1134" t="str">
            <v>FMB120</v>
          </cell>
          <cell r="BH1134">
            <v>350424063294654</v>
          </cell>
          <cell r="BI1134">
            <v>9742800053576</v>
          </cell>
          <cell r="BJ1134" t="str">
            <v>fixed</v>
          </cell>
          <cell r="BK1134">
            <v>44620</v>
          </cell>
          <cell r="BL1134"/>
          <cell r="BM1134"/>
          <cell r="BN1134">
            <v>4000036406</v>
          </cell>
          <cell r="BO1134"/>
          <cell r="BP1134" t="str">
            <v xml:space="preserve">Chassis: 1 year or 50,000 Km, whichever comes first for the Entire vehicle. 3 years or 200,000 km, whichever comes first for the power drive. Cargo 
body &amp; Tail Lift: 1 year against manufacturing defects </v>
          </cell>
          <cell r="BQ1134">
            <v>1108010254</v>
          </cell>
        </row>
        <row r="1135">
          <cell r="C1135">
            <v>237189</v>
          </cell>
          <cell r="D1135" t="str">
            <v>Active</v>
          </cell>
          <cell r="E1135" t="str">
            <v>Isuzu</v>
          </cell>
          <cell r="F1135" t="str">
            <v>Manuel</v>
          </cell>
          <cell r="G1135" t="str">
            <v>DMAX</v>
          </cell>
          <cell r="H1135" t="str">
            <v>PASSENGER CAB</v>
          </cell>
          <cell r="I1135" t="str">
            <v>Double Cabin</v>
          </cell>
          <cell r="J1135" t="str">
            <v>PASSENGER CAB</v>
          </cell>
          <cell r="K1135"/>
          <cell r="L1135"/>
          <cell r="M1135"/>
          <cell r="N1135" t="str">
            <v>M3GEL3315NB001791</v>
          </cell>
          <cell r="O1135">
            <v>2022</v>
          </cell>
          <cell r="P1135" t="str">
            <v>India</v>
          </cell>
          <cell r="Q1135" t="str">
            <v>CS-Facility Management</v>
          </cell>
          <cell r="R1135" t="str">
            <v>GWC</v>
          </cell>
          <cell r="S1135" t="str">
            <v>LVQ</v>
          </cell>
          <cell r="T1135"/>
          <cell r="U1135"/>
          <cell r="V1135"/>
          <cell r="W1135">
            <v>4</v>
          </cell>
          <cell r="X1135" t="str">
            <v>White</v>
          </cell>
          <cell r="Y1135" t="str">
            <v>WJ7304</v>
          </cell>
          <cell r="Z1135"/>
          <cell r="AA1135" t="str">
            <v>Diesel</v>
          </cell>
          <cell r="AB1135"/>
          <cell r="AC1135">
            <v>1</v>
          </cell>
          <cell r="AD1135"/>
          <cell r="AE1135" t="str">
            <v>5 Seater</v>
          </cell>
          <cell r="AF1135"/>
          <cell r="AG1135"/>
          <cell r="AH1135" t="str">
            <v>1TON</v>
          </cell>
          <cell r="AI1135">
            <v>1105</v>
          </cell>
          <cell r="AJ1135">
            <v>2750</v>
          </cell>
          <cell r="AK1135">
            <v>1645</v>
          </cell>
          <cell r="AL1135"/>
          <cell r="AM1135"/>
          <cell r="AN1135"/>
          <cell r="AO1135"/>
          <cell r="AP1135"/>
          <cell r="AQ1135"/>
          <cell r="AR1135"/>
          <cell r="AS1135"/>
          <cell r="AT1135"/>
          <cell r="AU1135"/>
          <cell r="AV1135"/>
          <cell r="AW1135"/>
          <cell r="AX1135"/>
          <cell r="AY1135" t="e">
            <v>#N/A</v>
          </cell>
          <cell r="AZ1135"/>
          <cell r="BA1135">
            <v>44948</v>
          </cell>
          <cell r="BB1135" t="str">
            <v>Warning</v>
          </cell>
          <cell r="BC1135" t="str">
            <v>Compreh.</v>
          </cell>
          <cell r="BD1135" t="str">
            <v>AVL</v>
          </cell>
          <cell r="BE1135"/>
          <cell r="BF1135" t="str">
            <v>FACILITY</v>
          </cell>
          <cell r="BG1135" t="str">
            <v>FMB120</v>
          </cell>
          <cell r="BH1135">
            <v>354018119656811</v>
          </cell>
          <cell r="BI1135">
            <v>9742800049977</v>
          </cell>
          <cell r="BJ1135" t="str">
            <v>Fixed</v>
          </cell>
          <cell r="BK1135">
            <v>44593</v>
          </cell>
          <cell r="BL1135"/>
          <cell r="BM1135"/>
          <cell r="BN1135">
            <v>4000033945</v>
          </cell>
          <cell r="BO1135"/>
          <cell r="BP1135" t="str">
            <v>3Y 100K</v>
          </cell>
          <cell r="BQ1135">
            <v>1105010400</v>
          </cell>
        </row>
        <row r="1136">
          <cell r="C1136">
            <v>238336</v>
          </cell>
          <cell r="D1136" t="str">
            <v>Active</v>
          </cell>
          <cell r="E1136" t="str">
            <v>Isuzu</v>
          </cell>
          <cell r="F1136" t="str">
            <v>Manuel</v>
          </cell>
          <cell r="G1136" t="str">
            <v>DMAX</v>
          </cell>
          <cell r="H1136" t="str">
            <v>PASSENGER CAB</v>
          </cell>
          <cell r="I1136" t="str">
            <v>Double Cabin</v>
          </cell>
          <cell r="J1136" t="str">
            <v>PASSENGER CAB</v>
          </cell>
          <cell r="K1136"/>
          <cell r="L1136"/>
          <cell r="M1136"/>
          <cell r="N1136" t="str">
            <v>M3GEL3314NB001796</v>
          </cell>
          <cell r="O1136">
            <v>2022</v>
          </cell>
          <cell r="P1136" t="str">
            <v>India</v>
          </cell>
          <cell r="Q1136" t="str">
            <v>CS-Facility Management</v>
          </cell>
          <cell r="R1136" t="str">
            <v>GWC</v>
          </cell>
          <cell r="S1136" t="str">
            <v>LVQ</v>
          </cell>
          <cell r="T1136"/>
          <cell r="U1136"/>
          <cell r="V1136"/>
          <cell r="W1136">
            <v>4</v>
          </cell>
          <cell r="X1136" t="str">
            <v>White</v>
          </cell>
          <cell r="Y1136" t="str">
            <v>WJ7278</v>
          </cell>
          <cell r="Z1136"/>
          <cell r="AA1136" t="str">
            <v>Diesel</v>
          </cell>
          <cell r="AB1136"/>
          <cell r="AC1136">
            <v>1</v>
          </cell>
          <cell r="AD1136"/>
          <cell r="AE1136" t="str">
            <v>5 Seater</v>
          </cell>
          <cell r="AF1136"/>
          <cell r="AG1136"/>
          <cell r="AH1136" t="str">
            <v>1TON</v>
          </cell>
          <cell r="AI1136">
            <v>1105</v>
          </cell>
          <cell r="AJ1136">
            <v>2750</v>
          </cell>
          <cell r="AK1136">
            <v>1645</v>
          </cell>
          <cell r="AL1136"/>
          <cell r="AM1136"/>
          <cell r="AN1136"/>
          <cell r="AO1136"/>
          <cell r="AP1136"/>
          <cell r="AQ1136"/>
          <cell r="AR1136"/>
          <cell r="AS1136"/>
          <cell r="AT1136"/>
          <cell r="AU1136"/>
          <cell r="AV1136"/>
          <cell r="AW1136"/>
          <cell r="AX1136"/>
          <cell r="AY1136" t="e">
            <v>#N/A</v>
          </cell>
          <cell r="AZ1136"/>
          <cell r="BA1136">
            <v>44948</v>
          </cell>
          <cell r="BB1136" t="str">
            <v>Warning</v>
          </cell>
          <cell r="BC1136" t="str">
            <v>Compreh.</v>
          </cell>
          <cell r="BD1136" t="str">
            <v>AVL</v>
          </cell>
          <cell r="BE1136"/>
          <cell r="BF1136" t="str">
            <v>FACILITY</v>
          </cell>
          <cell r="BG1136" t="str">
            <v>FMB120</v>
          </cell>
          <cell r="BH1136">
            <v>354018118266000</v>
          </cell>
          <cell r="BI1136">
            <v>9742800053570</v>
          </cell>
          <cell r="BJ1136" t="str">
            <v>Fixed</v>
          </cell>
          <cell r="BK1136">
            <v>44591</v>
          </cell>
          <cell r="BL1136"/>
          <cell r="BM1136"/>
          <cell r="BN1136">
            <v>4000035814</v>
          </cell>
          <cell r="BO1136"/>
          <cell r="BP1136" t="str">
            <v xml:space="preserve"> 3 years or 100,000KM</v>
          </cell>
          <cell r="BQ1136">
            <v>1105010400</v>
          </cell>
        </row>
        <row r="1137">
          <cell r="C1137">
            <v>329473</v>
          </cell>
          <cell r="D1137" t="str">
            <v>Active</v>
          </cell>
          <cell r="E1137" t="str">
            <v>Isuzu</v>
          </cell>
          <cell r="F1137" t="str">
            <v>Manuel</v>
          </cell>
          <cell r="G1137" t="str">
            <v>DMAX</v>
          </cell>
          <cell r="H1137" t="str">
            <v>PASSENGER CAB</v>
          </cell>
          <cell r="I1137" t="str">
            <v>Double Cabin</v>
          </cell>
          <cell r="J1137" t="str">
            <v>PASSENGER CAB</v>
          </cell>
          <cell r="K1137"/>
          <cell r="L1137"/>
          <cell r="M1137"/>
          <cell r="N1137" t="str">
            <v>M3GEL3319NB001793</v>
          </cell>
          <cell r="O1137">
            <v>2022</v>
          </cell>
          <cell r="P1137" t="str">
            <v>India</v>
          </cell>
          <cell r="Q1137" t="str">
            <v>FF-Freight Forwarding</v>
          </cell>
          <cell r="R1137" t="str">
            <v>GWC</v>
          </cell>
          <cell r="S1137" t="str">
            <v>LVQ</v>
          </cell>
          <cell r="T1137"/>
          <cell r="U1137"/>
          <cell r="V1137"/>
          <cell r="W1137">
            <v>4</v>
          </cell>
          <cell r="X1137" t="str">
            <v>White</v>
          </cell>
          <cell r="Y1137" t="str">
            <v>WJ7307</v>
          </cell>
          <cell r="Z1137"/>
          <cell r="AA1137" t="str">
            <v>Diesel</v>
          </cell>
          <cell r="AB1137"/>
          <cell r="AC1137">
            <v>1</v>
          </cell>
          <cell r="AD1137"/>
          <cell r="AE1137" t="str">
            <v>5 Seater</v>
          </cell>
          <cell r="AF1137"/>
          <cell r="AG1137"/>
          <cell r="AH1137" t="str">
            <v>1TON</v>
          </cell>
          <cell r="AI1137">
            <v>1105</v>
          </cell>
          <cell r="AJ1137">
            <v>2750</v>
          </cell>
          <cell r="AK1137">
            <v>1645</v>
          </cell>
          <cell r="AL1137"/>
          <cell r="AM1137"/>
          <cell r="AN1137"/>
          <cell r="AO1137"/>
          <cell r="AP1137"/>
          <cell r="AQ1137"/>
          <cell r="AR1137"/>
          <cell r="AS1137"/>
          <cell r="AT1137"/>
          <cell r="AU1137"/>
          <cell r="AV1137"/>
          <cell r="AW1137"/>
          <cell r="AX1137"/>
          <cell r="AY1137" t="e">
            <v>#N/A</v>
          </cell>
          <cell r="AZ1137"/>
          <cell r="BA1137">
            <v>44948</v>
          </cell>
          <cell r="BB1137" t="str">
            <v>Warning</v>
          </cell>
          <cell r="BC1137" t="str">
            <v>Compreh.</v>
          </cell>
          <cell r="BD1137" t="str">
            <v>AVL</v>
          </cell>
          <cell r="BE1137"/>
          <cell r="BF1137" t="str">
            <v>FTD</v>
          </cell>
          <cell r="BG1137" t="str">
            <v>FMB120</v>
          </cell>
          <cell r="BH1137">
            <v>354018118266042</v>
          </cell>
          <cell r="BI1137">
            <v>9742800053572</v>
          </cell>
          <cell r="BJ1137" t="str">
            <v>Fixed</v>
          </cell>
          <cell r="BK1137">
            <v>44591</v>
          </cell>
          <cell r="BL1137"/>
          <cell r="BM1137"/>
          <cell r="BN1137">
            <v>4000033945</v>
          </cell>
          <cell r="BO1137"/>
          <cell r="BP1137" t="str">
            <v>3Y 100K</v>
          </cell>
          <cell r="BQ1137">
            <v>1108020000</v>
          </cell>
        </row>
        <row r="1138">
          <cell r="C1138">
            <v>329474</v>
          </cell>
          <cell r="D1138" t="str">
            <v>Active</v>
          </cell>
          <cell r="E1138" t="str">
            <v>Isuzu</v>
          </cell>
          <cell r="F1138" t="str">
            <v>Manuel</v>
          </cell>
          <cell r="G1138" t="str">
            <v>DMAX</v>
          </cell>
          <cell r="H1138" t="str">
            <v>PASSENGER CAB</v>
          </cell>
          <cell r="I1138" t="str">
            <v>Double Cabin</v>
          </cell>
          <cell r="J1138" t="str">
            <v>PASSENGER CAB</v>
          </cell>
          <cell r="K1138"/>
          <cell r="L1138"/>
          <cell r="M1138"/>
          <cell r="N1138" t="str">
            <v>M3GEL3312NB001795</v>
          </cell>
          <cell r="O1138">
            <v>2022</v>
          </cell>
          <cell r="P1138" t="str">
            <v>India</v>
          </cell>
          <cell r="Q1138" t="str">
            <v>CL - Distribution (Core Ops)</v>
          </cell>
          <cell r="R1138" t="str">
            <v>GWC</v>
          </cell>
          <cell r="S1138" t="str">
            <v>LVQ</v>
          </cell>
          <cell r="T1138"/>
          <cell r="U1138"/>
          <cell r="V1138"/>
          <cell r="W1138">
            <v>4</v>
          </cell>
          <cell r="X1138" t="str">
            <v>White</v>
          </cell>
          <cell r="Y1138" t="str">
            <v>WJ7291</v>
          </cell>
          <cell r="Z1138"/>
          <cell r="AA1138" t="str">
            <v>Diesel</v>
          </cell>
          <cell r="AB1138"/>
          <cell r="AC1138">
            <v>1</v>
          </cell>
          <cell r="AD1138"/>
          <cell r="AE1138" t="str">
            <v>5 Seater</v>
          </cell>
          <cell r="AF1138"/>
          <cell r="AG1138"/>
          <cell r="AH1138" t="str">
            <v>1TON</v>
          </cell>
          <cell r="AI1138">
            <v>1105</v>
          </cell>
          <cell r="AJ1138">
            <v>2750</v>
          </cell>
          <cell r="AK1138">
            <v>1645</v>
          </cell>
          <cell r="AL1138"/>
          <cell r="AM1138"/>
          <cell r="AN1138"/>
          <cell r="AO1138"/>
          <cell r="AP1138"/>
          <cell r="AQ1138"/>
          <cell r="AR1138"/>
          <cell r="AS1138"/>
          <cell r="AT1138"/>
          <cell r="AU1138"/>
          <cell r="AV1138"/>
          <cell r="AW1138"/>
          <cell r="AX1138"/>
          <cell r="AY1138" t="e">
            <v>#N/A</v>
          </cell>
          <cell r="AZ1138"/>
          <cell r="BA1138">
            <v>44948</v>
          </cell>
          <cell r="BB1138" t="str">
            <v>Warning</v>
          </cell>
          <cell r="BC1138" t="str">
            <v>Compreh.</v>
          </cell>
          <cell r="BD1138" t="str">
            <v>AVL</v>
          </cell>
          <cell r="BE1138"/>
          <cell r="BF1138" t="str">
            <v>DISTRIBUTION</v>
          </cell>
          <cell r="BG1138" t="str">
            <v>FMB120</v>
          </cell>
          <cell r="BH1138">
            <v>354018118364474</v>
          </cell>
          <cell r="BI1138">
            <v>9742800057137</v>
          </cell>
          <cell r="BJ1138" t="str">
            <v>Fixed</v>
          </cell>
          <cell r="BK1138">
            <v>44591</v>
          </cell>
          <cell r="BL1138"/>
          <cell r="BM1138"/>
          <cell r="BN1138">
            <v>4000033974</v>
          </cell>
          <cell r="BO1138"/>
          <cell r="BP1138" t="str">
            <v xml:space="preserve"> 5 years or 200,000KM</v>
          </cell>
          <cell r="BQ1138">
            <v>1108010252</v>
          </cell>
        </row>
        <row r="1139">
          <cell r="C1139">
            <v>126497</v>
          </cell>
          <cell r="D1139" t="str">
            <v>Active</v>
          </cell>
          <cell r="E1139" t="str">
            <v>Isuzu</v>
          </cell>
          <cell r="F1139" t="str">
            <v xml:space="preserve">Automatic </v>
          </cell>
          <cell r="G1139" t="str">
            <v>DMAX</v>
          </cell>
          <cell r="H1139" t="str">
            <v>PASSENGER CAB</v>
          </cell>
          <cell r="I1139" t="str">
            <v>Double Cabin</v>
          </cell>
          <cell r="J1139" t="str">
            <v>PASSENGER CAB</v>
          </cell>
          <cell r="K1139"/>
          <cell r="L1139"/>
          <cell r="M1139"/>
          <cell r="N1139" t="str">
            <v>MPAEL33T0NT001649</v>
          </cell>
          <cell r="O1139">
            <v>2022</v>
          </cell>
          <cell r="P1139" t="str">
            <v>Thailand</v>
          </cell>
          <cell r="Q1139" t="str">
            <v>GWC Marine Services</v>
          </cell>
          <cell r="R1139" t="str">
            <v>GWC</v>
          </cell>
          <cell r="S1139" t="str">
            <v>RLIC Port</v>
          </cell>
          <cell r="T1139"/>
          <cell r="U1139"/>
          <cell r="V1139"/>
          <cell r="W1139">
            <v>4</v>
          </cell>
          <cell r="X1139" t="str">
            <v>White</v>
          </cell>
          <cell r="Y1139" t="str">
            <v>XB8114</v>
          </cell>
          <cell r="Z1139"/>
          <cell r="AA1139" t="str">
            <v>Diesel</v>
          </cell>
          <cell r="AB1139" t="str">
            <v>76Ltr</v>
          </cell>
          <cell r="AC1139">
            <v>1</v>
          </cell>
          <cell r="AD1139"/>
          <cell r="AE1139" t="str">
            <v>5 Seater</v>
          </cell>
          <cell r="AF1139"/>
          <cell r="AG1139"/>
          <cell r="AH1139" t="str">
            <v>1TON</v>
          </cell>
          <cell r="AI1139">
            <v>1105</v>
          </cell>
          <cell r="AJ1139">
            <v>2750</v>
          </cell>
          <cell r="AK1139">
            <v>1645</v>
          </cell>
          <cell r="AL1139"/>
          <cell r="AM1139"/>
          <cell r="AN1139"/>
          <cell r="AO1139"/>
          <cell r="AP1139"/>
          <cell r="AQ1139"/>
          <cell r="AR1139"/>
          <cell r="AS1139"/>
          <cell r="AT1139"/>
          <cell r="AU1139"/>
          <cell r="AV1139"/>
          <cell r="AW1139"/>
          <cell r="AX1139"/>
          <cell r="AY1139" t="e">
            <v>#N/A</v>
          </cell>
          <cell r="AZ1139"/>
          <cell r="BA1139">
            <v>44976</v>
          </cell>
          <cell r="BB1139" t="str">
            <v/>
          </cell>
          <cell r="BC1139" t="str">
            <v>Compreh.</v>
          </cell>
          <cell r="BD1139" t="str">
            <v>N/A</v>
          </cell>
          <cell r="BE1139" t="str">
            <v xml:space="preserve">According to the Concerned department they not requested </v>
          </cell>
          <cell r="BF1139" t="str">
            <v>N/A</v>
          </cell>
          <cell r="BG1139" t="str">
            <v>N/A</v>
          </cell>
          <cell r="BH1139" t="str">
            <v>N/A</v>
          </cell>
          <cell r="BI1139" t="str">
            <v>N/A</v>
          </cell>
          <cell r="BJ1139"/>
          <cell r="BK1139">
            <v>44626</v>
          </cell>
          <cell r="BL1139"/>
          <cell r="BM1139"/>
          <cell r="BN1139">
            <v>4000034143</v>
          </cell>
          <cell r="BO1139"/>
          <cell r="BP1139" t="str">
            <v>3Y 100K</v>
          </cell>
          <cell r="BQ1139">
            <v>1109010100</v>
          </cell>
        </row>
        <row r="1140">
          <cell r="C1140">
            <v>110834</v>
          </cell>
          <cell r="D1140" t="str">
            <v>Active</v>
          </cell>
          <cell r="E1140" t="str">
            <v>Mitsubishi</v>
          </cell>
          <cell r="F1140" t="str">
            <v>Manuel</v>
          </cell>
          <cell r="G1140" t="str">
            <v>L 200</v>
          </cell>
          <cell r="H1140" t="str">
            <v>PASSENGER CAB</v>
          </cell>
          <cell r="I1140"/>
          <cell r="J1140" t="str">
            <v>PASSENGER CAB</v>
          </cell>
          <cell r="K1140"/>
          <cell r="L1140"/>
          <cell r="M1140"/>
          <cell r="N1140" t="str">
            <v>MMBMGU5H1MH005972</v>
          </cell>
          <cell r="O1140">
            <v>2021</v>
          </cell>
          <cell r="P1140" t="str">
            <v>Thailand</v>
          </cell>
          <cell r="Q1140" t="str">
            <v>CS-Facility Management - Maint. LVQ&amp;41</v>
          </cell>
          <cell r="R1140" t="str">
            <v>GWC</v>
          </cell>
          <cell r="S1140" t="str">
            <v>LVQ</v>
          </cell>
          <cell r="T1140"/>
          <cell r="U1140"/>
          <cell r="V1140"/>
          <cell r="W1140">
            <v>4</v>
          </cell>
          <cell r="X1140" t="str">
            <v>White</v>
          </cell>
          <cell r="Y1140" t="str">
            <v>4G64 UAJ6560</v>
          </cell>
          <cell r="Z1140"/>
          <cell r="AA1140" t="str">
            <v>petrol</v>
          </cell>
          <cell r="AB1140"/>
          <cell r="AC1140">
            <v>1</v>
          </cell>
          <cell r="AD1140"/>
          <cell r="AE1140" t="str">
            <v>4 Seater</v>
          </cell>
          <cell r="AF1140"/>
          <cell r="AG1140"/>
          <cell r="AH1140" t="str">
            <v>1TON</v>
          </cell>
          <cell r="AI1140">
            <v>-2540</v>
          </cell>
          <cell r="AJ1140"/>
          <cell r="AK1140">
            <v>2540</v>
          </cell>
          <cell r="AL1140"/>
          <cell r="AM1140"/>
          <cell r="AN1140"/>
          <cell r="AO1140"/>
          <cell r="AP1140"/>
          <cell r="AQ1140"/>
          <cell r="AR1140"/>
          <cell r="AS1140"/>
          <cell r="AT1140"/>
          <cell r="AU1140"/>
          <cell r="AV1140"/>
          <cell r="AW1140"/>
          <cell r="AX1140"/>
          <cell r="AY1140" t="e">
            <v>#N/A</v>
          </cell>
          <cell r="AZ1140"/>
          <cell r="BA1140">
            <v>44894</v>
          </cell>
          <cell r="BB1140" t="str">
            <v>Warning</v>
          </cell>
          <cell r="BC1140" t="str">
            <v>Compreh.</v>
          </cell>
          <cell r="BD1140" t="str">
            <v>N/A</v>
          </cell>
          <cell r="BE1140" t="str">
            <v xml:space="preserve">According to the Concerned department they not requested </v>
          </cell>
          <cell r="BF1140" t="str">
            <v>N/A</v>
          </cell>
          <cell r="BG1140" t="str">
            <v>N/A</v>
          </cell>
          <cell r="BH1140" t="str">
            <v>N/A</v>
          </cell>
          <cell r="BI1140" t="str">
            <v>N/A</v>
          </cell>
          <cell r="BJ1140"/>
          <cell r="BK1140">
            <v>44552</v>
          </cell>
          <cell r="BL1140"/>
          <cell r="BM1140"/>
          <cell r="BN1140">
            <v>4000033946</v>
          </cell>
          <cell r="BO1140"/>
          <cell r="BP1140" t="str">
            <v>3Y 100K</v>
          </cell>
          <cell r="BQ1140">
            <v>1105010430</v>
          </cell>
        </row>
        <row r="1141">
          <cell r="C1141">
            <v>195694</v>
          </cell>
          <cell r="D1141" t="str">
            <v>Active</v>
          </cell>
          <cell r="E1141" t="str">
            <v>Mercedes</v>
          </cell>
          <cell r="F1141" t="str">
            <v xml:space="preserve">Automatic </v>
          </cell>
          <cell r="G1141" t="str">
            <v>Actros 2142</v>
          </cell>
          <cell r="H1141" t="str">
            <v>Truck</v>
          </cell>
          <cell r="I1141" t="str">
            <v>Double Cabin</v>
          </cell>
          <cell r="J1141" t="str">
            <v>Truck Head</v>
          </cell>
          <cell r="K1141" t="str">
            <v xml:space="preserve">Small Pin </v>
          </cell>
          <cell r="L1141"/>
          <cell r="M1141"/>
          <cell r="N1141" t="str">
            <v>W1ECHPAJ7N0575718</v>
          </cell>
          <cell r="O1141">
            <v>2022</v>
          </cell>
          <cell r="P1141" t="str">
            <v>Germany</v>
          </cell>
          <cell r="Q1141" t="str">
            <v>TR-Transport - Operations</v>
          </cell>
          <cell r="R1141" t="str">
            <v>GWC</v>
          </cell>
          <cell r="S1141"/>
          <cell r="T1141"/>
          <cell r="U1141"/>
          <cell r="V1141"/>
          <cell r="W1141">
            <v>6</v>
          </cell>
          <cell r="X1141" t="str">
            <v>White</v>
          </cell>
          <cell r="Y1141" t="str">
            <v>460972U1097569</v>
          </cell>
          <cell r="Z1141"/>
          <cell r="AA1141" t="str">
            <v>Diesel</v>
          </cell>
          <cell r="AB1141"/>
          <cell r="AC1141">
            <v>1</v>
          </cell>
          <cell r="AD1141"/>
          <cell r="AE1141" t="str">
            <v xml:space="preserve"> 2 Seater</v>
          </cell>
          <cell r="AF1141"/>
          <cell r="AG1141" t="str">
            <v>Single Axel</v>
          </cell>
          <cell r="AH1141" t="str">
            <v>TON</v>
          </cell>
          <cell r="AI1141"/>
          <cell r="AJ1141">
            <v>20000</v>
          </cell>
          <cell r="AK1141">
            <v>7000</v>
          </cell>
          <cell r="AL1141"/>
          <cell r="AM1141"/>
          <cell r="AN1141"/>
          <cell r="AO1141"/>
          <cell r="AP1141"/>
          <cell r="AQ1141"/>
          <cell r="AR1141"/>
          <cell r="AS1141"/>
          <cell r="AT1141"/>
          <cell r="AU1141"/>
          <cell r="AV1141"/>
          <cell r="AW1141"/>
          <cell r="AX1141"/>
          <cell r="AY1141" t="e">
            <v>#N/A</v>
          </cell>
          <cell r="AZ1141"/>
          <cell r="BA1141">
            <v>45026</v>
          </cell>
          <cell r="BB1141" t="str">
            <v/>
          </cell>
          <cell r="BC1141" t="str">
            <v>Compreh.</v>
          </cell>
          <cell r="BD1141" t="str">
            <v>AVL</v>
          </cell>
          <cell r="BE1141"/>
          <cell r="BF1141" t="str">
            <v>QATAR TRANSPORT</v>
          </cell>
          <cell r="BG1141" t="str">
            <v>FMB120</v>
          </cell>
          <cell r="BH1141">
            <v>357073293003592</v>
          </cell>
          <cell r="BI1141">
            <v>9742800060352</v>
          </cell>
          <cell r="BJ1141" t="str">
            <v>fixed</v>
          </cell>
          <cell r="BK1141">
            <v>44669</v>
          </cell>
          <cell r="BL1141"/>
          <cell r="BM1141"/>
          <cell r="BN1141">
            <v>4000030610</v>
          </cell>
          <cell r="BO1141"/>
          <cell r="BP1141" t="str">
            <v>3 years or 450,000km</v>
          </cell>
          <cell r="BQ1141">
            <v>1108050100</v>
          </cell>
        </row>
        <row r="1142">
          <cell r="C1142">
            <v>72728</v>
          </cell>
          <cell r="D1142" t="str">
            <v>Active</v>
          </cell>
          <cell r="E1142" t="str">
            <v>Toyota</v>
          </cell>
          <cell r="F1142" t="str">
            <v xml:space="preserve">Automatic </v>
          </cell>
          <cell r="G1142" t="str">
            <v>8FD50N</v>
          </cell>
          <cell r="H1142" t="str">
            <v>Heavy Equipment</v>
          </cell>
          <cell r="I1142"/>
          <cell r="J1142" t="str">
            <v>Forklift</v>
          </cell>
          <cell r="K1142"/>
          <cell r="L1142"/>
          <cell r="M1142"/>
          <cell r="N1142" t="str">
            <v>8FD50N-20788</v>
          </cell>
          <cell r="O1142">
            <v>2021</v>
          </cell>
          <cell r="P1142" t="str">
            <v>Japan</v>
          </cell>
          <cell r="Q1142" t="str">
            <v>FIFA- Supreme Commit</v>
          </cell>
          <cell r="R1142" t="str">
            <v>GWC</v>
          </cell>
          <cell r="S1142" t="str">
            <v>LVQ</v>
          </cell>
          <cell r="T1142"/>
          <cell r="U1142"/>
          <cell r="V1142"/>
          <cell r="W1142">
            <v>6</v>
          </cell>
          <cell r="X1142" t="str">
            <v>Orange</v>
          </cell>
          <cell r="Y1142" t="str">
            <v>14Z0030522</v>
          </cell>
          <cell r="Z1142"/>
          <cell r="AA1142" t="str">
            <v>Diesel</v>
          </cell>
          <cell r="AB1142"/>
          <cell r="AC1142"/>
          <cell r="AD1142"/>
          <cell r="AE1142"/>
          <cell r="AF1142"/>
          <cell r="AG1142"/>
          <cell r="AH1142" t="str">
            <v>5TON</v>
          </cell>
          <cell r="AI1142">
            <v>-5930</v>
          </cell>
          <cell r="AJ1142"/>
          <cell r="AK1142">
            <v>5930</v>
          </cell>
          <cell r="AL1142"/>
          <cell r="AM1142"/>
          <cell r="AN1142"/>
          <cell r="AO1142"/>
          <cell r="AP1142"/>
          <cell r="AQ1142"/>
          <cell r="AR1142"/>
          <cell r="AS1142"/>
          <cell r="AT1142"/>
          <cell r="AU1142"/>
          <cell r="AV1142"/>
          <cell r="AW1142"/>
          <cell r="AX1142"/>
          <cell r="AY1142" t="e">
            <v>#N/A</v>
          </cell>
          <cell r="AZ1142"/>
          <cell r="BA1142">
            <v>45081</v>
          </cell>
          <cell r="BB1142" t="str">
            <v/>
          </cell>
          <cell r="BC1142" t="str">
            <v>3rd Party</v>
          </cell>
          <cell r="BD1142" t="str">
            <v>N/A</v>
          </cell>
          <cell r="BE1142" t="str">
            <v xml:space="preserve">According to the Concerned department they not requested </v>
          </cell>
          <cell r="BF1142" t="str">
            <v>N/A</v>
          </cell>
          <cell r="BG1142" t="str">
            <v>N/A</v>
          </cell>
          <cell r="BH1142" t="str">
            <v>N/A</v>
          </cell>
          <cell r="BI1142" t="str">
            <v>N/A</v>
          </cell>
          <cell r="BJ1142"/>
          <cell r="BK1142">
            <v>44514</v>
          </cell>
          <cell r="BL1142"/>
          <cell r="BM1142"/>
          <cell r="BN1142">
            <v>4000030995</v>
          </cell>
          <cell r="BO1142"/>
          <cell r="BP1142" t="str">
            <v xml:space="preserve"> 12 months</v>
          </cell>
          <cell r="BQ1142">
            <v>1103030111</v>
          </cell>
        </row>
        <row r="1143">
          <cell r="C1143">
            <v>72730</v>
          </cell>
          <cell r="D1143" t="str">
            <v>Active</v>
          </cell>
          <cell r="E1143" t="str">
            <v>Toyota</v>
          </cell>
          <cell r="F1143" t="str">
            <v xml:space="preserve">Automatic </v>
          </cell>
          <cell r="G1143" t="str">
            <v>8FD50N</v>
          </cell>
          <cell r="H1143" t="str">
            <v>Heavy Equipment</v>
          </cell>
          <cell r="I1143"/>
          <cell r="J1143" t="str">
            <v>Forklift</v>
          </cell>
          <cell r="K1143"/>
          <cell r="L1143"/>
          <cell r="M1143"/>
          <cell r="N1143" t="str">
            <v>8FD50N-20776</v>
          </cell>
          <cell r="O1143">
            <v>2021</v>
          </cell>
          <cell r="P1143" t="str">
            <v>Japan</v>
          </cell>
          <cell r="Q1143" t="str">
            <v>FIFA- Supreme Commit</v>
          </cell>
          <cell r="R1143" t="str">
            <v>GWC</v>
          </cell>
          <cell r="S1143" t="str">
            <v>LVQ</v>
          </cell>
          <cell r="T1143"/>
          <cell r="U1143"/>
          <cell r="V1143"/>
          <cell r="W1143">
            <v>6</v>
          </cell>
          <cell r="X1143" t="str">
            <v>Orange</v>
          </cell>
          <cell r="Y1143" t="str">
            <v>14Z0030508</v>
          </cell>
          <cell r="Z1143"/>
          <cell r="AA1143" t="str">
            <v>Diesel</v>
          </cell>
          <cell r="AB1143"/>
          <cell r="AC1143"/>
          <cell r="AD1143"/>
          <cell r="AE1143"/>
          <cell r="AF1143"/>
          <cell r="AG1143"/>
          <cell r="AH1143" t="str">
            <v>5TON</v>
          </cell>
          <cell r="AI1143">
            <v>-5930</v>
          </cell>
          <cell r="AJ1143"/>
          <cell r="AK1143">
            <v>5930</v>
          </cell>
          <cell r="AL1143"/>
          <cell r="AM1143"/>
          <cell r="AN1143"/>
          <cell r="AO1143"/>
          <cell r="AP1143"/>
          <cell r="AQ1143"/>
          <cell r="AR1143"/>
          <cell r="AS1143"/>
          <cell r="AT1143"/>
          <cell r="AU1143"/>
          <cell r="AV1143"/>
          <cell r="AW1143"/>
          <cell r="AX1143"/>
          <cell r="AY1143" t="e">
            <v>#N/A</v>
          </cell>
          <cell r="AZ1143"/>
          <cell r="BA1143">
            <v>45081</v>
          </cell>
          <cell r="BB1143" t="str">
            <v/>
          </cell>
          <cell r="BC1143" t="str">
            <v>3rd Party</v>
          </cell>
          <cell r="BD1143" t="str">
            <v>N/A</v>
          </cell>
          <cell r="BE1143" t="str">
            <v xml:space="preserve">According to the Concerned department they not requested </v>
          </cell>
          <cell r="BF1143" t="str">
            <v>N/A</v>
          </cell>
          <cell r="BG1143" t="str">
            <v>N/A</v>
          </cell>
          <cell r="BH1143" t="str">
            <v>N/A</v>
          </cell>
          <cell r="BI1143" t="str">
            <v>N/A</v>
          </cell>
          <cell r="BJ1143"/>
          <cell r="BK1143">
            <v>44514</v>
          </cell>
          <cell r="BL1143"/>
          <cell r="BM1143"/>
          <cell r="BN1143">
            <v>4000030995</v>
          </cell>
          <cell r="BO1143"/>
          <cell r="BP1143" t="str">
            <v xml:space="preserve"> 12 months</v>
          </cell>
          <cell r="BQ1143">
            <v>1103030111</v>
          </cell>
        </row>
        <row r="1144">
          <cell r="C1144">
            <v>72731</v>
          </cell>
          <cell r="D1144" t="str">
            <v>Active</v>
          </cell>
          <cell r="E1144" t="str">
            <v>Toyota</v>
          </cell>
          <cell r="F1144" t="str">
            <v xml:space="preserve">Automatic </v>
          </cell>
          <cell r="G1144" t="str">
            <v>8FD50N</v>
          </cell>
          <cell r="H1144" t="str">
            <v>Heavy Equipment</v>
          </cell>
          <cell r="I1144"/>
          <cell r="J1144" t="str">
            <v>Forklift</v>
          </cell>
          <cell r="K1144"/>
          <cell r="L1144"/>
          <cell r="M1144"/>
          <cell r="N1144" t="str">
            <v>8FD50N-20770</v>
          </cell>
          <cell r="O1144">
            <v>2021</v>
          </cell>
          <cell r="P1144" t="str">
            <v>Japan</v>
          </cell>
          <cell r="Q1144" t="str">
            <v>FIFA- Supreme Commit</v>
          </cell>
          <cell r="R1144" t="str">
            <v>GWC</v>
          </cell>
          <cell r="S1144" t="str">
            <v>LVQ</v>
          </cell>
          <cell r="T1144"/>
          <cell r="U1144"/>
          <cell r="V1144"/>
          <cell r="W1144">
            <v>6</v>
          </cell>
          <cell r="X1144" t="str">
            <v>Orange</v>
          </cell>
          <cell r="Y1144" t="str">
            <v>14Z0030514</v>
          </cell>
          <cell r="Z1144"/>
          <cell r="AA1144" t="str">
            <v>Diesel</v>
          </cell>
          <cell r="AB1144"/>
          <cell r="AC1144"/>
          <cell r="AD1144"/>
          <cell r="AE1144"/>
          <cell r="AF1144"/>
          <cell r="AG1144"/>
          <cell r="AH1144" t="str">
            <v>5TON</v>
          </cell>
          <cell r="AI1144">
            <v>-5930</v>
          </cell>
          <cell r="AJ1144"/>
          <cell r="AK1144">
            <v>5930</v>
          </cell>
          <cell r="AL1144"/>
          <cell r="AM1144"/>
          <cell r="AN1144"/>
          <cell r="AO1144"/>
          <cell r="AP1144"/>
          <cell r="AQ1144"/>
          <cell r="AR1144"/>
          <cell r="AS1144"/>
          <cell r="AT1144"/>
          <cell r="AU1144"/>
          <cell r="AV1144"/>
          <cell r="AW1144"/>
          <cell r="AX1144"/>
          <cell r="AY1144" t="e">
            <v>#N/A</v>
          </cell>
          <cell r="AZ1144"/>
          <cell r="BA1144">
            <v>45082</v>
          </cell>
          <cell r="BB1144" t="str">
            <v/>
          </cell>
          <cell r="BC1144" t="str">
            <v>3rd Party</v>
          </cell>
          <cell r="BD1144" t="str">
            <v>N/A</v>
          </cell>
          <cell r="BE1144" t="str">
            <v xml:space="preserve">According to the Concerned department they not requested </v>
          </cell>
          <cell r="BF1144" t="str">
            <v>N/A</v>
          </cell>
          <cell r="BG1144" t="str">
            <v>N/A</v>
          </cell>
          <cell r="BH1144" t="str">
            <v>N/A</v>
          </cell>
          <cell r="BI1144" t="str">
            <v>N/A</v>
          </cell>
          <cell r="BJ1144"/>
          <cell r="BK1144">
            <v>44514</v>
          </cell>
          <cell r="BL1144"/>
          <cell r="BM1144"/>
          <cell r="BN1144">
            <v>4000030995</v>
          </cell>
          <cell r="BO1144"/>
          <cell r="BP1144" t="str">
            <v xml:space="preserve"> 12 months</v>
          </cell>
          <cell r="BQ1144">
            <v>1103030111</v>
          </cell>
        </row>
        <row r="1145">
          <cell r="C1145">
            <v>271206</v>
          </cell>
          <cell r="D1145" t="str">
            <v>Active</v>
          </cell>
          <cell r="E1145" t="str">
            <v>Toyota</v>
          </cell>
          <cell r="F1145" t="str">
            <v>Manuel</v>
          </cell>
          <cell r="G1145" t="str">
            <v>HiAce</v>
          </cell>
          <cell r="H1145" t="str">
            <v>Light Vehicle</v>
          </cell>
          <cell r="I1145"/>
          <cell r="J1145" t="str">
            <v>Commercial Van</v>
          </cell>
          <cell r="K1145"/>
          <cell r="L1145"/>
          <cell r="M1145"/>
          <cell r="N1145" t="str">
            <v>JTFHX02P2N0125816</v>
          </cell>
          <cell r="O1145">
            <v>2022</v>
          </cell>
          <cell r="P1145" t="str">
            <v>Japan</v>
          </cell>
          <cell r="Q1145" t="str">
            <v>UPS - Operation Services</v>
          </cell>
          <cell r="R1145" t="str">
            <v>GWC</v>
          </cell>
          <cell r="S1145" t="str">
            <v>LVQ</v>
          </cell>
          <cell r="T1145"/>
          <cell r="U1145"/>
          <cell r="V1145"/>
          <cell r="W1145">
            <v>4</v>
          </cell>
          <cell r="X1145" t="str">
            <v>White</v>
          </cell>
          <cell r="Y1145" t="str">
            <v>2TR2383524</v>
          </cell>
          <cell r="Z1145"/>
          <cell r="AA1145" t="str">
            <v>Diesel</v>
          </cell>
          <cell r="AB1145"/>
          <cell r="AC1145">
            <v>1</v>
          </cell>
          <cell r="AD1145"/>
          <cell r="AE1145" t="str">
            <v>2 Seater</v>
          </cell>
          <cell r="AF1145"/>
          <cell r="AG1145"/>
          <cell r="AH1145" t="str">
            <v>1.5TON</v>
          </cell>
          <cell r="AI1145">
            <v>1465</v>
          </cell>
          <cell r="AJ1145">
            <v>3300</v>
          </cell>
          <cell r="AK1145">
            <v>1835</v>
          </cell>
          <cell r="AL1145">
            <v>255</v>
          </cell>
          <cell r="AM1145"/>
          <cell r="AN1145">
            <v>115</v>
          </cell>
          <cell r="AO1145"/>
          <cell r="AP1145">
            <v>132</v>
          </cell>
          <cell r="AQ1145"/>
          <cell r="AR1145"/>
          <cell r="AS1145"/>
          <cell r="AT1145"/>
          <cell r="AU1145"/>
          <cell r="AV1145"/>
          <cell r="AW1145"/>
          <cell r="AX1145"/>
          <cell r="AY1145" t="e">
            <v>#N/A</v>
          </cell>
          <cell r="AZ1145"/>
          <cell r="BA1145">
            <v>44850</v>
          </cell>
          <cell r="BB1145" t="str">
            <v>Expired</v>
          </cell>
          <cell r="BC1145" t="str">
            <v>Compreh.</v>
          </cell>
          <cell r="BD1145" t="str">
            <v>N/A</v>
          </cell>
          <cell r="BE1145" t="str">
            <v xml:space="preserve">According to the Concerned department they not requested </v>
          </cell>
          <cell r="BF1145" t="str">
            <v>N/A</v>
          </cell>
          <cell r="BG1145" t="str">
            <v>N/A</v>
          </cell>
          <cell r="BH1145" t="str">
            <v>N/A</v>
          </cell>
          <cell r="BI1145" t="str">
            <v>N/A</v>
          </cell>
          <cell r="BJ1145"/>
          <cell r="BK1145">
            <v>44500</v>
          </cell>
          <cell r="BL1145"/>
          <cell r="BM1145"/>
          <cell r="BN1145">
            <v>4000033735</v>
          </cell>
          <cell r="BO1145"/>
          <cell r="BP1145" t="str">
            <v>3Y 100K</v>
          </cell>
          <cell r="BQ1145">
            <v>1103010400</v>
          </cell>
        </row>
        <row r="1146">
          <cell r="C1146">
            <v>271858</v>
          </cell>
          <cell r="D1146" t="str">
            <v>Active</v>
          </cell>
          <cell r="E1146" t="str">
            <v>Toyota</v>
          </cell>
          <cell r="F1146" t="str">
            <v>Manuel</v>
          </cell>
          <cell r="G1146" t="str">
            <v>HiAce</v>
          </cell>
          <cell r="H1146" t="str">
            <v>Light Vehicle</v>
          </cell>
          <cell r="I1146"/>
          <cell r="J1146" t="str">
            <v>Commercial Van</v>
          </cell>
          <cell r="K1146"/>
          <cell r="L1146"/>
          <cell r="M1146"/>
          <cell r="N1146" t="str">
            <v>JTFHX02P4N0125817</v>
          </cell>
          <cell r="O1146">
            <v>2022</v>
          </cell>
          <cell r="P1146" t="str">
            <v>Japan</v>
          </cell>
          <cell r="Q1146" t="str">
            <v>UPS - Operation Services</v>
          </cell>
          <cell r="R1146" t="str">
            <v>GWC</v>
          </cell>
          <cell r="S1146" t="str">
            <v>LVQ</v>
          </cell>
          <cell r="T1146"/>
          <cell r="U1146"/>
          <cell r="V1146"/>
          <cell r="W1146">
            <v>4</v>
          </cell>
          <cell r="X1146" t="str">
            <v>White</v>
          </cell>
          <cell r="Y1146" t="str">
            <v>2TR2383478</v>
          </cell>
          <cell r="Z1146"/>
          <cell r="AA1146" t="str">
            <v>Diesel</v>
          </cell>
          <cell r="AB1146"/>
          <cell r="AC1146">
            <v>1</v>
          </cell>
          <cell r="AD1146"/>
          <cell r="AE1146" t="str">
            <v>2 Seater</v>
          </cell>
          <cell r="AF1146"/>
          <cell r="AG1146"/>
          <cell r="AH1146" t="str">
            <v>1.5TON</v>
          </cell>
          <cell r="AI1146">
            <v>1465</v>
          </cell>
          <cell r="AJ1146">
            <v>3300</v>
          </cell>
          <cell r="AK1146">
            <v>1835</v>
          </cell>
          <cell r="AL1146">
            <v>255</v>
          </cell>
          <cell r="AM1146"/>
          <cell r="AN1146">
            <v>115</v>
          </cell>
          <cell r="AO1146"/>
          <cell r="AP1146">
            <v>132</v>
          </cell>
          <cell r="AQ1146"/>
          <cell r="AR1146"/>
          <cell r="AS1146"/>
          <cell r="AT1146"/>
          <cell r="AU1146"/>
          <cell r="AV1146"/>
          <cell r="AW1146"/>
          <cell r="AX1146"/>
          <cell r="AY1146" t="e">
            <v>#N/A</v>
          </cell>
          <cell r="AZ1146"/>
          <cell r="BA1146">
            <v>44850</v>
          </cell>
          <cell r="BB1146" t="str">
            <v>Expired</v>
          </cell>
          <cell r="BC1146" t="str">
            <v>Compreh.</v>
          </cell>
          <cell r="BD1146" t="str">
            <v>N/A</v>
          </cell>
          <cell r="BE1146" t="str">
            <v xml:space="preserve">According to the Concerned department they not requested </v>
          </cell>
          <cell r="BF1146" t="str">
            <v>N/A</v>
          </cell>
          <cell r="BG1146" t="str">
            <v>N/A</v>
          </cell>
          <cell r="BH1146" t="str">
            <v>N/A</v>
          </cell>
          <cell r="BI1146" t="str">
            <v>N/A</v>
          </cell>
          <cell r="BJ1146"/>
          <cell r="BK1146">
            <v>44500</v>
          </cell>
          <cell r="BL1146"/>
          <cell r="BM1146"/>
          <cell r="BN1146">
            <v>4000033735</v>
          </cell>
          <cell r="BO1146"/>
          <cell r="BP1146" t="str">
            <v>3Y 100K</v>
          </cell>
          <cell r="BQ1146">
            <v>1103010400</v>
          </cell>
        </row>
        <row r="1147">
          <cell r="C1147">
            <v>72434</v>
          </cell>
          <cell r="D1147" t="str">
            <v>Active</v>
          </cell>
          <cell r="E1147" t="str">
            <v>Toyota</v>
          </cell>
          <cell r="F1147" t="str">
            <v xml:space="preserve">Automatic </v>
          </cell>
          <cell r="G1147" t="str">
            <v>8FD50N</v>
          </cell>
          <cell r="H1147" t="str">
            <v>Heavy Equipment</v>
          </cell>
          <cell r="I1147"/>
          <cell r="J1147" t="str">
            <v>Forklift</v>
          </cell>
          <cell r="K1147"/>
          <cell r="L1147"/>
          <cell r="M1147"/>
          <cell r="N1147" t="str">
            <v>8FD50N20659</v>
          </cell>
          <cell r="O1147">
            <v>2021</v>
          </cell>
          <cell r="P1147" t="str">
            <v>China</v>
          </cell>
          <cell r="Q1147" t="str">
            <v>FIFA- Supreme Commit</v>
          </cell>
          <cell r="R1147" t="str">
            <v>GWC</v>
          </cell>
          <cell r="S1147"/>
          <cell r="T1147"/>
          <cell r="U1147"/>
          <cell r="V1147"/>
          <cell r="W1147">
            <v>4</v>
          </cell>
          <cell r="X1147" t="str">
            <v xml:space="preserve">Orange Gray </v>
          </cell>
          <cell r="Y1147" t="str">
            <v>14Z0030347</v>
          </cell>
          <cell r="Z1147"/>
          <cell r="AA1147" t="str">
            <v>Diesel</v>
          </cell>
          <cell r="AB1147"/>
          <cell r="AC1147"/>
          <cell r="AD1147"/>
          <cell r="AE1147"/>
          <cell r="AF1147"/>
          <cell r="AG1147"/>
          <cell r="AH1147" t="str">
            <v>5TON</v>
          </cell>
          <cell r="AI1147">
            <v>5000</v>
          </cell>
          <cell r="AJ1147">
            <v>10930</v>
          </cell>
          <cell r="AK1147">
            <v>5930</v>
          </cell>
          <cell r="AL1147"/>
          <cell r="AM1147"/>
          <cell r="AN1147"/>
          <cell r="AO1147"/>
          <cell r="AP1147"/>
          <cell r="AQ1147"/>
          <cell r="AR1147"/>
          <cell r="AS1147"/>
          <cell r="AT1147"/>
          <cell r="AU1147"/>
          <cell r="AV1147"/>
          <cell r="AW1147"/>
          <cell r="AX1147"/>
          <cell r="AY1147" t="e">
            <v>#N/A</v>
          </cell>
          <cell r="AZ1147"/>
          <cell r="BA1147">
            <v>45078</v>
          </cell>
          <cell r="BB1147" t="str">
            <v/>
          </cell>
          <cell r="BC1147" t="str">
            <v>3rd Party</v>
          </cell>
          <cell r="BD1147" t="str">
            <v>N/A</v>
          </cell>
          <cell r="BE1147" t="str">
            <v xml:space="preserve">According to the Concerned department they not requested </v>
          </cell>
          <cell r="BF1147" t="str">
            <v>N/A</v>
          </cell>
          <cell r="BG1147" t="str">
            <v>N/A</v>
          </cell>
          <cell r="BH1147" t="str">
            <v>N/A</v>
          </cell>
          <cell r="BI1147" t="str">
            <v>N/A</v>
          </cell>
          <cell r="BJ1147"/>
          <cell r="BK1147">
            <v>44496</v>
          </cell>
          <cell r="BL1147"/>
          <cell r="BM1147"/>
          <cell r="BN1147">
            <v>4000030995</v>
          </cell>
          <cell r="BO1147"/>
          <cell r="BP1147" t="str">
            <v xml:space="preserve"> 12 months</v>
          </cell>
          <cell r="BQ1147">
            <v>1103030111</v>
          </cell>
        </row>
        <row r="1148">
          <cell r="C1148">
            <v>71430</v>
          </cell>
          <cell r="D1148" t="str">
            <v>Active</v>
          </cell>
          <cell r="E1148" t="str">
            <v>Toyota</v>
          </cell>
          <cell r="F1148" t="str">
            <v xml:space="preserve">Automatic </v>
          </cell>
          <cell r="G1148" t="str">
            <v>628FD30</v>
          </cell>
          <cell r="H1148" t="str">
            <v>Heavy Equipment</v>
          </cell>
          <cell r="I1148"/>
          <cell r="J1148" t="str">
            <v>Forklift</v>
          </cell>
          <cell r="K1148"/>
          <cell r="L1148"/>
          <cell r="M1148"/>
          <cell r="N1148" t="str">
            <v>608FDJ3581750</v>
          </cell>
          <cell r="O1148">
            <v>2021</v>
          </cell>
          <cell r="P1148" t="str">
            <v>Japan</v>
          </cell>
          <cell r="Q1148" t="str">
            <v>FIFA- Supreme Commit</v>
          </cell>
          <cell r="R1148" t="str">
            <v>GWC</v>
          </cell>
          <cell r="S1148"/>
          <cell r="T1148"/>
          <cell r="U1148"/>
          <cell r="V1148"/>
          <cell r="W1148">
            <v>4</v>
          </cell>
          <cell r="X1148" t="str">
            <v>Orange</v>
          </cell>
          <cell r="Y1148" t="str">
            <v>1DZ0388936</v>
          </cell>
          <cell r="Z1148"/>
          <cell r="AA1148" t="str">
            <v>Diesel</v>
          </cell>
          <cell r="AB1148"/>
          <cell r="AC1148"/>
          <cell r="AD1148"/>
          <cell r="AE1148"/>
          <cell r="AF1148"/>
          <cell r="AG1148"/>
          <cell r="AH1148" t="str">
            <v>3TON</v>
          </cell>
          <cell r="AI1148">
            <v>3000</v>
          </cell>
          <cell r="AJ1148">
            <v>7500</v>
          </cell>
          <cell r="AK1148">
            <v>4500</v>
          </cell>
          <cell r="AL1148"/>
          <cell r="AM1148"/>
          <cell r="AN1148"/>
          <cell r="AO1148"/>
          <cell r="AP1148"/>
          <cell r="AQ1148"/>
          <cell r="AR1148"/>
          <cell r="AS1148"/>
          <cell r="AT1148"/>
          <cell r="AU1148"/>
          <cell r="AV1148"/>
          <cell r="AW1148"/>
          <cell r="AX1148"/>
          <cell r="AY1148" t="e">
            <v>#N/A</v>
          </cell>
          <cell r="AZ1148"/>
          <cell r="BA1148">
            <v>45054</v>
          </cell>
          <cell r="BB1148" t="str">
            <v/>
          </cell>
          <cell r="BC1148" t="str">
            <v>3rd Party</v>
          </cell>
          <cell r="BD1148" t="str">
            <v>N/A</v>
          </cell>
          <cell r="BE1148" t="str">
            <v xml:space="preserve">According to the Concerned department they not requested </v>
          </cell>
          <cell r="BF1148" t="str">
            <v>N/A</v>
          </cell>
          <cell r="BG1148" t="str">
            <v>N/A</v>
          </cell>
          <cell r="BH1148" t="str">
            <v>N/A</v>
          </cell>
          <cell r="BI1148" t="str">
            <v>N/A</v>
          </cell>
          <cell r="BJ1148"/>
          <cell r="BK1148">
            <v>44348</v>
          </cell>
          <cell r="BL1148"/>
          <cell r="BM1148"/>
          <cell r="BN1148">
            <v>4000030995</v>
          </cell>
          <cell r="BO1148"/>
          <cell r="BP1148" t="str">
            <v xml:space="preserve"> 12 months</v>
          </cell>
          <cell r="BQ1148">
            <v>1103030111</v>
          </cell>
        </row>
        <row r="1149">
          <cell r="C1149">
            <v>71431</v>
          </cell>
          <cell r="D1149" t="str">
            <v>Active</v>
          </cell>
          <cell r="E1149" t="str">
            <v>Toyota</v>
          </cell>
          <cell r="F1149" t="str">
            <v xml:space="preserve">Automatic </v>
          </cell>
          <cell r="G1149" t="str">
            <v>628FD30</v>
          </cell>
          <cell r="H1149" t="str">
            <v>Heavy Equipment</v>
          </cell>
          <cell r="I1149"/>
          <cell r="J1149" t="str">
            <v>Forklift</v>
          </cell>
          <cell r="K1149"/>
          <cell r="L1149"/>
          <cell r="M1149"/>
          <cell r="N1149" t="str">
            <v>608FDJ3581370</v>
          </cell>
          <cell r="O1149">
            <v>2021</v>
          </cell>
          <cell r="P1149" t="str">
            <v>Japan</v>
          </cell>
          <cell r="Q1149" t="str">
            <v>FIFA- Supreme Commit</v>
          </cell>
          <cell r="R1149" t="str">
            <v>GWC</v>
          </cell>
          <cell r="S1149"/>
          <cell r="T1149"/>
          <cell r="U1149"/>
          <cell r="V1149"/>
          <cell r="W1149">
            <v>4</v>
          </cell>
          <cell r="X1149" t="str">
            <v>Orange</v>
          </cell>
          <cell r="Y1149" t="str">
            <v>1DZ0387750</v>
          </cell>
          <cell r="Z1149"/>
          <cell r="AA1149" t="str">
            <v>Diesel</v>
          </cell>
          <cell r="AB1149"/>
          <cell r="AC1149"/>
          <cell r="AD1149"/>
          <cell r="AE1149"/>
          <cell r="AF1149"/>
          <cell r="AG1149"/>
          <cell r="AH1149" t="str">
            <v>3TON</v>
          </cell>
          <cell r="AI1149">
            <v>3000</v>
          </cell>
          <cell r="AJ1149">
            <v>7500</v>
          </cell>
          <cell r="AK1149">
            <v>4500</v>
          </cell>
          <cell r="AL1149"/>
          <cell r="AM1149"/>
          <cell r="AN1149"/>
          <cell r="AO1149"/>
          <cell r="AP1149"/>
          <cell r="AQ1149"/>
          <cell r="AR1149"/>
          <cell r="AS1149"/>
          <cell r="AT1149"/>
          <cell r="AU1149"/>
          <cell r="AV1149"/>
          <cell r="AW1149"/>
          <cell r="AX1149"/>
          <cell r="AY1149" t="e">
            <v>#N/A</v>
          </cell>
          <cell r="AZ1149"/>
          <cell r="BA1149">
            <v>45054</v>
          </cell>
          <cell r="BB1149" t="str">
            <v/>
          </cell>
          <cell r="BC1149" t="str">
            <v>3rd Party</v>
          </cell>
          <cell r="BD1149" t="str">
            <v>N/A</v>
          </cell>
          <cell r="BE1149" t="str">
            <v xml:space="preserve">According to the Concerned department they not requested </v>
          </cell>
          <cell r="BF1149" t="str">
            <v>N/A</v>
          </cell>
          <cell r="BG1149" t="str">
            <v>N/A</v>
          </cell>
          <cell r="BH1149" t="str">
            <v>N/A</v>
          </cell>
          <cell r="BI1149" t="str">
            <v>N/A</v>
          </cell>
          <cell r="BJ1149"/>
          <cell r="BK1149">
            <v>44348</v>
          </cell>
          <cell r="BL1149"/>
          <cell r="BM1149"/>
          <cell r="BN1149">
            <v>4000030995</v>
          </cell>
          <cell r="BO1149"/>
          <cell r="BP1149" t="str">
            <v xml:space="preserve"> 12 months</v>
          </cell>
          <cell r="BQ1149">
            <v>1103030111</v>
          </cell>
        </row>
        <row r="1150">
          <cell r="C1150">
            <v>71432</v>
          </cell>
          <cell r="D1150" t="str">
            <v>Active</v>
          </cell>
          <cell r="E1150" t="str">
            <v>Toyota</v>
          </cell>
          <cell r="F1150" t="str">
            <v xml:space="preserve">Automatic </v>
          </cell>
          <cell r="G1150" t="str">
            <v>628FD30</v>
          </cell>
          <cell r="H1150" t="str">
            <v>Heavy Equipment</v>
          </cell>
          <cell r="I1150"/>
          <cell r="J1150" t="str">
            <v>Forklift</v>
          </cell>
          <cell r="K1150"/>
          <cell r="L1150"/>
          <cell r="M1150"/>
          <cell r="N1150" t="str">
            <v>608FDJ3581185</v>
          </cell>
          <cell r="O1150">
            <v>2021</v>
          </cell>
          <cell r="P1150" t="str">
            <v>Japan</v>
          </cell>
          <cell r="Q1150" t="str">
            <v>FIFA- Supreme Commit</v>
          </cell>
          <cell r="R1150" t="str">
            <v>GWC</v>
          </cell>
          <cell r="S1150"/>
          <cell r="T1150"/>
          <cell r="U1150"/>
          <cell r="V1150"/>
          <cell r="W1150">
            <v>4</v>
          </cell>
          <cell r="X1150" t="str">
            <v>Orange</v>
          </cell>
          <cell r="Y1150" t="str">
            <v>1DZ0387150</v>
          </cell>
          <cell r="Z1150"/>
          <cell r="AA1150" t="str">
            <v>Diesel</v>
          </cell>
          <cell r="AB1150"/>
          <cell r="AC1150"/>
          <cell r="AD1150"/>
          <cell r="AE1150"/>
          <cell r="AF1150"/>
          <cell r="AG1150"/>
          <cell r="AH1150" t="str">
            <v>3TON</v>
          </cell>
          <cell r="AI1150">
            <v>3000</v>
          </cell>
          <cell r="AJ1150">
            <v>7500</v>
          </cell>
          <cell r="AK1150">
            <v>4500</v>
          </cell>
          <cell r="AL1150"/>
          <cell r="AM1150"/>
          <cell r="AN1150"/>
          <cell r="AO1150"/>
          <cell r="AP1150"/>
          <cell r="AQ1150"/>
          <cell r="AR1150"/>
          <cell r="AS1150"/>
          <cell r="AT1150"/>
          <cell r="AU1150"/>
          <cell r="AV1150"/>
          <cell r="AW1150"/>
          <cell r="AX1150"/>
          <cell r="AY1150" t="e">
            <v>#N/A</v>
          </cell>
          <cell r="AZ1150"/>
          <cell r="BA1150">
            <v>45055</v>
          </cell>
          <cell r="BB1150" t="str">
            <v/>
          </cell>
          <cell r="BC1150" t="str">
            <v>3rd Party</v>
          </cell>
          <cell r="BD1150" t="str">
            <v>N/A</v>
          </cell>
          <cell r="BE1150" t="str">
            <v xml:space="preserve">According to the Concerned department they not requested </v>
          </cell>
          <cell r="BF1150" t="str">
            <v>N/A</v>
          </cell>
          <cell r="BG1150" t="str">
            <v>N/A</v>
          </cell>
          <cell r="BH1150" t="str">
            <v>N/A</v>
          </cell>
          <cell r="BI1150" t="str">
            <v>N/A</v>
          </cell>
          <cell r="BJ1150"/>
          <cell r="BK1150">
            <v>44348</v>
          </cell>
          <cell r="BL1150"/>
          <cell r="BM1150"/>
          <cell r="BN1150">
            <v>4000030995</v>
          </cell>
          <cell r="BO1150"/>
          <cell r="BP1150" t="str">
            <v xml:space="preserve"> 12 months</v>
          </cell>
          <cell r="BQ1150">
            <v>1103030111</v>
          </cell>
        </row>
        <row r="1151">
          <cell r="C1151">
            <v>71433</v>
          </cell>
          <cell r="D1151" t="str">
            <v>Active</v>
          </cell>
          <cell r="E1151" t="str">
            <v>Toyota</v>
          </cell>
          <cell r="F1151" t="str">
            <v xml:space="preserve">Automatic </v>
          </cell>
          <cell r="G1151" t="str">
            <v>628FD30</v>
          </cell>
          <cell r="H1151" t="str">
            <v>Heavy Equipment</v>
          </cell>
          <cell r="I1151"/>
          <cell r="J1151" t="str">
            <v>Forklift</v>
          </cell>
          <cell r="K1151"/>
          <cell r="L1151"/>
          <cell r="M1151"/>
          <cell r="N1151" t="str">
            <v>608FDJ3581751</v>
          </cell>
          <cell r="O1151">
            <v>2021</v>
          </cell>
          <cell r="P1151" t="str">
            <v>Japan</v>
          </cell>
          <cell r="Q1151" t="str">
            <v>FIFA- Supreme Commit</v>
          </cell>
          <cell r="R1151" t="str">
            <v>GWC</v>
          </cell>
          <cell r="S1151"/>
          <cell r="T1151"/>
          <cell r="U1151"/>
          <cell r="V1151"/>
          <cell r="W1151">
            <v>4</v>
          </cell>
          <cell r="X1151" t="str">
            <v>Orange</v>
          </cell>
          <cell r="Y1151" t="str">
            <v>1DZ0388937</v>
          </cell>
          <cell r="Z1151"/>
          <cell r="AA1151" t="str">
            <v>Diesel</v>
          </cell>
          <cell r="AB1151"/>
          <cell r="AC1151"/>
          <cell r="AD1151"/>
          <cell r="AE1151"/>
          <cell r="AF1151"/>
          <cell r="AG1151"/>
          <cell r="AH1151" t="str">
            <v>3TON</v>
          </cell>
          <cell r="AI1151">
            <v>3000</v>
          </cell>
          <cell r="AJ1151">
            <v>7500</v>
          </cell>
          <cell r="AK1151">
            <v>4500</v>
          </cell>
          <cell r="AL1151"/>
          <cell r="AM1151"/>
          <cell r="AN1151"/>
          <cell r="AO1151"/>
          <cell r="AP1151"/>
          <cell r="AQ1151"/>
          <cell r="AR1151"/>
          <cell r="AS1151"/>
          <cell r="AT1151"/>
          <cell r="AU1151"/>
          <cell r="AV1151"/>
          <cell r="AW1151"/>
          <cell r="AX1151"/>
          <cell r="AY1151" t="e">
            <v>#N/A</v>
          </cell>
          <cell r="AZ1151"/>
          <cell r="BA1151">
            <v>45055</v>
          </cell>
          <cell r="BB1151" t="str">
            <v/>
          </cell>
          <cell r="BC1151" t="str">
            <v>3rd Party</v>
          </cell>
          <cell r="BD1151" t="str">
            <v>N/A</v>
          </cell>
          <cell r="BE1151" t="str">
            <v xml:space="preserve">According to the Concerned department they not requested </v>
          </cell>
          <cell r="BF1151" t="str">
            <v>N/A</v>
          </cell>
          <cell r="BG1151" t="str">
            <v>N/A</v>
          </cell>
          <cell r="BH1151" t="str">
            <v>N/A</v>
          </cell>
          <cell r="BI1151" t="str">
            <v>N/A</v>
          </cell>
          <cell r="BJ1151"/>
          <cell r="BK1151">
            <v>44348</v>
          </cell>
          <cell r="BL1151"/>
          <cell r="BM1151"/>
          <cell r="BN1151">
            <v>4000030995</v>
          </cell>
          <cell r="BO1151"/>
          <cell r="BP1151" t="str">
            <v xml:space="preserve"> 12 months</v>
          </cell>
          <cell r="BQ1151">
            <v>1103030111</v>
          </cell>
        </row>
        <row r="1152">
          <cell r="C1152">
            <v>71434</v>
          </cell>
          <cell r="D1152" t="str">
            <v>Active</v>
          </cell>
          <cell r="E1152" t="str">
            <v>Toyota</v>
          </cell>
          <cell r="F1152" t="str">
            <v xml:space="preserve">Automatic </v>
          </cell>
          <cell r="G1152" t="str">
            <v>628FD30</v>
          </cell>
          <cell r="H1152" t="str">
            <v>Heavy Equipment</v>
          </cell>
          <cell r="I1152"/>
          <cell r="J1152" t="str">
            <v>Forklift</v>
          </cell>
          <cell r="K1152"/>
          <cell r="L1152"/>
          <cell r="M1152"/>
          <cell r="N1152" t="str">
            <v>608FDJ3581737</v>
          </cell>
          <cell r="O1152">
            <v>2021</v>
          </cell>
          <cell r="P1152" t="str">
            <v>Japan</v>
          </cell>
          <cell r="Q1152" t="str">
            <v>FIFA- Supreme Commit</v>
          </cell>
          <cell r="R1152" t="str">
            <v>GWC</v>
          </cell>
          <cell r="S1152"/>
          <cell r="T1152"/>
          <cell r="U1152"/>
          <cell r="V1152"/>
          <cell r="W1152">
            <v>4</v>
          </cell>
          <cell r="X1152" t="str">
            <v>Orange</v>
          </cell>
          <cell r="Y1152" t="str">
            <v>1DZ0388908</v>
          </cell>
          <cell r="Z1152"/>
          <cell r="AA1152" t="str">
            <v>Diesel</v>
          </cell>
          <cell r="AB1152"/>
          <cell r="AC1152"/>
          <cell r="AD1152"/>
          <cell r="AE1152"/>
          <cell r="AF1152"/>
          <cell r="AG1152"/>
          <cell r="AH1152" t="str">
            <v>3TON</v>
          </cell>
          <cell r="AI1152">
            <v>3000</v>
          </cell>
          <cell r="AJ1152">
            <v>7500</v>
          </cell>
          <cell r="AK1152">
            <v>4500</v>
          </cell>
          <cell r="AL1152"/>
          <cell r="AM1152"/>
          <cell r="AN1152"/>
          <cell r="AO1152"/>
          <cell r="AP1152"/>
          <cell r="AQ1152"/>
          <cell r="AR1152"/>
          <cell r="AS1152"/>
          <cell r="AT1152"/>
          <cell r="AU1152"/>
          <cell r="AV1152"/>
          <cell r="AW1152"/>
          <cell r="AX1152"/>
          <cell r="AY1152" t="e">
            <v>#N/A</v>
          </cell>
          <cell r="AZ1152"/>
          <cell r="BA1152">
            <v>45055</v>
          </cell>
          <cell r="BB1152" t="str">
            <v/>
          </cell>
          <cell r="BC1152" t="str">
            <v>3rd Party</v>
          </cell>
          <cell r="BD1152" t="str">
            <v>N/A</v>
          </cell>
          <cell r="BE1152" t="str">
            <v xml:space="preserve">According to the Concerned department they not requested </v>
          </cell>
          <cell r="BF1152" t="str">
            <v>N/A</v>
          </cell>
          <cell r="BG1152" t="str">
            <v>N/A</v>
          </cell>
          <cell r="BH1152" t="str">
            <v>N/A</v>
          </cell>
          <cell r="BI1152" t="str">
            <v>N/A</v>
          </cell>
          <cell r="BJ1152"/>
          <cell r="BK1152">
            <v>44348</v>
          </cell>
          <cell r="BL1152"/>
          <cell r="BM1152"/>
          <cell r="BN1152">
            <v>4000030995</v>
          </cell>
          <cell r="BO1152"/>
          <cell r="BP1152" t="str">
            <v xml:space="preserve"> 12 months</v>
          </cell>
          <cell r="BQ1152">
            <v>1103030111</v>
          </cell>
        </row>
        <row r="1153">
          <cell r="C1153">
            <v>71435</v>
          </cell>
          <cell r="D1153" t="str">
            <v>Active</v>
          </cell>
          <cell r="E1153" t="str">
            <v>Toyota</v>
          </cell>
          <cell r="F1153" t="str">
            <v xml:space="preserve">Automatic </v>
          </cell>
          <cell r="G1153" t="str">
            <v>628FD30</v>
          </cell>
          <cell r="H1153" t="str">
            <v>Heavy Equipment</v>
          </cell>
          <cell r="I1153"/>
          <cell r="J1153" t="str">
            <v>Forklift</v>
          </cell>
          <cell r="K1153"/>
          <cell r="L1153"/>
          <cell r="M1153"/>
          <cell r="N1153" t="str">
            <v>608FDJ3581742</v>
          </cell>
          <cell r="O1153">
            <v>2021</v>
          </cell>
          <cell r="P1153" t="str">
            <v>Japan</v>
          </cell>
          <cell r="Q1153" t="str">
            <v>FIFA- Supreme Commit</v>
          </cell>
          <cell r="R1153" t="str">
            <v>GWC</v>
          </cell>
          <cell r="S1153"/>
          <cell r="T1153"/>
          <cell r="U1153"/>
          <cell r="V1153"/>
          <cell r="W1153">
            <v>4</v>
          </cell>
          <cell r="X1153" t="str">
            <v>Orange</v>
          </cell>
          <cell r="Y1153" t="str">
            <v>1DZ0388918</v>
          </cell>
          <cell r="Z1153"/>
          <cell r="AA1153" t="str">
            <v>Diesel</v>
          </cell>
          <cell r="AB1153"/>
          <cell r="AC1153"/>
          <cell r="AD1153"/>
          <cell r="AE1153"/>
          <cell r="AF1153"/>
          <cell r="AG1153"/>
          <cell r="AH1153" t="str">
            <v>3TON</v>
          </cell>
          <cell r="AI1153">
            <v>3000</v>
          </cell>
          <cell r="AJ1153">
            <v>7500</v>
          </cell>
          <cell r="AK1153">
            <v>4500</v>
          </cell>
          <cell r="AL1153"/>
          <cell r="AM1153"/>
          <cell r="AN1153"/>
          <cell r="AO1153"/>
          <cell r="AP1153"/>
          <cell r="AQ1153"/>
          <cell r="AR1153"/>
          <cell r="AS1153"/>
          <cell r="AT1153"/>
          <cell r="AU1153"/>
          <cell r="AV1153"/>
          <cell r="AW1153"/>
          <cell r="AX1153"/>
          <cell r="AY1153" t="e">
            <v>#N/A</v>
          </cell>
          <cell r="AZ1153"/>
          <cell r="BA1153">
            <v>45055</v>
          </cell>
          <cell r="BB1153" t="str">
            <v/>
          </cell>
          <cell r="BC1153" t="str">
            <v>3rd Party</v>
          </cell>
          <cell r="BD1153" t="str">
            <v>N/A</v>
          </cell>
          <cell r="BE1153" t="str">
            <v xml:space="preserve">According to the Concerned department they not requested </v>
          </cell>
          <cell r="BF1153" t="str">
            <v>N/A</v>
          </cell>
          <cell r="BG1153" t="str">
            <v>N/A</v>
          </cell>
          <cell r="BH1153" t="str">
            <v>N/A</v>
          </cell>
          <cell r="BI1153" t="str">
            <v>N/A</v>
          </cell>
          <cell r="BJ1153"/>
          <cell r="BK1153">
            <v>44348</v>
          </cell>
          <cell r="BL1153"/>
          <cell r="BM1153"/>
          <cell r="BN1153">
            <v>4000030995</v>
          </cell>
          <cell r="BO1153"/>
          <cell r="BP1153" t="str">
            <v xml:space="preserve"> 12 months</v>
          </cell>
          <cell r="BQ1153">
            <v>1103030111</v>
          </cell>
        </row>
        <row r="1154">
          <cell r="C1154">
            <v>71533</v>
          </cell>
          <cell r="D1154" t="str">
            <v>Active</v>
          </cell>
          <cell r="E1154" t="str">
            <v>Toyota</v>
          </cell>
          <cell r="F1154" t="str">
            <v xml:space="preserve">Automatic </v>
          </cell>
          <cell r="G1154" t="str">
            <v>628FD30</v>
          </cell>
          <cell r="H1154" t="str">
            <v>Heavy Equipment</v>
          </cell>
          <cell r="I1154"/>
          <cell r="J1154" t="str">
            <v>Forklift</v>
          </cell>
          <cell r="K1154"/>
          <cell r="L1154"/>
          <cell r="M1154"/>
          <cell r="N1154" t="str">
            <v>608FDJ3581792</v>
          </cell>
          <cell r="O1154">
            <v>2021</v>
          </cell>
          <cell r="P1154" t="str">
            <v>Japan</v>
          </cell>
          <cell r="Q1154" t="str">
            <v>FIFA- Supreme Commit</v>
          </cell>
          <cell r="R1154" t="str">
            <v>GWC</v>
          </cell>
          <cell r="S1154"/>
          <cell r="T1154"/>
          <cell r="U1154"/>
          <cell r="V1154"/>
          <cell r="W1154">
            <v>4</v>
          </cell>
          <cell r="X1154" t="str">
            <v>Orange</v>
          </cell>
          <cell r="Y1154" t="str">
            <v>1DZ0389096</v>
          </cell>
          <cell r="Z1154"/>
          <cell r="AA1154" t="str">
            <v>Diesel</v>
          </cell>
          <cell r="AB1154"/>
          <cell r="AC1154"/>
          <cell r="AD1154"/>
          <cell r="AE1154"/>
          <cell r="AF1154"/>
          <cell r="AG1154"/>
          <cell r="AH1154" t="str">
            <v>3TON</v>
          </cell>
          <cell r="AI1154">
            <v>3000</v>
          </cell>
          <cell r="AJ1154">
            <v>7500</v>
          </cell>
          <cell r="AK1154">
            <v>4500</v>
          </cell>
          <cell r="AL1154"/>
          <cell r="AM1154"/>
          <cell r="AN1154"/>
          <cell r="AO1154"/>
          <cell r="AP1154"/>
          <cell r="AQ1154"/>
          <cell r="AR1154"/>
          <cell r="AS1154"/>
          <cell r="AT1154"/>
          <cell r="AU1154"/>
          <cell r="AV1154"/>
          <cell r="AW1154"/>
          <cell r="AX1154"/>
          <cell r="AY1154" t="e">
            <v>#N/A</v>
          </cell>
          <cell r="AZ1154"/>
          <cell r="BA1154">
            <v>45056</v>
          </cell>
          <cell r="BB1154" t="str">
            <v/>
          </cell>
          <cell r="BC1154" t="str">
            <v>3rd Party</v>
          </cell>
          <cell r="BD1154" t="str">
            <v>N/A</v>
          </cell>
          <cell r="BE1154" t="str">
            <v xml:space="preserve">According to the Concerned department they not requested </v>
          </cell>
          <cell r="BF1154" t="str">
            <v>N/A</v>
          </cell>
          <cell r="BG1154" t="str">
            <v>N/A</v>
          </cell>
          <cell r="BH1154" t="str">
            <v>N/A</v>
          </cell>
          <cell r="BI1154" t="str">
            <v>N/A</v>
          </cell>
          <cell r="BJ1154"/>
          <cell r="BK1154">
            <v>44348</v>
          </cell>
          <cell r="BL1154"/>
          <cell r="BM1154"/>
          <cell r="BN1154">
            <v>4000030995</v>
          </cell>
          <cell r="BO1154"/>
          <cell r="BP1154" t="str">
            <v xml:space="preserve"> 12 months</v>
          </cell>
          <cell r="BQ1154">
            <v>1103030111</v>
          </cell>
        </row>
        <row r="1155">
          <cell r="C1155">
            <v>71534</v>
          </cell>
          <cell r="D1155" t="str">
            <v>Active</v>
          </cell>
          <cell r="E1155" t="str">
            <v>Toyota</v>
          </cell>
          <cell r="F1155" t="str">
            <v xml:space="preserve">Automatic </v>
          </cell>
          <cell r="G1155" t="str">
            <v>628FD30</v>
          </cell>
          <cell r="H1155" t="str">
            <v>Heavy Equipment</v>
          </cell>
          <cell r="I1155"/>
          <cell r="J1155" t="str">
            <v>Forklift</v>
          </cell>
          <cell r="K1155"/>
          <cell r="L1155"/>
          <cell r="M1155"/>
          <cell r="N1155" t="str">
            <v>608FDJ3581794</v>
          </cell>
          <cell r="O1155">
            <v>2021</v>
          </cell>
          <cell r="P1155" t="str">
            <v>Japan</v>
          </cell>
          <cell r="Q1155" t="str">
            <v>FIFA- Supreme Commit</v>
          </cell>
          <cell r="R1155" t="str">
            <v>GWC</v>
          </cell>
          <cell r="S1155"/>
          <cell r="T1155"/>
          <cell r="U1155"/>
          <cell r="V1155"/>
          <cell r="W1155">
            <v>4</v>
          </cell>
          <cell r="X1155" t="str">
            <v>Orange</v>
          </cell>
          <cell r="Y1155" t="str">
            <v>1DZ0389111</v>
          </cell>
          <cell r="Z1155"/>
          <cell r="AA1155" t="str">
            <v>Diesel</v>
          </cell>
          <cell r="AB1155"/>
          <cell r="AC1155"/>
          <cell r="AD1155"/>
          <cell r="AE1155"/>
          <cell r="AF1155"/>
          <cell r="AG1155"/>
          <cell r="AH1155" t="str">
            <v>3TON</v>
          </cell>
          <cell r="AI1155">
            <v>3000</v>
          </cell>
          <cell r="AJ1155">
            <v>7500</v>
          </cell>
          <cell r="AK1155">
            <v>4500</v>
          </cell>
          <cell r="AL1155"/>
          <cell r="AM1155"/>
          <cell r="AN1155"/>
          <cell r="AO1155"/>
          <cell r="AP1155"/>
          <cell r="AQ1155"/>
          <cell r="AR1155"/>
          <cell r="AS1155"/>
          <cell r="AT1155"/>
          <cell r="AU1155"/>
          <cell r="AV1155"/>
          <cell r="AW1155"/>
          <cell r="AX1155"/>
          <cell r="AY1155" t="e">
            <v>#N/A</v>
          </cell>
          <cell r="AZ1155"/>
          <cell r="BA1155">
            <v>45056</v>
          </cell>
          <cell r="BB1155" t="str">
            <v/>
          </cell>
          <cell r="BC1155" t="str">
            <v>3rd Party</v>
          </cell>
          <cell r="BD1155" t="str">
            <v>N/A</v>
          </cell>
          <cell r="BE1155" t="str">
            <v xml:space="preserve">According to the Concerned department they not requested </v>
          </cell>
          <cell r="BF1155" t="str">
            <v>N/A</v>
          </cell>
          <cell r="BG1155" t="str">
            <v>N/A</v>
          </cell>
          <cell r="BH1155" t="str">
            <v>N/A</v>
          </cell>
          <cell r="BI1155" t="str">
            <v>N/A</v>
          </cell>
          <cell r="BJ1155"/>
          <cell r="BK1155">
            <v>44348</v>
          </cell>
          <cell r="BL1155"/>
          <cell r="BM1155"/>
          <cell r="BN1155">
            <v>4000030995</v>
          </cell>
          <cell r="BO1155"/>
          <cell r="BP1155" t="str">
            <v xml:space="preserve"> 12 months</v>
          </cell>
          <cell r="BQ1155">
            <v>1103030111</v>
          </cell>
        </row>
        <row r="1156">
          <cell r="C1156">
            <v>71535</v>
          </cell>
          <cell r="D1156" t="str">
            <v>Active</v>
          </cell>
          <cell r="E1156" t="str">
            <v>Toyota</v>
          </cell>
          <cell r="F1156" t="str">
            <v xml:space="preserve">Automatic </v>
          </cell>
          <cell r="G1156" t="str">
            <v>628FD30</v>
          </cell>
          <cell r="H1156" t="str">
            <v>Heavy Equipment</v>
          </cell>
          <cell r="I1156"/>
          <cell r="J1156" t="str">
            <v>Forklift</v>
          </cell>
          <cell r="K1156"/>
          <cell r="L1156"/>
          <cell r="M1156"/>
          <cell r="N1156" t="str">
            <v>608FDJ3581769</v>
          </cell>
          <cell r="O1156">
            <v>2021</v>
          </cell>
          <cell r="P1156" t="str">
            <v>Japan</v>
          </cell>
          <cell r="Q1156" t="str">
            <v>FIFA- Supreme Commit</v>
          </cell>
          <cell r="R1156" t="str">
            <v>GWC</v>
          </cell>
          <cell r="S1156"/>
          <cell r="T1156"/>
          <cell r="U1156"/>
          <cell r="V1156"/>
          <cell r="W1156">
            <v>4</v>
          </cell>
          <cell r="X1156" t="str">
            <v>Orange</v>
          </cell>
          <cell r="Y1156" t="str">
            <v>1DZ0389024</v>
          </cell>
          <cell r="Z1156"/>
          <cell r="AA1156" t="str">
            <v>Diesel</v>
          </cell>
          <cell r="AB1156"/>
          <cell r="AC1156"/>
          <cell r="AD1156"/>
          <cell r="AE1156"/>
          <cell r="AF1156"/>
          <cell r="AG1156"/>
          <cell r="AH1156" t="str">
            <v>3TON</v>
          </cell>
          <cell r="AI1156">
            <v>3000</v>
          </cell>
          <cell r="AJ1156">
            <v>7500</v>
          </cell>
          <cell r="AK1156">
            <v>4500</v>
          </cell>
          <cell r="AL1156"/>
          <cell r="AM1156"/>
          <cell r="AN1156"/>
          <cell r="AO1156"/>
          <cell r="AP1156"/>
          <cell r="AQ1156"/>
          <cell r="AR1156"/>
          <cell r="AS1156"/>
          <cell r="AT1156"/>
          <cell r="AU1156"/>
          <cell r="AV1156"/>
          <cell r="AW1156"/>
          <cell r="AX1156"/>
          <cell r="AY1156" t="e">
            <v>#N/A</v>
          </cell>
          <cell r="AZ1156"/>
          <cell r="BA1156">
            <v>45056</v>
          </cell>
          <cell r="BB1156" t="str">
            <v/>
          </cell>
          <cell r="BC1156" t="str">
            <v>3rd Party</v>
          </cell>
          <cell r="BD1156" t="str">
            <v>N/A</v>
          </cell>
          <cell r="BE1156" t="str">
            <v xml:space="preserve">According to the Concerned department they not requested </v>
          </cell>
          <cell r="BF1156" t="str">
            <v>N/A</v>
          </cell>
          <cell r="BG1156" t="str">
            <v>N/A</v>
          </cell>
          <cell r="BH1156" t="str">
            <v>N/A</v>
          </cell>
          <cell r="BI1156" t="str">
            <v>N/A</v>
          </cell>
          <cell r="BJ1156"/>
          <cell r="BK1156">
            <v>44348</v>
          </cell>
          <cell r="BL1156"/>
          <cell r="BM1156"/>
          <cell r="BN1156">
            <v>4000030995</v>
          </cell>
          <cell r="BO1156"/>
          <cell r="BP1156" t="str">
            <v xml:space="preserve"> 12 months</v>
          </cell>
          <cell r="BQ1156">
            <v>1103030111</v>
          </cell>
        </row>
        <row r="1157">
          <cell r="C1157">
            <v>71536</v>
          </cell>
          <cell r="D1157" t="str">
            <v>Active</v>
          </cell>
          <cell r="E1157" t="str">
            <v>Toyota</v>
          </cell>
          <cell r="F1157" t="str">
            <v xml:space="preserve">Automatic </v>
          </cell>
          <cell r="G1157" t="str">
            <v>628FD30</v>
          </cell>
          <cell r="H1157" t="str">
            <v>Heavy Equipment</v>
          </cell>
          <cell r="I1157"/>
          <cell r="J1157" t="str">
            <v>Forklift</v>
          </cell>
          <cell r="K1157"/>
          <cell r="L1157"/>
          <cell r="M1157"/>
          <cell r="N1157" t="str">
            <v>608FDJ3581767</v>
          </cell>
          <cell r="O1157">
            <v>2021</v>
          </cell>
          <cell r="P1157" t="str">
            <v>Japan</v>
          </cell>
          <cell r="Q1157" t="str">
            <v>FIFA- Supreme Commit</v>
          </cell>
          <cell r="R1157" t="str">
            <v>GWC</v>
          </cell>
          <cell r="S1157"/>
          <cell r="T1157"/>
          <cell r="U1157"/>
          <cell r="V1157"/>
          <cell r="W1157">
            <v>4</v>
          </cell>
          <cell r="X1157" t="str">
            <v>Orange</v>
          </cell>
          <cell r="Y1157" t="str">
            <v>1DZ0388981</v>
          </cell>
          <cell r="Z1157"/>
          <cell r="AA1157" t="str">
            <v>Diesel</v>
          </cell>
          <cell r="AB1157"/>
          <cell r="AC1157"/>
          <cell r="AD1157"/>
          <cell r="AE1157"/>
          <cell r="AF1157"/>
          <cell r="AG1157"/>
          <cell r="AH1157" t="str">
            <v>3TON</v>
          </cell>
          <cell r="AI1157">
            <v>3000</v>
          </cell>
          <cell r="AJ1157">
            <v>7500</v>
          </cell>
          <cell r="AK1157">
            <v>4500</v>
          </cell>
          <cell r="AL1157"/>
          <cell r="AM1157"/>
          <cell r="AN1157"/>
          <cell r="AO1157"/>
          <cell r="AP1157"/>
          <cell r="AQ1157"/>
          <cell r="AR1157"/>
          <cell r="AS1157"/>
          <cell r="AT1157"/>
          <cell r="AU1157"/>
          <cell r="AV1157"/>
          <cell r="AW1157"/>
          <cell r="AX1157"/>
          <cell r="AY1157" t="e">
            <v>#N/A</v>
          </cell>
          <cell r="AZ1157"/>
          <cell r="BA1157">
            <v>45056</v>
          </cell>
          <cell r="BB1157" t="str">
            <v/>
          </cell>
          <cell r="BC1157" t="str">
            <v>3rd Party</v>
          </cell>
          <cell r="BD1157" t="str">
            <v>N/A</v>
          </cell>
          <cell r="BE1157" t="str">
            <v xml:space="preserve">According to the Concerned department they not requested </v>
          </cell>
          <cell r="BF1157" t="str">
            <v>N/A</v>
          </cell>
          <cell r="BG1157" t="str">
            <v>N/A</v>
          </cell>
          <cell r="BH1157" t="str">
            <v>N/A</v>
          </cell>
          <cell r="BI1157" t="str">
            <v>N/A</v>
          </cell>
          <cell r="BJ1157"/>
          <cell r="BK1157">
            <v>44348</v>
          </cell>
          <cell r="BL1157"/>
          <cell r="BM1157"/>
          <cell r="BN1157">
            <v>4000030995</v>
          </cell>
          <cell r="BO1157"/>
          <cell r="BP1157" t="str">
            <v xml:space="preserve"> 12 months</v>
          </cell>
          <cell r="BQ1157">
            <v>1103030111</v>
          </cell>
        </row>
        <row r="1158">
          <cell r="C1158">
            <v>72830</v>
          </cell>
          <cell r="D1158" t="str">
            <v>Active</v>
          </cell>
          <cell r="E1158" t="str">
            <v>Toyota</v>
          </cell>
          <cell r="F1158" t="str">
            <v xml:space="preserve">Automatic </v>
          </cell>
          <cell r="G1158" t="str">
            <v>8FD50N</v>
          </cell>
          <cell r="H1158" t="str">
            <v>Heavy Equipment</v>
          </cell>
          <cell r="I1158"/>
          <cell r="J1158" t="str">
            <v>Forklift</v>
          </cell>
          <cell r="K1158"/>
          <cell r="L1158"/>
          <cell r="M1158"/>
          <cell r="N1158" t="str">
            <v>8FD50N20834</v>
          </cell>
          <cell r="O1158">
            <v>2021</v>
          </cell>
          <cell r="P1158" t="str">
            <v>China</v>
          </cell>
          <cell r="Q1158" t="str">
            <v>FIFA- Supreme Commit</v>
          </cell>
          <cell r="R1158" t="str">
            <v>GWC</v>
          </cell>
          <cell r="S1158" t="str">
            <v>LVQ</v>
          </cell>
          <cell r="T1158"/>
          <cell r="U1158"/>
          <cell r="V1158"/>
          <cell r="W1158">
            <v>6</v>
          </cell>
          <cell r="X1158" t="str">
            <v xml:space="preserve">Orange Gray </v>
          </cell>
          <cell r="Y1158" t="str">
            <v>14Z0030279</v>
          </cell>
          <cell r="Z1158"/>
          <cell r="AA1158" t="str">
            <v>Diesel</v>
          </cell>
          <cell r="AB1158"/>
          <cell r="AC1158"/>
          <cell r="AD1158"/>
          <cell r="AE1158"/>
          <cell r="AF1158"/>
          <cell r="AG1158"/>
          <cell r="AH1158" t="str">
            <v>5TON</v>
          </cell>
          <cell r="AI1158">
            <v>-5930</v>
          </cell>
          <cell r="AJ1158"/>
          <cell r="AK1158">
            <v>5930</v>
          </cell>
          <cell r="AL1158"/>
          <cell r="AM1158"/>
          <cell r="AN1158"/>
          <cell r="AO1158"/>
          <cell r="AP1158"/>
          <cell r="AQ1158"/>
          <cell r="AR1158"/>
          <cell r="AS1158"/>
          <cell r="AT1158"/>
          <cell r="AU1158"/>
          <cell r="AV1158"/>
          <cell r="AW1158"/>
          <cell r="AX1158"/>
          <cell r="AY1158" t="e">
            <v>#N/A</v>
          </cell>
          <cell r="AZ1158"/>
          <cell r="BA1158">
            <v>45081</v>
          </cell>
          <cell r="BB1158" t="str">
            <v/>
          </cell>
          <cell r="BC1158" t="str">
            <v>3rd Party</v>
          </cell>
          <cell r="BD1158" t="str">
            <v>N/A</v>
          </cell>
          <cell r="BE1158" t="str">
            <v xml:space="preserve">According to the Concerned department they not requested </v>
          </cell>
          <cell r="BF1158" t="str">
            <v>N/A</v>
          </cell>
          <cell r="BG1158" t="str">
            <v>N/A</v>
          </cell>
          <cell r="BH1158" t="str">
            <v>N/A</v>
          </cell>
          <cell r="BI1158" t="str">
            <v>N/A</v>
          </cell>
          <cell r="BJ1158"/>
          <cell r="BK1158">
            <v>44528</v>
          </cell>
          <cell r="BL1158"/>
          <cell r="BM1158"/>
          <cell r="BN1158">
            <v>4000030995</v>
          </cell>
          <cell r="BO1158"/>
          <cell r="BP1158" t="str">
            <v xml:space="preserve"> 12 months</v>
          </cell>
          <cell r="BQ1158">
            <v>1103030111</v>
          </cell>
        </row>
        <row r="1159">
          <cell r="C1159">
            <v>73381</v>
          </cell>
          <cell r="D1159" t="str">
            <v>Active</v>
          </cell>
          <cell r="E1159" t="str">
            <v>Kalmar</v>
          </cell>
          <cell r="F1159" t="str">
            <v xml:space="preserve">Automatic </v>
          </cell>
          <cell r="G1159" t="str">
            <v>DCU8045ES7</v>
          </cell>
          <cell r="H1159" t="str">
            <v>Heavy Equipment</v>
          </cell>
          <cell r="I1159"/>
          <cell r="J1159" t="str">
            <v>Stacker</v>
          </cell>
          <cell r="K1159"/>
          <cell r="L1159"/>
          <cell r="M1159"/>
          <cell r="N1159" t="str">
            <v>H30500366</v>
          </cell>
          <cell r="O1159">
            <v>2021</v>
          </cell>
          <cell r="P1159" t="str">
            <v>China</v>
          </cell>
          <cell r="Q1159" t="str">
            <v>TR-Transport - Container Repair</v>
          </cell>
          <cell r="R1159" t="str">
            <v>GWC</v>
          </cell>
          <cell r="S1159" t="str">
            <v>Al  wukir container yard</v>
          </cell>
          <cell r="T1159"/>
          <cell r="U1159"/>
          <cell r="V1159"/>
          <cell r="W1159">
            <v>6</v>
          </cell>
          <cell r="X1159" t="str">
            <v xml:space="preserve">Red  </v>
          </cell>
          <cell r="Y1159"/>
          <cell r="Z1159"/>
          <cell r="AA1159" t="str">
            <v>Diesel</v>
          </cell>
          <cell r="AB1159"/>
          <cell r="AC1159"/>
          <cell r="AD1159"/>
          <cell r="AE1159"/>
          <cell r="AF1159"/>
          <cell r="AG1159"/>
          <cell r="AH1159" t="str">
            <v>10TON</v>
          </cell>
          <cell r="AI1159">
            <v>-37968</v>
          </cell>
          <cell r="AJ1159"/>
          <cell r="AK1159">
            <v>37968</v>
          </cell>
          <cell r="AL1159"/>
          <cell r="AM1159"/>
          <cell r="AN1159"/>
          <cell r="AO1159"/>
          <cell r="AP1159"/>
          <cell r="AQ1159"/>
          <cell r="AR1159"/>
          <cell r="AS1159"/>
          <cell r="AT1159"/>
          <cell r="AU1159"/>
          <cell r="AV1159"/>
          <cell r="AW1159"/>
          <cell r="AX1159"/>
          <cell r="AY1159" t="e">
            <v>#N/A</v>
          </cell>
          <cell r="AZ1159"/>
          <cell r="BA1159">
            <v>44969</v>
          </cell>
          <cell r="BB1159" t="str">
            <v/>
          </cell>
          <cell r="BC1159" t="str">
            <v>3rd Party</v>
          </cell>
          <cell r="BD1159" t="str">
            <v>N/A</v>
          </cell>
          <cell r="BE1159" t="str">
            <v xml:space="preserve">According to the Concerned department they not requested </v>
          </cell>
          <cell r="BF1159" t="str">
            <v>N/A</v>
          </cell>
          <cell r="BG1159" t="str">
            <v>N/A</v>
          </cell>
          <cell r="BH1159" t="str">
            <v>N/A</v>
          </cell>
          <cell r="BI1159" t="str">
            <v>N/A</v>
          </cell>
          <cell r="BJ1159"/>
          <cell r="BK1159">
            <v>44607</v>
          </cell>
          <cell r="BL1159"/>
          <cell r="BM1159"/>
          <cell r="BN1159">
            <v>4000034716</v>
          </cell>
          <cell r="BO1159"/>
          <cell r="BP1159" t="str">
            <v>2Y 4000H</v>
          </cell>
          <cell r="BQ1159">
            <v>1108050200</v>
          </cell>
        </row>
        <row r="1160">
          <cell r="C1160">
            <v>73383</v>
          </cell>
          <cell r="D1160" t="str">
            <v>Active</v>
          </cell>
          <cell r="E1160" t="str">
            <v>Kalmar</v>
          </cell>
          <cell r="F1160" t="str">
            <v xml:space="preserve">Automatic </v>
          </cell>
          <cell r="G1160" t="str">
            <v>DCU8045ES7</v>
          </cell>
          <cell r="H1160" t="str">
            <v>Heavy Equipment</v>
          </cell>
          <cell r="I1160"/>
          <cell r="J1160" t="str">
            <v>Stacker</v>
          </cell>
          <cell r="K1160"/>
          <cell r="L1160"/>
          <cell r="M1160"/>
          <cell r="N1160" t="str">
            <v>H30500365</v>
          </cell>
          <cell r="O1160">
            <v>2021</v>
          </cell>
          <cell r="P1160" t="str">
            <v>China</v>
          </cell>
          <cell r="Q1160" t="str">
            <v>TR-Transport - Container Repair</v>
          </cell>
          <cell r="R1160" t="str">
            <v>GWC</v>
          </cell>
          <cell r="S1160" t="str">
            <v>Al  wukir container yard</v>
          </cell>
          <cell r="T1160"/>
          <cell r="U1160"/>
          <cell r="V1160"/>
          <cell r="W1160">
            <v>6</v>
          </cell>
          <cell r="X1160" t="str">
            <v xml:space="preserve">Red  </v>
          </cell>
          <cell r="Y1160"/>
          <cell r="Z1160"/>
          <cell r="AA1160" t="str">
            <v>Diesel</v>
          </cell>
          <cell r="AB1160"/>
          <cell r="AC1160"/>
          <cell r="AD1160"/>
          <cell r="AE1160"/>
          <cell r="AF1160"/>
          <cell r="AG1160"/>
          <cell r="AH1160" t="str">
            <v>10TON</v>
          </cell>
          <cell r="AI1160">
            <v>-37968</v>
          </cell>
          <cell r="AJ1160"/>
          <cell r="AK1160">
            <v>37968</v>
          </cell>
          <cell r="AL1160"/>
          <cell r="AM1160"/>
          <cell r="AN1160"/>
          <cell r="AO1160"/>
          <cell r="AP1160"/>
          <cell r="AQ1160"/>
          <cell r="AR1160"/>
          <cell r="AS1160"/>
          <cell r="AT1160"/>
          <cell r="AU1160"/>
          <cell r="AV1160"/>
          <cell r="AW1160"/>
          <cell r="AX1160"/>
          <cell r="AY1160" t="e">
            <v>#N/A</v>
          </cell>
          <cell r="AZ1160"/>
          <cell r="BA1160">
            <v>44969</v>
          </cell>
          <cell r="BB1160" t="str">
            <v/>
          </cell>
          <cell r="BC1160" t="str">
            <v>3rd Party</v>
          </cell>
          <cell r="BD1160" t="str">
            <v>N/A</v>
          </cell>
          <cell r="BE1160" t="str">
            <v xml:space="preserve">According to the Concerned department they not requested </v>
          </cell>
          <cell r="BF1160" t="str">
            <v>N/A</v>
          </cell>
          <cell r="BG1160" t="str">
            <v>N/A</v>
          </cell>
          <cell r="BH1160" t="str">
            <v>N/A</v>
          </cell>
          <cell r="BI1160" t="str">
            <v>N/A</v>
          </cell>
          <cell r="BJ1160"/>
          <cell r="BK1160">
            <v>44607</v>
          </cell>
          <cell r="BL1160"/>
          <cell r="BM1160"/>
          <cell r="BN1160">
            <v>4000034716</v>
          </cell>
          <cell r="BO1160"/>
          <cell r="BP1160" t="str">
            <v>2Y 4000H</v>
          </cell>
          <cell r="BQ1160">
            <v>1108050200</v>
          </cell>
        </row>
        <row r="1161">
          <cell r="C1161">
            <v>73611</v>
          </cell>
          <cell r="D1161" t="str">
            <v>Active</v>
          </cell>
          <cell r="E1161" t="str">
            <v>Clark</v>
          </cell>
          <cell r="F1161" t="str">
            <v xml:space="preserve">Automatic </v>
          </cell>
          <cell r="G1161" t="str">
            <v>4D27G31</v>
          </cell>
          <cell r="H1161" t="str">
            <v>Heavy Equipment</v>
          </cell>
          <cell r="I1161"/>
          <cell r="J1161" t="str">
            <v>Forklift</v>
          </cell>
          <cell r="K1161"/>
          <cell r="L1161"/>
          <cell r="M1161"/>
          <cell r="N1161" t="str">
            <v>L232D012911002CNF</v>
          </cell>
          <cell r="O1161">
            <v>2021</v>
          </cell>
          <cell r="P1161" t="str">
            <v>China</v>
          </cell>
          <cell r="Q1161" t="str">
            <v>CL - Ooredoo</v>
          </cell>
          <cell r="R1161" t="str">
            <v>GWC</v>
          </cell>
          <cell r="S1161" t="str">
            <v>LVQ</v>
          </cell>
          <cell r="T1161"/>
          <cell r="U1161"/>
          <cell r="V1161"/>
          <cell r="W1161">
            <v>4</v>
          </cell>
          <cell r="X1161" t="str">
            <v>Green</v>
          </cell>
          <cell r="Y1161">
            <v>21144287</v>
          </cell>
          <cell r="Z1161"/>
          <cell r="AA1161" t="str">
            <v>Diesel</v>
          </cell>
          <cell r="AB1161"/>
          <cell r="AC1161"/>
          <cell r="AD1161"/>
          <cell r="AE1161"/>
          <cell r="AF1161"/>
          <cell r="AG1161"/>
          <cell r="AH1161" t="str">
            <v>3TON</v>
          </cell>
          <cell r="AI1161">
            <v>4555</v>
          </cell>
          <cell r="AJ1161">
            <v>9110</v>
          </cell>
          <cell r="AK1161">
            <v>4555</v>
          </cell>
          <cell r="AL1161"/>
          <cell r="AM1161"/>
          <cell r="AN1161"/>
          <cell r="AO1161"/>
          <cell r="AP1161"/>
          <cell r="AQ1161"/>
          <cell r="AR1161"/>
          <cell r="AS1161"/>
          <cell r="AT1161"/>
          <cell r="AU1161"/>
          <cell r="AV1161"/>
          <cell r="AW1161"/>
          <cell r="AX1161"/>
          <cell r="AY1161" t="e">
            <v>#N/A</v>
          </cell>
          <cell r="AZ1161"/>
          <cell r="BA1161">
            <v>45001</v>
          </cell>
          <cell r="BB1161" t="str">
            <v/>
          </cell>
          <cell r="BC1161" t="str">
            <v>3rd Party</v>
          </cell>
          <cell r="BD1161" t="str">
            <v>N/A</v>
          </cell>
          <cell r="BE1161" t="str">
            <v xml:space="preserve">According to the Concerned department they not requested </v>
          </cell>
          <cell r="BF1161" t="str">
            <v>N/A</v>
          </cell>
          <cell r="BG1161" t="str">
            <v>N/A</v>
          </cell>
          <cell r="BH1161" t="str">
            <v>N/A</v>
          </cell>
          <cell r="BI1161" t="str">
            <v>N/A</v>
          </cell>
          <cell r="BJ1161"/>
          <cell r="BK1161">
            <v>44653</v>
          </cell>
          <cell r="BL1161"/>
          <cell r="BM1161"/>
          <cell r="BN1161">
            <v>4000037802</v>
          </cell>
          <cell r="BO1161"/>
          <cell r="BP1161" t="str">
            <v xml:space="preserve"> 24 months or 2000 hours</v>
          </cell>
          <cell r="BQ1161">
            <v>1108010120</v>
          </cell>
        </row>
        <row r="1162">
          <cell r="C1162">
            <v>73573</v>
          </cell>
          <cell r="D1162" t="str">
            <v>Active</v>
          </cell>
          <cell r="E1162" t="str">
            <v>Toyota</v>
          </cell>
          <cell r="F1162" t="str">
            <v xml:space="preserve">Automatic </v>
          </cell>
          <cell r="G1162" t="str">
            <v>8FBN30</v>
          </cell>
          <cell r="H1162" t="str">
            <v>Heavy Equipment</v>
          </cell>
          <cell r="I1162"/>
          <cell r="J1162" t="str">
            <v>Forklift</v>
          </cell>
          <cell r="K1162"/>
          <cell r="L1162"/>
          <cell r="M1162"/>
          <cell r="N1162" t="str">
            <v>8FBN30-31737</v>
          </cell>
          <cell r="O1162">
            <v>2021</v>
          </cell>
          <cell r="P1162" t="str">
            <v>China</v>
          </cell>
          <cell r="Q1162" t="str">
            <v>CL- Bu Fesseela</v>
          </cell>
          <cell r="R1162" t="str">
            <v>GWC</v>
          </cell>
          <cell r="S1162" t="str">
            <v>Bu Fesseela</v>
          </cell>
          <cell r="T1162"/>
          <cell r="U1162"/>
          <cell r="V1162"/>
          <cell r="W1162"/>
          <cell r="X1162" t="str">
            <v>Orange and Gray</v>
          </cell>
          <cell r="Y1162"/>
          <cell r="Z1162"/>
          <cell r="AA1162" t="str">
            <v>Diesel</v>
          </cell>
          <cell r="AB1162"/>
          <cell r="AC1162"/>
          <cell r="AD1162"/>
          <cell r="AE1162"/>
          <cell r="AF1162"/>
          <cell r="AG1162"/>
          <cell r="AH1162" t="str">
            <v>3TON</v>
          </cell>
          <cell r="AI1162">
            <v>-3000</v>
          </cell>
          <cell r="AJ1162"/>
          <cell r="AK1162">
            <v>3000</v>
          </cell>
          <cell r="AL1162"/>
          <cell r="AM1162"/>
          <cell r="AN1162"/>
          <cell r="AO1162"/>
          <cell r="AP1162"/>
          <cell r="AQ1162"/>
          <cell r="AR1162"/>
          <cell r="AS1162"/>
          <cell r="AT1162"/>
          <cell r="AU1162"/>
          <cell r="AV1162"/>
          <cell r="AW1162"/>
          <cell r="AX1162"/>
          <cell r="AY1162" t="e">
            <v>#N/A</v>
          </cell>
          <cell r="AZ1162"/>
          <cell r="BA1162">
            <v>44986</v>
          </cell>
          <cell r="BB1162" t="str">
            <v/>
          </cell>
          <cell r="BC1162" t="str">
            <v>3rd Party</v>
          </cell>
          <cell r="BD1162" t="str">
            <v>N/A</v>
          </cell>
          <cell r="BE1162" t="str">
            <v xml:space="preserve">According to the Concerned department they not requested </v>
          </cell>
          <cell r="BF1162" t="str">
            <v>N/A</v>
          </cell>
          <cell r="BG1162" t="str">
            <v>N/A</v>
          </cell>
          <cell r="BH1162" t="str">
            <v>N/A</v>
          </cell>
          <cell r="BI1162" t="str">
            <v>N/A</v>
          </cell>
          <cell r="BJ1162"/>
          <cell r="BK1162">
            <v>44689</v>
          </cell>
          <cell r="BL1162"/>
          <cell r="BM1162"/>
          <cell r="BN1162" t="str">
            <v>NA</v>
          </cell>
          <cell r="BO1162"/>
          <cell r="BP1162" t="str">
            <v>3Y 100K</v>
          </cell>
          <cell r="BQ1162">
            <v>1108010910</v>
          </cell>
        </row>
        <row r="1163">
          <cell r="C1163">
            <v>73578</v>
          </cell>
          <cell r="D1163" t="str">
            <v>Active</v>
          </cell>
          <cell r="E1163" t="str">
            <v>Toyota</v>
          </cell>
          <cell r="F1163" t="str">
            <v xml:space="preserve">Automatic </v>
          </cell>
          <cell r="G1163" t="str">
            <v>8FBN30</v>
          </cell>
          <cell r="H1163" t="str">
            <v>Heavy Equipment</v>
          </cell>
          <cell r="I1163"/>
          <cell r="J1163" t="str">
            <v>Forklift</v>
          </cell>
          <cell r="K1163"/>
          <cell r="L1163"/>
          <cell r="M1163"/>
          <cell r="N1163" t="str">
            <v>8FBN30-31749</v>
          </cell>
          <cell r="O1163">
            <v>2021</v>
          </cell>
          <cell r="P1163" t="str">
            <v>China</v>
          </cell>
          <cell r="Q1163" t="str">
            <v>CL- Bu Fesseela</v>
          </cell>
          <cell r="R1163" t="str">
            <v>GWC</v>
          </cell>
          <cell r="S1163" t="str">
            <v>Bu Fesseela</v>
          </cell>
          <cell r="T1163"/>
          <cell r="U1163"/>
          <cell r="V1163"/>
          <cell r="W1163"/>
          <cell r="X1163" t="str">
            <v>Orange and Gray</v>
          </cell>
          <cell r="Y1163"/>
          <cell r="Z1163"/>
          <cell r="AA1163" t="str">
            <v>Diesel</v>
          </cell>
          <cell r="AB1163"/>
          <cell r="AC1163"/>
          <cell r="AD1163"/>
          <cell r="AE1163"/>
          <cell r="AF1163"/>
          <cell r="AG1163"/>
          <cell r="AH1163" t="str">
            <v>3TON</v>
          </cell>
          <cell r="AI1163">
            <v>3000</v>
          </cell>
          <cell r="AJ1163">
            <v>6980</v>
          </cell>
          <cell r="AK1163">
            <v>3980</v>
          </cell>
          <cell r="AL1163"/>
          <cell r="AM1163"/>
          <cell r="AN1163"/>
          <cell r="AO1163"/>
          <cell r="AP1163"/>
          <cell r="AQ1163"/>
          <cell r="AR1163"/>
          <cell r="AS1163"/>
          <cell r="AT1163"/>
          <cell r="AU1163"/>
          <cell r="AV1163"/>
          <cell r="AW1163"/>
          <cell r="AX1163"/>
          <cell r="AY1163" t="e">
            <v>#N/A</v>
          </cell>
          <cell r="AZ1163"/>
          <cell r="BA1163">
            <v>44986</v>
          </cell>
          <cell r="BB1163" t="str">
            <v/>
          </cell>
          <cell r="BC1163" t="str">
            <v>3rd Party</v>
          </cell>
          <cell r="BD1163" t="str">
            <v>N/A</v>
          </cell>
          <cell r="BE1163" t="str">
            <v xml:space="preserve">According to the Concerned department they not requested </v>
          </cell>
          <cell r="BF1163" t="str">
            <v>N/A</v>
          </cell>
          <cell r="BG1163" t="str">
            <v>N/A</v>
          </cell>
          <cell r="BH1163" t="str">
            <v>N/A</v>
          </cell>
          <cell r="BI1163" t="str">
            <v>N/A</v>
          </cell>
          <cell r="BJ1163"/>
          <cell r="BK1163">
            <v>44689</v>
          </cell>
          <cell r="BL1163"/>
          <cell r="BM1163"/>
          <cell r="BN1163" t="str">
            <v>NA</v>
          </cell>
          <cell r="BO1163"/>
          <cell r="BP1163" t="str">
            <v>3Y 100K</v>
          </cell>
          <cell r="BQ1163">
            <v>1108010910</v>
          </cell>
        </row>
        <row r="1164">
          <cell r="C1164">
            <v>73368</v>
          </cell>
          <cell r="D1164" t="str">
            <v>Active</v>
          </cell>
          <cell r="E1164" t="str">
            <v>Toyota</v>
          </cell>
          <cell r="F1164" t="str">
            <v xml:space="preserve">Automatic </v>
          </cell>
          <cell r="G1164" t="str">
            <v>8FBN30</v>
          </cell>
          <cell r="H1164" t="str">
            <v>Heavy Equipment</v>
          </cell>
          <cell r="I1164"/>
          <cell r="J1164" t="str">
            <v>Forklift</v>
          </cell>
          <cell r="K1164"/>
          <cell r="L1164"/>
          <cell r="M1164"/>
          <cell r="N1164" t="str">
            <v>8FBN3031663</v>
          </cell>
          <cell r="O1164">
            <v>2021</v>
          </cell>
          <cell r="P1164" t="str">
            <v>China</v>
          </cell>
          <cell r="Q1164" t="str">
            <v>CL- Al Wukair</v>
          </cell>
          <cell r="R1164" t="str">
            <v>GWC</v>
          </cell>
          <cell r="S1164" t="str">
            <v>Al Wukair</v>
          </cell>
          <cell r="T1164"/>
          <cell r="U1164"/>
          <cell r="V1164"/>
          <cell r="W1164">
            <v>6</v>
          </cell>
          <cell r="X1164" t="str">
            <v>Orange and Gray</v>
          </cell>
          <cell r="Y1164" t="str">
            <v>AC13375</v>
          </cell>
          <cell r="Z1164"/>
          <cell r="AA1164" t="str">
            <v xml:space="preserve">Electric </v>
          </cell>
          <cell r="AB1164"/>
          <cell r="AC1164"/>
          <cell r="AD1164"/>
          <cell r="AE1164"/>
          <cell r="AF1164"/>
          <cell r="AG1164"/>
          <cell r="AH1164" t="str">
            <v>3TON</v>
          </cell>
          <cell r="AI1164">
            <v>3000</v>
          </cell>
          <cell r="AJ1164">
            <v>6980</v>
          </cell>
          <cell r="AK1164">
            <v>3980</v>
          </cell>
          <cell r="AL1164"/>
          <cell r="AM1164"/>
          <cell r="AN1164"/>
          <cell r="AO1164"/>
          <cell r="AP1164"/>
          <cell r="AQ1164"/>
          <cell r="AR1164"/>
          <cell r="AS1164"/>
          <cell r="AT1164"/>
          <cell r="AU1164"/>
          <cell r="AV1164"/>
          <cell r="AW1164"/>
          <cell r="AX1164"/>
          <cell r="AY1164" t="e">
            <v>#N/A</v>
          </cell>
          <cell r="AZ1164"/>
          <cell r="BA1164">
            <v>44962</v>
          </cell>
          <cell r="BB1164" t="str">
            <v/>
          </cell>
          <cell r="BC1164" t="str">
            <v>3rd Party</v>
          </cell>
          <cell r="BD1164" t="str">
            <v>N/A</v>
          </cell>
          <cell r="BE1164" t="str">
            <v xml:space="preserve">According to the Concerned department they not requested </v>
          </cell>
          <cell r="BF1164" t="str">
            <v>N/A</v>
          </cell>
          <cell r="BG1164" t="str">
            <v>N/A</v>
          </cell>
          <cell r="BH1164" t="str">
            <v>N/A</v>
          </cell>
          <cell r="BI1164" t="str">
            <v>N/A</v>
          </cell>
          <cell r="BJ1164"/>
          <cell r="BK1164">
            <v>44706</v>
          </cell>
          <cell r="BL1164"/>
          <cell r="BM1164"/>
          <cell r="BN1164"/>
          <cell r="BO1164"/>
          <cell r="BP1164"/>
          <cell r="BQ1164">
            <v>1108010932</v>
          </cell>
        </row>
        <row r="1165">
          <cell r="C1165">
            <v>73577</v>
          </cell>
          <cell r="D1165" t="str">
            <v>Active</v>
          </cell>
          <cell r="E1165" t="str">
            <v>Toyota</v>
          </cell>
          <cell r="F1165" t="str">
            <v xml:space="preserve">Automatic </v>
          </cell>
          <cell r="G1165" t="str">
            <v>8FBN30</v>
          </cell>
          <cell r="H1165" t="str">
            <v>Heavy Equipment</v>
          </cell>
          <cell r="I1165"/>
          <cell r="J1165" t="str">
            <v>Forklift</v>
          </cell>
          <cell r="K1165"/>
          <cell r="L1165"/>
          <cell r="M1165"/>
          <cell r="N1165" t="str">
            <v>8FBN3031839</v>
          </cell>
          <cell r="O1165">
            <v>2022</v>
          </cell>
          <cell r="P1165" t="str">
            <v>China</v>
          </cell>
          <cell r="Q1165" t="str">
            <v>CL- Al Wukair</v>
          </cell>
          <cell r="R1165" t="str">
            <v>GWC</v>
          </cell>
          <cell r="S1165" t="str">
            <v>Al Wukair</v>
          </cell>
          <cell r="T1165"/>
          <cell r="U1165"/>
          <cell r="V1165"/>
          <cell r="W1165">
            <v>6</v>
          </cell>
          <cell r="X1165" t="str">
            <v>Orange and Gray</v>
          </cell>
          <cell r="Y1165"/>
          <cell r="Z1165"/>
          <cell r="AA1165" t="str">
            <v xml:space="preserve">Electric </v>
          </cell>
          <cell r="AB1165"/>
          <cell r="AC1165"/>
          <cell r="AD1165"/>
          <cell r="AE1165"/>
          <cell r="AF1165"/>
          <cell r="AG1165"/>
          <cell r="AH1165" t="str">
            <v>3TON</v>
          </cell>
          <cell r="AI1165">
            <v>3000</v>
          </cell>
          <cell r="AJ1165">
            <v>6980</v>
          </cell>
          <cell r="AK1165">
            <v>3980</v>
          </cell>
          <cell r="AL1165"/>
          <cell r="AM1165"/>
          <cell r="AN1165"/>
          <cell r="AO1165"/>
          <cell r="AP1165"/>
          <cell r="AQ1165"/>
          <cell r="AR1165"/>
          <cell r="AS1165"/>
          <cell r="AT1165"/>
          <cell r="AU1165"/>
          <cell r="AV1165"/>
          <cell r="AW1165"/>
          <cell r="AX1165"/>
          <cell r="AY1165" t="e">
            <v>#N/A</v>
          </cell>
          <cell r="AZ1165"/>
          <cell r="BA1165">
            <v>44991</v>
          </cell>
          <cell r="BB1165" t="str">
            <v/>
          </cell>
          <cell r="BC1165" t="str">
            <v>3rd Party</v>
          </cell>
          <cell r="BD1165" t="str">
            <v>N/A</v>
          </cell>
          <cell r="BE1165" t="str">
            <v xml:space="preserve">According to the Concerned department they not requested </v>
          </cell>
          <cell r="BF1165" t="str">
            <v>N/A</v>
          </cell>
          <cell r="BG1165" t="str">
            <v>N/A</v>
          </cell>
          <cell r="BH1165" t="str">
            <v>N/A</v>
          </cell>
          <cell r="BI1165" t="str">
            <v>N/A</v>
          </cell>
          <cell r="BJ1165"/>
          <cell r="BK1165">
            <v>44706</v>
          </cell>
          <cell r="BL1165"/>
          <cell r="BM1165"/>
          <cell r="BN1165"/>
          <cell r="BO1165"/>
          <cell r="BP1165"/>
          <cell r="BQ1165">
            <v>1108010932</v>
          </cell>
        </row>
        <row r="1166">
          <cell r="C1166">
            <v>73886</v>
          </cell>
          <cell r="D1166" t="str">
            <v>Active</v>
          </cell>
          <cell r="E1166" t="str">
            <v>Toyota</v>
          </cell>
          <cell r="F1166" t="str">
            <v xml:space="preserve">Automatic </v>
          </cell>
          <cell r="G1166" t="str">
            <v>8FBN30</v>
          </cell>
          <cell r="H1166" t="str">
            <v>Heavy Equipment</v>
          </cell>
          <cell r="I1166"/>
          <cell r="J1166" t="str">
            <v>Forklift</v>
          </cell>
          <cell r="K1166"/>
          <cell r="L1166"/>
          <cell r="M1166"/>
          <cell r="N1166" t="str">
            <v>8FBN3031907</v>
          </cell>
          <cell r="O1166">
            <v>2022</v>
          </cell>
          <cell r="P1166" t="str">
            <v>China</v>
          </cell>
          <cell r="Q1166" t="str">
            <v>CL- Al Wukair</v>
          </cell>
          <cell r="R1166" t="str">
            <v>GWC</v>
          </cell>
          <cell r="S1166" t="str">
            <v>Al Wukair</v>
          </cell>
          <cell r="T1166"/>
          <cell r="U1166"/>
          <cell r="V1166"/>
          <cell r="W1166">
            <v>6</v>
          </cell>
          <cell r="X1166" t="str">
            <v>Orange and Gray</v>
          </cell>
          <cell r="Y1166"/>
          <cell r="Z1166"/>
          <cell r="AA1166" t="str">
            <v xml:space="preserve">Electric </v>
          </cell>
          <cell r="AB1166"/>
          <cell r="AC1166"/>
          <cell r="AD1166"/>
          <cell r="AE1166"/>
          <cell r="AF1166"/>
          <cell r="AG1166"/>
          <cell r="AH1166" t="str">
            <v>3TON</v>
          </cell>
          <cell r="AI1166">
            <v>3000</v>
          </cell>
          <cell r="AJ1166">
            <v>6980</v>
          </cell>
          <cell r="AK1166">
            <v>3980</v>
          </cell>
          <cell r="AL1166"/>
          <cell r="AM1166"/>
          <cell r="AN1166"/>
          <cell r="AO1166"/>
          <cell r="AP1166"/>
          <cell r="AQ1166"/>
          <cell r="AR1166"/>
          <cell r="AS1166"/>
          <cell r="AT1166"/>
          <cell r="AU1166"/>
          <cell r="AV1166"/>
          <cell r="AW1166"/>
          <cell r="AX1166"/>
          <cell r="AY1166" t="e">
            <v>#N/A</v>
          </cell>
          <cell r="AZ1166"/>
          <cell r="BA1166">
            <v>45042</v>
          </cell>
          <cell r="BB1166" t="str">
            <v/>
          </cell>
          <cell r="BC1166" t="str">
            <v>3rd Party</v>
          </cell>
          <cell r="BD1166" t="str">
            <v>N/A</v>
          </cell>
          <cell r="BE1166" t="str">
            <v xml:space="preserve">According to the Concerned department they not requested </v>
          </cell>
          <cell r="BF1166" t="str">
            <v>N/A</v>
          </cell>
          <cell r="BG1166" t="str">
            <v>N/A</v>
          </cell>
          <cell r="BH1166" t="str">
            <v>N/A</v>
          </cell>
          <cell r="BI1166" t="str">
            <v>N/A</v>
          </cell>
          <cell r="BJ1166"/>
          <cell r="BK1166">
            <v>44706</v>
          </cell>
          <cell r="BL1166"/>
          <cell r="BM1166"/>
          <cell r="BN1166"/>
          <cell r="BO1166"/>
          <cell r="BP1166"/>
          <cell r="BQ1166">
            <v>1108010932</v>
          </cell>
        </row>
        <row r="1167">
          <cell r="C1167">
            <v>73888</v>
          </cell>
          <cell r="D1167" t="str">
            <v>Active</v>
          </cell>
          <cell r="E1167" t="str">
            <v>Toyota</v>
          </cell>
          <cell r="F1167" t="str">
            <v xml:space="preserve">Automatic </v>
          </cell>
          <cell r="G1167" t="str">
            <v>8FBN30</v>
          </cell>
          <cell r="H1167" t="str">
            <v>Heavy Equipment</v>
          </cell>
          <cell r="I1167"/>
          <cell r="J1167" t="str">
            <v>Forklift</v>
          </cell>
          <cell r="K1167"/>
          <cell r="L1167"/>
          <cell r="M1167"/>
          <cell r="N1167" t="str">
            <v>8FBN3031917</v>
          </cell>
          <cell r="O1167">
            <v>2022</v>
          </cell>
          <cell r="P1167" t="str">
            <v>China</v>
          </cell>
          <cell r="Q1167" t="str">
            <v>CL- Al Wukair</v>
          </cell>
          <cell r="R1167" t="str">
            <v>GWC</v>
          </cell>
          <cell r="S1167" t="str">
            <v>Al Wukair</v>
          </cell>
          <cell r="T1167"/>
          <cell r="U1167"/>
          <cell r="V1167"/>
          <cell r="W1167">
            <v>6</v>
          </cell>
          <cell r="X1167" t="str">
            <v>Orange and Gray</v>
          </cell>
          <cell r="Y1167"/>
          <cell r="Z1167"/>
          <cell r="AA1167" t="str">
            <v xml:space="preserve">Electric </v>
          </cell>
          <cell r="AB1167"/>
          <cell r="AC1167"/>
          <cell r="AD1167"/>
          <cell r="AE1167"/>
          <cell r="AF1167"/>
          <cell r="AG1167"/>
          <cell r="AH1167" t="str">
            <v>3TON</v>
          </cell>
          <cell r="AI1167">
            <v>3000</v>
          </cell>
          <cell r="AJ1167">
            <v>6980</v>
          </cell>
          <cell r="AK1167">
            <v>3980</v>
          </cell>
          <cell r="AL1167"/>
          <cell r="AM1167"/>
          <cell r="AN1167"/>
          <cell r="AO1167"/>
          <cell r="AP1167"/>
          <cell r="AQ1167"/>
          <cell r="AR1167"/>
          <cell r="AS1167"/>
          <cell r="AT1167"/>
          <cell r="AU1167"/>
          <cell r="AV1167"/>
          <cell r="AW1167"/>
          <cell r="AX1167"/>
          <cell r="AY1167" t="e">
            <v>#N/A</v>
          </cell>
          <cell r="AZ1167"/>
          <cell r="BA1167">
            <v>45042</v>
          </cell>
          <cell r="BB1167" t="str">
            <v/>
          </cell>
          <cell r="BC1167" t="str">
            <v>3rd Party</v>
          </cell>
          <cell r="BD1167" t="str">
            <v>N/A</v>
          </cell>
          <cell r="BE1167" t="str">
            <v xml:space="preserve">According to the Concerned department they not requested </v>
          </cell>
          <cell r="BF1167" t="str">
            <v>N/A</v>
          </cell>
          <cell r="BG1167" t="str">
            <v>N/A</v>
          </cell>
          <cell r="BH1167" t="str">
            <v>N/A</v>
          </cell>
          <cell r="BI1167" t="str">
            <v>N/A</v>
          </cell>
          <cell r="BJ1167"/>
          <cell r="BK1167">
            <v>44706</v>
          </cell>
          <cell r="BL1167"/>
          <cell r="BM1167"/>
          <cell r="BN1167"/>
          <cell r="BO1167"/>
          <cell r="BP1167"/>
          <cell r="BQ1167">
            <v>1108010932</v>
          </cell>
        </row>
        <row r="1168">
          <cell r="C1168">
            <v>329748</v>
          </cell>
          <cell r="D1168" t="str">
            <v>Active</v>
          </cell>
          <cell r="E1168" t="str">
            <v>Isuzu</v>
          </cell>
          <cell r="F1168" t="str">
            <v xml:space="preserve">Automatic </v>
          </cell>
          <cell r="G1168" t="str">
            <v>DMAX</v>
          </cell>
          <cell r="H1168" t="str">
            <v>PASSENGER CAB</v>
          </cell>
          <cell r="I1168" t="str">
            <v>Double Cabin</v>
          </cell>
          <cell r="J1168" t="str">
            <v>PASSENGER CAB</v>
          </cell>
          <cell r="K1168"/>
          <cell r="L1168"/>
          <cell r="M1168"/>
          <cell r="N1168" t="str">
            <v>MPAEL33T6NT001641</v>
          </cell>
          <cell r="O1168">
            <v>2022</v>
          </cell>
          <cell r="P1168" t="str">
            <v>Thailand</v>
          </cell>
          <cell r="Q1168" t="str">
            <v>CL - NOC logistics base</v>
          </cell>
          <cell r="R1168" t="str">
            <v>GWC</v>
          </cell>
          <cell r="S1168" t="str">
            <v xml:space="preserve"> Raslaffan </v>
          </cell>
          <cell r="T1168"/>
          <cell r="U1168"/>
          <cell r="V1168"/>
          <cell r="W1168">
            <v>4</v>
          </cell>
          <cell r="X1168" t="str">
            <v>White</v>
          </cell>
          <cell r="Y1168" t="str">
            <v>XB8115</v>
          </cell>
          <cell r="Z1168"/>
          <cell r="AA1168" t="str">
            <v>Diesel</v>
          </cell>
          <cell r="AB1168"/>
          <cell r="AC1168">
            <v>1</v>
          </cell>
          <cell r="AD1168"/>
          <cell r="AE1168" t="str">
            <v>5 Seater</v>
          </cell>
          <cell r="AF1168"/>
          <cell r="AG1168"/>
          <cell r="AH1168" t="str">
            <v>1TON</v>
          </cell>
          <cell r="AI1168">
            <v>1105</v>
          </cell>
          <cell r="AJ1168">
            <v>2750</v>
          </cell>
          <cell r="AK1168">
            <v>1645</v>
          </cell>
          <cell r="AL1168"/>
          <cell r="AM1168"/>
          <cell r="AN1168"/>
          <cell r="AO1168"/>
          <cell r="AP1168"/>
          <cell r="AQ1168"/>
          <cell r="AR1168"/>
          <cell r="AS1168"/>
          <cell r="AT1168"/>
          <cell r="AU1168"/>
          <cell r="AV1168"/>
          <cell r="AW1168"/>
          <cell r="AX1168"/>
          <cell r="AY1168" t="e">
            <v>#N/A</v>
          </cell>
          <cell r="AZ1168"/>
          <cell r="BA1168">
            <v>45062</v>
          </cell>
          <cell r="BB1168" t="str">
            <v/>
          </cell>
          <cell r="BC1168" t="str">
            <v>Compreh.</v>
          </cell>
          <cell r="BD1168" t="str">
            <v>N/A</v>
          </cell>
          <cell r="BE1168" t="str">
            <v xml:space="preserve">According to the Concerned department they not requested </v>
          </cell>
          <cell r="BF1168" t="str">
            <v>N/A</v>
          </cell>
          <cell r="BG1168" t="str">
            <v>N/A</v>
          </cell>
          <cell r="BH1168" t="str">
            <v>N/A</v>
          </cell>
          <cell r="BI1168" t="str">
            <v>N/A</v>
          </cell>
          <cell r="BJ1168"/>
          <cell r="BK1168">
            <v>44706</v>
          </cell>
          <cell r="BL1168"/>
          <cell r="BM1168"/>
          <cell r="BN1168"/>
          <cell r="BO1168"/>
          <cell r="BP1168"/>
          <cell r="BQ1168">
            <v>1108010490</v>
          </cell>
        </row>
        <row r="1169">
          <cell r="C1169">
            <v>329749</v>
          </cell>
          <cell r="D1169" t="str">
            <v>Active</v>
          </cell>
          <cell r="E1169" t="str">
            <v>Isuzu</v>
          </cell>
          <cell r="F1169" t="str">
            <v xml:space="preserve">Automatic </v>
          </cell>
          <cell r="G1169" t="str">
            <v>DMAX</v>
          </cell>
          <cell r="H1169" t="str">
            <v>PASSENGER CAB</v>
          </cell>
          <cell r="I1169" t="str">
            <v>Double Cabin</v>
          </cell>
          <cell r="J1169" t="str">
            <v>PASSENGER CAB</v>
          </cell>
          <cell r="K1169"/>
          <cell r="L1169"/>
          <cell r="M1169"/>
          <cell r="N1169" t="str">
            <v>MPAEL33T7NT001647</v>
          </cell>
          <cell r="O1169">
            <v>2022</v>
          </cell>
          <cell r="P1169" t="str">
            <v>Thailand</v>
          </cell>
          <cell r="Q1169" t="str">
            <v>CL - NOC logistics base</v>
          </cell>
          <cell r="R1169" t="str">
            <v>GWC</v>
          </cell>
          <cell r="S1169" t="str">
            <v xml:space="preserve"> Raslaffan </v>
          </cell>
          <cell r="T1169"/>
          <cell r="U1169"/>
          <cell r="V1169"/>
          <cell r="W1169">
            <v>4</v>
          </cell>
          <cell r="X1169" t="str">
            <v>White</v>
          </cell>
          <cell r="Y1169" t="str">
            <v>XB8121</v>
          </cell>
          <cell r="Z1169"/>
          <cell r="AA1169" t="str">
            <v>Diesel</v>
          </cell>
          <cell r="AB1169"/>
          <cell r="AC1169">
            <v>1</v>
          </cell>
          <cell r="AD1169"/>
          <cell r="AE1169" t="str">
            <v>5 Seater</v>
          </cell>
          <cell r="AF1169"/>
          <cell r="AG1169"/>
          <cell r="AH1169" t="str">
            <v>1TON</v>
          </cell>
          <cell r="AI1169">
            <v>1105</v>
          </cell>
          <cell r="AJ1169">
            <v>2750</v>
          </cell>
          <cell r="AK1169">
            <v>1645</v>
          </cell>
          <cell r="AL1169"/>
          <cell r="AM1169"/>
          <cell r="AN1169"/>
          <cell r="AO1169"/>
          <cell r="AP1169"/>
          <cell r="AQ1169"/>
          <cell r="AR1169"/>
          <cell r="AS1169"/>
          <cell r="AT1169"/>
          <cell r="AU1169"/>
          <cell r="AV1169"/>
          <cell r="AW1169"/>
          <cell r="AX1169"/>
          <cell r="AY1169" t="e">
            <v>#N/A</v>
          </cell>
          <cell r="AZ1169"/>
          <cell r="BA1169">
            <v>45062</v>
          </cell>
          <cell r="BB1169" t="str">
            <v/>
          </cell>
          <cell r="BC1169" t="str">
            <v>Compreh.</v>
          </cell>
          <cell r="BD1169" t="str">
            <v>N/A</v>
          </cell>
          <cell r="BE1169" t="str">
            <v xml:space="preserve">According to the Concerned department they not requested </v>
          </cell>
          <cell r="BF1169" t="str">
            <v>N/A</v>
          </cell>
          <cell r="BG1169" t="str">
            <v>N/A</v>
          </cell>
          <cell r="BH1169" t="str">
            <v>N/A</v>
          </cell>
          <cell r="BI1169" t="str">
            <v>N/A</v>
          </cell>
          <cell r="BJ1169"/>
          <cell r="BK1169">
            <v>44706</v>
          </cell>
          <cell r="BL1169"/>
          <cell r="BM1169"/>
          <cell r="BN1169"/>
          <cell r="BO1169"/>
          <cell r="BP1169"/>
          <cell r="BQ1169">
            <v>1108010490</v>
          </cell>
        </row>
        <row r="1170">
          <cell r="C1170">
            <v>74036</v>
          </cell>
          <cell r="D1170" t="str">
            <v>Active</v>
          </cell>
          <cell r="E1170" t="str">
            <v>Caterpillar</v>
          </cell>
          <cell r="F1170" t="str">
            <v xml:space="preserve">Automatic </v>
          </cell>
          <cell r="G1170" t="str">
            <v>DP30NT</v>
          </cell>
          <cell r="H1170" t="str">
            <v>Heavy Equipment</v>
          </cell>
          <cell r="I1170"/>
          <cell r="J1170" t="str">
            <v>Forklift</v>
          </cell>
          <cell r="K1170"/>
          <cell r="L1170"/>
          <cell r="M1170"/>
          <cell r="N1170" t="str">
            <v>CT14E22879</v>
          </cell>
          <cell r="O1170">
            <v>2022</v>
          </cell>
          <cell r="P1170" t="str">
            <v>China</v>
          </cell>
          <cell r="Q1170" t="str">
            <v>FIFA- Supreme Commit</v>
          </cell>
          <cell r="R1170" t="str">
            <v>GWC</v>
          </cell>
          <cell r="S1170" t="str">
            <v>LVQ</v>
          </cell>
          <cell r="T1170"/>
          <cell r="U1170"/>
          <cell r="V1170"/>
          <cell r="W1170">
            <v>4</v>
          </cell>
          <cell r="X1170" t="str">
            <v>yellow</v>
          </cell>
          <cell r="Y1170" t="str">
            <v>S4S361811</v>
          </cell>
          <cell r="Z1170"/>
          <cell r="AA1170" t="str">
            <v>Diesel</v>
          </cell>
          <cell r="AB1170"/>
          <cell r="AC1170">
            <v>1</v>
          </cell>
          <cell r="AD1170"/>
          <cell r="AE1170"/>
          <cell r="AF1170"/>
          <cell r="AG1170"/>
          <cell r="AH1170" t="str">
            <v>3TON</v>
          </cell>
          <cell r="AI1170">
            <v>-4660</v>
          </cell>
          <cell r="AJ1170"/>
          <cell r="AK1170">
            <v>4660</v>
          </cell>
          <cell r="AL1170"/>
          <cell r="AM1170"/>
          <cell r="AN1170"/>
          <cell r="AO1170"/>
          <cell r="AP1170"/>
          <cell r="AQ1170"/>
          <cell r="AR1170"/>
          <cell r="AS1170"/>
          <cell r="AT1170"/>
          <cell r="AU1170"/>
          <cell r="AV1170"/>
          <cell r="AW1170"/>
          <cell r="AX1170"/>
          <cell r="AY1170" t="e">
            <v>#N/A</v>
          </cell>
          <cell r="AZ1170"/>
          <cell r="BA1170">
            <v>45069</v>
          </cell>
          <cell r="BB1170" t="str">
            <v/>
          </cell>
          <cell r="BC1170" t="str">
            <v>3rd Party</v>
          </cell>
          <cell r="BD1170" t="str">
            <v>N/A</v>
          </cell>
          <cell r="BE1170" t="str">
            <v xml:space="preserve">According to the Concerned department they not requested </v>
          </cell>
          <cell r="BF1170" t="str">
            <v>N/A</v>
          </cell>
          <cell r="BG1170" t="str">
            <v>N/A</v>
          </cell>
          <cell r="BH1170" t="str">
            <v>N/A</v>
          </cell>
          <cell r="BI1170" t="str">
            <v>N/A</v>
          </cell>
          <cell r="BJ1170"/>
          <cell r="BK1170">
            <v>44721</v>
          </cell>
          <cell r="BL1170"/>
          <cell r="BM1170"/>
          <cell r="BN1170"/>
          <cell r="BO1170"/>
          <cell r="BP1170"/>
          <cell r="BQ1170">
            <v>1103030111</v>
          </cell>
        </row>
        <row r="1171">
          <cell r="C1171">
            <v>74037</v>
          </cell>
          <cell r="D1171" t="str">
            <v>Active</v>
          </cell>
          <cell r="E1171" t="str">
            <v>Caterpillar</v>
          </cell>
          <cell r="F1171" t="str">
            <v xml:space="preserve">Automatic </v>
          </cell>
          <cell r="G1171" t="str">
            <v>DP30NT</v>
          </cell>
          <cell r="H1171" t="str">
            <v>Heavy Equipment</v>
          </cell>
          <cell r="I1171"/>
          <cell r="J1171" t="str">
            <v>Forklift</v>
          </cell>
          <cell r="K1171"/>
          <cell r="L1171"/>
          <cell r="M1171"/>
          <cell r="N1171" t="str">
            <v>CT14E22880</v>
          </cell>
          <cell r="O1171">
            <v>2022</v>
          </cell>
          <cell r="P1171" t="str">
            <v>China</v>
          </cell>
          <cell r="Q1171" t="str">
            <v>FIFA- Supreme Commit</v>
          </cell>
          <cell r="R1171" t="str">
            <v>GWC</v>
          </cell>
          <cell r="S1171" t="str">
            <v>LVQ</v>
          </cell>
          <cell r="T1171"/>
          <cell r="U1171"/>
          <cell r="V1171"/>
          <cell r="W1171">
            <v>4</v>
          </cell>
          <cell r="X1171" t="str">
            <v>yellow</v>
          </cell>
          <cell r="Y1171" t="str">
            <v>S4S366996</v>
          </cell>
          <cell r="Z1171"/>
          <cell r="AA1171" t="str">
            <v>Diesel</v>
          </cell>
          <cell r="AB1171"/>
          <cell r="AC1171">
            <v>1</v>
          </cell>
          <cell r="AD1171"/>
          <cell r="AE1171"/>
          <cell r="AF1171"/>
          <cell r="AG1171"/>
          <cell r="AH1171" t="str">
            <v>3TON</v>
          </cell>
          <cell r="AI1171">
            <v>-4660</v>
          </cell>
          <cell r="AJ1171"/>
          <cell r="AK1171">
            <v>4660</v>
          </cell>
          <cell r="AL1171"/>
          <cell r="AM1171"/>
          <cell r="AN1171"/>
          <cell r="AO1171"/>
          <cell r="AP1171"/>
          <cell r="AQ1171"/>
          <cell r="AR1171"/>
          <cell r="AS1171"/>
          <cell r="AT1171"/>
          <cell r="AU1171"/>
          <cell r="AV1171"/>
          <cell r="AW1171"/>
          <cell r="AX1171"/>
          <cell r="AY1171" t="e">
            <v>#N/A</v>
          </cell>
          <cell r="AZ1171"/>
          <cell r="BA1171">
            <v>45069</v>
          </cell>
          <cell r="BB1171" t="str">
            <v/>
          </cell>
          <cell r="BC1171" t="str">
            <v>3rd Party</v>
          </cell>
          <cell r="BD1171" t="str">
            <v>N/A</v>
          </cell>
          <cell r="BE1171" t="str">
            <v xml:space="preserve">According to the Concerned department they not requested </v>
          </cell>
          <cell r="BF1171" t="str">
            <v>N/A</v>
          </cell>
          <cell r="BG1171" t="str">
            <v>N/A</v>
          </cell>
          <cell r="BH1171" t="str">
            <v>N/A</v>
          </cell>
          <cell r="BI1171" t="str">
            <v>N/A</v>
          </cell>
          <cell r="BJ1171"/>
          <cell r="BK1171">
            <v>44721</v>
          </cell>
          <cell r="BL1171"/>
          <cell r="BM1171"/>
          <cell r="BN1171"/>
          <cell r="BO1171"/>
          <cell r="BP1171"/>
          <cell r="BQ1171">
            <v>1103030111</v>
          </cell>
        </row>
        <row r="1172">
          <cell r="C1172">
            <v>73990</v>
          </cell>
          <cell r="D1172" t="str">
            <v>Active</v>
          </cell>
          <cell r="E1172" t="str">
            <v>Toyota</v>
          </cell>
          <cell r="F1172" t="str">
            <v xml:space="preserve">Automatic </v>
          </cell>
          <cell r="G1172" t="str">
            <v>8FBN30</v>
          </cell>
          <cell r="H1172" t="str">
            <v>Heavy Equipment</v>
          </cell>
          <cell r="I1172"/>
          <cell r="J1172" t="str">
            <v>Forklift</v>
          </cell>
          <cell r="K1172"/>
          <cell r="L1172"/>
          <cell r="M1172"/>
          <cell r="N1172" t="str">
            <v>8FBN3031910</v>
          </cell>
          <cell r="O1172">
            <v>2022</v>
          </cell>
          <cell r="P1172" t="str">
            <v>China</v>
          </cell>
          <cell r="Q1172" t="str">
            <v>CL- Al Wukair</v>
          </cell>
          <cell r="R1172" t="str">
            <v>GWC</v>
          </cell>
          <cell r="S1172" t="str">
            <v>Al Wukair</v>
          </cell>
          <cell r="T1172"/>
          <cell r="U1172"/>
          <cell r="V1172"/>
          <cell r="W1172">
            <v>6</v>
          </cell>
          <cell r="X1172" t="str">
            <v>Orange and Gray</v>
          </cell>
          <cell r="Y1172"/>
          <cell r="Z1172"/>
          <cell r="AA1172" t="str">
            <v xml:space="preserve">Electric </v>
          </cell>
          <cell r="AB1172"/>
          <cell r="AC1172"/>
          <cell r="AD1172"/>
          <cell r="AE1172"/>
          <cell r="AF1172"/>
          <cell r="AG1172"/>
          <cell r="AH1172" t="str">
            <v>3TON</v>
          </cell>
          <cell r="AI1172">
            <v>3000</v>
          </cell>
          <cell r="AJ1172">
            <v>6980</v>
          </cell>
          <cell r="AK1172">
            <v>3980</v>
          </cell>
          <cell r="AL1172"/>
          <cell r="AM1172"/>
          <cell r="AN1172"/>
          <cell r="AO1172"/>
          <cell r="AP1172"/>
          <cell r="AQ1172"/>
          <cell r="AR1172"/>
          <cell r="AS1172"/>
          <cell r="AT1172"/>
          <cell r="AU1172"/>
          <cell r="AV1172"/>
          <cell r="AW1172"/>
          <cell r="AX1172"/>
          <cell r="AY1172" t="e">
            <v>#N/A</v>
          </cell>
          <cell r="AZ1172"/>
          <cell r="BA1172">
            <v>45074</v>
          </cell>
          <cell r="BB1172" t="str">
            <v/>
          </cell>
          <cell r="BC1172" t="str">
            <v>3rd Party</v>
          </cell>
          <cell r="BD1172" t="str">
            <v>N/A</v>
          </cell>
          <cell r="BE1172" t="str">
            <v xml:space="preserve">According to the Concerned department they not requested </v>
          </cell>
          <cell r="BF1172" t="str">
            <v>N/A</v>
          </cell>
          <cell r="BG1172" t="str">
            <v>N/A</v>
          </cell>
          <cell r="BH1172" t="str">
            <v>N/A</v>
          </cell>
          <cell r="BI1172" t="str">
            <v>N/A</v>
          </cell>
          <cell r="BJ1172"/>
          <cell r="BK1172">
            <v>44724</v>
          </cell>
          <cell r="BL1172"/>
          <cell r="BM1172"/>
          <cell r="BN1172"/>
          <cell r="BO1172"/>
          <cell r="BP1172"/>
          <cell r="BQ1172">
            <v>1108010932</v>
          </cell>
        </row>
        <row r="1173">
          <cell r="C1173">
            <v>332242</v>
          </cell>
          <cell r="D1173" t="str">
            <v>Active</v>
          </cell>
          <cell r="E1173" t="str">
            <v>Mitsubishi</v>
          </cell>
          <cell r="F1173" t="str">
            <v>Manuel</v>
          </cell>
          <cell r="G1173" t="str">
            <v>Rosa bus</v>
          </cell>
          <cell r="H1173" t="str">
            <v>Bus</v>
          </cell>
          <cell r="I1173"/>
          <cell r="J1173" t="str">
            <v>Passenger bus</v>
          </cell>
          <cell r="K1173"/>
          <cell r="L1173"/>
          <cell r="M1173"/>
          <cell r="N1173" t="str">
            <v>JL5B3J6P1LRP24124</v>
          </cell>
          <cell r="O1173">
            <v>2020</v>
          </cell>
          <cell r="P1173" t="str">
            <v>Japan</v>
          </cell>
          <cell r="Q1173" t="str">
            <v>TR-Transport - Operations</v>
          </cell>
          <cell r="R1173" t="str">
            <v>GWC</v>
          </cell>
          <cell r="S1173" t="str">
            <v>LVQ</v>
          </cell>
          <cell r="T1173"/>
          <cell r="U1173"/>
          <cell r="V1173"/>
          <cell r="W1173">
            <v>4</v>
          </cell>
          <cell r="X1173" t="str">
            <v>White</v>
          </cell>
          <cell r="Y1173" t="str">
            <v>4D33 R34364</v>
          </cell>
          <cell r="Z1173"/>
          <cell r="AA1173" t="str">
            <v>Diesel</v>
          </cell>
          <cell r="AB1173"/>
          <cell r="AC1173">
            <v>1</v>
          </cell>
          <cell r="AD1173"/>
          <cell r="AE1173" t="str">
            <v>26 Seater</v>
          </cell>
          <cell r="AF1173"/>
          <cell r="AG1173"/>
          <cell r="AH1173" t="str">
            <v>1TON</v>
          </cell>
          <cell r="AI1173">
            <v>-3150</v>
          </cell>
          <cell r="AJ1173"/>
          <cell r="AK1173">
            <v>3150</v>
          </cell>
          <cell r="AL1173"/>
          <cell r="AM1173"/>
          <cell r="AN1173"/>
          <cell r="AO1173"/>
          <cell r="AP1173"/>
          <cell r="AQ1173"/>
          <cell r="AR1173"/>
          <cell r="AS1173"/>
          <cell r="AT1173"/>
          <cell r="AU1173"/>
          <cell r="AV1173"/>
          <cell r="AW1173"/>
          <cell r="AX1173"/>
          <cell r="AY1173" t="e">
            <v>#N/A</v>
          </cell>
          <cell r="AZ1173"/>
          <cell r="BA1173">
            <v>45062</v>
          </cell>
          <cell r="BB1173" t="str">
            <v/>
          </cell>
          <cell r="BC1173" t="str">
            <v>Compreh.</v>
          </cell>
          <cell r="BD1173" t="str">
            <v>AVL</v>
          </cell>
          <cell r="BE1173"/>
          <cell r="BF1173" t="str">
            <v>LIGHT VEHICLE TRANSPORT</v>
          </cell>
          <cell r="BG1173" t="str">
            <v>FMB640</v>
          </cell>
          <cell r="BH1173">
            <v>359633100188452</v>
          </cell>
          <cell r="BI1173">
            <v>9742800062560</v>
          </cell>
          <cell r="BJ1173" t="str">
            <v>fixed</v>
          </cell>
          <cell r="BK1173">
            <v>44709</v>
          </cell>
          <cell r="BL1173"/>
          <cell r="BM1173"/>
          <cell r="BN1173"/>
          <cell r="BO1173"/>
          <cell r="BP1173" t="str">
            <v>4 years or 240,000 kms (whichever comes first)</v>
          </cell>
          <cell r="BQ1173">
            <v>1108050100</v>
          </cell>
        </row>
        <row r="1174">
          <cell r="C1174">
            <v>332243</v>
          </cell>
          <cell r="D1174" t="str">
            <v>Active</v>
          </cell>
          <cell r="E1174" t="str">
            <v>Mitsubishi</v>
          </cell>
          <cell r="F1174" t="str">
            <v>Manuel</v>
          </cell>
          <cell r="G1174" t="str">
            <v>Rosa bus</v>
          </cell>
          <cell r="H1174" t="str">
            <v>Bus</v>
          </cell>
          <cell r="I1174"/>
          <cell r="J1174" t="str">
            <v>Passenger bus</v>
          </cell>
          <cell r="K1174"/>
          <cell r="L1174"/>
          <cell r="M1174"/>
          <cell r="N1174" t="str">
            <v>JL5B3J6P6LRP24121</v>
          </cell>
          <cell r="O1174">
            <v>2020</v>
          </cell>
          <cell r="P1174" t="str">
            <v>Japan</v>
          </cell>
          <cell r="Q1174" t="str">
            <v>TR-Transport - Operations</v>
          </cell>
          <cell r="R1174" t="str">
            <v>GWC</v>
          </cell>
          <cell r="S1174" t="str">
            <v>LVQ</v>
          </cell>
          <cell r="T1174"/>
          <cell r="U1174"/>
          <cell r="V1174"/>
          <cell r="W1174">
            <v>4</v>
          </cell>
          <cell r="X1174" t="str">
            <v>White</v>
          </cell>
          <cell r="Y1174" t="str">
            <v>4D33 R34346</v>
          </cell>
          <cell r="Z1174"/>
          <cell r="AA1174" t="str">
            <v>Diesel</v>
          </cell>
          <cell r="AB1174"/>
          <cell r="AC1174">
            <v>1</v>
          </cell>
          <cell r="AD1174"/>
          <cell r="AE1174" t="str">
            <v>26 Seater</v>
          </cell>
          <cell r="AF1174"/>
          <cell r="AG1174"/>
          <cell r="AH1174" t="str">
            <v>1TON</v>
          </cell>
          <cell r="AI1174">
            <v>-3150</v>
          </cell>
          <cell r="AJ1174"/>
          <cell r="AK1174">
            <v>3150</v>
          </cell>
          <cell r="AL1174"/>
          <cell r="AM1174"/>
          <cell r="AN1174"/>
          <cell r="AO1174"/>
          <cell r="AP1174"/>
          <cell r="AQ1174"/>
          <cell r="AR1174"/>
          <cell r="AS1174"/>
          <cell r="AT1174"/>
          <cell r="AU1174"/>
          <cell r="AV1174"/>
          <cell r="AW1174"/>
          <cell r="AX1174"/>
          <cell r="AY1174" t="e">
            <v>#N/A</v>
          </cell>
          <cell r="AZ1174"/>
          <cell r="BA1174">
            <v>45062</v>
          </cell>
          <cell r="BB1174" t="str">
            <v/>
          </cell>
          <cell r="BC1174" t="str">
            <v>Compreh.</v>
          </cell>
          <cell r="BD1174" t="str">
            <v>AVL</v>
          </cell>
          <cell r="BE1174"/>
          <cell r="BF1174" t="str">
            <v>LIGHT VEHICLE TRANSPORT</v>
          </cell>
          <cell r="BG1174" t="str">
            <v>FMB640</v>
          </cell>
          <cell r="BH1174">
            <v>359633100188437</v>
          </cell>
          <cell r="BI1174">
            <v>9742800062561</v>
          </cell>
          <cell r="BJ1174" t="str">
            <v>fixed</v>
          </cell>
          <cell r="BK1174">
            <v>44709</v>
          </cell>
          <cell r="BL1174"/>
          <cell r="BM1174"/>
          <cell r="BN1174"/>
          <cell r="BO1174"/>
          <cell r="BP1174" t="str">
            <v>4 years or 240,000 kms (whichever comes first)</v>
          </cell>
          <cell r="BQ1174">
            <v>1108050100</v>
          </cell>
        </row>
        <row r="1175">
          <cell r="C1175">
            <v>332245</v>
          </cell>
          <cell r="D1175" t="str">
            <v>Active</v>
          </cell>
          <cell r="E1175" t="str">
            <v>Mitsubishi</v>
          </cell>
          <cell r="F1175" t="str">
            <v>Manuel</v>
          </cell>
          <cell r="G1175" t="str">
            <v>Rosa bus</v>
          </cell>
          <cell r="H1175" t="str">
            <v>Bus</v>
          </cell>
          <cell r="I1175"/>
          <cell r="J1175" t="str">
            <v>Passenger bus</v>
          </cell>
          <cell r="K1175"/>
          <cell r="L1175"/>
          <cell r="M1175"/>
          <cell r="N1175" t="str">
            <v>JL5B3J6P8LRP24119</v>
          </cell>
          <cell r="O1175">
            <v>2020</v>
          </cell>
          <cell r="P1175" t="str">
            <v>Japan</v>
          </cell>
          <cell r="Q1175" t="str">
            <v>TR-Transport - Operations</v>
          </cell>
          <cell r="R1175" t="str">
            <v>GWC</v>
          </cell>
          <cell r="S1175" t="str">
            <v>LVQ</v>
          </cell>
          <cell r="T1175"/>
          <cell r="U1175"/>
          <cell r="V1175"/>
          <cell r="W1175">
            <v>4</v>
          </cell>
          <cell r="X1175" t="str">
            <v>White</v>
          </cell>
          <cell r="Y1175" t="str">
            <v>4D33 R34333</v>
          </cell>
          <cell r="Z1175"/>
          <cell r="AA1175" t="str">
            <v>Diesel</v>
          </cell>
          <cell r="AB1175"/>
          <cell r="AC1175">
            <v>1</v>
          </cell>
          <cell r="AD1175"/>
          <cell r="AE1175" t="str">
            <v>26 Seater</v>
          </cell>
          <cell r="AF1175"/>
          <cell r="AG1175"/>
          <cell r="AH1175" t="str">
            <v>1TON</v>
          </cell>
          <cell r="AI1175">
            <v>-3150</v>
          </cell>
          <cell r="AJ1175"/>
          <cell r="AK1175">
            <v>3150</v>
          </cell>
          <cell r="AL1175"/>
          <cell r="AM1175"/>
          <cell r="AN1175"/>
          <cell r="AO1175"/>
          <cell r="AP1175"/>
          <cell r="AQ1175"/>
          <cell r="AR1175"/>
          <cell r="AS1175"/>
          <cell r="AT1175"/>
          <cell r="AU1175"/>
          <cell r="AV1175"/>
          <cell r="AW1175"/>
          <cell r="AX1175"/>
          <cell r="AY1175" t="e">
            <v>#N/A</v>
          </cell>
          <cell r="AZ1175"/>
          <cell r="BA1175">
            <v>45062</v>
          </cell>
          <cell r="BB1175" t="str">
            <v/>
          </cell>
          <cell r="BC1175" t="str">
            <v>Compreh.</v>
          </cell>
          <cell r="BD1175" t="str">
            <v>AVL</v>
          </cell>
          <cell r="BE1175"/>
          <cell r="BF1175" t="str">
            <v>LIGHT VEHICLE TRANSPORT</v>
          </cell>
          <cell r="BG1175" t="str">
            <v>FMB640</v>
          </cell>
          <cell r="BH1175">
            <v>359633101070477</v>
          </cell>
          <cell r="BI1175">
            <v>9742800062562</v>
          </cell>
          <cell r="BJ1175" t="str">
            <v>fixed</v>
          </cell>
          <cell r="BK1175">
            <v>44709</v>
          </cell>
          <cell r="BL1175"/>
          <cell r="BM1175"/>
          <cell r="BN1175"/>
          <cell r="BO1175"/>
          <cell r="BP1175" t="str">
            <v>4 years or 240,000 kms (whichever comes first)</v>
          </cell>
          <cell r="BQ1175">
            <v>1108050100</v>
          </cell>
        </row>
        <row r="1176">
          <cell r="C1176">
            <v>332246</v>
          </cell>
          <cell r="D1176" t="str">
            <v>Active</v>
          </cell>
          <cell r="E1176" t="str">
            <v>Mitsubishi</v>
          </cell>
          <cell r="F1176" t="str">
            <v>Manuel</v>
          </cell>
          <cell r="G1176" t="str">
            <v>Rosa bus</v>
          </cell>
          <cell r="H1176" t="str">
            <v>Bus</v>
          </cell>
          <cell r="I1176"/>
          <cell r="J1176" t="str">
            <v>Passenger bus</v>
          </cell>
          <cell r="K1176"/>
          <cell r="L1176"/>
          <cell r="M1176"/>
          <cell r="N1176" t="str">
            <v>JL5B3J6P6LRP24118</v>
          </cell>
          <cell r="O1176">
            <v>2020</v>
          </cell>
          <cell r="P1176" t="str">
            <v>Japan</v>
          </cell>
          <cell r="Q1176" t="str">
            <v>TR-Transport - Operations</v>
          </cell>
          <cell r="R1176" t="str">
            <v>GWC</v>
          </cell>
          <cell r="S1176" t="str">
            <v>LVQ</v>
          </cell>
          <cell r="T1176"/>
          <cell r="U1176"/>
          <cell r="V1176"/>
          <cell r="W1176">
            <v>4</v>
          </cell>
          <cell r="X1176" t="str">
            <v>White</v>
          </cell>
          <cell r="Y1176" t="str">
            <v>4D33R34328</v>
          </cell>
          <cell r="Z1176"/>
          <cell r="AA1176" t="str">
            <v>Diesel</v>
          </cell>
          <cell r="AB1176"/>
          <cell r="AC1176">
            <v>1</v>
          </cell>
          <cell r="AD1176"/>
          <cell r="AE1176" t="str">
            <v>26 Seater</v>
          </cell>
          <cell r="AF1176"/>
          <cell r="AG1176"/>
          <cell r="AH1176" t="str">
            <v>1TON</v>
          </cell>
          <cell r="AI1176">
            <v>-3150</v>
          </cell>
          <cell r="AJ1176"/>
          <cell r="AK1176">
            <v>3150</v>
          </cell>
          <cell r="AL1176"/>
          <cell r="AM1176"/>
          <cell r="AN1176"/>
          <cell r="AO1176"/>
          <cell r="AP1176"/>
          <cell r="AQ1176"/>
          <cell r="AR1176"/>
          <cell r="AS1176"/>
          <cell r="AT1176"/>
          <cell r="AU1176"/>
          <cell r="AV1176"/>
          <cell r="AW1176"/>
          <cell r="AX1176"/>
          <cell r="AY1176" t="e">
            <v>#N/A</v>
          </cell>
          <cell r="AZ1176"/>
          <cell r="BA1176">
            <v>45062</v>
          </cell>
          <cell r="BB1176" t="str">
            <v/>
          </cell>
          <cell r="BC1176" t="str">
            <v>Compreh.</v>
          </cell>
          <cell r="BD1176" t="str">
            <v>AVL</v>
          </cell>
          <cell r="BE1176"/>
          <cell r="BF1176" t="str">
            <v>LIGHT VEHICLE TRANSPORT</v>
          </cell>
          <cell r="BG1176" t="str">
            <v>FMB640</v>
          </cell>
          <cell r="BH1176">
            <v>359633100198675</v>
          </cell>
          <cell r="BI1176">
            <v>9742800062563</v>
          </cell>
          <cell r="BJ1176" t="str">
            <v>fixed</v>
          </cell>
          <cell r="BK1176">
            <v>44711</v>
          </cell>
          <cell r="BL1176"/>
          <cell r="BM1176"/>
          <cell r="BN1176"/>
          <cell r="BO1176"/>
          <cell r="BP1176" t="str">
            <v>4 years or 240,000 kms (whichever comes first)</v>
          </cell>
          <cell r="BQ1176">
            <v>1108050100</v>
          </cell>
        </row>
        <row r="1177">
          <cell r="C1177">
            <v>332247</v>
          </cell>
          <cell r="D1177" t="str">
            <v>Active</v>
          </cell>
          <cell r="E1177" t="str">
            <v>Mitsubishi</v>
          </cell>
          <cell r="F1177" t="str">
            <v>Manuel</v>
          </cell>
          <cell r="G1177" t="str">
            <v>Rosa bus</v>
          </cell>
          <cell r="H1177" t="str">
            <v>Bus</v>
          </cell>
          <cell r="I1177"/>
          <cell r="J1177" t="str">
            <v>Passenger bus</v>
          </cell>
          <cell r="K1177"/>
          <cell r="L1177"/>
          <cell r="M1177"/>
          <cell r="N1177" t="str">
            <v>JL5B3J6P7LRP24113</v>
          </cell>
          <cell r="O1177">
            <v>2020</v>
          </cell>
          <cell r="P1177" t="str">
            <v>Japan</v>
          </cell>
          <cell r="Q1177" t="str">
            <v>TR-Transport - Operations</v>
          </cell>
          <cell r="R1177" t="str">
            <v>GWC</v>
          </cell>
          <cell r="S1177" t="str">
            <v>LVQ</v>
          </cell>
          <cell r="T1177"/>
          <cell r="U1177"/>
          <cell r="V1177"/>
          <cell r="W1177">
            <v>4</v>
          </cell>
          <cell r="X1177" t="str">
            <v>White</v>
          </cell>
          <cell r="Y1177" t="str">
            <v>4D33R34312</v>
          </cell>
          <cell r="Z1177"/>
          <cell r="AA1177" t="str">
            <v>Diesel</v>
          </cell>
          <cell r="AB1177"/>
          <cell r="AC1177">
            <v>1</v>
          </cell>
          <cell r="AD1177"/>
          <cell r="AE1177" t="str">
            <v>26 Seater</v>
          </cell>
          <cell r="AF1177"/>
          <cell r="AG1177"/>
          <cell r="AH1177" t="str">
            <v>1TON</v>
          </cell>
          <cell r="AI1177">
            <v>-3150</v>
          </cell>
          <cell r="AJ1177"/>
          <cell r="AK1177">
            <v>3150</v>
          </cell>
          <cell r="AL1177"/>
          <cell r="AM1177"/>
          <cell r="AN1177"/>
          <cell r="AO1177"/>
          <cell r="AP1177"/>
          <cell r="AQ1177"/>
          <cell r="AR1177"/>
          <cell r="AS1177"/>
          <cell r="AT1177"/>
          <cell r="AU1177"/>
          <cell r="AV1177"/>
          <cell r="AW1177"/>
          <cell r="AX1177"/>
          <cell r="AY1177" t="e">
            <v>#N/A</v>
          </cell>
          <cell r="AZ1177"/>
          <cell r="BA1177">
            <v>45062</v>
          </cell>
          <cell r="BB1177" t="str">
            <v/>
          </cell>
          <cell r="BC1177" t="str">
            <v>Compreh.</v>
          </cell>
          <cell r="BD1177" t="str">
            <v>AVL</v>
          </cell>
          <cell r="BE1177"/>
          <cell r="BF1177" t="str">
            <v>LIGHT VEHICLE TRANSPORT</v>
          </cell>
          <cell r="BG1177" t="str">
            <v>FMB640</v>
          </cell>
          <cell r="BH1177">
            <v>359633101357692</v>
          </cell>
          <cell r="BI1177">
            <v>9742800062564</v>
          </cell>
          <cell r="BJ1177" t="str">
            <v>fixed</v>
          </cell>
          <cell r="BK1177">
            <v>44710</v>
          </cell>
          <cell r="BL1177"/>
          <cell r="BM1177"/>
          <cell r="BN1177"/>
          <cell r="BO1177"/>
          <cell r="BP1177" t="str">
            <v>4 years or 240,000 kms (whichever comes first)</v>
          </cell>
          <cell r="BQ1177">
            <v>1108050100</v>
          </cell>
        </row>
        <row r="1178">
          <cell r="C1178">
            <v>332249</v>
          </cell>
          <cell r="D1178" t="str">
            <v>Active</v>
          </cell>
          <cell r="E1178" t="str">
            <v>Mitsubishi</v>
          </cell>
          <cell r="F1178" t="str">
            <v>Manuel</v>
          </cell>
          <cell r="G1178" t="str">
            <v>Rosa bus</v>
          </cell>
          <cell r="H1178" t="str">
            <v>Bus</v>
          </cell>
          <cell r="I1178"/>
          <cell r="J1178" t="str">
            <v>Passenger bus</v>
          </cell>
          <cell r="K1178"/>
          <cell r="L1178"/>
          <cell r="M1178"/>
          <cell r="N1178" t="str">
            <v>JL5B3J6P5LRP24109</v>
          </cell>
          <cell r="O1178">
            <v>2020</v>
          </cell>
          <cell r="P1178" t="str">
            <v>Japan</v>
          </cell>
          <cell r="Q1178" t="str">
            <v>TR-Transport - Operations</v>
          </cell>
          <cell r="R1178" t="str">
            <v>GWC</v>
          </cell>
          <cell r="S1178" t="str">
            <v>LVQ</v>
          </cell>
          <cell r="T1178"/>
          <cell r="U1178"/>
          <cell r="V1178"/>
          <cell r="W1178">
            <v>4</v>
          </cell>
          <cell r="X1178" t="str">
            <v>White</v>
          </cell>
          <cell r="Y1178" t="str">
            <v>4D33R34271</v>
          </cell>
          <cell r="Z1178"/>
          <cell r="AA1178" t="str">
            <v>Diesel</v>
          </cell>
          <cell r="AB1178"/>
          <cell r="AC1178">
            <v>1</v>
          </cell>
          <cell r="AD1178"/>
          <cell r="AE1178" t="str">
            <v>26 Seater</v>
          </cell>
          <cell r="AF1178"/>
          <cell r="AG1178"/>
          <cell r="AH1178" t="str">
            <v>1TON</v>
          </cell>
          <cell r="AI1178">
            <v>-3150</v>
          </cell>
          <cell r="AJ1178"/>
          <cell r="AK1178">
            <v>3150</v>
          </cell>
          <cell r="AL1178"/>
          <cell r="AM1178"/>
          <cell r="AN1178"/>
          <cell r="AO1178"/>
          <cell r="AP1178"/>
          <cell r="AQ1178"/>
          <cell r="AR1178"/>
          <cell r="AS1178"/>
          <cell r="AT1178"/>
          <cell r="AU1178"/>
          <cell r="AV1178"/>
          <cell r="AW1178"/>
          <cell r="AX1178"/>
          <cell r="AY1178" t="e">
            <v>#N/A</v>
          </cell>
          <cell r="AZ1178"/>
          <cell r="BA1178">
            <v>45062</v>
          </cell>
          <cell r="BB1178" t="str">
            <v/>
          </cell>
          <cell r="BC1178" t="str">
            <v>Compreh.</v>
          </cell>
          <cell r="BD1178" t="str">
            <v>AVL</v>
          </cell>
          <cell r="BE1178"/>
          <cell r="BF1178" t="str">
            <v>LIGHT VEHICLE TRANSPORT</v>
          </cell>
          <cell r="BG1178" t="str">
            <v>FMB640</v>
          </cell>
          <cell r="BH1178">
            <v>359633100188874</v>
          </cell>
          <cell r="BI1178">
            <v>9742800076280</v>
          </cell>
          <cell r="BJ1178" t="str">
            <v>fixed</v>
          </cell>
          <cell r="BK1178">
            <v>44711</v>
          </cell>
          <cell r="BL1178"/>
          <cell r="BM1178"/>
          <cell r="BN1178"/>
          <cell r="BO1178"/>
          <cell r="BP1178" t="str">
            <v>4 years or 240,000 kms (whichever comes first)</v>
          </cell>
          <cell r="BQ1178">
            <v>1108050100</v>
          </cell>
        </row>
        <row r="1179">
          <cell r="C1179">
            <v>332250</v>
          </cell>
          <cell r="D1179" t="str">
            <v>Active</v>
          </cell>
          <cell r="E1179" t="str">
            <v>Mitsubishi</v>
          </cell>
          <cell r="F1179" t="str">
            <v>Manuel</v>
          </cell>
          <cell r="G1179" t="str">
            <v>Rosa bus</v>
          </cell>
          <cell r="H1179" t="str">
            <v>Bus</v>
          </cell>
          <cell r="I1179"/>
          <cell r="J1179" t="str">
            <v>Passenger bus</v>
          </cell>
          <cell r="K1179"/>
          <cell r="L1179"/>
          <cell r="M1179"/>
          <cell r="N1179" t="str">
            <v>JL5B3J6PXLRP24106</v>
          </cell>
          <cell r="O1179">
            <v>2020</v>
          </cell>
          <cell r="P1179" t="str">
            <v>Japan</v>
          </cell>
          <cell r="Q1179" t="str">
            <v>TR-Transport - Operations</v>
          </cell>
          <cell r="R1179" t="str">
            <v>GWC</v>
          </cell>
          <cell r="S1179" t="str">
            <v>LVQ</v>
          </cell>
          <cell r="T1179"/>
          <cell r="U1179"/>
          <cell r="V1179"/>
          <cell r="W1179">
            <v>4</v>
          </cell>
          <cell r="X1179" t="str">
            <v>White</v>
          </cell>
          <cell r="Y1179" t="str">
            <v>4D33 R34209</v>
          </cell>
          <cell r="Z1179"/>
          <cell r="AA1179" t="str">
            <v>Diesel</v>
          </cell>
          <cell r="AB1179"/>
          <cell r="AC1179">
            <v>1</v>
          </cell>
          <cell r="AD1179"/>
          <cell r="AE1179" t="str">
            <v>26 Seater</v>
          </cell>
          <cell r="AF1179"/>
          <cell r="AG1179"/>
          <cell r="AH1179" t="str">
            <v>1TON</v>
          </cell>
          <cell r="AI1179">
            <v>-3150</v>
          </cell>
          <cell r="AJ1179"/>
          <cell r="AK1179">
            <v>3150</v>
          </cell>
          <cell r="AL1179"/>
          <cell r="AM1179"/>
          <cell r="AN1179"/>
          <cell r="AO1179"/>
          <cell r="AP1179"/>
          <cell r="AQ1179"/>
          <cell r="AR1179"/>
          <cell r="AS1179"/>
          <cell r="AT1179"/>
          <cell r="AU1179"/>
          <cell r="AV1179"/>
          <cell r="AW1179"/>
          <cell r="AX1179"/>
          <cell r="AY1179" t="e">
            <v>#N/A</v>
          </cell>
          <cell r="AZ1179"/>
          <cell r="BA1179">
            <v>45062</v>
          </cell>
          <cell r="BB1179" t="str">
            <v/>
          </cell>
          <cell r="BC1179" t="str">
            <v>Compreh.</v>
          </cell>
          <cell r="BD1179" t="str">
            <v>AVL</v>
          </cell>
          <cell r="BE1179"/>
          <cell r="BF1179" t="str">
            <v>LIGHT VEHICLE TRANSPORT</v>
          </cell>
          <cell r="BG1179" t="str">
            <v>FMB640</v>
          </cell>
          <cell r="BH1179">
            <v>359633100188395</v>
          </cell>
          <cell r="BI1179">
            <v>9742800076281</v>
          </cell>
          <cell r="BJ1179" t="str">
            <v>fixed</v>
          </cell>
          <cell r="BK1179">
            <v>44709</v>
          </cell>
          <cell r="BL1179"/>
          <cell r="BM1179"/>
          <cell r="BN1179"/>
          <cell r="BO1179"/>
          <cell r="BP1179" t="str">
            <v>4 years or 240,000 kms (whichever comes first)</v>
          </cell>
          <cell r="BQ1179">
            <v>1108050100</v>
          </cell>
        </row>
        <row r="1180">
          <cell r="C1180">
            <v>332251</v>
          </cell>
          <cell r="D1180" t="str">
            <v>Active</v>
          </cell>
          <cell r="E1180" t="str">
            <v>Mitsubishi</v>
          </cell>
          <cell r="F1180" t="str">
            <v>Manuel</v>
          </cell>
          <cell r="G1180" t="str">
            <v>Rosa bus</v>
          </cell>
          <cell r="H1180" t="str">
            <v>Bus</v>
          </cell>
          <cell r="I1180"/>
          <cell r="J1180" t="str">
            <v>Passenger bus</v>
          </cell>
          <cell r="K1180"/>
          <cell r="L1180"/>
          <cell r="M1180"/>
          <cell r="N1180" t="str">
            <v>JL5B3J6P8LRP24105</v>
          </cell>
          <cell r="O1180">
            <v>2020</v>
          </cell>
          <cell r="P1180" t="str">
            <v>Japan</v>
          </cell>
          <cell r="Q1180" t="str">
            <v>TR-Transport - Operations</v>
          </cell>
          <cell r="R1180" t="str">
            <v>GWC</v>
          </cell>
          <cell r="S1180" t="str">
            <v>LVQ</v>
          </cell>
          <cell r="T1180"/>
          <cell r="U1180"/>
          <cell r="V1180"/>
          <cell r="W1180">
            <v>4</v>
          </cell>
          <cell r="X1180" t="str">
            <v>White</v>
          </cell>
          <cell r="Y1180" t="str">
            <v>4D33R34199</v>
          </cell>
          <cell r="Z1180"/>
          <cell r="AA1180" t="str">
            <v>Diesel</v>
          </cell>
          <cell r="AB1180"/>
          <cell r="AC1180">
            <v>1</v>
          </cell>
          <cell r="AD1180"/>
          <cell r="AE1180" t="str">
            <v>26 Seater</v>
          </cell>
          <cell r="AF1180"/>
          <cell r="AG1180"/>
          <cell r="AH1180" t="str">
            <v>1TON</v>
          </cell>
          <cell r="AI1180">
            <v>-3150</v>
          </cell>
          <cell r="AJ1180"/>
          <cell r="AK1180">
            <v>3150</v>
          </cell>
          <cell r="AL1180"/>
          <cell r="AM1180"/>
          <cell r="AN1180"/>
          <cell r="AO1180"/>
          <cell r="AP1180"/>
          <cell r="AQ1180"/>
          <cell r="AR1180"/>
          <cell r="AS1180"/>
          <cell r="AT1180"/>
          <cell r="AU1180"/>
          <cell r="AV1180"/>
          <cell r="AW1180"/>
          <cell r="AX1180"/>
          <cell r="AY1180" t="e">
            <v>#N/A</v>
          </cell>
          <cell r="AZ1180"/>
          <cell r="BA1180">
            <v>45062</v>
          </cell>
          <cell r="BB1180" t="str">
            <v/>
          </cell>
          <cell r="BC1180" t="str">
            <v>Compreh.</v>
          </cell>
          <cell r="BD1180" t="str">
            <v>AVL</v>
          </cell>
          <cell r="BE1180"/>
          <cell r="BF1180" t="str">
            <v>LIGHT VEHICLE TRANSPORT</v>
          </cell>
          <cell r="BG1180" t="str">
            <v>FMB640</v>
          </cell>
          <cell r="BH1180">
            <v>359633100188882</v>
          </cell>
          <cell r="BI1180">
            <v>9742800076282</v>
          </cell>
          <cell r="BJ1180" t="str">
            <v>fixed</v>
          </cell>
          <cell r="BK1180">
            <v>44711</v>
          </cell>
          <cell r="BL1180"/>
          <cell r="BM1180"/>
          <cell r="BN1180"/>
          <cell r="BO1180"/>
          <cell r="BP1180" t="str">
            <v>4 years or 240,000 kms (whichever comes first)</v>
          </cell>
          <cell r="BQ1180">
            <v>1108050100</v>
          </cell>
        </row>
        <row r="1181">
          <cell r="C1181">
            <v>332252</v>
          </cell>
          <cell r="D1181" t="str">
            <v>Active</v>
          </cell>
          <cell r="E1181" t="str">
            <v>Mitsubishi</v>
          </cell>
          <cell r="F1181" t="str">
            <v>Manuel</v>
          </cell>
          <cell r="G1181" t="str">
            <v>Rosa bus</v>
          </cell>
          <cell r="H1181" t="str">
            <v>Bus</v>
          </cell>
          <cell r="I1181"/>
          <cell r="J1181" t="str">
            <v>Passenger bus</v>
          </cell>
          <cell r="K1181"/>
          <cell r="L1181"/>
          <cell r="M1181"/>
          <cell r="N1181" t="str">
            <v>JL5B3J6P3LRP24125</v>
          </cell>
          <cell r="O1181">
            <v>2020</v>
          </cell>
          <cell r="P1181" t="str">
            <v>Japan</v>
          </cell>
          <cell r="Q1181" t="str">
            <v>TR-Transport - Operations</v>
          </cell>
          <cell r="R1181" t="str">
            <v>GWC</v>
          </cell>
          <cell r="S1181" t="str">
            <v>LVQ</v>
          </cell>
          <cell r="T1181"/>
          <cell r="U1181"/>
          <cell r="V1181"/>
          <cell r="W1181">
            <v>4</v>
          </cell>
          <cell r="X1181" t="str">
            <v>White</v>
          </cell>
          <cell r="Y1181" t="str">
            <v>4D33 R34367</v>
          </cell>
          <cell r="Z1181"/>
          <cell r="AA1181" t="str">
            <v>Diesel</v>
          </cell>
          <cell r="AB1181"/>
          <cell r="AC1181">
            <v>1</v>
          </cell>
          <cell r="AD1181"/>
          <cell r="AE1181" t="str">
            <v>26 Seater</v>
          </cell>
          <cell r="AF1181"/>
          <cell r="AG1181"/>
          <cell r="AH1181" t="str">
            <v>1TON</v>
          </cell>
          <cell r="AI1181">
            <v>-3150</v>
          </cell>
          <cell r="AJ1181"/>
          <cell r="AK1181">
            <v>3150</v>
          </cell>
          <cell r="AL1181"/>
          <cell r="AM1181"/>
          <cell r="AN1181"/>
          <cell r="AO1181"/>
          <cell r="AP1181"/>
          <cell r="AQ1181"/>
          <cell r="AR1181"/>
          <cell r="AS1181"/>
          <cell r="AT1181"/>
          <cell r="AU1181"/>
          <cell r="AV1181"/>
          <cell r="AW1181"/>
          <cell r="AX1181"/>
          <cell r="AY1181" t="e">
            <v>#N/A</v>
          </cell>
          <cell r="AZ1181"/>
          <cell r="BA1181">
            <v>45062</v>
          </cell>
          <cell r="BB1181" t="str">
            <v/>
          </cell>
          <cell r="BC1181" t="str">
            <v>Compreh.</v>
          </cell>
          <cell r="BD1181" t="str">
            <v>AVL</v>
          </cell>
          <cell r="BE1181"/>
          <cell r="BF1181" t="str">
            <v>LIGHT VEHICLE TRANSPORT</v>
          </cell>
          <cell r="BG1181" t="str">
            <v>FMB640</v>
          </cell>
          <cell r="BH1181">
            <v>354018111798835</v>
          </cell>
          <cell r="BI1181">
            <v>9742800076283</v>
          </cell>
          <cell r="BJ1181" t="str">
            <v>fixed</v>
          </cell>
          <cell r="BK1181">
            <v>44709</v>
          </cell>
          <cell r="BL1181"/>
          <cell r="BM1181"/>
          <cell r="BN1181"/>
          <cell r="BO1181"/>
          <cell r="BP1181" t="str">
            <v>4 years or 240,000 kms (whichever comes first)</v>
          </cell>
          <cell r="BQ1181">
            <v>1108050100</v>
          </cell>
        </row>
        <row r="1182">
          <cell r="C1182">
            <v>332253</v>
          </cell>
          <cell r="D1182" t="str">
            <v>Active</v>
          </cell>
          <cell r="E1182" t="str">
            <v>Mitsubishi</v>
          </cell>
          <cell r="F1182" t="str">
            <v>Manuel</v>
          </cell>
          <cell r="G1182" t="str">
            <v>Rosa bus</v>
          </cell>
          <cell r="H1182" t="str">
            <v>Bus</v>
          </cell>
          <cell r="I1182"/>
          <cell r="J1182" t="str">
            <v>Passenger bus</v>
          </cell>
          <cell r="K1182"/>
          <cell r="L1182"/>
          <cell r="M1182"/>
          <cell r="N1182" t="str">
            <v>JL5B3J6P5LRP24126</v>
          </cell>
          <cell r="O1182">
            <v>2020</v>
          </cell>
          <cell r="P1182" t="str">
            <v>Japan</v>
          </cell>
          <cell r="Q1182" t="str">
            <v>TR-Transport - Operations</v>
          </cell>
          <cell r="R1182" t="str">
            <v>GWC</v>
          </cell>
          <cell r="S1182" t="str">
            <v>LVQ</v>
          </cell>
          <cell r="T1182"/>
          <cell r="U1182"/>
          <cell r="V1182"/>
          <cell r="W1182">
            <v>4</v>
          </cell>
          <cell r="X1182" t="str">
            <v>White</v>
          </cell>
          <cell r="Y1182" t="str">
            <v>4D33R34370</v>
          </cell>
          <cell r="Z1182"/>
          <cell r="AA1182" t="str">
            <v>Diesel</v>
          </cell>
          <cell r="AB1182"/>
          <cell r="AC1182">
            <v>1</v>
          </cell>
          <cell r="AD1182"/>
          <cell r="AE1182" t="str">
            <v>26 Seater</v>
          </cell>
          <cell r="AF1182"/>
          <cell r="AG1182"/>
          <cell r="AH1182" t="str">
            <v>1TON</v>
          </cell>
          <cell r="AI1182">
            <v>-3150</v>
          </cell>
          <cell r="AJ1182"/>
          <cell r="AK1182">
            <v>3150</v>
          </cell>
          <cell r="AL1182"/>
          <cell r="AM1182"/>
          <cell r="AN1182"/>
          <cell r="AO1182"/>
          <cell r="AP1182"/>
          <cell r="AQ1182"/>
          <cell r="AR1182"/>
          <cell r="AS1182"/>
          <cell r="AT1182"/>
          <cell r="AU1182"/>
          <cell r="AV1182"/>
          <cell r="AW1182"/>
          <cell r="AX1182"/>
          <cell r="AY1182" t="e">
            <v>#N/A</v>
          </cell>
          <cell r="AZ1182"/>
          <cell r="BA1182">
            <v>45062</v>
          </cell>
          <cell r="BB1182" t="str">
            <v/>
          </cell>
          <cell r="BC1182" t="str">
            <v>Compreh.</v>
          </cell>
          <cell r="BD1182" t="str">
            <v>AVL</v>
          </cell>
          <cell r="BE1182"/>
          <cell r="BF1182" t="str">
            <v>LIGHT VEHICLE TRANSPORT</v>
          </cell>
          <cell r="BG1182" t="str">
            <v>FMB640</v>
          </cell>
          <cell r="BH1182">
            <v>354018116121108</v>
          </cell>
          <cell r="BI1182">
            <v>9742800076284</v>
          </cell>
          <cell r="BJ1182" t="str">
            <v>fixed</v>
          </cell>
          <cell r="BK1182">
            <v>44710</v>
          </cell>
          <cell r="BL1182"/>
          <cell r="BM1182"/>
          <cell r="BN1182"/>
          <cell r="BO1182"/>
          <cell r="BP1182" t="str">
            <v>4 years or 240,000 kms (whichever comes first)</v>
          </cell>
          <cell r="BQ1182">
            <v>1108050100</v>
          </cell>
        </row>
        <row r="1183">
          <cell r="C1183">
            <v>332254</v>
          </cell>
          <cell r="D1183" t="str">
            <v>Active</v>
          </cell>
          <cell r="E1183" t="str">
            <v>Mitsubishi</v>
          </cell>
          <cell r="F1183" t="str">
            <v>Manuel</v>
          </cell>
          <cell r="G1183" t="str">
            <v>Rosa bus</v>
          </cell>
          <cell r="H1183" t="str">
            <v>Bus</v>
          </cell>
          <cell r="I1183"/>
          <cell r="J1183" t="str">
            <v>Passenger bus</v>
          </cell>
          <cell r="K1183"/>
          <cell r="L1183"/>
          <cell r="M1183"/>
          <cell r="N1183" t="str">
            <v>JL5B3J6P9LRP24131</v>
          </cell>
          <cell r="O1183">
            <v>2020</v>
          </cell>
          <cell r="P1183" t="str">
            <v>Japan</v>
          </cell>
          <cell r="Q1183" t="str">
            <v>TR-Transport - Operations</v>
          </cell>
          <cell r="R1183" t="str">
            <v>GWC</v>
          </cell>
          <cell r="S1183" t="str">
            <v>LVQ</v>
          </cell>
          <cell r="T1183"/>
          <cell r="U1183"/>
          <cell r="V1183"/>
          <cell r="W1183">
            <v>4</v>
          </cell>
          <cell r="X1183" t="str">
            <v>White</v>
          </cell>
          <cell r="Y1183" t="str">
            <v>4D33R34390</v>
          </cell>
          <cell r="Z1183"/>
          <cell r="AA1183" t="str">
            <v>Diesel</v>
          </cell>
          <cell r="AB1183"/>
          <cell r="AC1183">
            <v>1</v>
          </cell>
          <cell r="AD1183"/>
          <cell r="AE1183" t="str">
            <v>26 Seater</v>
          </cell>
          <cell r="AF1183"/>
          <cell r="AG1183"/>
          <cell r="AH1183" t="str">
            <v>1TON</v>
          </cell>
          <cell r="AI1183">
            <v>-3150</v>
          </cell>
          <cell r="AJ1183"/>
          <cell r="AK1183">
            <v>3150</v>
          </cell>
          <cell r="AL1183"/>
          <cell r="AM1183"/>
          <cell r="AN1183"/>
          <cell r="AO1183"/>
          <cell r="AP1183"/>
          <cell r="AQ1183"/>
          <cell r="AR1183"/>
          <cell r="AS1183"/>
          <cell r="AT1183"/>
          <cell r="AU1183"/>
          <cell r="AV1183"/>
          <cell r="AW1183"/>
          <cell r="AX1183"/>
          <cell r="AY1183" t="e">
            <v>#N/A</v>
          </cell>
          <cell r="AZ1183"/>
          <cell r="BA1183">
            <v>45062</v>
          </cell>
          <cell r="BB1183" t="str">
            <v/>
          </cell>
          <cell r="BC1183" t="str">
            <v>Compreh.</v>
          </cell>
          <cell r="BD1183" t="str">
            <v>AVL</v>
          </cell>
          <cell r="BE1183"/>
          <cell r="BF1183" t="str">
            <v>LIGHT VEHICLE TRANSPORT</v>
          </cell>
          <cell r="BG1183" t="str">
            <v>FMB640</v>
          </cell>
          <cell r="BH1183">
            <v>354018113118867</v>
          </cell>
          <cell r="BI1183">
            <v>9742800076285</v>
          </cell>
          <cell r="BJ1183" t="str">
            <v>fixed</v>
          </cell>
          <cell r="BK1183">
            <v>44711</v>
          </cell>
          <cell r="BL1183"/>
          <cell r="BM1183"/>
          <cell r="BN1183"/>
          <cell r="BO1183"/>
          <cell r="BP1183" t="str">
            <v>4 years or 240,000 kms (whichever comes first)</v>
          </cell>
          <cell r="BQ1183">
            <v>1108050100</v>
          </cell>
        </row>
        <row r="1184">
          <cell r="C1184">
            <v>332256</v>
          </cell>
          <cell r="D1184" t="str">
            <v>Active</v>
          </cell>
          <cell r="E1184" t="str">
            <v>Mitsubishi</v>
          </cell>
          <cell r="F1184" t="str">
            <v>Manuel</v>
          </cell>
          <cell r="G1184" t="str">
            <v>Rosa bus</v>
          </cell>
          <cell r="H1184" t="str">
            <v>Bus</v>
          </cell>
          <cell r="I1184"/>
          <cell r="J1184" t="str">
            <v>Passenger bus</v>
          </cell>
          <cell r="K1184"/>
          <cell r="L1184"/>
          <cell r="M1184"/>
          <cell r="N1184" t="str">
            <v>JL5B3J6P0LRP24132</v>
          </cell>
          <cell r="O1184">
            <v>2020</v>
          </cell>
          <cell r="P1184" t="str">
            <v>Japan</v>
          </cell>
          <cell r="Q1184" t="str">
            <v>TR-Transport - Operations</v>
          </cell>
          <cell r="R1184" t="str">
            <v>GWC</v>
          </cell>
          <cell r="S1184" t="str">
            <v>LVQ</v>
          </cell>
          <cell r="T1184"/>
          <cell r="U1184"/>
          <cell r="V1184"/>
          <cell r="W1184">
            <v>4</v>
          </cell>
          <cell r="X1184" t="str">
            <v>White</v>
          </cell>
          <cell r="Y1184" t="str">
            <v>4D33R34393</v>
          </cell>
          <cell r="Z1184"/>
          <cell r="AA1184" t="str">
            <v>Diesel</v>
          </cell>
          <cell r="AB1184"/>
          <cell r="AC1184">
            <v>1</v>
          </cell>
          <cell r="AD1184"/>
          <cell r="AE1184" t="str">
            <v>26 Seater</v>
          </cell>
          <cell r="AF1184"/>
          <cell r="AG1184"/>
          <cell r="AH1184" t="str">
            <v>1TON</v>
          </cell>
          <cell r="AI1184">
            <v>-3150</v>
          </cell>
          <cell r="AJ1184"/>
          <cell r="AK1184">
            <v>3150</v>
          </cell>
          <cell r="AL1184"/>
          <cell r="AM1184"/>
          <cell r="AN1184"/>
          <cell r="AO1184"/>
          <cell r="AP1184"/>
          <cell r="AQ1184"/>
          <cell r="AR1184"/>
          <cell r="AS1184"/>
          <cell r="AT1184"/>
          <cell r="AU1184"/>
          <cell r="AV1184"/>
          <cell r="AW1184"/>
          <cell r="AX1184"/>
          <cell r="AY1184" t="e">
            <v>#N/A</v>
          </cell>
          <cell r="AZ1184"/>
          <cell r="BA1184">
            <v>45062</v>
          </cell>
          <cell r="BB1184" t="str">
            <v/>
          </cell>
          <cell r="BC1184" t="str">
            <v>Compreh.</v>
          </cell>
          <cell r="BD1184" t="str">
            <v>AVL</v>
          </cell>
          <cell r="BE1184"/>
          <cell r="BF1184" t="str">
            <v>LIGHT VEHICLE TRANSPORT</v>
          </cell>
          <cell r="BG1184" t="str">
            <v>FMB640</v>
          </cell>
          <cell r="BH1184">
            <v>354018111982595</v>
          </cell>
          <cell r="BI1184">
            <v>9742800076286</v>
          </cell>
          <cell r="BJ1184" t="str">
            <v>fixed</v>
          </cell>
          <cell r="BK1184">
            <v>44711</v>
          </cell>
          <cell r="BL1184"/>
          <cell r="BM1184"/>
          <cell r="BN1184"/>
          <cell r="BO1184"/>
          <cell r="BP1184" t="str">
            <v>4 years or 240,000 kms (whichever comes first)</v>
          </cell>
          <cell r="BQ1184">
            <v>1108050100</v>
          </cell>
        </row>
        <row r="1185">
          <cell r="C1185">
            <v>332257</v>
          </cell>
          <cell r="D1185" t="str">
            <v>Active</v>
          </cell>
          <cell r="E1185" t="str">
            <v>Mitsubishi</v>
          </cell>
          <cell r="F1185" t="str">
            <v>Manuel</v>
          </cell>
          <cell r="G1185" t="str">
            <v>Rosa bus</v>
          </cell>
          <cell r="H1185" t="str">
            <v>Bus</v>
          </cell>
          <cell r="I1185"/>
          <cell r="J1185" t="str">
            <v>Passenger bus</v>
          </cell>
          <cell r="K1185"/>
          <cell r="L1185"/>
          <cell r="M1185"/>
          <cell r="N1185" t="str">
            <v>JL5B3J6P6LRP24135</v>
          </cell>
          <cell r="O1185">
            <v>2020</v>
          </cell>
          <cell r="P1185" t="str">
            <v>Japan</v>
          </cell>
          <cell r="Q1185" t="str">
            <v>TR-Transport - Operations</v>
          </cell>
          <cell r="R1185" t="str">
            <v>GWC</v>
          </cell>
          <cell r="S1185" t="str">
            <v>LVQ</v>
          </cell>
          <cell r="T1185"/>
          <cell r="U1185"/>
          <cell r="V1185"/>
          <cell r="W1185">
            <v>4</v>
          </cell>
          <cell r="X1185" t="str">
            <v>White</v>
          </cell>
          <cell r="Y1185" t="str">
            <v>4D33R34409</v>
          </cell>
          <cell r="Z1185"/>
          <cell r="AA1185" t="str">
            <v>Diesel</v>
          </cell>
          <cell r="AB1185"/>
          <cell r="AC1185">
            <v>1</v>
          </cell>
          <cell r="AD1185"/>
          <cell r="AE1185" t="str">
            <v>26 Seater</v>
          </cell>
          <cell r="AF1185"/>
          <cell r="AG1185"/>
          <cell r="AH1185" t="str">
            <v>1TON</v>
          </cell>
          <cell r="AI1185">
            <v>-3150</v>
          </cell>
          <cell r="AJ1185"/>
          <cell r="AK1185">
            <v>3150</v>
          </cell>
          <cell r="AL1185"/>
          <cell r="AM1185"/>
          <cell r="AN1185"/>
          <cell r="AO1185"/>
          <cell r="AP1185"/>
          <cell r="AQ1185"/>
          <cell r="AR1185"/>
          <cell r="AS1185"/>
          <cell r="AT1185"/>
          <cell r="AU1185"/>
          <cell r="AV1185"/>
          <cell r="AW1185"/>
          <cell r="AX1185"/>
          <cell r="AY1185" t="e">
            <v>#N/A</v>
          </cell>
          <cell r="AZ1185"/>
          <cell r="BA1185">
            <v>45062</v>
          </cell>
          <cell r="BB1185" t="str">
            <v/>
          </cell>
          <cell r="BC1185" t="str">
            <v>Compreh.</v>
          </cell>
          <cell r="BD1185" t="str">
            <v>AVL</v>
          </cell>
          <cell r="BE1185"/>
          <cell r="BF1185" t="str">
            <v>LIGHT VEHICLE TRANSPORT</v>
          </cell>
          <cell r="BG1185" t="str">
            <v>FMB640</v>
          </cell>
          <cell r="BH1185">
            <v>354018116215173</v>
          </cell>
          <cell r="BI1185">
            <v>9742800076287</v>
          </cell>
          <cell r="BJ1185" t="str">
            <v>fixed</v>
          </cell>
          <cell r="BK1185">
            <v>44711</v>
          </cell>
          <cell r="BL1185"/>
          <cell r="BM1185"/>
          <cell r="BN1185"/>
          <cell r="BO1185"/>
          <cell r="BP1185" t="str">
            <v>4 years or 240,000 kms (whichever comes first)</v>
          </cell>
          <cell r="BQ1185">
            <v>1108050100</v>
          </cell>
        </row>
        <row r="1186">
          <cell r="C1186">
            <v>332258</v>
          </cell>
          <cell r="D1186" t="str">
            <v>Active</v>
          </cell>
          <cell r="E1186" t="str">
            <v>Mitsubishi</v>
          </cell>
          <cell r="F1186" t="str">
            <v>Manuel</v>
          </cell>
          <cell r="G1186" t="str">
            <v>Rosa bus</v>
          </cell>
          <cell r="H1186" t="str">
            <v>Bus</v>
          </cell>
          <cell r="I1186"/>
          <cell r="J1186" t="str">
            <v>Passenger bus</v>
          </cell>
          <cell r="K1186"/>
          <cell r="L1186"/>
          <cell r="M1186"/>
          <cell r="N1186" t="str">
            <v>JL5B3J6P8LRP24136</v>
          </cell>
          <cell r="O1186">
            <v>2020</v>
          </cell>
          <cell r="P1186" t="str">
            <v>Japan</v>
          </cell>
          <cell r="Q1186" t="str">
            <v>TR-Transport - Operations</v>
          </cell>
          <cell r="R1186" t="str">
            <v>GWC</v>
          </cell>
          <cell r="S1186" t="str">
            <v>LVQ</v>
          </cell>
          <cell r="T1186"/>
          <cell r="U1186"/>
          <cell r="V1186"/>
          <cell r="W1186">
            <v>4</v>
          </cell>
          <cell r="X1186" t="str">
            <v>White</v>
          </cell>
          <cell r="Y1186" t="str">
            <v>4D33R34416</v>
          </cell>
          <cell r="Z1186"/>
          <cell r="AA1186" t="str">
            <v>Diesel</v>
          </cell>
          <cell r="AB1186"/>
          <cell r="AC1186">
            <v>1</v>
          </cell>
          <cell r="AD1186"/>
          <cell r="AE1186" t="str">
            <v>26 Seater</v>
          </cell>
          <cell r="AF1186"/>
          <cell r="AG1186"/>
          <cell r="AH1186" t="str">
            <v>1TON</v>
          </cell>
          <cell r="AI1186">
            <v>-3150</v>
          </cell>
          <cell r="AJ1186"/>
          <cell r="AK1186">
            <v>3150</v>
          </cell>
          <cell r="AL1186"/>
          <cell r="AM1186"/>
          <cell r="AN1186"/>
          <cell r="AO1186"/>
          <cell r="AP1186"/>
          <cell r="AQ1186"/>
          <cell r="AR1186"/>
          <cell r="AS1186"/>
          <cell r="AT1186"/>
          <cell r="AU1186"/>
          <cell r="AV1186"/>
          <cell r="AW1186"/>
          <cell r="AX1186"/>
          <cell r="AY1186" t="e">
            <v>#N/A</v>
          </cell>
          <cell r="AZ1186"/>
          <cell r="BA1186">
            <v>45062</v>
          </cell>
          <cell r="BB1186" t="str">
            <v/>
          </cell>
          <cell r="BC1186" t="str">
            <v>Compreh.</v>
          </cell>
          <cell r="BD1186" t="str">
            <v>AVL</v>
          </cell>
          <cell r="BE1186"/>
          <cell r="BF1186" t="str">
            <v>LIGHT VEHICLE TRANSPORT</v>
          </cell>
          <cell r="BG1186" t="str">
            <v>FMB640</v>
          </cell>
          <cell r="BH1186">
            <v>354018115977922</v>
          </cell>
          <cell r="BI1186">
            <v>9742800076288</v>
          </cell>
          <cell r="BJ1186" t="str">
            <v>fixed</v>
          </cell>
          <cell r="BK1186">
            <v>44710</v>
          </cell>
          <cell r="BL1186"/>
          <cell r="BM1186"/>
          <cell r="BN1186"/>
          <cell r="BO1186"/>
          <cell r="BP1186" t="str">
            <v>4 years or 240,000 kms (whichever comes first)</v>
          </cell>
          <cell r="BQ1186">
            <v>1108050100</v>
          </cell>
        </row>
        <row r="1187">
          <cell r="C1187">
            <v>332259</v>
          </cell>
          <cell r="D1187" t="str">
            <v>Active</v>
          </cell>
          <cell r="E1187" t="str">
            <v>Mitsubishi</v>
          </cell>
          <cell r="F1187" t="str">
            <v>Manuel</v>
          </cell>
          <cell r="G1187" t="str">
            <v>Rosa bus</v>
          </cell>
          <cell r="H1187" t="str">
            <v>Bus</v>
          </cell>
          <cell r="I1187"/>
          <cell r="J1187" t="str">
            <v>Passenger bus</v>
          </cell>
          <cell r="K1187"/>
          <cell r="L1187"/>
          <cell r="M1187"/>
          <cell r="N1187" t="str">
            <v>JL5B3J6PXLRP24137</v>
          </cell>
          <cell r="O1187">
            <v>2020</v>
          </cell>
          <cell r="P1187" t="str">
            <v>Japan</v>
          </cell>
          <cell r="Q1187" t="str">
            <v>TR-Transport - Operations</v>
          </cell>
          <cell r="R1187" t="str">
            <v>GWC</v>
          </cell>
          <cell r="S1187" t="str">
            <v>LVQ</v>
          </cell>
          <cell r="T1187"/>
          <cell r="U1187"/>
          <cell r="V1187"/>
          <cell r="W1187">
            <v>4</v>
          </cell>
          <cell r="X1187" t="str">
            <v>White</v>
          </cell>
          <cell r="Y1187" t="str">
            <v>4D33 R34450</v>
          </cell>
          <cell r="Z1187"/>
          <cell r="AA1187" t="str">
            <v>Diesel</v>
          </cell>
          <cell r="AB1187"/>
          <cell r="AC1187">
            <v>1</v>
          </cell>
          <cell r="AD1187"/>
          <cell r="AE1187" t="str">
            <v>26 Seater</v>
          </cell>
          <cell r="AF1187"/>
          <cell r="AG1187"/>
          <cell r="AH1187" t="str">
            <v>1TON</v>
          </cell>
          <cell r="AI1187">
            <v>-3150</v>
          </cell>
          <cell r="AJ1187"/>
          <cell r="AK1187">
            <v>3150</v>
          </cell>
          <cell r="AL1187"/>
          <cell r="AM1187"/>
          <cell r="AN1187"/>
          <cell r="AO1187"/>
          <cell r="AP1187"/>
          <cell r="AQ1187"/>
          <cell r="AR1187"/>
          <cell r="AS1187"/>
          <cell r="AT1187"/>
          <cell r="AU1187"/>
          <cell r="AV1187"/>
          <cell r="AW1187"/>
          <cell r="AX1187"/>
          <cell r="AY1187" t="e">
            <v>#N/A</v>
          </cell>
          <cell r="AZ1187"/>
          <cell r="BA1187">
            <v>45062</v>
          </cell>
          <cell r="BB1187" t="str">
            <v/>
          </cell>
          <cell r="BC1187" t="str">
            <v>Compreh.</v>
          </cell>
          <cell r="BD1187" t="str">
            <v>AVL</v>
          </cell>
          <cell r="BE1187"/>
          <cell r="BF1187" t="str">
            <v>LIGHT VEHICLE TRANSPORT</v>
          </cell>
          <cell r="BG1187" t="str">
            <v>FMB640</v>
          </cell>
          <cell r="BH1187">
            <v>354018113118941</v>
          </cell>
          <cell r="BI1187">
            <v>9742800076289</v>
          </cell>
          <cell r="BJ1187" t="str">
            <v>fixed</v>
          </cell>
          <cell r="BK1187">
            <v>44709</v>
          </cell>
          <cell r="BL1187"/>
          <cell r="BM1187"/>
          <cell r="BN1187"/>
          <cell r="BO1187"/>
          <cell r="BP1187" t="str">
            <v>4 years or 240,000 kms (whichever comes first)</v>
          </cell>
          <cell r="BQ1187">
            <v>1108050100</v>
          </cell>
        </row>
        <row r="1188">
          <cell r="C1188">
            <v>332260</v>
          </cell>
          <cell r="D1188" t="str">
            <v>Active</v>
          </cell>
          <cell r="E1188" t="str">
            <v>Mitsubishi</v>
          </cell>
          <cell r="F1188" t="str">
            <v>Manuel</v>
          </cell>
          <cell r="G1188" t="str">
            <v>Rosa bus</v>
          </cell>
          <cell r="H1188" t="str">
            <v>Bus</v>
          </cell>
          <cell r="I1188"/>
          <cell r="J1188" t="str">
            <v>Passenger bus</v>
          </cell>
          <cell r="K1188"/>
          <cell r="L1188"/>
          <cell r="M1188"/>
          <cell r="N1188" t="str">
            <v>JL5B3J6P1LRP24138</v>
          </cell>
          <cell r="O1188">
            <v>2020</v>
          </cell>
          <cell r="P1188" t="str">
            <v>Japan</v>
          </cell>
          <cell r="Q1188" t="str">
            <v>TR-Transport - Operations</v>
          </cell>
          <cell r="R1188" t="str">
            <v>GWC</v>
          </cell>
          <cell r="S1188" t="str">
            <v>LVQ</v>
          </cell>
          <cell r="T1188"/>
          <cell r="U1188"/>
          <cell r="V1188"/>
          <cell r="W1188">
            <v>4</v>
          </cell>
          <cell r="X1188" t="str">
            <v>White</v>
          </cell>
          <cell r="Y1188" t="str">
            <v>4D33 R34455</v>
          </cell>
          <cell r="Z1188"/>
          <cell r="AA1188" t="str">
            <v>Diesel</v>
          </cell>
          <cell r="AB1188"/>
          <cell r="AC1188">
            <v>1</v>
          </cell>
          <cell r="AD1188"/>
          <cell r="AE1188" t="str">
            <v>26 Seater</v>
          </cell>
          <cell r="AF1188"/>
          <cell r="AG1188"/>
          <cell r="AH1188" t="str">
            <v>1TON</v>
          </cell>
          <cell r="AI1188">
            <v>-3150</v>
          </cell>
          <cell r="AJ1188"/>
          <cell r="AK1188">
            <v>3150</v>
          </cell>
          <cell r="AL1188"/>
          <cell r="AM1188"/>
          <cell r="AN1188"/>
          <cell r="AO1188"/>
          <cell r="AP1188"/>
          <cell r="AQ1188"/>
          <cell r="AR1188"/>
          <cell r="AS1188"/>
          <cell r="AT1188"/>
          <cell r="AU1188"/>
          <cell r="AV1188"/>
          <cell r="AW1188"/>
          <cell r="AX1188"/>
          <cell r="AY1188" t="e">
            <v>#N/A</v>
          </cell>
          <cell r="AZ1188"/>
          <cell r="BA1188">
            <v>45062</v>
          </cell>
          <cell r="BB1188" t="str">
            <v/>
          </cell>
          <cell r="BC1188" t="str">
            <v>Compreh.</v>
          </cell>
          <cell r="BD1188" t="str">
            <v>AVL</v>
          </cell>
          <cell r="BE1188"/>
          <cell r="BF1188" t="str">
            <v>LIGHT VEHICLE TRANSPORT</v>
          </cell>
          <cell r="BG1188" t="str">
            <v>FMB640</v>
          </cell>
          <cell r="BH1188">
            <v>354018111982686</v>
          </cell>
          <cell r="BI1188">
            <v>9742800076290</v>
          </cell>
          <cell r="BJ1188" t="str">
            <v>fixed</v>
          </cell>
          <cell r="BK1188">
            <v>44709</v>
          </cell>
          <cell r="BL1188"/>
          <cell r="BM1188"/>
          <cell r="BN1188"/>
          <cell r="BO1188"/>
          <cell r="BP1188" t="str">
            <v>4 years or 240,000 kms (whichever comes first)</v>
          </cell>
          <cell r="BQ1188">
            <v>1108050100</v>
          </cell>
        </row>
        <row r="1189">
          <cell r="C1189">
            <v>332261</v>
          </cell>
          <cell r="D1189" t="str">
            <v>Active</v>
          </cell>
          <cell r="E1189" t="str">
            <v>Mitsubishi</v>
          </cell>
          <cell r="F1189" t="str">
            <v>Manuel</v>
          </cell>
          <cell r="G1189" t="str">
            <v>Rosa bus</v>
          </cell>
          <cell r="H1189" t="str">
            <v>Bus</v>
          </cell>
          <cell r="I1189"/>
          <cell r="J1189" t="str">
            <v>Passenger bus</v>
          </cell>
          <cell r="K1189"/>
          <cell r="L1189"/>
          <cell r="M1189"/>
          <cell r="N1189" t="str">
            <v>JL5B3J6P3LRP24139</v>
          </cell>
          <cell r="O1189">
            <v>2020</v>
          </cell>
          <cell r="P1189" t="str">
            <v>Japan</v>
          </cell>
          <cell r="Q1189" t="str">
            <v>TR-Transport - Operations</v>
          </cell>
          <cell r="R1189" t="str">
            <v>GWC</v>
          </cell>
          <cell r="S1189" t="str">
            <v>LVQ</v>
          </cell>
          <cell r="T1189"/>
          <cell r="U1189"/>
          <cell r="V1189"/>
          <cell r="W1189">
            <v>4</v>
          </cell>
          <cell r="X1189" t="str">
            <v>White</v>
          </cell>
          <cell r="Y1189" t="str">
            <v>4D33 R34464</v>
          </cell>
          <cell r="Z1189"/>
          <cell r="AA1189" t="str">
            <v>Diesel</v>
          </cell>
          <cell r="AB1189"/>
          <cell r="AC1189">
            <v>1</v>
          </cell>
          <cell r="AD1189"/>
          <cell r="AE1189" t="str">
            <v>26 Seater</v>
          </cell>
          <cell r="AF1189"/>
          <cell r="AG1189"/>
          <cell r="AH1189" t="str">
            <v>1TON</v>
          </cell>
          <cell r="AI1189">
            <v>-3150</v>
          </cell>
          <cell r="AJ1189"/>
          <cell r="AK1189">
            <v>3150</v>
          </cell>
          <cell r="AL1189"/>
          <cell r="AM1189"/>
          <cell r="AN1189"/>
          <cell r="AO1189"/>
          <cell r="AP1189"/>
          <cell r="AQ1189"/>
          <cell r="AR1189"/>
          <cell r="AS1189"/>
          <cell r="AT1189"/>
          <cell r="AU1189"/>
          <cell r="AV1189"/>
          <cell r="AW1189"/>
          <cell r="AX1189"/>
          <cell r="AY1189" t="e">
            <v>#N/A</v>
          </cell>
          <cell r="AZ1189"/>
          <cell r="BA1189">
            <v>45062</v>
          </cell>
          <cell r="BB1189" t="str">
            <v/>
          </cell>
          <cell r="BC1189" t="str">
            <v>Compreh.</v>
          </cell>
          <cell r="BD1189" t="str">
            <v>AVL</v>
          </cell>
          <cell r="BE1189"/>
          <cell r="BF1189" t="str">
            <v>LIGHT VEHICLE TRANSPORT</v>
          </cell>
          <cell r="BG1189" t="str">
            <v>FMB640</v>
          </cell>
          <cell r="BH1189">
            <v>354018111982496</v>
          </cell>
          <cell r="BI1189">
            <v>9742800076291</v>
          </cell>
          <cell r="BJ1189" t="str">
            <v>fixed</v>
          </cell>
          <cell r="BK1189">
            <v>44709</v>
          </cell>
          <cell r="BL1189"/>
          <cell r="BM1189"/>
          <cell r="BN1189"/>
          <cell r="BO1189"/>
          <cell r="BP1189" t="str">
            <v>4 years or 240,000 kms (whichever comes first)</v>
          </cell>
          <cell r="BQ1189">
            <v>1108050100</v>
          </cell>
        </row>
        <row r="1190">
          <cell r="C1190">
            <v>332262</v>
          </cell>
          <cell r="D1190" t="str">
            <v>Active</v>
          </cell>
          <cell r="E1190" t="str">
            <v>Mitsubishi</v>
          </cell>
          <cell r="F1190" t="str">
            <v>Manuel</v>
          </cell>
          <cell r="G1190" t="str">
            <v>Rosa bus</v>
          </cell>
          <cell r="H1190" t="str">
            <v>Bus</v>
          </cell>
          <cell r="I1190"/>
          <cell r="J1190" t="str">
            <v>Passenger bus</v>
          </cell>
          <cell r="K1190"/>
          <cell r="L1190"/>
          <cell r="M1190"/>
          <cell r="N1190" t="str">
            <v>JL5B3J6PXLRP24140</v>
          </cell>
          <cell r="O1190">
            <v>2020</v>
          </cell>
          <cell r="P1190" t="str">
            <v>Japan</v>
          </cell>
          <cell r="Q1190" t="str">
            <v>TR-Transport - Operations</v>
          </cell>
          <cell r="R1190" t="str">
            <v>GWC</v>
          </cell>
          <cell r="S1190" t="str">
            <v>LVQ</v>
          </cell>
          <cell r="T1190"/>
          <cell r="U1190"/>
          <cell r="V1190"/>
          <cell r="W1190">
            <v>4</v>
          </cell>
          <cell r="X1190" t="str">
            <v>White</v>
          </cell>
          <cell r="Y1190" t="str">
            <v>4D33R34469</v>
          </cell>
          <cell r="Z1190"/>
          <cell r="AA1190" t="str">
            <v>Diesel</v>
          </cell>
          <cell r="AB1190"/>
          <cell r="AC1190">
            <v>1</v>
          </cell>
          <cell r="AD1190"/>
          <cell r="AE1190" t="str">
            <v>26 Seater</v>
          </cell>
          <cell r="AF1190"/>
          <cell r="AG1190"/>
          <cell r="AH1190" t="str">
            <v>1TON</v>
          </cell>
          <cell r="AI1190">
            <v>-3150</v>
          </cell>
          <cell r="AJ1190"/>
          <cell r="AK1190">
            <v>3150</v>
          </cell>
          <cell r="AL1190"/>
          <cell r="AM1190"/>
          <cell r="AN1190"/>
          <cell r="AO1190"/>
          <cell r="AP1190"/>
          <cell r="AQ1190"/>
          <cell r="AR1190"/>
          <cell r="AS1190"/>
          <cell r="AT1190"/>
          <cell r="AU1190"/>
          <cell r="AV1190"/>
          <cell r="AW1190"/>
          <cell r="AX1190"/>
          <cell r="AY1190" t="e">
            <v>#N/A</v>
          </cell>
          <cell r="AZ1190"/>
          <cell r="BA1190">
            <v>45062</v>
          </cell>
          <cell r="BB1190" t="str">
            <v/>
          </cell>
          <cell r="BC1190" t="str">
            <v>Compreh.</v>
          </cell>
          <cell r="BD1190" t="str">
            <v>AVL</v>
          </cell>
          <cell r="BE1190"/>
          <cell r="BF1190" t="str">
            <v>LIGHT VEHICLE TRANSPORT</v>
          </cell>
          <cell r="BG1190" t="str">
            <v>FMB640</v>
          </cell>
          <cell r="BH1190">
            <v>354018116144944</v>
          </cell>
          <cell r="BI1190">
            <v>9742800076292</v>
          </cell>
          <cell r="BJ1190" t="str">
            <v>fixed</v>
          </cell>
          <cell r="BK1190">
            <v>44711</v>
          </cell>
          <cell r="BL1190"/>
          <cell r="BM1190"/>
          <cell r="BN1190"/>
          <cell r="BO1190"/>
          <cell r="BP1190" t="str">
            <v>4 years or 240,000 kms (whichever comes first)</v>
          </cell>
          <cell r="BQ1190">
            <v>1108050100</v>
          </cell>
        </row>
        <row r="1191">
          <cell r="C1191">
            <v>332263</v>
          </cell>
          <cell r="D1191" t="str">
            <v>Active</v>
          </cell>
          <cell r="E1191" t="str">
            <v>Mitsubishi</v>
          </cell>
          <cell r="F1191" t="str">
            <v>Manuel</v>
          </cell>
          <cell r="G1191" t="str">
            <v>Rosa bus</v>
          </cell>
          <cell r="H1191" t="str">
            <v>Bus</v>
          </cell>
          <cell r="I1191"/>
          <cell r="J1191" t="str">
            <v>Passenger bus</v>
          </cell>
          <cell r="K1191"/>
          <cell r="L1191"/>
          <cell r="M1191"/>
          <cell r="N1191" t="str">
            <v>JL5B3J6P3LRP24142</v>
          </cell>
          <cell r="O1191">
            <v>2020</v>
          </cell>
          <cell r="P1191" t="str">
            <v>Japan</v>
          </cell>
          <cell r="Q1191" t="str">
            <v>TR-Transport - Operations</v>
          </cell>
          <cell r="R1191" t="str">
            <v>GWC</v>
          </cell>
          <cell r="S1191" t="str">
            <v>LVQ</v>
          </cell>
          <cell r="T1191"/>
          <cell r="U1191"/>
          <cell r="V1191"/>
          <cell r="W1191">
            <v>4</v>
          </cell>
          <cell r="X1191" t="str">
            <v>White</v>
          </cell>
          <cell r="Y1191" t="str">
            <v>4D33R34479</v>
          </cell>
          <cell r="Z1191"/>
          <cell r="AA1191" t="str">
            <v>Diesel</v>
          </cell>
          <cell r="AB1191"/>
          <cell r="AC1191">
            <v>1</v>
          </cell>
          <cell r="AD1191"/>
          <cell r="AE1191" t="str">
            <v>26 Seater</v>
          </cell>
          <cell r="AF1191"/>
          <cell r="AG1191"/>
          <cell r="AH1191" t="str">
            <v>1TON</v>
          </cell>
          <cell r="AI1191">
            <v>-3150</v>
          </cell>
          <cell r="AJ1191"/>
          <cell r="AK1191">
            <v>3150</v>
          </cell>
          <cell r="AL1191"/>
          <cell r="AM1191"/>
          <cell r="AN1191"/>
          <cell r="AO1191"/>
          <cell r="AP1191"/>
          <cell r="AQ1191"/>
          <cell r="AR1191"/>
          <cell r="AS1191"/>
          <cell r="AT1191"/>
          <cell r="AU1191"/>
          <cell r="AV1191"/>
          <cell r="AW1191"/>
          <cell r="AX1191"/>
          <cell r="AY1191" t="e">
            <v>#N/A</v>
          </cell>
          <cell r="AZ1191"/>
          <cell r="BA1191">
            <v>45062</v>
          </cell>
          <cell r="BB1191" t="str">
            <v/>
          </cell>
          <cell r="BC1191" t="str">
            <v>Compreh.</v>
          </cell>
          <cell r="BD1191" t="str">
            <v>AVL</v>
          </cell>
          <cell r="BE1191"/>
          <cell r="BF1191" t="str">
            <v>LIGHT VEHICLE TRANSPORT</v>
          </cell>
          <cell r="BG1191" t="str">
            <v>FMB640</v>
          </cell>
          <cell r="BH1191">
            <v>354018116135736</v>
          </cell>
          <cell r="BI1191">
            <v>9742800076293</v>
          </cell>
          <cell r="BJ1191" t="str">
            <v>fixed</v>
          </cell>
          <cell r="BK1191">
            <v>44711</v>
          </cell>
          <cell r="BL1191"/>
          <cell r="BM1191"/>
          <cell r="BN1191"/>
          <cell r="BO1191"/>
          <cell r="BP1191" t="str">
            <v>4 years or 240,000 kms (whichever comes first)</v>
          </cell>
          <cell r="BQ1191">
            <v>1108050100</v>
          </cell>
        </row>
        <row r="1192">
          <cell r="C1192">
            <v>332264</v>
          </cell>
          <cell r="D1192" t="str">
            <v>Active</v>
          </cell>
          <cell r="E1192" t="str">
            <v>Mitsubishi</v>
          </cell>
          <cell r="F1192" t="str">
            <v>Manuel</v>
          </cell>
          <cell r="G1192" t="str">
            <v>Rosa bus</v>
          </cell>
          <cell r="H1192" t="str">
            <v>Bus</v>
          </cell>
          <cell r="I1192"/>
          <cell r="J1192" t="str">
            <v>Passenger bus</v>
          </cell>
          <cell r="K1192"/>
          <cell r="L1192"/>
          <cell r="M1192"/>
          <cell r="N1192" t="str">
            <v>JL5B3J6P9LRP24145</v>
          </cell>
          <cell r="O1192">
            <v>2020</v>
          </cell>
          <cell r="P1192" t="str">
            <v>Japan</v>
          </cell>
          <cell r="Q1192" t="str">
            <v>TR-Transport - Operations</v>
          </cell>
          <cell r="R1192" t="str">
            <v>GWC</v>
          </cell>
          <cell r="S1192" t="str">
            <v>LVQ</v>
          </cell>
          <cell r="T1192"/>
          <cell r="U1192"/>
          <cell r="V1192"/>
          <cell r="W1192">
            <v>4</v>
          </cell>
          <cell r="X1192" t="str">
            <v>White</v>
          </cell>
          <cell r="Y1192" t="str">
            <v>4D33 R34510</v>
          </cell>
          <cell r="Z1192"/>
          <cell r="AA1192" t="str">
            <v>Diesel</v>
          </cell>
          <cell r="AB1192"/>
          <cell r="AC1192">
            <v>1</v>
          </cell>
          <cell r="AD1192"/>
          <cell r="AE1192" t="str">
            <v>26 Seater</v>
          </cell>
          <cell r="AF1192"/>
          <cell r="AG1192"/>
          <cell r="AH1192" t="str">
            <v>1TON</v>
          </cell>
          <cell r="AI1192">
            <v>-3150</v>
          </cell>
          <cell r="AJ1192"/>
          <cell r="AK1192">
            <v>3150</v>
          </cell>
          <cell r="AL1192"/>
          <cell r="AM1192"/>
          <cell r="AN1192"/>
          <cell r="AO1192"/>
          <cell r="AP1192"/>
          <cell r="AQ1192"/>
          <cell r="AR1192"/>
          <cell r="AS1192"/>
          <cell r="AT1192"/>
          <cell r="AU1192"/>
          <cell r="AV1192"/>
          <cell r="AW1192"/>
          <cell r="AX1192"/>
          <cell r="AY1192" t="e">
            <v>#N/A</v>
          </cell>
          <cell r="AZ1192"/>
          <cell r="BA1192">
            <v>45062</v>
          </cell>
          <cell r="BB1192" t="str">
            <v/>
          </cell>
          <cell r="BC1192" t="str">
            <v>Compreh.</v>
          </cell>
          <cell r="BD1192" t="str">
            <v>AVL</v>
          </cell>
          <cell r="BE1192"/>
          <cell r="BF1192" t="str">
            <v>LIGHT VEHICLE TRANSPORT</v>
          </cell>
          <cell r="BG1192" t="str">
            <v>FMB640</v>
          </cell>
          <cell r="BH1192">
            <v>354018116138078</v>
          </cell>
          <cell r="BI1192">
            <v>9742800076294</v>
          </cell>
          <cell r="BJ1192" t="str">
            <v>fixed</v>
          </cell>
          <cell r="BK1192">
            <v>44709</v>
          </cell>
          <cell r="BL1192"/>
          <cell r="BM1192"/>
          <cell r="BN1192"/>
          <cell r="BO1192"/>
          <cell r="BP1192" t="str">
            <v>4 years or 240,000 kms (whichever comes first)</v>
          </cell>
          <cell r="BQ1192">
            <v>1108050100</v>
          </cell>
        </row>
        <row r="1193">
          <cell r="C1193">
            <v>332265</v>
          </cell>
          <cell r="D1193" t="str">
            <v>Active</v>
          </cell>
          <cell r="E1193" t="str">
            <v>Mitsubishi</v>
          </cell>
          <cell r="F1193" t="str">
            <v>Manuel</v>
          </cell>
          <cell r="G1193" t="str">
            <v>Rosa bus</v>
          </cell>
          <cell r="H1193" t="str">
            <v>Bus</v>
          </cell>
          <cell r="I1193"/>
          <cell r="J1193" t="str">
            <v>Passenger bus</v>
          </cell>
          <cell r="K1193"/>
          <cell r="L1193"/>
          <cell r="M1193"/>
          <cell r="N1193" t="str">
            <v>JL5B3J6P0LRP24146</v>
          </cell>
          <cell r="O1193">
            <v>2020</v>
          </cell>
          <cell r="P1193" t="str">
            <v>Japan</v>
          </cell>
          <cell r="Q1193" t="str">
            <v>TR-Transport - Operations</v>
          </cell>
          <cell r="R1193" t="str">
            <v>GWC</v>
          </cell>
          <cell r="S1193" t="str">
            <v>LVQ</v>
          </cell>
          <cell r="T1193"/>
          <cell r="U1193"/>
          <cell r="V1193"/>
          <cell r="W1193">
            <v>4</v>
          </cell>
          <cell r="X1193" t="str">
            <v>White</v>
          </cell>
          <cell r="Y1193" t="str">
            <v>4D33R34516</v>
          </cell>
          <cell r="Z1193"/>
          <cell r="AA1193" t="str">
            <v>Diesel</v>
          </cell>
          <cell r="AB1193"/>
          <cell r="AC1193">
            <v>1</v>
          </cell>
          <cell r="AD1193"/>
          <cell r="AE1193" t="str">
            <v>26 Seater</v>
          </cell>
          <cell r="AF1193"/>
          <cell r="AG1193"/>
          <cell r="AH1193" t="str">
            <v>1TON</v>
          </cell>
          <cell r="AI1193">
            <v>-3150</v>
          </cell>
          <cell r="AJ1193"/>
          <cell r="AK1193">
            <v>3150</v>
          </cell>
          <cell r="AL1193"/>
          <cell r="AM1193"/>
          <cell r="AN1193"/>
          <cell r="AO1193"/>
          <cell r="AP1193"/>
          <cell r="AQ1193"/>
          <cell r="AR1193"/>
          <cell r="AS1193"/>
          <cell r="AT1193"/>
          <cell r="AU1193"/>
          <cell r="AV1193"/>
          <cell r="AW1193"/>
          <cell r="AX1193"/>
          <cell r="AY1193" t="e">
            <v>#N/A</v>
          </cell>
          <cell r="AZ1193"/>
          <cell r="BA1193">
            <v>45062</v>
          </cell>
          <cell r="BB1193" t="str">
            <v/>
          </cell>
          <cell r="BC1193" t="str">
            <v>Compreh.</v>
          </cell>
          <cell r="BD1193" t="str">
            <v>AVL</v>
          </cell>
          <cell r="BE1193"/>
          <cell r="BF1193" t="str">
            <v>LIGHT VEHICLE TRANSPORT</v>
          </cell>
          <cell r="BG1193" t="str">
            <v>FMB640</v>
          </cell>
          <cell r="BH1193">
            <v>354018116243241</v>
          </cell>
          <cell r="BI1193">
            <v>9742800076295</v>
          </cell>
          <cell r="BJ1193" t="str">
            <v>fixed</v>
          </cell>
          <cell r="BK1193">
            <v>44711</v>
          </cell>
          <cell r="BL1193"/>
          <cell r="BM1193"/>
          <cell r="BN1193"/>
          <cell r="BO1193"/>
          <cell r="BP1193" t="str">
            <v>4 years or 240,000 kms (whichever comes first)</v>
          </cell>
          <cell r="BQ1193">
            <v>1108050100</v>
          </cell>
        </row>
        <row r="1194">
          <cell r="C1194">
            <v>332267</v>
          </cell>
          <cell r="D1194" t="str">
            <v>Active</v>
          </cell>
          <cell r="E1194" t="str">
            <v>Mitsubishi</v>
          </cell>
          <cell r="F1194" t="str">
            <v>Manuel</v>
          </cell>
          <cell r="G1194" t="str">
            <v>Rosa bus</v>
          </cell>
          <cell r="H1194" t="str">
            <v>Bus</v>
          </cell>
          <cell r="I1194"/>
          <cell r="J1194" t="str">
            <v>Passenger bus</v>
          </cell>
          <cell r="K1194"/>
          <cell r="L1194"/>
          <cell r="M1194"/>
          <cell r="N1194" t="str">
            <v>JL5B3J6P2LRP24147</v>
          </cell>
          <cell r="O1194">
            <v>2020</v>
          </cell>
          <cell r="P1194" t="str">
            <v>Japan</v>
          </cell>
          <cell r="Q1194" t="str">
            <v>TR-Transport - Operations</v>
          </cell>
          <cell r="R1194" t="str">
            <v>GWC</v>
          </cell>
          <cell r="S1194" t="str">
            <v>LVQ</v>
          </cell>
          <cell r="T1194"/>
          <cell r="U1194"/>
          <cell r="V1194"/>
          <cell r="W1194">
            <v>4</v>
          </cell>
          <cell r="X1194" t="str">
            <v>White</v>
          </cell>
          <cell r="Y1194" t="str">
            <v>4D33R34521</v>
          </cell>
          <cell r="Z1194"/>
          <cell r="AA1194" t="str">
            <v>Diesel</v>
          </cell>
          <cell r="AB1194"/>
          <cell r="AC1194">
            <v>1</v>
          </cell>
          <cell r="AD1194"/>
          <cell r="AE1194" t="str">
            <v>26 Seater</v>
          </cell>
          <cell r="AF1194"/>
          <cell r="AG1194"/>
          <cell r="AH1194" t="str">
            <v>1TON</v>
          </cell>
          <cell r="AI1194">
            <v>-3150</v>
          </cell>
          <cell r="AJ1194"/>
          <cell r="AK1194">
            <v>3150</v>
          </cell>
          <cell r="AL1194"/>
          <cell r="AM1194"/>
          <cell r="AN1194"/>
          <cell r="AO1194"/>
          <cell r="AP1194"/>
          <cell r="AQ1194"/>
          <cell r="AR1194"/>
          <cell r="AS1194"/>
          <cell r="AT1194"/>
          <cell r="AU1194"/>
          <cell r="AV1194"/>
          <cell r="AW1194"/>
          <cell r="AX1194"/>
          <cell r="AY1194" t="e">
            <v>#N/A</v>
          </cell>
          <cell r="AZ1194"/>
          <cell r="BA1194">
            <v>45062</v>
          </cell>
          <cell r="BB1194" t="str">
            <v/>
          </cell>
          <cell r="BC1194" t="str">
            <v>Compreh.</v>
          </cell>
          <cell r="BD1194" t="str">
            <v>AVL</v>
          </cell>
          <cell r="BE1194"/>
          <cell r="BF1194" t="str">
            <v>LIGHT VEHICLE TRANSPORT</v>
          </cell>
          <cell r="BG1194" t="str">
            <v>FMB640</v>
          </cell>
          <cell r="BH1194">
            <v>354018116219894</v>
          </cell>
          <cell r="BI1194">
            <v>9742800076296</v>
          </cell>
          <cell r="BJ1194" t="str">
            <v>fixed</v>
          </cell>
          <cell r="BK1194">
            <v>44711</v>
          </cell>
          <cell r="BL1194"/>
          <cell r="BM1194"/>
          <cell r="BN1194"/>
          <cell r="BO1194"/>
          <cell r="BP1194" t="str">
            <v>4 years or 240,000 kms (whichever comes first)</v>
          </cell>
          <cell r="BQ1194">
            <v>1108050100</v>
          </cell>
        </row>
        <row r="1195">
          <cell r="C1195">
            <v>332268</v>
          </cell>
          <cell r="D1195" t="str">
            <v>Active</v>
          </cell>
          <cell r="E1195" t="str">
            <v>Mitsubishi</v>
          </cell>
          <cell r="F1195" t="str">
            <v>Manuel</v>
          </cell>
          <cell r="G1195" t="str">
            <v>Rosa bus</v>
          </cell>
          <cell r="H1195" t="str">
            <v>Bus</v>
          </cell>
          <cell r="I1195"/>
          <cell r="J1195" t="str">
            <v>Passenger bus</v>
          </cell>
          <cell r="K1195"/>
          <cell r="L1195"/>
          <cell r="M1195"/>
          <cell r="N1195" t="str">
            <v>JL5B3J6P4LRP24148</v>
          </cell>
          <cell r="O1195">
            <v>2020</v>
          </cell>
          <cell r="P1195" t="str">
            <v>Japan</v>
          </cell>
          <cell r="Q1195" t="str">
            <v>TR-Transport - Operations</v>
          </cell>
          <cell r="R1195" t="str">
            <v>GWC</v>
          </cell>
          <cell r="S1195" t="str">
            <v>LVQ</v>
          </cell>
          <cell r="T1195"/>
          <cell r="U1195"/>
          <cell r="V1195"/>
          <cell r="W1195">
            <v>4</v>
          </cell>
          <cell r="X1195" t="str">
            <v>White</v>
          </cell>
          <cell r="Y1195" t="str">
            <v>4D33R34529</v>
          </cell>
          <cell r="Z1195"/>
          <cell r="AA1195" t="str">
            <v>Diesel</v>
          </cell>
          <cell r="AB1195"/>
          <cell r="AC1195">
            <v>1</v>
          </cell>
          <cell r="AD1195"/>
          <cell r="AE1195" t="str">
            <v>26 Seater</v>
          </cell>
          <cell r="AF1195"/>
          <cell r="AG1195"/>
          <cell r="AH1195" t="str">
            <v>1TON</v>
          </cell>
          <cell r="AI1195">
            <v>-3150</v>
          </cell>
          <cell r="AJ1195"/>
          <cell r="AK1195">
            <v>3150</v>
          </cell>
          <cell r="AL1195"/>
          <cell r="AM1195"/>
          <cell r="AN1195"/>
          <cell r="AO1195"/>
          <cell r="AP1195"/>
          <cell r="AQ1195"/>
          <cell r="AR1195"/>
          <cell r="AS1195"/>
          <cell r="AT1195"/>
          <cell r="AU1195"/>
          <cell r="AV1195"/>
          <cell r="AW1195"/>
          <cell r="AX1195"/>
          <cell r="AY1195" t="e">
            <v>#N/A</v>
          </cell>
          <cell r="AZ1195"/>
          <cell r="BA1195">
            <v>45062</v>
          </cell>
          <cell r="BB1195" t="str">
            <v/>
          </cell>
          <cell r="BC1195" t="str">
            <v>Compreh.</v>
          </cell>
          <cell r="BD1195" t="str">
            <v>AVL</v>
          </cell>
          <cell r="BE1195"/>
          <cell r="BF1195" t="str">
            <v>LIGHT VEHICLE TRANSPORT</v>
          </cell>
          <cell r="BG1195" t="str">
            <v>FMB640</v>
          </cell>
          <cell r="BH1195">
            <v>354018116146709</v>
          </cell>
          <cell r="BI1195">
            <v>9742800076297</v>
          </cell>
          <cell r="BJ1195" t="str">
            <v>fixed</v>
          </cell>
          <cell r="BK1195">
            <v>44710</v>
          </cell>
          <cell r="BL1195"/>
          <cell r="BM1195"/>
          <cell r="BN1195"/>
          <cell r="BO1195"/>
          <cell r="BP1195" t="str">
            <v>4 years or 240,000 kms (whichever comes first)</v>
          </cell>
          <cell r="BQ1195">
            <v>1108050100</v>
          </cell>
        </row>
        <row r="1196">
          <cell r="C1196">
            <v>332269</v>
          </cell>
          <cell r="D1196" t="str">
            <v>Active</v>
          </cell>
          <cell r="E1196" t="str">
            <v>Mitsubishi</v>
          </cell>
          <cell r="F1196" t="str">
            <v>Manuel</v>
          </cell>
          <cell r="G1196" t="str">
            <v>Rosa bus</v>
          </cell>
          <cell r="H1196" t="str">
            <v>Bus</v>
          </cell>
          <cell r="I1196"/>
          <cell r="J1196" t="str">
            <v>Passenger bus</v>
          </cell>
          <cell r="K1196"/>
          <cell r="L1196"/>
          <cell r="M1196"/>
          <cell r="N1196" t="str">
            <v>JL5B3J6P6LRP24149</v>
          </cell>
          <cell r="O1196">
            <v>2020</v>
          </cell>
          <cell r="P1196" t="str">
            <v>Japan</v>
          </cell>
          <cell r="Q1196" t="str">
            <v>TR-Transport - Operations</v>
          </cell>
          <cell r="R1196" t="str">
            <v>GWC</v>
          </cell>
          <cell r="S1196" t="str">
            <v>LVQ</v>
          </cell>
          <cell r="T1196"/>
          <cell r="U1196"/>
          <cell r="V1196"/>
          <cell r="W1196">
            <v>4</v>
          </cell>
          <cell r="X1196" t="str">
            <v>White</v>
          </cell>
          <cell r="Y1196" t="str">
            <v>4D33R34608</v>
          </cell>
          <cell r="Z1196"/>
          <cell r="AA1196" t="str">
            <v>Diesel</v>
          </cell>
          <cell r="AB1196"/>
          <cell r="AC1196">
            <v>1</v>
          </cell>
          <cell r="AD1196"/>
          <cell r="AE1196" t="str">
            <v>26 Seater</v>
          </cell>
          <cell r="AF1196"/>
          <cell r="AG1196"/>
          <cell r="AH1196" t="str">
            <v>1TON</v>
          </cell>
          <cell r="AI1196">
            <v>-3150</v>
          </cell>
          <cell r="AJ1196"/>
          <cell r="AK1196">
            <v>3150</v>
          </cell>
          <cell r="AL1196"/>
          <cell r="AM1196"/>
          <cell r="AN1196"/>
          <cell r="AO1196"/>
          <cell r="AP1196"/>
          <cell r="AQ1196"/>
          <cell r="AR1196"/>
          <cell r="AS1196"/>
          <cell r="AT1196"/>
          <cell r="AU1196"/>
          <cell r="AV1196"/>
          <cell r="AW1196"/>
          <cell r="AX1196"/>
          <cell r="AY1196" t="e">
            <v>#N/A</v>
          </cell>
          <cell r="AZ1196"/>
          <cell r="BA1196">
            <v>45062</v>
          </cell>
          <cell r="BB1196" t="str">
            <v/>
          </cell>
          <cell r="BC1196" t="str">
            <v>Compreh.</v>
          </cell>
          <cell r="BD1196" t="str">
            <v>AVL</v>
          </cell>
          <cell r="BE1196"/>
          <cell r="BF1196" t="str">
            <v>LIGHT VEHICLE TRANSPORT</v>
          </cell>
          <cell r="BG1196" t="str">
            <v>FMB640</v>
          </cell>
          <cell r="BH1196">
            <v>354018116272067</v>
          </cell>
          <cell r="BI1196">
            <v>9742800076298</v>
          </cell>
          <cell r="BJ1196" t="str">
            <v>fixed</v>
          </cell>
          <cell r="BK1196">
            <v>44711</v>
          </cell>
          <cell r="BL1196"/>
          <cell r="BM1196"/>
          <cell r="BN1196"/>
          <cell r="BO1196"/>
          <cell r="BP1196" t="str">
            <v>4 years or 240,000 kms (whichever comes first)</v>
          </cell>
          <cell r="BQ1196">
            <v>1108050100</v>
          </cell>
        </row>
        <row r="1197">
          <cell r="C1197">
            <v>332270</v>
          </cell>
          <cell r="D1197" t="str">
            <v>Active</v>
          </cell>
          <cell r="E1197" t="str">
            <v>Mitsubishi</v>
          </cell>
          <cell r="F1197" t="str">
            <v>Manuel</v>
          </cell>
          <cell r="G1197" t="str">
            <v>Rosa bus</v>
          </cell>
          <cell r="H1197" t="str">
            <v>Bus</v>
          </cell>
          <cell r="I1197"/>
          <cell r="J1197" t="str">
            <v>Passenger bus</v>
          </cell>
          <cell r="K1197"/>
          <cell r="L1197"/>
          <cell r="M1197"/>
          <cell r="N1197" t="str">
            <v>JL5B3J6P7LRP24158</v>
          </cell>
          <cell r="O1197">
            <v>2020</v>
          </cell>
          <cell r="P1197" t="str">
            <v>Japan</v>
          </cell>
          <cell r="Q1197" t="str">
            <v>TR-Transport - Operations</v>
          </cell>
          <cell r="R1197" t="str">
            <v>GWC</v>
          </cell>
          <cell r="S1197" t="str">
            <v>LVQ</v>
          </cell>
          <cell r="T1197"/>
          <cell r="U1197"/>
          <cell r="V1197"/>
          <cell r="W1197">
            <v>4</v>
          </cell>
          <cell r="X1197" t="str">
            <v>White</v>
          </cell>
          <cell r="Y1197" t="str">
            <v>4D33R34660</v>
          </cell>
          <cell r="Z1197"/>
          <cell r="AA1197" t="str">
            <v>Diesel</v>
          </cell>
          <cell r="AB1197"/>
          <cell r="AC1197">
            <v>1</v>
          </cell>
          <cell r="AD1197"/>
          <cell r="AE1197" t="str">
            <v>26 Seater</v>
          </cell>
          <cell r="AF1197"/>
          <cell r="AG1197"/>
          <cell r="AH1197" t="str">
            <v>1TON</v>
          </cell>
          <cell r="AI1197">
            <v>-3150</v>
          </cell>
          <cell r="AJ1197"/>
          <cell r="AK1197">
            <v>3150</v>
          </cell>
          <cell r="AL1197"/>
          <cell r="AM1197"/>
          <cell r="AN1197"/>
          <cell r="AO1197"/>
          <cell r="AP1197"/>
          <cell r="AQ1197"/>
          <cell r="AR1197"/>
          <cell r="AS1197"/>
          <cell r="AT1197"/>
          <cell r="AU1197"/>
          <cell r="AV1197"/>
          <cell r="AW1197"/>
          <cell r="AX1197"/>
          <cell r="AY1197" t="e">
            <v>#N/A</v>
          </cell>
          <cell r="AZ1197"/>
          <cell r="BA1197">
            <v>45062</v>
          </cell>
          <cell r="BB1197" t="str">
            <v/>
          </cell>
          <cell r="BC1197" t="str">
            <v>Compreh.</v>
          </cell>
          <cell r="BD1197" t="str">
            <v>AVL</v>
          </cell>
          <cell r="BE1197"/>
          <cell r="BF1197" t="str">
            <v>LIGHT VEHICLE TRANSPORT</v>
          </cell>
          <cell r="BG1197" t="str">
            <v>FMB640</v>
          </cell>
          <cell r="BH1197">
            <v>354018116269444</v>
          </cell>
          <cell r="BI1197">
            <v>9742800076299</v>
          </cell>
          <cell r="BJ1197" t="str">
            <v>fixed</v>
          </cell>
          <cell r="BK1197">
            <v>44711</v>
          </cell>
          <cell r="BL1197"/>
          <cell r="BM1197"/>
          <cell r="BN1197"/>
          <cell r="BO1197"/>
          <cell r="BP1197" t="str">
            <v>4 years or 240,000 kms (whichever comes first)</v>
          </cell>
          <cell r="BQ1197">
            <v>1108050100</v>
          </cell>
        </row>
        <row r="1198">
          <cell r="C1198">
            <v>189420</v>
          </cell>
          <cell r="D1198" t="str">
            <v>Active</v>
          </cell>
          <cell r="E1198" t="str">
            <v>Mercedes</v>
          </cell>
          <cell r="F1198" t="str">
            <v xml:space="preserve">Automatic </v>
          </cell>
          <cell r="G1198" t="str">
            <v>Actros 2036</v>
          </cell>
          <cell r="H1198" t="str">
            <v>Truck</v>
          </cell>
          <cell r="I1198" t="str">
            <v>Double Cabin</v>
          </cell>
          <cell r="J1198" t="str">
            <v>Truck Head</v>
          </cell>
          <cell r="K1198" t="str">
            <v xml:space="preserve">Small Pin </v>
          </cell>
          <cell r="L1198"/>
          <cell r="M1198"/>
          <cell r="N1198" t="str">
            <v>W1ECHPAJ5N0581405</v>
          </cell>
          <cell r="O1198">
            <v>2022</v>
          </cell>
          <cell r="P1198" t="str">
            <v>Germany</v>
          </cell>
          <cell r="Q1198" t="str">
            <v>TR-Transport - Operations</v>
          </cell>
          <cell r="R1198" t="str">
            <v>GWC</v>
          </cell>
          <cell r="S1198" t="str">
            <v>LVQ</v>
          </cell>
          <cell r="T1198"/>
          <cell r="U1198"/>
          <cell r="V1198"/>
          <cell r="W1198">
            <v>6</v>
          </cell>
          <cell r="X1198" t="str">
            <v>White</v>
          </cell>
          <cell r="Y1198" t="str">
            <v>460972U1101782</v>
          </cell>
          <cell r="Z1198"/>
          <cell r="AA1198" t="str">
            <v>Diesel</v>
          </cell>
          <cell r="AB1198"/>
          <cell r="AC1198">
            <v>1</v>
          </cell>
          <cell r="AD1198"/>
          <cell r="AE1198" t="str">
            <v xml:space="preserve"> 2 Seater</v>
          </cell>
          <cell r="AF1198"/>
          <cell r="AG1198" t="str">
            <v>Single Axel</v>
          </cell>
          <cell r="AH1198" t="str">
            <v>TON</v>
          </cell>
          <cell r="AI1198"/>
          <cell r="AJ1198">
            <v>20000</v>
          </cell>
          <cell r="AK1198">
            <v>7000</v>
          </cell>
          <cell r="AL1198"/>
          <cell r="AM1198"/>
          <cell r="AN1198"/>
          <cell r="AO1198"/>
          <cell r="AP1198"/>
          <cell r="AQ1198"/>
          <cell r="AR1198"/>
          <cell r="AS1198"/>
          <cell r="AT1198"/>
          <cell r="AU1198"/>
          <cell r="AV1198"/>
          <cell r="AW1198"/>
          <cell r="AX1198"/>
          <cell r="AY1198" t="e">
            <v>#N/A</v>
          </cell>
          <cell r="AZ1198"/>
          <cell r="BA1198">
            <v>45078</v>
          </cell>
          <cell r="BB1198" t="str">
            <v/>
          </cell>
          <cell r="BC1198" t="str">
            <v>Compreh.</v>
          </cell>
          <cell r="BD1198" t="str">
            <v>AVL</v>
          </cell>
          <cell r="BE1198"/>
          <cell r="BF1198" t="str">
            <v>QATAR TRANSPORT</v>
          </cell>
          <cell r="BG1198" t="str">
            <v>FMB120</v>
          </cell>
          <cell r="BH1198">
            <v>357073292987548</v>
          </cell>
          <cell r="BI1198">
            <v>9742800062559</v>
          </cell>
          <cell r="BJ1198" t="str">
            <v>fixed</v>
          </cell>
          <cell r="BK1198">
            <v>44720</v>
          </cell>
          <cell r="BL1198"/>
          <cell r="BM1198"/>
          <cell r="BN1198"/>
          <cell r="BO1198"/>
          <cell r="BP1198"/>
          <cell r="BQ1198">
            <v>1108050100</v>
          </cell>
        </row>
        <row r="1199">
          <cell r="C1199">
            <v>190173</v>
          </cell>
          <cell r="D1199" t="str">
            <v>Active</v>
          </cell>
          <cell r="E1199" t="str">
            <v>Mercedes</v>
          </cell>
          <cell r="F1199" t="str">
            <v xml:space="preserve">Automatic </v>
          </cell>
          <cell r="G1199" t="str">
            <v>Actros 2036</v>
          </cell>
          <cell r="H1199" t="str">
            <v>Truck</v>
          </cell>
          <cell r="I1199" t="str">
            <v>Double Cabin</v>
          </cell>
          <cell r="J1199" t="str">
            <v>Truck Head</v>
          </cell>
          <cell r="K1199" t="str">
            <v xml:space="preserve">Small Pin </v>
          </cell>
          <cell r="L1199"/>
          <cell r="M1199"/>
          <cell r="N1199" t="str">
            <v>W1ECHPAJ5N0590718</v>
          </cell>
          <cell r="O1199">
            <v>2022</v>
          </cell>
          <cell r="P1199" t="str">
            <v>Germany</v>
          </cell>
          <cell r="Q1199" t="str">
            <v>TR-Transport - Operations</v>
          </cell>
          <cell r="R1199" t="str">
            <v>GWC</v>
          </cell>
          <cell r="S1199" t="str">
            <v>LVQ</v>
          </cell>
          <cell r="T1199"/>
          <cell r="U1199"/>
          <cell r="V1199"/>
          <cell r="W1199">
            <v>6</v>
          </cell>
          <cell r="X1199" t="str">
            <v>White</v>
          </cell>
          <cell r="Y1199" t="str">
            <v>460972U1104205</v>
          </cell>
          <cell r="Z1199"/>
          <cell r="AA1199" t="str">
            <v>Diesel</v>
          </cell>
          <cell r="AB1199"/>
          <cell r="AC1199">
            <v>1</v>
          </cell>
          <cell r="AD1199"/>
          <cell r="AE1199" t="str">
            <v xml:space="preserve"> 2 Seater</v>
          </cell>
          <cell r="AF1199"/>
          <cell r="AG1199" t="str">
            <v>Single Axel</v>
          </cell>
          <cell r="AH1199" t="str">
            <v>TON</v>
          </cell>
          <cell r="AI1199"/>
          <cell r="AJ1199">
            <v>20000</v>
          </cell>
          <cell r="AK1199">
            <v>7000</v>
          </cell>
          <cell r="AL1199"/>
          <cell r="AM1199"/>
          <cell r="AN1199"/>
          <cell r="AO1199"/>
          <cell r="AP1199"/>
          <cell r="AQ1199"/>
          <cell r="AR1199"/>
          <cell r="AS1199"/>
          <cell r="AT1199"/>
          <cell r="AU1199"/>
          <cell r="AV1199"/>
          <cell r="AW1199"/>
          <cell r="AX1199"/>
          <cell r="AY1199" t="str">
            <v>Available</v>
          </cell>
          <cell r="AZ1199"/>
          <cell r="BA1199">
            <v>45078</v>
          </cell>
          <cell r="BB1199" t="str">
            <v/>
          </cell>
          <cell r="BC1199" t="str">
            <v>Compreh.</v>
          </cell>
          <cell r="BD1199" t="str">
            <v>AVL</v>
          </cell>
          <cell r="BE1199"/>
          <cell r="BF1199" t="str">
            <v>QATAR TRANSPORT</v>
          </cell>
          <cell r="BG1199" t="str">
            <v>FMB640</v>
          </cell>
          <cell r="BH1199">
            <v>354018116067137</v>
          </cell>
          <cell r="BI1199">
            <v>9742800076300</v>
          </cell>
          <cell r="BJ1199" t="str">
            <v>fixed</v>
          </cell>
          <cell r="BK1199">
            <v>44720</v>
          </cell>
          <cell r="BL1199"/>
          <cell r="BM1199"/>
          <cell r="BN1199"/>
          <cell r="BO1199"/>
          <cell r="BP1199"/>
          <cell r="BQ1199">
            <v>1108050100</v>
          </cell>
        </row>
        <row r="1200">
          <cell r="C1200">
            <v>190535</v>
          </cell>
          <cell r="D1200" t="str">
            <v>Active</v>
          </cell>
          <cell r="E1200" t="str">
            <v>Mercedes</v>
          </cell>
          <cell r="F1200" t="str">
            <v xml:space="preserve">Automatic </v>
          </cell>
          <cell r="G1200" t="str">
            <v>Actros 2036</v>
          </cell>
          <cell r="H1200" t="str">
            <v>Truck</v>
          </cell>
          <cell r="I1200" t="str">
            <v>Double Cabin</v>
          </cell>
          <cell r="J1200" t="str">
            <v>Truck Head</v>
          </cell>
          <cell r="K1200" t="str">
            <v xml:space="preserve">Small Pin </v>
          </cell>
          <cell r="L1200"/>
          <cell r="M1200"/>
          <cell r="N1200" t="str">
            <v>W1ECHPAJ3N0584593</v>
          </cell>
          <cell r="O1200">
            <v>2022</v>
          </cell>
          <cell r="P1200" t="str">
            <v>Germany</v>
          </cell>
          <cell r="Q1200" t="str">
            <v>TR-Transport - Operations</v>
          </cell>
          <cell r="R1200" t="str">
            <v>GWC</v>
          </cell>
          <cell r="S1200" t="str">
            <v>LVQ</v>
          </cell>
          <cell r="T1200"/>
          <cell r="U1200"/>
          <cell r="V1200"/>
          <cell r="W1200">
            <v>6</v>
          </cell>
          <cell r="X1200" t="str">
            <v>White</v>
          </cell>
          <cell r="Y1200" t="str">
            <v>460972U1102425</v>
          </cell>
          <cell r="Z1200"/>
          <cell r="AA1200" t="str">
            <v>Diesel</v>
          </cell>
          <cell r="AB1200"/>
          <cell r="AC1200">
            <v>1</v>
          </cell>
          <cell r="AD1200"/>
          <cell r="AE1200" t="str">
            <v xml:space="preserve"> 2 Seater</v>
          </cell>
          <cell r="AF1200"/>
          <cell r="AG1200" t="str">
            <v>Single Axel</v>
          </cell>
          <cell r="AH1200" t="str">
            <v>TON</v>
          </cell>
          <cell r="AI1200"/>
          <cell r="AJ1200">
            <v>20000</v>
          </cell>
          <cell r="AK1200">
            <v>7000</v>
          </cell>
          <cell r="AL1200"/>
          <cell r="AM1200"/>
          <cell r="AN1200"/>
          <cell r="AO1200"/>
          <cell r="AP1200"/>
          <cell r="AQ1200"/>
          <cell r="AR1200"/>
          <cell r="AS1200"/>
          <cell r="AT1200"/>
          <cell r="AU1200"/>
          <cell r="AV1200"/>
          <cell r="AW1200"/>
          <cell r="AX1200"/>
          <cell r="AY1200" t="e">
            <v>#N/A</v>
          </cell>
          <cell r="AZ1200"/>
          <cell r="BA1200">
            <v>45078</v>
          </cell>
          <cell r="BB1200" t="str">
            <v/>
          </cell>
          <cell r="BC1200" t="str">
            <v>Compreh.</v>
          </cell>
          <cell r="BD1200" t="str">
            <v>AVL</v>
          </cell>
          <cell r="BE1200"/>
          <cell r="BF1200" t="str">
            <v>QATAR TRANSPORT</v>
          </cell>
          <cell r="BG1200" t="str">
            <v>FMB120</v>
          </cell>
          <cell r="BH1200">
            <v>357073293024374</v>
          </cell>
          <cell r="BI1200">
            <v>9742800062556</v>
          </cell>
          <cell r="BJ1200" t="str">
            <v>fixed</v>
          </cell>
          <cell r="BK1200">
            <v>44720</v>
          </cell>
          <cell r="BL1200"/>
          <cell r="BM1200"/>
          <cell r="BN1200"/>
          <cell r="BO1200"/>
          <cell r="BP1200"/>
          <cell r="BQ1200">
            <v>1108050100</v>
          </cell>
        </row>
        <row r="1201">
          <cell r="C1201">
            <v>190554</v>
          </cell>
          <cell r="D1201" t="str">
            <v>Active</v>
          </cell>
          <cell r="E1201" t="str">
            <v>Mercedes</v>
          </cell>
          <cell r="F1201" t="str">
            <v xml:space="preserve">Automatic </v>
          </cell>
          <cell r="G1201" t="str">
            <v>Actros 2036</v>
          </cell>
          <cell r="H1201" t="str">
            <v>Truck</v>
          </cell>
          <cell r="I1201" t="str">
            <v>Double Cabin</v>
          </cell>
          <cell r="J1201" t="str">
            <v>Truck Head</v>
          </cell>
          <cell r="K1201" t="str">
            <v xml:space="preserve">Small Pin </v>
          </cell>
          <cell r="L1201"/>
          <cell r="M1201"/>
          <cell r="N1201" t="str">
            <v>W1ECHPAJ3N0590717</v>
          </cell>
          <cell r="O1201">
            <v>2022</v>
          </cell>
          <cell r="P1201" t="str">
            <v>Germany</v>
          </cell>
          <cell r="Q1201" t="str">
            <v>TR-Transport - Operations</v>
          </cell>
          <cell r="R1201" t="str">
            <v>GWC</v>
          </cell>
          <cell r="S1201" t="str">
            <v>LVQ</v>
          </cell>
          <cell r="T1201"/>
          <cell r="U1201"/>
          <cell r="V1201"/>
          <cell r="W1201">
            <v>6</v>
          </cell>
          <cell r="X1201" t="str">
            <v>White</v>
          </cell>
          <cell r="Y1201" t="str">
            <v>460972U1104231</v>
          </cell>
          <cell r="Z1201"/>
          <cell r="AA1201" t="str">
            <v>Diesel</v>
          </cell>
          <cell r="AB1201"/>
          <cell r="AC1201">
            <v>1</v>
          </cell>
          <cell r="AD1201"/>
          <cell r="AE1201" t="str">
            <v xml:space="preserve"> 2 Seater</v>
          </cell>
          <cell r="AF1201"/>
          <cell r="AG1201" t="str">
            <v>Single Axel</v>
          </cell>
          <cell r="AH1201" t="str">
            <v>TON</v>
          </cell>
          <cell r="AI1201"/>
          <cell r="AJ1201">
            <v>20000</v>
          </cell>
          <cell r="AK1201">
            <v>7000</v>
          </cell>
          <cell r="AL1201"/>
          <cell r="AM1201"/>
          <cell r="AN1201"/>
          <cell r="AO1201"/>
          <cell r="AP1201"/>
          <cell r="AQ1201"/>
          <cell r="AR1201"/>
          <cell r="AS1201"/>
          <cell r="AT1201"/>
          <cell r="AU1201"/>
          <cell r="AV1201"/>
          <cell r="AW1201"/>
          <cell r="AX1201"/>
          <cell r="AY1201" t="e">
            <v>#N/A</v>
          </cell>
          <cell r="AZ1201"/>
          <cell r="BA1201">
            <v>45078</v>
          </cell>
          <cell r="BB1201" t="str">
            <v/>
          </cell>
          <cell r="BC1201" t="str">
            <v>Compreh.</v>
          </cell>
          <cell r="BD1201" t="str">
            <v>AVL</v>
          </cell>
          <cell r="BE1201"/>
          <cell r="BF1201" t="str">
            <v>QATAR TRANSPORT</v>
          </cell>
          <cell r="BG1201" t="str">
            <v>FMB640</v>
          </cell>
          <cell r="BH1201">
            <v>354018116086277</v>
          </cell>
          <cell r="BI1201">
            <v>9742800076301</v>
          </cell>
          <cell r="BJ1201" t="str">
            <v>fixed</v>
          </cell>
          <cell r="BK1201">
            <v>44720</v>
          </cell>
          <cell r="BL1201"/>
          <cell r="BM1201"/>
          <cell r="BN1201"/>
          <cell r="BO1201"/>
          <cell r="BP1201"/>
          <cell r="BQ1201">
            <v>1108050100</v>
          </cell>
        </row>
        <row r="1202">
          <cell r="C1202">
            <v>190595</v>
          </cell>
          <cell r="D1202" t="str">
            <v>Active</v>
          </cell>
          <cell r="E1202" t="str">
            <v>Mercedes</v>
          </cell>
          <cell r="F1202" t="str">
            <v xml:space="preserve">Automatic </v>
          </cell>
          <cell r="G1202" t="str">
            <v>Actros 2036</v>
          </cell>
          <cell r="H1202" t="str">
            <v>Truck</v>
          </cell>
          <cell r="I1202" t="str">
            <v>Double Cabin</v>
          </cell>
          <cell r="J1202" t="str">
            <v>Truck Head</v>
          </cell>
          <cell r="K1202" t="str">
            <v xml:space="preserve">Small Pin </v>
          </cell>
          <cell r="L1202"/>
          <cell r="M1202"/>
          <cell r="N1202" t="str">
            <v>W1ECHPAJ3N0583959</v>
          </cell>
          <cell r="O1202">
            <v>2022</v>
          </cell>
          <cell r="P1202" t="str">
            <v>Germany</v>
          </cell>
          <cell r="Q1202" t="str">
            <v>TR-Transport - Operations</v>
          </cell>
          <cell r="R1202" t="str">
            <v>GWC</v>
          </cell>
          <cell r="S1202" t="str">
            <v>LVQ</v>
          </cell>
          <cell r="T1202"/>
          <cell r="U1202"/>
          <cell r="V1202"/>
          <cell r="W1202">
            <v>6</v>
          </cell>
          <cell r="X1202" t="str">
            <v>White</v>
          </cell>
          <cell r="Y1202" t="str">
            <v>460972U1102433</v>
          </cell>
          <cell r="Z1202"/>
          <cell r="AA1202" t="str">
            <v>Diesel</v>
          </cell>
          <cell r="AB1202"/>
          <cell r="AC1202">
            <v>1</v>
          </cell>
          <cell r="AD1202"/>
          <cell r="AE1202" t="str">
            <v xml:space="preserve"> 2 Seater</v>
          </cell>
          <cell r="AF1202"/>
          <cell r="AG1202" t="str">
            <v>Single Axel</v>
          </cell>
          <cell r="AH1202" t="str">
            <v>TON</v>
          </cell>
          <cell r="AI1202"/>
          <cell r="AJ1202">
            <v>20000</v>
          </cell>
          <cell r="AK1202">
            <v>7000</v>
          </cell>
          <cell r="AL1202"/>
          <cell r="AM1202"/>
          <cell r="AN1202"/>
          <cell r="AO1202"/>
          <cell r="AP1202"/>
          <cell r="AQ1202"/>
          <cell r="AR1202"/>
          <cell r="AS1202"/>
          <cell r="AT1202"/>
          <cell r="AU1202"/>
          <cell r="AV1202"/>
          <cell r="AW1202"/>
          <cell r="AX1202"/>
          <cell r="AY1202" t="str">
            <v>Available</v>
          </cell>
          <cell r="AZ1202"/>
          <cell r="BA1202">
            <v>45078</v>
          </cell>
          <cell r="BB1202" t="str">
            <v/>
          </cell>
          <cell r="BC1202" t="str">
            <v>Compreh.</v>
          </cell>
          <cell r="BD1202" t="str">
            <v>AVL</v>
          </cell>
          <cell r="BE1202"/>
          <cell r="BF1202" t="str">
            <v>QATAR TRANSPORT</v>
          </cell>
          <cell r="BG1202" t="str">
            <v>FMB120</v>
          </cell>
          <cell r="BH1202">
            <v>357073293020182</v>
          </cell>
          <cell r="BI1202">
            <v>9742800062557</v>
          </cell>
          <cell r="BJ1202" t="str">
            <v>fixed</v>
          </cell>
          <cell r="BK1202">
            <v>44720</v>
          </cell>
          <cell r="BL1202"/>
          <cell r="BM1202"/>
          <cell r="BN1202"/>
          <cell r="BO1202"/>
          <cell r="BP1202"/>
          <cell r="BQ1202">
            <v>1108050100</v>
          </cell>
        </row>
        <row r="1203">
          <cell r="C1203">
            <v>190850</v>
          </cell>
          <cell r="D1203" t="str">
            <v>Active</v>
          </cell>
          <cell r="E1203" t="str">
            <v>Mercedes</v>
          </cell>
          <cell r="F1203" t="str">
            <v xml:space="preserve">Automatic </v>
          </cell>
          <cell r="G1203" t="str">
            <v>Actros 2036</v>
          </cell>
          <cell r="H1203" t="str">
            <v>Truck</v>
          </cell>
          <cell r="I1203" t="str">
            <v>Double Cabin</v>
          </cell>
          <cell r="J1203" t="str">
            <v>Truck Head</v>
          </cell>
          <cell r="K1203" t="str">
            <v xml:space="preserve">Small Pin </v>
          </cell>
          <cell r="L1203"/>
          <cell r="M1203"/>
          <cell r="N1203" t="str">
            <v>W1ECHPJXN0583585</v>
          </cell>
          <cell r="O1203">
            <v>2022</v>
          </cell>
          <cell r="P1203" t="str">
            <v>Germany</v>
          </cell>
          <cell r="Q1203" t="str">
            <v>TR-Transport - Operations</v>
          </cell>
          <cell r="R1203" t="str">
            <v>GWC</v>
          </cell>
          <cell r="S1203" t="str">
            <v>LVQ</v>
          </cell>
          <cell r="T1203"/>
          <cell r="U1203"/>
          <cell r="V1203"/>
          <cell r="W1203">
            <v>6</v>
          </cell>
          <cell r="X1203" t="str">
            <v>White</v>
          </cell>
          <cell r="Y1203" t="str">
            <v>460972U1102449</v>
          </cell>
          <cell r="Z1203"/>
          <cell r="AA1203" t="str">
            <v>Diesel</v>
          </cell>
          <cell r="AB1203"/>
          <cell r="AC1203">
            <v>1</v>
          </cell>
          <cell r="AD1203"/>
          <cell r="AE1203" t="str">
            <v xml:space="preserve"> 2 Seater</v>
          </cell>
          <cell r="AF1203"/>
          <cell r="AG1203" t="str">
            <v>Single Axel</v>
          </cell>
          <cell r="AH1203" t="str">
            <v>TON</v>
          </cell>
          <cell r="AI1203"/>
          <cell r="AJ1203">
            <v>20000</v>
          </cell>
          <cell r="AK1203">
            <v>7000</v>
          </cell>
          <cell r="AL1203"/>
          <cell r="AM1203"/>
          <cell r="AN1203"/>
          <cell r="AO1203"/>
          <cell r="AP1203"/>
          <cell r="AQ1203"/>
          <cell r="AR1203"/>
          <cell r="AS1203"/>
          <cell r="AT1203"/>
          <cell r="AU1203"/>
          <cell r="AV1203"/>
          <cell r="AW1203"/>
          <cell r="AX1203"/>
          <cell r="AY1203" t="str">
            <v>Available</v>
          </cell>
          <cell r="AZ1203"/>
          <cell r="BA1203">
            <v>45078</v>
          </cell>
          <cell r="BB1203" t="str">
            <v/>
          </cell>
          <cell r="BC1203" t="str">
            <v>Compreh.</v>
          </cell>
          <cell r="BD1203" t="str">
            <v>AVL</v>
          </cell>
          <cell r="BE1203"/>
          <cell r="BF1203" t="str">
            <v>QATAR TRANSPORT</v>
          </cell>
          <cell r="BG1203" t="str">
            <v>FMB120</v>
          </cell>
          <cell r="BH1203">
            <v>357073293024200</v>
          </cell>
          <cell r="BI1203">
            <v>9742800062558</v>
          </cell>
          <cell r="BJ1203" t="str">
            <v>fixed</v>
          </cell>
          <cell r="BK1203">
            <v>44720</v>
          </cell>
          <cell r="BL1203"/>
          <cell r="BM1203"/>
          <cell r="BN1203"/>
          <cell r="BO1203"/>
          <cell r="BP1203"/>
          <cell r="BQ1203">
            <v>1108050100</v>
          </cell>
        </row>
        <row r="1204">
          <cell r="C1204">
            <v>190413</v>
          </cell>
          <cell r="D1204" t="str">
            <v>Active</v>
          </cell>
          <cell r="E1204" t="str">
            <v>Mercedes</v>
          </cell>
          <cell r="F1204" t="str">
            <v xml:space="preserve">Automatic </v>
          </cell>
          <cell r="G1204" t="str">
            <v>Actros 2036</v>
          </cell>
          <cell r="H1204" t="str">
            <v>Truck</v>
          </cell>
          <cell r="I1204" t="str">
            <v>Double Cabin</v>
          </cell>
          <cell r="J1204" t="str">
            <v>Truck Head</v>
          </cell>
          <cell r="K1204" t="str">
            <v xml:space="preserve">Small Pin </v>
          </cell>
          <cell r="L1204"/>
          <cell r="M1204"/>
          <cell r="N1204" t="str">
            <v>W1ECHPJ6N0582143</v>
          </cell>
          <cell r="O1204">
            <v>2022</v>
          </cell>
          <cell r="P1204" t="str">
            <v>Germany</v>
          </cell>
          <cell r="Q1204" t="str">
            <v>TR-Transport - Operations</v>
          </cell>
          <cell r="R1204" t="str">
            <v>GWC</v>
          </cell>
          <cell r="S1204" t="str">
            <v>LVQ</v>
          </cell>
          <cell r="T1204"/>
          <cell r="U1204"/>
          <cell r="V1204"/>
          <cell r="W1204">
            <v>6</v>
          </cell>
          <cell r="X1204" t="str">
            <v>White</v>
          </cell>
          <cell r="Y1204" t="str">
            <v>460972U1102056</v>
          </cell>
          <cell r="Z1204"/>
          <cell r="AA1204" t="str">
            <v>Diesel</v>
          </cell>
          <cell r="AB1204"/>
          <cell r="AC1204">
            <v>1</v>
          </cell>
          <cell r="AD1204"/>
          <cell r="AE1204" t="str">
            <v xml:space="preserve"> 2 Seater</v>
          </cell>
          <cell r="AF1204"/>
          <cell r="AG1204" t="str">
            <v>Single Axel</v>
          </cell>
          <cell r="AH1204" t="str">
            <v>TON</v>
          </cell>
          <cell r="AI1204"/>
          <cell r="AJ1204">
            <v>20000</v>
          </cell>
          <cell r="AK1204">
            <v>7000</v>
          </cell>
          <cell r="AL1204"/>
          <cell r="AM1204"/>
          <cell r="AN1204"/>
          <cell r="AO1204"/>
          <cell r="AP1204"/>
          <cell r="AQ1204"/>
          <cell r="AR1204"/>
          <cell r="AS1204"/>
          <cell r="AT1204"/>
          <cell r="AU1204"/>
          <cell r="AV1204"/>
          <cell r="AW1204"/>
          <cell r="AX1204"/>
          <cell r="AY1204" t="e">
            <v>#N/A</v>
          </cell>
          <cell r="AZ1204"/>
          <cell r="BA1204">
            <v>45078</v>
          </cell>
          <cell r="BB1204" t="str">
            <v/>
          </cell>
          <cell r="BC1204" t="str">
            <v>Compreh.</v>
          </cell>
          <cell r="BD1204" t="str">
            <v>AVL</v>
          </cell>
          <cell r="BE1204"/>
          <cell r="BF1204" t="str">
            <v>QATAR TRANSPORT</v>
          </cell>
          <cell r="BG1204" t="str">
            <v>FMB120</v>
          </cell>
          <cell r="BH1204">
            <v>357073292993116</v>
          </cell>
          <cell r="BI1204">
            <v>9742800076302</v>
          </cell>
          <cell r="BJ1204" t="str">
            <v>Fixed</v>
          </cell>
          <cell r="BK1204">
            <v>44755</v>
          </cell>
          <cell r="BL1204"/>
          <cell r="BM1204"/>
          <cell r="BN1204"/>
          <cell r="BO1204"/>
          <cell r="BP1204"/>
          <cell r="BQ1204">
            <v>1108050100</v>
          </cell>
        </row>
        <row r="1205">
          <cell r="C1205">
            <v>190675</v>
          </cell>
          <cell r="D1205" t="str">
            <v>Active</v>
          </cell>
          <cell r="E1205" t="str">
            <v>Mercedes</v>
          </cell>
          <cell r="F1205" t="str">
            <v xml:space="preserve">Automatic </v>
          </cell>
          <cell r="G1205" t="str">
            <v>Actros 2036</v>
          </cell>
          <cell r="H1205" t="str">
            <v>Truck</v>
          </cell>
          <cell r="I1205" t="str">
            <v>Double Cabin</v>
          </cell>
          <cell r="J1205" t="str">
            <v>Truck Head</v>
          </cell>
          <cell r="K1205" t="str">
            <v xml:space="preserve">Small Pin </v>
          </cell>
          <cell r="L1205"/>
          <cell r="M1205"/>
          <cell r="N1205" t="str">
            <v>W1ECHPAJ1N0584592</v>
          </cell>
          <cell r="O1205">
            <v>2022</v>
          </cell>
          <cell r="P1205" t="str">
            <v>Germany</v>
          </cell>
          <cell r="Q1205" t="str">
            <v>TR-Transport - Operations</v>
          </cell>
          <cell r="R1205" t="str">
            <v>GWC</v>
          </cell>
          <cell r="S1205" t="str">
            <v>LVQ</v>
          </cell>
          <cell r="T1205"/>
          <cell r="U1205"/>
          <cell r="V1205"/>
          <cell r="W1205">
            <v>6</v>
          </cell>
          <cell r="X1205" t="str">
            <v>White</v>
          </cell>
          <cell r="Y1205" t="str">
            <v>460972U1102437</v>
          </cell>
          <cell r="Z1205"/>
          <cell r="AA1205" t="str">
            <v>Diesel</v>
          </cell>
          <cell r="AB1205"/>
          <cell r="AC1205">
            <v>1</v>
          </cell>
          <cell r="AD1205"/>
          <cell r="AE1205" t="str">
            <v xml:space="preserve"> 2 Seater</v>
          </cell>
          <cell r="AF1205"/>
          <cell r="AG1205" t="str">
            <v>Single Axel</v>
          </cell>
          <cell r="AH1205" t="str">
            <v>TON</v>
          </cell>
          <cell r="AI1205"/>
          <cell r="AJ1205">
            <v>20000</v>
          </cell>
          <cell r="AK1205">
            <v>7000</v>
          </cell>
          <cell r="AL1205"/>
          <cell r="AM1205"/>
          <cell r="AN1205"/>
          <cell r="AO1205"/>
          <cell r="AP1205"/>
          <cell r="AQ1205"/>
          <cell r="AR1205"/>
          <cell r="AS1205"/>
          <cell r="AT1205"/>
          <cell r="AU1205"/>
          <cell r="AV1205"/>
          <cell r="AW1205"/>
          <cell r="AX1205"/>
          <cell r="AY1205" t="e">
            <v>#N/A</v>
          </cell>
          <cell r="AZ1205"/>
          <cell r="BA1205">
            <v>45078</v>
          </cell>
          <cell r="BB1205" t="str">
            <v/>
          </cell>
          <cell r="BC1205" t="str">
            <v>Compreh.</v>
          </cell>
          <cell r="BD1205" t="str">
            <v>AVL</v>
          </cell>
          <cell r="BE1205"/>
          <cell r="BF1205" t="str">
            <v>QATAR TRANSPORT</v>
          </cell>
          <cell r="BG1205" t="str">
            <v>FMB120</v>
          </cell>
          <cell r="BH1205">
            <v>357073293024465</v>
          </cell>
          <cell r="BI1205">
            <v>9742800076303</v>
          </cell>
          <cell r="BJ1205" t="str">
            <v>fixed</v>
          </cell>
          <cell r="BK1205">
            <v>44755</v>
          </cell>
          <cell r="BL1205"/>
          <cell r="BM1205"/>
          <cell r="BN1205"/>
          <cell r="BO1205"/>
          <cell r="BP1205"/>
          <cell r="BQ1205">
            <v>1108050100</v>
          </cell>
        </row>
        <row r="1206">
          <cell r="C1206">
            <v>190718</v>
          </cell>
          <cell r="D1206" t="str">
            <v>Active</v>
          </cell>
          <cell r="E1206" t="str">
            <v>Mercedes</v>
          </cell>
          <cell r="F1206" t="str">
            <v xml:space="preserve">Automatic </v>
          </cell>
          <cell r="G1206" t="str">
            <v>Actros 2036</v>
          </cell>
          <cell r="H1206" t="str">
            <v>Truck</v>
          </cell>
          <cell r="I1206" t="str">
            <v>Double Cabin</v>
          </cell>
          <cell r="J1206" t="str">
            <v>Truck Head</v>
          </cell>
          <cell r="K1206" t="str">
            <v xml:space="preserve">Small Pin </v>
          </cell>
          <cell r="L1206"/>
          <cell r="M1206"/>
          <cell r="N1206" t="str">
            <v>W1ECHPAJ6N0584250</v>
          </cell>
          <cell r="O1206">
            <v>2022</v>
          </cell>
          <cell r="P1206" t="str">
            <v>Germany</v>
          </cell>
          <cell r="Q1206" t="str">
            <v>TR-Transport - Operations</v>
          </cell>
          <cell r="R1206" t="str">
            <v>GWC</v>
          </cell>
          <cell r="S1206" t="str">
            <v>LVQ</v>
          </cell>
          <cell r="T1206"/>
          <cell r="U1206"/>
          <cell r="V1206"/>
          <cell r="W1206">
            <v>6</v>
          </cell>
          <cell r="X1206" t="str">
            <v>White</v>
          </cell>
          <cell r="Y1206" t="str">
            <v>460972U1101761</v>
          </cell>
          <cell r="Z1206"/>
          <cell r="AA1206" t="str">
            <v>Diesel</v>
          </cell>
          <cell r="AB1206"/>
          <cell r="AC1206">
            <v>1</v>
          </cell>
          <cell r="AD1206"/>
          <cell r="AE1206" t="str">
            <v xml:space="preserve"> 2 Seater</v>
          </cell>
          <cell r="AF1206"/>
          <cell r="AG1206" t="str">
            <v>Single Axel</v>
          </cell>
          <cell r="AH1206" t="str">
            <v>TON</v>
          </cell>
          <cell r="AI1206"/>
          <cell r="AJ1206">
            <v>20000</v>
          </cell>
          <cell r="AK1206">
            <v>7000</v>
          </cell>
          <cell r="AL1206"/>
          <cell r="AM1206"/>
          <cell r="AN1206"/>
          <cell r="AO1206"/>
          <cell r="AP1206"/>
          <cell r="AQ1206"/>
          <cell r="AR1206"/>
          <cell r="AS1206"/>
          <cell r="AT1206"/>
          <cell r="AU1206"/>
          <cell r="AV1206"/>
          <cell r="AW1206"/>
          <cell r="AX1206"/>
          <cell r="AY1206" t="e">
            <v>#N/A</v>
          </cell>
          <cell r="AZ1206"/>
          <cell r="BA1206">
            <v>45078</v>
          </cell>
          <cell r="BB1206" t="str">
            <v/>
          </cell>
          <cell r="BC1206" t="str">
            <v>Compreh.</v>
          </cell>
          <cell r="BD1206" t="str">
            <v>AVL</v>
          </cell>
          <cell r="BE1206"/>
          <cell r="BF1206" t="str">
            <v>QATAR TRANSPORT</v>
          </cell>
          <cell r="BG1206" t="str">
            <v>FMB120</v>
          </cell>
          <cell r="BH1206">
            <v>357073293003501</v>
          </cell>
          <cell r="BI1206">
            <v>9742800076304</v>
          </cell>
          <cell r="BJ1206" t="str">
            <v>fixed</v>
          </cell>
          <cell r="BK1206">
            <v>44755</v>
          </cell>
          <cell r="BL1206"/>
          <cell r="BM1206"/>
          <cell r="BN1206"/>
          <cell r="BO1206"/>
          <cell r="BP1206"/>
          <cell r="BQ1206">
            <v>1108050100</v>
          </cell>
        </row>
        <row r="1207">
          <cell r="C1207">
            <v>190591</v>
          </cell>
          <cell r="D1207" t="str">
            <v>Active</v>
          </cell>
          <cell r="E1207" t="str">
            <v>Mercedes</v>
          </cell>
          <cell r="F1207" t="str">
            <v xml:space="preserve">Automatic </v>
          </cell>
          <cell r="G1207" t="str">
            <v>Actros 2036</v>
          </cell>
          <cell r="H1207" t="str">
            <v>Truck</v>
          </cell>
          <cell r="I1207" t="str">
            <v>Double Cabin</v>
          </cell>
          <cell r="J1207" t="str">
            <v>Truck Head</v>
          </cell>
          <cell r="K1207" t="str">
            <v xml:space="preserve">Small Pin </v>
          </cell>
          <cell r="L1207"/>
          <cell r="M1207"/>
          <cell r="N1207" t="str">
            <v>W1ECHPAJ1N0583586</v>
          </cell>
          <cell r="O1207">
            <v>2022</v>
          </cell>
          <cell r="P1207" t="str">
            <v>Germany</v>
          </cell>
          <cell r="Q1207" t="str">
            <v>TR-Transport - Operations</v>
          </cell>
          <cell r="R1207" t="str">
            <v>GWC</v>
          </cell>
          <cell r="S1207" t="str">
            <v>LVQ</v>
          </cell>
          <cell r="T1207"/>
          <cell r="U1207"/>
          <cell r="V1207"/>
          <cell r="W1207">
            <v>6</v>
          </cell>
          <cell r="X1207" t="str">
            <v>White</v>
          </cell>
          <cell r="Y1207" t="str">
            <v>460972U1102414</v>
          </cell>
          <cell r="Z1207"/>
          <cell r="AA1207" t="str">
            <v>Diesel</v>
          </cell>
          <cell r="AB1207"/>
          <cell r="AC1207">
            <v>1</v>
          </cell>
          <cell r="AD1207"/>
          <cell r="AE1207" t="str">
            <v xml:space="preserve"> 2 Seater</v>
          </cell>
          <cell r="AF1207"/>
          <cell r="AG1207" t="str">
            <v>Single Axel</v>
          </cell>
          <cell r="AH1207" t="str">
            <v>TON</v>
          </cell>
          <cell r="AI1207"/>
          <cell r="AJ1207">
            <v>20000</v>
          </cell>
          <cell r="AK1207">
            <v>7000</v>
          </cell>
          <cell r="AL1207"/>
          <cell r="AM1207"/>
          <cell r="AN1207"/>
          <cell r="AO1207"/>
          <cell r="AP1207"/>
          <cell r="AQ1207"/>
          <cell r="AR1207"/>
          <cell r="AS1207"/>
          <cell r="AT1207"/>
          <cell r="AU1207"/>
          <cell r="AV1207"/>
          <cell r="AW1207"/>
          <cell r="AX1207"/>
          <cell r="AY1207" t="e">
            <v>#N/A</v>
          </cell>
          <cell r="AZ1207"/>
          <cell r="BA1207">
            <v>45078</v>
          </cell>
          <cell r="BB1207" t="str">
            <v/>
          </cell>
          <cell r="BC1207" t="str">
            <v>Compreh.</v>
          </cell>
          <cell r="BD1207" t="str">
            <v>AVL</v>
          </cell>
          <cell r="BE1207"/>
          <cell r="BF1207" t="str">
            <v>QATAR TRANSPORT</v>
          </cell>
          <cell r="BG1207" t="str">
            <v>FMB120</v>
          </cell>
          <cell r="BH1207">
            <v>357073297392694</v>
          </cell>
          <cell r="BI1207">
            <v>9742800076305</v>
          </cell>
          <cell r="BJ1207" t="str">
            <v>fixed</v>
          </cell>
          <cell r="BK1207">
            <v>44726</v>
          </cell>
          <cell r="BL1207"/>
          <cell r="BM1207"/>
          <cell r="BN1207"/>
          <cell r="BO1207"/>
          <cell r="BP1207"/>
          <cell r="BQ1207">
            <v>1108050100</v>
          </cell>
        </row>
        <row r="1208">
          <cell r="C1208">
            <v>301704</v>
          </cell>
          <cell r="D1208" t="str">
            <v>Active</v>
          </cell>
          <cell r="E1208" t="str">
            <v>Isuzu</v>
          </cell>
          <cell r="F1208" t="str">
            <v>Manuel</v>
          </cell>
          <cell r="G1208" t="str">
            <v>NQR</v>
          </cell>
          <cell r="H1208" t="str">
            <v>Rigid Truck</v>
          </cell>
          <cell r="I1208"/>
          <cell r="J1208" t="str">
            <v>Reefer Box With Tail Lift</v>
          </cell>
          <cell r="K1208"/>
          <cell r="L1208"/>
          <cell r="M1208"/>
          <cell r="N1208" t="str">
            <v>JAMLP445XN7P11011</v>
          </cell>
          <cell r="O1208">
            <v>2022</v>
          </cell>
          <cell r="P1208" t="str">
            <v>Japan</v>
          </cell>
          <cell r="Q1208" t="str">
            <v>TR-Transport - Operations</v>
          </cell>
          <cell r="R1208" t="str">
            <v>GWC</v>
          </cell>
          <cell r="S1208" t="str">
            <v>LVQ</v>
          </cell>
          <cell r="T1208"/>
          <cell r="U1208"/>
          <cell r="V1208"/>
          <cell r="W1208">
            <v>4</v>
          </cell>
          <cell r="X1208" t="str">
            <v>White</v>
          </cell>
          <cell r="Y1208" t="str">
            <v>0LT945</v>
          </cell>
          <cell r="Z1208"/>
          <cell r="AA1208" t="str">
            <v>Diesel</v>
          </cell>
          <cell r="AB1208"/>
          <cell r="AC1208">
            <v>1</v>
          </cell>
          <cell r="AD1208"/>
          <cell r="AE1208"/>
          <cell r="AF1208"/>
          <cell r="AG1208"/>
          <cell r="AH1208" t="str">
            <v>5.5TON</v>
          </cell>
          <cell r="AI1208">
            <v>5655</v>
          </cell>
          <cell r="AJ1208">
            <v>8500</v>
          </cell>
          <cell r="AK1208">
            <v>2845</v>
          </cell>
          <cell r="AL1208">
            <v>500</v>
          </cell>
          <cell r="AM1208">
            <v>535</v>
          </cell>
          <cell r="AN1208">
            <v>198</v>
          </cell>
          <cell r="AO1208">
            <v>220</v>
          </cell>
          <cell r="AP1208">
            <v>200</v>
          </cell>
          <cell r="AQ1208">
            <v>220</v>
          </cell>
          <cell r="AR1208"/>
          <cell r="AS1208" t="str">
            <v>Carrier</v>
          </cell>
          <cell r="AT1208" t="str">
            <v>VKB94290823</v>
          </cell>
          <cell r="AU1208" t="str">
            <v>Palfinger</v>
          </cell>
          <cell r="AV1208">
            <v>83754487</v>
          </cell>
          <cell r="AW1208"/>
          <cell r="AX1208"/>
          <cell r="AY1208" t="e">
            <v>#N/A</v>
          </cell>
          <cell r="AZ1208"/>
          <cell r="BA1208">
            <v>45110</v>
          </cell>
          <cell r="BB1208" t="str">
            <v/>
          </cell>
          <cell r="BC1208" t="str">
            <v>Compreh.</v>
          </cell>
          <cell r="BD1208" t="str">
            <v>AVL</v>
          </cell>
          <cell r="BE1208"/>
          <cell r="BF1208" t="str">
            <v>LIGHT VEHICLE TRANSPORT</v>
          </cell>
          <cell r="BG1208" t="str">
            <v>FMB120</v>
          </cell>
          <cell r="BH1208">
            <v>357073297401198</v>
          </cell>
          <cell r="BI1208">
            <v>9742800076307</v>
          </cell>
          <cell r="BJ1208" t="str">
            <v>Fixed</v>
          </cell>
          <cell r="BK1208">
            <v>44749</v>
          </cell>
          <cell r="BL1208"/>
          <cell r="BM1208"/>
          <cell r="BN1208" t="str">
            <v>4000039689/4000039891</v>
          </cell>
          <cell r="BO1208"/>
          <cell r="BP1208"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08">
            <v>1108050100</v>
          </cell>
        </row>
        <row r="1209">
          <cell r="C1209">
            <v>301738</v>
          </cell>
          <cell r="D1209" t="str">
            <v>Active</v>
          </cell>
          <cell r="E1209" t="str">
            <v>Isuzu</v>
          </cell>
          <cell r="F1209" t="str">
            <v>Manuel</v>
          </cell>
          <cell r="G1209" t="str">
            <v>NQR</v>
          </cell>
          <cell r="H1209" t="str">
            <v>Rigid Truck</v>
          </cell>
          <cell r="I1209"/>
          <cell r="J1209" t="str">
            <v>Reefer Box With Tail Lift</v>
          </cell>
          <cell r="K1209"/>
          <cell r="L1209"/>
          <cell r="M1209"/>
          <cell r="N1209" t="str">
            <v>JAMLP4452N7P11018</v>
          </cell>
          <cell r="O1209">
            <v>2022</v>
          </cell>
          <cell r="P1209" t="str">
            <v>Japan</v>
          </cell>
          <cell r="Q1209" t="str">
            <v>TR-Transport - Operations</v>
          </cell>
          <cell r="R1209" t="str">
            <v>GWC</v>
          </cell>
          <cell r="S1209" t="str">
            <v>LVQ</v>
          </cell>
          <cell r="T1209"/>
          <cell r="U1209"/>
          <cell r="V1209"/>
          <cell r="W1209">
            <v>4</v>
          </cell>
          <cell r="X1209" t="str">
            <v>White</v>
          </cell>
          <cell r="Y1209" t="str">
            <v>0LT935</v>
          </cell>
          <cell r="Z1209"/>
          <cell r="AA1209" t="str">
            <v>Diesel</v>
          </cell>
          <cell r="AB1209"/>
          <cell r="AC1209">
            <v>1</v>
          </cell>
          <cell r="AD1209"/>
          <cell r="AE1209"/>
          <cell r="AF1209"/>
          <cell r="AG1209"/>
          <cell r="AH1209" t="str">
            <v>5.5TON</v>
          </cell>
          <cell r="AI1209">
            <v>5655</v>
          </cell>
          <cell r="AJ1209">
            <v>8500</v>
          </cell>
          <cell r="AK1209">
            <v>2845</v>
          </cell>
          <cell r="AL1209">
            <v>500</v>
          </cell>
          <cell r="AM1209">
            <v>535</v>
          </cell>
          <cell r="AN1209">
            <v>198</v>
          </cell>
          <cell r="AO1209">
            <v>220</v>
          </cell>
          <cell r="AP1209">
            <v>200</v>
          </cell>
          <cell r="AQ1209">
            <v>220</v>
          </cell>
          <cell r="AR1209"/>
          <cell r="AS1209" t="str">
            <v>Carrier</v>
          </cell>
          <cell r="AT1209"/>
          <cell r="AU1209" t="str">
            <v>Palfinger</v>
          </cell>
          <cell r="AV1209"/>
          <cell r="AW1209"/>
          <cell r="AX1209"/>
          <cell r="AY1209" t="e">
            <v>#N/A</v>
          </cell>
          <cell r="AZ1209"/>
          <cell r="BA1209">
            <v>45110</v>
          </cell>
          <cell r="BB1209" t="str">
            <v/>
          </cell>
          <cell r="BC1209" t="str">
            <v>Compreh.</v>
          </cell>
          <cell r="BD1209" t="str">
            <v>AVL</v>
          </cell>
          <cell r="BE1209"/>
          <cell r="BF1209" t="str">
            <v>LIGHT VEHICLE TRANSPORT</v>
          </cell>
          <cell r="BG1209" t="str">
            <v>FMB120</v>
          </cell>
          <cell r="BH1209">
            <v>357073295818252</v>
          </cell>
          <cell r="BI1209">
            <v>9742800076308</v>
          </cell>
          <cell r="BJ1209" t="str">
            <v>Fixed</v>
          </cell>
          <cell r="BK1209">
            <v>44749</v>
          </cell>
          <cell r="BL1209"/>
          <cell r="BM1209"/>
          <cell r="BN1209" t="str">
            <v>4000039689/4000039891</v>
          </cell>
          <cell r="BO1209"/>
          <cell r="BP1209"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09">
            <v>1108050100</v>
          </cell>
        </row>
        <row r="1210">
          <cell r="C1210">
            <v>301744</v>
          </cell>
          <cell r="D1210" t="str">
            <v>Active</v>
          </cell>
          <cell r="E1210" t="str">
            <v>Isuzu</v>
          </cell>
          <cell r="F1210" t="str">
            <v>Manuel</v>
          </cell>
          <cell r="G1210" t="str">
            <v>NQR</v>
          </cell>
          <cell r="H1210" t="str">
            <v>Rigid Truck</v>
          </cell>
          <cell r="I1210"/>
          <cell r="J1210" t="str">
            <v>Reefer Box With Tail Lift</v>
          </cell>
          <cell r="K1210"/>
          <cell r="L1210"/>
          <cell r="M1210"/>
          <cell r="N1210" t="str">
            <v>JAMLP4452N7P10953</v>
          </cell>
          <cell r="O1210">
            <v>2022</v>
          </cell>
          <cell r="P1210" t="str">
            <v>Japan</v>
          </cell>
          <cell r="Q1210" t="str">
            <v>TR-Transport - Operations</v>
          </cell>
          <cell r="R1210" t="str">
            <v>GWC</v>
          </cell>
          <cell r="S1210" t="str">
            <v>LVQ</v>
          </cell>
          <cell r="T1210"/>
          <cell r="U1210"/>
          <cell r="V1210"/>
          <cell r="W1210">
            <v>4</v>
          </cell>
          <cell r="X1210" t="str">
            <v>White</v>
          </cell>
          <cell r="Y1210" t="str">
            <v>0LT442</v>
          </cell>
          <cell r="Z1210"/>
          <cell r="AA1210" t="str">
            <v>Diesel</v>
          </cell>
          <cell r="AB1210"/>
          <cell r="AC1210">
            <v>1</v>
          </cell>
          <cell r="AD1210"/>
          <cell r="AE1210"/>
          <cell r="AF1210"/>
          <cell r="AG1210"/>
          <cell r="AH1210" t="str">
            <v>5.5TON</v>
          </cell>
          <cell r="AI1210">
            <v>5655</v>
          </cell>
          <cell r="AJ1210">
            <v>8500</v>
          </cell>
          <cell r="AK1210">
            <v>2845</v>
          </cell>
          <cell r="AL1210">
            <v>500</v>
          </cell>
          <cell r="AM1210">
            <v>535</v>
          </cell>
          <cell r="AN1210">
            <v>198</v>
          </cell>
          <cell r="AO1210">
            <v>220</v>
          </cell>
          <cell r="AP1210">
            <v>200</v>
          </cell>
          <cell r="AQ1210">
            <v>220</v>
          </cell>
          <cell r="AR1210"/>
          <cell r="AS1210" t="str">
            <v>Carrier</v>
          </cell>
          <cell r="AT1210"/>
          <cell r="AU1210" t="str">
            <v>Palfinger</v>
          </cell>
          <cell r="AV1210"/>
          <cell r="AW1210"/>
          <cell r="AX1210"/>
          <cell r="AY1210" t="e">
            <v>#N/A</v>
          </cell>
          <cell r="AZ1210"/>
          <cell r="BA1210">
            <v>45110</v>
          </cell>
          <cell r="BB1210" t="str">
            <v/>
          </cell>
          <cell r="BC1210" t="str">
            <v>Compreh.</v>
          </cell>
          <cell r="BD1210" t="str">
            <v>AVL</v>
          </cell>
          <cell r="BE1210"/>
          <cell r="BF1210" t="str">
            <v>LIGHT VEHICLE TRANSPORT</v>
          </cell>
          <cell r="BG1210" t="str">
            <v>FMB120</v>
          </cell>
          <cell r="BH1210">
            <v>357073297401172</v>
          </cell>
          <cell r="BI1210">
            <v>9742800076309</v>
          </cell>
          <cell r="BJ1210" t="str">
            <v>Fixed</v>
          </cell>
          <cell r="BK1210">
            <v>44749</v>
          </cell>
          <cell r="BL1210"/>
          <cell r="BM1210"/>
          <cell r="BN1210" t="str">
            <v>4000039689/4000039891</v>
          </cell>
          <cell r="BO1210"/>
          <cell r="BP1210"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10">
            <v>1108050100</v>
          </cell>
        </row>
        <row r="1211">
          <cell r="C1211">
            <v>301753</v>
          </cell>
          <cell r="D1211" t="str">
            <v>Active</v>
          </cell>
          <cell r="E1211" t="str">
            <v>Isuzu</v>
          </cell>
          <cell r="F1211" t="str">
            <v>Manuel</v>
          </cell>
          <cell r="G1211" t="str">
            <v>NQR</v>
          </cell>
          <cell r="H1211" t="str">
            <v>Rigid Truck</v>
          </cell>
          <cell r="I1211"/>
          <cell r="J1211" t="str">
            <v>Reefer Box With Tail Lift</v>
          </cell>
          <cell r="K1211"/>
          <cell r="L1211"/>
          <cell r="M1211"/>
          <cell r="N1211" t="str">
            <v>JAMLP4450N7P11020</v>
          </cell>
          <cell r="O1211">
            <v>2022</v>
          </cell>
          <cell r="P1211" t="str">
            <v>Japan</v>
          </cell>
          <cell r="Q1211" t="str">
            <v>TR-Transport - Operations</v>
          </cell>
          <cell r="R1211" t="str">
            <v>GWC</v>
          </cell>
          <cell r="S1211" t="str">
            <v>LVQ</v>
          </cell>
          <cell r="T1211"/>
          <cell r="U1211"/>
          <cell r="V1211"/>
          <cell r="W1211">
            <v>4</v>
          </cell>
          <cell r="X1211" t="str">
            <v>White</v>
          </cell>
          <cell r="Y1211" t="str">
            <v>0LT967</v>
          </cell>
          <cell r="Z1211"/>
          <cell r="AA1211" t="str">
            <v>Diesel</v>
          </cell>
          <cell r="AB1211"/>
          <cell r="AC1211">
            <v>1</v>
          </cell>
          <cell r="AD1211"/>
          <cell r="AE1211"/>
          <cell r="AF1211"/>
          <cell r="AG1211"/>
          <cell r="AH1211" t="str">
            <v>5.5TON</v>
          </cell>
          <cell r="AI1211">
            <v>5655</v>
          </cell>
          <cell r="AJ1211">
            <v>8500</v>
          </cell>
          <cell r="AK1211">
            <v>2845</v>
          </cell>
          <cell r="AL1211">
            <v>500</v>
          </cell>
          <cell r="AM1211">
            <v>535</v>
          </cell>
          <cell r="AN1211">
            <v>198</v>
          </cell>
          <cell r="AO1211">
            <v>220</v>
          </cell>
          <cell r="AP1211">
            <v>200</v>
          </cell>
          <cell r="AQ1211">
            <v>220</v>
          </cell>
          <cell r="AR1211"/>
          <cell r="AS1211" t="str">
            <v>Carrier</v>
          </cell>
          <cell r="AT1211" t="str">
            <v>VKB94290803</v>
          </cell>
          <cell r="AU1211" t="str">
            <v>Palfinger</v>
          </cell>
          <cell r="AV1211">
            <v>83754483</v>
          </cell>
          <cell r="AW1211"/>
          <cell r="AX1211"/>
          <cell r="AY1211" t="e">
            <v>#N/A</v>
          </cell>
          <cell r="AZ1211"/>
          <cell r="BA1211">
            <v>45110</v>
          </cell>
          <cell r="BB1211" t="str">
            <v/>
          </cell>
          <cell r="BC1211" t="str">
            <v>Compreh.</v>
          </cell>
          <cell r="BD1211" t="str">
            <v>AVL</v>
          </cell>
          <cell r="BE1211"/>
          <cell r="BF1211" t="str">
            <v>LIGHT VEHICLE TRANSPORT</v>
          </cell>
          <cell r="BG1211" t="str">
            <v>FMB120</v>
          </cell>
          <cell r="BH1211">
            <v>350424065743237</v>
          </cell>
          <cell r="BI1211">
            <v>9742800076673</v>
          </cell>
          <cell r="BJ1211" t="str">
            <v>Fixed</v>
          </cell>
          <cell r="BK1211">
            <v>44749</v>
          </cell>
          <cell r="BL1211"/>
          <cell r="BM1211"/>
          <cell r="BN1211" t="str">
            <v>4000039689/4000039891</v>
          </cell>
          <cell r="BO1211"/>
          <cell r="BP1211"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11">
            <v>1108050100</v>
          </cell>
        </row>
        <row r="1212">
          <cell r="C1212">
            <v>326955</v>
          </cell>
          <cell r="D1212" t="str">
            <v>Active</v>
          </cell>
          <cell r="E1212" t="str">
            <v xml:space="preserve">Hyundai </v>
          </cell>
          <cell r="F1212" t="str">
            <v>Manuel</v>
          </cell>
          <cell r="G1212" t="str">
            <v>HD-72</v>
          </cell>
          <cell r="H1212" t="str">
            <v>Rigid Truck</v>
          </cell>
          <cell r="I1212"/>
          <cell r="J1212" t="str">
            <v>Dry Box With Tail Lift</v>
          </cell>
          <cell r="K1212"/>
          <cell r="L1212"/>
          <cell r="M1212"/>
          <cell r="N1212" t="str">
            <v>KMFGA17C1NC358932</v>
          </cell>
          <cell r="O1212">
            <v>2022</v>
          </cell>
          <cell r="P1212" t="str">
            <v>South Korea</v>
          </cell>
          <cell r="Q1212" t="str">
            <v>TR-Transport - Operations</v>
          </cell>
          <cell r="R1212" t="str">
            <v>GWC</v>
          </cell>
          <cell r="S1212" t="str">
            <v>LVQ</v>
          </cell>
          <cell r="T1212"/>
          <cell r="U1212"/>
          <cell r="V1212"/>
          <cell r="W1212">
            <v>4</v>
          </cell>
          <cell r="X1212" t="str">
            <v>White</v>
          </cell>
          <cell r="Y1212" t="str">
            <v>D4DCMJ698784</v>
          </cell>
          <cell r="Z1212"/>
          <cell r="AA1212" t="str">
            <v>Diesel</v>
          </cell>
          <cell r="AB1212"/>
          <cell r="AC1212"/>
          <cell r="AD1212"/>
          <cell r="AE1212"/>
          <cell r="AF1212"/>
          <cell r="AG1212"/>
          <cell r="AH1212" t="str">
            <v>3.5TON</v>
          </cell>
          <cell r="AI1212">
            <v>3700</v>
          </cell>
          <cell r="AJ1212">
            <v>7200</v>
          </cell>
          <cell r="AK1212">
            <v>3500</v>
          </cell>
          <cell r="AL1212">
            <v>520</v>
          </cell>
          <cell r="AM1212">
            <v>530</v>
          </cell>
          <cell r="AN1212">
            <v>209</v>
          </cell>
          <cell r="AO1212">
            <v>210</v>
          </cell>
          <cell r="AP1212">
            <v>205</v>
          </cell>
          <cell r="AQ1212">
            <v>220</v>
          </cell>
          <cell r="AR1212"/>
          <cell r="AS1212"/>
          <cell r="AT1212"/>
          <cell r="AU1212"/>
          <cell r="AV1212"/>
          <cell r="AW1212"/>
          <cell r="AX1212"/>
          <cell r="AY1212" t="e">
            <v>#N/A</v>
          </cell>
          <cell r="AZ1212"/>
          <cell r="BA1212">
            <v>45082</v>
          </cell>
          <cell r="BB1212" t="str">
            <v/>
          </cell>
          <cell r="BC1212" t="str">
            <v>Compreh.</v>
          </cell>
          <cell r="BD1212" t="str">
            <v>AVL</v>
          </cell>
          <cell r="BE1212"/>
          <cell r="BF1212" t="str">
            <v>LIGHT VEHICLE TRANSPORT</v>
          </cell>
          <cell r="BG1212" t="str">
            <v>FMB120</v>
          </cell>
          <cell r="BH1212">
            <v>350424065745620</v>
          </cell>
          <cell r="BI1212">
            <v>9742800076674</v>
          </cell>
          <cell r="BJ1212" t="str">
            <v>Fixed</v>
          </cell>
          <cell r="BK1212">
            <v>44761</v>
          </cell>
          <cell r="BL1212"/>
          <cell r="BM1212"/>
          <cell r="BN1212" t="str">
            <v>4000039690/4000039891</v>
          </cell>
          <cell r="BO1212"/>
          <cell r="BP1212" t="str">
            <v>4 years or 150000 Kms (whichever comes first)Warranty is applicable only if all perodical services are carried out as per the service manual at an authorized hyundai truck &amp; bus service center Services -2free services (1st 1000 KM ,2nd at 5000 KM).2 year against design and manufacturing deffects excluding wear and tear items for Gorica Refrigerated body,Palfinger taillift &amp; carrier cooling unit.</v>
          </cell>
          <cell r="BQ1212">
            <v>1108050100</v>
          </cell>
        </row>
        <row r="1213">
          <cell r="C1213">
            <v>326956</v>
          </cell>
          <cell r="D1213" t="str">
            <v>Active</v>
          </cell>
          <cell r="E1213" t="str">
            <v xml:space="preserve">Hyundai </v>
          </cell>
          <cell r="F1213" t="str">
            <v>Manuel</v>
          </cell>
          <cell r="G1213" t="str">
            <v>HD-72</v>
          </cell>
          <cell r="H1213" t="str">
            <v>Rigid Truck</v>
          </cell>
          <cell r="I1213"/>
          <cell r="J1213" t="str">
            <v>Dry Box With Tail Lift</v>
          </cell>
          <cell r="K1213"/>
          <cell r="L1213"/>
          <cell r="M1213"/>
          <cell r="N1213" t="str">
            <v>KMFGA17C5NC358934</v>
          </cell>
          <cell r="O1213">
            <v>2022</v>
          </cell>
          <cell r="P1213" t="str">
            <v>South Korea</v>
          </cell>
          <cell r="Q1213" t="str">
            <v>TR-Transport - Operations</v>
          </cell>
          <cell r="R1213" t="str">
            <v>GWC</v>
          </cell>
          <cell r="S1213" t="str">
            <v>LVQ</v>
          </cell>
          <cell r="T1213"/>
          <cell r="U1213"/>
          <cell r="V1213"/>
          <cell r="W1213">
            <v>4</v>
          </cell>
          <cell r="X1213" t="str">
            <v>White</v>
          </cell>
          <cell r="Y1213" t="str">
            <v>D4DCMJ698802</v>
          </cell>
          <cell r="Z1213"/>
          <cell r="AA1213" t="str">
            <v>Diesel</v>
          </cell>
          <cell r="AB1213"/>
          <cell r="AC1213"/>
          <cell r="AD1213"/>
          <cell r="AE1213"/>
          <cell r="AF1213"/>
          <cell r="AG1213"/>
          <cell r="AH1213" t="str">
            <v>3.5TON</v>
          </cell>
          <cell r="AI1213">
            <v>3700</v>
          </cell>
          <cell r="AJ1213">
            <v>7200</v>
          </cell>
          <cell r="AK1213">
            <v>3500</v>
          </cell>
          <cell r="AL1213">
            <v>520</v>
          </cell>
          <cell r="AM1213">
            <v>530</v>
          </cell>
          <cell r="AN1213">
            <v>209</v>
          </cell>
          <cell r="AO1213">
            <v>210</v>
          </cell>
          <cell r="AP1213">
            <v>205</v>
          </cell>
          <cell r="AQ1213">
            <v>220</v>
          </cell>
          <cell r="AR1213"/>
          <cell r="AS1213"/>
          <cell r="AT1213"/>
          <cell r="AU1213"/>
          <cell r="AV1213"/>
          <cell r="AW1213"/>
          <cell r="AX1213"/>
          <cell r="AY1213" t="e">
            <v>#N/A</v>
          </cell>
          <cell r="AZ1213"/>
          <cell r="BA1213">
            <v>45082</v>
          </cell>
          <cell r="BB1213" t="str">
            <v/>
          </cell>
          <cell r="BC1213" t="str">
            <v>Compreh.</v>
          </cell>
          <cell r="BD1213" t="str">
            <v>AVL</v>
          </cell>
          <cell r="BE1213"/>
          <cell r="BF1213" t="str">
            <v>LIGHT VEHICLE TRANSPORT</v>
          </cell>
          <cell r="BG1213" t="str">
            <v>FMB120</v>
          </cell>
          <cell r="BH1213">
            <v>350424065735019</v>
          </cell>
          <cell r="BI1213">
            <v>9742800076676</v>
          </cell>
          <cell r="BJ1213" t="str">
            <v>Fixed</v>
          </cell>
          <cell r="BK1213">
            <v>44761</v>
          </cell>
          <cell r="BL1213"/>
          <cell r="BM1213"/>
          <cell r="BN1213" t="str">
            <v>4000039690/4000039891</v>
          </cell>
          <cell r="BO1213"/>
          <cell r="BP1213" t="str">
            <v>4 years or 150000 Kms (whichever comes first)Warranty is applicable only if all perodical services are carried out as per the service manual at an authorized hyundai truck &amp; bus service center Services -2free services (1st 1000 KM ,2nd at 5000 KM).2 year against design and manufacturing deffects excluding wear and tear items for Gorica Refrigerated body,Palfinger taillift &amp; carrier cooling unit.</v>
          </cell>
          <cell r="BQ1213">
            <v>1108050100</v>
          </cell>
        </row>
        <row r="1214">
          <cell r="C1214">
            <v>326957</v>
          </cell>
          <cell r="D1214" t="str">
            <v>Active</v>
          </cell>
          <cell r="E1214" t="str">
            <v xml:space="preserve">Hyundai </v>
          </cell>
          <cell r="F1214" t="str">
            <v>Manuel</v>
          </cell>
          <cell r="G1214" t="str">
            <v>HD-72</v>
          </cell>
          <cell r="H1214" t="str">
            <v>Rigid Truck</v>
          </cell>
          <cell r="I1214"/>
          <cell r="J1214" t="str">
            <v>Dry Box With Tail Lift</v>
          </cell>
          <cell r="K1214"/>
          <cell r="L1214"/>
          <cell r="M1214"/>
          <cell r="N1214" t="str">
            <v>KMFGA17C3NC358933</v>
          </cell>
          <cell r="O1214">
            <v>2022</v>
          </cell>
          <cell r="P1214" t="str">
            <v>South Korea</v>
          </cell>
          <cell r="Q1214" t="str">
            <v>TR-Transport - Operations</v>
          </cell>
          <cell r="R1214" t="str">
            <v>GWC</v>
          </cell>
          <cell r="S1214" t="str">
            <v>LVQ</v>
          </cell>
          <cell r="T1214"/>
          <cell r="U1214"/>
          <cell r="V1214"/>
          <cell r="W1214">
            <v>4</v>
          </cell>
          <cell r="X1214" t="str">
            <v>White</v>
          </cell>
          <cell r="Y1214" t="str">
            <v>D4DCMJ698768</v>
          </cell>
          <cell r="Z1214"/>
          <cell r="AA1214" t="str">
            <v>Diesel</v>
          </cell>
          <cell r="AB1214"/>
          <cell r="AC1214"/>
          <cell r="AD1214"/>
          <cell r="AE1214"/>
          <cell r="AF1214"/>
          <cell r="AG1214"/>
          <cell r="AH1214" t="str">
            <v>3.5TON</v>
          </cell>
          <cell r="AI1214">
            <v>3700</v>
          </cell>
          <cell r="AJ1214">
            <v>7200</v>
          </cell>
          <cell r="AK1214">
            <v>3500</v>
          </cell>
          <cell r="AL1214">
            <v>520</v>
          </cell>
          <cell r="AM1214">
            <v>530</v>
          </cell>
          <cell r="AN1214">
            <v>209</v>
          </cell>
          <cell r="AO1214">
            <v>210</v>
          </cell>
          <cell r="AP1214">
            <v>205</v>
          </cell>
          <cell r="AQ1214">
            <v>220</v>
          </cell>
          <cell r="AR1214"/>
          <cell r="AS1214"/>
          <cell r="AT1214"/>
          <cell r="AU1214"/>
          <cell r="AV1214"/>
          <cell r="AW1214"/>
          <cell r="AX1214"/>
          <cell r="AY1214" t="e">
            <v>#N/A</v>
          </cell>
          <cell r="AZ1214"/>
          <cell r="BA1214">
            <v>45082</v>
          </cell>
          <cell r="BB1214" t="str">
            <v/>
          </cell>
          <cell r="BC1214" t="str">
            <v>Compreh.</v>
          </cell>
          <cell r="BD1214" t="str">
            <v>AVL</v>
          </cell>
          <cell r="BE1214"/>
          <cell r="BF1214" t="str">
            <v>LIGHT VEHICLE TRANSPORT</v>
          </cell>
          <cell r="BG1214" t="str">
            <v>FMB120</v>
          </cell>
          <cell r="BH1214">
            <v>350424065735274</v>
          </cell>
          <cell r="BI1214">
            <v>9742800076677</v>
          </cell>
          <cell r="BJ1214" t="str">
            <v>Fixed</v>
          </cell>
          <cell r="BK1214">
            <v>44761</v>
          </cell>
          <cell r="BL1214"/>
          <cell r="BM1214"/>
          <cell r="BN1214" t="str">
            <v>4000039690/4000039891</v>
          </cell>
          <cell r="BO1214"/>
          <cell r="BP1214" t="str">
            <v>4 years or 150000 Kms (whichever comes first)Warranty is applicable only if all perodical services are carried out as per the service manual at an authorized hyundai truck &amp; bus service center Services -2free services (1st 1000 KM ,2nd at 5000 KM).2 year against design and manufacturing deffects excluding wear and tear items for Gorica Refrigerated body,Palfinger taillift &amp; carrier cooling unit.</v>
          </cell>
          <cell r="BQ1214">
            <v>1108050100</v>
          </cell>
        </row>
        <row r="1215">
          <cell r="C1215">
            <v>326958</v>
          </cell>
          <cell r="D1215" t="str">
            <v>Active</v>
          </cell>
          <cell r="E1215" t="str">
            <v xml:space="preserve">Hyundai </v>
          </cell>
          <cell r="F1215" t="str">
            <v>Manuel</v>
          </cell>
          <cell r="G1215" t="str">
            <v>HD-72</v>
          </cell>
          <cell r="H1215" t="str">
            <v>Rigid Truck</v>
          </cell>
          <cell r="I1215"/>
          <cell r="J1215" t="str">
            <v>Dry Box With Tail Lift</v>
          </cell>
          <cell r="K1215"/>
          <cell r="L1215"/>
          <cell r="M1215"/>
          <cell r="N1215" t="str">
            <v>KMFGA17C7NC358935</v>
          </cell>
          <cell r="O1215">
            <v>2022</v>
          </cell>
          <cell r="P1215" t="str">
            <v>South Korea</v>
          </cell>
          <cell r="Q1215" t="str">
            <v>TR-Transport - Operations</v>
          </cell>
          <cell r="R1215" t="str">
            <v>GWC</v>
          </cell>
          <cell r="S1215" t="str">
            <v>LVQ</v>
          </cell>
          <cell r="T1215"/>
          <cell r="U1215"/>
          <cell r="V1215"/>
          <cell r="W1215">
            <v>4</v>
          </cell>
          <cell r="X1215" t="str">
            <v>White</v>
          </cell>
          <cell r="Y1215" t="str">
            <v>D4DCMJ698828</v>
          </cell>
          <cell r="Z1215"/>
          <cell r="AA1215" t="str">
            <v>Diesel</v>
          </cell>
          <cell r="AB1215"/>
          <cell r="AC1215"/>
          <cell r="AD1215"/>
          <cell r="AE1215"/>
          <cell r="AF1215"/>
          <cell r="AG1215"/>
          <cell r="AH1215" t="str">
            <v>3.5TON</v>
          </cell>
          <cell r="AI1215">
            <v>3700</v>
          </cell>
          <cell r="AJ1215">
            <v>7200</v>
          </cell>
          <cell r="AK1215">
            <v>3500</v>
          </cell>
          <cell r="AL1215">
            <v>520</v>
          </cell>
          <cell r="AM1215">
            <v>530</v>
          </cell>
          <cell r="AN1215">
            <v>209</v>
          </cell>
          <cell r="AO1215">
            <v>210</v>
          </cell>
          <cell r="AP1215">
            <v>205</v>
          </cell>
          <cell r="AQ1215">
            <v>220</v>
          </cell>
          <cell r="AR1215"/>
          <cell r="AS1215"/>
          <cell r="AT1215"/>
          <cell r="AU1215"/>
          <cell r="AV1215"/>
          <cell r="AW1215"/>
          <cell r="AX1215"/>
          <cell r="AY1215" t="e">
            <v>#N/A</v>
          </cell>
          <cell r="AZ1215"/>
          <cell r="BA1215">
            <v>45082</v>
          </cell>
          <cell r="BB1215" t="str">
            <v/>
          </cell>
          <cell r="BC1215" t="str">
            <v>Compreh.</v>
          </cell>
          <cell r="BD1215" t="str">
            <v>AVL</v>
          </cell>
          <cell r="BE1215"/>
          <cell r="BF1215" t="str">
            <v>LIGHT VEHICLE TRANSPORT</v>
          </cell>
          <cell r="BG1215" t="str">
            <v>FMB120</v>
          </cell>
          <cell r="BH1215">
            <v>350424065735183</v>
          </cell>
          <cell r="BI1215">
            <v>9742800076678</v>
          </cell>
          <cell r="BJ1215" t="str">
            <v>Fixed</v>
          </cell>
          <cell r="BK1215">
            <v>44761</v>
          </cell>
          <cell r="BL1215"/>
          <cell r="BM1215"/>
          <cell r="BN1215" t="str">
            <v>4000039690/4000039891</v>
          </cell>
          <cell r="BO1215"/>
          <cell r="BP1215" t="str">
            <v>4 years or 150000 Kms (whichever comes first)Warranty is applicable only if all perodical services are carried out as per the service manual at an authorized hyundai truck &amp; bus service center Services -2free services (1st 1000 KM ,2nd at 5000 KM).2 year against design and manufacturing deffects excluding wear and tear items for Gorica Refrigerated body,Palfinger taillift &amp; carrier cooling unit.</v>
          </cell>
          <cell r="BQ1215">
            <v>1108050100</v>
          </cell>
        </row>
        <row r="1216">
          <cell r="C1216">
            <v>326959</v>
          </cell>
          <cell r="D1216" t="str">
            <v>Active</v>
          </cell>
          <cell r="E1216" t="str">
            <v xml:space="preserve">Hyundai </v>
          </cell>
          <cell r="F1216" t="str">
            <v>Manuel</v>
          </cell>
          <cell r="G1216" t="str">
            <v>HD-72</v>
          </cell>
          <cell r="H1216" t="str">
            <v>Rigid Truck</v>
          </cell>
          <cell r="I1216"/>
          <cell r="J1216" t="str">
            <v>Dry Box With Tail Lift</v>
          </cell>
          <cell r="K1216"/>
          <cell r="L1216"/>
          <cell r="M1216"/>
          <cell r="N1216" t="str">
            <v>KMFGA17CXNC358931</v>
          </cell>
          <cell r="O1216">
            <v>2022</v>
          </cell>
          <cell r="P1216" t="str">
            <v>South Korea</v>
          </cell>
          <cell r="Q1216" t="str">
            <v>TR-Transport - Operations</v>
          </cell>
          <cell r="R1216" t="str">
            <v>GWC</v>
          </cell>
          <cell r="S1216" t="str">
            <v>LVQ</v>
          </cell>
          <cell r="T1216"/>
          <cell r="U1216"/>
          <cell r="V1216"/>
          <cell r="W1216">
            <v>4</v>
          </cell>
          <cell r="X1216" t="str">
            <v>White</v>
          </cell>
          <cell r="Y1216" t="str">
            <v>D4DCMJ698829</v>
          </cell>
          <cell r="Z1216"/>
          <cell r="AA1216" t="str">
            <v>Diesel</v>
          </cell>
          <cell r="AB1216"/>
          <cell r="AC1216"/>
          <cell r="AD1216"/>
          <cell r="AE1216"/>
          <cell r="AF1216"/>
          <cell r="AG1216"/>
          <cell r="AH1216" t="str">
            <v>3.5TON</v>
          </cell>
          <cell r="AI1216">
            <v>3700</v>
          </cell>
          <cell r="AJ1216">
            <v>7200</v>
          </cell>
          <cell r="AK1216">
            <v>3500</v>
          </cell>
          <cell r="AL1216">
            <v>520</v>
          </cell>
          <cell r="AM1216">
            <v>530</v>
          </cell>
          <cell r="AN1216">
            <v>209</v>
          </cell>
          <cell r="AO1216">
            <v>210</v>
          </cell>
          <cell r="AP1216">
            <v>205</v>
          </cell>
          <cell r="AQ1216">
            <v>220</v>
          </cell>
          <cell r="AR1216"/>
          <cell r="AS1216"/>
          <cell r="AT1216"/>
          <cell r="AU1216"/>
          <cell r="AV1216"/>
          <cell r="AW1216"/>
          <cell r="AX1216"/>
          <cell r="AY1216" t="e">
            <v>#N/A</v>
          </cell>
          <cell r="AZ1216"/>
          <cell r="BA1216">
            <v>45082</v>
          </cell>
          <cell r="BB1216" t="str">
            <v/>
          </cell>
          <cell r="BC1216" t="str">
            <v>Compreh.</v>
          </cell>
          <cell r="BD1216" t="str">
            <v>AVL</v>
          </cell>
          <cell r="BE1216"/>
          <cell r="BF1216" t="str">
            <v>LIGHT VEHICLE TRANSPORT</v>
          </cell>
          <cell r="BG1216" t="str">
            <v>FMB120</v>
          </cell>
          <cell r="BH1216">
            <v>350424065735266</v>
          </cell>
          <cell r="BI1216">
            <v>9742800076675</v>
          </cell>
          <cell r="BJ1216" t="str">
            <v>Fixed</v>
          </cell>
          <cell r="BK1216">
            <v>44761</v>
          </cell>
          <cell r="BL1216"/>
          <cell r="BM1216"/>
          <cell r="BN1216" t="str">
            <v>4000039690/4000039891</v>
          </cell>
          <cell r="BO1216"/>
          <cell r="BP1216" t="str">
            <v>4 years or 150000 Kms (whichever comes first)Warranty is applicable only if all perodical services are carried out as per the service manual at an authorized hyundai truck &amp; bus service center Services -2free services (1st 1000 KM ,2nd at 5000 KM).2 year against design and manufacturing deffects excluding wear and tear items for Gorica Refrigerated body,Palfinger taillift &amp; carrier cooling unit.</v>
          </cell>
          <cell r="BQ1216">
            <v>1108050100</v>
          </cell>
        </row>
        <row r="1217">
          <cell r="C1217">
            <v>326960</v>
          </cell>
          <cell r="D1217" t="str">
            <v>Active</v>
          </cell>
          <cell r="E1217" t="str">
            <v xml:space="preserve">Hyundai </v>
          </cell>
          <cell r="F1217" t="str">
            <v>Manuel</v>
          </cell>
          <cell r="G1217" t="str">
            <v>HD-72</v>
          </cell>
          <cell r="H1217" t="str">
            <v>Rigid Truck</v>
          </cell>
          <cell r="I1217"/>
          <cell r="J1217" t="str">
            <v>Dry Box With Tail Lift</v>
          </cell>
          <cell r="K1217"/>
          <cell r="L1217"/>
          <cell r="M1217"/>
          <cell r="N1217" t="str">
            <v>KMFGA17C9NC358936</v>
          </cell>
          <cell r="O1217">
            <v>2022</v>
          </cell>
          <cell r="P1217" t="str">
            <v>South Korea</v>
          </cell>
          <cell r="Q1217" t="str">
            <v>TR-Transport - Operations</v>
          </cell>
          <cell r="R1217" t="str">
            <v>GWC</v>
          </cell>
          <cell r="S1217" t="str">
            <v>LVQ</v>
          </cell>
          <cell r="T1217"/>
          <cell r="U1217"/>
          <cell r="V1217"/>
          <cell r="W1217">
            <v>4</v>
          </cell>
          <cell r="X1217" t="str">
            <v>White</v>
          </cell>
          <cell r="Y1217" t="str">
            <v>D4DCMJ698775</v>
          </cell>
          <cell r="Z1217"/>
          <cell r="AA1217" t="str">
            <v>Diesel</v>
          </cell>
          <cell r="AB1217"/>
          <cell r="AC1217"/>
          <cell r="AD1217"/>
          <cell r="AE1217"/>
          <cell r="AF1217"/>
          <cell r="AG1217"/>
          <cell r="AH1217" t="str">
            <v>3.5TON</v>
          </cell>
          <cell r="AI1217">
            <v>3700</v>
          </cell>
          <cell r="AJ1217">
            <v>7200</v>
          </cell>
          <cell r="AK1217">
            <v>3500</v>
          </cell>
          <cell r="AL1217">
            <v>520</v>
          </cell>
          <cell r="AM1217">
            <v>530</v>
          </cell>
          <cell r="AN1217">
            <v>209</v>
          </cell>
          <cell r="AO1217">
            <v>210</v>
          </cell>
          <cell r="AP1217">
            <v>205</v>
          </cell>
          <cell r="AQ1217">
            <v>220</v>
          </cell>
          <cell r="AR1217"/>
          <cell r="AS1217"/>
          <cell r="AT1217"/>
          <cell r="AU1217"/>
          <cell r="AV1217"/>
          <cell r="AW1217"/>
          <cell r="AX1217"/>
          <cell r="AY1217" t="e">
            <v>#N/A</v>
          </cell>
          <cell r="AZ1217"/>
          <cell r="BA1217">
            <v>45082</v>
          </cell>
          <cell r="BB1217" t="str">
            <v/>
          </cell>
          <cell r="BC1217" t="str">
            <v>Compreh.</v>
          </cell>
          <cell r="BD1217" t="str">
            <v>AVL</v>
          </cell>
          <cell r="BE1217"/>
          <cell r="BF1217" t="str">
            <v>LIGHT VEHICLE TRANSPORT</v>
          </cell>
          <cell r="BG1217" t="str">
            <v>FMB120</v>
          </cell>
          <cell r="BH1217">
            <v>350424065735142</v>
          </cell>
          <cell r="BI1217">
            <v>9742800076679</v>
          </cell>
          <cell r="BJ1217" t="str">
            <v>Fixed</v>
          </cell>
          <cell r="BK1217">
            <v>44761</v>
          </cell>
          <cell r="BL1217"/>
          <cell r="BM1217"/>
          <cell r="BN1217" t="str">
            <v>4000039690/4000039891</v>
          </cell>
          <cell r="BO1217"/>
          <cell r="BP1217" t="str">
            <v>4 years or 150000 Kms (whichever comes first)Warranty is applicable only if all perodical services are carried out as per the service manual at an authorized hyundai truck &amp; bus service center Services -2free services (1st 1000 KM ,2nd at 5000 KM).2 year against design and manufacturing deffects excluding wear and tear items for Gorica Refrigerated body,Palfinger taillift &amp; carrier cooling unit.</v>
          </cell>
          <cell r="BQ1217">
            <v>1108050100</v>
          </cell>
        </row>
        <row r="1218">
          <cell r="C1218">
            <v>192135</v>
          </cell>
          <cell r="D1218" t="str">
            <v>Active</v>
          </cell>
          <cell r="E1218" t="str">
            <v>Isuzu</v>
          </cell>
          <cell r="F1218" t="str">
            <v>Manuel</v>
          </cell>
          <cell r="G1218" t="str">
            <v>NQR</v>
          </cell>
          <cell r="H1218" t="str">
            <v>Rigid Truck</v>
          </cell>
          <cell r="I1218"/>
          <cell r="J1218" t="str">
            <v>Reefer Box With Tail Lift</v>
          </cell>
          <cell r="K1218"/>
          <cell r="L1218"/>
          <cell r="M1218"/>
          <cell r="N1218" t="str">
            <v>JAMLP445XN7P10098</v>
          </cell>
          <cell r="O1218">
            <v>2022</v>
          </cell>
          <cell r="P1218" t="str">
            <v>Japan</v>
          </cell>
          <cell r="Q1218" t="str">
            <v>TR-Transport - Operations</v>
          </cell>
          <cell r="R1218" t="str">
            <v>GWC</v>
          </cell>
          <cell r="S1218" t="str">
            <v>LVQ</v>
          </cell>
          <cell r="T1218"/>
          <cell r="U1218"/>
          <cell r="V1218"/>
          <cell r="W1218">
            <v>4</v>
          </cell>
          <cell r="X1218" t="str">
            <v>White</v>
          </cell>
          <cell r="Y1218" t="str">
            <v>0LN885</v>
          </cell>
          <cell r="Z1218"/>
          <cell r="AA1218" t="str">
            <v>Diesel</v>
          </cell>
          <cell r="AB1218"/>
          <cell r="AC1218">
            <v>1</v>
          </cell>
          <cell r="AD1218"/>
          <cell r="AE1218"/>
          <cell r="AF1218"/>
          <cell r="AG1218"/>
          <cell r="AH1218" t="str">
            <v>5.5TON</v>
          </cell>
          <cell r="AI1218">
            <v>5655</v>
          </cell>
          <cell r="AJ1218">
            <v>8500</v>
          </cell>
          <cell r="AK1218">
            <v>2845</v>
          </cell>
          <cell r="AL1218">
            <v>500</v>
          </cell>
          <cell r="AM1218">
            <v>535</v>
          </cell>
          <cell r="AN1218">
            <v>198</v>
          </cell>
          <cell r="AO1218">
            <v>220</v>
          </cell>
          <cell r="AP1218">
            <v>200</v>
          </cell>
          <cell r="AQ1218">
            <v>220</v>
          </cell>
          <cell r="AR1218"/>
          <cell r="AS1218" t="str">
            <v>Carrier</v>
          </cell>
          <cell r="AT1218" t="str">
            <v>VKB94290648</v>
          </cell>
          <cell r="AU1218" t="str">
            <v>Palfinger</v>
          </cell>
          <cell r="AV1218">
            <v>83754488</v>
          </cell>
          <cell r="AW1218"/>
          <cell r="AX1218"/>
          <cell r="AY1218" t="e">
            <v>#N/A</v>
          </cell>
          <cell r="AZ1218"/>
          <cell r="BA1218">
            <v>45110</v>
          </cell>
          <cell r="BB1218" t="str">
            <v/>
          </cell>
          <cell r="BC1218" t="str">
            <v>Compreh.</v>
          </cell>
          <cell r="BD1218" t="str">
            <v>AVL</v>
          </cell>
          <cell r="BE1218"/>
          <cell r="BF1218" t="str">
            <v>LIGHT VEHICLE TRANSPORT</v>
          </cell>
          <cell r="BG1218" t="str">
            <v>FMB120</v>
          </cell>
          <cell r="BH1218">
            <v>350424069223442</v>
          </cell>
          <cell r="BI1218">
            <v>9742800076682</v>
          </cell>
          <cell r="BJ1218" t="str">
            <v>Fixed</v>
          </cell>
          <cell r="BK1218">
            <v>44762</v>
          </cell>
          <cell r="BL1218"/>
          <cell r="BM1218"/>
          <cell r="BN1218" t="str">
            <v>4000039689/4000039891</v>
          </cell>
          <cell r="BO1218"/>
          <cell r="BP1218"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18">
            <v>1108050100</v>
          </cell>
        </row>
        <row r="1219">
          <cell r="C1219">
            <v>316133</v>
          </cell>
          <cell r="D1219" t="str">
            <v>Active</v>
          </cell>
          <cell r="E1219" t="str">
            <v>Isuzu</v>
          </cell>
          <cell r="F1219" t="str">
            <v>Manuel</v>
          </cell>
          <cell r="G1219" t="str">
            <v>NQR</v>
          </cell>
          <cell r="H1219" t="str">
            <v>Rigid Truck</v>
          </cell>
          <cell r="I1219"/>
          <cell r="J1219" t="str">
            <v>Dry Box With Tail Lift</v>
          </cell>
          <cell r="K1219"/>
          <cell r="L1219"/>
          <cell r="M1219"/>
          <cell r="N1219" t="str">
            <v>JAMLP4456N7P08722</v>
          </cell>
          <cell r="O1219">
            <v>2022</v>
          </cell>
          <cell r="P1219" t="str">
            <v>Japan</v>
          </cell>
          <cell r="Q1219" t="str">
            <v>TR-Transport - Operations</v>
          </cell>
          <cell r="R1219" t="str">
            <v>GWC</v>
          </cell>
          <cell r="S1219" t="str">
            <v>LVQ</v>
          </cell>
          <cell r="T1219"/>
          <cell r="U1219"/>
          <cell r="V1219"/>
          <cell r="W1219">
            <v>4</v>
          </cell>
          <cell r="X1219" t="str">
            <v>White</v>
          </cell>
          <cell r="Y1219" t="str">
            <v>OLJ550</v>
          </cell>
          <cell r="Z1219"/>
          <cell r="AA1219" t="str">
            <v>Diesel</v>
          </cell>
          <cell r="AB1219"/>
          <cell r="AC1219">
            <v>1</v>
          </cell>
          <cell r="AD1219"/>
          <cell r="AE1219"/>
          <cell r="AF1219"/>
          <cell r="AG1219"/>
          <cell r="AH1219" t="str">
            <v>5.5TON</v>
          </cell>
          <cell r="AI1219">
            <v>5655</v>
          </cell>
          <cell r="AJ1219">
            <v>8500</v>
          </cell>
          <cell r="AK1219">
            <v>2845</v>
          </cell>
          <cell r="AL1219">
            <v>500</v>
          </cell>
          <cell r="AM1219">
            <v>535</v>
          </cell>
          <cell r="AN1219">
            <v>198</v>
          </cell>
          <cell r="AO1219">
            <v>220</v>
          </cell>
          <cell r="AP1219">
            <v>200</v>
          </cell>
          <cell r="AQ1219">
            <v>220</v>
          </cell>
          <cell r="AR1219"/>
          <cell r="AS1219"/>
          <cell r="AT1219"/>
          <cell r="AU1219"/>
          <cell r="AV1219"/>
          <cell r="AW1219"/>
          <cell r="AX1219"/>
          <cell r="AY1219" t="e">
            <v>#N/A</v>
          </cell>
          <cell r="AZ1219"/>
          <cell r="BA1219">
            <v>45110</v>
          </cell>
          <cell r="BB1219" t="str">
            <v/>
          </cell>
          <cell r="BC1219" t="str">
            <v>Compreh.</v>
          </cell>
          <cell r="BD1219" t="str">
            <v>AVL</v>
          </cell>
          <cell r="BE1219"/>
          <cell r="BF1219" t="str">
            <v>LIGHT VEHICLE TRANSPORT</v>
          </cell>
          <cell r="BG1219" t="str">
            <v>FMB120</v>
          </cell>
          <cell r="BH1219">
            <v>350424060556998</v>
          </cell>
          <cell r="BI1219">
            <v>9742800076681</v>
          </cell>
          <cell r="BJ1219" t="str">
            <v>Fixed</v>
          </cell>
          <cell r="BK1219">
            <v>44762</v>
          </cell>
          <cell r="BL1219"/>
          <cell r="BM1219"/>
          <cell r="BN1219" t="str">
            <v>4000039689/4000039891</v>
          </cell>
          <cell r="BO1219"/>
          <cell r="BP1219"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19">
            <v>1108050100</v>
          </cell>
        </row>
        <row r="1220">
          <cell r="C1220">
            <v>331397</v>
          </cell>
          <cell r="D1220" t="str">
            <v>Active</v>
          </cell>
          <cell r="E1220" t="str">
            <v>Isuzu</v>
          </cell>
          <cell r="F1220" t="str">
            <v>Manuel</v>
          </cell>
          <cell r="G1220" t="str">
            <v>NQR</v>
          </cell>
          <cell r="H1220" t="str">
            <v>Rigid Truck</v>
          </cell>
          <cell r="I1220"/>
          <cell r="J1220" t="str">
            <v>Reefer Box With Tail Lift</v>
          </cell>
          <cell r="K1220"/>
          <cell r="L1220"/>
          <cell r="M1220"/>
          <cell r="N1220" t="str">
            <v>JAMLP4453N7P11013</v>
          </cell>
          <cell r="O1220">
            <v>2022</v>
          </cell>
          <cell r="P1220" t="str">
            <v>Japan</v>
          </cell>
          <cell r="Q1220" t="str">
            <v>TR-Transport - Operations</v>
          </cell>
          <cell r="R1220" t="str">
            <v>GWC</v>
          </cell>
          <cell r="S1220" t="str">
            <v>LVQ</v>
          </cell>
          <cell r="T1220"/>
          <cell r="U1220"/>
          <cell r="V1220"/>
          <cell r="W1220">
            <v>4</v>
          </cell>
          <cell r="X1220" t="str">
            <v>White</v>
          </cell>
          <cell r="Y1220" t="str">
            <v>0LT947</v>
          </cell>
          <cell r="Z1220"/>
          <cell r="AA1220" t="str">
            <v>Diesel</v>
          </cell>
          <cell r="AB1220"/>
          <cell r="AC1220">
            <v>1</v>
          </cell>
          <cell r="AD1220"/>
          <cell r="AE1220"/>
          <cell r="AF1220"/>
          <cell r="AG1220"/>
          <cell r="AH1220" t="str">
            <v>5.5TON</v>
          </cell>
          <cell r="AI1220">
            <v>5655</v>
          </cell>
          <cell r="AJ1220">
            <v>8500</v>
          </cell>
          <cell r="AK1220">
            <v>2845</v>
          </cell>
          <cell r="AL1220">
            <v>500</v>
          </cell>
          <cell r="AM1220">
            <v>535</v>
          </cell>
          <cell r="AN1220">
            <v>198</v>
          </cell>
          <cell r="AO1220">
            <v>220</v>
          </cell>
          <cell r="AP1220">
            <v>200</v>
          </cell>
          <cell r="AQ1220">
            <v>220</v>
          </cell>
          <cell r="AR1220"/>
          <cell r="AS1220" t="str">
            <v>Carrier</v>
          </cell>
          <cell r="AT1220" t="str">
            <v>VKB94290817</v>
          </cell>
          <cell r="AU1220" t="str">
            <v>Palfinger</v>
          </cell>
          <cell r="AV1220">
            <v>83754491</v>
          </cell>
          <cell r="AW1220"/>
          <cell r="AX1220"/>
          <cell r="AY1220" t="e">
            <v>#N/A</v>
          </cell>
          <cell r="AZ1220"/>
          <cell r="BA1220">
            <v>45110</v>
          </cell>
          <cell r="BB1220" t="str">
            <v/>
          </cell>
          <cell r="BC1220" t="str">
            <v>Compreh.</v>
          </cell>
          <cell r="BD1220" t="str">
            <v>AVL</v>
          </cell>
          <cell r="BE1220"/>
          <cell r="BF1220" t="str">
            <v>LIGHT VEHICLE TRANSPORT</v>
          </cell>
          <cell r="BG1220" t="str">
            <v>FMB120</v>
          </cell>
          <cell r="BH1220">
            <v>350424066556075</v>
          </cell>
          <cell r="BI1220">
            <v>9742800076680</v>
          </cell>
          <cell r="BJ1220" t="str">
            <v>Fixed</v>
          </cell>
          <cell r="BK1220">
            <v>44762</v>
          </cell>
          <cell r="BL1220"/>
          <cell r="BM1220"/>
          <cell r="BN1220" t="str">
            <v>4000039689/4000039891</v>
          </cell>
          <cell r="BO1220"/>
          <cell r="BP1220"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20">
            <v>1108050100</v>
          </cell>
        </row>
        <row r="1221">
          <cell r="C1221">
            <v>332041</v>
          </cell>
          <cell r="D1221" t="str">
            <v>Active</v>
          </cell>
          <cell r="E1221" t="str">
            <v>Isuzu</v>
          </cell>
          <cell r="F1221" t="str">
            <v>Manuel</v>
          </cell>
          <cell r="G1221" t="str">
            <v>NQR</v>
          </cell>
          <cell r="H1221" t="str">
            <v>Rigid Truck</v>
          </cell>
          <cell r="I1221"/>
          <cell r="J1221" t="str">
            <v>Reefer Box With Tail Lift</v>
          </cell>
          <cell r="K1221"/>
          <cell r="L1221"/>
          <cell r="M1221"/>
          <cell r="N1221" t="str">
            <v>JAMLP4454N7P10100</v>
          </cell>
          <cell r="O1221">
            <v>2022</v>
          </cell>
          <cell r="P1221" t="str">
            <v>Japan</v>
          </cell>
          <cell r="Q1221" t="str">
            <v>TR-Transport - Operations</v>
          </cell>
          <cell r="R1221" t="str">
            <v>GWC</v>
          </cell>
          <cell r="S1221" t="str">
            <v>LVQ</v>
          </cell>
          <cell r="T1221"/>
          <cell r="U1221"/>
          <cell r="V1221"/>
          <cell r="W1221">
            <v>4</v>
          </cell>
          <cell r="X1221" t="str">
            <v>White</v>
          </cell>
          <cell r="Y1221" t="str">
            <v>0LN928</v>
          </cell>
          <cell r="Z1221"/>
          <cell r="AA1221" t="str">
            <v>Diesel</v>
          </cell>
          <cell r="AB1221"/>
          <cell r="AC1221">
            <v>1</v>
          </cell>
          <cell r="AD1221"/>
          <cell r="AE1221"/>
          <cell r="AF1221"/>
          <cell r="AG1221"/>
          <cell r="AH1221" t="str">
            <v>5.5TON</v>
          </cell>
          <cell r="AI1221">
            <v>5655</v>
          </cell>
          <cell r="AJ1221">
            <v>8500</v>
          </cell>
          <cell r="AK1221">
            <v>2845</v>
          </cell>
          <cell r="AL1221">
            <v>500</v>
          </cell>
          <cell r="AM1221">
            <v>535</v>
          </cell>
          <cell r="AN1221">
            <v>198</v>
          </cell>
          <cell r="AO1221">
            <v>220</v>
          </cell>
          <cell r="AP1221">
            <v>200</v>
          </cell>
          <cell r="AQ1221">
            <v>220</v>
          </cell>
          <cell r="AR1221"/>
          <cell r="AS1221" t="str">
            <v>Carrier</v>
          </cell>
          <cell r="AT1221" t="str">
            <v>VKB94290821</v>
          </cell>
          <cell r="AU1221" t="str">
            <v>Palfinger</v>
          </cell>
          <cell r="AV1221">
            <v>83754497</v>
          </cell>
          <cell r="AW1221"/>
          <cell r="AX1221"/>
          <cell r="AY1221" t="e">
            <v>#N/A</v>
          </cell>
          <cell r="AZ1221"/>
          <cell r="BA1221">
            <v>45110</v>
          </cell>
          <cell r="BB1221" t="str">
            <v/>
          </cell>
          <cell r="BC1221" t="str">
            <v>Compreh.</v>
          </cell>
          <cell r="BD1221" t="str">
            <v>AVL</v>
          </cell>
          <cell r="BE1221"/>
          <cell r="BF1221" t="str">
            <v>LIGHT VEHICLE TRANSPORT</v>
          </cell>
          <cell r="BG1221" t="str">
            <v>FMB120</v>
          </cell>
          <cell r="BH1221">
            <v>350424065743179</v>
          </cell>
          <cell r="BI1221">
            <v>9742800076688</v>
          </cell>
          <cell r="BJ1221" t="str">
            <v>Fixed</v>
          </cell>
          <cell r="BK1221">
            <v>44762</v>
          </cell>
          <cell r="BL1221"/>
          <cell r="BM1221"/>
          <cell r="BN1221" t="str">
            <v>4000039689/4000039891</v>
          </cell>
          <cell r="BO1221"/>
          <cell r="BP1221"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21">
            <v>1108050100</v>
          </cell>
        </row>
        <row r="1222">
          <cell r="C1222">
            <v>332042</v>
          </cell>
          <cell r="D1222" t="str">
            <v>Active</v>
          </cell>
          <cell r="E1222" t="str">
            <v>Isuzu</v>
          </cell>
          <cell r="F1222" t="str">
            <v>Manuel</v>
          </cell>
          <cell r="G1222" t="str">
            <v>NQR</v>
          </cell>
          <cell r="H1222" t="str">
            <v>Rigid Truck</v>
          </cell>
          <cell r="I1222"/>
          <cell r="J1222" t="str">
            <v>Reefer Box With Tail Lift</v>
          </cell>
          <cell r="K1222"/>
          <cell r="L1222"/>
          <cell r="M1222"/>
          <cell r="N1222" t="str">
            <v>JAMLP4451N7P10099</v>
          </cell>
          <cell r="O1222">
            <v>2022</v>
          </cell>
          <cell r="P1222" t="str">
            <v>Japan</v>
          </cell>
          <cell r="Q1222" t="str">
            <v>TR-Transport - Operations</v>
          </cell>
          <cell r="R1222" t="str">
            <v>GWC</v>
          </cell>
          <cell r="S1222" t="str">
            <v>LVQ</v>
          </cell>
          <cell r="T1222"/>
          <cell r="U1222"/>
          <cell r="V1222"/>
          <cell r="W1222">
            <v>4</v>
          </cell>
          <cell r="X1222" t="str">
            <v>White</v>
          </cell>
          <cell r="Y1222" t="str">
            <v>0LN911</v>
          </cell>
          <cell r="Z1222"/>
          <cell r="AA1222" t="str">
            <v>Diesel</v>
          </cell>
          <cell r="AB1222"/>
          <cell r="AC1222">
            <v>1</v>
          </cell>
          <cell r="AD1222"/>
          <cell r="AE1222"/>
          <cell r="AF1222"/>
          <cell r="AG1222"/>
          <cell r="AH1222" t="str">
            <v>5.5TON</v>
          </cell>
          <cell r="AI1222">
            <v>5655</v>
          </cell>
          <cell r="AJ1222">
            <v>8500</v>
          </cell>
          <cell r="AK1222">
            <v>2845</v>
          </cell>
          <cell r="AL1222">
            <v>500</v>
          </cell>
          <cell r="AM1222">
            <v>535</v>
          </cell>
          <cell r="AN1222">
            <v>198</v>
          </cell>
          <cell r="AO1222">
            <v>220</v>
          </cell>
          <cell r="AP1222">
            <v>200</v>
          </cell>
          <cell r="AQ1222">
            <v>220</v>
          </cell>
          <cell r="AR1222"/>
          <cell r="AS1222" t="str">
            <v>Carrier</v>
          </cell>
          <cell r="AT1222" t="str">
            <v>VKB94290650</v>
          </cell>
          <cell r="AU1222" t="str">
            <v>Palfinger</v>
          </cell>
          <cell r="AV1222">
            <v>83754489</v>
          </cell>
          <cell r="AW1222"/>
          <cell r="AX1222"/>
          <cell r="AY1222" t="e">
            <v>#N/A</v>
          </cell>
          <cell r="AZ1222"/>
          <cell r="BA1222">
            <v>45110</v>
          </cell>
          <cell r="BB1222" t="str">
            <v/>
          </cell>
          <cell r="BC1222" t="str">
            <v>Compreh.</v>
          </cell>
          <cell r="BD1222" t="str">
            <v>AVL</v>
          </cell>
          <cell r="BE1222"/>
          <cell r="BF1222" t="str">
            <v>LIGHT VEHICLE TRANSPORT</v>
          </cell>
          <cell r="BG1222" t="str">
            <v>FMB120</v>
          </cell>
          <cell r="BH1222">
            <v>350424065745778</v>
          </cell>
          <cell r="BI1222">
            <v>9742800076687</v>
          </cell>
          <cell r="BJ1222" t="str">
            <v>Fixed</v>
          </cell>
          <cell r="BK1222">
            <v>44762</v>
          </cell>
          <cell r="BL1222"/>
          <cell r="BM1222"/>
          <cell r="BN1222" t="str">
            <v>4000039689/4000039891</v>
          </cell>
          <cell r="BO1222"/>
          <cell r="BP1222"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22">
            <v>1108050100</v>
          </cell>
        </row>
        <row r="1223">
          <cell r="C1223">
            <v>332043</v>
          </cell>
          <cell r="D1223" t="str">
            <v>Active</v>
          </cell>
          <cell r="E1223" t="str">
            <v>Isuzu</v>
          </cell>
          <cell r="F1223" t="str">
            <v>Manuel</v>
          </cell>
          <cell r="G1223" t="str">
            <v>NQR</v>
          </cell>
          <cell r="H1223" t="str">
            <v>Rigid Truck</v>
          </cell>
          <cell r="I1223"/>
          <cell r="J1223" t="str">
            <v>Reefer Box With Tail Lift</v>
          </cell>
          <cell r="K1223"/>
          <cell r="L1223"/>
          <cell r="M1223"/>
          <cell r="N1223" t="str">
            <v>JAMLP4453N7P11349</v>
          </cell>
          <cell r="O1223">
            <v>2022</v>
          </cell>
          <cell r="P1223" t="str">
            <v>Japan</v>
          </cell>
          <cell r="Q1223" t="str">
            <v>TR-Transport - Operations</v>
          </cell>
          <cell r="R1223" t="str">
            <v>GWC</v>
          </cell>
          <cell r="S1223" t="str">
            <v>LVQ</v>
          </cell>
          <cell r="T1223"/>
          <cell r="U1223"/>
          <cell r="V1223"/>
          <cell r="W1223">
            <v>4</v>
          </cell>
          <cell r="X1223" t="str">
            <v>White</v>
          </cell>
          <cell r="Y1223" t="str">
            <v>0LY422</v>
          </cell>
          <cell r="Z1223"/>
          <cell r="AA1223" t="str">
            <v>Diesel</v>
          </cell>
          <cell r="AB1223"/>
          <cell r="AC1223">
            <v>1</v>
          </cell>
          <cell r="AD1223"/>
          <cell r="AE1223"/>
          <cell r="AF1223"/>
          <cell r="AG1223"/>
          <cell r="AH1223" t="str">
            <v>5.5TON</v>
          </cell>
          <cell r="AI1223">
            <v>5655</v>
          </cell>
          <cell r="AJ1223">
            <v>8500</v>
          </cell>
          <cell r="AK1223">
            <v>2845</v>
          </cell>
          <cell r="AL1223">
            <v>500</v>
          </cell>
          <cell r="AM1223">
            <v>535</v>
          </cell>
          <cell r="AN1223">
            <v>198</v>
          </cell>
          <cell r="AO1223">
            <v>220</v>
          </cell>
          <cell r="AP1223">
            <v>200</v>
          </cell>
          <cell r="AQ1223">
            <v>220</v>
          </cell>
          <cell r="AR1223"/>
          <cell r="AS1223" t="str">
            <v>Carrier</v>
          </cell>
          <cell r="AT1223" t="str">
            <v>VKB94290802</v>
          </cell>
          <cell r="AU1223" t="str">
            <v>Palfinger</v>
          </cell>
          <cell r="AV1223">
            <v>837544694</v>
          </cell>
          <cell r="AW1223"/>
          <cell r="AX1223"/>
          <cell r="AY1223" t="e">
            <v>#N/A</v>
          </cell>
          <cell r="AZ1223"/>
          <cell r="BA1223">
            <v>45110</v>
          </cell>
          <cell r="BB1223" t="str">
            <v/>
          </cell>
          <cell r="BC1223" t="str">
            <v>Compreh.</v>
          </cell>
          <cell r="BD1223" t="str">
            <v>AVL</v>
          </cell>
          <cell r="BE1223"/>
          <cell r="BF1223" t="str">
            <v>LIGHT VEHICLE TRANSPORT</v>
          </cell>
          <cell r="BG1223" t="str">
            <v>FMB120</v>
          </cell>
          <cell r="BH1223">
            <v>350424065738914</v>
          </cell>
          <cell r="BI1223">
            <v>9742800076686</v>
          </cell>
          <cell r="BJ1223" t="str">
            <v>Fixed</v>
          </cell>
          <cell r="BK1223">
            <v>44762</v>
          </cell>
          <cell r="BL1223"/>
          <cell r="BM1223"/>
          <cell r="BN1223" t="str">
            <v>4000039689/4000039891</v>
          </cell>
          <cell r="BO1223"/>
          <cell r="BP1223"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23">
            <v>1108050100</v>
          </cell>
        </row>
        <row r="1224">
          <cell r="C1224">
            <v>332044</v>
          </cell>
          <cell r="D1224" t="str">
            <v>Active</v>
          </cell>
          <cell r="E1224" t="str">
            <v>Isuzu</v>
          </cell>
          <cell r="F1224" t="str">
            <v>Manuel</v>
          </cell>
          <cell r="G1224" t="str">
            <v>NQR</v>
          </cell>
          <cell r="H1224" t="str">
            <v>Rigid Truck</v>
          </cell>
          <cell r="I1224"/>
          <cell r="J1224" t="str">
            <v>Reefer Box With Tail Lift</v>
          </cell>
          <cell r="K1224"/>
          <cell r="L1224"/>
          <cell r="M1224"/>
          <cell r="N1224" t="str">
            <v>JAMLP4451N7P11026</v>
          </cell>
          <cell r="O1224">
            <v>2022</v>
          </cell>
          <cell r="P1224" t="str">
            <v>Japan</v>
          </cell>
          <cell r="Q1224" t="str">
            <v>TR-Transport - Operations</v>
          </cell>
          <cell r="R1224" t="str">
            <v>GWC</v>
          </cell>
          <cell r="S1224" t="str">
            <v>LVQ</v>
          </cell>
          <cell r="T1224"/>
          <cell r="U1224"/>
          <cell r="V1224"/>
          <cell r="W1224">
            <v>4</v>
          </cell>
          <cell r="X1224" t="str">
            <v>White</v>
          </cell>
          <cell r="Y1224" t="str">
            <v>0LT961</v>
          </cell>
          <cell r="Z1224"/>
          <cell r="AA1224" t="str">
            <v>Diesel</v>
          </cell>
          <cell r="AB1224"/>
          <cell r="AC1224">
            <v>1</v>
          </cell>
          <cell r="AD1224"/>
          <cell r="AE1224"/>
          <cell r="AF1224"/>
          <cell r="AG1224"/>
          <cell r="AH1224" t="str">
            <v>5.5TON</v>
          </cell>
          <cell r="AI1224">
            <v>5655</v>
          </cell>
          <cell r="AJ1224">
            <v>8500</v>
          </cell>
          <cell r="AK1224">
            <v>2845</v>
          </cell>
          <cell r="AL1224">
            <v>500</v>
          </cell>
          <cell r="AM1224">
            <v>535</v>
          </cell>
          <cell r="AN1224">
            <v>198</v>
          </cell>
          <cell r="AO1224">
            <v>220</v>
          </cell>
          <cell r="AP1224">
            <v>200</v>
          </cell>
          <cell r="AQ1224">
            <v>220</v>
          </cell>
          <cell r="AR1224"/>
          <cell r="AS1224" t="str">
            <v>Carrier</v>
          </cell>
          <cell r="AT1224" t="str">
            <v>VKB94290827</v>
          </cell>
          <cell r="AU1224" t="str">
            <v>Palfinger</v>
          </cell>
          <cell r="AV1224">
            <v>83754495</v>
          </cell>
          <cell r="AW1224"/>
          <cell r="AX1224"/>
          <cell r="AY1224" t="e">
            <v>#N/A</v>
          </cell>
          <cell r="AZ1224"/>
          <cell r="BA1224">
            <v>45110</v>
          </cell>
          <cell r="BB1224" t="str">
            <v/>
          </cell>
          <cell r="BC1224" t="str">
            <v>Compreh.</v>
          </cell>
          <cell r="BD1224" t="str">
            <v>AVL</v>
          </cell>
          <cell r="BE1224"/>
          <cell r="BF1224" t="str">
            <v>LIGHT VEHICLE TRANSPORT</v>
          </cell>
          <cell r="BG1224" t="str">
            <v>FMB120</v>
          </cell>
          <cell r="BH1224">
            <v>350424065750505</v>
          </cell>
          <cell r="BI1224">
            <v>9742800076685</v>
          </cell>
          <cell r="BJ1224" t="str">
            <v>Fixed</v>
          </cell>
          <cell r="BK1224">
            <v>44762</v>
          </cell>
          <cell r="BL1224"/>
          <cell r="BM1224"/>
          <cell r="BN1224" t="str">
            <v>4000039689/4000039891</v>
          </cell>
          <cell r="BO1224"/>
          <cell r="BP1224"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24">
            <v>1108050100</v>
          </cell>
        </row>
        <row r="1225">
          <cell r="C1225">
            <v>332045</v>
          </cell>
          <cell r="D1225" t="str">
            <v>Active</v>
          </cell>
          <cell r="E1225" t="str">
            <v>Isuzu</v>
          </cell>
          <cell r="F1225" t="str">
            <v>Manuel</v>
          </cell>
          <cell r="G1225" t="str">
            <v>NQR</v>
          </cell>
          <cell r="H1225" t="str">
            <v>Rigid Truck</v>
          </cell>
          <cell r="I1225"/>
          <cell r="J1225" t="str">
            <v>Dry Box With Tail Lift</v>
          </cell>
          <cell r="K1225"/>
          <cell r="L1225"/>
          <cell r="M1225"/>
          <cell r="N1225" t="str">
            <v>JAMLP4451N7P02410</v>
          </cell>
          <cell r="O1225">
            <v>2022</v>
          </cell>
          <cell r="P1225" t="str">
            <v>Japan</v>
          </cell>
          <cell r="Q1225" t="str">
            <v>TR-Transport - Operations</v>
          </cell>
          <cell r="R1225" t="str">
            <v>GWC</v>
          </cell>
          <cell r="S1225" t="str">
            <v>LVQ</v>
          </cell>
          <cell r="T1225"/>
          <cell r="U1225"/>
          <cell r="V1225"/>
          <cell r="W1225">
            <v>4</v>
          </cell>
          <cell r="X1225" t="str">
            <v>White</v>
          </cell>
          <cell r="Y1225" t="str">
            <v>0JL744</v>
          </cell>
          <cell r="Z1225"/>
          <cell r="AA1225" t="str">
            <v>Diesel</v>
          </cell>
          <cell r="AB1225"/>
          <cell r="AC1225">
            <v>1</v>
          </cell>
          <cell r="AD1225"/>
          <cell r="AE1225"/>
          <cell r="AF1225"/>
          <cell r="AG1225"/>
          <cell r="AH1225" t="str">
            <v>5.5TON</v>
          </cell>
          <cell r="AI1225">
            <v>5655</v>
          </cell>
          <cell r="AJ1225">
            <v>8500</v>
          </cell>
          <cell r="AK1225">
            <v>2845</v>
          </cell>
          <cell r="AL1225">
            <v>500</v>
          </cell>
          <cell r="AM1225">
            <v>535</v>
          </cell>
          <cell r="AN1225">
            <v>198</v>
          </cell>
          <cell r="AO1225">
            <v>220</v>
          </cell>
          <cell r="AP1225">
            <v>200</v>
          </cell>
          <cell r="AQ1225">
            <v>220</v>
          </cell>
          <cell r="AR1225"/>
          <cell r="AS1225"/>
          <cell r="AT1225"/>
          <cell r="AU1225"/>
          <cell r="AV1225"/>
          <cell r="AW1225"/>
          <cell r="AX1225"/>
          <cell r="AY1225" t="e">
            <v>#N/A</v>
          </cell>
          <cell r="AZ1225"/>
          <cell r="BA1225">
            <v>45110</v>
          </cell>
          <cell r="BB1225" t="str">
            <v/>
          </cell>
          <cell r="BC1225" t="str">
            <v>Compreh.</v>
          </cell>
          <cell r="BD1225" t="str">
            <v>AVL</v>
          </cell>
          <cell r="BE1225"/>
          <cell r="BF1225" t="str">
            <v>LIGHT VEHICLE TRANSPORT</v>
          </cell>
          <cell r="BG1225" t="str">
            <v>FMB120</v>
          </cell>
          <cell r="BH1225">
            <v>350424065742999</v>
          </cell>
          <cell r="BI1225">
            <v>9742800076684</v>
          </cell>
          <cell r="BJ1225" t="str">
            <v>Fixed</v>
          </cell>
          <cell r="BK1225">
            <v>44762</v>
          </cell>
          <cell r="BL1225"/>
          <cell r="BM1225"/>
          <cell r="BN1225" t="str">
            <v>4000039689/4000039891</v>
          </cell>
          <cell r="BO1225"/>
          <cell r="BP1225"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25">
            <v>1108050100</v>
          </cell>
        </row>
        <row r="1226">
          <cell r="C1226">
            <v>332046</v>
          </cell>
          <cell r="D1226" t="str">
            <v>Active</v>
          </cell>
          <cell r="E1226" t="str">
            <v>Isuzu</v>
          </cell>
          <cell r="F1226" t="str">
            <v>Manuel</v>
          </cell>
          <cell r="G1226" t="str">
            <v>NQR</v>
          </cell>
          <cell r="H1226" t="str">
            <v>Rigid Truck</v>
          </cell>
          <cell r="I1226"/>
          <cell r="J1226" t="str">
            <v>Dry Box With Tail Lift</v>
          </cell>
          <cell r="K1226"/>
          <cell r="L1226"/>
          <cell r="M1226"/>
          <cell r="N1226" t="str">
            <v>JAMLP4459N7P09038</v>
          </cell>
          <cell r="O1226">
            <v>2022</v>
          </cell>
          <cell r="P1226" t="str">
            <v>Japan</v>
          </cell>
          <cell r="Q1226" t="str">
            <v>TR-Transport - Operations</v>
          </cell>
          <cell r="R1226" t="str">
            <v>GWC</v>
          </cell>
          <cell r="S1226" t="str">
            <v>LVQ</v>
          </cell>
          <cell r="T1226"/>
          <cell r="U1226"/>
          <cell r="V1226"/>
          <cell r="W1226">
            <v>4</v>
          </cell>
          <cell r="X1226" t="str">
            <v>White</v>
          </cell>
          <cell r="Y1226" t="str">
            <v>0LK881</v>
          </cell>
          <cell r="Z1226"/>
          <cell r="AA1226" t="str">
            <v>Diesel</v>
          </cell>
          <cell r="AB1226"/>
          <cell r="AC1226">
            <v>1</v>
          </cell>
          <cell r="AD1226"/>
          <cell r="AE1226"/>
          <cell r="AF1226"/>
          <cell r="AG1226"/>
          <cell r="AH1226" t="str">
            <v>5.5TON</v>
          </cell>
          <cell r="AI1226">
            <v>5655</v>
          </cell>
          <cell r="AJ1226">
            <v>8500</v>
          </cell>
          <cell r="AK1226">
            <v>2845</v>
          </cell>
          <cell r="AL1226">
            <v>500</v>
          </cell>
          <cell r="AM1226">
            <v>535</v>
          </cell>
          <cell r="AN1226">
            <v>198</v>
          </cell>
          <cell r="AO1226">
            <v>220</v>
          </cell>
          <cell r="AP1226">
            <v>200</v>
          </cell>
          <cell r="AQ1226">
            <v>220</v>
          </cell>
          <cell r="AR1226"/>
          <cell r="AS1226"/>
          <cell r="AT1226"/>
          <cell r="AU1226"/>
          <cell r="AV1226"/>
          <cell r="AW1226"/>
          <cell r="AX1226"/>
          <cell r="AY1226" t="e">
            <v>#N/A</v>
          </cell>
          <cell r="AZ1226"/>
          <cell r="BA1226">
            <v>45110</v>
          </cell>
          <cell r="BB1226" t="str">
            <v/>
          </cell>
          <cell r="BC1226" t="str">
            <v>Compreh.</v>
          </cell>
          <cell r="BD1226" t="str">
            <v>AVL</v>
          </cell>
          <cell r="BE1226"/>
          <cell r="BF1226" t="str">
            <v>LIGHT VEHICLE TRANSPORT</v>
          </cell>
          <cell r="BG1226" t="str">
            <v>FMB120</v>
          </cell>
          <cell r="BH1226">
            <v>350424065743104</v>
          </cell>
          <cell r="BI1226">
            <v>9742800076683</v>
          </cell>
          <cell r="BJ1226" t="str">
            <v>Fixed</v>
          </cell>
          <cell r="BK1226">
            <v>44762</v>
          </cell>
          <cell r="BL1226"/>
          <cell r="BM1226"/>
          <cell r="BN1226" t="str">
            <v>4000039689/4000039891</v>
          </cell>
          <cell r="BO1226"/>
          <cell r="BP1226"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26">
            <v>1108050100</v>
          </cell>
        </row>
        <row r="1227">
          <cell r="C1227">
            <v>116580</v>
          </cell>
          <cell r="D1227" t="str">
            <v>Active</v>
          </cell>
          <cell r="E1227" t="str">
            <v>Hino</v>
          </cell>
          <cell r="F1227" t="str">
            <v>Manuel</v>
          </cell>
          <cell r="G1227" t="str">
            <v>XZU730L</v>
          </cell>
          <cell r="H1227" t="str">
            <v>Rigid Truck</v>
          </cell>
          <cell r="I1227"/>
          <cell r="J1227" t="str">
            <v>Reefer Box With Tail Lift</v>
          </cell>
          <cell r="K1227"/>
          <cell r="L1227"/>
          <cell r="M1227"/>
          <cell r="N1227" t="str">
            <v>JHHZCL2F0NK016323</v>
          </cell>
          <cell r="O1227">
            <v>2022</v>
          </cell>
          <cell r="P1227" t="str">
            <v>Japan</v>
          </cell>
          <cell r="Q1227" t="str">
            <v>CL - Distribution (Core Ops)</v>
          </cell>
          <cell r="R1227" t="str">
            <v>GWC</v>
          </cell>
          <cell r="S1227" t="str">
            <v>LVQ</v>
          </cell>
          <cell r="T1227"/>
          <cell r="U1227"/>
          <cell r="V1227"/>
          <cell r="W1227">
            <v>4</v>
          </cell>
          <cell r="X1227" t="str">
            <v>White</v>
          </cell>
          <cell r="Y1227">
            <v>18176</v>
          </cell>
          <cell r="Z1227"/>
          <cell r="AA1227" t="str">
            <v>Diesel</v>
          </cell>
          <cell r="AB1227"/>
          <cell r="AC1227">
            <v>1</v>
          </cell>
          <cell r="AD1227"/>
          <cell r="AE1227"/>
          <cell r="AF1227"/>
          <cell r="AG1227"/>
          <cell r="AH1227" t="str">
            <v>6TON</v>
          </cell>
          <cell r="AI1227">
            <v>5900</v>
          </cell>
          <cell r="AJ1227">
            <v>8500</v>
          </cell>
          <cell r="AK1227">
            <v>2600</v>
          </cell>
          <cell r="AL1227">
            <v>540</v>
          </cell>
          <cell r="AM1227">
            <v>566</v>
          </cell>
          <cell r="AN1227">
            <v>208</v>
          </cell>
          <cell r="AO1227">
            <v>230</v>
          </cell>
          <cell r="AP1227">
            <v>210</v>
          </cell>
          <cell r="AQ1227">
            <v>240</v>
          </cell>
          <cell r="AR1227"/>
          <cell r="AS1227" t="str">
            <v>THERMO KING T-560R</v>
          </cell>
          <cell r="AT1227" t="str">
            <v>GLW1346865</v>
          </cell>
          <cell r="AU1227" t="str">
            <v>Dhollandia</v>
          </cell>
          <cell r="AV1227">
            <v>22015275</v>
          </cell>
          <cell r="AW1227"/>
          <cell r="AX1227"/>
          <cell r="AY1227" t="e">
            <v>#N/A</v>
          </cell>
          <cell r="AZ1227"/>
          <cell r="BA1227">
            <v>45123</v>
          </cell>
          <cell r="BB1227" t="str">
            <v/>
          </cell>
          <cell r="BC1227" t="str">
            <v>Compreh.</v>
          </cell>
          <cell r="BD1227" t="str">
            <v>AVL</v>
          </cell>
          <cell r="BE1227"/>
          <cell r="BF1227" t="str">
            <v>DISTRIBUTION</v>
          </cell>
          <cell r="BG1227" t="str">
            <v>FMB120</v>
          </cell>
          <cell r="BH1227">
            <v>350424065750497</v>
          </cell>
          <cell r="BI1227">
            <v>9742800076691</v>
          </cell>
          <cell r="BJ1227" t="str">
            <v>Fixed</v>
          </cell>
          <cell r="BK1227">
            <v>44767</v>
          </cell>
          <cell r="BL1227"/>
          <cell r="BM1227"/>
          <cell r="BN1227">
            <v>4000040443</v>
          </cell>
          <cell r="BO1227"/>
          <cell r="BP1227" t="str">
            <v>3 Years or 100,000 Km which ever comes earlier. • Thermoking Freezer: 2 Year or 9000Hrs • Dhollandia Tail Lift: One Year from date of Installation • Box: One Year against manufacturing Defects</v>
          </cell>
          <cell r="BQ1227">
            <v>1108010252</v>
          </cell>
        </row>
        <row r="1228">
          <cell r="C1228">
            <v>119382</v>
          </cell>
          <cell r="D1228" t="str">
            <v>Active</v>
          </cell>
          <cell r="E1228" t="str">
            <v>Hino</v>
          </cell>
          <cell r="F1228" t="str">
            <v>Manuel</v>
          </cell>
          <cell r="G1228" t="str">
            <v>XZU730L</v>
          </cell>
          <cell r="H1228" t="str">
            <v>Rigid Truck</v>
          </cell>
          <cell r="I1228"/>
          <cell r="J1228" t="str">
            <v>Reefer Box With Tail Lift</v>
          </cell>
          <cell r="K1228"/>
          <cell r="L1228"/>
          <cell r="M1228"/>
          <cell r="N1228" t="str">
            <v>JHHZCL2F0NK016127</v>
          </cell>
          <cell r="O1228">
            <v>2022</v>
          </cell>
          <cell r="P1228" t="str">
            <v>Japan</v>
          </cell>
          <cell r="Q1228" t="str">
            <v>CL - Distribution (Core Ops)</v>
          </cell>
          <cell r="R1228" t="str">
            <v>GWC</v>
          </cell>
          <cell r="S1228" t="str">
            <v>LVQ</v>
          </cell>
          <cell r="T1228"/>
          <cell r="U1228"/>
          <cell r="V1228"/>
          <cell r="W1228">
            <v>4</v>
          </cell>
          <cell r="X1228" t="str">
            <v>White</v>
          </cell>
          <cell r="Y1228">
            <v>17794</v>
          </cell>
          <cell r="Z1228"/>
          <cell r="AA1228" t="str">
            <v>Diesel</v>
          </cell>
          <cell r="AB1228"/>
          <cell r="AC1228">
            <v>1</v>
          </cell>
          <cell r="AD1228"/>
          <cell r="AE1228"/>
          <cell r="AF1228"/>
          <cell r="AG1228"/>
          <cell r="AH1228" t="str">
            <v>6TON</v>
          </cell>
          <cell r="AI1228">
            <v>5900</v>
          </cell>
          <cell r="AJ1228">
            <v>8500</v>
          </cell>
          <cell r="AK1228">
            <v>2600</v>
          </cell>
          <cell r="AL1228">
            <v>540</v>
          </cell>
          <cell r="AM1228">
            <v>566</v>
          </cell>
          <cell r="AN1228">
            <v>208</v>
          </cell>
          <cell r="AO1228">
            <v>230</v>
          </cell>
          <cell r="AP1228">
            <v>210</v>
          </cell>
          <cell r="AQ1228">
            <v>240</v>
          </cell>
          <cell r="AR1228"/>
          <cell r="AS1228" t="str">
            <v>THERMO KING T-560R</v>
          </cell>
          <cell r="AT1228" t="str">
            <v>GLW1346864</v>
          </cell>
          <cell r="AU1228" t="str">
            <v>Dhollandia</v>
          </cell>
          <cell r="AV1228">
            <v>22015276</v>
          </cell>
          <cell r="AW1228"/>
          <cell r="AX1228"/>
          <cell r="AY1228" t="e">
            <v>#N/A</v>
          </cell>
          <cell r="AZ1228"/>
          <cell r="BA1228">
            <v>45123</v>
          </cell>
          <cell r="BB1228" t="str">
            <v/>
          </cell>
          <cell r="BC1228" t="str">
            <v>Compreh.</v>
          </cell>
          <cell r="BD1228" t="str">
            <v>AVL</v>
          </cell>
          <cell r="BE1228"/>
          <cell r="BF1228" t="str">
            <v>DISTRIBUTION</v>
          </cell>
          <cell r="BG1228" t="str">
            <v>FMB120</v>
          </cell>
          <cell r="BH1228">
            <v>350424065738872</v>
          </cell>
          <cell r="BI1228">
            <v>9742800076692</v>
          </cell>
          <cell r="BJ1228" t="str">
            <v>Fixed</v>
          </cell>
          <cell r="BK1228">
            <v>44767</v>
          </cell>
          <cell r="BL1228"/>
          <cell r="BM1228"/>
          <cell r="BN1228">
            <v>4000040443</v>
          </cell>
          <cell r="BO1228"/>
          <cell r="BP1228" t="str">
            <v>3 Years or 100,000 Km which ever comes earlier. • Thermoking Freezer: 2 Year or 9000Hrs • Dhollandia Tail Lift: One Year from date of Installation • Box: One Year against manufacturing Defects</v>
          </cell>
          <cell r="BQ1228">
            <v>1108010252</v>
          </cell>
        </row>
        <row r="1229">
          <cell r="C1229">
            <v>119510</v>
          </cell>
          <cell r="D1229" t="str">
            <v>Active</v>
          </cell>
          <cell r="E1229" t="str">
            <v>Hino</v>
          </cell>
          <cell r="F1229" t="str">
            <v>Manuel</v>
          </cell>
          <cell r="G1229" t="str">
            <v>XZU730L</v>
          </cell>
          <cell r="H1229" t="str">
            <v>Rigid Truck</v>
          </cell>
          <cell r="I1229"/>
          <cell r="J1229" t="str">
            <v>Reefer Box With Tail Lift</v>
          </cell>
          <cell r="K1229"/>
          <cell r="L1229"/>
          <cell r="M1229"/>
          <cell r="N1229" t="str">
            <v>JHHZCL2F3NK016221</v>
          </cell>
          <cell r="O1229">
            <v>2022</v>
          </cell>
          <cell r="P1229" t="str">
            <v>Japan</v>
          </cell>
          <cell r="Q1229" t="str">
            <v>CL - Distribution (Core Ops)</v>
          </cell>
          <cell r="R1229" t="str">
            <v>GWC</v>
          </cell>
          <cell r="S1229" t="str">
            <v>LVQ</v>
          </cell>
          <cell r="T1229"/>
          <cell r="U1229"/>
          <cell r="V1229"/>
          <cell r="W1229">
            <v>4</v>
          </cell>
          <cell r="X1229" t="str">
            <v>White</v>
          </cell>
          <cell r="Y1229">
            <v>17972</v>
          </cell>
          <cell r="Z1229"/>
          <cell r="AA1229" t="str">
            <v>Diesel</v>
          </cell>
          <cell r="AB1229"/>
          <cell r="AC1229">
            <v>1</v>
          </cell>
          <cell r="AD1229"/>
          <cell r="AE1229"/>
          <cell r="AF1229"/>
          <cell r="AG1229"/>
          <cell r="AH1229" t="str">
            <v>6TON</v>
          </cell>
          <cell r="AI1229">
            <v>5900</v>
          </cell>
          <cell r="AJ1229">
            <v>8500</v>
          </cell>
          <cell r="AK1229">
            <v>2600</v>
          </cell>
          <cell r="AL1229">
            <v>540</v>
          </cell>
          <cell r="AM1229">
            <v>566</v>
          </cell>
          <cell r="AN1229">
            <v>208</v>
          </cell>
          <cell r="AO1229">
            <v>230</v>
          </cell>
          <cell r="AP1229">
            <v>210</v>
          </cell>
          <cell r="AQ1229">
            <v>240</v>
          </cell>
          <cell r="AR1229"/>
          <cell r="AS1229" t="str">
            <v>THERMO KING T-560R</v>
          </cell>
          <cell r="AT1229" t="str">
            <v>GLW1346862</v>
          </cell>
          <cell r="AU1229" t="str">
            <v>Dhollandia</v>
          </cell>
          <cell r="AV1229">
            <v>22015277</v>
          </cell>
          <cell r="AW1229"/>
          <cell r="AX1229"/>
          <cell r="AY1229" t="e">
            <v>#N/A</v>
          </cell>
          <cell r="AZ1229"/>
          <cell r="BA1229">
            <v>45123</v>
          </cell>
          <cell r="BB1229" t="str">
            <v/>
          </cell>
          <cell r="BC1229" t="str">
            <v>Compreh.</v>
          </cell>
          <cell r="BD1229" t="str">
            <v>AVL</v>
          </cell>
          <cell r="BE1229"/>
          <cell r="BF1229" t="str">
            <v>DISTRIBUTION</v>
          </cell>
          <cell r="BG1229" t="str">
            <v>FMB120</v>
          </cell>
          <cell r="BH1229">
            <v>350424067875912</v>
          </cell>
          <cell r="BI1229">
            <v>9742800076693</v>
          </cell>
          <cell r="BJ1229" t="str">
            <v>Fixed</v>
          </cell>
          <cell r="BK1229">
            <v>44767</v>
          </cell>
          <cell r="BL1229"/>
          <cell r="BM1229"/>
          <cell r="BN1229">
            <v>4000040443</v>
          </cell>
          <cell r="BO1229"/>
          <cell r="BP1229" t="str">
            <v>3 Years or 100,000 Km which ever comes earlier. • Thermoking Freezer: 2 Year or 9000Hrs • Dhollandia Tail Lift: One Year from date of Installation • Box: One Year against manufacturing Defects</v>
          </cell>
          <cell r="BQ1229">
            <v>1108010252</v>
          </cell>
        </row>
        <row r="1230">
          <cell r="C1230">
            <v>331396</v>
          </cell>
          <cell r="D1230" t="str">
            <v>Active</v>
          </cell>
          <cell r="E1230" t="str">
            <v>Isuzu</v>
          </cell>
          <cell r="F1230" t="str">
            <v>Manuel</v>
          </cell>
          <cell r="G1230" t="str">
            <v>NQR</v>
          </cell>
          <cell r="H1230" t="str">
            <v>Rigid Truck</v>
          </cell>
          <cell r="I1230"/>
          <cell r="J1230" t="str">
            <v>Dry Box With Tail Lift</v>
          </cell>
          <cell r="K1230"/>
          <cell r="L1230"/>
          <cell r="M1230"/>
          <cell r="N1230" t="str">
            <v>JAMLP4459N7P09167</v>
          </cell>
          <cell r="O1230">
            <v>2022</v>
          </cell>
          <cell r="P1230" t="str">
            <v>Japan</v>
          </cell>
          <cell r="Q1230" t="str">
            <v>TR-Transport - Operations</v>
          </cell>
          <cell r="R1230" t="str">
            <v>GWC</v>
          </cell>
          <cell r="S1230" t="str">
            <v>LVQ</v>
          </cell>
          <cell r="T1230"/>
          <cell r="U1230"/>
          <cell r="V1230"/>
          <cell r="W1230">
            <v>4</v>
          </cell>
          <cell r="X1230" t="str">
            <v>White</v>
          </cell>
          <cell r="Y1230" t="str">
            <v>0LL349</v>
          </cell>
          <cell r="Z1230"/>
          <cell r="AA1230" t="str">
            <v>Diesel</v>
          </cell>
          <cell r="AB1230"/>
          <cell r="AC1230">
            <v>1</v>
          </cell>
          <cell r="AD1230"/>
          <cell r="AE1230"/>
          <cell r="AF1230"/>
          <cell r="AG1230"/>
          <cell r="AH1230" t="str">
            <v>5.5TON</v>
          </cell>
          <cell r="AI1230">
            <v>5655</v>
          </cell>
          <cell r="AJ1230">
            <v>8500</v>
          </cell>
          <cell r="AK1230">
            <v>2845</v>
          </cell>
          <cell r="AL1230">
            <v>500</v>
          </cell>
          <cell r="AM1230">
            <v>535</v>
          </cell>
          <cell r="AN1230">
            <v>198</v>
          </cell>
          <cell r="AO1230">
            <v>220</v>
          </cell>
          <cell r="AP1230">
            <v>200</v>
          </cell>
          <cell r="AQ1230">
            <v>220</v>
          </cell>
          <cell r="AR1230"/>
          <cell r="AS1230"/>
          <cell r="AT1230"/>
          <cell r="AU1230"/>
          <cell r="AV1230"/>
          <cell r="AW1230"/>
          <cell r="AX1230"/>
          <cell r="AY1230" t="e">
            <v>#N/A</v>
          </cell>
          <cell r="AZ1230"/>
          <cell r="BA1230">
            <v>45110</v>
          </cell>
          <cell r="BB1230" t="str">
            <v/>
          </cell>
          <cell r="BC1230" t="str">
            <v>Compreh.</v>
          </cell>
          <cell r="BD1230" t="str">
            <v>AVL</v>
          </cell>
          <cell r="BE1230"/>
          <cell r="BF1230" t="str">
            <v>LIGHT VEHICLE TRANSPORT</v>
          </cell>
          <cell r="BG1230" t="str">
            <v>FMB120</v>
          </cell>
          <cell r="BH1230">
            <v>350424065739052</v>
          </cell>
          <cell r="BI1230">
            <v>9742800076689</v>
          </cell>
          <cell r="BJ1230" t="str">
            <v>Fixed</v>
          </cell>
          <cell r="BK1230">
            <v>44769</v>
          </cell>
          <cell r="BL1230"/>
          <cell r="BM1230"/>
          <cell r="BN1230" t="str">
            <v>4000039689/4000039891</v>
          </cell>
          <cell r="BO1230"/>
          <cell r="BP1230" t="str">
            <v>Factory warranty is valid for Truck chassis 3 years or 100,000KM, whichever comes first, starting from the date of sales against defect manufacturer.Include Registration, 2 Free Service (1st @ 1,000km and 2nd @10,000km) &amp; Exclude Insurance. Service interval of Isuzu Truck is every 10,000km. 2 year against design and manufacturing deffects excluding wear and tear items for Gorica Refrigerated body,Palfinger taillift &amp; carrier cooling unit</v>
          </cell>
          <cell r="BQ1230">
            <v>1108050100</v>
          </cell>
        </row>
        <row r="1231">
          <cell r="C1231">
            <v>121236</v>
          </cell>
          <cell r="D1231" t="str">
            <v>Active</v>
          </cell>
          <cell r="E1231" t="str">
            <v>Hino</v>
          </cell>
          <cell r="F1231" t="str">
            <v>Manuel</v>
          </cell>
          <cell r="G1231" t="str">
            <v>XZU730L</v>
          </cell>
          <cell r="H1231" t="str">
            <v>Rigid Truck</v>
          </cell>
          <cell r="I1231"/>
          <cell r="J1231" t="str">
            <v>Reefer Box With Tail Lift</v>
          </cell>
          <cell r="K1231"/>
          <cell r="L1231"/>
          <cell r="M1231"/>
          <cell r="N1231" t="str">
            <v>JHHZCL2F7NK016786</v>
          </cell>
          <cell r="O1231">
            <v>2022</v>
          </cell>
          <cell r="P1231" t="str">
            <v>Japan</v>
          </cell>
          <cell r="Q1231" t="str">
            <v>CL - Distribution (Core Ops)</v>
          </cell>
          <cell r="R1231" t="str">
            <v>GWC</v>
          </cell>
          <cell r="S1231" t="str">
            <v>LVQ</v>
          </cell>
          <cell r="T1231"/>
          <cell r="U1231"/>
          <cell r="V1231"/>
          <cell r="W1231">
            <v>4</v>
          </cell>
          <cell r="X1231" t="str">
            <v>White</v>
          </cell>
          <cell r="Y1231">
            <v>19076</v>
          </cell>
          <cell r="Z1231"/>
          <cell r="AA1231" t="str">
            <v>Diesel</v>
          </cell>
          <cell r="AB1231"/>
          <cell r="AC1231">
            <v>1</v>
          </cell>
          <cell r="AD1231"/>
          <cell r="AE1231"/>
          <cell r="AF1231"/>
          <cell r="AG1231"/>
          <cell r="AH1231" t="str">
            <v>6TON</v>
          </cell>
          <cell r="AI1231">
            <v>5900</v>
          </cell>
          <cell r="AJ1231">
            <v>8500</v>
          </cell>
          <cell r="AK1231">
            <v>2600</v>
          </cell>
          <cell r="AL1231">
            <v>540</v>
          </cell>
          <cell r="AM1231">
            <v>566</v>
          </cell>
          <cell r="AN1231">
            <v>208</v>
          </cell>
          <cell r="AO1231">
            <v>230</v>
          </cell>
          <cell r="AP1231">
            <v>210</v>
          </cell>
          <cell r="AQ1231">
            <v>240</v>
          </cell>
          <cell r="AR1231"/>
          <cell r="AS1231" t="str">
            <v>THERMO KING T-560R</v>
          </cell>
          <cell r="AT1231" t="str">
            <v>GLW1346863</v>
          </cell>
          <cell r="AU1231" t="str">
            <v>Dhollandia</v>
          </cell>
          <cell r="AV1231">
            <v>22015280</v>
          </cell>
          <cell r="AW1231"/>
          <cell r="AX1231"/>
          <cell r="AY1231" t="e">
            <v>#N/A</v>
          </cell>
          <cell r="AZ1231"/>
          <cell r="BA1231">
            <v>45123</v>
          </cell>
          <cell r="BB1231" t="str">
            <v/>
          </cell>
          <cell r="BC1231" t="str">
            <v>Compreh.</v>
          </cell>
          <cell r="BD1231" t="str">
            <v>AVL</v>
          </cell>
          <cell r="BE1231"/>
          <cell r="BF1231" t="str">
            <v>DISTRIBUTION</v>
          </cell>
          <cell r="BG1231" t="str">
            <v>FMB120</v>
          </cell>
          <cell r="BH1231">
            <v>350424069212494</v>
          </cell>
          <cell r="BI1231">
            <v>9742800076695</v>
          </cell>
          <cell r="BJ1231" t="str">
            <v>Fixed</v>
          </cell>
          <cell r="BK1231">
            <v>44767</v>
          </cell>
          <cell r="BL1231"/>
          <cell r="BM1231"/>
          <cell r="BN1231">
            <v>4000040443</v>
          </cell>
          <cell r="BO1231"/>
          <cell r="BP1231" t="str">
            <v>3 Years or 100,000 Km which ever comes earlier. • Thermoking Freezer: 2 Year or 9000Hrs • Dhollandia Tail Lift: One Year from date of Installation • Box: One Year against manufacturing Defects</v>
          </cell>
          <cell r="BQ1231">
            <v>1108010252</v>
          </cell>
        </row>
        <row r="1232">
          <cell r="C1232">
            <v>196232</v>
          </cell>
          <cell r="D1232" t="str">
            <v>Active</v>
          </cell>
          <cell r="E1232" t="str">
            <v>Isuzu</v>
          </cell>
          <cell r="F1232" t="str">
            <v>Manuel</v>
          </cell>
          <cell r="G1232" t="str">
            <v>FRR</v>
          </cell>
          <cell r="H1232" t="str">
            <v>Rigid Truck</v>
          </cell>
          <cell r="I1232"/>
          <cell r="J1232" t="str">
            <v>Recovery Vehicle</v>
          </cell>
          <cell r="K1232"/>
          <cell r="L1232"/>
          <cell r="M1232"/>
          <cell r="N1232" t="str">
            <v>JALK5K168N7701181</v>
          </cell>
          <cell r="O1232">
            <v>2022</v>
          </cell>
          <cell r="P1232" t="str">
            <v>Japan</v>
          </cell>
          <cell r="Q1232" t="str">
            <v>TR-Transport - Operations</v>
          </cell>
          <cell r="R1232" t="str">
            <v>GWC</v>
          </cell>
          <cell r="S1232" t="str">
            <v>LVQ</v>
          </cell>
          <cell r="T1232"/>
          <cell r="U1232"/>
          <cell r="V1232"/>
          <cell r="W1232">
            <v>4</v>
          </cell>
          <cell r="X1232" t="str">
            <v>White</v>
          </cell>
          <cell r="Y1232" t="str">
            <v>0MH518</v>
          </cell>
          <cell r="Z1232"/>
          <cell r="AA1232" t="str">
            <v>Diesel</v>
          </cell>
          <cell r="AB1232"/>
          <cell r="AC1232">
            <v>1</v>
          </cell>
          <cell r="AD1232"/>
          <cell r="AE1232"/>
          <cell r="AF1232"/>
          <cell r="AG1232"/>
          <cell r="AH1232" t="str">
            <v>7.5TON</v>
          </cell>
          <cell r="AI1232">
            <v>7610</v>
          </cell>
          <cell r="AJ1232">
            <v>11000</v>
          </cell>
          <cell r="AK1232">
            <v>3390</v>
          </cell>
          <cell r="AL1232">
            <v>649</v>
          </cell>
          <cell r="AM1232"/>
          <cell r="AN1232">
            <v>229</v>
          </cell>
          <cell r="AO1232"/>
          <cell r="AP1232">
            <v>132</v>
          </cell>
          <cell r="AQ1232"/>
          <cell r="AR1232"/>
          <cell r="AS1232"/>
          <cell r="AT1232"/>
          <cell r="AU1232"/>
          <cell r="AV1232"/>
          <cell r="AW1232"/>
          <cell r="AX1232"/>
          <cell r="AY1232" t="e">
            <v>#N/A</v>
          </cell>
          <cell r="AZ1232"/>
          <cell r="BA1232">
            <v>45132</v>
          </cell>
          <cell r="BB1232" t="str">
            <v/>
          </cell>
          <cell r="BC1232" t="str">
            <v>Compreh.</v>
          </cell>
          <cell r="BD1232" t="str">
            <v>AVL</v>
          </cell>
          <cell r="BE1232"/>
          <cell r="BF1232" t="str">
            <v>LIGHT VEHICLE TRANSPORT</v>
          </cell>
          <cell r="BG1232" t="str">
            <v>FMB120</v>
          </cell>
          <cell r="BH1232">
            <v>350424067828887</v>
          </cell>
          <cell r="BI1232">
            <v>9742800076694</v>
          </cell>
          <cell r="BJ1232" t="str">
            <v>Fixed</v>
          </cell>
          <cell r="BK1232">
            <v>44770</v>
          </cell>
          <cell r="BL1232"/>
          <cell r="BM1232"/>
          <cell r="BN1232">
            <v>4000040055</v>
          </cell>
          <cell r="BO1232"/>
          <cell r="BP1232" t="str">
            <v>Factory warranty is valid for Truck chassis 2 years or 200,000KM, whichever comes first, starting from the date of sales against defect 
manufacturer. Warranty for the Breakdown is 1 Year. (subject to supplier terms &amp; condition) Include Registration, 2 Free Service (1st @ 1,000km and 2nd 
@10,000km) &amp; Exclude Insurance. Service interval of Isuzu Truck is every 10,000km</v>
          </cell>
          <cell r="BQ1232">
            <v>1108050100</v>
          </cell>
        </row>
        <row r="1233">
          <cell r="C1233">
            <v>122618</v>
          </cell>
          <cell r="D1233" t="str">
            <v>Active</v>
          </cell>
          <cell r="E1233" t="str">
            <v>Hino</v>
          </cell>
          <cell r="F1233" t="str">
            <v>Manuel</v>
          </cell>
          <cell r="G1233" t="str">
            <v>XZU730L</v>
          </cell>
          <cell r="H1233" t="str">
            <v>Rigid Truck</v>
          </cell>
          <cell r="I1233"/>
          <cell r="J1233" t="str">
            <v>Reefer Box With Tail Lift</v>
          </cell>
          <cell r="K1233"/>
          <cell r="L1233"/>
          <cell r="M1233"/>
          <cell r="N1233" t="str">
            <v>JHHZCL2F8NK016697</v>
          </cell>
          <cell r="O1233">
            <v>2022</v>
          </cell>
          <cell r="P1233" t="str">
            <v>Japan</v>
          </cell>
          <cell r="Q1233" t="str">
            <v>CL - Distribution (Core Ops)</v>
          </cell>
          <cell r="R1233" t="str">
            <v>GWC</v>
          </cell>
          <cell r="S1233" t="str">
            <v>LVQ</v>
          </cell>
          <cell r="T1233"/>
          <cell r="U1233"/>
          <cell r="V1233"/>
          <cell r="W1233">
            <v>4</v>
          </cell>
          <cell r="X1233" t="str">
            <v>White</v>
          </cell>
          <cell r="Y1233">
            <v>18885</v>
          </cell>
          <cell r="Z1233"/>
          <cell r="AA1233" t="str">
            <v>Diesel</v>
          </cell>
          <cell r="AB1233"/>
          <cell r="AC1233">
            <v>1</v>
          </cell>
          <cell r="AD1233"/>
          <cell r="AE1233"/>
          <cell r="AF1233"/>
          <cell r="AG1233"/>
          <cell r="AH1233" t="str">
            <v>6TON</v>
          </cell>
          <cell r="AI1233">
            <v>5900</v>
          </cell>
          <cell r="AJ1233">
            <v>8500</v>
          </cell>
          <cell r="AK1233">
            <v>2600</v>
          </cell>
          <cell r="AL1233">
            <v>540</v>
          </cell>
          <cell r="AM1233">
            <v>566</v>
          </cell>
          <cell r="AN1233">
            <v>208</v>
          </cell>
          <cell r="AO1233">
            <v>230</v>
          </cell>
          <cell r="AP1233">
            <v>210</v>
          </cell>
          <cell r="AQ1233">
            <v>240</v>
          </cell>
          <cell r="AR1233"/>
          <cell r="AS1233" t="str">
            <v>THERMO KING T-560R</v>
          </cell>
          <cell r="AT1233" t="str">
            <v>GLW1346652</v>
          </cell>
          <cell r="AU1233" t="str">
            <v>Dhollandia</v>
          </cell>
          <cell r="AV1233">
            <v>22015255</v>
          </cell>
          <cell r="AW1233"/>
          <cell r="AX1233"/>
          <cell r="AY1233" t="e">
            <v>#N/A</v>
          </cell>
          <cell r="AZ1233"/>
          <cell r="BA1233">
            <v>45125</v>
          </cell>
          <cell r="BB1233" t="str">
            <v/>
          </cell>
          <cell r="BC1233" t="str">
            <v>Compreh.</v>
          </cell>
          <cell r="BD1233" t="str">
            <v>AVL</v>
          </cell>
          <cell r="BE1233"/>
          <cell r="BF1233" t="str">
            <v>DISTRIBUTION</v>
          </cell>
          <cell r="BG1233" t="str">
            <v>FMB120</v>
          </cell>
          <cell r="BH1233">
            <v>350424069218160</v>
          </cell>
          <cell r="BI1233">
            <v>9742800076696</v>
          </cell>
          <cell r="BJ1233" t="str">
            <v>fixed</v>
          </cell>
          <cell r="BK1233">
            <v>44772</v>
          </cell>
          <cell r="BL1233"/>
          <cell r="BM1233"/>
          <cell r="BN1233">
            <v>4000040443</v>
          </cell>
          <cell r="BO1233"/>
          <cell r="BP1233" t="str">
            <v>3 Years or 100,000 Km which ever comes earlier. • Thermoking Freezer: 2 Year or 9000Hrs • Dhollandia Tail Lift: One Year from date of Installation • Box: One Year against manufacturing Defects</v>
          </cell>
          <cell r="BQ1233">
            <v>1108010252</v>
          </cell>
        </row>
        <row r="1234">
          <cell r="C1234">
            <v>122790</v>
          </cell>
          <cell r="D1234" t="str">
            <v>Active</v>
          </cell>
          <cell r="E1234" t="str">
            <v>Hino</v>
          </cell>
          <cell r="F1234" t="str">
            <v>Manuel</v>
          </cell>
          <cell r="G1234" t="str">
            <v>XZU730L</v>
          </cell>
          <cell r="H1234" t="str">
            <v>Rigid Truck</v>
          </cell>
          <cell r="I1234"/>
          <cell r="J1234" t="str">
            <v>Reefer Box With Tail Lift</v>
          </cell>
          <cell r="K1234"/>
          <cell r="L1234"/>
          <cell r="M1234"/>
          <cell r="N1234" t="str">
            <v>JHHZCL2F6NK016150</v>
          </cell>
          <cell r="O1234">
            <v>2022</v>
          </cell>
          <cell r="P1234" t="str">
            <v>Japan</v>
          </cell>
          <cell r="Q1234" t="str">
            <v>CL - Distribution (Core Ops)</v>
          </cell>
          <cell r="R1234" t="str">
            <v>GWC</v>
          </cell>
          <cell r="S1234" t="str">
            <v>LVQ</v>
          </cell>
          <cell r="T1234"/>
          <cell r="U1234"/>
          <cell r="V1234"/>
          <cell r="W1234">
            <v>4</v>
          </cell>
          <cell r="X1234" t="str">
            <v>White</v>
          </cell>
          <cell r="Y1234">
            <v>17831</v>
          </cell>
          <cell r="Z1234"/>
          <cell r="AA1234" t="str">
            <v>Diesel</v>
          </cell>
          <cell r="AB1234"/>
          <cell r="AC1234">
            <v>1</v>
          </cell>
          <cell r="AD1234"/>
          <cell r="AE1234"/>
          <cell r="AF1234"/>
          <cell r="AG1234"/>
          <cell r="AH1234" t="str">
            <v>6TON</v>
          </cell>
          <cell r="AI1234">
            <v>5900</v>
          </cell>
          <cell r="AJ1234">
            <v>8500</v>
          </cell>
          <cell r="AK1234">
            <v>2600</v>
          </cell>
          <cell r="AL1234">
            <v>540</v>
          </cell>
          <cell r="AM1234">
            <v>566</v>
          </cell>
          <cell r="AN1234">
            <v>208</v>
          </cell>
          <cell r="AO1234">
            <v>230</v>
          </cell>
          <cell r="AP1234">
            <v>210</v>
          </cell>
          <cell r="AQ1234">
            <v>240</v>
          </cell>
          <cell r="AR1234"/>
          <cell r="AS1234" t="str">
            <v>THERMO KING T-560R</v>
          </cell>
          <cell r="AT1234" t="str">
            <v>GLW1346649</v>
          </cell>
          <cell r="AU1234" t="str">
            <v>Dhollandia</v>
          </cell>
          <cell r="AV1234">
            <v>22015278</v>
          </cell>
          <cell r="AW1234"/>
          <cell r="AX1234"/>
          <cell r="AY1234" t="e">
            <v>#N/A</v>
          </cell>
          <cell r="AZ1234"/>
          <cell r="BA1234">
            <v>45125</v>
          </cell>
          <cell r="BB1234" t="str">
            <v/>
          </cell>
          <cell r="BC1234" t="str">
            <v>Compreh.</v>
          </cell>
          <cell r="BD1234" t="str">
            <v>AVL</v>
          </cell>
          <cell r="BE1234"/>
          <cell r="BF1234" t="str">
            <v>DISTRIBUTION</v>
          </cell>
          <cell r="BG1234" t="str">
            <v>FMB120</v>
          </cell>
          <cell r="BH1234">
            <v>352625692603713</v>
          </cell>
          <cell r="BI1234">
            <v>9742800076697</v>
          </cell>
          <cell r="BJ1234" t="str">
            <v>fixed</v>
          </cell>
          <cell r="BK1234">
            <v>44772</v>
          </cell>
          <cell r="BL1234"/>
          <cell r="BM1234"/>
          <cell r="BN1234">
            <v>4000040443</v>
          </cell>
          <cell r="BO1234"/>
          <cell r="BP1234" t="str">
            <v>3 Years or 100,000 Km which ever comes earlier. • Thermoking Freezer: 2 Year or 9000Hrs • Dhollandia Tail Lift: One Year from date of Installation • Box: One Year against manufacturing Defects</v>
          </cell>
          <cell r="BQ1234">
            <v>1108010252</v>
          </cell>
        </row>
        <row r="1235">
          <cell r="C1235">
            <v>254018</v>
          </cell>
          <cell r="D1235" t="str">
            <v>Active</v>
          </cell>
          <cell r="E1235" t="str">
            <v>Hino</v>
          </cell>
          <cell r="F1235" t="str">
            <v>Manuel</v>
          </cell>
          <cell r="G1235" t="str">
            <v>XZU730L</v>
          </cell>
          <cell r="H1235" t="str">
            <v>Rigid Truck</v>
          </cell>
          <cell r="I1235"/>
          <cell r="J1235" t="str">
            <v>Reefer Box With Tail Lift</v>
          </cell>
          <cell r="K1235"/>
          <cell r="L1235"/>
          <cell r="M1235"/>
          <cell r="N1235" t="str">
            <v>JHHZCL2F2NK016582</v>
          </cell>
          <cell r="O1235">
            <v>2022</v>
          </cell>
          <cell r="P1235" t="str">
            <v>Japan</v>
          </cell>
          <cell r="Q1235" t="str">
            <v>CL - Distribution (Core Ops)</v>
          </cell>
          <cell r="R1235" t="str">
            <v>GWC</v>
          </cell>
          <cell r="S1235" t="str">
            <v>LVQ</v>
          </cell>
          <cell r="T1235"/>
          <cell r="U1235"/>
          <cell r="V1235"/>
          <cell r="W1235">
            <v>4</v>
          </cell>
          <cell r="X1235" t="str">
            <v>White</v>
          </cell>
          <cell r="Y1235">
            <v>18658</v>
          </cell>
          <cell r="Z1235"/>
          <cell r="AA1235" t="str">
            <v>Diesel</v>
          </cell>
          <cell r="AB1235"/>
          <cell r="AC1235">
            <v>1</v>
          </cell>
          <cell r="AD1235"/>
          <cell r="AE1235"/>
          <cell r="AF1235"/>
          <cell r="AG1235"/>
          <cell r="AH1235" t="str">
            <v>6TON</v>
          </cell>
          <cell r="AI1235">
            <v>5900</v>
          </cell>
          <cell r="AJ1235">
            <v>8500</v>
          </cell>
          <cell r="AK1235">
            <v>2600</v>
          </cell>
          <cell r="AL1235">
            <v>540</v>
          </cell>
          <cell r="AM1235">
            <v>566</v>
          </cell>
          <cell r="AN1235">
            <v>208</v>
          </cell>
          <cell r="AO1235">
            <v>230</v>
          </cell>
          <cell r="AP1235">
            <v>210</v>
          </cell>
          <cell r="AQ1235">
            <v>240</v>
          </cell>
          <cell r="AR1235"/>
          <cell r="AS1235" t="str">
            <v>THERMO KING T-560R</v>
          </cell>
          <cell r="AT1235" t="str">
            <v>GLW1346650</v>
          </cell>
          <cell r="AU1235" t="str">
            <v>Dhollandia</v>
          </cell>
          <cell r="AV1235">
            <v>22015271</v>
          </cell>
          <cell r="AW1235"/>
          <cell r="AX1235"/>
          <cell r="AY1235" t="e">
            <v>#N/A</v>
          </cell>
          <cell r="AZ1235"/>
          <cell r="BA1235">
            <v>45139</v>
          </cell>
          <cell r="BB1235" t="str">
            <v/>
          </cell>
          <cell r="BC1235" t="str">
            <v>Compreh.</v>
          </cell>
          <cell r="BD1235" t="str">
            <v>AVL</v>
          </cell>
          <cell r="BE1235"/>
          <cell r="BF1235" t="str">
            <v>DISTRIBUTION</v>
          </cell>
          <cell r="BG1235" t="str">
            <v>FMB120</v>
          </cell>
          <cell r="BH1235">
            <v>350424065595652</v>
          </cell>
          <cell r="BI1235">
            <v>9742800076698</v>
          </cell>
          <cell r="BJ1235" t="str">
            <v>fixed</v>
          </cell>
          <cell r="BK1235">
            <v>44777</v>
          </cell>
          <cell r="BL1235"/>
          <cell r="BM1235"/>
          <cell r="BN1235">
            <v>4000040443</v>
          </cell>
          <cell r="BO1235"/>
          <cell r="BP1235" t="str">
            <v>3 Years or 100,000 Km which ever comes earlier. • Thermoking Freezer: 2 Year or 9000Hrs • Dhollandia Tail Lift: One Year from date of Installation • Box: One Year against manufacturing Defects</v>
          </cell>
          <cell r="BQ1235">
            <v>1108010252</v>
          </cell>
        </row>
        <row r="1236">
          <cell r="C1236">
            <v>254020</v>
          </cell>
          <cell r="D1236" t="str">
            <v>Active</v>
          </cell>
          <cell r="E1236" t="str">
            <v>Hino</v>
          </cell>
          <cell r="F1236" t="str">
            <v>Manuel</v>
          </cell>
          <cell r="G1236" t="str">
            <v>XZU730L</v>
          </cell>
          <cell r="H1236" t="str">
            <v>Rigid Truck</v>
          </cell>
          <cell r="I1236"/>
          <cell r="J1236" t="str">
            <v>Reefer Box With Tail Lift</v>
          </cell>
          <cell r="K1236"/>
          <cell r="L1236"/>
          <cell r="M1236"/>
          <cell r="N1236" t="str">
            <v>JHHZCL2F2NK016288</v>
          </cell>
          <cell r="O1236">
            <v>2022</v>
          </cell>
          <cell r="P1236" t="str">
            <v>Japan</v>
          </cell>
          <cell r="Q1236" t="str">
            <v>CL - Distribution (Core Ops)</v>
          </cell>
          <cell r="R1236" t="str">
            <v>GWC</v>
          </cell>
          <cell r="S1236" t="str">
            <v>LVQ</v>
          </cell>
          <cell r="T1236"/>
          <cell r="U1236"/>
          <cell r="V1236"/>
          <cell r="W1236">
            <v>4</v>
          </cell>
          <cell r="X1236" t="str">
            <v>White</v>
          </cell>
          <cell r="Y1236">
            <v>18113</v>
          </cell>
          <cell r="Z1236"/>
          <cell r="AA1236" t="str">
            <v>Diesel</v>
          </cell>
          <cell r="AB1236"/>
          <cell r="AC1236">
            <v>1</v>
          </cell>
          <cell r="AD1236"/>
          <cell r="AE1236"/>
          <cell r="AF1236"/>
          <cell r="AG1236"/>
          <cell r="AH1236" t="str">
            <v>6TON</v>
          </cell>
          <cell r="AI1236">
            <v>5900</v>
          </cell>
          <cell r="AJ1236">
            <v>8500</v>
          </cell>
          <cell r="AK1236">
            <v>2600</v>
          </cell>
          <cell r="AL1236">
            <v>540</v>
          </cell>
          <cell r="AM1236">
            <v>566</v>
          </cell>
          <cell r="AN1236">
            <v>208</v>
          </cell>
          <cell r="AO1236">
            <v>230</v>
          </cell>
          <cell r="AP1236">
            <v>210</v>
          </cell>
          <cell r="AQ1236">
            <v>240</v>
          </cell>
          <cell r="AR1236"/>
          <cell r="AS1236" t="str">
            <v>THERMO KING T-560R</v>
          </cell>
          <cell r="AT1236" t="str">
            <v>GLW1338559</v>
          </cell>
          <cell r="AU1236" t="str">
            <v>Dhollandia</v>
          </cell>
          <cell r="AV1236">
            <v>22015279</v>
          </cell>
          <cell r="AW1236"/>
          <cell r="AX1236"/>
          <cell r="AY1236" t="e">
            <v>#N/A</v>
          </cell>
          <cell r="AZ1236"/>
          <cell r="BA1236">
            <v>45139</v>
          </cell>
          <cell r="BB1236" t="str">
            <v/>
          </cell>
          <cell r="BC1236" t="str">
            <v>Compreh.</v>
          </cell>
          <cell r="BD1236" t="str">
            <v>AVL</v>
          </cell>
          <cell r="BE1236"/>
          <cell r="BF1236" t="str">
            <v>DISTRIBUTION</v>
          </cell>
          <cell r="BG1236" t="str">
            <v>FMB120</v>
          </cell>
          <cell r="BH1236">
            <v>350424067881662</v>
          </cell>
          <cell r="BI1236">
            <v>9742800076699</v>
          </cell>
          <cell r="BJ1236" t="str">
            <v>fixed</v>
          </cell>
          <cell r="BK1236">
            <v>44777</v>
          </cell>
          <cell r="BL1236"/>
          <cell r="BM1236"/>
          <cell r="BN1236">
            <v>4000040443</v>
          </cell>
          <cell r="BO1236"/>
          <cell r="BP1236" t="str">
            <v>3 Years or 100,000 Km which ever comes earlier. • Thermoking Freezer: 2 Year or 9000Hrs • Dhollandia Tail Lift: One Year from date of Installation • Box: One Year against manufacturing Defects</v>
          </cell>
          <cell r="BQ1236">
            <v>1108010252</v>
          </cell>
        </row>
        <row r="1237">
          <cell r="C1237">
            <v>74375</v>
          </cell>
          <cell r="D1237" t="str">
            <v>Active</v>
          </cell>
          <cell r="E1237" t="str">
            <v>Caterpillar</v>
          </cell>
          <cell r="F1237" t="str">
            <v xml:space="preserve">Automatic </v>
          </cell>
          <cell r="G1237"/>
          <cell r="H1237" t="str">
            <v>Heavy Equipment</v>
          </cell>
          <cell r="I1237"/>
          <cell r="J1237"/>
          <cell r="K1237"/>
          <cell r="L1237"/>
          <cell r="M1237"/>
          <cell r="N1237" t="str">
            <v>CT14E23090</v>
          </cell>
          <cell r="O1237">
            <v>2022</v>
          </cell>
          <cell r="P1237" t="str">
            <v>China</v>
          </cell>
          <cell r="Q1237" t="str">
            <v>FIFA- Supreme Commit</v>
          </cell>
          <cell r="R1237" t="str">
            <v>GWC</v>
          </cell>
          <cell r="S1237" t="str">
            <v>LVQ</v>
          </cell>
          <cell r="T1237"/>
          <cell r="U1237"/>
          <cell r="V1237"/>
          <cell r="W1237">
            <v>4</v>
          </cell>
          <cell r="X1237" t="str">
            <v>yellow</v>
          </cell>
          <cell r="Y1237" t="str">
            <v>S4S367299</v>
          </cell>
          <cell r="Z1237"/>
          <cell r="AA1237" t="str">
            <v>Diesel</v>
          </cell>
          <cell r="AB1237"/>
          <cell r="AC1237">
            <v>1</v>
          </cell>
          <cell r="AD1237"/>
          <cell r="AE1237"/>
          <cell r="AF1237"/>
          <cell r="AG1237"/>
          <cell r="AH1237" t="str">
            <v>TON</v>
          </cell>
          <cell r="AI1237">
            <v>-4660</v>
          </cell>
          <cell r="AJ1237"/>
          <cell r="AK1237">
            <v>4660</v>
          </cell>
          <cell r="AL1237"/>
          <cell r="AM1237"/>
          <cell r="AN1237"/>
          <cell r="AO1237"/>
          <cell r="AP1237"/>
          <cell r="AQ1237"/>
          <cell r="AR1237"/>
          <cell r="AS1237"/>
          <cell r="AT1237"/>
          <cell r="AU1237"/>
          <cell r="AV1237"/>
          <cell r="AW1237"/>
          <cell r="AX1237"/>
          <cell r="AY1237" t="e">
            <v>#N/A</v>
          </cell>
          <cell r="AZ1237"/>
          <cell r="BA1237">
            <v>45132</v>
          </cell>
          <cell r="BB1237" t="str">
            <v/>
          </cell>
          <cell r="BC1237" t="str">
            <v>3rd Party</v>
          </cell>
          <cell r="BD1237" t="str">
            <v>N/A</v>
          </cell>
          <cell r="BE1237" t="str">
            <v xml:space="preserve">According to the Concerned department they not requested </v>
          </cell>
          <cell r="BF1237" t="str">
            <v>N/A</v>
          </cell>
          <cell r="BG1237" t="str">
            <v>N/A</v>
          </cell>
          <cell r="BH1237" t="str">
            <v>N/A</v>
          </cell>
          <cell r="BI1237" t="str">
            <v>N/A</v>
          </cell>
          <cell r="BJ1237"/>
          <cell r="BK1237">
            <v>44782</v>
          </cell>
          <cell r="BL1237"/>
          <cell r="BM1237"/>
          <cell r="BN1237"/>
          <cell r="BO1237"/>
          <cell r="BP1237"/>
          <cell r="BQ1237">
            <v>1103030111</v>
          </cell>
        </row>
        <row r="1238">
          <cell r="C1238">
            <v>74377</v>
          </cell>
          <cell r="D1238" t="str">
            <v>Active</v>
          </cell>
          <cell r="E1238" t="str">
            <v>Caterpillar</v>
          </cell>
          <cell r="F1238" t="str">
            <v xml:space="preserve">Automatic </v>
          </cell>
          <cell r="G1238"/>
          <cell r="H1238" t="str">
            <v>Heavy Equipment</v>
          </cell>
          <cell r="I1238"/>
          <cell r="J1238"/>
          <cell r="K1238"/>
          <cell r="L1238"/>
          <cell r="M1238"/>
          <cell r="N1238" t="str">
            <v>CT14E23096</v>
          </cell>
          <cell r="O1238">
            <v>2022</v>
          </cell>
          <cell r="P1238" t="str">
            <v>China</v>
          </cell>
          <cell r="Q1238" t="str">
            <v>FIFA- Supreme Commit</v>
          </cell>
          <cell r="R1238" t="str">
            <v>GWC</v>
          </cell>
          <cell r="S1238" t="str">
            <v>LVQ</v>
          </cell>
          <cell r="T1238"/>
          <cell r="U1238"/>
          <cell r="V1238"/>
          <cell r="W1238">
            <v>4</v>
          </cell>
          <cell r="X1238" t="str">
            <v>yellow</v>
          </cell>
          <cell r="Y1238" t="str">
            <v>S4S367387</v>
          </cell>
          <cell r="Z1238"/>
          <cell r="AA1238" t="str">
            <v>Diesel</v>
          </cell>
          <cell r="AB1238"/>
          <cell r="AC1238">
            <v>1</v>
          </cell>
          <cell r="AD1238"/>
          <cell r="AE1238"/>
          <cell r="AF1238"/>
          <cell r="AG1238"/>
          <cell r="AH1238" t="str">
            <v>TON</v>
          </cell>
          <cell r="AI1238">
            <v>-4660</v>
          </cell>
          <cell r="AJ1238"/>
          <cell r="AK1238">
            <v>4660</v>
          </cell>
          <cell r="AL1238"/>
          <cell r="AM1238"/>
          <cell r="AN1238"/>
          <cell r="AO1238"/>
          <cell r="AP1238"/>
          <cell r="AQ1238"/>
          <cell r="AR1238"/>
          <cell r="AS1238"/>
          <cell r="AT1238"/>
          <cell r="AU1238"/>
          <cell r="AV1238"/>
          <cell r="AW1238"/>
          <cell r="AX1238"/>
          <cell r="AY1238" t="e">
            <v>#N/A</v>
          </cell>
          <cell r="AZ1238"/>
          <cell r="BA1238">
            <v>45132</v>
          </cell>
          <cell r="BB1238" t="str">
            <v/>
          </cell>
          <cell r="BC1238" t="str">
            <v>3rd Party</v>
          </cell>
          <cell r="BD1238" t="str">
            <v>N/A</v>
          </cell>
          <cell r="BE1238" t="str">
            <v xml:space="preserve">According to the Concerned department they not requested </v>
          </cell>
          <cell r="BF1238" t="str">
            <v>N/A</v>
          </cell>
          <cell r="BG1238" t="str">
            <v>N/A</v>
          </cell>
          <cell r="BH1238" t="str">
            <v>N/A</v>
          </cell>
          <cell r="BI1238" t="str">
            <v>N/A</v>
          </cell>
          <cell r="BJ1238"/>
          <cell r="BK1238">
            <v>44782</v>
          </cell>
          <cell r="BL1238"/>
          <cell r="BM1238"/>
          <cell r="BN1238"/>
          <cell r="BO1238"/>
          <cell r="BP1238"/>
          <cell r="BQ1238">
            <v>1103030111</v>
          </cell>
        </row>
        <row r="1239">
          <cell r="C1239">
            <v>74378</v>
          </cell>
          <cell r="D1239" t="str">
            <v>Active</v>
          </cell>
          <cell r="E1239" t="str">
            <v>Caterpillar</v>
          </cell>
          <cell r="F1239" t="str">
            <v xml:space="preserve">Automatic </v>
          </cell>
          <cell r="G1239"/>
          <cell r="H1239" t="str">
            <v>Heavy Equipment</v>
          </cell>
          <cell r="I1239"/>
          <cell r="J1239"/>
          <cell r="K1239"/>
          <cell r="L1239"/>
          <cell r="M1239"/>
          <cell r="N1239" t="str">
            <v>CT14E23094</v>
          </cell>
          <cell r="O1239">
            <v>2022</v>
          </cell>
          <cell r="P1239" t="str">
            <v>China</v>
          </cell>
          <cell r="Q1239" t="str">
            <v>FIFA- Supreme Commit</v>
          </cell>
          <cell r="R1239" t="str">
            <v>GWC</v>
          </cell>
          <cell r="S1239" t="str">
            <v>LVQ</v>
          </cell>
          <cell r="T1239"/>
          <cell r="U1239"/>
          <cell r="V1239"/>
          <cell r="W1239">
            <v>4</v>
          </cell>
          <cell r="X1239" t="str">
            <v>yellow</v>
          </cell>
          <cell r="Y1239" t="str">
            <v>S4S369472</v>
          </cell>
          <cell r="Z1239"/>
          <cell r="AA1239" t="str">
            <v>Diesel</v>
          </cell>
          <cell r="AB1239"/>
          <cell r="AC1239">
            <v>1</v>
          </cell>
          <cell r="AD1239"/>
          <cell r="AE1239"/>
          <cell r="AF1239"/>
          <cell r="AG1239"/>
          <cell r="AH1239" t="str">
            <v>TON</v>
          </cell>
          <cell r="AI1239">
            <v>-4660</v>
          </cell>
          <cell r="AJ1239"/>
          <cell r="AK1239">
            <v>4660</v>
          </cell>
          <cell r="AL1239"/>
          <cell r="AM1239"/>
          <cell r="AN1239"/>
          <cell r="AO1239"/>
          <cell r="AP1239"/>
          <cell r="AQ1239"/>
          <cell r="AR1239"/>
          <cell r="AS1239"/>
          <cell r="AT1239"/>
          <cell r="AU1239"/>
          <cell r="AV1239"/>
          <cell r="AW1239"/>
          <cell r="AX1239"/>
          <cell r="AY1239" t="e">
            <v>#N/A</v>
          </cell>
          <cell r="AZ1239"/>
          <cell r="BA1239">
            <v>45132</v>
          </cell>
          <cell r="BB1239" t="str">
            <v/>
          </cell>
          <cell r="BC1239" t="str">
            <v>3rd Party</v>
          </cell>
          <cell r="BD1239" t="str">
            <v>N/A</v>
          </cell>
          <cell r="BE1239" t="str">
            <v xml:space="preserve">According to the Concerned department they not requested </v>
          </cell>
          <cell r="BF1239" t="str">
            <v>N/A</v>
          </cell>
          <cell r="BG1239" t="str">
            <v>N/A</v>
          </cell>
          <cell r="BH1239" t="str">
            <v>N/A</v>
          </cell>
          <cell r="BI1239" t="str">
            <v>N/A</v>
          </cell>
          <cell r="BJ1239"/>
          <cell r="BK1239">
            <v>44782</v>
          </cell>
          <cell r="BL1239"/>
          <cell r="BM1239"/>
          <cell r="BN1239"/>
          <cell r="BO1239"/>
          <cell r="BP1239"/>
          <cell r="BQ1239">
            <v>1103030111</v>
          </cell>
        </row>
        <row r="1240">
          <cell r="C1240">
            <v>74379</v>
          </cell>
          <cell r="D1240" t="str">
            <v>Active</v>
          </cell>
          <cell r="E1240" t="str">
            <v>Caterpillar</v>
          </cell>
          <cell r="F1240" t="str">
            <v xml:space="preserve">Automatic </v>
          </cell>
          <cell r="G1240"/>
          <cell r="H1240" t="str">
            <v>Heavy Equipment</v>
          </cell>
          <cell r="I1240"/>
          <cell r="J1240"/>
          <cell r="K1240"/>
          <cell r="L1240"/>
          <cell r="M1240"/>
          <cell r="N1240" t="str">
            <v>CT14E23091</v>
          </cell>
          <cell r="O1240">
            <v>2022</v>
          </cell>
          <cell r="P1240" t="str">
            <v>China</v>
          </cell>
          <cell r="Q1240" t="str">
            <v>FIFA- Supreme Commit</v>
          </cell>
          <cell r="R1240" t="str">
            <v>GWC</v>
          </cell>
          <cell r="S1240" t="str">
            <v>LVQ</v>
          </cell>
          <cell r="T1240"/>
          <cell r="U1240"/>
          <cell r="V1240"/>
          <cell r="W1240">
            <v>4</v>
          </cell>
          <cell r="X1240" t="str">
            <v>yellow</v>
          </cell>
          <cell r="Y1240" t="str">
            <v>S4S369480</v>
          </cell>
          <cell r="Z1240"/>
          <cell r="AA1240" t="str">
            <v>Diesel</v>
          </cell>
          <cell r="AB1240"/>
          <cell r="AC1240">
            <v>1</v>
          </cell>
          <cell r="AD1240"/>
          <cell r="AE1240"/>
          <cell r="AF1240"/>
          <cell r="AG1240"/>
          <cell r="AH1240" t="str">
            <v>TON</v>
          </cell>
          <cell r="AI1240">
            <v>-4660</v>
          </cell>
          <cell r="AJ1240"/>
          <cell r="AK1240">
            <v>4660</v>
          </cell>
          <cell r="AL1240"/>
          <cell r="AM1240"/>
          <cell r="AN1240"/>
          <cell r="AO1240"/>
          <cell r="AP1240"/>
          <cell r="AQ1240"/>
          <cell r="AR1240"/>
          <cell r="AS1240"/>
          <cell r="AT1240"/>
          <cell r="AU1240"/>
          <cell r="AV1240"/>
          <cell r="AW1240"/>
          <cell r="AX1240"/>
          <cell r="AY1240" t="e">
            <v>#N/A</v>
          </cell>
          <cell r="AZ1240"/>
          <cell r="BA1240">
            <v>45132</v>
          </cell>
          <cell r="BB1240" t="str">
            <v/>
          </cell>
          <cell r="BC1240" t="str">
            <v>3rd Party</v>
          </cell>
          <cell r="BD1240" t="str">
            <v>N/A</v>
          </cell>
          <cell r="BE1240" t="str">
            <v xml:space="preserve">According to the Concerned department they not requested </v>
          </cell>
          <cell r="BF1240" t="str">
            <v>N/A</v>
          </cell>
          <cell r="BG1240" t="str">
            <v>N/A</v>
          </cell>
          <cell r="BH1240" t="str">
            <v>N/A</v>
          </cell>
          <cell r="BI1240" t="str">
            <v>N/A</v>
          </cell>
          <cell r="BJ1240"/>
          <cell r="BK1240">
            <v>44782</v>
          </cell>
          <cell r="BL1240"/>
          <cell r="BM1240"/>
          <cell r="BN1240"/>
          <cell r="BO1240"/>
          <cell r="BP1240"/>
          <cell r="BQ1240">
            <v>1103030111</v>
          </cell>
        </row>
        <row r="1241">
          <cell r="C1241">
            <v>74380</v>
          </cell>
          <cell r="D1241" t="str">
            <v>Active</v>
          </cell>
          <cell r="E1241" t="str">
            <v>Caterpillar</v>
          </cell>
          <cell r="F1241" t="str">
            <v xml:space="preserve">Automatic </v>
          </cell>
          <cell r="G1241"/>
          <cell r="H1241" t="str">
            <v>Heavy Equipment</v>
          </cell>
          <cell r="I1241"/>
          <cell r="J1241"/>
          <cell r="K1241"/>
          <cell r="L1241"/>
          <cell r="M1241"/>
          <cell r="N1241" t="str">
            <v>CT14E23092</v>
          </cell>
          <cell r="O1241">
            <v>2022</v>
          </cell>
          <cell r="P1241" t="str">
            <v>China</v>
          </cell>
          <cell r="Q1241" t="str">
            <v>FIFA- Supreme Commit</v>
          </cell>
          <cell r="R1241" t="str">
            <v>GWC</v>
          </cell>
          <cell r="S1241" t="str">
            <v>LVQ</v>
          </cell>
          <cell r="T1241"/>
          <cell r="U1241"/>
          <cell r="V1241"/>
          <cell r="W1241">
            <v>4</v>
          </cell>
          <cell r="X1241" t="str">
            <v>yellow</v>
          </cell>
          <cell r="Y1241" t="str">
            <v>S4S369473</v>
          </cell>
          <cell r="Z1241"/>
          <cell r="AA1241" t="str">
            <v>Diesel</v>
          </cell>
          <cell r="AB1241"/>
          <cell r="AC1241">
            <v>1</v>
          </cell>
          <cell r="AD1241"/>
          <cell r="AE1241"/>
          <cell r="AF1241"/>
          <cell r="AG1241"/>
          <cell r="AH1241" t="str">
            <v>TON</v>
          </cell>
          <cell r="AI1241">
            <v>-4660</v>
          </cell>
          <cell r="AJ1241"/>
          <cell r="AK1241">
            <v>4660</v>
          </cell>
          <cell r="AL1241"/>
          <cell r="AM1241"/>
          <cell r="AN1241"/>
          <cell r="AO1241"/>
          <cell r="AP1241"/>
          <cell r="AQ1241"/>
          <cell r="AR1241"/>
          <cell r="AS1241"/>
          <cell r="AT1241"/>
          <cell r="AU1241"/>
          <cell r="AV1241"/>
          <cell r="AW1241"/>
          <cell r="AX1241"/>
          <cell r="AY1241" t="e">
            <v>#N/A</v>
          </cell>
          <cell r="AZ1241"/>
          <cell r="BA1241">
            <v>45132</v>
          </cell>
          <cell r="BB1241" t="str">
            <v/>
          </cell>
          <cell r="BC1241" t="str">
            <v>3rd Party</v>
          </cell>
          <cell r="BD1241" t="str">
            <v>N/A</v>
          </cell>
          <cell r="BE1241" t="str">
            <v xml:space="preserve">According to the Concerned department they not requested </v>
          </cell>
          <cell r="BF1241" t="str">
            <v>N/A</v>
          </cell>
          <cell r="BG1241" t="str">
            <v>N/A</v>
          </cell>
          <cell r="BH1241" t="str">
            <v>N/A</v>
          </cell>
          <cell r="BI1241" t="str">
            <v>N/A</v>
          </cell>
          <cell r="BJ1241"/>
          <cell r="BK1241">
            <v>44782</v>
          </cell>
          <cell r="BL1241"/>
          <cell r="BM1241"/>
          <cell r="BN1241"/>
          <cell r="BO1241"/>
          <cell r="BP1241"/>
          <cell r="BQ1241">
            <v>1103030111</v>
          </cell>
        </row>
        <row r="1242">
          <cell r="C1242">
            <v>74381</v>
          </cell>
          <cell r="D1242" t="str">
            <v>Active</v>
          </cell>
          <cell r="E1242" t="str">
            <v>Caterpillar</v>
          </cell>
          <cell r="F1242" t="str">
            <v xml:space="preserve">Automatic </v>
          </cell>
          <cell r="G1242"/>
          <cell r="H1242" t="str">
            <v>Heavy Equipment</v>
          </cell>
          <cell r="I1242"/>
          <cell r="J1242"/>
          <cell r="K1242"/>
          <cell r="L1242"/>
          <cell r="M1242"/>
          <cell r="N1242" t="str">
            <v>CT14E23095</v>
          </cell>
          <cell r="O1242">
            <v>2022</v>
          </cell>
          <cell r="P1242" t="str">
            <v>China</v>
          </cell>
          <cell r="Q1242" t="str">
            <v>FIFA- Supreme Commit</v>
          </cell>
          <cell r="R1242" t="str">
            <v>GWC</v>
          </cell>
          <cell r="S1242" t="str">
            <v>LVQ</v>
          </cell>
          <cell r="T1242"/>
          <cell r="U1242"/>
          <cell r="V1242"/>
          <cell r="W1242">
            <v>4</v>
          </cell>
          <cell r="X1242" t="str">
            <v>yellow</v>
          </cell>
          <cell r="Y1242" t="str">
            <v>S4S369476</v>
          </cell>
          <cell r="Z1242"/>
          <cell r="AA1242" t="str">
            <v>Diesel</v>
          </cell>
          <cell r="AB1242"/>
          <cell r="AC1242">
            <v>1</v>
          </cell>
          <cell r="AD1242"/>
          <cell r="AE1242"/>
          <cell r="AF1242"/>
          <cell r="AG1242"/>
          <cell r="AH1242" t="str">
            <v>TON</v>
          </cell>
          <cell r="AI1242">
            <v>-4660</v>
          </cell>
          <cell r="AJ1242"/>
          <cell r="AK1242">
            <v>4660</v>
          </cell>
          <cell r="AL1242"/>
          <cell r="AM1242"/>
          <cell r="AN1242"/>
          <cell r="AO1242"/>
          <cell r="AP1242"/>
          <cell r="AQ1242"/>
          <cell r="AR1242"/>
          <cell r="AS1242"/>
          <cell r="AT1242"/>
          <cell r="AU1242"/>
          <cell r="AV1242"/>
          <cell r="AW1242"/>
          <cell r="AX1242"/>
          <cell r="AY1242" t="e">
            <v>#N/A</v>
          </cell>
          <cell r="AZ1242"/>
          <cell r="BA1242">
            <v>45132</v>
          </cell>
          <cell r="BB1242" t="str">
            <v/>
          </cell>
          <cell r="BC1242" t="str">
            <v>3rd Party</v>
          </cell>
          <cell r="BD1242" t="str">
            <v>N/A</v>
          </cell>
          <cell r="BE1242" t="str">
            <v xml:space="preserve">According to the Concerned department they not requested </v>
          </cell>
          <cell r="BF1242" t="str">
            <v>N/A</v>
          </cell>
          <cell r="BG1242" t="str">
            <v>N/A</v>
          </cell>
          <cell r="BH1242" t="str">
            <v>N/A</v>
          </cell>
          <cell r="BI1242" t="str">
            <v>N/A</v>
          </cell>
          <cell r="BJ1242"/>
          <cell r="BK1242">
            <v>44782</v>
          </cell>
          <cell r="BL1242"/>
          <cell r="BM1242"/>
          <cell r="BN1242"/>
          <cell r="BO1242"/>
          <cell r="BP1242"/>
          <cell r="BQ1242">
            <v>1103030111</v>
          </cell>
        </row>
        <row r="1243">
          <cell r="C1243">
            <v>74385</v>
          </cell>
          <cell r="D1243" t="str">
            <v>Active</v>
          </cell>
          <cell r="E1243" t="str">
            <v>Caterpillar</v>
          </cell>
          <cell r="F1243" t="str">
            <v xml:space="preserve">Automatic </v>
          </cell>
          <cell r="G1243"/>
          <cell r="H1243" t="str">
            <v>Heavy Equipment</v>
          </cell>
          <cell r="I1243"/>
          <cell r="J1243"/>
          <cell r="K1243"/>
          <cell r="L1243"/>
          <cell r="M1243"/>
          <cell r="N1243" t="str">
            <v>CT14E23097</v>
          </cell>
          <cell r="O1243">
            <v>2022</v>
          </cell>
          <cell r="P1243" t="str">
            <v>China</v>
          </cell>
          <cell r="Q1243" t="str">
            <v>FIFA- Supreme Commit</v>
          </cell>
          <cell r="R1243" t="str">
            <v>GWC</v>
          </cell>
          <cell r="S1243" t="str">
            <v>LVQ</v>
          </cell>
          <cell r="T1243"/>
          <cell r="U1243"/>
          <cell r="V1243"/>
          <cell r="W1243">
            <v>4</v>
          </cell>
          <cell r="X1243" t="str">
            <v>yellow</v>
          </cell>
          <cell r="Y1243" t="str">
            <v>S4S369248</v>
          </cell>
          <cell r="Z1243"/>
          <cell r="AA1243" t="str">
            <v>Diesel</v>
          </cell>
          <cell r="AB1243"/>
          <cell r="AC1243">
            <v>1</v>
          </cell>
          <cell r="AD1243"/>
          <cell r="AE1243"/>
          <cell r="AF1243"/>
          <cell r="AG1243"/>
          <cell r="AH1243" t="str">
            <v>TON</v>
          </cell>
          <cell r="AI1243">
            <v>-4660</v>
          </cell>
          <cell r="AJ1243"/>
          <cell r="AK1243">
            <v>4660</v>
          </cell>
          <cell r="AL1243"/>
          <cell r="AM1243"/>
          <cell r="AN1243"/>
          <cell r="AO1243"/>
          <cell r="AP1243"/>
          <cell r="AQ1243"/>
          <cell r="AR1243"/>
          <cell r="AS1243"/>
          <cell r="AT1243"/>
          <cell r="AU1243"/>
          <cell r="AV1243"/>
          <cell r="AW1243"/>
          <cell r="AX1243"/>
          <cell r="AY1243" t="e">
            <v>#N/A</v>
          </cell>
          <cell r="AZ1243"/>
          <cell r="BA1243">
            <v>45132</v>
          </cell>
          <cell r="BB1243" t="str">
            <v/>
          </cell>
          <cell r="BC1243" t="str">
            <v>3rd Party</v>
          </cell>
          <cell r="BD1243" t="str">
            <v>N/A</v>
          </cell>
          <cell r="BE1243" t="str">
            <v xml:space="preserve">According to the Concerned department they not requested </v>
          </cell>
          <cell r="BF1243" t="str">
            <v>N/A</v>
          </cell>
          <cell r="BG1243" t="str">
            <v>N/A</v>
          </cell>
          <cell r="BH1243" t="str">
            <v>N/A</v>
          </cell>
          <cell r="BI1243" t="str">
            <v>N/A</v>
          </cell>
          <cell r="BJ1243"/>
          <cell r="BK1243">
            <v>44782</v>
          </cell>
          <cell r="BL1243"/>
          <cell r="BM1243"/>
          <cell r="BN1243"/>
          <cell r="BO1243"/>
          <cell r="BP1243"/>
          <cell r="BQ1243">
            <v>1103030111</v>
          </cell>
        </row>
        <row r="1244">
          <cell r="C1244">
            <v>74387</v>
          </cell>
          <cell r="D1244" t="str">
            <v>Active</v>
          </cell>
          <cell r="E1244" t="str">
            <v>Caterpillar</v>
          </cell>
          <cell r="F1244" t="str">
            <v xml:space="preserve">Automatic </v>
          </cell>
          <cell r="G1244"/>
          <cell r="H1244" t="str">
            <v>Heavy Equipment</v>
          </cell>
          <cell r="I1244"/>
          <cell r="J1244"/>
          <cell r="K1244"/>
          <cell r="L1244"/>
          <cell r="M1244"/>
          <cell r="N1244" t="str">
            <v>CT14E23089</v>
          </cell>
          <cell r="O1244">
            <v>2022</v>
          </cell>
          <cell r="P1244" t="str">
            <v>China</v>
          </cell>
          <cell r="Q1244" t="str">
            <v>FIFA- Supreme Commit</v>
          </cell>
          <cell r="R1244" t="str">
            <v>GWC</v>
          </cell>
          <cell r="S1244" t="str">
            <v>LVQ</v>
          </cell>
          <cell r="T1244"/>
          <cell r="U1244"/>
          <cell r="V1244"/>
          <cell r="W1244">
            <v>4</v>
          </cell>
          <cell r="X1244" t="str">
            <v>yellow</v>
          </cell>
          <cell r="Y1244" t="str">
            <v>S4S369475</v>
          </cell>
          <cell r="Z1244"/>
          <cell r="AA1244" t="str">
            <v>Diesel</v>
          </cell>
          <cell r="AB1244"/>
          <cell r="AC1244">
            <v>1</v>
          </cell>
          <cell r="AD1244"/>
          <cell r="AE1244"/>
          <cell r="AF1244"/>
          <cell r="AG1244"/>
          <cell r="AH1244" t="str">
            <v>TON</v>
          </cell>
          <cell r="AI1244">
            <v>-4660</v>
          </cell>
          <cell r="AJ1244"/>
          <cell r="AK1244">
            <v>4660</v>
          </cell>
          <cell r="AL1244"/>
          <cell r="AM1244"/>
          <cell r="AN1244"/>
          <cell r="AO1244"/>
          <cell r="AP1244"/>
          <cell r="AQ1244"/>
          <cell r="AR1244"/>
          <cell r="AS1244"/>
          <cell r="AT1244"/>
          <cell r="AU1244"/>
          <cell r="AV1244"/>
          <cell r="AW1244"/>
          <cell r="AX1244"/>
          <cell r="AY1244" t="e">
            <v>#N/A</v>
          </cell>
          <cell r="AZ1244"/>
          <cell r="BA1244">
            <v>45132</v>
          </cell>
          <cell r="BB1244" t="str">
            <v/>
          </cell>
          <cell r="BC1244" t="str">
            <v>3rd Party</v>
          </cell>
          <cell r="BD1244" t="str">
            <v>N/A</v>
          </cell>
          <cell r="BE1244" t="str">
            <v xml:space="preserve">According to the Concerned department they not requested </v>
          </cell>
          <cell r="BF1244" t="str">
            <v>N/A</v>
          </cell>
          <cell r="BG1244" t="str">
            <v>N/A</v>
          </cell>
          <cell r="BH1244" t="str">
            <v>N/A</v>
          </cell>
          <cell r="BI1244" t="str">
            <v>N/A</v>
          </cell>
          <cell r="BJ1244"/>
          <cell r="BK1244">
            <v>44782</v>
          </cell>
          <cell r="BL1244"/>
          <cell r="BM1244"/>
          <cell r="BN1244"/>
          <cell r="BO1244"/>
          <cell r="BP1244"/>
          <cell r="BQ1244">
            <v>1103030111</v>
          </cell>
        </row>
        <row r="1245">
          <cell r="C1245">
            <v>255407</v>
          </cell>
          <cell r="D1245" t="str">
            <v>Active</v>
          </cell>
          <cell r="E1245" t="str">
            <v>Hino</v>
          </cell>
          <cell r="F1245" t="str">
            <v>Manuel</v>
          </cell>
          <cell r="G1245"/>
          <cell r="H1245" t="str">
            <v>Rigid Truck</v>
          </cell>
          <cell r="I1245"/>
          <cell r="J1245" t="str">
            <v>Reefer Box With Tail Lift</v>
          </cell>
          <cell r="K1245"/>
          <cell r="L1245"/>
          <cell r="M1245"/>
          <cell r="N1245" t="str">
            <v>JHHZCL2F5NK016494</v>
          </cell>
          <cell r="O1245">
            <v>2022</v>
          </cell>
          <cell r="P1245" t="str">
            <v>Japan</v>
          </cell>
          <cell r="Q1245" t="str">
            <v>CL - Distribution (Core Ops)</v>
          </cell>
          <cell r="R1245" t="str">
            <v>GWC</v>
          </cell>
          <cell r="S1245" t="str">
            <v>LVQ</v>
          </cell>
          <cell r="T1245"/>
          <cell r="U1245"/>
          <cell r="V1245"/>
          <cell r="W1245">
            <v>4</v>
          </cell>
          <cell r="X1245" t="str">
            <v>White</v>
          </cell>
          <cell r="Y1245">
            <v>18524</v>
          </cell>
          <cell r="Z1245"/>
          <cell r="AA1245" t="str">
            <v>Diesel</v>
          </cell>
          <cell r="AB1245">
            <v>100</v>
          </cell>
          <cell r="AC1245">
            <v>1</v>
          </cell>
          <cell r="AD1245"/>
          <cell r="AE1245"/>
          <cell r="AF1245"/>
          <cell r="AG1245"/>
          <cell r="AH1245" t="str">
            <v>6TON</v>
          </cell>
          <cell r="AI1245">
            <v>5900</v>
          </cell>
          <cell r="AJ1245">
            <v>8500</v>
          </cell>
          <cell r="AK1245">
            <v>2600</v>
          </cell>
          <cell r="AL1245">
            <v>540</v>
          </cell>
          <cell r="AM1245">
            <v>566</v>
          </cell>
          <cell r="AN1245">
            <v>208</v>
          </cell>
          <cell r="AO1245">
            <v>230</v>
          </cell>
          <cell r="AP1245">
            <v>210</v>
          </cell>
          <cell r="AQ1245">
            <v>240</v>
          </cell>
          <cell r="AR1245"/>
          <cell r="AS1245" t="str">
            <v>THERMO KING T-560R</v>
          </cell>
          <cell r="AT1245" t="str">
            <v>GLW1346907</v>
          </cell>
          <cell r="AU1245" t="str">
            <v>Dhollandia</v>
          </cell>
          <cell r="AV1245">
            <v>22015270</v>
          </cell>
          <cell r="AW1245"/>
          <cell r="AX1245"/>
          <cell r="AY1245" t="e">
            <v>#N/A</v>
          </cell>
          <cell r="AZ1245"/>
          <cell r="BA1245">
            <v>45140</v>
          </cell>
          <cell r="BB1245" t="str">
            <v/>
          </cell>
          <cell r="BC1245" t="str">
            <v>Compreh.</v>
          </cell>
          <cell r="BD1245" t="str">
            <v>AVL</v>
          </cell>
          <cell r="BE1245"/>
          <cell r="BF1245" t="str">
            <v>DISTRIBUTION</v>
          </cell>
          <cell r="BG1245" t="str">
            <v>FMB120</v>
          </cell>
          <cell r="BH1245">
            <v>350424065938639</v>
          </cell>
          <cell r="BI1245">
            <v>9742800076701</v>
          </cell>
          <cell r="BJ1245" t="str">
            <v>fixed</v>
          </cell>
          <cell r="BK1245">
            <v>44782</v>
          </cell>
          <cell r="BL1245"/>
          <cell r="BM1245"/>
          <cell r="BN1245">
            <v>4000040443</v>
          </cell>
          <cell r="BO1245"/>
          <cell r="BP1245" t="str">
            <v>3 Years or 100,000 Km which ever comes earlier. • Thermoking Freezer: 2 Year or 9000Hrs • Dhollandia Tail Lift: One Year from date of Installation • Box: One Year against manufacturing Defects</v>
          </cell>
          <cell r="BQ1245">
            <v>1108010252</v>
          </cell>
        </row>
        <row r="1246">
          <cell r="C1246">
            <v>255415</v>
          </cell>
          <cell r="D1246" t="str">
            <v>Active</v>
          </cell>
          <cell r="E1246" t="str">
            <v>Hino</v>
          </cell>
          <cell r="F1246" t="str">
            <v>Manuel</v>
          </cell>
          <cell r="G1246"/>
          <cell r="H1246" t="str">
            <v>Rigid Truck</v>
          </cell>
          <cell r="I1246"/>
          <cell r="J1246" t="str">
            <v>Reefer Box With Tail Lift</v>
          </cell>
          <cell r="K1246"/>
          <cell r="L1246"/>
          <cell r="M1246"/>
          <cell r="N1246" t="str">
            <v>JHHZCL2F5NK016852</v>
          </cell>
          <cell r="O1246">
            <v>2022</v>
          </cell>
          <cell r="P1246" t="str">
            <v>Japan</v>
          </cell>
          <cell r="Q1246" t="str">
            <v>CL - Distribution (Core Ops)</v>
          </cell>
          <cell r="R1246" t="str">
            <v>GWC</v>
          </cell>
          <cell r="S1246" t="str">
            <v>LVQ</v>
          </cell>
          <cell r="T1246"/>
          <cell r="U1246"/>
          <cell r="V1246"/>
          <cell r="W1246">
            <v>4</v>
          </cell>
          <cell r="X1246" t="str">
            <v>White</v>
          </cell>
          <cell r="Y1246">
            <v>19223</v>
          </cell>
          <cell r="Z1246"/>
          <cell r="AA1246" t="str">
            <v>Diesel</v>
          </cell>
          <cell r="AB1246">
            <v>100</v>
          </cell>
          <cell r="AC1246">
            <v>1</v>
          </cell>
          <cell r="AD1246"/>
          <cell r="AE1246"/>
          <cell r="AF1246"/>
          <cell r="AG1246"/>
          <cell r="AH1246" t="str">
            <v>6TON</v>
          </cell>
          <cell r="AI1246">
            <v>5900</v>
          </cell>
          <cell r="AJ1246">
            <v>8500</v>
          </cell>
          <cell r="AK1246">
            <v>2600</v>
          </cell>
          <cell r="AL1246">
            <v>540</v>
          </cell>
          <cell r="AM1246">
            <v>566</v>
          </cell>
          <cell r="AN1246">
            <v>208</v>
          </cell>
          <cell r="AO1246">
            <v>230</v>
          </cell>
          <cell r="AP1246">
            <v>210</v>
          </cell>
          <cell r="AQ1246">
            <v>240</v>
          </cell>
          <cell r="AR1246"/>
          <cell r="AS1246" t="str">
            <v>THERMO KING T-560R</v>
          </cell>
          <cell r="AT1246" t="str">
            <v>GLW1351286</v>
          </cell>
          <cell r="AU1246" t="str">
            <v>Dhollandia</v>
          </cell>
          <cell r="AV1246">
            <v>22015268</v>
          </cell>
          <cell r="AW1246"/>
          <cell r="AX1246"/>
          <cell r="AY1246" t="e">
            <v>#N/A</v>
          </cell>
          <cell r="AZ1246"/>
          <cell r="BA1246">
            <v>45140</v>
          </cell>
          <cell r="BB1246" t="str">
            <v/>
          </cell>
          <cell r="BC1246" t="str">
            <v>Compreh.</v>
          </cell>
          <cell r="BD1246" t="str">
            <v>AVL</v>
          </cell>
          <cell r="BE1246"/>
          <cell r="BF1246" t="str">
            <v>DISTRIBUTION</v>
          </cell>
          <cell r="BG1246" t="str">
            <v>FMB120</v>
          </cell>
          <cell r="BH1246">
            <v>350424065938654</v>
          </cell>
          <cell r="BI1246">
            <v>9742800076702</v>
          </cell>
          <cell r="BJ1246" t="str">
            <v>fixed</v>
          </cell>
          <cell r="BK1246">
            <v>44782</v>
          </cell>
          <cell r="BL1246"/>
          <cell r="BM1246"/>
          <cell r="BN1246">
            <v>4000040443</v>
          </cell>
          <cell r="BO1246"/>
          <cell r="BP1246" t="str">
            <v>3 Years or 100,000 Km which ever comes earlier. • Thermoking Freezer: 2 Year or 9000Hrs • Dhollandia Tail Lift: One Year from date of Installation • Box: One Year against manufacturing Defects</v>
          </cell>
          <cell r="BQ1246">
            <v>1108010252</v>
          </cell>
        </row>
        <row r="1247">
          <cell r="C1247">
            <v>256675</v>
          </cell>
          <cell r="D1247" t="str">
            <v>Active</v>
          </cell>
          <cell r="E1247" t="str">
            <v>Hino</v>
          </cell>
          <cell r="F1247" t="str">
            <v>Manuel</v>
          </cell>
          <cell r="G1247"/>
          <cell r="H1247" t="str">
            <v>Rigid Truck</v>
          </cell>
          <cell r="I1247"/>
          <cell r="J1247" t="str">
            <v>Reefer Box With Tail Lift</v>
          </cell>
          <cell r="K1247"/>
          <cell r="L1247"/>
          <cell r="M1247"/>
          <cell r="N1247" t="str">
            <v>JHHZCL2F2NK016761</v>
          </cell>
          <cell r="O1247">
            <v>2022</v>
          </cell>
          <cell r="P1247" t="str">
            <v>Japan</v>
          </cell>
          <cell r="Q1247" t="str">
            <v>CL - Distribution (Core Ops)</v>
          </cell>
          <cell r="R1247" t="str">
            <v>GWC</v>
          </cell>
          <cell r="S1247" t="str">
            <v>LVQ</v>
          </cell>
          <cell r="T1247"/>
          <cell r="U1247"/>
          <cell r="V1247"/>
          <cell r="W1247">
            <v>4</v>
          </cell>
          <cell r="X1247" t="str">
            <v>White</v>
          </cell>
          <cell r="Y1247">
            <v>19017</v>
          </cell>
          <cell r="Z1247"/>
          <cell r="AA1247" t="str">
            <v>Diesel</v>
          </cell>
          <cell r="AB1247">
            <v>100</v>
          </cell>
          <cell r="AC1247">
            <v>1</v>
          </cell>
          <cell r="AD1247"/>
          <cell r="AE1247"/>
          <cell r="AF1247"/>
          <cell r="AG1247"/>
          <cell r="AH1247" t="str">
            <v>6TON</v>
          </cell>
          <cell r="AI1247">
            <v>5900</v>
          </cell>
          <cell r="AJ1247">
            <v>8500</v>
          </cell>
          <cell r="AK1247">
            <v>2600</v>
          </cell>
          <cell r="AL1247">
            <v>540</v>
          </cell>
          <cell r="AM1247">
            <v>566</v>
          </cell>
          <cell r="AN1247">
            <v>208</v>
          </cell>
          <cell r="AO1247">
            <v>230</v>
          </cell>
          <cell r="AP1247">
            <v>210</v>
          </cell>
          <cell r="AQ1247">
            <v>240</v>
          </cell>
          <cell r="AR1247"/>
          <cell r="AS1247" t="str">
            <v>THERMO KING T-560R</v>
          </cell>
          <cell r="AT1247" t="str">
            <v>GLW1351485</v>
          </cell>
          <cell r="AU1247" t="str">
            <v>Dhollandia</v>
          </cell>
          <cell r="AV1247">
            <v>22015266</v>
          </cell>
          <cell r="AW1247"/>
          <cell r="AX1247"/>
          <cell r="AY1247" t="e">
            <v>#N/A</v>
          </cell>
          <cell r="AZ1247"/>
          <cell r="BA1247">
            <v>45140</v>
          </cell>
          <cell r="BB1247" t="str">
            <v/>
          </cell>
          <cell r="BC1247" t="str">
            <v>Compreh.</v>
          </cell>
          <cell r="BD1247" t="str">
            <v>AVL</v>
          </cell>
          <cell r="BE1247"/>
          <cell r="BF1247" t="str">
            <v>DISTRIBUTION</v>
          </cell>
          <cell r="BG1247" t="str">
            <v>FMB120</v>
          </cell>
          <cell r="BH1247">
            <v>350424065768028</v>
          </cell>
          <cell r="BI1247">
            <v>9742800076703</v>
          </cell>
          <cell r="BJ1247" t="str">
            <v>fixed</v>
          </cell>
          <cell r="BK1247">
            <v>44784</v>
          </cell>
          <cell r="BL1247"/>
          <cell r="BM1247"/>
          <cell r="BN1247">
            <v>4000040443</v>
          </cell>
          <cell r="BO1247"/>
          <cell r="BP1247" t="str">
            <v>3 Years or 100,000 Km which ever comes earlier. • Thermoking Freezer: 2 Year or 9000Hrs • Dhollandia Tail Lift: One Year from date of Installation • Box: One Year against manufacturing Defects</v>
          </cell>
          <cell r="BQ1247">
            <v>1108010252</v>
          </cell>
        </row>
        <row r="1248">
          <cell r="C1248">
            <v>256725</v>
          </cell>
          <cell r="D1248" t="str">
            <v>Active</v>
          </cell>
          <cell r="E1248" t="str">
            <v>Hino</v>
          </cell>
          <cell r="F1248" t="str">
            <v>Manuel</v>
          </cell>
          <cell r="G1248"/>
          <cell r="H1248" t="str">
            <v>Rigid Truck</v>
          </cell>
          <cell r="I1248"/>
          <cell r="J1248" t="str">
            <v>Reefer Box With Tail Lift</v>
          </cell>
          <cell r="K1248"/>
          <cell r="L1248"/>
          <cell r="M1248"/>
          <cell r="N1248" t="str">
            <v>JHHZCL2FXNK016104</v>
          </cell>
          <cell r="O1248">
            <v>2022</v>
          </cell>
          <cell r="P1248" t="str">
            <v>Japan</v>
          </cell>
          <cell r="Q1248" t="str">
            <v>CL - Distribution (Core Ops)</v>
          </cell>
          <cell r="R1248" t="str">
            <v>GWC</v>
          </cell>
          <cell r="S1248" t="str">
            <v>LVQ</v>
          </cell>
          <cell r="T1248"/>
          <cell r="U1248"/>
          <cell r="V1248"/>
          <cell r="W1248">
            <v>4</v>
          </cell>
          <cell r="X1248" t="str">
            <v>White</v>
          </cell>
          <cell r="Y1248">
            <v>17737</v>
          </cell>
          <cell r="Z1248"/>
          <cell r="AA1248" t="str">
            <v>Diesel</v>
          </cell>
          <cell r="AB1248">
            <v>100</v>
          </cell>
          <cell r="AC1248">
            <v>1</v>
          </cell>
          <cell r="AD1248"/>
          <cell r="AE1248"/>
          <cell r="AF1248"/>
          <cell r="AG1248"/>
          <cell r="AH1248" t="str">
            <v>6TON</v>
          </cell>
          <cell r="AI1248">
            <v>5900</v>
          </cell>
          <cell r="AJ1248">
            <v>8500</v>
          </cell>
          <cell r="AK1248">
            <v>2600</v>
          </cell>
          <cell r="AL1248">
            <v>540</v>
          </cell>
          <cell r="AM1248">
            <v>566</v>
          </cell>
          <cell r="AN1248">
            <v>208</v>
          </cell>
          <cell r="AO1248">
            <v>230</v>
          </cell>
          <cell r="AP1248">
            <v>210</v>
          </cell>
          <cell r="AQ1248">
            <v>240</v>
          </cell>
          <cell r="AR1248"/>
          <cell r="AS1248" t="str">
            <v>THERMO KING T-560R</v>
          </cell>
          <cell r="AT1248" t="str">
            <v>GLW1351486</v>
          </cell>
          <cell r="AU1248" t="str">
            <v>Dhollandia</v>
          </cell>
          <cell r="AV1248">
            <v>22015269</v>
          </cell>
          <cell r="AW1248"/>
          <cell r="AX1248"/>
          <cell r="AY1248" t="e">
            <v>#N/A</v>
          </cell>
          <cell r="AZ1248"/>
          <cell r="BA1248">
            <v>45140</v>
          </cell>
          <cell r="BB1248" t="str">
            <v/>
          </cell>
          <cell r="BC1248" t="str">
            <v>Compreh.</v>
          </cell>
          <cell r="BD1248" t="str">
            <v>AVL</v>
          </cell>
          <cell r="BE1248"/>
          <cell r="BF1248" t="str">
            <v>DISTRIBUTION</v>
          </cell>
          <cell r="BG1248" t="str">
            <v>FMB120</v>
          </cell>
          <cell r="BH1248">
            <v>350424067870137</v>
          </cell>
          <cell r="BI1248">
            <v>9742800076700</v>
          </cell>
          <cell r="BJ1248" t="str">
            <v>fixed</v>
          </cell>
          <cell r="BK1248">
            <v>44784</v>
          </cell>
          <cell r="BL1248"/>
          <cell r="BM1248"/>
          <cell r="BN1248">
            <v>4000040443</v>
          </cell>
          <cell r="BO1248"/>
          <cell r="BP1248" t="str">
            <v>3 Years or 100,000 Km which ever comes earlier. • Thermoking Freezer: 2 Year or 9000Hrs • Dhollandia Tail Lift: One Year from date of Installation • Box: One Year against manufacturing Defects</v>
          </cell>
          <cell r="BQ1248">
            <v>1108010252</v>
          </cell>
        </row>
        <row r="1249">
          <cell r="C1249">
            <v>256801</v>
          </cell>
          <cell r="D1249" t="str">
            <v>Active</v>
          </cell>
          <cell r="E1249" t="str">
            <v>Hino</v>
          </cell>
          <cell r="F1249" t="str">
            <v>Manuel</v>
          </cell>
          <cell r="G1249"/>
          <cell r="H1249" t="str">
            <v>Rigid Truck</v>
          </cell>
          <cell r="I1249"/>
          <cell r="J1249" t="str">
            <v>Reefer Box With Tail Lift</v>
          </cell>
          <cell r="K1249"/>
          <cell r="L1249"/>
          <cell r="M1249"/>
          <cell r="N1249" t="str">
            <v>JHHZCL2F6NK016245</v>
          </cell>
          <cell r="O1249">
            <v>2022</v>
          </cell>
          <cell r="P1249" t="str">
            <v>Japan</v>
          </cell>
          <cell r="Q1249" t="str">
            <v>CL - Distribution (Core Ops)</v>
          </cell>
          <cell r="R1249" t="str">
            <v>GWC</v>
          </cell>
          <cell r="S1249" t="str">
            <v>LVQ</v>
          </cell>
          <cell r="T1249"/>
          <cell r="U1249"/>
          <cell r="V1249"/>
          <cell r="W1249">
            <v>4</v>
          </cell>
          <cell r="X1249" t="str">
            <v>White</v>
          </cell>
          <cell r="Y1249">
            <v>18024</v>
          </cell>
          <cell r="Z1249"/>
          <cell r="AA1249" t="str">
            <v>Diesel</v>
          </cell>
          <cell r="AB1249">
            <v>100</v>
          </cell>
          <cell r="AC1249">
            <v>1</v>
          </cell>
          <cell r="AD1249"/>
          <cell r="AE1249"/>
          <cell r="AF1249"/>
          <cell r="AG1249"/>
          <cell r="AH1249" t="str">
            <v>6TON</v>
          </cell>
          <cell r="AI1249">
            <v>5900</v>
          </cell>
          <cell r="AJ1249">
            <v>8500</v>
          </cell>
          <cell r="AK1249">
            <v>2600</v>
          </cell>
          <cell r="AL1249">
            <v>540</v>
          </cell>
          <cell r="AM1249">
            <v>566</v>
          </cell>
          <cell r="AN1249">
            <v>208</v>
          </cell>
          <cell r="AO1249">
            <v>230</v>
          </cell>
          <cell r="AP1249">
            <v>210</v>
          </cell>
          <cell r="AQ1249">
            <v>240</v>
          </cell>
          <cell r="AR1249"/>
          <cell r="AS1249" t="str">
            <v>THERMO KING T-560R</v>
          </cell>
          <cell r="AT1249" t="str">
            <v>GLW1351285</v>
          </cell>
          <cell r="AU1249" t="str">
            <v>Dhollandia</v>
          </cell>
          <cell r="AV1249">
            <v>22015267</v>
          </cell>
          <cell r="AW1249"/>
          <cell r="AX1249"/>
          <cell r="AY1249" t="e">
            <v>#N/A</v>
          </cell>
          <cell r="AZ1249"/>
          <cell r="BA1249">
            <v>45146</v>
          </cell>
          <cell r="BB1249" t="str">
            <v/>
          </cell>
          <cell r="BC1249" t="str">
            <v>Compreh.</v>
          </cell>
          <cell r="BD1249" t="str">
            <v>AVL</v>
          </cell>
          <cell r="BE1249"/>
          <cell r="BF1249" t="str">
            <v>DISTRIBUTION</v>
          </cell>
          <cell r="BG1249" t="str">
            <v>FMB120</v>
          </cell>
          <cell r="BH1249">
            <v>350424067884104</v>
          </cell>
          <cell r="BI1249">
            <v>9742800076704</v>
          </cell>
          <cell r="BJ1249" t="str">
            <v>fixed</v>
          </cell>
          <cell r="BK1249">
            <v>44784</v>
          </cell>
          <cell r="BL1249"/>
          <cell r="BM1249"/>
          <cell r="BN1249">
            <v>4000040443</v>
          </cell>
          <cell r="BO1249"/>
          <cell r="BP1249" t="str">
            <v>3 Years or 100,000 Km which ever comes earlier. • Thermoking Freezer: 2 Year or 9000Hrs • Dhollandia Tail Lift: One Year from date of Installation • Box: One Year against manufacturing Defects</v>
          </cell>
          <cell r="BQ1249">
            <v>1108010252</v>
          </cell>
        </row>
        <row r="1250">
          <cell r="C1250">
            <v>256890</v>
          </cell>
          <cell r="D1250" t="str">
            <v>Active</v>
          </cell>
          <cell r="E1250" t="str">
            <v>Hino</v>
          </cell>
          <cell r="F1250" t="str">
            <v>Manuel</v>
          </cell>
          <cell r="G1250"/>
          <cell r="H1250" t="str">
            <v>Rigid Truck</v>
          </cell>
          <cell r="I1250"/>
          <cell r="J1250" t="str">
            <v>Reefer Box With Tail Lift</v>
          </cell>
          <cell r="K1250"/>
          <cell r="L1250"/>
          <cell r="M1250"/>
          <cell r="N1250" t="str">
            <v>JHHZCL2F3NK016185</v>
          </cell>
          <cell r="O1250">
            <v>2022</v>
          </cell>
          <cell r="P1250" t="str">
            <v>Japan</v>
          </cell>
          <cell r="Q1250" t="str">
            <v>CL - Distribution (Core Ops)</v>
          </cell>
          <cell r="R1250" t="str">
            <v>GWC</v>
          </cell>
          <cell r="S1250" t="str">
            <v>LVQ</v>
          </cell>
          <cell r="T1250"/>
          <cell r="U1250"/>
          <cell r="V1250"/>
          <cell r="W1250">
            <v>4</v>
          </cell>
          <cell r="X1250" t="str">
            <v>White</v>
          </cell>
          <cell r="Y1250">
            <v>17913</v>
          </cell>
          <cell r="Z1250"/>
          <cell r="AA1250" t="str">
            <v>Diesel</v>
          </cell>
          <cell r="AB1250">
            <v>100</v>
          </cell>
          <cell r="AC1250">
            <v>1</v>
          </cell>
          <cell r="AD1250"/>
          <cell r="AE1250"/>
          <cell r="AF1250"/>
          <cell r="AG1250"/>
          <cell r="AH1250" t="str">
            <v>6TON</v>
          </cell>
          <cell r="AI1250">
            <v>5900</v>
          </cell>
          <cell r="AJ1250">
            <v>8500</v>
          </cell>
          <cell r="AK1250">
            <v>2600</v>
          </cell>
          <cell r="AL1250">
            <v>540</v>
          </cell>
          <cell r="AM1250">
            <v>566</v>
          </cell>
          <cell r="AN1250">
            <v>208</v>
          </cell>
          <cell r="AO1250">
            <v>230</v>
          </cell>
          <cell r="AP1250">
            <v>210</v>
          </cell>
          <cell r="AQ1250">
            <v>240</v>
          </cell>
          <cell r="AR1250"/>
          <cell r="AS1250" t="str">
            <v>THERMO KING T-560R</v>
          </cell>
          <cell r="AT1250" t="str">
            <v>GLW1351287</v>
          </cell>
          <cell r="AU1250" t="str">
            <v>Dhollandia</v>
          </cell>
          <cell r="AV1250">
            <v>22015281</v>
          </cell>
          <cell r="AW1250"/>
          <cell r="AX1250"/>
          <cell r="AY1250" t="e">
            <v>#N/A</v>
          </cell>
          <cell r="AZ1250"/>
          <cell r="BA1250">
            <v>45140</v>
          </cell>
          <cell r="BB1250" t="str">
            <v/>
          </cell>
          <cell r="BC1250" t="str">
            <v>Compreh.</v>
          </cell>
          <cell r="BD1250" t="str">
            <v>AVL</v>
          </cell>
          <cell r="BE1250"/>
          <cell r="BF1250" t="str">
            <v>DISTRIBUTION</v>
          </cell>
          <cell r="BG1250" t="str">
            <v>FMB120</v>
          </cell>
          <cell r="BH1250">
            <v>350424069215133</v>
          </cell>
          <cell r="BI1250">
            <v>9742800076705</v>
          </cell>
          <cell r="BJ1250" t="str">
            <v>fixed</v>
          </cell>
          <cell r="BK1250">
            <v>44784</v>
          </cell>
          <cell r="BL1250"/>
          <cell r="BM1250"/>
          <cell r="BN1250">
            <v>4000040443</v>
          </cell>
          <cell r="BO1250"/>
          <cell r="BP1250" t="str">
            <v>3 Years or 100,000 Km which ever comes earlier. • Thermoking Freezer: 2 Year or 9000Hrs • Dhollandia Tail Lift: One Year from date of Installation • Box: One Year against manufacturing Defects</v>
          </cell>
          <cell r="BQ1250">
            <v>1108010252</v>
          </cell>
        </row>
        <row r="1251">
          <cell r="C1251">
            <v>256911</v>
          </cell>
          <cell r="D1251" t="str">
            <v>Active</v>
          </cell>
          <cell r="E1251" t="str">
            <v>Hino</v>
          </cell>
          <cell r="F1251" t="str">
            <v>Manuel</v>
          </cell>
          <cell r="G1251"/>
          <cell r="H1251" t="str">
            <v>Rigid Truck</v>
          </cell>
          <cell r="I1251"/>
          <cell r="J1251" t="str">
            <v>Reefer Box With Tail Lift</v>
          </cell>
          <cell r="K1251"/>
          <cell r="L1251"/>
          <cell r="M1251"/>
          <cell r="N1251" t="str">
            <v>JHHZCL2FXNK016264</v>
          </cell>
          <cell r="O1251">
            <v>2022</v>
          </cell>
          <cell r="P1251" t="str">
            <v>Japan</v>
          </cell>
          <cell r="Q1251" t="str">
            <v>CL - Distribution (Core Ops)</v>
          </cell>
          <cell r="R1251" t="str">
            <v>GWC</v>
          </cell>
          <cell r="S1251" t="str">
            <v>LVQ</v>
          </cell>
          <cell r="T1251"/>
          <cell r="U1251"/>
          <cell r="V1251"/>
          <cell r="W1251">
            <v>4</v>
          </cell>
          <cell r="X1251" t="str">
            <v>White</v>
          </cell>
          <cell r="Y1251">
            <v>18059</v>
          </cell>
          <cell r="Z1251"/>
          <cell r="AA1251" t="str">
            <v>Diesel</v>
          </cell>
          <cell r="AB1251">
            <v>100</v>
          </cell>
          <cell r="AC1251">
            <v>1</v>
          </cell>
          <cell r="AD1251"/>
          <cell r="AE1251"/>
          <cell r="AF1251"/>
          <cell r="AG1251"/>
          <cell r="AH1251" t="str">
            <v>6TON</v>
          </cell>
          <cell r="AI1251">
            <v>5900</v>
          </cell>
          <cell r="AJ1251">
            <v>8500</v>
          </cell>
          <cell r="AK1251">
            <v>2600</v>
          </cell>
          <cell r="AL1251">
            <v>540</v>
          </cell>
          <cell r="AM1251">
            <v>566</v>
          </cell>
          <cell r="AN1251">
            <v>208</v>
          </cell>
          <cell r="AO1251">
            <v>230</v>
          </cell>
          <cell r="AP1251">
            <v>210</v>
          </cell>
          <cell r="AQ1251">
            <v>240</v>
          </cell>
          <cell r="AR1251"/>
          <cell r="AS1251" t="str">
            <v>THERMO KING T-560R</v>
          </cell>
          <cell r="AT1251" t="str">
            <v>GLW1351284</v>
          </cell>
          <cell r="AU1251" t="str">
            <v>Dhollandia</v>
          </cell>
          <cell r="AV1251">
            <v>22015264</v>
          </cell>
          <cell r="AW1251"/>
          <cell r="AX1251"/>
          <cell r="AY1251" t="e">
            <v>#N/A</v>
          </cell>
          <cell r="AZ1251"/>
          <cell r="BA1251">
            <v>45140</v>
          </cell>
          <cell r="BB1251" t="str">
            <v/>
          </cell>
          <cell r="BC1251" t="str">
            <v>Compreh.</v>
          </cell>
          <cell r="BD1251" t="str">
            <v>AVL</v>
          </cell>
          <cell r="BE1251"/>
          <cell r="BF1251" t="str">
            <v>DISTRIBUTION</v>
          </cell>
          <cell r="BG1251" t="str">
            <v>FMB120</v>
          </cell>
          <cell r="BH1251">
            <v>350424069210837</v>
          </cell>
          <cell r="BI1251">
            <v>9742800076706</v>
          </cell>
          <cell r="BJ1251" t="str">
            <v>fixed</v>
          </cell>
          <cell r="BK1251">
            <v>44784</v>
          </cell>
          <cell r="BL1251"/>
          <cell r="BM1251"/>
          <cell r="BN1251">
            <v>4000040443</v>
          </cell>
          <cell r="BO1251"/>
          <cell r="BP1251" t="str">
            <v>3 Years or 100,000 Km which ever comes earlier. • Thermoking Freezer: 2 Year or 9000Hrs • Dhollandia Tail Lift: One Year from date of Installation • Box: One Year against manufacturing Defects</v>
          </cell>
          <cell r="BQ1251">
            <v>1108010252</v>
          </cell>
        </row>
        <row r="1252">
          <cell r="C1252">
            <v>74458</v>
          </cell>
          <cell r="D1252" t="str">
            <v>Active</v>
          </cell>
          <cell r="E1252" t="str">
            <v xml:space="preserve">Doosan </v>
          </cell>
          <cell r="F1252" t="str">
            <v xml:space="preserve">Automatic </v>
          </cell>
          <cell r="G1252"/>
          <cell r="H1252" t="str">
            <v>Heavy Equipment</v>
          </cell>
          <cell r="I1252"/>
          <cell r="J1252" t="str">
            <v>Forklift</v>
          </cell>
          <cell r="K1252"/>
          <cell r="L1252"/>
          <cell r="M1252"/>
          <cell r="N1252" t="str">
            <v>FBA48369000897</v>
          </cell>
          <cell r="O1252">
            <v>2021</v>
          </cell>
          <cell r="P1252" t="str">
            <v>China</v>
          </cell>
          <cell r="Q1252" t="str">
            <v>FIFA- Supreme Commit</v>
          </cell>
          <cell r="R1252" t="str">
            <v>GWC</v>
          </cell>
          <cell r="S1252"/>
          <cell r="T1252"/>
          <cell r="U1252"/>
          <cell r="V1252"/>
          <cell r="W1252"/>
          <cell r="X1252"/>
          <cell r="Y1252"/>
          <cell r="Z1252"/>
          <cell r="AA1252" t="str">
            <v>Diesel</v>
          </cell>
          <cell r="AB1252"/>
          <cell r="AC1252">
            <v>1</v>
          </cell>
          <cell r="AD1252"/>
          <cell r="AE1252"/>
          <cell r="AF1252"/>
          <cell r="AG1252"/>
          <cell r="AH1252" t="str">
            <v>TON</v>
          </cell>
          <cell r="AI1252">
            <v>-5065</v>
          </cell>
          <cell r="AJ1252"/>
          <cell r="AK1252">
            <v>5065</v>
          </cell>
          <cell r="AL1252"/>
          <cell r="AM1252"/>
          <cell r="AN1252"/>
          <cell r="AO1252"/>
          <cell r="AP1252"/>
          <cell r="AQ1252"/>
          <cell r="AR1252"/>
          <cell r="AS1252"/>
          <cell r="AT1252"/>
          <cell r="AU1252"/>
          <cell r="AV1252"/>
          <cell r="AW1252"/>
          <cell r="AX1252"/>
          <cell r="AY1252" t="e">
            <v>#N/A</v>
          </cell>
          <cell r="AZ1252"/>
          <cell r="BA1252">
            <v>45131</v>
          </cell>
          <cell r="BB1252" t="str">
            <v/>
          </cell>
          <cell r="BC1252" t="str">
            <v>3rd Party</v>
          </cell>
          <cell r="BD1252" t="str">
            <v>N/A</v>
          </cell>
          <cell r="BE1252" t="str">
            <v>Not Requered</v>
          </cell>
          <cell r="BF1252"/>
          <cell r="BG1252"/>
          <cell r="BH1252"/>
          <cell r="BI1252"/>
          <cell r="BJ1252"/>
          <cell r="BK1252">
            <v>44790</v>
          </cell>
          <cell r="BL1252"/>
          <cell r="BM1252"/>
          <cell r="BN1252"/>
          <cell r="BO1252"/>
          <cell r="BP1252"/>
          <cell r="BQ1252">
            <v>1103030111</v>
          </cell>
        </row>
        <row r="1253">
          <cell r="C1253">
            <v>74459</v>
          </cell>
          <cell r="D1253" t="str">
            <v>Active</v>
          </cell>
          <cell r="E1253" t="str">
            <v xml:space="preserve">Doosan </v>
          </cell>
          <cell r="F1253" t="str">
            <v xml:space="preserve">Automatic </v>
          </cell>
          <cell r="G1253"/>
          <cell r="H1253" t="str">
            <v>Heavy Equipment</v>
          </cell>
          <cell r="I1253"/>
          <cell r="J1253" t="str">
            <v>Forklift</v>
          </cell>
          <cell r="K1253"/>
          <cell r="L1253"/>
          <cell r="M1253"/>
          <cell r="N1253" t="str">
            <v>FBA48369000896</v>
          </cell>
          <cell r="O1253">
            <v>2021</v>
          </cell>
          <cell r="P1253" t="str">
            <v>China</v>
          </cell>
          <cell r="Q1253" t="str">
            <v>FIFA- Supreme Commit</v>
          </cell>
          <cell r="R1253" t="str">
            <v>GWC</v>
          </cell>
          <cell r="S1253"/>
          <cell r="T1253"/>
          <cell r="U1253"/>
          <cell r="V1253"/>
          <cell r="W1253"/>
          <cell r="X1253"/>
          <cell r="Y1253"/>
          <cell r="Z1253"/>
          <cell r="AA1253" t="str">
            <v>Diesel</v>
          </cell>
          <cell r="AB1253"/>
          <cell r="AC1253">
            <v>1</v>
          </cell>
          <cell r="AD1253"/>
          <cell r="AE1253"/>
          <cell r="AF1253"/>
          <cell r="AG1253"/>
          <cell r="AH1253" t="str">
            <v>TON</v>
          </cell>
          <cell r="AI1253">
            <v>-5065</v>
          </cell>
          <cell r="AJ1253"/>
          <cell r="AK1253">
            <v>5065</v>
          </cell>
          <cell r="AL1253"/>
          <cell r="AM1253"/>
          <cell r="AN1253"/>
          <cell r="AO1253"/>
          <cell r="AP1253"/>
          <cell r="AQ1253"/>
          <cell r="AR1253"/>
          <cell r="AS1253"/>
          <cell r="AT1253"/>
          <cell r="AU1253"/>
          <cell r="AV1253"/>
          <cell r="AW1253"/>
          <cell r="AX1253"/>
          <cell r="AY1253" t="e">
            <v>#N/A</v>
          </cell>
          <cell r="AZ1253"/>
          <cell r="BA1253">
            <v>45131</v>
          </cell>
          <cell r="BB1253" t="str">
            <v/>
          </cell>
          <cell r="BC1253" t="str">
            <v>3rd Party</v>
          </cell>
          <cell r="BD1253" t="str">
            <v>N/A</v>
          </cell>
          <cell r="BE1253" t="str">
            <v>Not Requered</v>
          </cell>
          <cell r="BF1253"/>
          <cell r="BG1253"/>
          <cell r="BH1253"/>
          <cell r="BI1253"/>
          <cell r="BJ1253"/>
          <cell r="BK1253">
            <v>44790</v>
          </cell>
          <cell r="BL1253"/>
          <cell r="BM1253"/>
          <cell r="BN1253"/>
          <cell r="BO1253"/>
          <cell r="BP1253"/>
        </row>
        <row r="1254">
          <cell r="C1254">
            <v>256699</v>
          </cell>
          <cell r="D1254" t="str">
            <v>Active</v>
          </cell>
          <cell r="E1254" t="str">
            <v>Hino</v>
          </cell>
          <cell r="F1254" t="str">
            <v>Manuel</v>
          </cell>
          <cell r="G1254" t="str">
            <v>XZU730L</v>
          </cell>
          <cell r="H1254" t="str">
            <v>Rigid Truck</v>
          </cell>
          <cell r="I1254"/>
          <cell r="J1254" t="str">
            <v>Reefer Box With Tail Lift</v>
          </cell>
          <cell r="K1254"/>
          <cell r="L1254"/>
          <cell r="M1254"/>
          <cell r="N1254" t="str">
            <v>JHHZCL2FXNK016670</v>
          </cell>
          <cell r="O1254">
            <v>2022</v>
          </cell>
          <cell r="P1254" t="str">
            <v>Japan</v>
          </cell>
          <cell r="Q1254" t="str">
            <v>CL - Distribution (Core Ops)</v>
          </cell>
          <cell r="R1254" t="str">
            <v>GWC</v>
          </cell>
          <cell r="S1254" t="str">
            <v>LVQ</v>
          </cell>
          <cell r="T1254"/>
          <cell r="U1254"/>
          <cell r="V1254"/>
          <cell r="W1254">
            <v>4</v>
          </cell>
          <cell r="X1254" t="str">
            <v>White</v>
          </cell>
          <cell r="Y1254">
            <v>18832</v>
          </cell>
          <cell r="Z1254"/>
          <cell r="AA1254" t="str">
            <v>Diesel</v>
          </cell>
          <cell r="AB1254">
            <v>100</v>
          </cell>
          <cell r="AC1254">
            <v>1</v>
          </cell>
          <cell r="AD1254"/>
          <cell r="AE1254"/>
          <cell r="AF1254"/>
          <cell r="AG1254"/>
          <cell r="AH1254" t="str">
            <v>6TON</v>
          </cell>
          <cell r="AI1254">
            <v>5900</v>
          </cell>
          <cell r="AJ1254">
            <v>8500</v>
          </cell>
          <cell r="AK1254">
            <v>2600</v>
          </cell>
          <cell r="AL1254">
            <v>540</v>
          </cell>
          <cell r="AM1254">
            <v>566</v>
          </cell>
          <cell r="AN1254">
            <v>208</v>
          </cell>
          <cell r="AO1254">
            <v>230</v>
          </cell>
          <cell r="AP1254">
            <v>210</v>
          </cell>
          <cell r="AQ1254">
            <v>240</v>
          </cell>
          <cell r="AR1254"/>
          <cell r="AS1254" t="str">
            <v>THERMO KING T-560R</v>
          </cell>
          <cell r="AT1254" t="str">
            <v>GLW1351288</v>
          </cell>
          <cell r="AU1254" t="str">
            <v>Dhollandia</v>
          </cell>
          <cell r="AV1254">
            <v>22015265</v>
          </cell>
          <cell r="AW1254"/>
          <cell r="AX1254"/>
          <cell r="AY1254" t="e">
            <v>#N/A</v>
          </cell>
          <cell r="AZ1254"/>
          <cell r="BA1254">
            <v>45140</v>
          </cell>
          <cell r="BB1254" t="str">
            <v/>
          </cell>
          <cell r="BC1254" t="str">
            <v>Compreh.</v>
          </cell>
          <cell r="BD1254" t="str">
            <v>AVL</v>
          </cell>
          <cell r="BE1254"/>
          <cell r="BF1254" t="str">
            <v>DISTRIBUTION</v>
          </cell>
          <cell r="BG1254" t="str">
            <v>FMB120</v>
          </cell>
          <cell r="BH1254">
            <v>350424069207346</v>
          </cell>
          <cell r="BI1254">
            <v>9742800076707</v>
          </cell>
          <cell r="BJ1254" t="str">
            <v>fixed</v>
          </cell>
          <cell r="BK1254">
            <v>44788</v>
          </cell>
          <cell r="BL1254"/>
          <cell r="BM1254"/>
          <cell r="BN1254">
            <v>4000040443</v>
          </cell>
          <cell r="BO1254"/>
          <cell r="BP1254" t="str">
            <v>3 Years or 100,000 Km which ever comes earlier. • Thermoking Freezer: 2 Year or 9000Hrs • Dhollandia Tail Lift: One Year from date of Installation • Box: One Year against manufacturing Defects</v>
          </cell>
          <cell r="BQ1254">
            <v>1108010252</v>
          </cell>
        </row>
        <row r="1255">
          <cell r="C1255">
            <v>330805</v>
          </cell>
          <cell r="D1255" t="str">
            <v>Active</v>
          </cell>
          <cell r="E1255" t="str">
            <v>Hino</v>
          </cell>
          <cell r="F1255" t="str">
            <v>Manuel</v>
          </cell>
          <cell r="G1255" t="str">
            <v>XZU730L</v>
          </cell>
          <cell r="H1255" t="str">
            <v>Rigid Truck</v>
          </cell>
          <cell r="I1255"/>
          <cell r="J1255" t="str">
            <v>Reefer Box With Tail Lift</v>
          </cell>
          <cell r="K1255"/>
          <cell r="L1255"/>
          <cell r="M1255"/>
          <cell r="N1255" t="str">
            <v>JHHZCL2F1NK016380</v>
          </cell>
          <cell r="O1255">
            <v>2022</v>
          </cell>
          <cell r="P1255" t="str">
            <v>Japan</v>
          </cell>
          <cell r="Q1255" t="str">
            <v>CL - Distribution (Core Ops)</v>
          </cell>
          <cell r="R1255" t="str">
            <v>GWC</v>
          </cell>
          <cell r="S1255" t="str">
            <v>LVQ</v>
          </cell>
          <cell r="T1255"/>
          <cell r="U1255"/>
          <cell r="V1255"/>
          <cell r="W1255">
            <v>4</v>
          </cell>
          <cell r="X1255" t="str">
            <v>White</v>
          </cell>
          <cell r="Y1255">
            <v>18313</v>
          </cell>
          <cell r="Z1255"/>
          <cell r="AA1255" t="str">
            <v>Diesel</v>
          </cell>
          <cell r="AB1255">
            <v>100</v>
          </cell>
          <cell r="AC1255">
            <v>1</v>
          </cell>
          <cell r="AD1255"/>
          <cell r="AE1255"/>
          <cell r="AF1255"/>
          <cell r="AG1255"/>
          <cell r="AH1255" t="str">
            <v>6TON</v>
          </cell>
          <cell r="AI1255">
            <v>5900</v>
          </cell>
          <cell r="AJ1255">
            <v>8500</v>
          </cell>
          <cell r="AK1255">
            <v>2600</v>
          </cell>
          <cell r="AL1255">
            <v>540</v>
          </cell>
          <cell r="AM1255">
            <v>566</v>
          </cell>
          <cell r="AN1255">
            <v>208</v>
          </cell>
          <cell r="AO1255">
            <v>230</v>
          </cell>
          <cell r="AP1255">
            <v>210</v>
          </cell>
          <cell r="AQ1255">
            <v>240</v>
          </cell>
          <cell r="AR1255"/>
          <cell r="AS1255" t="str">
            <v>THERMO KING T-560R</v>
          </cell>
          <cell r="AT1255" t="str">
            <v>GLW1351283</v>
          </cell>
          <cell r="AU1255" t="str">
            <v>Dhollandia</v>
          </cell>
          <cell r="AV1255">
            <v>22015284</v>
          </cell>
          <cell r="AW1255"/>
          <cell r="AX1255"/>
          <cell r="AY1255" t="e">
            <v>#N/A</v>
          </cell>
          <cell r="AZ1255"/>
          <cell r="BA1255">
            <v>45146</v>
          </cell>
          <cell r="BB1255" t="str">
            <v/>
          </cell>
          <cell r="BC1255" t="str">
            <v>Compreh.</v>
          </cell>
          <cell r="BD1255" t="str">
            <v>AVL</v>
          </cell>
          <cell r="BE1255"/>
          <cell r="BF1255" t="str">
            <v>DISTRIBUTION</v>
          </cell>
          <cell r="BG1255" t="str">
            <v>FMB120</v>
          </cell>
          <cell r="BH1255">
            <v>350424060717590</v>
          </cell>
          <cell r="BI1255">
            <v>9742800076708</v>
          </cell>
          <cell r="BJ1255" t="str">
            <v>fixed</v>
          </cell>
          <cell r="BK1255">
            <v>44790</v>
          </cell>
          <cell r="BL1255"/>
          <cell r="BM1255"/>
          <cell r="BN1255">
            <v>4000040443</v>
          </cell>
          <cell r="BO1255"/>
          <cell r="BP1255" t="str">
            <v>3 Years or 100,000 Km which ever comes earlier. • Thermoking Freezer: 2 Year or 9000Hrs • Dhollandia Tail Lift: One Year from date of Installation • Box: One Year against manufacturing Defects</v>
          </cell>
          <cell r="BQ1255">
            <v>1108010252</v>
          </cell>
        </row>
        <row r="1256">
          <cell r="C1256">
            <v>330806</v>
          </cell>
          <cell r="D1256" t="str">
            <v>Active</v>
          </cell>
          <cell r="E1256" t="str">
            <v>Hino</v>
          </cell>
          <cell r="F1256" t="str">
            <v>Manuel</v>
          </cell>
          <cell r="G1256" t="str">
            <v>XZU730L</v>
          </cell>
          <cell r="H1256" t="str">
            <v>Rigid Truck</v>
          </cell>
          <cell r="I1256"/>
          <cell r="J1256" t="str">
            <v>Reefer Box With Tail Lift</v>
          </cell>
          <cell r="K1256"/>
          <cell r="L1256"/>
          <cell r="M1256"/>
          <cell r="N1256" t="str">
            <v>JHHZCL2F4NK016650</v>
          </cell>
          <cell r="O1256">
            <v>2022</v>
          </cell>
          <cell r="P1256" t="str">
            <v>Japan</v>
          </cell>
          <cell r="Q1256" t="str">
            <v>CL - Distribution (Core Ops)</v>
          </cell>
          <cell r="R1256" t="str">
            <v>GWC</v>
          </cell>
          <cell r="S1256" t="str">
            <v>LVQ</v>
          </cell>
          <cell r="T1256"/>
          <cell r="U1256"/>
          <cell r="V1256"/>
          <cell r="W1256">
            <v>4</v>
          </cell>
          <cell r="X1256" t="str">
            <v>White</v>
          </cell>
          <cell r="Y1256">
            <v>18789</v>
          </cell>
          <cell r="Z1256"/>
          <cell r="AA1256" t="str">
            <v>Diesel</v>
          </cell>
          <cell r="AB1256">
            <v>100</v>
          </cell>
          <cell r="AC1256">
            <v>1</v>
          </cell>
          <cell r="AD1256"/>
          <cell r="AE1256"/>
          <cell r="AF1256"/>
          <cell r="AG1256"/>
          <cell r="AH1256" t="str">
            <v>6TON</v>
          </cell>
          <cell r="AI1256">
            <v>5900</v>
          </cell>
          <cell r="AJ1256">
            <v>8500</v>
          </cell>
          <cell r="AK1256">
            <v>2600</v>
          </cell>
          <cell r="AL1256">
            <v>540</v>
          </cell>
          <cell r="AM1256">
            <v>566</v>
          </cell>
          <cell r="AN1256">
            <v>208</v>
          </cell>
          <cell r="AO1256">
            <v>230</v>
          </cell>
          <cell r="AP1256">
            <v>210</v>
          </cell>
          <cell r="AQ1256">
            <v>240</v>
          </cell>
          <cell r="AR1256"/>
          <cell r="AS1256" t="str">
            <v>THERMO KING T-560R</v>
          </cell>
          <cell r="AT1256" t="str">
            <v>GLW1351281</v>
          </cell>
          <cell r="AU1256" t="str">
            <v>Dhollandia</v>
          </cell>
          <cell r="AV1256">
            <v>22015283</v>
          </cell>
          <cell r="AW1256"/>
          <cell r="AX1256"/>
          <cell r="AY1256" t="e">
            <v>#N/A</v>
          </cell>
          <cell r="AZ1256"/>
          <cell r="BA1256">
            <v>45146</v>
          </cell>
          <cell r="BB1256" t="str">
            <v/>
          </cell>
          <cell r="BC1256" t="str">
            <v>Compreh.</v>
          </cell>
          <cell r="BD1256" t="str">
            <v>AVL</v>
          </cell>
          <cell r="BE1256"/>
          <cell r="BF1256" t="str">
            <v>DISTRIBUTION</v>
          </cell>
          <cell r="BG1256" t="str">
            <v>FMB120</v>
          </cell>
          <cell r="BH1256">
            <v>350424067884195</v>
          </cell>
          <cell r="BI1256">
            <v>9742800076709</v>
          </cell>
          <cell r="BJ1256" t="str">
            <v>fixed</v>
          </cell>
          <cell r="BK1256">
            <v>44790</v>
          </cell>
          <cell r="BL1256"/>
          <cell r="BM1256"/>
          <cell r="BN1256">
            <v>4000040443</v>
          </cell>
          <cell r="BO1256"/>
          <cell r="BP1256" t="str">
            <v>3 Years or 100,000 Km which ever comes earlier. • Thermoking Freezer: 2 Year or 9000Hrs • Dhollandia Tail Lift: One Year from date of Installation • Box: One Year against manufacturing Defects</v>
          </cell>
          <cell r="BQ1256">
            <v>1108010252</v>
          </cell>
        </row>
        <row r="1257">
          <cell r="C1257">
            <v>330818</v>
          </cell>
          <cell r="D1257" t="str">
            <v>Active</v>
          </cell>
          <cell r="E1257" t="str">
            <v>Hino</v>
          </cell>
          <cell r="F1257" t="str">
            <v>Manuel</v>
          </cell>
          <cell r="G1257" t="str">
            <v>XZU730L</v>
          </cell>
          <cell r="H1257" t="str">
            <v>Rigid Truck</v>
          </cell>
          <cell r="I1257"/>
          <cell r="J1257" t="str">
            <v>Reefer Box With Tail Lift</v>
          </cell>
          <cell r="K1257"/>
          <cell r="L1257"/>
          <cell r="M1257"/>
          <cell r="N1257" t="str">
            <v>JHHZCL2F9NK016546</v>
          </cell>
          <cell r="O1257">
            <v>2022</v>
          </cell>
          <cell r="P1257" t="str">
            <v>Japan</v>
          </cell>
          <cell r="Q1257" t="str">
            <v>CL - Distribution (Core Ops)</v>
          </cell>
          <cell r="R1257" t="str">
            <v>GWC</v>
          </cell>
          <cell r="S1257" t="str">
            <v>LVQ</v>
          </cell>
          <cell r="T1257"/>
          <cell r="U1257"/>
          <cell r="V1257"/>
          <cell r="W1257">
            <v>4</v>
          </cell>
          <cell r="X1257" t="str">
            <v>White</v>
          </cell>
          <cell r="Y1257">
            <v>18600</v>
          </cell>
          <cell r="Z1257"/>
          <cell r="AA1257" t="str">
            <v>Diesel</v>
          </cell>
          <cell r="AB1257">
            <v>100</v>
          </cell>
          <cell r="AC1257">
            <v>1</v>
          </cell>
          <cell r="AD1257"/>
          <cell r="AE1257"/>
          <cell r="AF1257"/>
          <cell r="AG1257"/>
          <cell r="AH1257" t="str">
            <v>6TON</v>
          </cell>
          <cell r="AI1257">
            <v>5900</v>
          </cell>
          <cell r="AJ1257">
            <v>8500</v>
          </cell>
          <cell r="AK1257">
            <v>2600</v>
          </cell>
          <cell r="AL1257">
            <v>540</v>
          </cell>
          <cell r="AM1257">
            <v>566</v>
          </cell>
          <cell r="AN1257">
            <v>208</v>
          </cell>
          <cell r="AO1257">
            <v>230</v>
          </cell>
          <cell r="AP1257">
            <v>210</v>
          </cell>
          <cell r="AQ1257">
            <v>240</v>
          </cell>
          <cell r="AR1257"/>
          <cell r="AS1257" t="str">
            <v>THERMO KING T-560R</v>
          </cell>
          <cell r="AT1257" t="str">
            <v>GLW1351049</v>
          </cell>
          <cell r="AU1257" t="str">
            <v>Dhollandia</v>
          </cell>
          <cell r="AV1257">
            <v>22015288</v>
          </cell>
          <cell r="AW1257"/>
          <cell r="AX1257"/>
          <cell r="AY1257" t="e">
            <v>#N/A</v>
          </cell>
          <cell r="AZ1257"/>
          <cell r="BA1257">
            <v>45146</v>
          </cell>
          <cell r="BB1257" t="str">
            <v/>
          </cell>
          <cell r="BC1257" t="str">
            <v>Compreh.</v>
          </cell>
          <cell r="BD1257" t="str">
            <v>AVL</v>
          </cell>
          <cell r="BE1257"/>
          <cell r="BF1257" t="str">
            <v>DISTRIBUTION</v>
          </cell>
          <cell r="BG1257" t="str">
            <v>FMB120</v>
          </cell>
          <cell r="BH1257">
            <v>357073293001315</v>
          </cell>
          <cell r="BI1257">
            <v>9742800076711</v>
          </cell>
          <cell r="BJ1257" t="str">
            <v>fixed</v>
          </cell>
          <cell r="BK1257">
            <v>44793</v>
          </cell>
          <cell r="BL1257"/>
          <cell r="BM1257"/>
          <cell r="BN1257">
            <v>4000040443</v>
          </cell>
          <cell r="BO1257"/>
          <cell r="BP1257" t="str">
            <v>3 Years or 100,000 Km which ever comes earlier. • Thermoking Freezer: 2 Year or 9000Hrs • Dhollandia Tail Lift: One Year from date of Installation • Box: One Year against manufacturing Defects</v>
          </cell>
          <cell r="BQ1257">
            <v>1108010252</v>
          </cell>
        </row>
        <row r="1258">
          <cell r="C1258">
            <v>330819</v>
          </cell>
          <cell r="D1258" t="str">
            <v>Active</v>
          </cell>
          <cell r="E1258" t="str">
            <v>Hino</v>
          </cell>
          <cell r="F1258" t="str">
            <v>Manuel</v>
          </cell>
          <cell r="G1258" t="str">
            <v>XZU730L</v>
          </cell>
          <cell r="H1258" t="str">
            <v>Rigid Truck</v>
          </cell>
          <cell r="I1258"/>
          <cell r="J1258" t="str">
            <v>Reefer Box With Tail Lift</v>
          </cell>
          <cell r="K1258"/>
          <cell r="L1258"/>
          <cell r="M1258"/>
          <cell r="N1258" t="str">
            <v>JHHZCL2F2NK016727</v>
          </cell>
          <cell r="O1258">
            <v>2022</v>
          </cell>
          <cell r="P1258" t="str">
            <v>Japan</v>
          </cell>
          <cell r="Q1258" t="str">
            <v>CL - Distribution (Core Ops)</v>
          </cell>
          <cell r="R1258" t="str">
            <v>GWC</v>
          </cell>
          <cell r="S1258" t="str">
            <v>LVQ</v>
          </cell>
          <cell r="T1258"/>
          <cell r="U1258"/>
          <cell r="V1258"/>
          <cell r="W1258">
            <v>4</v>
          </cell>
          <cell r="X1258" t="str">
            <v>White</v>
          </cell>
          <cell r="Y1258">
            <v>18935</v>
          </cell>
          <cell r="Z1258"/>
          <cell r="AA1258" t="str">
            <v>Diesel</v>
          </cell>
          <cell r="AB1258">
            <v>100</v>
          </cell>
          <cell r="AC1258">
            <v>1</v>
          </cell>
          <cell r="AD1258"/>
          <cell r="AE1258"/>
          <cell r="AF1258"/>
          <cell r="AG1258"/>
          <cell r="AH1258" t="str">
            <v>6TON</v>
          </cell>
          <cell r="AI1258">
            <v>5900</v>
          </cell>
          <cell r="AJ1258">
            <v>8500</v>
          </cell>
          <cell r="AK1258">
            <v>2600</v>
          </cell>
          <cell r="AL1258">
            <v>540</v>
          </cell>
          <cell r="AM1258">
            <v>566</v>
          </cell>
          <cell r="AN1258">
            <v>208</v>
          </cell>
          <cell r="AO1258">
            <v>230</v>
          </cell>
          <cell r="AP1258">
            <v>210</v>
          </cell>
          <cell r="AQ1258">
            <v>240</v>
          </cell>
          <cell r="AR1258"/>
          <cell r="AS1258" t="str">
            <v>THERMO KING T-560R</v>
          </cell>
          <cell r="AT1258" t="str">
            <v>GLW1351050</v>
          </cell>
          <cell r="AU1258" t="str">
            <v>Dhollandia</v>
          </cell>
          <cell r="AV1258">
            <v>22015282</v>
          </cell>
          <cell r="AW1258"/>
          <cell r="AX1258"/>
          <cell r="AY1258" t="e">
            <v>#N/A</v>
          </cell>
          <cell r="AZ1258"/>
          <cell r="BA1258">
            <v>45146</v>
          </cell>
          <cell r="BB1258" t="str">
            <v/>
          </cell>
          <cell r="BC1258" t="str">
            <v>Compreh.</v>
          </cell>
          <cell r="BD1258" t="str">
            <v>AVL</v>
          </cell>
          <cell r="BE1258"/>
          <cell r="BF1258" t="str">
            <v>DISTRIBUTION</v>
          </cell>
          <cell r="BG1258" t="str">
            <v>FMB120</v>
          </cell>
          <cell r="BH1258">
            <v>350424065938647</v>
          </cell>
          <cell r="BI1258">
            <v>9742800076712</v>
          </cell>
          <cell r="BJ1258" t="str">
            <v>fixed</v>
          </cell>
          <cell r="BK1258">
            <v>44793</v>
          </cell>
          <cell r="BL1258"/>
          <cell r="BM1258"/>
          <cell r="BN1258">
            <v>4000040443</v>
          </cell>
          <cell r="BO1258"/>
          <cell r="BP1258" t="str">
            <v>3 Years or 100,000 Km which ever comes earlier. • Thermoking Freezer: 2 Year or 9000Hrs • Dhollandia Tail Lift: One Year from date of Installation • Box: One Year against manufacturing Defects</v>
          </cell>
          <cell r="BQ1258">
            <v>1108010252</v>
          </cell>
        </row>
        <row r="1259">
          <cell r="C1259">
            <v>101831</v>
          </cell>
          <cell r="D1259" t="str">
            <v>Active</v>
          </cell>
          <cell r="E1259" t="str">
            <v>Hino</v>
          </cell>
          <cell r="F1259" t="str">
            <v>Manuel</v>
          </cell>
          <cell r="G1259" t="str">
            <v>XZU730L</v>
          </cell>
          <cell r="H1259" t="str">
            <v>Rigid Truck</v>
          </cell>
          <cell r="I1259"/>
          <cell r="J1259" t="str">
            <v>Reefer Box With Tail Lift</v>
          </cell>
          <cell r="K1259"/>
          <cell r="L1259"/>
          <cell r="M1259"/>
          <cell r="N1259" t="str">
            <v>JHHZCL2F7NK016805</v>
          </cell>
          <cell r="O1259">
            <v>2022</v>
          </cell>
          <cell r="P1259" t="str">
            <v>Japan</v>
          </cell>
          <cell r="Q1259" t="str">
            <v>CL - Distribution (Core Ops)</v>
          </cell>
          <cell r="R1259" t="str">
            <v>GWC</v>
          </cell>
          <cell r="S1259" t="str">
            <v>LVQ</v>
          </cell>
          <cell r="T1259"/>
          <cell r="U1259"/>
          <cell r="V1259"/>
          <cell r="W1259">
            <v>4</v>
          </cell>
          <cell r="X1259" t="str">
            <v>White</v>
          </cell>
          <cell r="Y1259">
            <v>19135</v>
          </cell>
          <cell r="Z1259"/>
          <cell r="AA1259" t="str">
            <v>Diesel</v>
          </cell>
          <cell r="AB1259">
            <v>100</v>
          </cell>
          <cell r="AC1259">
            <v>1</v>
          </cell>
          <cell r="AD1259"/>
          <cell r="AE1259"/>
          <cell r="AF1259"/>
          <cell r="AG1259"/>
          <cell r="AH1259" t="str">
            <v>6TON</v>
          </cell>
          <cell r="AI1259">
            <v>5900</v>
          </cell>
          <cell r="AJ1259">
            <v>8500</v>
          </cell>
          <cell r="AK1259">
            <v>2600</v>
          </cell>
          <cell r="AL1259">
            <v>540</v>
          </cell>
          <cell r="AM1259">
            <v>566</v>
          </cell>
          <cell r="AN1259">
            <v>208</v>
          </cell>
          <cell r="AO1259">
            <v>230</v>
          </cell>
          <cell r="AP1259">
            <v>210</v>
          </cell>
          <cell r="AQ1259">
            <v>240</v>
          </cell>
          <cell r="AR1259"/>
          <cell r="AS1259" t="str">
            <v>THERMO KING T-560R</v>
          </cell>
          <cell r="AT1259" t="str">
            <v>GLW1351047</v>
          </cell>
          <cell r="AU1259" t="str">
            <v>Dhollandia</v>
          </cell>
          <cell r="AV1259">
            <v>22015289</v>
          </cell>
          <cell r="AW1259"/>
          <cell r="AX1259"/>
          <cell r="AY1259" t="e">
            <v>#N/A</v>
          </cell>
          <cell r="AZ1259"/>
          <cell r="BA1259">
            <v>45146</v>
          </cell>
          <cell r="BB1259" t="str">
            <v/>
          </cell>
          <cell r="BC1259" t="str">
            <v>Compreh.</v>
          </cell>
          <cell r="BD1259" t="str">
            <v>AVL</v>
          </cell>
          <cell r="BE1259"/>
          <cell r="BF1259" t="str">
            <v>DISTRIBUTION</v>
          </cell>
          <cell r="BG1259" t="str">
            <v>FMB120</v>
          </cell>
          <cell r="BH1259">
            <v>350424067875946</v>
          </cell>
          <cell r="BI1259">
            <v>9742800076710</v>
          </cell>
          <cell r="BJ1259" t="str">
            <v>fixed</v>
          </cell>
          <cell r="BK1259">
            <v>44794</v>
          </cell>
          <cell r="BL1259"/>
          <cell r="BM1259"/>
          <cell r="BN1259">
            <v>4000040443</v>
          </cell>
          <cell r="BO1259"/>
          <cell r="BP1259"/>
          <cell r="BQ1259">
            <v>1108010252</v>
          </cell>
        </row>
        <row r="1260">
          <cell r="C1260">
            <v>104403</v>
          </cell>
          <cell r="D1260" t="str">
            <v>Active</v>
          </cell>
          <cell r="E1260" t="str">
            <v>Hino</v>
          </cell>
          <cell r="F1260" t="str">
            <v>Manuel</v>
          </cell>
          <cell r="G1260" t="str">
            <v>XZU730L</v>
          </cell>
          <cell r="H1260" t="str">
            <v>Rigid Truck</v>
          </cell>
          <cell r="I1260"/>
          <cell r="J1260" t="str">
            <v>Reefer Box With Tail Lift</v>
          </cell>
          <cell r="K1260"/>
          <cell r="L1260"/>
          <cell r="M1260"/>
          <cell r="N1260" t="str">
            <v>JHHZCL2F3NK016445</v>
          </cell>
          <cell r="O1260">
            <v>2022</v>
          </cell>
          <cell r="P1260" t="str">
            <v>Japan</v>
          </cell>
          <cell r="Q1260" t="str">
            <v>CL - Distribution (Core Ops)</v>
          </cell>
          <cell r="R1260" t="str">
            <v>GWC</v>
          </cell>
          <cell r="S1260" t="str">
            <v>LVQ</v>
          </cell>
          <cell r="T1260"/>
          <cell r="U1260"/>
          <cell r="V1260"/>
          <cell r="W1260">
            <v>4</v>
          </cell>
          <cell r="X1260" t="str">
            <v>White</v>
          </cell>
          <cell r="Y1260">
            <v>18429</v>
          </cell>
          <cell r="Z1260"/>
          <cell r="AA1260" t="str">
            <v>Diesel</v>
          </cell>
          <cell r="AB1260">
            <v>100</v>
          </cell>
          <cell r="AC1260">
            <v>1</v>
          </cell>
          <cell r="AD1260"/>
          <cell r="AE1260"/>
          <cell r="AF1260"/>
          <cell r="AG1260"/>
          <cell r="AH1260" t="str">
            <v>6TON</v>
          </cell>
          <cell r="AI1260">
            <v>5900</v>
          </cell>
          <cell r="AJ1260">
            <v>8500</v>
          </cell>
          <cell r="AK1260">
            <v>2600</v>
          </cell>
          <cell r="AL1260">
            <v>540</v>
          </cell>
          <cell r="AM1260">
            <v>566</v>
          </cell>
          <cell r="AN1260">
            <v>208</v>
          </cell>
          <cell r="AO1260">
            <v>230</v>
          </cell>
          <cell r="AP1260">
            <v>210</v>
          </cell>
          <cell r="AQ1260">
            <v>240</v>
          </cell>
          <cell r="AR1260"/>
          <cell r="AS1260" t="str">
            <v>THERMO KING T-560R</v>
          </cell>
          <cell r="AT1260" t="str">
            <v>GLW1351048</v>
          </cell>
          <cell r="AU1260" t="str">
            <v>Dhollandia</v>
          </cell>
          <cell r="AV1260">
            <v>22015290</v>
          </cell>
          <cell r="AW1260"/>
          <cell r="AX1260"/>
          <cell r="AY1260" t="e">
            <v>#N/A</v>
          </cell>
          <cell r="AZ1260"/>
          <cell r="BA1260">
            <v>45146</v>
          </cell>
          <cell r="BB1260" t="str">
            <v/>
          </cell>
          <cell r="BC1260" t="str">
            <v>Compreh.</v>
          </cell>
          <cell r="BD1260" t="str">
            <v>AVL</v>
          </cell>
          <cell r="BE1260"/>
          <cell r="BF1260" t="str">
            <v>DISTRIBUTION</v>
          </cell>
          <cell r="BG1260" t="str">
            <v>FMB120</v>
          </cell>
          <cell r="BH1260">
            <v>350424067878452</v>
          </cell>
          <cell r="BI1260">
            <v>9742800076613</v>
          </cell>
          <cell r="BJ1260" t="str">
            <v>fixed</v>
          </cell>
          <cell r="BK1260">
            <v>44794</v>
          </cell>
          <cell r="BL1260"/>
          <cell r="BM1260"/>
          <cell r="BN1260">
            <v>4000040443</v>
          </cell>
          <cell r="BO1260"/>
          <cell r="BP1260"/>
          <cell r="BQ1260">
            <v>1108010252</v>
          </cell>
        </row>
        <row r="1261">
          <cell r="C1261">
            <v>105618</v>
          </cell>
          <cell r="D1261" t="str">
            <v>Active</v>
          </cell>
          <cell r="E1261" t="str">
            <v>Hino</v>
          </cell>
          <cell r="F1261" t="str">
            <v>Manuel</v>
          </cell>
          <cell r="G1261" t="str">
            <v>XZU730L</v>
          </cell>
          <cell r="H1261" t="str">
            <v>Rigid Truck</v>
          </cell>
          <cell r="I1261"/>
          <cell r="J1261" t="str">
            <v>Reefer Box With Tail Lift</v>
          </cell>
          <cell r="K1261"/>
          <cell r="L1261"/>
          <cell r="M1261"/>
          <cell r="N1261" t="str">
            <v>JHHZCL2F7NK016626</v>
          </cell>
          <cell r="O1261">
            <v>2022</v>
          </cell>
          <cell r="P1261" t="str">
            <v>Japan</v>
          </cell>
          <cell r="Q1261" t="str">
            <v>CL - Distribution (Core Ops)</v>
          </cell>
          <cell r="R1261" t="str">
            <v>GWC</v>
          </cell>
          <cell r="S1261" t="str">
            <v>LVQ</v>
          </cell>
          <cell r="T1261"/>
          <cell r="U1261"/>
          <cell r="V1261"/>
          <cell r="W1261">
            <v>4</v>
          </cell>
          <cell r="X1261" t="str">
            <v>White</v>
          </cell>
          <cell r="Y1261">
            <v>18735</v>
          </cell>
          <cell r="Z1261"/>
          <cell r="AA1261" t="str">
            <v>Diesel</v>
          </cell>
          <cell r="AB1261">
            <v>100</v>
          </cell>
          <cell r="AC1261">
            <v>1</v>
          </cell>
          <cell r="AD1261"/>
          <cell r="AE1261"/>
          <cell r="AF1261"/>
          <cell r="AG1261"/>
          <cell r="AH1261" t="str">
            <v>6TON</v>
          </cell>
          <cell r="AI1261">
            <v>5900</v>
          </cell>
          <cell r="AJ1261">
            <v>8500</v>
          </cell>
          <cell r="AK1261">
            <v>2600</v>
          </cell>
          <cell r="AL1261">
            <v>540</v>
          </cell>
          <cell r="AM1261">
            <v>566</v>
          </cell>
          <cell r="AN1261">
            <v>208</v>
          </cell>
          <cell r="AO1261">
            <v>230</v>
          </cell>
          <cell r="AP1261">
            <v>210</v>
          </cell>
          <cell r="AQ1261">
            <v>240</v>
          </cell>
          <cell r="AR1261"/>
          <cell r="AS1261" t="str">
            <v>THERMO KING T-560R</v>
          </cell>
          <cell r="AT1261" t="str">
            <v>GLW1351046</v>
          </cell>
          <cell r="AU1261" t="str">
            <v>Dhollandia</v>
          </cell>
          <cell r="AV1261">
            <v>22015286</v>
          </cell>
          <cell r="AW1261"/>
          <cell r="AX1261"/>
          <cell r="AY1261" t="e">
            <v>#N/A</v>
          </cell>
          <cell r="AZ1261"/>
          <cell r="BA1261">
            <v>45146</v>
          </cell>
          <cell r="BB1261" t="str">
            <v/>
          </cell>
          <cell r="BC1261" t="str">
            <v>Compreh.</v>
          </cell>
          <cell r="BD1261" t="str">
            <v>AVL</v>
          </cell>
          <cell r="BE1261"/>
          <cell r="BF1261" t="str">
            <v>DISTRIBUTION</v>
          </cell>
          <cell r="BG1261" t="str">
            <v>FMB120</v>
          </cell>
          <cell r="BH1261">
            <v>350424065767731</v>
          </cell>
          <cell r="BI1261">
            <v>9742800076614</v>
          </cell>
          <cell r="BJ1261" t="str">
            <v>fixed</v>
          </cell>
          <cell r="BK1261">
            <v>44794</v>
          </cell>
          <cell r="BL1261"/>
          <cell r="BM1261"/>
          <cell r="BN1261">
            <v>4000040443</v>
          </cell>
          <cell r="BO1261"/>
          <cell r="BP1261"/>
          <cell r="BQ1261">
            <v>1108010252</v>
          </cell>
        </row>
        <row r="1262">
          <cell r="C1262">
            <v>106878</v>
          </cell>
          <cell r="D1262" t="str">
            <v>Active</v>
          </cell>
          <cell r="E1262" t="str">
            <v>Hino</v>
          </cell>
          <cell r="F1262" t="str">
            <v>Manuel</v>
          </cell>
          <cell r="G1262" t="str">
            <v>XZU730L</v>
          </cell>
          <cell r="H1262" t="str">
            <v>Rigid Truck</v>
          </cell>
          <cell r="I1262"/>
          <cell r="J1262" t="str">
            <v>Reefer Box With Tail Lift</v>
          </cell>
          <cell r="K1262"/>
          <cell r="L1262"/>
          <cell r="M1262"/>
          <cell r="N1262" t="str">
            <v>JHHZCL2F4NK016177</v>
          </cell>
          <cell r="O1262">
            <v>2022</v>
          </cell>
          <cell r="P1262" t="str">
            <v>Japan</v>
          </cell>
          <cell r="Q1262" t="str">
            <v>CL - Distribution (Core Ops)</v>
          </cell>
          <cell r="R1262" t="str">
            <v>GWC</v>
          </cell>
          <cell r="S1262" t="str">
            <v>LVQ</v>
          </cell>
          <cell r="T1262"/>
          <cell r="U1262"/>
          <cell r="V1262"/>
          <cell r="W1262">
            <v>4</v>
          </cell>
          <cell r="X1262" t="str">
            <v>White</v>
          </cell>
          <cell r="Y1262">
            <v>17902</v>
          </cell>
          <cell r="Z1262"/>
          <cell r="AA1262" t="str">
            <v>Diesel</v>
          </cell>
          <cell r="AB1262">
            <v>100</v>
          </cell>
          <cell r="AC1262">
            <v>1</v>
          </cell>
          <cell r="AD1262"/>
          <cell r="AE1262"/>
          <cell r="AF1262"/>
          <cell r="AG1262"/>
          <cell r="AH1262" t="str">
            <v>6TON</v>
          </cell>
          <cell r="AI1262">
            <v>5900</v>
          </cell>
          <cell r="AJ1262">
            <v>8500</v>
          </cell>
          <cell r="AK1262">
            <v>2600</v>
          </cell>
          <cell r="AL1262">
            <v>540</v>
          </cell>
          <cell r="AM1262">
            <v>566</v>
          </cell>
          <cell r="AN1262">
            <v>208</v>
          </cell>
          <cell r="AO1262">
            <v>230</v>
          </cell>
          <cell r="AP1262">
            <v>210</v>
          </cell>
          <cell r="AQ1262">
            <v>240</v>
          </cell>
          <cell r="AR1262"/>
          <cell r="AS1262" t="str">
            <v>THERMO KING T-560R</v>
          </cell>
          <cell r="AT1262" t="str">
            <v>GLW1351051</v>
          </cell>
          <cell r="AU1262" t="str">
            <v>Dhollandia</v>
          </cell>
          <cell r="AV1262">
            <v>22015287</v>
          </cell>
          <cell r="AW1262"/>
          <cell r="AX1262"/>
          <cell r="AY1262" t="e">
            <v>#N/A</v>
          </cell>
          <cell r="AZ1262"/>
          <cell r="BA1262">
            <v>45146</v>
          </cell>
          <cell r="BB1262" t="str">
            <v/>
          </cell>
          <cell r="BC1262" t="str">
            <v>Compreh.</v>
          </cell>
          <cell r="BD1262" t="str">
            <v>AVL</v>
          </cell>
          <cell r="BE1262"/>
          <cell r="BF1262" t="str">
            <v>DISTRIBUTION</v>
          </cell>
          <cell r="BG1262" t="str">
            <v>FMB120</v>
          </cell>
          <cell r="BH1262">
            <v>350424067878270</v>
          </cell>
          <cell r="BI1262">
            <v>9742800076615</v>
          </cell>
          <cell r="BJ1262" t="str">
            <v>fixed</v>
          </cell>
          <cell r="BK1262">
            <v>44794</v>
          </cell>
          <cell r="BL1262"/>
          <cell r="BM1262"/>
          <cell r="BN1262">
            <v>4000040443</v>
          </cell>
          <cell r="BO1262"/>
          <cell r="BP1262"/>
          <cell r="BQ1262">
            <v>1108010252</v>
          </cell>
        </row>
        <row r="1263">
          <cell r="C1263">
            <v>294145</v>
          </cell>
          <cell r="D1263" t="str">
            <v>Active</v>
          </cell>
          <cell r="E1263" t="str">
            <v>Mitsubishi</v>
          </cell>
          <cell r="F1263" t="str">
            <v>Manuel</v>
          </cell>
          <cell r="G1263" t="str">
            <v>L 200</v>
          </cell>
          <cell r="H1263" t="str">
            <v>PASSENGER CAB</v>
          </cell>
          <cell r="I1263" t="str">
            <v>Double Cabin</v>
          </cell>
          <cell r="J1263" t="str">
            <v>PASSENGER CAB</v>
          </cell>
          <cell r="K1263"/>
          <cell r="L1263"/>
          <cell r="M1263"/>
          <cell r="N1263" t="str">
            <v>MMBNGV546NH016877</v>
          </cell>
          <cell r="O1263">
            <v>2022</v>
          </cell>
          <cell r="P1263" t="str">
            <v>Thailand</v>
          </cell>
          <cell r="Q1263" t="str">
            <v>TR-Transport - Operations</v>
          </cell>
          <cell r="R1263" t="str">
            <v>GWC</v>
          </cell>
          <cell r="S1263" t="str">
            <v>LVQ</v>
          </cell>
          <cell r="T1263"/>
          <cell r="U1263"/>
          <cell r="V1263"/>
          <cell r="W1263">
            <v>4</v>
          </cell>
          <cell r="X1263" t="str">
            <v>White</v>
          </cell>
          <cell r="Y1263" t="str">
            <v>4N15UJJ7453</v>
          </cell>
          <cell r="Z1263"/>
          <cell r="AA1263" t="str">
            <v>Diesel</v>
          </cell>
          <cell r="AB1263"/>
          <cell r="AC1263">
            <v>1</v>
          </cell>
          <cell r="AD1263"/>
          <cell r="AE1263"/>
          <cell r="AF1263"/>
          <cell r="AG1263"/>
          <cell r="AH1263" t="str">
            <v>1TON</v>
          </cell>
          <cell r="AI1263">
            <v>1000</v>
          </cell>
          <cell r="AJ1263">
            <v>2550</v>
          </cell>
          <cell r="AK1263">
            <v>1550</v>
          </cell>
          <cell r="AL1263"/>
          <cell r="AM1263"/>
          <cell r="AN1263"/>
          <cell r="AO1263"/>
          <cell r="AP1263"/>
          <cell r="AQ1263"/>
          <cell r="AR1263"/>
          <cell r="AS1263"/>
          <cell r="AT1263"/>
          <cell r="AU1263"/>
          <cell r="AV1263"/>
          <cell r="AW1263"/>
          <cell r="AX1263"/>
          <cell r="AY1263" t="e">
            <v>#N/A</v>
          </cell>
          <cell r="AZ1263"/>
          <cell r="BA1263">
            <v>45153</v>
          </cell>
          <cell r="BB1263" t="str">
            <v/>
          </cell>
          <cell r="BC1263" t="str">
            <v>Compreh.</v>
          </cell>
          <cell r="BD1263" t="str">
            <v>N/A</v>
          </cell>
          <cell r="BE1263" t="str">
            <v xml:space="preserve">According to the Concerned department they not requested </v>
          </cell>
          <cell r="BF1263"/>
          <cell r="BG1263"/>
          <cell r="BH1263" t="str">
            <v>N/A</v>
          </cell>
          <cell r="BI1263" t="str">
            <v>N/A</v>
          </cell>
          <cell r="BJ1263"/>
          <cell r="BK1263">
            <v>44797</v>
          </cell>
          <cell r="BL1263"/>
          <cell r="BM1263"/>
          <cell r="BN1263"/>
          <cell r="BO1263"/>
          <cell r="BP1263"/>
          <cell r="BQ1263">
            <v>1108050100</v>
          </cell>
        </row>
        <row r="1264">
          <cell r="C1264">
            <v>74522</v>
          </cell>
          <cell r="D1264" t="str">
            <v>Active</v>
          </cell>
          <cell r="E1264" t="str">
            <v>Toyota</v>
          </cell>
          <cell r="F1264" t="str">
            <v xml:space="preserve">Automatic </v>
          </cell>
          <cell r="G1264" t="str">
            <v>8FBN30</v>
          </cell>
          <cell r="H1264" t="str">
            <v>Heavy Equipment</v>
          </cell>
          <cell r="I1264"/>
          <cell r="J1264" t="str">
            <v>Forklift</v>
          </cell>
          <cell r="K1264"/>
          <cell r="L1264"/>
          <cell r="M1264"/>
          <cell r="N1264" t="str">
            <v>8FBN3031994</v>
          </cell>
          <cell r="O1264">
            <v>2022</v>
          </cell>
          <cell r="P1264" t="str">
            <v>China</v>
          </cell>
          <cell r="Q1264" t="str">
            <v>FIFA- Supreme Commit</v>
          </cell>
          <cell r="R1264" t="str">
            <v>GWC</v>
          </cell>
          <cell r="S1264" t="str">
            <v>LVQ</v>
          </cell>
          <cell r="T1264"/>
          <cell r="U1264"/>
          <cell r="V1264"/>
          <cell r="W1264"/>
          <cell r="X1264" t="str">
            <v>Orange</v>
          </cell>
          <cell r="Y1264"/>
          <cell r="Z1264"/>
          <cell r="AA1264" t="str">
            <v>Electric</v>
          </cell>
          <cell r="AB1264"/>
          <cell r="AC1264"/>
          <cell r="AD1264"/>
          <cell r="AE1264">
            <v>1</v>
          </cell>
          <cell r="AF1264"/>
          <cell r="AG1264"/>
          <cell r="AH1264" t="str">
            <v>3TON</v>
          </cell>
          <cell r="AI1264">
            <v>3000</v>
          </cell>
          <cell r="AJ1264">
            <v>6980</v>
          </cell>
          <cell r="AK1264">
            <v>3980</v>
          </cell>
          <cell r="AL1264"/>
          <cell r="AM1264"/>
          <cell r="AN1264"/>
          <cell r="AO1264"/>
          <cell r="AP1264"/>
          <cell r="AQ1264"/>
          <cell r="AR1264"/>
          <cell r="AS1264"/>
          <cell r="AT1264"/>
          <cell r="AU1264"/>
          <cell r="AV1264"/>
          <cell r="AW1264"/>
          <cell r="AX1264"/>
          <cell r="AY1264" t="e">
            <v>#N/A</v>
          </cell>
          <cell r="AZ1264"/>
          <cell r="BA1264">
            <v>45153</v>
          </cell>
          <cell r="BB1264" t="str">
            <v/>
          </cell>
          <cell r="BC1264" t="str">
            <v>3rd Party</v>
          </cell>
          <cell r="BD1264" t="str">
            <v>N/A</v>
          </cell>
          <cell r="BE1264" t="str">
            <v>Not Requered</v>
          </cell>
          <cell r="BF1264" t="str">
            <v>N/A</v>
          </cell>
          <cell r="BG1264" t="str">
            <v>N/A</v>
          </cell>
          <cell r="BH1264" t="str">
            <v>N/A</v>
          </cell>
          <cell r="BI1264" t="str">
            <v>N/A</v>
          </cell>
          <cell r="BJ1264"/>
          <cell r="BK1264">
            <v>44802</v>
          </cell>
          <cell r="BL1264"/>
          <cell r="BM1264"/>
          <cell r="BN1264"/>
          <cell r="BO1264"/>
          <cell r="BP1264"/>
          <cell r="BQ1264">
            <v>1103030111</v>
          </cell>
        </row>
        <row r="1265">
          <cell r="C1265">
            <v>46586</v>
          </cell>
          <cell r="D1265" t="str">
            <v>Active</v>
          </cell>
          <cell r="E1265" t="str">
            <v>Gorica</v>
          </cell>
          <cell r="F1265"/>
          <cell r="G1265" t="str">
            <v>45' Reefer</v>
          </cell>
          <cell r="H1265" t="str">
            <v>Trailer</v>
          </cell>
          <cell r="I1265"/>
          <cell r="J1265" t="str">
            <v>Reefer Box With Tail Lift</v>
          </cell>
          <cell r="K1265" t="str">
            <v xml:space="preserve">Small Pin </v>
          </cell>
          <cell r="L1265"/>
          <cell r="M1265"/>
          <cell r="N1265" t="str">
            <v>QATER-TD-032585</v>
          </cell>
          <cell r="O1265">
            <v>2022</v>
          </cell>
          <cell r="P1265" t="str">
            <v>Oman</v>
          </cell>
          <cell r="Q1265" t="str">
            <v>TR-Transport - Operations</v>
          </cell>
          <cell r="R1265" t="str">
            <v>GWC</v>
          </cell>
          <cell r="S1265" t="str">
            <v>LVQ</v>
          </cell>
          <cell r="T1265"/>
          <cell r="U1265"/>
          <cell r="V1265"/>
          <cell r="W1265"/>
          <cell r="X1265" t="str">
            <v>White</v>
          </cell>
          <cell r="Y1265"/>
          <cell r="Z1265"/>
          <cell r="AA1265" t="str">
            <v>Diesel</v>
          </cell>
          <cell r="AB1265">
            <v>200</v>
          </cell>
          <cell r="AC1265">
            <v>1</v>
          </cell>
          <cell r="AD1265"/>
          <cell r="AE1265"/>
          <cell r="AF1265"/>
          <cell r="AG1265" t="str">
            <v>Triple Axel</v>
          </cell>
          <cell r="AH1265" t="str">
            <v>TON</v>
          </cell>
          <cell r="AI1265">
            <v>0</v>
          </cell>
          <cell r="AJ1265">
            <v>11000</v>
          </cell>
          <cell r="AK1265">
            <v>11000</v>
          </cell>
          <cell r="AL1265">
            <v>1345</v>
          </cell>
          <cell r="AM1265">
            <v>1375</v>
          </cell>
          <cell r="AN1265">
            <v>242</v>
          </cell>
          <cell r="AO1265">
            <v>260</v>
          </cell>
          <cell r="AP1265">
            <v>286</v>
          </cell>
          <cell r="AQ1265">
            <v>310</v>
          </cell>
          <cell r="AR1265"/>
          <cell r="AS1265"/>
          <cell r="AT1265"/>
          <cell r="AU1265"/>
          <cell r="AV1265"/>
          <cell r="AW1265"/>
          <cell r="AX1265"/>
          <cell r="AY1265" t="e">
            <v>#N/A</v>
          </cell>
          <cell r="AZ1265"/>
          <cell r="BA1265">
            <v>45168</v>
          </cell>
          <cell r="BB1265" t="str">
            <v/>
          </cell>
          <cell r="BC1265" t="str">
            <v>3rd Party</v>
          </cell>
          <cell r="BD1265" t="str">
            <v>N/A</v>
          </cell>
          <cell r="BE1265"/>
          <cell r="BF1265" t="str">
            <v>N/A</v>
          </cell>
          <cell r="BG1265" t="str">
            <v>N/A</v>
          </cell>
          <cell r="BH1265" t="str">
            <v>N/A</v>
          </cell>
          <cell r="BI1265" t="str">
            <v>N/A</v>
          </cell>
          <cell r="BJ1265"/>
          <cell r="BK1265">
            <v>45176</v>
          </cell>
          <cell r="BL1265"/>
          <cell r="BM1265"/>
          <cell r="BN1265"/>
          <cell r="BO1265"/>
          <cell r="BP1265"/>
          <cell r="BQ1265">
            <v>1108050100</v>
          </cell>
        </row>
        <row r="1266">
          <cell r="C1266">
            <v>46587</v>
          </cell>
          <cell r="D1266" t="str">
            <v>Active</v>
          </cell>
          <cell r="E1266" t="str">
            <v>Gorica</v>
          </cell>
          <cell r="F1266"/>
          <cell r="G1266" t="str">
            <v>45' Reefer</v>
          </cell>
          <cell r="H1266" t="str">
            <v>Trailer</v>
          </cell>
          <cell r="I1266"/>
          <cell r="J1266" t="str">
            <v>Reefer Box With Tail Lift</v>
          </cell>
          <cell r="K1266" t="str">
            <v xml:space="preserve">Small Pin </v>
          </cell>
          <cell r="L1266"/>
          <cell r="M1266"/>
          <cell r="N1266" t="str">
            <v>QATER-TD-032587</v>
          </cell>
          <cell r="O1266">
            <v>2022</v>
          </cell>
          <cell r="P1266" t="str">
            <v>Oman</v>
          </cell>
          <cell r="Q1266" t="str">
            <v>TR-Transport - Operations</v>
          </cell>
          <cell r="R1266" t="str">
            <v>GWC</v>
          </cell>
          <cell r="S1266" t="str">
            <v>LVQ</v>
          </cell>
          <cell r="T1266"/>
          <cell r="U1266"/>
          <cell r="V1266"/>
          <cell r="W1266"/>
          <cell r="X1266" t="str">
            <v>White</v>
          </cell>
          <cell r="Y1266"/>
          <cell r="Z1266"/>
          <cell r="AA1266" t="str">
            <v>Diesel</v>
          </cell>
          <cell r="AB1266">
            <v>200</v>
          </cell>
          <cell r="AC1266">
            <v>1</v>
          </cell>
          <cell r="AD1266"/>
          <cell r="AE1266"/>
          <cell r="AF1266"/>
          <cell r="AG1266" t="str">
            <v>Triple Axel</v>
          </cell>
          <cell r="AH1266" t="str">
            <v>TON</v>
          </cell>
          <cell r="AI1266">
            <v>0</v>
          </cell>
          <cell r="AJ1266">
            <v>11000</v>
          </cell>
          <cell r="AK1266">
            <v>11000</v>
          </cell>
          <cell r="AL1266">
            <v>1345</v>
          </cell>
          <cell r="AM1266">
            <v>1375</v>
          </cell>
          <cell r="AN1266">
            <v>242</v>
          </cell>
          <cell r="AO1266">
            <v>260</v>
          </cell>
          <cell r="AP1266">
            <v>286</v>
          </cell>
          <cell r="AQ1266">
            <v>310</v>
          </cell>
          <cell r="AR1266"/>
          <cell r="AS1266"/>
          <cell r="AT1266"/>
          <cell r="AU1266"/>
          <cell r="AV1266"/>
          <cell r="AW1266"/>
          <cell r="AX1266"/>
          <cell r="AY1266" t="e">
            <v>#N/A</v>
          </cell>
          <cell r="AZ1266"/>
          <cell r="BA1266">
            <v>45168</v>
          </cell>
          <cell r="BB1266" t="str">
            <v/>
          </cell>
          <cell r="BC1266" t="str">
            <v>3rd Party</v>
          </cell>
          <cell r="BD1266" t="str">
            <v>N/A</v>
          </cell>
          <cell r="BE1266"/>
          <cell r="BF1266" t="str">
            <v>N/A</v>
          </cell>
          <cell r="BG1266" t="str">
            <v>N/A</v>
          </cell>
          <cell r="BH1266" t="str">
            <v>N/A</v>
          </cell>
          <cell r="BI1266" t="str">
            <v>N/A</v>
          </cell>
          <cell r="BJ1266"/>
          <cell r="BK1266">
            <v>45176</v>
          </cell>
          <cell r="BL1266"/>
          <cell r="BM1266"/>
          <cell r="BN1266"/>
          <cell r="BO1266"/>
          <cell r="BP1266"/>
          <cell r="BQ1266">
            <v>1108050100</v>
          </cell>
        </row>
        <row r="1267">
          <cell r="C1267">
            <v>46588</v>
          </cell>
          <cell r="D1267" t="str">
            <v>Active</v>
          </cell>
          <cell r="E1267" t="str">
            <v>Gorica</v>
          </cell>
          <cell r="F1267"/>
          <cell r="G1267" t="str">
            <v>45' Reefer</v>
          </cell>
          <cell r="H1267" t="str">
            <v>Trailer</v>
          </cell>
          <cell r="I1267"/>
          <cell r="J1267" t="str">
            <v>Reefer Box With Tail Lift</v>
          </cell>
          <cell r="K1267" t="str">
            <v xml:space="preserve">Small Pin </v>
          </cell>
          <cell r="L1267"/>
          <cell r="M1267"/>
          <cell r="N1267" t="str">
            <v>QATER-TD-032590</v>
          </cell>
          <cell r="O1267">
            <v>2022</v>
          </cell>
          <cell r="P1267" t="str">
            <v>Oman</v>
          </cell>
          <cell r="Q1267" t="str">
            <v>TR-Transport - Operations</v>
          </cell>
          <cell r="R1267" t="str">
            <v>GWC</v>
          </cell>
          <cell r="S1267" t="str">
            <v>LVQ</v>
          </cell>
          <cell r="T1267"/>
          <cell r="U1267"/>
          <cell r="V1267"/>
          <cell r="W1267"/>
          <cell r="X1267" t="str">
            <v>White</v>
          </cell>
          <cell r="Y1267"/>
          <cell r="Z1267"/>
          <cell r="AA1267" t="str">
            <v>Diesel</v>
          </cell>
          <cell r="AB1267">
            <v>200</v>
          </cell>
          <cell r="AC1267">
            <v>1</v>
          </cell>
          <cell r="AD1267"/>
          <cell r="AE1267"/>
          <cell r="AF1267"/>
          <cell r="AG1267" t="str">
            <v>Triple Axel</v>
          </cell>
          <cell r="AH1267" t="str">
            <v>TON</v>
          </cell>
          <cell r="AI1267">
            <v>0</v>
          </cell>
          <cell r="AJ1267">
            <v>11000</v>
          </cell>
          <cell r="AK1267">
            <v>11000</v>
          </cell>
          <cell r="AL1267">
            <v>1345</v>
          </cell>
          <cell r="AM1267">
            <v>1375</v>
          </cell>
          <cell r="AN1267">
            <v>242</v>
          </cell>
          <cell r="AO1267">
            <v>260</v>
          </cell>
          <cell r="AP1267">
            <v>286</v>
          </cell>
          <cell r="AQ1267">
            <v>310</v>
          </cell>
          <cell r="AR1267"/>
          <cell r="AS1267"/>
          <cell r="AT1267"/>
          <cell r="AU1267"/>
          <cell r="AV1267"/>
          <cell r="AW1267"/>
          <cell r="AX1267"/>
          <cell r="AY1267" t="e">
            <v>#N/A</v>
          </cell>
          <cell r="AZ1267"/>
          <cell r="BA1267">
            <v>45168</v>
          </cell>
          <cell r="BB1267" t="str">
            <v/>
          </cell>
          <cell r="BC1267" t="str">
            <v>3rd Party</v>
          </cell>
          <cell r="BD1267" t="str">
            <v>N/A</v>
          </cell>
          <cell r="BE1267"/>
          <cell r="BF1267" t="str">
            <v>N/A</v>
          </cell>
          <cell r="BG1267" t="str">
            <v>N/A</v>
          </cell>
          <cell r="BH1267" t="str">
            <v>N/A</v>
          </cell>
          <cell r="BI1267" t="str">
            <v>N/A</v>
          </cell>
          <cell r="BJ1267"/>
          <cell r="BK1267">
            <v>45176</v>
          </cell>
          <cell r="BL1267"/>
          <cell r="BM1267"/>
          <cell r="BN1267"/>
          <cell r="BO1267"/>
          <cell r="BP1267"/>
          <cell r="BQ1267">
            <v>1108050100</v>
          </cell>
        </row>
        <row r="1268">
          <cell r="C1268">
            <v>46589</v>
          </cell>
          <cell r="D1268" t="str">
            <v>Active</v>
          </cell>
          <cell r="E1268" t="str">
            <v>Gorica</v>
          </cell>
          <cell r="F1268"/>
          <cell r="G1268" t="str">
            <v>45' Reefer</v>
          </cell>
          <cell r="H1268" t="str">
            <v>Trailer</v>
          </cell>
          <cell r="I1268"/>
          <cell r="J1268" t="str">
            <v>Reefer Box With Tail Lift</v>
          </cell>
          <cell r="K1268" t="str">
            <v xml:space="preserve">Small Pin </v>
          </cell>
          <cell r="L1268"/>
          <cell r="M1268"/>
          <cell r="N1268" t="str">
            <v>QATER-TD-032586</v>
          </cell>
          <cell r="O1268">
            <v>2022</v>
          </cell>
          <cell r="P1268" t="str">
            <v>Oman</v>
          </cell>
          <cell r="Q1268" t="str">
            <v>TR-Transport - Operations</v>
          </cell>
          <cell r="R1268" t="str">
            <v>GWC</v>
          </cell>
          <cell r="S1268" t="str">
            <v>LVQ</v>
          </cell>
          <cell r="T1268"/>
          <cell r="U1268"/>
          <cell r="V1268"/>
          <cell r="W1268"/>
          <cell r="X1268" t="str">
            <v>White</v>
          </cell>
          <cell r="Y1268"/>
          <cell r="Z1268"/>
          <cell r="AA1268" t="str">
            <v>Diesel</v>
          </cell>
          <cell r="AB1268">
            <v>200</v>
          </cell>
          <cell r="AC1268">
            <v>1</v>
          </cell>
          <cell r="AD1268"/>
          <cell r="AE1268"/>
          <cell r="AF1268"/>
          <cell r="AG1268" t="str">
            <v>Triple Axel</v>
          </cell>
          <cell r="AH1268" t="str">
            <v>TON</v>
          </cell>
          <cell r="AI1268">
            <v>0</v>
          </cell>
          <cell r="AJ1268">
            <v>11000</v>
          </cell>
          <cell r="AK1268">
            <v>11000</v>
          </cell>
          <cell r="AL1268">
            <v>1345</v>
          </cell>
          <cell r="AM1268">
            <v>1375</v>
          </cell>
          <cell r="AN1268">
            <v>242</v>
          </cell>
          <cell r="AO1268">
            <v>260</v>
          </cell>
          <cell r="AP1268">
            <v>286</v>
          </cell>
          <cell r="AQ1268">
            <v>310</v>
          </cell>
          <cell r="AR1268"/>
          <cell r="AS1268"/>
          <cell r="AT1268"/>
          <cell r="AU1268"/>
          <cell r="AV1268"/>
          <cell r="AW1268"/>
          <cell r="AX1268"/>
          <cell r="AY1268" t="e">
            <v>#N/A</v>
          </cell>
          <cell r="AZ1268"/>
          <cell r="BA1268">
            <v>45168</v>
          </cell>
          <cell r="BB1268" t="str">
            <v/>
          </cell>
          <cell r="BC1268" t="str">
            <v>3rd Party</v>
          </cell>
          <cell r="BD1268" t="str">
            <v>N/A</v>
          </cell>
          <cell r="BE1268"/>
          <cell r="BF1268" t="str">
            <v>N/A</v>
          </cell>
          <cell r="BG1268" t="str">
            <v>N/A</v>
          </cell>
          <cell r="BH1268" t="str">
            <v>N/A</v>
          </cell>
          <cell r="BI1268" t="str">
            <v>N/A</v>
          </cell>
          <cell r="BJ1268"/>
          <cell r="BK1268">
            <v>45176</v>
          </cell>
          <cell r="BL1268"/>
          <cell r="BM1268"/>
          <cell r="BN1268"/>
          <cell r="BO1268"/>
          <cell r="BP1268"/>
          <cell r="BQ1268">
            <v>1108050100</v>
          </cell>
        </row>
        <row r="1269">
          <cell r="C1269">
            <v>1000</v>
          </cell>
          <cell r="D1269" t="str">
            <v>Active</v>
          </cell>
          <cell r="E1269" t="str">
            <v>Mitsubishi</v>
          </cell>
          <cell r="F1269" t="str">
            <v>Manuel</v>
          </cell>
          <cell r="G1269" t="str">
            <v>Fuso - FEB7EGL4S</v>
          </cell>
          <cell r="H1269" t="str">
            <v>Rigid Truck</v>
          </cell>
          <cell r="I1269" t="str">
            <v>Single Cabin</v>
          </cell>
          <cell r="J1269" t="str">
            <v>4 Ton Reefer Box With Tail Lift</v>
          </cell>
          <cell r="K1269"/>
          <cell r="L1269" t="str">
            <v>7.50R16</v>
          </cell>
          <cell r="M1269"/>
          <cell r="N1269" t="str">
            <v>MEC2023P8NP052898</v>
          </cell>
          <cell r="O1269">
            <v>2022</v>
          </cell>
          <cell r="P1269" t="str">
            <v>Japan</v>
          </cell>
          <cell r="Q1269" t="str">
            <v>TR-Transport - Operations</v>
          </cell>
          <cell r="R1269" t="str">
            <v>GWC</v>
          </cell>
          <cell r="S1269" t="str">
            <v>LVQ</v>
          </cell>
          <cell r="T1269"/>
          <cell r="U1269"/>
          <cell r="V1269"/>
          <cell r="W1269">
            <v>4</v>
          </cell>
          <cell r="X1269" t="str">
            <v>White</v>
          </cell>
          <cell r="Y1269"/>
          <cell r="Z1269"/>
          <cell r="AA1269" t="str">
            <v>Diesel</v>
          </cell>
          <cell r="AB1269"/>
          <cell r="AC1269">
            <v>1</v>
          </cell>
          <cell r="AD1269"/>
          <cell r="AE1269">
            <v>3</v>
          </cell>
          <cell r="AF1269"/>
          <cell r="AG1269"/>
          <cell r="AH1269">
            <v>4</v>
          </cell>
          <cell r="AI1269">
            <v>4005</v>
          </cell>
          <cell r="AJ1269">
            <v>6500</v>
          </cell>
          <cell r="AK1269">
            <v>2495</v>
          </cell>
          <cell r="AL1269">
            <v>467</v>
          </cell>
          <cell r="AM1269">
            <v>490</v>
          </cell>
          <cell r="AN1269">
            <v>205</v>
          </cell>
          <cell r="AO1269">
            <v>223</v>
          </cell>
          <cell r="AP1269">
            <v>203</v>
          </cell>
          <cell r="AQ1269">
            <v>223</v>
          </cell>
          <cell r="AR1269">
            <v>312</v>
          </cell>
          <cell r="AS1269" t="str">
            <v>THERMO KING T-560R</v>
          </cell>
          <cell r="AT1269"/>
          <cell r="AU1269" t="str">
            <v>Dhollandia</v>
          </cell>
          <cell r="AV1269">
            <v>21123216</v>
          </cell>
          <cell r="AW1269" t="str">
            <v>1500 KG</v>
          </cell>
          <cell r="AX1269"/>
          <cell r="AY1269" t="e">
            <v>#N/A</v>
          </cell>
          <cell r="AZ1269"/>
          <cell r="BA1269">
            <v>45168</v>
          </cell>
          <cell r="BB1269" t="str">
            <v/>
          </cell>
          <cell r="BC1269" t="e">
            <v>#N/A</v>
          </cell>
          <cell r="BD1269"/>
          <cell r="BE1269"/>
          <cell r="BF1269"/>
          <cell r="BG1269"/>
          <cell r="BH1269"/>
          <cell r="BI1269"/>
          <cell r="BJ1269"/>
          <cell r="BK1269">
            <v>45168</v>
          </cell>
          <cell r="BL1269"/>
          <cell r="BM1269"/>
          <cell r="BN1269"/>
          <cell r="BO1269"/>
          <cell r="BP1269"/>
          <cell r="BQ1269">
            <v>1108050100</v>
          </cell>
        </row>
        <row r="1270">
          <cell r="C1270">
            <v>1001</v>
          </cell>
          <cell r="D1270" t="str">
            <v>Active</v>
          </cell>
          <cell r="E1270" t="str">
            <v>Mitsubishi</v>
          </cell>
          <cell r="F1270" t="str">
            <v>Manuel</v>
          </cell>
          <cell r="G1270" t="str">
            <v>Fuso - FEB7EGL4S</v>
          </cell>
          <cell r="H1270" t="str">
            <v>Rigid Truck</v>
          </cell>
          <cell r="I1270" t="str">
            <v>Single Cabin</v>
          </cell>
          <cell r="J1270" t="str">
            <v>4 Ton Reefer Box With Tail Lift</v>
          </cell>
          <cell r="K1270"/>
          <cell r="L1270" t="str">
            <v>7.50R16</v>
          </cell>
          <cell r="M1270"/>
          <cell r="N1270" t="str">
            <v>MEC2023P7NP052665</v>
          </cell>
          <cell r="O1270">
            <v>2022</v>
          </cell>
          <cell r="P1270" t="str">
            <v>Japan</v>
          </cell>
          <cell r="Q1270" t="str">
            <v>TR-Transport - Operations</v>
          </cell>
          <cell r="R1270" t="str">
            <v>GWC</v>
          </cell>
          <cell r="S1270" t="str">
            <v>LVQ</v>
          </cell>
          <cell r="T1270"/>
          <cell r="U1270"/>
          <cell r="V1270"/>
          <cell r="W1270">
            <v>4</v>
          </cell>
          <cell r="X1270" t="str">
            <v>White</v>
          </cell>
          <cell r="Y1270"/>
          <cell r="Z1270"/>
          <cell r="AA1270" t="str">
            <v>Diesel</v>
          </cell>
          <cell r="AB1270"/>
          <cell r="AC1270">
            <v>1</v>
          </cell>
          <cell r="AD1270"/>
          <cell r="AE1270">
            <v>3</v>
          </cell>
          <cell r="AF1270"/>
          <cell r="AG1270"/>
          <cell r="AH1270">
            <v>4</v>
          </cell>
          <cell r="AI1270">
            <v>4005</v>
          </cell>
          <cell r="AJ1270">
            <v>6500</v>
          </cell>
          <cell r="AK1270">
            <v>2495</v>
          </cell>
          <cell r="AL1270">
            <v>465</v>
          </cell>
          <cell r="AM1270">
            <v>490</v>
          </cell>
          <cell r="AN1270">
            <v>198</v>
          </cell>
          <cell r="AO1270">
            <v>220</v>
          </cell>
          <cell r="AP1270">
            <v>203</v>
          </cell>
          <cell r="AQ1270">
            <v>223</v>
          </cell>
          <cell r="AR1270">
            <v>310</v>
          </cell>
          <cell r="AS1270" t="str">
            <v>THERMO KING T-560R</v>
          </cell>
          <cell r="AT1270"/>
          <cell r="AU1270" t="str">
            <v>CargoLift</v>
          </cell>
          <cell r="AV1270" t="str">
            <v>-</v>
          </cell>
          <cell r="AW1270" t="str">
            <v>-</v>
          </cell>
          <cell r="AX1270"/>
          <cell r="AY1270" t="e">
            <v>#N/A</v>
          </cell>
          <cell r="AZ1270"/>
          <cell r="BA1270">
            <v>45168</v>
          </cell>
          <cell r="BB1270" t="str">
            <v/>
          </cell>
          <cell r="BC1270" t="e">
            <v>#N/A</v>
          </cell>
          <cell r="BD1270"/>
          <cell r="BE1270"/>
          <cell r="BF1270"/>
          <cell r="BG1270"/>
          <cell r="BH1270"/>
          <cell r="BI1270"/>
          <cell r="BJ1270"/>
          <cell r="BK1270">
            <v>45168</v>
          </cell>
          <cell r="BL1270"/>
          <cell r="BM1270"/>
          <cell r="BN1270"/>
          <cell r="BO1270"/>
          <cell r="BP1270"/>
          <cell r="BQ1270">
            <v>1108050100</v>
          </cell>
        </row>
        <row r="1271">
          <cell r="C1271">
            <v>1002</v>
          </cell>
          <cell r="D1271" t="str">
            <v>Active</v>
          </cell>
          <cell r="E1271" t="str">
            <v>Mitsubishi</v>
          </cell>
          <cell r="F1271" t="str">
            <v>Manuel</v>
          </cell>
          <cell r="G1271" t="str">
            <v>Fuso - FEB7EGL4S</v>
          </cell>
          <cell r="H1271" t="str">
            <v>Rigid Truck</v>
          </cell>
          <cell r="I1271" t="str">
            <v>Single Cabin</v>
          </cell>
          <cell r="J1271" t="str">
            <v>4 Ton Reefer Box With Tail Lift</v>
          </cell>
          <cell r="K1271"/>
          <cell r="L1271" t="str">
            <v>7.50R16</v>
          </cell>
          <cell r="M1271"/>
          <cell r="N1271" t="str">
            <v>MEC2023P8NP052688</v>
          </cell>
          <cell r="O1271">
            <v>2022</v>
          </cell>
          <cell r="P1271" t="str">
            <v>Japan</v>
          </cell>
          <cell r="Q1271" t="str">
            <v>TR-Transport - Operations</v>
          </cell>
          <cell r="R1271" t="str">
            <v>GWC</v>
          </cell>
          <cell r="S1271" t="str">
            <v>LVQ</v>
          </cell>
          <cell r="T1271"/>
          <cell r="U1271"/>
          <cell r="V1271"/>
          <cell r="W1271">
            <v>4</v>
          </cell>
          <cell r="X1271" t="str">
            <v>White</v>
          </cell>
          <cell r="Y1271"/>
          <cell r="Z1271"/>
          <cell r="AA1271" t="str">
            <v>Diesel</v>
          </cell>
          <cell r="AB1271"/>
          <cell r="AC1271">
            <v>1</v>
          </cell>
          <cell r="AD1271"/>
          <cell r="AE1271">
            <v>3</v>
          </cell>
          <cell r="AF1271"/>
          <cell r="AG1271"/>
          <cell r="AH1271">
            <v>4</v>
          </cell>
          <cell r="AI1271">
            <v>4005</v>
          </cell>
          <cell r="AJ1271">
            <v>6500</v>
          </cell>
          <cell r="AK1271">
            <v>2495</v>
          </cell>
          <cell r="AL1271">
            <v>465</v>
          </cell>
          <cell r="AM1271">
            <v>490</v>
          </cell>
          <cell r="AN1271">
            <v>198</v>
          </cell>
          <cell r="AO1271">
            <v>220</v>
          </cell>
          <cell r="AP1271">
            <v>203</v>
          </cell>
          <cell r="AQ1271">
            <v>223</v>
          </cell>
          <cell r="AR1271">
            <v>310</v>
          </cell>
          <cell r="AS1271" t="str">
            <v>THERMO KING T-560R</v>
          </cell>
          <cell r="AT1271"/>
          <cell r="AU1271" t="str">
            <v>Dhollandia</v>
          </cell>
          <cell r="AV1271">
            <v>21123181</v>
          </cell>
          <cell r="AW1271" t="str">
            <v>1500 KG</v>
          </cell>
          <cell r="AX1271"/>
          <cell r="AY1271" t="e">
            <v>#N/A</v>
          </cell>
          <cell r="AZ1271"/>
          <cell r="BA1271">
            <v>45168</v>
          </cell>
          <cell r="BB1271" t="str">
            <v/>
          </cell>
          <cell r="BC1271" t="e">
            <v>#N/A</v>
          </cell>
          <cell r="BD1271"/>
          <cell r="BE1271"/>
          <cell r="BF1271"/>
          <cell r="BG1271"/>
          <cell r="BH1271"/>
          <cell r="BI1271"/>
          <cell r="BJ1271"/>
          <cell r="BK1271">
            <v>45168</v>
          </cell>
          <cell r="BL1271"/>
          <cell r="BM1271"/>
          <cell r="BN1271"/>
          <cell r="BO1271"/>
          <cell r="BP1271"/>
          <cell r="BQ1271">
            <v>1108050100</v>
          </cell>
        </row>
        <row r="1272">
          <cell r="C1272">
            <v>1003</v>
          </cell>
          <cell r="D1272" t="str">
            <v>Active</v>
          </cell>
          <cell r="E1272" t="str">
            <v>Mitsubishi</v>
          </cell>
          <cell r="F1272" t="str">
            <v>Manuel</v>
          </cell>
          <cell r="G1272" t="str">
            <v>Fuso - FEB7EGL4S</v>
          </cell>
          <cell r="H1272" t="str">
            <v>Rigid Truck</v>
          </cell>
          <cell r="I1272" t="str">
            <v>Single Cabin</v>
          </cell>
          <cell r="J1272" t="str">
            <v>4 Ton Reefer Box With Tail Lift</v>
          </cell>
          <cell r="K1272"/>
          <cell r="L1272" t="str">
            <v>7.50R16</v>
          </cell>
          <cell r="M1272"/>
          <cell r="N1272" t="str">
            <v>MEC2023PXNP052661</v>
          </cell>
          <cell r="O1272">
            <v>2022</v>
          </cell>
          <cell r="P1272" t="str">
            <v>Japan</v>
          </cell>
          <cell r="Q1272" t="str">
            <v>TR-Transport - Operations</v>
          </cell>
          <cell r="R1272" t="str">
            <v>GWC</v>
          </cell>
          <cell r="S1272" t="str">
            <v>LVQ</v>
          </cell>
          <cell r="T1272"/>
          <cell r="U1272"/>
          <cell r="V1272"/>
          <cell r="W1272">
            <v>4</v>
          </cell>
          <cell r="X1272" t="str">
            <v>White</v>
          </cell>
          <cell r="Y1272"/>
          <cell r="Z1272"/>
          <cell r="AA1272" t="str">
            <v>Diesel</v>
          </cell>
          <cell r="AB1272"/>
          <cell r="AC1272">
            <v>1</v>
          </cell>
          <cell r="AD1272"/>
          <cell r="AE1272">
            <v>3</v>
          </cell>
          <cell r="AF1272"/>
          <cell r="AG1272"/>
          <cell r="AH1272">
            <v>4</v>
          </cell>
          <cell r="AI1272">
            <v>4005</v>
          </cell>
          <cell r="AJ1272">
            <v>6500</v>
          </cell>
          <cell r="AK1272">
            <v>2495</v>
          </cell>
          <cell r="AL1272">
            <v>465</v>
          </cell>
          <cell r="AM1272">
            <v>490</v>
          </cell>
          <cell r="AN1272">
            <v>198</v>
          </cell>
          <cell r="AO1272">
            <v>220</v>
          </cell>
          <cell r="AP1272">
            <v>203</v>
          </cell>
          <cell r="AQ1272">
            <v>223</v>
          </cell>
          <cell r="AR1272">
            <v>310</v>
          </cell>
          <cell r="AS1272" t="str">
            <v>THERMO KING T-560R</v>
          </cell>
          <cell r="AT1272"/>
          <cell r="AU1272" t="str">
            <v>DAUTEL</v>
          </cell>
          <cell r="AV1272" t="str">
            <v>DSN20-08611</v>
          </cell>
          <cell r="AW1272" t="str">
            <v xml:space="preserve">1000 KG </v>
          </cell>
          <cell r="AX1272"/>
          <cell r="AY1272" t="e">
            <v>#N/A</v>
          </cell>
          <cell r="AZ1272"/>
          <cell r="BA1272">
            <v>45168</v>
          </cell>
          <cell r="BB1272" t="str">
            <v/>
          </cell>
          <cell r="BC1272" t="e">
            <v>#N/A</v>
          </cell>
          <cell r="BD1272"/>
          <cell r="BE1272"/>
          <cell r="BF1272"/>
          <cell r="BG1272"/>
          <cell r="BH1272"/>
          <cell r="BI1272"/>
          <cell r="BJ1272"/>
          <cell r="BK1272">
            <v>45168</v>
          </cell>
          <cell r="BL1272"/>
          <cell r="BM1272"/>
          <cell r="BN1272"/>
          <cell r="BO1272"/>
          <cell r="BP1272"/>
          <cell r="BQ1272">
            <v>1108050100</v>
          </cell>
        </row>
        <row r="1273">
          <cell r="C1273">
            <v>1004</v>
          </cell>
          <cell r="D1273" t="str">
            <v>Active</v>
          </cell>
          <cell r="E1273" t="str">
            <v>Mitsubishi</v>
          </cell>
          <cell r="F1273" t="str">
            <v>Manuel</v>
          </cell>
          <cell r="G1273" t="str">
            <v>Fuso - FEB7EGL4S</v>
          </cell>
          <cell r="H1273" t="str">
            <v>Rigid Truck</v>
          </cell>
          <cell r="I1273" t="str">
            <v>Single Cabin</v>
          </cell>
          <cell r="J1273" t="str">
            <v>4 Ton Reefer Box With Tail Lift</v>
          </cell>
          <cell r="K1273"/>
          <cell r="L1273" t="str">
            <v>7.50R16</v>
          </cell>
          <cell r="M1273"/>
          <cell r="N1273" t="str">
            <v>MEC2023P0NP053351</v>
          </cell>
          <cell r="O1273">
            <v>2022</v>
          </cell>
          <cell r="P1273" t="str">
            <v>Japan</v>
          </cell>
          <cell r="Q1273" t="str">
            <v>TR-Transport - Operations</v>
          </cell>
          <cell r="R1273" t="str">
            <v>GWC</v>
          </cell>
          <cell r="S1273" t="str">
            <v>LVQ</v>
          </cell>
          <cell r="T1273"/>
          <cell r="U1273"/>
          <cell r="V1273"/>
          <cell r="W1273">
            <v>4</v>
          </cell>
          <cell r="X1273" t="str">
            <v>White</v>
          </cell>
          <cell r="Y1273"/>
          <cell r="Z1273"/>
          <cell r="AA1273" t="str">
            <v>Diesel</v>
          </cell>
          <cell r="AB1273"/>
          <cell r="AC1273">
            <v>1</v>
          </cell>
          <cell r="AD1273"/>
          <cell r="AE1273">
            <v>3</v>
          </cell>
          <cell r="AF1273"/>
          <cell r="AG1273"/>
          <cell r="AH1273">
            <v>4</v>
          </cell>
          <cell r="AI1273">
            <v>4005</v>
          </cell>
          <cell r="AJ1273">
            <v>6500</v>
          </cell>
          <cell r="AK1273">
            <v>2495</v>
          </cell>
          <cell r="AL1273">
            <v>465</v>
          </cell>
          <cell r="AM1273">
            <v>490</v>
          </cell>
          <cell r="AN1273">
            <v>205</v>
          </cell>
          <cell r="AO1273">
            <v>223</v>
          </cell>
          <cell r="AP1273">
            <v>203</v>
          </cell>
          <cell r="AQ1273">
            <v>223</v>
          </cell>
          <cell r="AR1273">
            <v>312</v>
          </cell>
          <cell r="AS1273" t="str">
            <v>THERMO KING T-560R</v>
          </cell>
          <cell r="AT1273"/>
          <cell r="AU1273" t="str">
            <v>Dhollandia</v>
          </cell>
          <cell r="AV1273">
            <v>21114871</v>
          </cell>
          <cell r="AW1273" t="str">
            <v>1500 KG</v>
          </cell>
          <cell r="AX1273"/>
          <cell r="AY1273" t="e">
            <v>#N/A</v>
          </cell>
          <cell r="AZ1273"/>
          <cell r="BA1273">
            <v>45168</v>
          </cell>
          <cell r="BB1273" t="str">
            <v/>
          </cell>
          <cell r="BC1273" t="e">
            <v>#N/A</v>
          </cell>
          <cell r="BD1273"/>
          <cell r="BE1273"/>
          <cell r="BF1273"/>
          <cell r="BG1273"/>
          <cell r="BH1273"/>
          <cell r="BI1273"/>
          <cell r="BJ1273"/>
          <cell r="BK1273">
            <v>45168</v>
          </cell>
          <cell r="BL1273"/>
          <cell r="BM1273"/>
          <cell r="BN1273"/>
          <cell r="BO1273"/>
          <cell r="BP1273"/>
          <cell r="BQ1273">
            <v>1108050100</v>
          </cell>
        </row>
        <row r="1274">
          <cell r="C1274">
            <v>1005</v>
          </cell>
          <cell r="D1274" t="str">
            <v>Active</v>
          </cell>
          <cell r="E1274" t="str">
            <v>ISUZU</v>
          </cell>
          <cell r="F1274" t="str">
            <v>Manuel</v>
          </cell>
          <cell r="G1274" t="str">
            <v>FSR</v>
          </cell>
          <cell r="H1274" t="str">
            <v>Rigid Truck</v>
          </cell>
          <cell r="I1274" t="str">
            <v>Single Cabin</v>
          </cell>
          <cell r="J1274" t="str">
            <v>9.5 Ton Reefer Box With Tail Lift</v>
          </cell>
          <cell r="K1274"/>
          <cell r="L1274" t="str">
            <v>265/70R19.5</v>
          </cell>
          <cell r="M1274"/>
          <cell r="N1274" t="str">
            <v>RS1M6M134NW000180</v>
          </cell>
          <cell r="O1274">
            <v>2022</v>
          </cell>
          <cell r="P1274" t="str">
            <v>Japan</v>
          </cell>
          <cell r="Q1274" t="str">
            <v>TR-Transport - Operations</v>
          </cell>
          <cell r="R1274" t="str">
            <v>GWC</v>
          </cell>
          <cell r="S1274" t="str">
            <v>LVQ</v>
          </cell>
          <cell r="U1274"/>
          <cell r="V1274"/>
          <cell r="W1274">
            <v>6</v>
          </cell>
          <cell r="X1274" t="str">
            <v>White</v>
          </cell>
          <cell r="Y1274"/>
          <cell r="Z1274"/>
          <cell r="AA1274" t="str">
            <v>Diesel</v>
          </cell>
          <cell r="AB1274"/>
          <cell r="AC1274">
            <v>1</v>
          </cell>
          <cell r="AD1274"/>
          <cell r="AE1274">
            <v>3</v>
          </cell>
          <cell r="AG1274"/>
          <cell r="AH1274">
            <v>9.5</v>
          </cell>
          <cell r="AI1274">
            <v>9490</v>
          </cell>
          <cell r="AJ1274">
            <v>13500</v>
          </cell>
          <cell r="AK1274">
            <v>4010</v>
          </cell>
          <cell r="AL1274">
            <v>579</v>
          </cell>
          <cell r="AM1274">
            <v>607</v>
          </cell>
          <cell r="AN1274">
            <v>207</v>
          </cell>
          <cell r="AO1274">
            <v>232</v>
          </cell>
          <cell r="AP1274">
            <v>205</v>
          </cell>
          <cell r="AQ1274">
            <v>230</v>
          </cell>
          <cell r="AR1274">
            <v>333</v>
          </cell>
          <cell r="AS1274" t="str">
            <v>THERMO KING T-600R</v>
          </cell>
          <cell r="AT1274"/>
          <cell r="AU1274" t="str">
            <v>DAUTEL</v>
          </cell>
          <cell r="AV1274" t="str">
            <v>DSN20-08584</v>
          </cell>
          <cell r="AW1274" t="str">
            <v xml:space="preserve">1000 KG </v>
          </cell>
          <cell r="AX1274"/>
          <cell r="AY1274" t="e">
            <v>#N/A</v>
          </cell>
          <cell r="AZ1274"/>
          <cell r="BA1274">
            <v>45179</v>
          </cell>
          <cell r="BB1274" t="str">
            <v/>
          </cell>
          <cell r="BC1274" t="e">
            <v>#N/A</v>
          </cell>
          <cell r="BD1274"/>
          <cell r="BE1274"/>
          <cell r="BF1274"/>
          <cell r="BG1274"/>
          <cell r="BH1274"/>
          <cell r="BI1274"/>
          <cell r="BJ1274"/>
          <cell r="BK1274">
            <v>44818</v>
          </cell>
          <cell r="BL1274"/>
          <cell r="BM1274"/>
          <cell r="BN1274"/>
          <cell r="BO1274"/>
          <cell r="BP1274"/>
          <cell r="BQ1274">
            <v>1108050100</v>
          </cell>
        </row>
        <row r="1275">
          <cell r="C1275">
            <v>1006</v>
          </cell>
          <cell r="D1275" t="str">
            <v>Active</v>
          </cell>
          <cell r="E1275" t="str">
            <v>Mitsubishi</v>
          </cell>
          <cell r="F1275" t="str">
            <v>Manuel</v>
          </cell>
          <cell r="G1275" t="str">
            <v>FUSO</v>
          </cell>
          <cell r="H1275" t="str">
            <v>Rigid Truck</v>
          </cell>
          <cell r="I1275" t="str">
            <v>Single Cabin</v>
          </cell>
          <cell r="J1275" t="str">
            <v>4 Ton Reefer Box With Tail Lift</v>
          </cell>
          <cell r="K1275"/>
          <cell r="L1275" t="str">
            <v>7.50R16</v>
          </cell>
          <cell r="M1275"/>
          <cell r="N1275" t="str">
            <v>MEC2023P4NP052624</v>
          </cell>
          <cell r="O1275">
            <v>2022</v>
          </cell>
          <cell r="P1275" t="str">
            <v>Japan</v>
          </cell>
          <cell r="Q1275" t="str">
            <v>TR-Transport - Operations</v>
          </cell>
          <cell r="R1275" t="str">
            <v>GWC</v>
          </cell>
          <cell r="S1275" t="str">
            <v>LVQ</v>
          </cell>
          <cell r="T1275"/>
          <cell r="U1275"/>
          <cell r="V1275"/>
          <cell r="W1275">
            <v>4</v>
          </cell>
          <cell r="X1275" t="str">
            <v>White</v>
          </cell>
          <cell r="Y1275"/>
          <cell r="Z1275"/>
          <cell r="AA1275" t="str">
            <v>Diesel</v>
          </cell>
          <cell r="AB1275"/>
          <cell r="AC1275">
            <v>1</v>
          </cell>
          <cell r="AD1275"/>
          <cell r="AE1275">
            <v>3</v>
          </cell>
          <cell r="AF1275"/>
          <cell r="AG1275"/>
          <cell r="AH1275">
            <v>4</v>
          </cell>
          <cell r="AI1275">
            <v>4005</v>
          </cell>
          <cell r="AJ1275">
            <v>6500</v>
          </cell>
          <cell r="AK1275">
            <v>2495</v>
          </cell>
          <cell r="AL1275">
            <v>463</v>
          </cell>
          <cell r="AM1275">
            <v>490</v>
          </cell>
          <cell r="AN1275">
            <v>197</v>
          </cell>
          <cell r="AO1275">
            <v>222</v>
          </cell>
          <cell r="AP1275">
            <v>203</v>
          </cell>
          <cell r="AQ1275">
            <v>225</v>
          </cell>
          <cell r="AR1275">
            <v>318</v>
          </cell>
          <cell r="AS1275" t="str">
            <v>THERMO KING T-560R</v>
          </cell>
          <cell r="AT1275"/>
          <cell r="AU1275" t="str">
            <v>DAUTEL</v>
          </cell>
          <cell r="AV1275" t="str">
            <v>DSN20-08610</v>
          </cell>
          <cell r="AW1275" t="str">
            <v xml:space="preserve">1000 KG </v>
          </cell>
          <cell r="AX1275"/>
          <cell r="AY1275" t="e">
            <v>#N/A</v>
          </cell>
          <cell r="AZ1275"/>
          <cell r="BA1275">
            <v>45179</v>
          </cell>
          <cell r="BB1275" t="str">
            <v/>
          </cell>
          <cell r="BC1275" t="e">
            <v>#N/A</v>
          </cell>
          <cell r="BD1275"/>
          <cell r="BE1275"/>
          <cell r="BF1275"/>
          <cell r="BG1275"/>
          <cell r="BH1275"/>
          <cell r="BI1275"/>
          <cell r="BJ1275"/>
          <cell r="BK1275">
            <v>44818</v>
          </cell>
          <cell r="BL1275"/>
          <cell r="BM1275"/>
          <cell r="BN1275"/>
          <cell r="BO1275"/>
          <cell r="BP1275"/>
          <cell r="BQ1275">
            <v>1108050100</v>
          </cell>
        </row>
        <row r="1276">
          <cell r="C1276">
            <v>1007</v>
          </cell>
          <cell r="D1276" t="str">
            <v>Active</v>
          </cell>
          <cell r="E1276" t="str">
            <v>Mitsubishi</v>
          </cell>
          <cell r="F1276" t="str">
            <v>Manuel</v>
          </cell>
          <cell r="G1276" t="str">
            <v>FUSO</v>
          </cell>
          <cell r="H1276" t="str">
            <v>Rigid Truck</v>
          </cell>
          <cell r="I1276" t="str">
            <v>Single Cabin</v>
          </cell>
          <cell r="J1276" t="str">
            <v>4 Ton Reefer Box With Tail Lift</v>
          </cell>
          <cell r="K1276"/>
          <cell r="L1276" t="str">
            <v>7.50R16</v>
          </cell>
          <cell r="M1276"/>
          <cell r="N1276" t="str">
            <v>MEC2023P2NP052654</v>
          </cell>
          <cell r="O1276">
            <v>2022</v>
          </cell>
          <cell r="P1276" t="str">
            <v>Japan</v>
          </cell>
          <cell r="Q1276" t="str">
            <v>TR-Transport - Operations</v>
          </cell>
          <cell r="R1276" t="str">
            <v>GWC</v>
          </cell>
          <cell r="S1276" t="str">
            <v>LVQ</v>
          </cell>
          <cell r="T1276"/>
          <cell r="U1276"/>
          <cell r="V1276"/>
          <cell r="W1276">
            <v>4</v>
          </cell>
          <cell r="X1276" t="str">
            <v>White</v>
          </cell>
          <cell r="Y1276"/>
          <cell r="Z1276"/>
          <cell r="AA1276" t="str">
            <v>Diesel</v>
          </cell>
          <cell r="AB1276"/>
          <cell r="AC1276">
            <v>1</v>
          </cell>
          <cell r="AD1276"/>
          <cell r="AE1276">
            <v>3</v>
          </cell>
          <cell r="AF1276"/>
          <cell r="AG1276"/>
          <cell r="AH1276">
            <v>4</v>
          </cell>
          <cell r="AI1276">
            <v>4005</v>
          </cell>
          <cell r="AJ1276">
            <v>6500</v>
          </cell>
          <cell r="AK1276">
            <v>2495</v>
          </cell>
          <cell r="AL1276">
            <v>463</v>
          </cell>
          <cell r="AM1276">
            <v>490</v>
          </cell>
          <cell r="AN1276">
            <v>197</v>
          </cell>
          <cell r="AO1276">
            <v>222</v>
          </cell>
          <cell r="AP1276">
            <v>203</v>
          </cell>
          <cell r="AQ1276">
            <v>225</v>
          </cell>
          <cell r="AR1276">
            <v>318</v>
          </cell>
          <cell r="AS1276" t="str">
            <v>THERMO KING T-560R</v>
          </cell>
          <cell r="AT1276"/>
          <cell r="AU1276" t="str">
            <v>DAUTEL</v>
          </cell>
          <cell r="AV1276" t="str">
            <v>DSN20-08609</v>
          </cell>
          <cell r="AW1276" t="str">
            <v xml:space="preserve">1000 KG </v>
          </cell>
          <cell r="AX1276"/>
          <cell r="AY1276" t="e">
            <v>#N/A</v>
          </cell>
          <cell r="AZ1276"/>
          <cell r="BA1276">
            <v>45179</v>
          </cell>
          <cell r="BB1276" t="str">
            <v/>
          </cell>
          <cell r="BC1276" t="e">
            <v>#N/A</v>
          </cell>
          <cell r="BD1276"/>
          <cell r="BE1276"/>
          <cell r="BF1276"/>
          <cell r="BG1276"/>
          <cell r="BH1276"/>
          <cell r="BI1276"/>
          <cell r="BJ1276"/>
          <cell r="BK1276">
            <v>44818</v>
          </cell>
          <cell r="BL1276"/>
          <cell r="BM1276"/>
          <cell r="BN1276"/>
          <cell r="BO1276"/>
          <cell r="BP1276"/>
          <cell r="BQ1276">
            <v>1108050100</v>
          </cell>
        </row>
        <row r="1277">
          <cell r="C1277">
            <v>1008</v>
          </cell>
          <cell r="D1277" t="str">
            <v>Active</v>
          </cell>
          <cell r="E1277" t="str">
            <v>Mitsubishi</v>
          </cell>
          <cell r="F1277" t="str">
            <v>Manuel</v>
          </cell>
          <cell r="G1277" t="str">
            <v>FUSO</v>
          </cell>
          <cell r="H1277" t="str">
            <v>Rigid Truck</v>
          </cell>
          <cell r="I1277" t="str">
            <v>Single Cabin</v>
          </cell>
          <cell r="J1277" t="str">
            <v>8 Ton Reefer Box With Tail Lift</v>
          </cell>
          <cell r="K1277"/>
          <cell r="L1277" t="str">
            <v>8.25R20</v>
          </cell>
          <cell r="M1277"/>
          <cell r="N1277" t="str">
            <v>MEC0574P5NP052779</v>
          </cell>
          <cell r="O1277">
            <v>2022</v>
          </cell>
          <cell r="P1277" t="str">
            <v>INDIA</v>
          </cell>
          <cell r="Q1277" t="str">
            <v>TR-Transport - Operations</v>
          </cell>
          <cell r="R1277" t="str">
            <v>GWC</v>
          </cell>
          <cell r="S1277" t="str">
            <v>LVQ</v>
          </cell>
          <cell r="T1277"/>
          <cell r="U1277"/>
          <cell r="V1277"/>
          <cell r="W1277">
            <v>4</v>
          </cell>
          <cell r="X1277" t="str">
            <v>White</v>
          </cell>
          <cell r="Y1277"/>
          <cell r="Z1277"/>
          <cell r="AA1277" t="str">
            <v>Diesel</v>
          </cell>
          <cell r="AB1277"/>
          <cell r="AC1277">
            <v>1</v>
          </cell>
          <cell r="AD1277"/>
          <cell r="AE1277">
            <v>3</v>
          </cell>
          <cell r="AF1277"/>
          <cell r="AG1277"/>
          <cell r="AH1277">
            <v>8</v>
          </cell>
          <cell r="AI1277">
            <v>8040</v>
          </cell>
          <cell r="AJ1277">
            <v>11990</v>
          </cell>
          <cell r="AK1277">
            <v>3950</v>
          </cell>
          <cell r="AL1277">
            <v>629</v>
          </cell>
          <cell r="AM1277">
            <v>655</v>
          </cell>
          <cell r="AN1277">
            <v>215</v>
          </cell>
          <cell r="AO1277">
            <v>236</v>
          </cell>
          <cell r="AP1277">
            <v>229</v>
          </cell>
          <cell r="AQ1277">
            <v>250</v>
          </cell>
          <cell r="AR1277">
            <v>365</v>
          </cell>
          <cell r="AS1277" t="str">
            <v xml:space="preserve"> CARRIER OASIS 350</v>
          </cell>
          <cell r="AT1277"/>
          <cell r="AU1277" t="str">
            <v>DAUTEL</v>
          </cell>
          <cell r="AV1277" t="str">
            <v>DSN20-08606</v>
          </cell>
          <cell r="AW1277" t="str">
            <v xml:space="preserve">1000 KG </v>
          </cell>
          <cell r="AX1277"/>
          <cell r="AY1277" t="e">
            <v>#N/A</v>
          </cell>
          <cell r="AZ1277"/>
          <cell r="BA1277">
            <v>45179</v>
          </cell>
          <cell r="BB1277" t="str">
            <v/>
          </cell>
          <cell r="BC1277" t="e">
            <v>#N/A</v>
          </cell>
          <cell r="BD1277"/>
          <cell r="BE1277"/>
          <cell r="BF1277"/>
          <cell r="BG1277"/>
          <cell r="BH1277"/>
          <cell r="BI1277"/>
          <cell r="BJ1277"/>
          <cell r="BK1277">
            <v>44818</v>
          </cell>
          <cell r="BL1277"/>
          <cell r="BM1277"/>
          <cell r="BN1277"/>
          <cell r="BO1277"/>
          <cell r="BP1277"/>
          <cell r="BQ1277">
            <v>1108050100</v>
          </cell>
        </row>
        <row r="1278">
          <cell r="C1278">
            <v>1009</v>
          </cell>
          <cell r="D1278" t="str">
            <v>Active</v>
          </cell>
          <cell r="E1278" t="str">
            <v>Mitsubishi</v>
          </cell>
          <cell r="F1278" t="str">
            <v>Manuel</v>
          </cell>
          <cell r="G1278" t="str">
            <v>FUSO</v>
          </cell>
          <cell r="H1278" t="str">
            <v>Rigid Truck</v>
          </cell>
          <cell r="I1278" t="str">
            <v>Single Cabin</v>
          </cell>
          <cell r="J1278" t="str">
            <v>8 Ton Reefer Box With Tail Lift</v>
          </cell>
          <cell r="K1278"/>
          <cell r="L1278" t="str">
            <v>8.25R20</v>
          </cell>
          <cell r="M1278"/>
          <cell r="N1278" t="str">
            <v>MEC0574P6NP050068</v>
          </cell>
          <cell r="O1278">
            <v>2022</v>
          </cell>
          <cell r="P1278" t="str">
            <v>INDIA</v>
          </cell>
          <cell r="Q1278" t="str">
            <v>TR-Transport - Operations</v>
          </cell>
          <cell r="R1278" t="str">
            <v>GWC</v>
          </cell>
          <cell r="S1278" t="str">
            <v>LVQ</v>
          </cell>
          <cell r="T1278"/>
          <cell r="U1278"/>
          <cell r="V1278"/>
          <cell r="W1278">
            <v>4</v>
          </cell>
          <cell r="X1278" t="str">
            <v>White</v>
          </cell>
          <cell r="Y1278"/>
          <cell r="Z1278"/>
          <cell r="AA1278" t="str">
            <v>Diesel</v>
          </cell>
          <cell r="AB1278"/>
          <cell r="AC1278">
            <v>1</v>
          </cell>
          <cell r="AD1278"/>
          <cell r="AE1278">
            <v>3</v>
          </cell>
          <cell r="AF1278"/>
          <cell r="AG1278"/>
          <cell r="AH1278">
            <v>8</v>
          </cell>
          <cell r="AI1278">
            <v>8040</v>
          </cell>
          <cell r="AJ1278">
            <v>11990</v>
          </cell>
          <cell r="AK1278">
            <v>3950</v>
          </cell>
          <cell r="AL1278">
            <v>629</v>
          </cell>
          <cell r="AM1278">
            <v>655</v>
          </cell>
          <cell r="AN1278">
            <v>215</v>
          </cell>
          <cell r="AO1278">
            <v>236</v>
          </cell>
          <cell r="AP1278">
            <v>229</v>
          </cell>
          <cell r="AQ1278">
            <v>250</v>
          </cell>
          <cell r="AR1278">
            <v>365</v>
          </cell>
          <cell r="AS1278" t="str">
            <v xml:space="preserve"> CARRIER OASIS 350</v>
          </cell>
          <cell r="AT1278"/>
          <cell r="AU1278" t="str">
            <v>DAUTEL</v>
          </cell>
          <cell r="AV1278" t="str">
            <v>DSN20-08590</v>
          </cell>
          <cell r="AW1278" t="str">
            <v xml:space="preserve">1000 KG </v>
          </cell>
          <cell r="AX1278"/>
          <cell r="AY1278" t="e">
            <v>#N/A</v>
          </cell>
          <cell r="AZ1278"/>
          <cell r="BA1278">
            <v>45179</v>
          </cell>
          <cell r="BB1278" t="str">
            <v/>
          </cell>
          <cell r="BC1278" t="e">
            <v>#N/A</v>
          </cell>
          <cell r="BD1278"/>
          <cell r="BE1278"/>
          <cell r="BF1278"/>
          <cell r="BG1278"/>
          <cell r="BH1278"/>
          <cell r="BI1278"/>
          <cell r="BJ1278"/>
          <cell r="BK1278">
            <v>44818</v>
          </cell>
          <cell r="BL1278"/>
          <cell r="BM1278"/>
          <cell r="BN1278"/>
          <cell r="BO1278"/>
          <cell r="BP1278"/>
          <cell r="BQ1278">
            <v>1108050100</v>
          </cell>
        </row>
        <row r="1279">
          <cell r="C1279">
            <v>1010</v>
          </cell>
          <cell r="D1279" t="str">
            <v>Active</v>
          </cell>
          <cell r="E1279" t="str">
            <v>Mitsubishi</v>
          </cell>
          <cell r="F1279" t="str">
            <v>Manuel</v>
          </cell>
          <cell r="G1279" t="str">
            <v>FUSO</v>
          </cell>
          <cell r="H1279" t="str">
            <v>Rigid Truck</v>
          </cell>
          <cell r="I1279" t="str">
            <v>Single Cabin</v>
          </cell>
          <cell r="J1279" t="str">
            <v>8 Ton Reefer Box With Tail Lift</v>
          </cell>
          <cell r="K1279"/>
          <cell r="L1279" t="str">
            <v>8.25R20</v>
          </cell>
          <cell r="M1279"/>
          <cell r="N1279" t="str">
            <v>MEC0574P0NP051572</v>
          </cell>
          <cell r="O1279">
            <v>2022</v>
          </cell>
          <cell r="P1279" t="str">
            <v>INDIA</v>
          </cell>
          <cell r="Q1279" t="str">
            <v>TR-Transport - Operations</v>
          </cell>
          <cell r="R1279" t="str">
            <v>GWC</v>
          </cell>
          <cell r="S1279" t="str">
            <v>LVQ</v>
          </cell>
          <cell r="T1279"/>
          <cell r="U1279"/>
          <cell r="V1279"/>
          <cell r="W1279">
            <v>4</v>
          </cell>
          <cell r="X1279" t="str">
            <v>White</v>
          </cell>
          <cell r="Y1279"/>
          <cell r="Z1279"/>
          <cell r="AA1279" t="str">
            <v>Diesel</v>
          </cell>
          <cell r="AB1279"/>
          <cell r="AC1279">
            <v>1</v>
          </cell>
          <cell r="AD1279"/>
          <cell r="AE1279">
            <v>3</v>
          </cell>
          <cell r="AF1279"/>
          <cell r="AG1279"/>
          <cell r="AH1279">
            <v>8</v>
          </cell>
          <cell r="AI1279">
            <v>8040</v>
          </cell>
          <cell r="AJ1279">
            <v>11990</v>
          </cell>
          <cell r="AK1279">
            <v>3950</v>
          </cell>
          <cell r="AL1279">
            <v>629</v>
          </cell>
          <cell r="AM1279">
            <v>655</v>
          </cell>
          <cell r="AN1279">
            <v>215</v>
          </cell>
          <cell r="AO1279">
            <v>236</v>
          </cell>
          <cell r="AP1279">
            <v>229</v>
          </cell>
          <cell r="AQ1279">
            <v>250</v>
          </cell>
          <cell r="AR1279">
            <v>365</v>
          </cell>
          <cell r="AS1279" t="str">
            <v xml:space="preserve"> CARRIER OASIS 350</v>
          </cell>
          <cell r="AT1279"/>
          <cell r="AU1279" t="str">
            <v>DAUTEL</v>
          </cell>
          <cell r="AV1279" t="str">
            <v>DSN20-08589</v>
          </cell>
          <cell r="AW1279" t="str">
            <v xml:space="preserve">1000 KG </v>
          </cell>
          <cell r="AX1279"/>
          <cell r="AY1279" t="e">
            <v>#N/A</v>
          </cell>
          <cell r="AZ1279"/>
          <cell r="BA1279">
            <v>45179</v>
          </cell>
          <cell r="BB1279" t="str">
            <v/>
          </cell>
          <cell r="BC1279" t="e">
            <v>#N/A</v>
          </cell>
          <cell r="BD1279"/>
          <cell r="BE1279"/>
          <cell r="BF1279"/>
          <cell r="BG1279"/>
          <cell r="BH1279"/>
          <cell r="BI1279"/>
          <cell r="BJ1279"/>
          <cell r="BK1279">
            <v>44818</v>
          </cell>
          <cell r="BL1279"/>
          <cell r="BM1279"/>
          <cell r="BN1279"/>
          <cell r="BO1279"/>
          <cell r="BP1279"/>
          <cell r="BQ1279">
            <v>1108050100</v>
          </cell>
        </row>
        <row r="1280">
          <cell r="C1280">
            <v>1011</v>
          </cell>
          <cell r="D1280" t="str">
            <v>Active</v>
          </cell>
          <cell r="E1280" t="str">
            <v>ISUZU</v>
          </cell>
          <cell r="F1280" t="str">
            <v>Manuel</v>
          </cell>
          <cell r="G1280" t="str">
            <v>FSR</v>
          </cell>
          <cell r="H1280" t="str">
            <v>Rigid Truck</v>
          </cell>
          <cell r="I1280" t="str">
            <v>Single Cabin</v>
          </cell>
          <cell r="J1280" t="str">
            <v>9.5 Ton Reefer Box With Tail Lift</v>
          </cell>
          <cell r="K1280"/>
          <cell r="L1280" t="str">
            <v>265/70R19.5</v>
          </cell>
          <cell r="M1280"/>
          <cell r="N1280" t="str">
            <v>RS1M6M134NW000177</v>
          </cell>
          <cell r="O1280">
            <v>2022</v>
          </cell>
          <cell r="P1280" t="str">
            <v>Japan</v>
          </cell>
          <cell r="Q1280" t="str">
            <v>TR-Transport - Operations</v>
          </cell>
          <cell r="R1280" t="str">
            <v>GWC</v>
          </cell>
          <cell r="S1280" t="str">
            <v>LVQ</v>
          </cell>
          <cell r="T1280"/>
          <cell r="U1280"/>
          <cell r="V1280"/>
          <cell r="W1280">
            <v>6</v>
          </cell>
          <cell r="X1280" t="str">
            <v>White</v>
          </cell>
          <cell r="Y1280"/>
          <cell r="Z1280"/>
          <cell r="AA1280" t="str">
            <v>Diesel</v>
          </cell>
          <cell r="AB1280"/>
          <cell r="AC1280">
            <v>1</v>
          </cell>
          <cell r="AD1280"/>
          <cell r="AE1280">
            <v>3</v>
          </cell>
          <cell r="AF1280"/>
          <cell r="AG1280"/>
          <cell r="AH1280">
            <v>9.5</v>
          </cell>
          <cell r="AI1280">
            <v>9490</v>
          </cell>
          <cell r="AJ1280">
            <v>13500</v>
          </cell>
          <cell r="AK1280">
            <v>4010</v>
          </cell>
          <cell r="AL1280">
            <v>582</v>
          </cell>
          <cell r="AM1280">
            <v>608</v>
          </cell>
          <cell r="AN1280">
            <v>208</v>
          </cell>
          <cell r="AO1280">
            <v>231</v>
          </cell>
          <cell r="AP1280">
            <v>208</v>
          </cell>
          <cell r="AQ1280">
            <v>228</v>
          </cell>
          <cell r="AR1280">
            <v>330</v>
          </cell>
          <cell r="AS1280" t="str">
            <v>THERMO KING T-600R</v>
          </cell>
          <cell r="AT1280"/>
          <cell r="AU1280" t="str">
            <v>DAUTEL</v>
          </cell>
          <cell r="AV1280" t="str">
            <v>DSN21-06100</v>
          </cell>
          <cell r="AW1280" t="str">
            <v>1500 KG</v>
          </cell>
          <cell r="AX1280"/>
          <cell r="AY1280" t="e">
            <v>#N/A</v>
          </cell>
          <cell r="AZ1280"/>
          <cell r="BA1280">
            <v>45186</v>
          </cell>
          <cell r="BB1280"/>
          <cell r="BC1280" t="e">
            <v>#N/A</v>
          </cell>
          <cell r="BD1280"/>
          <cell r="BE1280"/>
          <cell r="BF1280"/>
          <cell r="BG1280"/>
          <cell r="BH1280"/>
          <cell r="BI1280"/>
          <cell r="BJ1280"/>
          <cell r="BK1280">
            <v>44824</v>
          </cell>
          <cell r="BL1280"/>
          <cell r="BM1280"/>
          <cell r="BN1280"/>
          <cell r="BO1280"/>
          <cell r="BP1280"/>
          <cell r="BQ1280">
            <v>1108050100</v>
          </cell>
        </row>
        <row r="1281">
          <cell r="C1281">
            <v>1012</v>
          </cell>
          <cell r="D1281" t="str">
            <v>Active</v>
          </cell>
          <cell r="E1281" t="str">
            <v>Mitsubishi</v>
          </cell>
          <cell r="F1281" t="str">
            <v>Manuel</v>
          </cell>
          <cell r="G1281" t="str">
            <v>FUSO</v>
          </cell>
          <cell r="H1281" t="str">
            <v>Rigid Truck</v>
          </cell>
          <cell r="I1281" t="str">
            <v>Single Cabin</v>
          </cell>
          <cell r="J1281" t="str">
            <v>4 Ton Reefer Box With Tail Lift</v>
          </cell>
          <cell r="K1281"/>
          <cell r="L1281" t="str">
            <v>7.50R16</v>
          </cell>
          <cell r="M1281"/>
          <cell r="N1281" t="str">
            <v>MEC2023P9NP053316</v>
          </cell>
          <cell r="O1281">
            <v>2022</v>
          </cell>
          <cell r="P1281" t="str">
            <v>Japan</v>
          </cell>
          <cell r="Q1281" t="str">
            <v>TR-Transport - Operations</v>
          </cell>
          <cell r="R1281" t="str">
            <v>GWC</v>
          </cell>
          <cell r="S1281" t="str">
            <v>LVQ</v>
          </cell>
          <cell r="T1281"/>
          <cell r="U1281"/>
          <cell r="V1281"/>
          <cell r="W1281">
            <v>4</v>
          </cell>
          <cell r="X1281" t="str">
            <v>White</v>
          </cell>
          <cell r="Y1281"/>
          <cell r="Z1281"/>
          <cell r="AA1281" t="str">
            <v>Diesel</v>
          </cell>
          <cell r="AB1281"/>
          <cell r="AC1281">
            <v>1</v>
          </cell>
          <cell r="AD1281"/>
          <cell r="AE1281">
            <v>3</v>
          </cell>
          <cell r="AF1281"/>
          <cell r="AG1281"/>
          <cell r="AH1281">
            <v>4</v>
          </cell>
          <cell r="AI1281">
            <v>4005</v>
          </cell>
          <cell r="AJ1281">
            <v>6500</v>
          </cell>
          <cell r="AK1281">
            <v>2495</v>
          </cell>
          <cell r="AL1281">
            <v>465</v>
          </cell>
          <cell r="AM1281">
            <v>490</v>
          </cell>
          <cell r="AN1281">
            <v>203</v>
          </cell>
          <cell r="AO1281">
            <v>224</v>
          </cell>
          <cell r="AP1281">
            <v>203</v>
          </cell>
          <cell r="AQ1281">
            <v>224</v>
          </cell>
          <cell r="AR1281">
            <v>313</v>
          </cell>
          <cell r="AS1281" t="str">
            <v>THERMO KING T-560R</v>
          </cell>
          <cell r="AT1281"/>
          <cell r="AU1281" t="str">
            <v>Dhollandia</v>
          </cell>
          <cell r="AV1281">
            <v>21123192</v>
          </cell>
          <cell r="AW1281" t="str">
            <v>1500 KG</v>
          </cell>
          <cell r="AX1281"/>
          <cell r="AY1281" t="e">
            <v>#N/A</v>
          </cell>
          <cell r="AZ1281"/>
          <cell r="BA1281">
            <v>45186</v>
          </cell>
          <cell r="BB1281"/>
          <cell r="BC1281" t="e">
            <v>#N/A</v>
          </cell>
          <cell r="BD1281"/>
          <cell r="BE1281"/>
          <cell r="BF1281"/>
          <cell r="BG1281"/>
          <cell r="BH1281"/>
          <cell r="BI1281"/>
          <cell r="BJ1281"/>
          <cell r="BK1281">
            <v>44824</v>
          </cell>
          <cell r="BL1281"/>
          <cell r="BM1281"/>
          <cell r="BN1281"/>
          <cell r="BO1281"/>
          <cell r="BP1281"/>
          <cell r="BQ1281">
            <v>1108050100</v>
          </cell>
        </row>
        <row r="1282">
          <cell r="C1282">
            <v>1013</v>
          </cell>
          <cell r="D1282" t="str">
            <v>Active</v>
          </cell>
          <cell r="E1282" t="str">
            <v>ISUZU</v>
          </cell>
          <cell r="F1282" t="str">
            <v>Manuel</v>
          </cell>
          <cell r="G1282" t="str">
            <v>FSR</v>
          </cell>
          <cell r="H1282" t="str">
            <v>Rigid Truck</v>
          </cell>
          <cell r="I1282" t="str">
            <v>Single Cabin</v>
          </cell>
          <cell r="J1282" t="str">
            <v>9.5 Ton Reefer Box With Tail Lift</v>
          </cell>
          <cell r="K1282"/>
          <cell r="L1282" t="str">
            <v>265/70R19.5</v>
          </cell>
          <cell r="M1282"/>
          <cell r="N1282" t="str">
            <v xml:space="preserve"> RS1M6M136NW000178</v>
          </cell>
          <cell r="O1282">
            <v>2022</v>
          </cell>
          <cell r="P1282" t="str">
            <v>Japan</v>
          </cell>
          <cell r="Q1282" t="str">
            <v>TR-Transport - Operations</v>
          </cell>
          <cell r="R1282" t="str">
            <v>GWC</v>
          </cell>
          <cell r="S1282" t="str">
            <v>LVQ</v>
          </cell>
          <cell r="T1282"/>
          <cell r="U1282"/>
          <cell r="V1282"/>
          <cell r="W1282">
            <v>6</v>
          </cell>
          <cell r="X1282" t="str">
            <v>White</v>
          </cell>
          <cell r="Y1282"/>
          <cell r="Z1282"/>
          <cell r="AA1282" t="str">
            <v>Diesel</v>
          </cell>
          <cell r="AB1282"/>
          <cell r="AC1282">
            <v>1</v>
          </cell>
          <cell r="AD1282"/>
          <cell r="AE1282">
            <v>3</v>
          </cell>
          <cell r="AF1282"/>
          <cell r="AG1282"/>
          <cell r="AH1282">
            <v>9.5</v>
          </cell>
          <cell r="AI1282">
            <v>9490</v>
          </cell>
          <cell r="AJ1282">
            <v>13500</v>
          </cell>
          <cell r="AK1282">
            <v>4010</v>
          </cell>
          <cell r="AL1282">
            <v>582</v>
          </cell>
          <cell r="AM1282">
            <v>608</v>
          </cell>
          <cell r="AN1282">
            <v>208</v>
          </cell>
          <cell r="AO1282">
            <v>231</v>
          </cell>
          <cell r="AP1282">
            <v>208</v>
          </cell>
          <cell r="AQ1282">
            <v>228</v>
          </cell>
          <cell r="AR1282">
            <v>330</v>
          </cell>
          <cell r="AS1282" t="str">
            <v>THERMO KING T-600R</v>
          </cell>
          <cell r="AT1282"/>
          <cell r="AU1282" t="str">
            <v>DAUTEL</v>
          </cell>
          <cell r="AV1282" t="str">
            <v>DSN19-01856</v>
          </cell>
          <cell r="AW1282" t="str">
            <v xml:space="preserve">1000 KG </v>
          </cell>
          <cell r="AX1282"/>
          <cell r="AY1282" t="e">
            <v>#N/A</v>
          </cell>
          <cell r="AZ1282"/>
          <cell r="BA1282">
            <v>45186</v>
          </cell>
          <cell r="BB1282"/>
          <cell r="BC1282" t="e">
            <v>#N/A</v>
          </cell>
          <cell r="BD1282"/>
          <cell r="BE1282"/>
          <cell r="BF1282"/>
          <cell r="BG1282"/>
          <cell r="BH1282"/>
          <cell r="BI1282"/>
          <cell r="BJ1282"/>
          <cell r="BK1282">
            <v>44824</v>
          </cell>
          <cell r="BL1282"/>
          <cell r="BM1282"/>
          <cell r="BN1282"/>
          <cell r="BO1282"/>
          <cell r="BP1282"/>
          <cell r="BQ1282">
            <v>1108050100</v>
          </cell>
        </row>
        <row r="1283">
          <cell r="C1283">
            <v>1014</v>
          </cell>
          <cell r="D1283" t="str">
            <v>Active</v>
          </cell>
          <cell r="E1283" t="str">
            <v>Mitsubishi</v>
          </cell>
          <cell r="F1283" t="str">
            <v>Manuel</v>
          </cell>
          <cell r="G1283" t="str">
            <v>FUSO</v>
          </cell>
          <cell r="H1283" t="str">
            <v>Rigid Truck</v>
          </cell>
          <cell r="I1283" t="str">
            <v>Single Cabin</v>
          </cell>
          <cell r="J1283" t="str">
            <v>4 Ton Reefer Box With Tail Lift</v>
          </cell>
          <cell r="K1283"/>
          <cell r="L1283" t="str">
            <v>7.50R16</v>
          </cell>
          <cell r="M1283"/>
          <cell r="N1283" t="str">
            <v xml:space="preserve"> MEC2023P3NP053392</v>
          </cell>
          <cell r="O1283">
            <v>2022</v>
          </cell>
          <cell r="P1283" t="str">
            <v>Japan</v>
          </cell>
          <cell r="Q1283" t="str">
            <v>TR-Transport - Operations</v>
          </cell>
          <cell r="R1283" t="str">
            <v>GWC</v>
          </cell>
          <cell r="S1283" t="str">
            <v>LVQ</v>
          </cell>
          <cell r="T1283"/>
          <cell r="U1283"/>
          <cell r="V1283"/>
          <cell r="W1283">
            <v>4</v>
          </cell>
          <cell r="X1283" t="str">
            <v>White</v>
          </cell>
          <cell r="Y1283"/>
          <cell r="Z1283"/>
          <cell r="AA1283" t="str">
            <v>Diesel</v>
          </cell>
          <cell r="AB1283"/>
          <cell r="AC1283">
            <v>1</v>
          </cell>
          <cell r="AD1283"/>
          <cell r="AE1283">
            <v>3</v>
          </cell>
          <cell r="AF1283"/>
          <cell r="AG1283"/>
          <cell r="AH1283">
            <v>4</v>
          </cell>
          <cell r="AI1283">
            <v>4005</v>
          </cell>
          <cell r="AJ1283">
            <v>6500</v>
          </cell>
          <cell r="AK1283">
            <v>2495</v>
          </cell>
          <cell r="AL1283">
            <v>465</v>
          </cell>
          <cell r="AM1283">
            <v>492</v>
          </cell>
          <cell r="AN1283">
            <v>204</v>
          </cell>
          <cell r="AO1283">
            <v>223</v>
          </cell>
          <cell r="AP1283">
            <v>203</v>
          </cell>
          <cell r="AQ1283">
            <v>224</v>
          </cell>
          <cell r="AR1283">
            <v>318</v>
          </cell>
          <cell r="AS1283" t="str">
            <v>THERMO KING T-560R</v>
          </cell>
          <cell r="AT1283"/>
          <cell r="AU1283" t="str">
            <v>Dhollandia</v>
          </cell>
          <cell r="AV1283">
            <v>21114877</v>
          </cell>
          <cell r="AW1283" t="str">
            <v>1500 KG</v>
          </cell>
          <cell r="AX1283"/>
          <cell r="AY1283" t="e">
            <v>#N/A</v>
          </cell>
          <cell r="AZ1283"/>
          <cell r="BA1283">
            <v>45186</v>
          </cell>
          <cell r="BB1283"/>
          <cell r="BC1283" t="e">
            <v>#N/A</v>
          </cell>
          <cell r="BD1283"/>
          <cell r="BE1283"/>
          <cell r="BF1283"/>
          <cell r="BG1283"/>
          <cell r="BH1283"/>
          <cell r="BI1283"/>
          <cell r="BJ1283"/>
          <cell r="BK1283">
            <v>44824</v>
          </cell>
          <cell r="BL1283"/>
          <cell r="BM1283"/>
          <cell r="BN1283"/>
          <cell r="BO1283"/>
          <cell r="BP1283"/>
          <cell r="BQ1283">
            <v>1108050100</v>
          </cell>
        </row>
        <row r="1284">
          <cell r="C1284">
            <v>1015</v>
          </cell>
          <cell r="D1284" t="str">
            <v>Active</v>
          </cell>
          <cell r="E1284" t="str">
            <v>Mitsubishi</v>
          </cell>
          <cell r="F1284" t="str">
            <v>Manuel</v>
          </cell>
          <cell r="G1284" t="str">
            <v>FUSO</v>
          </cell>
          <cell r="H1284" t="str">
            <v>Rigid Truck</v>
          </cell>
          <cell r="I1284" t="str">
            <v>Single Cabin</v>
          </cell>
          <cell r="J1284" t="str">
            <v>4 Ton Reefer Box With Tail Lift</v>
          </cell>
          <cell r="K1284"/>
          <cell r="L1284" t="str">
            <v>7.50R16</v>
          </cell>
          <cell r="M1284"/>
          <cell r="N1284" t="str">
            <v>MEC2023P7NP052679</v>
          </cell>
          <cell r="O1284">
            <v>2022</v>
          </cell>
          <cell r="P1284" t="str">
            <v>Japan</v>
          </cell>
          <cell r="Q1284" t="str">
            <v>TR-Transport - Operations</v>
          </cell>
          <cell r="R1284" t="str">
            <v>GWC</v>
          </cell>
          <cell r="S1284" t="str">
            <v>LVQ</v>
          </cell>
          <cell r="T1284"/>
          <cell r="U1284"/>
          <cell r="V1284"/>
          <cell r="W1284">
            <v>4</v>
          </cell>
          <cell r="X1284" t="str">
            <v>White</v>
          </cell>
          <cell r="Y1284"/>
          <cell r="Z1284"/>
          <cell r="AA1284" t="str">
            <v>Diesel</v>
          </cell>
          <cell r="AB1284"/>
          <cell r="AC1284">
            <v>1</v>
          </cell>
          <cell r="AD1284"/>
          <cell r="AE1284">
            <v>3</v>
          </cell>
          <cell r="AF1284"/>
          <cell r="AG1284"/>
          <cell r="AH1284">
            <v>4</v>
          </cell>
          <cell r="AI1284">
            <v>4005</v>
          </cell>
          <cell r="AJ1284">
            <v>6500</v>
          </cell>
          <cell r="AK1284">
            <v>2495</v>
          </cell>
          <cell r="AL1284">
            <v>465</v>
          </cell>
          <cell r="AM1284">
            <v>492</v>
          </cell>
          <cell r="AN1284">
            <v>198</v>
          </cell>
          <cell r="AO1284">
            <v>222</v>
          </cell>
          <cell r="AP1284">
            <v>203</v>
          </cell>
          <cell r="AQ1284">
            <v>224</v>
          </cell>
          <cell r="AR1284">
            <v>318</v>
          </cell>
          <cell r="AS1284" t="str">
            <v>THERMO KING T-560R</v>
          </cell>
          <cell r="AT1284"/>
          <cell r="AU1284" t="str">
            <v>Dhollandia</v>
          </cell>
          <cell r="AV1284">
            <v>21123182</v>
          </cell>
          <cell r="AW1284" t="str">
            <v>1500 KG</v>
          </cell>
          <cell r="AX1284"/>
          <cell r="AY1284" t="e">
            <v>#N/A</v>
          </cell>
          <cell r="AZ1284"/>
          <cell r="BA1284">
            <v>45186</v>
          </cell>
          <cell r="BB1284"/>
          <cell r="BC1284" t="e">
            <v>#N/A</v>
          </cell>
          <cell r="BD1284"/>
          <cell r="BE1284"/>
          <cell r="BF1284"/>
          <cell r="BG1284"/>
          <cell r="BH1284"/>
          <cell r="BI1284"/>
          <cell r="BJ1284"/>
          <cell r="BK1284">
            <v>44824</v>
          </cell>
          <cell r="BL1284"/>
          <cell r="BM1284"/>
          <cell r="BN1284"/>
          <cell r="BO1284"/>
          <cell r="BP1284"/>
          <cell r="BQ1284">
            <v>1108050100</v>
          </cell>
        </row>
        <row r="1285">
          <cell r="C1285">
            <v>1016</v>
          </cell>
          <cell r="D1285" t="str">
            <v>Active</v>
          </cell>
          <cell r="E1285" t="str">
            <v>Mitsubishi</v>
          </cell>
          <cell r="F1285" t="str">
            <v>Manuel</v>
          </cell>
          <cell r="G1285" t="str">
            <v>FUSO</v>
          </cell>
          <cell r="H1285" t="str">
            <v>Rigid Truck</v>
          </cell>
          <cell r="I1285" t="str">
            <v>Single Cabin</v>
          </cell>
          <cell r="J1285" t="str">
            <v>4 Ton Reefer Box With Tail Lift</v>
          </cell>
          <cell r="K1285"/>
          <cell r="L1285" t="str">
            <v>7.50R16</v>
          </cell>
          <cell r="M1285"/>
          <cell r="N1285" t="str">
            <v>MEC2023P4NP052719</v>
          </cell>
          <cell r="O1285">
            <v>2022</v>
          </cell>
          <cell r="P1285" t="str">
            <v>Japan</v>
          </cell>
          <cell r="Q1285" t="str">
            <v>TR-Transport - Operations</v>
          </cell>
          <cell r="R1285" t="str">
            <v>GWC</v>
          </cell>
          <cell r="S1285" t="str">
            <v>LVQ</v>
          </cell>
          <cell r="T1285"/>
          <cell r="U1285"/>
          <cell r="V1285"/>
          <cell r="W1285">
            <v>4</v>
          </cell>
          <cell r="X1285" t="str">
            <v>White</v>
          </cell>
          <cell r="Y1285"/>
          <cell r="Z1285"/>
          <cell r="AA1285" t="str">
            <v>Diesel</v>
          </cell>
          <cell r="AB1285"/>
          <cell r="AC1285">
            <v>1</v>
          </cell>
          <cell r="AD1285"/>
          <cell r="AE1285">
            <v>3</v>
          </cell>
          <cell r="AF1285"/>
          <cell r="AG1285"/>
          <cell r="AH1285">
            <v>4</v>
          </cell>
          <cell r="AI1285">
            <v>4005</v>
          </cell>
          <cell r="AJ1285">
            <v>6500</v>
          </cell>
          <cell r="AK1285">
            <v>2495</v>
          </cell>
          <cell r="AL1285">
            <v>465</v>
          </cell>
          <cell r="AM1285">
            <v>492</v>
          </cell>
          <cell r="AN1285">
            <v>198</v>
          </cell>
          <cell r="AO1285">
            <v>222</v>
          </cell>
          <cell r="AP1285">
            <v>203</v>
          </cell>
          <cell r="AQ1285">
            <v>227</v>
          </cell>
          <cell r="AR1285">
            <v>318</v>
          </cell>
          <cell r="AS1285" t="str">
            <v>THERMO KING T-560R</v>
          </cell>
          <cell r="AT1285"/>
          <cell r="AU1285" t="str">
            <v>Dhollandia</v>
          </cell>
          <cell r="AV1285">
            <v>21114874</v>
          </cell>
          <cell r="AW1285" t="str">
            <v>1500 KG</v>
          </cell>
          <cell r="AX1285"/>
          <cell r="AY1285" t="e">
            <v>#N/A</v>
          </cell>
          <cell r="AZ1285"/>
          <cell r="BA1285">
            <v>45186</v>
          </cell>
          <cell r="BB1285"/>
          <cell r="BC1285" t="e">
            <v>#N/A</v>
          </cell>
          <cell r="BD1285"/>
          <cell r="BE1285"/>
          <cell r="BF1285"/>
          <cell r="BG1285"/>
          <cell r="BH1285"/>
          <cell r="BI1285"/>
          <cell r="BJ1285"/>
          <cell r="BK1285">
            <v>44824</v>
          </cell>
          <cell r="BL1285"/>
          <cell r="BM1285"/>
          <cell r="BN1285"/>
          <cell r="BO1285"/>
          <cell r="BP1285"/>
          <cell r="BQ1285">
            <v>1108050100</v>
          </cell>
        </row>
        <row r="1286">
          <cell r="C1286">
            <v>1018</v>
          </cell>
          <cell r="D1286" t="str">
            <v>Active</v>
          </cell>
          <cell r="E1286" t="str">
            <v>Mitsubishi</v>
          </cell>
          <cell r="F1286" t="str">
            <v>Manuel</v>
          </cell>
          <cell r="G1286" t="str">
            <v>FUSO</v>
          </cell>
          <cell r="H1286" t="str">
            <v>Rigid Truck</v>
          </cell>
          <cell r="I1286" t="str">
            <v>Single Cabin</v>
          </cell>
          <cell r="J1286" t="str">
            <v>4 Ton Reefer Box With Tail Lift</v>
          </cell>
          <cell r="K1286"/>
          <cell r="L1286" t="str">
            <v>7.50R16</v>
          </cell>
          <cell r="M1286"/>
          <cell r="N1286" t="str">
            <v>MEC2023P1NP053228</v>
          </cell>
          <cell r="O1286">
            <v>2022</v>
          </cell>
          <cell r="P1286" t="str">
            <v>Japan</v>
          </cell>
          <cell r="Q1286" t="str">
            <v>TR-Transport - Operations</v>
          </cell>
          <cell r="R1286" t="str">
            <v>GWC</v>
          </cell>
          <cell r="S1286" t="str">
            <v>LVQ</v>
          </cell>
          <cell r="T1286"/>
          <cell r="U1286"/>
          <cell r="V1286"/>
          <cell r="W1286">
            <v>4</v>
          </cell>
          <cell r="X1286" t="str">
            <v>White</v>
          </cell>
          <cell r="Y1286"/>
          <cell r="Z1286"/>
          <cell r="AA1286" t="str">
            <v>Diesel</v>
          </cell>
          <cell r="AB1286"/>
          <cell r="AC1286">
            <v>1</v>
          </cell>
          <cell r="AD1286"/>
          <cell r="AE1286">
            <v>3</v>
          </cell>
          <cell r="AF1286"/>
          <cell r="AG1286"/>
          <cell r="AH1286">
            <v>4</v>
          </cell>
          <cell r="AI1286">
            <v>4005</v>
          </cell>
          <cell r="AJ1286">
            <v>6500</v>
          </cell>
          <cell r="AK1286">
            <v>2495</v>
          </cell>
          <cell r="AL1286">
            <v>465</v>
          </cell>
          <cell r="AM1286">
            <v>492</v>
          </cell>
          <cell r="AN1286">
            <v>203</v>
          </cell>
          <cell r="AO1286">
            <v>224</v>
          </cell>
          <cell r="AP1286">
            <v>203</v>
          </cell>
          <cell r="AQ1286">
            <v>224</v>
          </cell>
          <cell r="AR1286">
            <v>318</v>
          </cell>
          <cell r="AS1286" t="str">
            <v>THERMO KING T-560R</v>
          </cell>
          <cell r="AT1286"/>
          <cell r="AU1286" t="str">
            <v>Dhollandia</v>
          </cell>
          <cell r="AV1286">
            <v>21123188</v>
          </cell>
          <cell r="AW1286" t="str">
            <v>1500 KG</v>
          </cell>
          <cell r="AX1286"/>
          <cell r="AY1286" t="e">
            <v>#N/A</v>
          </cell>
          <cell r="AZ1286"/>
          <cell r="BA1286">
            <v>45186</v>
          </cell>
          <cell r="BB1286"/>
          <cell r="BC1286" t="e">
            <v>#N/A</v>
          </cell>
          <cell r="BD1286"/>
          <cell r="BE1286"/>
          <cell r="BF1286"/>
          <cell r="BG1286"/>
          <cell r="BH1286"/>
          <cell r="BI1286"/>
          <cell r="BJ1286"/>
          <cell r="BK1286">
            <v>44824</v>
          </cell>
          <cell r="BL1286"/>
          <cell r="BM1286"/>
          <cell r="BN1286"/>
          <cell r="BO1286"/>
          <cell r="BP1286"/>
          <cell r="BQ1286">
            <v>1108050100</v>
          </cell>
        </row>
        <row r="1287">
          <cell r="C1287">
            <v>1019</v>
          </cell>
          <cell r="D1287" t="str">
            <v>Active</v>
          </cell>
          <cell r="E1287" t="str">
            <v>ISUZU</v>
          </cell>
          <cell r="F1287" t="str">
            <v>Manuel</v>
          </cell>
          <cell r="G1287" t="str">
            <v>FSR</v>
          </cell>
          <cell r="H1287" t="str">
            <v>Rigid Truck</v>
          </cell>
          <cell r="I1287" t="str">
            <v>Single Cabin</v>
          </cell>
          <cell r="J1287" t="str">
            <v>9.5 Ton Reefer Box With Tail Lift</v>
          </cell>
          <cell r="K1287"/>
          <cell r="L1287" t="str">
            <v>265/70R19.5</v>
          </cell>
          <cell r="M1287"/>
          <cell r="N1287" t="str">
            <v>RS1M6M135NW000169</v>
          </cell>
          <cell r="O1287">
            <v>2022</v>
          </cell>
          <cell r="P1287" t="str">
            <v>Japan</v>
          </cell>
          <cell r="Q1287" t="str">
            <v>TR-Transport - Operations</v>
          </cell>
          <cell r="R1287" t="str">
            <v>GWC</v>
          </cell>
          <cell r="S1287" t="str">
            <v>LVQ</v>
          </cell>
          <cell r="T1287"/>
          <cell r="U1287"/>
          <cell r="V1287"/>
          <cell r="W1287">
            <v>6</v>
          </cell>
          <cell r="X1287" t="str">
            <v>White</v>
          </cell>
          <cell r="Y1287"/>
          <cell r="Z1287"/>
          <cell r="AA1287" t="str">
            <v>Diesel</v>
          </cell>
          <cell r="AB1287"/>
          <cell r="AC1287">
            <v>1</v>
          </cell>
          <cell r="AD1287"/>
          <cell r="AE1287">
            <v>3</v>
          </cell>
          <cell r="AF1287"/>
          <cell r="AG1287"/>
          <cell r="AH1287">
            <v>9.5</v>
          </cell>
          <cell r="AI1287">
            <v>9490</v>
          </cell>
          <cell r="AJ1287">
            <v>13500</v>
          </cell>
          <cell r="AK1287">
            <v>4010</v>
          </cell>
          <cell r="AL1287">
            <v>579</v>
          </cell>
          <cell r="AM1287">
            <v>608</v>
          </cell>
          <cell r="AN1287">
            <v>207</v>
          </cell>
          <cell r="AO1287">
            <v>232</v>
          </cell>
          <cell r="AP1287">
            <v>210</v>
          </cell>
          <cell r="AQ1287">
            <v>232</v>
          </cell>
          <cell r="AR1287">
            <v>338</v>
          </cell>
          <cell r="AS1287" t="str">
            <v>THERMO KING T-600R</v>
          </cell>
          <cell r="AT1287"/>
          <cell r="AU1287" t="str">
            <v>DAUTEL</v>
          </cell>
          <cell r="AV1287" t="str">
            <v>DSN20-08583</v>
          </cell>
          <cell r="AW1287" t="str">
            <v xml:space="preserve">1000 KG </v>
          </cell>
          <cell r="AX1287"/>
          <cell r="AY1287" t="e">
            <v>#N/A</v>
          </cell>
          <cell r="AZ1287"/>
          <cell r="BA1287">
            <v>45186</v>
          </cell>
          <cell r="BB1287"/>
          <cell r="BC1287" t="e">
            <v>#N/A</v>
          </cell>
          <cell r="BD1287"/>
          <cell r="BE1287"/>
          <cell r="BF1287"/>
          <cell r="BG1287"/>
          <cell r="BH1287"/>
          <cell r="BI1287"/>
          <cell r="BJ1287"/>
          <cell r="BK1287">
            <v>44824</v>
          </cell>
          <cell r="BL1287"/>
          <cell r="BM1287"/>
          <cell r="BN1287"/>
          <cell r="BO1287"/>
          <cell r="BP1287"/>
          <cell r="BQ1287">
            <v>1108050100</v>
          </cell>
        </row>
        <row r="1288">
          <cell r="C1288">
            <v>1017</v>
          </cell>
          <cell r="D1288" t="str">
            <v>Active</v>
          </cell>
          <cell r="E1288" t="str">
            <v>ISUZU</v>
          </cell>
          <cell r="F1288" t="str">
            <v>Manuel</v>
          </cell>
          <cell r="G1288" t="str">
            <v>FSR</v>
          </cell>
          <cell r="H1288" t="str">
            <v>Rigid Truck</v>
          </cell>
          <cell r="I1288" t="str">
            <v>Single Cabin</v>
          </cell>
          <cell r="J1288" t="str">
            <v>9.5 Ton Reefer Box With Tail Lift</v>
          </cell>
          <cell r="K1288"/>
          <cell r="L1288" t="str">
            <v>265/70R19.5</v>
          </cell>
          <cell r="M1288"/>
          <cell r="N1288" t="str">
            <v xml:space="preserve"> RS1M6M131NW000170</v>
          </cell>
          <cell r="O1288">
            <v>2022</v>
          </cell>
          <cell r="P1288" t="str">
            <v>Japan</v>
          </cell>
          <cell r="Q1288" t="str">
            <v>TR-Transport - Operations</v>
          </cell>
          <cell r="R1288" t="str">
            <v>GWC</v>
          </cell>
          <cell r="S1288" t="str">
            <v>LVQ</v>
          </cell>
          <cell r="T1288"/>
          <cell r="U1288"/>
          <cell r="V1288"/>
          <cell r="W1288">
            <v>6</v>
          </cell>
          <cell r="X1288" t="str">
            <v>White</v>
          </cell>
          <cell r="Y1288"/>
          <cell r="Z1288"/>
          <cell r="AA1288" t="str">
            <v>Diesel</v>
          </cell>
          <cell r="AB1288"/>
          <cell r="AC1288">
            <v>1</v>
          </cell>
          <cell r="AD1288"/>
          <cell r="AE1288">
            <v>3</v>
          </cell>
          <cell r="AF1288"/>
          <cell r="AG1288"/>
          <cell r="AH1288">
            <v>9.5</v>
          </cell>
          <cell r="AI1288">
            <v>9490</v>
          </cell>
          <cell r="AJ1288">
            <v>13500</v>
          </cell>
          <cell r="AK1288">
            <v>4010</v>
          </cell>
          <cell r="AL1288">
            <v>580</v>
          </cell>
          <cell r="AM1288">
            <v>609</v>
          </cell>
          <cell r="AN1288">
            <v>207</v>
          </cell>
          <cell r="AO1288">
            <v>232</v>
          </cell>
          <cell r="AP1288">
            <v>206</v>
          </cell>
          <cell r="AQ1288">
            <v>230</v>
          </cell>
          <cell r="AR1288">
            <v>330</v>
          </cell>
          <cell r="AS1288" t="str">
            <v>THERMO KING T-600R</v>
          </cell>
          <cell r="AT1288"/>
          <cell r="AU1288" t="str">
            <v>DAUTEL</v>
          </cell>
          <cell r="AV1288" t="str">
            <v>DSN20-08580</v>
          </cell>
          <cell r="AW1288" t="str">
            <v>1000 KG</v>
          </cell>
          <cell r="AX1288"/>
          <cell r="AY1288" t="e">
            <v>#N/A</v>
          </cell>
          <cell r="AZ1288"/>
          <cell r="BA1288">
            <v>45188</v>
          </cell>
          <cell r="BB1288"/>
          <cell r="BC1288" t="e">
            <v>#N/A</v>
          </cell>
          <cell r="BD1288"/>
          <cell r="BE1288"/>
          <cell r="BF1288"/>
          <cell r="BG1288"/>
          <cell r="BH1288"/>
          <cell r="BI1288"/>
          <cell r="BJ1288"/>
          <cell r="BK1288">
            <v>44826</v>
          </cell>
          <cell r="BL1288"/>
          <cell r="BM1288"/>
          <cell r="BN1288"/>
          <cell r="BO1288"/>
          <cell r="BP1288"/>
          <cell r="BQ1288">
            <v>1108050100</v>
          </cell>
        </row>
        <row r="1289">
          <cell r="C1289">
            <v>2020</v>
          </cell>
          <cell r="D1289" t="str">
            <v>Active</v>
          </cell>
          <cell r="E1289" t="str">
            <v>Mitsubishi</v>
          </cell>
          <cell r="F1289" t="str">
            <v>Manuel</v>
          </cell>
          <cell r="G1289" t="str">
            <v>FUSO</v>
          </cell>
          <cell r="H1289" t="str">
            <v>Rigid Truck</v>
          </cell>
          <cell r="I1289" t="str">
            <v>Single Cabin</v>
          </cell>
          <cell r="J1289" t="str">
            <v>4 Ton Reefer Box With Tail Lift</v>
          </cell>
          <cell r="K1289"/>
          <cell r="L1289" t="str">
            <v>7.50R16</v>
          </cell>
          <cell r="M1289"/>
          <cell r="N1289" t="str">
            <v>MEC2023P9NP054305</v>
          </cell>
          <cell r="O1289">
            <v>2022</v>
          </cell>
          <cell r="P1289" t="str">
            <v>Japan</v>
          </cell>
          <cell r="Q1289" t="str">
            <v>TR-Transport - Operations</v>
          </cell>
          <cell r="R1289" t="str">
            <v>GWC</v>
          </cell>
          <cell r="S1289" t="str">
            <v>LVQ</v>
          </cell>
          <cell r="T1289"/>
          <cell r="U1289"/>
          <cell r="V1289"/>
          <cell r="W1289">
            <v>4</v>
          </cell>
          <cell r="X1289" t="str">
            <v>White</v>
          </cell>
          <cell r="Y1289"/>
          <cell r="Z1289"/>
          <cell r="AA1289" t="str">
            <v>Diesel</v>
          </cell>
          <cell r="AB1289"/>
          <cell r="AC1289">
            <v>1</v>
          </cell>
          <cell r="AD1289"/>
          <cell r="AE1289">
            <v>3</v>
          </cell>
          <cell r="AF1289"/>
          <cell r="AG1289"/>
          <cell r="AH1289">
            <v>4</v>
          </cell>
          <cell r="AI1289">
            <v>4005</v>
          </cell>
          <cell r="AJ1289">
            <v>6500</v>
          </cell>
          <cell r="AK1289">
            <v>2495</v>
          </cell>
          <cell r="AL1289">
            <v>464</v>
          </cell>
          <cell r="AM1289">
            <v>492</v>
          </cell>
          <cell r="AN1289">
            <v>204</v>
          </cell>
          <cell r="AO1289">
            <v>223</v>
          </cell>
          <cell r="AP1289">
            <v>203</v>
          </cell>
          <cell r="AQ1289">
            <v>224</v>
          </cell>
          <cell r="AR1289">
            <v>312</v>
          </cell>
          <cell r="AS1289" t="str">
            <v>THERMO KING T-560R</v>
          </cell>
          <cell r="AT1289"/>
          <cell r="AU1289" t="str">
            <v>Dhollandia</v>
          </cell>
          <cell r="AV1289">
            <v>21123190</v>
          </cell>
          <cell r="AW1289" t="str">
            <v>1500 KG</v>
          </cell>
          <cell r="AX1289"/>
          <cell r="AY1289" t="e">
            <v>#N/A</v>
          </cell>
          <cell r="AZ1289"/>
          <cell r="BA1289">
            <v>45188</v>
          </cell>
          <cell r="BB1289"/>
          <cell r="BC1289" t="e">
            <v>#N/A</v>
          </cell>
          <cell r="BD1289"/>
          <cell r="BE1289"/>
          <cell r="BF1289"/>
          <cell r="BG1289"/>
          <cell r="BH1289"/>
          <cell r="BI1289"/>
          <cell r="BJ1289"/>
          <cell r="BK1289">
            <v>44826</v>
          </cell>
          <cell r="BL1289"/>
          <cell r="BM1289"/>
          <cell r="BN1289"/>
          <cell r="BO1289"/>
          <cell r="BP1289"/>
          <cell r="BQ1289">
            <v>1108050100</v>
          </cell>
        </row>
        <row r="1290">
          <cell r="C1290">
            <v>2021</v>
          </cell>
          <cell r="D1290" t="str">
            <v>Active</v>
          </cell>
          <cell r="E1290" t="str">
            <v>Mitsubishi</v>
          </cell>
          <cell r="F1290" t="str">
            <v>Manuel</v>
          </cell>
          <cell r="G1290" t="str">
            <v>FUSO</v>
          </cell>
          <cell r="H1290" t="str">
            <v>Rigid Truck</v>
          </cell>
          <cell r="I1290" t="str">
            <v>Single Cabin</v>
          </cell>
          <cell r="J1290" t="str">
            <v>4 Ton Reefer Box Without Tail Lift</v>
          </cell>
          <cell r="K1290"/>
          <cell r="L1290" t="str">
            <v>7.50R16</v>
          </cell>
          <cell r="M1290"/>
          <cell r="N1290" t="str">
            <v>MEC2023P5NP053085</v>
          </cell>
          <cell r="O1290">
            <v>2022</v>
          </cell>
          <cell r="P1290" t="str">
            <v>Japan</v>
          </cell>
          <cell r="Q1290" t="str">
            <v>TR-Transport - Operations</v>
          </cell>
          <cell r="R1290" t="str">
            <v>GWC</v>
          </cell>
          <cell r="S1290" t="str">
            <v>LVQ</v>
          </cell>
          <cell r="T1290"/>
          <cell r="U1290"/>
          <cell r="V1290"/>
          <cell r="W1290">
            <v>4</v>
          </cell>
          <cell r="X1290" t="str">
            <v>White</v>
          </cell>
          <cell r="Y1290"/>
          <cell r="Z1290"/>
          <cell r="AA1290" t="str">
            <v>Diesel</v>
          </cell>
          <cell r="AB1290"/>
          <cell r="AC1290">
            <v>1</v>
          </cell>
          <cell r="AD1290"/>
          <cell r="AE1290">
            <v>3</v>
          </cell>
          <cell r="AF1290"/>
          <cell r="AG1290"/>
          <cell r="AH1290">
            <v>4</v>
          </cell>
          <cell r="AI1290">
            <v>4005</v>
          </cell>
          <cell r="AJ1290">
            <v>6500</v>
          </cell>
          <cell r="AK1290">
            <v>2495</v>
          </cell>
          <cell r="AL1290">
            <v>464</v>
          </cell>
          <cell r="AM1290">
            <v>492</v>
          </cell>
          <cell r="AN1290">
            <v>204</v>
          </cell>
          <cell r="AO1290">
            <v>223</v>
          </cell>
          <cell r="AP1290">
            <v>203</v>
          </cell>
          <cell r="AQ1290">
            <v>224</v>
          </cell>
          <cell r="AR1290">
            <v>311</v>
          </cell>
          <cell r="AS1290" t="str">
            <v>THERMO KING T-560R</v>
          </cell>
          <cell r="AT1290"/>
          <cell r="AU1290" t="str">
            <v>-</v>
          </cell>
          <cell r="AV1290" t="str">
            <v>-</v>
          </cell>
          <cell r="AW1290" t="str">
            <v>-</v>
          </cell>
          <cell r="AX1290"/>
          <cell r="AY1290" t="e">
            <v>#N/A</v>
          </cell>
          <cell r="AZ1290"/>
          <cell r="BA1290">
            <v>45188</v>
          </cell>
          <cell r="BB1290"/>
          <cell r="BC1290" t="e">
            <v>#N/A</v>
          </cell>
          <cell r="BD1290"/>
          <cell r="BE1290"/>
          <cell r="BF1290"/>
          <cell r="BG1290"/>
          <cell r="BH1290"/>
          <cell r="BI1290"/>
          <cell r="BJ1290"/>
          <cell r="BK1290">
            <v>44826</v>
          </cell>
          <cell r="BL1290"/>
          <cell r="BM1290"/>
          <cell r="BN1290"/>
          <cell r="BO1290"/>
          <cell r="BP1290"/>
          <cell r="BQ1290">
            <v>1108050100</v>
          </cell>
        </row>
        <row r="1291">
          <cell r="C1291">
            <v>2022</v>
          </cell>
          <cell r="D1291" t="str">
            <v>Active</v>
          </cell>
          <cell r="E1291" t="str">
            <v>Mitsubishi</v>
          </cell>
          <cell r="F1291" t="str">
            <v>Manuel</v>
          </cell>
          <cell r="G1291" t="str">
            <v>FUSO</v>
          </cell>
          <cell r="H1291" t="str">
            <v>Rigid Truck</v>
          </cell>
          <cell r="I1291" t="str">
            <v>Single Cabin</v>
          </cell>
          <cell r="J1291" t="str">
            <v>4 Ton Reefer Box Without Tail Lift</v>
          </cell>
          <cell r="K1291"/>
          <cell r="L1291" t="str">
            <v>7.50R16</v>
          </cell>
          <cell r="M1291"/>
          <cell r="N1291" t="str">
            <v>MEC2023P0NP053429</v>
          </cell>
          <cell r="O1291">
            <v>2022</v>
          </cell>
          <cell r="P1291" t="str">
            <v>Japan</v>
          </cell>
          <cell r="Q1291" t="str">
            <v>TR-Transport - Operations</v>
          </cell>
          <cell r="R1291" t="str">
            <v>GWC</v>
          </cell>
          <cell r="S1291" t="str">
            <v>LVQ</v>
          </cell>
          <cell r="U1291"/>
          <cell r="V1291"/>
          <cell r="W1291">
            <v>4</v>
          </cell>
          <cell r="X1291" t="str">
            <v>White</v>
          </cell>
          <cell r="Y1291"/>
          <cell r="Z1291"/>
          <cell r="AA1291" t="str">
            <v>Diesel</v>
          </cell>
          <cell r="AB1291"/>
          <cell r="AC1291">
            <v>1</v>
          </cell>
          <cell r="AD1291"/>
          <cell r="AE1291">
            <v>3</v>
          </cell>
          <cell r="AF1291"/>
          <cell r="AG1291"/>
          <cell r="AH1291">
            <v>4</v>
          </cell>
          <cell r="AI1291">
            <v>4005</v>
          </cell>
          <cell r="AJ1291">
            <v>6500</v>
          </cell>
          <cell r="AK1291">
            <v>2495</v>
          </cell>
          <cell r="AL1291">
            <v>466</v>
          </cell>
          <cell r="AM1291">
            <v>492</v>
          </cell>
          <cell r="AN1291">
            <v>203</v>
          </cell>
          <cell r="AO1291">
            <v>223</v>
          </cell>
          <cell r="AP1291">
            <v>203</v>
          </cell>
          <cell r="AQ1291">
            <v>225</v>
          </cell>
          <cell r="AR1291">
            <v>311</v>
          </cell>
          <cell r="AS1291" t="str">
            <v>THERMO KING T-560R</v>
          </cell>
          <cell r="AT1291"/>
          <cell r="AU1291" t="str">
            <v>-</v>
          </cell>
          <cell r="AV1291" t="str">
            <v>-</v>
          </cell>
          <cell r="AW1291" t="str">
            <v>-</v>
          </cell>
          <cell r="AX1291"/>
          <cell r="AY1291" t="e">
            <v>#N/A</v>
          </cell>
          <cell r="AZ1291"/>
          <cell r="BA1291">
            <v>45188</v>
          </cell>
          <cell r="BB1291"/>
          <cell r="BC1291" t="e">
            <v>#N/A</v>
          </cell>
          <cell r="BD1291"/>
          <cell r="BE1291"/>
          <cell r="BF1291"/>
          <cell r="BG1291"/>
          <cell r="BH1291"/>
          <cell r="BI1291"/>
          <cell r="BJ1291"/>
          <cell r="BK1291">
            <v>44826</v>
          </cell>
          <cell r="BL1291"/>
          <cell r="BM1291"/>
          <cell r="BN1291"/>
          <cell r="BO1291"/>
          <cell r="BP1291"/>
          <cell r="BQ1291">
            <v>1108050100</v>
          </cell>
        </row>
        <row r="1292">
          <cell r="C1292">
            <v>2023</v>
          </cell>
          <cell r="D1292" t="str">
            <v>Active</v>
          </cell>
          <cell r="E1292" t="str">
            <v>Mitsubishi</v>
          </cell>
          <cell r="F1292" t="str">
            <v>Manuel</v>
          </cell>
          <cell r="G1292" t="str">
            <v>FUSO</v>
          </cell>
          <cell r="H1292" t="str">
            <v>Rigid Truck</v>
          </cell>
          <cell r="I1292" t="str">
            <v>Single Cabin</v>
          </cell>
          <cell r="J1292" t="str">
            <v>4 Ton Reefer Box Without Tail Lift</v>
          </cell>
          <cell r="K1292"/>
          <cell r="L1292" t="str">
            <v>7.50R16</v>
          </cell>
          <cell r="M1292"/>
          <cell r="N1292" t="str">
            <v>MEC2023P6NP053371</v>
          </cell>
          <cell r="O1292">
            <v>2022</v>
          </cell>
          <cell r="P1292" t="str">
            <v>Japan</v>
          </cell>
          <cell r="Q1292" t="str">
            <v>TR-Transport - Operations</v>
          </cell>
          <cell r="R1292" t="str">
            <v>GWC</v>
          </cell>
          <cell r="S1292" t="str">
            <v>LVQ</v>
          </cell>
          <cell r="T1292"/>
          <cell r="U1292"/>
          <cell r="V1292"/>
          <cell r="W1292">
            <v>4</v>
          </cell>
          <cell r="X1292" t="str">
            <v>White</v>
          </cell>
          <cell r="Y1292"/>
          <cell r="Z1292"/>
          <cell r="AA1292" t="str">
            <v>Diesel</v>
          </cell>
          <cell r="AB1292"/>
          <cell r="AC1292">
            <v>1</v>
          </cell>
          <cell r="AD1292"/>
          <cell r="AE1292">
            <v>3</v>
          </cell>
          <cell r="AF1292"/>
          <cell r="AG1292"/>
          <cell r="AH1292">
            <v>4</v>
          </cell>
          <cell r="AI1292">
            <v>4005</v>
          </cell>
          <cell r="AJ1292">
            <v>6500</v>
          </cell>
          <cell r="AK1292">
            <v>2495</v>
          </cell>
          <cell r="AL1292">
            <v>466</v>
          </cell>
          <cell r="AM1292">
            <v>492</v>
          </cell>
          <cell r="AN1292">
            <v>204</v>
          </cell>
          <cell r="AO1292">
            <v>223</v>
          </cell>
          <cell r="AP1292">
            <v>203</v>
          </cell>
          <cell r="AQ1292">
            <v>225</v>
          </cell>
          <cell r="AR1292">
            <v>312</v>
          </cell>
          <cell r="AS1292" t="str">
            <v>THERMO KING T-560R</v>
          </cell>
          <cell r="AT1292"/>
          <cell r="AU1292" t="str">
            <v>-</v>
          </cell>
          <cell r="AV1292" t="str">
            <v>-</v>
          </cell>
          <cell r="AW1292" t="str">
            <v>-</v>
          </cell>
          <cell r="AX1292"/>
          <cell r="AY1292" t="e">
            <v>#N/A</v>
          </cell>
          <cell r="AZ1292"/>
          <cell r="BA1292">
            <v>45188</v>
          </cell>
          <cell r="BB1292"/>
          <cell r="BC1292" t="e">
            <v>#N/A</v>
          </cell>
          <cell r="BD1292"/>
          <cell r="BE1292"/>
          <cell r="BF1292"/>
          <cell r="BG1292"/>
          <cell r="BH1292"/>
          <cell r="BI1292"/>
          <cell r="BJ1292"/>
          <cell r="BK1292">
            <v>44826</v>
          </cell>
          <cell r="BL1292"/>
          <cell r="BM1292"/>
          <cell r="BN1292"/>
          <cell r="BO1292"/>
          <cell r="BP1292"/>
          <cell r="BQ1292">
            <v>1108050100</v>
          </cell>
        </row>
        <row r="1293">
          <cell r="C1293">
            <v>2024</v>
          </cell>
          <cell r="D1293" t="str">
            <v>Active</v>
          </cell>
          <cell r="E1293" t="str">
            <v>ISUZU</v>
          </cell>
          <cell r="F1293" t="str">
            <v>Manuel</v>
          </cell>
          <cell r="G1293" t="str">
            <v>FSR</v>
          </cell>
          <cell r="H1293" t="str">
            <v>Rigid Truck</v>
          </cell>
          <cell r="I1293" t="str">
            <v>Single Cabin</v>
          </cell>
          <cell r="J1293" t="str">
            <v>9.5 Ton Reefer Box With Tail Lift</v>
          </cell>
          <cell r="K1293"/>
          <cell r="L1293" t="str">
            <v>265/70R19.5</v>
          </cell>
          <cell r="M1293"/>
          <cell r="N1293" t="str">
            <v xml:space="preserve"> RS1M6M132NW000176</v>
          </cell>
          <cell r="O1293">
            <v>2022</v>
          </cell>
          <cell r="P1293" t="str">
            <v>Japan</v>
          </cell>
          <cell r="Q1293" t="str">
            <v>TR-Transport - Operations</v>
          </cell>
          <cell r="R1293" t="str">
            <v>GWC</v>
          </cell>
          <cell r="S1293" t="str">
            <v>LVQ</v>
          </cell>
          <cell r="T1293"/>
          <cell r="U1293"/>
          <cell r="V1293"/>
          <cell r="W1293">
            <v>6</v>
          </cell>
          <cell r="X1293" t="str">
            <v>White</v>
          </cell>
          <cell r="Y1293"/>
          <cell r="Z1293"/>
          <cell r="AA1293" t="str">
            <v>Diesel</v>
          </cell>
          <cell r="AB1293"/>
          <cell r="AC1293">
            <v>1</v>
          </cell>
          <cell r="AD1293"/>
          <cell r="AE1293">
            <v>3</v>
          </cell>
          <cell r="AF1293"/>
          <cell r="AG1293"/>
          <cell r="AH1293">
            <v>9.5</v>
          </cell>
          <cell r="AI1293">
            <v>9490</v>
          </cell>
          <cell r="AJ1293">
            <v>13500</v>
          </cell>
          <cell r="AK1293">
            <v>4010</v>
          </cell>
          <cell r="AL1293">
            <v>580</v>
          </cell>
          <cell r="AM1293">
            <v>609</v>
          </cell>
          <cell r="AN1293">
            <v>207</v>
          </cell>
          <cell r="AO1293">
            <v>232</v>
          </cell>
          <cell r="AP1293">
            <v>206</v>
          </cell>
          <cell r="AQ1293">
            <v>230</v>
          </cell>
          <cell r="AR1293">
            <v>330</v>
          </cell>
          <cell r="AS1293" t="str">
            <v>THERMO KING T-600R</v>
          </cell>
          <cell r="AT1293"/>
          <cell r="AU1293" t="str">
            <v>DAUTEL</v>
          </cell>
          <cell r="AV1293" t="str">
            <v>DSN21-06106</v>
          </cell>
          <cell r="AW1293" t="str">
            <v>1500 KG</v>
          </cell>
          <cell r="AX1293"/>
          <cell r="AY1293" t="e">
            <v>#N/A</v>
          </cell>
          <cell r="AZ1293"/>
          <cell r="BA1293">
            <v>45188</v>
          </cell>
          <cell r="BB1293"/>
          <cell r="BC1293" t="e">
            <v>#N/A</v>
          </cell>
          <cell r="BD1293"/>
          <cell r="BE1293"/>
          <cell r="BF1293"/>
          <cell r="BG1293"/>
          <cell r="BH1293"/>
          <cell r="BI1293"/>
          <cell r="BJ1293"/>
          <cell r="BK1293">
            <v>44826</v>
          </cell>
          <cell r="BL1293"/>
          <cell r="BM1293"/>
          <cell r="BN1293"/>
          <cell r="BO1293"/>
          <cell r="BP1293"/>
          <cell r="BQ1293">
            <v>1108050100</v>
          </cell>
        </row>
        <row r="1294">
          <cell r="C1294">
            <v>2025</v>
          </cell>
          <cell r="D1294" t="str">
            <v>Active</v>
          </cell>
          <cell r="E1294" t="str">
            <v>Mitsubishi</v>
          </cell>
          <cell r="F1294" t="str">
            <v>Manuel</v>
          </cell>
          <cell r="G1294" t="str">
            <v>FUSO</v>
          </cell>
          <cell r="H1294" t="str">
            <v>Rigid Truck</v>
          </cell>
          <cell r="I1294" t="str">
            <v>Single Cabin</v>
          </cell>
          <cell r="J1294" t="str">
            <v>4 Ton Reefer Box Without Tail Lift</v>
          </cell>
          <cell r="K1294"/>
          <cell r="L1294" t="str">
            <v>7.50R16</v>
          </cell>
          <cell r="M1294"/>
          <cell r="N1294" t="str">
            <v>MEC2023P2NP052914</v>
          </cell>
          <cell r="O1294">
            <v>2022</v>
          </cell>
          <cell r="P1294" t="str">
            <v>Japan</v>
          </cell>
          <cell r="Q1294" t="str">
            <v>TR-Transport - Operations</v>
          </cell>
          <cell r="R1294" t="str">
            <v>GWC</v>
          </cell>
          <cell r="S1294" t="str">
            <v>LVQ</v>
          </cell>
          <cell r="T1294"/>
          <cell r="U1294"/>
          <cell r="V1294"/>
          <cell r="W1294">
            <v>4</v>
          </cell>
          <cell r="X1294" t="str">
            <v>White</v>
          </cell>
          <cell r="Y1294"/>
          <cell r="Z1294"/>
          <cell r="AA1294" t="str">
            <v>Diesel</v>
          </cell>
          <cell r="AB1294"/>
          <cell r="AC1294">
            <v>1</v>
          </cell>
          <cell r="AD1294"/>
          <cell r="AE1294">
            <v>3</v>
          </cell>
          <cell r="AF1294"/>
          <cell r="AG1294"/>
          <cell r="AH1294">
            <v>4</v>
          </cell>
          <cell r="AI1294">
            <v>4005</v>
          </cell>
          <cell r="AJ1294">
            <v>6500</v>
          </cell>
          <cell r="AK1294">
            <v>2495</v>
          </cell>
          <cell r="AL1294">
            <v>466</v>
          </cell>
          <cell r="AM1294">
            <v>492</v>
          </cell>
          <cell r="AN1294">
            <v>204</v>
          </cell>
          <cell r="AO1294">
            <v>223</v>
          </cell>
          <cell r="AP1294">
            <v>203</v>
          </cell>
          <cell r="AQ1294">
            <v>224</v>
          </cell>
          <cell r="AR1294">
            <v>312</v>
          </cell>
          <cell r="AS1294" t="str">
            <v>THERMO KING T-560R</v>
          </cell>
          <cell r="AT1294"/>
          <cell r="AU1294" t="str">
            <v>-</v>
          </cell>
          <cell r="AV1294" t="str">
            <v>-</v>
          </cell>
          <cell r="AW1294" t="str">
            <v>-</v>
          </cell>
          <cell r="AX1294"/>
          <cell r="AY1294" t="e">
            <v>#N/A</v>
          </cell>
          <cell r="AZ1294"/>
          <cell r="BA1294">
            <v>45188</v>
          </cell>
          <cell r="BB1294"/>
          <cell r="BC1294" t="e">
            <v>#N/A</v>
          </cell>
          <cell r="BD1294"/>
          <cell r="BE1294"/>
          <cell r="BF1294"/>
          <cell r="BG1294"/>
          <cell r="BH1294"/>
          <cell r="BI1294"/>
          <cell r="BJ1294"/>
          <cell r="BK1294">
            <v>44826</v>
          </cell>
          <cell r="BL1294"/>
          <cell r="BM1294"/>
          <cell r="BN1294"/>
          <cell r="BO1294"/>
          <cell r="BP1294"/>
          <cell r="BQ1294">
            <v>1108050100</v>
          </cell>
        </row>
        <row r="1295">
          <cell r="C1295">
            <v>2026</v>
          </cell>
          <cell r="D1295" t="str">
            <v>Active</v>
          </cell>
          <cell r="E1295" t="str">
            <v>ISUZU</v>
          </cell>
          <cell r="F1295" t="str">
            <v>Manuel</v>
          </cell>
          <cell r="G1295" t="str">
            <v>FSR</v>
          </cell>
          <cell r="H1295" t="str">
            <v>Rigid Truck</v>
          </cell>
          <cell r="I1295" t="str">
            <v>Single Cabin</v>
          </cell>
          <cell r="J1295" t="str">
            <v>9.5 Ton Reefer Box Without Tail Lift</v>
          </cell>
          <cell r="K1295"/>
          <cell r="L1295" t="str">
            <v>265/70R19.5</v>
          </cell>
          <cell r="M1295"/>
          <cell r="N1295" t="str">
            <v>RS1M6M133NW000171</v>
          </cell>
          <cell r="O1295">
            <v>2022</v>
          </cell>
          <cell r="P1295" t="str">
            <v>Japan</v>
          </cell>
          <cell r="Q1295" t="str">
            <v>TR-Transport - Operations</v>
          </cell>
          <cell r="R1295" t="str">
            <v>GWC</v>
          </cell>
          <cell r="S1295" t="str">
            <v>LVQ</v>
          </cell>
          <cell r="T1295"/>
          <cell r="U1295"/>
          <cell r="V1295"/>
          <cell r="W1295">
            <v>6</v>
          </cell>
          <cell r="X1295" t="str">
            <v>White</v>
          </cell>
          <cell r="Y1295"/>
          <cell r="Z1295"/>
          <cell r="AA1295" t="str">
            <v>Diesel</v>
          </cell>
          <cell r="AB1295"/>
          <cell r="AC1295">
            <v>1</v>
          </cell>
          <cell r="AD1295"/>
          <cell r="AE1295">
            <v>3</v>
          </cell>
          <cell r="AF1295"/>
          <cell r="AG1295"/>
          <cell r="AH1295">
            <v>9.5</v>
          </cell>
          <cell r="AI1295">
            <v>9490</v>
          </cell>
          <cell r="AJ1295">
            <v>13500</v>
          </cell>
          <cell r="AK1295">
            <v>4010</v>
          </cell>
          <cell r="AL1295">
            <v>580</v>
          </cell>
          <cell r="AM1295">
            <v>609</v>
          </cell>
          <cell r="AN1295">
            <v>207</v>
          </cell>
          <cell r="AO1295">
            <v>232</v>
          </cell>
          <cell r="AP1295">
            <v>206</v>
          </cell>
          <cell r="AQ1295">
            <v>230</v>
          </cell>
          <cell r="AR1295">
            <v>330</v>
          </cell>
          <cell r="AS1295" t="str">
            <v>THERMO KING T-600R</v>
          </cell>
          <cell r="AT1295"/>
          <cell r="AU1295" t="str">
            <v>-</v>
          </cell>
          <cell r="AV1295" t="str">
            <v>-</v>
          </cell>
          <cell r="AW1295" t="str">
            <v>-</v>
          </cell>
          <cell r="AX1295"/>
          <cell r="AY1295" t="e">
            <v>#N/A</v>
          </cell>
          <cell r="AZ1295"/>
          <cell r="BA1295">
            <v>45188</v>
          </cell>
          <cell r="BB1295"/>
          <cell r="BC1295" t="e">
            <v>#N/A</v>
          </cell>
          <cell r="BD1295"/>
          <cell r="BE1295"/>
          <cell r="BF1295"/>
          <cell r="BG1295"/>
          <cell r="BH1295"/>
          <cell r="BI1295"/>
          <cell r="BJ1295"/>
          <cell r="BK1295">
            <v>44826</v>
          </cell>
          <cell r="BL1295"/>
          <cell r="BM1295"/>
          <cell r="BN1295"/>
          <cell r="BO1295"/>
          <cell r="BP1295"/>
          <cell r="BQ1295">
            <v>1108050100</v>
          </cell>
        </row>
        <row r="1296">
          <cell r="C1296">
            <v>2028</v>
          </cell>
          <cell r="D1296" t="str">
            <v>Active</v>
          </cell>
          <cell r="E1296" t="str">
            <v>Mitsubishi</v>
          </cell>
          <cell r="F1296" t="str">
            <v>Manuel</v>
          </cell>
          <cell r="G1296" t="str">
            <v>FUSO</v>
          </cell>
          <cell r="H1296" t="str">
            <v>Rigid Truck</v>
          </cell>
          <cell r="I1296" t="str">
            <v>Single Cabin</v>
          </cell>
          <cell r="J1296" t="str">
            <v>4 Ton Reefer Box without Tail lift</v>
          </cell>
          <cell r="K1296"/>
          <cell r="L1296" t="str">
            <v>7.50R16</v>
          </cell>
          <cell r="M1296"/>
          <cell r="N1296" t="str">
            <v xml:space="preserve"> MEC2023PXNP054121</v>
          </cell>
          <cell r="O1296">
            <v>2022</v>
          </cell>
          <cell r="P1296" t="str">
            <v>Japan</v>
          </cell>
          <cell r="Q1296" t="str">
            <v>TR-Transport - Operations</v>
          </cell>
          <cell r="R1296" t="str">
            <v>GWC</v>
          </cell>
          <cell r="S1296" t="str">
            <v>LVQ</v>
          </cell>
          <cell r="T1296"/>
          <cell r="U1296"/>
          <cell r="V1296"/>
          <cell r="W1296">
            <v>4</v>
          </cell>
          <cell r="X1296" t="str">
            <v>White</v>
          </cell>
          <cell r="Y1296"/>
          <cell r="Z1296"/>
          <cell r="AA1296" t="str">
            <v>Diesel</v>
          </cell>
          <cell r="AB1296"/>
          <cell r="AC1296">
            <v>1</v>
          </cell>
          <cell r="AD1296"/>
          <cell r="AE1296">
            <v>3</v>
          </cell>
          <cell r="AF1296"/>
          <cell r="AG1296"/>
          <cell r="AH1296">
            <v>4</v>
          </cell>
          <cell r="AI1296">
            <v>4005</v>
          </cell>
          <cell r="AJ1296">
            <v>6500</v>
          </cell>
          <cell r="AK1296">
            <v>2495</v>
          </cell>
          <cell r="AL1296">
            <v>465</v>
          </cell>
          <cell r="AM1296">
            <v>492</v>
          </cell>
          <cell r="AN1296">
            <v>203</v>
          </cell>
          <cell r="AO1296">
            <v>223</v>
          </cell>
          <cell r="AP1296">
            <v>203</v>
          </cell>
          <cell r="AQ1296">
            <v>224</v>
          </cell>
          <cell r="AR1296">
            <v>311</v>
          </cell>
          <cell r="AS1296" t="str">
            <v>THERMO KING T-560R</v>
          </cell>
          <cell r="AT1296"/>
          <cell r="AU1296" t="str">
            <v>-</v>
          </cell>
          <cell r="AV1296" t="str">
            <v>-</v>
          </cell>
          <cell r="AW1296" t="str">
            <v>-</v>
          </cell>
          <cell r="AX1296"/>
          <cell r="AY1296" t="e">
            <v>#N/A</v>
          </cell>
          <cell r="AZ1296"/>
          <cell r="BA1296">
            <v>44825</v>
          </cell>
          <cell r="BB1296"/>
          <cell r="BC1296" t="e">
            <v>#N/A</v>
          </cell>
          <cell r="BD1296"/>
          <cell r="BE1296"/>
          <cell r="BF1296"/>
          <cell r="BG1296"/>
          <cell r="BH1296"/>
          <cell r="BI1296"/>
          <cell r="BJ1296"/>
          <cell r="BK1296">
            <v>44829</v>
          </cell>
          <cell r="BL1296"/>
          <cell r="BM1296"/>
          <cell r="BN1296"/>
          <cell r="BO1296"/>
          <cell r="BP1296"/>
          <cell r="BQ1296">
            <v>1108050100</v>
          </cell>
        </row>
        <row r="1297">
          <cell r="C1297">
            <v>2029</v>
          </cell>
          <cell r="D1297" t="str">
            <v>Active</v>
          </cell>
          <cell r="E1297" t="str">
            <v>Mitsubishi</v>
          </cell>
          <cell r="F1297" t="str">
            <v>Manuel</v>
          </cell>
          <cell r="G1297" t="str">
            <v>FUSO</v>
          </cell>
          <cell r="H1297" t="str">
            <v>Rigid Truck</v>
          </cell>
          <cell r="I1297" t="str">
            <v>Single Cabin</v>
          </cell>
          <cell r="J1297" t="str">
            <v>4 Ton Reefer Box without Tail lift</v>
          </cell>
          <cell r="K1297"/>
          <cell r="L1297" t="str">
            <v>7.50R16</v>
          </cell>
          <cell r="M1297"/>
          <cell r="N1297" t="str">
            <v>MEC2023P1NP053035</v>
          </cell>
          <cell r="O1297">
            <v>2022</v>
          </cell>
          <cell r="P1297" t="str">
            <v>Japan</v>
          </cell>
          <cell r="Q1297" t="str">
            <v>TR-Transport - Operations</v>
          </cell>
          <cell r="R1297" t="str">
            <v>GWC</v>
          </cell>
          <cell r="S1297" t="str">
            <v>LVQ</v>
          </cell>
          <cell r="T1297"/>
          <cell r="U1297"/>
          <cell r="V1297"/>
          <cell r="W1297">
            <v>4</v>
          </cell>
          <cell r="X1297" t="str">
            <v>White</v>
          </cell>
          <cell r="Y1297"/>
          <cell r="Z1297"/>
          <cell r="AA1297" t="str">
            <v>Diesel</v>
          </cell>
          <cell r="AB1297"/>
          <cell r="AC1297">
            <v>1</v>
          </cell>
          <cell r="AD1297"/>
          <cell r="AE1297">
            <v>3</v>
          </cell>
          <cell r="AF1297"/>
          <cell r="AG1297"/>
          <cell r="AH1297">
            <v>4</v>
          </cell>
          <cell r="AI1297">
            <v>4005</v>
          </cell>
          <cell r="AJ1297">
            <v>6500</v>
          </cell>
          <cell r="AK1297">
            <v>2495</v>
          </cell>
          <cell r="AL1297">
            <v>465</v>
          </cell>
          <cell r="AM1297">
            <v>492</v>
          </cell>
          <cell r="AN1297">
            <v>204</v>
          </cell>
          <cell r="AO1297">
            <v>224</v>
          </cell>
          <cell r="AP1297">
            <v>203</v>
          </cell>
          <cell r="AQ1297">
            <v>224</v>
          </cell>
          <cell r="AR1297">
            <v>311</v>
          </cell>
          <cell r="AS1297" t="str">
            <v>THERMO KING T-560R</v>
          </cell>
          <cell r="AT1297"/>
          <cell r="AU1297" t="str">
            <v>-</v>
          </cell>
          <cell r="AV1297" t="str">
            <v>-</v>
          </cell>
          <cell r="AW1297" t="str">
            <v>-</v>
          </cell>
          <cell r="AX1297"/>
          <cell r="AY1297" t="e">
            <v>#N/A</v>
          </cell>
          <cell r="AZ1297"/>
          <cell r="BA1297">
            <v>44825</v>
          </cell>
          <cell r="BB1297"/>
          <cell r="BC1297" t="e">
            <v>#N/A</v>
          </cell>
          <cell r="BD1297"/>
          <cell r="BE1297"/>
          <cell r="BF1297"/>
          <cell r="BG1297"/>
          <cell r="BH1297"/>
          <cell r="BI1297"/>
          <cell r="BJ1297"/>
          <cell r="BK1297">
            <v>44829</v>
          </cell>
          <cell r="BL1297"/>
          <cell r="BM1297"/>
          <cell r="BN1297"/>
          <cell r="BO1297"/>
          <cell r="BP1297"/>
          <cell r="BQ1297">
            <v>1108050100</v>
          </cell>
        </row>
        <row r="1298">
          <cell r="C1298">
            <v>2030</v>
          </cell>
          <cell r="D1298" t="str">
            <v>Active</v>
          </cell>
          <cell r="E1298" t="str">
            <v>Mitsubishi</v>
          </cell>
          <cell r="F1298" t="str">
            <v>Manuel</v>
          </cell>
          <cell r="G1298" t="str">
            <v>FUSO</v>
          </cell>
          <cell r="H1298" t="str">
            <v>Rigid Truck</v>
          </cell>
          <cell r="I1298" t="str">
            <v>Single Cabin</v>
          </cell>
          <cell r="J1298" t="str">
            <v>4 Ton Reefer Box without Tail lift</v>
          </cell>
          <cell r="K1298"/>
          <cell r="L1298" t="str">
            <v>7.50R16</v>
          </cell>
          <cell r="M1298"/>
          <cell r="N1298" t="str">
            <v xml:space="preserve"> MEC2023P6NP053435</v>
          </cell>
          <cell r="O1298">
            <v>2022</v>
          </cell>
          <cell r="P1298" t="str">
            <v>Japan</v>
          </cell>
          <cell r="Q1298" t="str">
            <v>TR-Transport - Operations</v>
          </cell>
          <cell r="R1298" t="str">
            <v>GWC</v>
          </cell>
          <cell r="S1298" t="str">
            <v>LVQ</v>
          </cell>
          <cell r="T1298"/>
          <cell r="U1298"/>
          <cell r="V1298"/>
          <cell r="W1298">
            <v>4</v>
          </cell>
          <cell r="X1298" t="str">
            <v>White</v>
          </cell>
          <cell r="Y1298"/>
          <cell r="Z1298"/>
          <cell r="AA1298" t="str">
            <v>Diesel</v>
          </cell>
          <cell r="AB1298"/>
          <cell r="AC1298">
            <v>1</v>
          </cell>
          <cell r="AD1298"/>
          <cell r="AE1298">
            <v>3</v>
          </cell>
          <cell r="AF1298"/>
          <cell r="AG1298"/>
          <cell r="AH1298">
            <v>4</v>
          </cell>
          <cell r="AI1298">
            <v>4005</v>
          </cell>
          <cell r="AJ1298">
            <v>6500</v>
          </cell>
          <cell r="AK1298">
            <v>2495</v>
          </cell>
          <cell r="AL1298">
            <v>465</v>
          </cell>
          <cell r="AM1298">
            <v>492</v>
          </cell>
          <cell r="AN1298">
            <v>204</v>
          </cell>
          <cell r="AO1298">
            <v>224</v>
          </cell>
          <cell r="AP1298">
            <v>203</v>
          </cell>
          <cell r="AQ1298">
            <v>224</v>
          </cell>
          <cell r="AR1298">
            <v>311</v>
          </cell>
          <cell r="AS1298" t="str">
            <v>THERMO KING T-560R</v>
          </cell>
          <cell r="AT1298"/>
          <cell r="AU1298" t="str">
            <v>-</v>
          </cell>
          <cell r="AV1298" t="str">
            <v>-</v>
          </cell>
          <cell r="AW1298" t="str">
            <v>-</v>
          </cell>
          <cell r="AX1298"/>
          <cell r="AY1298" t="e">
            <v>#N/A</v>
          </cell>
          <cell r="AZ1298"/>
          <cell r="BA1298">
            <v>44825</v>
          </cell>
          <cell r="BB1298"/>
          <cell r="BC1298" t="e">
            <v>#N/A</v>
          </cell>
          <cell r="BD1298"/>
          <cell r="BE1298"/>
          <cell r="BF1298"/>
          <cell r="BG1298"/>
          <cell r="BH1298"/>
          <cell r="BI1298"/>
          <cell r="BJ1298"/>
          <cell r="BK1298">
            <v>44829</v>
          </cell>
          <cell r="BL1298"/>
          <cell r="BM1298"/>
          <cell r="BN1298"/>
          <cell r="BO1298"/>
          <cell r="BP1298"/>
          <cell r="BQ1298">
            <v>1108050100</v>
          </cell>
        </row>
        <row r="1299">
          <cell r="C1299">
            <v>2031</v>
          </cell>
          <cell r="D1299" t="str">
            <v>Active</v>
          </cell>
          <cell r="E1299" t="str">
            <v>ISUZU</v>
          </cell>
          <cell r="F1299" t="str">
            <v>Manuel</v>
          </cell>
          <cell r="G1299" t="str">
            <v>FSR</v>
          </cell>
          <cell r="H1299" t="str">
            <v>Rigid Truck</v>
          </cell>
          <cell r="I1299" t="str">
            <v>Single Cabin</v>
          </cell>
          <cell r="J1299" t="str">
            <v>9.5 Ton Reefer Box without Tail lift</v>
          </cell>
          <cell r="K1299"/>
          <cell r="L1299" t="str">
            <v>265/70R19.5</v>
          </cell>
          <cell r="M1299"/>
          <cell r="N1299" t="str">
            <v>RS1M6M130NW000175</v>
          </cell>
          <cell r="O1299">
            <v>2022</v>
          </cell>
          <cell r="P1299" t="str">
            <v>Japan</v>
          </cell>
          <cell r="Q1299" t="str">
            <v>TR-Transport - Operations</v>
          </cell>
          <cell r="R1299" t="str">
            <v>GWC</v>
          </cell>
          <cell r="S1299" t="str">
            <v>LVQ</v>
          </cell>
          <cell r="T1299"/>
          <cell r="U1299"/>
          <cell r="V1299"/>
          <cell r="W1299">
            <v>6</v>
          </cell>
          <cell r="X1299" t="str">
            <v>White</v>
          </cell>
          <cell r="Y1299"/>
          <cell r="Z1299"/>
          <cell r="AA1299" t="str">
            <v>Diesel</v>
          </cell>
          <cell r="AB1299"/>
          <cell r="AC1299">
            <v>1</v>
          </cell>
          <cell r="AD1299"/>
          <cell r="AE1299">
            <v>3</v>
          </cell>
          <cell r="AF1299"/>
          <cell r="AG1299"/>
          <cell r="AH1299">
            <v>9.5</v>
          </cell>
          <cell r="AI1299">
            <v>9490</v>
          </cell>
          <cell r="AJ1299">
            <v>13500</v>
          </cell>
          <cell r="AK1299">
            <v>4010</v>
          </cell>
          <cell r="AL1299">
            <v>580</v>
          </cell>
          <cell r="AM1299">
            <v>609</v>
          </cell>
          <cell r="AN1299">
            <v>208</v>
          </cell>
          <cell r="AO1299">
            <v>232</v>
          </cell>
          <cell r="AP1299">
            <v>206</v>
          </cell>
          <cell r="AQ1299">
            <v>230</v>
          </cell>
          <cell r="AR1299">
            <v>330</v>
          </cell>
          <cell r="AS1299" t="str">
            <v>THERMO KING T-600R</v>
          </cell>
          <cell r="AT1299"/>
          <cell r="AU1299" t="str">
            <v>-</v>
          </cell>
          <cell r="AV1299" t="str">
            <v>-</v>
          </cell>
          <cell r="AW1299" t="str">
            <v>-</v>
          </cell>
          <cell r="AX1299"/>
          <cell r="AY1299" t="e">
            <v>#N/A</v>
          </cell>
          <cell r="AZ1299"/>
          <cell r="BA1299">
            <v>44825</v>
          </cell>
          <cell r="BB1299"/>
          <cell r="BC1299" t="e">
            <v>#N/A</v>
          </cell>
          <cell r="BD1299"/>
          <cell r="BE1299"/>
          <cell r="BF1299"/>
          <cell r="BG1299"/>
          <cell r="BH1299"/>
          <cell r="BI1299"/>
          <cell r="BJ1299"/>
          <cell r="BK1299">
            <v>44829</v>
          </cell>
          <cell r="BL1299"/>
          <cell r="BM1299"/>
          <cell r="BN1299"/>
          <cell r="BO1299"/>
          <cell r="BP1299"/>
          <cell r="BQ1299">
            <v>1108050100</v>
          </cell>
        </row>
        <row r="1300">
          <cell r="C1300">
            <v>2032</v>
          </cell>
          <cell r="D1300" t="str">
            <v>Active</v>
          </cell>
          <cell r="E1300" t="str">
            <v>ISUZU</v>
          </cell>
          <cell r="F1300" t="str">
            <v>Manuel</v>
          </cell>
          <cell r="G1300" t="str">
            <v>FSR</v>
          </cell>
          <cell r="H1300" t="str">
            <v>Rigid Truck</v>
          </cell>
          <cell r="I1300" t="str">
            <v>Single Cabin</v>
          </cell>
          <cell r="J1300" t="str">
            <v>9.5 Ton Reefer Box With Tail Lift</v>
          </cell>
          <cell r="K1300"/>
          <cell r="L1300" t="str">
            <v>265/70R19.5</v>
          </cell>
          <cell r="M1300"/>
          <cell r="N1300" t="str">
            <v xml:space="preserve"> RS1M6M137NW000173</v>
          </cell>
          <cell r="O1300">
            <v>2022</v>
          </cell>
          <cell r="P1300" t="str">
            <v>Japan</v>
          </cell>
          <cell r="Q1300" t="str">
            <v>TR-Transport - Operations</v>
          </cell>
          <cell r="R1300" t="str">
            <v>GWC</v>
          </cell>
          <cell r="S1300" t="str">
            <v>LVQ</v>
          </cell>
          <cell r="T1300"/>
          <cell r="U1300"/>
          <cell r="V1300"/>
          <cell r="W1300">
            <v>6</v>
          </cell>
          <cell r="X1300" t="str">
            <v>White</v>
          </cell>
          <cell r="Y1300"/>
          <cell r="Z1300"/>
          <cell r="AA1300" t="str">
            <v>Diesel</v>
          </cell>
          <cell r="AB1300"/>
          <cell r="AC1300">
            <v>1</v>
          </cell>
          <cell r="AD1300"/>
          <cell r="AE1300">
            <v>3</v>
          </cell>
          <cell r="AF1300"/>
          <cell r="AG1300"/>
          <cell r="AH1300">
            <v>9.5</v>
          </cell>
          <cell r="AI1300">
            <v>9490</v>
          </cell>
          <cell r="AJ1300">
            <v>13500</v>
          </cell>
          <cell r="AK1300">
            <v>4010</v>
          </cell>
          <cell r="AL1300">
            <v>580</v>
          </cell>
          <cell r="AM1300">
            <v>609</v>
          </cell>
          <cell r="AN1300">
            <v>208</v>
          </cell>
          <cell r="AO1300">
            <v>232</v>
          </cell>
          <cell r="AP1300">
            <v>206</v>
          </cell>
          <cell r="AQ1300">
            <v>230</v>
          </cell>
          <cell r="AR1300">
            <v>330</v>
          </cell>
          <cell r="AS1300" t="str">
            <v>THERMO KING T-600R</v>
          </cell>
          <cell r="AT1300"/>
          <cell r="AU1300" t="str">
            <v>DAUTEL</v>
          </cell>
          <cell r="AV1300" t="str">
            <v>DSN20-08579</v>
          </cell>
          <cell r="AW1300" t="str">
            <v>1000 KG</v>
          </cell>
          <cell r="AX1300"/>
          <cell r="AY1300" t="e">
            <v>#N/A</v>
          </cell>
          <cell r="AZ1300"/>
          <cell r="BA1300">
            <v>44825</v>
          </cell>
          <cell r="BB1300"/>
          <cell r="BC1300" t="e">
            <v>#N/A</v>
          </cell>
          <cell r="BD1300"/>
          <cell r="BE1300"/>
          <cell r="BF1300"/>
          <cell r="BG1300"/>
          <cell r="BH1300"/>
          <cell r="BI1300"/>
          <cell r="BJ1300"/>
          <cell r="BK1300">
            <v>44829</v>
          </cell>
          <cell r="BL1300"/>
          <cell r="BM1300"/>
          <cell r="BN1300"/>
          <cell r="BO1300"/>
          <cell r="BP1300"/>
          <cell r="BQ1300">
            <v>1108050100</v>
          </cell>
        </row>
        <row r="1301">
          <cell r="C1301">
            <v>2033</v>
          </cell>
          <cell r="D1301" t="str">
            <v>Active</v>
          </cell>
          <cell r="E1301" t="str">
            <v>Mitsubishi</v>
          </cell>
          <cell r="F1301" t="str">
            <v>Manuel</v>
          </cell>
          <cell r="G1301" t="str">
            <v>FUSO</v>
          </cell>
          <cell r="H1301" t="str">
            <v>Rigid Truck</v>
          </cell>
          <cell r="I1301" t="str">
            <v>Single Cabin</v>
          </cell>
          <cell r="J1301" t="str">
            <v>4 Ton Reefer Box With Tail Lift</v>
          </cell>
          <cell r="K1301"/>
          <cell r="L1301" t="str">
            <v>7.50R16</v>
          </cell>
          <cell r="M1301"/>
          <cell r="N1301" t="str">
            <v xml:space="preserve"> MEC2023P8NP054327</v>
          </cell>
          <cell r="O1301">
            <v>2022</v>
          </cell>
          <cell r="P1301" t="str">
            <v>Japan</v>
          </cell>
          <cell r="Q1301" t="str">
            <v>TR-Transport - Operations</v>
          </cell>
          <cell r="R1301" t="str">
            <v>GWC</v>
          </cell>
          <cell r="S1301" t="str">
            <v>LVQ</v>
          </cell>
          <cell r="T1301"/>
          <cell r="U1301"/>
          <cell r="V1301"/>
          <cell r="W1301">
            <v>4</v>
          </cell>
          <cell r="X1301" t="str">
            <v>White</v>
          </cell>
          <cell r="Y1301"/>
          <cell r="Z1301"/>
          <cell r="AA1301" t="str">
            <v>Diesel</v>
          </cell>
          <cell r="AB1301"/>
          <cell r="AC1301">
            <v>1</v>
          </cell>
          <cell r="AD1301"/>
          <cell r="AE1301">
            <v>3</v>
          </cell>
          <cell r="AF1301"/>
          <cell r="AG1301"/>
          <cell r="AH1301">
            <v>4</v>
          </cell>
          <cell r="AI1301">
            <v>4005</v>
          </cell>
          <cell r="AJ1301">
            <v>6500</v>
          </cell>
          <cell r="AK1301">
            <v>2495</v>
          </cell>
          <cell r="AL1301">
            <v>465</v>
          </cell>
          <cell r="AM1301">
            <v>492</v>
          </cell>
          <cell r="AN1301">
            <v>204</v>
          </cell>
          <cell r="AO1301">
            <v>224</v>
          </cell>
          <cell r="AP1301">
            <v>203</v>
          </cell>
          <cell r="AQ1301">
            <v>224</v>
          </cell>
          <cell r="AR1301">
            <v>311</v>
          </cell>
          <cell r="AS1301" t="str">
            <v>THERMO KING T-560R</v>
          </cell>
          <cell r="AT1301"/>
          <cell r="AU1301" t="str">
            <v>Dhollandia</v>
          </cell>
          <cell r="AV1301">
            <v>21114879</v>
          </cell>
          <cell r="AW1301" t="str">
            <v>1500 KG</v>
          </cell>
          <cell r="AX1301"/>
          <cell r="AY1301" t="e">
            <v>#N/A</v>
          </cell>
          <cell r="AZ1301"/>
          <cell r="BA1301">
            <v>44825</v>
          </cell>
          <cell r="BB1301"/>
          <cell r="BC1301" t="e">
            <v>#N/A</v>
          </cell>
          <cell r="BD1301"/>
          <cell r="BE1301"/>
          <cell r="BF1301"/>
          <cell r="BG1301"/>
          <cell r="BH1301"/>
          <cell r="BI1301"/>
          <cell r="BJ1301"/>
          <cell r="BK1301">
            <v>44829</v>
          </cell>
          <cell r="BL1301"/>
          <cell r="BM1301"/>
          <cell r="BN1301"/>
          <cell r="BO1301"/>
          <cell r="BP1301"/>
          <cell r="BQ1301">
            <v>1108050100</v>
          </cell>
        </row>
        <row r="1302">
          <cell r="C1302">
            <v>2034</v>
          </cell>
          <cell r="D1302" t="str">
            <v>Active</v>
          </cell>
          <cell r="E1302" t="str">
            <v>Mitsubishi</v>
          </cell>
          <cell r="F1302" t="str">
            <v>Manuel</v>
          </cell>
          <cell r="G1302" t="str">
            <v>FUSO</v>
          </cell>
          <cell r="H1302" t="str">
            <v>Rigid Truck</v>
          </cell>
          <cell r="I1302" t="str">
            <v>Single Cabin</v>
          </cell>
          <cell r="J1302" t="str">
            <v>4 Ton Reefer Box With Tail Lift</v>
          </cell>
          <cell r="K1302"/>
          <cell r="L1302" t="str">
            <v>7.50R16</v>
          </cell>
          <cell r="M1302"/>
          <cell r="N1302" t="str">
            <v>MEC2023PXNP053342</v>
          </cell>
          <cell r="O1302">
            <v>2022</v>
          </cell>
          <cell r="P1302" t="str">
            <v>Japan</v>
          </cell>
          <cell r="Q1302" t="str">
            <v>TR-Transport - Operations</v>
          </cell>
          <cell r="R1302" t="str">
            <v>GWC</v>
          </cell>
          <cell r="S1302" t="str">
            <v>LVQ</v>
          </cell>
          <cell r="T1302"/>
          <cell r="U1302"/>
          <cell r="V1302"/>
          <cell r="W1302">
            <v>4</v>
          </cell>
          <cell r="X1302" t="str">
            <v>White</v>
          </cell>
          <cell r="Y1302"/>
          <cell r="Z1302"/>
          <cell r="AA1302" t="str">
            <v>Diesel</v>
          </cell>
          <cell r="AB1302"/>
          <cell r="AC1302">
            <v>1</v>
          </cell>
          <cell r="AD1302"/>
          <cell r="AE1302">
            <v>3</v>
          </cell>
          <cell r="AF1302"/>
          <cell r="AG1302"/>
          <cell r="AH1302">
            <v>4</v>
          </cell>
          <cell r="AI1302">
            <v>4005</v>
          </cell>
          <cell r="AJ1302">
            <v>6500</v>
          </cell>
          <cell r="AK1302">
            <v>2495</v>
          </cell>
          <cell r="AL1302">
            <v>465</v>
          </cell>
          <cell r="AM1302">
            <v>492</v>
          </cell>
          <cell r="AN1302">
            <v>204</v>
          </cell>
          <cell r="AO1302">
            <v>224</v>
          </cell>
          <cell r="AP1302">
            <v>203</v>
          </cell>
          <cell r="AQ1302">
            <v>224</v>
          </cell>
          <cell r="AR1302">
            <v>311</v>
          </cell>
          <cell r="AS1302" t="str">
            <v>THERMO KING T-560R</v>
          </cell>
          <cell r="AT1302"/>
          <cell r="AU1302" t="str">
            <v>DAUTEL</v>
          </cell>
          <cell r="AV1302" t="str">
            <v>DSN20-08577</v>
          </cell>
          <cell r="AW1302" t="str">
            <v>1000 KG</v>
          </cell>
          <cell r="AX1302"/>
          <cell r="AY1302" t="e">
            <v>#N/A</v>
          </cell>
          <cell r="AZ1302"/>
          <cell r="BA1302">
            <v>44825</v>
          </cell>
          <cell r="BB1302"/>
          <cell r="BC1302" t="e">
            <v>#N/A</v>
          </cell>
          <cell r="BD1302"/>
          <cell r="BE1302"/>
          <cell r="BF1302"/>
          <cell r="BG1302"/>
          <cell r="BH1302"/>
          <cell r="BI1302"/>
          <cell r="BJ1302"/>
          <cell r="BK1302">
            <v>44829</v>
          </cell>
          <cell r="BL1302"/>
          <cell r="BM1302"/>
          <cell r="BN1302"/>
          <cell r="BO1302"/>
          <cell r="BP1302"/>
          <cell r="BQ1302">
            <v>1108050100</v>
          </cell>
        </row>
        <row r="1303">
          <cell r="C1303">
            <v>2035</v>
          </cell>
          <cell r="D1303" t="str">
            <v>Active</v>
          </cell>
          <cell r="E1303" t="str">
            <v>Mitsubishi</v>
          </cell>
          <cell r="F1303" t="str">
            <v>Manuel</v>
          </cell>
          <cell r="G1303" t="str">
            <v>FUSO</v>
          </cell>
          <cell r="H1303" t="str">
            <v>Rigid Truck</v>
          </cell>
          <cell r="I1303" t="str">
            <v>Single Cabin</v>
          </cell>
          <cell r="J1303" t="str">
            <v>4 Ton Reefer Box With Tail Lift</v>
          </cell>
          <cell r="K1303"/>
          <cell r="L1303" t="str">
            <v>7.50R16</v>
          </cell>
          <cell r="M1303"/>
          <cell r="N1303" t="str">
            <v xml:space="preserve"> MEC2023P0NP054483</v>
          </cell>
          <cell r="O1303">
            <v>2022</v>
          </cell>
          <cell r="P1303" t="str">
            <v>Japan</v>
          </cell>
          <cell r="Q1303" t="str">
            <v>TR-Transport - Operations</v>
          </cell>
          <cell r="R1303" t="str">
            <v>GWC</v>
          </cell>
          <cell r="S1303" t="str">
            <v>LVQ</v>
          </cell>
          <cell r="T1303"/>
          <cell r="U1303"/>
          <cell r="V1303"/>
          <cell r="W1303">
            <v>4</v>
          </cell>
          <cell r="X1303" t="str">
            <v>White</v>
          </cell>
          <cell r="Y1303"/>
          <cell r="Z1303"/>
          <cell r="AA1303" t="str">
            <v>Diesel</v>
          </cell>
          <cell r="AB1303"/>
          <cell r="AC1303">
            <v>1</v>
          </cell>
          <cell r="AD1303"/>
          <cell r="AE1303">
            <v>3</v>
          </cell>
          <cell r="AF1303"/>
          <cell r="AG1303"/>
          <cell r="AH1303">
            <v>4</v>
          </cell>
          <cell r="AI1303">
            <v>4005</v>
          </cell>
          <cell r="AJ1303">
            <v>6500</v>
          </cell>
          <cell r="AK1303">
            <v>2495</v>
          </cell>
          <cell r="AL1303">
            <v>465</v>
          </cell>
          <cell r="AM1303">
            <v>492</v>
          </cell>
          <cell r="AN1303">
            <v>204</v>
          </cell>
          <cell r="AO1303">
            <v>224</v>
          </cell>
          <cell r="AP1303">
            <v>203</v>
          </cell>
          <cell r="AQ1303">
            <v>226</v>
          </cell>
          <cell r="AR1303">
            <v>311</v>
          </cell>
          <cell r="AS1303" t="str">
            <v>THERMO KING T-560R</v>
          </cell>
          <cell r="AT1303"/>
          <cell r="AU1303" t="str">
            <v>Dhollandia</v>
          </cell>
          <cell r="AV1303">
            <v>21114880</v>
          </cell>
          <cell r="AW1303" t="str">
            <v>1500 KG</v>
          </cell>
          <cell r="AX1303"/>
          <cell r="AY1303" t="e">
            <v>#N/A</v>
          </cell>
          <cell r="AZ1303"/>
          <cell r="BA1303">
            <v>44825</v>
          </cell>
          <cell r="BB1303"/>
          <cell r="BC1303" t="e">
            <v>#N/A</v>
          </cell>
          <cell r="BD1303"/>
          <cell r="BE1303"/>
          <cell r="BF1303"/>
          <cell r="BG1303"/>
          <cell r="BH1303"/>
          <cell r="BI1303"/>
          <cell r="BJ1303"/>
          <cell r="BK1303">
            <v>44829</v>
          </cell>
          <cell r="BL1303"/>
          <cell r="BM1303"/>
          <cell r="BN1303"/>
          <cell r="BO1303"/>
          <cell r="BP1303"/>
          <cell r="BQ1303">
            <v>1108050100</v>
          </cell>
        </row>
        <row r="1304">
          <cell r="C1304">
            <v>2027</v>
          </cell>
          <cell r="D1304" t="str">
            <v>Active</v>
          </cell>
          <cell r="E1304" t="str">
            <v>Mitsubishi</v>
          </cell>
          <cell r="F1304" t="str">
            <v>Manuel</v>
          </cell>
          <cell r="G1304" t="str">
            <v>FUSO</v>
          </cell>
          <cell r="H1304" t="str">
            <v>Rigid Truck</v>
          </cell>
          <cell r="I1304" t="str">
            <v>Single Cabin</v>
          </cell>
          <cell r="J1304" t="str">
            <v>4 Ton Reefer box with Tail lift</v>
          </cell>
          <cell r="K1304"/>
          <cell r="L1304" t="str">
            <v>7.50R16</v>
          </cell>
          <cell r="M1304"/>
          <cell r="N1304" t="str">
            <v>MEC2023P1NP052970</v>
          </cell>
          <cell r="O1304">
            <v>2022</v>
          </cell>
          <cell r="P1304" t="str">
            <v>Japan</v>
          </cell>
          <cell r="Q1304" t="str">
            <v>TR-Transport - Operations</v>
          </cell>
          <cell r="R1304" t="str">
            <v>GWC</v>
          </cell>
          <cell r="S1304" t="str">
            <v>LVQ</v>
          </cell>
          <cell r="T1304"/>
          <cell r="U1304"/>
          <cell r="V1304"/>
          <cell r="W1304">
            <v>4</v>
          </cell>
          <cell r="X1304" t="str">
            <v>White</v>
          </cell>
          <cell r="Y1304"/>
          <cell r="Z1304"/>
          <cell r="AA1304" t="str">
            <v>Diesel</v>
          </cell>
          <cell r="AB1304"/>
          <cell r="AC1304">
            <v>1</v>
          </cell>
          <cell r="AD1304"/>
          <cell r="AE1304">
            <v>3</v>
          </cell>
          <cell r="AF1304"/>
          <cell r="AG1304"/>
          <cell r="AH1304">
            <v>4</v>
          </cell>
          <cell r="AI1304">
            <v>4005</v>
          </cell>
          <cell r="AJ1304">
            <v>6500</v>
          </cell>
          <cell r="AK1304">
            <v>2495</v>
          </cell>
          <cell r="AL1304">
            <v>465</v>
          </cell>
          <cell r="AM1304">
            <v>492</v>
          </cell>
          <cell r="AN1304">
            <v>197</v>
          </cell>
          <cell r="AO1304">
            <v>222</v>
          </cell>
          <cell r="AP1304">
            <v>203</v>
          </cell>
          <cell r="AQ1304">
            <v>225</v>
          </cell>
          <cell r="AR1304">
            <v>311</v>
          </cell>
          <cell r="AS1304" t="str">
            <v>THERMO KING T-560R</v>
          </cell>
          <cell r="AT1304"/>
          <cell r="AU1304" t="str">
            <v>DAUTEL</v>
          </cell>
          <cell r="AV1304" t="str">
            <v>DSN21-04877</v>
          </cell>
          <cell r="AW1304" t="str">
            <v>1000 KG</v>
          </cell>
          <cell r="AX1304"/>
          <cell r="AY1304" t="e">
            <v>#N/A</v>
          </cell>
          <cell r="AZ1304"/>
          <cell r="BA1304">
            <v>45194</v>
          </cell>
          <cell r="BB1304"/>
          <cell r="BC1304" t="e">
            <v>#N/A</v>
          </cell>
          <cell r="BD1304"/>
          <cell r="BE1304"/>
          <cell r="BF1304"/>
          <cell r="BG1304"/>
          <cell r="BH1304"/>
          <cell r="BI1304"/>
          <cell r="BJ1304"/>
          <cell r="BK1304">
            <v>44834</v>
          </cell>
          <cell r="BL1304"/>
          <cell r="BM1304"/>
          <cell r="BN1304"/>
          <cell r="BO1304"/>
          <cell r="BP1304"/>
          <cell r="BQ1304">
            <v>1108050100</v>
          </cell>
        </row>
        <row r="1305">
          <cell r="C1305">
            <v>2036</v>
          </cell>
          <cell r="D1305" t="str">
            <v>Active</v>
          </cell>
          <cell r="E1305" t="str">
            <v>Mitsubishi</v>
          </cell>
          <cell r="F1305" t="str">
            <v>Manuel</v>
          </cell>
          <cell r="G1305" t="str">
            <v>FUSO</v>
          </cell>
          <cell r="H1305" t="str">
            <v>Rigid Truck</v>
          </cell>
          <cell r="I1305" t="str">
            <v>Single Cabin</v>
          </cell>
          <cell r="J1305" t="str">
            <v>4 Ton Reefer box with Tail lift</v>
          </cell>
          <cell r="K1305"/>
          <cell r="L1305" t="str">
            <v>7.50R16</v>
          </cell>
          <cell r="M1305"/>
          <cell r="N1305" t="str">
            <v xml:space="preserve"> MEC2023P9NP052909</v>
          </cell>
          <cell r="O1305">
            <v>2022</v>
          </cell>
          <cell r="P1305" t="str">
            <v>Japan</v>
          </cell>
          <cell r="Q1305" t="str">
            <v>TR-Transport - Operations</v>
          </cell>
          <cell r="R1305" t="str">
            <v>GWC</v>
          </cell>
          <cell r="S1305" t="str">
            <v>LVQ</v>
          </cell>
          <cell r="T1305"/>
          <cell r="U1305"/>
          <cell r="V1305"/>
          <cell r="W1305">
            <v>4</v>
          </cell>
          <cell r="X1305" t="str">
            <v>White</v>
          </cell>
          <cell r="Y1305"/>
          <cell r="Z1305"/>
          <cell r="AA1305" t="str">
            <v>Diesel</v>
          </cell>
          <cell r="AB1305"/>
          <cell r="AC1305">
            <v>1</v>
          </cell>
          <cell r="AD1305"/>
          <cell r="AE1305">
            <v>3</v>
          </cell>
          <cell r="AF1305"/>
          <cell r="AG1305"/>
          <cell r="AH1305">
            <v>4</v>
          </cell>
          <cell r="AI1305">
            <v>4005</v>
          </cell>
          <cell r="AJ1305">
            <v>6500</v>
          </cell>
          <cell r="AK1305">
            <v>2495</v>
          </cell>
          <cell r="AL1305">
            <v>465</v>
          </cell>
          <cell r="AM1305">
            <v>492</v>
          </cell>
          <cell r="AN1305">
            <v>204</v>
          </cell>
          <cell r="AO1305">
            <v>224</v>
          </cell>
          <cell r="AP1305">
            <v>203</v>
          </cell>
          <cell r="AQ1305">
            <v>225</v>
          </cell>
          <cell r="AR1305">
            <v>311</v>
          </cell>
          <cell r="AS1305" t="str">
            <v>THERMO KING T-560R</v>
          </cell>
          <cell r="AT1305"/>
          <cell r="AU1305" t="str">
            <v>DAUTEL</v>
          </cell>
          <cell r="AV1305" t="str">
            <v>DSN20-08615</v>
          </cell>
          <cell r="AW1305" t="str">
            <v>1000 KG</v>
          </cell>
          <cell r="AX1305"/>
          <cell r="AY1305" t="e">
            <v>#N/A</v>
          </cell>
          <cell r="AZ1305"/>
          <cell r="BA1305">
            <v>45194</v>
          </cell>
          <cell r="BB1305"/>
          <cell r="BC1305" t="e">
            <v>#N/A</v>
          </cell>
          <cell r="BD1305"/>
          <cell r="BE1305"/>
          <cell r="BF1305"/>
          <cell r="BG1305"/>
          <cell r="BH1305"/>
          <cell r="BI1305"/>
          <cell r="BJ1305"/>
          <cell r="BK1305">
            <v>44834</v>
          </cell>
          <cell r="BL1305"/>
          <cell r="BM1305"/>
          <cell r="BN1305"/>
          <cell r="BO1305"/>
          <cell r="BP1305"/>
          <cell r="BQ1305">
            <v>1108050100</v>
          </cell>
        </row>
        <row r="1306">
          <cell r="C1306">
            <v>2037</v>
          </cell>
          <cell r="D1306" t="str">
            <v>Active</v>
          </cell>
          <cell r="E1306" t="str">
            <v>Mitsubishi</v>
          </cell>
          <cell r="F1306" t="str">
            <v>Manuel</v>
          </cell>
          <cell r="G1306" t="str">
            <v>FUSO</v>
          </cell>
          <cell r="H1306" t="str">
            <v>Rigid Truck</v>
          </cell>
          <cell r="I1306" t="str">
            <v>Single Cabin</v>
          </cell>
          <cell r="J1306" t="str">
            <v>4 Ton Reefer box without Tail lift</v>
          </cell>
          <cell r="K1306"/>
          <cell r="L1306" t="str">
            <v>7.50R16</v>
          </cell>
          <cell r="M1306"/>
          <cell r="N1306" t="str">
            <v>MEC2023P0NP053365</v>
          </cell>
          <cell r="O1306">
            <v>2022</v>
          </cell>
          <cell r="P1306" t="str">
            <v>Japan</v>
          </cell>
          <cell r="Q1306" t="str">
            <v>TR-Transport - Operations</v>
          </cell>
          <cell r="R1306" t="str">
            <v>GWC</v>
          </cell>
          <cell r="S1306" t="str">
            <v>LVQ</v>
          </cell>
          <cell r="T1306"/>
          <cell r="U1306"/>
          <cell r="V1306"/>
          <cell r="W1306">
            <v>4</v>
          </cell>
          <cell r="X1306" t="str">
            <v>White</v>
          </cell>
          <cell r="Y1306"/>
          <cell r="Z1306"/>
          <cell r="AA1306" t="str">
            <v>Diesel</v>
          </cell>
          <cell r="AB1306"/>
          <cell r="AC1306">
            <v>1</v>
          </cell>
          <cell r="AD1306"/>
          <cell r="AE1306">
            <v>3</v>
          </cell>
          <cell r="AF1306"/>
          <cell r="AG1306"/>
          <cell r="AH1306">
            <v>4</v>
          </cell>
          <cell r="AI1306">
            <v>4005</v>
          </cell>
          <cell r="AJ1306">
            <v>6500</v>
          </cell>
          <cell r="AK1306">
            <v>2495</v>
          </cell>
          <cell r="AL1306">
            <v>464</v>
          </cell>
          <cell r="AM1306">
            <v>492</v>
          </cell>
          <cell r="AN1306">
            <v>203</v>
          </cell>
          <cell r="AO1306">
            <v>224</v>
          </cell>
          <cell r="AP1306">
            <v>203</v>
          </cell>
          <cell r="AQ1306">
            <v>225</v>
          </cell>
          <cell r="AR1306">
            <v>311</v>
          </cell>
          <cell r="AS1306" t="str">
            <v>THERMO KING T-560R</v>
          </cell>
          <cell r="AT1306"/>
          <cell r="AU1306" t="str">
            <v>-</v>
          </cell>
          <cell r="AV1306" t="str">
            <v>-</v>
          </cell>
          <cell r="AW1306" t="str">
            <v>-</v>
          </cell>
          <cell r="AX1306"/>
          <cell r="AY1306" t="e">
            <v>#N/A</v>
          </cell>
          <cell r="AZ1306"/>
          <cell r="BA1306">
            <v>45194</v>
          </cell>
          <cell r="BB1306"/>
          <cell r="BC1306" t="e">
            <v>#N/A</v>
          </cell>
          <cell r="BD1306"/>
          <cell r="BE1306"/>
          <cell r="BF1306"/>
          <cell r="BG1306"/>
          <cell r="BH1306"/>
          <cell r="BI1306"/>
          <cell r="BJ1306"/>
          <cell r="BK1306">
            <v>44834</v>
          </cell>
          <cell r="BL1306"/>
          <cell r="BM1306"/>
          <cell r="BN1306"/>
          <cell r="BO1306"/>
          <cell r="BP1306"/>
          <cell r="BQ1306">
            <v>1108050100</v>
          </cell>
        </row>
        <row r="1307">
          <cell r="C1307">
            <v>2038</v>
          </cell>
          <cell r="D1307" t="str">
            <v>Active</v>
          </cell>
          <cell r="E1307" t="str">
            <v>Mitsubishi</v>
          </cell>
          <cell r="F1307" t="str">
            <v>Manuel</v>
          </cell>
          <cell r="G1307" t="str">
            <v>FUSO</v>
          </cell>
          <cell r="H1307" t="str">
            <v>Rigid Truck</v>
          </cell>
          <cell r="I1307" t="str">
            <v>Single Cabin</v>
          </cell>
          <cell r="J1307" t="str">
            <v>4 Ton Reefer box with Tail lift</v>
          </cell>
          <cell r="K1307"/>
          <cell r="L1307" t="str">
            <v>7.50R16</v>
          </cell>
          <cell r="M1307"/>
          <cell r="N1307" t="str">
            <v>MEC2023P5NP054530</v>
          </cell>
          <cell r="O1307">
            <v>2022</v>
          </cell>
          <cell r="P1307" t="str">
            <v>Japan</v>
          </cell>
          <cell r="Q1307" t="str">
            <v>TR-Transport - Operations</v>
          </cell>
          <cell r="R1307" t="str">
            <v>GWC</v>
          </cell>
          <cell r="S1307" t="str">
            <v>LVQ</v>
          </cell>
          <cell r="T1307"/>
          <cell r="U1307"/>
          <cell r="V1307"/>
          <cell r="W1307">
            <v>4</v>
          </cell>
          <cell r="X1307" t="str">
            <v>White</v>
          </cell>
          <cell r="Y1307"/>
          <cell r="Z1307"/>
          <cell r="AA1307" t="str">
            <v>Diesel</v>
          </cell>
          <cell r="AB1307"/>
          <cell r="AC1307">
            <v>1</v>
          </cell>
          <cell r="AD1307"/>
          <cell r="AE1307">
            <v>3</v>
          </cell>
          <cell r="AF1307"/>
          <cell r="AG1307"/>
          <cell r="AH1307">
            <v>4</v>
          </cell>
          <cell r="AI1307">
            <v>4005</v>
          </cell>
          <cell r="AJ1307">
            <v>6500</v>
          </cell>
          <cell r="AK1307">
            <v>2495</v>
          </cell>
          <cell r="AL1307">
            <v>465</v>
          </cell>
          <cell r="AM1307">
            <v>492</v>
          </cell>
          <cell r="AN1307">
            <v>203</v>
          </cell>
          <cell r="AO1307">
            <v>224</v>
          </cell>
          <cell r="AP1307">
            <v>203</v>
          </cell>
          <cell r="AQ1307">
            <v>224</v>
          </cell>
          <cell r="AR1307">
            <v>309</v>
          </cell>
          <cell r="AS1307" t="str">
            <v>THERMO KING T-560R</v>
          </cell>
          <cell r="AT1307"/>
          <cell r="AU1307" t="str">
            <v>Dhollandia</v>
          </cell>
          <cell r="AV1307">
            <v>21114875</v>
          </cell>
          <cell r="AW1307" t="str">
            <v>1500 KG</v>
          </cell>
          <cell r="AX1307"/>
          <cell r="AY1307" t="e">
            <v>#N/A</v>
          </cell>
          <cell r="AZ1307"/>
          <cell r="BA1307">
            <v>45194</v>
          </cell>
          <cell r="BB1307"/>
          <cell r="BC1307" t="e">
            <v>#N/A</v>
          </cell>
          <cell r="BD1307"/>
          <cell r="BE1307"/>
          <cell r="BF1307"/>
          <cell r="BG1307"/>
          <cell r="BH1307"/>
          <cell r="BI1307"/>
          <cell r="BJ1307"/>
          <cell r="BK1307">
            <v>44834</v>
          </cell>
          <cell r="BL1307"/>
          <cell r="BM1307"/>
          <cell r="BN1307"/>
          <cell r="BO1307"/>
          <cell r="BP1307"/>
          <cell r="BQ1307">
            <v>1108050100</v>
          </cell>
        </row>
        <row r="1308">
          <cell r="C1308">
            <v>2039</v>
          </cell>
          <cell r="D1308" t="str">
            <v>Active</v>
          </cell>
          <cell r="E1308" t="str">
            <v>Mitsubishi</v>
          </cell>
          <cell r="F1308" t="str">
            <v>Manuel</v>
          </cell>
          <cell r="G1308" t="str">
            <v>FUSO</v>
          </cell>
          <cell r="H1308" t="str">
            <v>Rigid Truck</v>
          </cell>
          <cell r="I1308" t="str">
            <v>Single Cabin</v>
          </cell>
          <cell r="J1308" t="str">
            <v>4 Ton Reefer box with Tail lift</v>
          </cell>
          <cell r="K1308"/>
          <cell r="L1308" t="str">
            <v>7.50R16</v>
          </cell>
          <cell r="M1308"/>
          <cell r="N1308" t="str">
            <v>MEC2023P6NP053306</v>
          </cell>
          <cell r="O1308">
            <v>2022</v>
          </cell>
          <cell r="P1308" t="str">
            <v>Japan</v>
          </cell>
          <cell r="Q1308" t="str">
            <v>TR-Transport - Operations</v>
          </cell>
          <cell r="R1308" t="str">
            <v>GWC</v>
          </cell>
          <cell r="S1308" t="str">
            <v>LVQ</v>
          </cell>
          <cell r="T1308"/>
          <cell r="U1308"/>
          <cell r="V1308"/>
          <cell r="W1308">
            <v>4</v>
          </cell>
          <cell r="X1308" t="str">
            <v>White</v>
          </cell>
          <cell r="Y1308"/>
          <cell r="Z1308"/>
          <cell r="AA1308" t="str">
            <v>Diesel</v>
          </cell>
          <cell r="AB1308"/>
          <cell r="AC1308">
            <v>1</v>
          </cell>
          <cell r="AD1308"/>
          <cell r="AE1308">
            <v>3</v>
          </cell>
          <cell r="AF1308"/>
          <cell r="AG1308"/>
          <cell r="AH1308">
            <v>4</v>
          </cell>
          <cell r="AI1308">
            <v>4005</v>
          </cell>
          <cell r="AJ1308">
            <v>6500</v>
          </cell>
          <cell r="AK1308">
            <v>2495</v>
          </cell>
          <cell r="AL1308">
            <v>465</v>
          </cell>
          <cell r="AM1308">
            <v>492</v>
          </cell>
          <cell r="AN1308">
            <v>203</v>
          </cell>
          <cell r="AO1308">
            <v>224</v>
          </cell>
          <cell r="AP1308">
            <v>203</v>
          </cell>
          <cell r="AQ1308">
            <v>224</v>
          </cell>
          <cell r="AR1308">
            <v>311</v>
          </cell>
          <cell r="AS1308" t="str">
            <v>THERMO KING T-560R</v>
          </cell>
          <cell r="AT1308"/>
          <cell r="AU1308" t="str">
            <v>DAUTEL</v>
          </cell>
          <cell r="AV1308" t="str">
            <v>DSN20-08618</v>
          </cell>
          <cell r="AW1308" t="str">
            <v>1000 KG</v>
          </cell>
          <cell r="AX1308"/>
          <cell r="AY1308" t="e">
            <v>#N/A</v>
          </cell>
          <cell r="AZ1308"/>
          <cell r="BA1308">
            <v>45194</v>
          </cell>
          <cell r="BB1308"/>
          <cell r="BC1308" t="e">
            <v>#N/A</v>
          </cell>
          <cell r="BD1308"/>
          <cell r="BE1308"/>
          <cell r="BF1308"/>
          <cell r="BG1308"/>
          <cell r="BH1308"/>
          <cell r="BI1308"/>
          <cell r="BJ1308"/>
          <cell r="BK1308">
            <v>44834</v>
          </cell>
          <cell r="BL1308"/>
          <cell r="BM1308"/>
          <cell r="BN1308"/>
          <cell r="BO1308"/>
          <cell r="BP1308"/>
          <cell r="BQ1308">
            <v>1108050100</v>
          </cell>
        </row>
        <row r="1309">
          <cell r="C1309">
            <v>2040</v>
          </cell>
          <cell r="D1309" t="str">
            <v>Active</v>
          </cell>
          <cell r="E1309" t="str">
            <v>Mitsubishi</v>
          </cell>
          <cell r="F1309" t="str">
            <v>Manuel</v>
          </cell>
          <cell r="G1309" t="str">
            <v>FUSO</v>
          </cell>
          <cell r="H1309" t="str">
            <v>Rigid Truck</v>
          </cell>
          <cell r="I1309" t="str">
            <v>Single Cabin</v>
          </cell>
          <cell r="J1309" t="str">
            <v>4 Ton Reefer box with Tail lift</v>
          </cell>
          <cell r="K1309"/>
          <cell r="L1309" t="str">
            <v>7.50R16</v>
          </cell>
          <cell r="M1309"/>
          <cell r="N1309" t="str">
            <v>MEC2023P2NP052928</v>
          </cell>
          <cell r="O1309">
            <v>2022</v>
          </cell>
          <cell r="P1309" t="str">
            <v>Japan</v>
          </cell>
          <cell r="Q1309" t="str">
            <v>TR-Transport - Operations</v>
          </cell>
          <cell r="R1309" t="str">
            <v>GWC</v>
          </cell>
          <cell r="S1309" t="str">
            <v>LVQ</v>
          </cell>
          <cell r="T1309"/>
          <cell r="U1309"/>
          <cell r="V1309"/>
          <cell r="W1309">
            <v>4</v>
          </cell>
          <cell r="X1309" t="str">
            <v>White</v>
          </cell>
          <cell r="Y1309"/>
          <cell r="Z1309"/>
          <cell r="AA1309" t="str">
            <v>Diesel</v>
          </cell>
          <cell r="AB1309"/>
          <cell r="AC1309">
            <v>1</v>
          </cell>
          <cell r="AD1309"/>
          <cell r="AE1309">
            <v>3</v>
          </cell>
          <cell r="AF1309"/>
          <cell r="AG1309"/>
          <cell r="AH1309">
            <v>4</v>
          </cell>
          <cell r="AI1309">
            <v>4005</v>
          </cell>
          <cell r="AJ1309">
            <v>6500</v>
          </cell>
          <cell r="AK1309">
            <v>2495</v>
          </cell>
          <cell r="AL1309">
            <v>465</v>
          </cell>
          <cell r="AM1309">
            <v>492</v>
          </cell>
          <cell r="AN1309">
            <v>198</v>
          </cell>
          <cell r="AO1309">
            <v>222</v>
          </cell>
          <cell r="AP1309">
            <v>203</v>
          </cell>
          <cell r="AQ1309">
            <v>225</v>
          </cell>
          <cell r="AR1309">
            <v>311</v>
          </cell>
          <cell r="AS1309" t="str">
            <v>THERMO KING T-560R</v>
          </cell>
          <cell r="AT1309"/>
          <cell r="AU1309" t="str">
            <v>DAUTEL</v>
          </cell>
          <cell r="AV1309" t="str">
            <v>-</v>
          </cell>
          <cell r="AW1309" t="str">
            <v>1000 KG</v>
          </cell>
          <cell r="AX1309"/>
          <cell r="AY1309" t="e">
            <v>#N/A</v>
          </cell>
          <cell r="AZ1309"/>
          <cell r="BA1309">
            <v>45194</v>
          </cell>
          <cell r="BB1309"/>
          <cell r="BC1309" t="e">
            <v>#N/A</v>
          </cell>
          <cell r="BD1309"/>
          <cell r="BE1309"/>
          <cell r="BF1309"/>
          <cell r="BG1309"/>
          <cell r="BH1309"/>
          <cell r="BI1309"/>
          <cell r="BJ1309"/>
          <cell r="BK1309">
            <v>44834</v>
          </cell>
          <cell r="BL1309"/>
          <cell r="BM1309"/>
          <cell r="BN1309"/>
          <cell r="BO1309"/>
          <cell r="BP1309"/>
          <cell r="BQ1309">
            <v>1108050100</v>
          </cell>
        </row>
        <row r="1310">
          <cell r="C1310">
            <v>2041</v>
          </cell>
          <cell r="D1310" t="str">
            <v>Active</v>
          </cell>
          <cell r="E1310" t="str">
            <v>Mitsubishi</v>
          </cell>
          <cell r="F1310" t="str">
            <v>Manuel</v>
          </cell>
          <cell r="G1310" t="str">
            <v>FUSO</v>
          </cell>
          <cell r="H1310" t="str">
            <v>Rigid Truck</v>
          </cell>
          <cell r="I1310" t="str">
            <v>Single Cabin</v>
          </cell>
          <cell r="J1310" t="str">
            <v>4 Ton Reefer box with Tail lift</v>
          </cell>
          <cell r="K1310"/>
          <cell r="L1310" t="str">
            <v>7.50R16</v>
          </cell>
          <cell r="M1310"/>
          <cell r="N1310" t="str">
            <v>MEC2023P0NP053057</v>
          </cell>
          <cell r="O1310">
            <v>2022</v>
          </cell>
          <cell r="P1310" t="str">
            <v>Japan</v>
          </cell>
          <cell r="Q1310" t="str">
            <v>TR-Transport - Operations</v>
          </cell>
          <cell r="R1310" t="str">
            <v>GWC</v>
          </cell>
          <cell r="S1310" t="str">
            <v>LVQ</v>
          </cell>
          <cell r="T1310"/>
          <cell r="U1310"/>
          <cell r="V1310"/>
          <cell r="W1310">
            <v>4</v>
          </cell>
          <cell r="X1310" t="str">
            <v>White</v>
          </cell>
          <cell r="Y1310"/>
          <cell r="Z1310"/>
          <cell r="AA1310" t="str">
            <v>Diesel</v>
          </cell>
          <cell r="AB1310"/>
          <cell r="AC1310">
            <v>1</v>
          </cell>
          <cell r="AD1310"/>
          <cell r="AE1310">
            <v>3</v>
          </cell>
          <cell r="AF1310"/>
          <cell r="AG1310"/>
          <cell r="AH1310">
            <v>4</v>
          </cell>
          <cell r="AI1310">
            <v>4005</v>
          </cell>
          <cell r="AJ1310">
            <v>6500</v>
          </cell>
          <cell r="AK1310">
            <v>2495</v>
          </cell>
          <cell r="AL1310">
            <v>465</v>
          </cell>
          <cell r="AM1310">
            <v>492</v>
          </cell>
          <cell r="AN1310">
            <v>203</v>
          </cell>
          <cell r="AO1310">
            <v>224</v>
          </cell>
          <cell r="AP1310">
            <v>203</v>
          </cell>
          <cell r="AQ1310">
            <v>225</v>
          </cell>
          <cell r="AR1310">
            <v>311</v>
          </cell>
          <cell r="AS1310" t="str">
            <v>THERMO KING T-560R</v>
          </cell>
          <cell r="AT1310"/>
          <cell r="AU1310" t="str">
            <v>DAUTEL</v>
          </cell>
          <cell r="AV1310" t="str">
            <v>DSN20-08578</v>
          </cell>
          <cell r="AW1310" t="str">
            <v>1000 KG</v>
          </cell>
          <cell r="AX1310"/>
          <cell r="AY1310" t="e">
            <v>#N/A</v>
          </cell>
          <cell r="AZ1310"/>
          <cell r="BA1310">
            <v>45194</v>
          </cell>
          <cell r="BB1310"/>
          <cell r="BC1310" t="e">
            <v>#N/A</v>
          </cell>
          <cell r="BD1310"/>
          <cell r="BE1310"/>
          <cell r="BF1310"/>
          <cell r="BG1310"/>
          <cell r="BH1310"/>
          <cell r="BI1310"/>
          <cell r="BJ1310"/>
          <cell r="BK1310">
            <v>44834</v>
          </cell>
          <cell r="BL1310"/>
          <cell r="BM1310"/>
          <cell r="BN1310"/>
          <cell r="BO1310"/>
          <cell r="BP1310"/>
          <cell r="BQ1310">
            <v>1108050100</v>
          </cell>
        </row>
        <row r="1311">
          <cell r="C1311">
            <v>2042</v>
          </cell>
          <cell r="D1311" t="str">
            <v>Active</v>
          </cell>
          <cell r="E1311" t="str">
            <v>Mitsubishi</v>
          </cell>
          <cell r="F1311" t="str">
            <v>Manuel</v>
          </cell>
          <cell r="G1311" t="str">
            <v>FUSO</v>
          </cell>
          <cell r="H1311" t="str">
            <v>Rigid Truck</v>
          </cell>
          <cell r="I1311" t="str">
            <v>Single Cabin</v>
          </cell>
          <cell r="J1311" t="str">
            <v>4 Ton Reefer box without Tail lift</v>
          </cell>
          <cell r="K1311"/>
          <cell r="L1311" t="str">
            <v>7.50R16</v>
          </cell>
          <cell r="M1311"/>
          <cell r="N1311" t="str">
            <v>MEC2023P3NP053411</v>
          </cell>
          <cell r="O1311">
            <v>2022</v>
          </cell>
          <cell r="P1311" t="str">
            <v>Japan</v>
          </cell>
          <cell r="Q1311" t="str">
            <v>TR-Transport - Operations</v>
          </cell>
          <cell r="R1311" t="str">
            <v>GWC</v>
          </cell>
          <cell r="S1311" t="str">
            <v>LVQ</v>
          </cell>
          <cell r="T1311"/>
          <cell r="U1311"/>
          <cell r="V1311"/>
          <cell r="W1311">
            <v>4</v>
          </cell>
          <cell r="X1311" t="str">
            <v>White</v>
          </cell>
          <cell r="Y1311"/>
          <cell r="Z1311"/>
          <cell r="AA1311" t="str">
            <v>Diesel</v>
          </cell>
          <cell r="AB1311"/>
          <cell r="AC1311">
            <v>1</v>
          </cell>
          <cell r="AD1311"/>
          <cell r="AE1311">
            <v>3</v>
          </cell>
          <cell r="AF1311"/>
          <cell r="AG1311"/>
          <cell r="AH1311">
            <v>4</v>
          </cell>
          <cell r="AI1311">
            <v>4005</v>
          </cell>
          <cell r="AJ1311">
            <v>6500</v>
          </cell>
          <cell r="AK1311">
            <v>2495</v>
          </cell>
          <cell r="AL1311">
            <v>465</v>
          </cell>
          <cell r="AM1311">
            <v>492</v>
          </cell>
          <cell r="AN1311">
            <v>203</v>
          </cell>
          <cell r="AO1311">
            <v>224</v>
          </cell>
          <cell r="AP1311">
            <v>203</v>
          </cell>
          <cell r="AQ1311">
            <v>225</v>
          </cell>
          <cell r="AR1311">
            <v>311</v>
          </cell>
          <cell r="AS1311" t="str">
            <v>THERMO KING T-560R</v>
          </cell>
          <cell r="AT1311"/>
          <cell r="AU1311" t="str">
            <v>-</v>
          </cell>
          <cell r="AV1311" t="str">
            <v>-</v>
          </cell>
          <cell r="AW1311" t="str">
            <v>-</v>
          </cell>
          <cell r="AX1311"/>
          <cell r="AY1311" t="e">
            <v>#N/A</v>
          </cell>
          <cell r="AZ1311"/>
          <cell r="BA1311">
            <v>45194</v>
          </cell>
          <cell r="BB1311"/>
          <cell r="BC1311" t="e">
            <v>#N/A</v>
          </cell>
          <cell r="BD1311"/>
          <cell r="BE1311"/>
          <cell r="BF1311"/>
          <cell r="BG1311"/>
          <cell r="BH1311"/>
          <cell r="BI1311"/>
          <cell r="BJ1311"/>
          <cell r="BK1311">
            <v>44834</v>
          </cell>
          <cell r="BL1311"/>
          <cell r="BM1311"/>
          <cell r="BN1311"/>
          <cell r="BO1311"/>
          <cell r="BP1311"/>
          <cell r="BQ1311">
            <v>1108050100</v>
          </cell>
        </row>
        <row r="1312">
          <cell r="C1312">
            <v>2043</v>
          </cell>
          <cell r="D1312" t="str">
            <v>Active</v>
          </cell>
          <cell r="E1312" t="str">
            <v>Mitsubishi</v>
          </cell>
          <cell r="F1312" t="str">
            <v>Manuel</v>
          </cell>
          <cell r="G1312" t="str">
            <v>FUSO</v>
          </cell>
          <cell r="H1312" t="str">
            <v>Rigid Truck</v>
          </cell>
          <cell r="I1312" t="str">
            <v>Single Cabin</v>
          </cell>
          <cell r="J1312" t="str">
            <v>4 Ton Reefer box with Tail lift</v>
          </cell>
          <cell r="K1312"/>
          <cell r="L1312" t="str">
            <v>7.50R16</v>
          </cell>
          <cell r="M1312"/>
          <cell r="N1312" t="str">
            <v>MEC2023P6NP053385</v>
          </cell>
          <cell r="O1312">
            <v>2022</v>
          </cell>
          <cell r="P1312" t="str">
            <v>Japan</v>
          </cell>
          <cell r="Q1312" t="str">
            <v>TR-Transport - Operations</v>
          </cell>
          <cell r="R1312" t="str">
            <v>GWC</v>
          </cell>
          <cell r="S1312" t="str">
            <v>LVQ</v>
          </cell>
          <cell r="T1312"/>
          <cell r="U1312"/>
          <cell r="V1312"/>
          <cell r="W1312">
            <v>4</v>
          </cell>
          <cell r="X1312" t="str">
            <v>White</v>
          </cell>
          <cell r="Y1312"/>
          <cell r="Z1312"/>
          <cell r="AA1312" t="str">
            <v>Diesel</v>
          </cell>
          <cell r="AB1312"/>
          <cell r="AC1312">
            <v>1</v>
          </cell>
          <cell r="AD1312"/>
          <cell r="AE1312">
            <v>3</v>
          </cell>
          <cell r="AF1312"/>
          <cell r="AG1312"/>
          <cell r="AH1312">
            <v>4</v>
          </cell>
          <cell r="AI1312">
            <v>4005</v>
          </cell>
          <cell r="AJ1312">
            <v>6500</v>
          </cell>
          <cell r="AK1312">
            <v>2495</v>
          </cell>
          <cell r="AL1312">
            <v>465</v>
          </cell>
          <cell r="AM1312">
            <v>492</v>
          </cell>
          <cell r="AN1312">
            <v>203</v>
          </cell>
          <cell r="AO1312">
            <v>224</v>
          </cell>
          <cell r="AP1312">
            <v>203</v>
          </cell>
          <cell r="AQ1312">
            <v>225</v>
          </cell>
          <cell r="AR1312">
            <v>311</v>
          </cell>
          <cell r="AS1312" t="str">
            <v>THERMO KING T-560R</v>
          </cell>
          <cell r="AT1312"/>
          <cell r="AU1312" t="str">
            <v>DAUTEL</v>
          </cell>
          <cell r="AV1312" t="str">
            <v>DSN20-08582</v>
          </cell>
          <cell r="AW1312" t="str">
            <v>1000 KG</v>
          </cell>
          <cell r="AX1312"/>
          <cell r="AY1312" t="e">
            <v>#N/A</v>
          </cell>
          <cell r="AZ1312"/>
          <cell r="BA1312">
            <v>45194</v>
          </cell>
          <cell r="BB1312"/>
          <cell r="BC1312" t="e">
            <v>#N/A</v>
          </cell>
          <cell r="BD1312"/>
          <cell r="BE1312"/>
          <cell r="BF1312"/>
          <cell r="BG1312"/>
          <cell r="BH1312"/>
          <cell r="BI1312"/>
          <cell r="BJ1312"/>
          <cell r="BK1312">
            <v>44834</v>
          </cell>
          <cell r="BL1312"/>
          <cell r="BM1312"/>
          <cell r="BN1312"/>
          <cell r="BO1312"/>
          <cell r="BP1312"/>
          <cell r="BQ1312">
            <v>1108050100</v>
          </cell>
        </row>
        <row r="1313">
          <cell r="C1313">
            <v>2044</v>
          </cell>
          <cell r="D1313" t="str">
            <v>Active</v>
          </cell>
          <cell r="E1313" t="str">
            <v>Mitsubishi</v>
          </cell>
          <cell r="F1313" t="str">
            <v>Manuel</v>
          </cell>
          <cell r="G1313" t="str">
            <v>FUSO</v>
          </cell>
          <cell r="H1313" t="str">
            <v>Rigid Truck</v>
          </cell>
          <cell r="I1313" t="str">
            <v>Single Cabin</v>
          </cell>
          <cell r="J1313" t="str">
            <v>4 Ton Reefer box with Tail lift</v>
          </cell>
          <cell r="K1313"/>
          <cell r="L1313" t="str">
            <v>7.50R16</v>
          </cell>
          <cell r="M1313"/>
          <cell r="N1313" t="str">
            <v xml:space="preserve"> MEC2023P4NP054261</v>
          </cell>
          <cell r="O1313">
            <v>2022</v>
          </cell>
          <cell r="P1313" t="str">
            <v>Japan</v>
          </cell>
          <cell r="Q1313" t="str">
            <v>TR-Transport - Operations</v>
          </cell>
          <cell r="R1313" t="str">
            <v>GWC</v>
          </cell>
          <cell r="S1313" t="str">
            <v>LVQ</v>
          </cell>
          <cell r="T1313"/>
          <cell r="U1313"/>
          <cell r="V1313"/>
          <cell r="W1313">
            <v>4</v>
          </cell>
          <cell r="X1313" t="str">
            <v>White</v>
          </cell>
          <cell r="Y1313"/>
          <cell r="Z1313"/>
          <cell r="AA1313" t="str">
            <v>Diesel</v>
          </cell>
          <cell r="AB1313"/>
          <cell r="AC1313">
            <v>1</v>
          </cell>
          <cell r="AD1313"/>
          <cell r="AE1313">
            <v>3</v>
          </cell>
          <cell r="AF1313"/>
          <cell r="AG1313"/>
          <cell r="AH1313">
            <v>4</v>
          </cell>
          <cell r="AI1313">
            <v>4005</v>
          </cell>
          <cell r="AJ1313">
            <v>6500</v>
          </cell>
          <cell r="AK1313">
            <v>2495</v>
          </cell>
          <cell r="AL1313">
            <v>463</v>
          </cell>
          <cell r="AM1313">
            <v>492</v>
          </cell>
          <cell r="AN1313">
            <v>203</v>
          </cell>
          <cell r="AO1313">
            <v>224</v>
          </cell>
          <cell r="AP1313">
            <v>203</v>
          </cell>
          <cell r="AQ1313">
            <v>225</v>
          </cell>
          <cell r="AR1313">
            <v>311</v>
          </cell>
          <cell r="AS1313" t="str">
            <v>THERMO KING T-560R</v>
          </cell>
          <cell r="AT1313"/>
          <cell r="AU1313" t="str">
            <v>Dhollandia</v>
          </cell>
          <cell r="AV1313">
            <v>21114878</v>
          </cell>
          <cell r="AW1313" t="str">
            <v>1500 KG</v>
          </cell>
          <cell r="AX1313"/>
          <cell r="AY1313" t="e">
            <v>#N/A</v>
          </cell>
          <cell r="AZ1313"/>
          <cell r="BA1313">
            <v>45194</v>
          </cell>
          <cell r="BB1313"/>
          <cell r="BC1313" t="e">
            <v>#N/A</v>
          </cell>
          <cell r="BD1313"/>
          <cell r="BE1313"/>
          <cell r="BF1313"/>
          <cell r="BG1313"/>
          <cell r="BH1313"/>
          <cell r="BI1313"/>
          <cell r="BJ1313"/>
          <cell r="BK1313">
            <v>44834</v>
          </cell>
          <cell r="BL1313"/>
          <cell r="BM1313"/>
          <cell r="BN1313"/>
          <cell r="BO1313"/>
          <cell r="BP1313"/>
          <cell r="BQ1313">
            <v>1108050100</v>
          </cell>
        </row>
        <row r="1314">
          <cell r="C1314">
            <v>2045</v>
          </cell>
          <cell r="D1314" t="str">
            <v>Active</v>
          </cell>
          <cell r="E1314" t="str">
            <v>Mitsubishi</v>
          </cell>
          <cell r="F1314" t="str">
            <v>Manuel</v>
          </cell>
          <cell r="G1314" t="str">
            <v>FUSO</v>
          </cell>
          <cell r="H1314" t="str">
            <v>Rigid Truck</v>
          </cell>
          <cell r="I1314" t="str">
            <v>Single Cabin</v>
          </cell>
          <cell r="J1314" t="str">
            <v>4 Ton Reefer box with Tail lift</v>
          </cell>
          <cell r="K1314"/>
          <cell r="L1314" t="str">
            <v>7.50R16</v>
          </cell>
          <cell r="M1314"/>
          <cell r="N1314" t="str">
            <v xml:space="preserve"> MEC2023P9NP052974</v>
          </cell>
          <cell r="O1314">
            <v>2022</v>
          </cell>
          <cell r="P1314" t="str">
            <v>Japan</v>
          </cell>
          <cell r="Q1314" t="str">
            <v>TR-Transport - Operations</v>
          </cell>
          <cell r="R1314" t="str">
            <v>GWC</v>
          </cell>
          <cell r="S1314" t="str">
            <v>LVQ</v>
          </cell>
          <cell r="T1314"/>
          <cell r="U1314"/>
          <cell r="V1314"/>
          <cell r="W1314">
            <v>4</v>
          </cell>
          <cell r="X1314" t="str">
            <v>White</v>
          </cell>
          <cell r="Y1314"/>
          <cell r="Z1314"/>
          <cell r="AA1314" t="str">
            <v>Diesel</v>
          </cell>
          <cell r="AB1314"/>
          <cell r="AC1314">
            <v>1</v>
          </cell>
          <cell r="AD1314"/>
          <cell r="AE1314">
            <v>3</v>
          </cell>
          <cell r="AF1314"/>
          <cell r="AG1314"/>
          <cell r="AH1314">
            <v>4</v>
          </cell>
          <cell r="AI1314">
            <v>4005</v>
          </cell>
          <cell r="AJ1314">
            <v>6500</v>
          </cell>
          <cell r="AK1314">
            <v>2495</v>
          </cell>
          <cell r="AL1314">
            <v>464</v>
          </cell>
          <cell r="AM1314">
            <v>492</v>
          </cell>
          <cell r="AN1314">
            <v>204</v>
          </cell>
          <cell r="AO1314">
            <v>224</v>
          </cell>
          <cell r="AP1314">
            <v>203</v>
          </cell>
          <cell r="AQ1314">
            <v>225</v>
          </cell>
          <cell r="AR1314">
            <v>311</v>
          </cell>
          <cell r="AS1314" t="str">
            <v>THERMO KING T-560R</v>
          </cell>
          <cell r="AT1314"/>
          <cell r="AU1314" t="str">
            <v>DAUTEL</v>
          </cell>
          <cell r="AV1314" t="str">
            <v>DSN20-08635</v>
          </cell>
          <cell r="AW1314" t="str">
            <v>1000 KG</v>
          </cell>
          <cell r="AX1314"/>
          <cell r="AY1314" t="e">
            <v>#N/A</v>
          </cell>
          <cell r="AZ1314"/>
          <cell r="BA1314">
            <v>45194</v>
          </cell>
          <cell r="BB1314"/>
          <cell r="BC1314" t="e">
            <v>#N/A</v>
          </cell>
          <cell r="BD1314"/>
          <cell r="BE1314"/>
          <cell r="BF1314"/>
          <cell r="BG1314"/>
          <cell r="BH1314"/>
          <cell r="BI1314"/>
          <cell r="BJ1314"/>
          <cell r="BK1314">
            <v>44834</v>
          </cell>
          <cell r="BL1314"/>
          <cell r="BM1314"/>
          <cell r="BN1314"/>
          <cell r="BO1314"/>
          <cell r="BP1314"/>
          <cell r="BQ1314">
            <v>1108050100</v>
          </cell>
        </row>
        <row r="1315">
          <cell r="C1315">
            <v>2046</v>
          </cell>
          <cell r="D1315" t="str">
            <v>Active</v>
          </cell>
          <cell r="E1315" t="str">
            <v>Mitsubishi</v>
          </cell>
          <cell r="F1315" t="str">
            <v>Manuel</v>
          </cell>
          <cell r="G1315" t="str">
            <v>FUSO</v>
          </cell>
          <cell r="H1315" t="str">
            <v>Rigid Truck</v>
          </cell>
          <cell r="I1315" t="str">
            <v>Single Cabin</v>
          </cell>
          <cell r="J1315" t="str">
            <v>4 Ton Reefer box with Tail lift</v>
          </cell>
          <cell r="K1315"/>
          <cell r="L1315" t="str">
            <v>7.50R16</v>
          </cell>
          <cell r="M1315"/>
          <cell r="N1315" t="str">
            <v>MEC2023P9NP052876</v>
          </cell>
          <cell r="O1315">
            <v>2022</v>
          </cell>
          <cell r="P1315" t="str">
            <v>Japan</v>
          </cell>
          <cell r="Q1315" t="str">
            <v>TR-Transport - Operations</v>
          </cell>
          <cell r="R1315" t="str">
            <v>GWC</v>
          </cell>
          <cell r="S1315" t="str">
            <v>LVQ</v>
          </cell>
          <cell r="T1315"/>
          <cell r="U1315"/>
          <cell r="V1315"/>
          <cell r="W1315">
            <v>4</v>
          </cell>
          <cell r="X1315" t="str">
            <v>White</v>
          </cell>
          <cell r="Y1315"/>
          <cell r="Z1315"/>
          <cell r="AA1315" t="str">
            <v>Diesel</v>
          </cell>
          <cell r="AB1315"/>
          <cell r="AC1315">
            <v>1</v>
          </cell>
          <cell r="AD1315"/>
          <cell r="AE1315">
            <v>3</v>
          </cell>
          <cell r="AF1315"/>
          <cell r="AG1315"/>
          <cell r="AH1315">
            <v>4</v>
          </cell>
          <cell r="AI1315">
            <v>4005</v>
          </cell>
          <cell r="AJ1315">
            <v>6500</v>
          </cell>
          <cell r="AK1315">
            <v>2495</v>
          </cell>
          <cell r="AL1315">
            <v>464</v>
          </cell>
          <cell r="AM1315">
            <v>492</v>
          </cell>
          <cell r="AN1315">
            <v>204</v>
          </cell>
          <cell r="AO1315">
            <v>224</v>
          </cell>
          <cell r="AP1315">
            <v>203</v>
          </cell>
          <cell r="AQ1315">
            <v>224</v>
          </cell>
          <cell r="AR1315">
            <v>311</v>
          </cell>
          <cell r="AS1315" t="str">
            <v>THERMO KING T-560R</v>
          </cell>
          <cell r="AT1315"/>
          <cell r="AU1315" t="str">
            <v>DAUTEL</v>
          </cell>
          <cell r="AV1315" t="str">
            <v>DSN20-08617</v>
          </cell>
          <cell r="AW1315" t="str">
            <v>1000 KG</v>
          </cell>
          <cell r="AX1315"/>
          <cell r="AY1315" t="e">
            <v>#N/A</v>
          </cell>
          <cell r="AZ1315"/>
          <cell r="BA1315">
            <v>45194</v>
          </cell>
          <cell r="BB1315"/>
          <cell r="BC1315" t="e">
            <v>#N/A</v>
          </cell>
          <cell r="BD1315"/>
          <cell r="BE1315"/>
          <cell r="BF1315"/>
          <cell r="BG1315"/>
          <cell r="BH1315"/>
          <cell r="BI1315"/>
          <cell r="BJ1315"/>
          <cell r="BK1315">
            <v>44834</v>
          </cell>
          <cell r="BL1315"/>
          <cell r="BM1315"/>
          <cell r="BN1315"/>
          <cell r="BO1315"/>
          <cell r="BP1315"/>
          <cell r="BQ1315">
            <v>1108050100</v>
          </cell>
        </row>
        <row r="1316">
          <cell r="C1316">
            <v>2047</v>
          </cell>
          <cell r="D1316" t="str">
            <v>Active</v>
          </cell>
          <cell r="E1316" t="str">
            <v>Mitsubishi</v>
          </cell>
          <cell r="F1316" t="str">
            <v>Manuel</v>
          </cell>
          <cell r="G1316" t="str">
            <v>FUSO</v>
          </cell>
          <cell r="H1316" t="str">
            <v>Rigid Truck</v>
          </cell>
          <cell r="I1316" t="str">
            <v>Single Cabin</v>
          </cell>
          <cell r="J1316" t="str">
            <v>4 Ton Reefer box with Tail lift</v>
          </cell>
          <cell r="K1316"/>
          <cell r="L1316" t="str">
            <v>7.50R16</v>
          </cell>
          <cell r="M1316"/>
          <cell r="N1316" t="str">
            <v>MEC2023P7NP053394</v>
          </cell>
          <cell r="O1316">
            <v>2022</v>
          </cell>
          <cell r="P1316" t="str">
            <v>Japan</v>
          </cell>
          <cell r="Q1316" t="str">
            <v>TR-Transport - Operations</v>
          </cell>
          <cell r="R1316" t="str">
            <v>GWC</v>
          </cell>
          <cell r="S1316" t="str">
            <v>LVQ</v>
          </cell>
          <cell r="T1316"/>
          <cell r="U1316"/>
          <cell r="V1316"/>
          <cell r="W1316">
            <v>4</v>
          </cell>
          <cell r="X1316" t="str">
            <v>White</v>
          </cell>
          <cell r="Y1316"/>
          <cell r="Z1316"/>
          <cell r="AA1316" t="str">
            <v>Diesel</v>
          </cell>
          <cell r="AB1316"/>
          <cell r="AC1316">
            <v>1</v>
          </cell>
          <cell r="AD1316"/>
          <cell r="AE1316">
            <v>3</v>
          </cell>
          <cell r="AF1316"/>
          <cell r="AG1316"/>
          <cell r="AH1316">
            <v>4</v>
          </cell>
          <cell r="AI1316">
            <v>4005</v>
          </cell>
          <cell r="AJ1316">
            <v>6500</v>
          </cell>
          <cell r="AK1316">
            <v>2495</v>
          </cell>
          <cell r="AL1316">
            <v>465</v>
          </cell>
          <cell r="AM1316">
            <v>492</v>
          </cell>
          <cell r="AN1316">
            <v>204</v>
          </cell>
          <cell r="AO1316">
            <v>224</v>
          </cell>
          <cell r="AP1316">
            <v>203</v>
          </cell>
          <cell r="AQ1316">
            <v>225</v>
          </cell>
          <cell r="AR1316">
            <v>311</v>
          </cell>
          <cell r="AS1316" t="str">
            <v>THERMO KING T-560R</v>
          </cell>
          <cell r="AT1316"/>
          <cell r="AU1316" t="str">
            <v>Dhollandia</v>
          </cell>
          <cell r="AV1316">
            <v>21112826</v>
          </cell>
          <cell r="AW1316" t="str">
            <v>1500 KG</v>
          </cell>
          <cell r="AX1316"/>
          <cell r="AY1316" t="e">
            <v>#N/A</v>
          </cell>
          <cell r="AZ1316"/>
          <cell r="BA1316">
            <v>45194</v>
          </cell>
          <cell r="BB1316"/>
          <cell r="BC1316" t="e">
            <v>#N/A</v>
          </cell>
          <cell r="BD1316"/>
          <cell r="BE1316"/>
          <cell r="BF1316"/>
          <cell r="BG1316"/>
          <cell r="BH1316"/>
          <cell r="BI1316"/>
          <cell r="BJ1316"/>
          <cell r="BK1316">
            <v>44834</v>
          </cell>
          <cell r="BL1316"/>
          <cell r="BM1316"/>
          <cell r="BN1316"/>
          <cell r="BO1316"/>
          <cell r="BP1316"/>
          <cell r="BQ1316">
            <v>1108050100</v>
          </cell>
        </row>
        <row r="1317">
          <cell r="C1317">
            <v>2048</v>
          </cell>
          <cell r="D1317" t="str">
            <v>Active</v>
          </cell>
          <cell r="E1317" t="str">
            <v>Mitsubishi</v>
          </cell>
          <cell r="F1317" t="str">
            <v>Manuel</v>
          </cell>
          <cell r="G1317" t="str">
            <v>FUSO</v>
          </cell>
          <cell r="H1317" t="str">
            <v>Rigid Truck</v>
          </cell>
          <cell r="I1317" t="str">
            <v>Single Cabin</v>
          </cell>
          <cell r="J1317" t="str">
            <v>4 Ton Reefer box with Tail lift</v>
          </cell>
          <cell r="K1317"/>
          <cell r="L1317" t="str">
            <v>7.50R16</v>
          </cell>
          <cell r="M1317"/>
          <cell r="N1317" t="str">
            <v xml:space="preserve"> MEC2023PXNP052711.</v>
          </cell>
          <cell r="O1317">
            <v>2022</v>
          </cell>
          <cell r="P1317" t="str">
            <v>Japan</v>
          </cell>
          <cell r="Q1317" t="str">
            <v>TR-Transport - Operations</v>
          </cell>
          <cell r="R1317" t="str">
            <v>GWC</v>
          </cell>
          <cell r="S1317" t="str">
            <v>LVQ</v>
          </cell>
          <cell r="T1317"/>
          <cell r="U1317"/>
          <cell r="V1317"/>
          <cell r="W1317">
            <v>4</v>
          </cell>
          <cell r="X1317" t="str">
            <v>White</v>
          </cell>
          <cell r="Y1317"/>
          <cell r="Z1317"/>
          <cell r="AA1317" t="str">
            <v>Diesel</v>
          </cell>
          <cell r="AB1317"/>
          <cell r="AC1317">
            <v>1</v>
          </cell>
          <cell r="AD1317"/>
          <cell r="AE1317">
            <v>3</v>
          </cell>
          <cell r="AF1317"/>
          <cell r="AG1317"/>
          <cell r="AH1317">
            <v>4</v>
          </cell>
          <cell r="AI1317">
            <v>4005</v>
          </cell>
          <cell r="AJ1317">
            <v>6500</v>
          </cell>
          <cell r="AK1317">
            <v>2495</v>
          </cell>
          <cell r="AL1317">
            <v>464</v>
          </cell>
          <cell r="AM1317">
            <v>492</v>
          </cell>
          <cell r="AN1317">
            <v>197</v>
          </cell>
          <cell r="AO1317">
            <v>222</v>
          </cell>
          <cell r="AP1317">
            <v>203</v>
          </cell>
          <cell r="AQ1317">
            <v>225</v>
          </cell>
          <cell r="AR1317">
            <v>311</v>
          </cell>
          <cell r="AS1317" t="str">
            <v>THERMO KING T-560R</v>
          </cell>
          <cell r="AT1317"/>
          <cell r="AU1317" t="str">
            <v>DAUTEL</v>
          </cell>
          <cell r="AV1317" t="str">
            <v>DSN20-08634</v>
          </cell>
          <cell r="AW1317" t="str">
            <v>1000 KG</v>
          </cell>
          <cell r="AX1317"/>
          <cell r="AY1317" t="e">
            <v>#N/A</v>
          </cell>
          <cell r="AZ1317"/>
          <cell r="BA1317">
            <v>45194</v>
          </cell>
          <cell r="BB1317"/>
          <cell r="BC1317" t="e">
            <v>#N/A</v>
          </cell>
          <cell r="BD1317"/>
          <cell r="BE1317"/>
          <cell r="BF1317"/>
          <cell r="BG1317"/>
          <cell r="BH1317"/>
          <cell r="BI1317"/>
          <cell r="BJ1317"/>
          <cell r="BK1317">
            <v>44834</v>
          </cell>
          <cell r="BL1317"/>
          <cell r="BM1317"/>
          <cell r="BN1317"/>
          <cell r="BO1317"/>
          <cell r="BP1317"/>
          <cell r="BQ1317">
            <v>1108050100</v>
          </cell>
        </row>
        <row r="1318">
          <cell r="C1318">
            <v>2049</v>
          </cell>
          <cell r="D1318" t="str">
            <v>Active</v>
          </cell>
          <cell r="E1318" t="str">
            <v>ISUZU</v>
          </cell>
          <cell r="F1318" t="str">
            <v>Manuel</v>
          </cell>
          <cell r="G1318" t="str">
            <v>FSR</v>
          </cell>
          <cell r="H1318" t="str">
            <v>Rigid Truck</v>
          </cell>
          <cell r="I1318" t="str">
            <v>Single Cabin</v>
          </cell>
          <cell r="J1318" t="str">
            <v>9.5 Ton Reefer box without Tail lift</v>
          </cell>
          <cell r="K1318"/>
          <cell r="L1318" t="str">
            <v>265/70R19.5</v>
          </cell>
          <cell r="M1318"/>
          <cell r="N1318" t="str">
            <v>RS1M6M135NW000172</v>
          </cell>
          <cell r="O1318">
            <v>2022</v>
          </cell>
          <cell r="P1318" t="str">
            <v>Japan</v>
          </cell>
          <cell r="Q1318" t="str">
            <v>TR-Transport - Operations</v>
          </cell>
          <cell r="R1318" t="str">
            <v>GWC</v>
          </cell>
          <cell r="S1318" t="str">
            <v>LVQ</v>
          </cell>
          <cell r="T1318"/>
          <cell r="U1318"/>
          <cell r="V1318"/>
          <cell r="W1318">
            <v>6</v>
          </cell>
          <cell r="X1318" t="str">
            <v>White</v>
          </cell>
          <cell r="Y1318"/>
          <cell r="Z1318"/>
          <cell r="AA1318" t="str">
            <v>Diesel</v>
          </cell>
          <cell r="AB1318"/>
          <cell r="AC1318">
            <v>1</v>
          </cell>
          <cell r="AD1318"/>
          <cell r="AE1318">
            <v>3</v>
          </cell>
          <cell r="AF1318"/>
          <cell r="AG1318"/>
          <cell r="AH1318">
            <v>9.5</v>
          </cell>
          <cell r="AI1318">
            <v>9490</v>
          </cell>
          <cell r="AJ1318">
            <v>13500</v>
          </cell>
          <cell r="AK1318">
            <v>4010</v>
          </cell>
          <cell r="AL1318">
            <v>580</v>
          </cell>
          <cell r="AM1318">
            <v>608</v>
          </cell>
          <cell r="AN1318">
            <v>207</v>
          </cell>
          <cell r="AO1318">
            <v>232</v>
          </cell>
          <cell r="AP1318">
            <v>206</v>
          </cell>
          <cell r="AQ1318">
            <v>230</v>
          </cell>
          <cell r="AR1318">
            <v>330</v>
          </cell>
          <cell r="AS1318" t="str">
            <v>THERMO KING T-600R</v>
          </cell>
          <cell r="AT1318"/>
          <cell r="AU1318" t="str">
            <v>-</v>
          </cell>
          <cell r="AV1318" t="str">
            <v>-</v>
          </cell>
          <cell r="AW1318" t="str">
            <v>-</v>
          </cell>
          <cell r="AX1318"/>
          <cell r="AY1318" t="e">
            <v>#N/A</v>
          </cell>
          <cell r="AZ1318"/>
          <cell r="BA1318">
            <v>45200</v>
          </cell>
          <cell r="BB1318"/>
          <cell r="BC1318" t="e">
            <v>#N/A</v>
          </cell>
          <cell r="BD1318"/>
          <cell r="BE1318"/>
          <cell r="BF1318"/>
          <cell r="BG1318"/>
          <cell r="BH1318"/>
          <cell r="BI1318"/>
          <cell r="BJ1318"/>
          <cell r="BK1318">
            <v>44837</v>
          </cell>
          <cell r="BL1318"/>
          <cell r="BM1318"/>
          <cell r="BN1318"/>
          <cell r="BO1318"/>
          <cell r="BP1318"/>
          <cell r="BQ1318">
            <v>1108050100</v>
          </cell>
        </row>
        <row r="1319">
          <cell r="C1319">
            <v>2050</v>
          </cell>
          <cell r="D1319" t="str">
            <v>Active</v>
          </cell>
          <cell r="E1319" t="str">
            <v>Mitsubishi</v>
          </cell>
          <cell r="F1319" t="str">
            <v>Manuel</v>
          </cell>
          <cell r="G1319" t="str">
            <v>FUSO</v>
          </cell>
          <cell r="H1319" t="str">
            <v>Rigid Truck</v>
          </cell>
          <cell r="I1319" t="str">
            <v>Single Cabin</v>
          </cell>
          <cell r="J1319" t="str">
            <v>4 Ton Reefer box without Tail lift</v>
          </cell>
          <cell r="K1319"/>
          <cell r="L1319" t="str">
            <v>7.50R16</v>
          </cell>
          <cell r="M1319"/>
          <cell r="N1319" t="str">
            <v xml:space="preserve"> MEC2023PXNP052854</v>
          </cell>
          <cell r="O1319">
            <v>2022</v>
          </cell>
          <cell r="P1319" t="str">
            <v>Japan</v>
          </cell>
          <cell r="Q1319" t="str">
            <v>TR-Transport - Operations</v>
          </cell>
          <cell r="R1319" t="str">
            <v>GWC</v>
          </cell>
          <cell r="S1319" t="str">
            <v>LVQ</v>
          </cell>
          <cell r="T1319"/>
          <cell r="U1319"/>
          <cell r="V1319"/>
          <cell r="W1319">
            <v>4</v>
          </cell>
          <cell r="X1319" t="str">
            <v>White</v>
          </cell>
          <cell r="Y1319"/>
          <cell r="Z1319"/>
          <cell r="AA1319" t="str">
            <v>Diesel</v>
          </cell>
          <cell r="AB1319"/>
          <cell r="AC1319">
            <v>1</v>
          </cell>
          <cell r="AD1319"/>
          <cell r="AE1319">
            <v>3</v>
          </cell>
          <cell r="AF1319"/>
          <cell r="AG1319"/>
          <cell r="AH1319">
            <v>4</v>
          </cell>
          <cell r="AI1319">
            <v>4005</v>
          </cell>
          <cell r="AJ1319">
            <v>6500</v>
          </cell>
          <cell r="AK1319">
            <v>2495</v>
          </cell>
          <cell r="AL1319">
            <v>465</v>
          </cell>
          <cell r="AM1319">
            <v>492</v>
          </cell>
          <cell r="AN1319">
            <v>203</v>
          </cell>
          <cell r="AO1319">
            <v>224</v>
          </cell>
          <cell r="AP1319">
            <v>203</v>
          </cell>
          <cell r="AQ1319">
            <v>225</v>
          </cell>
          <cell r="AR1319">
            <v>311</v>
          </cell>
          <cell r="AS1319" t="str">
            <v>THERMO KING T-560R</v>
          </cell>
          <cell r="AT1319"/>
          <cell r="AU1319" t="str">
            <v>-</v>
          </cell>
          <cell r="AV1319" t="str">
            <v>-</v>
          </cell>
          <cell r="AW1319" t="str">
            <v>-</v>
          </cell>
          <cell r="AX1319"/>
          <cell r="AY1319" t="e">
            <v>#N/A</v>
          </cell>
          <cell r="AZ1319"/>
          <cell r="BA1319">
            <v>45200</v>
          </cell>
          <cell r="BB1319"/>
          <cell r="BC1319" t="e">
            <v>#N/A</v>
          </cell>
          <cell r="BD1319"/>
          <cell r="BE1319"/>
          <cell r="BF1319"/>
          <cell r="BG1319"/>
          <cell r="BH1319"/>
          <cell r="BI1319"/>
          <cell r="BJ1319"/>
          <cell r="BK1319">
            <v>44837</v>
          </cell>
          <cell r="BL1319"/>
          <cell r="BM1319"/>
          <cell r="BN1319"/>
          <cell r="BO1319"/>
          <cell r="BP1319"/>
          <cell r="BQ1319">
            <v>1108050100</v>
          </cell>
        </row>
        <row r="1320">
          <cell r="C1320">
            <v>2051</v>
          </cell>
          <cell r="D1320" t="str">
            <v>Active</v>
          </cell>
          <cell r="E1320" t="str">
            <v>Mitsubishi</v>
          </cell>
          <cell r="F1320" t="str">
            <v>Manuel</v>
          </cell>
          <cell r="G1320" t="str">
            <v>FUSO</v>
          </cell>
          <cell r="H1320" t="str">
            <v>Rigid Truck</v>
          </cell>
          <cell r="I1320" t="str">
            <v>Single Cabin</v>
          </cell>
          <cell r="J1320" t="str">
            <v>4 Ton Reefer box with Tail lift</v>
          </cell>
          <cell r="K1320"/>
          <cell r="L1320" t="str">
            <v>7.50R16</v>
          </cell>
          <cell r="M1320"/>
          <cell r="N1320" t="str">
            <v>MEC2023P4NP052963</v>
          </cell>
          <cell r="O1320">
            <v>2022</v>
          </cell>
          <cell r="P1320" t="str">
            <v>Japan</v>
          </cell>
          <cell r="Q1320" t="str">
            <v>TR-Transport - Operations</v>
          </cell>
          <cell r="R1320" t="str">
            <v>GWC</v>
          </cell>
          <cell r="S1320" t="str">
            <v>LVQ</v>
          </cell>
          <cell r="T1320"/>
          <cell r="U1320"/>
          <cell r="V1320"/>
          <cell r="W1320">
            <v>4</v>
          </cell>
          <cell r="X1320" t="str">
            <v>White</v>
          </cell>
          <cell r="Y1320"/>
          <cell r="Z1320"/>
          <cell r="AA1320" t="str">
            <v>Diesel</v>
          </cell>
          <cell r="AB1320"/>
          <cell r="AC1320">
            <v>1</v>
          </cell>
          <cell r="AD1320"/>
          <cell r="AE1320">
            <v>3</v>
          </cell>
          <cell r="AF1320"/>
          <cell r="AG1320"/>
          <cell r="AH1320">
            <v>4</v>
          </cell>
          <cell r="AI1320">
            <v>4005</v>
          </cell>
          <cell r="AJ1320">
            <v>6500</v>
          </cell>
          <cell r="AK1320">
            <v>2495</v>
          </cell>
          <cell r="AL1320">
            <v>464</v>
          </cell>
          <cell r="AM1320">
            <v>492</v>
          </cell>
          <cell r="AN1320">
            <v>203</v>
          </cell>
          <cell r="AO1320">
            <v>224</v>
          </cell>
          <cell r="AP1320">
            <v>202</v>
          </cell>
          <cell r="AQ1320">
            <v>225</v>
          </cell>
          <cell r="AR1320">
            <v>311</v>
          </cell>
          <cell r="AS1320" t="str">
            <v>THERMO KING T-560R</v>
          </cell>
          <cell r="AT1320"/>
          <cell r="AU1320" t="str">
            <v>DAUTEL</v>
          </cell>
          <cell r="AV1320" t="str">
            <v>DSN20-08599</v>
          </cell>
          <cell r="AW1320" t="str">
            <v>1000 KG</v>
          </cell>
          <cell r="AX1320"/>
          <cell r="AY1320" t="e">
            <v>#N/A</v>
          </cell>
          <cell r="AZ1320"/>
          <cell r="BA1320">
            <v>45200</v>
          </cell>
          <cell r="BB1320"/>
          <cell r="BC1320" t="e">
            <v>#N/A</v>
          </cell>
          <cell r="BD1320"/>
          <cell r="BE1320"/>
          <cell r="BF1320"/>
          <cell r="BG1320"/>
          <cell r="BH1320"/>
          <cell r="BI1320"/>
          <cell r="BJ1320"/>
          <cell r="BK1320">
            <v>44837</v>
          </cell>
          <cell r="BL1320"/>
          <cell r="BM1320"/>
          <cell r="BN1320"/>
          <cell r="BO1320"/>
          <cell r="BP1320"/>
          <cell r="BQ1320">
            <v>1108050100</v>
          </cell>
        </row>
        <row r="1321">
          <cell r="C1321">
            <v>2052</v>
          </cell>
          <cell r="D1321" t="str">
            <v>Active</v>
          </cell>
          <cell r="E1321" t="str">
            <v>Mitsubishi</v>
          </cell>
          <cell r="F1321" t="str">
            <v>Manuel</v>
          </cell>
          <cell r="G1321" t="str">
            <v>FUSO</v>
          </cell>
          <cell r="H1321" t="str">
            <v>Rigid Truck</v>
          </cell>
          <cell r="I1321" t="str">
            <v>Single Cabin</v>
          </cell>
          <cell r="J1321" t="str">
            <v>4 Ton Reefer box with Tail lift</v>
          </cell>
          <cell r="K1321"/>
          <cell r="L1321" t="str">
            <v>7.50R16</v>
          </cell>
          <cell r="M1321"/>
          <cell r="N1321" t="str">
            <v>MEC2023P5NP053135</v>
          </cell>
          <cell r="O1321">
            <v>2022</v>
          </cell>
          <cell r="P1321" t="str">
            <v>Japan</v>
          </cell>
          <cell r="Q1321" t="str">
            <v>TR-Transport - Operations</v>
          </cell>
          <cell r="R1321" t="str">
            <v>GWC</v>
          </cell>
          <cell r="S1321" t="str">
            <v>LVQ</v>
          </cell>
          <cell r="T1321"/>
          <cell r="U1321"/>
          <cell r="V1321"/>
          <cell r="W1321">
            <v>4</v>
          </cell>
          <cell r="X1321" t="str">
            <v>White</v>
          </cell>
          <cell r="Y1321"/>
          <cell r="Z1321"/>
          <cell r="AA1321" t="str">
            <v>Diesel</v>
          </cell>
          <cell r="AB1321"/>
          <cell r="AC1321">
            <v>1</v>
          </cell>
          <cell r="AD1321"/>
          <cell r="AE1321">
            <v>3</v>
          </cell>
          <cell r="AF1321"/>
          <cell r="AG1321"/>
          <cell r="AH1321">
            <v>4</v>
          </cell>
          <cell r="AI1321">
            <v>4005</v>
          </cell>
          <cell r="AJ1321">
            <v>6500</v>
          </cell>
          <cell r="AK1321">
            <v>2495</v>
          </cell>
          <cell r="AL1321">
            <v>464</v>
          </cell>
          <cell r="AM1321">
            <v>492</v>
          </cell>
          <cell r="AN1321">
            <v>204</v>
          </cell>
          <cell r="AO1321">
            <v>224</v>
          </cell>
          <cell r="AP1321">
            <v>203</v>
          </cell>
          <cell r="AQ1321">
            <v>225</v>
          </cell>
          <cell r="AR1321">
            <v>311</v>
          </cell>
          <cell r="AS1321" t="str">
            <v>THERMO KING T-560R</v>
          </cell>
          <cell r="AT1321"/>
          <cell r="AU1321" t="str">
            <v>DAUTEL</v>
          </cell>
          <cell r="AV1321" t="str">
            <v>DSN20-08616</v>
          </cell>
          <cell r="AW1321" t="str">
            <v>1000 KG</v>
          </cell>
          <cell r="AX1321"/>
          <cell r="AY1321" t="e">
            <v>#N/A</v>
          </cell>
          <cell r="AZ1321"/>
          <cell r="BA1321">
            <v>45200</v>
          </cell>
          <cell r="BB1321"/>
          <cell r="BC1321" t="e">
            <v>#N/A</v>
          </cell>
          <cell r="BD1321"/>
          <cell r="BE1321"/>
          <cell r="BF1321"/>
          <cell r="BG1321"/>
          <cell r="BH1321"/>
          <cell r="BI1321"/>
          <cell r="BJ1321"/>
          <cell r="BK1321">
            <v>44837</v>
          </cell>
          <cell r="BL1321"/>
          <cell r="BM1321"/>
          <cell r="BN1321"/>
          <cell r="BO1321"/>
          <cell r="BP1321"/>
          <cell r="BQ1321">
            <v>1108050100</v>
          </cell>
        </row>
        <row r="1322">
          <cell r="C1322">
            <v>2053</v>
          </cell>
          <cell r="D1322" t="str">
            <v>Active</v>
          </cell>
          <cell r="E1322" t="str">
            <v>Mitsubishi</v>
          </cell>
          <cell r="F1322" t="str">
            <v>Manuel</v>
          </cell>
          <cell r="G1322" t="str">
            <v>FUSO</v>
          </cell>
          <cell r="H1322" t="str">
            <v>Rigid Truck</v>
          </cell>
          <cell r="I1322" t="str">
            <v>Single Cabin</v>
          </cell>
          <cell r="J1322" t="str">
            <v>4 Ton Reefer box without Tail lift</v>
          </cell>
          <cell r="K1322"/>
          <cell r="L1322" t="str">
            <v>7.50R16</v>
          </cell>
          <cell r="M1322"/>
          <cell r="N1322" t="str">
            <v>MEC2023P7NP053959</v>
          </cell>
          <cell r="O1322">
            <v>2022</v>
          </cell>
          <cell r="P1322" t="str">
            <v>Japan</v>
          </cell>
          <cell r="Q1322" t="str">
            <v>TR-Transport - Operations</v>
          </cell>
          <cell r="R1322" t="str">
            <v>GWC</v>
          </cell>
          <cell r="S1322" t="str">
            <v>LVQ</v>
          </cell>
          <cell r="T1322"/>
          <cell r="U1322"/>
          <cell r="V1322"/>
          <cell r="W1322">
            <v>4</v>
          </cell>
          <cell r="X1322" t="str">
            <v>White</v>
          </cell>
          <cell r="Y1322"/>
          <cell r="Z1322"/>
          <cell r="AA1322" t="str">
            <v>Diesel</v>
          </cell>
          <cell r="AB1322"/>
          <cell r="AC1322">
            <v>1</v>
          </cell>
          <cell r="AD1322"/>
          <cell r="AE1322">
            <v>3</v>
          </cell>
          <cell r="AF1322"/>
          <cell r="AG1322"/>
          <cell r="AH1322">
            <v>4</v>
          </cell>
          <cell r="AI1322">
            <v>4005</v>
          </cell>
          <cell r="AJ1322">
            <v>6500</v>
          </cell>
          <cell r="AK1322">
            <v>2495</v>
          </cell>
          <cell r="AL1322">
            <v>465</v>
          </cell>
          <cell r="AM1322">
            <v>492</v>
          </cell>
          <cell r="AN1322">
            <v>204</v>
          </cell>
          <cell r="AO1322">
            <v>224</v>
          </cell>
          <cell r="AP1322">
            <v>203</v>
          </cell>
          <cell r="AQ1322">
            <v>225</v>
          </cell>
          <cell r="AR1322">
            <v>311</v>
          </cell>
          <cell r="AS1322" t="str">
            <v>THERMO KING T-560R</v>
          </cell>
          <cell r="AT1322"/>
          <cell r="AU1322" t="str">
            <v>-</v>
          </cell>
          <cell r="AV1322" t="str">
            <v>-</v>
          </cell>
          <cell r="AW1322" t="str">
            <v>-</v>
          </cell>
          <cell r="AX1322"/>
          <cell r="AY1322" t="e">
            <v>#N/A</v>
          </cell>
          <cell r="AZ1322"/>
          <cell r="BA1322">
            <v>45200</v>
          </cell>
          <cell r="BB1322"/>
          <cell r="BC1322" t="e">
            <v>#N/A</v>
          </cell>
          <cell r="BD1322"/>
          <cell r="BE1322"/>
          <cell r="BF1322"/>
          <cell r="BG1322"/>
          <cell r="BH1322"/>
          <cell r="BI1322"/>
          <cell r="BJ1322"/>
          <cell r="BK1322">
            <v>44837</v>
          </cell>
          <cell r="BL1322"/>
          <cell r="BM1322"/>
          <cell r="BN1322"/>
          <cell r="BO1322"/>
          <cell r="BP1322"/>
          <cell r="BQ1322">
            <v>1108050100</v>
          </cell>
        </row>
        <row r="1323">
          <cell r="C1323">
            <v>2054</v>
          </cell>
          <cell r="D1323" t="str">
            <v>Active</v>
          </cell>
          <cell r="E1323" t="str">
            <v>Mitsubishi</v>
          </cell>
          <cell r="F1323" t="str">
            <v>Manuel</v>
          </cell>
          <cell r="G1323" t="str">
            <v>FUSO</v>
          </cell>
          <cell r="H1323" t="str">
            <v>Rigid Truck</v>
          </cell>
          <cell r="I1323" t="str">
            <v>Single Cabin</v>
          </cell>
          <cell r="J1323" t="str">
            <v>4 Ton Reefer box with Tail lift</v>
          </cell>
          <cell r="K1323"/>
          <cell r="L1323" t="str">
            <v>7.50R16</v>
          </cell>
          <cell r="M1323"/>
          <cell r="N1323" t="str">
            <v>MEC2023P9NP053333</v>
          </cell>
          <cell r="O1323">
            <v>2022</v>
          </cell>
          <cell r="P1323" t="str">
            <v>Japan</v>
          </cell>
          <cell r="Q1323" t="str">
            <v>TR-Transport - Operations</v>
          </cell>
          <cell r="R1323" t="str">
            <v>GWC</v>
          </cell>
          <cell r="S1323" t="str">
            <v>LVQ</v>
          </cell>
          <cell r="T1323"/>
          <cell r="U1323"/>
          <cell r="V1323"/>
          <cell r="W1323">
            <v>4</v>
          </cell>
          <cell r="X1323" t="str">
            <v>White</v>
          </cell>
          <cell r="Y1323"/>
          <cell r="Z1323"/>
          <cell r="AA1323" t="str">
            <v>Diesel</v>
          </cell>
          <cell r="AB1323"/>
          <cell r="AC1323">
            <v>1</v>
          </cell>
          <cell r="AD1323"/>
          <cell r="AE1323">
            <v>3</v>
          </cell>
          <cell r="AF1323"/>
          <cell r="AG1323"/>
          <cell r="AH1323">
            <v>4</v>
          </cell>
          <cell r="AI1323">
            <v>4005</v>
          </cell>
          <cell r="AJ1323">
            <v>6500</v>
          </cell>
          <cell r="AK1323">
            <v>2495</v>
          </cell>
          <cell r="AL1323">
            <v>464</v>
          </cell>
          <cell r="AM1323">
            <v>492</v>
          </cell>
          <cell r="AN1323">
            <v>204</v>
          </cell>
          <cell r="AO1323">
            <v>224</v>
          </cell>
          <cell r="AP1323">
            <v>203</v>
          </cell>
          <cell r="AQ1323">
            <v>225</v>
          </cell>
          <cell r="AR1323">
            <v>311</v>
          </cell>
          <cell r="AS1323" t="str">
            <v>THERMO KING T-560R</v>
          </cell>
          <cell r="AT1323"/>
          <cell r="AU1323" t="str">
            <v>Dhollandia</v>
          </cell>
          <cell r="AV1323">
            <v>21123218</v>
          </cell>
          <cell r="AW1323" t="str">
            <v>1500 KG</v>
          </cell>
          <cell r="AX1323"/>
          <cell r="AY1323" t="e">
            <v>#N/A</v>
          </cell>
          <cell r="AZ1323"/>
          <cell r="BA1323">
            <v>45200</v>
          </cell>
          <cell r="BB1323"/>
          <cell r="BC1323" t="e">
            <v>#N/A</v>
          </cell>
          <cell r="BD1323"/>
          <cell r="BE1323"/>
          <cell r="BF1323"/>
          <cell r="BG1323"/>
          <cell r="BH1323"/>
          <cell r="BI1323"/>
          <cell r="BJ1323"/>
          <cell r="BK1323">
            <v>44837</v>
          </cell>
          <cell r="BL1323"/>
          <cell r="BM1323"/>
          <cell r="BN1323"/>
          <cell r="BO1323"/>
          <cell r="BP1323"/>
          <cell r="BQ1323">
            <v>1108050100</v>
          </cell>
        </row>
        <row r="1324">
          <cell r="C1324">
            <v>2055</v>
          </cell>
          <cell r="D1324" t="str">
            <v>Active</v>
          </cell>
          <cell r="E1324" t="str">
            <v>Mitsubishi</v>
          </cell>
          <cell r="F1324" t="str">
            <v>Manuel</v>
          </cell>
          <cell r="G1324" t="str">
            <v>FUSO</v>
          </cell>
          <cell r="H1324" t="str">
            <v>Rigid Truck</v>
          </cell>
          <cell r="I1324" t="str">
            <v>Single Cabin</v>
          </cell>
          <cell r="J1324" t="str">
            <v>4 Ton Reefer box with Tail lift</v>
          </cell>
          <cell r="K1324"/>
          <cell r="L1324" t="str">
            <v>7.50R16</v>
          </cell>
          <cell r="M1324"/>
          <cell r="N1324" t="str">
            <v>MEC2023P7NP053895</v>
          </cell>
          <cell r="O1324">
            <v>2022</v>
          </cell>
          <cell r="P1324" t="str">
            <v>Japan</v>
          </cell>
          <cell r="Q1324" t="str">
            <v>TR-Transport - Operations</v>
          </cell>
          <cell r="R1324" t="str">
            <v>GWC</v>
          </cell>
          <cell r="S1324" t="str">
            <v>LVQ</v>
          </cell>
          <cell r="T1324"/>
          <cell r="U1324"/>
          <cell r="V1324"/>
          <cell r="W1324">
            <v>4</v>
          </cell>
          <cell r="X1324" t="str">
            <v>White</v>
          </cell>
          <cell r="Y1324"/>
          <cell r="Z1324"/>
          <cell r="AA1324" t="str">
            <v>Diesel</v>
          </cell>
          <cell r="AB1324"/>
          <cell r="AC1324">
            <v>1</v>
          </cell>
          <cell r="AD1324"/>
          <cell r="AE1324">
            <v>3</v>
          </cell>
          <cell r="AF1324"/>
          <cell r="AG1324"/>
          <cell r="AH1324">
            <v>4</v>
          </cell>
          <cell r="AI1324">
            <v>4005</v>
          </cell>
          <cell r="AJ1324">
            <v>6500</v>
          </cell>
          <cell r="AK1324">
            <v>2495</v>
          </cell>
          <cell r="AL1324">
            <v>465</v>
          </cell>
          <cell r="AM1324">
            <v>492</v>
          </cell>
          <cell r="AN1324">
            <v>204</v>
          </cell>
          <cell r="AO1324">
            <v>224</v>
          </cell>
          <cell r="AP1324">
            <v>203</v>
          </cell>
          <cell r="AQ1324">
            <v>225</v>
          </cell>
          <cell r="AR1324">
            <v>311</v>
          </cell>
          <cell r="AS1324" t="str">
            <v>THERMO KING T-560R</v>
          </cell>
          <cell r="AT1324"/>
          <cell r="AU1324" t="str">
            <v>Dhollandia</v>
          </cell>
          <cell r="AV1324">
            <v>21114819</v>
          </cell>
          <cell r="AW1324" t="str">
            <v>1500 KG</v>
          </cell>
          <cell r="AX1324"/>
          <cell r="AY1324" t="e">
            <v>#N/A</v>
          </cell>
          <cell r="AZ1324"/>
          <cell r="BA1324">
            <v>45200</v>
          </cell>
          <cell r="BB1324"/>
          <cell r="BC1324" t="e">
            <v>#N/A</v>
          </cell>
          <cell r="BD1324"/>
          <cell r="BE1324"/>
          <cell r="BF1324"/>
          <cell r="BG1324"/>
          <cell r="BH1324"/>
          <cell r="BI1324"/>
          <cell r="BJ1324"/>
          <cell r="BK1324">
            <v>44837</v>
          </cell>
          <cell r="BL1324"/>
          <cell r="BM1324"/>
          <cell r="BN1324"/>
          <cell r="BO1324"/>
          <cell r="BP1324"/>
          <cell r="BQ1324">
            <v>1108050100</v>
          </cell>
        </row>
        <row r="1325">
          <cell r="C1325">
            <v>2056</v>
          </cell>
          <cell r="D1325" t="str">
            <v>Active</v>
          </cell>
          <cell r="E1325" t="str">
            <v>Mitsubishi</v>
          </cell>
          <cell r="F1325" t="str">
            <v>Manuel</v>
          </cell>
          <cell r="G1325" t="str">
            <v>FUSO</v>
          </cell>
          <cell r="H1325" t="str">
            <v>Rigid Truck</v>
          </cell>
          <cell r="I1325" t="str">
            <v>Single Cabin</v>
          </cell>
          <cell r="J1325" t="str">
            <v>4 Ton Reefer box without Tail lift</v>
          </cell>
          <cell r="K1325"/>
          <cell r="L1325" t="str">
            <v>7.50R16</v>
          </cell>
          <cell r="M1325"/>
          <cell r="N1325" t="str">
            <v>MEC2023P3NP054171</v>
          </cell>
          <cell r="O1325">
            <v>2022</v>
          </cell>
          <cell r="P1325" t="str">
            <v>Japan</v>
          </cell>
          <cell r="Q1325" t="str">
            <v>TR-Transport - Operations</v>
          </cell>
          <cell r="R1325" t="str">
            <v>GWC</v>
          </cell>
          <cell r="S1325" t="str">
            <v>LVQ</v>
          </cell>
          <cell r="T1325"/>
          <cell r="U1325"/>
          <cell r="V1325"/>
          <cell r="W1325">
            <v>4</v>
          </cell>
          <cell r="X1325" t="str">
            <v>White</v>
          </cell>
          <cell r="Y1325"/>
          <cell r="Z1325"/>
          <cell r="AA1325" t="str">
            <v>Diesel</v>
          </cell>
          <cell r="AB1325"/>
          <cell r="AC1325">
            <v>1</v>
          </cell>
          <cell r="AD1325"/>
          <cell r="AE1325">
            <v>3</v>
          </cell>
          <cell r="AF1325"/>
          <cell r="AG1325"/>
          <cell r="AH1325">
            <v>4</v>
          </cell>
          <cell r="AI1325">
            <v>4005</v>
          </cell>
          <cell r="AJ1325">
            <v>6500</v>
          </cell>
          <cell r="AK1325">
            <v>2495</v>
          </cell>
          <cell r="AL1325">
            <v>465</v>
          </cell>
          <cell r="AM1325">
            <v>492</v>
          </cell>
          <cell r="AN1325">
            <v>204</v>
          </cell>
          <cell r="AO1325">
            <v>224</v>
          </cell>
          <cell r="AP1325">
            <v>203</v>
          </cell>
          <cell r="AQ1325">
            <v>225</v>
          </cell>
          <cell r="AR1325">
            <v>311</v>
          </cell>
          <cell r="AS1325" t="str">
            <v>THERMO KING T-560R</v>
          </cell>
          <cell r="AT1325"/>
          <cell r="AU1325" t="str">
            <v>-</v>
          </cell>
          <cell r="AV1325" t="str">
            <v>-</v>
          </cell>
          <cell r="AW1325" t="str">
            <v>-</v>
          </cell>
          <cell r="AX1325"/>
          <cell r="AY1325" t="e">
            <v>#N/A</v>
          </cell>
          <cell r="AZ1325"/>
          <cell r="BA1325">
            <v>44836</v>
          </cell>
          <cell r="BB1325"/>
          <cell r="BC1325" t="e">
            <v>#N/A</v>
          </cell>
          <cell r="BD1325"/>
          <cell r="BE1325"/>
          <cell r="BF1325"/>
          <cell r="BG1325"/>
          <cell r="BH1325"/>
          <cell r="BI1325"/>
          <cell r="BJ1325"/>
          <cell r="BK1325">
            <v>44839</v>
          </cell>
          <cell r="BL1325"/>
          <cell r="BM1325"/>
          <cell r="BN1325"/>
          <cell r="BO1325"/>
          <cell r="BP1325"/>
          <cell r="BQ1325">
            <v>1108050100</v>
          </cell>
        </row>
        <row r="1326">
          <cell r="C1326">
            <v>2057</v>
          </cell>
          <cell r="D1326" t="str">
            <v>Active</v>
          </cell>
          <cell r="E1326" t="str">
            <v>Mitsubishi</v>
          </cell>
          <cell r="F1326" t="str">
            <v>Manuel</v>
          </cell>
          <cell r="G1326" t="str">
            <v>FUSO</v>
          </cell>
          <cell r="H1326" t="str">
            <v>Rigid Truck</v>
          </cell>
          <cell r="I1326" t="str">
            <v>Single Cabin</v>
          </cell>
          <cell r="J1326" t="str">
            <v>4 Ton Reefer box with Tail lift</v>
          </cell>
          <cell r="K1326"/>
          <cell r="L1326" t="str">
            <v>7.50R16</v>
          </cell>
          <cell r="M1326"/>
          <cell r="N1326" t="str">
            <v>MEC2023P2NP053190</v>
          </cell>
          <cell r="O1326">
            <v>2022</v>
          </cell>
          <cell r="P1326" t="str">
            <v>Japan</v>
          </cell>
          <cell r="Q1326" t="str">
            <v>TR-Transport - Operations</v>
          </cell>
          <cell r="R1326" t="str">
            <v>GWC</v>
          </cell>
          <cell r="S1326" t="str">
            <v>LVQ</v>
          </cell>
          <cell r="T1326"/>
          <cell r="U1326"/>
          <cell r="V1326"/>
          <cell r="W1326">
            <v>4</v>
          </cell>
          <cell r="X1326" t="str">
            <v>White</v>
          </cell>
          <cell r="Y1326"/>
          <cell r="Z1326"/>
          <cell r="AA1326" t="str">
            <v>Diesel</v>
          </cell>
          <cell r="AB1326"/>
          <cell r="AC1326">
            <v>1</v>
          </cell>
          <cell r="AD1326"/>
          <cell r="AE1326">
            <v>3</v>
          </cell>
          <cell r="AF1326"/>
          <cell r="AG1326"/>
          <cell r="AH1326">
            <v>4</v>
          </cell>
          <cell r="AI1326">
            <v>4005</v>
          </cell>
          <cell r="AJ1326">
            <v>6500</v>
          </cell>
          <cell r="AK1326">
            <v>2495</v>
          </cell>
          <cell r="AL1326">
            <v>464</v>
          </cell>
          <cell r="AM1326">
            <v>492</v>
          </cell>
          <cell r="AN1326">
            <v>204</v>
          </cell>
          <cell r="AO1326">
            <v>224</v>
          </cell>
          <cell r="AP1326">
            <v>203</v>
          </cell>
          <cell r="AQ1326">
            <v>225</v>
          </cell>
          <cell r="AR1326">
            <v>311</v>
          </cell>
          <cell r="AS1326" t="str">
            <v>THERMO KING T-560R</v>
          </cell>
          <cell r="AT1326"/>
          <cell r="AU1326" t="str">
            <v>DAUTEL</v>
          </cell>
          <cell r="AV1326" t="str">
            <v>DSN20-08602</v>
          </cell>
          <cell r="AW1326" t="str">
            <v>1000 KG</v>
          </cell>
          <cell r="AX1326"/>
          <cell r="AY1326" t="e">
            <v>#N/A</v>
          </cell>
          <cell r="AZ1326"/>
          <cell r="BA1326">
            <v>44836</v>
          </cell>
          <cell r="BB1326"/>
          <cell r="BC1326" t="e">
            <v>#N/A</v>
          </cell>
          <cell r="BD1326"/>
          <cell r="BE1326"/>
          <cell r="BF1326"/>
          <cell r="BG1326"/>
          <cell r="BH1326"/>
          <cell r="BI1326"/>
          <cell r="BJ1326"/>
          <cell r="BK1326">
            <v>44839</v>
          </cell>
          <cell r="BL1326"/>
          <cell r="BM1326"/>
          <cell r="BN1326"/>
          <cell r="BO1326"/>
          <cell r="BP1326"/>
          <cell r="BQ1326">
            <v>1108050100</v>
          </cell>
        </row>
        <row r="1327">
          <cell r="C1327">
            <v>2058</v>
          </cell>
          <cell r="D1327" t="str">
            <v>Active</v>
          </cell>
          <cell r="E1327" t="str">
            <v>Mitsubishi</v>
          </cell>
          <cell r="F1327" t="str">
            <v>Manuel</v>
          </cell>
          <cell r="G1327" t="str">
            <v>FUSO</v>
          </cell>
          <cell r="H1327" t="str">
            <v>Rigid Truck</v>
          </cell>
          <cell r="I1327" t="str">
            <v>Single Cabin</v>
          </cell>
          <cell r="J1327" t="str">
            <v>4 Ton Reefer box without Tail lift</v>
          </cell>
          <cell r="K1327"/>
          <cell r="L1327" t="str">
            <v>7.50R16</v>
          </cell>
          <cell r="M1327"/>
          <cell r="N1327" t="str">
            <v>MEC2023PXNP054247</v>
          </cell>
          <cell r="O1327">
            <v>2022</v>
          </cell>
          <cell r="P1327" t="str">
            <v>Japan</v>
          </cell>
          <cell r="Q1327" t="str">
            <v>TR-Transport - Operations</v>
          </cell>
          <cell r="R1327" t="str">
            <v>GWC</v>
          </cell>
          <cell r="S1327" t="str">
            <v>LVQ</v>
          </cell>
          <cell r="T1327"/>
          <cell r="U1327"/>
          <cell r="V1327"/>
          <cell r="W1327">
            <v>4</v>
          </cell>
          <cell r="X1327" t="str">
            <v>White</v>
          </cell>
          <cell r="Y1327"/>
          <cell r="Z1327"/>
          <cell r="AA1327" t="str">
            <v>Diesel</v>
          </cell>
          <cell r="AB1327"/>
          <cell r="AC1327">
            <v>1</v>
          </cell>
          <cell r="AD1327"/>
          <cell r="AE1327">
            <v>3</v>
          </cell>
          <cell r="AF1327"/>
          <cell r="AG1327"/>
          <cell r="AH1327">
            <v>4</v>
          </cell>
          <cell r="AI1327">
            <v>4005</v>
          </cell>
          <cell r="AJ1327">
            <v>6500</v>
          </cell>
          <cell r="AK1327">
            <v>2495</v>
          </cell>
          <cell r="AL1327">
            <v>465</v>
          </cell>
          <cell r="AM1327">
            <v>492</v>
          </cell>
          <cell r="AN1327">
            <v>204</v>
          </cell>
          <cell r="AO1327">
            <v>224</v>
          </cell>
          <cell r="AP1327">
            <v>203</v>
          </cell>
          <cell r="AQ1327">
            <v>225</v>
          </cell>
          <cell r="AR1327">
            <v>311</v>
          </cell>
          <cell r="AS1327" t="str">
            <v>THERMO KING T-560R</v>
          </cell>
          <cell r="AT1327"/>
          <cell r="AU1327" t="str">
            <v>-</v>
          </cell>
          <cell r="AV1327" t="str">
            <v>-</v>
          </cell>
          <cell r="AW1327" t="str">
            <v>-</v>
          </cell>
          <cell r="AX1327"/>
          <cell r="AY1327" t="e">
            <v>#N/A</v>
          </cell>
          <cell r="AZ1327"/>
          <cell r="BA1327">
            <v>44836</v>
          </cell>
          <cell r="BB1327"/>
          <cell r="BC1327" t="e">
            <v>#N/A</v>
          </cell>
          <cell r="BD1327"/>
          <cell r="BE1327"/>
          <cell r="BF1327"/>
          <cell r="BG1327"/>
          <cell r="BH1327"/>
          <cell r="BI1327"/>
          <cell r="BJ1327"/>
          <cell r="BK1327">
            <v>44839</v>
          </cell>
          <cell r="BL1327"/>
          <cell r="BM1327"/>
          <cell r="BN1327"/>
          <cell r="BO1327"/>
          <cell r="BP1327"/>
          <cell r="BQ1327">
            <v>1108050100</v>
          </cell>
        </row>
        <row r="1328">
          <cell r="C1328">
            <v>2059</v>
          </cell>
          <cell r="D1328" t="str">
            <v>Active</v>
          </cell>
          <cell r="E1328" t="str">
            <v>Mitsubishi</v>
          </cell>
          <cell r="F1328" t="str">
            <v>Manuel</v>
          </cell>
          <cell r="G1328" t="str">
            <v>FUSO</v>
          </cell>
          <cell r="H1328" t="str">
            <v>Rigid Truck</v>
          </cell>
          <cell r="I1328" t="str">
            <v>Single Cabin</v>
          </cell>
          <cell r="J1328" t="str">
            <v>4 Ton Reefer box without Tail lift</v>
          </cell>
          <cell r="K1328"/>
          <cell r="L1328" t="str">
            <v>7.50R16</v>
          </cell>
          <cell r="M1328"/>
          <cell r="N1328" t="str">
            <v>MEC2023P7NP054013</v>
          </cell>
          <cell r="O1328">
            <v>2022</v>
          </cell>
          <cell r="P1328" t="str">
            <v>Japan</v>
          </cell>
          <cell r="Q1328" t="str">
            <v>TR-Transport - Operations</v>
          </cell>
          <cell r="R1328" t="str">
            <v>GWC</v>
          </cell>
          <cell r="S1328" t="str">
            <v>LVQ</v>
          </cell>
          <cell r="T1328"/>
          <cell r="U1328"/>
          <cell r="V1328"/>
          <cell r="W1328">
            <v>4</v>
          </cell>
          <cell r="X1328" t="str">
            <v>White</v>
          </cell>
          <cell r="Y1328"/>
          <cell r="Z1328"/>
          <cell r="AA1328" t="str">
            <v>Diesel</v>
          </cell>
          <cell r="AB1328"/>
          <cell r="AC1328">
            <v>1</v>
          </cell>
          <cell r="AD1328"/>
          <cell r="AE1328">
            <v>3</v>
          </cell>
          <cell r="AF1328"/>
          <cell r="AG1328"/>
          <cell r="AH1328">
            <v>4</v>
          </cell>
          <cell r="AI1328">
            <v>4005</v>
          </cell>
          <cell r="AJ1328">
            <v>6500</v>
          </cell>
          <cell r="AK1328">
            <v>2495</v>
          </cell>
          <cell r="AL1328">
            <v>465</v>
          </cell>
          <cell r="AM1328">
            <v>492</v>
          </cell>
          <cell r="AN1328">
            <v>204</v>
          </cell>
          <cell r="AO1328">
            <v>224</v>
          </cell>
          <cell r="AP1328">
            <v>203</v>
          </cell>
          <cell r="AQ1328">
            <v>225</v>
          </cell>
          <cell r="AR1328">
            <v>311</v>
          </cell>
          <cell r="AS1328" t="str">
            <v>THERMO KING T-560R</v>
          </cell>
          <cell r="AT1328"/>
          <cell r="AU1328" t="str">
            <v>-</v>
          </cell>
          <cell r="AV1328" t="str">
            <v>-</v>
          </cell>
          <cell r="AW1328" t="str">
            <v>-</v>
          </cell>
          <cell r="AX1328"/>
          <cell r="AY1328" t="e">
            <v>#N/A</v>
          </cell>
          <cell r="AZ1328"/>
          <cell r="BA1328">
            <v>44836</v>
          </cell>
          <cell r="BB1328"/>
          <cell r="BC1328" t="e">
            <v>#N/A</v>
          </cell>
          <cell r="BD1328"/>
          <cell r="BE1328"/>
          <cell r="BF1328"/>
          <cell r="BG1328"/>
          <cell r="BH1328"/>
          <cell r="BI1328"/>
          <cell r="BJ1328"/>
          <cell r="BK1328">
            <v>44839</v>
          </cell>
          <cell r="BL1328"/>
          <cell r="BM1328"/>
          <cell r="BN1328"/>
          <cell r="BO1328"/>
          <cell r="BP1328"/>
          <cell r="BQ1328">
            <v>1108050100</v>
          </cell>
        </row>
        <row r="1329">
          <cell r="C1329">
            <v>2060</v>
          </cell>
          <cell r="D1329" t="str">
            <v>Active</v>
          </cell>
          <cell r="E1329" t="str">
            <v>ISUZU</v>
          </cell>
          <cell r="F1329" t="str">
            <v>Manuel</v>
          </cell>
          <cell r="G1329" t="str">
            <v>FSR</v>
          </cell>
          <cell r="H1329" t="str">
            <v>Rigid Truck</v>
          </cell>
          <cell r="I1329" t="str">
            <v>Single Cabin</v>
          </cell>
          <cell r="J1329" t="str">
            <v>9.5 Ton Reefer box without Tail lift</v>
          </cell>
          <cell r="K1329"/>
          <cell r="L1329" t="str">
            <v>265/70R19.5</v>
          </cell>
          <cell r="M1329"/>
          <cell r="N1329" t="str">
            <v>RS1M6M138NW000179</v>
          </cell>
          <cell r="O1329">
            <v>2022</v>
          </cell>
          <cell r="P1329" t="str">
            <v>Japan</v>
          </cell>
          <cell r="Q1329" t="str">
            <v>TR-Transport - Operations</v>
          </cell>
          <cell r="R1329" t="str">
            <v>GWC</v>
          </cell>
          <cell r="S1329" t="str">
            <v>LVQ</v>
          </cell>
          <cell r="T1329"/>
          <cell r="U1329"/>
          <cell r="V1329"/>
          <cell r="W1329">
            <v>6</v>
          </cell>
          <cell r="X1329" t="str">
            <v>White</v>
          </cell>
          <cell r="Y1329"/>
          <cell r="Z1329"/>
          <cell r="AA1329" t="str">
            <v>Diesel</v>
          </cell>
          <cell r="AB1329"/>
          <cell r="AC1329">
            <v>1</v>
          </cell>
          <cell r="AD1329"/>
          <cell r="AE1329">
            <v>3</v>
          </cell>
          <cell r="AF1329"/>
          <cell r="AG1329"/>
          <cell r="AH1329">
            <v>9.5</v>
          </cell>
          <cell r="AI1329">
            <v>9490</v>
          </cell>
          <cell r="AJ1329">
            <v>13500</v>
          </cell>
          <cell r="AK1329">
            <v>4010</v>
          </cell>
          <cell r="AL1329">
            <v>581</v>
          </cell>
          <cell r="AM1329">
            <v>608</v>
          </cell>
          <cell r="AN1329">
            <v>206</v>
          </cell>
          <cell r="AO1329">
            <v>232</v>
          </cell>
          <cell r="AP1329">
            <v>206</v>
          </cell>
          <cell r="AQ1329">
            <v>230</v>
          </cell>
          <cell r="AR1329">
            <v>330</v>
          </cell>
          <cell r="AS1329" t="str">
            <v>THERMO KING T-600R</v>
          </cell>
          <cell r="AT1329"/>
          <cell r="AU1329" t="str">
            <v>-</v>
          </cell>
          <cell r="AV1329" t="str">
            <v>-</v>
          </cell>
          <cell r="AW1329" t="str">
            <v>-</v>
          </cell>
          <cell r="AX1329"/>
          <cell r="AY1329" t="e">
            <v>#N/A</v>
          </cell>
          <cell r="AZ1329"/>
          <cell r="BA1329">
            <v>44836</v>
          </cell>
          <cell r="BB1329"/>
          <cell r="BC1329" t="e">
            <v>#N/A</v>
          </cell>
          <cell r="BD1329"/>
          <cell r="BE1329"/>
          <cell r="BF1329"/>
          <cell r="BG1329"/>
          <cell r="BH1329"/>
          <cell r="BI1329"/>
          <cell r="BJ1329"/>
          <cell r="BK1329">
            <v>44839</v>
          </cell>
          <cell r="BL1329"/>
          <cell r="BM1329"/>
          <cell r="BN1329"/>
          <cell r="BO1329"/>
          <cell r="BP1329"/>
          <cell r="BQ1329">
            <v>1108050100</v>
          </cell>
        </row>
        <row r="1330">
          <cell r="C1330">
            <v>2061</v>
          </cell>
          <cell r="D1330" t="str">
            <v>Active</v>
          </cell>
          <cell r="E1330" t="str">
            <v>Mitsubishi</v>
          </cell>
          <cell r="F1330" t="str">
            <v>Manuel</v>
          </cell>
          <cell r="G1330" t="str">
            <v>FUSO</v>
          </cell>
          <cell r="H1330" t="str">
            <v>Rigid Truck</v>
          </cell>
          <cell r="I1330" t="str">
            <v>Single Cabin</v>
          </cell>
          <cell r="J1330" t="str">
            <v>4 Ton Reefer box with Tail lift</v>
          </cell>
          <cell r="K1330"/>
          <cell r="L1330" t="str">
            <v>7.50R16</v>
          </cell>
          <cell r="M1330"/>
          <cell r="N1330" t="str">
            <v>MEC2023P6NP053872</v>
          </cell>
          <cell r="O1330">
            <v>2022</v>
          </cell>
          <cell r="P1330" t="str">
            <v>Japan</v>
          </cell>
          <cell r="Q1330" t="str">
            <v>TR-Transport - Operations</v>
          </cell>
          <cell r="R1330" t="str">
            <v>GWC</v>
          </cell>
          <cell r="S1330" t="str">
            <v>LVQ</v>
          </cell>
          <cell r="T1330"/>
          <cell r="U1330"/>
          <cell r="V1330"/>
          <cell r="W1330">
            <v>4</v>
          </cell>
          <cell r="X1330" t="str">
            <v>White</v>
          </cell>
          <cell r="Y1330"/>
          <cell r="Z1330"/>
          <cell r="AA1330" t="str">
            <v>Diesel</v>
          </cell>
          <cell r="AB1330"/>
          <cell r="AC1330">
            <v>1</v>
          </cell>
          <cell r="AD1330"/>
          <cell r="AE1330">
            <v>3</v>
          </cell>
          <cell r="AF1330"/>
          <cell r="AG1330"/>
          <cell r="AH1330">
            <v>4</v>
          </cell>
          <cell r="AI1330">
            <v>4005</v>
          </cell>
          <cell r="AJ1330">
            <v>6500</v>
          </cell>
          <cell r="AK1330">
            <v>2495</v>
          </cell>
          <cell r="AL1330">
            <v>464</v>
          </cell>
          <cell r="AM1330">
            <v>492</v>
          </cell>
          <cell r="AN1330">
            <v>204</v>
          </cell>
          <cell r="AO1330">
            <v>224</v>
          </cell>
          <cell r="AP1330">
            <v>203</v>
          </cell>
          <cell r="AQ1330">
            <v>225</v>
          </cell>
          <cell r="AR1330">
            <v>311</v>
          </cell>
          <cell r="AS1330" t="str">
            <v>THERMO KING T-560R</v>
          </cell>
          <cell r="AT1330"/>
          <cell r="AU1330" t="str">
            <v>Dhollandia</v>
          </cell>
          <cell r="AV1330">
            <v>21114821</v>
          </cell>
          <cell r="AW1330" t="str">
            <v>1500 KG</v>
          </cell>
          <cell r="AX1330"/>
          <cell r="AY1330" t="e">
            <v>#N/A</v>
          </cell>
          <cell r="AZ1330"/>
          <cell r="BA1330">
            <v>44836</v>
          </cell>
          <cell r="BB1330"/>
          <cell r="BC1330" t="e">
            <v>#N/A</v>
          </cell>
          <cell r="BD1330"/>
          <cell r="BE1330"/>
          <cell r="BF1330"/>
          <cell r="BG1330"/>
          <cell r="BH1330"/>
          <cell r="BI1330"/>
          <cell r="BJ1330"/>
          <cell r="BK1330">
            <v>44839</v>
          </cell>
          <cell r="BL1330"/>
          <cell r="BM1330"/>
          <cell r="BN1330"/>
          <cell r="BO1330"/>
          <cell r="BP1330"/>
          <cell r="BQ1330">
            <v>1108050100</v>
          </cell>
        </row>
        <row r="1331">
          <cell r="C1331">
            <v>2062</v>
          </cell>
          <cell r="D1331" t="str">
            <v>Active</v>
          </cell>
          <cell r="E1331" t="str">
            <v>Mitsubishi</v>
          </cell>
          <cell r="F1331" t="str">
            <v>Manuel</v>
          </cell>
          <cell r="G1331" t="str">
            <v>FUSO</v>
          </cell>
          <cell r="H1331" t="str">
            <v>Rigid Truck</v>
          </cell>
          <cell r="I1331" t="str">
            <v>Single Cabin</v>
          </cell>
          <cell r="J1331" t="str">
            <v>4 Ton Reefer box without Tail lift</v>
          </cell>
          <cell r="K1331"/>
          <cell r="L1331" t="str">
            <v>7.50R16</v>
          </cell>
          <cell r="M1331"/>
          <cell r="N1331" t="str">
            <v>MEC2023P9NP053171</v>
          </cell>
          <cell r="O1331">
            <v>2022</v>
          </cell>
          <cell r="P1331" t="str">
            <v>Japan</v>
          </cell>
          <cell r="Q1331" t="str">
            <v>TR-Transport - Operations</v>
          </cell>
          <cell r="R1331" t="str">
            <v>GWC</v>
          </cell>
          <cell r="S1331" t="str">
            <v>LVQ</v>
          </cell>
          <cell r="T1331"/>
          <cell r="U1331"/>
          <cell r="V1331"/>
          <cell r="W1331">
            <v>4</v>
          </cell>
          <cell r="X1331" t="str">
            <v>White</v>
          </cell>
          <cell r="Y1331"/>
          <cell r="Z1331"/>
          <cell r="AA1331" t="str">
            <v>Diesel</v>
          </cell>
          <cell r="AB1331"/>
          <cell r="AC1331">
            <v>1</v>
          </cell>
          <cell r="AD1331"/>
          <cell r="AE1331">
            <v>3</v>
          </cell>
          <cell r="AF1331"/>
          <cell r="AG1331"/>
          <cell r="AH1331">
            <v>4</v>
          </cell>
          <cell r="AI1331">
            <v>4005</v>
          </cell>
          <cell r="AJ1331">
            <v>6500</v>
          </cell>
          <cell r="AK1331">
            <v>2495</v>
          </cell>
          <cell r="AL1331">
            <v>465</v>
          </cell>
          <cell r="AM1331">
            <v>492</v>
          </cell>
          <cell r="AN1331">
            <v>204</v>
          </cell>
          <cell r="AO1331">
            <v>224</v>
          </cell>
          <cell r="AP1331">
            <v>203</v>
          </cell>
          <cell r="AQ1331">
            <v>225</v>
          </cell>
          <cell r="AR1331">
            <v>311</v>
          </cell>
          <cell r="AS1331" t="str">
            <v>THERMO KING T-560R</v>
          </cell>
          <cell r="AT1331"/>
          <cell r="AU1331" t="str">
            <v>-</v>
          </cell>
          <cell r="AV1331" t="str">
            <v>-</v>
          </cell>
          <cell r="AW1331" t="str">
            <v>-</v>
          </cell>
          <cell r="AX1331"/>
          <cell r="AY1331" t="e">
            <v>#N/A</v>
          </cell>
          <cell r="AZ1331"/>
          <cell r="BA1331">
            <v>44838</v>
          </cell>
          <cell r="BB1331"/>
          <cell r="BC1331" t="e">
            <v>#N/A</v>
          </cell>
          <cell r="BD1331"/>
          <cell r="BE1331"/>
          <cell r="BF1331"/>
          <cell r="BG1331"/>
          <cell r="BH1331"/>
          <cell r="BI1331"/>
          <cell r="BJ1331"/>
          <cell r="BK1331">
            <v>44842</v>
          </cell>
          <cell r="BL1331"/>
          <cell r="BM1331"/>
          <cell r="BN1331"/>
          <cell r="BO1331"/>
          <cell r="BP1331"/>
          <cell r="BQ1331">
            <v>1108050100</v>
          </cell>
        </row>
        <row r="1332">
          <cell r="C1332">
            <v>2063</v>
          </cell>
          <cell r="D1332" t="str">
            <v>Active</v>
          </cell>
          <cell r="E1332" t="str">
            <v>Mitsubishi</v>
          </cell>
          <cell r="F1332" t="str">
            <v>Manuel</v>
          </cell>
          <cell r="G1332" t="str">
            <v>FUSO</v>
          </cell>
          <cell r="H1332" t="str">
            <v>Rigid Truck</v>
          </cell>
          <cell r="I1332" t="str">
            <v>Single Cabin</v>
          </cell>
          <cell r="J1332" t="str">
            <v>4 Ton Reefer box with Tail lift</v>
          </cell>
          <cell r="K1332"/>
          <cell r="L1332" t="str">
            <v>7.50R16</v>
          </cell>
          <cell r="M1332"/>
          <cell r="N1332" t="str">
            <v xml:space="preserve"> MEC2023P6NP052978</v>
          </cell>
          <cell r="O1332">
            <v>2022</v>
          </cell>
          <cell r="P1332" t="str">
            <v>Japan</v>
          </cell>
          <cell r="Q1332" t="str">
            <v>TR-Transport - Operations</v>
          </cell>
          <cell r="R1332" t="str">
            <v>GWC</v>
          </cell>
          <cell r="S1332" t="str">
            <v>LVQ</v>
          </cell>
          <cell r="T1332"/>
          <cell r="U1332"/>
          <cell r="V1332"/>
          <cell r="W1332">
            <v>4</v>
          </cell>
          <cell r="X1332" t="str">
            <v>White</v>
          </cell>
          <cell r="Y1332"/>
          <cell r="Z1332"/>
          <cell r="AA1332" t="str">
            <v>Diesel</v>
          </cell>
          <cell r="AB1332"/>
          <cell r="AC1332">
            <v>1</v>
          </cell>
          <cell r="AD1332"/>
          <cell r="AE1332">
            <v>3</v>
          </cell>
          <cell r="AF1332"/>
          <cell r="AG1332"/>
          <cell r="AH1332">
            <v>4</v>
          </cell>
          <cell r="AI1332">
            <v>4005</v>
          </cell>
          <cell r="AJ1332">
            <v>6500</v>
          </cell>
          <cell r="AK1332">
            <v>2495</v>
          </cell>
          <cell r="AL1332">
            <v>464</v>
          </cell>
          <cell r="AM1332">
            <v>492</v>
          </cell>
          <cell r="AN1332">
            <v>204</v>
          </cell>
          <cell r="AO1332">
            <v>224</v>
          </cell>
          <cell r="AP1332">
            <v>203</v>
          </cell>
          <cell r="AQ1332">
            <v>225</v>
          </cell>
          <cell r="AR1332">
            <v>311</v>
          </cell>
          <cell r="AS1332" t="str">
            <v>THERMO KING T-560R</v>
          </cell>
          <cell r="AT1332"/>
          <cell r="AU1332" t="str">
            <v>DAUTEL</v>
          </cell>
          <cell r="AV1332" t="str">
            <v>DSN20-08581</v>
          </cell>
          <cell r="AW1332" t="str">
            <v>1000 KG</v>
          </cell>
          <cell r="AX1332"/>
          <cell r="AY1332" t="e">
            <v>#N/A</v>
          </cell>
          <cell r="AZ1332"/>
          <cell r="BA1332">
            <v>44838</v>
          </cell>
          <cell r="BB1332"/>
          <cell r="BC1332" t="e">
            <v>#N/A</v>
          </cell>
          <cell r="BD1332"/>
          <cell r="BE1332"/>
          <cell r="BF1332"/>
          <cell r="BG1332"/>
          <cell r="BH1332"/>
          <cell r="BI1332"/>
          <cell r="BJ1332"/>
          <cell r="BK1332">
            <v>44842</v>
          </cell>
          <cell r="BL1332"/>
          <cell r="BM1332"/>
          <cell r="BN1332"/>
          <cell r="BO1332"/>
          <cell r="BP1332"/>
          <cell r="BQ1332">
            <v>1108050100</v>
          </cell>
        </row>
        <row r="1333">
          <cell r="C1333">
            <v>2064</v>
          </cell>
          <cell r="D1333" t="str">
            <v>Active</v>
          </cell>
          <cell r="E1333" t="str">
            <v>Mitsubishi</v>
          </cell>
          <cell r="F1333" t="str">
            <v>Manuel</v>
          </cell>
          <cell r="G1333" t="str">
            <v>FUSO</v>
          </cell>
          <cell r="H1333" t="str">
            <v>Rigid Truck</v>
          </cell>
          <cell r="I1333" t="str">
            <v>Single Cabin</v>
          </cell>
          <cell r="J1333" t="str">
            <v>4 Ton Reefer box without Tail lift</v>
          </cell>
          <cell r="K1333"/>
          <cell r="L1333" t="str">
            <v>7.50R16</v>
          </cell>
          <cell r="M1333"/>
          <cell r="N1333" t="str">
            <v>MEC2023P7NP054321</v>
          </cell>
          <cell r="O1333">
            <v>2022</v>
          </cell>
          <cell r="P1333" t="str">
            <v>Japan</v>
          </cell>
          <cell r="Q1333" t="str">
            <v>TR-Transport - Operations</v>
          </cell>
          <cell r="R1333" t="str">
            <v>GWC</v>
          </cell>
          <cell r="S1333" t="str">
            <v>LVQ</v>
          </cell>
          <cell r="T1333"/>
          <cell r="U1333"/>
          <cell r="V1333"/>
          <cell r="W1333">
            <v>4</v>
          </cell>
          <cell r="X1333" t="str">
            <v>White</v>
          </cell>
          <cell r="Y1333"/>
          <cell r="Z1333"/>
          <cell r="AA1333" t="str">
            <v>Diesel</v>
          </cell>
          <cell r="AB1333"/>
          <cell r="AC1333">
            <v>1</v>
          </cell>
          <cell r="AD1333"/>
          <cell r="AE1333">
            <v>3</v>
          </cell>
          <cell r="AF1333"/>
          <cell r="AG1333"/>
          <cell r="AH1333">
            <v>4</v>
          </cell>
          <cell r="AI1333">
            <v>4005</v>
          </cell>
          <cell r="AJ1333">
            <v>6500</v>
          </cell>
          <cell r="AK1333">
            <v>2495</v>
          </cell>
          <cell r="AL1333">
            <v>464</v>
          </cell>
          <cell r="AM1333">
            <v>492</v>
          </cell>
          <cell r="AN1333">
            <v>204</v>
          </cell>
          <cell r="AO1333">
            <v>224</v>
          </cell>
          <cell r="AP1333">
            <v>203</v>
          </cell>
          <cell r="AQ1333">
            <v>225</v>
          </cell>
          <cell r="AR1333">
            <v>311</v>
          </cell>
          <cell r="AS1333" t="str">
            <v>THERMO KING T-560R</v>
          </cell>
          <cell r="AT1333"/>
          <cell r="AU1333" t="str">
            <v>-</v>
          </cell>
          <cell r="AV1333" t="str">
            <v>-</v>
          </cell>
          <cell r="AW1333" t="str">
            <v>-</v>
          </cell>
          <cell r="AX1333"/>
          <cell r="AY1333" t="e">
            <v>#N/A</v>
          </cell>
          <cell r="AZ1333"/>
          <cell r="BA1333">
            <v>44838</v>
          </cell>
          <cell r="BB1333"/>
          <cell r="BC1333" t="e">
            <v>#N/A</v>
          </cell>
          <cell r="BD1333"/>
          <cell r="BE1333"/>
          <cell r="BF1333"/>
          <cell r="BG1333"/>
          <cell r="BH1333"/>
          <cell r="BI1333"/>
          <cell r="BJ1333"/>
          <cell r="BK1333">
            <v>44842</v>
          </cell>
          <cell r="BL1333"/>
          <cell r="BM1333"/>
          <cell r="BN1333"/>
          <cell r="BO1333"/>
          <cell r="BP1333"/>
          <cell r="BQ1333">
            <v>1108050100</v>
          </cell>
        </row>
        <row r="1334">
          <cell r="C1334">
            <v>2065</v>
          </cell>
          <cell r="D1334" t="str">
            <v>Active</v>
          </cell>
          <cell r="E1334" t="str">
            <v>Mitsubishi</v>
          </cell>
          <cell r="F1334" t="str">
            <v>Manuel</v>
          </cell>
          <cell r="G1334" t="str">
            <v>FUSO</v>
          </cell>
          <cell r="H1334" t="str">
            <v>Rigid Truck</v>
          </cell>
          <cell r="I1334" t="str">
            <v>Single Cabin</v>
          </cell>
          <cell r="J1334" t="str">
            <v>4 Ton Reefer box without Tail lift</v>
          </cell>
          <cell r="K1334"/>
          <cell r="L1334" t="str">
            <v>7.50R16</v>
          </cell>
          <cell r="M1334"/>
          <cell r="N1334" t="str">
            <v>MEC2023PXNP054572</v>
          </cell>
          <cell r="O1334">
            <v>2022</v>
          </cell>
          <cell r="P1334" t="str">
            <v>Japan</v>
          </cell>
          <cell r="Q1334" t="str">
            <v>TR-Transport - Operations</v>
          </cell>
          <cell r="R1334" t="str">
            <v>GWC</v>
          </cell>
          <cell r="S1334" t="str">
            <v>LVQ</v>
          </cell>
          <cell r="T1334"/>
          <cell r="U1334"/>
          <cell r="V1334"/>
          <cell r="W1334">
            <v>4</v>
          </cell>
          <cell r="X1334" t="str">
            <v>White</v>
          </cell>
          <cell r="Y1334"/>
          <cell r="Z1334"/>
          <cell r="AA1334" t="str">
            <v>Diesel</v>
          </cell>
          <cell r="AB1334"/>
          <cell r="AC1334">
            <v>1</v>
          </cell>
          <cell r="AD1334"/>
          <cell r="AE1334">
            <v>3</v>
          </cell>
          <cell r="AF1334"/>
          <cell r="AG1334"/>
          <cell r="AH1334">
            <v>4</v>
          </cell>
          <cell r="AI1334">
            <v>4005</v>
          </cell>
          <cell r="AJ1334">
            <v>6500</v>
          </cell>
          <cell r="AK1334">
            <v>2495</v>
          </cell>
          <cell r="AL1334">
            <v>465</v>
          </cell>
          <cell r="AM1334">
            <v>492</v>
          </cell>
          <cell r="AN1334">
            <v>203</v>
          </cell>
          <cell r="AO1334">
            <v>224</v>
          </cell>
          <cell r="AP1334">
            <v>203</v>
          </cell>
          <cell r="AQ1334">
            <v>225</v>
          </cell>
          <cell r="AR1334">
            <v>311</v>
          </cell>
          <cell r="AS1334" t="str">
            <v>THERMO KING T-560R</v>
          </cell>
          <cell r="AT1334"/>
          <cell r="AU1334" t="str">
            <v>-</v>
          </cell>
          <cell r="AV1334" t="str">
            <v>-</v>
          </cell>
          <cell r="AW1334" t="str">
            <v>-</v>
          </cell>
          <cell r="AX1334"/>
          <cell r="AY1334" t="e">
            <v>#N/A</v>
          </cell>
          <cell r="AZ1334"/>
          <cell r="BA1334">
            <v>44838</v>
          </cell>
          <cell r="BB1334"/>
          <cell r="BC1334" t="e">
            <v>#N/A</v>
          </cell>
          <cell r="BD1334"/>
          <cell r="BE1334"/>
          <cell r="BF1334"/>
          <cell r="BG1334"/>
          <cell r="BH1334"/>
          <cell r="BI1334"/>
          <cell r="BJ1334"/>
          <cell r="BK1334">
            <v>44842</v>
          </cell>
          <cell r="BL1334"/>
          <cell r="BM1334"/>
          <cell r="BN1334"/>
          <cell r="BO1334"/>
          <cell r="BP1334"/>
          <cell r="BQ1334">
            <v>1108050100</v>
          </cell>
        </row>
        <row r="1335">
          <cell r="C1335">
            <v>2066</v>
          </cell>
          <cell r="D1335" t="str">
            <v>Active</v>
          </cell>
          <cell r="E1335" t="str">
            <v>Mitsubishi</v>
          </cell>
          <cell r="F1335" t="str">
            <v>Manuel</v>
          </cell>
          <cell r="G1335" t="str">
            <v>FUSO</v>
          </cell>
          <cell r="H1335" t="str">
            <v>Rigid Truck</v>
          </cell>
          <cell r="I1335" t="str">
            <v>Single Cabin</v>
          </cell>
          <cell r="J1335" t="str">
            <v>4 Ton Reefer box without Tail lift</v>
          </cell>
          <cell r="K1335"/>
          <cell r="L1335" t="str">
            <v>7.50R16</v>
          </cell>
          <cell r="M1335"/>
          <cell r="N1335" t="str">
            <v>MEC2023P0NP053866</v>
          </cell>
          <cell r="O1335">
            <v>2022</v>
          </cell>
          <cell r="P1335" t="str">
            <v>Japan</v>
          </cell>
          <cell r="Q1335" t="str">
            <v>TR-Transport - Operations</v>
          </cell>
          <cell r="R1335" t="str">
            <v>GWC</v>
          </cell>
          <cell r="S1335" t="str">
            <v>LVQ</v>
          </cell>
          <cell r="T1335"/>
          <cell r="U1335"/>
          <cell r="V1335"/>
          <cell r="W1335">
            <v>4</v>
          </cell>
          <cell r="X1335" t="str">
            <v>White</v>
          </cell>
          <cell r="Y1335"/>
          <cell r="Z1335"/>
          <cell r="AA1335" t="str">
            <v>Diesel</v>
          </cell>
          <cell r="AB1335"/>
          <cell r="AC1335">
            <v>1</v>
          </cell>
          <cell r="AD1335"/>
          <cell r="AE1335">
            <v>3</v>
          </cell>
          <cell r="AF1335"/>
          <cell r="AG1335"/>
          <cell r="AH1335">
            <v>4</v>
          </cell>
          <cell r="AI1335">
            <v>4005</v>
          </cell>
          <cell r="AJ1335">
            <v>6500</v>
          </cell>
          <cell r="AK1335">
            <v>2495</v>
          </cell>
          <cell r="AL1335">
            <v>465</v>
          </cell>
          <cell r="AM1335">
            <v>492</v>
          </cell>
          <cell r="AN1335">
            <v>204</v>
          </cell>
          <cell r="AO1335">
            <v>224</v>
          </cell>
          <cell r="AP1335">
            <v>203</v>
          </cell>
          <cell r="AQ1335">
            <v>225</v>
          </cell>
          <cell r="AR1335">
            <v>311</v>
          </cell>
          <cell r="AS1335" t="str">
            <v>THERMO KING T-560R</v>
          </cell>
          <cell r="AT1335"/>
          <cell r="AU1335" t="str">
            <v>-</v>
          </cell>
          <cell r="AV1335" t="str">
            <v>-</v>
          </cell>
          <cell r="AW1335" t="str">
            <v>-</v>
          </cell>
          <cell r="AX1335"/>
          <cell r="AY1335" t="e">
            <v>#N/A</v>
          </cell>
          <cell r="AZ1335"/>
          <cell r="BA1335">
            <v>44838</v>
          </cell>
          <cell r="BB1335"/>
          <cell r="BC1335" t="e">
            <v>#N/A</v>
          </cell>
          <cell r="BD1335"/>
          <cell r="BE1335"/>
          <cell r="BF1335"/>
          <cell r="BG1335"/>
          <cell r="BH1335"/>
          <cell r="BI1335"/>
          <cell r="BJ1335"/>
          <cell r="BK1335">
            <v>44842</v>
          </cell>
          <cell r="BL1335"/>
          <cell r="BM1335"/>
          <cell r="BN1335"/>
          <cell r="BO1335"/>
          <cell r="BP1335"/>
          <cell r="BQ1335">
            <v>1108050100</v>
          </cell>
        </row>
        <row r="1336">
          <cell r="C1336">
            <v>2067</v>
          </cell>
          <cell r="D1336" t="str">
            <v>Active</v>
          </cell>
          <cell r="E1336" t="str">
            <v>Mitsubishi</v>
          </cell>
          <cell r="F1336" t="str">
            <v>Manuel</v>
          </cell>
          <cell r="G1336" t="str">
            <v>FUSO</v>
          </cell>
          <cell r="H1336" t="str">
            <v>Rigid Truck</v>
          </cell>
          <cell r="I1336" t="str">
            <v>Single Cabin</v>
          </cell>
          <cell r="J1336" t="str">
            <v>4 Ton Reefer box without Tail lift</v>
          </cell>
          <cell r="K1336"/>
          <cell r="L1336" t="str">
            <v>7.50R16</v>
          </cell>
          <cell r="M1336"/>
          <cell r="N1336" t="str">
            <v>MEC2023P8NP053419</v>
          </cell>
          <cell r="O1336">
            <v>2022</v>
          </cell>
          <cell r="P1336" t="str">
            <v>Japan</v>
          </cell>
          <cell r="Q1336" t="str">
            <v>TR-Transport - Operations</v>
          </cell>
          <cell r="R1336" t="str">
            <v>GWC</v>
          </cell>
          <cell r="S1336" t="str">
            <v>LVQ</v>
          </cell>
          <cell r="T1336"/>
          <cell r="U1336"/>
          <cell r="V1336"/>
          <cell r="W1336">
            <v>4</v>
          </cell>
          <cell r="X1336" t="str">
            <v>White</v>
          </cell>
          <cell r="Y1336"/>
          <cell r="Z1336"/>
          <cell r="AA1336" t="str">
            <v>Diesel</v>
          </cell>
          <cell r="AB1336"/>
          <cell r="AC1336">
            <v>1</v>
          </cell>
          <cell r="AD1336"/>
          <cell r="AE1336">
            <v>3</v>
          </cell>
          <cell r="AF1336"/>
          <cell r="AG1336"/>
          <cell r="AH1336">
            <v>4</v>
          </cell>
          <cell r="AI1336">
            <v>4005</v>
          </cell>
          <cell r="AJ1336">
            <v>6500</v>
          </cell>
          <cell r="AK1336">
            <v>2495</v>
          </cell>
          <cell r="AL1336">
            <v>465</v>
          </cell>
          <cell r="AM1336">
            <v>492</v>
          </cell>
          <cell r="AN1336">
            <v>204</v>
          </cell>
          <cell r="AO1336">
            <v>224</v>
          </cell>
          <cell r="AP1336">
            <v>203</v>
          </cell>
          <cell r="AQ1336">
            <v>225</v>
          </cell>
          <cell r="AR1336">
            <v>311</v>
          </cell>
          <cell r="AS1336" t="str">
            <v>THERMO KING T-560R</v>
          </cell>
          <cell r="AT1336"/>
          <cell r="AU1336" t="str">
            <v>-</v>
          </cell>
          <cell r="AV1336" t="str">
            <v>-</v>
          </cell>
          <cell r="AW1336" t="str">
            <v>-</v>
          </cell>
          <cell r="AX1336"/>
          <cell r="AY1336" t="e">
            <v>#N/A</v>
          </cell>
          <cell r="AZ1336"/>
          <cell r="BA1336">
            <v>44838</v>
          </cell>
          <cell r="BB1336"/>
          <cell r="BC1336" t="e">
            <v>#N/A</v>
          </cell>
          <cell r="BD1336"/>
          <cell r="BE1336"/>
          <cell r="BF1336"/>
          <cell r="BG1336"/>
          <cell r="BH1336"/>
          <cell r="BI1336"/>
          <cell r="BJ1336"/>
          <cell r="BK1336">
            <v>44842</v>
          </cell>
          <cell r="BL1336"/>
          <cell r="BM1336"/>
          <cell r="BN1336"/>
          <cell r="BO1336"/>
          <cell r="BP1336"/>
          <cell r="BQ1336">
            <v>1108050100</v>
          </cell>
        </row>
        <row r="1337">
          <cell r="C1337">
            <v>2068</v>
          </cell>
          <cell r="D1337" t="str">
            <v>Active</v>
          </cell>
          <cell r="E1337" t="str">
            <v>Mitsubishi</v>
          </cell>
          <cell r="F1337" t="str">
            <v>Manuel</v>
          </cell>
          <cell r="G1337" t="str">
            <v>FUSO</v>
          </cell>
          <cell r="H1337" t="str">
            <v>Rigid Truck</v>
          </cell>
          <cell r="I1337" t="str">
            <v>Single Cabin</v>
          </cell>
          <cell r="J1337" t="str">
            <v>4 Ton Reefer box with Tail lift</v>
          </cell>
          <cell r="K1337"/>
          <cell r="L1337" t="str">
            <v>7.50R16</v>
          </cell>
          <cell r="M1337"/>
          <cell r="N1337" t="str">
            <v>MEC2023P7NP053007</v>
          </cell>
          <cell r="O1337">
            <v>2022</v>
          </cell>
          <cell r="P1337" t="str">
            <v>Japan</v>
          </cell>
          <cell r="Q1337" t="str">
            <v>TR-Transport - Operations</v>
          </cell>
          <cell r="R1337" t="str">
            <v>GWC</v>
          </cell>
          <cell r="S1337" t="str">
            <v>LVQ</v>
          </cell>
          <cell r="T1337"/>
          <cell r="U1337"/>
          <cell r="V1337"/>
          <cell r="W1337">
            <v>4</v>
          </cell>
          <cell r="X1337" t="str">
            <v>White</v>
          </cell>
          <cell r="Y1337"/>
          <cell r="Z1337"/>
          <cell r="AA1337" t="str">
            <v>Diesel</v>
          </cell>
          <cell r="AB1337"/>
          <cell r="AC1337">
            <v>1</v>
          </cell>
          <cell r="AD1337"/>
          <cell r="AE1337">
            <v>3</v>
          </cell>
          <cell r="AF1337"/>
          <cell r="AG1337"/>
          <cell r="AH1337">
            <v>4</v>
          </cell>
          <cell r="AI1337">
            <v>4005</v>
          </cell>
          <cell r="AJ1337">
            <v>6500</v>
          </cell>
          <cell r="AK1337">
            <v>2495</v>
          </cell>
          <cell r="AL1337">
            <v>465</v>
          </cell>
          <cell r="AM1337">
            <v>492</v>
          </cell>
          <cell r="AN1337">
            <v>204</v>
          </cell>
          <cell r="AO1337">
            <v>224</v>
          </cell>
          <cell r="AP1337">
            <v>203</v>
          </cell>
          <cell r="AQ1337">
            <v>225</v>
          </cell>
          <cell r="AR1337">
            <v>311</v>
          </cell>
          <cell r="AS1337" t="str">
            <v>THERMO KING T-560R</v>
          </cell>
          <cell r="AT1337"/>
          <cell r="AU1337" t="str">
            <v>Dhollandia</v>
          </cell>
          <cell r="AV1337">
            <v>21114825</v>
          </cell>
          <cell r="AW1337" t="str">
            <v>1500 KG</v>
          </cell>
          <cell r="AX1337"/>
          <cell r="AY1337" t="e">
            <v>#N/A</v>
          </cell>
          <cell r="AZ1337"/>
          <cell r="BA1337">
            <v>44838</v>
          </cell>
          <cell r="BB1337"/>
          <cell r="BC1337" t="e">
            <v>#N/A</v>
          </cell>
          <cell r="BD1337"/>
          <cell r="BE1337"/>
          <cell r="BF1337"/>
          <cell r="BG1337"/>
          <cell r="BH1337"/>
          <cell r="BI1337"/>
          <cell r="BJ1337"/>
          <cell r="BK1337">
            <v>44842</v>
          </cell>
          <cell r="BL1337"/>
          <cell r="BM1337"/>
          <cell r="BN1337"/>
          <cell r="BO1337"/>
          <cell r="BP1337"/>
          <cell r="BQ1337">
            <v>1108050100</v>
          </cell>
        </row>
        <row r="1338">
          <cell r="C1338">
            <v>2069</v>
          </cell>
          <cell r="D1338" t="str">
            <v>Active</v>
          </cell>
          <cell r="E1338" t="str">
            <v>Mitsubishi</v>
          </cell>
          <cell r="F1338" t="str">
            <v>Manuel</v>
          </cell>
          <cell r="G1338" t="str">
            <v>FUSO</v>
          </cell>
          <cell r="H1338" t="str">
            <v>Rigid Truck</v>
          </cell>
          <cell r="I1338" t="str">
            <v>Single Cabin</v>
          </cell>
          <cell r="J1338" t="str">
            <v>4 Ton Reefer box without Tail lift</v>
          </cell>
          <cell r="K1338"/>
          <cell r="L1338" t="str">
            <v>7.50R16</v>
          </cell>
          <cell r="M1338"/>
          <cell r="N1338" t="str">
            <v>MEC2023P0NP054614</v>
          </cell>
          <cell r="O1338">
            <v>2022</v>
          </cell>
          <cell r="P1338" t="str">
            <v>Japan</v>
          </cell>
          <cell r="Q1338" t="str">
            <v>TR-Transport - Operations</v>
          </cell>
          <cell r="R1338" t="str">
            <v>GWC</v>
          </cell>
          <cell r="S1338" t="str">
            <v>LVQ</v>
          </cell>
          <cell r="T1338"/>
          <cell r="U1338"/>
          <cell r="V1338"/>
          <cell r="W1338">
            <v>4</v>
          </cell>
          <cell r="X1338" t="str">
            <v>White</v>
          </cell>
          <cell r="Y1338"/>
          <cell r="Z1338"/>
          <cell r="AA1338" t="str">
            <v>Diesel</v>
          </cell>
          <cell r="AB1338"/>
          <cell r="AC1338">
            <v>1</v>
          </cell>
          <cell r="AD1338"/>
          <cell r="AE1338">
            <v>3</v>
          </cell>
          <cell r="AF1338"/>
          <cell r="AG1338"/>
          <cell r="AH1338">
            <v>4</v>
          </cell>
          <cell r="AI1338">
            <v>4005</v>
          </cell>
          <cell r="AJ1338">
            <v>6500</v>
          </cell>
          <cell r="AK1338">
            <v>2495</v>
          </cell>
          <cell r="AL1338">
            <v>465</v>
          </cell>
          <cell r="AM1338">
            <v>492</v>
          </cell>
          <cell r="AN1338">
            <v>204</v>
          </cell>
          <cell r="AO1338">
            <v>224</v>
          </cell>
          <cell r="AP1338">
            <v>203</v>
          </cell>
          <cell r="AQ1338">
            <v>225</v>
          </cell>
          <cell r="AR1338">
            <v>311</v>
          </cell>
          <cell r="AS1338" t="str">
            <v>THERMO KING T-560R</v>
          </cell>
          <cell r="AT1338"/>
          <cell r="AU1338" t="str">
            <v>-</v>
          </cell>
          <cell r="AV1338" t="str">
            <v>-</v>
          </cell>
          <cell r="AW1338" t="str">
            <v>-</v>
          </cell>
          <cell r="AX1338"/>
          <cell r="AY1338" t="e">
            <v>#N/A</v>
          </cell>
          <cell r="AZ1338"/>
          <cell r="BA1338">
            <v>44838</v>
          </cell>
          <cell r="BB1338"/>
          <cell r="BC1338" t="e">
            <v>#N/A</v>
          </cell>
          <cell r="BD1338"/>
          <cell r="BE1338"/>
          <cell r="BF1338"/>
          <cell r="BG1338"/>
          <cell r="BH1338"/>
          <cell r="BI1338"/>
          <cell r="BJ1338"/>
          <cell r="BK1338">
            <v>44842</v>
          </cell>
          <cell r="BL1338"/>
          <cell r="BM1338"/>
          <cell r="BN1338"/>
          <cell r="BO1338"/>
          <cell r="BP1338"/>
          <cell r="BQ1338">
            <v>1108050100</v>
          </cell>
        </row>
        <row r="1339">
          <cell r="C1339">
            <v>2070</v>
          </cell>
          <cell r="D1339" t="str">
            <v>Active</v>
          </cell>
          <cell r="E1339" t="str">
            <v>Mitsubishi</v>
          </cell>
          <cell r="F1339" t="str">
            <v>Manuel</v>
          </cell>
          <cell r="G1339" t="str">
            <v>FUSO</v>
          </cell>
          <cell r="H1339" t="str">
            <v>Rigid Truck</v>
          </cell>
          <cell r="I1339" t="str">
            <v>Single Cabin</v>
          </cell>
          <cell r="J1339" t="str">
            <v>4 Ton Reefer box without Tail lift</v>
          </cell>
          <cell r="K1339"/>
          <cell r="L1339" t="str">
            <v>7.50R16</v>
          </cell>
          <cell r="M1339"/>
          <cell r="N1339" t="str">
            <v>MEC2023P0NP054547</v>
          </cell>
          <cell r="O1339">
            <v>2022</v>
          </cell>
          <cell r="P1339" t="str">
            <v>Japan</v>
          </cell>
          <cell r="Q1339" t="str">
            <v>TR-Transport - Operations</v>
          </cell>
          <cell r="R1339" t="str">
            <v>GWC</v>
          </cell>
          <cell r="S1339" t="str">
            <v>LVQ</v>
          </cell>
          <cell r="T1339"/>
          <cell r="U1339"/>
          <cell r="V1339"/>
          <cell r="W1339">
            <v>4</v>
          </cell>
          <cell r="X1339" t="str">
            <v>White</v>
          </cell>
          <cell r="Y1339"/>
          <cell r="Z1339"/>
          <cell r="AA1339" t="str">
            <v>Diesel</v>
          </cell>
          <cell r="AB1339"/>
          <cell r="AC1339">
            <v>1</v>
          </cell>
          <cell r="AD1339"/>
          <cell r="AE1339">
            <v>3</v>
          </cell>
          <cell r="AF1339"/>
          <cell r="AG1339"/>
          <cell r="AH1339">
            <v>4</v>
          </cell>
          <cell r="AI1339">
            <v>4005</v>
          </cell>
          <cell r="AJ1339">
            <v>6500</v>
          </cell>
          <cell r="AK1339">
            <v>2495</v>
          </cell>
          <cell r="AL1339">
            <v>464</v>
          </cell>
          <cell r="AM1339">
            <v>492</v>
          </cell>
          <cell r="AN1339">
            <v>204</v>
          </cell>
          <cell r="AO1339">
            <v>224</v>
          </cell>
          <cell r="AP1339">
            <v>203</v>
          </cell>
          <cell r="AQ1339">
            <v>225</v>
          </cell>
          <cell r="AR1339">
            <v>311</v>
          </cell>
          <cell r="AS1339" t="str">
            <v>THERMO KING T-560R</v>
          </cell>
          <cell r="AT1339"/>
          <cell r="AU1339" t="str">
            <v>-</v>
          </cell>
          <cell r="AV1339" t="str">
            <v>-</v>
          </cell>
          <cell r="AW1339" t="str">
            <v>-</v>
          </cell>
          <cell r="AX1339"/>
          <cell r="AY1339" t="e">
            <v>#N/A</v>
          </cell>
          <cell r="AZ1339"/>
          <cell r="BA1339">
            <v>45210</v>
          </cell>
          <cell r="BB1339"/>
          <cell r="BC1339" t="e">
            <v>#N/A</v>
          </cell>
          <cell r="BD1339"/>
          <cell r="BE1339"/>
          <cell r="BF1339"/>
          <cell r="BG1339"/>
          <cell r="BH1339"/>
          <cell r="BI1339"/>
          <cell r="BJ1339"/>
          <cell r="BK1339">
            <v>44849</v>
          </cell>
          <cell r="BL1339"/>
          <cell r="BM1339"/>
          <cell r="BN1339"/>
          <cell r="BO1339"/>
          <cell r="BP1339"/>
          <cell r="BQ1339">
            <v>1108050100</v>
          </cell>
        </row>
        <row r="1340">
          <cell r="C1340">
            <v>2071</v>
          </cell>
          <cell r="D1340" t="str">
            <v>Active</v>
          </cell>
          <cell r="E1340" t="str">
            <v>Mitsubishi</v>
          </cell>
          <cell r="F1340" t="str">
            <v>Manuel</v>
          </cell>
          <cell r="G1340" t="str">
            <v>FUSO</v>
          </cell>
          <cell r="H1340" t="str">
            <v>Rigid Truck</v>
          </cell>
          <cell r="I1340" t="str">
            <v>Single Cabin</v>
          </cell>
          <cell r="J1340" t="str">
            <v>4 Ton Reefer box without Tail lift</v>
          </cell>
          <cell r="K1340"/>
          <cell r="L1340" t="str">
            <v>7.50R16</v>
          </cell>
          <cell r="M1340"/>
          <cell r="N1340" t="str">
            <v>MEC2023PXNP054751</v>
          </cell>
          <cell r="O1340">
            <v>2022</v>
          </cell>
          <cell r="P1340" t="str">
            <v>Japan</v>
          </cell>
          <cell r="Q1340" t="str">
            <v>TR-Transport - Operations</v>
          </cell>
          <cell r="R1340" t="str">
            <v>GWC</v>
          </cell>
          <cell r="S1340" t="str">
            <v>LVQ</v>
          </cell>
          <cell r="T1340"/>
          <cell r="U1340"/>
          <cell r="V1340"/>
          <cell r="W1340">
            <v>4</v>
          </cell>
          <cell r="X1340" t="str">
            <v>White</v>
          </cell>
          <cell r="Y1340"/>
          <cell r="Z1340"/>
          <cell r="AA1340" t="str">
            <v>Diesel</v>
          </cell>
          <cell r="AB1340"/>
          <cell r="AC1340">
            <v>1</v>
          </cell>
          <cell r="AD1340"/>
          <cell r="AE1340">
            <v>3</v>
          </cell>
          <cell r="AF1340"/>
          <cell r="AG1340"/>
          <cell r="AH1340">
            <v>4</v>
          </cell>
          <cell r="AI1340">
            <v>4005</v>
          </cell>
          <cell r="AJ1340">
            <v>6500</v>
          </cell>
          <cell r="AK1340">
            <v>2495</v>
          </cell>
          <cell r="AL1340">
            <v>465</v>
          </cell>
          <cell r="AM1340">
            <v>492</v>
          </cell>
          <cell r="AN1340">
            <v>204</v>
          </cell>
          <cell r="AO1340">
            <v>224</v>
          </cell>
          <cell r="AP1340">
            <v>203</v>
          </cell>
          <cell r="AQ1340">
            <v>225</v>
          </cell>
          <cell r="AR1340">
            <v>311</v>
          </cell>
          <cell r="AS1340" t="str">
            <v>THERMO KING T-560R</v>
          </cell>
          <cell r="AT1340"/>
          <cell r="AU1340" t="str">
            <v>-</v>
          </cell>
          <cell r="AV1340" t="str">
            <v>-</v>
          </cell>
          <cell r="AW1340" t="str">
            <v>-</v>
          </cell>
          <cell r="AX1340"/>
          <cell r="AY1340" t="e">
            <v>#N/A</v>
          </cell>
          <cell r="AZ1340"/>
          <cell r="BA1340">
            <v>45210</v>
          </cell>
          <cell r="BB1340"/>
          <cell r="BC1340" t="e">
            <v>#N/A</v>
          </cell>
          <cell r="BD1340"/>
          <cell r="BE1340"/>
          <cell r="BF1340"/>
          <cell r="BG1340"/>
          <cell r="BH1340"/>
          <cell r="BI1340"/>
          <cell r="BJ1340"/>
          <cell r="BK1340">
            <v>44849</v>
          </cell>
          <cell r="BL1340"/>
          <cell r="BM1340"/>
          <cell r="BN1340"/>
          <cell r="BO1340"/>
          <cell r="BP1340"/>
          <cell r="BQ1340">
            <v>1108050100</v>
          </cell>
        </row>
        <row r="1341">
          <cell r="C1341">
            <v>2157</v>
          </cell>
          <cell r="D1341" t="str">
            <v>Active</v>
          </cell>
          <cell r="E1341" t="str">
            <v>Mitsubishi</v>
          </cell>
          <cell r="F1341" t="str">
            <v>Manuel</v>
          </cell>
          <cell r="G1341" t="str">
            <v>FUSO</v>
          </cell>
          <cell r="H1341" t="str">
            <v>Rigid Truck</v>
          </cell>
          <cell r="I1341" t="str">
            <v>Single Cabin</v>
          </cell>
          <cell r="J1341" t="str">
            <v>4 Ton Reefer box with Tail lift</v>
          </cell>
          <cell r="K1341"/>
          <cell r="L1341" t="str">
            <v>7.50R16</v>
          </cell>
          <cell r="M1341"/>
          <cell r="N1341" t="str">
            <v xml:space="preserve"> MEC2023P2NP052931</v>
          </cell>
          <cell r="O1341">
            <v>2022</v>
          </cell>
          <cell r="P1341" t="str">
            <v>Japan</v>
          </cell>
          <cell r="Q1341" t="str">
            <v>TR-Transport - Operations</v>
          </cell>
          <cell r="R1341" t="str">
            <v>GWC</v>
          </cell>
          <cell r="S1341" t="str">
            <v>LVQ</v>
          </cell>
          <cell r="T1341"/>
          <cell r="U1341"/>
          <cell r="V1341"/>
          <cell r="W1341">
            <v>4</v>
          </cell>
          <cell r="X1341" t="str">
            <v>White</v>
          </cell>
          <cell r="Y1341"/>
          <cell r="Z1341"/>
          <cell r="AA1341" t="str">
            <v>Diesel</v>
          </cell>
          <cell r="AB1341"/>
          <cell r="AC1341">
            <v>1</v>
          </cell>
          <cell r="AD1341"/>
          <cell r="AE1341">
            <v>3</v>
          </cell>
          <cell r="AF1341"/>
          <cell r="AG1341"/>
          <cell r="AH1341">
            <v>4</v>
          </cell>
          <cell r="AI1341">
            <v>4005</v>
          </cell>
          <cell r="AJ1341">
            <v>6500</v>
          </cell>
          <cell r="AK1341">
            <v>2495</v>
          </cell>
          <cell r="AL1341">
            <v>465</v>
          </cell>
          <cell r="AM1341">
            <v>492</v>
          </cell>
          <cell r="AN1341">
            <v>199</v>
          </cell>
          <cell r="AO1341">
            <v>222</v>
          </cell>
          <cell r="AP1341">
            <v>203</v>
          </cell>
          <cell r="AQ1341">
            <v>225</v>
          </cell>
          <cell r="AR1341">
            <v>316</v>
          </cell>
          <cell r="AS1341" t="str">
            <v>THERMO KING T-560R</v>
          </cell>
          <cell r="AT1341"/>
          <cell r="AU1341" t="str">
            <v>Dhollandia</v>
          </cell>
          <cell r="AV1341">
            <v>21123193</v>
          </cell>
          <cell r="AW1341" t="str">
            <v>1500 KG</v>
          </cell>
          <cell r="AX1341"/>
          <cell r="AY1341" t="e">
            <v>#N/A</v>
          </cell>
          <cell r="AZ1341"/>
          <cell r="BA1341">
            <v>44849</v>
          </cell>
          <cell r="BB1341"/>
          <cell r="BC1341" t="e">
            <v>#N/A</v>
          </cell>
          <cell r="BD1341"/>
          <cell r="BE1341"/>
          <cell r="BF1341"/>
          <cell r="BG1341"/>
          <cell r="BH1341"/>
          <cell r="BI1341"/>
          <cell r="BJ1341"/>
          <cell r="BK1341">
            <v>44853</v>
          </cell>
          <cell r="BL1341"/>
          <cell r="BM1341"/>
          <cell r="BN1341"/>
          <cell r="BO1341"/>
          <cell r="BP1341"/>
          <cell r="BQ1341">
            <v>1108050100</v>
          </cell>
        </row>
        <row r="1342">
          <cell r="C1342">
            <v>2158</v>
          </cell>
          <cell r="D1342" t="str">
            <v>Active</v>
          </cell>
          <cell r="E1342" t="str">
            <v>Mitsubishi</v>
          </cell>
          <cell r="F1342" t="str">
            <v>Manuel</v>
          </cell>
          <cell r="G1342" t="str">
            <v>FUSO</v>
          </cell>
          <cell r="H1342" t="str">
            <v>Rigid Truck</v>
          </cell>
          <cell r="I1342" t="str">
            <v>Single Cabin</v>
          </cell>
          <cell r="J1342" t="str">
            <v>4 Ton Reefer box without Tail lift</v>
          </cell>
          <cell r="K1342"/>
          <cell r="L1342" t="str">
            <v>7.50R16</v>
          </cell>
          <cell r="M1342"/>
          <cell r="N1342" t="str">
            <v>MEC2023PXNP053325</v>
          </cell>
          <cell r="O1342">
            <v>2022</v>
          </cell>
          <cell r="P1342" t="str">
            <v>Japan</v>
          </cell>
          <cell r="Q1342" t="str">
            <v>TR-Transport - Operations</v>
          </cell>
          <cell r="R1342" t="str">
            <v>GWC</v>
          </cell>
          <cell r="S1342" t="str">
            <v>LVQ</v>
          </cell>
          <cell r="T1342"/>
          <cell r="U1342"/>
          <cell r="V1342"/>
          <cell r="W1342">
            <v>4</v>
          </cell>
          <cell r="X1342" t="str">
            <v>White</v>
          </cell>
          <cell r="Y1342"/>
          <cell r="Z1342"/>
          <cell r="AA1342" t="str">
            <v>Diesel</v>
          </cell>
          <cell r="AB1342"/>
          <cell r="AC1342">
            <v>1</v>
          </cell>
          <cell r="AD1342"/>
          <cell r="AE1342">
            <v>3</v>
          </cell>
          <cell r="AF1342"/>
          <cell r="AG1342"/>
          <cell r="AH1342">
            <v>4</v>
          </cell>
          <cell r="AI1342">
            <v>4005</v>
          </cell>
          <cell r="AJ1342">
            <v>6500</v>
          </cell>
          <cell r="AK1342">
            <v>2495</v>
          </cell>
          <cell r="AL1342">
            <v>465</v>
          </cell>
          <cell r="AM1342">
            <v>492</v>
          </cell>
          <cell r="AN1342">
            <v>204</v>
          </cell>
          <cell r="AO1342">
            <v>223</v>
          </cell>
          <cell r="AP1342">
            <v>203</v>
          </cell>
          <cell r="AQ1342">
            <v>225</v>
          </cell>
          <cell r="AR1342">
            <v>316</v>
          </cell>
          <cell r="AS1342" t="str">
            <v>THERMO KING T-560R</v>
          </cell>
          <cell r="AT1342"/>
          <cell r="AU1342" t="str">
            <v>-</v>
          </cell>
          <cell r="AV1342" t="str">
            <v>-</v>
          </cell>
          <cell r="AW1342" t="str">
            <v>-</v>
          </cell>
          <cell r="AX1342"/>
          <cell r="AY1342" t="e">
            <v>#N/A</v>
          </cell>
          <cell r="AZ1342"/>
          <cell r="BA1342">
            <v>44849</v>
          </cell>
          <cell r="BB1342"/>
          <cell r="BC1342" t="e">
            <v>#N/A</v>
          </cell>
          <cell r="BD1342"/>
          <cell r="BE1342"/>
          <cell r="BF1342"/>
          <cell r="BG1342"/>
          <cell r="BH1342"/>
          <cell r="BI1342"/>
          <cell r="BJ1342"/>
          <cell r="BK1342">
            <v>44853</v>
          </cell>
          <cell r="BL1342"/>
          <cell r="BM1342"/>
          <cell r="BN1342"/>
          <cell r="BO1342"/>
          <cell r="BP1342"/>
          <cell r="BQ1342">
            <v>1108050100</v>
          </cell>
        </row>
        <row r="1343">
          <cell r="C1343">
            <v>2159</v>
          </cell>
          <cell r="D1343" t="str">
            <v>Active</v>
          </cell>
          <cell r="E1343" t="str">
            <v>Mitsubishi</v>
          </cell>
          <cell r="F1343" t="str">
            <v>Manuel</v>
          </cell>
          <cell r="G1343" t="str">
            <v>FUSO</v>
          </cell>
          <cell r="H1343" t="str">
            <v>Rigid Truck</v>
          </cell>
          <cell r="I1343" t="str">
            <v>Single Cabin</v>
          </cell>
          <cell r="J1343" t="str">
            <v>4 Ton Reefer box without Tail lift</v>
          </cell>
          <cell r="K1343"/>
          <cell r="L1343" t="str">
            <v>7.50R16</v>
          </cell>
          <cell r="M1343"/>
          <cell r="N1343" t="str">
            <v xml:space="preserve"> MEC2023P2NP052632</v>
          </cell>
          <cell r="O1343">
            <v>2022</v>
          </cell>
          <cell r="P1343" t="str">
            <v>Japan</v>
          </cell>
          <cell r="Q1343" t="str">
            <v>TR-Transport - Operations</v>
          </cell>
          <cell r="R1343" t="str">
            <v>GWC</v>
          </cell>
          <cell r="S1343" t="str">
            <v>LVQ</v>
          </cell>
          <cell r="T1343"/>
          <cell r="U1343"/>
          <cell r="V1343"/>
          <cell r="W1343">
            <v>4</v>
          </cell>
          <cell r="X1343" t="str">
            <v>White</v>
          </cell>
          <cell r="Y1343"/>
          <cell r="Z1343"/>
          <cell r="AA1343" t="str">
            <v>Diesel</v>
          </cell>
          <cell r="AB1343"/>
          <cell r="AC1343">
            <v>1</v>
          </cell>
          <cell r="AD1343"/>
          <cell r="AE1343">
            <v>3</v>
          </cell>
          <cell r="AF1343"/>
          <cell r="AG1343"/>
          <cell r="AH1343">
            <v>4</v>
          </cell>
          <cell r="AI1343">
            <v>4005</v>
          </cell>
          <cell r="AJ1343">
            <v>6500</v>
          </cell>
          <cell r="AK1343">
            <v>2495</v>
          </cell>
          <cell r="AL1343">
            <v>465</v>
          </cell>
          <cell r="AM1343">
            <v>492</v>
          </cell>
          <cell r="AN1343">
            <v>199</v>
          </cell>
          <cell r="AO1343">
            <v>222</v>
          </cell>
          <cell r="AP1343">
            <v>203</v>
          </cell>
          <cell r="AQ1343">
            <v>223</v>
          </cell>
          <cell r="AR1343">
            <v>316</v>
          </cell>
          <cell r="AS1343" t="str">
            <v>THERMO KING T-560R</v>
          </cell>
          <cell r="AT1343"/>
          <cell r="AU1343" t="str">
            <v>-</v>
          </cell>
          <cell r="AV1343" t="str">
            <v>-</v>
          </cell>
          <cell r="AW1343" t="str">
            <v>-</v>
          </cell>
          <cell r="AX1343"/>
          <cell r="AY1343" t="e">
            <v>#N/A</v>
          </cell>
          <cell r="AZ1343"/>
          <cell r="BA1343">
            <v>44849</v>
          </cell>
          <cell r="BB1343"/>
          <cell r="BC1343" t="e">
            <v>#N/A</v>
          </cell>
          <cell r="BD1343"/>
          <cell r="BE1343"/>
          <cell r="BF1343"/>
          <cell r="BG1343"/>
          <cell r="BH1343"/>
          <cell r="BI1343"/>
          <cell r="BJ1343"/>
          <cell r="BK1343">
            <v>44853</v>
          </cell>
          <cell r="BL1343"/>
          <cell r="BM1343"/>
          <cell r="BN1343"/>
          <cell r="BO1343"/>
          <cell r="BP1343"/>
          <cell r="BQ1343">
            <v>1108050100</v>
          </cell>
        </row>
        <row r="1344">
          <cell r="C1344">
            <v>2160</v>
          </cell>
          <cell r="D1344" t="str">
            <v>Active</v>
          </cell>
          <cell r="E1344" t="str">
            <v>Mitsubishi</v>
          </cell>
          <cell r="F1344" t="str">
            <v>Manuel</v>
          </cell>
          <cell r="G1344" t="str">
            <v>FUSO</v>
          </cell>
          <cell r="H1344" t="str">
            <v>Rigid Truck</v>
          </cell>
          <cell r="I1344" t="str">
            <v>Single Cabin</v>
          </cell>
          <cell r="J1344" t="str">
            <v>4 Ton Reefer box with Tail lift</v>
          </cell>
          <cell r="K1344"/>
          <cell r="L1344" t="str">
            <v>7.50R16</v>
          </cell>
          <cell r="M1344"/>
          <cell r="N1344" t="str">
            <v>MEC2023P6NP052706</v>
          </cell>
          <cell r="O1344">
            <v>2022</v>
          </cell>
          <cell r="P1344" t="str">
            <v>Japan</v>
          </cell>
          <cell r="Q1344" t="str">
            <v>TR-Transport - Operations</v>
          </cell>
          <cell r="R1344" t="str">
            <v>GWC</v>
          </cell>
          <cell r="S1344" t="str">
            <v>LVQ</v>
          </cell>
          <cell r="T1344"/>
          <cell r="U1344"/>
          <cell r="V1344"/>
          <cell r="W1344">
            <v>4</v>
          </cell>
          <cell r="X1344" t="str">
            <v>White</v>
          </cell>
          <cell r="Y1344"/>
          <cell r="Z1344"/>
          <cell r="AA1344" t="str">
            <v>Diesel</v>
          </cell>
          <cell r="AB1344"/>
          <cell r="AC1344">
            <v>1</v>
          </cell>
          <cell r="AD1344"/>
          <cell r="AE1344">
            <v>3</v>
          </cell>
          <cell r="AF1344"/>
          <cell r="AG1344"/>
          <cell r="AH1344">
            <v>4</v>
          </cell>
          <cell r="AI1344">
            <v>4005</v>
          </cell>
          <cell r="AJ1344">
            <v>6500</v>
          </cell>
          <cell r="AK1344">
            <v>2495</v>
          </cell>
          <cell r="AL1344">
            <v>465</v>
          </cell>
          <cell r="AM1344">
            <v>492</v>
          </cell>
          <cell r="AN1344">
            <v>199</v>
          </cell>
          <cell r="AO1344">
            <v>222</v>
          </cell>
          <cell r="AP1344">
            <v>204</v>
          </cell>
          <cell r="AQ1344">
            <v>225</v>
          </cell>
          <cell r="AR1344">
            <v>316</v>
          </cell>
          <cell r="AS1344" t="str">
            <v>THERMO KING T-560R</v>
          </cell>
          <cell r="AT1344"/>
          <cell r="AU1344" t="str">
            <v>Dhollandia</v>
          </cell>
          <cell r="AV1344" t="str">
            <v>-</v>
          </cell>
          <cell r="AW1344" t="str">
            <v>-</v>
          </cell>
          <cell r="AX1344"/>
          <cell r="AY1344" t="e">
            <v>#N/A</v>
          </cell>
          <cell r="AZ1344"/>
          <cell r="BA1344">
            <v>44849</v>
          </cell>
          <cell r="BB1344"/>
          <cell r="BC1344" t="e">
            <v>#N/A</v>
          </cell>
          <cell r="BD1344"/>
          <cell r="BE1344"/>
          <cell r="BF1344"/>
          <cell r="BG1344"/>
          <cell r="BH1344"/>
          <cell r="BI1344"/>
          <cell r="BJ1344"/>
          <cell r="BK1344">
            <v>44853</v>
          </cell>
          <cell r="BL1344"/>
          <cell r="BM1344"/>
          <cell r="BN1344"/>
          <cell r="BO1344"/>
          <cell r="BP1344"/>
          <cell r="BQ1344">
            <v>1108050100</v>
          </cell>
        </row>
        <row r="1345">
          <cell r="C1345">
            <v>2360</v>
          </cell>
          <cell r="D1345" t="str">
            <v>Active</v>
          </cell>
          <cell r="E1345" t="str">
            <v>Mitsubishi</v>
          </cell>
          <cell r="F1345" t="str">
            <v>Manuel</v>
          </cell>
          <cell r="G1345" t="str">
            <v>FUSO</v>
          </cell>
          <cell r="H1345" t="str">
            <v>Rigid Truck</v>
          </cell>
          <cell r="I1345" t="str">
            <v>Single Cabin</v>
          </cell>
          <cell r="J1345" t="str">
            <v>4 Ton Reefer box without Tail lift</v>
          </cell>
          <cell r="K1345"/>
          <cell r="L1345" t="str">
            <v>7.50R16</v>
          </cell>
          <cell r="M1345"/>
          <cell r="N1345" t="str">
            <v>MEC2023P8NP054392</v>
          </cell>
          <cell r="O1345">
            <v>2022</v>
          </cell>
          <cell r="P1345" t="str">
            <v>Japan</v>
          </cell>
          <cell r="Q1345" t="str">
            <v>TR-Transport - Operations</v>
          </cell>
          <cell r="R1345" t="str">
            <v>GWC</v>
          </cell>
          <cell r="S1345" t="str">
            <v>LVQ</v>
          </cell>
          <cell r="T1345"/>
          <cell r="U1345"/>
          <cell r="V1345"/>
          <cell r="W1345">
            <v>4</v>
          </cell>
          <cell r="X1345" t="str">
            <v>White</v>
          </cell>
          <cell r="Y1345"/>
          <cell r="Z1345"/>
          <cell r="AA1345" t="str">
            <v>Diesel</v>
          </cell>
          <cell r="AB1345"/>
          <cell r="AC1345">
            <v>1</v>
          </cell>
          <cell r="AD1345"/>
          <cell r="AE1345">
            <v>3</v>
          </cell>
          <cell r="AF1345"/>
          <cell r="AG1345"/>
          <cell r="AH1345">
            <v>4</v>
          </cell>
          <cell r="AI1345">
            <v>4005</v>
          </cell>
          <cell r="AJ1345">
            <v>6500</v>
          </cell>
          <cell r="AK1345">
            <v>2495</v>
          </cell>
          <cell r="AL1345">
            <v>465</v>
          </cell>
          <cell r="AM1345">
            <v>492</v>
          </cell>
          <cell r="AN1345">
            <v>203</v>
          </cell>
          <cell r="AO1345">
            <v>224</v>
          </cell>
          <cell r="AP1345">
            <v>203</v>
          </cell>
          <cell r="AQ1345">
            <v>225</v>
          </cell>
          <cell r="AR1345">
            <v>317</v>
          </cell>
          <cell r="AS1345" t="str">
            <v>THERMO KING T-560R</v>
          </cell>
          <cell r="AT1345"/>
          <cell r="AU1345" t="str">
            <v>-</v>
          </cell>
          <cell r="AV1345" t="str">
            <v>-</v>
          </cell>
          <cell r="AW1345" t="str">
            <v>-</v>
          </cell>
          <cell r="AX1345"/>
          <cell r="AY1345" t="e">
            <v>#N/A</v>
          </cell>
          <cell r="AZ1345"/>
          <cell r="BA1345">
            <v>44851</v>
          </cell>
          <cell r="BB1345"/>
          <cell r="BC1345" t="e">
            <v>#N/A</v>
          </cell>
          <cell r="BD1345"/>
          <cell r="BE1345"/>
          <cell r="BF1345"/>
          <cell r="BG1345"/>
          <cell r="BH1345"/>
          <cell r="BI1345"/>
          <cell r="BJ1345"/>
          <cell r="BK1345">
            <v>44856</v>
          </cell>
          <cell r="BL1345"/>
          <cell r="BM1345"/>
          <cell r="BN1345"/>
          <cell r="BO1345"/>
          <cell r="BP1345"/>
          <cell r="BQ1345">
            <v>1108050100</v>
          </cell>
        </row>
        <row r="1346">
          <cell r="C1346">
            <v>2362</v>
          </cell>
          <cell r="D1346" t="str">
            <v>Active</v>
          </cell>
          <cell r="E1346" t="str">
            <v>Mitsubishi</v>
          </cell>
          <cell r="F1346" t="str">
            <v>Manuel</v>
          </cell>
          <cell r="G1346" t="str">
            <v>FUSO</v>
          </cell>
          <cell r="H1346" t="str">
            <v>Rigid Truck</v>
          </cell>
          <cell r="I1346" t="str">
            <v>Single Cabin</v>
          </cell>
          <cell r="J1346" t="str">
            <v>4 Ton Reefer box without Tail lift</v>
          </cell>
          <cell r="K1346"/>
          <cell r="L1346" t="str">
            <v>7.50R16</v>
          </cell>
          <cell r="M1346"/>
          <cell r="N1346" t="str">
            <v>MEC2023P0NP054337</v>
          </cell>
          <cell r="O1346">
            <v>2022</v>
          </cell>
          <cell r="P1346" t="str">
            <v>Japan</v>
          </cell>
          <cell r="Q1346" t="str">
            <v>TR-Transport - Operations</v>
          </cell>
          <cell r="R1346" t="str">
            <v>GWC</v>
          </cell>
          <cell r="S1346" t="str">
            <v>LVQ</v>
          </cell>
          <cell r="T1346"/>
          <cell r="U1346"/>
          <cell r="V1346"/>
          <cell r="W1346">
            <v>4</v>
          </cell>
          <cell r="X1346" t="str">
            <v>White</v>
          </cell>
          <cell r="Y1346"/>
          <cell r="Z1346"/>
          <cell r="AA1346" t="str">
            <v>Diesel</v>
          </cell>
          <cell r="AB1346"/>
          <cell r="AC1346">
            <v>1</v>
          </cell>
          <cell r="AD1346"/>
          <cell r="AE1346">
            <v>3</v>
          </cell>
          <cell r="AF1346"/>
          <cell r="AG1346"/>
          <cell r="AH1346">
            <v>4</v>
          </cell>
          <cell r="AI1346">
            <v>4005</v>
          </cell>
          <cell r="AJ1346">
            <v>6500</v>
          </cell>
          <cell r="AK1346">
            <v>2495</v>
          </cell>
          <cell r="AL1346">
            <v>465</v>
          </cell>
          <cell r="AM1346">
            <v>492</v>
          </cell>
          <cell r="AN1346">
            <v>204</v>
          </cell>
          <cell r="AO1346">
            <v>224</v>
          </cell>
          <cell r="AP1346">
            <v>203</v>
          </cell>
          <cell r="AQ1346">
            <v>225</v>
          </cell>
          <cell r="AR1346">
            <v>315</v>
          </cell>
          <cell r="AS1346" t="str">
            <v>THERMO KING T-560R</v>
          </cell>
          <cell r="AT1346"/>
          <cell r="AU1346" t="str">
            <v>-</v>
          </cell>
          <cell r="AV1346" t="str">
            <v>-</v>
          </cell>
          <cell r="AW1346" t="str">
            <v>-</v>
          </cell>
          <cell r="AX1346"/>
          <cell r="AY1346" t="e">
            <v>#N/A</v>
          </cell>
          <cell r="AZ1346"/>
          <cell r="BA1346">
            <v>44851</v>
          </cell>
          <cell r="BB1346"/>
          <cell r="BC1346" t="e">
            <v>#N/A</v>
          </cell>
          <cell r="BD1346"/>
          <cell r="BE1346"/>
          <cell r="BF1346"/>
          <cell r="BG1346"/>
          <cell r="BH1346"/>
          <cell r="BI1346"/>
          <cell r="BJ1346"/>
          <cell r="BK1346">
            <v>44856</v>
          </cell>
          <cell r="BL1346"/>
          <cell r="BM1346"/>
          <cell r="BN1346"/>
          <cell r="BO1346"/>
          <cell r="BP1346"/>
          <cell r="BQ1346">
            <v>1108050100</v>
          </cell>
        </row>
        <row r="1347">
          <cell r="C1347">
            <v>2363</v>
          </cell>
          <cell r="D1347" t="str">
            <v>Active</v>
          </cell>
          <cell r="E1347" t="str">
            <v>Mitsubishi</v>
          </cell>
          <cell r="F1347" t="str">
            <v>Manuel</v>
          </cell>
          <cell r="G1347" t="str">
            <v>FUSO</v>
          </cell>
          <cell r="H1347" t="str">
            <v>Rigid Truck</v>
          </cell>
          <cell r="I1347" t="str">
            <v>Single Cabin</v>
          </cell>
          <cell r="J1347" t="str">
            <v>4 Ton Reefer box without Tail lift</v>
          </cell>
          <cell r="K1347"/>
          <cell r="L1347" t="str">
            <v>7.50R16</v>
          </cell>
          <cell r="M1347"/>
          <cell r="N1347" t="str">
            <v>MEC2023P5NP054284</v>
          </cell>
          <cell r="O1347">
            <v>2022</v>
          </cell>
          <cell r="P1347" t="str">
            <v>Japan</v>
          </cell>
          <cell r="Q1347" t="str">
            <v>TR-Transport - Operations</v>
          </cell>
          <cell r="R1347" t="str">
            <v>GWC</v>
          </cell>
          <cell r="S1347" t="str">
            <v>LVQ</v>
          </cell>
          <cell r="T1347"/>
          <cell r="U1347"/>
          <cell r="V1347"/>
          <cell r="W1347">
            <v>4</v>
          </cell>
          <cell r="X1347" t="str">
            <v>White</v>
          </cell>
          <cell r="Y1347"/>
          <cell r="Z1347"/>
          <cell r="AA1347" t="str">
            <v>Diesel</v>
          </cell>
          <cell r="AB1347"/>
          <cell r="AC1347">
            <v>1</v>
          </cell>
          <cell r="AD1347"/>
          <cell r="AE1347">
            <v>3</v>
          </cell>
          <cell r="AF1347"/>
          <cell r="AG1347"/>
          <cell r="AH1347">
            <v>4</v>
          </cell>
          <cell r="AI1347">
            <v>4005</v>
          </cell>
          <cell r="AJ1347">
            <v>6500</v>
          </cell>
          <cell r="AK1347">
            <v>2495</v>
          </cell>
          <cell r="AL1347">
            <v>465</v>
          </cell>
          <cell r="AM1347">
            <v>492</v>
          </cell>
          <cell r="AN1347">
            <v>204</v>
          </cell>
          <cell r="AO1347">
            <v>224</v>
          </cell>
          <cell r="AP1347">
            <v>203</v>
          </cell>
          <cell r="AQ1347">
            <v>225</v>
          </cell>
          <cell r="AR1347">
            <v>316</v>
          </cell>
          <cell r="AS1347" t="str">
            <v>THERMO KING T-560R</v>
          </cell>
          <cell r="AT1347"/>
          <cell r="AU1347" t="str">
            <v>-</v>
          </cell>
          <cell r="AV1347" t="str">
            <v>-</v>
          </cell>
          <cell r="AW1347" t="str">
            <v>-</v>
          </cell>
          <cell r="AX1347"/>
          <cell r="AY1347" t="e">
            <v>#N/A</v>
          </cell>
          <cell r="AZ1347"/>
          <cell r="BA1347">
            <v>44851</v>
          </cell>
          <cell r="BB1347"/>
          <cell r="BC1347" t="e">
            <v>#N/A</v>
          </cell>
          <cell r="BD1347"/>
          <cell r="BE1347"/>
          <cell r="BF1347"/>
          <cell r="BG1347"/>
          <cell r="BH1347"/>
          <cell r="BI1347"/>
          <cell r="BJ1347"/>
          <cell r="BK1347">
            <v>44856</v>
          </cell>
          <cell r="BL1347"/>
          <cell r="BM1347"/>
          <cell r="BN1347"/>
          <cell r="BO1347"/>
          <cell r="BP1347"/>
          <cell r="BQ1347">
            <v>1108050100</v>
          </cell>
        </row>
        <row r="1348">
          <cell r="C1348">
            <v>2364</v>
          </cell>
          <cell r="D1348" t="str">
            <v>Active</v>
          </cell>
          <cell r="E1348" t="str">
            <v>Mitsubishi</v>
          </cell>
          <cell r="F1348" t="str">
            <v>Manuel</v>
          </cell>
          <cell r="G1348" t="str">
            <v>FUSO</v>
          </cell>
          <cell r="H1348" t="str">
            <v>Rigid Truck</v>
          </cell>
          <cell r="I1348" t="str">
            <v>Single Cabin</v>
          </cell>
          <cell r="J1348" t="str">
            <v>4 Ton Reefer box with Tail lift</v>
          </cell>
          <cell r="K1348"/>
          <cell r="L1348" t="str">
            <v>7.50R16</v>
          </cell>
          <cell r="M1348"/>
          <cell r="N1348" t="str">
            <v>MEC2023P5NP054513</v>
          </cell>
          <cell r="O1348">
            <v>2022</v>
          </cell>
          <cell r="P1348" t="str">
            <v>Japan</v>
          </cell>
          <cell r="Q1348" t="str">
            <v>TR-Transport - Operations</v>
          </cell>
          <cell r="R1348" t="str">
            <v>GWC</v>
          </cell>
          <cell r="S1348" t="str">
            <v>LVQ</v>
          </cell>
          <cell r="T1348"/>
          <cell r="U1348"/>
          <cell r="V1348"/>
          <cell r="W1348">
            <v>4</v>
          </cell>
          <cell r="X1348" t="str">
            <v>White</v>
          </cell>
          <cell r="Y1348"/>
          <cell r="Z1348"/>
          <cell r="AA1348" t="str">
            <v>Diesel</v>
          </cell>
          <cell r="AB1348"/>
          <cell r="AC1348">
            <v>1</v>
          </cell>
          <cell r="AD1348"/>
          <cell r="AE1348">
            <v>3</v>
          </cell>
          <cell r="AF1348"/>
          <cell r="AG1348"/>
          <cell r="AH1348">
            <v>4</v>
          </cell>
          <cell r="AI1348">
            <v>4005</v>
          </cell>
          <cell r="AJ1348">
            <v>6500</v>
          </cell>
          <cell r="AK1348">
            <v>2495</v>
          </cell>
          <cell r="AL1348">
            <v>464</v>
          </cell>
          <cell r="AM1348">
            <v>492</v>
          </cell>
          <cell r="AN1348">
            <v>204</v>
          </cell>
          <cell r="AO1348">
            <v>224</v>
          </cell>
          <cell r="AP1348">
            <v>203</v>
          </cell>
          <cell r="AQ1348">
            <v>225</v>
          </cell>
          <cell r="AR1348">
            <v>315</v>
          </cell>
          <cell r="AS1348" t="str">
            <v>THERMO KING T-560R</v>
          </cell>
          <cell r="AT1348"/>
          <cell r="AU1348" t="str">
            <v>Dhollandia</v>
          </cell>
          <cell r="AV1348">
            <v>21114822</v>
          </cell>
          <cell r="AW1348" t="str">
            <v>1500 KG</v>
          </cell>
          <cell r="AX1348"/>
          <cell r="AY1348" t="e">
            <v>#N/A</v>
          </cell>
          <cell r="AZ1348"/>
          <cell r="BA1348">
            <v>44851</v>
          </cell>
          <cell r="BB1348"/>
          <cell r="BC1348" t="e">
            <v>#N/A</v>
          </cell>
          <cell r="BD1348"/>
          <cell r="BE1348"/>
          <cell r="BF1348"/>
          <cell r="BG1348"/>
          <cell r="BH1348"/>
          <cell r="BI1348"/>
          <cell r="BJ1348"/>
          <cell r="BK1348">
            <v>44856</v>
          </cell>
          <cell r="BL1348"/>
          <cell r="BM1348"/>
          <cell r="BN1348"/>
          <cell r="BO1348"/>
          <cell r="BP1348"/>
          <cell r="BQ1348">
            <v>1108050100</v>
          </cell>
        </row>
        <row r="1349">
          <cell r="C1349">
            <v>2504</v>
          </cell>
          <cell r="D1349" t="str">
            <v>Active</v>
          </cell>
          <cell r="E1349" t="str">
            <v>Mitsubishi</v>
          </cell>
          <cell r="F1349" t="str">
            <v>Manuel</v>
          </cell>
          <cell r="G1349" t="str">
            <v>FUSO</v>
          </cell>
          <cell r="H1349" t="str">
            <v>Rigid Truck</v>
          </cell>
          <cell r="I1349" t="str">
            <v>Single Cabin</v>
          </cell>
          <cell r="J1349" t="str">
            <v>4 Ton Reefer box without Tail lift</v>
          </cell>
          <cell r="K1349"/>
          <cell r="L1349" t="str">
            <v>7.50R16</v>
          </cell>
          <cell r="M1349"/>
          <cell r="N1349" t="str">
            <v>MEC2023P0NP054113</v>
          </cell>
          <cell r="O1349">
            <v>2022</v>
          </cell>
          <cell r="P1349" t="str">
            <v>Japan</v>
          </cell>
          <cell r="Q1349" t="str">
            <v>TR-Transport - Operations</v>
          </cell>
          <cell r="R1349" t="str">
            <v>GWC</v>
          </cell>
          <cell r="S1349" t="str">
            <v>LVQ</v>
          </cell>
          <cell r="T1349"/>
          <cell r="U1349"/>
          <cell r="V1349"/>
          <cell r="W1349">
            <v>4</v>
          </cell>
          <cell r="X1349" t="str">
            <v>White</v>
          </cell>
          <cell r="Y1349"/>
          <cell r="Z1349"/>
          <cell r="AA1349" t="str">
            <v>Diesel</v>
          </cell>
          <cell r="AB1349"/>
          <cell r="AC1349">
            <v>1</v>
          </cell>
          <cell r="AD1349"/>
          <cell r="AE1349">
            <v>3</v>
          </cell>
          <cell r="AF1349"/>
          <cell r="AG1349"/>
          <cell r="AH1349">
            <v>4</v>
          </cell>
          <cell r="AI1349">
            <v>4005</v>
          </cell>
          <cell r="AJ1349">
            <v>6500</v>
          </cell>
          <cell r="AK1349">
            <v>2495</v>
          </cell>
          <cell r="AL1349">
            <v>464</v>
          </cell>
          <cell r="AM1349">
            <v>492</v>
          </cell>
          <cell r="AN1349">
            <v>204</v>
          </cell>
          <cell r="AO1349">
            <v>224</v>
          </cell>
          <cell r="AP1349">
            <v>203</v>
          </cell>
          <cell r="AQ1349">
            <v>225</v>
          </cell>
          <cell r="AR1349">
            <v>317</v>
          </cell>
          <cell r="AS1349" t="str">
            <v>THERMO KING T-560R</v>
          </cell>
          <cell r="AT1349"/>
          <cell r="AU1349" t="str">
            <v>-</v>
          </cell>
          <cell r="AV1349" t="str">
            <v>-</v>
          </cell>
          <cell r="AW1349" t="str">
            <v>-</v>
          </cell>
          <cell r="AX1349"/>
          <cell r="AY1349" t="e">
            <v>#N/A</v>
          </cell>
          <cell r="AZ1349"/>
          <cell r="BA1349">
            <v>44853</v>
          </cell>
          <cell r="BB1349"/>
          <cell r="BC1349" t="e">
            <v>#N/A</v>
          </cell>
          <cell r="BD1349"/>
          <cell r="BE1349"/>
          <cell r="BF1349"/>
          <cell r="BG1349"/>
          <cell r="BH1349"/>
          <cell r="BI1349"/>
          <cell r="BJ1349"/>
          <cell r="BK1349">
            <v>44859</v>
          </cell>
          <cell r="BL1349"/>
          <cell r="BM1349"/>
          <cell r="BN1349"/>
          <cell r="BO1349"/>
          <cell r="BP1349"/>
          <cell r="BQ1349">
            <v>1108050100</v>
          </cell>
        </row>
        <row r="1350">
          <cell r="C1350">
            <v>2505</v>
          </cell>
          <cell r="D1350" t="str">
            <v>Active</v>
          </cell>
          <cell r="E1350" t="str">
            <v>Mitsubishi</v>
          </cell>
          <cell r="F1350" t="str">
            <v>Manuel</v>
          </cell>
          <cell r="G1350" t="str">
            <v>FUSO</v>
          </cell>
          <cell r="H1350" t="str">
            <v>Rigid Truck</v>
          </cell>
          <cell r="I1350" t="str">
            <v>Single Cabin</v>
          </cell>
          <cell r="J1350" t="str">
            <v>4 Ton Reefer box without Tail lift</v>
          </cell>
          <cell r="K1350"/>
          <cell r="L1350" t="str">
            <v>7.50R16</v>
          </cell>
          <cell r="M1350"/>
          <cell r="N1350" t="str">
            <v xml:space="preserve"> MEC2023P3NP054252</v>
          </cell>
          <cell r="O1350">
            <v>2022</v>
          </cell>
          <cell r="P1350" t="str">
            <v>Japan</v>
          </cell>
          <cell r="Q1350" t="str">
            <v>TR-Transport - Operations</v>
          </cell>
          <cell r="R1350" t="str">
            <v>GWC</v>
          </cell>
          <cell r="S1350" t="str">
            <v>LVQ</v>
          </cell>
          <cell r="T1350"/>
          <cell r="U1350"/>
          <cell r="V1350"/>
          <cell r="W1350">
            <v>4</v>
          </cell>
          <cell r="X1350" t="str">
            <v>White</v>
          </cell>
          <cell r="Y1350"/>
          <cell r="Z1350"/>
          <cell r="AA1350" t="str">
            <v>Diesel</v>
          </cell>
          <cell r="AB1350"/>
          <cell r="AC1350">
            <v>1</v>
          </cell>
          <cell r="AD1350"/>
          <cell r="AE1350">
            <v>3</v>
          </cell>
          <cell r="AF1350"/>
          <cell r="AG1350"/>
          <cell r="AH1350">
            <v>4</v>
          </cell>
          <cell r="AI1350">
            <v>4005</v>
          </cell>
          <cell r="AJ1350">
            <v>6500</v>
          </cell>
          <cell r="AK1350">
            <v>2495</v>
          </cell>
          <cell r="AL1350">
            <v>466</v>
          </cell>
          <cell r="AM1350">
            <v>492</v>
          </cell>
          <cell r="AN1350">
            <v>204</v>
          </cell>
          <cell r="AO1350">
            <v>224</v>
          </cell>
          <cell r="AP1350">
            <v>203</v>
          </cell>
          <cell r="AQ1350">
            <v>225</v>
          </cell>
          <cell r="AR1350">
            <v>317</v>
          </cell>
          <cell r="AS1350" t="str">
            <v>THERMO KING T-560R</v>
          </cell>
          <cell r="AT1350"/>
          <cell r="AU1350" t="str">
            <v>-</v>
          </cell>
          <cell r="AV1350" t="str">
            <v>-</v>
          </cell>
          <cell r="AW1350" t="str">
            <v>-</v>
          </cell>
          <cell r="AX1350"/>
          <cell r="AY1350" t="e">
            <v>#N/A</v>
          </cell>
          <cell r="AZ1350"/>
          <cell r="BA1350">
            <v>44853</v>
          </cell>
          <cell r="BB1350"/>
          <cell r="BC1350" t="e">
            <v>#N/A</v>
          </cell>
          <cell r="BD1350"/>
          <cell r="BE1350"/>
          <cell r="BF1350"/>
          <cell r="BG1350"/>
          <cell r="BH1350"/>
          <cell r="BI1350"/>
          <cell r="BJ1350"/>
          <cell r="BK1350">
            <v>44859</v>
          </cell>
          <cell r="BL1350"/>
          <cell r="BM1350"/>
          <cell r="BN1350"/>
          <cell r="BO1350"/>
          <cell r="BP1350"/>
          <cell r="BQ1350">
            <v>1108050100</v>
          </cell>
        </row>
        <row r="1351">
          <cell r="C1351">
            <v>2506</v>
          </cell>
          <cell r="D1351" t="str">
            <v>Active</v>
          </cell>
          <cell r="E1351" t="str">
            <v>Mitsubishi</v>
          </cell>
          <cell r="F1351" t="str">
            <v>Manuel</v>
          </cell>
          <cell r="G1351" t="str">
            <v>FUSO</v>
          </cell>
          <cell r="H1351" t="str">
            <v>Rigid Truck</v>
          </cell>
          <cell r="I1351" t="str">
            <v>Single Cabin</v>
          </cell>
          <cell r="J1351" t="str">
            <v>4 Ton Reefer box without Tail lift</v>
          </cell>
          <cell r="K1351"/>
          <cell r="L1351" t="str">
            <v>7.50R16</v>
          </cell>
          <cell r="M1351"/>
          <cell r="N1351" t="str">
            <v>MEC2023P5NP053863</v>
          </cell>
          <cell r="O1351">
            <v>2022</v>
          </cell>
          <cell r="P1351" t="str">
            <v>Japan</v>
          </cell>
          <cell r="Q1351" t="str">
            <v>TR-Transport - Operations</v>
          </cell>
          <cell r="R1351" t="str">
            <v>GWC</v>
          </cell>
          <cell r="S1351" t="str">
            <v>LVQ</v>
          </cell>
          <cell r="T1351"/>
          <cell r="U1351"/>
          <cell r="V1351"/>
          <cell r="W1351">
            <v>4</v>
          </cell>
          <cell r="X1351" t="str">
            <v>White</v>
          </cell>
          <cell r="Y1351"/>
          <cell r="Z1351"/>
          <cell r="AA1351" t="str">
            <v>Diesel</v>
          </cell>
          <cell r="AB1351"/>
          <cell r="AC1351">
            <v>1</v>
          </cell>
          <cell r="AD1351"/>
          <cell r="AE1351">
            <v>3</v>
          </cell>
          <cell r="AF1351"/>
          <cell r="AG1351"/>
          <cell r="AH1351">
            <v>4</v>
          </cell>
          <cell r="AI1351">
            <v>4005</v>
          </cell>
          <cell r="AJ1351">
            <v>6500</v>
          </cell>
          <cell r="AK1351">
            <v>2495</v>
          </cell>
          <cell r="AL1351">
            <v>465</v>
          </cell>
          <cell r="AM1351">
            <v>492</v>
          </cell>
          <cell r="AN1351">
            <v>204</v>
          </cell>
          <cell r="AO1351">
            <v>224</v>
          </cell>
          <cell r="AP1351">
            <v>203</v>
          </cell>
          <cell r="AQ1351">
            <v>225</v>
          </cell>
          <cell r="AR1351">
            <v>317</v>
          </cell>
          <cell r="AS1351" t="str">
            <v>THERMO KING T-560R</v>
          </cell>
          <cell r="AT1351"/>
          <cell r="AU1351" t="str">
            <v>-</v>
          </cell>
          <cell r="AV1351" t="str">
            <v>-</v>
          </cell>
          <cell r="AW1351" t="str">
            <v>-</v>
          </cell>
          <cell r="AX1351"/>
          <cell r="AY1351" t="e">
            <v>#N/A</v>
          </cell>
          <cell r="AZ1351"/>
          <cell r="BA1351">
            <v>44853</v>
          </cell>
          <cell r="BB1351"/>
          <cell r="BC1351" t="e">
            <v>#N/A</v>
          </cell>
          <cell r="BD1351"/>
          <cell r="BE1351"/>
          <cell r="BF1351"/>
          <cell r="BG1351"/>
          <cell r="BH1351"/>
          <cell r="BI1351"/>
          <cell r="BJ1351"/>
          <cell r="BK1351">
            <v>44859</v>
          </cell>
          <cell r="BL1351"/>
          <cell r="BM1351"/>
          <cell r="BN1351"/>
          <cell r="BO1351"/>
          <cell r="BP1351"/>
          <cell r="BQ1351">
            <v>1108050100</v>
          </cell>
        </row>
        <row r="1352">
          <cell r="C1352">
            <v>2507</v>
          </cell>
          <cell r="D1352" t="str">
            <v>Active</v>
          </cell>
          <cell r="E1352" t="str">
            <v>Mitsubishi</v>
          </cell>
          <cell r="F1352" t="str">
            <v>Manuel</v>
          </cell>
          <cell r="G1352" t="str">
            <v>FUSO</v>
          </cell>
          <cell r="H1352" t="str">
            <v>Rigid Truck</v>
          </cell>
          <cell r="I1352" t="str">
            <v>Single Cabin</v>
          </cell>
          <cell r="J1352" t="str">
            <v>4 Ton Reefer box without Tail lift</v>
          </cell>
          <cell r="K1352"/>
          <cell r="L1352" t="str">
            <v>7.50R16</v>
          </cell>
          <cell r="M1352"/>
          <cell r="N1352" t="str">
            <v>MEC2023P4NP054566</v>
          </cell>
          <cell r="O1352">
            <v>2022</v>
          </cell>
          <cell r="P1352" t="str">
            <v>Japan</v>
          </cell>
          <cell r="Q1352" t="str">
            <v>TR-Transport - Operations</v>
          </cell>
          <cell r="R1352" t="str">
            <v>GWC</v>
          </cell>
          <cell r="S1352" t="str">
            <v>LVQ</v>
          </cell>
          <cell r="T1352"/>
          <cell r="U1352"/>
          <cell r="V1352"/>
          <cell r="W1352">
            <v>4</v>
          </cell>
          <cell r="X1352" t="str">
            <v>White</v>
          </cell>
          <cell r="Y1352"/>
          <cell r="Z1352"/>
          <cell r="AA1352" t="str">
            <v>Diesel</v>
          </cell>
          <cell r="AB1352"/>
          <cell r="AC1352">
            <v>1</v>
          </cell>
          <cell r="AD1352"/>
          <cell r="AE1352">
            <v>3</v>
          </cell>
          <cell r="AF1352"/>
          <cell r="AG1352"/>
          <cell r="AH1352">
            <v>4</v>
          </cell>
          <cell r="AI1352">
            <v>4005</v>
          </cell>
          <cell r="AJ1352">
            <v>6500</v>
          </cell>
          <cell r="AK1352">
            <v>2495</v>
          </cell>
          <cell r="AL1352">
            <v>465</v>
          </cell>
          <cell r="AM1352">
            <v>492</v>
          </cell>
          <cell r="AN1352">
            <v>204</v>
          </cell>
          <cell r="AO1352">
            <v>224</v>
          </cell>
          <cell r="AP1352">
            <v>203</v>
          </cell>
          <cell r="AQ1352">
            <v>225</v>
          </cell>
          <cell r="AR1352">
            <v>317</v>
          </cell>
          <cell r="AS1352" t="str">
            <v>THERMO KING T-560R</v>
          </cell>
          <cell r="AT1352"/>
          <cell r="AU1352" t="str">
            <v>-</v>
          </cell>
          <cell r="AV1352" t="str">
            <v>-</v>
          </cell>
          <cell r="AW1352" t="str">
            <v>-</v>
          </cell>
          <cell r="AX1352"/>
          <cell r="AY1352" t="e">
            <v>#N/A</v>
          </cell>
          <cell r="AZ1352"/>
          <cell r="BA1352">
            <v>44853</v>
          </cell>
          <cell r="BB1352"/>
          <cell r="BC1352" t="e">
            <v>#N/A</v>
          </cell>
          <cell r="BD1352"/>
          <cell r="BE1352"/>
          <cell r="BF1352"/>
          <cell r="BG1352"/>
          <cell r="BH1352"/>
          <cell r="BI1352"/>
          <cell r="BJ1352"/>
          <cell r="BK1352">
            <v>44859</v>
          </cell>
          <cell r="BL1352"/>
          <cell r="BM1352"/>
          <cell r="BN1352"/>
          <cell r="BO1352"/>
          <cell r="BP1352"/>
          <cell r="BQ1352">
            <v>1108050100</v>
          </cell>
        </row>
        <row r="1353">
          <cell r="C1353">
            <v>2557</v>
          </cell>
          <cell r="D1353" t="str">
            <v>Active</v>
          </cell>
          <cell r="E1353" t="str">
            <v>Mitsubishi</v>
          </cell>
          <cell r="F1353" t="str">
            <v>Manuel</v>
          </cell>
          <cell r="G1353" t="str">
            <v>FUSO</v>
          </cell>
          <cell r="H1353" t="str">
            <v>Rigid Truck</v>
          </cell>
          <cell r="I1353" t="str">
            <v>Single Cabin</v>
          </cell>
          <cell r="J1353" t="str">
            <v>4 Ton Reefer box without Tail lift</v>
          </cell>
          <cell r="K1353"/>
          <cell r="L1353" t="str">
            <v>7.50R16</v>
          </cell>
          <cell r="M1353"/>
          <cell r="N1353" t="str">
            <v>MEC2023P3NP053358</v>
          </cell>
          <cell r="O1353">
            <v>2022</v>
          </cell>
          <cell r="P1353" t="str">
            <v>Japan</v>
          </cell>
          <cell r="Q1353" t="str">
            <v>TR-Transport - Operations</v>
          </cell>
          <cell r="R1353" t="str">
            <v>GWC</v>
          </cell>
          <cell r="S1353" t="str">
            <v>LVQ</v>
          </cell>
          <cell r="T1353"/>
          <cell r="U1353"/>
          <cell r="V1353"/>
          <cell r="W1353">
            <v>4</v>
          </cell>
          <cell r="X1353" t="str">
            <v>White</v>
          </cell>
          <cell r="Y1353"/>
          <cell r="Z1353"/>
          <cell r="AA1353" t="str">
            <v>Diesel</v>
          </cell>
          <cell r="AB1353"/>
          <cell r="AC1353">
            <v>1</v>
          </cell>
          <cell r="AD1353"/>
          <cell r="AE1353">
            <v>3</v>
          </cell>
          <cell r="AF1353"/>
          <cell r="AG1353"/>
          <cell r="AH1353">
            <v>4</v>
          </cell>
          <cell r="AI1353">
            <v>4005</v>
          </cell>
          <cell r="AJ1353">
            <v>6500</v>
          </cell>
          <cell r="AK1353">
            <v>2495</v>
          </cell>
          <cell r="AL1353">
            <v>465</v>
          </cell>
          <cell r="AM1353">
            <v>492</v>
          </cell>
          <cell r="AN1353">
            <v>204</v>
          </cell>
          <cell r="AO1353">
            <v>224</v>
          </cell>
          <cell r="AP1353">
            <v>203</v>
          </cell>
          <cell r="AQ1353">
            <v>225</v>
          </cell>
          <cell r="AR1353">
            <v>316</v>
          </cell>
          <cell r="AS1353" t="str">
            <v>THERMO KING T-560R</v>
          </cell>
          <cell r="AT1353"/>
          <cell r="AU1353" t="str">
            <v>-</v>
          </cell>
          <cell r="AV1353" t="str">
            <v>-</v>
          </cell>
          <cell r="AW1353" t="str">
            <v>-</v>
          </cell>
          <cell r="AX1353"/>
          <cell r="AY1353" t="e">
            <v>#N/A</v>
          </cell>
          <cell r="AZ1353"/>
          <cell r="BA1353">
            <v>44857</v>
          </cell>
          <cell r="BB1353"/>
          <cell r="BC1353" t="e">
            <v>#N/A</v>
          </cell>
          <cell r="BD1353"/>
          <cell r="BE1353"/>
          <cell r="BF1353"/>
          <cell r="BG1353"/>
          <cell r="BH1353"/>
          <cell r="BI1353"/>
          <cell r="BJ1353"/>
          <cell r="BK1353">
            <v>44860</v>
          </cell>
          <cell r="BL1353"/>
          <cell r="BM1353"/>
          <cell r="BN1353"/>
          <cell r="BO1353"/>
          <cell r="BP1353"/>
          <cell r="BQ1353">
            <v>1108050100</v>
          </cell>
        </row>
        <row r="1354">
          <cell r="C1354">
            <v>2558</v>
          </cell>
          <cell r="D1354" t="str">
            <v>Active</v>
          </cell>
          <cell r="E1354" t="str">
            <v>Mitsubishi</v>
          </cell>
          <cell r="F1354" t="str">
            <v>Manuel</v>
          </cell>
          <cell r="G1354" t="str">
            <v>FUSO</v>
          </cell>
          <cell r="H1354" t="str">
            <v>Rigid Truck</v>
          </cell>
          <cell r="I1354" t="str">
            <v>Single Cabin</v>
          </cell>
          <cell r="J1354" t="str">
            <v>4 Ton Reefer box without Tail lift</v>
          </cell>
          <cell r="K1354"/>
          <cell r="L1354" t="str">
            <v>7.50R16</v>
          </cell>
          <cell r="M1354"/>
          <cell r="N1354" t="str">
            <v>MEC2023P4NP053918</v>
          </cell>
          <cell r="O1354">
            <v>2022</v>
          </cell>
          <cell r="P1354" t="str">
            <v>Japan</v>
          </cell>
          <cell r="Q1354" t="str">
            <v>TR-Transport - Operations</v>
          </cell>
          <cell r="R1354" t="str">
            <v>GWC</v>
          </cell>
          <cell r="S1354" t="str">
            <v>LVQ</v>
          </cell>
          <cell r="T1354"/>
          <cell r="U1354"/>
          <cell r="V1354"/>
          <cell r="W1354">
            <v>4</v>
          </cell>
          <cell r="X1354" t="str">
            <v>White</v>
          </cell>
          <cell r="Y1354"/>
          <cell r="Z1354"/>
          <cell r="AA1354" t="str">
            <v>Diesel</v>
          </cell>
          <cell r="AB1354"/>
          <cell r="AC1354">
            <v>1</v>
          </cell>
          <cell r="AD1354"/>
          <cell r="AE1354">
            <v>3</v>
          </cell>
          <cell r="AF1354"/>
          <cell r="AG1354"/>
          <cell r="AH1354">
            <v>4</v>
          </cell>
          <cell r="AI1354">
            <v>4005</v>
          </cell>
          <cell r="AJ1354">
            <v>6500</v>
          </cell>
          <cell r="AK1354">
            <v>2495</v>
          </cell>
          <cell r="AL1354">
            <v>465</v>
          </cell>
          <cell r="AM1354">
            <v>492</v>
          </cell>
          <cell r="AN1354">
            <v>204</v>
          </cell>
          <cell r="AO1354">
            <v>224</v>
          </cell>
          <cell r="AP1354">
            <v>203</v>
          </cell>
          <cell r="AQ1354">
            <v>224</v>
          </cell>
          <cell r="AR1354">
            <v>316</v>
          </cell>
          <cell r="AS1354" t="str">
            <v>THERMO KING T-560R</v>
          </cell>
          <cell r="AT1354"/>
          <cell r="AU1354" t="str">
            <v>-</v>
          </cell>
          <cell r="AV1354" t="str">
            <v>-</v>
          </cell>
          <cell r="AW1354" t="str">
            <v>-</v>
          </cell>
          <cell r="AX1354"/>
          <cell r="AY1354" t="e">
            <v>#N/A</v>
          </cell>
          <cell r="AZ1354"/>
          <cell r="BA1354">
            <v>44857</v>
          </cell>
          <cell r="BB1354"/>
          <cell r="BC1354" t="e">
            <v>#N/A</v>
          </cell>
          <cell r="BD1354"/>
          <cell r="BE1354"/>
          <cell r="BF1354"/>
          <cell r="BG1354"/>
          <cell r="BH1354"/>
          <cell r="BI1354"/>
          <cell r="BJ1354"/>
          <cell r="BK1354">
            <v>44860</v>
          </cell>
          <cell r="BL1354"/>
          <cell r="BM1354"/>
          <cell r="BN1354"/>
          <cell r="BO1354"/>
          <cell r="BP1354"/>
          <cell r="BQ1354">
            <v>1108050100</v>
          </cell>
        </row>
        <row r="1355">
          <cell r="C1355">
            <v>2559</v>
          </cell>
          <cell r="D1355" t="str">
            <v>Active</v>
          </cell>
          <cell r="E1355" t="str">
            <v>Mitsubishi</v>
          </cell>
          <cell r="F1355" t="str">
            <v>Manuel</v>
          </cell>
          <cell r="G1355" t="str">
            <v>FUSO</v>
          </cell>
          <cell r="H1355" t="str">
            <v>Rigid Truck</v>
          </cell>
          <cell r="I1355" t="str">
            <v>Single Cabin</v>
          </cell>
          <cell r="J1355" t="str">
            <v>4 Ton Reefer box with Tail lift</v>
          </cell>
          <cell r="K1355"/>
          <cell r="L1355" t="str">
            <v>7.50R16</v>
          </cell>
          <cell r="M1355"/>
          <cell r="N1355" t="str">
            <v>MEC2023P5NP054169</v>
          </cell>
          <cell r="O1355">
            <v>2022</v>
          </cell>
          <cell r="P1355" t="str">
            <v>Japan</v>
          </cell>
          <cell r="Q1355" t="str">
            <v>TR-Transport - Operations</v>
          </cell>
          <cell r="R1355" t="str">
            <v>GWC</v>
          </cell>
          <cell r="S1355" t="str">
            <v>LVQ</v>
          </cell>
          <cell r="T1355"/>
          <cell r="U1355"/>
          <cell r="V1355"/>
          <cell r="W1355">
            <v>4</v>
          </cell>
          <cell r="X1355" t="str">
            <v>White</v>
          </cell>
          <cell r="Y1355"/>
          <cell r="Z1355"/>
          <cell r="AA1355" t="str">
            <v>Diesel</v>
          </cell>
          <cell r="AB1355"/>
          <cell r="AC1355">
            <v>1</v>
          </cell>
          <cell r="AD1355"/>
          <cell r="AE1355">
            <v>3</v>
          </cell>
          <cell r="AF1355"/>
          <cell r="AG1355"/>
          <cell r="AH1355">
            <v>4</v>
          </cell>
          <cell r="AI1355">
            <v>4005</v>
          </cell>
          <cell r="AJ1355">
            <v>6500</v>
          </cell>
          <cell r="AK1355">
            <v>2495</v>
          </cell>
          <cell r="AL1355">
            <v>464</v>
          </cell>
          <cell r="AM1355">
            <v>492</v>
          </cell>
          <cell r="AN1355">
            <v>204</v>
          </cell>
          <cell r="AO1355">
            <v>224</v>
          </cell>
          <cell r="AP1355">
            <v>203</v>
          </cell>
          <cell r="AQ1355">
            <v>225</v>
          </cell>
          <cell r="AR1355">
            <v>316</v>
          </cell>
          <cell r="AS1355" t="str">
            <v>THERMO KING T-560R</v>
          </cell>
          <cell r="AT1355"/>
          <cell r="AU1355" t="str">
            <v>Dhollandia</v>
          </cell>
          <cell r="AV1355">
            <v>21114820</v>
          </cell>
          <cell r="AW1355" t="str">
            <v>1500 KG</v>
          </cell>
          <cell r="AX1355"/>
          <cell r="AY1355" t="e">
            <v>#N/A</v>
          </cell>
          <cell r="AZ1355"/>
          <cell r="BA1355">
            <v>44857</v>
          </cell>
          <cell r="BB1355"/>
          <cell r="BC1355" t="e">
            <v>#N/A</v>
          </cell>
          <cell r="BD1355"/>
          <cell r="BE1355"/>
          <cell r="BF1355"/>
          <cell r="BG1355"/>
          <cell r="BH1355"/>
          <cell r="BI1355"/>
          <cell r="BJ1355"/>
          <cell r="BK1355">
            <v>44860</v>
          </cell>
          <cell r="BL1355"/>
          <cell r="BM1355"/>
          <cell r="BN1355"/>
          <cell r="BO1355"/>
          <cell r="BP1355"/>
          <cell r="BQ1355">
            <v>1108050100</v>
          </cell>
        </row>
        <row r="1356">
          <cell r="C1356">
            <v>2560</v>
          </cell>
          <cell r="D1356" t="str">
            <v>Active</v>
          </cell>
          <cell r="E1356" t="str">
            <v>Mitsubishi</v>
          </cell>
          <cell r="F1356" t="str">
            <v>Manuel</v>
          </cell>
          <cell r="G1356" t="str">
            <v>FUSO</v>
          </cell>
          <cell r="H1356" t="str">
            <v>Rigid Truck</v>
          </cell>
          <cell r="I1356" t="str">
            <v>Single Cabin</v>
          </cell>
          <cell r="J1356" t="str">
            <v>4 Ton Reefer box without Tail lift</v>
          </cell>
          <cell r="K1356"/>
          <cell r="L1356" t="str">
            <v>7.50R16</v>
          </cell>
          <cell r="M1356"/>
          <cell r="N1356" t="str">
            <v>MEC2023P7NP054254</v>
          </cell>
          <cell r="O1356">
            <v>2022</v>
          </cell>
          <cell r="P1356" t="str">
            <v>Japan</v>
          </cell>
          <cell r="Q1356" t="str">
            <v>TR-Transport - Operations</v>
          </cell>
          <cell r="R1356" t="str">
            <v>GWC</v>
          </cell>
          <cell r="S1356" t="str">
            <v>LVQ</v>
          </cell>
          <cell r="T1356"/>
          <cell r="U1356"/>
          <cell r="V1356"/>
          <cell r="W1356">
            <v>4</v>
          </cell>
          <cell r="X1356" t="str">
            <v>White</v>
          </cell>
          <cell r="Y1356"/>
          <cell r="Z1356"/>
          <cell r="AA1356" t="str">
            <v>Diesel</v>
          </cell>
          <cell r="AB1356"/>
          <cell r="AC1356">
            <v>1</v>
          </cell>
          <cell r="AD1356"/>
          <cell r="AE1356">
            <v>3</v>
          </cell>
          <cell r="AF1356"/>
          <cell r="AG1356"/>
          <cell r="AH1356">
            <v>4</v>
          </cell>
          <cell r="AI1356">
            <v>4005</v>
          </cell>
          <cell r="AJ1356">
            <v>6500</v>
          </cell>
          <cell r="AK1356">
            <v>2495</v>
          </cell>
          <cell r="AL1356">
            <v>465</v>
          </cell>
          <cell r="AM1356">
            <v>492</v>
          </cell>
          <cell r="AN1356">
            <v>204</v>
          </cell>
          <cell r="AO1356">
            <v>224</v>
          </cell>
          <cell r="AP1356">
            <v>203</v>
          </cell>
          <cell r="AQ1356">
            <v>224</v>
          </cell>
          <cell r="AR1356">
            <v>316</v>
          </cell>
          <cell r="AS1356" t="str">
            <v>THERMO KING T-560R</v>
          </cell>
          <cell r="AT1356"/>
          <cell r="AU1356" t="str">
            <v>-</v>
          </cell>
          <cell r="AV1356" t="str">
            <v>-</v>
          </cell>
          <cell r="AW1356" t="str">
            <v>-</v>
          </cell>
          <cell r="AX1356"/>
          <cell r="AY1356" t="e">
            <v>#N/A</v>
          </cell>
          <cell r="AZ1356"/>
          <cell r="BA1356">
            <v>44857</v>
          </cell>
          <cell r="BB1356"/>
          <cell r="BC1356" t="e">
            <v>#N/A</v>
          </cell>
          <cell r="BD1356"/>
          <cell r="BE1356"/>
          <cell r="BF1356"/>
          <cell r="BG1356"/>
          <cell r="BH1356"/>
          <cell r="BI1356"/>
          <cell r="BJ1356"/>
          <cell r="BK1356">
            <v>44860</v>
          </cell>
          <cell r="BL1356"/>
          <cell r="BM1356"/>
          <cell r="BN1356"/>
          <cell r="BO1356"/>
          <cell r="BP1356"/>
          <cell r="BQ1356">
            <v>1108050100</v>
          </cell>
        </row>
        <row r="1357">
          <cell r="C1357">
            <v>1726</v>
          </cell>
          <cell r="D1357" t="str">
            <v>Active</v>
          </cell>
          <cell r="E1357" t="str">
            <v>Mitsubishi</v>
          </cell>
          <cell r="F1357" t="str">
            <v>Manuel</v>
          </cell>
          <cell r="G1357" t="str">
            <v>FUSO</v>
          </cell>
          <cell r="H1357" t="str">
            <v>Rigid Truck</v>
          </cell>
          <cell r="I1357" t="str">
            <v>Single Cabin</v>
          </cell>
          <cell r="J1357" t="str">
            <v>4 Ton Reefer box without Tail lift</v>
          </cell>
          <cell r="K1357"/>
          <cell r="L1357" t="str">
            <v>7.50R16</v>
          </cell>
          <cell r="M1357"/>
          <cell r="N1357" t="str">
            <v>MEC2023P7NP054965</v>
          </cell>
          <cell r="O1357">
            <v>2022</v>
          </cell>
          <cell r="P1357" t="str">
            <v>Japan</v>
          </cell>
          <cell r="Q1357" t="str">
            <v>TR-Transport - Operations</v>
          </cell>
          <cell r="R1357" t="str">
            <v>GWC</v>
          </cell>
          <cell r="S1357" t="str">
            <v>LVQ</v>
          </cell>
          <cell r="T1357"/>
          <cell r="U1357"/>
          <cell r="V1357"/>
          <cell r="W1357">
            <v>4</v>
          </cell>
          <cell r="X1357" t="str">
            <v>White</v>
          </cell>
          <cell r="Y1357"/>
          <cell r="Z1357"/>
          <cell r="AA1357" t="str">
            <v>Diesel</v>
          </cell>
          <cell r="AB1357"/>
          <cell r="AC1357">
            <v>1</v>
          </cell>
          <cell r="AD1357"/>
          <cell r="AE1357">
            <v>3</v>
          </cell>
          <cell r="AF1357"/>
          <cell r="AG1357"/>
          <cell r="AH1357">
            <v>4</v>
          </cell>
          <cell r="AI1357">
            <v>4005</v>
          </cell>
          <cell r="AJ1357">
            <v>6500</v>
          </cell>
          <cell r="AK1357">
            <v>2495</v>
          </cell>
          <cell r="AL1357">
            <v>467</v>
          </cell>
          <cell r="AM1357">
            <v>492</v>
          </cell>
          <cell r="AN1357">
            <v>204</v>
          </cell>
          <cell r="AO1357">
            <v>224</v>
          </cell>
          <cell r="AP1357">
            <v>203</v>
          </cell>
          <cell r="AQ1357">
            <v>224</v>
          </cell>
          <cell r="AR1357">
            <v>315</v>
          </cell>
          <cell r="AS1357" t="str">
            <v>THERMO KING T-560R</v>
          </cell>
          <cell r="AT1357"/>
          <cell r="AU1357" t="str">
            <v>-</v>
          </cell>
          <cell r="AV1357" t="str">
            <v>-</v>
          </cell>
          <cell r="AW1357" t="str">
            <v>-</v>
          </cell>
          <cell r="AX1357"/>
          <cell r="AY1357" t="e">
            <v>#N/A</v>
          </cell>
          <cell r="AZ1357"/>
          <cell r="BA1357">
            <v>44860</v>
          </cell>
          <cell r="BB1357"/>
          <cell r="BC1357" t="e">
            <v>#N/A</v>
          </cell>
          <cell r="BD1357"/>
          <cell r="BE1357"/>
          <cell r="BF1357"/>
          <cell r="BG1357"/>
          <cell r="BH1357"/>
          <cell r="BI1357"/>
          <cell r="BJ1357"/>
          <cell r="BK1357">
            <v>44865</v>
          </cell>
          <cell r="BL1357"/>
          <cell r="BM1357"/>
          <cell r="BN1357"/>
          <cell r="BO1357"/>
          <cell r="BP1357"/>
          <cell r="BQ1357">
            <v>1108050100</v>
          </cell>
        </row>
        <row r="1358">
          <cell r="C1358">
            <v>1728</v>
          </cell>
          <cell r="D1358" t="str">
            <v>Active</v>
          </cell>
          <cell r="E1358" t="str">
            <v>Mitsubishi</v>
          </cell>
          <cell r="F1358" t="str">
            <v>Manuel</v>
          </cell>
          <cell r="G1358" t="str">
            <v>FUSO</v>
          </cell>
          <cell r="H1358" t="str">
            <v>Rigid Truck</v>
          </cell>
          <cell r="I1358" t="str">
            <v>Single Cabin</v>
          </cell>
          <cell r="J1358" t="str">
            <v>4 Ton Reefer box without Tail lift</v>
          </cell>
          <cell r="K1358"/>
          <cell r="L1358" t="str">
            <v>7.50R16</v>
          </cell>
          <cell r="M1358"/>
          <cell r="N1358" t="str">
            <v>MEC2023P8NP055171</v>
          </cell>
          <cell r="O1358">
            <v>2022</v>
          </cell>
          <cell r="P1358" t="str">
            <v>Japan</v>
          </cell>
          <cell r="Q1358" t="str">
            <v>TR-Transport - Operations</v>
          </cell>
          <cell r="R1358" t="str">
            <v>GWC</v>
          </cell>
          <cell r="S1358" t="str">
            <v>LVQ</v>
          </cell>
          <cell r="T1358"/>
          <cell r="U1358"/>
          <cell r="V1358"/>
          <cell r="W1358">
            <v>4</v>
          </cell>
          <cell r="X1358" t="str">
            <v>White</v>
          </cell>
          <cell r="Y1358"/>
          <cell r="Z1358"/>
          <cell r="AA1358" t="str">
            <v>Diesel</v>
          </cell>
          <cell r="AB1358"/>
          <cell r="AC1358">
            <v>1</v>
          </cell>
          <cell r="AD1358"/>
          <cell r="AE1358">
            <v>3</v>
          </cell>
          <cell r="AF1358"/>
          <cell r="AG1358"/>
          <cell r="AH1358">
            <v>4</v>
          </cell>
          <cell r="AI1358">
            <v>4005</v>
          </cell>
          <cell r="AJ1358">
            <v>6500</v>
          </cell>
          <cell r="AK1358">
            <v>2495</v>
          </cell>
          <cell r="AL1358">
            <v>466</v>
          </cell>
          <cell r="AM1358">
            <v>492</v>
          </cell>
          <cell r="AN1358">
            <v>204</v>
          </cell>
          <cell r="AO1358">
            <v>224</v>
          </cell>
          <cell r="AP1358">
            <v>203</v>
          </cell>
          <cell r="AQ1358">
            <v>225</v>
          </cell>
          <cell r="AR1358">
            <v>319</v>
          </cell>
          <cell r="AS1358" t="str">
            <v>THERMO KING T-560R</v>
          </cell>
          <cell r="AT1358"/>
          <cell r="AU1358" t="str">
            <v>-</v>
          </cell>
          <cell r="AV1358" t="str">
            <v>-</v>
          </cell>
          <cell r="AW1358" t="str">
            <v>-</v>
          </cell>
          <cell r="AX1358"/>
          <cell r="AY1358" t="e">
            <v>#N/A</v>
          </cell>
          <cell r="AZ1358"/>
          <cell r="BA1358">
            <v>44860</v>
          </cell>
          <cell r="BB1358"/>
          <cell r="BC1358" t="e">
            <v>#N/A</v>
          </cell>
          <cell r="BD1358"/>
          <cell r="BE1358"/>
          <cell r="BF1358"/>
          <cell r="BG1358"/>
          <cell r="BH1358"/>
          <cell r="BI1358"/>
          <cell r="BJ1358"/>
          <cell r="BK1358">
            <v>44865</v>
          </cell>
          <cell r="BL1358"/>
          <cell r="BM1358"/>
          <cell r="BN1358"/>
          <cell r="BO1358"/>
          <cell r="BP1358"/>
          <cell r="BQ1358">
            <v>1108050100</v>
          </cell>
        </row>
        <row r="1359">
          <cell r="C1359">
            <v>1729</v>
          </cell>
          <cell r="D1359" t="str">
            <v>Active</v>
          </cell>
          <cell r="E1359" t="str">
            <v>Mitsubishi</v>
          </cell>
          <cell r="F1359" t="str">
            <v>Manuel</v>
          </cell>
          <cell r="G1359" t="str">
            <v>FUSO</v>
          </cell>
          <cell r="H1359" t="str">
            <v>Rigid Truck</v>
          </cell>
          <cell r="I1359" t="str">
            <v>Single Cabin</v>
          </cell>
          <cell r="J1359" t="str">
            <v>4 Ton Reefer box without Tail lift</v>
          </cell>
          <cell r="K1359"/>
          <cell r="L1359" t="str">
            <v>7.50R16</v>
          </cell>
          <cell r="M1359"/>
          <cell r="N1359" t="str">
            <v>MEC2023P7NP053816</v>
          </cell>
          <cell r="O1359">
            <v>2022</v>
          </cell>
          <cell r="P1359" t="str">
            <v>Japan</v>
          </cell>
          <cell r="Q1359" t="str">
            <v>TR-Transport - Operations</v>
          </cell>
          <cell r="R1359" t="str">
            <v>GWC</v>
          </cell>
          <cell r="S1359" t="str">
            <v>LVQ</v>
          </cell>
          <cell r="T1359"/>
          <cell r="U1359"/>
          <cell r="V1359"/>
          <cell r="W1359">
            <v>4</v>
          </cell>
          <cell r="X1359" t="str">
            <v>White</v>
          </cell>
          <cell r="Y1359"/>
          <cell r="Z1359"/>
          <cell r="AA1359" t="str">
            <v>Diesel</v>
          </cell>
          <cell r="AB1359"/>
          <cell r="AC1359">
            <v>1</v>
          </cell>
          <cell r="AD1359"/>
          <cell r="AE1359">
            <v>3</v>
          </cell>
          <cell r="AF1359"/>
          <cell r="AG1359"/>
          <cell r="AH1359">
            <v>4</v>
          </cell>
          <cell r="AI1359">
            <v>4005</v>
          </cell>
          <cell r="AJ1359">
            <v>6500</v>
          </cell>
          <cell r="AK1359">
            <v>2495</v>
          </cell>
          <cell r="AL1359">
            <v>466</v>
          </cell>
          <cell r="AM1359">
            <v>492</v>
          </cell>
          <cell r="AN1359">
            <v>204</v>
          </cell>
          <cell r="AO1359">
            <v>224</v>
          </cell>
          <cell r="AP1359">
            <v>203</v>
          </cell>
          <cell r="AQ1359">
            <v>225</v>
          </cell>
          <cell r="AR1359">
            <v>317</v>
          </cell>
          <cell r="AS1359" t="str">
            <v>THERMO KING T-560R</v>
          </cell>
          <cell r="AT1359"/>
          <cell r="AU1359" t="str">
            <v>-</v>
          </cell>
          <cell r="AV1359" t="str">
            <v>-</v>
          </cell>
          <cell r="AW1359" t="str">
            <v>-</v>
          </cell>
          <cell r="AX1359"/>
          <cell r="AY1359" t="e">
            <v>#N/A</v>
          </cell>
          <cell r="AZ1359"/>
          <cell r="BA1359">
            <v>44860</v>
          </cell>
          <cell r="BB1359"/>
          <cell r="BC1359" t="e">
            <v>#N/A</v>
          </cell>
          <cell r="BD1359"/>
          <cell r="BE1359"/>
          <cell r="BF1359"/>
          <cell r="BG1359"/>
          <cell r="BH1359"/>
          <cell r="BI1359"/>
          <cell r="BJ1359"/>
          <cell r="BK1359">
            <v>44865</v>
          </cell>
          <cell r="BL1359"/>
          <cell r="BM1359"/>
          <cell r="BN1359"/>
          <cell r="BO1359"/>
          <cell r="BP1359"/>
          <cell r="BQ1359">
            <v>1108050100</v>
          </cell>
        </row>
        <row r="1360">
          <cell r="C1360">
            <v>1730</v>
          </cell>
          <cell r="D1360" t="str">
            <v>Active</v>
          </cell>
          <cell r="E1360" t="str">
            <v>Mitsubishi</v>
          </cell>
          <cell r="F1360" t="str">
            <v>Manuel</v>
          </cell>
          <cell r="G1360" t="str">
            <v>FUSO</v>
          </cell>
          <cell r="H1360" t="str">
            <v>Rigid Truck</v>
          </cell>
          <cell r="I1360" t="str">
            <v>Single Cabin</v>
          </cell>
          <cell r="J1360" t="str">
            <v>4 Ton Reefer box without Tail lift</v>
          </cell>
          <cell r="K1360"/>
          <cell r="L1360" t="str">
            <v>7.50R16</v>
          </cell>
          <cell r="M1360"/>
          <cell r="N1360" t="str">
            <v>MEC2023PXNP054801</v>
          </cell>
          <cell r="O1360">
            <v>2022</v>
          </cell>
          <cell r="P1360" t="str">
            <v>Japan</v>
          </cell>
          <cell r="Q1360" t="str">
            <v>TR-Transport - Operations</v>
          </cell>
          <cell r="R1360" t="str">
            <v>GWC</v>
          </cell>
          <cell r="S1360" t="str">
            <v>LVQ</v>
          </cell>
          <cell r="T1360"/>
          <cell r="U1360"/>
          <cell r="V1360"/>
          <cell r="W1360">
            <v>4</v>
          </cell>
          <cell r="X1360" t="str">
            <v>White</v>
          </cell>
          <cell r="Y1360"/>
          <cell r="Z1360"/>
          <cell r="AA1360" t="str">
            <v>Diesel</v>
          </cell>
          <cell r="AB1360"/>
          <cell r="AC1360">
            <v>1</v>
          </cell>
          <cell r="AD1360"/>
          <cell r="AE1360">
            <v>3</v>
          </cell>
          <cell r="AF1360"/>
          <cell r="AG1360"/>
          <cell r="AH1360">
            <v>4</v>
          </cell>
          <cell r="AI1360">
            <v>4005</v>
          </cell>
          <cell r="AJ1360">
            <v>6500</v>
          </cell>
          <cell r="AK1360">
            <v>2495</v>
          </cell>
          <cell r="AL1360">
            <v>466</v>
          </cell>
          <cell r="AM1360">
            <v>493</v>
          </cell>
          <cell r="AN1360">
            <v>204</v>
          </cell>
          <cell r="AO1360">
            <v>224</v>
          </cell>
          <cell r="AP1360">
            <v>203</v>
          </cell>
          <cell r="AQ1360">
            <v>224</v>
          </cell>
          <cell r="AR1360">
            <v>316</v>
          </cell>
          <cell r="AS1360" t="str">
            <v>THERMO KING T-560R</v>
          </cell>
          <cell r="AT1360"/>
          <cell r="AU1360" t="str">
            <v>-</v>
          </cell>
          <cell r="AV1360" t="str">
            <v>-</v>
          </cell>
          <cell r="AW1360" t="str">
            <v>-</v>
          </cell>
          <cell r="AX1360"/>
          <cell r="AY1360" t="e">
            <v>#N/A</v>
          </cell>
          <cell r="AZ1360"/>
          <cell r="BA1360">
            <v>44860</v>
          </cell>
          <cell r="BB1360"/>
          <cell r="BC1360" t="e">
            <v>#N/A</v>
          </cell>
          <cell r="BD1360"/>
          <cell r="BE1360"/>
          <cell r="BF1360"/>
          <cell r="BG1360"/>
          <cell r="BH1360"/>
          <cell r="BI1360"/>
          <cell r="BJ1360"/>
          <cell r="BK1360">
            <v>44865</v>
          </cell>
          <cell r="BL1360"/>
          <cell r="BM1360"/>
          <cell r="BN1360"/>
          <cell r="BO1360"/>
          <cell r="BP1360"/>
          <cell r="BQ1360">
            <v>1108050100</v>
          </cell>
        </row>
        <row r="1361">
          <cell r="C1361">
            <v>1881</v>
          </cell>
          <cell r="D1361" t="str">
            <v>Active</v>
          </cell>
          <cell r="E1361" t="str">
            <v>Mitsubishi</v>
          </cell>
          <cell r="F1361" t="str">
            <v>Manuel</v>
          </cell>
          <cell r="G1361" t="str">
            <v>FUSO</v>
          </cell>
          <cell r="H1361" t="str">
            <v>Rigid Truck</v>
          </cell>
          <cell r="I1361" t="str">
            <v>Single Cabin</v>
          </cell>
          <cell r="J1361" t="str">
            <v>4 Ton Reefer box without Tail lift</v>
          </cell>
          <cell r="K1361"/>
          <cell r="L1361" t="str">
            <v>7.50R16</v>
          </cell>
          <cell r="M1361"/>
          <cell r="N1361" t="str">
            <v>MEC2023P2NP052864</v>
          </cell>
          <cell r="O1361">
            <v>2022</v>
          </cell>
          <cell r="P1361" t="str">
            <v>Japan</v>
          </cell>
          <cell r="Q1361" t="str">
            <v>TR-Transport - Operations</v>
          </cell>
          <cell r="R1361" t="str">
            <v>GWC</v>
          </cell>
          <cell r="S1361" t="str">
            <v>LVQ</v>
          </cell>
          <cell r="T1361"/>
          <cell r="U1361"/>
          <cell r="V1361"/>
          <cell r="W1361">
            <v>4</v>
          </cell>
          <cell r="X1361" t="str">
            <v>White</v>
          </cell>
          <cell r="Y1361"/>
          <cell r="Z1361"/>
          <cell r="AA1361" t="str">
            <v>Diesel</v>
          </cell>
          <cell r="AB1361"/>
          <cell r="AC1361">
            <v>1</v>
          </cell>
          <cell r="AD1361"/>
          <cell r="AE1361">
            <v>3</v>
          </cell>
          <cell r="AF1361"/>
          <cell r="AG1361"/>
          <cell r="AH1361">
            <v>4</v>
          </cell>
          <cell r="AI1361">
            <v>4005</v>
          </cell>
          <cell r="AJ1361">
            <v>6500</v>
          </cell>
          <cell r="AK1361">
            <v>2495</v>
          </cell>
          <cell r="AL1361">
            <v>466</v>
          </cell>
          <cell r="AM1361">
            <v>492</v>
          </cell>
          <cell r="AN1361">
            <v>204</v>
          </cell>
          <cell r="AO1361">
            <v>224</v>
          </cell>
          <cell r="AP1361">
            <v>203</v>
          </cell>
          <cell r="AQ1361">
            <v>225</v>
          </cell>
          <cell r="AR1361">
            <v>317</v>
          </cell>
          <cell r="AS1361" t="str">
            <v>THERMO KING T-560R</v>
          </cell>
          <cell r="AT1361"/>
          <cell r="AU1361" t="str">
            <v>-</v>
          </cell>
          <cell r="AV1361" t="str">
            <v>-</v>
          </cell>
          <cell r="AW1361" t="str">
            <v>-</v>
          </cell>
          <cell r="AX1361"/>
          <cell r="AY1361" t="e">
            <v>#N/A</v>
          </cell>
          <cell r="AZ1361"/>
          <cell r="BA1361">
            <v>44860</v>
          </cell>
          <cell r="BB1361"/>
          <cell r="BC1361" t="e">
            <v>#N/A</v>
          </cell>
          <cell r="BD1361"/>
          <cell r="BE1361"/>
          <cell r="BF1361"/>
          <cell r="BG1361"/>
          <cell r="BH1361"/>
          <cell r="BI1361"/>
          <cell r="BJ1361"/>
          <cell r="BK1361">
            <v>44866</v>
          </cell>
          <cell r="BL1361"/>
          <cell r="BM1361"/>
          <cell r="BN1361"/>
          <cell r="BO1361"/>
          <cell r="BP1361"/>
          <cell r="BQ1361">
            <v>1108050100</v>
          </cell>
        </row>
        <row r="1362">
          <cell r="C1362">
            <v>1882</v>
          </cell>
          <cell r="D1362" t="str">
            <v>Active</v>
          </cell>
          <cell r="E1362" t="str">
            <v>Mitsubishi</v>
          </cell>
          <cell r="F1362" t="str">
            <v>Manuel</v>
          </cell>
          <cell r="G1362" t="str">
            <v>FUSO</v>
          </cell>
          <cell r="H1362" t="str">
            <v>Rigid Truck</v>
          </cell>
          <cell r="I1362" t="str">
            <v>Single Cabin</v>
          </cell>
          <cell r="J1362" t="str">
            <v>4 Ton Reefer box without Tail lift</v>
          </cell>
          <cell r="K1362"/>
          <cell r="L1362" t="str">
            <v>7.50R16</v>
          </cell>
          <cell r="M1362"/>
          <cell r="N1362" t="str">
            <v>MEC2023P9NP054448</v>
          </cell>
          <cell r="O1362">
            <v>2022</v>
          </cell>
          <cell r="P1362" t="str">
            <v>Japan</v>
          </cell>
          <cell r="Q1362" t="str">
            <v>TR-Transport - Operations</v>
          </cell>
          <cell r="R1362" t="str">
            <v>GWC</v>
          </cell>
          <cell r="S1362" t="str">
            <v>LVQ</v>
          </cell>
          <cell r="T1362"/>
          <cell r="U1362"/>
          <cell r="V1362"/>
          <cell r="W1362">
            <v>4</v>
          </cell>
          <cell r="X1362" t="str">
            <v>White</v>
          </cell>
          <cell r="Y1362"/>
          <cell r="Z1362"/>
          <cell r="AA1362" t="str">
            <v>Diesel</v>
          </cell>
          <cell r="AB1362"/>
          <cell r="AC1362">
            <v>1</v>
          </cell>
          <cell r="AD1362"/>
          <cell r="AE1362">
            <v>3</v>
          </cell>
          <cell r="AF1362"/>
          <cell r="AG1362"/>
          <cell r="AH1362">
            <v>4</v>
          </cell>
          <cell r="AI1362">
            <v>4005</v>
          </cell>
          <cell r="AJ1362">
            <v>6500</v>
          </cell>
          <cell r="AK1362">
            <v>2495</v>
          </cell>
          <cell r="AL1362">
            <v>466</v>
          </cell>
          <cell r="AM1362">
            <v>492</v>
          </cell>
          <cell r="AN1362">
            <v>204</v>
          </cell>
          <cell r="AO1362">
            <v>224</v>
          </cell>
          <cell r="AP1362">
            <v>203</v>
          </cell>
          <cell r="AQ1362">
            <v>226</v>
          </cell>
          <cell r="AR1362">
            <v>319</v>
          </cell>
          <cell r="AS1362" t="str">
            <v>THERMO KING T-560R</v>
          </cell>
          <cell r="AT1362"/>
          <cell r="AU1362" t="str">
            <v>-</v>
          </cell>
          <cell r="AV1362" t="str">
            <v>-</v>
          </cell>
          <cell r="AW1362" t="str">
            <v>-</v>
          </cell>
          <cell r="AX1362"/>
          <cell r="AY1362" t="e">
            <v>#N/A</v>
          </cell>
          <cell r="AZ1362"/>
          <cell r="BA1362">
            <v>44860</v>
          </cell>
          <cell r="BB1362"/>
          <cell r="BC1362" t="e">
            <v>#N/A</v>
          </cell>
          <cell r="BD1362"/>
          <cell r="BE1362"/>
          <cell r="BF1362"/>
          <cell r="BG1362"/>
          <cell r="BH1362"/>
          <cell r="BI1362"/>
          <cell r="BJ1362"/>
          <cell r="BK1362">
            <v>44866</v>
          </cell>
          <cell r="BL1362"/>
          <cell r="BM1362"/>
          <cell r="BN1362"/>
          <cell r="BO1362"/>
          <cell r="BP1362"/>
          <cell r="BQ1362">
            <v>1108050100</v>
          </cell>
        </row>
        <row r="1363">
          <cell r="C1363">
            <v>1883</v>
          </cell>
          <cell r="D1363" t="str">
            <v>Active</v>
          </cell>
          <cell r="E1363" t="str">
            <v>Mitsubishi</v>
          </cell>
          <cell r="F1363" t="str">
            <v>Manuel</v>
          </cell>
          <cell r="G1363" t="str">
            <v>FUSO</v>
          </cell>
          <cell r="H1363" t="str">
            <v>Rigid Truck</v>
          </cell>
          <cell r="I1363" t="str">
            <v>Single Cabin</v>
          </cell>
          <cell r="J1363" t="str">
            <v>4 Ton Reefer box without Tail lift</v>
          </cell>
          <cell r="K1363"/>
          <cell r="L1363" t="str">
            <v>7.50R16</v>
          </cell>
          <cell r="M1363"/>
          <cell r="N1363" t="str">
            <v>MEC2023P9NP055258</v>
          </cell>
          <cell r="O1363">
            <v>2022</v>
          </cell>
          <cell r="P1363" t="str">
            <v>Japan</v>
          </cell>
          <cell r="Q1363" t="str">
            <v>TR-Transport - Operations</v>
          </cell>
          <cell r="R1363" t="str">
            <v>GWC</v>
          </cell>
          <cell r="S1363" t="str">
            <v>LVQ</v>
          </cell>
          <cell r="T1363"/>
          <cell r="U1363"/>
          <cell r="V1363"/>
          <cell r="W1363">
            <v>4</v>
          </cell>
          <cell r="X1363" t="str">
            <v>White</v>
          </cell>
          <cell r="Y1363"/>
          <cell r="Z1363"/>
          <cell r="AA1363" t="str">
            <v>Diesel</v>
          </cell>
          <cell r="AB1363"/>
          <cell r="AC1363">
            <v>1</v>
          </cell>
          <cell r="AD1363"/>
          <cell r="AE1363">
            <v>3</v>
          </cell>
          <cell r="AF1363"/>
          <cell r="AG1363"/>
          <cell r="AH1363">
            <v>4</v>
          </cell>
          <cell r="AI1363">
            <v>4005</v>
          </cell>
          <cell r="AJ1363">
            <v>6500</v>
          </cell>
          <cell r="AK1363">
            <v>2495</v>
          </cell>
          <cell r="AL1363">
            <v>466</v>
          </cell>
          <cell r="AM1363">
            <v>492</v>
          </cell>
          <cell r="AN1363">
            <v>204</v>
          </cell>
          <cell r="AO1363">
            <v>224</v>
          </cell>
          <cell r="AP1363">
            <v>203</v>
          </cell>
          <cell r="AQ1363">
            <v>225</v>
          </cell>
          <cell r="AR1363">
            <v>317</v>
          </cell>
          <cell r="AS1363" t="str">
            <v>THERMO KING T-560R</v>
          </cell>
          <cell r="AT1363"/>
          <cell r="AU1363" t="str">
            <v>-</v>
          </cell>
          <cell r="AV1363" t="str">
            <v>-</v>
          </cell>
          <cell r="AW1363" t="str">
            <v>-</v>
          </cell>
          <cell r="AX1363"/>
          <cell r="AY1363" t="e">
            <v>#N/A</v>
          </cell>
          <cell r="AZ1363"/>
          <cell r="BA1363">
            <v>44860</v>
          </cell>
          <cell r="BB1363"/>
          <cell r="BC1363" t="e">
            <v>#N/A</v>
          </cell>
          <cell r="BD1363"/>
          <cell r="BE1363"/>
          <cell r="BF1363"/>
          <cell r="BG1363"/>
          <cell r="BH1363"/>
          <cell r="BI1363"/>
          <cell r="BJ1363"/>
          <cell r="BK1363">
            <v>44866</v>
          </cell>
          <cell r="BL1363"/>
          <cell r="BM1363"/>
          <cell r="BN1363"/>
          <cell r="BO1363"/>
          <cell r="BP1363"/>
          <cell r="BQ1363">
            <v>1108050100</v>
          </cell>
        </row>
        <row r="1364">
          <cell r="C1364">
            <v>1884</v>
          </cell>
          <cell r="D1364" t="str">
            <v>Active</v>
          </cell>
          <cell r="E1364" t="str">
            <v>Mitsubishi</v>
          </cell>
          <cell r="F1364" t="str">
            <v>Manuel</v>
          </cell>
          <cell r="G1364" t="str">
            <v>FUSO</v>
          </cell>
          <cell r="H1364" t="str">
            <v>Rigid Truck</v>
          </cell>
          <cell r="I1364" t="str">
            <v>Single Cabin</v>
          </cell>
          <cell r="J1364" t="str">
            <v>4 Ton Reefer box without Tail lift</v>
          </cell>
          <cell r="K1364"/>
          <cell r="L1364" t="str">
            <v>7.50R16</v>
          </cell>
          <cell r="M1364"/>
          <cell r="N1364" t="str">
            <v>MEC2023P1NP053102</v>
          </cell>
          <cell r="O1364">
            <v>2022</v>
          </cell>
          <cell r="P1364" t="str">
            <v>Japan</v>
          </cell>
          <cell r="Q1364" t="str">
            <v>TR-Transport - Operations</v>
          </cell>
          <cell r="R1364" t="str">
            <v>GWC</v>
          </cell>
          <cell r="S1364" t="str">
            <v>LVQ</v>
          </cell>
          <cell r="T1364"/>
          <cell r="U1364"/>
          <cell r="V1364"/>
          <cell r="W1364">
            <v>4</v>
          </cell>
          <cell r="X1364" t="str">
            <v>White</v>
          </cell>
          <cell r="Y1364"/>
          <cell r="Z1364"/>
          <cell r="AA1364" t="str">
            <v>Diesel</v>
          </cell>
          <cell r="AB1364"/>
          <cell r="AC1364">
            <v>1</v>
          </cell>
          <cell r="AD1364"/>
          <cell r="AE1364">
            <v>3</v>
          </cell>
          <cell r="AF1364"/>
          <cell r="AG1364"/>
          <cell r="AH1364">
            <v>4</v>
          </cell>
          <cell r="AI1364">
            <v>4005</v>
          </cell>
          <cell r="AJ1364">
            <v>6500</v>
          </cell>
          <cell r="AK1364">
            <v>2495</v>
          </cell>
          <cell r="AL1364">
            <v>465</v>
          </cell>
          <cell r="AM1364">
            <v>492</v>
          </cell>
          <cell r="AN1364">
            <v>204</v>
          </cell>
          <cell r="AO1364">
            <v>224</v>
          </cell>
          <cell r="AP1364">
            <v>203</v>
          </cell>
          <cell r="AQ1364">
            <v>225</v>
          </cell>
          <cell r="AR1364">
            <v>319</v>
          </cell>
          <cell r="AS1364" t="str">
            <v>THERMO KING T-560R</v>
          </cell>
          <cell r="AT1364"/>
          <cell r="AU1364" t="str">
            <v>-</v>
          </cell>
          <cell r="AV1364" t="str">
            <v>-</v>
          </cell>
          <cell r="AW1364" t="str">
            <v>-</v>
          </cell>
          <cell r="AX1364"/>
          <cell r="AY1364" t="e">
            <v>#N/A</v>
          </cell>
          <cell r="AZ1364"/>
          <cell r="BA1364">
            <v>44860</v>
          </cell>
          <cell r="BB1364"/>
          <cell r="BC1364" t="e">
            <v>#N/A</v>
          </cell>
          <cell r="BD1364"/>
          <cell r="BE1364"/>
          <cell r="BF1364"/>
          <cell r="BG1364"/>
          <cell r="BH1364"/>
          <cell r="BI1364"/>
          <cell r="BJ1364"/>
          <cell r="BK1364">
            <v>44866</v>
          </cell>
          <cell r="BL1364"/>
          <cell r="BM1364"/>
          <cell r="BN1364"/>
          <cell r="BO1364"/>
          <cell r="BP1364"/>
          <cell r="BQ1364">
            <v>1108050100</v>
          </cell>
        </row>
        <row r="1365">
          <cell r="C1365">
            <v>1885</v>
          </cell>
          <cell r="D1365" t="str">
            <v>Active</v>
          </cell>
          <cell r="E1365" t="str">
            <v>Mitsubishi</v>
          </cell>
          <cell r="F1365" t="str">
            <v>Manuel</v>
          </cell>
          <cell r="G1365" t="str">
            <v>FUSO</v>
          </cell>
          <cell r="H1365" t="str">
            <v>Rigid Truck</v>
          </cell>
          <cell r="I1365" t="str">
            <v>Single Cabin</v>
          </cell>
          <cell r="J1365" t="str">
            <v>4 Ton Reefer box without Tail lift</v>
          </cell>
          <cell r="K1365"/>
          <cell r="L1365" t="str">
            <v>7.50R16</v>
          </cell>
          <cell r="M1365"/>
          <cell r="N1365" t="str">
            <v>MEC2023P7NP052827</v>
          </cell>
          <cell r="O1365">
            <v>2022</v>
          </cell>
          <cell r="P1365" t="str">
            <v>Japan</v>
          </cell>
          <cell r="Q1365" t="str">
            <v>TR-Transport - Operations</v>
          </cell>
          <cell r="R1365" t="str">
            <v>GWC</v>
          </cell>
          <cell r="S1365" t="str">
            <v>LVQ</v>
          </cell>
          <cell r="T1365"/>
          <cell r="U1365"/>
          <cell r="V1365"/>
          <cell r="W1365">
            <v>4</v>
          </cell>
          <cell r="X1365" t="str">
            <v>White</v>
          </cell>
          <cell r="Y1365"/>
          <cell r="Z1365"/>
          <cell r="AA1365" t="str">
            <v>Diesel</v>
          </cell>
          <cell r="AB1365"/>
          <cell r="AC1365">
            <v>1</v>
          </cell>
          <cell r="AD1365"/>
          <cell r="AE1365">
            <v>3</v>
          </cell>
          <cell r="AF1365"/>
          <cell r="AG1365"/>
          <cell r="AH1365">
            <v>4</v>
          </cell>
          <cell r="AI1365">
            <v>4005</v>
          </cell>
          <cell r="AJ1365">
            <v>6500</v>
          </cell>
          <cell r="AK1365">
            <v>2495</v>
          </cell>
          <cell r="AL1365">
            <v>466</v>
          </cell>
          <cell r="AM1365">
            <v>492</v>
          </cell>
          <cell r="AN1365">
            <v>204</v>
          </cell>
          <cell r="AO1365">
            <v>224</v>
          </cell>
          <cell r="AP1365">
            <v>203</v>
          </cell>
          <cell r="AQ1365">
            <v>225</v>
          </cell>
          <cell r="AR1365">
            <v>319</v>
          </cell>
          <cell r="AS1365" t="str">
            <v>THERMO KING T-560R</v>
          </cell>
          <cell r="AT1365"/>
          <cell r="AU1365" t="str">
            <v>-</v>
          </cell>
          <cell r="AV1365" t="str">
            <v>-</v>
          </cell>
          <cell r="AW1365" t="str">
            <v>-</v>
          </cell>
          <cell r="AX1365"/>
          <cell r="AY1365" t="e">
            <v>#N/A</v>
          </cell>
          <cell r="AZ1365"/>
          <cell r="BA1365">
            <v>44860</v>
          </cell>
          <cell r="BB1365"/>
          <cell r="BC1365" t="e">
            <v>#N/A</v>
          </cell>
          <cell r="BD1365"/>
          <cell r="BE1365"/>
          <cell r="BF1365"/>
          <cell r="BG1365"/>
          <cell r="BH1365"/>
          <cell r="BI1365"/>
          <cell r="BJ1365"/>
          <cell r="BK1365">
            <v>44866</v>
          </cell>
          <cell r="BL1365"/>
          <cell r="BM1365"/>
          <cell r="BN1365"/>
          <cell r="BO1365"/>
          <cell r="BP1365"/>
          <cell r="BQ1365">
            <v>1108050100</v>
          </cell>
        </row>
        <row r="1366">
          <cell r="C1366">
            <v>1886</v>
          </cell>
          <cell r="D1366" t="str">
            <v>Active</v>
          </cell>
          <cell r="E1366" t="str">
            <v>Mitsubishi</v>
          </cell>
          <cell r="F1366" t="str">
            <v>Manuel</v>
          </cell>
          <cell r="G1366" t="str">
            <v>FUSO</v>
          </cell>
          <cell r="H1366" t="str">
            <v>Rigid Truck</v>
          </cell>
          <cell r="I1366" t="str">
            <v>Single Cabin</v>
          </cell>
          <cell r="J1366" t="str">
            <v>4 Ton Reefer box without Tail lift</v>
          </cell>
          <cell r="K1366"/>
          <cell r="L1366" t="str">
            <v>7.50R16</v>
          </cell>
          <cell r="M1366"/>
          <cell r="N1366" t="str">
            <v>MEC2023P4NP054664</v>
          </cell>
          <cell r="O1366">
            <v>2022</v>
          </cell>
          <cell r="P1366" t="str">
            <v>Japan</v>
          </cell>
          <cell r="Q1366" t="str">
            <v>TR-Transport - Operations</v>
          </cell>
          <cell r="R1366" t="str">
            <v>GWC</v>
          </cell>
          <cell r="S1366" t="str">
            <v>LVQ</v>
          </cell>
          <cell r="T1366"/>
          <cell r="U1366"/>
          <cell r="V1366"/>
          <cell r="W1366">
            <v>4</v>
          </cell>
          <cell r="X1366" t="str">
            <v>White</v>
          </cell>
          <cell r="Y1366"/>
          <cell r="Z1366"/>
          <cell r="AA1366" t="str">
            <v>Diesel</v>
          </cell>
          <cell r="AB1366"/>
          <cell r="AC1366">
            <v>1</v>
          </cell>
          <cell r="AD1366"/>
          <cell r="AE1366">
            <v>3</v>
          </cell>
          <cell r="AF1366"/>
          <cell r="AG1366"/>
          <cell r="AH1366">
            <v>4</v>
          </cell>
          <cell r="AI1366">
            <v>4005</v>
          </cell>
          <cell r="AJ1366">
            <v>6500</v>
          </cell>
          <cell r="AK1366">
            <v>2495</v>
          </cell>
          <cell r="AL1366">
            <v>466</v>
          </cell>
          <cell r="AM1366">
            <v>492</v>
          </cell>
          <cell r="AN1366">
            <v>204</v>
          </cell>
          <cell r="AO1366">
            <v>224</v>
          </cell>
          <cell r="AP1366">
            <v>203</v>
          </cell>
          <cell r="AQ1366">
            <v>225</v>
          </cell>
          <cell r="AR1366">
            <v>319</v>
          </cell>
          <cell r="AS1366" t="str">
            <v>THERMO KING T-560R</v>
          </cell>
          <cell r="AT1366"/>
          <cell r="AU1366" t="str">
            <v>-</v>
          </cell>
          <cell r="AV1366" t="str">
            <v>-</v>
          </cell>
          <cell r="AW1366" t="str">
            <v>-</v>
          </cell>
          <cell r="AX1366"/>
          <cell r="AY1366" t="e">
            <v>#N/A</v>
          </cell>
          <cell r="AZ1366"/>
          <cell r="BA1366">
            <v>44860</v>
          </cell>
          <cell r="BB1366"/>
          <cell r="BC1366" t="e">
            <v>#N/A</v>
          </cell>
          <cell r="BD1366"/>
          <cell r="BE1366"/>
          <cell r="BF1366"/>
          <cell r="BG1366"/>
          <cell r="BH1366"/>
          <cell r="BI1366"/>
          <cell r="BJ1366"/>
          <cell r="BK1366">
            <v>44866</v>
          </cell>
          <cell r="BL1366"/>
          <cell r="BM1366"/>
          <cell r="BN1366"/>
          <cell r="BO1366"/>
          <cell r="BP1366"/>
          <cell r="BQ1366">
            <v>1108050100</v>
          </cell>
        </row>
        <row r="1367">
          <cell r="C1367">
            <v>1887</v>
          </cell>
          <cell r="D1367" t="str">
            <v>Active</v>
          </cell>
          <cell r="E1367" t="str">
            <v>Mitsubishi</v>
          </cell>
          <cell r="F1367" t="str">
            <v>Manuel</v>
          </cell>
          <cell r="G1367" t="str">
            <v>FUSO</v>
          </cell>
          <cell r="H1367" t="str">
            <v>Rigid Truck</v>
          </cell>
          <cell r="I1367" t="str">
            <v>Single Cabin</v>
          </cell>
          <cell r="J1367" t="str">
            <v>4 Ton Reefer box without Tail lift</v>
          </cell>
          <cell r="K1367"/>
          <cell r="L1367" t="str">
            <v>7.50R16</v>
          </cell>
          <cell r="M1367"/>
          <cell r="N1367" t="str">
            <v>MEC2023P5NP053295</v>
          </cell>
          <cell r="O1367">
            <v>2022</v>
          </cell>
          <cell r="P1367" t="str">
            <v>Japan</v>
          </cell>
          <cell r="Q1367" t="str">
            <v>TR-Transport - Operations</v>
          </cell>
          <cell r="R1367" t="str">
            <v>GWC</v>
          </cell>
          <cell r="S1367" t="str">
            <v>LVQ</v>
          </cell>
          <cell r="T1367"/>
          <cell r="U1367"/>
          <cell r="V1367"/>
          <cell r="W1367">
            <v>4</v>
          </cell>
          <cell r="X1367" t="str">
            <v>White</v>
          </cell>
          <cell r="Y1367"/>
          <cell r="Z1367"/>
          <cell r="AA1367" t="str">
            <v>Diesel</v>
          </cell>
          <cell r="AB1367"/>
          <cell r="AC1367">
            <v>1</v>
          </cell>
          <cell r="AD1367"/>
          <cell r="AE1367">
            <v>3</v>
          </cell>
          <cell r="AF1367"/>
          <cell r="AG1367"/>
          <cell r="AH1367">
            <v>4</v>
          </cell>
          <cell r="AI1367">
            <v>4005</v>
          </cell>
          <cell r="AJ1367">
            <v>6500</v>
          </cell>
          <cell r="AK1367">
            <v>2495</v>
          </cell>
          <cell r="AL1367">
            <v>466</v>
          </cell>
          <cell r="AM1367">
            <v>492</v>
          </cell>
          <cell r="AN1367">
            <v>204</v>
          </cell>
          <cell r="AO1367">
            <v>224</v>
          </cell>
          <cell r="AP1367">
            <v>203</v>
          </cell>
          <cell r="AQ1367">
            <v>226</v>
          </cell>
          <cell r="AR1367">
            <v>319</v>
          </cell>
          <cell r="AS1367" t="str">
            <v>THERMO KING T-560R</v>
          </cell>
          <cell r="AT1367"/>
          <cell r="AU1367" t="str">
            <v>-</v>
          </cell>
          <cell r="AV1367" t="str">
            <v>-</v>
          </cell>
          <cell r="AW1367" t="str">
            <v>-</v>
          </cell>
          <cell r="AX1367"/>
          <cell r="AY1367" t="e">
            <v>#N/A</v>
          </cell>
          <cell r="AZ1367"/>
          <cell r="BA1367">
            <v>44860</v>
          </cell>
          <cell r="BB1367"/>
          <cell r="BC1367" t="e">
            <v>#N/A</v>
          </cell>
          <cell r="BD1367"/>
          <cell r="BE1367"/>
          <cell r="BF1367"/>
          <cell r="BG1367"/>
          <cell r="BH1367"/>
          <cell r="BI1367"/>
          <cell r="BJ1367"/>
          <cell r="BK1367">
            <v>44866</v>
          </cell>
          <cell r="BL1367"/>
          <cell r="BM1367"/>
          <cell r="BN1367"/>
          <cell r="BO1367"/>
          <cell r="BP1367"/>
          <cell r="BQ1367">
            <v>1108050100</v>
          </cell>
        </row>
        <row r="1368">
          <cell r="C1368">
            <v>1888</v>
          </cell>
          <cell r="D1368" t="str">
            <v>Active</v>
          </cell>
          <cell r="E1368" t="str">
            <v>Mitsubishi</v>
          </cell>
          <cell r="F1368" t="str">
            <v>Manuel</v>
          </cell>
          <cell r="G1368" t="str">
            <v>FUSO</v>
          </cell>
          <cell r="H1368" t="str">
            <v>Rigid Truck</v>
          </cell>
          <cell r="I1368" t="str">
            <v>Single Cabin</v>
          </cell>
          <cell r="J1368" t="str">
            <v>4 Ton Reefer box without Tail lift</v>
          </cell>
          <cell r="K1368"/>
          <cell r="L1368" t="str">
            <v>7.50R16</v>
          </cell>
          <cell r="M1368"/>
          <cell r="N1368" t="str">
            <v>MEC2023P6NP052723</v>
          </cell>
          <cell r="O1368">
            <v>2022</v>
          </cell>
          <cell r="P1368" t="str">
            <v>Japan</v>
          </cell>
          <cell r="Q1368" t="str">
            <v>TR-Transport - Operations</v>
          </cell>
          <cell r="R1368" t="str">
            <v>GWC</v>
          </cell>
          <cell r="S1368" t="str">
            <v>LVQ</v>
          </cell>
          <cell r="T1368"/>
          <cell r="U1368"/>
          <cell r="V1368"/>
          <cell r="W1368">
            <v>4</v>
          </cell>
          <cell r="X1368" t="str">
            <v>White</v>
          </cell>
          <cell r="Y1368"/>
          <cell r="Z1368"/>
          <cell r="AA1368" t="str">
            <v>Diesel</v>
          </cell>
          <cell r="AB1368"/>
          <cell r="AC1368">
            <v>1</v>
          </cell>
          <cell r="AD1368"/>
          <cell r="AE1368">
            <v>3</v>
          </cell>
          <cell r="AF1368"/>
          <cell r="AG1368"/>
          <cell r="AH1368">
            <v>4</v>
          </cell>
          <cell r="AI1368">
            <v>4005</v>
          </cell>
          <cell r="AJ1368">
            <v>6500</v>
          </cell>
          <cell r="AK1368">
            <v>2495</v>
          </cell>
          <cell r="AL1368">
            <v>466</v>
          </cell>
          <cell r="AM1368">
            <v>492</v>
          </cell>
          <cell r="AN1368">
            <v>204</v>
          </cell>
          <cell r="AO1368">
            <v>224</v>
          </cell>
          <cell r="AP1368">
            <v>203</v>
          </cell>
          <cell r="AQ1368">
            <v>225</v>
          </cell>
          <cell r="AR1368">
            <v>319</v>
          </cell>
          <cell r="AS1368" t="str">
            <v>THERMO KING T-560R</v>
          </cell>
          <cell r="AT1368"/>
          <cell r="AU1368" t="str">
            <v>-</v>
          </cell>
          <cell r="AV1368" t="str">
            <v>-</v>
          </cell>
          <cell r="AW1368" t="str">
            <v>-</v>
          </cell>
          <cell r="AX1368"/>
          <cell r="AY1368" t="e">
            <v>#N/A</v>
          </cell>
          <cell r="AZ1368"/>
          <cell r="BA1368">
            <v>44860</v>
          </cell>
          <cell r="BB1368"/>
          <cell r="BC1368" t="e">
            <v>#N/A</v>
          </cell>
          <cell r="BD1368"/>
          <cell r="BE1368"/>
          <cell r="BF1368"/>
          <cell r="BG1368"/>
          <cell r="BH1368"/>
          <cell r="BI1368"/>
          <cell r="BJ1368"/>
          <cell r="BK1368">
            <v>44866</v>
          </cell>
          <cell r="BL1368"/>
          <cell r="BM1368"/>
          <cell r="BN1368"/>
          <cell r="BO1368"/>
          <cell r="BP1368"/>
          <cell r="BQ1368">
            <v>1108050100</v>
          </cell>
        </row>
        <row r="1369">
          <cell r="C1369">
            <v>1889</v>
          </cell>
          <cell r="D1369" t="str">
            <v>Active</v>
          </cell>
          <cell r="E1369" t="str">
            <v>Mitsubishi</v>
          </cell>
          <cell r="F1369" t="str">
            <v>Manuel</v>
          </cell>
          <cell r="G1369" t="str">
            <v>FUSO</v>
          </cell>
          <cell r="H1369" t="str">
            <v>Rigid Truck</v>
          </cell>
          <cell r="I1369" t="str">
            <v>Single Cabin</v>
          </cell>
          <cell r="J1369" t="str">
            <v>4 Ton Reefer box without Tail lift</v>
          </cell>
          <cell r="K1369"/>
          <cell r="L1369" t="str">
            <v>7.50R16</v>
          </cell>
          <cell r="M1369"/>
          <cell r="N1369" t="str">
            <v>MEC2023P9NP053784</v>
          </cell>
          <cell r="O1369">
            <v>2022</v>
          </cell>
          <cell r="P1369" t="str">
            <v>Japan</v>
          </cell>
          <cell r="Q1369" t="str">
            <v>TR-Transport - Operations</v>
          </cell>
          <cell r="R1369" t="str">
            <v>GWC</v>
          </cell>
          <cell r="S1369" t="str">
            <v>LVQ</v>
          </cell>
          <cell r="T1369"/>
          <cell r="U1369"/>
          <cell r="V1369"/>
          <cell r="W1369">
            <v>4</v>
          </cell>
          <cell r="X1369" t="str">
            <v>White</v>
          </cell>
          <cell r="Y1369"/>
          <cell r="Z1369"/>
          <cell r="AA1369" t="str">
            <v>Diesel</v>
          </cell>
          <cell r="AB1369"/>
          <cell r="AC1369">
            <v>1</v>
          </cell>
          <cell r="AD1369"/>
          <cell r="AE1369">
            <v>3</v>
          </cell>
          <cell r="AF1369"/>
          <cell r="AG1369"/>
          <cell r="AH1369">
            <v>4</v>
          </cell>
          <cell r="AI1369">
            <v>4005</v>
          </cell>
          <cell r="AJ1369">
            <v>6500</v>
          </cell>
          <cell r="AK1369">
            <v>2495</v>
          </cell>
          <cell r="AL1369">
            <v>466</v>
          </cell>
          <cell r="AM1369">
            <v>492</v>
          </cell>
          <cell r="AN1369">
            <v>204</v>
          </cell>
          <cell r="AO1369">
            <v>224</v>
          </cell>
          <cell r="AP1369">
            <v>203</v>
          </cell>
          <cell r="AQ1369">
            <v>225</v>
          </cell>
          <cell r="AR1369">
            <v>317</v>
          </cell>
          <cell r="AS1369" t="str">
            <v>THERMO KING T-560R</v>
          </cell>
          <cell r="AT1369"/>
          <cell r="AU1369" t="str">
            <v>-</v>
          </cell>
          <cell r="AV1369" t="str">
            <v>-</v>
          </cell>
          <cell r="AW1369" t="str">
            <v>-</v>
          </cell>
          <cell r="AX1369"/>
          <cell r="AY1369" t="e">
            <v>#N/A</v>
          </cell>
          <cell r="AZ1369"/>
          <cell r="BA1369">
            <v>44860</v>
          </cell>
          <cell r="BB1369"/>
          <cell r="BC1369" t="e">
            <v>#N/A</v>
          </cell>
          <cell r="BD1369"/>
          <cell r="BE1369"/>
          <cell r="BF1369"/>
          <cell r="BG1369"/>
          <cell r="BH1369"/>
          <cell r="BI1369"/>
          <cell r="BJ1369"/>
          <cell r="BK1369">
            <v>44866</v>
          </cell>
          <cell r="BL1369"/>
          <cell r="BM1369"/>
          <cell r="BN1369"/>
          <cell r="BO1369"/>
          <cell r="BP1369"/>
          <cell r="BQ1369">
            <v>1108050100</v>
          </cell>
        </row>
        <row r="1370">
          <cell r="C1370">
            <v>1890</v>
          </cell>
          <cell r="D1370" t="str">
            <v>Active</v>
          </cell>
          <cell r="E1370" t="str">
            <v>Mitsubishi</v>
          </cell>
          <cell r="F1370" t="str">
            <v>Manuel</v>
          </cell>
          <cell r="G1370" t="str">
            <v>FUSO</v>
          </cell>
          <cell r="H1370" t="str">
            <v>Rigid Truck</v>
          </cell>
          <cell r="I1370" t="str">
            <v>Single Cabin</v>
          </cell>
          <cell r="J1370" t="str">
            <v>4 Ton Reefer box without Tail lift</v>
          </cell>
          <cell r="K1370"/>
          <cell r="L1370" t="str">
            <v>7.50R16</v>
          </cell>
          <cell r="M1370"/>
          <cell r="N1370" t="str">
            <v>MEC2023P9NP054465</v>
          </cell>
          <cell r="O1370">
            <v>2022</v>
          </cell>
          <cell r="P1370" t="str">
            <v>Japan</v>
          </cell>
          <cell r="Q1370" t="str">
            <v>TR-Transport - Operations</v>
          </cell>
          <cell r="R1370" t="str">
            <v>GWC</v>
          </cell>
          <cell r="S1370" t="str">
            <v>LVQ</v>
          </cell>
          <cell r="T1370"/>
          <cell r="U1370"/>
          <cell r="V1370"/>
          <cell r="W1370">
            <v>4</v>
          </cell>
          <cell r="X1370" t="str">
            <v>White</v>
          </cell>
          <cell r="Y1370"/>
          <cell r="Z1370"/>
          <cell r="AA1370" t="str">
            <v>Diesel</v>
          </cell>
          <cell r="AB1370"/>
          <cell r="AC1370">
            <v>1</v>
          </cell>
          <cell r="AD1370"/>
          <cell r="AE1370">
            <v>3</v>
          </cell>
          <cell r="AF1370"/>
          <cell r="AG1370"/>
          <cell r="AH1370">
            <v>4</v>
          </cell>
          <cell r="AI1370">
            <v>4005</v>
          </cell>
          <cell r="AJ1370">
            <v>6500</v>
          </cell>
          <cell r="AK1370">
            <v>2495</v>
          </cell>
          <cell r="AL1370">
            <v>466</v>
          </cell>
          <cell r="AM1370">
            <v>492</v>
          </cell>
          <cell r="AN1370">
            <v>204</v>
          </cell>
          <cell r="AO1370">
            <v>224</v>
          </cell>
          <cell r="AP1370">
            <v>203</v>
          </cell>
          <cell r="AQ1370">
            <v>225</v>
          </cell>
          <cell r="AR1370">
            <v>317</v>
          </cell>
          <cell r="AS1370" t="str">
            <v>THERMO KING T-560R</v>
          </cell>
          <cell r="AT1370"/>
          <cell r="AU1370" t="str">
            <v>-</v>
          </cell>
          <cell r="AV1370" t="str">
            <v>-</v>
          </cell>
          <cell r="AW1370" t="str">
            <v>-</v>
          </cell>
          <cell r="AX1370"/>
          <cell r="AY1370" t="e">
            <v>#N/A</v>
          </cell>
          <cell r="AZ1370"/>
          <cell r="BA1370">
            <v>44860</v>
          </cell>
          <cell r="BB1370"/>
          <cell r="BC1370" t="e">
            <v>#N/A</v>
          </cell>
          <cell r="BD1370"/>
          <cell r="BE1370"/>
          <cell r="BF1370"/>
          <cell r="BG1370"/>
          <cell r="BH1370"/>
          <cell r="BI1370"/>
          <cell r="BJ1370"/>
          <cell r="BK1370">
            <v>44866</v>
          </cell>
          <cell r="BL1370"/>
          <cell r="BM1370"/>
          <cell r="BN1370"/>
          <cell r="BO1370"/>
          <cell r="BP1370"/>
          <cell r="BQ1370">
            <v>1108050100</v>
          </cell>
        </row>
        <row r="1371">
          <cell r="C1371">
            <v>1891</v>
          </cell>
          <cell r="D1371" t="str">
            <v>Active</v>
          </cell>
          <cell r="E1371" t="str">
            <v>Mitsubishi</v>
          </cell>
          <cell r="F1371" t="str">
            <v>Manuel</v>
          </cell>
          <cell r="G1371" t="str">
            <v>FUSO</v>
          </cell>
          <cell r="H1371" t="str">
            <v>Rigid Truck</v>
          </cell>
          <cell r="I1371" t="str">
            <v>Single Cabin</v>
          </cell>
          <cell r="J1371" t="str">
            <v>4 Ton Reefer box without Tail lift</v>
          </cell>
          <cell r="K1371"/>
          <cell r="L1371" t="str">
            <v>7.50R16</v>
          </cell>
          <cell r="M1371"/>
          <cell r="N1371" t="str">
            <v>MEC2023PXNP054703</v>
          </cell>
          <cell r="O1371">
            <v>2022</v>
          </cell>
          <cell r="P1371" t="str">
            <v>Japan</v>
          </cell>
          <cell r="Q1371" t="str">
            <v>TR-Transport - Operations</v>
          </cell>
          <cell r="R1371" t="str">
            <v>GWC</v>
          </cell>
          <cell r="S1371" t="str">
            <v>LVQ</v>
          </cell>
          <cell r="T1371"/>
          <cell r="U1371"/>
          <cell r="V1371"/>
          <cell r="W1371">
            <v>4</v>
          </cell>
          <cell r="X1371" t="str">
            <v>White</v>
          </cell>
          <cell r="Y1371"/>
          <cell r="Z1371"/>
          <cell r="AA1371" t="str">
            <v>Diesel</v>
          </cell>
          <cell r="AB1371"/>
          <cell r="AC1371">
            <v>1</v>
          </cell>
          <cell r="AD1371"/>
          <cell r="AE1371">
            <v>3</v>
          </cell>
          <cell r="AF1371"/>
          <cell r="AG1371"/>
          <cell r="AH1371">
            <v>4</v>
          </cell>
          <cell r="AI1371">
            <v>4005</v>
          </cell>
          <cell r="AJ1371">
            <v>6500</v>
          </cell>
          <cell r="AK1371">
            <v>2495</v>
          </cell>
          <cell r="AL1371">
            <v>466</v>
          </cell>
          <cell r="AM1371">
            <v>492</v>
          </cell>
          <cell r="AN1371">
            <v>204</v>
          </cell>
          <cell r="AO1371">
            <v>224</v>
          </cell>
          <cell r="AP1371">
            <v>203</v>
          </cell>
          <cell r="AQ1371">
            <v>225</v>
          </cell>
          <cell r="AR1371">
            <v>317</v>
          </cell>
          <cell r="AS1371" t="str">
            <v>THERMO KING T-560R</v>
          </cell>
          <cell r="AT1371"/>
          <cell r="AU1371" t="str">
            <v>-</v>
          </cell>
          <cell r="AV1371" t="str">
            <v>-</v>
          </cell>
          <cell r="AW1371" t="str">
            <v>-</v>
          </cell>
          <cell r="AX1371"/>
          <cell r="AY1371" t="e">
            <v>#N/A</v>
          </cell>
          <cell r="AZ1371"/>
          <cell r="BA1371">
            <v>44860</v>
          </cell>
          <cell r="BB1371"/>
          <cell r="BC1371" t="e">
            <v>#N/A</v>
          </cell>
          <cell r="BD1371"/>
          <cell r="BE1371"/>
          <cell r="BF1371"/>
          <cell r="BG1371"/>
          <cell r="BH1371"/>
          <cell r="BI1371"/>
          <cell r="BJ1371"/>
          <cell r="BK1371">
            <v>44866</v>
          </cell>
          <cell r="BL1371"/>
          <cell r="BM1371"/>
          <cell r="BN1371"/>
          <cell r="BO1371"/>
          <cell r="BP1371"/>
          <cell r="BQ1371">
            <v>1108050100</v>
          </cell>
        </row>
        <row r="1372">
          <cell r="C1372">
            <v>1892</v>
          </cell>
          <cell r="D1372" t="str">
            <v>Active</v>
          </cell>
          <cell r="E1372" t="str">
            <v>Mitsubishi</v>
          </cell>
          <cell r="F1372" t="str">
            <v>Manuel</v>
          </cell>
          <cell r="G1372" t="str">
            <v>FUSO</v>
          </cell>
          <cell r="H1372" t="str">
            <v>Rigid Truck</v>
          </cell>
          <cell r="I1372" t="str">
            <v>Single Cabin</v>
          </cell>
          <cell r="J1372" t="str">
            <v>4 Ton Reefer box without Tail lift</v>
          </cell>
          <cell r="K1372"/>
          <cell r="L1372" t="str">
            <v>7.50R16</v>
          </cell>
          <cell r="M1372"/>
          <cell r="N1372" t="str">
            <v>MEC2023P0NP054001</v>
          </cell>
          <cell r="O1372">
            <v>2022</v>
          </cell>
          <cell r="P1372" t="str">
            <v>Japan</v>
          </cell>
          <cell r="Q1372" t="str">
            <v>TR-Transport - Operations</v>
          </cell>
          <cell r="R1372" t="str">
            <v>GWC</v>
          </cell>
          <cell r="S1372" t="str">
            <v>LVQ</v>
          </cell>
          <cell r="T1372"/>
          <cell r="U1372"/>
          <cell r="V1372"/>
          <cell r="W1372">
            <v>4</v>
          </cell>
          <cell r="X1372" t="str">
            <v>White</v>
          </cell>
          <cell r="Y1372"/>
          <cell r="Z1372"/>
          <cell r="AA1372" t="str">
            <v>Diesel</v>
          </cell>
          <cell r="AB1372"/>
          <cell r="AC1372">
            <v>1</v>
          </cell>
          <cell r="AD1372"/>
          <cell r="AE1372">
            <v>3</v>
          </cell>
          <cell r="AF1372"/>
          <cell r="AG1372"/>
          <cell r="AH1372">
            <v>4</v>
          </cell>
          <cell r="AI1372">
            <v>4005</v>
          </cell>
          <cell r="AJ1372">
            <v>6500</v>
          </cell>
          <cell r="AK1372">
            <v>2495</v>
          </cell>
          <cell r="AL1372">
            <v>466</v>
          </cell>
          <cell r="AM1372">
            <v>492</v>
          </cell>
          <cell r="AN1372">
            <v>204</v>
          </cell>
          <cell r="AO1372">
            <v>224</v>
          </cell>
          <cell r="AP1372">
            <v>203</v>
          </cell>
          <cell r="AQ1372">
            <v>225</v>
          </cell>
          <cell r="AR1372">
            <v>317</v>
          </cell>
          <cell r="AS1372" t="str">
            <v>THERMO KING T-560R</v>
          </cell>
          <cell r="AT1372"/>
          <cell r="AU1372" t="str">
            <v>-</v>
          </cell>
          <cell r="AV1372" t="str">
            <v>-</v>
          </cell>
          <cell r="AW1372" t="str">
            <v>-</v>
          </cell>
          <cell r="AX1372"/>
          <cell r="AY1372" t="e">
            <v>#N/A</v>
          </cell>
          <cell r="AZ1372"/>
          <cell r="BA1372">
            <v>44860</v>
          </cell>
          <cell r="BB1372"/>
          <cell r="BC1372" t="e">
            <v>#N/A</v>
          </cell>
          <cell r="BD1372"/>
          <cell r="BE1372"/>
          <cell r="BF1372"/>
          <cell r="BG1372"/>
          <cell r="BH1372"/>
          <cell r="BI1372"/>
          <cell r="BJ1372"/>
          <cell r="BK1372">
            <v>44866</v>
          </cell>
          <cell r="BL1372"/>
          <cell r="BM1372"/>
          <cell r="BN1372"/>
          <cell r="BO1372"/>
          <cell r="BP1372"/>
          <cell r="BQ1372">
            <v>1108050100</v>
          </cell>
        </row>
        <row r="1373">
          <cell r="C1373">
            <v>1893</v>
          </cell>
          <cell r="D1373" t="str">
            <v>Active</v>
          </cell>
          <cell r="E1373" t="str">
            <v>Mitsubishi</v>
          </cell>
          <cell r="F1373" t="str">
            <v>Manuel</v>
          </cell>
          <cell r="G1373" t="str">
            <v>FUSO</v>
          </cell>
          <cell r="H1373" t="str">
            <v>Rigid Truck</v>
          </cell>
          <cell r="I1373" t="str">
            <v>Single Cabin</v>
          </cell>
          <cell r="J1373" t="str">
            <v>4 Ton Reefer box without Tail lift</v>
          </cell>
          <cell r="K1373"/>
          <cell r="L1373" t="str">
            <v>7.50R16</v>
          </cell>
          <cell r="M1373"/>
          <cell r="N1373" t="str">
            <v>MEC2023P3NP054672</v>
          </cell>
          <cell r="O1373">
            <v>2022</v>
          </cell>
          <cell r="P1373" t="str">
            <v>Japan</v>
          </cell>
          <cell r="Q1373" t="str">
            <v>TR-Transport - Operations</v>
          </cell>
          <cell r="R1373" t="str">
            <v>GWC</v>
          </cell>
          <cell r="S1373" t="str">
            <v>LVQ</v>
          </cell>
          <cell r="T1373"/>
          <cell r="U1373"/>
          <cell r="V1373"/>
          <cell r="W1373">
            <v>4</v>
          </cell>
          <cell r="X1373" t="str">
            <v>White</v>
          </cell>
          <cell r="Y1373"/>
          <cell r="Z1373"/>
          <cell r="AA1373" t="str">
            <v>Diesel</v>
          </cell>
          <cell r="AB1373"/>
          <cell r="AC1373">
            <v>1</v>
          </cell>
          <cell r="AD1373"/>
          <cell r="AE1373">
            <v>3</v>
          </cell>
          <cell r="AF1373"/>
          <cell r="AG1373"/>
          <cell r="AH1373">
            <v>4</v>
          </cell>
          <cell r="AI1373">
            <v>4005</v>
          </cell>
          <cell r="AJ1373">
            <v>6500</v>
          </cell>
          <cell r="AK1373">
            <v>2495</v>
          </cell>
          <cell r="AL1373">
            <v>466</v>
          </cell>
          <cell r="AM1373">
            <v>492</v>
          </cell>
          <cell r="AN1373">
            <v>204</v>
          </cell>
          <cell r="AO1373">
            <v>224</v>
          </cell>
          <cell r="AP1373">
            <v>203</v>
          </cell>
          <cell r="AQ1373">
            <v>225</v>
          </cell>
          <cell r="AR1373">
            <v>319</v>
          </cell>
          <cell r="AS1373" t="str">
            <v>THERMO KING T-560R</v>
          </cell>
          <cell r="AT1373"/>
          <cell r="AU1373" t="str">
            <v>-</v>
          </cell>
          <cell r="AV1373" t="str">
            <v>-</v>
          </cell>
          <cell r="AW1373" t="str">
            <v>-</v>
          </cell>
          <cell r="AX1373"/>
          <cell r="AY1373" t="e">
            <v>#N/A</v>
          </cell>
          <cell r="AZ1373"/>
          <cell r="BA1373">
            <v>44860</v>
          </cell>
          <cell r="BB1373"/>
          <cell r="BC1373" t="e">
            <v>#N/A</v>
          </cell>
          <cell r="BD1373"/>
          <cell r="BE1373"/>
          <cell r="BF1373"/>
          <cell r="BG1373"/>
          <cell r="BH1373"/>
          <cell r="BI1373"/>
          <cell r="BJ1373"/>
          <cell r="BK1373">
            <v>44866</v>
          </cell>
          <cell r="BL1373"/>
          <cell r="BM1373"/>
          <cell r="BN1373"/>
          <cell r="BO1373"/>
          <cell r="BP1373"/>
          <cell r="BQ1373">
            <v>1108050100</v>
          </cell>
        </row>
        <row r="1374">
          <cell r="C1374">
            <v>1961</v>
          </cell>
          <cell r="D1374" t="str">
            <v>Active</v>
          </cell>
          <cell r="E1374" t="str">
            <v>Mitsubishi</v>
          </cell>
          <cell r="F1374" t="str">
            <v>Manuel</v>
          </cell>
          <cell r="G1374" t="str">
            <v>FUSO</v>
          </cell>
          <cell r="H1374" t="str">
            <v>Rigid Truck</v>
          </cell>
          <cell r="I1374" t="str">
            <v>Single Cabin</v>
          </cell>
          <cell r="J1374" t="str">
            <v>4 Ton Reefer box without Tail lift</v>
          </cell>
          <cell r="K1374"/>
          <cell r="L1374" t="str">
            <v>7.50R16</v>
          </cell>
          <cell r="M1374"/>
          <cell r="N1374" t="str">
            <v>MEC2023P6NP053208</v>
          </cell>
          <cell r="O1374">
            <v>2022</v>
          </cell>
          <cell r="P1374" t="str">
            <v>Japan</v>
          </cell>
          <cell r="Q1374" t="str">
            <v>TR-Transport - Operations</v>
          </cell>
          <cell r="R1374" t="str">
            <v>GWC</v>
          </cell>
          <cell r="S1374" t="str">
            <v>LVQ</v>
          </cell>
          <cell r="T1374"/>
          <cell r="U1374"/>
          <cell r="V1374"/>
          <cell r="W1374">
            <v>4</v>
          </cell>
          <cell r="X1374" t="str">
            <v>White</v>
          </cell>
          <cell r="Y1374"/>
          <cell r="Z1374"/>
          <cell r="AA1374" t="str">
            <v>Diesel</v>
          </cell>
          <cell r="AB1374"/>
          <cell r="AC1374">
            <v>1</v>
          </cell>
          <cell r="AD1374"/>
          <cell r="AE1374">
            <v>3</v>
          </cell>
          <cell r="AF1374"/>
          <cell r="AG1374"/>
          <cell r="AH1374">
            <v>4</v>
          </cell>
          <cell r="AI1374">
            <v>4005</v>
          </cell>
          <cell r="AJ1374">
            <v>6500</v>
          </cell>
          <cell r="AK1374">
            <v>2495</v>
          </cell>
          <cell r="AL1374">
            <v>465</v>
          </cell>
          <cell r="AM1374">
            <v>492</v>
          </cell>
          <cell r="AN1374">
            <v>205</v>
          </cell>
          <cell r="AO1374">
            <v>224</v>
          </cell>
          <cell r="AP1374">
            <v>203</v>
          </cell>
          <cell r="AQ1374">
            <v>225</v>
          </cell>
          <cell r="AR1374">
            <v>318</v>
          </cell>
          <cell r="AS1374" t="str">
            <v>THERMO KING T-560R</v>
          </cell>
          <cell r="AT1374"/>
          <cell r="AU1374" t="str">
            <v>-</v>
          </cell>
          <cell r="AV1374" t="str">
            <v>-</v>
          </cell>
          <cell r="AW1374" t="str">
            <v>-</v>
          </cell>
          <cell r="AX1374"/>
          <cell r="AY1374" t="e">
            <v>#N/A</v>
          </cell>
          <cell r="AZ1374"/>
          <cell r="BA1374">
            <v>45225</v>
          </cell>
          <cell r="BB1374"/>
          <cell r="BC1374" t="e">
            <v>#N/A</v>
          </cell>
          <cell r="BD1374"/>
          <cell r="BE1374"/>
          <cell r="BF1374"/>
          <cell r="BG1374"/>
          <cell r="BH1374"/>
          <cell r="BI1374"/>
          <cell r="BJ1374"/>
          <cell r="BK1374">
            <v>44867</v>
          </cell>
          <cell r="BL1374"/>
          <cell r="BM1374"/>
          <cell r="BN1374"/>
          <cell r="BO1374"/>
          <cell r="BP1374"/>
          <cell r="BQ1374">
            <v>1108050100</v>
          </cell>
        </row>
        <row r="1375">
          <cell r="C1375">
            <v>1962</v>
          </cell>
          <cell r="D1375" t="str">
            <v>Active</v>
          </cell>
          <cell r="E1375" t="str">
            <v>Mitsubishi</v>
          </cell>
          <cell r="F1375" t="str">
            <v>Manuel</v>
          </cell>
          <cell r="G1375" t="str">
            <v>FUSO</v>
          </cell>
          <cell r="H1375" t="str">
            <v>Rigid Truck</v>
          </cell>
          <cell r="I1375" t="str">
            <v>Single Cabin</v>
          </cell>
          <cell r="J1375" t="str">
            <v>4 Ton Reefer box without Tail lift</v>
          </cell>
          <cell r="K1375"/>
          <cell r="L1375" t="str">
            <v>7.50R16</v>
          </cell>
          <cell r="M1375"/>
          <cell r="N1375" t="str">
            <v>MEC2023P2NP053349</v>
          </cell>
          <cell r="O1375">
            <v>2022</v>
          </cell>
          <cell r="P1375" t="str">
            <v>Japan</v>
          </cell>
          <cell r="Q1375" t="str">
            <v>TR-Transport - Operations</v>
          </cell>
          <cell r="R1375" t="str">
            <v>GWC</v>
          </cell>
          <cell r="S1375" t="str">
            <v>LVQ</v>
          </cell>
          <cell r="T1375"/>
          <cell r="U1375"/>
          <cell r="V1375"/>
          <cell r="W1375">
            <v>4</v>
          </cell>
          <cell r="X1375" t="str">
            <v>White</v>
          </cell>
          <cell r="Y1375"/>
          <cell r="Z1375"/>
          <cell r="AA1375" t="str">
            <v>Diesel</v>
          </cell>
          <cell r="AB1375"/>
          <cell r="AC1375">
            <v>1</v>
          </cell>
          <cell r="AD1375"/>
          <cell r="AE1375">
            <v>3</v>
          </cell>
          <cell r="AF1375"/>
          <cell r="AG1375"/>
          <cell r="AH1375">
            <v>4</v>
          </cell>
          <cell r="AI1375">
            <v>4005</v>
          </cell>
          <cell r="AJ1375">
            <v>6500</v>
          </cell>
          <cell r="AK1375">
            <v>2495</v>
          </cell>
          <cell r="AL1375">
            <v>466</v>
          </cell>
          <cell r="AM1375">
            <v>492</v>
          </cell>
          <cell r="AN1375">
            <v>204</v>
          </cell>
          <cell r="AO1375">
            <v>224</v>
          </cell>
          <cell r="AP1375">
            <v>204</v>
          </cell>
          <cell r="AQ1375">
            <v>225</v>
          </cell>
          <cell r="AR1375">
            <v>318</v>
          </cell>
          <cell r="AS1375" t="str">
            <v>THERMO KING T-560R</v>
          </cell>
          <cell r="AT1375"/>
          <cell r="AU1375" t="str">
            <v>-</v>
          </cell>
          <cell r="AV1375" t="str">
            <v>-</v>
          </cell>
          <cell r="AW1375" t="str">
            <v>-</v>
          </cell>
          <cell r="AX1375"/>
          <cell r="AY1375" t="e">
            <v>#N/A</v>
          </cell>
          <cell r="AZ1375"/>
          <cell r="BA1375">
            <v>45225</v>
          </cell>
          <cell r="BB1375"/>
          <cell r="BC1375" t="e">
            <v>#N/A</v>
          </cell>
          <cell r="BD1375"/>
          <cell r="BE1375"/>
          <cell r="BF1375"/>
          <cell r="BG1375"/>
          <cell r="BH1375"/>
          <cell r="BI1375"/>
          <cell r="BJ1375"/>
          <cell r="BK1375">
            <v>44867</v>
          </cell>
          <cell r="BL1375"/>
          <cell r="BM1375"/>
          <cell r="BN1375"/>
          <cell r="BO1375"/>
          <cell r="BP1375"/>
          <cell r="BQ1375">
            <v>1108050100</v>
          </cell>
        </row>
        <row r="1376">
          <cell r="C1376">
            <v>1986</v>
          </cell>
          <cell r="D1376" t="str">
            <v>Active</v>
          </cell>
          <cell r="E1376" t="str">
            <v>Mitsubishi</v>
          </cell>
          <cell r="F1376" t="str">
            <v>Manuel</v>
          </cell>
          <cell r="G1376" t="str">
            <v>FUSO</v>
          </cell>
          <cell r="H1376" t="str">
            <v>Rigid Truck</v>
          </cell>
          <cell r="I1376" t="str">
            <v>Single Cabin</v>
          </cell>
          <cell r="J1376" t="str">
            <v>4 Ton Reefer box without Tail lift</v>
          </cell>
          <cell r="K1376"/>
          <cell r="L1376" t="str">
            <v>7.50R16</v>
          </cell>
          <cell r="M1376"/>
          <cell r="N1376" t="str">
            <v>MEC2023PXNP052191</v>
          </cell>
          <cell r="O1376">
            <v>2022</v>
          </cell>
          <cell r="P1376" t="str">
            <v>Japan</v>
          </cell>
          <cell r="Q1376" t="str">
            <v>TR-Transport - Operations</v>
          </cell>
          <cell r="R1376" t="str">
            <v>GWC</v>
          </cell>
          <cell r="S1376" t="str">
            <v>LVQ</v>
          </cell>
          <cell r="T1376"/>
          <cell r="U1376"/>
          <cell r="V1376"/>
          <cell r="W1376">
            <v>4</v>
          </cell>
          <cell r="X1376" t="str">
            <v>White</v>
          </cell>
          <cell r="Y1376"/>
          <cell r="Z1376"/>
          <cell r="AA1376" t="str">
            <v>Diesel</v>
          </cell>
          <cell r="AB1376"/>
          <cell r="AC1376">
            <v>1</v>
          </cell>
          <cell r="AD1376"/>
          <cell r="AE1376">
            <v>3</v>
          </cell>
          <cell r="AF1376"/>
          <cell r="AG1376"/>
          <cell r="AH1376">
            <v>4</v>
          </cell>
          <cell r="AI1376">
            <v>4005</v>
          </cell>
          <cell r="AJ1376">
            <v>6500</v>
          </cell>
          <cell r="AK1376">
            <v>2495</v>
          </cell>
          <cell r="AL1376">
            <v>466</v>
          </cell>
          <cell r="AM1376">
            <v>492</v>
          </cell>
          <cell r="AN1376">
            <v>204</v>
          </cell>
          <cell r="AO1376">
            <v>224</v>
          </cell>
          <cell r="AP1376">
            <v>203</v>
          </cell>
          <cell r="AQ1376">
            <v>225</v>
          </cell>
          <cell r="AR1376">
            <v>317</v>
          </cell>
          <cell r="AS1376" t="str">
            <v>THERMO KING T-560R</v>
          </cell>
          <cell r="AT1376"/>
          <cell r="AU1376" t="str">
            <v>-</v>
          </cell>
          <cell r="AV1376" t="str">
            <v>-</v>
          </cell>
          <cell r="AW1376" t="str">
            <v>-</v>
          </cell>
          <cell r="AX1376"/>
          <cell r="AY1376" t="e">
            <v>#N/A</v>
          </cell>
          <cell r="AZ1376"/>
          <cell r="BA1376">
            <v>45225</v>
          </cell>
          <cell r="BB1376"/>
          <cell r="BC1376" t="e">
            <v>#N/A</v>
          </cell>
          <cell r="BD1376"/>
          <cell r="BE1376"/>
          <cell r="BF1376"/>
          <cell r="BG1376"/>
          <cell r="BH1376"/>
          <cell r="BI1376"/>
          <cell r="BJ1376"/>
          <cell r="BK1376">
            <v>44867</v>
          </cell>
          <cell r="BL1376"/>
          <cell r="BM1376"/>
          <cell r="BN1376"/>
          <cell r="BO1376"/>
          <cell r="BP1376"/>
          <cell r="BQ1376">
            <v>1108050100</v>
          </cell>
        </row>
        <row r="1377">
          <cell r="C1377">
            <v>1987</v>
          </cell>
          <cell r="D1377" t="str">
            <v>Active</v>
          </cell>
          <cell r="E1377" t="str">
            <v>Mitsubishi</v>
          </cell>
          <cell r="F1377" t="str">
            <v>Manuel</v>
          </cell>
          <cell r="G1377" t="str">
            <v>FUSO</v>
          </cell>
          <cell r="H1377" t="str">
            <v>Rigid Truck</v>
          </cell>
          <cell r="I1377" t="str">
            <v>Single Cabin</v>
          </cell>
          <cell r="J1377" t="str">
            <v>4 Ton Reefer box without Tail lift</v>
          </cell>
          <cell r="K1377"/>
          <cell r="L1377" t="str">
            <v>7.50R16</v>
          </cell>
          <cell r="M1377"/>
          <cell r="N1377" t="str">
            <v>MEC2023PXNP054488</v>
          </cell>
          <cell r="O1377">
            <v>2022</v>
          </cell>
          <cell r="P1377" t="str">
            <v>Japan</v>
          </cell>
          <cell r="Q1377" t="str">
            <v>TR-Transport - Operations</v>
          </cell>
          <cell r="R1377" t="str">
            <v>GWC</v>
          </cell>
          <cell r="S1377" t="str">
            <v>LVQ</v>
          </cell>
          <cell r="T1377"/>
          <cell r="U1377"/>
          <cell r="V1377"/>
          <cell r="W1377">
            <v>4</v>
          </cell>
          <cell r="X1377" t="str">
            <v>White</v>
          </cell>
          <cell r="Y1377"/>
          <cell r="Z1377"/>
          <cell r="AA1377" t="str">
            <v>Diesel</v>
          </cell>
          <cell r="AB1377"/>
          <cell r="AC1377">
            <v>1</v>
          </cell>
          <cell r="AD1377"/>
          <cell r="AE1377">
            <v>3</v>
          </cell>
          <cell r="AF1377"/>
          <cell r="AG1377"/>
          <cell r="AH1377">
            <v>4</v>
          </cell>
          <cell r="AI1377">
            <v>4005</v>
          </cell>
          <cell r="AJ1377">
            <v>6500</v>
          </cell>
          <cell r="AK1377">
            <v>2495</v>
          </cell>
          <cell r="AL1377">
            <v>465</v>
          </cell>
          <cell r="AM1377">
            <v>492</v>
          </cell>
          <cell r="AN1377">
            <v>204</v>
          </cell>
          <cell r="AO1377">
            <v>224</v>
          </cell>
          <cell r="AP1377">
            <v>204</v>
          </cell>
          <cell r="AQ1377">
            <v>225</v>
          </cell>
          <cell r="AR1377">
            <v>317</v>
          </cell>
          <cell r="AS1377" t="str">
            <v>THERMO KING T-560R</v>
          </cell>
          <cell r="AT1377"/>
          <cell r="AU1377" t="str">
            <v>-</v>
          </cell>
          <cell r="AV1377" t="str">
            <v>-</v>
          </cell>
          <cell r="AW1377" t="str">
            <v>-</v>
          </cell>
          <cell r="AX1377"/>
          <cell r="AY1377" t="e">
            <v>#N/A</v>
          </cell>
          <cell r="AZ1377"/>
          <cell r="BA1377">
            <v>45225</v>
          </cell>
          <cell r="BB1377"/>
          <cell r="BC1377" t="e">
            <v>#N/A</v>
          </cell>
          <cell r="BD1377"/>
          <cell r="BE1377"/>
          <cell r="BF1377"/>
          <cell r="BG1377"/>
          <cell r="BH1377"/>
          <cell r="BI1377"/>
          <cell r="BJ1377"/>
          <cell r="BK1377">
            <v>44867</v>
          </cell>
          <cell r="BL1377"/>
          <cell r="BM1377"/>
          <cell r="BN1377"/>
          <cell r="BO1377"/>
          <cell r="BP1377"/>
          <cell r="BQ1377">
            <v>1108050100</v>
          </cell>
        </row>
        <row r="1378">
          <cell r="C1378">
            <v>17167</v>
          </cell>
          <cell r="D1378" t="str">
            <v>Sale Unit</v>
          </cell>
          <cell r="E1378" t="str">
            <v>Classic Wrought Iron</v>
          </cell>
          <cell r="F1378"/>
          <cell r="G1378"/>
          <cell r="H1378" t="str">
            <v>Trailer</v>
          </cell>
          <cell r="I1378"/>
          <cell r="J1378" t="str">
            <v>Flat Bed</v>
          </cell>
          <cell r="K1378" t="str">
            <v xml:space="preserve">Small Pin </v>
          </cell>
          <cell r="L1378"/>
          <cell r="M1378" t="str">
            <v>ATC200700164</v>
          </cell>
          <cell r="N1378" t="str">
            <v>ATC200700164</v>
          </cell>
          <cell r="O1378">
            <v>2007</v>
          </cell>
          <cell r="P1378" t="str">
            <v>Qatar</v>
          </cell>
          <cell r="Q1378" t="str">
            <v>TR-Transport - Operations</v>
          </cell>
          <cell r="R1378" t="str">
            <v>GWC</v>
          </cell>
          <cell r="S1378" t="str">
            <v>Pipe Yard (Back side GWC )</v>
          </cell>
          <cell r="T1378"/>
          <cell r="U1378"/>
          <cell r="V1378"/>
          <cell r="W1378"/>
          <cell r="X1378" t="str">
            <v>Green</v>
          </cell>
          <cell r="Y1378"/>
          <cell r="Z1378"/>
          <cell r="AA1378"/>
          <cell r="AB1378"/>
          <cell r="AC1378"/>
          <cell r="AD1378"/>
          <cell r="AE1378"/>
          <cell r="AF1378"/>
          <cell r="AG1378" t="str">
            <v>Double Axel</v>
          </cell>
          <cell r="AH1378" t="str">
            <v>TON</v>
          </cell>
          <cell r="AI1378"/>
          <cell r="AJ1378"/>
          <cell r="AK1378"/>
          <cell r="AL1378"/>
          <cell r="AM1378"/>
          <cell r="AN1378"/>
          <cell r="AO1378"/>
          <cell r="AP1378"/>
          <cell r="AQ1378"/>
          <cell r="AR1378"/>
          <cell r="AS1378"/>
          <cell r="AT1378"/>
          <cell r="AU1378"/>
          <cell r="AV1378"/>
          <cell r="AW1378"/>
          <cell r="AX1378"/>
          <cell r="AY1378" t="e">
            <v>#N/A</v>
          </cell>
          <cell r="AZ1378"/>
          <cell r="BA1378">
            <v>39518</v>
          </cell>
          <cell r="BB1378" t="str">
            <v>Expired</v>
          </cell>
          <cell r="BC1378"/>
          <cell r="BD1378"/>
          <cell r="BE1378"/>
          <cell r="BF1378"/>
          <cell r="BG1378"/>
          <cell r="BH1378"/>
          <cell r="BI1378"/>
          <cell r="BJ1378"/>
          <cell r="BK1378"/>
          <cell r="BL1378">
            <v>39518</v>
          </cell>
          <cell r="BM1378"/>
          <cell r="BN1378"/>
          <cell r="BO1378"/>
          <cell r="BP1378"/>
          <cell r="BQ1378">
            <v>1108050100</v>
          </cell>
        </row>
        <row r="1379">
          <cell r="C1379">
            <v>17169</v>
          </cell>
          <cell r="D1379" t="str">
            <v>Sale Unit</v>
          </cell>
          <cell r="E1379" t="str">
            <v>Classic Wrought Iron</v>
          </cell>
          <cell r="F1379"/>
          <cell r="G1379"/>
          <cell r="H1379" t="str">
            <v>Trailer</v>
          </cell>
          <cell r="I1379"/>
          <cell r="J1379" t="str">
            <v>Flat Bed</v>
          </cell>
          <cell r="K1379" t="str">
            <v xml:space="preserve">Small Pin </v>
          </cell>
          <cell r="L1379"/>
          <cell r="M1379" t="str">
            <v>ATC200700171</v>
          </cell>
          <cell r="N1379" t="str">
            <v>QATAR-TD-000523</v>
          </cell>
          <cell r="O1379">
            <v>2007</v>
          </cell>
          <cell r="P1379" t="str">
            <v>Qatar</v>
          </cell>
          <cell r="Q1379" t="str">
            <v>TR-Transport - Operations</v>
          </cell>
          <cell r="R1379" t="str">
            <v>GWC</v>
          </cell>
          <cell r="S1379" t="str">
            <v>Pipe Yard (Back side GWC )</v>
          </cell>
          <cell r="T1379"/>
          <cell r="U1379"/>
          <cell r="V1379"/>
          <cell r="W1379"/>
          <cell r="X1379" t="str">
            <v>Green</v>
          </cell>
          <cell r="Y1379"/>
          <cell r="Z1379"/>
          <cell r="AA1379"/>
          <cell r="AB1379"/>
          <cell r="AC1379"/>
          <cell r="AD1379"/>
          <cell r="AE1379"/>
          <cell r="AF1379"/>
          <cell r="AG1379" t="str">
            <v>Double Axel</v>
          </cell>
          <cell r="AH1379" t="str">
            <v>TON</v>
          </cell>
          <cell r="AI1379"/>
          <cell r="AJ1379"/>
          <cell r="AK1379"/>
          <cell r="AL1379"/>
          <cell r="AM1379"/>
          <cell r="AN1379"/>
          <cell r="AO1379"/>
          <cell r="AP1379"/>
          <cell r="AQ1379"/>
          <cell r="AR1379"/>
          <cell r="AS1379"/>
          <cell r="AT1379"/>
          <cell r="AU1379"/>
          <cell r="AV1379"/>
          <cell r="AW1379"/>
          <cell r="AX1379"/>
          <cell r="AY1379" t="e">
            <v>#N/A</v>
          </cell>
          <cell r="AZ1379"/>
          <cell r="BA1379">
            <v>42475</v>
          </cell>
          <cell r="BB1379" t="str">
            <v>Expired</v>
          </cell>
          <cell r="BC1379" t="str">
            <v>3rd Party</v>
          </cell>
          <cell r="BD1379"/>
          <cell r="BE1379"/>
          <cell r="BF1379"/>
          <cell r="BG1379"/>
          <cell r="BH1379"/>
          <cell r="BI1379"/>
          <cell r="BJ1379"/>
          <cell r="BK1379"/>
          <cell r="BL1379">
            <v>42475</v>
          </cell>
          <cell r="BM1379"/>
          <cell r="BN1379"/>
          <cell r="BO1379"/>
          <cell r="BP1379"/>
          <cell r="BQ1379">
            <v>1108050100</v>
          </cell>
        </row>
        <row r="1380">
          <cell r="C1380">
            <v>17172</v>
          </cell>
          <cell r="D1380" t="str">
            <v>Sale Unit</v>
          </cell>
          <cell r="E1380" t="str">
            <v>Classic Wrought Iron</v>
          </cell>
          <cell r="F1380"/>
          <cell r="G1380"/>
          <cell r="H1380" t="str">
            <v>Trailer</v>
          </cell>
          <cell r="I1380"/>
          <cell r="J1380" t="str">
            <v>Flat Bed</v>
          </cell>
          <cell r="K1380" t="str">
            <v xml:space="preserve">Small Pin </v>
          </cell>
          <cell r="L1380"/>
          <cell r="M1380" t="str">
            <v>ATC200700172</v>
          </cell>
          <cell r="N1380" t="str">
            <v>ATC200700172</v>
          </cell>
          <cell r="O1380">
            <v>2007</v>
          </cell>
          <cell r="P1380" t="str">
            <v>Qatar</v>
          </cell>
          <cell r="Q1380" t="str">
            <v>TR-Transport - Operations</v>
          </cell>
          <cell r="R1380" t="str">
            <v>GWC</v>
          </cell>
          <cell r="S1380" t="str">
            <v>Pipe Yard (Back side GWC )</v>
          </cell>
          <cell r="T1380"/>
          <cell r="U1380"/>
          <cell r="V1380"/>
          <cell r="W1380"/>
          <cell r="X1380" t="str">
            <v>Green</v>
          </cell>
          <cell r="Y1380"/>
          <cell r="Z1380"/>
          <cell r="AA1380"/>
          <cell r="AB1380"/>
          <cell r="AC1380"/>
          <cell r="AD1380"/>
          <cell r="AE1380"/>
          <cell r="AF1380"/>
          <cell r="AG1380" t="str">
            <v>Double Axel</v>
          </cell>
          <cell r="AH1380" t="str">
            <v>TON</v>
          </cell>
          <cell r="AI1380"/>
          <cell r="AJ1380"/>
          <cell r="AK1380"/>
          <cell r="AL1380"/>
          <cell r="AM1380"/>
          <cell r="AN1380"/>
          <cell r="AO1380"/>
          <cell r="AP1380"/>
          <cell r="AQ1380"/>
          <cell r="AR1380"/>
          <cell r="AS1380"/>
          <cell r="AT1380"/>
          <cell r="AU1380"/>
          <cell r="AV1380"/>
          <cell r="AW1380"/>
          <cell r="AX1380"/>
          <cell r="AY1380" t="e">
            <v>#N/A</v>
          </cell>
          <cell r="AZ1380"/>
          <cell r="BA1380">
            <v>39518</v>
          </cell>
          <cell r="BB1380" t="str">
            <v>Expired</v>
          </cell>
          <cell r="BC1380"/>
          <cell r="BD1380"/>
          <cell r="BE1380"/>
          <cell r="BF1380"/>
          <cell r="BG1380"/>
          <cell r="BH1380"/>
          <cell r="BI1380"/>
          <cell r="BJ1380"/>
          <cell r="BK1380"/>
          <cell r="BL1380">
            <v>39518</v>
          </cell>
          <cell r="BM1380"/>
          <cell r="BN1380"/>
          <cell r="BO1380"/>
          <cell r="BP1380"/>
          <cell r="BQ1380">
            <v>1108050100</v>
          </cell>
        </row>
        <row r="1381">
          <cell r="C1381">
            <v>17179</v>
          </cell>
          <cell r="D1381" t="str">
            <v>Sale Unit</v>
          </cell>
          <cell r="E1381" t="str">
            <v>Classic Wrought Iron</v>
          </cell>
          <cell r="F1381"/>
          <cell r="G1381"/>
          <cell r="H1381" t="str">
            <v>Trailer</v>
          </cell>
          <cell r="I1381"/>
          <cell r="J1381" t="str">
            <v>Flat Bed</v>
          </cell>
          <cell r="K1381" t="str">
            <v xml:space="preserve">Small Pin </v>
          </cell>
          <cell r="L1381"/>
          <cell r="M1381" t="str">
            <v>ATC200700192</v>
          </cell>
          <cell r="N1381" t="str">
            <v>QATAR-TD-003306</v>
          </cell>
          <cell r="O1381">
            <v>2007</v>
          </cell>
          <cell r="P1381" t="str">
            <v>Qatar</v>
          </cell>
          <cell r="Q1381" t="str">
            <v>TR-Transport - Operations</v>
          </cell>
          <cell r="R1381" t="str">
            <v>GWC</v>
          </cell>
          <cell r="S1381" t="str">
            <v>Pipe Yard (Back side GWC )</v>
          </cell>
          <cell r="T1381"/>
          <cell r="U1381"/>
          <cell r="V1381"/>
          <cell r="W1381"/>
          <cell r="X1381" t="str">
            <v>Green</v>
          </cell>
          <cell r="Y1381"/>
          <cell r="Z1381"/>
          <cell r="AA1381"/>
          <cell r="AB1381"/>
          <cell r="AC1381"/>
          <cell r="AD1381"/>
          <cell r="AE1381"/>
          <cell r="AF1381"/>
          <cell r="AG1381" t="str">
            <v>Double Axel</v>
          </cell>
          <cell r="AH1381" t="str">
            <v>TON</v>
          </cell>
          <cell r="AI1381"/>
          <cell r="AJ1381"/>
          <cell r="AK1381"/>
          <cell r="AL1381"/>
          <cell r="AM1381"/>
          <cell r="AN1381"/>
          <cell r="AO1381"/>
          <cell r="AP1381"/>
          <cell r="AQ1381"/>
          <cell r="AR1381"/>
          <cell r="AS1381"/>
          <cell r="AT1381"/>
          <cell r="AU1381"/>
          <cell r="AV1381"/>
          <cell r="AW1381"/>
          <cell r="AX1381"/>
          <cell r="AY1381" t="e">
            <v>#N/A</v>
          </cell>
          <cell r="AZ1381"/>
          <cell r="BA1381">
            <v>42510</v>
          </cell>
          <cell r="BB1381" t="str">
            <v>Expired</v>
          </cell>
          <cell r="BC1381" t="str">
            <v>3rd Party</v>
          </cell>
          <cell r="BD1381"/>
          <cell r="BE1381"/>
          <cell r="BF1381"/>
          <cell r="BG1381"/>
          <cell r="BH1381"/>
          <cell r="BI1381"/>
          <cell r="BJ1381"/>
          <cell r="BK1381"/>
          <cell r="BL1381">
            <v>42510</v>
          </cell>
          <cell r="BM1381"/>
          <cell r="BN1381"/>
          <cell r="BO1381"/>
          <cell r="BP1381"/>
          <cell r="BQ1381">
            <v>1108050100</v>
          </cell>
        </row>
        <row r="1382">
          <cell r="C1382">
            <v>17214</v>
          </cell>
          <cell r="D1382" t="str">
            <v>Sale Unit</v>
          </cell>
          <cell r="E1382" t="str">
            <v>Qatar Vehicle Structure factory</v>
          </cell>
          <cell r="F1382"/>
          <cell r="G1382"/>
          <cell r="H1382" t="str">
            <v>Trailer</v>
          </cell>
          <cell r="I1382"/>
          <cell r="J1382" t="str">
            <v>Flat Bed</v>
          </cell>
          <cell r="K1382" t="str">
            <v xml:space="preserve">Small Pin </v>
          </cell>
          <cell r="L1382"/>
          <cell r="M1382" t="str">
            <v>QVSF20070172</v>
          </cell>
          <cell r="N1382" t="str">
            <v>QVSF20070172</v>
          </cell>
          <cell r="O1382">
            <v>2007</v>
          </cell>
          <cell r="P1382" t="str">
            <v>Qatar</v>
          </cell>
          <cell r="Q1382" t="str">
            <v>TR-Transport - Operations</v>
          </cell>
          <cell r="R1382" t="str">
            <v>GWC</v>
          </cell>
          <cell r="S1382" t="str">
            <v>Pipe Yard (Back side GWC )</v>
          </cell>
          <cell r="T1382"/>
          <cell r="U1382"/>
          <cell r="V1382"/>
          <cell r="W1382"/>
          <cell r="X1382" t="str">
            <v>Green</v>
          </cell>
          <cell r="Y1382"/>
          <cell r="Z1382"/>
          <cell r="AA1382"/>
          <cell r="AB1382"/>
          <cell r="AC1382"/>
          <cell r="AD1382"/>
          <cell r="AE1382"/>
          <cell r="AF1382"/>
          <cell r="AG1382" t="str">
            <v>Double Axel</v>
          </cell>
          <cell r="AH1382" t="str">
            <v>TON</v>
          </cell>
          <cell r="AI1382"/>
          <cell r="AJ1382"/>
          <cell r="AK1382"/>
          <cell r="AL1382"/>
          <cell r="AM1382"/>
          <cell r="AN1382"/>
          <cell r="AO1382"/>
          <cell r="AP1382"/>
          <cell r="AQ1382"/>
          <cell r="AR1382"/>
          <cell r="AS1382"/>
          <cell r="AT1382"/>
          <cell r="AU1382"/>
          <cell r="AV1382"/>
          <cell r="AW1382"/>
          <cell r="AX1382"/>
          <cell r="AY1382" t="e">
            <v>#N/A</v>
          </cell>
          <cell r="AZ1382"/>
          <cell r="BA1382">
            <v>39540</v>
          </cell>
          <cell r="BB1382" t="str">
            <v>Expired</v>
          </cell>
          <cell r="BC1382"/>
          <cell r="BD1382"/>
          <cell r="BE1382"/>
          <cell r="BF1382"/>
          <cell r="BG1382"/>
          <cell r="BH1382"/>
          <cell r="BI1382"/>
          <cell r="BJ1382"/>
          <cell r="BK1382"/>
          <cell r="BL1382">
            <v>39540</v>
          </cell>
          <cell r="BM1382"/>
          <cell r="BN1382"/>
          <cell r="BO1382"/>
          <cell r="BP1382"/>
          <cell r="BQ1382">
            <v>1108050100</v>
          </cell>
        </row>
        <row r="1383">
          <cell r="C1383">
            <v>17217</v>
          </cell>
          <cell r="D1383" t="str">
            <v>Sale Unit</v>
          </cell>
          <cell r="E1383" t="str">
            <v>Qatar Vehicle Structure factory</v>
          </cell>
          <cell r="F1383"/>
          <cell r="G1383"/>
          <cell r="H1383" t="str">
            <v>Trailer</v>
          </cell>
          <cell r="I1383"/>
          <cell r="J1383" t="str">
            <v>Flat Bed</v>
          </cell>
          <cell r="K1383" t="str">
            <v xml:space="preserve">Small Pin </v>
          </cell>
          <cell r="L1383"/>
          <cell r="M1383" t="str">
            <v>QVSF20070176</v>
          </cell>
          <cell r="N1383" t="str">
            <v>QVSF20070176</v>
          </cell>
          <cell r="O1383">
            <v>2007</v>
          </cell>
          <cell r="P1383" t="str">
            <v>Qatar</v>
          </cell>
          <cell r="Q1383" t="str">
            <v>TR-Transport - Operations</v>
          </cell>
          <cell r="R1383" t="str">
            <v>GWC</v>
          </cell>
          <cell r="S1383" t="str">
            <v>Pipe Yard (Back side GWC )</v>
          </cell>
          <cell r="T1383"/>
          <cell r="U1383"/>
          <cell r="V1383"/>
          <cell r="W1383"/>
          <cell r="X1383" t="str">
            <v>Green</v>
          </cell>
          <cell r="Y1383"/>
          <cell r="Z1383"/>
          <cell r="AA1383"/>
          <cell r="AB1383"/>
          <cell r="AC1383"/>
          <cell r="AD1383"/>
          <cell r="AE1383"/>
          <cell r="AF1383"/>
          <cell r="AG1383" t="str">
            <v>Double Axel</v>
          </cell>
          <cell r="AH1383" t="str">
            <v>TON</v>
          </cell>
          <cell r="AI1383"/>
          <cell r="AJ1383"/>
          <cell r="AK1383"/>
          <cell r="AL1383"/>
          <cell r="AM1383"/>
          <cell r="AN1383"/>
          <cell r="AO1383"/>
          <cell r="AP1383"/>
          <cell r="AQ1383"/>
          <cell r="AR1383"/>
          <cell r="AS1383"/>
          <cell r="AT1383"/>
          <cell r="AU1383"/>
          <cell r="AV1383"/>
          <cell r="AW1383"/>
          <cell r="AX1383"/>
          <cell r="AY1383" t="e">
            <v>#N/A</v>
          </cell>
          <cell r="AZ1383"/>
          <cell r="BA1383">
            <v>41794</v>
          </cell>
          <cell r="BB1383" t="str">
            <v>Expired</v>
          </cell>
          <cell r="BC1383"/>
          <cell r="BD1383"/>
          <cell r="BE1383"/>
          <cell r="BF1383"/>
          <cell r="BG1383"/>
          <cell r="BH1383"/>
          <cell r="BI1383"/>
          <cell r="BJ1383"/>
          <cell r="BK1383"/>
          <cell r="BL1383">
            <v>41794</v>
          </cell>
          <cell r="BM1383"/>
          <cell r="BN1383"/>
          <cell r="BO1383"/>
          <cell r="BP1383"/>
          <cell r="BQ1383">
            <v>1108050100</v>
          </cell>
        </row>
        <row r="1384">
          <cell r="C1384">
            <v>17223</v>
          </cell>
          <cell r="D1384" t="str">
            <v>Sale Unit</v>
          </cell>
          <cell r="E1384" t="str">
            <v>Classic Wrought Iron</v>
          </cell>
          <cell r="F1384"/>
          <cell r="G1384"/>
          <cell r="H1384" t="str">
            <v>Trailer</v>
          </cell>
          <cell r="I1384"/>
          <cell r="J1384" t="str">
            <v>Flat Bed</v>
          </cell>
          <cell r="K1384" t="str">
            <v xml:space="preserve">Small Pin </v>
          </cell>
          <cell r="L1384"/>
          <cell r="M1384" t="str">
            <v>ATC200700212</v>
          </cell>
          <cell r="N1384" t="str">
            <v>ATC200700212</v>
          </cell>
          <cell r="O1384">
            <v>2007</v>
          </cell>
          <cell r="P1384" t="str">
            <v>Qatar</v>
          </cell>
          <cell r="Q1384" t="str">
            <v>TR-Transport - Operations</v>
          </cell>
          <cell r="R1384" t="str">
            <v>GWC</v>
          </cell>
          <cell r="S1384" t="str">
            <v>Pipe Yard (Back side GWC )</v>
          </cell>
          <cell r="T1384"/>
          <cell r="U1384"/>
          <cell r="V1384"/>
          <cell r="W1384"/>
          <cell r="X1384" t="str">
            <v>Green</v>
          </cell>
          <cell r="Y1384"/>
          <cell r="Z1384"/>
          <cell r="AA1384"/>
          <cell r="AB1384"/>
          <cell r="AC1384"/>
          <cell r="AD1384"/>
          <cell r="AE1384"/>
          <cell r="AF1384"/>
          <cell r="AG1384" t="str">
            <v>Double Axel</v>
          </cell>
          <cell r="AH1384" t="str">
            <v>TON</v>
          </cell>
          <cell r="AI1384"/>
          <cell r="AJ1384"/>
          <cell r="AK1384"/>
          <cell r="AL1384"/>
          <cell r="AM1384"/>
          <cell r="AN1384"/>
          <cell r="AO1384"/>
          <cell r="AP1384"/>
          <cell r="AQ1384"/>
          <cell r="AR1384"/>
          <cell r="AS1384"/>
          <cell r="AT1384"/>
          <cell r="AU1384"/>
          <cell r="AV1384"/>
          <cell r="AW1384"/>
          <cell r="AX1384"/>
          <cell r="AY1384" t="e">
            <v>#N/A</v>
          </cell>
          <cell r="AZ1384"/>
          <cell r="BA1384">
            <v>41794</v>
          </cell>
          <cell r="BB1384" t="str">
            <v>Expired</v>
          </cell>
          <cell r="BC1384"/>
          <cell r="BD1384"/>
          <cell r="BE1384"/>
          <cell r="BF1384"/>
          <cell r="BG1384"/>
          <cell r="BH1384"/>
          <cell r="BI1384"/>
          <cell r="BJ1384"/>
          <cell r="BK1384"/>
          <cell r="BL1384">
            <v>41794</v>
          </cell>
          <cell r="BM1384"/>
          <cell r="BN1384"/>
          <cell r="BO1384"/>
          <cell r="BP1384"/>
          <cell r="BQ1384">
            <v>1108050100</v>
          </cell>
        </row>
        <row r="1385">
          <cell r="C1385">
            <v>17245</v>
          </cell>
          <cell r="D1385" t="str">
            <v>Sale Unit</v>
          </cell>
          <cell r="E1385" t="str">
            <v>Schmitz</v>
          </cell>
          <cell r="F1385"/>
          <cell r="G1385"/>
          <cell r="H1385" t="str">
            <v>Trailer</v>
          </cell>
          <cell r="I1385"/>
          <cell r="J1385" t="str">
            <v>Flat Bed</v>
          </cell>
          <cell r="K1385" t="str">
            <v xml:space="preserve">Small Pin </v>
          </cell>
          <cell r="L1385"/>
          <cell r="M1385" t="str">
            <v>WSM00000003003330</v>
          </cell>
          <cell r="N1385" t="str">
            <v>WSM00000003003330</v>
          </cell>
          <cell r="O1385">
            <v>2007</v>
          </cell>
          <cell r="P1385" t="str">
            <v>Germany</v>
          </cell>
          <cell r="Q1385" t="str">
            <v>TR-Transport - Operations</v>
          </cell>
          <cell r="R1385" t="str">
            <v>GWC</v>
          </cell>
          <cell r="S1385" t="str">
            <v>Pipe Yard (Back side GWC )</v>
          </cell>
          <cell r="T1385"/>
          <cell r="U1385"/>
          <cell r="V1385"/>
          <cell r="W1385"/>
          <cell r="X1385" t="str">
            <v>Silver</v>
          </cell>
          <cell r="Y1385"/>
          <cell r="Z1385"/>
          <cell r="AA1385"/>
          <cell r="AB1385"/>
          <cell r="AC1385"/>
          <cell r="AD1385"/>
          <cell r="AE1385"/>
          <cell r="AF1385"/>
          <cell r="AG1385" t="str">
            <v>Triple Axel</v>
          </cell>
          <cell r="AH1385" t="str">
            <v>TON</v>
          </cell>
          <cell r="AI1385"/>
          <cell r="AJ1385"/>
          <cell r="AK1385"/>
          <cell r="AL1385"/>
          <cell r="AM1385"/>
          <cell r="AN1385"/>
          <cell r="AO1385"/>
          <cell r="AP1385"/>
          <cell r="AQ1385"/>
          <cell r="AR1385"/>
          <cell r="AS1385"/>
          <cell r="AT1385"/>
          <cell r="AU1385"/>
          <cell r="AV1385"/>
          <cell r="AW1385"/>
          <cell r="AX1385"/>
          <cell r="AY1385" t="e">
            <v>#N/A</v>
          </cell>
          <cell r="AZ1385"/>
          <cell r="BA1385">
            <v>39944</v>
          </cell>
          <cell r="BB1385" t="str">
            <v>Expired</v>
          </cell>
          <cell r="BC1385"/>
          <cell r="BD1385"/>
          <cell r="BE1385"/>
          <cell r="BF1385"/>
          <cell r="BG1385"/>
          <cell r="BH1385"/>
          <cell r="BI1385"/>
          <cell r="BJ1385"/>
          <cell r="BK1385"/>
          <cell r="BL1385">
            <v>39944</v>
          </cell>
          <cell r="BM1385"/>
          <cell r="BN1385"/>
          <cell r="BO1385"/>
          <cell r="BP1385"/>
          <cell r="BQ1385">
            <v>1108050100</v>
          </cell>
        </row>
        <row r="1386">
          <cell r="C1386">
            <v>17266</v>
          </cell>
          <cell r="D1386" t="str">
            <v>Sale Unit</v>
          </cell>
          <cell r="E1386" t="str">
            <v>Qatar Vehicle Structure factory</v>
          </cell>
          <cell r="F1386"/>
          <cell r="G1386"/>
          <cell r="H1386" t="str">
            <v>Trailer</v>
          </cell>
          <cell r="I1386"/>
          <cell r="J1386" t="str">
            <v>Flat Bed</v>
          </cell>
          <cell r="K1386" t="str">
            <v xml:space="preserve">Small Pin </v>
          </cell>
          <cell r="L1386"/>
          <cell r="M1386" t="str">
            <v>QVSF20070175</v>
          </cell>
          <cell r="N1386" t="str">
            <v>QVSF20070175</v>
          </cell>
          <cell r="O1386">
            <v>2007</v>
          </cell>
          <cell r="P1386" t="str">
            <v>Qatar</v>
          </cell>
          <cell r="Q1386" t="str">
            <v>TR-Transport - Operations</v>
          </cell>
          <cell r="R1386" t="str">
            <v>GWC</v>
          </cell>
          <cell r="S1386" t="str">
            <v>Pipe Yard (Back side GWC )</v>
          </cell>
          <cell r="T1386"/>
          <cell r="U1386"/>
          <cell r="V1386"/>
          <cell r="W1386"/>
          <cell r="X1386" t="str">
            <v>Green</v>
          </cell>
          <cell r="Y1386"/>
          <cell r="Z1386"/>
          <cell r="AA1386"/>
          <cell r="AB1386"/>
          <cell r="AC1386"/>
          <cell r="AD1386"/>
          <cell r="AE1386"/>
          <cell r="AF1386"/>
          <cell r="AG1386" t="str">
            <v>Double Axel</v>
          </cell>
          <cell r="AH1386" t="str">
            <v>TON</v>
          </cell>
          <cell r="AI1386"/>
          <cell r="AJ1386"/>
          <cell r="AK1386"/>
          <cell r="AL1386"/>
          <cell r="AM1386"/>
          <cell r="AN1386"/>
          <cell r="AO1386"/>
          <cell r="AP1386"/>
          <cell r="AQ1386"/>
          <cell r="AR1386"/>
          <cell r="AS1386"/>
          <cell r="AT1386"/>
          <cell r="AU1386"/>
          <cell r="AV1386"/>
          <cell r="AW1386"/>
          <cell r="AX1386"/>
          <cell r="AY1386" t="e">
            <v>#N/A</v>
          </cell>
          <cell r="AZ1386"/>
          <cell r="BA1386">
            <v>39542</v>
          </cell>
          <cell r="BB1386" t="str">
            <v>Expired</v>
          </cell>
          <cell r="BC1386"/>
          <cell r="BD1386"/>
          <cell r="BE1386"/>
          <cell r="BF1386"/>
          <cell r="BG1386"/>
          <cell r="BH1386"/>
          <cell r="BI1386"/>
          <cell r="BJ1386"/>
          <cell r="BK1386"/>
          <cell r="BL1386">
            <v>39542</v>
          </cell>
          <cell r="BM1386"/>
          <cell r="BN1386"/>
          <cell r="BO1386"/>
          <cell r="BP1386"/>
          <cell r="BQ1386">
            <v>1108050100</v>
          </cell>
        </row>
        <row r="1387">
          <cell r="C1387">
            <v>17303</v>
          </cell>
          <cell r="D1387" t="str">
            <v>Sale Unit</v>
          </cell>
          <cell r="E1387" t="str">
            <v>Schmitz</v>
          </cell>
          <cell r="F1387"/>
          <cell r="G1387"/>
          <cell r="H1387" t="str">
            <v>Trailer</v>
          </cell>
          <cell r="I1387"/>
          <cell r="J1387" t="str">
            <v>Flat Bed</v>
          </cell>
          <cell r="K1387" t="str">
            <v>Big Pin</v>
          </cell>
          <cell r="L1387"/>
          <cell r="M1387" t="str">
            <v>WSM00000003002930</v>
          </cell>
          <cell r="N1387" t="str">
            <v>WSM00000003002930</v>
          </cell>
          <cell r="O1387">
            <v>2007</v>
          </cell>
          <cell r="P1387" t="str">
            <v>Germany</v>
          </cell>
          <cell r="Q1387" t="str">
            <v>TR-Transport - Operations</v>
          </cell>
          <cell r="R1387" t="str">
            <v>GWC</v>
          </cell>
          <cell r="S1387" t="str">
            <v>Lvq out Gate no-02</v>
          </cell>
          <cell r="T1387"/>
          <cell r="U1387"/>
          <cell r="V1387"/>
          <cell r="W1387"/>
          <cell r="X1387" t="str">
            <v>Silver</v>
          </cell>
          <cell r="Y1387"/>
          <cell r="Z1387"/>
          <cell r="AA1387"/>
          <cell r="AB1387"/>
          <cell r="AC1387"/>
          <cell r="AD1387"/>
          <cell r="AE1387"/>
          <cell r="AF1387"/>
          <cell r="AG1387" t="str">
            <v>Triple Axel</v>
          </cell>
          <cell r="AH1387" t="str">
            <v>TON</v>
          </cell>
          <cell r="AI1387"/>
          <cell r="AJ1387"/>
          <cell r="AK1387"/>
          <cell r="AL1387"/>
          <cell r="AM1387"/>
          <cell r="AN1387"/>
          <cell r="AO1387"/>
          <cell r="AP1387"/>
          <cell r="AQ1387"/>
          <cell r="AR1387"/>
          <cell r="AS1387"/>
          <cell r="AT1387"/>
          <cell r="AU1387"/>
          <cell r="AV1387"/>
          <cell r="AW1387"/>
          <cell r="AX1387"/>
          <cell r="AY1387" t="e">
            <v>#N/A</v>
          </cell>
          <cell r="AZ1387"/>
          <cell r="BA1387">
            <v>42423</v>
          </cell>
          <cell r="BB1387" t="str">
            <v>Expired</v>
          </cell>
          <cell r="BC1387" t="str">
            <v>3rd Party</v>
          </cell>
          <cell r="BD1387"/>
          <cell r="BE1387"/>
          <cell r="BF1387"/>
          <cell r="BG1387"/>
          <cell r="BH1387"/>
          <cell r="BI1387"/>
          <cell r="BJ1387"/>
          <cell r="BK1387"/>
          <cell r="BL1387">
            <v>42688</v>
          </cell>
          <cell r="BM1387"/>
          <cell r="BN1387"/>
          <cell r="BO1387"/>
          <cell r="BP1387"/>
          <cell r="BQ1387">
            <v>1108050100</v>
          </cell>
        </row>
        <row r="1388">
          <cell r="C1388">
            <v>17326</v>
          </cell>
          <cell r="D1388" t="str">
            <v>Sale Unit</v>
          </cell>
          <cell r="E1388" t="str">
            <v>Classic Wrought Iron</v>
          </cell>
          <cell r="F1388"/>
          <cell r="G1388"/>
          <cell r="H1388" t="str">
            <v>Trailer</v>
          </cell>
          <cell r="I1388"/>
          <cell r="J1388" t="str">
            <v>Flat Bed</v>
          </cell>
          <cell r="K1388" t="str">
            <v xml:space="preserve">Small Pin </v>
          </cell>
          <cell r="L1388"/>
          <cell r="M1388" t="str">
            <v>ATC200700203</v>
          </cell>
          <cell r="N1388" t="str">
            <v>ATC200700203</v>
          </cell>
          <cell r="O1388">
            <v>2007</v>
          </cell>
          <cell r="P1388" t="str">
            <v>Qatar</v>
          </cell>
          <cell r="Q1388" t="str">
            <v>TR-Transport - Operations</v>
          </cell>
          <cell r="R1388" t="str">
            <v>GWC</v>
          </cell>
          <cell r="S1388" t="str">
            <v>Pipe Yard (Back side GWC )</v>
          </cell>
          <cell r="T1388"/>
          <cell r="U1388"/>
          <cell r="V1388"/>
          <cell r="W1388"/>
          <cell r="X1388" t="str">
            <v>Green</v>
          </cell>
          <cell r="Y1388"/>
          <cell r="Z1388"/>
          <cell r="AA1388"/>
          <cell r="AB1388"/>
          <cell r="AC1388"/>
          <cell r="AD1388"/>
          <cell r="AE1388"/>
          <cell r="AF1388"/>
          <cell r="AG1388" t="str">
            <v>Double Axel</v>
          </cell>
          <cell r="AH1388" t="str">
            <v>TON</v>
          </cell>
          <cell r="AI1388"/>
          <cell r="AJ1388"/>
          <cell r="AK1388"/>
          <cell r="AL1388"/>
          <cell r="AM1388"/>
          <cell r="AN1388"/>
          <cell r="AO1388"/>
          <cell r="AP1388"/>
          <cell r="AQ1388"/>
          <cell r="AR1388"/>
          <cell r="AS1388"/>
          <cell r="AT1388"/>
          <cell r="AU1388"/>
          <cell r="AV1388"/>
          <cell r="AW1388"/>
          <cell r="AX1388"/>
          <cell r="AY1388" t="e">
            <v>#N/A</v>
          </cell>
          <cell r="AZ1388"/>
          <cell r="BA1388">
            <v>39539</v>
          </cell>
          <cell r="BB1388" t="str">
            <v>Expired</v>
          </cell>
          <cell r="BC1388"/>
          <cell r="BD1388"/>
          <cell r="BE1388"/>
          <cell r="BF1388"/>
          <cell r="BG1388"/>
          <cell r="BH1388"/>
          <cell r="BI1388"/>
          <cell r="BJ1388"/>
          <cell r="BK1388"/>
          <cell r="BL1388">
            <v>39539</v>
          </cell>
          <cell r="BM1388"/>
          <cell r="BN1388"/>
          <cell r="BO1388"/>
          <cell r="BP1388"/>
          <cell r="BQ1388">
            <v>1108050100</v>
          </cell>
        </row>
        <row r="1389">
          <cell r="C1389">
            <v>17476</v>
          </cell>
          <cell r="D1389" t="str">
            <v>Sale Unit</v>
          </cell>
          <cell r="E1389" t="str">
            <v>Classic Wrought Iron</v>
          </cell>
          <cell r="F1389"/>
          <cell r="G1389"/>
          <cell r="H1389" t="str">
            <v>Trailer</v>
          </cell>
          <cell r="I1389"/>
          <cell r="J1389" t="str">
            <v>Flat Bed</v>
          </cell>
          <cell r="K1389" t="str">
            <v xml:space="preserve">Small Pin </v>
          </cell>
          <cell r="L1389"/>
          <cell r="M1389" t="str">
            <v>ATC200700202</v>
          </cell>
          <cell r="N1389" t="str">
            <v>QATAR-TD-003493</v>
          </cell>
          <cell r="O1389">
            <v>2007</v>
          </cell>
          <cell r="P1389" t="str">
            <v>Qatar</v>
          </cell>
          <cell r="Q1389" t="str">
            <v>TR-Transport - Operations</v>
          </cell>
          <cell r="R1389" t="str">
            <v>GWC</v>
          </cell>
          <cell r="S1389" t="str">
            <v>Pipe Yard (Back side GWC )</v>
          </cell>
          <cell r="T1389"/>
          <cell r="U1389"/>
          <cell r="V1389"/>
          <cell r="W1389"/>
          <cell r="X1389" t="str">
            <v>Green</v>
          </cell>
          <cell r="Y1389"/>
          <cell r="Z1389"/>
          <cell r="AA1389"/>
          <cell r="AB1389"/>
          <cell r="AC1389"/>
          <cell r="AD1389"/>
          <cell r="AE1389"/>
          <cell r="AF1389"/>
          <cell r="AG1389" t="str">
            <v>Double Axel</v>
          </cell>
          <cell r="AH1389" t="str">
            <v>TON</v>
          </cell>
          <cell r="AI1389"/>
          <cell r="AJ1389"/>
          <cell r="AK1389"/>
          <cell r="AL1389"/>
          <cell r="AM1389"/>
          <cell r="AN1389"/>
          <cell r="AO1389"/>
          <cell r="AP1389"/>
          <cell r="AQ1389"/>
          <cell r="AR1389"/>
          <cell r="AS1389"/>
          <cell r="AT1389"/>
          <cell r="AU1389"/>
          <cell r="AV1389"/>
          <cell r="AW1389"/>
          <cell r="AX1389"/>
          <cell r="AY1389" t="e">
            <v>#N/A</v>
          </cell>
          <cell r="AZ1389"/>
          <cell r="BA1389">
            <v>42520</v>
          </cell>
          <cell r="BB1389" t="str">
            <v>Expired</v>
          </cell>
          <cell r="BC1389" t="str">
            <v>3rd Party</v>
          </cell>
          <cell r="BD1389"/>
          <cell r="BE1389"/>
          <cell r="BF1389"/>
          <cell r="BG1389"/>
          <cell r="BH1389"/>
          <cell r="BI1389"/>
          <cell r="BJ1389"/>
          <cell r="BK1389"/>
          <cell r="BL1389">
            <v>42520</v>
          </cell>
          <cell r="BM1389"/>
          <cell r="BN1389"/>
          <cell r="BO1389"/>
          <cell r="BP1389"/>
          <cell r="BQ1389">
            <v>1108050100</v>
          </cell>
        </row>
        <row r="1390">
          <cell r="C1390">
            <v>17481</v>
          </cell>
          <cell r="D1390" t="str">
            <v>Sale Unit</v>
          </cell>
          <cell r="E1390" t="str">
            <v>Classic Wrought Iron</v>
          </cell>
          <cell r="F1390"/>
          <cell r="G1390"/>
          <cell r="H1390" t="str">
            <v>Trailer</v>
          </cell>
          <cell r="I1390"/>
          <cell r="J1390" t="str">
            <v>Flat Bed</v>
          </cell>
          <cell r="K1390" t="str">
            <v xml:space="preserve">Small Pin </v>
          </cell>
          <cell r="L1390"/>
          <cell r="M1390" t="str">
            <v>ATC200700199</v>
          </cell>
          <cell r="N1390" t="str">
            <v>ATC200700199</v>
          </cell>
          <cell r="O1390">
            <v>2007</v>
          </cell>
          <cell r="P1390" t="str">
            <v>Qatar</v>
          </cell>
          <cell r="Q1390" t="str">
            <v>TR-Transport - Operations</v>
          </cell>
          <cell r="R1390" t="str">
            <v>GWC</v>
          </cell>
          <cell r="S1390" t="str">
            <v>Pipe Yard (Back side GWC )</v>
          </cell>
          <cell r="T1390"/>
          <cell r="U1390"/>
          <cell r="V1390"/>
          <cell r="W1390"/>
          <cell r="X1390" t="str">
            <v>Green</v>
          </cell>
          <cell r="Y1390"/>
          <cell r="Z1390"/>
          <cell r="AA1390"/>
          <cell r="AB1390"/>
          <cell r="AC1390"/>
          <cell r="AD1390"/>
          <cell r="AE1390"/>
          <cell r="AF1390"/>
          <cell r="AG1390" t="str">
            <v>Double Axel</v>
          </cell>
          <cell r="AH1390" t="str">
            <v>TON</v>
          </cell>
          <cell r="AI1390"/>
          <cell r="AJ1390"/>
          <cell r="AK1390"/>
          <cell r="AL1390"/>
          <cell r="AM1390"/>
          <cell r="AN1390"/>
          <cell r="AO1390"/>
          <cell r="AP1390"/>
          <cell r="AQ1390"/>
          <cell r="AR1390"/>
          <cell r="AS1390"/>
          <cell r="AT1390"/>
          <cell r="AU1390"/>
          <cell r="AV1390"/>
          <cell r="AW1390"/>
          <cell r="AX1390"/>
          <cell r="AY1390" t="e">
            <v>#N/A</v>
          </cell>
          <cell r="AZ1390"/>
          <cell r="BA1390">
            <v>41830</v>
          </cell>
          <cell r="BB1390" t="str">
            <v>Expired</v>
          </cell>
          <cell r="BC1390"/>
          <cell r="BD1390"/>
          <cell r="BE1390"/>
          <cell r="BF1390"/>
          <cell r="BG1390"/>
          <cell r="BH1390"/>
          <cell r="BI1390"/>
          <cell r="BJ1390"/>
          <cell r="BK1390"/>
          <cell r="BL1390">
            <v>41830</v>
          </cell>
          <cell r="BM1390"/>
          <cell r="BN1390"/>
          <cell r="BO1390"/>
          <cell r="BP1390"/>
          <cell r="BQ1390">
            <v>1108050100</v>
          </cell>
        </row>
        <row r="1391">
          <cell r="C1391">
            <v>17482</v>
          </cell>
          <cell r="D1391" t="str">
            <v>Sale Unit</v>
          </cell>
          <cell r="E1391" t="str">
            <v>Classic Wrought Iron</v>
          </cell>
          <cell r="F1391"/>
          <cell r="G1391"/>
          <cell r="H1391" t="str">
            <v>Trailer</v>
          </cell>
          <cell r="I1391"/>
          <cell r="J1391" t="str">
            <v>Flat Bed</v>
          </cell>
          <cell r="K1391" t="str">
            <v xml:space="preserve">Small Pin </v>
          </cell>
          <cell r="L1391"/>
          <cell r="M1391" t="str">
            <v>ATC200700200</v>
          </cell>
          <cell r="N1391" t="str">
            <v>ATC200700200</v>
          </cell>
          <cell r="O1391">
            <v>2007</v>
          </cell>
          <cell r="P1391" t="str">
            <v>Qatar</v>
          </cell>
          <cell r="Q1391" t="str">
            <v>TR-Transport - Operations</v>
          </cell>
          <cell r="R1391" t="str">
            <v>GWC</v>
          </cell>
          <cell r="S1391" t="str">
            <v>Pipe Yard (Back side GWC )</v>
          </cell>
          <cell r="T1391"/>
          <cell r="U1391"/>
          <cell r="V1391"/>
          <cell r="W1391"/>
          <cell r="X1391" t="str">
            <v>Green</v>
          </cell>
          <cell r="Y1391"/>
          <cell r="Z1391"/>
          <cell r="AA1391"/>
          <cell r="AB1391"/>
          <cell r="AC1391"/>
          <cell r="AD1391"/>
          <cell r="AE1391"/>
          <cell r="AF1391"/>
          <cell r="AG1391" t="str">
            <v>Double Axel</v>
          </cell>
          <cell r="AH1391" t="str">
            <v>TON</v>
          </cell>
          <cell r="AI1391"/>
          <cell r="AJ1391"/>
          <cell r="AK1391"/>
          <cell r="AL1391"/>
          <cell r="AM1391"/>
          <cell r="AN1391"/>
          <cell r="AO1391"/>
          <cell r="AP1391"/>
          <cell r="AQ1391"/>
          <cell r="AR1391"/>
          <cell r="AS1391"/>
          <cell r="AT1391"/>
          <cell r="AU1391"/>
          <cell r="AV1391"/>
          <cell r="AW1391"/>
          <cell r="AX1391"/>
          <cell r="AY1391" t="e">
            <v>#N/A</v>
          </cell>
          <cell r="AZ1391"/>
          <cell r="BA1391">
            <v>41800</v>
          </cell>
          <cell r="BB1391" t="str">
            <v>Expired</v>
          </cell>
          <cell r="BC1391"/>
          <cell r="BD1391"/>
          <cell r="BE1391"/>
          <cell r="BF1391"/>
          <cell r="BG1391"/>
          <cell r="BH1391"/>
          <cell r="BI1391"/>
          <cell r="BJ1391"/>
          <cell r="BK1391"/>
          <cell r="BL1391">
            <v>41800</v>
          </cell>
          <cell r="BM1391"/>
          <cell r="BN1391"/>
          <cell r="BO1391"/>
          <cell r="BP1391"/>
          <cell r="BQ1391">
            <v>1108050100</v>
          </cell>
        </row>
        <row r="1392">
          <cell r="C1392">
            <v>17485</v>
          </cell>
          <cell r="D1392" t="str">
            <v>Sale Unit</v>
          </cell>
          <cell r="E1392" t="str">
            <v>Classic Wrought Iron</v>
          </cell>
          <cell r="F1392"/>
          <cell r="G1392"/>
          <cell r="H1392" t="str">
            <v>Trailer</v>
          </cell>
          <cell r="I1392"/>
          <cell r="J1392" t="str">
            <v>Flat Bed</v>
          </cell>
          <cell r="K1392" t="str">
            <v xml:space="preserve">Small Pin </v>
          </cell>
          <cell r="L1392"/>
          <cell r="M1392" t="str">
            <v>ATC200700210</v>
          </cell>
          <cell r="N1392" t="str">
            <v>ATC200700210</v>
          </cell>
          <cell r="O1392">
            <v>2007</v>
          </cell>
          <cell r="P1392" t="str">
            <v>Qatar</v>
          </cell>
          <cell r="Q1392" t="str">
            <v>TR-Transport - Operations</v>
          </cell>
          <cell r="R1392" t="str">
            <v>GWC</v>
          </cell>
          <cell r="S1392" t="str">
            <v>Pipe Yard (Back side GWC )</v>
          </cell>
          <cell r="T1392"/>
          <cell r="U1392"/>
          <cell r="V1392"/>
          <cell r="W1392"/>
          <cell r="X1392" t="str">
            <v>Green</v>
          </cell>
          <cell r="Y1392"/>
          <cell r="Z1392"/>
          <cell r="AA1392"/>
          <cell r="AB1392"/>
          <cell r="AC1392"/>
          <cell r="AD1392"/>
          <cell r="AE1392"/>
          <cell r="AF1392"/>
          <cell r="AG1392" t="str">
            <v>Double Axel</v>
          </cell>
          <cell r="AH1392" t="str">
            <v>TON</v>
          </cell>
          <cell r="AI1392"/>
          <cell r="AJ1392"/>
          <cell r="AK1392"/>
          <cell r="AL1392"/>
          <cell r="AM1392"/>
          <cell r="AN1392"/>
          <cell r="AO1392"/>
          <cell r="AP1392"/>
          <cell r="AQ1392"/>
          <cell r="AR1392"/>
          <cell r="AS1392"/>
          <cell r="AT1392"/>
          <cell r="AU1392"/>
          <cell r="AV1392"/>
          <cell r="AW1392"/>
          <cell r="AX1392"/>
          <cell r="AY1392" t="e">
            <v>#N/A</v>
          </cell>
          <cell r="AZ1392"/>
          <cell r="BA1392">
            <v>39940</v>
          </cell>
          <cell r="BB1392" t="str">
            <v>Expired</v>
          </cell>
          <cell r="BC1392"/>
          <cell r="BD1392"/>
          <cell r="BE1392"/>
          <cell r="BF1392"/>
          <cell r="BG1392"/>
          <cell r="BH1392"/>
          <cell r="BI1392"/>
          <cell r="BJ1392"/>
          <cell r="BK1392"/>
          <cell r="BL1392">
            <v>39940</v>
          </cell>
          <cell r="BM1392"/>
          <cell r="BN1392"/>
          <cell r="BO1392"/>
          <cell r="BP1392"/>
          <cell r="BQ1392">
            <v>1108050100</v>
          </cell>
        </row>
        <row r="1393">
          <cell r="C1393">
            <v>17487</v>
          </cell>
          <cell r="D1393" t="str">
            <v>Sale Unit</v>
          </cell>
          <cell r="E1393" t="str">
            <v>Classic Wrought Iron</v>
          </cell>
          <cell r="F1393"/>
          <cell r="G1393"/>
          <cell r="H1393" t="str">
            <v>Trailer</v>
          </cell>
          <cell r="I1393"/>
          <cell r="J1393" t="str">
            <v>Flat Bed</v>
          </cell>
          <cell r="K1393" t="str">
            <v xml:space="preserve">Small Pin </v>
          </cell>
          <cell r="L1393"/>
          <cell r="M1393" t="str">
            <v>ATC200700209</v>
          </cell>
          <cell r="N1393" t="str">
            <v>ATC200700209</v>
          </cell>
          <cell r="O1393">
            <v>2007</v>
          </cell>
          <cell r="P1393" t="str">
            <v>Qatar</v>
          </cell>
          <cell r="Q1393" t="str">
            <v>TR-Transport - Operations</v>
          </cell>
          <cell r="R1393" t="str">
            <v>GWC</v>
          </cell>
          <cell r="S1393" t="str">
            <v>Pipe Yard (Back side GWC )</v>
          </cell>
          <cell r="T1393"/>
          <cell r="U1393"/>
          <cell r="V1393"/>
          <cell r="W1393"/>
          <cell r="X1393" t="str">
            <v>Green</v>
          </cell>
          <cell r="Y1393"/>
          <cell r="Z1393"/>
          <cell r="AA1393"/>
          <cell r="AB1393"/>
          <cell r="AC1393"/>
          <cell r="AD1393"/>
          <cell r="AE1393"/>
          <cell r="AF1393"/>
          <cell r="AG1393" t="str">
            <v>Double Axel</v>
          </cell>
          <cell r="AH1393" t="str">
            <v>TON</v>
          </cell>
          <cell r="AI1393"/>
          <cell r="AJ1393"/>
          <cell r="AK1393"/>
          <cell r="AL1393"/>
          <cell r="AM1393"/>
          <cell r="AN1393"/>
          <cell r="AO1393"/>
          <cell r="AP1393"/>
          <cell r="AQ1393"/>
          <cell r="AR1393"/>
          <cell r="AS1393"/>
          <cell r="AT1393"/>
          <cell r="AU1393"/>
          <cell r="AV1393"/>
          <cell r="AW1393"/>
          <cell r="AX1393"/>
          <cell r="AY1393" t="e">
            <v>#N/A</v>
          </cell>
          <cell r="AZ1393"/>
          <cell r="BA1393">
            <v>41815</v>
          </cell>
          <cell r="BB1393" t="str">
            <v>Expired</v>
          </cell>
          <cell r="BC1393"/>
          <cell r="BD1393"/>
          <cell r="BE1393"/>
          <cell r="BF1393"/>
          <cell r="BG1393"/>
          <cell r="BH1393"/>
          <cell r="BI1393"/>
          <cell r="BJ1393"/>
          <cell r="BK1393"/>
          <cell r="BL1393">
            <v>41815</v>
          </cell>
          <cell r="BM1393"/>
          <cell r="BN1393"/>
          <cell r="BO1393"/>
          <cell r="BP1393"/>
          <cell r="BQ1393">
            <v>1108050100</v>
          </cell>
        </row>
        <row r="1394">
          <cell r="C1394">
            <v>17530</v>
          </cell>
          <cell r="D1394" t="str">
            <v>Sale Unit</v>
          </cell>
          <cell r="E1394" t="str">
            <v>Classic Wrought Iron</v>
          </cell>
          <cell r="F1394"/>
          <cell r="G1394"/>
          <cell r="H1394" t="str">
            <v>Trailer</v>
          </cell>
          <cell r="I1394"/>
          <cell r="J1394" t="str">
            <v>Flat Bed</v>
          </cell>
          <cell r="K1394" t="str">
            <v xml:space="preserve">Small Pin </v>
          </cell>
          <cell r="L1394"/>
          <cell r="M1394" t="str">
            <v>ATC200700219</v>
          </cell>
          <cell r="N1394" t="str">
            <v>ATC200700219</v>
          </cell>
          <cell r="O1394">
            <v>2007</v>
          </cell>
          <cell r="P1394" t="str">
            <v>Qatar</v>
          </cell>
          <cell r="Q1394" t="str">
            <v>TR-Transport - Operations</v>
          </cell>
          <cell r="R1394" t="str">
            <v>GWC</v>
          </cell>
          <cell r="S1394" t="str">
            <v>Pipe Yard (Back side GWC )</v>
          </cell>
          <cell r="T1394"/>
          <cell r="U1394"/>
          <cell r="V1394"/>
          <cell r="W1394"/>
          <cell r="X1394" t="str">
            <v>Green</v>
          </cell>
          <cell r="Y1394"/>
          <cell r="Z1394"/>
          <cell r="AA1394"/>
          <cell r="AB1394"/>
          <cell r="AC1394"/>
          <cell r="AD1394"/>
          <cell r="AE1394"/>
          <cell r="AF1394"/>
          <cell r="AG1394" t="str">
            <v>Double Axel</v>
          </cell>
          <cell r="AH1394" t="str">
            <v>TON</v>
          </cell>
          <cell r="AI1394"/>
          <cell r="AJ1394"/>
          <cell r="AK1394"/>
          <cell r="AL1394"/>
          <cell r="AM1394"/>
          <cell r="AN1394"/>
          <cell r="AO1394"/>
          <cell r="AP1394"/>
          <cell r="AQ1394"/>
          <cell r="AR1394"/>
          <cell r="AS1394"/>
          <cell r="AT1394"/>
          <cell r="AU1394"/>
          <cell r="AV1394"/>
          <cell r="AW1394"/>
          <cell r="AX1394"/>
          <cell r="AY1394" t="e">
            <v>#N/A</v>
          </cell>
          <cell r="AZ1394"/>
          <cell r="BA1394">
            <v>39542</v>
          </cell>
          <cell r="BB1394" t="str">
            <v>Expired</v>
          </cell>
          <cell r="BC1394"/>
          <cell r="BD1394"/>
          <cell r="BE1394"/>
          <cell r="BF1394"/>
          <cell r="BG1394"/>
          <cell r="BH1394"/>
          <cell r="BI1394"/>
          <cell r="BJ1394"/>
          <cell r="BK1394"/>
          <cell r="BL1394">
            <v>39542</v>
          </cell>
          <cell r="BM1394"/>
          <cell r="BN1394"/>
          <cell r="BO1394"/>
          <cell r="BP1394"/>
          <cell r="BQ1394">
            <v>1108050100</v>
          </cell>
        </row>
        <row r="1395">
          <cell r="C1395">
            <v>17531</v>
          </cell>
          <cell r="D1395" t="str">
            <v>Sale Unit</v>
          </cell>
          <cell r="E1395" t="str">
            <v>Classic Wrought Iron</v>
          </cell>
          <cell r="F1395"/>
          <cell r="G1395"/>
          <cell r="H1395" t="str">
            <v>Trailer</v>
          </cell>
          <cell r="I1395"/>
          <cell r="J1395" t="str">
            <v>Flat Bed</v>
          </cell>
          <cell r="K1395" t="str">
            <v xml:space="preserve">Small Pin </v>
          </cell>
          <cell r="L1395"/>
          <cell r="M1395" t="str">
            <v>ATC200700218</v>
          </cell>
          <cell r="N1395" t="str">
            <v>ATC200700218</v>
          </cell>
          <cell r="O1395">
            <v>2007</v>
          </cell>
          <cell r="P1395" t="str">
            <v>Qatar</v>
          </cell>
          <cell r="Q1395" t="str">
            <v>TR-Transport - Operations</v>
          </cell>
          <cell r="R1395" t="str">
            <v>GWC</v>
          </cell>
          <cell r="S1395" t="str">
            <v>Pipe Yard (Back side GWC )</v>
          </cell>
          <cell r="T1395"/>
          <cell r="U1395"/>
          <cell r="V1395"/>
          <cell r="W1395"/>
          <cell r="X1395" t="str">
            <v>Green</v>
          </cell>
          <cell r="Y1395"/>
          <cell r="Z1395"/>
          <cell r="AA1395"/>
          <cell r="AB1395"/>
          <cell r="AC1395"/>
          <cell r="AD1395"/>
          <cell r="AE1395"/>
          <cell r="AF1395"/>
          <cell r="AG1395" t="str">
            <v>Double Axel</v>
          </cell>
          <cell r="AH1395" t="str">
            <v>TON</v>
          </cell>
          <cell r="AI1395"/>
          <cell r="AJ1395"/>
          <cell r="AK1395"/>
          <cell r="AL1395"/>
          <cell r="AM1395"/>
          <cell r="AN1395"/>
          <cell r="AO1395"/>
          <cell r="AP1395"/>
          <cell r="AQ1395"/>
          <cell r="AR1395"/>
          <cell r="AS1395"/>
          <cell r="AT1395"/>
          <cell r="AU1395"/>
          <cell r="AV1395"/>
          <cell r="AW1395"/>
          <cell r="AX1395"/>
          <cell r="AY1395" t="e">
            <v>#N/A</v>
          </cell>
          <cell r="AZ1395"/>
          <cell r="BA1395">
            <v>41794</v>
          </cell>
          <cell r="BB1395" t="str">
            <v>Expired</v>
          </cell>
          <cell r="BC1395"/>
          <cell r="BD1395"/>
          <cell r="BE1395"/>
          <cell r="BF1395"/>
          <cell r="BG1395"/>
          <cell r="BH1395"/>
          <cell r="BI1395"/>
          <cell r="BJ1395"/>
          <cell r="BK1395"/>
          <cell r="BL1395">
            <v>41794</v>
          </cell>
          <cell r="BM1395"/>
          <cell r="BN1395"/>
          <cell r="BO1395"/>
          <cell r="BP1395"/>
          <cell r="BQ1395">
            <v>1108050100</v>
          </cell>
        </row>
        <row r="1396">
          <cell r="C1396">
            <v>17532</v>
          </cell>
          <cell r="D1396" t="str">
            <v>Sale Unit</v>
          </cell>
          <cell r="E1396" t="str">
            <v>Classic Wrought Iron</v>
          </cell>
          <cell r="F1396"/>
          <cell r="G1396"/>
          <cell r="H1396" t="str">
            <v>Trailer</v>
          </cell>
          <cell r="I1396"/>
          <cell r="J1396" t="str">
            <v>Flat Bed</v>
          </cell>
          <cell r="K1396" t="str">
            <v xml:space="preserve">Small Pin </v>
          </cell>
          <cell r="L1396"/>
          <cell r="M1396" t="str">
            <v>ATC200700216</v>
          </cell>
          <cell r="N1396" t="str">
            <v>ATC200700216</v>
          </cell>
          <cell r="O1396">
            <v>2007</v>
          </cell>
          <cell r="P1396" t="str">
            <v>Qatar</v>
          </cell>
          <cell r="Q1396" t="str">
            <v>TR-Transport - Operations</v>
          </cell>
          <cell r="R1396" t="str">
            <v>GWC</v>
          </cell>
          <cell r="S1396" t="str">
            <v>Pipe Yard (Back side GWC )</v>
          </cell>
          <cell r="T1396"/>
          <cell r="U1396"/>
          <cell r="V1396"/>
          <cell r="W1396"/>
          <cell r="X1396" t="str">
            <v>Green</v>
          </cell>
          <cell r="Y1396"/>
          <cell r="Z1396"/>
          <cell r="AA1396"/>
          <cell r="AB1396"/>
          <cell r="AC1396"/>
          <cell r="AD1396"/>
          <cell r="AE1396"/>
          <cell r="AF1396"/>
          <cell r="AG1396" t="str">
            <v>Double Axel</v>
          </cell>
          <cell r="AH1396" t="str">
            <v>TON</v>
          </cell>
          <cell r="AI1396"/>
          <cell r="AJ1396"/>
          <cell r="AK1396"/>
          <cell r="AL1396"/>
          <cell r="AM1396"/>
          <cell r="AN1396"/>
          <cell r="AO1396"/>
          <cell r="AP1396"/>
          <cell r="AQ1396"/>
          <cell r="AR1396"/>
          <cell r="AS1396"/>
          <cell r="AT1396"/>
          <cell r="AU1396"/>
          <cell r="AV1396"/>
          <cell r="AW1396"/>
          <cell r="AX1396"/>
          <cell r="AY1396" t="e">
            <v>#N/A</v>
          </cell>
          <cell r="AZ1396"/>
          <cell r="BA1396">
            <v>39542</v>
          </cell>
          <cell r="BB1396" t="str">
            <v>Expired</v>
          </cell>
          <cell r="BC1396"/>
          <cell r="BD1396"/>
          <cell r="BE1396"/>
          <cell r="BF1396"/>
          <cell r="BG1396"/>
          <cell r="BH1396"/>
          <cell r="BI1396"/>
          <cell r="BJ1396"/>
          <cell r="BK1396"/>
          <cell r="BL1396">
            <v>39542</v>
          </cell>
          <cell r="BM1396"/>
          <cell r="BN1396"/>
          <cell r="BO1396"/>
          <cell r="BP1396"/>
          <cell r="BQ1396">
            <v>1108050100</v>
          </cell>
        </row>
        <row r="1397">
          <cell r="C1397">
            <v>17535</v>
          </cell>
          <cell r="D1397" t="str">
            <v>Sale Unit</v>
          </cell>
          <cell r="E1397" t="str">
            <v>Classic Wrought Iron</v>
          </cell>
          <cell r="F1397"/>
          <cell r="G1397"/>
          <cell r="H1397" t="str">
            <v>Trailer</v>
          </cell>
          <cell r="I1397"/>
          <cell r="J1397" t="str">
            <v>Flat Bed</v>
          </cell>
          <cell r="K1397" t="str">
            <v xml:space="preserve">Small Pin </v>
          </cell>
          <cell r="L1397"/>
          <cell r="M1397" t="str">
            <v>ATC200700211</v>
          </cell>
          <cell r="N1397" t="str">
            <v>QATAR-TD-000871</v>
          </cell>
          <cell r="O1397">
            <v>2007</v>
          </cell>
          <cell r="P1397" t="str">
            <v>Qatar</v>
          </cell>
          <cell r="Q1397" t="str">
            <v>TR-Transport - Operations</v>
          </cell>
          <cell r="R1397" t="str">
            <v>GWC</v>
          </cell>
          <cell r="S1397" t="str">
            <v>Pipe Yard (Back side GWC )</v>
          </cell>
          <cell r="T1397"/>
          <cell r="U1397"/>
          <cell r="V1397"/>
          <cell r="W1397"/>
          <cell r="X1397" t="str">
            <v>Green</v>
          </cell>
          <cell r="Y1397"/>
          <cell r="Z1397"/>
          <cell r="AA1397"/>
          <cell r="AB1397"/>
          <cell r="AC1397"/>
          <cell r="AD1397"/>
          <cell r="AE1397"/>
          <cell r="AF1397"/>
          <cell r="AG1397" t="str">
            <v>Double Axel</v>
          </cell>
          <cell r="AH1397" t="str">
            <v>TON</v>
          </cell>
          <cell r="AI1397"/>
          <cell r="AJ1397"/>
          <cell r="AK1397"/>
          <cell r="AL1397"/>
          <cell r="AM1397"/>
          <cell r="AN1397"/>
          <cell r="AO1397"/>
          <cell r="AP1397"/>
          <cell r="AQ1397"/>
          <cell r="AR1397"/>
          <cell r="AS1397"/>
          <cell r="AT1397"/>
          <cell r="AU1397"/>
          <cell r="AV1397"/>
          <cell r="AW1397"/>
          <cell r="AX1397"/>
          <cell r="AY1397" t="e">
            <v>#N/A</v>
          </cell>
          <cell r="AZ1397"/>
          <cell r="BA1397">
            <v>42479</v>
          </cell>
          <cell r="BB1397" t="str">
            <v>Expired</v>
          </cell>
          <cell r="BC1397" t="str">
            <v>3rd Party</v>
          </cell>
          <cell r="BD1397"/>
          <cell r="BE1397"/>
          <cell r="BF1397"/>
          <cell r="BG1397"/>
          <cell r="BH1397"/>
          <cell r="BI1397"/>
          <cell r="BJ1397"/>
          <cell r="BK1397"/>
          <cell r="BL1397">
            <v>42479</v>
          </cell>
          <cell r="BM1397"/>
          <cell r="BN1397"/>
          <cell r="BO1397"/>
          <cell r="BP1397"/>
          <cell r="BQ1397">
            <v>1108050100</v>
          </cell>
        </row>
        <row r="1398">
          <cell r="C1398">
            <v>17543</v>
          </cell>
          <cell r="D1398" t="str">
            <v>Sale Unit</v>
          </cell>
          <cell r="E1398" t="str">
            <v>Qatar Vehicle Structure factory</v>
          </cell>
          <cell r="F1398"/>
          <cell r="G1398"/>
          <cell r="H1398" t="str">
            <v>Trailer</v>
          </cell>
          <cell r="I1398"/>
          <cell r="J1398" t="str">
            <v>Flat Bed</v>
          </cell>
          <cell r="K1398" t="str">
            <v xml:space="preserve">Small Pin </v>
          </cell>
          <cell r="L1398"/>
          <cell r="M1398" t="str">
            <v>QVSF20070178</v>
          </cell>
          <cell r="N1398" t="str">
            <v>QATAR-TD-002910</v>
          </cell>
          <cell r="O1398">
            <v>2007</v>
          </cell>
          <cell r="P1398" t="str">
            <v>Qatar</v>
          </cell>
          <cell r="Q1398" t="str">
            <v>TR-Transport - Operations</v>
          </cell>
          <cell r="R1398" t="str">
            <v>GWC</v>
          </cell>
          <cell r="S1398" t="str">
            <v>Pipe Yard (Back side GWC )</v>
          </cell>
          <cell r="T1398"/>
          <cell r="U1398"/>
          <cell r="V1398"/>
          <cell r="W1398"/>
          <cell r="X1398" t="str">
            <v>Green</v>
          </cell>
          <cell r="Y1398"/>
          <cell r="Z1398"/>
          <cell r="AA1398"/>
          <cell r="AB1398"/>
          <cell r="AC1398"/>
          <cell r="AD1398"/>
          <cell r="AE1398"/>
          <cell r="AF1398"/>
          <cell r="AG1398" t="str">
            <v>Double Axel</v>
          </cell>
          <cell r="AH1398" t="str">
            <v>TON</v>
          </cell>
          <cell r="AI1398"/>
          <cell r="AJ1398"/>
          <cell r="AK1398"/>
          <cell r="AL1398"/>
          <cell r="AM1398"/>
          <cell r="AN1398"/>
          <cell r="AO1398"/>
          <cell r="AP1398"/>
          <cell r="AQ1398"/>
          <cell r="AR1398"/>
          <cell r="AS1398"/>
          <cell r="AT1398"/>
          <cell r="AU1398"/>
          <cell r="AV1398"/>
          <cell r="AW1398"/>
          <cell r="AX1398"/>
          <cell r="AY1398" t="e">
            <v>#N/A</v>
          </cell>
          <cell r="AZ1398"/>
          <cell r="BA1398">
            <v>42506</v>
          </cell>
          <cell r="BB1398" t="str">
            <v>Expired</v>
          </cell>
          <cell r="BC1398" t="str">
            <v>3rd Party</v>
          </cell>
          <cell r="BD1398"/>
          <cell r="BE1398"/>
          <cell r="BF1398"/>
          <cell r="BG1398"/>
          <cell r="BH1398"/>
          <cell r="BI1398"/>
          <cell r="BJ1398"/>
          <cell r="BK1398"/>
          <cell r="BL1398">
            <v>42506</v>
          </cell>
          <cell r="BM1398"/>
          <cell r="BN1398"/>
          <cell r="BO1398"/>
          <cell r="BP1398"/>
          <cell r="BQ1398">
            <v>1108050100</v>
          </cell>
        </row>
        <row r="1399">
          <cell r="C1399">
            <v>18070</v>
          </cell>
          <cell r="D1399" t="str">
            <v>Sale Unit</v>
          </cell>
          <cell r="E1399" t="str">
            <v>Qatar Vehicle Structure factory</v>
          </cell>
          <cell r="F1399"/>
          <cell r="G1399"/>
          <cell r="H1399" t="str">
            <v>Trailer</v>
          </cell>
          <cell r="I1399"/>
          <cell r="J1399" t="str">
            <v>Flat Bed</v>
          </cell>
          <cell r="K1399" t="str">
            <v xml:space="preserve">Small Pin </v>
          </cell>
          <cell r="L1399"/>
          <cell r="M1399" t="str">
            <v>QVSF20070181</v>
          </cell>
          <cell r="N1399" t="str">
            <v>QVSF20070181</v>
          </cell>
          <cell r="O1399">
            <v>2007</v>
          </cell>
          <cell r="P1399" t="str">
            <v>Qatar</v>
          </cell>
          <cell r="Q1399" t="str">
            <v>TR-Transport - Operations</v>
          </cell>
          <cell r="R1399" t="str">
            <v>GWC</v>
          </cell>
          <cell r="S1399" t="str">
            <v>Pipe Yard (Back side GWC )</v>
          </cell>
          <cell r="T1399"/>
          <cell r="U1399"/>
          <cell r="V1399"/>
          <cell r="W1399"/>
          <cell r="X1399" t="str">
            <v>Green</v>
          </cell>
          <cell r="Y1399"/>
          <cell r="Z1399"/>
          <cell r="AA1399"/>
          <cell r="AB1399"/>
          <cell r="AC1399"/>
          <cell r="AD1399"/>
          <cell r="AE1399"/>
          <cell r="AF1399"/>
          <cell r="AG1399" t="str">
            <v>Double Axel</v>
          </cell>
          <cell r="AH1399" t="str">
            <v>TON</v>
          </cell>
          <cell r="AI1399"/>
          <cell r="AJ1399"/>
          <cell r="AK1399"/>
          <cell r="AL1399"/>
          <cell r="AM1399"/>
          <cell r="AN1399"/>
          <cell r="AO1399"/>
          <cell r="AP1399"/>
          <cell r="AQ1399"/>
          <cell r="AR1399"/>
          <cell r="AS1399"/>
          <cell r="AT1399"/>
          <cell r="AU1399"/>
          <cell r="AV1399"/>
          <cell r="AW1399"/>
          <cell r="AX1399"/>
          <cell r="AY1399" t="e">
            <v>#N/A</v>
          </cell>
          <cell r="AZ1399"/>
          <cell r="BA1399">
            <v>39568</v>
          </cell>
          <cell r="BB1399" t="str">
            <v>Expired</v>
          </cell>
          <cell r="BC1399"/>
          <cell r="BD1399"/>
          <cell r="BE1399"/>
          <cell r="BF1399"/>
          <cell r="BG1399"/>
          <cell r="BH1399"/>
          <cell r="BI1399"/>
          <cell r="BJ1399"/>
          <cell r="BK1399"/>
          <cell r="BL1399">
            <v>39568</v>
          </cell>
          <cell r="BM1399"/>
          <cell r="BN1399"/>
          <cell r="BO1399"/>
          <cell r="BP1399"/>
          <cell r="BQ1399">
            <v>1108050100</v>
          </cell>
        </row>
        <row r="1400">
          <cell r="C1400">
            <v>18946</v>
          </cell>
          <cell r="D1400" t="str">
            <v>Sale Unit</v>
          </cell>
          <cell r="E1400" t="str">
            <v>Qatar Vehicle Structure factory</v>
          </cell>
          <cell r="F1400"/>
          <cell r="G1400"/>
          <cell r="H1400" t="str">
            <v>Trailer</v>
          </cell>
          <cell r="I1400"/>
          <cell r="J1400" t="str">
            <v>Flat Bed</v>
          </cell>
          <cell r="K1400" t="str">
            <v xml:space="preserve">Small Pin </v>
          </cell>
          <cell r="L1400"/>
          <cell r="M1400" t="str">
            <v>QVSF20070189</v>
          </cell>
          <cell r="N1400" t="str">
            <v>QVSF20070189</v>
          </cell>
          <cell r="O1400">
            <v>2007</v>
          </cell>
          <cell r="P1400" t="str">
            <v>Qatar</v>
          </cell>
          <cell r="Q1400" t="str">
            <v>TR-Transport - Operations</v>
          </cell>
          <cell r="R1400" t="str">
            <v>GWC</v>
          </cell>
          <cell r="S1400" t="str">
            <v>Pipe Yard (Back side GWC )</v>
          </cell>
          <cell r="T1400"/>
          <cell r="U1400"/>
          <cell r="V1400"/>
          <cell r="W1400"/>
          <cell r="X1400" t="str">
            <v>Green</v>
          </cell>
          <cell r="Y1400"/>
          <cell r="Z1400"/>
          <cell r="AA1400"/>
          <cell r="AB1400"/>
          <cell r="AC1400"/>
          <cell r="AD1400"/>
          <cell r="AE1400"/>
          <cell r="AF1400"/>
          <cell r="AG1400" t="str">
            <v>Double Axel</v>
          </cell>
          <cell r="AH1400" t="str">
            <v>TON</v>
          </cell>
          <cell r="AI1400"/>
          <cell r="AJ1400"/>
          <cell r="AK1400"/>
          <cell r="AL1400"/>
          <cell r="AM1400"/>
          <cell r="AN1400"/>
          <cell r="AO1400"/>
          <cell r="AP1400"/>
          <cell r="AQ1400"/>
          <cell r="AR1400"/>
          <cell r="AS1400"/>
          <cell r="AT1400"/>
          <cell r="AU1400"/>
          <cell r="AV1400"/>
          <cell r="AW1400"/>
          <cell r="AX1400"/>
          <cell r="AY1400" t="e">
            <v>#N/A</v>
          </cell>
          <cell r="AZ1400"/>
          <cell r="BA1400">
            <v>39605</v>
          </cell>
          <cell r="BB1400" t="str">
            <v>Expired</v>
          </cell>
          <cell r="BC1400"/>
          <cell r="BD1400"/>
          <cell r="BE1400"/>
          <cell r="BF1400"/>
          <cell r="BG1400"/>
          <cell r="BH1400"/>
          <cell r="BI1400"/>
          <cell r="BJ1400"/>
          <cell r="BK1400"/>
          <cell r="BL1400">
            <v>39605</v>
          </cell>
          <cell r="BM1400"/>
          <cell r="BN1400"/>
          <cell r="BO1400"/>
          <cell r="BP1400"/>
          <cell r="BQ1400">
            <v>1108050100</v>
          </cell>
        </row>
        <row r="1401">
          <cell r="C1401">
            <v>18948</v>
          </cell>
          <cell r="D1401" t="str">
            <v>Sale Unit</v>
          </cell>
          <cell r="E1401" t="str">
            <v>Qatar Vehicle Structure factory</v>
          </cell>
          <cell r="F1401"/>
          <cell r="G1401"/>
          <cell r="H1401" t="str">
            <v>Trailer</v>
          </cell>
          <cell r="I1401"/>
          <cell r="J1401" t="str">
            <v>Flat Bed</v>
          </cell>
          <cell r="K1401" t="str">
            <v xml:space="preserve">Small Pin </v>
          </cell>
          <cell r="L1401"/>
          <cell r="M1401" t="str">
            <v>QVSF20070187</v>
          </cell>
          <cell r="N1401" t="str">
            <v>QVSF20070187</v>
          </cell>
          <cell r="O1401">
            <v>2007</v>
          </cell>
          <cell r="P1401" t="str">
            <v>Qatar</v>
          </cell>
          <cell r="Q1401" t="str">
            <v>TR-Transport - Operations</v>
          </cell>
          <cell r="R1401" t="str">
            <v>GWC</v>
          </cell>
          <cell r="S1401" t="str">
            <v>Pipe Yard (Back side GWC )</v>
          </cell>
          <cell r="T1401"/>
          <cell r="U1401"/>
          <cell r="V1401"/>
          <cell r="W1401"/>
          <cell r="X1401" t="str">
            <v>Green</v>
          </cell>
          <cell r="Y1401"/>
          <cell r="Z1401"/>
          <cell r="AA1401"/>
          <cell r="AB1401"/>
          <cell r="AC1401"/>
          <cell r="AD1401"/>
          <cell r="AE1401"/>
          <cell r="AF1401"/>
          <cell r="AG1401" t="str">
            <v>Double Axel</v>
          </cell>
          <cell r="AH1401" t="str">
            <v>TON</v>
          </cell>
          <cell r="AI1401"/>
          <cell r="AJ1401"/>
          <cell r="AK1401"/>
          <cell r="AL1401"/>
          <cell r="AM1401"/>
          <cell r="AN1401"/>
          <cell r="AO1401"/>
          <cell r="AP1401"/>
          <cell r="AQ1401"/>
          <cell r="AR1401"/>
          <cell r="AS1401"/>
          <cell r="AT1401"/>
          <cell r="AU1401"/>
          <cell r="AV1401"/>
          <cell r="AW1401"/>
          <cell r="AX1401"/>
          <cell r="AY1401" t="e">
            <v>#N/A</v>
          </cell>
          <cell r="AZ1401"/>
          <cell r="BA1401">
            <v>39605</v>
          </cell>
          <cell r="BB1401" t="str">
            <v>Expired</v>
          </cell>
          <cell r="BC1401"/>
          <cell r="BD1401"/>
          <cell r="BE1401"/>
          <cell r="BF1401"/>
          <cell r="BG1401"/>
          <cell r="BH1401"/>
          <cell r="BI1401"/>
          <cell r="BJ1401"/>
          <cell r="BK1401"/>
          <cell r="BL1401">
            <v>39605</v>
          </cell>
          <cell r="BM1401"/>
          <cell r="BN1401"/>
          <cell r="BO1401"/>
          <cell r="BP1401"/>
          <cell r="BQ1401">
            <v>1108050100</v>
          </cell>
        </row>
        <row r="1402">
          <cell r="C1402">
            <v>19185</v>
          </cell>
          <cell r="D1402" t="str">
            <v>Sale Unit</v>
          </cell>
          <cell r="E1402" t="str">
            <v>Classic Wrought Iron</v>
          </cell>
          <cell r="F1402"/>
          <cell r="G1402"/>
          <cell r="H1402" t="str">
            <v>Trailer</v>
          </cell>
          <cell r="I1402"/>
          <cell r="J1402" t="str">
            <v>Flat Bed</v>
          </cell>
          <cell r="K1402" t="str">
            <v xml:space="preserve">Small Pin </v>
          </cell>
          <cell r="L1402"/>
          <cell r="M1402" t="str">
            <v>ATC200700259</v>
          </cell>
          <cell r="N1402" t="str">
            <v>ATC200700259</v>
          </cell>
          <cell r="O1402">
            <v>2007</v>
          </cell>
          <cell r="P1402" t="str">
            <v>Qatar</v>
          </cell>
          <cell r="Q1402" t="str">
            <v>TR-Transport - Operations</v>
          </cell>
          <cell r="R1402" t="str">
            <v>GWC</v>
          </cell>
          <cell r="S1402" t="str">
            <v>Pipe Yard (Back side GWC )</v>
          </cell>
          <cell r="T1402"/>
          <cell r="U1402"/>
          <cell r="V1402"/>
          <cell r="W1402"/>
          <cell r="X1402" t="str">
            <v>Green</v>
          </cell>
          <cell r="Y1402"/>
          <cell r="Z1402"/>
          <cell r="AA1402"/>
          <cell r="AB1402"/>
          <cell r="AC1402"/>
          <cell r="AD1402"/>
          <cell r="AE1402"/>
          <cell r="AF1402"/>
          <cell r="AG1402" t="str">
            <v>Triple Axel</v>
          </cell>
          <cell r="AH1402" t="str">
            <v>TON</v>
          </cell>
          <cell r="AI1402"/>
          <cell r="AJ1402"/>
          <cell r="AK1402"/>
          <cell r="AL1402"/>
          <cell r="AM1402"/>
          <cell r="AN1402"/>
          <cell r="AO1402"/>
          <cell r="AP1402"/>
          <cell r="AQ1402"/>
          <cell r="AR1402"/>
          <cell r="AS1402"/>
          <cell r="AT1402"/>
          <cell r="AU1402"/>
          <cell r="AV1402"/>
          <cell r="AW1402"/>
          <cell r="AX1402"/>
          <cell r="AY1402" t="e">
            <v>#N/A</v>
          </cell>
          <cell r="AZ1402"/>
          <cell r="BA1402">
            <v>39623</v>
          </cell>
          <cell r="BB1402" t="str">
            <v>Expired</v>
          </cell>
          <cell r="BC1402"/>
          <cell r="BD1402"/>
          <cell r="BE1402"/>
          <cell r="BF1402"/>
          <cell r="BG1402"/>
          <cell r="BH1402"/>
          <cell r="BI1402"/>
          <cell r="BJ1402"/>
          <cell r="BK1402"/>
          <cell r="BL1402">
            <v>39623</v>
          </cell>
          <cell r="BM1402"/>
          <cell r="BN1402"/>
          <cell r="BO1402"/>
          <cell r="BP1402"/>
          <cell r="BQ1402">
            <v>1108050100</v>
          </cell>
        </row>
        <row r="1403">
          <cell r="C1403">
            <v>19503</v>
          </cell>
          <cell r="D1403" t="str">
            <v>Sale Unit</v>
          </cell>
          <cell r="E1403" t="str">
            <v>Qatar Vehicle Structure factory</v>
          </cell>
          <cell r="F1403"/>
          <cell r="G1403"/>
          <cell r="H1403" t="str">
            <v>Trailer</v>
          </cell>
          <cell r="I1403"/>
          <cell r="J1403" t="str">
            <v>Flat Bed</v>
          </cell>
          <cell r="K1403" t="str">
            <v xml:space="preserve">Small Pin </v>
          </cell>
          <cell r="L1403"/>
          <cell r="M1403" t="str">
            <v>QVSF20070196</v>
          </cell>
          <cell r="N1403" t="str">
            <v>QVSF20070196</v>
          </cell>
          <cell r="O1403">
            <v>2007</v>
          </cell>
          <cell r="P1403" t="str">
            <v>Qatar</v>
          </cell>
          <cell r="Q1403" t="str">
            <v>TR-Transport - Operations</v>
          </cell>
          <cell r="R1403" t="str">
            <v>GWC</v>
          </cell>
          <cell r="S1403" t="str">
            <v>Pipe Yard (Back side GWC )</v>
          </cell>
          <cell r="T1403"/>
          <cell r="U1403"/>
          <cell r="V1403"/>
          <cell r="W1403"/>
          <cell r="X1403"/>
          <cell r="Y1403"/>
          <cell r="Z1403"/>
          <cell r="AA1403"/>
          <cell r="AB1403"/>
          <cell r="AC1403"/>
          <cell r="AD1403"/>
          <cell r="AE1403"/>
          <cell r="AF1403"/>
          <cell r="AG1403" t="str">
            <v>Double Axel</v>
          </cell>
          <cell r="AH1403" t="str">
            <v>TON</v>
          </cell>
          <cell r="AI1403"/>
          <cell r="AJ1403"/>
          <cell r="AK1403"/>
          <cell r="AL1403"/>
          <cell r="AM1403"/>
          <cell r="AN1403"/>
          <cell r="AO1403"/>
          <cell r="AP1403"/>
          <cell r="AQ1403"/>
          <cell r="AR1403"/>
          <cell r="AS1403"/>
          <cell r="AT1403"/>
          <cell r="AU1403"/>
          <cell r="AV1403"/>
          <cell r="AW1403"/>
          <cell r="AX1403"/>
          <cell r="AY1403" t="e">
            <v>#N/A</v>
          </cell>
          <cell r="AZ1403"/>
          <cell r="BA1403">
            <v>40409</v>
          </cell>
          <cell r="BB1403" t="str">
            <v>Expired</v>
          </cell>
          <cell r="BC1403"/>
          <cell r="BD1403"/>
          <cell r="BE1403"/>
          <cell r="BF1403"/>
          <cell r="BG1403"/>
          <cell r="BH1403"/>
          <cell r="BI1403"/>
          <cell r="BJ1403"/>
          <cell r="BK1403"/>
          <cell r="BL1403">
            <v>40409</v>
          </cell>
          <cell r="BM1403"/>
          <cell r="BN1403"/>
          <cell r="BO1403"/>
          <cell r="BP1403"/>
          <cell r="BQ1403"/>
        </row>
        <row r="1404">
          <cell r="C1404">
            <v>19504</v>
          </cell>
          <cell r="D1404" t="str">
            <v>Sale Unit</v>
          </cell>
          <cell r="E1404" t="str">
            <v>Qatar Vehicle Structure factory</v>
          </cell>
          <cell r="F1404"/>
          <cell r="G1404"/>
          <cell r="H1404" t="str">
            <v>Trailer</v>
          </cell>
          <cell r="I1404"/>
          <cell r="J1404" t="str">
            <v>Flat Bed</v>
          </cell>
          <cell r="K1404" t="str">
            <v xml:space="preserve">Small Pin </v>
          </cell>
          <cell r="L1404"/>
          <cell r="M1404" t="str">
            <v>QVSF20070195</v>
          </cell>
          <cell r="N1404" t="str">
            <v>QVSF20070195</v>
          </cell>
          <cell r="O1404">
            <v>2007</v>
          </cell>
          <cell r="P1404" t="str">
            <v>Qatar</v>
          </cell>
          <cell r="Q1404" t="str">
            <v>TR-Transport - Operations</v>
          </cell>
          <cell r="R1404" t="str">
            <v>GWC</v>
          </cell>
          <cell r="S1404" t="str">
            <v>Pipe Yard (Back side GWC )</v>
          </cell>
          <cell r="T1404"/>
          <cell r="U1404"/>
          <cell r="V1404"/>
          <cell r="W1404"/>
          <cell r="X1404" t="str">
            <v>Green</v>
          </cell>
          <cell r="Y1404"/>
          <cell r="Z1404"/>
          <cell r="AA1404"/>
          <cell r="AB1404"/>
          <cell r="AC1404"/>
          <cell r="AD1404"/>
          <cell r="AE1404"/>
          <cell r="AF1404"/>
          <cell r="AG1404" t="str">
            <v>Double Axel</v>
          </cell>
          <cell r="AH1404" t="str">
            <v>TON</v>
          </cell>
          <cell r="AI1404"/>
          <cell r="AJ1404"/>
          <cell r="AK1404"/>
          <cell r="AL1404"/>
          <cell r="AM1404"/>
          <cell r="AN1404"/>
          <cell r="AO1404"/>
          <cell r="AP1404"/>
          <cell r="AQ1404"/>
          <cell r="AR1404"/>
          <cell r="AS1404"/>
          <cell r="AT1404"/>
          <cell r="AU1404"/>
          <cell r="AV1404"/>
          <cell r="AW1404"/>
          <cell r="AX1404"/>
          <cell r="AY1404" t="e">
            <v>#N/A</v>
          </cell>
          <cell r="AZ1404"/>
          <cell r="BA1404">
            <v>42115</v>
          </cell>
          <cell r="BB1404" t="str">
            <v>Expired</v>
          </cell>
          <cell r="BC1404"/>
          <cell r="BD1404"/>
          <cell r="BE1404"/>
          <cell r="BF1404"/>
          <cell r="BG1404"/>
          <cell r="BH1404"/>
          <cell r="BI1404"/>
          <cell r="BJ1404"/>
          <cell r="BK1404"/>
          <cell r="BL1404">
            <v>42115</v>
          </cell>
          <cell r="BM1404"/>
          <cell r="BN1404"/>
          <cell r="BO1404"/>
          <cell r="BP1404"/>
          <cell r="BQ1404">
            <v>1108050100</v>
          </cell>
        </row>
        <row r="1405">
          <cell r="C1405">
            <v>19505</v>
          </cell>
          <cell r="D1405" t="str">
            <v>Sale Unit</v>
          </cell>
          <cell r="E1405" t="str">
            <v>Qatar Vehicle Structure factory</v>
          </cell>
          <cell r="F1405"/>
          <cell r="G1405"/>
          <cell r="H1405" t="str">
            <v>Trailer</v>
          </cell>
          <cell r="I1405"/>
          <cell r="J1405" t="str">
            <v>Flat Bed</v>
          </cell>
          <cell r="K1405" t="str">
            <v xml:space="preserve">Small Pin </v>
          </cell>
          <cell r="L1405"/>
          <cell r="M1405" t="str">
            <v>QVSF20070199</v>
          </cell>
          <cell r="N1405" t="str">
            <v>QVSF20070199</v>
          </cell>
          <cell r="O1405">
            <v>2007</v>
          </cell>
          <cell r="P1405" t="str">
            <v>Qatar</v>
          </cell>
          <cell r="Q1405" t="str">
            <v>TR-Transport - Operations</v>
          </cell>
          <cell r="R1405" t="str">
            <v>GWC</v>
          </cell>
          <cell r="S1405" t="str">
            <v>Pipe Yard (Back side GWC )</v>
          </cell>
          <cell r="T1405"/>
          <cell r="U1405"/>
          <cell r="V1405"/>
          <cell r="W1405"/>
          <cell r="X1405"/>
          <cell r="Y1405"/>
          <cell r="Z1405"/>
          <cell r="AA1405"/>
          <cell r="AB1405"/>
          <cell r="AC1405"/>
          <cell r="AD1405"/>
          <cell r="AE1405"/>
          <cell r="AF1405"/>
          <cell r="AG1405" t="str">
            <v>Double Axel</v>
          </cell>
          <cell r="AH1405" t="str">
            <v>TON</v>
          </cell>
          <cell r="AI1405"/>
          <cell r="AJ1405"/>
          <cell r="AK1405"/>
          <cell r="AL1405"/>
          <cell r="AM1405"/>
          <cell r="AN1405"/>
          <cell r="AO1405"/>
          <cell r="AP1405"/>
          <cell r="AQ1405"/>
          <cell r="AR1405"/>
          <cell r="AS1405"/>
          <cell r="AT1405"/>
          <cell r="AU1405"/>
          <cell r="AV1405"/>
          <cell r="AW1405"/>
          <cell r="AX1405"/>
          <cell r="AY1405" t="e">
            <v>#N/A</v>
          </cell>
          <cell r="AZ1405"/>
          <cell r="BA1405">
            <v>40381</v>
          </cell>
          <cell r="BB1405" t="str">
            <v>Expired</v>
          </cell>
          <cell r="BC1405"/>
          <cell r="BD1405"/>
          <cell r="BE1405"/>
          <cell r="BF1405"/>
          <cell r="BG1405"/>
          <cell r="BH1405"/>
          <cell r="BI1405"/>
          <cell r="BJ1405"/>
          <cell r="BK1405"/>
          <cell r="BL1405">
            <v>40381</v>
          </cell>
          <cell r="BM1405"/>
          <cell r="BN1405"/>
          <cell r="BO1405"/>
          <cell r="BP1405"/>
          <cell r="BQ1405">
            <v>1108050100</v>
          </cell>
        </row>
        <row r="1406">
          <cell r="C1406">
            <v>20006</v>
          </cell>
          <cell r="D1406" t="str">
            <v>Sale Unit</v>
          </cell>
          <cell r="E1406" t="str">
            <v>Qatar Vehicle Structure factory</v>
          </cell>
          <cell r="F1406"/>
          <cell r="G1406"/>
          <cell r="H1406" t="str">
            <v>Trailer</v>
          </cell>
          <cell r="I1406"/>
          <cell r="J1406" t="str">
            <v>Flat Bed</v>
          </cell>
          <cell r="K1406" t="str">
            <v xml:space="preserve">Small Pin </v>
          </cell>
          <cell r="L1406"/>
          <cell r="M1406" t="str">
            <v>QVSF20070204</v>
          </cell>
          <cell r="N1406" t="str">
            <v>QVSF20070204</v>
          </cell>
          <cell r="O1406">
            <v>2007</v>
          </cell>
          <cell r="P1406" t="str">
            <v>Qatar</v>
          </cell>
          <cell r="Q1406" t="str">
            <v>TR-Transport - Operations</v>
          </cell>
          <cell r="R1406" t="str">
            <v>GWC</v>
          </cell>
          <cell r="S1406" t="str">
            <v>Pipe Yard (Back side GWC )</v>
          </cell>
          <cell r="T1406"/>
          <cell r="U1406"/>
          <cell r="V1406"/>
          <cell r="W1406"/>
          <cell r="X1406" t="str">
            <v>Green</v>
          </cell>
          <cell r="Y1406"/>
          <cell r="Z1406"/>
          <cell r="AA1406"/>
          <cell r="AB1406"/>
          <cell r="AC1406"/>
          <cell r="AD1406"/>
          <cell r="AE1406"/>
          <cell r="AF1406"/>
          <cell r="AG1406" t="str">
            <v>Double Axel</v>
          </cell>
          <cell r="AH1406" t="str">
            <v>TON</v>
          </cell>
          <cell r="AI1406"/>
          <cell r="AJ1406"/>
          <cell r="AK1406"/>
          <cell r="AL1406"/>
          <cell r="AM1406"/>
          <cell r="AN1406"/>
          <cell r="AO1406"/>
          <cell r="AP1406"/>
          <cell r="AQ1406"/>
          <cell r="AR1406"/>
          <cell r="AS1406"/>
          <cell r="AT1406"/>
          <cell r="AU1406"/>
          <cell r="AV1406"/>
          <cell r="AW1406"/>
          <cell r="AX1406"/>
          <cell r="AY1406" t="e">
            <v>#N/A</v>
          </cell>
          <cell r="AZ1406"/>
          <cell r="BA1406">
            <v>39687</v>
          </cell>
          <cell r="BB1406" t="str">
            <v>Expired</v>
          </cell>
          <cell r="BC1406"/>
          <cell r="BD1406"/>
          <cell r="BE1406"/>
          <cell r="BF1406"/>
          <cell r="BG1406"/>
          <cell r="BH1406"/>
          <cell r="BI1406"/>
          <cell r="BJ1406"/>
          <cell r="BK1406"/>
          <cell r="BL1406">
            <v>39687</v>
          </cell>
          <cell r="BM1406"/>
          <cell r="BN1406"/>
          <cell r="BO1406"/>
          <cell r="BP1406"/>
          <cell r="BQ1406">
            <v>1108050100</v>
          </cell>
        </row>
        <row r="1407">
          <cell r="C1407">
            <v>20009</v>
          </cell>
          <cell r="D1407" t="str">
            <v>Sale Unit</v>
          </cell>
          <cell r="E1407" t="str">
            <v>Qatar Vehicle Structure factory</v>
          </cell>
          <cell r="F1407"/>
          <cell r="G1407"/>
          <cell r="H1407" t="str">
            <v>Trailer</v>
          </cell>
          <cell r="I1407"/>
          <cell r="J1407" t="str">
            <v>Flat Bed</v>
          </cell>
          <cell r="K1407" t="str">
            <v xml:space="preserve">Small Pin </v>
          </cell>
          <cell r="L1407"/>
          <cell r="M1407" t="str">
            <v>QVSF20070207</v>
          </cell>
          <cell r="N1407" t="str">
            <v>QVSF20070207</v>
          </cell>
          <cell r="O1407">
            <v>2007</v>
          </cell>
          <cell r="P1407" t="str">
            <v>Qatar</v>
          </cell>
          <cell r="Q1407" t="str">
            <v>TR-Transport - Operations</v>
          </cell>
          <cell r="R1407" t="str">
            <v>GWC</v>
          </cell>
          <cell r="S1407" t="str">
            <v>Pipe Yard (Back side GWC )</v>
          </cell>
          <cell r="T1407"/>
          <cell r="U1407"/>
          <cell r="V1407"/>
          <cell r="W1407"/>
          <cell r="X1407" t="str">
            <v>Green</v>
          </cell>
          <cell r="Y1407"/>
          <cell r="Z1407"/>
          <cell r="AA1407"/>
          <cell r="AB1407"/>
          <cell r="AC1407"/>
          <cell r="AD1407"/>
          <cell r="AE1407"/>
          <cell r="AF1407"/>
          <cell r="AG1407" t="str">
            <v>Double Axel</v>
          </cell>
          <cell r="AH1407" t="str">
            <v>TON</v>
          </cell>
          <cell r="AI1407"/>
          <cell r="AJ1407"/>
          <cell r="AK1407"/>
          <cell r="AL1407"/>
          <cell r="AM1407"/>
          <cell r="AN1407"/>
          <cell r="AO1407"/>
          <cell r="AP1407"/>
          <cell r="AQ1407"/>
          <cell r="AR1407"/>
          <cell r="AS1407"/>
          <cell r="AT1407"/>
          <cell r="AU1407"/>
          <cell r="AV1407"/>
          <cell r="AW1407"/>
          <cell r="AX1407"/>
          <cell r="AY1407" t="e">
            <v>#N/A</v>
          </cell>
          <cell r="AZ1407"/>
          <cell r="BA1407">
            <v>40409</v>
          </cell>
          <cell r="BB1407" t="str">
            <v>Expired</v>
          </cell>
          <cell r="BC1407"/>
          <cell r="BD1407"/>
          <cell r="BE1407"/>
          <cell r="BF1407"/>
          <cell r="BG1407"/>
          <cell r="BH1407"/>
          <cell r="BI1407"/>
          <cell r="BJ1407"/>
          <cell r="BK1407"/>
          <cell r="BL1407">
            <v>40409</v>
          </cell>
          <cell r="BM1407"/>
          <cell r="BN1407"/>
          <cell r="BO1407"/>
          <cell r="BP1407"/>
          <cell r="BQ1407">
            <v>1108050100</v>
          </cell>
        </row>
        <row r="1408">
          <cell r="C1408">
            <v>20010</v>
          </cell>
          <cell r="D1408" t="str">
            <v>Sale Unit</v>
          </cell>
          <cell r="E1408" t="str">
            <v>Qatar Vehicle Structure factory</v>
          </cell>
          <cell r="F1408"/>
          <cell r="G1408"/>
          <cell r="H1408" t="str">
            <v>Trailer</v>
          </cell>
          <cell r="I1408"/>
          <cell r="J1408" t="str">
            <v>Flat Bed</v>
          </cell>
          <cell r="K1408" t="str">
            <v xml:space="preserve">Small Pin </v>
          </cell>
          <cell r="L1408"/>
          <cell r="M1408" t="str">
            <v>QVSF20070208</v>
          </cell>
          <cell r="N1408" t="str">
            <v>QVSF20070208</v>
          </cell>
          <cell r="O1408">
            <v>2007</v>
          </cell>
          <cell r="P1408" t="str">
            <v>Qatar</v>
          </cell>
          <cell r="Q1408" t="str">
            <v>TR-Transport - Operations</v>
          </cell>
          <cell r="R1408" t="str">
            <v>GWC</v>
          </cell>
          <cell r="S1408" t="str">
            <v>Pipe Yard (Back side GWC )</v>
          </cell>
          <cell r="T1408"/>
          <cell r="U1408"/>
          <cell r="V1408"/>
          <cell r="W1408"/>
          <cell r="X1408" t="str">
            <v>Green</v>
          </cell>
          <cell r="Y1408"/>
          <cell r="Z1408"/>
          <cell r="AA1408"/>
          <cell r="AB1408"/>
          <cell r="AC1408"/>
          <cell r="AD1408"/>
          <cell r="AE1408"/>
          <cell r="AF1408"/>
          <cell r="AG1408" t="str">
            <v>Double Axel</v>
          </cell>
          <cell r="AH1408" t="str">
            <v>TON</v>
          </cell>
          <cell r="AI1408"/>
          <cell r="AJ1408"/>
          <cell r="AK1408"/>
          <cell r="AL1408"/>
          <cell r="AM1408"/>
          <cell r="AN1408"/>
          <cell r="AO1408"/>
          <cell r="AP1408"/>
          <cell r="AQ1408"/>
          <cell r="AR1408"/>
          <cell r="AS1408"/>
          <cell r="AT1408"/>
          <cell r="AU1408"/>
          <cell r="AV1408"/>
          <cell r="AW1408"/>
          <cell r="AX1408"/>
          <cell r="AY1408" t="e">
            <v>#N/A</v>
          </cell>
          <cell r="AZ1408"/>
          <cell r="BA1408">
            <v>39687</v>
          </cell>
          <cell r="BB1408" t="str">
            <v>Expired</v>
          </cell>
          <cell r="BC1408"/>
          <cell r="BD1408"/>
          <cell r="BE1408"/>
          <cell r="BF1408"/>
          <cell r="BG1408"/>
          <cell r="BH1408"/>
          <cell r="BI1408"/>
          <cell r="BJ1408"/>
          <cell r="BK1408"/>
          <cell r="BL1408">
            <v>39687</v>
          </cell>
          <cell r="BM1408"/>
          <cell r="BN1408"/>
          <cell r="BO1408"/>
          <cell r="BP1408"/>
          <cell r="BQ1408">
            <v>1108050100</v>
          </cell>
        </row>
        <row r="1409">
          <cell r="C1409">
            <v>20011</v>
          </cell>
          <cell r="D1409" t="str">
            <v>Sale Unit</v>
          </cell>
          <cell r="E1409" t="str">
            <v>Qatar Vehicle Structure factory</v>
          </cell>
          <cell r="F1409"/>
          <cell r="G1409"/>
          <cell r="H1409" t="str">
            <v>Trailer</v>
          </cell>
          <cell r="I1409"/>
          <cell r="J1409" t="str">
            <v>Flat Bed</v>
          </cell>
          <cell r="K1409" t="str">
            <v xml:space="preserve">Small Pin </v>
          </cell>
          <cell r="L1409"/>
          <cell r="M1409" t="str">
            <v>QVSF20070209</v>
          </cell>
          <cell r="N1409" t="str">
            <v>QATAR-TD-002803</v>
          </cell>
          <cell r="O1409">
            <v>2007</v>
          </cell>
          <cell r="P1409" t="str">
            <v>Qatar</v>
          </cell>
          <cell r="Q1409" t="str">
            <v>TR-Transport - Operations</v>
          </cell>
          <cell r="R1409" t="str">
            <v>GWC</v>
          </cell>
          <cell r="S1409" t="str">
            <v>Pipe Yard (Back side GWC )</v>
          </cell>
          <cell r="T1409"/>
          <cell r="U1409"/>
          <cell r="V1409"/>
          <cell r="W1409"/>
          <cell r="X1409" t="str">
            <v>Green</v>
          </cell>
          <cell r="Y1409"/>
          <cell r="Z1409"/>
          <cell r="AA1409"/>
          <cell r="AB1409"/>
          <cell r="AC1409"/>
          <cell r="AD1409"/>
          <cell r="AE1409"/>
          <cell r="AF1409"/>
          <cell r="AG1409" t="str">
            <v>Double Axel</v>
          </cell>
          <cell r="AH1409" t="str">
            <v>TON</v>
          </cell>
          <cell r="AI1409"/>
          <cell r="AJ1409"/>
          <cell r="AK1409"/>
          <cell r="AL1409"/>
          <cell r="AM1409"/>
          <cell r="AN1409"/>
          <cell r="AO1409"/>
          <cell r="AP1409"/>
          <cell r="AQ1409"/>
          <cell r="AR1409"/>
          <cell r="AS1409"/>
          <cell r="AT1409"/>
          <cell r="AU1409"/>
          <cell r="AV1409"/>
          <cell r="AW1409"/>
          <cell r="AX1409"/>
          <cell r="AY1409" t="e">
            <v>#N/A</v>
          </cell>
          <cell r="AZ1409"/>
          <cell r="BA1409">
            <v>42506</v>
          </cell>
          <cell r="BB1409" t="str">
            <v>Expired</v>
          </cell>
          <cell r="BC1409" t="str">
            <v>3rd Party</v>
          </cell>
          <cell r="BD1409"/>
          <cell r="BE1409"/>
          <cell r="BF1409"/>
          <cell r="BG1409"/>
          <cell r="BH1409"/>
          <cell r="BI1409"/>
          <cell r="BJ1409"/>
          <cell r="BK1409"/>
          <cell r="BL1409">
            <v>42506</v>
          </cell>
          <cell r="BM1409"/>
          <cell r="BN1409"/>
          <cell r="BO1409"/>
          <cell r="BP1409"/>
          <cell r="BQ1409">
            <v>1108050100</v>
          </cell>
        </row>
        <row r="1410">
          <cell r="C1410">
            <v>20013</v>
          </cell>
          <cell r="D1410" t="str">
            <v>Sale Unit</v>
          </cell>
          <cell r="E1410" t="str">
            <v>Qatar Vehicle Structure factory</v>
          </cell>
          <cell r="F1410"/>
          <cell r="G1410"/>
          <cell r="H1410" t="str">
            <v>Trailer</v>
          </cell>
          <cell r="I1410"/>
          <cell r="J1410" t="str">
            <v>Flat Bed</v>
          </cell>
          <cell r="K1410" t="str">
            <v xml:space="preserve">Small Pin </v>
          </cell>
          <cell r="L1410"/>
          <cell r="M1410" t="str">
            <v>QVSF20070211</v>
          </cell>
          <cell r="N1410" t="str">
            <v>QVSF20070211</v>
          </cell>
          <cell r="O1410">
            <v>2007</v>
          </cell>
          <cell r="P1410" t="str">
            <v>Qatar</v>
          </cell>
          <cell r="Q1410" t="str">
            <v>TR-Transport - Operations</v>
          </cell>
          <cell r="R1410" t="str">
            <v>GWC</v>
          </cell>
          <cell r="S1410" t="str">
            <v>Pipe Yard (Back side GWC )</v>
          </cell>
          <cell r="T1410"/>
          <cell r="U1410"/>
          <cell r="V1410"/>
          <cell r="W1410"/>
          <cell r="X1410" t="str">
            <v>Green</v>
          </cell>
          <cell r="Y1410"/>
          <cell r="Z1410"/>
          <cell r="AA1410"/>
          <cell r="AB1410"/>
          <cell r="AC1410"/>
          <cell r="AD1410"/>
          <cell r="AE1410"/>
          <cell r="AF1410"/>
          <cell r="AG1410" t="str">
            <v>Double Axel</v>
          </cell>
          <cell r="AH1410" t="str">
            <v>TON</v>
          </cell>
          <cell r="AI1410"/>
          <cell r="AJ1410"/>
          <cell r="AK1410"/>
          <cell r="AL1410"/>
          <cell r="AM1410"/>
          <cell r="AN1410"/>
          <cell r="AO1410"/>
          <cell r="AP1410"/>
          <cell r="AQ1410"/>
          <cell r="AR1410"/>
          <cell r="AS1410"/>
          <cell r="AT1410"/>
          <cell r="AU1410"/>
          <cell r="AV1410"/>
          <cell r="AW1410"/>
          <cell r="AX1410"/>
          <cell r="AY1410" t="e">
            <v>#N/A</v>
          </cell>
          <cell r="AZ1410"/>
          <cell r="BA1410">
            <v>41787</v>
          </cell>
          <cell r="BB1410" t="str">
            <v>Expired</v>
          </cell>
          <cell r="BC1410"/>
          <cell r="BD1410"/>
          <cell r="BE1410"/>
          <cell r="BF1410"/>
          <cell r="BG1410"/>
          <cell r="BH1410"/>
          <cell r="BI1410"/>
          <cell r="BJ1410"/>
          <cell r="BK1410"/>
          <cell r="BL1410">
            <v>41787</v>
          </cell>
          <cell r="BM1410"/>
          <cell r="BN1410"/>
          <cell r="BO1410"/>
          <cell r="BP1410"/>
          <cell r="BQ1410">
            <v>1108050100</v>
          </cell>
        </row>
        <row r="1411">
          <cell r="C1411">
            <v>20016</v>
          </cell>
          <cell r="D1411" t="str">
            <v>Sale Unit</v>
          </cell>
          <cell r="E1411" t="str">
            <v>Qatar Vehicle Structure factory</v>
          </cell>
          <cell r="F1411"/>
          <cell r="G1411"/>
          <cell r="H1411" t="str">
            <v>Trailer</v>
          </cell>
          <cell r="I1411"/>
          <cell r="J1411" t="str">
            <v>Flat Bed</v>
          </cell>
          <cell r="K1411" t="str">
            <v xml:space="preserve">Small Pin </v>
          </cell>
          <cell r="L1411"/>
          <cell r="M1411" t="str">
            <v>QVSF20070214</v>
          </cell>
          <cell r="N1411" t="str">
            <v>QVSF20070214</v>
          </cell>
          <cell r="O1411">
            <v>2007</v>
          </cell>
          <cell r="P1411" t="str">
            <v>Qatar</v>
          </cell>
          <cell r="Q1411" t="str">
            <v>TR-Transport - Operations</v>
          </cell>
          <cell r="R1411" t="str">
            <v>GWC</v>
          </cell>
          <cell r="S1411" t="str">
            <v>Pipe Yard (Back side GWC )</v>
          </cell>
          <cell r="T1411"/>
          <cell r="U1411"/>
          <cell r="V1411"/>
          <cell r="W1411"/>
          <cell r="X1411" t="str">
            <v>Green</v>
          </cell>
          <cell r="Y1411"/>
          <cell r="Z1411"/>
          <cell r="AA1411"/>
          <cell r="AB1411"/>
          <cell r="AC1411"/>
          <cell r="AD1411"/>
          <cell r="AE1411"/>
          <cell r="AF1411"/>
          <cell r="AG1411" t="str">
            <v>Double Axel</v>
          </cell>
          <cell r="AH1411" t="str">
            <v>TON</v>
          </cell>
          <cell r="AI1411"/>
          <cell r="AJ1411"/>
          <cell r="AK1411"/>
          <cell r="AL1411"/>
          <cell r="AM1411"/>
          <cell r="AN1411"/>
          <cell r="AO1411"/>
          <cell r="AP1411"/>
          <cell r="AQ1411"/>
          <cell r="AR1411"/>
          <cell r="AS1411"/>
          <cell r="AT1411"/>
          <cell r="AU1411"/>
          <cell r="AV1411"/>
          <cell r="AW1411"/>
          <cell r="AX1411"/>
          <cell r="AY1411" t="e">
            <v>#N/A</v>
          </cell>
          <cell r="AZ1411"/>
          <cell r="BA1411">
            <v>39687</v>
          </cell>
          <cell r="BB1411" t="str">
            <v>Expired</v>
          </cell>
          <cell r="BC1411"/>
          <cell r="BD1411"/>
          <cell r="BE1411"/>
          <cell r="BF1411"/>
          <cell r="BG1411"/>
          <cell r="BH1411"/>
          <cell r="BI1411"/>
          <cell r="BJ1411"/>
          <cell r="BK1411"/>
          <cell r="BL1411">
            <v>39687</v>
          </cell>
          <cell r="BM1411"/>
          <cell r="BN1411"/>
          <cell r="BO1411"/>
          <cell r="BP1411"/>
          <cell r="BQ1411">
            <v>1108050100</v>
          </cell>
        </row>
        <row r="1412">
          <cell r="C1412">
            <v>20307</v>
          </cell>
          <cell r="D1412" t="str">
            <v>Sale Unit</v>
          </cell>
          <cell r="E1412" t="str">
            <v>Qatar Vehicle Structure factory</v>
          </cell>
          <cell r="F1412"/>
          <cell r="G1412"/>
          <cell r="H1412" t="str">
            <v>Trailer</v>
          </cell>
          <cell r="I1412"/>
          <cell r="J1412" t="str">
            <v>Flat Bed</v>
          </cell>
          <cell r="K1412" t="str">
            <v xml:space="preserve">Small Pin </v>
          </cell>
          <cell r="L1412"/>
          <cell r="M1412" t="str">
            <v>QVSF20070217</v>
          </cell>
          <cell r="N1412" t="str">
            <v>QVSF20070217</v>
          </cell>
          <cell r="O1412">
            <v>2007</v>
          </cell>
          <cell r="P1412" t="str">
            <v>Qatar</v>
          </cell>
          <cell r="Q1412" t="str">
            <v>TR-Transport - Operations</v>
          </cell>
          <cell r="R1412" t="str">
            <v>GWC</v>
          </cell>
          <cell r="S1412" t="str">
            <v>Pipe Yard (Back side GWC )</v>
          </cell>
          <cell r="T1412"/>
          <cell r="U1412"/>
          <cell r="V1412"/>
          <cell r="W1412"/>
          <cell r="X1412" t="str">
            <v>Green</v>
          </cell>
          <cell r="Y1412"/>
          <cell r="Z1412"/>
          <cell r="AA1412"/>
          <cell r="AB1412"/>
          <cell r="AC1412"/>
          <cell r="AD1412"/>
          <cell r="AE1412"/>
          <cell r="AF1412"/>
          <cell r="AG1412" t="str">
            <v>Double Axel</v>
          </cell>
          <cell r="AH1412" t="str">
            <v>TON</v>
          </cell>
          <cell r="AI1412"/>
          <cell r="AJ1412"/>
          <cell r="AK1412"/>
          <cell r="AL1412"/>
          <cell r="AM1412"/>
          <cell r="AN1412"/>
          <cell r="AO1412"/>
          <cell r="AP1412"/>
          <cell r="AQ1412"/>
          <cell r="AR1412"/>
          <cell r="AS1412"/>
          <cell r="AT1412"/>
          <cell r="AU1412"/>
          <cell r="AV1412"/>
          <cell r="AW1412"/>
          <cell r="AX1412"/>
          <cell r="AY1412" t="e">
            <v>#N/A</v>
          </cell>
          <cell r="AZ1412"/>
          <cell r="BA1412">
            <v>39699</v>
          </cell>
          <cell r="BB1412" t="str">
            <v>Expired</v>
          </cell>
          <cell r="BC1412"/>
          <cell r="BD1412"/>
          <cell r="BE1412"/>
          <cell r="BF1412"/>
          <cell r="BG1412"/>
          <cell r="BH1412"/>
          <cell r="BI1412"/>
          <cell r="BJ1412"/>
          <cell r="BK1412"/>
          <cell r="BL1412">
            <v>39699</v>
          </cell>
          <cell r="BM1412"/>
          <cell r="BN1412"/>
          <cell r="BO1412"/>
          <cell r="BP1412"/>
          <cell r="BQ1412">
            <v>1108050100</v>
          </cell>
        </row>
        <row r="1413">
          <cell r="C1413">
            <v>20311</v>
          </cell>
          <cell r="D1413" t="str">
            <v>Sale Unit</v>
          </cell>
          <cell r="E1413" t="str">
            <v>Qatar Vehicle Structure factory</v>
          </cell>
          <cell r="F1413"/>
          <cell r="G1413"/>
          <cell r="H1413" t="str">
            <v>Trailer</v>
          </cell>
          <cell r="I1413"/>
          <cell r="J1413" t="str">
            <v>Flat Bed</v>
          </cell>
          <cell r="K1413" t="str">
            <v xml:space="preserve">Small Pin </v>
          </cell>
          <cell r="L1413"/>
          <cell r="M1413" t="str">
            <v>QVSF20070216</v>
          </cell>
          <cell r="N1413" t="str">
            <v>QATAR-TD-002228</v>
          </cell>
          <cell r="O1413">
            <v>2007</v>
          </cell>
          <cell r="P1413" t="str">
            <v>Qatar</v>
          </cell>
          <cell r="Q1413" t="str">
            <v>TR-Transport - Operations</v>
          </cell>
          <cell r="R1413" t="str">
            <v>GWC</v>
          </cell>
          <cell r="S1413" t="str">
            <v>Pipe Yard (Back side GWC )</v>
          </cell>
          <cell r="T1413"/>
          <cell r="U1413"/>
          <cell r="V1413"/>
          <cell r="W1413"/>
          <cell r="X1413" t="str">
            <v>Green</v>
          </cell>
          <cell r="Y1413"/>
          <cell r="Z1413"/>
          <cell r="AA1413"/>
          <cell r="AB1413"/>
          <cell r="AC1413"/>
          <cell r="AD1413"/>
          <cell r="AE1413"/>
          <cell r="AF1413"/>
          <cell r="AG1413" t="str">
            <v>Double Axel</v>
          </cell>
          <cell r="AH1413" t="str">
            <v>TON</v>
          </cell>
          <cell r="AI1413"/>
          <cell r="AJ1413"/>
          <cell r="AK1413"/>
          <cell r="AL1413"/>
          <cell r="AM1413"/>
          <cell r="AN1413"/>
          <cell r="AO1413"/>
          <cell r="AP1413"/>
          <cell r="AQ1413"/>
          <cell r="AR1413"/>
          <cell r="AS1413"/>
          <cell r="AT1413"/>
          <cell r="AU1413"/>
          <cell r="AV1413"/>
          <cell r="AW1413"/>
          <cell r="AX1413"/>
          <cell r="AY1413" t="e">
            <v>#N/A</v>
          </cell>
          <cell r="AZ1413"/>
          <cell r="BA1413">
            <v>42500</v>
          </cell>
          <cell r="BB1413" t="str">
            <v>Expired</v>
          </cell>
          <cell r="BC1413" t="str">
            <v>3rd Party</v>
          </cell>
          <cell r="BD1413"/>
          <cell r="BE1413"/>
          <cell r="BF1413"/>
          <cell r="BG1413"/>
          <cell r="BH1413"/>
          <cell r="BI1413"/>
          <cell r="BJ1413"/>
          <cell r="BK1413"/>
          <cell r="BL1413">
            <v>42500</v>
          </cell>
          <cell r="BM1413"/>
          <cell r="BN1413"/>
          <cell r="BO1413"/>
          <cell r="BP1413"/>
          <cell r="BQ1413">
            <v>1108050100</v>
          </cell>
        </row>
        <row r="1414">
          <cell r="C1414">
            <v>20806</v>
          </cell>
          <cell r="D1414" t="str">
            <v>Sale Unit</v>
          </cell>
          <cell r="E1414" t="str">
            <v>Qatar Vehicle Structure factory</v>
          </cell>
          <cell r="F1414"/>
          <cell r="G1414"/>
          <cell r="H1414" t="str">
            <v>Trailer</v>
          </cell>
          <cell r="I1414"/>
          <cell r="J1414" t="str">
            <v>Flat Bed</v>
          </cell>
          <cell r="K1414" t="str">
            <v xml:space="preserve">Small Pin </v>
          </cell>
          <cell r="L1414"/>
          <cell r="M1414" t="str">
            <v>QVSF20070226</v>
          </cell>
          <cell r="N1414" t="str">
            <v>QATAR-TD-002101</v>
          </cell>
          <cell r="O1414">
            <v>2007</v>
          </cell>
          <cell r="P1414" t="str">
            <v>Qatar</v>
          </cell>
          <cell r="Q1414" t="str">
            <v>TR-Transport - Operations</v>
          </cell>
          <cell r="R1414" t="str">
            <v>GWC</v>
          </cell>
          <cell r="S1414" t="str">
            <v>Pipe Yard (Back side GWC )</v>
          </cell>
          <cell r="T1414"/>
          <cell r="U1414"/>
          <cell r="V1414"/>
          <cell r="W1414"/>
          <cell r="X1414" t="str">
            <v>Green</v>
          </cell>
          <cell r="Y1414"/>
          <cell r="Z1414"/>
          <cell r="AA1414"/>
          <cell r="AB1414"/>
          <cell r="AC1414"/>
          <cell r="AD1414"/>
          <cell r="AE1414"/>
          <cell r="AF1414"/>
          <cell r="AG1414" t="str">
            <v>Double Axel</v>
          </cell>
          <cell r="AH1414" t="str">
            <v>TON</v>
          </cell>
          <cell r="AI1414"/>
          <cell r="AJ1414"/>
          <cell r="AK1414"/>
          <cell r="AL1414"/>
          <cell r="AM1414"/>
          <cell r="AN1414"/>
          <cell r="AO1414"/>
          <cell r="AP1414"/>
          <cell r="AQ1414"/>
          <cell r="AR1414"/>
          <cell r="AS1414"/>
          <cell r="AT1414"/>
          <cell r="AU1414"/>
          <cell r="AV1414"/>
          <cell r="AW1414"/>
          <cell r="AX1414"/>
          <cell r="AY1414" t="e">
            <v>#N/A</v>
          </cell>
          <cell r="AZ1414"/>
          <cell r="BA1414">
            <v>42500</v>
          </cell>
          <cell r="BB1414" t="str">
            <v>Expired</v>
          </cell>
          <cell r="BC1414" t="str">
            <v>3rd Party</v>
          </cell>
          <cell r="BD1414"/>
          <cell r="BE1414"/>
          <cell r="BF1414"/>
          <cell r="BG1414"/>
          <cell r="BH1414"/>
          <cell r="BI1414"/>
          <cell r="BJ1414"/>
          <cell r="BK1414"/>
          <cell r="BL1414">
            <v>42500</v>
          </cell>
          <cell r="BM1414"/>
          <cell r="BN1414"/>
          <cell r="BO1414"/>
          <cell r="BP1414"/>
          <cell r="BQ1414">
            <v>1108050100</v>
          </cell>
        </row>
        <row r="1415">
          <cell r="C1415">
            <v>20876</v>
          </cell>
          <cell r="D1415" t="str">
            <v>Sale Unit</v>
          </cell>
          <cell r="E1415" t="str">
            <v>Schmitz</v>
          </cell>
          <cell r="F1415"/>
          <cell r="G1415"/>
          <cell r="H1415" t="str">
            <v>Trailer</v>
          </cell>
          <cell r="I1415"/>
          <cell r="J1415" t="str">
            <v>Flat Bed</v>
          </cell>
          <cell r="K1415" t="str">
            <v xml:space="preserve">Small Pin </v>
          </cell>
          <cell r="L1415"/>
          <cell r="M1415" t="str">
            <v>WSM00000003003360</v>
          </cell>
          <cell r="N1415" t="str">
            <v>QATAR-TD-001560</v>
          </cell>
          <cell r="O1415">
            <v>2007</v>
          </cell>
          <cell r="P1415" t="str">
            <v xml:space="preserve">Germany </v>
          </cell>
          <cell r="Q1415" t="str">
            <v>TR-Transport - Operations</v>
          </cell>
          <cell r="R1415" t="str">
            <v>AGI</v>
          </cell>
          <cell r="S1415" t="str">
            <v>Pipe Yard (Back side GWC )</v>
          </cell>
          <cell r="T1415"/>
          <cell r="U1415"/>
          <cell r="V1415"/>
          <cell r="W1415"/>
          <cell r="X1415" t="str">
            <v>Silver</v>
          </cell>
          <cell r="Y1415"/>
          <cell r="Z1415"/>
          <cell r="AA1415"/>
          <cell r="AB1415"/>
          <cell r="AC1415"/>
          <cell r="AD1415"/>
          <cell r="AE1415"/>
          <cell r="AF1415"/>
          <cell r="AG1415" t="str">
            <v>Triple Axel</v>
          </cell>
          <cell r="AH1415" t="str">
            <v>TON</v>
          </cell>
          <cell r="AI1415"/>
          <cell r="AJ1415"/>
          <cell r="AK1415"/>
          <cell r="AL1415"/>
          <cell r="AM1415"/>
          <cell r="AN1415"/>
          <cell r="AO1415"/>
          <cell r="AP1415"/>
          <cell r="AQ1415"/>
          <cell r="AR1415"/>
          <cell r="AS1415"/>
          <cell r="AT1415"/>
          <cell r="AU1415"/>
          <cell r="AV1415"/>
          <cell r="AW1415"/>
          <cell r="AX1415"/>
          <cell r="AY1415" t="e">
            <v>#N/A</v>
          </cell>
          <cell r="AZ1415"/>
          <cell r="BA1415">
            <v>42487</v>
          </cell>
          <cell r="BB1415" t="str">
            <v>Expired</v>
          </cell>
          <cell r="BC1415" t="str">
            <v>3rd Party</v>
          </cell>
          <cell r="BD1415"/>
          <cell r="BE1415"/>
          <cell r="BF1415"/>
          <cell r="BG1415"/>
          <cell r="BH1415"/>
          <cell r="BI1415"/>
          <cell r="BJ1415"/>
          <cell r="BK1415"/>
          <cell r="BL1415">
            <v>42487</v>
          </cell>
          <cell r="BM1415"/>
          <cell r="BN1415"/>
          <cell r="BO1415"/>
          <cell r="BP1415"/>
          <cell r="BQ1415">
            <v>1108050100</v>
          </cell>
        </row>
        <row r="1416">
          <cell r="C1416">
            <v>20884</v>
          </cell>
          <cell r="D1416" t="str">
            <v>Sale Unit</v>
          </cell>
          <cell r="E1416" t="str">
            <v>Schmitz</v>
          </cell>
          <cell r="F1416"/>
          <cell r="G1416"/>
          <cell r="H1416" t="str">
            <v>Trailer</v>
          </cell>
          <cell r="I1416"/>
          <cell r="J1416" t="str">
            <v>Flat Bed</v>
          </cell>
          <cell r="K1416" t="str">
            <v xml:space="preserve">Small Pin </v>
          </cell>
          <cell r="L1416"/>
          <cell r="M1416" t="str">
            <v>WSM00000003003187</v>
          </cell>
          <cell r="N1416" t="str">
            <v>WSM00000003003187</v>
          </cell>
          <cell r="O1416">
            <v>2007</v>
          </cell>
          <cell r="P1416" t="str">
            <v xml:space="preserve">Germany </v>
          </cell>
          <cell r="Q1416" t="str">
            <v>TR-Transport - Operations</v>
          </cell>
          <cell r="R1416" t="str">
            <v>AGI</v>
          </cell>
          <cell r="S1416" t="str">
            <v>Pipe Yard (Back side GWC )</v>
          </cell>
          <cell r="T1416"/>
          <cell r="U1416"/>
          <cell r="V1416"/>
          <cell r="W1416"/>
          <cell r="X1416" t="str">
            <v>Silver</v>
          </cell>
          <cell r="Y1416"/>
          <cell r="Z1416"/>
          <cell r="AA1416"/>
          <cell r="AB1416"/>
          <cell r="AC1416"/>
          <cell r="AD1416"/>
          <cell r="AE1416"/>
          <cell r="AF1416"/>
          <cell r="AG1416" t="str">
            <v>Triple Axel</v>
          </cell>
          <cell r="AH1416" t="str">
            <v>TON</v>
          </cell>
          <cell r="AI1416"/>
          <cell r="AJ1416"/>
          <cell r="AK1416"/>
          <cell r="AL1416"/>
          <cell r="AM1416"/>
          <cell r="AN1416"/>
          <cell r="AO1416"/>
          <cell r="AP1416"/>
          <cell r="AQ1416"/>
          <cell r="AR1416"/>
          <cell r="AS1416"/>
          <cell r="AT1416"/>
          <cell r="AU1416"/>
          <cell r="AV1416"/>
          <cell r="AW1416"/>
          <cell r="AX1416"/>
          <cell r="AY1416" t="e">
            <v>#N/A</v>
          </cell>
          <cell r="AZ1416"/>
          <cell r="BA1416">
            <v>42438</v>
          </cell>
          <cell r="BB1416" t="str">
            <v>Expired</v>
          </cell>
          <cell r="BC1416" t="str">
            <v>3rd Party</v>
          </cell>
          <cell r="BD1416"/>
          <cell r="BE1416"/>
          <cell r="BF1416"/>
          <cell r="BG1416"/>
          <cell r="BH1416"/>
          <cell r="BI1416"/>
          <cell r="BJ1416"/>
          <cell r="BK1416"/>
          <cell r="BL1416">
            <v>42438</v>
          </cell>
          <cell r="BM1416"/>
          <cell r="BN1416"/>
          <cell r="BO1416"/>
          <cell r="BP1416"/>
          <cell r="BQ1416">
            <v>1108050100</v>
          </cell>
        </row>
        <row r="1417">
          <cell r="C1417">
            <v>20885</v>
          </cell>
          <cell r="D1417" t="str">
            <v>Sale Unit</v>
          </cell>
          <cell r="E1417" t="str">
            <v>Schmitz</v>
          </cell>
          <cell r="F1417"/>
          <cell r="G1417"/>
          <cell r="H1417" t="str">
            <v>Trailer</v>
          </cell>
          <cell r="I1417"/>
          <cell r="J1417" t="str">
            <v>Flat Bed</v>
          </cell>
          <cell r="K1417" t="str">
            <v xml:space="preserve">Small Pin </v>
          </cell>
          <cell r="L1417"/>
          <cell r="M1417" t="str">
            <v>WSM00000003003143</v>
          </cell>
          <cell r="N1417" t="str">
            <v>WSM00000003003143</v>
          </cell>
          <cell r="O1417">
            <v>2007</v>
          </cell>
          <cell r="P1417" t="str">
            <v xml:space="preserve">Germany </v>
          </cell>
          <cell r="Q1417" t="str">
            <v>TR-Transport - Operations</v>
          </cell>
          <cell r="R1417" t="str">
            <v>AGI</v>
          </cell>
          <cell r="S1417" t="str">
            <v>Pipe Yard (Back side GWC )</v>
          </cell>
          <cell r="T1417"/>
          <cell r="U1417"/>
          <cell r="V1417"/>
          <cell r="W1417"/>
          <cell r="X1417" t="str">
            <v>Silver</v>
          </cell>
          <cell r="Y1417"/>
          <cell r="Z1417"/>
          <cell r="AA1417"/>
          <cell r="AB1417"/>
          <cell r="AC1417"/>
          <cell r="AD1417"/>
          <cell r="AE1417"/>
          <cell r="AF1417"/>
          <cell r="AG1417" t="str">
            <v>Triple Axel</v>
          </cell>
          <cell r="AH1417" t="str">
            <v>TON</v>
          </cell>
          <cell r="AI1417"/>
          <cell r="AJ1417"/>
          <cell r="AK1417"/>
          <cell r="AL1417"/>
          <cell r="AM1417"/>
          <cell r="AN1417"/>
          <cell r="AO1417"/>
          <cell r="AP1417"/>
          <cell r="AQ1417"/>
          <cell r="AR1417"/>
          <cell r="AS1417"/>
          <cell r="AT1417"/>
          <cell r="AU1417"/>
          <cell r="AV1417"/>
          <cell r="AW1417"/>
          <cell r="AX1417"/>
          <cell r="AY1417" t="e">
            <v>#N/A</v>
          </cell>
          <cell r="AZ1417"/>
          <cell r="BA1417">
            <v>42458</v>
          </cell>
          <cell r="BB1417" t="str">
            <v>Expired</v>
          </cell>
          <cell r="BC1417" t="str">
            <v>3rd Party</v>
          </cell>
          <cell r="BD1417"/>
          <cell r="BE1417"/>
          <cell r="BF1417"/>
          <cell r="BG1417"/>
          <cell r="BH1417"/>
          <cell r="BI1417"/>
          <cell r="BJ1417"/>
          <cell r="BK1417"/>
          <cell r="BL1417">
            <v>42458</v>
          </cell>
          <cell r="BM1417"/>
          <cell r="BN1417"/>
          <cell r="BO1417"/>
          <cell r="BP1417"/>
          <cell r="BQ1417">
            <v>1108050100</v>
          </cell>
        </row>
        <row r="1418">
          <cell r="C1418">
            <v>21091</v>
          </cell>
          <cell r="D1418" t="str">
            <v>Sale Unit</v>
          </cell>
          <cell r="E1418" t="str">
            <v>Qatar Vehicle Structure factory</v>
          </cell>
          <cell r="F1418"/>
          <cell r="G1418"/>
          <cell r="H1418" t="str">
            <v>Trailer</v>
          </cell>
          <cell r="I1418"/>
          <cell r="J1418" t="str">
            <v>Flat Bed</v>
          </cell>
          <cell r="K1418" t="str">
            <v xml:space="preserve">Small Pin </v>
          </cell>
          <cell r="L1418"/>
          <cell r="M1418" t="str">
            <v>QVSF20070227</v>
          </cell>
          <cell r="N1418" t="str">
            <v>QVSF20070227</v>
          </cell>
          <cell r="O1418">
            <v>2007</v>
          </cell>
          <cell r="P1418" t="str">
            <v>Qatar</v>
          </cell>
          <cell r="Q1418" t="str">
            <v>TR-Transport - Operations</v>
          </cell>
          <cell r="R1418" t="str">
            <v>GWC</v>
          </cell>
          <cell r="S1418" t="str">
            <v>Pipe Yard (Back side GWC )</v>
          </cell>
          <cell r="T1418"/>
          <cell r="U1418"/>
          <cell r="V1418"/>
          <cell r="W1418"/>
          <cell r="X1418" t="str">
            <v>Green</v>
          </cell>
          <cell r="Y1418"/>
          <cell r="Z1418"/>
          <cell r="AA1418"/>
          <cell r="AB1418"/>
          <cell r="AC1418"/>
          <cell r="AD1418"/>
          <cell r="AE1418"/>
          <cell r="AF1418"/>
          <cell r="AG1418" t="str">
            <v>Double Axel</v>
          </cell>
          <cell r="AH1418" t="str">
            <v>TON</v>
          </cell>
          <cell r="AI1418"/>
          <cell r="AJ1418"/>
          <cell r="AK1418"/>
          <cell r="AL1418"/>
          <cell r="AM1418"/>
          <cell r="AN1418"/>
          <cell r="AO1418"/>
          <cell r="AP1418"/>
          <cell r="AQ1418"/>
          <cell r="AR1418"/>
          <cell r="AS1418"/>
          <cell r="AT1418"/>
          <cell r="AU1418"/>
          <cell r="AV1418"/>
          <cell r="AW1418"/>
          <cell r="AX1418"/>
          <cell r="AY1418" t="e">
            <v>#N/A</v>
          </cell>
          <cell r="AZ1418"/>
          <cell r="BA1418">
            <v>41850</v>
          </cell>
          <cell r="BB1418" t="str">
            <v>Expired</v>
          </cell>
          <cell r="BC1418"/>
          <cell r="BD1418"/>
          <cell r="BE1418"/>
          <cell r="BF1418"/>
          <cell r="BG1418"/>
          <cell r="BH1418"/>
          <cell r="BI1418"/>
          <cell r="BJ1418"/>
          <cell r="BK1418"/>
          <cell r="BL1418">
            <v>41850</v>
          </cell>
          <cell r="BM1418"/>
          <cell r="BN1418"/>
          <cell r="BO1418"/>
          <cell r="BP1418"/>
          <cell r="BQ1418">
            <v>1108050100</v>
          </cell>
        </row>
        <row r="1419">
          <cell r="C1419">
            <v>21093</v>
          </cell>
          <cell r="D1419" t="str">
            <v>Sale Unit</v>
          </cell>
          <cell r="E1419" t="str">
            <v>Qatar Vehicle Structure factory</v>
          </cell>
          <cell r="F1419"/>
          <cell r="G1419"/>
          <cell r="H1419" t="str">
            <v>Trailer</v>
          </cell>
          <cell r="I1419"/>
          <cell r="J1419" t="str">
            <v>Flat Bed</v>
          </cell>
          <cell r="K1419" t="str">
            <v xml:space="preserve">Small Pin </v>
          </cell>
          <cell r="L1419"/>
          <cell r="M1419" t="str">
            <v>QVSF20070230</v>
          </cell>
          <cell r="N1419" t="str">
            <v>QATAR-TD-003197</v>
          </cell>
          <cell r="O1419">
            <v>2007</v>
          </cell>
          <cell r="P1419" t="str">
            <v>Qatar</v>
          </cell>
          <cell r="Q1419" t="str">
            <v>TR-Transport - Operations</v>
          </cell>
          <cell r="R1419" t="str">
            <v>GWC</v>
          </cell>
          <cell r="S1419" t="str">
            <v>Pipe Yard (Back side GWC )</v>
          </cell>
          <cell r="T1419"/>
          <cell r="U1419"/>
          <cell r="V1419"/>
          <cell r="W1419"/>
          <cell r="X1419" t="str">
            <v>Green</v>
          </cell>
          <cell r="Y1419"/>
          <cell r="Z1419"/>
          <cell r="AA1419"/>
          <cell r="AB1419"/>
          <cell r="AC1419"/>
          <cell r="AD1419"/>
          <cell r="AE1419"/>
          <cell r="AF1419"/>
          <cell r="AG1419" t="str">
            <v>Double Axel</v>
          </cell>
          <cell r="AH1419" t="str">
            <v>TON</v>
          </cell>
          <cell r="AI1419"/>
          <cell r="AJ1419"/>
          <cell r="AK1419"/>
          <cell r="AL1419"/>
          <cell r="AM1419"/>
          <cell r="AN1419"/>
          <cell r="AO1419"/>
          <cell r="AP1419"/>
          <cell r="AQ1419"/>
          <cell r="AR1419"/>
          <cell r="AS1419"/>
          <cell r="AT1419"/>
          <cell r="AU1419"/>
          <cell r="AV1419"/>
          <cell r="AW1419"/>
          <cell r="AX1419"/>
          <cell r="AY1419" t="e">
            <v>#N/A</v>
          </cell>
          <cell r="AZ1419"/>
          <cell r="BA1419">
            <v>42509</v>
          </cell>
          <cell r="BB1419" t="str">
            <v>Expired</v>
          </cell>
          <cell r="BC1419" t="str">
            <v>3rd Party</v>
          </cell>
          <cell r="BD1419"/>
          <cell r="BE1419"/>
          <cell r="BF1419"/>
          <cell r="BG1419"/>
          <cell r="BH1419"/>
          <cell r="BI1419"/>
          <cell r="BJ1419"/>
          <cell r="BK1419"/>
          <cell r="BL1419">
            <v>42509</v>
          </cell>
          <cell r="BM1419"/>
          <cell r="BN1419"/>
          <cell r="BO1419"/>
          <cell r="BP1419"/>
          <cell r="BQ1419">
            <v>1108050100</v>
          </cell>
        </row>
        <row r="1420">
          <cell r="C1420">
            <v>21185</v>
          </cell>
          <cell r="D1420" t="str">
            <v>Sale Unit</v>
          </cell>
          <cell r="E1420" t="str">
            <v>Qatar Vehicle Structure factory</v>
          </cell>
          <cell r="F1420"/>
          <cell r="G1420"/>
          <cell r="H1420" t="str">
            <v>Trailer</v>
          </cell>
          <cell r="I1420"/>
          <cell r="J1420" t="str">
            <v>Flat Bed</v>
          </cell>
          <cell r="K1420" t="str">
            <v xml:space="preserve">Small Pin </v>
          </cell>
          <cell r="L1420"/>
          <cell r="M1420" t="str">
            <v>QVSF20070234</v>
          </cell>
          <cell r="N1420" t="str">
            <v>QATAR-TD-002893</v>
          </cell>
          <cell r="O1420">
            <v>2007</v>
          </cell>
          <cell r="P1420" t="str">
            <v>Qatar</v>
          </cell>
          <cell r="Q1420" t="str">
            <v>TR-Transport - Operations</v>
          </cell>
          <cell r="R1420" t="str">
            <v>GWC</v>
          </cell>
          <cell r="S1420" t="str">
            <v>Pipe Yard (Back side GWC )</v>
          </cell>
          <cell r="T1420"/>
          <cell r="U1420"/>
          <cell r="V1420"/>
          <cell r="W1420"/>
          <cell r="X1420" t="str">
            <v>Green</v>
          </cell>
          <cell r="Y1420"/>
          <cell r="Z1420"/>
          <cell r="AA1420"/>
          <cell r="AB1420"/>
          <cell r="AC1420"/>
          <cell r="AD1420"/>
          <cell r="AE1420"/>
          <cell r="AF1420"/>
          <cell r="AG1420" t="str">
            <v>Double Axel</v>
          </cell>
          <cell r="AH1420" t="str">
            <v>TON</v>
          </cell>
          <cell r="AI1420"/>
          <cell r="AJ1420"/>
          <cell r="AK1420"/>
          <cell r="AL1420"/>
          <cell r="AM1420"/>
          <cell r="AN1420"/>
          <cell r="AO1420"/>
          <cell r="AP1420"/>
          <cell r="AQ1420"/>
          <cell r="AR1420"/>
          <cell r="AS1420"/>
          <cell r="AT1420"/>
          <cell r="AU1420"/>
          <cell r="AV1420"/>
          <cell r="AW1420"/>
          <cell r="AX1420"/>
          <cell r="AY1420" t="e">
            <v>#N/A</v>
          </cell>
          <cell r="AZ1420"/>
          <cell r="BA1420">
            <v>42502</v>
          </cell>
          <cell r="BB1420" t="str">
            <v>Expired</v>
          </cell>
          <cell r="BC1420" t="str">
            <v>3rd Party</v>
          </cell>
          <cell r="BD1420"/>
          <cell r="BE1420"/>
          <cell r="BF1420"/>
          <cell r="BG1420"/>
          <cell r="BH1420"/>
          <cell r="BI1420"/>
          <cell r="BJ1420"/>
          <cell r="BK1420"/>
          <cell r="BL1420">
            <v>42502</v>
          </cell>
          <cell r="BM1420"/>
          <cell r="BN1420"/>
          <cell r="BO1420"/>
          <cell r="BP1420"/>
          <cell r="BQ1420">
            <v>1108050100</v>
          </cell>
        </row>
        <row r="1421">
          <cell r="C1421">
            <v>21205</v>
          </cell>
          <cell r="D1421" t="str">
            <v>Sale Unit</v>
          </cell>
          <cell r="E1421" t="str">
            <v>Schmitz</v>
          </cell>
          <cell r="F1421"/>
          <cell r="G1421"/>
          <cell r="H1421" t="str">
            <v>Trailer</v>
          </cell>
          <cell r="I1421"/>
          <cell r="J1421" t="str">
            <v>Flat Bed</v>
          </cell>
          <cell r="K1421" t="str">
            <v xml:space="preserve">Small Pin </v>
          </cell>
          <cell r="L1421"/>
          <cell r="M1421" t="str">
            <v>WSM00000003002653</v>
          </cell>
          <cell r="N1421" t="str">
            <v>WSM00000003002653</v>
          </cell>
          <cell r="O1421">
            <v>2007</v>
          </cell>
          <cell r="P1421" t="str">
            <v xml:space="preserve">Germany </v>
          </cell>
          <cell r="Q1421" t="str">
            <v>TR-Transport - Operations</v>
          </cell>
          <cell r="R1421" t="str">
            <v>AGI</v>
          </cell>
          <cell r="S1421" t="str">
            <v>Pipe Yard (Back side GWC )</v>
          </cell>
          <cell r="T1421"/>
          <cell r="U1421"/>
          <cell r="V1421"/>
          <cell r="W1421"/>
          <cell r="X1421" t="str">
            <v>Silver</v>
          </cell>
          <cell r="Y1421"/>
          <cell r="Z1421"/>
          <cell r="AA1421"/>
          <cell r="AB1421"/>
          <cell r="AC1421"/>
          <cell r="AD1421"/>
          <cell r="AE1421"/>
          <cell r="AF1421"/>
          <cell r="AG1421" t="str">
            <v>Triple Axel</v>
          </cell>
          <cell r="AH1421" t="str">
            <v>TON</v>
          </cell>
          <cell r="AI1421"/>
          <cell r="AJ1421"/>
          <cell r="AK1421"/>
          <cell r="AL1421"/>
          <cell r="AM1421"/>
          <cell r="AN1421"/>
          <cell r="AO1421"/>
          <cell r="AP1421"/>
          <cell r="AQ1421"/>
          <cell r="AR1421"/>
          <cell r="AS1421"/>
          <cell r="AT1421"/>
          <cell r="AU1421"/>
          <cell r="AV1421"/>
          <cell r="AW1421"/>
          <cell r="AX1421"/>
          <cell r="AY1421" t="e">
            <v>#N/A</v>
          </cell>
          <cell r="AZ1421"/>
          <cell r="BA1421">
            <v>42444</v>
          </cell>
          <cell r="BB1421" t="str">
            <v>Expired</v>
          </cell>
          <cell r="BC1421" t="str">
            <v>3rd Party</v>
          </cell>
          <cell r="BD1421"/>
          <cell r="BE1421"/>
          <cell r="BF1421"/>
          <cell r="BG1421"/>
          <cell r="BH1421"/>
          <cell r="BI1421"/>
          <cell r="BJ1421"/>
          <cell r="BK1421"/>
          <cell r="BL1421">
            <v>42444</v>
          </cell>
          <cell r="BM1421"/>
          <cell r="BN1421"/>
          <cell r="BO1421"/>
          <cell r="BP1421"/>
          <cell r="BQ1421">
            <v>1108050100</v>
          </cell>
        </row>
        <row r="1422">
          <cell r="C1422">
            <v>21206</v>
          </cell>
          <cell r="D1422" t="str">
            <v>Sale Unit</v>
          </cell>
          <cell r="E1422" t="str">
            <v>Schmitz</v>
          </cell>
          <cell r="F1422"/>
          <cell r="G1422"/>
          <cell r="H1422" t="str">
            <v>Trailer</v>
          </cell>
          <cell r="I1422"/>
          <cell r="J1422" t="str">
            <v>Flat Bed</v>
          </cell>
          <cell r="K1422" t="str">
            <v xml:space="preserve">Small Pin </v>
          </cell>
          <cell r="L1422"/>
          <cell r="M1422" t="str">
            <v>WSM00000003003186</v>
          </cell>
          <cell r="N1422" t="str">
            <v>QATAR-TD-017917</v>
          </cell>
          <cell r="O1422">
            <v>2007</v>
          </cell>
          <cell r="P1422" t="str">
            <v xml:space="preserve">Germany </v>
          </cell>
          <cell r="Q1422" t="str">
            <v>TR-Transport - Operations</v>
          </cell>
          <cell r="R1422" t="str">
            <v>AGI</v>
          </cell>
          <cell r="S1422" t="str">
            <v>Pipe Yard (Back side GWC )</v>
          </cell>
          <cell r="T1422"/>
          <cell r="U1422"/>
          <cell r="V1422"/>
          <cell r="W1422"/>
          <cell r="X1422" t="str">
            <v>Silver</v>
          </cell>
          <cell r="Y1422"/>
          <cell r="Z1422"/>
          <cell r="AA1422"/>
          <cell r="AB1422"/>
          <cell r="AC1422"/>
          <cell r="AD1422"/>
          <cell r="AE1422"/>
          <cell r="AF1422"/>
          <cell r="AG1422" t="str">
            <v>Triple Axel</v>
          </cell>
          <cell r="AH1422" t="str">
            <v>TON</v>
          </cell>
          <cell r="AI1422"/>
          <cell r="AJ1422"/>
          <cell r="AK1422"/>
          <cell r="AL1422"/>
          <cell r="AM1422"/>
          <cell r="AN1422"/>
          <cell r="AO1422"/>
          <cell r="AP1422"/>
          <cell r="AQ1422"/>
          <cell r="AR1422"/>
          <cell r="AS1422"/>
          <cell r="AT1422"/>
          <cell r="AU1422"/>
          <cell r="AV1422"/>
          <cell r="AW1422"/>
          <cell r="AX1422"/>
          <cell r="AY1422" t="e">
            <v>#N/A</v>
          </cell>
          <cell r="AZ1422"/>
          <cell r="BA1422">
            <v>42773</v>
          </cell>
          <cell r="BB1422" t="str">
            <v>Expired</v>
          </cell>
          <cell r="BC1422" t="str">
            <v>3rd Party</v>
          </cell>
          <cell r="BD1422"/>
          <cell r="BE1422"/>
          <cell r="BF1422"/>
          <cell r="BG1422"/>
          <cell r="BH1422"/>
          <cell r="BI1422"/>
          <cell r="BJ1422"/>
          <cell r="BK1422"/>
          <cell r="BL1422">
            <v>42773</v>
          </cell>
          <cell r="BM1422"/>
          <cell r="BN1422"/>
          <cell r="BO1422"/>
          <cell r="BP1422"/>
          <cell r="BQ1422">
            <v>1108050100</v>
          </cell>
        </row>
        <row r="1423">
          <cell r="C1423">
            <v>21235</v>
          </cell>
          <cell r="D1423" t="str">
            <v>Sale Unit</v>
          </cell>
          <cell r="E1423" t="str">
            <v>Schmitz</v>
          </cell>
          <cell r="F1423"/>
          <cell r="G1423"/>
          <cell r="H1423" t="str">
            <v>Trailer</v>
          </cell>
          <cell r="I1423"/>
          <cell r="J1423" t="str">
            <v>Flat Bed</v>
          </cell>
          <cell r="K1423" t="str">
            <v xml:space="preserve">Small Pin </v>
          </cell>
          <cell r="L1423"/>
          <cell r="M1423" t="str">
            <v>WSM00000003002770</v>
          </cell>
          <cell r="N1423" t="str">
            <v>WSM00000003002770</v>
          </cell>
          <cell r="O1423">
            <v>2007</v>
          </cell>
          <cell r="P1423" t="str">
            <v>Germany</v>
          </cell>
          <cell r="Q1423" t="str">
            <v>TR-Transport - Operations</v>
          </cell>
          <cell r="R1423" t="str">
            <v>GWC</v>
          </cell>
          <cell r="S1423" t="str">
            <v>Pipe Yard (Back side GWC )</v>
          </cell>
          <cell r="T1423"/>
          <cell r="U1423"/>
          <cell r="V1423"/>
          <cell r="W1423"/>
          <cell r="X1423" t="str">
            <v>Silver</v>
          </cell>
          <cell r="Y1423"/>
          <cell r="Z1423"/>
          <cell r="AA1423"/>
          <cell r="AB1423"/>
          <cell r="AC1423"/>
          <cell r="AD1423"/>
          <cell r="AE1423"/>
          <cell r="AF1423"/>
          <cell r="AG1423" t="str">
            <v>Triple Axel</v>
          </cell>
          <cell r="AH1423" t="str">
            <v>TON</v>
          </cell>
          <cell r="AI1423"/>
          <cell r="AJ1423"/>
          <cell r="AK1423"/>
          <cell r="AL1423"/>
          <cell r="AM1423"/>
          <cell r="AN1423"/>
          <cell r="AO1423"/>
          <cell r="AP1423"/>
          <cell r="AQ1423"/>
          <cell r="AR1423"/>
          <cell r="AS1423"/>
          <cell r="AT1423"/>
          <cell r="AU1423"/>
          <cell r="AV1423"/>
          <cell r="AW1423"/>
          <cell r="AX1423"/>
          <cell r="AY1423" t="e">
            <v>#N/A</v>
          </cell>
          <cell r="AZ1423"/>
          <cell r="BA1423">
            <v>39777</v>
          </cell>
          <cell r="BB1423" t="str">
            <v>Expired</v>
          </cell>
          <cell r="BC1423"/>
          <cell r="BD1423"/>
          <cell r="BE1423"/>
          <cell r="BF1423"/>
          <cell r="BG1423"/>
          <cell r="BH1423"/>
          <cell r="BI1423"/>
          <cell r="BJ1423"/>
          <cell r="BK1423"/>
          <cell r="BL1423">
            <v>39777</v>
          </cell>
          <cell r="BM1423"/>
          <cell r="BN1423"/>
          <cell r="BO1423"/>
          <cell r="BP1423"/>
          <cell r="BQ1423">
            <v>1108050100</v>
          </cell>
        </row>
        <row r="1424">
          <cell r="C1424">
            <v>21240</v>
          </cell>
          <cell r="D1424" t="str">
            <v>Sale Unit</v>
          </cell>
          <cell r="E1424" t="str">
            <v>Schmitz</v>
          </cell>
          <cell r="F1424"/>
          <cell r="G1424"/>
          <cell r="H1424" t="str">
            <v>Trailer</v>
          </cell>
          <cell r="I1424"/>
          <cell r="J1424" t="str">
            <v>Flat Bed</v>
          </cell>
          <cell r="K1424" t="str">
            <v xml:space="preserve">Small Pin </v>
          </cell>
          <cell r="L1424"/>
          <cell r="M1424" t="str">
            <v>WSM00000003002734</v>
          </cell>
          <cell r="N1424" t="str">
            <v>WSM00000003002734</v>
          </cell>
          <cell r="O1424">
            <v>2007</v>
          </cell>
          <cell r="P1424" t="str">
            <v>Germany</v>
          </cell>
          <cell r="Q1424" t="str">
            <v>TR-Transport - Operations</v>
          </cell>
          <cell r="R1424" t="str">
            <v>GWC</v>
          </cell>
          <cell r="S1424" t="str">
            <v>Pipe Yard (Back side GWC )</v>
          </cell>
          <cell r="T1424"/>
          <cell r="U1424"/>
          <cell r="V1424"/>
          <cell r="W1424"/>
          <cell r="X1424" t="str">
            <v>Silver</v>
          </cell>
          <cell r="Y1424"/>
          <cell r="Z1424"/>
          <cell r="AA1424"/>
          <cell r="AB1424"/>
          <cell r="AC1424"/>
          <cell r="AD1424"/>
          <cell r="AE1424"/>
          <cell r="AF1424"/>
          <cell r="AG1424" t="str">
            <v>Triple Axel</v>
          </cell>
          <cell r="AH1424" t="str">
            <v>TON</v>
          </cell>
          <cell r="AI1424"/>
          <cell r="AJ1424"/>
          <cell r="AK1424"/>
          <cell r="AL1424"/>
          <cell r="AM1424"/>
          <cell r="AN1424"/>
          <cell r="AO1424"/>
          <cell r="AP1424"/>
          <cell r="AQ1424"/>
          <cell r="AR1424"/>
          <cell r="AS1424"/>
          <cell r="AT1424"/>
          <cell r="AU1424"/>
          <cell r="AV1424"/>
          <cell r="AW1424"/>
          <cell r="AX1424"/>
          <cell r="AY1424" t="e">
            <v>#N/A</v>
          </cell>
          <cell r="AZ1424"/>
          <cell r="BA1424">
            <v>39777</v>
          </cell>
          <cell r="BB1424" t="str">
            <v>Expired</v>
          </cell>
          <cell r="BC1424"/>
          <cell r="BD1424"/>
          <cell r="BE1424"/>
          <cell r="BF1424"/>
          <cell r="BG1424"/>
          <cell r="BH1424"/>
          <cell r="BI1424"/>
          <cell r="BJ1424"/>
          <cell r="BK1424"/>
          <cell r="BL1424">
            <v>39777</v>
          </cell>
          <cell r="BM1424"/>
          <cell r="BN1424"/>
          <cell r="BO1424"/>
          <cell r="BP1424"/>
          <cell r="BQ1424">
            <v>1108050100</v>
          </cell>
        </row>
        <row r="1425">
          <cell r="C1425">
            <v>21245</v>
          </cell>
          <cell r="D1425" t="str">
            <v>Sale Unit</v>
          </cell>
          <cell r="E1425" t="str">
            <v>Schmitz</v>
          </cell>
          <cell r="F1425"/>
          <cell r="G1425"/>
          <cell r="H1425" t="str">
            <v>Trailer</v>
          </cell>
          <cell r="I1425"/>
          <cell r="J1425" t="str">
            <v>Flat Bed</v>
          </cell>
          <cell r="K1425" t="str">
            <v xml:space="preserve">Small Pin </v>
          </cell>
          <cell r="L1425"/>
          <cell r="M1425" t="str">
            <v>WSM00000003002172</v>
          </cell>
          <cell r="N1425" t="str">
            <v>WSM00000003002172</v>
          </cell>
          <cell r="O1425">
            <v>2007</v>
          </cell>
          <cell r="P1425" t="str">
            <v>Germany</v>
          </cell>
          <cell r="Q1425" t="str">
            <v>TR-Transport - Operations</v>
          </cell>
          <cell r="R1425" t="str">
            <v>GWC</v>
          </cell>
          <cell r="S1425" t="str">
            <v>Pipe Yard (Back side GWC )</v>
          </cell>
          <cell r="T1425"/>
          <cell r="U1425"/>
          <cell r="V1425"/>
          <cell r="W1425"/>
          <cell r="X1425" t="str">
            <v>Silver</v>
          </cell>
          <cell r="Y1425"/>
          <cell r="Z1425"/>
          <cell r="AA1425"/>
          <cell r="AB1425"/>
          <cell r="AC1425"/>
          <cell r="AD1425"/>
          <cell r="AE1425"/>
          <cell r="AF1425"/>
          <cell r="AG1425" t="str">
            <v>Triple Axel</v>
          </cell>
          <cell r="AH1425" t="str">
            <v>TON</v>
          </cell>
          <cell r="AI1425"/>
          <cell r="AJ1425"/>
          <cell r="AK1425"/>
          <cell r="AL1425"/>
          <cell r="AM1425"/>
          <cell r="AN1425"/>
          <cell r="AO1425"/>
          <cell r="AP1425"/>
          <cell r="AQ1425"/>
          <cell r="AR1425"/>
          <cell r="AS1425"/>
          <cell r="AT1425"/>
          <cell r="AU1425"/>
          <cell r="AV1425"/>
          <cell r="AW1425"/>
          <cell r="AX1425"/>
          <cell r="AY1425" t="e">
            <v>#N/A</v>
          </cell>
          <cell r="AZ1425"/>
          <cell r="BA1425">
            <v>42453</v>
          </cell>
          <cell r="BB1425" t="str">
            <v>Expired</v>
          </cell>
          <cell r="BC1425" t="str">
            <v>3rd Party</v>
          </cell>
          <cell r="BD1425"/>
          <cell r="BE1425"/>
          <cell r="BF1425"/>
          <cell r="BG1425"/>
          <cell r="BH1425"/>
          <cell r="BI1425"/>
          <cell r="BJ1425"/>
          <cell r="BK1425"/>
          <cell r="BL1425">
            <v>42453</v>
          </cell>
          <cell r="BM1425"/>
          <cell r="BN1425"/>
          <cell r="BO1425"/>
          <cell r="BP1425"/>
          <cell r="BQ1425">
            <v>1108050100</v>
          </cell>
        </row>
        <row r="1426">
          <cell r="C1426">
            <v>21358</v>
          </cell>
          <cell r="D1426" t="str">
            <v>Sale Unit</v>
          </cell>
          <cell r="E1426" t="str">
            <v>Qatar Vehicle Structure factory</v>
          </cell>
          <cell r="F1426"/>
          <cell r="G1426"/>
          <cell r="H1426" t="str">
            <v>Trailer</v>
          </cell>
          <cell r="I1426"/>
          <cell r="J1426" t="str">
            <v>Flat Bed</v>
          </cell>
          <cell r="K1426" t="str">
            <v xml:space="preserve">Small Pin </v>
          </cell>
          <cell r="L1426"/>
          <cell r="M1426" t="str">
            <v>QVSF20070241</v>
          </cell>
          <cell r="N1426" t="str">
            <v>QVSF20070241</v>
          </cell>
          <cell r="O1426">
            <v>2007</v>
          </cell>
          <cell r="P1426" t="str">
            <v>Qatar</v>
          </cell>
          <cell r="Q1426" t="str">
            <v>TR-Transport - Operations</v>
          </cell>
          <cell r="R1426" t="str">
            <v>GWC</v>
          </cell>
          <cell r="S1426" t="str">
            <v>Pipe Yard (Back side GWC )</v>
          </cell>
          <cell r="T1426"/>
          <cell r="U1426"/>
          <cell r="V1426"/>
          <cell r="W1426"/>
          <cell r="X1426" t="str">
            <v>Green</v>
          </cell>
          <cell r="Y1426"/>
          <cell r="Z1426"/>
          <cell r="AA1426"/>
          <cell r="AB1426"/>
          <cell r="AC1426"/>
          <cell r="AD1426"/>
          <cell r="AE1426"/>
          <cell r="AF1426"/>
          <cell r="AG1426" t="str">
            <v>Double Axel</v>
          </cell>
          <cell r="AH1426" t="str">
            <v>TON</v>
          </cell>
          <cell r="AI1426"/>
          <cell r="AJ1426"/>
          <cell r="AK1426"/>
          <cell r="AL1426"/>
          <cell r="AM1426"/>
          <cell r="AN1426"/>
          <cell r="AO1426"/>
          <cell r="AP1426"/>
          <cell r="AQ1426"/>
          <cell r="AR1426"/>
          <cell r="AS1426"/>
          <cell r="AT1426"/>
          <cell r="AU1426"/>
          <cell r="AV1426"/>
          <cell r="AW1426"/>
          <cell r="AX1426"/>
          <cell r="AY1426" t="e">
            <v>#N/A</v>
          </cell>
          <cell r="AZ1426"/>
          <cell r="BA1426">
            <v>39790</v>
          </cell>
          <cell r="BB1426" t="str">
            <v>Expired</v>
          </cell>
          <cell r="BC1426"/>
          <cell r="BD1426"/>
          <cell r="BE1426"/>
          <cell r="BF1426"/>
          <cell r="BG1426"/>
          <cell r="BH1426"/>
          <cell r="BI1426"/>
          <cell r="BJ1426"/>
          <cell r="BK1426"/>
          <cell r="BL1426">
            <v>39790</v>
          </cell>
          <cell r="BM1426"/>
          <cell r="BN1426"/>
          <cell r="BO1426"/>
          <cell r="BP1426"/>
          <cell r="BQ1426">
            <v>1108050100</v>
          </cell>
        </row>
        <row r="1427">
          <cell r="C1427">
            <v>21408</v>
          </cell>
          <cell r="D1427" t="str">
            <v>Sale Unit</v>
          </cell>
          <cell r="E1427" t="str">
            <v>Classic Wrought Iron</v>
          </cell>
          <cell r="F1427"/>
          <cell r="G1427"/>
          <cell r="H1427" t="str">
            <v>Trailer</v>
          </cell>
          <cell r="I1427"/>
          <cell r="J1427" t="str">
            <v>Flat Bed</v>
          </cell>
          <cell r="K1427" t="str">
            <v xml:space="preserve">Small Pin </v>
          </cell>
          <cell r="L1427"/>
          <cell r="M1427" t="str">
            <v>ATC200700318</v>
          </cell>
          <cell r="N1427" t="str">
            <v>ATC200700318</v>
          </cell>
          <cell r="O1427">
            <v>2007</v>
          </cell>
          <cell r="P1427" t="str">
            <v>Qatar</v>
          </cell>
          <cell r="Q1427" t="str">
            <v>TR-Transport - Operations</v>
          </cell>
          <cell r="R1427" t="str">
            <v>GWC</v>
          </cell>
          <cell r="S1427" t="str">
            <v>Pipe Yard (Back side GWC )</v>
          </cell>
          <cell r="T1427"/>
          <cell r="U1427"/>
          <cell r="V1427"/>
          <cell r="W1427"/>
          <cell r="X1427" t="str">
            <v>Green</v>
          </cell>
          <cell r="Y1427"/>
          <cell r="Z1427"/>
          <cell r="AA1427"/>
          <cell r="AB1427"/>
          <cell r="AC1427"/>
          <cell r="AD1427"/>
          <cell r="AE1427"/>
          <cell r="AF1427"/>
          <cell r="AG1427" t="str">
            <v>Triple Axel</v>
          </cell>
          <cell r="AH1427" t="str">
            <v>TON</v>
          </cell>
          <cell r="AI1427"/>
          <cell r="AJ1427"/>
          <cell r="AK1427"/>
          <cell r="AL1427"/>
          <cell r="AM1427"/>
          <cell r="AN1427"/>
          <cell r="AO1427"/>
          <cell r="AP1427"/>
          <cell r="AQ1427"/>
          <cell r="AR1427"/>
          <cell r="AS1427"/>
          <cell r="AT1427"/>
          <cell r="AU1427"/>
          <cell r="AV1427"/>
          <cell r="AW1427"/>
          <cell r="AX1427"/>
          <cell r="AY1427" t="e">
            <v>#N/A</v>
          </cell>
          <cell r="AZ1427"/>
          <cell r="BA1427">
            <v>39776</v>
          </cell>
          <cell r="BB1427" t="str">
            <v>Expired</v>
          </cell>
          <cell r="BC1427"/>
          <cell r="BD1427"/>
          <cell r="BE1427"/>
          <cell r="BF1427"/>
          <cell r="BG1427"/>
          <cell r="BH1427"/>
          <cell r="BI1427"/>
          <cell r="BJ1427"/>
          <cell r="BK1427"/>
          <cell r="BL1427">
            <v>39776</v>
          </cell>
          <cell r="BM1427"/>
          <cell r="BN1427"/>
          <cell r="BO1427"/>
          <cell r="BP1427"/>
          <cell r="BQ1427">
            <v>1108050100</v>
          </cell>
        </row>
        <row r="1428">
          <cell r="C1428">
            <v>21598</v>
          </cell>
          <cell r="D1428" t="str">
            <v>Sale Unit</v>
          </cell>
          <cell r="E1428" t="str">
            <v>Schmitz</v>
          </cell>
          <cell r="F1428"/>
          <cell r="G1428"/>
          <cell r="H1428" t="str">
            <v>Trailer</v>
          </cell>
          <cell r="I1428"/>
          <cell r="J1428" t="str">
            <v>Flat Bed</v>
          </cell>
          <cell r="K1428" t="str">
            <v xml:space="preserve">Small Pin </v>
          </cell>
          <cell r="L1428"/>
          <cell r="M1428" t="str">
            <v>WSM00000003002749</v>
          </cell>
          <cell r="N1428" t="str">
            <v>WSM00000003002749</v>
          </cell>
          <cell r="O1428">
            <v>2007</v>
          </cell>
          <cell r="P1428" t="str">
            <v>Germany</v>
          </cell>
          <cell r="Q1428" t="str">
            <v>TR-Transport - Operations</v>
          </cell>
          <cell r="R1428" t="str">
            <v>GWC</v>
          </cell>
          <cell r="S1428" t="str">
            <v>Pipe Yard (Back side GWC )</v>
          </cell>
          <cell r="T1428"/>
          <cell r="U1428"/>
          <cell r="V1428"/>
          <cell r="W1428"/>
          <cell r="X1428" t="str">
            <v>Silver</v>
          </cell>
          <cell r="Y1428"/>
          <cell r="Z1428"/>
          <cell r="AA1428"/>
          <cell r="AB1428"/>
          <cell r="AC1428"/>
          <cell r="AD1428"/>
          <cell r="AE1428"/>
          <cell r="AF1428"/>
          <cell r="AG1428" t="str">
            <v>Triple Axel</v>
          </cell>
          <cell r="AH1428" t="str">
            <v>TON</v>
          </cell>
          <cell r="AI1428"/>
          <cell r="AJ1428"/>
          <cell r="AK1428"/>
          <cell r="AL1428"/>
          <cell r="AM1428"/>
          <cell r="AN1428"/>
          <cell r="AO1428"/>
          <cell r="AP1428"/>
          <cell r="AQ1428"/>
          <cell r="AR1428"/>
          <cell r="AS1428"/>
          <cell r="AT1428"/>
          <cell r="AU1428"/>
          <cell r="AV1428"/>
          <cell r="AW1428"/>
          <cell r="AX1428"/>
          <cell r="AY1428" t="e">
            <v>#N/A</v>
          </cell>
          <cell r="AZ1428"/>
          <cell r="BA1428">
            <v>40167</v>
          </cell>
          <cell r="BB1428" t="str">
            <v>Expired</v>
          </cell>
          <cell r="BC1428"/>
          <cell r="BD1428"/>
          <cell r="BE1428"/>
          <cell r="BF1428"/>
          <cell r="BG1428"/>
          <cell r="BH1428"/>
          <cell r="BI1428"/>
          <cell r="BJ1428"/>
          <cell r="BK1428"/>
          <cell r="BL1428">
            <v>40167</v>
          </cell>
          <cell r="BM1428"/>
          <cell r="BN1428"/>
          <cell r="BO1428"/>
          <cell r="BP1428"/>
          <cell r="BQ1428">
            <v>1108050100</v>
          </cell>
        </row>
        <row r="1429">
          <cell r="C1429">
            <v>21768</v>
          </cell>
          <cell r="D1429" t="str">
            <v>Sale Unit</v>
          </cell>
          <cell r="E1429" t="str">
            <v>Classic Wrought Iron</v>
          </cell>
          <cell r="F1429"/>
          <cell r="G1429"/>
          <cell r="H1429" t="str">
            <v>Trailer</v>
          </cell>
          <cell r="I1429"/>
          <cell r="J1429" t="str">
            <v>Flat Bed</v>
          </cell>
          <cell r="K1429" t="str">
            <v xml:space="preserve">Small Pin </v>
          </cell>
          <cell r="L1429"/>
          <cell r="M1429" t="str">
            <v>ATC200700337</v>
          </cell>
          <cell r="N1429" t="str">
            <v>ATC200700337</v>
          </cell>
          <cell r="O1429">
            <v>2007</v>
          </cell>
          <cell r="P1429" t="str">
            <v>Qatar</v>
          </cell>
          <cell r="Q1429" t="str">
            <v>TR-Transport - Operations</v>
          </cell>
          <cell r="R1429" t="str">
            <v>GWC</v>
          </cell>
          <cell r="S1429" t="str">
            <v>Pipe Yard (Back side GWC )</v>
          </cell>
          <cell r="T1429"/>
          <cell r="U1429"/>
          <cell r="V1429"/>
          <cell r="W1429"/>
          <cell r="X1429" t="str">
            <v>Green</v>
          </cell>
          <cell r="Y1429"/>
          <cell r="Z1429"/>
          <cell r="AA1429"/>
          <cell r="AB1429"/>
          <cell r="AC1429"/>
          <cell r="AD1429"/>
          <cell r="AE1429"/>
          <cell r="AF1429"/>
          <cell r="AG1429" t="str">
            <v>Triple Axel</v>
          </cell>
          <cell r="AH1429" t="str">
            <v>TON</v>
          </cell>
          <cell r="AI1429"/>
          <cell r="AJ1429"/>
          <cell r="AK1429"/>
          <cell r="AL1429"/>
          <cell r="AM1429"/>
          <cell r="AN1429"/>
          <cell r="AO1429"/>
          <cell r="AP1429"/>
          <cell r="AQ1429"/>
          <cell r="AR1429"/>
          <cell r="AS1429"/>
          <cell r="AT1429"/>
          <cell r="AU1429"/>
          <cell r="AV1429"/>
          <cell r="AW1429"/>
          <cell r="AX1429"/>
          <cell r="AY1429" t="e">
            <v>#N/A</v>
          </cell>
          <cell r="AZ1429"/>
          <cell r="BA1429">
            <v>39835</v>
          </cell>
          <cell r="BB1429" t="str">
            <v>Expired</v>
          </cell>
          <cell r="BC1429"/>
          <cell r="BD1429"/>
          <cell r="BE1429"/>
          <cell r="BF1429"/>
          <cell r="BG1429"/>
          <cell r="BH1429"/>
          <cell r="BI1429"/>
          <cell r="BJ1429"/>
          <cell r="BK1429"/>
          <cell r="BL1429">
            <v>39835</v>
          </cell>
          <cell r="BM1429"/>
          <cell r="BN1429"/>
          <cell r="BO1429"/>
          <cell r="BP1429"/>
          <cell r="BQ1429">
            <v>1108050100</v>
          </cell>
        </row>
        <row r="1430">
          <cell r="C1430">
            <v>21871</v>
          </cell>
          <cell r="D1430" t="str">
            <v>Sale Unit</v>
          </cell>
          <cell r="E1430" t="str">
            <v>Classic Wrought Iron</v>
          </cell>
          <cell r="F1430"/>
          <cell r="G1430"/>
          <cell r="H1430" t="str">
            <v>Trailer</v>
          </cell>
          <cell r="I1430"/>
          <cell r="J1430" t="str">
            <v>Flat Bed</v>
          </cell>
          <cell r="K1430" t="str">
            <v xml:space="preserve">Small Pin </v>
          </cell>
          <cell r="L1430"/>
          <cell r="M1430" t="str">
            <v>ATC200700354</v>
          </cell>
          <cell r="N1430" t="str">
            <v>ATC200700354</v>
          </cell>
          <cell r="O1430">
            <v>2007</v>
          </cell>
          <cell r="P1430" t="str">
            <v>Qatar</v>
          </cell>
          <cell r="Q1430" t="str">
            <v>TR-Transport - Operations</v>
          </cell>
          <cell r="R1430" t="str">
            <v>GWC</v>
          </cell>
          <cell r="S1430" t="str">
            <v>Pipe Yard (Back side GWC )</v>
          </cell>
          <cell r="T1430"/>
          <cell r="U1430"/>
          <cell r="V1430"/>
          <cell r="W1430"/>
          <cell r="X1430" t="str">
            <v>Green</v>
          </cell>
          <cell r="Y1430"/>
          <cell r="Z1430"/>
          <cell r="AA1430"/>
          <cell r="AB1430"/>
          <cell r="AC1430"/>
          <cell r="AD1430"/>
          <cell r="AE1430"/>
          <cell r="AF1430"/>
          <cell r="AG1430" t="str">
            <v>Double Axel</v>
          </cell>
          <cell r="AH1430" t="str">
            <v>TON</v>
          </cell>
          <cell r="AI1430"/>
          <cell r="AJ1430"/>
          <cell r="AK1430"/>
          <cell r="AL1430"/>
          <cell r="AM1430"/>
          <cell r="AN1430"/>
          <cell r="AO1430"/>
          <cell r="AP1430"/>
          <cell r="AQ1430"/>
          <cell r="AR1430"/>
          <cell r="AS1430"/>
          <cell r="AT1430"/>
          <cell r="AU1430"/>
          <cell r="AV1430"/>
          <cell r="AW1430"/>
          <cell r="AX1430"/>
          <cell r="AY1430" t="e">
            <v>#N/A</v>
          </cell>
          <cell r="AZ1430"/>
          <cell r="BA1430">
            <v>39870</v>
          </cell>
          <cell r="BB1430" t="str">
            <v>Expired</v>
          </cell>
          <cell r="BC1430"/>
          <cell r="BD1430"/>
          <cell r="BE1430"/>
          <cell r="BF1430"/>
          <cell r="BG1430"/>
          <cell r="BH1430"/>
          <cell r="BI1430"/>
          <cell r="BJ1430"/>
          <cell r="BK1430"/>
          <cell r="BL1430">
            <v>39870</v>
          </cell>
          <cell r="BM1430"/>
          <cell r="BN1430"/>
          <cell r="BO1430"/>
          <cell r="BP1430"/>
          <cell r="BQ1430">
            <v>1108050100</v>
          </cell>
        </row>
        <row r="1431">
          <cell r="C1431">
            <v>21874</v>
          </cell>
          <cell r="D1431" t="str">
            <v>Sale Unit</v>
          </cell>
          <cell r="E1431" t="str">
            <v>Classic Wrought Iron</v>
          </cell>
          <cell r="F1431"/>
          <cell r="G1431"/>
          <cell r="H1431" t="str">
            <v>Trailer</v>
          </cell>
          <cell r="I1431"/>
          <cell r="J1431" t="str">
            <v>Flat Bed</v>
          </cell>
          <cell r="K1431" t="str">
            <v xml:space="preserve">Small Pin </v>
          </cell>
          <cell r="L1431"/>
          <cell r="M1431" t="str">
            <v>ATC200700353</v>
          </cell>
          <cell r="N1431" t="str">
            <v>ATC200700353</v>
          </cell>
          <cell r="O1431">
            <v>2007</v>
          </cell>
          <cell r="P1431" t="str">
            <v>Qatar</v>
          </cell>
          <cell r="Q1431" t="str">
            <v>TR-Transport - Operations</v>
          </cell>
          <cell r="R1431" t="str">
            <v>GWC</v>
          </cell>
          <cell r="S1431" t="str">
            <v>Pipe Yard (Back side GWC )</v>
          </cell>
          <cell r="T1431"/>
          <cell r="U1431"/>
          <cell r="V1431"/>
          <cell r="W1431"/>
          <cell r="X1431" t="str">
            <v>Green</v>
          </cell>
          <cell r="Y1431"/>
          <cell r="Z1431"/>
          <cell r="AA1431"/>
          <cell r="AB1431"/>
          <cell r="AC1431"/>
          <cell r="AD1431"/>
          <cell r="AE1431"/>
          <cell r="AF1431"/>
          <cell r="AG1431" t="str">
            <v>Triple Axel</v>
          </cell>
          <cell r="AH1431" t="str">
            <v>TON</v>
          </cell>
          <cell r="AI1431"/>
          <cell r="AJ1431"/>
          <cell r="AK1431"/>
          <cell r="AL1431"/>
          <cell r="AM1431"/>
          <cell r="AN1431"/>
          <cell r="AO1431"/>
          <cell r="AP1431"/>
          <cell r="AQ1431"/>
          <cell r="AR1431"/>
          <cell r="AS1431"/>
          <cell r="AT1431"/>
          <cell r="AU1431"/>
          <cell r="AV1431"/>
          <cell r="AW1431"/>
          <cell r="AX1431"/>
          <cell r="AY1431" t="e">
            <v>#N/A</v>
          </cell>
          <cell r="AZ1431"/>
          <cell r="BA1431">
            <v>39966</v>
          </cell>
          <cell r="BB1431" t="str">
            <v>Expired</v>
          </cell>
          <cell r="BC1431"/>
          <cell r="BD1431"/>
          <cell r="BE1431"/>
          <cell r="BF1431"/>
          <cell r="BG1431"/>
          <cell r="BH1431"/>
          <cell r="BI1431"/>
          <cell r="BJ1431"/>
          <cell r="BK1431"/>
          <cell r="BL1431">
            <v>39966</v>
          </cell>
          <cell r="BM1431"/>
          <cell r="BN1431"/>
          <cell r="BO1431"/>
          <cell r="BP1431"/>
          <cell r="BQ1431">
            <v>1108050100</v>
          </cell>
        </row>
        <row r="1432">
          <cell r="C1432">
            <v>21965</v>
          </cell>
          <cell r="D1432" t="str">
            <v>Sale Unit</v>
          </cell>
          <cell r="E1432" t="str">
            <v>Qatar Vehicle Structure factory</v>
          </cell>
          <cell r="F1432"/>
          <cell r="G1432"/>
          <cell r="H1432" t="str">
            <v>Trailer</v>
          </cell>
          <cell r="I1432"/>
          <cell r="J1432" t="str">
            <v>Flat Bed</v>
          </cell>
          <cell r="K1432" t="str">
            <v xml:space="preserve">Small Pin </v>
          </cell>
          <cell r="L1432"/>
          <cell r="M1432" t="str">
            <v>QVSF20070244</v>
          </cell>
          <cell r="N1432" t="str">
            <v>QATAR-TD-001689</v>
          </cell>
          <cell r="O1432">
            <v>2007</v>
          </cell>
          <cell r="P1432" t="str">
            <v>Qatar</v>
          </cell>
          <cell r="Q1432" t="str">
            <v>TR-Transport - Operations</v>
          </cell>
          <cell r="R1432" t="str">
            <v>GWC</v>
          </cell>
          <cell r="S1432" t="str">
            <v>Pipe Yard (Back side GWC )</v>
          </cell>
          <cell r="T1432"/>
          <cell r="U1432"/>
          <cell r="V1432"/>
          <cell r="W1432"/>
          <cell r="X1432" t="str">
            <v>Green</v>
          </cell>
          <cell r="Y1432"/>
          <cell r="Z1432"/>
          <cell r="AA1432"/>
          <cell r="AB1432"/>
          <cell r="AC1432"/>
          <cell r="AD1432"/>
          <cell r="AE1432"/>
          <cell r="AF1432"/>
          <cell r="AG1432" t="str">
            <v>Double Axel</v>
          </cell>
          <cell r="AH1432" t="str">
            <v>TON</v>
          </cell>
          <cell r="AI1432"/>
          <cell r="AJ1432"/>
          <cell r="AK1432"/>
          <cell r="AL1432"/>
          <cell r="AM1432"/>
          <cell r="AN1432"/>
          <cell r="AO1432"/>
          <cell r="AP1432"/>
          <cell r="AQ1432"/>
          <cell r="AR1432"/>
          <cell r="AS1432"/>
          <cell r="AT1432"/>
          <cell r="AU1432"/>
          <cell r="AV1432"/>
          <cell r="AW1432"/>
          <cell r="AX1432"/>
          <cell r="AY1432" t="e">
            <v>#N/A</v>
          </cell>
          <cell r="AZ1432"/>
          <cell r="BA1432">
            <v>42489</v>
          </cell>
          <cell r="BB1432" t="str">
            <v>Expired</v>
          </cell>
          <cell r="BC1432" t="str">
            <v>3rd Party</v>
          </cell>
          <cell r="BD1432"/>
          <cell r="BE1432"/>
          <cell r="BF1432"/>
          <cell r="BG1432"/>
          <cell r="BH1432"/>
          <cell r="BI1432"/>
          <cell r="BJ1432"/>
          <cell r="BK1432"/>
          <cell r="BL1432">
            <v>42489</v>
          </cell>
          <cell r="BM1432"/>
          <cell r="BN1432"/>
          <cell r="BO1432"/>
          <cell r="BP1432"/>
          <cell r="BQ1432">
            <v>1108050100</v>
          </cell>
        </row>
        <row r="1433">
          <cell r="C1433">
            <v>21966</v>
          </cell>
          <cell r="D1433" t="str">
            <v>Sale Unit</v>
          </cell>
          <cell r="E1433" t="str">
            <v>Qatar Vehicle Structure factory</v>
          </cell>
          <cell r="F1433"/>
          <cell r="G1433"/>
          <cell r="H1433" t="str">
            <v>Trailer</v>
          </cell>
          <cell r="I1433"/>
          <cell r="J1433" t="str">
            <v>Flat Bed</v>
          </cell>
          <cell r="K1433" t="str">
            <v xml:space="preserve">Small Pin </v>
          </cell>
          <cell r="L1433"/>
          <cell r="M1433" t="str">
            <v>QVSF20070249</v>
          </cell>
          <cell r="N1433" t="str">
            <v>QVSF20070249</v>
          </cell>
          <cell r="O1433">
            <v>2007</v>
          </cell>
          <cell r="P1433" t="str">
            <v>Qatar</v>
          </cell>
          <cell r="Q1433" t="str">
            <v>TR-Transport - Operations</v>
          </cell>
          <cell r="R1433" t="str">
            <v>GWC</v>
          </cell>
          <cell r="S1433" t="str">
            <v>Pipe Yard (Back side GWC )</v>
          </cell>
          <cell r="T1433"/>
          <cell r="U1433"/>
          <cell r="V1433"/>
          <cell r="W1433"/>
          <cell r="X1433" t="str">
            <v>Green</v>
          </cell>
          <cell r="Y1433"/>
          <cell r="Z1433"/>
          <cell r="AA1433"/>
          <cell r="AB1433"/>
          <cell r="AC1433"/>
          <cell r="AD1433"/>
          <cell r="AE1433"/>
          <cell r="AF1433"/>
          <cell r="AG1433" t="str">
            <v>Double Axel</v>
          </cell>
          <cell r="AH1433" t="str">
            <v>TON</v>
          </cell>
          <cell r="AI1433"/>
          <cell r="AJ1433"/>
          <cell r="AK1433"/>
          <cell r="AL1433"/>
          <cell r="AM1433"/>
          <cell r="AN1433"/>
          <cell r="AO1433"/>
          <cell r="AP1433"/>
          <cell r="AQ1433"/>
          <cell r="AR1433"/>
          <cell r="AS1433"/>
          <cell r="AT1433"/>
          <cell r="AU1433"/>
          <cell r="AV1433"/>
          <cell r="AW1433"/>
          <cell r="AX1433"/>
          <cell r="AY1433" t="e">
            <v>#N/A</v>
          </cell>
          <cell r="AZ1433"/>
          <cell r="BA1433">
            <v>39862</v>
          </cell>
          <cell r="BB1433" t="str">
            <v>Expired</v>
          </cell>
          <cell r="BC1433"/>
          <cell r="BD1433"/>
          <cell r="BE1433"/>
          <cell r="BF1433"/>
          <cell r="BG1433"/>
          <cell r="BH1433"/>
          <cell r="BI1433"/>
          <cell r="BJ1433"/>
          <cell r="BK1433"/>
          <cell r="BL1433">
            <v>39862</v>
          </cell>
          <cell r="BM1433"/>
          <cell r="BN1433"/>
          <cell r="BO1433"/>
          <cell r="BP1433"/>
          <cell r="BQ1433">
            <v>1108050100</v>
          </cell>
        </row>
        <row r="1434">
          <cell r="C1434">
            <v>22365</v>
          </cell>
          <cell r="D1434" t="str">
            <v>Sale Unit</v>
          </cell>
          <cell r="E1434" t="str">
            <v>Schmitz</v>
          </cell>
          <cell r="F1434"/>
          <cell r="G1434"/>
          <cell r="H1434" t="str">
            <v>Trailer</v>
          </cell>
          <cell r="I1434"/>
          <cell r="J1434" t="str">
            <v>Flat Bed</v>
          </cell>
          <cell r="K1434" t="str">
            <v xml:space="preserve">Small Pin </v>
          </cell>
          <cell r="L1434"/>
          <cell r="M1434" t="str">
            <v>WSM00000003002330</v>
          </cell>
          <cell r="N1434" t="str">
            <v>WSM00000003002330</v>
          </cell>
          <cell r="O1434">
            <v>2008</v>
          </cell>
          <cell r="P1434" t="str">
            <v xml:space="preserve">Germany </v>
          </cell>
          <cell r="Q1434" t="str">
            <v>TR-Transport - Operations</v>
          </cell>
          <cell r="R1434" t="str">
            <v>AGI</v>
          </cell>
          <cell r="S1434" t="str">
            <v>Pipe Yard (Back side GWC )</v>
          </cell>
          <cell r="T1434"/>
          <cell r="U1434"/>
          <cell r="V1434"/>
          <cell r="W1434"/>
          <cell r="X1434" t="str">
            <v>Silver</v>
          </cell>
          <cell r="Y1434"/>
          <cell r="Z1434"/>
          <cell r="AA1434"/>
          <cell r="AB1434"/>
          <cell r="AC1434"/>
          <cell r="AD1434"/>
          <cell r="AE1434"/>
          <cell r="AF1434"/>
          <cell r="AG1434" t="str">
            <v>Triple Axel</v>
          </cell>
          <cell r="AH1434" t="str">
            <v>TON</v>
          </cell>
          <cell r="AI1434"/>
          <cell r="AJ1434"/>
          <cell r="AK1434"/>
          <cell r="AL1434"/>
          <cell r="AM1434"/>
          <cell r="AN1434"/>
          <cell r="AO1434"/>
          <cell r="AP1434"/>
          <cell r="AQ1434"/>
          <cell r="AR1434"/>
          <cell r="AS1434"/>
          <cell r="AT1434"/>
          <cell r="AU1434"/>
          <cell r="AV1434"/>
          <cell r="AW1434"/>
          <cell r="AX1434"/>
          <cell r="AY1434" t="e">
            <v>#N/A</v>
          </cell>
          <cell r="AZ1434"/>
          <cell r="BA1434">
            <v>42438</v>
          </cell>
          <cell r="BB1434" t="str">
            <v>Expired</v>
          </cell>
          <cell r="BC1434" t="str">
            <v>3rd Party</v>
          </cell>
          <cell r="BD1434"/>
          <cell r="BE1434"/>
          <cell r="BF1434"/>
          <cell r="BG1434"/>
          <cell r="BH1434"/>
          <cell r="BI1434"/>
          <cell r="BJ1434"/>
          <cell r="BK1434"/>
          <cell r="BL1434">
            <v>42438</v>
          </cell>
          <cell r="BM1434"/>
          <cell r="BN1434"/>
          <cell r="BO1434"/>
          <cell r="BP1434"/>
          <cell r="BQ1434">
            <v>1108050100</v>
          </cell>
        </row>
        <row r="1435">
          <cell r="C1435">
            <v>13834</v>
          </cell>
          <cell r="D1435" t="str">
            <v>Sale Unit</v>
          </cell>
          <cell r="E1435" t="str">
            <v>Ay Niaga</v>
          </cell>
          <cell r="F1435"/>
          <cell r="G1435"/>
          <cell r="H1435" t="str">
            <v>Trailer</v>
          </cell>
          <cell r="I1435"/>
          <cell r="J1435" t="str">
            <v>Sewage Tanker</v>
          </cell>
          <cell r="K1435" t="str">
            <v xml:space="preserve">Small Pin </v>
          </cell>
          <cell r="L1435"/>
          <cell r="M1435" t="str">
            <v>AYST-1037-06</v>
          </cell>
          <cell r="N1435" t="str">
            <v>AYST-1037-06</v>
          </cell>
          <cell r="O1435">
            <v>2006</v>
          </cell>
          <cell r="P1435" t="str">
            <v>Malaysia</v>
          </cell>
          <cell r="Q1435" t="str">
            <v>TR-Transport - Operations</v>
          </cell>
          <cell r="R1435" t="str">
            <v>GWC</v>
          </cell>
          <cell r="S1435" t="str">
            <v>LVQ</v>
          </cell>
          <cell r="T1435" t="str">
            <v>LVQ</v>
          </cell>
          <cell r="U1435"/>
          <cell r="V1435"/>
          <cell r="W1435"/>
          <cell r="X1435" t="str">
            <v>Yellow</v>
          </cell>
          <cell r="Y1435"/>
          <cell r="Z1435"/>
          <cell r="AA1435"/>
          <cell r="AB1435"/>
          <cell r="AC1435"/>
          <cell r="AD1435"/>
          <cell r="AE1435"/>
          <cell r="AF1435"/>
          <cell r="AG1435" t="str">
            <v>Triple Axel</v>
          </cell>
          <cell r="AH1435" t="str">
            <v>TON</v>
          </cell>
          <cell r="AI1435"/>
          <cell r="AJ1435"/>
          <cell r="AK1435"/>
          <cell r="AL1435"/>
          <cell r="AM1435"/>
          <cell r="AN1435"/>
          <cell r="AO1435"/>
          <cell r="AP1435"/>
          <cell r="AQ1435"/>
          <cell r="AR1435"/>
          <cell r="AS1435"/>
          <cell r="AT1435"/>
          <cell r="AU1435"/>
          <cell r="AV1435"/>
          <cell r="AW1435"/>
          <cell r="AX1435"/>
          <cell r="AY1435" t="e">
            <v>#N/A</v>
          </cell>
          <cell r="AZ1435"/>
          <cell r="BA1435">
            <v>44291</v>
          </cell>
          <cell r="BB1435" t="str">
            <v>Expired</v>
          </cell>
          <cell r="BC1435" t="str">
            <v>3rd Party</v>
          </cell>
          <cell r="BD1435"/>
          <cell r="BE1435"/>
          <cell r="BF1435"/>
          <cell r="BG1435"/>
          <cell r="BH1435"/>
          <cell r="BI1435"/>
          <cell r="BJ1435"/>
          <cell r="BK1435"/>
          <cell r="BL1435">
            <v>43656</v>
          </cell>
          <cell r="BM1435"/>
          <cell r="BN1435"/>
          <cell r="BO1435"/>
          <cell r="BP1435"/>
          <cell r="BQ1435">
            <v>1108050100</v>
          </cell>
        </row>
        <row r="1436">
          <cell r="C1436">
            <v>13835</v>
          </cell>
          <cell r="D1436" t="str">
            <v>Sale Unit</v>
          </cell>
          <cell r="E1436" t="str">
            <v>Ay Niaga</v>
          </cell>
          <cell r="F1436"/>
          <cell r="G1436"/>
          <cell r="H1436" t="str">
            <v>Trailer</v>
          </cell>
          <cell r="I1436"/>
          <cell r="J1436" t="str">
            <v>Flat Bed</v>
          </cell>
          <cell r="K1436" t="str">
            <v xml:space="preserve">Small Pin </v>
          </cell>
          <cell r="L1436"/>
          <cell r="M1436" t="str">
            <v>AYST-1038-06</v>
          </cell>
          <cell r="N1436" t="str">
            <v>QATAR-TD-019633</v>
          </cell>
          <cell r="O1436">
            <v>2006</v>
          </cell>
          <cell r="P1436" t="str">
            <v>Malaysia</v>
          </cell>
          <cell r="Q1436" t="str">
            <v>TR-Transport - Operations</v>
          </cell>
          <cell r="R1436" t="str">
            <v>GWC</v>
          </cell>
          <cell r="S1436" t="str">
            <v>Pipe Yard (Back side GWC )</v>
          </cell>
          <cell r="T1436"/>
          <cell r="U1436">
            <v>41181</v>
          </cell>
          <cell r="V1436"/>
          <cell r="W1436"/>
          <cell r="X1436" t="str">
            <v>Green</v>
          </cell>
          <cell r="Y1436"/>
          <cell r="Z1436"/>
          <cell r="AA1436"/>
          <cell r="AB1436"/>
          <cell r="AC1436"/>
          <cell r="AD1436"/>
          <cell r="AE1436"/>
          <cell r="AF1436"/>
          <cell r="AG1436" t="str">
            <v>Triple Axel</v>
          </cell>
          <cell r="AH1436" t="str">
            <v>TON</v>
          </cell>
          <cell r="AI1436"/>
          <cell r="AJ1436"/>
          <cell r="AK1436"/>
          <cell r="AL1436"/>
          <cell r="AM1436"/>
          <cell r="AN1436"/>
          <cell r="AO1436"/>
          <cell r="AP1436"/>
          <cell r="AQ1436"/>
          <cell r="AR1436"/>
          <cell r="AS1436"/>
          <cell r="AT1436"/>
          <cell r="AU1436"/>
          <cell r="AV1436"/>
          <cell r="AW1436"/>
          <cell r="AX1436"/>
          <cell r="AY1436" t="e">
            <v>#N/A</v>
          </cell>
          <cell r="AZ1436"/>
          <cell r="BA1436">
            <v>43534</v>
          </cell>
          <cell r="BB1436" t="str">
            <v>Expired</v>
          </cell>
          <cell r="BC1436" t="str">
            <v>3rd Party</v>
          </cell>
          <cell r="BD1436"/>
          <cell r="BE1436"/>
          <cell r="BF1436"/>
          <cell r="BG1436"/>
          <cell r="BH1436"/>
          <cell r="BI1436"/>
          <cell r="BJ1436"/>
          <cell r="BK1436"/>
          <cell r="BL1436">
            <v>43193</v>
          </cell>
          <cell r="BM1436"/>
          <cell r="BN1436"/>
          <cell r="BO1436"/>
          <cell r="BP1436"/>
          <cell r="BQ1436">
            <v>1108050100</v>
          </cell>
        </row>
        <row r="1439">
          <cell r="C1439">
            <v>116580</v>
          </cell>
        </row>
      </sheetData>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voiceSummary"/>
      <sheetName val="GAC OY_Wukair"/>
      <sheetName val="SPEMOCEAN_INV_TRACKER"/>
      <sheetName val="GAC Invoice Tracker_1.1"/>
    </sheetNames>
    <sheetDataSet>
      <sheetData sheetId="0"/>
      <sheetData sheetId="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atar Shipments"/>
      <sheetName val="Duty Calculation"/>
      <sheetName val="Working"/>
      <sheetName val="Tracker"/>
      <sheetName val="TI_BG"/>
      <sheetName val="InboundEntry"/>
      <sheetName val="Summary"/>
      <sheetName val="Excep.Clearance"/>
      <sheetName val="DOCS TRACKER"/>
      <sheetName val="Custom Duty"/>
      <sheetName val="DeliveryNotice"/>
      <sheetName val="Advance Rolling(2M)"/>
      <sheetName val="Advance Rolling(5M)"/>
      <sheetName val="AdvanceRolling TI 10M"/>
      <sheetName val="VBA_DATA"/>
      <sheetName val="WORKORDER(SEA)"/>
      <sheetName val="WORKORDER(AIR)"/>
      <sheetName val="WAC Track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202.980933564817" backgroundQuery="1" createdVersion="8" refreshedVersion="8" minRefreshableVersion="3" recordCount="0" supportSubquery="1" supportAdvancedDrill="1" xr:uid="{281F7713-9D5E-48D5-9034-EA9844F29F31}">
  <cacheSource type="external" connectionId="1"/>
  <cacheFields count="2">
    <cacheField name="[Range].[ISSUE   DATE (Year)].[ISSUE   DATE (Year)]" caption="ISSUE   DATE (Year)" numFmtId="0" hierarchy="16" level="1">
      <sharedItems count="2">
        <s v="2025"/>
        <s v="2026"/>
      </sharedItems>
    </cacheField>
    <cacheField name="[Measures].[Count of CERTIFICATE NO.]" caption="Count of CERTIFICATE NO." numFmtId="0" hierarchy="24" level="32767"/>
  </cacheFields>
  <cacheHierarchies count="27">
    <cacheHierarchy uniqueName="[Range].[NO]" caption="NO" attribute="1" defaultMemberUniqueName="[Range].[NO].[All]" allUniqueName="[Range].[NO].[All]" dimensionUniqueName="[Range]" displayFolder="" count="2" memberValueDatatype="20" unbalanced="0"/>
    <cacheHierarchy uniqueName="[Range].[VESSEL NAME]" caption="VESSEL NAME" attribute="1" defaultMemberUniqueName="[Range].[VESSEL NAME].[All]" allUniqueName="[Range].[VESSEL NAME].[All]" dimensionUniqueName="[Range]" displayFolder="" count="2" memberValueDatatype="130" unbalanced="0"/>
    <cacheHierarchy uniqueName="[Range].[PROJECT]" caption="PROJECT" attribute="1" defaultMemberUniqueName="[Range].[PROJECT].[All]" allUniqueName="[Range].[PROJECT].[All]" dimensionUniqueName="[Range]" displayFolder="" count="2" memberValueDatatype="130" unbalanced="0"/>
    <cacheHierarchy uniqueName="[Range].[TYPE OF VESSEL]" caption="TYPE OF VESSEL" attribute="1" defaultMemberUniqueName="[Range].[TYPE OF VESSEL].[All]" allUniqueName="[Range].[TYPE OF VESSEL].[All]" dimensionUniqueName="[Range]" displayFolder="" count="2"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2" memberValueDatatype="130" unbalanced="0"/>
    <cacheHierarchy uniqueName="[Range].[IMO/OFFICIAL NO]" caption="IMO/OFFICIAL NO" attribute="1" defaultMemberUniqueName="[Range].[IMO/OFFICIAL NO].[All]" allUniqueName="[Range].[IMO/OFFICIAL NO].[All]" dimensionUniqueName="[Range]" displayFolder="" count="2" memberValueDatatype="130" unbalanced="0"/>
    <cacheHierarchy uniqueName="[Range].[ISSUE   DATE]" caption="ISSUE   DATE" attribute="1" time="1" defaultMemberUniqueName="[Range].[ISSUE   DATE].[All]" allUniqueName="[Range].[ISSUE   DATE].[All]" dimensionUniqueName="[Range]" displayFolder="" count="2" memberValueDatatype="7" unbalanced="0"/>
    <cacheHierarchy uniqueName="[Range].[EXPIRY DATE]" caption="EXPIRY DATE" attribute="1" time="1" defaultMemberUniqueName="[Range].[EXPIRY DATE].[All]" allUniqueName="[Range].[EXPIRY DATE].[All]" dimensionUniqueName="[Range]" displayFolder="" count="2" memberValueDatatype="7" unbalanced="0"/>
    <cacheHierarchy uniqueName="[Range].[VALIDITY   FOR]" caption="VALIDITY   FOR" attribute="1" defaultMemberUniqueName="[Range].[VALIDITY   FOR].[All]" allUniqueName="[Range].[VALIDITY   FOR].[All]" dimensionUniqueName="[Range]" displayFolder="" count="2" memberValueDatatype="130" unbalanced="0"/>
    <cacheHierarchy uniqueName="[Range].[DATES TO EXPIRE]" caption="DATES TO EXPIRE" attribute="1" defaultMemberUniqueName="[Range].[DATES TO EXPIRE].[All]" allUniqueName="[Range].[DATES TO EXPIRE].[All]" dimensionUniqueName="[Range]" displayFolder="" count="2" memberValueDatatype="20" unbalanced="0"/>
    <cacheHierarchy uniqueName="[Range].[FLAG]" caption="FLAG" attribute="1" defaultMemberUniqueName="[Range].[FLAG].[All]" allUniqueName="[Range].[FLAG].[All]" dimensionUniqueName="[Range]" displayFolder="" count="2" memberValueDatatype="130" unbalanced="0"/>
    <cacheHierarchy uniqueName="[Range].[SHIPING AGENT]" caption="SHIPING AGENT" attribute="1" defaultMemberUniqueName="[Range].[SHIPING AGENT].[All]" allUniqueName="[Range].[SHIPING AGENT].[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ERTIFICATE NO.]" caption="CERTIFICATE NO." attribute="1" defaultMemberUniqueName="[Range].[CERTIFICATE NO.].[All]" allUniqueName="[Range].[CERTIFICATE NO.].[All]" dimensionUniqueName="[Range]" displayFolder="" count="2" memberValueDatatype="130" unbalanced="0"/>
    <cacheHierarchy uniqueName="[Range].[VESSEL TYPES]" caption="VESSEL TYPES" attribute="1" defaultMemberUniqueName="[Range].[VESSEL TYPES].[All]" allUniqueName="[Range].[VESSEL TYPES].[All]" dimensionUniqueName="[Range]" displayFolder="" count="2" memberValueDatatype="130" unbalanced="0"/>
    <cacheHierarchy uniqueName="[Range].[ISSUE   DATE (Year)]" caption="ISSUE   DATE (Year)" attribute="1" defaultMemberUniqueName="[Range].[ISSUE   DATE (Year)].[All]" allUniqueName="[Range].[ISSUE   DATE (Year)].[All]" dimensionUniqueName="[Range]" displayFolder="" count="2" memberValueDatatype="130" unbalanced="0">
      <fieldsUsage count="2">
        <fieldUsage x="-1"/>
        <fieldUsage x="0"/>
      </fieldsUsage>
    </cacheHierarchy>
    <cacheHierarchy uniqueName="[Range].[ISSUE   DATE (Quarter)]" caption="ISSUE   DATE (Quarter)" attribute="1" defaultMemberUniqueName="[Range].[ISSUE   DATE (Quarter)].[All]" allUniqueName="[Range].[ISSUE   DATE (Quarter)].[All]" dimensionUniqueName="[Range]" displayFolder="" count="2" memberValueDatatype="130" unbalanced="0"/>
    <cacheHierarchy uniqueName="[Range].[ISSUE   DATE (Month)]" caption="ISSUE   DATE (Month)" attribute="1" defaultMemberUniqueName="[Range].[ISSUE   DATE (Month)].[All]" allUniqueName="[Range].[ISSUE   DATE (Month)].[All]" dimensionUniqueName="[Range]" displayFolder="" count="2" memberValueDatatype="130" unbalanced="0"/>
    <cacheHierarchy uniqueName="[Range].[ISSUE   DATE (Month Index)]" caption="ISSUE   DATE (Month Index)" attribute="1" defaultMemberUniqueName="[Range].[ISSUE   DATE (Month Index)].[All]" allUniqueName="[Range].[ISSUE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202.980934143518" backgroundQuery="1" createdVersion="8" refreshedVersion="8" minRefreshableVersion="3" recordCount="0" supportSubquery="1" supportAdvancedDrill="1" xr:uid="{B409A2F8-339F-4A93-9213-A0BF983C9020}">
  <cacheSource type="external" connectionId="1"/>
  <cacheFields count="4">
    <cacheField name="[Range].[PROJECT].[PROJECT]" caption="PROJECT" numFmtId="0" hierarchy="2" level="1">
      <sharedItems count="5">
        <s v="BH"/>
        <s v="NOC"/>
        <s v="NOC/QE"/>
        <s v="QE"/>
        <s v="QE/NOC/ALK"/>
      </sharedItems>
    </cacheField>
    <cacheField name="[Measures].[Count of CERTIFICATE NO.]" caption="Count of CERTIFICATE NO." numFmtId="0" hierarchy="24" level="32767"/>
    <cacheField name="[Measures].[Distinct Count of VESSEL NAME]" caption="Distinct Count of VESSEL NAME" numFmtId="0" hierarchy="23" level="32767"/>
    <cacheField name="[Range].[ISSUE   DATE (Year)].[ISSUE   DATE (Year)]" caption="ISSUE   DATE (Year)" numFmtId="0" hierarchy="16" level="1">
      <sharedItems containsSemiMixedTypes="0" containsNonDate="0" containsString="0"/>
    </cacheField>
  </cacheFields>
  <cacheHierarchies count="27">
    <cacheHierarchy uniqueName="[Range].[NO]" caption="NO" attribute="1" defaultMemberUniqueName="[Range].[NO].[All]" allUniqueName="[Range].[NO].[All]" dimensionUniqueName="[Range]" displayFolder="" count="0" memberValueDatatype="20" unbalanced="0"/>
    <cacheHierarchy uniqueName="[Range].[VESSEL NAME]" caption="VESSEL NAME" attribute="1" defaultMemberUniqueName="[Range].[VESSEL NAME].[All]" allUniqueName="[Range].[VESSEL NAME].[All]" dimensionUniqueName="[Range]" displayFolder="" count="0" memberValueDatatype="130" unbalanced="0"/>
    <cacheHierarchy uniqueName="[Range].[PROJECT]" caption="PROJECT" attribute="1" defaultMemberUniqueName="[Range].[PROJECT].[All]" allUniqueName="[Range].[PROJECT].[All]" dimensionUniqueName="[Range]" displayFolder="" count="2" memberValueDatatype="130" unbalanced="0">
      <fieldsUsage count="2">
        <fieldUsage x="-1"/>
        <fieldUsage x="0"/>
      </fieldsUsage>
    </cacheHierarchy>
    <cacheHierarchy uniqueName="[Range].[TYPE OF VESSEL]" caption="TYPE OF VESSEL" attribute="1" defaultMemberUniqueName="[Range].[TYPE OF VESSEL].[All]" allUniqueName="[Range].[TYPE OF VESSEL].[All]" dimensionUniqueName="[Range]" displayFolder="" count="0"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0" memberValueDatatype="130" unbalanced="0"/>
    <cacheHierarchy uniqueName="[Range].[IMO/OFFICIAL NO]" caption="IMO/OFFICIAL NO" attribute="1" defaultMemberUniqueName="[Range].[IMO/OFFICIAL NO].[All]" allUniqueName="[Range].[IMO/OFFICIAL NO].[All]" dimensionUniqueName="[Range]" displayFolder="" count="0" memberValueDatatype="130" unbalanced="0"/>
    <cacheHierarchy uniqueName="[Range].[ISSUE   DATE]" caption="ISSUE   DATE" attribute="1" time="1" defaultMemberUniqueName="[Range].[ISSUE   DATE].[All]" allUniqueName="[Range].[ISSUE   DATE].[All]" dimensionUniqueName="[Range]" displayFolder="" count="0" memberValueDatatype="7" unbalanced="0"/>
    <cacheHierarchy uniqueName="[Range].[EXPIRY DATE]" caption="EXPIRY DATE" attribute="1" time="1" defaultMemberUniqueName="[Range].[EXPIRY DATE].[All]" allUniqueName="[Range].[EXPIRY DATE].[All]" dimensionUniqueName="[Range]" displayFolder="" count="0" memberValueDatatype="7" unbalanced="0"/>
    <cacheHierarchy uniqueName="[Range].[VALIDITY   FOR]" caption="VALIDITY   FOR" attribute="1" defaultMemberUniqueName="[Range].[VALIDITY   FOR].[All]" allUniqueName="[Range].[VALIDITY   FOR].[All]" dimensionUniqueName="[Range]" displayFolder="" count="0" memberValueDatatype="130" unbalanced="0"/>
    <cacheHierarchy uniqueName="[Range].[DATES TO EXPIRE]" caption="DATES TO EXPIRE" attribute="1" defaultMemberUniqueName="[Range].[DATES TO EXPIRE].[All]" allUniqueName="[Range].[DATES TO EXPIRE].[All]" dimensionUniqueName="[Range]" displayFolder="" count="0" memberValueDatatype="20" unbalanced="0"/>
    <cacheHierarchy uniqueName="[Range].[FLAG]" caption="FLAG" attribute="1" defaultMemberUniqueName="[Range].[FLAG].[All]" allUniqueName="[Range].[FLAG].[All]" dimensionUniqueName="[Range]" displayFolder="" count="0" memberValueDatatype="130" unbalanced="0"/>
    <cacheHierarchy uniqueName="[Range].[SHIPING AGENT]" caption="SHIPING AGENT" attribute="1" defaultMemberUniqueName="[Range].[SHIPING AGENT].[All]" allUniqueName="[Range].[SHIPING AGENT].[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CERTIFICATE NO.]" caption="CERTIFICATE NO." attribute="1" defaultMemberUniqueName="[Range].[CERTIFICATE NO.].[All]" allUniqueName="[Range].[CERTIFICATE NO.].[All]" dimensionUniqueName="[Range]" displayFolder="" count="0" memberValueDatatype="130" unbalanced="0"/>
    <cacheHierarchy uniqueName="[Range].[VESSEL TYPES]" caption="VESSEL TYPES" attribute="1" defaultMemberUniqueName="[Range].[VESSEL TYPES].[All]" allUniqueName="[Range].[VESSEL TYPES].[All]" dimensionUniqueName="[Range]" displayFolder="" count="0" memberValueDatatype="130" unbalanced="0"/>
    <cacheHierarchy uniqueName="[Range].[ISSUE   DATE (Year)]" caption="ISSUE   DATE (Year)" attribute="1" defaultMemberUniqueName="[Range].[ISSUE   DATE (Year)].[All]" allUniqueName="[Range].[ISSUE   DATE (Year)].[All]" dimensionUniqueName="[Range]" displayFolder="" count="2" memberValueDatatype="130" unbalanced="0">
      <fieldsUsage count="2">
        <fieldUsage x="-1"/>
        <fieldUsage x="3"/>
      </fieldsUsage>
    </cacheHierarchy>
    <cacheHierarchy uniqueName="[Range].[ISSUE   DATE (Quarter)]" caption="ISSUE   DATE (Quarter)" attribute="1" defaultMemberUniqueName="[Range].[ISSUE   DATE (Quarter)].[All]" allUniqueName="[Range].[ISSUE   DATE (Quarter)].[All]" dimensionUniqueName="[Range]" displayFolder="" count="0" memberValueDatatype="130" unbalanced="0"/>
    <cacheHierarchy uniqueName="[Range].[ISSUE   DATE (Month)]" caption="ISSUE   DATE (Month)" attribute="1" defaultMemberUniqueName="[Range].[ISSUE   DATE (Month)].[All]" allUniqueName="[Range].[ISSUE   DATE (Month)].[All]" dimensionUniqueName="[Range]" displayFolder="" count="0" memberValueDatatype="130" unbalanced="0"/>
    <cacheHierarchy uniqueName="[Range].[ISSUE   DATE (Month Index)]" caption="ISSUE   DATE (Month Index)" attribute="1" defaultMemberUniqueName="[Range].[ISSUE   DATE (Month Index)].[All]" allUniqueName="[Range].[ISSU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202.980934606479" backgroundQuery="1" createdVersion="8" refreshedVersion="8" minRefreshableVersion="3" recordCount="0" supportSubquery="1" supportAdvancedDrill="1" xr:uid="{5454C5A4-051F-4044-8768-FAAED5B94323}">
  <cacheSource type="external" connectionId="1"/>
  <cacheFields count="3">
    <cacheField name="[Measures].[Distinct Count of VESSEL NAME]" caption="Distinct Count of VESSEL NAME" numFmtId="0" hierarchy="23" level="32767"/>
    <cacheField name="[Range].[VESSEL TYPES].[VESSEL TYPES]" caption="VESSEL TYPES" numFmtId="0" hierarchy="15" level="1">
      <sharedItems count="8">
        <s v="ANCHOR HANDLING TUG SUPLY"/>
        <s v="BARGE"/>
        <s v="CARGO SHIP"/>
        <s v="MULTI PURPOSE"/>
        <s v="OFFSHORE SUBSEA CONTRUCTION"/>
        <s v="OFFSHORE SUPPLY"/>
        <s v="PIPE LAYER"/>
        <s v="TUG BOAT"/>
      </sharedItems>
    </cacheField>
    <cacheField name="[Range].[ISSUE   DATE (Year)].[ISSUE   DATE (Year)]" caption="ISSUE   DATE (Year)" numFmtId="0" hierarchy="16" level="1">
      <sharedItems containsSemiMixedTypes="0" containsNonDate="0" containsString="0"/>
    </cacheField>
  </cacheFields>
  <cacheHierarchies count="27">
    <cacheHierarchy uniqueName="[Range].[NO]" caption="NO" attribute="1" defaultMemberUniqueName="[Range].[NO].[All]" allUniqueName="[Range].[NO].[All]" dimensionUniqueName="[Range]" displayFolder="" count="0" memberValueDatatype="20" unbalanced="0"/>
    <cacheHierarchy uniqueName="[Range].[VESSEL NAME]" caption="VESSEL NAME" attribute="1" defaultMemberUniqueName="[Range].[VESSEL NAME].[All]" allUniqueName="[Range].[VESSEL NAME].[All]" dimensionUniqueName="[Range]" displayFolder="" count="0" memberValueDatatype="130" unbalanced="0"/>
    <cacheHierarchy uniqueName="[Range].[PROJECT]" caption="PROJECT" attribute="1" defaultMemberUniqueName="[Range].[PROJECT].[All]" allUniqueName="[Range].[PROJECT].[All]" dimensionUniqueName="[Range]" displayFolder="" count="0" memberValueDatatype="130" unbalanced="0"/>
    <cacheHierarchy uniqueName="[Range].[TYPE OF VESSEL]" caption="TYPE OF VESSEL" attribute="1" defaultMemberUniqueName="[Range].[TYPE OF VESSEL].[All]" allUniqueName="[Range].[TYPE OF VESSEL].[All]" dimensionUniqueName="[Range]" displayFolder="" count="0"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0" memberValueDatatype="130" unbalanced="0"/>
    <cacheHierarchy uniqueName="[Range].[IMO/OFFICIAL NO]" caption="IMO/OFFICIAL NO" attribute="1" defaultMemberUniqueName="[Range].[IMO/OFFICIAL NO].[All]" allUniqueName="[Range].[IMO/OFFICIAL NO].[All]" dimensionUniqueName="[Range]" displayFolder="" count="0" memberValueDatatype="130" unbalanced="0"/>
    <cacheHierarchy uniqueName="[Range].[ISSUE   DATE]" caption="ISSUE   DATE" attribute="1" time="1" defaultMemberUniqueName="[Range].[ISSUE   DATE].[All]" allUniqueName="[Range].[ISSUE   DATE].[All]" dimensionUniqueName="[Range]" displayFolder="" count="0" memberValueDatatype="7" unbalanced="0"/>
    <cacheHierarchy uniqueName="[Range].[EXPIRY DATE]" caption="EXPIRY DATE" attribute="1" time="1" defaultMemberUniqueName="[Range].[EXPIRY DATE].[All]" allUniqueName="[Range].[EXPIRY DATE].[All]" dimensionUniqueName="[Range]" displayFolder="" count="0" memberValueDatatype="7" unbalanced="0"/>
    <cacheHierarchy uniqueName="[Range].[VALIDITY   FOR]" caption="VALIDITY   FOR" attribute="1" defaultMemberUniqueName="[Range].[VALIDITY   FOR].[All]" allUniqueName="[Range].[VALIDITY   FOR].[All]" dimensionUniqueName="[Range]" displayFolder="" count="0" memberValueDatatype="130" unbalanced="0"/>
    <cacheHierarchy uniqueName="[Range].[DATES TO EXPIRE]" caption="DATES TO EXPIRE" attribute="1" defaultMemberUniqueName="[Range].[DATES TO EXPIRE].[All]" allUniqueName="[Range].[DATES TO EXPIRE].[All]" dimensionUniqueName="[Range]" displayFolder="" count="0" memberValueDatatype="20" unbalanced="0"/>
    <cacheHierarchy uniqueName="[Range].[FLAG]" caption="FLAG" attribute="1" defaultMemberUniqueName="[Range].[FLAG].[All]" allUniqueName="[Range].[FLAG].[All]" dimensionUniqueName="[Range]" displayFolder="" count="0" memberValueDatatype="130" unbalanced="0"/>
    <cacheHierarchy uniqueName="[Range].[SHIPING AGENT]" caption="SHIPING AGENT" attribute="1" defaultMemberUniqueName="[Range].[SHIPING AGENT].[All]" allUniqueName="[Range].[SHIPING AGENT].[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CERTIFICATE NO.]" caption="CERTIFICATE NO." attribute="1" defaultMemberUniqueName="[Range].[CERTIFICATE NO.].[All]" allUniqueName="[Range].[CERTIFICATE NO.].[All]" dimensionUniqueName="[Range]" displayFolder="" count="0" memberValueDatatype="130" unbalanced="0"/>
    <cacheHierarchy uniqueName="[Range].[VESSEL TYPES]" caption="VESSEL TYPES" attribute="1" defaultMemberUniqueName="[Range].[VESSEL TYPES].[All]" allUniqueName="[Range].[VESSEL TYPES].[All]" dimensionUniqueName="[Range]" displayFolder="" count="2" memberValueDatatype="130" unbalanced="0">
      <fieldsUsage count="2">
        <fieldUsage x="-1"/>
        <fieldUsage x="1"/>
      </fieldsUsage>
    </cacheHierarchy>
    <cacheHierarchy uniqueName="[Range].[ISSUE   DATE (Year)]" caption="ISSUE   DATE (Year)" attribute="1" defaultMemberUniqueName="[Range].[ISSUE   DATE (Year)].[All]" allUniqueName="[Range].[ISSUE   DATE (Year)].[All]" dimensionUniqueName="[Range]" displayFolder="" count="2" memberValueDatatype="130" unbalanced="0">
      <fieldsUsage count="2">
        <fieldUsage x="-1"/>
        <fieldUsage x="2"/>
      </fieldsUsage>
    </cacheHierarchy>
    <cacheHierarchy uniqueName="[Range].[ISSUE   DATE (Quarter)]" caption="ISSUE   DATE (Quarter)" attribute="1" defaultMemberUniqueName="[Range].[ISSUE   DATE (Quarter)].[All]" allUniqueName="[Range].[ISSUE   DATE (Quarter)].[All]" dimensionUniqueName="[Range]" displayFolder="" count="0" memberValueDatatype="130" unbalanced="0"/>
    <cacheHierarchy uniqueName="[Range].[ISSUE   DATE (Month)]" caption="ISSUE   DATE (Month)" attribute="1" defaultMemberUniqueName="[Range].[ISSUE   DATE (Month)].[All]" allUniqueName="[Range].[ISSUE   DATE (Month)].[All]" dimensionUniqueName="[Range]" displayFolder="" count="0" memberValueDatatype="130" unbalanced="0"/>
    <cacheHierarchy uniqueName="[Range].[ISSUE   DATE (Month Index)]" caption="ISSUE   DATE (Month Index)" attribute="1" defaultMemberUniqueName="[Range].[ISSUE   DATE (Month Index)].[All]" allUniqueName="[Range].[ISSU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hidden="1">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202.980935185187" backgroundQuery="1" createdVersion="8" refreshedVersion="8" minRefreshableVersion="3" recordCount="0" supportSubquery="1" supportAdvancedDrill="1" xr:uid="{2378D6F0-E1A2-4AE2-ADC7-E75C81A63D52}">
  <cacheSource type="external" connectionId="1"/>
  <cacheFields count="3">
    <cacheField name="[Range].[STATUS].[STATUS]" caption="STATUS" numFmtId="0" hierarchy="12" level="1">
      <sharedItems count="4">
        <s v="CANCELLED"/>
        <s v="EXPIRED"/>
        <s v="OFFSHORE"/>
        <s v="SAILED OUT"/>
      </sharedItems>
    </cacheField>
    <cacheField name="[Measures].[Distinct Count of VESSEL NAME]" caption="Distinct Count of VESSEL NAME" numFmtId="0" hierarchy="23" level="32767"/>
    <cacheField name="[Range].[ISSUE   DATE (Year)].[ISSUE   DATE (Year)]" caption="ISSUE   DATE (Year)" numFmtId="0" hierarchy="16" level="1">
      <sharedItems containsSemiMixedTypes="0" containsNonDate="0" containsString="0"/>
    </cacheField>
  </cacheFields>
  <cacheHierarchies count="27">
    <cacheHierarchy uniqueName="[Range].[NO]" caption="NO" attribute="1" defaultMemberUniqueName="[Range].[NO].[All]" allUniqueName="[Range].[NO].[All]" dimensionUniqueName="[Range]" displayFolder="" count="0" memberValueDatatype="20" unbalanced="0"/>
    <cacheHierarchy uniqueName="[Range].[VESSEL NAME]" caption="VESSEL NAME" attribute="1" defaultMemberUniqueName="[Range].[VESSEL NAME].[All]" allUniqueName="[Range].[VESSEL NAME].[All]" dimensionUniqueName="[Range]" displayFolder="" count="0" memberValueDatatype="130" unbalanced="0"/>
    <cacheHierarchy uniqueName="[Range].[PROJECT]" caption="PROJECT" attribute="1" defaultMemberUniqueName="[Range].[PROJECT].[All]" allUniqueName="[Range].[PROJECT].[All]" dimensionUniqueName="[Range]" displayFolder="" count="0" memberValueDatatype="130" unbalanced="0"/>
    <cacheHierarchy uniqueName="[Range].[TYPE OF VESSEL]" caption="TYPE OF VESSEL" attribute="1" defaultMemberUniqueName="[Range].[TYPE OF VESSEL].[All]" allUniqueName="[Range].[TYPE OF VESSEL].[All]" dimensionUniqueName="[Range]" displayFolder="" count="0"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0" memberValueDatatype="130" unbalanced="0"/>
    <cacheHierarchy uniqueName="[Range].[IMO/OFFICIAL NO]" caption="IMO/OFFICIAL NO" attribute="1" defaultMemberUniqueName="[Range].[IMO/OFFICIAL NO].[All]" allUniqueName="[Range].[IMO/OFFICIAL NO].[All]" dimensionUniqueName="[Range]" displayFolder="" count="0" memberValueDatatype="130" unbalanced="0"/>
    <cacheHierarchy uniqueName="[Range].[ISSUE   DATE]" caption="ISSUE   DATE" attribute="1" time="1" defaultMemberUniqueName="[Range].[ISSUE   DATE].[All]" allUniqueName="[Range].[ISSUE   DATE].[All]" dimensionUniqueName="[Range]" displayFolder="" count="0" memberValueDatatype="7" unbalanced="0"/>
    <cacheHierarchy uniqueName="[Range].[EXPIRY DATE]" caption="EXPIRY DATE" attribute="1" time="1" defaultMemberUniqueName="[Range].[EXPIRY DATE].[All]" allUniqueName="[Range].[EXPIRY DATE].[All]" dimensionUniqueName="[Range]" displayFolder="" count="0" memberValueDatatype="7" unbalanced="0"/>
    <cacheHierarchy uniqueName="[Range].[VALIDITY   FOR]" caption="VALIDITY   FOR" attribute="1" defaultMemberUniqueName="[Range].[VALIDITY   FOR].[All]" allUniqueName="[Range].[VALIDITY   FOR].[All]" dimensionUniqueName="[Range]" displayFolder="" count="0" memberValueDatatype="130" unbalanced="0"/>
    <cacheHierarchy uniqueName="[Range].[DATES TO EXPIRE]" caption="DATES TO EXPIRE" attribute="1" defaultMemberUniqueName="[Range].[DATES TO EXPIRE].[All]" allUniqueName="[Range].[DATES TO EXPIRE].[All]" dimensionUniqueName="[Range]" displayFolder="" count="0" memberValueDatatype="20" unbalanced="0"/>
    <cacheHierarchy uniqueName="[Range].[FLAG]" caption="FLAG" attribute="1" defaultMemberUniqueName="[Range].[FLAG].[All]" allUniqueName="[Range].[FLAG].[All]" dimensionUniqueName="[Range]" displayFolder="" count="0" memberValueDatatype="130" unbalanced="0"/>
    <cacheHierarchy uniqueName="[Range].[SHIPING AGENT]" caption="SHIPING AGENT" attribute="1" defaultMemberUniqueName="[Range].[SHIPING AGENT].[All]" allUniqueName="[Range].[SHIPING AGENT].[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DATE]" caption="DATE" attribute="1" time="1" defaultMemberUniqueName="[Range].[DATE].[All]" allUniqueName="[Range].[DATE].[All]" dimensionUniqueName="[Range]" displayFolder="" count="0" memberValueDatatype="7" unbalanced="0"/>
    <cacheHierarchy uniqueName="[Range].[CERTIFICATE NO.]" caption="CERTIFICATE NO." attribute="1" defaultMemberUniqueName="[Range].[CERTIFICATE NO.].[All]" allUniqueName="[Range].[CERTIFICATE NO.].[All]" dimensionUniqueName="[Range]" displayFolder="" count="0" memberValueDatatype="130" unbalanced="0"/>
    <cacheHierarchy uniqueName="[Range].[VESSEL TYPES]" caption="VESSEL TYPES" attribute="1" defaultMemberUniqueName="[Range].[VESSEL TYPES].[All]" allUniqueName="[Range].[VESSEL TYPES].[All]" dimensionUniqueName="[Range]" displayFolder="" count="0" memberValueDatatype="130" unbalanced="0"/>
    <cacheHierarchy uniqueName="[Range].[ISSUE   DATE (Year)]" caption="ISSUE   DATE (Year)" attribute="1" defaultMemberUniqueName="[Range].[ISSUE   DATE (Year)].[All]" allUniqueName="[Range].[ISSUE   DATE (Year)].[All]" dimensionUniqueName="[Range]" displayFolder="" count="2" memberValueDatatype="130" unbalanced="0">
      <fieldsUsage count="2">
        <fieldUsage x="-1"/>
        <fieldUsage x="2"/>
      </fieldsUsage>
    </cacheHierarchy>
    <cacheHierarchy uniqueName="[Range].[ISSUE   DATE (Quarter)]" caption="ISSUE   DATE (Quarter)" attribute="1" defaultMemberUniqueName="[Range].[ISSUE   DATE (Quarter)].[All]" allUniqueName="[Range].[ISSUE   DATE (Quarter)].[All]" dimensionUniqueName="[Range]" displayFolder="" count="0" memberValueDatatype="130" unbalanced="0"/>
    <cacheHierarchy uniqueName="[Range].[ISSUE   DATE (Month)]" caption="ISSUE   DATE (Month)" attribute="1" defaultMemberUniqueName="[Range].[ISSUE   DATE (Month)].[All]" allUniqueName="[Range].[ISSUE   DATE (Month)].[All]" dimensionUniqueName="[Range]" displayFolder="" count="0" memberValueDatatype="130" unbalanced="0"/>
    <cacheHierarchy uniqueName="[Range].[ISSUE   DATE (Month Index)]" caption="ISSUE   DATE (Month Index)" attribute="1" defaultMemberUniqueName="[Range].[ISSUE   DATE (Month Index)].[All]" allUniqueName="[Range].[ISSU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hidden="1">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202.980935879626" backgroundQuery="1" createdVersion="8" refreshedVersion="8" minRefreshableVersion="3" recordCount="0" supportSubquery="1" supportAdvancedDrill="1" xr:uid="{8D762C80-B912-4017-81AD-27008B70D4A4}">
  <cacheSource type="external" connectionId="1"/>
  <cacheFields count="5">
    <cacheField name="[Range].[STATUS].[STATUS]" caption="STATUS" numFmtId="0" hierarchy="12" level="1">
      <sharedItems containsSemiMixedTypes="0" containsNonDate="0" containsString="0"/>
    </cacheField>
    <cacheField name="[Range].[VESSEL NAME].[VESSEL NAME]" caption="VESSEL NAME" numFmtId="0" hierarchy="1" level="1">
      <sharedItems count="25">
        <s v="STANFORD STAR"/>
        <s v="WEI LI"/>
        <s v="ALLIANZ INTERSPRAY"/>
        <s v="ASTRO AQUILA"/>
        <s v="AURORA ARMOUR"/>
        <s v="DE BO"/>
        <s v="HAI YANG SHI YOU 201"/>
        <s v="HAI YANG SHI YOU 289"/>
        <s v="HAI YANG SHI YOU 698"/>
        <s v="KAI HE 222"/>
        <s v="STANFORD BREAM"/>
        <s v="ZHONG QUAN 7"/>
        <s v="ZHONG QUAN 9"/>
        <s v="STANFORD OSPREY 1st"/>
        <s v="VORTEX VENTURE"/>
        <s v="BO RUN XIAN FENG"/>
        <s v="DE BO 2"/>
        <s v="DE JIAN 1st"/>
        <s v="DE JIAN 2nd"/>
        <s v="KAMIKAZE 4301"/>
        <s v="MMPL MERLIN"/>
        <s v="STANFORD NILE"/>
        <s v="STANFORD OSPREY 2nd"/>
        <s v="XIN SI LU"/>
        <s v="HAI YANG SHI YOU 285"/>
      </sharedItems>
    </cacheField>
    <cacheField name="[Range].[DATES TO EXPIRE].[DATES TO EXPIRE]" caption="DATES TO EXPIRE" numFmtId="0" hierarchy="9" level="1">
      <sharedItems containsSemiMixedTypes="0" containsString="0" containsNumber="1" containsInteger="1" minValue="-243" maxValue="173" count="44">
        <n v="173"/>
        <n v="65"/>
        <n v="-201"/>
        <n v="-121"/>
        <n v="-182"/>
        <n v="20"/>
        <n v="-146"/>
        <n v="21"/>
        <n v="-243"/>
        <n v="28"/>
        <n v="-187"/>
        <n v="93"/>
        <n v="-190"/>
        <n v="-133"/>
        <n v="-223"/>
        <n v="-57"/>
        <n v="106"/>
        <n v="-152"/>
        <n v="-83"/>
        <n v="-145"/>
        <n v="-148"/>
        <n v="-69"/>
        <n v="-140"/>
        <n v="-196"/>
        <n v="-20"/>
        <n v="161"/>
        <n v="-184"/>
        <n v="-98"/>
        <n v="35"/>
        <n v="58"/>
        <n v="-205"/>
        <n v="128"/>
        <n v="-222"/>
        <n v="-122"/>
        <n v="55"/>
        <n v="-132"/>
        <n v="-131"/>
        <n v="-236"/>
        <n v="167"/>
        <n v="-175"/>
        <n v="-191"/>
        <n v="163"/>
        <n v="-84"/>
        <n v="-63"/>
      </sharedItems>
      <extLst>
        <ext xmlns:x15="http://schemas.microsoft.com/office/spreadsheetml/2010/11/main" uri="{4F2E5C28-24EA-4eb8-9CBF-B6C8F9C3D259}">
          <x15:cachedUniqueNames>
            <x15:cachedUniqueName index="0" name="[Range].[DATES TO EXPIRE].&amp;[173]"/>
            <x15:cachedUniqueName index="1" name="[Range].[DATES TO EXPIRE].&amp;[65]"/>
            <x15:cachedUniqueName index="2" name="[Range].[DATES TO EXPIRE].&amp;[-201]"/>
            <x15:cachedUniqueName index="3" name="[Range].[DATES TO EXPIRE].&amp;[-121]"/>
            <x15:cachedUniqueName index="4" name="[Range].[DATES TO EXPIRE].&amp;[-182]"/>
            <x15:cachedUniqueName index="5" name="[Range].[DATES TO EXPIRE].&amp;[20]"/>
            <x15:cachedUniqueName index="6" name="[Range].[DATES TO EXPIRE].&amp;[-146]"/>
            <x15:cachedUniqueName index="7" name="[Range].[DATES TO EXPIRE].&amp;[21]"/>
            <x15:cachedUniqueName index="8" name="[Range].[DATES TO EXPIRE].&amp;[-243]"/>
            <x15:cachedUniqueName index="9" name="[Range].[DATES TO EXPIRE].&amp;[28]"/>
            <x15:cachedUniqueName index="10" name="[Range].[DATES TO EXPIRE].&amp;[-187]"/>
            <x15:cachedUniqueName index="11" name="[Range].[DATES TO EXPIRE].&amp;[93]"/>
            <x15:cachedUniqueName index="12" name="[Range].[DATES TO EXPIRE].&amp;[-190]"/>
            <x15:cachedUniqueName index="13" name="[Range].[DATES TO EXPIRE].&amp;[-133]"/>
            <x15:cachedUniqueName index="14" name="[Range].[DATES TO EXPIRE].&amp;[-223]"/>
            <x15:cachedUniqueName index="15" name="[Range].[DATES TO EXPIRE].&amp;[-57]"/>
            <x15:cachedUniqueName index="16" name="[Range].[DATES TO EXPIRE].&amp;[106]"/>
            <x15:cachedUniqueName index="17" name="[Range].[DATES TO EXPIRE].&amp;[-152]"/>
            <x15:cachedUniqueName index="18" name="[Range].[DATES TO EXPIRE].&amp;[-83]"/>
            <x15:cachedUniqueName index="19" name="[Range].[DATES TO EXPIRE].&amp;[-145]"/>
            <x15:cachedUniqueName index="20" name="[Range].[DATES TO EXPIRE].&amp;[-148]"/>
            <x15:cachedUniqueName index="21" name="[Range].[DATES TO EXPIRE].&amp;[-69]"/>
            <x15:cachedUniqueName index="22" name="[Range].[DATES TO EXPIRE].&amp;[-140]"/>
            <x15:cachedUniqueName index="23" name="[Range].[DATES TO EXPIRE].&amp;[-196]"/>
            <x15:cachedUniqueName index="24" name="[Range].[DATES TO EXPIRE].&amp;[-20]"/>
            <x15:cachedUniqueName index="25" name="[Range].[DATES TO EXPIRE].&amp;[161]"/>
            <x15:cachedUniqueName index="26" name="[Range].[DATES TO EXPIRE].&amp;[-184]"/>
            <x15:cachedUniqueName index="27" name="[Range].[DATES TO EXPIRE].&amp;[-98]"/>
            <x15:cachedUniqueName index="28" name="[Range].[DATES TO EXPIRE].&amp;[35]"/>
            <x15:cachedUniqueName index="29" name="[Range].[DATES TO EXPIRE].&amp;[58]"/>
            <x15:cachedUniqueName index="30" name="[Range].[DATES TO EXPIRE].&amp;[-205]"/>
            <x15:cachedUniqueName index="31" name="[Range].[DATES TO EXPIRE].&amp;[128]"/>
            <x15:cachedUniqueName index="32" name="[Range].[DATES TO EXPIRE].&amp;[-222]"/>
            <x15:cachedUniqueName index="33" name="[Range].[DATES TO EXPIRE].&amp;[-122]"/>
            <x15:cachedUniqueName index="34" name="[Range].[DATES TO EXPIRE].&amp;[55]"/>
            <x15:cachedUniqueName index="35" name="[Range].[DATES TO EXPIRE].&amp;[-132]"/>
            <x15:cachedUniqueName index="36" name="[Range].[DATES TO EXPIRE].&amp;[-131]"/>
            <x15:cachedUniqueName index="37" name="[Range].[DATES TO EXPIRE].&amp;[-236]"/>
            <x15:cachedUniqueName index="38" name="[Range].[DATES TO EXPIRE].&amp;[167]"/>
            <x15:cachedUniqueName index="39" name="[Range].[DATES TO EXPIRE].&amp;[-175]"/>
            <x15:cachedUniqueName index="40" name="[Range].[DATES TO EXPIRE].&amp;[-191]"/>
            <x15:cachedUniqueName index="41" name="[Range].[DATES TO EXPIRE].&amp;[163]"/>
            <x15:cachedUniqueName index="42" name="[Range].[DATES TO EXPIRE].&amp;[-84]"/>
            <x15:cachedUniqueName index="43" name="[Range].[DATES TO EXPIRE].&amp;[-63]"/>
          </x15:cachedUniqueNames>
        </ext>
      </extLst>
    </cacheField>
    <cacheField name="[Range].[PROJECT].[PROJECT]" caption="PROJECT" numFmtId="0" hierarchy="2" level="1">
      <sharedItems count="5">
        <s v="BH"/>
        <s v="NOC"/>
        <s v="NOC/QE"/>
        <s v="QE"/>
        <s v="QE/NOC/ALK"/>
      </sharedItems>
    </cacheField>
    <cacheField name="[Range].[ISSUE   DATE (Year)].[ISSUE   DATE (Year)]" caption="ISSUE   DATE (Year)" numFmtId="0" hierarchy="16" level="1">
      <sharedItems containsSemiMixedTypes="0" containsNonDate="0" containsString="0"/>
    </cacheField>
  </cacheFields>
  <cacheHierarchies count="27">
    <cacheHierarchy uniqueName="[Range].[NO]" caption="NO" attribute="1" defaultMemberUniqueName="[Range].[NO].[All]" allUniqueName="[Range].[NO].[All]" dimensionUniqueName="[Range]" displayFolder="" count="0" memberValueDatatype="20" unbalanced="0"/>
    <cacheHierarchy uniqueName="[Range].[VESSEL NAME]" caption="VESSEL NAME" attribute="1" defaultMemberUniqueName="[Range].[VESSEL NAME].[All]" allUniqueName="[Range].[VESSEL NAME].[All]" dimensionUniqueName="[Range]" displayFolder="" count="2" memberValueDatatype="130" unbalanced="0">
      <fieldsUsage count="2">
        <fieldUsage x="-1"/>
        <fieldUsage x="1"/>
      </fieldsUsage>
    </cacheHierarchy>
    <cacheHierarchy uniqueName="[Range].[PROJECT]" caption="PROJECT" attribute="1" defaultMemberUniqueName="[Range].[PROJECT].[All]" allUniqueName="[Range].[PROJECT].[All]" dimensionUniqueName="[Range]" displayFolder="" count="2" memberValueDatatype="130" unbalanced="0">
      <fieldsUsage count="2">
        <fieldUsage x="-1"/>
        <fieldUsage x="3"/>
      </fieldsUsage>
    </cacheHierarchy>
    <cacheHierarchy uniqueName="[Range].[TYPE OF VESSEL]" caption="TYPE OF VESSEL" attribute="1" defaultMemberUniqueName="[Range].[TYPE OF VESSEL].[All]" allUniqueName="[Range].[TYPE OF VESSEL].[All]" dimensionUniqueName="[Range]" displayFolder="" count="0"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0" memberValueDatatype="130" unbalanced="0"/>
    <cacheHierarchy uniqueName="[Range].[IMO/OFFICIAL NO]" caption="IMO/OFFICIAL NO" attribute="1" defaultMemberUniqueName="[Range].[IMO/OFFICIAL NO].[All]" allUniqueName="[Range].[IMO/OFFICIAL NO].[All]" dimensionUniqueName="[Range]" displayFolder="" count="0" memberValueDatatype="130" unbalanced="0"/>
    <cacheHierarchy uniqueName="[Range].[ISSUE   DATE]" caption="ISSUE   DATE" attribute="1" time="1" defaultMemberUniqueName="[Range].[ISSUE   DATE].[All]" allUniqueName="[Range].[ISSUE   DATE].[All]" dimensionUniqueName="[Range]" displayFolder="" count="0" memberValueDatatype="7" unbalanced="0"/>
    <cacheHierarchy uniqueName="[Range].[EXPIRY DATE]" caption="EXPIRY DATE" attribute="1" time="1" defaultMemberUniqueName="[Range].[EXPIRY DATE].[All]" allUniqueName="[Range].[EXPIRY DATE].[All]" dimensionUniqueName="[Range]" displayFolder="" count="0" memberValueDatatype="7" unbalanced="0"/>
    <cacheHierarchy uniqueName="[Range].[VALIDITY   FOR]" caption="VALIDITY   FOR" attribute="1" defaultMemberUniqueName="[Range].[VALIDITY   FOR].[All]" allUniqueName="[Range].[VALIDITY   FOR].[All]" dimensionUniqueName="[Range]" displayFolder="" count="0" memberValueDatatype="130" unbalanced="0"/>
    <cacheHierarchy uniqueName="[Range].[DATES TO EXPIRE]" caption="DATES TO EXPIRE" attribute="1" defaultMemberUniqueName="[Range].[DATES TO EXPIRE].[All]" allUniqueName="[Range].[DATES TO EXPIRE].[All]" dimensionUniqueName="[Range]" displayFolder="" count="2" memberValueDatatype="20" unbalanced="0">
      <fieldsUsage count="2">
        <fieldUsage x="-1"/>
        <fieldUsage x="2"/>
      </fieldsUsage>
    </cacheHierarchy>
    <cacheHierarchy uniqueName="[Range].[FLAG]" caption="FLAG" attribute="1" defaultMemberUniqueName="[Range].[FLAG].[All]" allUniqueName="[Range].[FLAG].[All]" dimensionUniqueName="[Range]" displayFolder="" count="0" memberValueDatatype="130" unbalanced="0"/>
    <cacheHierarchy uniqueName="[Range].[SHIPING AGENT]" caption="SHIPING AGENT" attribute="1" defaultMemberUniqueName="[Range].[SHIPING AGENT].[All]" allUniqueName="[Range].[SHIPING AGENT].[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DATE]" caption="DATE" attribute="1" time="1" defaultMemberUniqueName="[Range].[DATE].[All]" allUniqueName="[Range].[DATE].[All]" dimensionUniqueName="[Range]" displayFolder="" count="0" memberValueDatatype="7" unbalanced="0"/>
    <cacheHierarchy uniqueName="[Range].[CERTIFICATE NO.]" caption="CERTIFICATE NO." attribute="1" defaultMemberUniqueName="[Range].[CERTIFICATE NO.].[All]" allUniqueName="[Range].[CERTIFICATE NO.].[All]" dimensionUniqueName="[Range]" displayFolder="" count="0" memberValueDatatype="130" unbalanced="0"/>
    <cacheHierarchy uniqueName="[Range].[VESSEL TYPES]" caption="VESSEL TYPES" attribute="1" defaultMemberUniqueName="[Range].[VESSEL TYPES].[All]" allUniqueName="[Range].[VESSEL TYPES].[All]" dimensionUniqueName="[Range]" displayFolder="" count="0" memberValueDatatype="130" unbalanced="0"/>
    <cacheHierarchy uniqueName="[Range].[ISSUE   DATE (Year)]" caption="ISSUE   DATE (Year)" attribute="1" defaultMemberUniqueName="[Range].[ISSUE   DATE (Year)].[All]" allUniqueName="[Range].[ISSUE   DATE (Year)].[All]" dimensionUniqueName="[Range]" displayFolder="" count="2" memberValueDatatype="130" unbalanced="0">
      <fieldsUsage count="2">
        <fieldUsage x="-1"/>
        <fieldUsage x="4"/>
      </fieldsUsage>
    </cacheHierarchy>
    <cacheHierarchy uniqueName="[Range].[ISSUE   DATE (Quarter)]" caption="ISSUE   DATE (Quarter)" attribute="1" defaultMemberUniqueName="[Range].[ISSUE   DATE (Quarter)].[All]" allUniqueName="[Range].[ISSUE   DATE (Quarter)].[All]" dimensionUniqueName="[Range]" displayFolder="" count="0" memberValueDatatype="130" unbalanced="0"/>
    <cacheHierarchy uniqueName="[Range].[ISSUE   DATE (Month)]" caption="ISSUE   DATE (Month)" attribute="1" defaultMemberUniqueName="[Range].[ISSUE   DATE (Month)].[All]" allUniqueName="[Range].[ISSUE   DATE (Month)].[All]" dimensionUniqueName="[Range]" displayFolder="" count="0" memberValueDatatype="130" unbalanced="0"/>
    <cacheHierarchy uniqueName="[Range].[ISSUE   DATE (Month Index)]" caption="ISSUE   DATE (Month Index)" attribute="1" defaultMemberUniqueName="[Range].[ISSUE   DATE (Month Index)].[All]" allUniqueName="[Range].[ISSU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hidden="1">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202.981284953705" backgroundQuery="1" createdVersion="8" refreshedVersion="8" minRefreshableVersion="3" recordCount="0" supportSubquery="1" supportAdvancedDrill="1" xr:uid="{9B3B3C24-527F-4C94-B0B1-9F00E30B1A8D}">
  <cacheSource type="external" connectionId="1"/>
  <cacheFields count="2">
    <cacheField name="[Range].[PROJECT].[PROJECT]" caption="PROJECT" numFmtId="0" hierarchy="2" level="1">
      <sharedItems count="5">
        <s v="BH"/>
        <s v="NOC"/>
        <s v="NOC/QE"/>
        <s v="QE"/>
        <s v="QE/NOC/ALK"/>
      </sharedItems>
    </cacheField>
    <cacheField name="[Measures].[Distinct Count of VESSEL NAME]" caption="Distinct Count of VESSEL NAME" numFmtId="0" hierarchy="23" level="32767"/>
  </cacheFields>
  <cacheHierarchies count="27">
    <cacheHierarchy uniqueName="[Range].[NO]" caption="NO" attribute="1" defaultMemberUniqueName="[Range].[NO].[All]" allUniqueName="[Range].[NO].[All]" dimensionUniqueName="[Range]" displayFolder="" count="0" memberValueDatatype="20" unbalanced="0"/>
    <cacheHierarchy uniqueName="[Range].[VESSEL NAME]" caption="VESSEL NAME" attribute="1" defaultMemberUniqueName="[Range].[VESSEL NAME].[All]" allUniqueName="[Range].[VESSEL NAME].[All]" dimensionUniqueName="[Range]" displayFolder="" count="0" memberValueDatatype="130" unbalanced="0"/>
    <cacheHierarchy uniqueName="[Range].[PROJECT]" caption="PROJECT" attribute="1" defaultMemberUniqueName="[Range].[PROJECT].[All]" allUniqueName="[Range].[PROJECT].[All]" dimensionUniqueName="[Range]" displayFolder="" count="2" memberValueDatatype="130" unbalanced="0">
      <fieldsUsage count="2">
        <fieldUsage x="-1"/>
        <fieldUsage x="0"/>
      </fieldsUsage>
    </cacheHierarchy>
    <cacheHierarchy uniqueName="[Range].[TYPE OF VESSEL]" caption="TYPE OF VESSEL" attribute="1" defaultMemberUniqueName="[Range].[TYPE OF VESSEL].[All]" allUniqueName="[Range].[TYPE OF VESSEL].[All]" dimensionUniqueName="[Range]" displayFolder="" count="0"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0" memberValueDatatype="130" unbalanced="0"/>
    <cacheHierarchy uniqueName="[Range].[IMO/OFFICIAL NO]" caption="IMO/OFFICIAL NO" attribute="1" defaultMemberUniqueName="[Range].[IMO/OFFICIAL NO].[All]" allUniqueName="[Range].[IMO/OFFICIAL NO].[All]" dimensionUniqueName="[Range]" displayFolder="" count="0" memberValueDatatype="130" unbalanced="0"/>
    <cacheHierarchy uniqueName="[Range].[ISSUE   DATE]" caption="ISSUE   DATE" attribute="1" time="1" defaultMemberUniqueName="[Range].[ISSUE   DATE].[All]" allUniqueName="[Range].[ISSUE   DATE].[All]" dimensionUniqueName="[Range]" displayFolder="" count="0" memberValueDatatype="7" unbalanced="0"/>
    <cacheHierarchy uniqueName="[Range].[EXPIRY DATE]" caption="EXPIRY DATE" attribute="1" time="1" defaultMemberUniqueName="[Range].[EXPIRY DATE].[All]" allUniqueName="[Range].[EXPIRY DATE].[All]" dimensionUniqueName="[Range]" displayFolder="" count="0" memberValueDatatype="7" unbalanced="0"/>
    <cacheHierarchy uniqueName="[Range].[VALIDITY   FOR]" caption="VALIDITY   FOR" attribute="1" defaultMemberUniqueName="[Range].[VALIDITY   FOR].[All]" allUniqueName="[Range].[VALIDITY   FOR].[All]" dimensionUniqueName="[Range]" displayFolder="" count="0" memberValueDatatype="130" unbalanced="0"/>
    <cacheHierarchy uniqueName="[Range].[DATES TO EXPIRE]" caption="DATES TO EXPIRE" attribute="1" defaultMemberUniqueName="[Range].[DATES TO EXPIRE].[All]" allUniqueName="[Range].[DATES TO EXPIRE].[All]" dimensionUniqueName="[Range]" displayFolder="" count="0" memberValueDatatype="20" unbalanced="0"/>
    <cacheHierarchy uniqueName="[Range].[FLAG]" caption="FLAG" attribute="1" defaultMemberUniqueName="[Range].[FLAG].[All]" allUniqueName="[Range].[FLAG].[All]" dimensionUniqueName="[Range]" displayFolder="" count="0" memberValueDatatype="130" unbalanced="0"/>
    <cacheHierarchy uniqueName="[Range].[SHIPING AGENT]" caption="SHIPING AGENT" attribute="1" defaultMemberUniqueName="[Range].[SHIPING AGENT].[All]" allUniqueName="[Range].[SHIPING AGENT].[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CERTIFICATE NO.]" caption="CERTIFICATE NO." attribute="1" defaultMemberUniqueName="[Range].[CERTIFICATE NO.].[All]" allUniqueName="[Range].[CERTIFICATE NO.].[All]" dimensionUniqueName="[Range]" displayFolder="" count="0" memberValueDatatype="130" unbalanced="0"/>
    <cacheHierarchy uniqueName="[Range].[VESSEL TYPES]" caption="VESSEL TYPES" attribute="1" defaultMemberUniqueName="[Range].[VESSEL TYPES].[All]" allUniqueName="[Range].[VESSEL TYPES].[All]" dimensionUniqueName="[Range]" displayFolder="" count="0" memberValueDatatype="130" unbalanced="0"/>
    <cacheHierarchy uniqueName="[Range].[ISSUE   DATE (Year)]" caption="ISSUE   DATE (Year)" attribute="1" defaultMemberUniqueName="[Range].[ISSUE   DATE (Year)].[All]" allUniqueName="[Range].[ISSUE   DATE (Year)].[All]" dimensionUniqueName="[Range]" displayFolder="" count="2" memberValueDatatype="130" unbalanced="0"/>
    <cacheHierarchy uniqueName="[Range].[ISSUE   DATE (Quarter)]" caption="ISSUE   DATE (Quarter)" attribute="1" defaultMemberUniqueName="[Range].[ISSUE   DATE (Quarter)].[All]" allUniqueName="[Range].[ISSUE   DATE (Quarter)].[All]" dimensionUniqueName="[Range]" displayFolder="" count="0" memberValueDatatype="130" unbalanced="0"/>
    <cacheHierarchy uniqueName="[Range].[ISSUE   DATE (Month)]" caption="ISSUE   DATE (Month)" attribute="1" defaultMemberUniqueName="[Range].[ISSUE   DATE (Month)].[All]" allUniqueName="[Range].[ISSUE   DATE (Month)].[All]" dimensionUniqueName="[Range]" displayFolder="" count="0" memberValueDatatype="130" unbalanced="0"/>
    <cacheHierarchy uniqueName="[Range].[ISSUE   DATE (Month Index)]" caption="ISSUE   DATE (Month Index)" attribute="1" defaultMemberUniqueName="[Range].[ISSUE   DATE (Month Index)].[All]" allUniqueName="[Range].[ISSU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hidden="1">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mara Fernando" refreshedDate="46261.882462499998" createdVersion="8" refreshedVersion="8" minRefreshableVersion="3" recordCount="775" xr:uid="{C11C05A8-1EB0-4125-B650-866B3E78C826}">
  <cacheSource type="worksheet">
    <worksheetSource name="Table6"/>
  </cacheSource>
  <cacheFields count="54">
    <cacheField name="SI#" numFmtId="0">
      <sharedItems containsSemiMixedTypes="0" containsString="0" containsNumber="1" containsInteger="1" minValue="1" maxValue="775"/>
    </cacheField>
    <cacheField name="TRACKING#" numFmtId="0">
      <sharedItems/>
    </cacheField>
    <cacheField name="SHIPMENT TERM" numFmtId="0">
      <sharedItems/>
    </cacheField>
    <cacheField name="PORT OF LOADING" numFmtId="0">
      <sharedItems/>
    </cacheField>
    <cacheField name="SHIPMENT FOR" numFmtId="0">
      <sharedItems count="5">
        <s v="ISND 5-2"/>
        <s v="RUYA 09"/>
        <s v="HTS"/>
        <s v="BH2"/>
        <s v="ALK"/>
      </sharedItems>
    </cacheField>
    <cacheField name="HBL#" numFmtId="49">
      <sharedItems containsMixedTypes="1" containsNumber="1" containsInteger="1" minValue="25293" maxValue="20490005167"/>
    </cacheField>
    <cacheField name="TI / PI" numFmtId="0">
      <sharedItems count="3">
        <s v="PI"/>
        <s v="TI"/>
        <s v="RE-EXP"/>
      </sharedItems>
    </cacheField>
    <cacheField name="SHIPMENT BY" numFmtId="49">
      <sharedItems count="4">
        <s v="SEA"/>
        <s v="AIR"/>
        <s v="ROAD"/>
        <s v="EXPORT"/>
      </sharedItems>
    </cacheField>
    <cacheField name="SHIPPER" numFmtId="0">
      <sharedItems/>
    </cacheField>
    <cacheField name="SHIPPING LINE" numFmtId="0">
      <sharedItems containsBlank="1"/>
    </cacheField>
    <cacheField name="VESSEL/FLIGHT" numFmtId="0">
      <sharedItems containsBlank="1"/>
    </cacheField>
    <cacheField name="PORT SITE" numFmtId="0">
      <sharedItems/>
    </cacheField>
    <cacheField name="VOY. NO" numFmtId="0">
      <sharedItems containsBlank="1" containsMixedTypes="1" containsNumber="1" containsInteger="1" minValue="461" maxValue="202509"/>
    </cacheField>
    <cacheField name="AGENT" numFmtId="0">
      <sharedItems/>
    </cacheField>
    <cacheField name="ETA" numFmtId="0">
      <sharedItems containsSemiMixedTypes="0" containsNonDate="0" containsDate="1" containsString="0" minDate="2024-10-22T00:00:00" maxDate="2026-09-30T00:00:00" count="331">
        <d v="2024-10-22T00:00:00"/>
        <d v="2024-10-24T00:00:00"/>
        <d v="2024-12-02T00:00:00"/>
        <d v="2025-02-02T00:00:00"/>
        <d v="2025-02-13T00:00:00"/>
        <d v="2025-02-04T00:00:00"/>
        <d v="2025-02-12T00:00:00"/>
        <d v="2025-02-27T00:00:00"/>
        <d v="2025-01-13T00:00:00"/>
        <d v="2025-01-27T00:00:00"/>
        <d v="2025-02-05T00:00:00"/>
        <d v="2025-01-26T00:00:00"/>
        <d v="2025-03-12T00:00:00"/>
        <d v="2025-01-25T00:00:00"/>
        <d v="2025-01-24T00:00:00"/>
        <d v="2025-03-09T00:00:00"/>
        <d v="2025-04-05T00:00:00"/>
        <d v="2025-02-23T00:00:00"/>
        <d v="2025-02-09T00:00:00"/>
        <d v="2025-04-09T00:00:00"/>
        <d v="2025-04-12T00:00:00"/>
        <d v="2025-03-07T00:00:00"/>
        <d v="2025-03-10T00:00:00"/>
        <d v="2025-05-03T00:00:00"/>
        <d v="2025-03-03T00:00:00"/>
        <d v="2025-03-24T00:00:00"/>
        <d v="2025-03-23T00:00:00"/>
        <d v="2025-03-15T00:00:00"/>
        <d v="2025-03-17T00:00:00"/>
        <d v="2025-03-14T00:00:00"/>
        <d v="2025-05-23T00:00:00"/>
        <d v="2025-04-22T00:00:00"/>
        <d v="2025-03-19T00:00:00"/>
        <d v="2025-04-07T00:00:00"/>
        <d v="2025-05-04T00:00:00"/>
        <d v="2025-03-11T00:00:00"/>
        <d v="2025-04-26T00:00:00"/>
        <d v="2025-05-16T00:00:00"/>
        <d v="2025-03-21T00:00:00"/>
        <d v="2025-05-14T00:00:00"/>
        <d v="2025-05-29T00:00:00"/>
        <d v="2025-04-25T00:00:00"/>
        <d v="2025-05-31T00:00:00"/>
        <d v="2025-06-07T00:00:00"/>
        <d v="2025-04-01T00:00:00"/>
        <d v="2025-04-13T00:00:00"/>
        <d v="2025-05-15T00:00:00"/>
        <d v="2025-04-23T00:00:00"/>
        <d v="2025-06-08T00:00:00"/>
        <d v="2025-04-11T00:00:00"/>
        <d v="2025-05-28T00:00:00"/>
        <d v="2025-02-22T00:00:00"/>
        <d v="2025-04-17T00:00:00"/>
        <d v="2025-06-06T00:00:00"/>
        <d v="2025-06-15T00:00:00"/>
        <d v="2025-06-20T00:00:00"/>
        <d v="2025-05-02T00:00:00"/>
        <d v="2025-06-22T00:00:00"/>
        <d v="2025-06-23T00:00:00"/>
        <d v="2025-04-30T00:00:00"/>
        <d v="2025-07-11T00:00:00"/>
        <d v="2025-06-05T00:00:00"/>
        <d v="2025-05-10T00:00:00"/>
        <d v="2025-05-19T00:00:00"/>
        <d v="2025-06-30T00:00:00"/>
        <d v="2025-06-12T00:00:00"/>
        <d v="2025-05-18T00:00:00"/>
        <d v="2025-06-01T00:00:00"/>
        <d v="2025-06-21T00:00:00"/>
        <d v="2025-05-21T00:00:00"/>
        <d v="2025-05-24T00:00:00"/>
        <d v="2025-05-22T00:00:00"/>
        <d v="2025-06-04T00:00:00"/>
        <d v="2025-05-27T00:00:00"/>
        <d v="2025-05-17T00:00:00"/>
        <d v="2025-07-12T00:00:00"/>
        <d v="2025-08-11T00:00:00"/>
        <d v="2025-05-30T00:00:00"/>
        <d v="2025-12-24T00:00:00"/>
        <d v="2025-07-24T00:00:00"/>
        <d v="2025-07-26T00:00:00"/>
        <d v="2025-07-09T00:00:00"/>
        <d v="2025-07-14T00:00:00"/>
        <d v="2025-06-09T00:00:00"/>
        <d v="2025-06-02T00:00:00"/>
        <d v="2025-06-24T00:00:00"/>
        <d v="2025-06-11T00:00:00"/>
        <d v="2025-07-25T00:00:00"/>
        <d v="2025-08-02T00:00:00"/>
        <d v="2025-06-26T00:00:00"/>
        <d v="2025-08-08T00:00:00"/>
        <d v="2025-06-27T00:00:00"/>
        <d v="2025-08-05T00:00:00"/>
        <d v="2025-08-23T00:00:00"/>
        <d v="2025-08-10T00:00:00"/>
        <d v="2025-07-19T00:00:00"/>
        <d v="2025-07-02T00:00:00"/>
        <d v="2025-06-28T00:00:00"/>
        <d v="2025-08-09T00:00:00"/>
        <d v="2025-06-29T00:00:00"/>
        <d v="2025-07-31T00:00:00"/>
        <d v="2025-07-17T00:00:00"/>
        <d v="2025-07-10T00:00:00"/>
        <d v="2025-12-16T00:00:00"/>
        <d v="2025-08-04T00:00:00"/>
        <d v="2025-12-05T00:00:00"/>
        <d v="2025-08-26T00:00:00"/>
        <d v="2025-07-15T00:00:00"/>
        <d v="2025-09-07T00:00:00"/>
        <d v="2025-08-30T00:00:00"/>
        <d v="2025-07-13T00:00:00"/>
        <d v="2025-07-16T00:00:00"/>
        <d v="2025-09-19T00:00:00"/>
        <d v="2025-09-12T00:00:00"/>
        <d v="2025-09-23T00:00:00"/>
        <d v="2025-07-22T00:00:00"/>
        <d v="2025-08-01T00:00:00"/>
        <d v="2025-08-06T00:00:00"/>
        <d v="2026-01-05T00:00:00"/>
        <d v="2025-08-07T00:00:00"/>
        <d v="2025-09-01T00:00:00"/>
        <d v="2025-08-12T00:00:00"/>
        <d v="2025-09-09T00:00:00"/>
        <d v="2025-09-17T00:00:00"/>
        <d v="2025-10-14T00:00:00"/>
        <d v="2025-08-16T00:00:00"/>
        <d v="2025-08-24T00:00:00"/>
        <d v="2025-08-25T00:00:00"/>
        <d v="2025-10-04T00:00:00"/>
        <d v="2025-09-05T00:00:00"/>
        <d v="2025-09-21T00:00:00"/>
        <d v="2025-09-04T00:00:00"/>
        <d v="2025-11-27T00:00:00"/>
        <d v="2025-08-27T00:00:00"/>
        <d v="2025-10-05T00:00:00"/>
        <d v="2025-09-03T00:00:00"/>
        <d v="2025-09-27T00:00:00"/>
        <d v="2025-09-10T00:00:00"/>
        <d v="2025-11-03T00:00:00"/>
        <d v="2025-09-28T00:00:00"/>
        <d v="2025-10-01T00:00:00"/>
        <d v="2025-10-23T00:00:00"/>
        <d v="2025-10-10T00:00:00"/>
        <d v="2025-10-13T00:00:00"/>
        <d v="2025-11-15T00:00:00"/>
        <d v="2025-10-25T00:00:00"/>
        <d v="2025-12-02T00:00:00"/>
        <d v="2025-10-24T00:00:00"/>
        <d v="2025-10-26T00:00:00"/>
        <d v="2025-11-22T00:00:00"/>
        <d v="2025-08-18T00:00:00"/>
        <d v="2025-08-22T00:00:00"/>
        <d v="2025-10-21T00:00:00"/>
        <d v="2025-10-08T00:00:00"/>
        <d v="2025-10-29T00:00:00"/>
        <d v="2025-11-26T00:00:00"/>
        <d v="2025-11-04T00:00:00"/>
        <d v="2025-09-29T00:00:00"/>
        <d v="2025-11-24T00:00:00"/>
        <d v="2025-12-17T00:00:00"/>
        <d v="2026-01-19T00:00:00"/>
        <d v="2026-01-09T00:00:00"/>
        <d v="2026-01-03T00:00:00"/>
        <d v="2025-12-11T00:00:00"/>
        <d v="2025-11-05T00:00:00"/>
        <d v="2025-11-09T00:00:00"/>
        <d v="2025-12-28T00:00:00"/>
        <d v="2025-10-18T00:00:00"/>
        <d v="2025-11-06T00:00:00"/>
        <d v="2025-09-08T00:00:00"/>
        <d v="2025-09-16T00:00:00"/>
        <d v="2025-09-20T00:00:00"/>
        <d v="2025-09-22T00:00:00"/>
        <d v="2025-10-28T00:00:00"/>
        <d v="2025-11-10T00:00:00"/>
        <d v="2026-01-01T00:00:00"/>
        <d v="2025-11-16T00:00:00"/>
        <d v="2025-11-13T00:00:00"/>
        <d v="2026-01-15T00:00:00"/>
        <d v="2026-01-06T00:00:00"/>
        <d v="2025-11-20T00:00:00"/>
        <d v="2025-11-19T00:00:00"/>
        <d v="2026-01-14T00:00:00"/>
        <d v="2025-10-22T00:00:00"/>
        <d v="2025-11-30T00:00:00"/>
        <d v="2025-12-01T00:00:00"/>
        <d v="2025-11-29T00:00:00"/>
        <d v="2026-02-04T00:00:00"/>
        <d v="2026-01-31T00:00:00"/>
        <d v="2025-12-13T00:00:00"/>
        <d v="2025-12-26T00:00:00"/>
        <d v="2025-12-08T00:00:00"/>
        <d v="2025-12-12T00:00:00"/>
        <d v="2025-12-22T00:00:00"/>
        <d v="2025-12-29T00:00:00"/>
        <d v="2025-12-23T00:00:00"/>
        <d v="2026-01-07T00:00:00"/>
        <d v="2026-01-11T00:00:00"/>
        <d v="2025-12-20T00:00:00"/>
        <d v="2026-02-08T00:00:00"/>
        <d v="2026-01-20T00:00:00"/>
        <d v="2025-12-31T00:00:00"/>
        <d v="2026-01-04T00:00:00"/>
        <d v="2026-01-29T00:00:00"/>
        <d v="2025-07-20T00:00:00"/>
        <d v="2025-07-04T00:00:00"/>
        <d v="2026-01-22T00:00:00"/>
        <d v="2026-02-06T00:00:00"/>
        <d v="2026-01-17T00:00:00"/>
        <d v="2026-02-07T00:00:00"/>
        <d v="2026-02-01T00:00:00"/>
        <d v="2026-02-02T00:00:00"/>
        <d v="2026-02-10T00:00:00"/>
        <d v="2026-01-10T00:00:00"/>
        <d v="2025-12-07T00:00:00"/>
        <d v="2026-02-16T00:00:00"/>
        <d v="2026-03-30T00:00:00"/>
        <d v="2026-02-05T00:00:00"/>
        <d v="2026-01-18T00:00:00"/>
        <d v="2026-02-23T00:00:00"/>
        <d v="2026-01-27T00:00:00"/>
        <d v="2026-03-25T00:00:00"/>
        <d v="2026-04-20T00:00:00"/>
        <d v="2026-04-29T00:00:00"/>
        <d v="2026-05-15T00:00:00"/>
        <d v="2026-07-01T00:00:00"/>
        <d v="2026-06-18T00:00:00"/>
        <d v="2026-07-31T00:00:00"/>
        <d v="2026-02-03T00:00:00"/>
        <d v="2026-02-09T00:00:00"/>
        <d v="2026-06-11T00:00:00"/>
        <d v="2026-02-13T00:00:00"/>
        <d v="2026-04-18T00:00:00"/>
        <d v="2026-04-25T00:00:00"/>
        <d v="2026-02-15T00:00:00"/>
        <d v="2026-02-28T00:00:00"/>
        <d v="2026-03-15T00:00:00"/>
        <d v="2026-03-11T00:00:00"/>
        <d v="2026-03-26T00:00:00"/>
        <d v="2026-05-23T00:00:00"/>
        <d v="2026-04-27T00:00:00"/>
        <d v="2026-04-14T00:00:00"/>
        <d v="2026-05-08T00:00:00"/>
        <d v="2026-04-16T00:00:00"/>
        <d v="2025-09-06T00:00:00"/>
        <d v="2026-04-28T00:00:00"/>
        <d v="2026-07-05T00:00:00"/>
        <d v="2026-05-24T00:00:00"/>
        <d v="2026-07-11T00:00:00"/>
        <d v="2026-04-23T00:00:00"/>
        <d v="2026-04-24T00:00:00"/>
        <d v="2026-05-04T00:00:00"/>
        <d v="2026-03-29T00:00:00"/>
        <d v="2026-08-09T00:00:00"/>
        <d v="2026-05-10T00:00:00"/>
        <d v="2026-05-13T00:00:00"/>
        <d v="2026-05-17T00:00:00"/>
        <d v="2026-05-12T00:00:00"/>
        <d v="2026-06-04T00:00:00"/>
        <d v="2026-06-26T00:00:00"/>
        <d v="2026-05-16T00:00:00"/>
        <d v="2026-06-23T00:00:00"/>
        <d v="2026-05-28T00:00:00"/>
        <d v="2026-05-09T00:00:00"/>
        <d v="2026-05-20T00:00:00"/>
        <d v="2026-05-31T00:00:00"/>
        <d v="2026-06-02T00:00:00"/>
        <d v="2026-05-22T00:00:00"/>
        <d v="2026-05-25T00:00:00"/>
        <d v="2026-05-18T00:00:00"/>
        <d v="2026-05-21T00:00:00"/>
        <d v="2026-06-06T00:00:00"/>
        <d v="2026-06-01T00:00:00"/>
        <d v="2026-06-13T00:00:00"/>
        <d v="2026-06-03T00:00:00"/>
        <d v="2026-06-09T00:00:00"/>
        <d v="2026-09-05T00:00:00"/>
        <d v="2026-06-08T00:00:00"/>
        <d v="2026-08-05T00:00:00"/>
        <d v="2026-06-29T00:00:00"/>
        <d v="2026-06-28T00:00:00"/>
        <d v="2026-06-17T00:00:00"/>
        <d v="2026-06-21T00:00:00"/>
        <d v="2026-06-15T00:00:00"/>
        <d v="2026-06-14T00:00:00"/>
        <d v="2026-06-16T00:00:00"/>
        <d v="2026-07-07T00:00:00"/>
        <d v="2026-06-20T00:00:00"/>
        <d v="2026-06-25T00:00:00"/>
        <d v="2026-07-02T00:00:00"/>
        <d v="2026-06-07T00:00:00"/>
        <d v="2026-06-30T00:00:00"/>
        <d v="2026-06-24T00:00:00"/>
        <d v="2026-07-17T00:00:00"/>
        <d v="2026-07-10T00:00:00"/>
        <d v="2026-07-13T00:00:00"/>
        <d v="2026-08-31T00:00:00"/>
        <d v="2026-07-09T00:00:00"/>
        <d v="2026-07-15T00:00:00"/>
        <d v="2026-07-06T00:00:00"/>
        <d v="2026-08-27T00:00:00"/>
        <d v="2026-09-23T00:00:00"/>
        <d v="2026-07-14T00:00:00"/>
        <d v="2026-07-08T00:00:00"/>
        <d v="2026-07-12T00:00:00"/>
        <d v="2026-07-20T00:00:00"/>
        <d v="2026-09-29T00:00:00"/>
        <d v="2026-07-16T00:00:00"/>
        <d v="2026-07-18T00:00:00"/>
        <d v="2026-07-19T00:00:00"/>
        <d v="2026-07-25T00:00:00"/>
        <d v="2026-07-22T00:00:00"/>
        <d v="2026-07-23T00:00:00"/>
        <d v="2026-07-30T00:00:00"/>
        <d v="2026-08-04T00:00:00"/>
        <d v="2026-07-26T00:00:00"/>
        <d v="2026-08-28T00:00:00"/>
        <d v="2026-08-25T00:00:00"/>
        <d v="2026-08-30T00:00:00"/>
        <d v="2026-08-22T00:00:00"/>
        <d v="2026-08-24T00:00:00"/>
        <d v="2026-08-10T00:00:00"/>
        <d v="2026-09-20T00:00:00"/>
        <d v="2026-07-29T00:00:00"/>
        <d v="2026-08-02T00:00:00"/>
        <d v="2026-08-03T00:00:00"/>
        <d v="2026-08-06T00:00:00"/>
        <d v="2026-08-11T00:00:00"/>
        <d v="2026-08-15T00:00:00"/>
        <d v="2026-08-16T00:00:00"/>
        <d v="2026-08-20T00:00:00"/>
      </sharedItems>
      <fieldGroup par="53"/>
    </cacheField>
    <cacheField name="TYPE" numFmtId="0">
      <sharedItems containsBlank="1" containsMixedTypes="1" containsNumber="1" containsInteger="1" minValue="0" maxValue="0"/>
    </cacheField>
    <cacheField name="CONTAINER#" numFmtId="0">
      <sharedItems containsMixedTypes="1" containsNumber="1" containsInteger="1" minValue="0" maxValue="0"/>
    </cacheField>
    <cacheField name="QTY" numFmtId="0">
      <sharedItems containsString="0" containsBlank="1" containsNumber="1" minValue="0" maxValue="94140"/>
    </cacheField>
    <cacheField name="WEIGHT" numFmtId="43">
      <sharedItems containsString="0" containsBlank="1" containsNumber="1" minValue="0" maxValue="8772720"/>
    </cacheField>
    <cacheField name="UOM" numFmtId="0">
      <sharedItems/>
    </cacheField>
    <cacheField name="CBM" numFmtId="43">
      <sharedItems containsString="0" containsBlank="1" containsNumber="1" minValue="0" maxValue="107185.38"/>
    </cacheField>
    <cacheField name="ITEM DESCRIPTION" numFmtId="0">
      <sharedItems/>
    </cacheField>
    <cacheField name="COO" numFmtId="0">
      <sharedItems/>
    </cacheField>
    <cacheField name="INV/PKG LIST#" numFmtId="0">
      <sharedItems/>
    </cacheField>
    <cacheField name="PO#" numFmtId="0">
      <sharedItems containsBlank="1" containsMixedTypes="1" containsNumber="1" containsInteger="1" minValue="289" maxValue="233325000106"/>
    </cacheField>
    <cacheField name="DELIVERY TO" numFmtId="0">
      <sharedItems containsBlank="1"/>
    </cacheField>
    <cacheField name="REMARKS" numFmtId="0">
      <sharedItems containsBlank="1" containsMixedTypes="1" containsNumber="1" containsInteger="1" minValue="173" maxValue="173"/>
    </cacheField>
    <cacheField name="CURRENCY" numFmtId="0">
      <sharedItems/>
    </cacheField>
    <cacheField name="INVOICE VALUE" numFmtId="43">
      <sharedItems containsSemiMixedTypes="0" containsString="0" containsNumber="1" minValue="0" maxValue="178622083.96000001"/>
    </cacheField>
    <cacheField name="CONSIGNEE_x000a_ (CIPL)" numFmtId="0">
      <sharedItems containsBlank="1"/>
    </cacheField>
    <cacheField name="PROJECT OWNER" numFmtId="0">
      <sharedItems containsBlank="1" containsMixedTypes="1" containsNumber="1" containsInteger="1" minValue="29735" maxValue="29735"/>
    </cacheField>
    <cacheField name="WORK SCOPE" numFmtId="0">
      <sharedItems containsBlank="1"/>
    </cacheField>
    <cacheField name="DAYS TO ARRIVE" numFmtId="0">
      <sharedItems containsSemiMixedTypes="0" containsString="0" containsNumber="1" containsInteger="1" minValue="-674" maxValue="33"/>
    </cacheField>
    <cacheField name="ARRIVED DATE" numFmtId="0">
      <sharedItems containsSemiMixedTypes="0" containsNonDate="0" containsDate="1" containsString="0" minDate="2024-10-22T00:00:00" maxDate="2027-01-01T00:00:00"/>
    </cacheField>
    <cacheField name="SHIPMENT STATUS" numFmtId="0">
      <sharedItems containsBlank="1" count="6">
        <s v="COMPLETED"/>
        <s v="NOT SHIPPED"/>
        <s v="IN TRANSIT"/>
        <m u="1"/>
        <s v="ARRIVED" u="1"/>
        <s v="UNDER CLEARANCE" u="1"/>
      </sharedItems>
    </cacheField>
    <cacheField name="MOVED TO " numFmtId="0">
      <sharedItems containsBlank="1" count="28">
        <s v="GAC_OY_WUK "/>
        <s v="QSTS"/>
        <s v="NA"/>
        <s v="WASCO - QATAR"/>
        <s v="GAC_WH (ST.24)"/>
        <s v="PMT"/>
        <s v="UPF, MIC"/>
        <s v="SPEM OY_RLIC (N20)"/>
        <s v="GAC_OY_RLIC"/>
        <s v="GAC_CHEM_WUK"/>
        <s v="ONBOARD"/>
        <s v="SPEM INDR WH (FSL)"/>
        <s v="GAC_OY_WUK"/>
        <s v="OFFSHORE"/>
        <s v="CHINA"/>
        <s v="GAC WH (HAZ)"/>
        <s v="TBA"/>
        <s v="BO RUN XIN FENG"/>
        <s v="KSA"/>
        <s v="MILAHA_SHIPYARD (MIC)"/>
        <s v="DIME DOHA"/>
        <s v="SPEM OCEAN_GWC_ESSA"/>
        <s v="GAC_OY_AL KHOR"/>
        <m u="1"/>
        <s v="CANCELLED" u="1"/>
        <s v="GAC_WH (ST24)" u="1"/>
        <s v="GAC WH (ST.24)" u="1"/>
        <s v="SALAH PORT, OMAN" u="1"/>
      </sharedItems>
    </cacheField>
    <cacheField name="MOVED DATE" numFmtId="0">
      <sharedItems containsNonDate="0" containsDate="1" containsString="0" containsBlank="1" minDate="2024-10-23T00:00:00" maxDate="2026-09-06T00:00:00"/>
    </cacheField>
    <cacheField name="EX. RATE" numFmtId="164">
      <sharedItems containsString="0" containsBlank="1" containsNumber="1" minValue="0" maxValue="4.9660500000000001"/>
    </cacheField>
    <cacheField name="INVOICE VALUE_ACTUAL" numFmtId="0">
      <sharedItems containsString="0" containsBlank="1" containsNumber="1" minValue="0" maxValue="66763124.682800002"/>
    </cacheField>
    <cacheField name="FREIGHT CERTITICATE AMOUNT" numFmtId="43">
      <sharedItems containsString="0" containsBlank="1" containsNumber="1" minValue="0" maxValue="4459790"/>
    </cacheField>
    <cacheField name="INSURANCE VALUE" numFmtId="43">
      <sharedItems containsString="0" containsBlank="1" containsNumber="1" minValue="0" maxValue="691261.07009513292"/>
    </cacheField>
    <cacheField name="CIF VALUE" numFmtId="0">
      <sharedItems containsString="0" containsBlank="1" containsNumber="1" minValue="0" maxValue="69817368.079608425"/>
    </cacheField>
    <cacheField name="ACTUAL CUSTOM DUTY" numFmtId="43">
      <sharedItems containsString="0" containsBlank="1" containsNumber="1" minValue="0" maxValue="3490868.4039804214"/>
    </cacheField>
    <cacheField name="ACTUAL LEGALIZATION CHGS" numFmtId="43">
      <sharedItems containsString="0" containsBlank="1" containsNumber="1" minValue="0" maxValue="400578.7480968"/>
    </cacheField>
    <cacheField name="ACTUAL DUTY AMOUNT" numFmtId="43">
      <sharedItems containsString="0" containsBlank="1" containsNumber="1" containsInteger="1" minValue="0" maxValue="3902905"/>
    </cacheField>
    <cacheField name="DUTY PAID BY" numFmtId="0">
      <sharedItems containsBlank="1" count="11">
        <s v="GAC+2.5%"/>
        <s v="NA"/>
        <s v="COOEC ADVR."/>
        <s v="COOEC BG"/>
        <s v="COOEC PAID INVOICE"/>
        <s v="COOEC TI BG"/>
        <s v="GAC"/>
        <m/>
        <s v="SHIPPER"/>
        <s v="COOEC ADVR5M."/>
        <s v="GAC+ 2.5%" u="1"/>
      </sharedItems>
    </cacheField>
    <cacheField name="CUSTOM DECLARTAION #" numFmtId="43">
      <sharedItems containsBlank="1"/>
    </cacheField>
    <cacheField name="CUSTOM DECLARATION DATE" numFmtId="0">
      <sharedItems containsDate="1" containsBlank="1" containsMixedTypes="1" minDate="2024-10-22T00:00:00" maxDate="2525-05-09T00:00:00"/>
    </cacheField>
    <cacheField name="DUTY FREE CIF VALUE (QAR)" numFmtId="0">
      <sharedItems containsString="0" containsBlank="1" containsNumber="1" minValue="0" maxValue="113746.12"/>
    </cacheField>
    <cacheField name="ADDITIONAL _x000a_CNTR/PKG (QAR)" numFmtId="43">
      <sharedItems containsString="0" containsBlank="1" containsNumber="1" minValue="-224483.71022258201" maxValue="8507"/>
    </cacheField>
    <cacheField name="ETA YEAR" numFmtId="0">
      <sharedItems containsSemiMixedTypes="0" containsString="0" containsNumber="1" containsInteger="1" minValue="2024" maxValue="2026" count="3">
        <n v="2024"/>
        <n v="2025"/>
        <n v="2026"/>
      </sharedItems>
    </cacheField>
    <cacheField name="ETA MONTH" numFmtId="0">
      <sharedItems count="12">
        <s v="October"/>
        <s v="December"/>
        <s v="February"/>
        <s v="January"/>
        <s v="March"/>
        <s v="April"/>
        <s v="May"/>
        <s v="June"/>
        <s v="July"/>
        <s v="August"/>
        <s v="September"/>
        <s v="November"/>
      </sharedItems>
    </cacheField>
    <cacheField name="SHIPMENT FROM" numFmtId="0">
      <sharedItems containsBlank="1" count="23">
        <s v="ROMANIA"/>
        <s v="ITALY"/>
        <s v="BELGIUM"/>
        <s v="CHINA"/>
        <s v="MALAYSIA"/>
        <s v="UAE"/>
        <s v="INDONESIA"/>
        <s v="INDIA"/>
        <s v="QATAR"/>
        <s v="UK"/>
        <s v="HONGKONG"/>
        <s v="NETHERLANDS"/>
        <s v="SINGAPORE"/>
        <s v="IRELAND"/>
        <s v="USA"/>
        <s v="TURKEY"/>
        <s v="FRANCE"/>
        <s v="GERMANY"/>
        <s v="KOREA"/>
        <s v="NORWAY"/>
        <s v="KORA"/>
        <s v="JAPAN"/>
        <m u="1"/>
      </sharedItems>
    </cacheField>
    <cacheField name="Months (ETA)" numFmtId="0" databaseField="0">
      <fieldGroup base="14">
        <rangePr groupBy="months" startDate="2024-10-22T00:00:00" endDate="2026-09-30T00:00:00"/>
        <groupItems count="14">
          <s v="&lt;22/10/2024"/>
          <s v="Jan"/>
          <s v="Feb"/>
          <s v="Mar"/>
          <s v="Apr"/>
          <s v="May"/>
          <s v="Jun"/>
          <s v="Jul"/>
          <s v="Aug"/>
          <s v="Sep"/>
          <s v="Oct"/>
          <s v="Nov"/>
          <s v="Dec"/>
          <s v="&gt;30/09/2026"/>
        </groupItems>
      </fieldGroup>
    </cacheField>
  </cacheFields>
  <extLst>
    <ext xmlns:x14="http://schemas.microsoft.com/office/spreadsheetml/2009/9/main" uri="{725AE2AE-9491-48be-B2B4-4EB974FC3084}">
      <x14:pivotCacheDefinition pivotCacheId="1000095216"/>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hamara Fernando" refreshedDate="46275.370063194445" createdVersion="8" refreshedVersion="8" minRefreshableVersion="3" recordCount="1179" xr:uid="{8E6487D7-D972-4CCD-8211-365BA1459542}">
  <cacheSource type="worksheet">
    <worksheetSource name="Table2"/>
  </cacheSource>
  <cacheFields count="15">
    <cacheField name="MONTH" numFmtId="17">
      <sharedItems containsDate="1" containsMixedTypes="1" minDate="2024-10-01T00:00:00" maxDate="2026-07-02T00:00:00"/>
    </cacheField>
    <cacheField name="GAC INVOICE NO" numFmtId="0">
      <sharedItems containsMixedTypes="1" containsNumber="1" containsInteger="1" minValue="22110638" maxValue="6000013977"/>
    </cacheField>
    <cacheField name="COOEC REF." numFmtId="0">
      <sharedItems/>
    </cacheField>
    <cacheField name="HBL No." numFmtId="0">
      <sharedItems containsMixedTypes="1" containsNumber="1" containsInteger="1" minValue="17409783" maxValue="95500068507"/>
    </cacheField>
    <cacheField name="JOB NO" numFmtId="0">
      <sharedItems containsMixedTypes="1" containsNumber="1" containsInteger="1" minValue="22059505" maxValue="6000009167"/>
    </cacheField>
    <cacheField name="DESTINATION PORT" numFmtId="0">
      <sharedItems containsBlank="1" count="25">
        <s v="HAMAD PORT"/>
        <s v="HAMAD AIR PORT"/>
        <s v="RAS LAFAN PORT"/>
        <s v="GAC OY_AL WUKAIR"/>
        <s v="GAC WH ST.24"/>
        <s v="WASCO-QFZ"/>
        <s v="QATAR SHIPYARD "/>
        <s v="QATAR SHIPYARD"/>
        <s v="GAC CHEM WH"/>
        <s v="XINGANG,CHINA"/>
        <s v="QINGDAO, CHINA"/>
        <s v="TIANJIN, CHINA"/>
        <s v="GAOLAN, CHINA"/>
        <s v="CHENNAI-INDIA"/>
        <s v="ABU SAMRA"/>
        <s v="SALAH PORT, OMAN"/>
        <s v="RAS LAFAN"/>
        <s v="RLIC G45 GAC OY"/>
        <s v="RAS LAFFAN PORT" u="1"/>
        <m u="1"/>
        <s v="PI" u="1"/>
        <s v="TI" u="1"/>
        <s v="STORAGE" u="1"/>
        <s v="RE-EXP" u="1"/>
        <e v="#N/A" u="1"/>
      </sharedItems>
    </cacheField>
    <cacheField name="PROJECT " numFmtId="0">
      <sharedItems count="5">
        <s v="ISND5-2"/>
        <s v="RUYA09"/>
        <s v="BH2"/>
        <s v="ALK"/>
        <s v="RUYA 09" u="1"/>
      </sharedItems>
    </cacheField>
    <cacheField name="SERVICE TYPE" numFmtId="0">
      <sharedItems count="6">
        <s v="Custom Duty &amp; Legalization"/>
        <s v="Customs Clearance &amp; Transportation"/>
        <s v="Storage &amp; Handling Charges"/>
        <s v="Disposal Charges"/>
        <s v="Custom Duty &amp; Legalization " u="1"/>
        <s v="Customs Clearance &amp; Transportation " u="1"/>
      </sharedItems>
    </cacheField>
    <cacheField name="INVOICE AMOUNT QAR" numFmtId="43">
      <sharedItems containsMixedTypes="1" containsNumber="1" minValue="20" maxValue="3890819"/>
    </cacheField>
    <cacheField name="PAID TO GAC AMOUNT (QAR)" numFmtId="43">
      <sharedItems containsString="0" containsBlank="1" containsNumber="1" minValue="20" maxValue="3890819"/>
    </cacheField>
    <cacheField name="PAYMENT TRANSFER DATE" numFmtId="0">
      <sharedItems containsNonDate="0" containsDate="1" containsString="0" containsBlank="1" minDate="2025-01-09T00:00:00" maxDate="2026-08-24T00:00:00"/>
    </cacheField>
    <cacheField name="INV. SUBMISSION TO COOEC FINANCE DATE" numFmtId="0">
      <sharedItems containsNonDate="0" containsDate="1" containsString="0" containsBlank="1" minDate="2024-11-10T00:00:00" maxDate="2026-08-29T00:00:00"/>
    </cacheField>
    <cacheField name="PAID BY" numFmtId="0">
      <sharedItems count="7">
        <s v="GAC+2.5%"/>
        <s v="COOEC PAID INVOICE"/>
        <s v="COOEC ADVR."/>
        <s v="COOEC BG"/>
        <s v="COOEC TI BG"/>
        <s v="GAC"/>
        <s v="COOEC ADVR5M."/>
      </sharedItems>
    </cacheField>
    <cacheField name="YEAR" numFmtId="0">
      <sharedItems containsSemiMixedTypes="0" containsString="0" containsNumber="1" containsInteger="1" minValue="2024" maxValue="2026" count="3">
        <n v="2024"/>
        <n v="2025"/>
        <n v="2026"/>
      </sharedItems>
    </cacheField>
    <cacheField name="MM" numFmtId="0">
      <sharedItems count="12">
        <s v="October"/>
        <s v="November"/>
        <s v="December"/>
        <s v="January"/>
        <s v="February"/>
        <s v="March"/>
        <s v="May"/>
        <s v="April"/>
        <s v="June"/>
        <s v="July"/>
        <s v="August"/>
        <s v="September"/>
      </sharedItems>
    </cacheField>
  </cacheFields>
  <extLst>
    <ext xmlns:x14="http://schemas.microsoft.com/office/spreadsheetml/2009/9/main" uri="{725AE2AE-9491-48be-B2B4-4EB974FC3084}">
      <x14:pivotCacheDefinition pivotCacheId="1506533354"/>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160.51562997685" backgroundQuery="1" createdVersion="3" refreshedVersion="8" minRefreshableVersion="3" recordCount="0" supportSubquery="1" supportAdvancedDrill="1" xr:uid="{0FEC866B-C037-4F4C-B0B6-861182542D7F}">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NO]" caption="NO" attribute="1" defaultMemberUniqueName="[Range].[NO].[All]" allUniqueName="[Range].[NO].[All]" dimensionUniqueName="[Range]" displayFolder="" count="0" memberValueDatatype="20" unbalanced="0"/>
    <cacheHierarchy uniqueName="[Range].[VESSEL NAME]" caption="VESSEL NAME" attribute="1" defaultMemberUniqueName="[Range].[VESSEL NAME].[All]" allUniqueName="[Range].[VESSEL NAME].[All]" dimensionUniqueName="[Range]" displayFolder="" count="0" memberValueDatatype="130" unbalanced="0"/>
    <cacheHierarchy uniqueName="[Range].[PROJECT]" caption="PROJECT" attribute="1" defaultMemberUniqueName="[Range].[PROJECT].[All]" allUniqueName="[Range].[PROJECT].[All]" dimensionUniqueName="[Range]" displayFolder="" count="2" memberValueDatatype="130" unbalanced="0"/>
    <cacheHierarchy uniqueName="[Range].[TYPE OF VESSEL]" caption="TYPE OF VESSEL" attribute="1" defaultMemberUniqueName="[Range].[TYPE OF VESSEL].[All]" allUniqueName="[Range].[TYPE OF VESSEL].[All]" dimensionUniqueName="[Range]" displayFolder="" count="0"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0" memberValueDatatype="130" unbalanced="0"/>
    <cacheHierarchy uniqueName="[Range].[IMO/OFFICIAL NO]" caption="IMO/OFFICIAL NO" attribute="1" defaultMemberUniqueName="[Range].[IMO/OFFICIAL NO].[All]" allUniqueName="[Range].[IMO/OFFICIAL NO].[All]" dimensionUniqueName="[Range]" displayFolder="" count="0" memberValueDatatype="130" unbalanced="0"/>
    <cacheHierarchy uniqueName="[Range].[ISSUE   DATE]" caption="ISSUE   DATE" attribute="1" time="1" defaultMemberUniqueName="[Range].[ISSUE   DATE].[All]" allUniqueName="[Range].[ISSUE   DATE].[All]" dimensionUniqueName="[Range]" displayFolder="" count="0" memberValueDatatype="7" unbalanced="0"/>
    <cacheHierarchy uniqueName="[Range].[EXPIRY DATE]" caption="EXPIRY DATE" attribute="1" time="1" defaultMemberUniqueName="[Range].[EXPIRY DATE].[All]" allUniqueName="[Range].[EXPIRY DATE].[All]" dimensionUniqueName="[Range]" displayFolder="" count="0" memberValueDatatype="7" unbalanced="0"/>
    <cacheHierarchy uniqueName="[Range].[VALIDITY   FOR]" caption="VALIDITY   FOR" attribute="1" defaultMemberUniqueName="[Range].[VALIDITY   FOR].[All]" allUniqueName="[Range].[VALIDITY   FOR].[All]" dimensionUniqueName="[Range]" displayFolder="" count="0" memberValueDatatype="130" unbalanced="0"/>
    <cacheHierarchy uniqueName="[Range].[DATES TO EXPIRE]" caption="DATES TO EXPIRE" attribute="1" defaultMemberUniqueName="[Range].[DATES TO EXPIRE].[All]" allUniqueName="[Range].[DATES TO EXPIRE].[All]" dimensionUniqueName="[Range]" displayFolder="" count="0" memberValueDatatype="20" unbalanced="0"/>
    <cacheHierarchy uniqueName="[Range].[FLAG]" caption="FLAG" attribute="1" defaultMemberUniqueName="[Range].[FLAG].[All]" allUniqueName="[Range].[FLAG].[All]" dimensionUniqueName="[Range]" displayFolder="" count="0" memberValueDatatype="130" unbalanced="0"/>
    <cacheHierarchy uniqueName="[Range].[SHIPING AGENT]" caption="SHIPING AGENT" attribute="1" defaultMemberUniqueName="[Range].[SHIPING AGENT].[All]" allUniqueName="[Range].[SHIPING AGENT].[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CERTIFICATE NO.]" caption="CERTIFICATE NO." attribute="1" defaultMemberUniqueName="[Range].[CERTIFICATE NO.].[All]" allUniqueName="[Range].[CERTIFICATE NO.].[All]" dimensionUniqueName="[Range]" displayFolder="" count="0" memberValueDatatype="130" unbalanced="0"/>
    <cacheHierarchy uniqueName="[Range].[VESSEL TYPES]" caption="VESSEL TYPES" attribute="1" defaultMemberUniqueName="[Range].[VESSEL TYPES].[All]" allUniqueName="[Range].[VESSEL TYPES].[All]" dimensionUniqueName="[Range]" displayFolder="" count="0" memberValueDatatype="130" unbalanced="0"/>
    <cacheHierarchy uniqueName="[Range].[ISSUE   DATE (Year)]" caption="ISSUE   DATE (Year)" attribute="1" defaultMemberUniqueName="[Range].[ISSUE   DATE (Year)].[All]" allUniqueName="[Range].[ISSUE   DATE (Year)].[All]" dimensionUniqueName="[Range]" displayFolder="" count="0" memberValueDatatype="130" unbalanced="0"/>
    <cacheHierarchy uniqueName="[Range].[ISSUE   DATE (Quarter)]" caption="ISSUE   DATE (Quarter)" attribute="1" defaultMemberUniqueName="[Range].[ISSUE   DATE (Quarter)].[All]" allUniqueName="[Range].[ISSUE   DATE (Quarter)].[All]" dimensionUniqueName="[Range]" displayFolder="" count="0" memberValueDatatype="130" unbalanced="0"/>
    <cacheHierarchy uniqueName="[Range].[ISSUE   DATE (Month)]" caption="ISSUE   DATE (Month)" attribute="1" defaultMemberUniqueName="[Range].[ISSUE   DATE (Month)].[All]" allUniqueName="[Range].[ISSUE   DATE (Month)].[All]" dimensionUniqueName="[Range]" displayFolder="" count="0" memberValueDatatype="130" unbalanced="0"/>
    <cacheHierarchy uniqueName="[Range].[ISSUE   DATE (Month Index)]" caption="ISSUE   DATE (Month Index)" attribute="1" defaultMemberUniqueName="[Range].[ISSUE   DATE (Month Index)].[All]" allUniqueName="[Range].[ISSU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hidden="1">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282644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ara Fernando" refreshedDate="46160.527376157406" backgroundQuery="1" createdVersion="3" refreshedVersion="8" minRefreshableVersion="3" recordCount="0" supportSubquery="1" supportAdvancedDrill="1" xr:uid="{ED60DDC8-3510-48BB-9FBB-736897112AEA}">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Range].[NO]" caption="NO" attribute="1" defaultMemberUniqueName="[Range].[NO].[All]" allUniqueName="[Range].[NO].[All]" dimensionUniqueName="[Range]" displayFolder="" count="0" memberValueDatatype="20" unbalanced="0"/>
    <cacheHierarchy uniqueName="[Range].[VESSEL NAME]" caption="VESSEL NAME" attribute="1" defaultMemberUniqueName="[Range].[VESSEL NAME].[All]" allUniqueName="[Range].[VESSEL NAME].[All]" dimensionUniqueName="[Range]" displayFolder="" count="0" memberValueDatatype="130" unbalanced="0"/>
    <cacheHierarchy uniqueName="[Range].[PROJECT]" caption="PROJECT" attribute="1" defaultMemberUniqueName="[Range].[PROJECT].[All]" allUniqueName="[Range].[PROJECT].[All]" dimensionUniqueName="[Range]" displayFolder="" count="0" memberValueDatatype="130" unbalanced="0"/>
    <cacheHierarchy uniqueName="[Range].[TYPE OF VESSEL]" caption="TYPE OF VESSEL" attribute="1" defaultMemberUniqueName="[Range].[TYPE OF VESSEL].[All]" allUniqueName="[Range].[TYPE OF VESSEL].[All]" dimensionUniqueName="[Range]" displayFolder="" count="0" memberValueDatatype="130" unbalanced="0"/>
    <cacheHierarchy uniqueName="[Range].[MARINE ACTIVITIES LOCATION]" caption="MARINE ACTIVITIES LOCATION" attribute="1" defaultMemberUniqueName="[Range].[MARINE ACTIVITIES LOCATION].[All]" allUniqueName="[Range].[MARINE ACTIVITIES LOCATION].[All]" dimensionUniqueName="[Range]" displayFolder="" count="0" memberValueDatatype="130" unbalanced="0"/>
    <cacheHierarchy uniqueName="[Range].[IMO/OFFICIAL NO]" caption="IMO/OFFICIAL NO" attribute="1" defaultMemberUniqueName="[Range].[IMO/OFFICIAL NO].[All]" allUniqueName="[Range].[IMO/OFFICIAL NO].[All]" dimensionUniqueName="[Range]" displayFolder="" count="0" memberValueDatatype="130" unbalanced="0"/>
    <cacheHierarchy uniqueName="[Range].[ISSUE   DATE]" caption="ISSUE   DATE" attribute="1" time="1" defaultMemberUniqueName="[Range].[ISSUE   DATE].[All]" allUniqueName="[Range].[ISSUE   DATE].[All]" dimensionUniqueName="[Range]" displayFolder="" count="0" memberValueDatatype="7" unbalanced="0"/>
    <cacheHierarchy uniqueName="[Range].[EXPIRY DATE]" caption="EXPIRY DATE" attribute="1" time="1" defaultMemberUniqueName="[Range].[EXPIRY DATE].[All]" allUniqueName="[Range].[EXPIRY DATE].[All]" dimensionUniqueName="[Range]" displayFolder="" count="0" memberValueDatatype="7" unbalanced="0"/>
    <cacheHierarchy uniqueName="[Range].[VALIDITY   FOR]" caption="VALIDITY   FOR" attribute="1" defaultMemberUniqueName="[Range].[VALIDITY   FOR].[All]" allUniqueName="[Range].[VALIDITY   FOR].[All]" dimensionUniqueName="[Range]" displayFolder="" count="0" memberValueDatatype="130" unbalanced="0"/>
    <cacheHierarchy uniqueName="[Range].[DATES TO EXPIRE]" caption="DATES TO EXPIRE" attribute="1" defaultMemberUniqueName="[Range].[DATES TO EXPIRE].[All]" allUniqueName="[Range].[DATES TO EXPIRE].[All]" dimensionUniqueName="[Range]" displayFolder="" count="0" memberValueDatatype="20" unbalanced="0"/>
    <cacheHierarchy uniqueName="[Range].[FLAG]" caption="FLAG" attribute="1" defaultMemberUniqueName="[Range].[FLAG].[All]" allUniqueName="[Range].[FLAG].[All]" dimensionUniqueName="[Range]" displayFolder="" count="0" memberValueDatatype="130" unbalanced="0"/>
    <cacheHierarchy uniqueName="[Range].[SHIPING AGENT]" caption="SHIPING AGENT" attribute="1" defaultMemberUniqueName="[Range].[SHIPING AGENT].[All]" allUniqueName="[Range].[SHIPING AGENT].[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ERTIFICATE NO.]" caption="CERTIFICATE NO." attribute="1" defaultMemberUniqueName="[Range].[CERTIFICATE NO.].[All]" allUniqueName="[Range].[CERTIFICATE NO.].[All]" dimensionUniqueName="[Range]" displayFolder="" count="0" memberValueDatatype="130" unbalanced="0"/>
    <cacheHierarchy uniqueName="[Range].[VESSEL TYPES]" caption="VESSEL TYPES" attribute="1" defaultMemberUniqueName="[Range].[VESSEL TYPES].[All]" allUniqueName="[Range].[VESSEL TYPES].[All]" dimensionUniqueName="[Range]" displayFolder="" count="0" memberValueDatatype="130" unbalanced="0"/>
    <cacheHierarchy uniqueName="[Range].[ISSUE   DATE (Year)]" caption="ISSUE   DATE (Year)" attribute="1" defaultMemberUniqueName="[Range].[ISSUE   DATE (Year)].[All]" allUniqueName="[Range].[ISSUE   DATE (Year)].[All]" dimensionUniqueName="[Range]" displayFolder="" count="2" memberValueDatatype="130" unbalanced="0"/>
    <cacheHierarchy uniqueName="[Range].[ISSUE   DATE (Quarter)]" caption="ISSUE   DATE (Quarter)" attribute="1" defaultMemberUniqueName="[Range].[ISSUE   DATE (Quarter)].[All]" allUniqueName="[Range].[ISSUE   DATE (Quarter)].[All]" dimensionUniqueName="[Range]" displayFolder="" count="0" memberValueDatatype="130" unbalanced="0"/>
    <cacheHierarchy uniqueName="[Range].[ISSUE   DATE (Month)]" caption="ISSUE   DATE (Month)" attribute="1" defaultMemberUniqueName="[Range].[ISSUE   DATE (Month)].[All]" allUniqueName="[Range].[ISSUE   DATE (Month)].[All]" dimensionUniqueName="[Range]" displayFolder="" count="0" memberValueDatatype="130" unbalanced="0"/>
    <cacheHierarchy uniqueName="[Range].[ISSUE   DATE (Month Index)]" caption="ISSUE   DATE (Month Index)" attribute="1" defaultMemberUniqueName="[Range].[ISSUE   DATE (Month Index)].[All]" allUniqueName="[Range].[ISSU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VESSEL NAME]" caption="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VESSEL NAME]" caption="Distinct Count of VESSEL NAME" measure="1" displayFolder="" measureGroup="Range" count="0" hidden="1">
      <extLst>
        <ext xmlns:x15="http://schemas.microsoft.com/office/spreadsheetml/2010/11/main" uri="{B97F6D7D-B522-45F9-BDA1-12C45D357490}">
          <x15:cacheHierarchy aggregatedColumn="1"/>
        </ext>
      </extLst>
    </cacheHierarchy>
    <cacheHierarchy uniqueName="[Measures].[Count of CERTIFICATE NO.]" caption="Count of CERTIFICATE NO." measure="1" displayFolder="" measureGroup="Range" count="0" hidden="1">
      <extLst>
        <ext xmlns:x15="http://schemas.microsoft.com/office/spreadsheetml/2010/11/main" uri="{B97F6D7D-B522-45F9-BDA1-12C45D357490}">
          <x15:cacheHierarchy aggregatedColumn="14"/>
        </ext>
      </extLst>
    </cacheHierarchy>
    <cacheHierarchy uniqueName="[Measures].[Sum of DATES TO EXPIRE]" caption="Sum of DATES TO EXPIRE" measure="1" displayFolder="" measureGroup="Range"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7488788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n v="1"/>
    <s v="SCN-ISND-0010S-FQ"/>
    <s v="CIF"/>
    <s v="CONSTANTA, ROMANIA"/>
    <x v="0"/>
    <s v="242979017"/>
    <x v="0"/>
    <x v="0"/>
    <s v="SILCOTUB S A"/>
    <s v="MARESK"/>
    <s v="AS NINA/GSL ELIZABETH"/>
    <s v="HAMAD PORT"/>
    <s v="434S/443N"/>
    <s v="GAC-QATAR"/>
    <x v="0"/>
    <s v="1x40'GP"/>
    <s v="MSKU9475091"/>
    <n v="4"/>
    <n v="2200"/>
    <s v="PACKAGES"/>
    <n v="1.28"/>
    <s v="35 PIECES OF SEAMLESS STEEL PIPES "/>
    <s v="YES"/>
    <s v="000010700"/>
    <s v="Z2024KELXBWT0167    "/>
    <s v="UPF, MIC"/>
    <s v="XHT-TENARISPIPES to Qatar1st lot"/>
    <s v="USD"/>
    <n v="5542.27"/>
    <s v="COOEC-QATAR"/>
    <s v="CNOOC Offshore Engineering Solutions"/>
    <s v="Qingdao Company"/>
    <n v="-674"/>
    <d v="2024-10-22T00:00:00"/>
    <x v="0"/>
    <x v="0"/>
    <d v="2024-10-23T00:00:00"/>
    <n v="3.64"/>
    <n v="20173.862800000003"/>
    <n v="0"/>
    <n v="0"/>
    <n v="20173.862800000003"/>
    <n v="1008.6931400000002"/>
    <m/>
    <n v="2409"/>
    <x v="0"/>
    <s v="5SI60030151609"/>
    <d v="2024-10-22T00:00:00"/>
    <m/>
    <m/>
    <x v="0"/>
    <x v="0"/>
    <x v="0"/>
  </r>
  <r>
    <n v="2"/>
    <s v="SCN-ISND-0017S-FQ"/>
    <s v="CIF"/>
    <s v="GINOA, LIGURIA, ITALY"/>
    <x v="0"/>
    <s v="OOLU2152106620"/>
    <x v="0"/>
    <x v="0"/>
    <s v="DALMINE S. P. A"/>
    <s v="OOCL"/>
    <s v="SOFIA EXPRESS/CMA CGM NEVADA"/>
    <s v="HAMAD PORT"/>
    <s v="2427E/0MDC0E1MA"/>
    <s v="GAC-QATAR"/>
    <x v="0"/>
    <s v="1x40'HQ"/>
    <s v="TRHU5397836"/>
    <n v="10"/>
    <n v="11786"/>
    <s v="PACKAGES"/>
    <n v="9.1999999999999993"/>
    <s v="SEAMLESS STEEL PIPES"/>
    <s v="YES"/>
    <s v="000011928 / 000011929"/>
    <s v="Z2024KELXBWT0167    "/>
    <s v="GAC_OY_WUK "/>
    <s v="XHT PIPES to Qatar 2nd lot ETA10.15"/>
    <s v="USD"/>
    <n v="30527.74"/>
    <s v="COOEC-QATAR"/>
    <s v="CNOOC Offshore Engineering Solutions"/>
    <s v="Qingdao Company"/>
    <n v="-674"/>
    <d v="2024-10-22T00:00:00"/>
    <x v="0"/>
    <x v="0"/>
    <d v="2024-10-24T00:00:00"/>
    <n v="3.64"/>
    <n v="111120.97360000001"/>
    <n v="0"/>
    <n v="0"/>
    <n v="111120.97360000001"/>
    <n v="5556.0486800000008"/>
    <m/>
    <n v="8456"/>
    <x v="0"/>
    <s v="5SI60030151534"/>
    <d v="2024-10-22T00:00:00"/>
    <m/>
    <m/>
    <x v="0"/>
    <x v="0"/>
    <x v="1"/>
  </r>
  <r>
    <n v="3"/>
    <s v="SCN-ISND-0019S-FQ"/>
    <s v="CIF"/>
    <s v="ANTWERP, BELGIUM"/>
    <x v="0"/>
    <n v="17409783"/>
    <x v="0"/>
    <x v="0"/>
    <s v="ARCELOR INTERNATIONAL STEEL TRADING (CHINA) CO., LTD"/>
    <s v="SACO SHIPPING LINE"/>
    <s v="EUGEN MAERSK/MSC LAURENCE"/>
    <s v="HAMAD PORT"/>
    <s v="436E/IS443A"/>
    <s v="GAC-QATAR"/>
    <x v="1"/>
    <s v="LCL"/>
    <s v="TGBU7860150"/>
    <n v="16"/>
    <n v="6498"/>
    <s v="PACKAGES"/>
    <n v="5.0060000000000002"/>
    <s v="ROLL SECTIONS"/>
    <s v="YES"/>
    <s v="BJ2024090-3"/>
    <s v="Z2024KELXBWT0160"/>
    <s v="GAC_OY_WUK "/>
    <s v="4th Lot-Shipment arrived on 24.10.2024_later cleared on 12.11.2024 after shipping line informed Qatar Agent the HBL was Expressed Released."/>
    <s v="USD"/>
    <n v="9157.8340000000007"/>
    <s v="TO ORDER"/>
    <s v="CNOOC Offshore Engineering Solutions"/>
    <s v="Qingdao Company"/>
    <n v="-672"/>
    <d v="2024-10-24T00:00:00"/>
    <x v="0"/>
    <x v="0"/>
    <d v="2024-11-12T00:00:00"/>
    <n v="3.64"/>
    <n v="33334.515760000002"/>
    <n v="0"/>
    <n v="0"/>
    <n v="33334.515760000002"/>
    <n v="1666.7257880000002"/>
    <m/>
    <n v="3267"/>
    <x v="0"/>
    <s v="5SI60030444425-1"/>
    <d v="2024-11-11T00:00:00"/>
    <m/>
    <n v="200"/>
    <x v="0"/>
    <x v="0"/>
    <x v="2"/>
  </r>
  <r>
    <n v="4"/>
    <s v="SCN-ISND-0006S-CQ-01"/>
    <s v="FOB"/>
    <s v="XINGANG,CHINA"/>
    <x v="0"/>
    <s v="COSU6399556250"/>
    <x v="0"/>
    <x v="0"/>
    <s v="OFFSHORE OIL ENGINEERING CO. ,LTD."/>
    <s v="COSCO"/>
    <s v="COSCO EUROPE/CMA CGM THALASSA"/>
    <s v="HAMAD PORT"/>
    <s v="101E/0MDCEE1MA"/>
    <s v="GAC-QATAR"/>
    <x v="2"/>
    <s v="2x45'HQ"/>
    <s v="CXDU2111684/CXDU2233912"/>
    <n v="16"/>
    <n v="34650"/>
    <s v="PACKAGES"/>
    <n v="23.59"/>
    <s v="SEAMLESS STEEL LINE PIPE"/>
    <s v="YES"/>
    <s v="SCN-ISND-0006S-CQ-01"/>
    <s v="GC21110900"/>
    <s v="QSTS"/>
    <s v="2x45HQ Containers"/>
    <s v="CNY"/>
    <n v="584937.4"/>
    <s v="COOEC-QATAR"/>
    <s v="CNOOC Offshore Engineering Solutions"/>
    <s v="Qingdao Company"/>
    <n v="-633"/>
    <d v="2024-12-02T00:00:00"/>
    <x v="0"/>
    <x v="1"/>
    <d v="2024-12-05T00:00:00"/>
    <n v="0.50234999999999996"/>
    <n v="293843.30288999999"/>
    <n v="40338.704999999994"/>
    <n v="3341.8200789000002"/>
    <n v="337523.82796890003"/>
    <n v="16876.191398445004"/>
    <m/>
    <n v="22276"/>
    <x v="0"/>
    <s v="5SI60030851077"/>
    <d v="2024-12-02T00:00:00"/>
    <m/>
    <m/>
    <x v="0"/>
    <x v="1"/>
    <x v="3"/>
  </r>
  <r>
    <n v="5"/>
    <s v="SCN-ISND-0006S-CQ-02"/>
    <s v="FOB"/>
    <s v="XINGANG,CHINA"/>
    <x v="0"/>
    <s v="COSU6399557100"/>
    <x v="0"/>
    <x v="0"/>
    <s v="OFFSHORE OIL ENGINEERING CO. ,LTD."/>
    <s v="COSCO"/>
    <s v="COSCO EUROPE/CMA CGM THALASSA"/>
    <s v="HAMAD PORT"/>
    <s v="101E/0MDCEE1MA"/>
    <s v="GAC-QATAR"/>
    <x v="2"/>
    <s v="1x45'HQ"/>
    <s v="CXDU1861200"/>
    <n v="13"/>
    <n v="21790"/>
    <s v="PACKAGES"/>
    <n v="14.16"/>
    <s v="SEAMLESS STEEL LINE PIPE"/>
    <s v="YES"/>
    <s v="SCN-ISND-0006S-CQ-02"/>
    <s v="GC21110900"/>
    <s v="QSTS"/>
    <s v="1x45HQ Containers"/>
    <s v="CNY"/>
    <n v="364122.26"/>
    <s v="COOEC-QATAR"/>
    <s v="CNOOC Offshore Engineering Solutions"/>
    <s v="Qingdao Company"/>
    <n v="-633"/>
    <d v="2024-12-02T00:00:00"/>
    <x v="0"/>
    <x v="1"/>
    <d v="2024-12-04T00:00:00"/>
    <n v="0.50234999999999996"/>
    <n v="182916.81731099999"/>
    <n v="20169.352499999997"/>
    <n v="2030.8616981100001"/>
    <n v="205117.03150911001"/>
    <n v="10255.851575455501"/>
    <m/>
    <n v="13156"/>
    <x v="0"/>
    <s v="5SI60030851086"/>
    <d v="2024-12-02T00:00:00"/>
    <m/>
    <m/>
    <x v="0"/>
    <x v="1"/>
    <x v="3"/>
  </r>
  <r>
    <n v="6"/>
    <s v="SCN-RUYA 09-001S-CQ"/>
    <s v="CIF"/>
    <s v="SHANGHAI, CHINA"/>
    <x v="1"/>
    <s v="BJSA20133"/>
    <x v="0"/>
    <x v="0"/>
    <s v="ROC-MASTER PIPING SOLUTIONS LTD."/>
    <s v="DANMAR LINES LTD / DHL"/>
    <s v="MSC JULIETTE"/>
    <s v="HAMAD PORT"/>
    <s v="FK452A"/>
    <s v="GAC-QATAR"/>
    <x v="3"/>
    <s v="1x40'HQ"/>
    <s v="FFAU5703605"/>
    <n v="34"/>
    <n v="13774"/>
    <s v="PACKAGES"/>
    <n v="21.56"/>
    <s v="LINE PIPES"/>
    <s v="YES"/>
    <s v="RM2409066-2"/>
    <s v="Z2024SFLXBWO1002"/>
    <s v="QSTS"/>
    <s v="34 Packages containing 130 Line Pipes"/>
    <s v="USD"/>
    <n v="407416.69"/>
    <s v="COOEC-QATAR"/>
    <s v="COOEC Installation Company"/>
    <s v="Installation Company"/>
    <n v="-571"/>
    <d v="2025-02-02T00:00:00"/>
    <x v="0"/>
    <x v="1"/>
    <d v="2025-02-05T00:00:00"/>
    <n v="3.64"/>
    <n v="1482996.7516000001"/>
    <n v="0"/>
    <n v="0"/>
    <n v="1482996.7516000001"/>
    <n v="74149.837580000007"/>
    <m/>
    <n v="83448"/>
    <x v="0"/>
    <s v="5SI60032182703"/>
    <d v="2025-02-04T00:00:00"/>
    <m/>
    <m/>
    <x v="1"/>
    <x v="2"/>
    <x v="3"/>
  </r>
  <r>
    <n v="7"/>
    <s v="SCN-ISND-0042S-FQ"/>
    <s v="FAS"/>
    <s v="KUANTAT PORT, MALAYSIA"/>
    <x v="0"/>
    <s v="CHAN250KTNHAD02 "/>
    <x v="0"/>
    <x v="0"/>
    <s v="WASCO COATINGS SERVICES SDN BHD"/>
    <s v="DHL GLOBAL FORWARDING"/>
    <s v="MV CHANG AN"/>
    <s v="HAMAD PORT"/>
    <s v="NA"/>
    <s v="GAC-QATAR"/>
    <x v="4"/>
    <s v="BB Vessel"/>
    <s v="Loose"/>
    <n v="10"/>
    <n v="17426"/>
    <s v="PIECES"/>
    <n v="11.247"/>
    <s v="SEAMLESS STEEL LINE PIPES"/>
    <s v="YES"/>
    <s v="SIPL/ISND/003/2024"/>
    <s v="NA"/>
    <s v="WASCO - QATAR"/>
    <s v="ISND-42S-003 &amp; 45S-006 Loaded on BB Vessel"/>
    <s v="USD"/>
    <n v="46402.55"/>
    <s v="COOEC-QATAR"/>
    <s v="CNOOC Offshore Engineering Solutions"/>
    <s v="WASCO"/>
    <n v="-560"/>
    <d v="2025-02-13T00:00:00"/>
    <x v="0"/>
    <x v="1"/>
    <d v="2025-02-15T00:00:00"/>
    <n v="3.64"/>
    <n v="168905.28200000001"/>
    <n v="0"/>
    <n v="1689.0528200000001"/>
    <n v="170594.33482000002"/>
    <n v="8529.716741000002"/>
    <m/>
    <n v="11430"/>
    <x v="0"/>
    <s v="5SI60032363134"/>
    <d v="2025-02-13T00:00:00"/>
    <m/>
    <m/>
    <x v="1"/>
    <x v="2"/>
    <x v="4"/>
  </r>
  <r>
    <n v="8"/>
    <s v="SCN-ISND-0013S-CQ"/>
    <s v="FOB"/>
    <s v="QINGDAO, CHINA"/>
    <x v="0"/>
    <s v="HLCUTS12412AXLP7"/>
    <x v="0"/>
    <x v="0"/>
    <s v="OFFSHORE OIL ENGINEERING CO. ,LTD."/>
    <s v="HAPAG-LLOYD"/>
    <s v="SOUTHAMPTON EXPRESS"/>
    <s v="HAMAD PORT"/>
    <s v="41W"/>
    <s v="GAC-QATAR"/>
    <x v="5"/>
    <s v="2x40'HQ"/>
    <s v="HLBU2581423/HLBU1816842"/>
    <n v="10"/>
    <n v="27896"/>
    <s v="PACKAGES"/>
    <n v="13.62"/>
    <s v="STEEL PLATES"/>
    <s v="YES"/>
    <s v="SCN-ISND-0013S-CQ"/>
    <s v="NA"/>
    <s v="QSTS"/>
    <s v="Lgzn.Chgs QAR 1000 instead of 2500_Due to delay in issuing DO (rcvd 06.02.25) Container will release from Port on Saturday 8th Night &amp; Deliver to NKOM on 9th Sunday"/>
    <s v="CNY"/>
    <n v="174294.94"/>
    <s v="COOEC-QATAR"/>
    <s v="CNOOC Offshore Engineering Solutions"/>
    <s v="MODIFICATION"/>
    <n v="-569"/>
    <d v="2025-02-04T00:00:00"/>
    <x v="0"/>
    <x v="1"/>
    <d v="2025-02-09T00:00:00"/>
    <n v="0.50053999999999998"/>
    <n v="87241.589267599993"/>
    <n v="24526.46"/>
    <n v="1117.6804926760001"/>
    <n v="112885.72976027599"/>
    <n v="5644.2864880138004"/>
    <m/>
    <n v="7044"/>
    <x v="0"/>
    <s v="5SI60032225892"/>
    <d v="2025-02-06T00:00:00"/>
    <m/>
    <m/>
    <x v="1"/>
    <x v="2"/>
    <x v="3"/>
  </r>
  <r>
    <n v="9"/>
    <s v="SCN-RUYA 09-002S-CQ"/>
    <s v="CIF"/>
    <s v="TIANJIN, CHINA"/>
    <x v="1"/>
    <s v="COSU6406140080"/>
    <x v="0"/>
    <x v="0"/>
    <s v="OFFSHORE OIL ENGINEERING CO. ,LTD."/>
    <s v="COSCO"/>
    <s v="COSCO KAOHSIUNG/CMA CGM ALASKA"/>
    <s v="HAMAD PORT"/>
    <s v="107E / "/>
    <s v="GAC-QATAR"/>
    <x v="6"/>
    <s v="1x40'OT"/>
    <s v="CBHU5413858"/>
    <n v="33"/>
    <n v="20199"/>
    <s v="PIECES"/>
    <n v="13.702"/>
    <s v="SEAMLESS STEEL LINE PIPES"/>
    <s v="YES"/>
    <s v="SCN-RUYA-0033-EX"/>
    <s v="NA"/>
    <s v="QSTS"/>
    <s v="1x40ft Open Top "/>
    <s v="USD"/>
    <n v="51544.42"/>
    <s v="COOEC-QATAR"/>
    <s v="COOEC Installation Company"/>
    <s v="Installation Company"/>
    <n v="-561"/>
    <d v="2025-02-12T00:00:00"/>
    <x v="0"/>
    <x v="1"/>
    <d v="2025-02-15T00:00:00"/>
    <n v="3.64"/>
    <n v="187621.6888"/>
    <n v="0"/>
    <n v="0"/>
    <n v="187621.6888"/>
    <n v="9381.0844400000005"/>
    <m/>
    <n v="12281"/>
    <x v="0"/>
    <s v="5SI60032329978"/>
    <d v="2025-02-12T00:00:00"/>
    <m/>
    <m/>
    <x v="1"/>
    <x v="2"/>
    <x v="3"/>
  </r>
  <r>
    <n v="10"/>
    <s v="SCN-ISND-0027S-CQ-01"/>
    <s v="FOB"/>
    <s v="TIANJIN, CHINA"/>
    <x v="0"/>
    <s v="MEDUYX587726"/>
    <x v="0"/>
    <x v="0"/>
    <s v="OFFSHORE OIL ENGINEERING CO. ,LTD."/>
    <s v="MSC"/>
    <s v="MSC TARANTO "/>
    <s v="HAMAD PORT"/>
    <s v="FK503A"/>
    <s v="GAC-QATAR"/>
    <x v="7"/>
    <s v="1x20'SOC"/>
    <s v="RXCU1057297"/>
    <n v="69"/>
    <n v="4475"/>
    <s v="PACKAGES"/>
    <n v="37"/>
    <s v="Project related various Items"/>
    <s v="YES"/>
    <s v="SCN-ISND-0027S-CQ-01"/>
    <s v="NA"/>
    <s v="GAC_OY_WUK "/>
    <s v="(P)_68 PACKAGES INCLUDING CONTAINER"/>
    <s v="CNY"/>
    <n v="237560.8"/>
    <s v="COOEC-QATAR"/>
    <s v="CNOOC Offshore Engineering Solutions"/>
    <s v="SUBSEA"/>
    <n v="-546"/>
    <d v="2025-02-27T00:00:00"/>
    <x v="0"/>
    <x v="0"/>
    <d v="2025-03-02T00:00:00"/>
    <n v="0.50153000000000003"/>
    <n v="119143.868024"/>
    <n v="9278.3050000000003"/>
    <n v="1284.2217302399999"/>
    <n v="129706.39475423998"/>
    <n v="6485.3197377119996"/>
    <m/>
    <n v="6717"/>
    <x v="0"/>
    <s v="5SI60032622482"/>
    <d v="2025-02-27T00:00:00"/>
    <n v="53368.38"/>
    <n v="-2668.4189999999999"/>
    <x v="1"/>
    <x v="2"/>
    <x v="3"/>
  </r>
  <r>
    <n v="11"/>
    <s v="SCN-ISND-0027S-CQ-02"/>
    <s v="FOB"/>
    <s v="TIANJIN, CHINA"/>
    <x v="0"/>
    <s v="MEDUYX567298"/>
    <x v="1"/>
    <x v="0"/>
    <s v="OFFSHORE OIL ENGINEERING CO. ,LTD."/>
    <s v="MSC"/>
    <s v="MSC TARANTO "/>
    <s v="HAMAD PORT"/>
    <s v="FK503A"/>
    <s v="GAC-QATAR"/>
    <x v="7"/>
    <s v="3x20'SOC"/>
    <s v="RXCU1057342,RXCU1057358,RXCU1057379"/>
    <n v="84"/>
    <n v="25815"/>
    <s v="PACKAGES"/>
    <n v="111"/>
    <s v="Project related various Items"/>
    <s v="NO"/>
    <s v="SCN-ISND-0027S-CQ-02"/>
    <s v="NA"/>
    <s v="SPEM OY_RLIC (N20)"/>
    <s v="(TI)_83 PACKAGES INCLUDING 3 x CONTAINERS"/>
    <s v="CNY"/>
    <n v="480577.01"/>
    <s v="COOEC-QATAR"/>
    <s v="CNOOC Offshore Engineering Solutions"/>
    <s v="SUBSEA"/>
    <n v="-546"/>
    <d v="2025-02-27T00:00:00"/>
    <x v="0"/>
    <x v="0"/>
    <d v="2025-03-02T00:00:00"/>
    <n v="0.50153000000000003"/>
    <n v="241023.78782530001"/>
    <n v="27834.915000000001"/>
    <n v="2688.587028253"/>
    <n v="268972.27985355299"/>
    <n v="13448.61399267765"/>
    <m/>
    <n v="13449"/>
    <x v="0"/>
    <s v="5SI60032621069"/>
    <d v="2025-02-27T00:00:00"/>
    <m/>
    <n v="-2900"/>
    <x v="1"/>
    <x v="2"/>
    <x v="3"/>
  </r>
  <r>
    <n v="12"/>
    <s v="SCN-RUYA 09-003S-CQ"/>
    <s v="CIF"/>
    <s v="SHANGHAI, CHINA"/>
    <x v="1"/>
    <s v="NA"/>
    <x v="0"/>
    <x v="0"/>
    <s v="CANCELLED"/>
    <s v="NA"/>
    <s v="NA"/>
    <s v="NA"/>
    <s v="NA"/>
    <s v="GAC-QATAR"/>
    <x v="8"/>
    <s v="NA"/>
    <s v="NA"/>
    <n v="0"/>
    <n v="24321"/>
    <s v="PACKAGES"/>
    <n v="12.49"/>
    <s v="CANCELLED"/>
    <s v="NA"/>
    <s v="RM2409066-5"/>
    <s v="NA"/>
    <s v="QSTS"/>
    <s v="Not Ready yet 05.02.2025"/>
    <s v="CNY"/>
    <n v="0"/>
    <s v="COOEC-QATAR"/>
    <s v="-"/>
    <s v="-"/>
    <n v="-591"/>
    <d v="2025-01-13T00:00:00"/>
    <x v="1"/>
    <x v="2"/>
    <d v="2025-01-13T00:00:00"/>
    <n v="0"/>
    <n v="0"/>
    <n v="0"/>
    <n v="0"/>
    <n v="0"/>
    <n v="0"/>
    <n v="0"/>
    <n v="0"/>
    <x v="1"/>
    <s v="NA"/>
    <d v="2025-01-13T00:00:00"/>
    <m/>
    <m/>
    <x v="1"/>
    <x v="3"/>
    <x v="3"/>
  </r>
  <r>
    <n v="13"/>
    <s v="SCN-ISND-0054A-CQ"/>
    <s v="FOB"/>
    <s v="BEIJING, CHINA"/>
    <x v="0"/>
    <s v="235-92154716 | F022980"/>
    <x v="0"/>
    <x v="1"/>
    <s v="OFFSHORE OIL ENGINEERING CO. ,LTD."/>
    <s v="TURKISH AIR LINE"/>
    <s v="TK0089 / TK6166"/>
    <s v="HAMAD AIR PORT"/>
    <s v="TK0089 / TK6166"/>
    <s v="GAC-QATAR"/>
    <x v="9"/>
    <s v="AIR FRT"/>
    <s v="AIR FRT"/>
    <n v="13"/>
    <n v="1550"/>
    <s v="PIECES"/>
    <n v="3.0951360000000001"/>
    <s v="Monel Plates"/>
    <s v="YES"/>
    <s v="SCN-ISND-0054A-CQ"/>
    <s v="NA"/>
    <s v="QSTS"/>
    <s v="Air Freight Shipment_2 Wooden (13 Pieces)"/>
    <s v="CNY"/>
    <n v="427101.55"/>
    <s v="COOEC-QATAR"/>
    <s v="CNOOC Offshore Engineering Solutions"/>
    <s v="SUBSEA"/>
    <n v="-577"/>
    <d v="2025-01-27T00:00:00"/>
    <x v="0"/>
    <x v="1"/>
    <d v="2025-01-28T00:00:00"/>
    <n v="0.50153000000000003"/>
    <n v="214204.2403715"/>
    <n v="23321.145"/>
    <n v="2375.2538537149999"/>
    <n v="239900.63922521498"/>
    <n v="11995.031961260749"/>
    <m/>
    <n v="14895"/>
    <x v="0"/>
    <s v="5AI51032035352-1"/>
    <d v="2025-01-27T00:00:00"/>
    <m/>
    <m/>
    <x v="1"/>
    <x v="3"/>
    <x v="3"/>
  </r>
  <r>
    <n v="14"/>
    <s v="SCN-ISND-0044S-FQ"/>
    <s v="EX WORK"/>
    <s v="PORT KLANG, MALAYSIA"/>
    <x v="0"/>
    <s v="AYN1206334"/>
    <x v="0"/>
    <x v="0"/>
    <s v="WASCO COATING SERVICES SDN BHD"/>
    <s v="DHL GLOBAL FORWARDING"/>
    <s v="CMA CGM LEO/CMA CGM NEVADA"/>
    <s v="HAMAD PORT"/>
    <s v="1TUASE1MA/0MDCVW1MA"/>
    <s v="GAC-QATAR"/>
    <x v="10"/>
    <s v="1x40'FR"/>
    <s v="ECMU6604406"/>
    <n v="11"/>
    <n v="18468"/>
    <s v="PIECES"/>
    <n v="12.169"/>
    <s v="SEAMLESS STEEL PIPES"/>
    <s v="YES"/>
    <s v="SIPL/ISND/005/2024"/>
    <s v="NA"/>
    <s v="WASCO - QATAR"/>
    <s v="Duty Exemption_GCC COO"/>
    <s v="USD"/>
    <n v="48194.22"/>
    <s v="WASCO COATINGS MIDDLE EAST QFZ LLC"/>
    <s v="CNOOC Offshore Engineering Solutions"/>
    <s v="WASCO"/>
    <n v="-568"/>
    <d v="2025-02-05T00:00:00"/>
    <x v="0"/>
    <x v="3"/>
    <d v="2025-02-06T00:00:00"/>
    <n v="3.64"/>
    <n v="0"/>
    <n v="0"/>
    <n v="0"/>
    <n v="0"/>
    <n v="0"/>
    <m/>
    <n v="2900"/>
    <x v="0"/>
    <s v="5ST60032182714"/>
    <d v="2025-02-04T00:00:00"/>
    <m/>
    <m/>
    <x v="1"/>
    <x v="2"/>
    <x v="4"/>
  </r>
  <r>
    <n v="15"/>
    <s v="SCN-ISND-0050S-FQ"/>
    <s v="CIF"/>
    <s v="JEBEL ALI, UAE"/>
    <x v="0"/>
    <s v="JEAQAHMD31398"/>
    <x v="0"/>
    <x v="0"/>
    <s v="BIN SARI METAL CASTING LLC"/>
    <s v="FREIGHTCARE LOGISTICS WLL"/>
    <s v="INDEPENDENT SPIRIT"/>
    <s v="HAMAD PORT"/>
    <s v="N096"/>
    <s v="GAC-QATAR"/>
    <x v="11"/>
    <s v="1x20'GP, 2x40'HQ"/>
    <s v="DOLU2011850/UESU5224399/UESU4780412"/>
    <n v="163"/>
    <n v="67406"/>
    <s v="PACKAGES"/>
    <n v="66.349999999999994"/>
    <s v="Aluminium Alloy Anode"/>
    <s v="YES"/>
    <s v="BSMC/PL/CPJ24564A-7/426/24"/>
    <s v="NA"/>
    <s v="QSTS"/>
    <s v="Duty Exemption_GCC COO_163 PKGS Containing 478 Pieces of Anode_UESU4780412 found damaged while returning to the Yard, cost QAR 288.50"/>
    <s v="USD"/>
    <n v="325059.65999999997"/>
    <s v="COOEC-QATAR"/>
    <s v="CNOOC Offshore Engineering Solutions"/>
    <s v="SUBSEA"/>
    <n v="-578"/>
    <d v="2025-01-26T00:00:00"/>
    <x v="0"/>
    <x v="1"/>
    <d v="2025-02-05T00:00:00"/>
    <n v="3.64"/>
    <n v="0"/>
    <n v="0"/>
    <n v="0"/>
    <n v="0"/>
    <n v="0"/>
    <m/>
    <n v="7499"/>
    <x v="0"/>
    <s v="5SI60032431677"/>
    <d v="2025-02-16T00:00:00"/>
    <m/>
    <m/>
    <x v="1"/>
    <x v="3"/>
    <x v="5"/>
  </r>
  <r>
    <n v="16"/>
    <s v="SCN-ISND-0055S-FQ"/>
    <s v="CIF"/>
    <s v="JEBEL ALI, UAE"/>
    <x v="0"/>
    <s v="JEAQAHMD31396"/>
    <x v="0"/>
    <x v="0"/>
    <s v="BIN SARI METAL CASTING LLC"/>
    <s v="FREIGHTCARE LOGISTICS WLL"/>
    <s v="INDEPENDENT SPIRIT"/>
    <s v="HAMAD PORT"/>
    <s v="N096"/>
    <s v="GAC-QATAR"/>
    <x v="11"/>
    <s v="1x40'HQ"/>
    <s v="TCNU7367729"/>
    <n v="15"/>
    <n v="20905"/>
    <s v="PACKAGES"/>
    <n v="66.349999999999994"/>
    <s v="Aluminium Alloy"/>
    <s v="YES"/>
    <s v="BSQT-CINV-CPJ24564-2-102-25"/>
    <s v="Z2024KEBWT0589-B04"/>
    <s v="WASCO - QATAR"/>
    <s v="15 PKGS Containing 615 Pieces of Anode"/>
    <s v="USD"/>
    <n v="156083.29889999999"/>
    <s v="COOEC-QATAR"/>
    <s v="CNOOC Offshore Engineering Solutions"/>
    <s v="Installation Company"/>
    <n v="-578"/>
    <d v="2025-01-26T00:00:00"/>
    <x v="0"/>
    <x v="3"/>
    <d v="2025-02-05T00:00:00"/>
    <n v="3.64"/>
    <n v="0"/>
    <n v="0"/>
    <n v="0"/>
    <n v="0"/>
    <n v="0"/>
    <m/>
    <n v="5400"/>
    <x v="0"/>
    <s v="5SR31032174361"/>
    <d v="2025-02-04T00:00:00"/>
    <m/>
    <m/>
    <x v="1"/>
    <x v="3"/>
    <x v="5"/>
  </r>
  <r>
    <n v="17"/>
    <s v="SCN-ISND-0035S-CQ-01"/>
    <s v="FOB"/>
    <s v="QINGDAO, CHINA"/>
    <x v="0"/>
    <s v="MEDUQT818125"/>
    <x v="0"/>
    <x v="0"/>
    <s v="OFFSHORE OIL ENGINEERING CO. ,LTD."/>
    <s v="MSC"/>
    <s v="MSC KALINA"/>
    <s v="HAMAD PORT"/>
    <s v="FK504A"/>
    <s v="GAC-QATAR"/>
    <x v="12"/>
    <s v="1x20'GP"/>
    <s v="MEDU6855789"/>
    <n v="14"/>
    <n v="20800"/>
    <s v="Boxes"/>
    <n v="22.39"/>
    <s v="106 Pcs_Floating &amp; Trunnion Ball Valve."/>
    <s v="NO"/>
    <s v="Z2024KEBNT0322-001"/>
    <s v="Z2024KEBNT0322"/>
    <s v="GAC_WH (ST.24)"/>
    <s v="14 Wooden Boxes + 6 pcs Steel brackets"/>
    <s v="CNY"/>
    <n v="4344912.1500000004"/>
    <s v="COOEC-QATAR"/>
    <s v="CNOOC Offshore Engineering Solutions"/>
    <s v="Desigining Institute"/>
    <n v="-533"/>
    <d v="2025-03-12T00:00:00"/>
    <x v="0"/>
    <x v="4"/>
    <d v="2025-03-16T00:00:00"/>
    <n v="0.50344999999999995"/>
    <n v="2187446.0219175001"/>
    <n v="19131.099999999999"/>
    <n v="22065.771219175003"/>
    <n v="2228642.893136675"/>
    <n v="111432.14465683376"/>
    <m/>
    <n v="124928"/>
    <x v="0"/>
    <s v="5SI60032884573"/>
    <d v="2025-03-12T00:00:00"/>
    <m/>
    <n v="-140"/>
    <x v="1"/>
    <x v="4"/>
    <x v="3"/>
  </r>
  <r>
    <n v="18"/>
    <s v="SCN-ISND-0035S-CQ-01"/>
    <s v="FOB"/>
    <s v="QINGDAO, CHINA"/>
    <x v="0"/>
    <s v="MEDUQT818125"/>
    <x v="0"/>
    <x v="0"/>
    <s v="OFFSHORE OIL ENGINEERING CO. ,LTD."/>
    <s v="MSC"/>
    <s v="MSC KALINA"/>
    <s v="HAMAD PORT"/>
    <s v="FK504A"/>
    <s v="GAC-QATAR"/>
    <x v="12"/>
    <s v="1x20'GP"/>
    <s v="MEDU2064007"/>
    <n v="1"/>
    <n v="417.01"/>
    <s v="Box"/>
    <n v="0.71"/>
    <s v="33 Piecs_Floating Ball, Piston Check Valve."/>
    <s v="NO"/>
    <s v="Z2024KEBNT0400-001"/>
    <s v="Z2024KEBNT0400"/>
    <s v="GAC_WH (ST.24)"/>
    <s v="FOB Qindao"/>
    <s v="CNY"/>
    <n v="884719.94"/>
    <s v="COOEC-QATAR"/>
    <s v="CNOOC Offshore Engineering Solutions"/>
    <s v="Desigining Institute"/>
    <n v="-533"/>
    <d v="2025-03-12T00:00:00"/>
    <x v="0"/>
    <x v="4"/>
    <d v="2025-03-16T00:00:00"/>
    <n v="0.50344999999999995"/>
    <n v="445412.25379299995"/>
    <n v="0"/>
    <n v="4454.1225379299995"/>
    <n v="449866.37633092992"/>
    <n v="22493.318816546496"/>
    <m/>
    <n v="27222"/>
    <x v="0"/>
    <s v="5SI60032884573"/>
    <d v="2025-03-12T00:00:00"/>
    <m/>
    <n v="-671"/>
    <x v="1"/>
    <x v="4"/>
    <x v="3"/>
  </r>
  <r>
    <n v="19"/>
    <s v="SCN-ISND-0035S-CQ-01"/>
    <s v="FOB"/>
    <s v="QINGDAO, CHINA"/>
    <x v="0"/>
    <s v="MEDUQT818125"/>
    <x v="0"/>
    <x v="0"/>
    <s v="OFFSHORE OIL ENGINEERING CO. ,LTD."/>
    <s v="MSC"/>
    <s v="MSC KALINA"/>
    <s v="HAMAD PORT"/>
    <s v="FK504A"/>
    <s v="GAC-QATAR"/>
    <x v="12"/>
    <s v="NA"/>
    <s v="NA"/>
    <n v="99"/>
    <n v="757"/>
    <s v="PALLET"/>
    <n v="0.30599999999999999"/>
    <s v="PLATE Cut Steels"/>
    <s v="NO"/>
    <s v="SCN-ISND-0035S-CQ-01"/>
    <s v="NA"/>
    <s v="QSTS"/>
    <s v="1 Pallet _Plates_ 99 cut pieces"/>
    <s v="CNY"/>
    <n v="4790.5"/>
    <s v="COOEC-QATAR"/>
    <s v="CNOOC Offshore Engineering Solutions"/>
    <s v="BF Piping WPQT"/>
    <n v="-533"/>
    <d v="2025-03-12T00:00:00"/>
    <x v="0"/>
    <x v="1"/>
    <d v="2025-03-17T00:00:00"/>
    <n v="0.50344999999999995"/>
    <n v="2411.7772249999998"/>
    <n v="0"/>
    <n v="24.117772249999998"/>
    <n v="2435.89499725"/>
    <n v="121.7947498625"/>
    <m/>
    <n v="1022"/>
    <x v="0"/>
    <s v="5SI60032884573"/>
    <d v="2025-03-12T00:00:00"/>
    <m/>
    <m/>
    <x v="1"/>
    <x v="4"/>
    <x v="3"/>
  </r>
  <r>
    <n v="20"/>
    <s v="SCN-ISND-0035S-CQ-03"/>
    <s v="FOB"/>
    <s v="QINGDAO, CHINA"/>
    <x v="0"/>
    <s v="MEDUQT818125"/>
    <x v="0"/>
    <x v="0"/>
    <s v="OFFSHORE OIL ENGINEERING CO. ,LTD."/>
    <s v="MSC"/>
    <s v="MSC KALINA"/>
    <s v="HAMAD PORT"/>
    <s v="FK504A"/>
    <s v="GAC-QATAR"/>
    <x v="12"/>
    <s v="NA"/>
    <s v="NA"/>
    <n v="1"/>
    <n v="6"/>
    <s v="Box"/>
    <n v="1.7000000000000001E-2"/>
    <s v="SEAMLESS TUBULAR"/>
    <s v="NO"/>
    <s v="SCN-ISND-0035S-CQ-03"/>
    <s v="NA"/>
    <s v="QSTS"/>
    <s v="Re-Export shipment_1 Box is Containing 9 Seamless tubular pieces"/>
    <s v="USD"/>
    <n v="9.42"/>
    <s v="COOEC-QATAR"/>
    <s v="CNOOC Offshore Engineering Solutions"/>
    <s v="BF Piping WPQT"/>
    <n v="-533"/>
    <d v="2025-03-12T00:00:00"/>
    <x v="0"/>
    <x v="1"/>
    <d v="2025-03-17T00:00:00"/>
    <n v="3.64"/>
    <n v="34.288800000000002"/>
    <n v="0"/>
    <n v="0.34288800000000003"/>
    <n v="34.631688000000004"/>
    <n v="1.7315844000000002"/>
    <m/>
    <n v="902"/>
    <x v="0"/>
    <s v="5SI60032884573"/>
    <d v="2025-03-12T00:00:00"/>
    <m/>
    <m/>
    <x v="1"/>
    <x v="4"/>
    <x v="3"/>
  </r>
  <r>
    <n v="21"/>
    <s v="SCN-ISND-0033S-CQ"/>
    <s v="FOB"/>
    <s v="QINGDAO, CHINA"/>
    <x v="0"/>
    <s v="MEDUQT919972"/>
    <x v="0"/>
    <x v="0"/>
    <s v="OFFSHORE OIL ENGINEERING CO. ,LTD."/>
    <s v="MSC"/>
    <s v="MSC KALINA"/>
    <s v="HAMAD PORT"/>
    <s v="FK504A"/>
    <s v="GAC-QATAR"/>
    <x v="12"/>
    <s v="1x40'GP"/>
    <s v="MSDU4115100"/>
    <n v="199"/>
    <n v="15380.4"/>
    <s v="PIECES"/>
    <n v="7.56"/>
    <s v="PLATES &amp; COVERED ELECTRODES"/>
    <s v="NO"/>
    <s v="SCN-ISND-0033S-CQ"/>
    <s v="NA"/>
    <s v="QSTS"/>
    <s v="Both SCN-ISND-0067S-CQ &amp; SCN-ISND-0033S-CQ (8 PKGS)"/>
    <s v="CNY"/>
    <n v="141487.09"/>
    <s v="COOEC-QATAR"/>
    <s v="CNOOC Offshore Engineering Solutions"/>
    <s v="BF Piping WPQT"/>
    <n v="-533"/>
    <d v="2025-03-12T00:00:00"/>
    <x v="0"/>
    <x v="1"/>
    <d v="2025-03-16T00:00:00"/>
    <n v="0.50344999999999995"/>
    <n v="71231.675460499988"/>
    <n v="9565.5499999999993"/>
    <n v="807.97225460499988"/>
    <n v="81605.197715104994"/>
    <n v="4080.2598857552498"/>
    <m/>
    <n v="5480"/>
    <x v="0"/>
    <s v="5SI60032883750"/>
    <d v="2025-03-12T00:00:00"/>
    <m/>
    <m/>
    <x v="1"/>
    <x v="4"/>
    <x v="3"/>
  </r>
  <r>
    <n v="22"/>
    <s v="SCN-ISND-0067S-CQ"/>
    <s v="FOB"/>
    <s v="QINGDAO, CHINA"/>
    <x v="0"/>
    <s v="MEDUQT919972"/>
    <x v="0"/>
    <x v="0"/>
    <s v="OFFSHORE OIL ENGINEERING CO. ,LTD."/>
    <s v="MSC"/>
    <s v="MSC KALINA"/>
    <s v="HAMAD PORT"/>
    <s v="FK504A"/>
    <s v="GAC-QATAR"/>
    <x v="12"/>
    <s v="NA"/>
    <s v="NA"/>
    <n v="3"/>
    <n v="1102"/>
    <s v="PIECES"/>
    <n v="1.55"/>
    <s v="ROLL SECTIONS (H BEAMS)"/>
    <s v="NO"/>
    <s v="SCN-ISND-0067S-CQ"/>
    <s v="NA"/>
    <s v="QSTS"/>
    <s v="Re-Export shipment_1 Pallet_(Ref.0067S &amp; 0033S Together"/>
    <s v="USD"/>
    <n v="1553.71"/>
    <s v="COOEC-QATAR"/>
    <s v="CNOOC Offshore Engineering Solutions"/>
    <s v="BF Piping WPQT"/>
    <n v="-533"/>
    <d v="2025-03-12T00:00:00"/>
    <x v="0"/>
    <x v="1"/>
    <d v="2025-03-16T00:00:00"/>
    <n v="0.50344999999999995"/>
    <n v="782.2152994999999"/>
    <n v="0"/>
    <n v="7.8221529949999988"/>
    <n v="790.03745249499991"/>
    <n v="39.50187262475"/>
    <m/>
    <n v="940"/>
    <x v="0"/>
    <s v="5SI60032883750"/>
    <d v="2025-03-12T00:00:00"/>
    <m/>
    <m/>
    <x v="1"/>
    <x v="4"/>
    <x v="3"/>
  </r>
  <r>
    <n v="23"/>
    <s v="SCN-ISND-0053S-CQ"/>
    <s v="FOB"/>
    <s v="QINGDAO, CHINA"/>
    <x v="0"/>
    <s v="MEDUQT931951"/>
    <x v="0"/>
    <x v="0"/>
    <s v="OFFSHORE OIL ENGINEERING CO. ,LTD."/>
    <s v="MSC"/>
    <s v="MSC KALINA"/>
    <s v="HAMAD PORT"/>
    <s v="FK504A"/>
    <s v="GAC-QATAR"/>
    <x v="12"/>
    <s v="1x20'GP"/>
    <s v="TGHU1818956"/>
    <n v="1514"/>
    <n v="18183"/>
    <s v="PIECES"/>
    <n v="15.28"/>
    <s v="CARBON STEEL FITTING"/>
    <s v="YES"/>
    <s v="SCN-ISND-0053S-CQ"/>
    <s v="NA"/>
    <s v="QSTS"/>
    <s v="14 Wooden Boxes containing 1514 pieces"/>
    <s v="CNY"/>
    <n v="1642000.72"/>
    <s v="COOEC-QATAR"/>
    <s v="CNOOC Offshore Engineering Solutions"/>
    <s v="BF Piping WPQT"/>
    <n v="-533"/>
    <d v="2025-03-12T00:00:00"/>
    <x v="0"/>
    <x v="1"/>
    <d v="2025-03-17T00:00:00"/>
    <n v="0.50344999999999995"/>
    <n v="826665.26248399995"/>
    <n v="9565.5499999999993"/>
    <n v="8362.3081248399994"/>
    <n v="844593.12060884002"/>
    <n v="42229.656030442005"/>
    <m/>
    <n v="47630"/>
    <x v="0"/>
    <s v="5SI60032884530"/>
    <d v="2025-03-12T00:00:00"/>
    <m/>
    <m/>
    <x v="1"/>
    <x v="4"/>
    <x v="3"/>
  </r>
  <r>
    <n v="24"/>
    <s v="SCN-ISND-0069A-FQ"/>
    <s v="CIP"/>
    <s v="INDONESIA"/>
    <x v="0"/>
    <s v="157-00354476"/>
    <x v="0"/>
    <x v="1"/>
    <s v="PT CLADTEK BI-METAL MANUFACTURING"/>
    <s v="SGP"/>
    <s v="QR0947"/>
    <s v="HAMAD AIR PORT"/>
    <s v="QR0947250125"/>
    <s v="GAC-QATAR"/>
    <x v="13"/>
    <s v="AIR FRT"/>
    <s v="AIR FRT"/>
    <n v="48"/>
    <n v="4832"/>
    <s v="PIECES"/>
    <n v="7.0452560000000002"/>
    <s v="TEST RINGS"/>
    <s v="YES"/>
    <s v="CIPL# 25-0017 CT868 2nd Shipment"/>
    <s v="Z2024KEBNS0560"/>
    <s v="QSTS"/>
    <s v="AIR FREIGHT_05 Wooden boxes Containing 48 Pieces"/>
    <s v="USD"/>
    <n v="213706.72"/>
    <s v="COOEC-QATAR"/>
    <s v="CNOOC Offshore Engineering Solutions"/>
    <s v="SUBSEA"/>
    <n v="-579"/>
    <d v="2025-01-25T00:00:00"/>
    <x v="0"/>
    <x v="1"/>
    <d v="2025-01-28T00:00:00"/>
    <n v="3.64"/>
    <n v="777892.4608"/>
    <n v="0"/>
    <n v="0"/>
    <n v="777892.4608"/>
    <n v="39564"/>
    <m/>
    <n v="44964"/>
    <x v="0"/>
    <s v="5AI51032038735"/>
    <d v="2025-01-27T00:00:00"/>
    <m/>
    <m/>
    <x v="1"/>
    <x v="3"/>
    <x v="6"/>
  </r>
  <r>
    <n v="25"/>
    <s v="SCN-ISND-0070A-FQ"/>
    <s v="CIF"/>
    <s v="ITALY"/>
    <x v="0"/>
    <s v="075/66485720"/>
    <x v="0"/>
    <x v="1"/>
    <s v="OFFICINE NICOLA GALPERTI E FIGILIO S.P.A"/>
    <s v="HEATHROW AIR LINE"/>
    <s v="LHR 9693"/>
    <s v="HAMAD AIR PORT"/>
    <n v="461"/>
    <s v="GAC-QATAR"/>
    <x v="14"/>
    <s v="AIR FRT"/>
    <s v="AIR FRT"/>
    <n v="5"/>
    <n v="1192.4000000000001"/>
    <s v="CASES"/>
    <n v="2.78"/>
    <s v="CARBON STEEL FLANGE"/>
    <s v="YES"/>
    <s v="PL0009458|V05 25000086"/>
    <s v="Z2024KEBWT0380"/>
    <s v="QSTS"/>
    <s v="AIR FREIGHT_5 Cases (176 pcs) + 1 Case (8 pcs)"/>
    <s v="EUR"/>
    <n v="31934.68"/>
    <s v="COOEC-QATAR"/>
    <s v="CNOOC Offshore Engineering Solutions"/>
    <s v="MODIFICATION"/>
    <n v="-580"/>
    <d v="2025-01-24T00:00:00"/>
    <x v="0"/>
    <x v="1"/>
    <d v="2025-01-28T00:00:00"/>
    <n v="3.82091"/>
    <n v="122019.5381588"/>
    <n v="0"/>
    <n v="0"/>
    <n v="122019.5381588"/>
    <n v="6100.9769079400003"/>
    <m/>
    <n v="9001"/>
    <x v="0"/>
    <s v="5AI51032032021"/>
    <d v="2025-01-27T00:00:00"/>
    <m/>
    <m/>
    <x v="1"/>
    <x v="3"/>
    <x v="1"/>
  </r>
  <r>
    <n v="26"/>
    <s v="SCN-ISND-0070A-FQ"/>
    <s v="CIF"/>
    <s v="ITALY"/>
    <x v="0"/>
    <s v="075/66485720"/>
    <x v="0"/>
    <x v="1"/>
    <s v="OFFICINE NICOLA GALPERTI E FIGILIO S.P.A"/>
    <s v="HEATHROW AIR LINE"/>
    <s v="LHR 9693"/>
    <s v="HAMAD AIR PORT"/>
    <n v="461"/>
    <s v="GAC-QATAR"/>
    <x v="14"/>
    <s v="AIR FRT"/>
    <s v="AIR FRT"/>
    <n v="1"/>
    <n v="364.2"/>
    <s v="CASES"/>
    <n v="0.66"/>
    <s v="CARBON STEEL FLANGE"/>
    <s v="YES"/>
    <s v="PL0009704|V05 25000087"/>
    <s v="Z2024KEBWT0380"/>
    <s v="QSTS"/>
    <s v="AIR FREIGHT_1 Case (8 pcs)"/>
    <s v="EUR"/>
    <n v="4409.5200000000004"/>
    <s v="COOEC-QATAR"/>
    <s v="CNOOC Offshore Engineering Solutions"/>
    <s v="MODIFICATION"/>
    <n v="-580"/>
    <d v="2025-01-24T00:00:00"/>
    <x v="0"/>
    <x v="1"/>
    <d v="2025-01-28T00:00:00"/>
    <n v="3.82091"/>
    <n v="16848.379063200002"/>
    <n v="0"/>
    <n v="0"/>
    <n v="16848.379063200002"/>
    <n v="842.41895316000011"/>
    <m/>
    <n v="1842"/>
    <x v="0"/>
    <s v="5AI51032032021"/>
    <d v="2025-01-27T00:00:00"/>
    <m/>
    <n v="-400"/>
    <x v="1"/>
    <x v="3"/>
    <x v="1"/>
  </r>
  <r>
    <n v="27"/>
    <s v="SCN-ISND-0045S-FQ"/>
    <s v="FAS"/>
    <s v="KUANTAT PORT, MALAYSIA"/>
    <x v="0"/>
    <s v="CHAN250KTNHAD01"/>
    <x v="0"/>
    <x v="0"/>
    <s v="WASCO COATINGS SERVICES SDN BHD"/>
    <s v="DHL GLOBAL FORWARDING"/>
    <s v="MV CHANG AN"/>
    <s v="HAMAD PORT"/>
    <s v="NA"/>
    <s v="GAC-QATAR"/>
    <x v="4"/>
    <s v="BB Vessel"/>
    <s v="Loose"/>
    <n v="1494"/>
    <n v="2580565"/>
    <s v="PIECES"/>
    <n v="1657.0420000000001"/>
    <s v="SEAMLESS STEEL LINE PIPES"/>
    <s v="YES"/>
    <s v="SIPL/ISND/006/2024"/>
    <s v="NA"/>
    <s v="WASCO - QATAR"/>
    <s v="Duty Exemption_Wasco Cnee_ISND-42S-003 &amp; 45S-006 Loaded on BB Vessel"/>
    <s v="USD"/>
    <n v="6881693.21"/>
    <s v="WASCO COATINGS MIDDLE EAST QFZ LLC"/>
    <s v="CNOOC Offshore Engineering Solutions"/>
    <s v="WASCO"/>
    <n v="-560"/>
    <d v="2025-02-13T00:00:00"/>
    <x v="0"/>
    <x v="3"/>
    <d v="2025-02-14T00:00:00"/>
    <n v="3.64"/>
    <n v="25049363.284400001"/>
    <n v="0"/>
    <n v="250493.63284400001"/>
    <n v="25299856.917244002"/>
    <n v="1264992.8458622003"/>
    <m/>
    <n v="1415689"/>
    <x v="0"/>
    <s v="5ST60032362856"/>
    <d v="2025-02-13T00:00:00"/>
    <m/>
    <m/>
    <x v="1"/>
    <x v="2"/>
    <x v="4"/>
  </r>
  <r>
    <n v="28"/>
    <s v="SCN-ISND-0066S-FQ"/>
    <s v="CIF"/>
    <s v="GENOA, ITALY"/>
    <x v="0"/>
    <s v="HLCUGOA2412AQOX2"/>
    <x v="0"/>
    <x v="0"/>
    <s v="DALMINE S. P. A"/>
    <s v="HAPAG-LLOYD"/>
    <s v="SEASPAN OCEANIA / HMM GAON"/>
    <s v="HAMAD PORT"/>
    <s v="042E / 017W"/>
    <s v="GAC-QATAR"/>
    <x v="15"/>
    <s v="15x45'HQ"/>
    <s v="HLBU2244000, TGHU8850754, HAMU1438660, HAMU1571523, BMOU6674727, TCKU6079338, SEGU5451011, FANU3748190, HAMU1966668, TCLU5369540, HLXU8161889, HLBU3255400, TEMU6719804, DRYU9156173, HAMU2959468"/>
    <n v="410"/>
    <n v="372911"/>
    <s v="PIECES"/>
    <n v="1657.0420000000001"/>
    <s v="SEAMLESS TUBULAR"/>
    <s v="YES"/>
    <s v="000022997"/>
    <s v="NA"/>
    <s v="QSTS"/>
    <s v="15x40'HQ_1 Manifest_4x45'GP Containers per day starting on11th to 15th Mar25"/>
    <s v="USD"/>
    <n v="970261.429999999"/>
    <s v="COOEC-QATAR"/>
    <s v="CNOOC Offshore Engineering Solutions"/>
    <s v="SUBSEA"/>
    <n v="-536"/>
    <d v="2025-03-09T00:00:00"/>
    <x v="0"/>
    <x v="1"/>
    <d v="2025-03-16T00:00:00"/>
    <n v="3.64"/>
    <n v="3531751.6051999964"/>
    <n v="0"/>
    <n v="0"/>
    <n v="3531751.6051999964"/>
    <n v="176587.58025999984"/>
    <m/>
    <n v="198178"/>
    <x v="0"/>
    <s v="5ST60032711538"/>
    <d v="2025-03-04T00:00:00"/>
    <m/>
    <m/>
    <x v="1"/>
    <x v="4"/>
    <x v="1"/>
  </r>
  <r>
    <n v="29"/>
    <s v="SCN-ISND-0072S-FQ"/>
    <s v="CIF"/>
    <s v="GENOA VADO LIGURE, ITALY"/>
    <x v="0"/>
    <s v="OMO58396765"/>
    <x v="0"/>
    <x v="0"/>
    <s v="OFFICINE NICOLA GALPERTI E FIGILIO S.P.A"/>
    <s v="BLUE WORLD LINE"/>
    <s v="FLEUR N / SOURCE BLESSING"/>
    <s v="HAMAD PORT"/>
    <s v="505W / 513N"/>
    <s v="GAC-QATAR"/>
    <x v="16"/>
    <s v="1x40'HQ"/>
    <s v="TCNU6357428"/>
    <n v="13"/>
    <n v="7183.68"/>
    <s v="CASES"/>
    <n v="6.98"/>
    <s v="FLANGE"/>
    <s v="YES"/>
    <s v="PL0009453|V05 25000267"/>
    <s v="NA"/>
    <s v="QSTS"/>
    <s v="13 Cases_(152 Pieces)"/>
    <s v="EUR"/>
    <n v="32014.83"/>
    <s v="COOEC-QATAR"/>
    <s v="CNOOC Offshore Engineering Solutions"/>
    <s v="MODIFICATION"/>
    <n v="-509"/>
    <d v="2025-04-05T00:00:00"/>
    <x v="0"/>
    <x v="1"/>
    <d v="2025-04-07T00:00:00"/>
    <n v="3.9879799999999999"/>
    <n v="127674.5017434"/>
    <n v="0"/>
    <n v="0"/>
    <n v="127674.5017434"/>
    <n v="6383.7250871700007"/>
    <m/>
    <n v="9284"/>
    <x v="2"/>
    <s v="5SI60033371203"/>
    <d v="2025-04-06T00:00:00"/>
    <m/>
    <m/>
    <x v="1"/>
    <x v="5"/>
    <x v="1"/>
  </r>
  <r>
    <n v="30"/>
    <s v="SCN-ISND-0072S-FQ"/>
    <s v="CIF"/>
    <s v="GENOA VADO LIGURE, ITALY"/>
    <x v="0"/>
    <s v="OMO58396765"/>
    <x v="0"/>
    <x v="0"/>
    <s v="OFFICINE NICOLA GALPERTI E FIGILIO S.P.A"/>
    <s v="BLUE WORLD LINE"/>
    <s v="FLEUR N / SOURCE BLESSING"/>
    <s v="HAMAD PORT"/>
    <s v="505W / 513N"/>
    <s v="GAC-QATAR"/>
    <x v="16"/>
    <s v="NA"/>
    <s v="NA"/>
    <n v="1"/>
    <n v="808.62"/>
    <s v="CASES"/>
    <n v="0.66"/>
    <s v="FLANGE"/>
    <s v="YES"/>
    <s v="PL0009455|V05 25000270"/>
    <s v="NA"/>
    <s v="QSTS"/>
    <s v="1 Case_(102 Pieces)"/>
    <s v="EUR"/>
    <n v="0"/>
    <s v="COOEC-QATAR"/>
    <s v="CNOOC Offshore Engineering Solutions"/>
    <s v="MODIFICATION"/>
    <n v="-509"/>
    <d v="2025-04-05T00:00:00"/>
    <x v="0"/>
    <x v="1"/>
    <d v="2025-04-07T00:00:00"/>
    <n v="3.9879799999999999"/>
    <n v="0"/>
    <n v="0"/>
    <n v="0"/>
    <n v="0"/>
    <n v="0"/>
    <n v="0"/>
    <n v="400"/>
    <x v="2"/>
    <s v="5SI60033371203"/>
    <d v="2025-04-06T00:00:00"/>
    <m/>
    <n v="400"/>
    <x v="1"/>
    <x v="5"/>
    <x v="1"/>
  </r>
  <r>
    <n v="31"/>
    <s v="SCN-ISND-0072S-FQ"/>
    <s v="CIF"/>
    <s v="GENOA VADO LIGURE, ITALY"/>
    <x v="0"/>
    <s v="OMO58396765"/>
    <x v="0"/>
    <x v="0"/>
    <s v="OFFICINE NICOLA GALPERTI E FIGILIO S.P.A"/>
    <s v="BLUE WORLD LINE"/>
    <s v="FLEUR N / SOURCE BLESSING"/>
    <s v="HAMAD PORT"/>
    <s v="505W / 513N"/>
    <s v="GAC-QATAR"/>
    <x v="16"/>
    <s v="NA"/>
    <s v="NA"/>
    <n v="1"/>
    <n v="110.9"/>
    <s v="CASES"/>
    <n v="0.12"/>
    <s v="FLANGE"/>
    <s v="YES"/>
    <s v="PL0009487|V05 25000270"/>
    <s v="NA"/>
    <s v="QSTS"/>
    <s v="1 Case_(9 Pieces)"/>
    <s v="EUR"/>
    <n v="0"/>
    <s v="COOEC-QATAR"/>
    <s v="CNOOC Offshore Engineering Solutions"/>
    <s v="MODIFICATION"/>
    <n v="-509"/>
    <d v="2025-04-05T00:00:00"/>
    <x v="0"/>
    <x v="1"/>
    <d v="2025-04-07T00:00:00"/>
    <n v="3.9879799999999999"/>
    <n v="0"/>
    <n v="0"/>
    <n v="0"/>
    <n v="0"/>
    <n v="0"/>
    <n v="0"/>
    <n v="400"/>
    <x v="2"/>
    <s v="5SI60033371203"/>
    <d v="2025-04-06T00:00:00"/>
    <m/>
    <n v="400"/>
    <x v="1"/>
    <x v="5"/>
    <x v="1"/>
  </r>
  <r>
    <n v="32"/>
    <s v="SCN-ISND-0072S-FQ"/>
    <s v="CIF"/>
    <s v="GENOA VADO LIGURE, ITALY"/>
    <x v="0"/>
    <s v="OMO58396765"/>
    <x v="0"/>
    <x v="0"/>
    <s v="OFFICINE NICOLA GALPERTI E FIGILIO S.P.A"/>
    <s v="BLUE WORLD LINE"/>
    <s v="FLEUR N / SOURCE BLESSING"/>
    <s v="HAMAD PORT"/>
    <s v="505W / 513N"/>
    <s v="GAC-QATAR"/>
    <x v="16"/>
    <s v="NA"/>
    <s v="NA"/>
    <n v="1"/>
    <n v="1101"/>
    <s v="CASES"/>
    <n v="0.66"/>
    <s v="FLANGE"/>
    <s v="YES"/>
    <s v="PL0009489|V05 25000272"/>
    <s v="NA"/>
    <s v="QSTS"/>
    <s v="1 Case_(14 Pieces)"/>
    <s v="EUR"/>
    <n v="0"/>
    <s v="COOEC-QATAR"/>
    <s v="CNOOC Offshore Engineering Solutions"/>
    <s v="MODIFICATION"/>
    <n v="-509"/>
    <d v="2025-04-05T00:00:00"/>
    <x v="0"/>
    <x v="1"/>
    <d v="2025-04-07T00:00:00"/>
    <n v="3.9879799999999999"/>
    <n v="0"/>
    <n v="0"/>
    <n v="0"/>
    <n v="0"/>
    <n v="0"/>
    <n v="0"/>
    <n v="400"/>
    <x v="2"/>
    <s v="5SI60033371203"/>
    <d v="2025-04-06T00:00:00"/>
    <m/>
    <n v="400"/>
    <x v="1"/>
    <x v="5"/>
    <x v="1"/>
  </r>
  <r>
    <n v="33"/>
    <s v="SCN-ISND-0072S-FQ"/>
    <s v="CIF"/>
    <s v="GENOA VADO LIGURE, ITALY"/>
    <x v="0"/>
    <s v="OMO58396765"/>
    <x v="0"/>
    <x v="0"/>
    <s v="OFFICINE NICOLA GALPERTI E FIGILIO S.P.A"/>
    <s v="BLUE WORLD LINE"/>
    <s v="FLEUR N / SOURCE BLESSING"/>
    <s v="HAMAD PORT"/>
    <s v="505W / 513N"/>
    <s v="GAC-QATAR"/>
    <x v="16"/>
    <s v="NA"/>
    <s v="NA"/>
    <n v="1"/>
    <n v="102.8"/>
    <s v="CASES"/>
    <n v="0.12"/>
    <s v="FLANGE"/>
    <s v="YES"/>
    <s v="PL0009699|V05 25000269"/>
    <s v="NA"/>
    <s v="QSTS"/>
    <s v="1 Case_(23 Pieces)"/>
    <s v="EUR"/>
    <n v="0"/>
    <s v="COOEC-QATAR"/>
    <s v="CNOOC Offshore Engineering Solutions"/>
    <s v="MODIFICATION"/>
    <n v="-509"/>
    <d v="2025-04-05T00:00:00"/>
    <x v="0"/>
    <x v="1"/>
    <d v="2025-04-07T00:00:00"/>
    <n v="3.9879799999999999"/>
    <n v="0"/>
    <n v="0"/>
    <n v="0"/>
    <n v="0"/>
    <n v="0"/>
    <n v="0"/>
    <n v="400"/>
    <x v="2"/>
    <s v="5SI60033371203"/>
    <d v="2025-04-06T00:00:00"/>
    <m/>
    <n v="400"/>
    <x v="1"/>
    <x v="5"/>
    <x v="1"/>
  </r>
  <r>
    <n v="34"/>
    <s v="SCN-ISND-0072S-FQ"/>
    <s v="CIF"/>
    <s v="GENOA VADO LIGURE, ITALY"/>
    <x v="0"/>
    <s v="OMO58396765"/>
    <x v="0"/>
    <x v="0"/>
    <s v="OFFICINE NICOLA GALPERTI E FIGILIO S.P.A"/>
    <s v="BLUE WORLD LINE"/>
    <s v="FLEUR N / SOURCE BLESSING"/>
    <s v="HAMAD PORT"/>
    <s v="505W / 513N"/>
    <s v="GAC-QATAR"/>
    <x v="16"/>
    <s v="NA"/>
    <s v="NA"/>
    <n v="5"/>
    <n v="504.6"/>
    <s v="CASES"/>
    <n v="0.86"/>
    <s v="FLANGE"/>
    <s v="YES"/>
    <s v="PL0009706|V05 25000266"/>
    <s v="NA"/>
    <s v="QSTS"/>
    <s v="1 Case_(80 Pieces)"/>
    <s v="EUR"/>
    <n v="0"/>
    <s v="COOEC-QATAR"/>
    <s v="CNOOC Offshore Engineering Solutions"/>
    <s v="MODIFICATION"/>
    <n v="-509"/>
    <d v="2025-04-05T00:00:00"/>
    <x v="0"/>
    <x v="1"/>
    <d v="2025-04-07T00:00:00"/>
    <n v="3.9879799999999999"/>
    <n v="0"/>
    <n v="0"/>
    <n v="0"/>
    <n v="0"/>
    <n v="0"/>
    <n v="0"/>
    <n v="400"/>
    <x v="2"/>
    <s v="5SI60033371203"/>
    <d v="2025-04-06T00:00:00"/>
    <m/>
    <n v="400"/>
    <x v="1"/>
    <x v="5"/>
    <x v="1"/>
  </r>
  <r>
    <n v="35"/>
    <s v="SCN-ISND-0072S-FQ"/>
    <s v="CIF"/>
    <s v="GENOA VADO LIGURE, ITALY"/>
    <x v="0"/>
    <s v="OMO58396765"/>
    <x v="0"/>
    <x v="0"/>
    <s v="OFFICINE NICOLA GALPERTI E FIGILIO S.P.A"/>
    <s v="BLUE WORLD LINE"/>
    <s v="FLEUR N / SOURCE BLESSING"/>
    <s v="HAMAD PORT"/>
    <s v="505W / 513N"/>
    <s v="GAC-QATAR"/>
    <x v="16"/>
    <s v="NA"/>
    <s v="NA"/>
    <n v="2"/>
    <n v="1960.3"/>
    <s v="CASES"/>
    <n v="1.74"/>
    <s v="FLANGE"/>
    <s v="YES"/>
    <s v="PL0010161|V05 25000268"/>
    <s v="NA"/>
    <s v="QSTS"/>
    <s v="2 Cases_(180 Pieces)"/>
    <s v="EUR"/>
    <n v="0"/>
    <s v="COOEC-QATAR"/>
    <s v="CNOOC Offshore Engineering Solutions"/>
    <s v="MODIFICATION"/>
    <n v="-509"/>
    <d v="2025-04-05T00:00:00"/>
    <x v="0"/>
    <x v="1"/>
    <d v="2025-04-07T00:00:00"/>
    <n v="3.9879799999999999"/>
    <n v="0"/>
    <n v="0"/>
    <n v="0"/>
    <n v="0"/>
    <n v="0"/>
    <n v="0"/>
    <n v="0"/>
    <x v="2"/>
    <s v="5SI60033371203"/>
    <d v="2025-04-06T00:00:00"/>
    <m/>
    <m/>
    <x v="1"/>
    <x v="5"/>
    <x v="1"/>
  </r>
  <r>
    <n v="36"/>
    <s v="SCN-ISND-0057S-FQ"/>
    <s v="EX WORK"/>
    <s v="PORT KLANG, MALAYSIA"/>
    <x v="0"/>
    <s v="YMJAZ470076368"/>
    <x v="0"/>
    <x v="0"/>
    <s v="WASCO COATINGS SERVICES SDN BHD"/>
    <s v="YML"/>
    <s v="YM ORCHID"/>
    <s v="HAMAD PORT"/>
    <s v="190W"/>
    <s v="GAC-QATAR"/>
    <x v="17"/>
    <s v="1x40'FO"/>
    <s v="YMLU6436443"/>
    <n v="4"/>
    <n v="4132"/>
    <s v="PIECES"/>
    <n v="2.286"/>
    <s v="SEAMLESS STEEL LINE PIPE (PUP PIECE)"/>
    <s v="YES"/>
    <s v="SIPL/ISND/009/0125"/>
    <s v="NA"/>
    <s v="QSTS"/>
    <s v="Freight Certificate require."/>
    <s v="USD"/>
    <n v="25853.7"/>
    <s v="COOEC-QATAR"/>
    <s v="CNOOC Offshore Engineering Solutions"/>
    <s v="WASCO"/>
    <n v="-550"/>
    <d v="2025-02-23T00:00:00"/>
    <x v="0"/>
    <x v="1"/>
    <d v="2025-02-24T00:00:00"/>
    <n v="3.64"/>
    <n v="94107.468000000008"/>
    <n v="6040.92"/>
    <n v="1001.4838800000001"/>
    <n v="101149.87188000001"/>
    <n v="5057.4935940000005"/>
    <m/>
    <n v="6457"/>
    <x v="0"/>
    <s v="5SI60032552592"/>
    <d v="2025-02-23T00:00:00"/>
    <m/>
    <m/>
    <x v="1"/>
    <x v="2"/>
    <x v="4"/>
  </r>
  <r>
    <n v="37"/>
    <s v="SCN-ISND-0075A-FQ"/>
    <s v="CIF"/>
    <s v="GENOA, ITALY"/>
    <x v="0"/>
    <s v="MXP007428"/>
    <x v="0"/>
    <x v="1"/>
    <s v="M.E.G.A. S.p.A."/>
    <s v="ISS GLOBAL FOWD"/>
    <s v="MILANO AIR PORT"/>
    <s v="HAMAD AIR PORT"/>
    <s v="0128/21"/>
    <s v="GAC-QATAR"/>
    <x v="17"/>
    <s v="AIR FRT"/>
    <s v="NA"/>
    <n v="10"/>
    <n v="942"/>
    <s v="PIECES"/>
    <n v="1.06"/>
    <s v="TEST RING OD"/>
    <s v="YES"/>
    <s v="235"/>
    <s v="NA"/>
    <s v="QSTS"/>
    <s v="Air Freight "/>
    <s v="EUR"/>
    <n v="52330"/>
    <s v="COOEC-QATAR"/>
    <s v="CNOOC Offshore Engineering Solutions"/>
    <s v="Special Equipment Company"/>
    <n v="-550"/>
    <d v="2025-02-23T00:00:00"/>
    <x v="0"/>
    <x v="1"/>
    <d v="2025-02-24T00:00:00"/>
    <n v="3.8067099999999998"/>
    <n v="199205.13429999998"/>
    <n v="0"/>
    <n v="0"/>
    <n v="199205.13429999998"/>
    <n v="9960.2567149999995"/>
    <m/>
    <n v="12860"/>
    <x v="0"/>
    <s v="5AI51032553170"/>
    <d v="2025-02-23T00:00:00"/>
    <m/>
    <m/>
    <x v="1"/>
    <x v="2"/>
    <x v="1"/>
  </r>
  <r>
    <n v="38"/>
    <s v="SCN-ISND-0078S-FQ"/>
    <s v="CIF"/>
    <s v="JEBEL ALI, UAE"/>
    <x v="0"/>
    <s v="JEAQAHMD31563"/>
    <x v="0"/>
    <x v="0"/>
    <s v="BIN SARI METAL CASTING LLC"/>
    <s v="FREIGHTCARE LOGISTICS WLL"/>
    <s v="INDEPENDENT SPIRIT"/>
    <s v="HAMAD PORT"/>
    <s v="N097"/>
    <s v="GAC-QATAR"/>
    <x v="18"/>
    <s v="3x40'HQ"/>
    <s v="CRXU9890011, DOLU4007057, TGHU8975900"/>
    <n v="242"/>
    <n v="78615.998999999996"/>
    <s v="PACKAGES"/>
    <n v="88.088999999999999"/>
    <s v="Aluminium Alloy Anode"/>
    <s v="YES"/>
    <s v="BSMC/INV/CPJ24564A-7/167/25"/>
    <s v="NA"/>
    <s v="QSTS"/>
    <s v="Duty Exemption_GCC COO"/>
    <s v="USD"/>
    <n v="365207.03999999998"/>
    <s v="COOEC-QATAR"/>
    <s v="CNOOC Offshore Engineering Solutions"/>
    <s v="SUBSEA"/>
    <n v="-564"/>
    <d v="2025-02-09T00:00:00"/>
    <x v="0"/>
    <x v="1"/>
    <d v="2025-02-13T00:00:00"/>
    <n v="3.64"/>
    <n v="0"/>
    <n v="0"/>
    <n v="0"/>
    <n v="0"/>
    <n v="0"/>
    <m/>
    <n v="8376"/>
    <x v="0"/>
    <s v="5Sl60032301871"/>
    <d v="2025-02-10T00:00:00"/>
    <m/>
    <m/>
    <x v="1"/>
    <x v="2"/>
    <x v="5"/>
  </r>
  <r>
    <n v="39"/>
    <s v="SCN-RUYA 09-004S-FQ"/>
    <s v="FOB"/>
    <s v="MUNDRA, INDIA"/>
    <x v="1"/>
    <s v="BOMB09675"/>
    <x v="0"/>
    <x v="0"/>
    <s v="WELSPUN CORP LIMITED "/>
    <s v="DHL GLOBAL FORWARDING"/>
    <s v="LEO"/>
    <s v="HAMAD PORT"/>
    <s v="079W"/>
    <s v="GAC-QATAR"/>
    <x v="4"/>
    <s v="2x40'HQ"/>
    <s v="CLHU8990046, VMLU4230532"/>
    <n v="74"/>
    <n v="17620"/>
    <s v="PACKAGES"/>
    <n v="37.155000000000001"/>
    <s v="LSAW STEEL PIPES [WPQT ITEMS FOR EPCI 9 - TEST RINGS CAMPAIGN 1]"/>
    <s v="YES"/>
    <s v="WCL/EXP/24-25/II/1049/COOEC"/>
    <s v="Z2024AZBWT0424"/>
    <s v="QSTS"/>
    <s v="LC Shipment"/>
    <s v="EUR"/>
    <n v="74878"/>
    <s v="TO ORDER"/>
    <s v="COOEC Installation Company"/>
    <s v="Installation Company"/>
    <n v="-560"/>
    <d v="2025-02-13T00:00:00"/>
    <x v="0"/>
    <x v="1"/>
    <d v="2025-02-19T00:00:00"/>
    <n v="3.8161800000000001"/>
    <n v="285747.92603999999"/>
    <n v="15253.1680304"/>
    <n v="3010.0109407039999"/>
    <n v="304011.10501110402"/>
    <n v="15200.555250555202"/>
    <m/>
    <n v="20601"/>
    <x v="0"/>
    <s v="5SI60032455497"/>
    <d v="2025-02-18T00:00:00"/>
    <m/>
    <m/>
    <x v="1"/>
    <x v="2"/>
    <x v="7"/>
  </r>
  <r>
    <n v="40"/>
    <s v="SCN-ISND-0085S-FQ"/>
    <s v="CIF"/>
    <s v="JEBEL ALI, UAE"/>
    <x v="0"/>
    <s v="HLCUDX3250200438"/>
    <x v="0"/>
    <x v="0"/>
    <s v="ARROW PIPES &amp; FITTINGS FZCO"/>
    <s v="HAPAG LLOYD"/>
    <s v="YM WEALTH"/>
    <s v="HAMAD PORT"/>
    <s v="182W"/>
    <s v="GAC-QATAR"/>
    <x v="10"/>
    <s v="1x40'HQ"/>
    <s v="HLBU8182499"/>
    <n v="29"/>
    <n v="20687.060000000001"/>
    <s v="PIECES"/>
    <n v="10.32"/>
    <s v="CARBON STEEL SEAMLESS PIPES"/>
    <s v="YES"/>
    <s v="1018270"/>
    <s v="202401672024KET0001"/>
    <s v="QSTS"/>
    <s v="SHIPMENT HAS ARRIVED ON 05TH FEB, NO INFORMRATON RECEIVED PRIOR TO THE SHIPMENT AND UNDER DEMURRAGE"/>
    <s v="USD"/>
    <n v="57969.05"/>
    <s v="TO ORDER"/>
    <s v="CNOOC Offshore Engineering Solutions"/>
    <s v="MODIFICATION"/>
    <n v="-568"/>
    <d v="2025-02-05T00:00:00"/>
    <x v="0"/>
    <x v="1"/>
    <d v="2025-02-18T00:00:00"/>
    <n v="3.64"/>
    <n v="211007.342"/>
    <n v="0"/>
    <n v="0"/>
    <n v="211007.342"/>
    <n v="10550.367100000001"/>
    <m/>
    <n v="13450"/>
    <x v="0"/>
    <s v="5SI60032431677"/>
    <d v="2025-02-16T00:00:00"/>
    <m/>
    <m/>
    <x v="1"/>
    <x v="2"/>
    <x v="5"/>
  </r>
  <r>
    <n v="41"/>
    <s v="SCN-ISND-0043S-FQ"/>
    <s v="EX WORK"/>
    <s v="PORT KLANG, MALAYSIA"/>
    <x v="0"/>
    <s v="AYN1225650"/>
    <x v="0"/>
    <x v="0"/>
    <s v="WASCO COATINGS SERVICES SDN BHD"/>
    <s v="DHL GLOBAL FORWARDING"/>
    <s v="ZHONG GU CHANG SHA/CMA CGM ALASKA"/>
    <s v="HAMAD PORT"/>
    <s v="OPU43W1MA/0MDDCE1MA"/>
    <s v="GAC-QATAR"/>
    <x v="19"/>
    <s v="1x40'HQ"/>
    <s v="GESU6859385"/>
    <n v="3"/>
    <n v="2132.21"/>
    <s v="PIECES"/>
    <n v="9.952"/>
    <s v="BEND PIPES"/>
    <s v="YES"/>
    <s v="SIPL/ISND/012/0325"/>
    <s v="-"/>
    <s v="QSTS"/>
    <s v="NEW SHIPMENT"/>
    <s v="USD"/>
    <n v="25065.05"/>
    <s v="COOEC-QATAR"/>
    <s v="CNOOC Offshore Engineering Solutions"/>
    <s v="SUBSEA"/>
    <n v="-505"/>
    <d v="2025-04-09T00:00:00"/>
    <x v="0"/>
    <x v="1"/>
    <d v="2025-04-10T00:00:00"/>
    <n v="3.64"/>
    <n v="91236.782000000007"/>
    <n v="11942.16"/>
    <n v="1031.7894200000001"/>
    <n v="104210.73142000001"/>
    <n v="5210.5365710000005"/>
    <m/>
    <n v="6611"/>
    <x v="2"/>
    <s v="5SI60033406563"/>
    <d v="2025-04-08T00:00:00"/>
    <m/>
    <m/>
    <x v="1"/>
    <x v="5"/>
    <x v="4"/>
  </r>
  <r>
    <n v="42"/>
    <s v="SCN-ISND-0058S-CQ-01"/>
    <s v="FOB"/>
    <s v="TIANJIN, CHINA"/>
    <x v="0"/>
    <s v="JHTJHMD067"/>
    <x v="0"/>
    <x v="0"/>
    <s v="OFFSHORE OIL ENGINEERING CO. ,LTD."/>
    <s v="EVER BRITE SHIPPING &amp; LOGISTICS"/>
    <s v="JIA HE"/>
    <s v="HAMAD PORT"/>
    <s v="MAC2504"/>
    <s v="GAC-QATAR"/>
    <x v="20"/>
    <s v="BB Vessel"/>
    <s v="Loose"/>
    <n v="255"/>
    <n v="670273"/>
    <s v="PIECES"/>
    <n v="85.39"/>
    <s v="STEEL PLATES"/>
    <s v="NO"/>
    <s v="SCN-ISND-0058S-CQ-01"/>
    <s v="NA"/>
    <s v="QSTS"/>
    <s v="BREAKBULK VESSEL"/>
    <s v="CNY"/>
    <n v="1673867.03"/>
    <s v="COOEC-QATAR"/>
    <s v="CNOOC Offshore Engineering Solutions"/>
    <s v="SUBSEA"/>
    <n v="-502"/>
    <d v="2025-04-12T00:00:00"/>
    <x v="0"/>
    <x v="1"/>
    <d v="2025-04-22T00:00:00"/>
    <n v="0.49918000000000001"/>
    <n v="835560.94403540005"/>
    <n v="155248.3095306"/>
    <n v="9908.0925356600001"/>
    <n v="1000717.34610166"/>
    <n v="50035.867305083004"/>
    <m/>
    <n v="55412"/>
    <x v="2"/>
    <s v="5SI60033512230"/>
    <d v="2025-04-13T00:00:00"/>
    <m/>
    <n v="-24"/>
    <x v="1"/>
    <x v="5"/>
    <x v="3"/>
  </r>
  <r>
    <n v="43"/>
    <s v="SCN-ISND-0090A-CQ"/>
    <s v="CIF"/>
    <s v="BEIJING, CHINA"/>
    <x v="0"/>
    <s v="157-06412884"/>
    <x v="0"/>
    <x v="1"/>
    <s v="TIANJIN HANGWEIDA MACHINERY EQUIPMENT CO., LTD."/>
    <s v="QA"/>
    <s v="QR-0893"/>
    <s v="HAMAD AIR PORT"/>
    <s v="QR-0893"/>
    <s v="GAC-QATAR"/>
    <x v="21"/>
    <s v="AIR FRT"/>
    <s v="AIR FRT"/>
    <n v="284"/>
    <n v="115.5"/>
    <s v="PIECES"/>
    <n v="0.25"/>
    <s v="PLATES, MODULES"/>
    <s v="YES"/>
    <s v="000020250211"/>
    <s v="CGHTZX202411002521"/>
    <s v="GAC_WH (ST.24)"/>
    <s v="1 PALLET CONTAINING PLATES"/>
    <s v="USD"/>
    <n v="4920.76"/>
    <s v="COOEC-QATAR"/>
    <s v="CNOOC Offshore Engineering Solutions"/>
    <s v="MODIFICATION"/>
    <n v="-538"/>
    <d v="2025-03-07T00:00:00"/>
    <x v="0"/>
    <x v="4"/>
    <d v="2025-03-09T00:00:00"/>
    <n v="3.64"/>
    <n v="17911.5664"/>
    <n v="0"/>
    <n v="0"/>
    <n v="17911.5664"/>
    <n v="895.57832000000008"/>
    <m/>
    <n v="2296"/>
    <x v="0"/>
    <s v="5AI51032780113"/>
    <d v="2025-03-08T00:00:00"/>
    <m/>
    <m/>
    <x v="1"/>
    <x v="4"/>
    <x v="3"/>
  </r>
  <r>
    <n v="44"/>
    <s v="SCN-ISND-0090A-CQ"/>
    <s v="CIF"/>
    <s v="BEIJING, CHINA"/>
    <x v="0"/>
    <s v="772459343610"/>
    <x v="0"/>
    <x v="1"/>
    <s v="TIANJIN HANGWEIDA MACHINERY EQUIPMENT CO., LTD."/>
    <s v="FEDEX"/>
    <s v="QA395"/>
    <s v="HAMAD AIR PORT"/>
    <s v="QA395"/>
    <s v="GAC-QATAR"/>
    <x v="22"/>
    <s v="AIR FRT"/>
    <s v="AIR FRT"/>
    <n v="5"/>
    <n v="1"/>
    <s v="PIECES"/>
    <n v="0.25"/>
    <s v="LUBRICANT"/>
    <s v="YES"/>
    <s v="000020250212"/>
    <s v="CGHTZX202501000573"/>
    <s v="PMT"/>
    <s v="LUBRICANTS BY DHL"/>
    <s v="USD"/>
    <n v="11.3"/>
    <s v="COOEC-QATAR"/>
    <s v="CNOOC Offshore Engineering Solutions"/>
    <s v="MODIFICATION"/>
    <n v="-535"/>
    <d v="2025-03-10T00:00:00"/>
    <x v="0"/>
    <x v="5"/>
    <d v="2025-03-09T00:00:00"/>
    <n v="3.64"/>
    <n v="0"/>
    <n v="0"/>
    <n v="0"/>
    <n v="0"/>
    <n v="0"/>
    <n v="0"/>
    <n v="0"/>
    <x v="0"/>
    <s v="5AI51032780113"/>
    <d v="2025-03-08T00:00:00"/>
    <m/>
    <n v="-900"/>
    <x v="1"/>
    <x v="4"/>
    <x v="3"/>
  </r>
  <r>
    <n v="45"/>
    <s v="SCN-ISND-0088S-FQ"/>
    <s v="CIF"/>
    <s v="GENOA, ITALY"/>
    <x v="0"/>
    <s v="OMO58432382"/>
    <x v="0"/>
    <x v="0"/>
    <s v="OFFICINE NICOLA GALPERTI E FIGILIO S.P.A"/>
    <s v="BLUE WORLD LINE"/>
    <s v="GSL MYNY / SOURCE BLESSING"/>
    <s v="HAMAD PORT"/>
    <s v="509W / 517N"/>
    <s v="GAC-QATAR"/>
    <x v="23"/>
    <s v="1x20'GP"/>
    <s v="MRKU9753246"/>
    <n v="2"/>
    <n v="1094.5999999999999"/>
    <s v="CASES"/>
    <n v="1.1200000000000001"/>
    <s v="CARBON STEEL FLANGE"/>
    <s v="YES"/>
    <s v="PL0009567|V05 25000420"/>
    <s v="Z2024KEBWT0380"/>
    <s v="UPF, MIC"/>
    <s v="2 CASES CONTAINING 42 PIECES"/>
    <s v="EUR"/>
    <n v="3130.17"/>
    <s v="COOEC-QATAR"/>
    <s v="CNOOC Offshore Engineering Solutions"/>
    <s v="MODIFICATION"/>
    <n v="-481"/>
    <d v="2025-05-03T00:00:00"/>
    <x v="0"/>
    <x v="1"/>
    <d v="2025-05-11T00:00:00"/>
    <n v="4.1135599999999997"/>
    <n v="12876.142105199999"/>
    <n v="0"/>
    <n v="0"/>
    <n v="12876.142105199999"/>
    <n v="643.80710525999996"/>
    <m/>
    <n v="644"/>
    <x v="0"/>
    <s v="5Sl60033966694"/>
    <d v="2525-05-08T00:00:00"/>
    <m/>
    <n v="-900"/>
    <x v="1"/>
    <x v="6"/>
    <x v="1"/>
  </r>
  <r>
    <n v="46"/>
    <s v="SCN-ISND-0088S-FQ"/>
    <s v="CIF"/>
    <s v="GENOA, ITALY"/>
    <x v="0"/>
    <s v="OMO58432382"/>
    <x v="0"/>
    <x v="0"/>
    <s v="OFFICINE NICOLA GALPERTI E FIGILIO S.P.A"/>
    <s v="BLUE WORLD LINE"/>
    <s v="GSL MYNY / SOURCE BLESSING"/>
    <s v="HAMAD PORT"/>
    <s v="509W / 517N"/>
    <s v="GAC-QATAR"/>
    <x v="23"/>
    <s v="NA"/>
    <s v="NA"/>
    <n v="1"/>
    <n v="310.60000000000002"/>
    <s v="CASES"/>
    <n v="0.46"/>
    <s v="CARBON STEEL FLANGE"/>
    <s v="YES"/>
    <s v="PL0009568|V05 25000421"/>
    <s v="Z2024KEBWT0380"/>
    <s v="UPF, MIC"/>
    <s v="1 CASE CONTAINING 64 PIECES"/>
    <s v="EUR"/>
    <n v="803.2"/>
    <s v="COOEC-QATAR"/>
    <s v="CNOOC Offshore Engineering Solutions"/>
    <s v="MODIFICATION"/>
    <n v="-481"/>
    <d v="2025-05-03T00:00:00"/>
    <x v="0"/>
    <x v="1"/>
    <d v="2025-05-11T00:00:00"/>
    <n v="4.1135599999999997"/>
    <n v="3304.0113919999999"/>
    <n v="0"/>
    <n v="0"/>
    <n v="3304.0113919999999"/>
    <n v="165.20056959999999"/>
    <m/>
    <n v="565"/>
    <x v="0"/>
    <s v="5Sl60033966694"/>
    <d v="2525-05-08T00:00:00"/>
    <m/>
    <n v="-500"/>
    <x v="1"/>
    <x v="6"/>
    <x v="1"/>
  </r>
  <r>
    <n v="47"/>
    <s v="SCN-ISND-0088S-FQ"/>
    <s v="CIF"/>
    <s v="GENOA, ITALY"/>
    <x v="0"/>
    <s v="OMO58432382"/>
    <x v="0"/>
    <x v="0"/>
    <s v="OFFICINE NICOLA GALPERTI E FIGILIO S.P.A"/>
    <s v="BLUE WORLD LINE"/>
    <s v="GSL MYNY / SOURCE BLESSING"/>
    <s v="HAMAD PORT"/>
    <s v="509W / 517N"/>
    <s v="GAC-QATAR"/>
    <x v="23"/>
    <s v="NA"/>
    <s v="NA"/>
    <n v="4"/>
    <n v="8217"/>
    <s v="CASES"/>
    <n v="5.07"/>
    <s v="CARBON STEEL FLANGE"/>
    <s v="YES"/>
    <s v="PL0009700|V05 25000422"/>
    <s v="Z2024KEBWT0380"/>
    <s v="UPF, MIC"/>
    <s v="4 CASES CONTAINING 23 PIECES"/>
    <s v="EUR"/>
    <n v="24281.1"/>
    <s v="COOEC-QATAR"/>
    <s v="CNOOC Offshore Engineering Solutions"/>
    <s v="MODIFICATION"/>
    <n v="-481"/>
    <d v="2025-05-03T00:00:00"/>
    <x v="0"/>
    <x v="1"/>
    <d v="2025-05-11T00:00:00"/>
    <n v="4.1135599999999997"/>
    <n v="99881.761715999979"/>
    <n v="0"/>
    <n v="0"/>
    <n v="99881.761715999979"/>
    <n v="4994.0880857999991"/>
    <m/>
    <n v="6994"/>
    <x v="0"/>
    <s v="5Sl60033966694"/>
    <d v="2525-05-08T00:00:00"/>
    <m/>
    <n v="-900"/>
    <x v="1"/>
    <x v="6"/>
    <x v="1"/>
  </r>
  <r>
    <n v="48"/>
    <s v="SCN-ISND-0094A-CQ"/>
    <s v="FCA"/>
    <s v="BEIJING, CHINA"/>
    <x v="0"/>
    <s v="235-92158570"/>
    <x v="0"/>
    <x v="1"/>
    <s v="OFFSHORE OIL ENGINEERING CO. ,LTD."/>
    <s v="IST"/>
    <s v="TK-0780"/>
    <s v="HAMAD AIR PORT"/>
    <s v="TK-0780"/>
    <s v="GAC-QATAR"/>
    <x v="21"/>
    <s v="AIR FRT"/>
    <s v="AIR FRT"/>
    <n v="56"/>
    <n v="356"/>
    <s v="PIECES"/>
    <n v="1.1000000000000001"/>
    <s v="Brownfield Piping WPQT Materials"/>
    <s v="NO"/>
    <s v="SCN-ISND-0094A-CQ"/>
    <s v="NA"/>
    <s v="QSTS"/>
    <s v="1 WOODEN BOX"/>
    <s v="USD"/>
    <n v="3072.51"/>
    <s v="COOEC-QATAR"/>
    <s v="CNOOC Offshore Engineering Solutions"/>
    <s v="BF Piping WPQT"/>
    <n v="-538"/>
    <d v="2025-03-07T00:00:00"/>
    <x v="0"/>
    <x v="1"/>
    <d v="2025-03-09T00:00:00"/>
    <n v="3.64"/>
    <n v="11183.936400000001"/>
    <n v="5366.0663199999999"/>
    <n v="165.50002720000001"/>
    <n v="16715.5027472"/>
    <n v="835.77513736000003"/>
    <m/>
    <n v="1736"/>
    <x v="0"/>
    <s v="5AI51032781957"/>
    <d v="2025-03-08T00:00:00"/>
    <m/>
    <m/>
    <x v="1"/>
    <x v="4"/>
    <x v="3"/>
  </r>
  <r>
    <n v="49"/>
    <s v="SCN-ISND-0095A-CQ"/>
    <s v="FCA"/>
    <s v="BEIJING, CHINA"/>
    <x v="0"/>
    <s v="157-06418742"/>
    <x v="0"/>
    <x v="1"/>
    <s v="OFFSHORE OIL ENGINEERING CO. ,LTD."/>
    <s v="PEK"/>
    <s v="MF-0845"/>
    <s v="HAMAD AIR PORT"/>
    <s v="MF-0845"/>
    <s v="GAC-QATAR"/>
    <x v="21"/>
    <s v="AIR FRT"/>
    <s v="AIR FRT"/>
    <n v="344"/>
    <n v="2895"/>
    <s v="PIECES"/>
    <n v="3.3"/>
    <s v="Partially arrived 2 boxes on 08th &amp; 1 box on 09th Mar"/>
    <s v="NO"/>
    <s v="SCN-ISND-0095A-CQ"/>
    <s v="NA"/>
    <s v="UPF, MIC"/>
    <s v="3 Wooden Boxes Containing Vulcunized Rubber steel 344 pcs"/>
    <s v="CNY"/>
    <n v="91752.6"/>
    <s v="COOEC-QATAR"/>
    <s v="CNOOC Offshore Engineering Solutions"/>
    <s v="SUBSEA"/>
    <n v="-538"/>
    <d v="2025-03-07T00:00:00"/>
    <x v="0"/>
    <x v="6"/>
    <d v="2025-03-09T00:00:00"/>
    <n v="0.50248999999999999"/>
    <n v="46104.763974000001"/>
    <n v="43641.256499999996"/>
    <n v="897.46020473999988"/>
    <n v="90643.480678739987"/>
    <n v="4532.1740339369999"/>
    <m/>
    <n v="5932"/>
    <x v="0"/>
    <s v="5AI51032784286"/>
    <d v="2025-03-08T00:00:00"/>
    <m/>
    <m/>
    <x v="1"/>
    <x v="4"/>
    <x v="3"/>
  </r>
  <r>
    <n v="50"/>
    <s v="SCN-RUYA 09-005S-CQ"/>
    <s v="CIF"/>
    <s v="SHANGHAI, CHINA"/>
    <x v="1"/>
    <s v="NA"/>
    <x v="0"/>
    <x v="0"/>
    <s v="CANCELLED"/>
    <s v="NA"/>
    <s v="NA"/>
    <s v="NA"/>
    <s v="NA"/>
    <s v="GAC-QATAR"/>
    <x v="24"/>
    <s v="NA"/>
    <s v="NA"/>
    <n v="0"/>
    <n v="358"/>
    <s v="PIECES"/>
    <n v="4.6820000000000004"/>
    <s v="CANCELLED"/>
    <s v="NA"/>
    <s v="SIPL/ISND/011/0225"/>
    <s v="-"/>
    <s v="QSTS"/>
    <s v="-"/>
    <s v="USD"/>
    <n v="0"/>
    <s v="COOEC-QATAR"/>
    <s v="-"/>
    <s v="-"/>
    <n v="-542"/>
    <d v="2025-03-03T00:00:00"/>
    <x v="1"/>
    <x v="2"/>
    <d v="2025-03-03T00:00:00"/>
    <n v="0"/>
    <n v="0"/>
    <n v="0"/>
    <n v="0"/>
    <n v="0"/>
    <n v="0"/>
    <m/>
    <n v="0"/>
    <x v="1"/>
    <s v="NA"/>
    <d v="2025-03-03T00:00:00"/>
    <m/>
    <m/>
    <x v="1"/>
    <x v="4"/>
    <x v="3"/>
  </r>
  <r>
    <n v="51"/>
    <s v="SCN-ISND-0081A-CQ-01"/>
    <s v="FCA"/>
    <s v="BEIJING, CHINA"/>
    <x v="0"/>
    <s v="157-06409362"/>
    <x v="0"/>
    <x v="1"/>
    <s v="OFFSHORE OIL ENGINEERING CO. ,LTD."/>
    <s v="DHL GLOBAL"/>
    <s v="QR-0893"/>
    <s v="HAMAD AIR PORT"/>
    <s v="QR-0893"/>
    <s v="GAC-QATAR"/>
    <x v="25"/>
    <s v="AIR FRT"/>
    <s v="AIR FRT"/>
    <n v="5"/>
    <n v="3974"/>
    <s v="PIECES"/>
    <n v="3.61"/>
    <s v="Steel Plates &amp; Rolled Pipes"/>
    <s v="NO"/>
    <s v="SCN-ISND-0081A-CQ"/>
    <s v="NA"/>
    <s v="QSTS"/>
    <s v="11 Pallets + 3 Boxes Partial Delivery (Air Freight)"/>
    <s v="CNY"/>
    <n v="24762.560000000001"/>
    <s v="COOEC-QATAR"/>
    <s v="CNOOC Offshore Engineering Solutions"/>
    <s v="SUBSEA"/>
    <n v="-521"/>
    <d v="2025-03-24T00:00:00"/>
    <x v="0"/>
    <x v="1"/>
    <d v="2025-03-26T00:00:00"/>
    <n v="0.50134000000000001"/>
    <n v="12414.461830400001"/>
    <n v="59769.754800000002"/>
    <n v="721.84216630399999"/>
    <n v="72906.058796704005"/>
    <n v="3645.3029398352005"/>
    <m/>
    <n v="4545"/>
    <x v="2"/>
    <s v="5AI51033164401-1"/>
    <d v="2025-03-25T00:00:00"/>
    <m/>
    <m/>
    <x v="1"/>
    <x v="4"/>
    <x v="3"/>
  </r>
  <r>
    <n v="52"/>
    <s v="SCN-ISND-0081A-CQ-02"/>
    <s v="FCA"/>
    <s v="BEIJING, CHINA"/>
    <x v="0"/>
    <s v="157-08297553"/>
    <x v="0"/>
    <x v="1"/>
    <s v="OFFSHORE OIL ENGINEERING CO. ,LTD."/>
    <s v="QA"/>
    <s v="QR-0893"/>
    <s v="HAMAD AIR PORT"/>
    <s v="QR-0893"/>
    <s v="GAC-QATAR"/>
    <x v="26"/>
    <s v="AIR FRT"/>
    <s v="AIR FRT"/>
    <n v="4"/>
    <n v="4056"/>
    <s v="PALLET"/>
    <n v="4.08"/>
    <s v="STEEL PLATES"/>
    <s v="NO"/>
    <s v="SCN-ISND-0081A-CQ-02"/>
    <s v="NA"/>
    <s v="QSTS"/>
    <s v="Having one line item with EUR, Customs needs separate PL"/>
    <s v="CNY"/>
    <n v="24492"/>
    <s v="COOEC-QATAR"/>
    <s v="CNOOC Offshore Engineering Solutions"/>
    <s v="SUBSEA"/>
    <n v="-522"/>
    <d v="2025-03-23T00:00:00"/>
    <x v="0"/>
    <x v="1"/>
    <d v="2025-03-24T00:00:00"/>
    <n v="0.50194000000000005"/>
    <n v="12293.514480000002"/>
    <n v="61076.059200000003"/>
    <n v="733.69573680000008"/>
    <n v="74103.269416800002"/>
    <n v="3705.1634708400002"/>
    <m/>
    <n v="4605"/>
    <x v="2"/>
    <s v="5AI51033124337"/>
    <d v="2025-03-23T00:00:00"/>
    <m/>
    <m/>
    <x v="1"/>
    <x v="4"/>
    <x v="3"/>
  </r>
  <r>
    <n v="53"/>
    <s v="SCN-ISND-0081A-CQ-03"/>
    <s v="FCA"/>
    <s v="SHANGHAI, CHINA"/>
    <x v="0"/>
    <s v="157-04150591"/>
    <x v="0"/>
    <x v="1"/>
    <s v="OFFSHORE OIL ENGINEERING CO. ,LTD."/>
    <s v="CTS INTERNATIONAL LOGISTICS"/>
    <s v="QR-0893"/>
    <s v="HAMAD AIR PORT"/>
    <s v="QR-8963"/>
    <s v="GAC-QATAR"/>
    <x v="27"/>
    <s v="AIR FRT"/>
    <s v="AIR FRT"/>
    <n v="3"/>
    <n v="3182"/>
    <s v="W/Boxes"/>
    <n v="4.7610000000000001"/>
    <s v="STEEL PLATES &amp; ROLLED PIPES"/>
    <s v="NO"/>
    <s v="SCN-ISND-0081A-CQ-03"/>
    <s v="NA"/>
    <s v="QSTS"/>
    <s v="2 Pallets + 1 Box"/>
    <s v="CNY"/>
    <n v="22359.22"/>
    <s v="COOEC-QATAR"/>
    <s v="CNOOC Offshore Engineering Solutions"/>
    <s v="SUBSEA"/>
    <n v="-530"/>
    <d v="2025-03-15T00:00:00"/>
    <x v="0"/>
    <x v="1"/>
    <d v="2025-03-18T00:00:00"/>
    <n v="0.50294000000000005"/>
    <n v="11245.346106800002"/>
    <n v="49611.007480000007"/>
    <n v="608.56353586800014"/>
    <n v="61464.917122668012"/>
    <n v="3073.2458561334006"/>
    <m/>
    <n v="3973"/>
    <x v="0"/>
    <s v="5AI51032982138"/>
    <d v="2025-03-17T00:00:00"/>
    <m/>
    <m/>
    <x v="1"/>
    <x v="4"/>
    <x v="3"/>
  </r>
  <r>
    <n v="54"/>
    <s v="SCN-ISND-0081A-CQ-04"/>
    <s v="FCA"/>
    <s v="SHANGHAI, CHINA"/>
    <x v="0"/>
    <s v="157-04150602  "/>
    <x v="0"/>
    <x v="1"/>
    <s v="OFFSHORE OIL ENGINEERING CO. ,LTD."/>
    <s v="QA"/>
    <s v="QR-8963"/>
    <s v="HAMAD AIR PORT"/>
    <s v="QR-8963"/>
    <s v="GAC-QATAR"/>
    <x v="28"/>
    <s v="AIR FRT"/>
    <s v="AIR FRT"/>
    <n v="2"/>
    <n v="3478"/>
    <s v="W/Boxes"/>
    <n v="7.4219999999999997"/>
    <s v="ROLLED PIPES"/>
    <s v="NO"/>
    <s v="SCN-ISND-0081A-CQ-04"/>
    <s v="NA"/>
    <s v="QSTS"/>
    <s v="2 Wooden Boxes"/>
    <s v="CNY"/>
    <n v="26424"/>
    <s v="COOEC-QATAR"/>
    <s v="CNOOC Offshore Engineering Solutions"/>
    <s v="SUBSEA"/>
    <n v="-528"/>
    <d v="2025-03-17T00:00:00"/>
    <x v="0"/>
    <x v="1"/>
    <d v="2025-03-19T00:00:00"/>
    <n v="0.50371999999999995"/>
    <n v="13310.297279999999"/>
    <n v="54310.082959999992"/>
    <n v="676.20380239999997"/>
    <n v="68296.584042400005"/>
    <n v="3414.8292021200004"/>
    <m/>
    <n v="4315"/>
    <x v="0"/>
    <s v="5AI51033007893"/>
    <d v="2025-03-18T00:00:00"/>
    <m/>
    <m/>
    <x v="1"/>
    <x v="4"/>
    <x v="3"/>
  </r>
  <r>
    <n v="55"/>
    <s v="SCN-ISND-0084A-FQ"/>
    <s v="CIF"/>
    <s v="GENOA, ITALY"/>
    <x v="0"/>
    <s v="075-66485790"/>
    <x v="0"/>
    <x v="1"/>
    <s v="OFFICINE NICOLA GALPERTI E FIGILIO S.P.A"/>
    <s v="QA"/>
    <s v="IB391"/>
    <s v="HAMAD AIR PORT"/>
    <s v="IB391"/>
    <s v="GAC-QATAR"/>
    <x v="29"/>
    <s v="AIR FRT"/>
    <s v="AIR FRT"/>
    <n v="3"/>
    <n v="3883"/>
    <s v="PIECES"/>
    <n v="4.3600000000000003"/>
    <s v="TEST RINGS"/>
    <s v="NO"/>
    <s v="PL0010172/S10240738"/>
    <s v="Z2024KEBWS0586"/>
    <s v="QSTS"/>
    <s v="LC shipment, no original CIPL"/>
    <s v="EUR"/>
    <n v="48672.639999999999"/>
    <s v="COOEC-QATAR"/>
    <s v="CNOOC Offshore Engineering Solutions"/>
    <s v="SUBSEA"/>
    <n v="-531"/>
    <d v="2025-03-14T00:00:00"/>
    <x v="0"/>
    <x v="1"/>
    <d v="2025-03-16T00:00:00"/>
    <n v="3.9599600000000001"/>
    <n v="192741.70749440001"/>
    <n v="0"/>
    <n v="0"/>
    <n v="192741.70749440001"/>
    <n v="9637.0853747199999"/>
    <m/>
    <n v="12537"/>
    <x v="0"/>
    <s v="5AI51032966571"/>
    <d v="2025-03-16T00:00:00"/>
    <m/>
    <m/>
    <x v="1"/>
    <x v="4"/>
    <x v="1"/>
  </r>
  <r>
    <n v="56"/>
    <s v="SCN-ISND-0091S-CQ"/>
    <s v="FOB"/>
    <s v="TIANJIN, CHINA"/>
    <x v="0"/>
    <s v="MEDUVX245768"/>
    <x v="0"/>
    <x v="0"/>
    <s v="OFFSHORE OIL ENGINEERING CO. ,LTD."/>
    <s v="DHL"/>
    <s v="MSC MELATILDE / MSC VICTORINE"/>
    <s v="HAMAD PORT"/>
    <s v="FY515A / FK520R"/>
    <s v="GAC-QATAR"/>
    <x v="30"/>
    <s v="2x20'GP"/>
    <s v="RXCU1058890, RXCU1058924"/>
    <n v="25728"/>
    <n v="16074.25"/>
    <s v="PIECES"/>
    <n v="74"/>
    <s v="TOOL ITEMS"/>
    <s v="NO"/>
    <s v="SCN-ISND-0091S-CQ"/>
    <s v="GC21110900"/>
    <s v="SPEM OY_RLIC (N20)"/>
    <s v="2x20'SOC Containers"/>
    <s v="CNY"/>
    <n v="2028806.33"/>
    <s v="COOEC-QATAR"/>
    <m/>
    <s v="SUBSEA"/>
    <n v="-461"/>
    <d v="2025-05-23T00:00:00"/>
    <x v="0"/>
    <x v="7"/>
    <d v="2025-06-07T00:00:00"/>
    <n v="0.50638000000000005"/>
    <n v="1027346.9493854002"/>
    <n v="18736.060000000001"/>
    <n v="10460.830093854003"/>
    <n v="1056543.8394792543"/>
    <n v="52827.191973962719"/>
    <m/>
    <n v="56756"/>
    <x v="2"/>
    <s v="5AI30034490317"/>
    <d v="2025-06-04T00:00:00"/>
    <m/>
    <n v="-2651"/>
    <x v="1"/>
    <x v="6"/>
    <x v="3"/>
  </r>
  <r>
    <n v="57"/>
    <s v="SCN-ISND-0098S-FQ"/>
    <s v="CIF"/>
    <s v="GENOA, ITALY"/>
    <x v="0"/>
    <s v="COSU6410383560"/>
    <x v="0"/>
    <x v="0"/>
    <s v="RAMCRO S.P.A"/>
    <s v="COSCO"/>
    <s v="SOFIA EXPRESS"/>
    <s v="HAMAD PORT"/>
    <s v="MINA 2501E"/>
    <s v="GAC-QATAR"/>
    <x v="31"/>
    <s v="1x20'GP, 1x40'HQ"/>
    <s v="TLLU3005086, TCNU1679015"/>
    <n v="29"/>
    <n v="21919"/>
    <s v="PACKAGES"/>
    <n v="37"/>
    <s v="GAS-TOP CONTROL CABLES"/>
    <s v="NO"/>
    <s v="2500347/25, 2500353/25"/>
    <s v="Z2024KELXBNT0809-B03"/>
    <s v="GAC_OY_WUK "/>
    <s v="13 +16 Packgages - 2 Invoices"/>
    <s v="USD"/>
    <n v="204225.79"/>
    <s v="COOEC-QATAR"/>
    <s v="CNOOC Offshore Engineering Solutions"/>
    <m/>
    <n v="-492"/>
    <d v="2025-04-22T00:00:00"/>
    <x v="0"/>
    <x v="0"/>
    <d v="2025-04-26T00:00:00"/>
    <n v="3.64"/>
    <n v="743381.87560000003"/>
    <n v="0"/>
    <n v="0"/>
    <n v="743381.87560000003"/>
    <n v="37169.093780000003"/>
    <m/>
    <n v="42569"/>
    <x v="0"/>
    <s v="5SI60033698914"/>
    <d v="2025-04-23T00:00:00"/>
    <m/>
    <m/>
    <x v="1"/>
    <x v="5"/>
    <x v="1"/>
  </r>
  <r>
    <n v="58"/>
    <s v="SCN-ISND-0099A-CQ-01"/>
    <s v="FCA"/>
    <s v="BEIJING, CHINA"/>
    <x v="0"/>
    <s v="157-06410493"/>
    <x v="0"/>
    <x v="1"/>
    <s v="OFFSHORE OIL ENGINEERING CO. ,LTD."/>
    <s v="QA"/>
    <s v="MF-0845"/>
    <s v="HAMAD AIR PORT"/>
    <s v="MF-0845"/>
    <s v="GAC-QATAR"/>
    <x v="32"/>
    <s v="AIR FRT"/>
    <s v="AIR FRT"/>
    <n v="4"/>
    <n v="3615"/>
    <s v="Box"/>
    <n v="9.7899999999999991"/>
    <s v="16 Pieces of Seamless Tubular"/>
    <s v="NO"/>
    <s v="SCN-ISND-0099A-CQ-01"/>
    <s v="NA"/>
    <s v="QSTS"/>
    <s v="4 Boxes_Currency in USD &amp; EUR, Customs needs separate PL with Exchange rate"/>
    <s v="USD"/>
    <n v="8882.8603203999992"/>
    <s v="COOEC-QATAR"/>
    <s v="CNOOC Offshore Engineering Solutions"/>
    <s v="SUBSEA"/>
    <n v="-526"/>
    <d v="2025-03-19T00:00:00"/>
    <x v="0"/>
    <x v="1"/>
    <d v="2025-03-22T00:00:00"/>
    <n v="3.64"/>
    <n v="32333.611566255997"/>
    <n v="54602.622899999995"/>
    <n v="869.36234466255996"/>
    <n v="87805.596810918549"/>
    <n v="4390.279840545928"/>
    <m/>
    <n v="5790"/>
    <x v="2"/>
    <s v="5AI51033056713"/>
    <d v="2025-03-20T00:00:00"/>
    <m/>
    <m/>
    <x v="1"/>
    <x v="4"/>
    <x v="3"/>
  </r>
  <r>
    <n v="59"/>
    <s v="SCN-ISND-0099A-CQ-02"/>
    <s v="FCA"/>
    <s v="BEIJING, CHINA"/>
    <x v="0"/>
    <s v="157-06410504"/>
    <x v="0"/>
    <x v="1"/>
    <s v="OFFSHORE OIL ENGINEERING CO. ,LTD."/>
    <s v="QA"/>
    <s v="MF-0845"/>
    <s v="HAMAD AIR PORT"/>
    <s v="MF-0845"/>
    <s v="GAC-QATAR"/>
    <x v="32"/>
    <s v="AIR FRT"/>
    <s v="AIR FRT"/>
    <n v="3"/>
    <n v="2800"/>
    <s v="Box"/>
    <n v="6.83"/>
    <s v="9 Pieces of Seamless Tubular"/>
    <s v="NO"/>
    <s v="SCN-ISND-0099A-CQ-02"/>
    <s v="NA"/>
    <s v="QSTS"/>
    <s v="Having one line item with EUR, Customs needs separate PL"/>
    <s v="USD"/>
    <n v="6232.64"/>
    <s v="COOEC-QATAR"/>
    <s v="CNOOC Offshore Engineering Solutions"/>
    <s v="SUBSEA"/>
    <n v="-526"/>
    <d v="2025-03-19T00:00:00"/>
    <x v="0"/>
    <x v="1"/>
    <d v="2025-03-22T00:00:00"/>
    <n v="3.64"/>
    <n v="22686.809600000001"/>
    <n v="42319.200000000004"/>
    <n v="650.06009600000004"/>
    <n v="65656.069696000006"/>
    <n v="3282.8034848000007"/>
    <m/>
    <n v="4683"/>
    <x v="2"/>
    <s v="5AI51033057080"/>
    <d v="2025-03-20T00:00:00"/>
    <m/>
    <m/>
    <x v="1"/>
    <x v="4"/>
    <x v="3"/>
  </r>
  <r>
    <n v="60"/>
    <s v="SCN-ISND-0100A-CQ"/>
    <s v="FCA"/>
    <s v="SHANGHAI, CHINA"/>
    <x v="0"/>
    <s v="157-06073196"/>
    <x v="0"/>
    <x v="1"/>
    <s v="OFFSHORE OIL ENGINEERING CO. ,LTD."/>
    <s v="DHL"/>
    <s v="QR-8961"/>
    <s v="HAMAD AIR PORT"/>
    <s v="QR-8961"/>
    <s v="GAC-QATAR"/>
    <x v="33"/>
    <s v="AIR FRT"/>
    <s v="AIR FRT"/>
    <n v="100"/>
    <n v="568"/>
    <s v="PACKAGES"/>
    <n v="1.111"/>
    <s v="Argon Arc Welding Wire"/>
    <s v="NO"/>
    <s v="SCN-ISND-0100A-CQ"/>
    <s v="NA"/>
    <s v="QSTS"/>
    <s v="1 Wooden Box"/>
    <s v="CNY"/>
    <n v="25877"/>
    <s v="COOEC-QATAR"/>
    <s v="CNOOC Offshore Engineering Solutions"/>
    <s v="SUBSEA"/>
    <n v="-507"/>
    <d v="2025-04-07T00:00:00"/>
    <x v="0"/>
    <x v="1"/>
    <d v="2025-04-08T00:00:00"/>
    <n v="0.49984000000000001"/>
    <n v="12934.35968"/>
    <m/>
    <n v="129.3435968"/>
    <n v="13063.703276799999"/>
    <n v="653.18516383999997"/>
    <m/>
    <n v="2026"/>
    <x v="2"/>
    <s v="5AI51033385267"/>
    <d v="2025-04-07T00:00:00"/>
    <m/>
    <n v="473"/>
    <x v="1"/>
    <x v="5"/>
    <x v="3"/>
  </r>
  <r>
    <n v="61"/>
    <s v="SCN-ISND-0068S-CQ-01"/>
    <s v="FOB"/>
    <s v="TIANJIN, CHINA"/>
    <x v="0"/>
    <s v="MEDUVX102340"/>
    <x v="0"/>
    <x v="0"/>
    <s v="OFFSHORE OIL ENGINEERING CO. ,LTD."/>
    <s v="DHL/MSC"/>
    <s v="MSC TINA"/>
    <s v="HAMAD PORT"/>
    <s v="FK512A"/>
    <s v="GAC-QATAR"/>
    <x v="34"/>
    <s v="1x20'GP"/>
    <s v="RXCU1058858"/>
    <n v="2394"/>
    <n v="13742"/>
    <s v="ROLLS"/>
    <n v="37"/>
    <s v="Fireproof cloth &amp; Silicon Tape"/>
    <s v="NO"/>
    <s v="SCN-ISND-0068S-FQ-01"/>
    <s v="GC21110900"/>
    <s v="SPEM OY_RLIC (N20)"/>
    <s v="1x20'GP SOC Container_EPC approval not received, hence container got stuck at Port and released on 01.06.2025"/>
    <s v="CNY"/>
    <n v="239711.54"/>
    <s v="COOEC-QATAR"/>
    <s v="CNOOC Offshore Engineering Solutions"/>
    <s v="MODIFICATION"/>
    <n v="-480"/>
    <d v="2025-05-04T00:00:00"/>
    <x v="0"/>
    <x v="7"/>
    <d v="2025-06-02T00:00:00"/>
    <n v="0.50060000000000004"/>
    <n v="119999.59692400001"/>
    <n v="9261.1"/>
    <n v="1292.6069692400001"/>
    <n v="130553.30389324002"/>
    <n v="6527.6651946620013"/>
    <m/>
    <n v="9428"/>
    <x v="0"/>
    <s v="5SI60033920265"/>
    <d v="2025-05-06T00:00:00"/>
    <m/>
    <m/>
    <x v="1"/>
    <x v="6"/>
    <x v="3"/>
  </r>
  <r>
    <n v="62"/>
    <s v="SCN-ISND-0068S-CQ-02"/>
    <s v="FOB"/>
    <s v="TIANJIN, CHINA"/>
    <x v="0"/>
    <s v="MEDUVX102340"/>
    <x v="0"/>
    <x v="0"/>
    <s v="OFFSHORE OIL ENGINEERING CO. ,LTD."/>
    <s v="DHL/MSC"/>
    <s v="MSC TINA"/>
    <s v="HAMAD PORT"/>
    <s v="FK512A"/>
    <s v="GAC-QATAR"/>
    <x v="34"/>
    <s v="1x20'GP"/>
    <s v="RXCU1058879"/>
    <n v="36745"/>
    <n v="7871.15"/>
    <s v="PIECES"/>
    <n v="37"/>
    <s v="TOOL ITEMS"/>
    <s v="NO"/>
    <s v="SCN-ISND-0068S-FQ-02"/>
    <s v="GC21110900"/>
    <s v="SPEM OY_RLIC (N20)"/>
    <s v="1x20'GP SOC Container_EPC approval not received, hence container got stuck at Port and released on 01.06.2025"/>
    <s v="CNY"/>
    <n v="235277.77"/>
    <s v="COOEC-QATAR"/>
    <s v="CNOOC Offshore Engineering Solutions"/>
    <s v="MODIFICATION"/>
    <n v="-480"/>
    <d v="2025-05-04T00:00:00"/>
    <x v="0"/>
    <x v="7"/>
    <d v="2025-06-02T00:00:00"/>
    <n v="0.50060000000000004"/>
    <n v="117780.05166200001"/>
    <n v="9261.1"/>
    <n v="1270.4115166200002"/>
    <n v="128311.56317862002"/>
    <n v="6415.5781589310018"/>
    <m/>
    <n v="9316"/>
    <x v="0"/>
    <s v="5SI60033920265"/>
    <d v="2025-05-06T00:00:00"/>
    <m/>
    <m/>
    <x v="1"/>
    <x v="6"/>
    <x v="3"/>
  </r>
  <r>
    <n v="63"/>
    <s v="SCN-ISND-0068S-CQ-03"/>
    <s v="FOB"/>
    <s v="TIANJIN, CHINA"/>
    <x v="0"/>
    <s v="MEDUVX102340"/>
    <x v="0"/>
    <x v="0"/>
    <s v="OFFSHORE OIL ENGINEERING CO. ,LTD."/>
    <s v="DHL/MSC"/>
    <s v="MSC TINA"/>
    <s v="HAMAD PORT"/>
    <s v="FK512A"/>
    <s v="GAC-QATAR"/>
    <x v="34"/>
    <s v="1x20'GP"/>
    <s v="RXCU1058919"/>
    <n v="7194"/>
    <n v="6685.7699999999995"/>
    <s v="PIECES"/>
    <n v="37"/>
    <s v="TOOL ITEMS"/>
    <s v="NO"/>
    <s v="SCN-ISND-0068S-FQ-03"/>
    <s v="GC21110900"/>
    <s v="SPEM OY_RLIC (N20)"/>
    <s v="1x20'GP SOC Container_EPC approval not received, hence container got stuck at Port and released on 01.06.2025"/>
    <s v="CNY"/>
    <n v="1264140.46"/>
    <s v="COOEC-QATAR"/>
    <s v="CNOOC Offshore Engineering Solutions"/>
    <s v="MODIFICATION"/>
    <n v="-480"/>
    <d v="2025-05-04T00:00:00"/>
    <x v="0"/>
    <x v="7"/>
    <d v="2025-06-02T00:00:00"/>
    <n v="0.50060000000000004"/>
    <n v="632828.71427600004"/>
    <n v="9261.1"/>
    <n v="6420.8981427600002"/>
    <n v="575829.6324187601"/>
    <n v="28791.481620938008"/>
    <m/>
    <n v="34191"/>
    <x v="0"/>
    <s v="5SI60033920265"/>
    <d v="2025-05-06T00:00:00"/>
    <m/>
    <m/>
    <x v="1"/>
    <x v="6"/>
    <x v="3"/>
  </r>
  <r>
    <n v="64"/>
    <s v="SCN-ISND-0112S-FQ"/>
    <s v="CIF"/>
    <s v="JEBEL ALI, UAE"/>
    <x v="0"/>
    <s v="MSKJEAHMD04274"/>
    <x v="0"/>
    <x v="0"/>
    <s v="ARROW PIPES &amp; FITTINGS FZCO"/>
    <s v="NAVIS LINES SHIPPING L.L.C"/>
    <s v="INDEPENDENT SPIRIT"/>
    <s v="HAMAD PORT"/>
    <s v="N099"/>
    <s v="GAC-QATAR"/>
    <x v="35"/>
    <s v="2x40'OT"/>
    <s v="CAIU5600144, CAIU5601480"/>
    <n v="14"/>
    <n v="33490.137000000002"/>
    <s v="PACKAGES"/>
    <n v="14.131841999999999"/>
    <s v="CARBON STEEEL SMLS PIPES"/>
    <s v="NO"/>
    <s v="1018346"/>
    <s v="Z2024KEBWT0449"/>
    <s v="QSTS"/>
    <s v="14 PKGS STC 43 PCS"/>
    <s v="USD"/>
    <n v="110497.98"/>
    <s v="COOEC-QATAR"/>
    <s v="CNOOC Offshore Engineering Solutions"/>
    <s v="MODIFICATION"/>
    <n v="-534"/>
    <d v="2025-03-11T00:00:00"/>
    <x v="0"/>
    <x v="1"/>
    <d v="2025-03-26T00:00:00"/>
    <n v="3.64"/>
    <n v="402212.64720000001"/>
    <n v="0"/>
    <n v="0"/>
    <n v="402212.64720000001"/>
    <n v="20110.632360000003"/>
    <m/>
    <n v="25561"/>
    <x v="2"/>
    <s v="5SI60033137931"/>
    <d v="2025-03-24T00:00:00"/>
    <m/>
    <n v="50"/>
    <x v="1"/>
    <x v="4"/>
    <x v="5"/>
  </r>
  <r>
    <n v="65"/>
    <s v="SCN-ISND-0102S-CQ"/>
    <s v="FOB"/>
    <s v="QINGDAO, CHINA"/>
    <x v="0"/>
    <s v="HDMUTAOZ23691600"/>
    <x v="0"/>
    <x v="0"/>
    <s v="OFFSHORE OIL ENGINEERING CO. ,LTD."/>
    <s v="DHL / HMM"/>
    <s v="HMM HANBADA"/>
    <s v="HAMAD PORT"/>
    <s v="0014W"/>
    <s v="GAC-QATAR"/>
    <x v="36"/>
    <s v="1x40'HQ"/>
    <s v="TCLU5407131"/>
    <n v="14"/>
    <n v="18094"/>
    <s v="PACKAGES"/>
    <n v="15.4"/>
    <s v="35 Package Vulcanized Steel Plate enclosed"/>
    <s v="YES"/>
    <s v="SCN-ISND-0102S-CQ"/>
    <s v="NA"/>
    <s v="UPF, MIC"/>
    <s v="14 PKGS STC 43 PCS"/>
    <s v="CNY"/>
    <n v="598512"/>
    <s v="COOEC-QATAR"/>
    <s v="CNOOC Offshore Engineering Solutions"/>
    <s v="SUBSEA"/>
    <n v="-488"/>
    <d v="2025-04-26T00:00:00"/>
    <x v="0"/>
    <x v="6"/>
    <d v="2025-05-04T00:00:00"/>
    <n v="0.50060000000000004"/>
    <n v="299615.10720000003"/>
    <n v="12264.7"/>
    <n v="3118.7980720000005"/>
    <n v="314998.60527200002"/>
    <n v="15749.930263600001"/>
    <m/>
    <n v="21150"/>
    <x v="0"/>
    <s v="5SI60033829645"/>
    <d v="2025-05-01T00:00:00"/>
    <m/>
    <m/>
    <x v="1"/>
    <x v="5"/>
    <x v="3"/>
  </r>
  <r>
    <n v="66"/>
    <s v="SCN-ISND-0103S-CQ"/>
    <s v="FOB"/>
    <s v="QINGDAO, CHINA"/>
    <x v="0"/>
    <s v="HDMUTAOZ22860100"/>
    <x v="0"/>
    <x v="0"/>
    <s v="OFFSHORE OIL ENGINEERING CO. ,LTD."/>
    <s v="DHL / HMM"/>
    <s v="HMM GARAM"/>
    <s v="HAMAD PORT"/>
    <s v="0014W"/>
    <s v="GAC-QATAR"/>
    <x v="37"/>
    <s v="1x20'GP"/>
    <s v="HMMU2038068"/>
    <n v="5"/>
    <n v="6110"/>
    <s v="PACKAGES"/>
    <n v="5.5"/>
    <s v="Vulcanized Steel Plate enclosed"/>
    <s v="YES"/>
    <s v="SCN-ISND-0103S-CQ"/>
    <s v="NA"/>
    <s v="UPF, MIC"/>
    <s v="110 PCS "/>
    <s v="CNY"/>
    <n v="209040"/>
    <s v="COOEC-QATAR"/>
    <s v="CNOOC Offshore Engineering Solutions"/>
    <s v="SUBSEA"/>
    <n v="-468"/>
    <d v="2025-05-16T00:00:00"/>
    <x v="0"/>
    <x v="6"/>
    <d v="2025-05-20T00:00:00"/>
    <n v="0.50460000000000005"/>
    <n v="105481.58400000002"/>
    <n v="9587.4000000000015"/>
    <n v="1150.6898400000002"/>
    <n v="116219.67384000003"/>
    <n v="5810.9836920000016"/>
    <m/>
    <n v="8712"/>
    <x v="2"/>
    <s v="5SI60034157147"/>
    <d v="2025-05-18T00:00:00"/>
    <m/>
    <n v="1"/>
    <x v="1"/>
    <x v="6"/>
    <x v="3"/>
  </r>
  <r>
    <n v="67"/>
    <s v="SCN-ISND-0118S-CQ-01"/>
    <s v="FOB"/>
    <s v="QINGDAO, CHINA"/>
    <x v="0"/>
    <s v="HDMUTAOZ37168000"/>
    <x v="0"/>
    <x v="0"/>
    <s v="OFFSHORE OIL ENGINEERING CO. ,LTD."/>
    <s v="DHL / HMM"/>
    <s v="HMM GARAM"/>
    <s v="HAMAD PORT"/>
    <s v="0014W"/>
    <s v="GAC-QATAR"/>
    <x v="37"/>
    <s v="1x20'GP"/>
    <s v="TEMU1638572"/>
    <n v="9"/>
    <n v="7090"/>
    <s v="PACKAGES"/>
    <n v="6.13"/>
    <s v="Check &amp; Globe Valve"/>
    <s v="YES"/>
    <s v="SCN-ISND-0118S-CQ-01"/>
    <s v="Z2024KEBNT0395"/>
    <s v="GAC_WH (ST.24)"/>
    <s v="4 Ply Wooden Packages "/>
    <s v="CNY"/>
    <n v="958522.5"/>
    <s v="COOEC-QATAR"/>
    <s v="CNOOC Offshore Engineering Solutions"/>
    <s v="MODIFICATION"/>
    <n v="-468"/>
    <d v="2025-05-16T00:00:00"/>
    <x v="0"/>
    <x v="4"/>
    <d v="2025-05-18T00:00:00"/>
    <n v="0.50517999999999996"/>
    <n v="484226.39654999995"/>
    <n v="9598.42"/>
    <n v="4938.2481654999992"/>
    <n v="498763.06471549993"/>
    <n v="24938.153235774997"/>
    <m/>
    <n v="30338"/>
    <x v="0"/>
    <s v="5SI60034057709"/>
    <d v="2025-05-13T00:00:00"/>
    <m/>
    <m/>
    <x v="1"/>
    <x v="6"/>
    <x v="3"/>
  </r>
  <r>
    <n v="68"/>
    <s v="SCN-ISND-0118S-CQ-02"/>
    <s v="FOB"/>
    <s v="QINGDAO, CHINA"/>
    <x v="0"/>
    <s v="HDMUTAOZ37168000"/>
    <x v="0"/>
    <x v="0"/>
    <s v="OFFSHORE OIL ENGINEERING CO. ,LTD."/>
    <s v="DHL / HMM"/>
    <s v="HMM GARAM"/>
    <s v="HAMAD PORT"/>
    <s v="0014W"/>
    <s v="GAC-QATAR"/>
    <x v="37"/>
    <s v="NA"/>
    <s v="NA"/>
    <n v="5"/>
    <n v="186"/>
    <s v="PIECES"/>
    <n v="0.28000000000000003"/>
    <s v="Ball Valve"/>
    <s v="YES"/>
    <s v="SCN-ISND-0118S-CQ-02"/>
    <s v="Z2024KEBNT0352"/>
    <s v="GAC_WH (ST.24)"/>
    <s v="3 Ply Wooden Packages "/>
    <s v="CNY"/>
    <n v="11799.02"/>
    <s v="COOEC-QATAR"/>
    <s v="CNOOC Offshore Engineering Solutions"/>
    <s v="MODIFICATION"/>
    <n v="-468"/>
    <d v="2025-05-16T00:00:00"/>
    <x v="0"/>
    <x v="4"/>
    <d v="2025-05-18T00:00:00"/>
    <n v="0.50517999999999996"/>
    <n v="5960.6289235999993"/>
    <n v="0"/>
    <n v="59.606289235999995"/>
    <n v="6020.2352128359989"/>
    <n v="301.01176064179998"/>
    <m/>
    <n v="1201"/>
    <x v="0"/>
    <s v="5SI60034057709"/>
    <d v="2025-05-13T00:00:00"/>
    <m/>
    <m/>
    <x v="1"/>
    <x v="6"/>
    <x v="3"/>
  </r>
  <r>
    <n v="69"/>
    <s v="SCN-ISND-0118S-CQ-04"/>
    <s v="FOB"/>
    <s v="QINGDAO, CHINA"/>
    <x v="0"/>
    <s v="HDMUTAOZ37168000"/>
    <x v="0"/>
    <x v="0"/>
    <s v="OFFSHORE OIL ENGINEERING CO. ,LTD."/>
    <s v="DHL / HMM"/>
    <s v="HMM GARAM"/>
    <s v="HAMAD PORT"/>
    <s v="0014W"/>
    <s v="GAC-QATAR"/>
    <x v="37"/>
    <s v="NA"/>
    <s v="NA"/>
    <n v="2"/>
    <n v="12"/>
    <s v="PIECES"/>
    <n v="0.04"/>
    <s v="Ball Valve"/>
    <s v="YES"/>
    <s v="SCN-ISND-0118S-CQ-04"/>
    <s v="Z2024KEBNT0322"/>
    <s v="GAC_WH (ST.24)"/>
    <s v="1 Ply Wooden Package"/>
    <s v="CNY"/>
    <n v="21668.880000000001"/>
    <s v="COOEC-QATAR"/>
    <s v="CNOOC Offshore Engineering Solutions"/>
    <s v="MODIFICATION"/>
    <n v="-468"/>
    <d v="2025-05-16T00:00:00"/>
    <x v="0"/>
    <x v="4"/>
    <d v="2025-05-18T00:00:00"/>
    <n v="0.50517999999999996"/>
    <n v="10946.6847984"/>
    <n v="0"/>
    <n v="109.466847984"/>
    <n v="11056.151646384"/>
    <n v="552.80758231920004"/>
    <m/>
    <n v="1453"/>
    <x v="0"/>
    <s v="5SI60034057709"/>
    <d v="2025-05-13T00:00:00"/>
    <m/>
    <m/>
    <x v="1"/>
    <x v="6"/>
    <x v="3"/>
  </r>
  <r>
    <n v="70"/>
    <s v="SCN-ISND-0118S-CQ-03"/>
    <s v="FOB"/>
    <s v="QINGDAO, CHINA"/>
    <x v="0"/>
    <s v="HDMUTAOZ37168000"/>
    <x v="0"/>
    <x v="0"/>
    <s v="OFFSHORE OIL ENGINEERING CO. ,LTD."/>
    <s v="DHL / HMM"/>
    <s v="HMM GARAM"/>
    <s v="HAMAD PORT"/>
    <s v="0014W"/>
    <s v="GAC-QATAR"/>
    <x v="37"/>
    <s v="2x20'GP"/>
    <s v="HMMU2105016,TEMU1638248"/>
    <n v="9"/>
    <n v="31686"/>
    <s v="PIECES"/>
    <n v="27.917279999999995"/>
    <s v="Floating Ball Valve"/>
    <s v="YES"/>
    <s v="SCN-ISND-0118S-CQ-03"/>
    <s v="Z2024KEBNT0400"/>
    <s v="GAC_WH (ST.24)"/>
    <s v="9 Steel Brackets"/>
    <s v="CNY"/>
    <n v="9048112.2699999996"/>
    <s v="COOEC-QATAR"/>
    <s v="CNOOC Offshore Engineering Solutions"/>
    <s v="MODIFICATION"/>
    <n v="-468"/>
    <d v="2025-05-16T00:00:00"/>
    <x v="0"/>
    <x v="4"/>
    <d v="2025-05-18T00:00:00"/>
    <n v="0.50517999999999996"/>
    <n v="4570925.3565585995"/>
    <n v="19196.84"/>
    <n v="45901.221965585995"/>
    <n v="4636023.4185241852"/>
    <n v="231801.17092620928"/>
    <m/>
    <n v="259764"/>
    <x v="0"/>
    <s v="5SI60034057709"/>
    <d v="2025-05-13T00:00:00"/>
    <m/>
    <m/>
    <x v="1"/>
    <x v="6"/>
    <x v="3"/>
  </r>
  <r>
    <n v="71"/>
    <s v="SCN-RUYA 09-006S-FQ"/>
    <s v="FOB"/>
    <s v="MUNDRA, INDIA"/>
    <x v="1"/>
    <s v="MUNHMD97459142008"/>
    <x v="0"/>
    <x v="0"/>
    <s v="WELSPUN CORP LIMITED "/>
    <s v="Aero Freight Company Ltd"/>
    <s v="GFS PRESTIGE"/>
    <s v="HAMAD PORT"/>
    <s v="085E"/>
    <s v="GAC-QATAR"/>
    <x v="38"/>
    <s v="2x40'OT"/>
    <s v="TEXU1532970,TEXU1532331"/>
    <n v="12"/>
    <n v="19106"/>
    <s v="PACKAGES"/>
    <n v="22.558"/>
    <s v="TEST RINGS"/>
    <s v="YES"/>
    <s v="WCL/EXP/24-25/II/10xx/COOEC"/>
    <s v="Z2024AZBWT0424-B01 &amp; -B02"/>
    <s v="QSTS"/>
    <s v="2x40ft OT Containers"/>
    <s v="EUR"/>
    <n v="47160.15"/>
    <s v="COOEC-QATAR"/>
    <s v="CNOOC Offshore Engineering Solutions"/>
    <s v="SUBSEA"/>
    <n v="-524"/>
    <d v="2025-03-21T00:00:00"/>
    <x v="0"/>
    <x v="1"/>
    <d v="2025-03-29T00:00:00"/>
    <n v="3.9144600000000001"/>
    <n v="184606.520769"/>
    <n v="16269.278651999999"/>
    <n v="2008.7579942100001"/>
    <n v="202884.55741521"/>
    <n v="10144.2278707605"/>
    <n v="0"/>
    <n v="13094"/>
    <x v="2"/>
    <s v="5SI60033218844"/>
    <d v="2025-03-27T00:00:00"/>
    <m/>
    <n v="50"/>
    <x v="1"/>
    <x v="4"/>
    <x v="7"/>
  </r>
  <r>
    <n v="72"/>
    <s v="SCN-RUYA 09-007S-CQ"/>
    <s v="CIF"/>
    <s v="TIANJIN, CHINA"/>
    <x v="1"/>
    <s v="MEDUQU797989"/>
    <x v="0"/>
    <x v="0"/>
    <s v="OFFSHORE OIL ENGINEERING CO. ,LTD."/>
    <s v="DHL/MSC"/>
    <s v="MSC MARGRIT"/>
    <s v="HAMAD PORT"/>
    <s v="FK513A"/>
    <s v="GAC-QATAR"/>
    <x v="39"/>
    <s v="1x40'HQ"/>
    <s v="MSMU7261384"/>
    <n v="2"/>
    <n v="8728"/>
    <s v="PACKAGES"/>
    <n v="17.506"/>
    <s v="94 PIECES SEAMLESS STEEL TEST RING"/>
    <s v="YES"/>
    <s v="SCN-RUYA-0052-CNQA"/>
    <n v="4600001157"/>
    <s v="QSTS"/>
    <m/>
    <s v="USD"/>
    <n v="27947.84"/>
    <s v="COOEC-QATAR"/>
    <s v="CNOOC Offshore Engineering Solutions"/>
    <s v="SUBSEA"/>
    <n v="-470"/>
    <d v="2025-05-14T00:00:00"/>
    <x v="0"/>
    <x v="1"/>
    <d v="2025-05-18T00:00:00"/>
    <n v="3.64"/>
    <n v="101730.1376"/>
    <n v="0"/>
    <n v="0"/>
    <n v="101730.1376"/>
    <n v="5086.5068800000008"/>
    <m/>
    <n v="7987"/>
    <x v="0"/>
    <s v="5SI60034089960"/>
    <d v="2025-05-15T00:00:00"/>
    <m/>
    <m/>
    <x v="1"/>
    <x v="6"/>
    <x v="3"/>
  </r>
  <r>
    <n v="73"/>
    <s v="SCN-ISND-0079S-CQ"/>
    <s v="FOB"/>
    <s v="QINGDAO, CHINA"/>
    <x v="0"/>
    <s v="HDMUTAOZ88209300"/>
    <x v="0"/>
    <x v="0"/>
    <s v="OFFSHORE OIL ENGINEERING CO. ,LTD."/>
    <s v="DHL / HMM"/>
    <s v="HMM GAON"/>
    <s v="HAMAD PORT"/>
    <s v="0018W"/>
    <s v="GAC-QATAR"/>
    <x v="40"/>
    <s v="1x20'GP"/>
    <s v="KOCU2104865"/>
    <n v="120"/>
    <n v="7794"/>
    <s v="PIECES"/>
    <n v="7.2600000000000007"/>
    <s v="Vulcanized Steel Plate enclosed with 20mm Thickness Vulcanized Rubber"/>
    <s v="YES"/>
    <s v="SCN-ISND-0079S-CQ "/>
    <s v="NA"/>
    <s v="UPF, MIC"/>
    <s v="6 Packages"/>
    <s v="CNY"/>
    <n v="250272"/>
    <s v="COOEC-QATAR"/>
    <s v="CNOOC Offshore Engineering Solutions"/>
    <s v="SUBSEA"/>
    <n v="-455"/>
    <d v="2025-05-29T00:00:00"/>
    <x v="0"/>
    <x v="6"/>
    <d v="2025-06-02T00:00:00"/>
    <n v="0.50563000000000002"/>
    <n v="126545.03136000001"/>
    <n v="9606.9700000000012"/>
    <n v="1361.5200136000001"/>
    <n v="137513.5213736"/>
    <n v="6875.6760686800008"/>
    <m/>
    <n v="9776"/>
    <x v="2"/>
    <s v="5SI60034419846"/>
    <d v="2025-06-01T00:00:00"/>
    <m/>
    <m/>
    <x v="1"/>
    <x v="6"/>
    <x v="3"/>
  </r>
  <r>
    <n v="74"/>
    <s v="SCN-ISND-0120S-FQ"/>
    <s v="CIF"/>
    <s v="CHENNAI, INDIA"/>
    <x v="0"/>
    <s v="664115000217"/>
    <x v="0"/>
    <x v="0"/>
    <s v="GOODRICH GASKET PRIVATE LIMITED        "/>
    <s v="IGREEN SHIPPING &amp; LOGISTICS"/>
    <s v="CELSIUS EINDHOEVEN"/>
    <s v="HAMAD PORT"/>
    <s v="12E"/>
    <s v="GAC-QATAR"/>
    <x v="41"/>
    <s v="LCL"/>
    <s v="TEMU7947711"/>
    <n v="8"/>
    <n v="12.5"/>
    <s v="PIECES"/>
    <n v="1"/>
    <s v="ISK STYLE-GASKET WITH 316 STEEL CORE"/>
    <s v="YES"/>
    <s v="SE/242000158"/>
    <s v="Z2024KEBWT0634-B01"/>
    <s v="GAC_WH (ST.24)"/>
    <s v="1 WOODEN BOX_LCL_"/>
    <s v="USD"/>
    <n v="1913.22"/>
    <s v="COOEC-QATAR"/>
    <s v="CNOOC Offshore Engineering Solutions"/>
    <s v="Desigining Institute"/>
    <n v="-489"/>
    <d v="2025-04-25T00:00:00"/>
    <x v="0"/>
    <x v="4"/>
    <d v="2025-04-30T00:00:00"/>
    <n v="3.64"/>
    <n v="6964.1208000000006"/>
    <n v="0"/>
    <n v="0"/>
    <n v="6964.1208000000006"/>
    <n v="348.20604000000003"/>
    <m/>
    <n v="1273"/>
    <x v="2"/>
    <s v="5SI60033784729"/>
    <d v="2025-04-29T00:00:00"/>
    <m/>
    <n v="25"/>
    <x v="1"/>
    <x v="5"/>
    <x v="7"/>
  </r>
  <r>
    <n v="75"/>
    <s v="SCN-ISND-0121S-CQ"/>
    <s v="FOB"/>
    <s v="QINGDAO, CHINA"/>
    <x v="0"/>
    <s v="HDMUTAOZ12776200"/>
    <x v="0"/>
    <x v="0"/>
    <s v="OFFSHORE OIL ENGINEERING CO. ,LTD."/>
    <s v="DHL / HMM"/>
    <s v="HMM GARAM"/>
    <s v="HAMAD PORT"/>
    <s v="0014W"/>
    <s v="GAC-QATAR"/>
    <x v="37"/>
    <s v="2x45'HQ"/>
    <s v="HMMU9049151,KOCU9017269"/>
    <n v="60"/>
    <n v="20552"/>
    <s v="PIECES"/>
    <n v="13.110000000000001"/>
    <s v="PLATES, SECTION UB, CHANNEL"/>
    <s v="YES"/>
    <s v="SCN-ISND-0121S-CQ"/>
    <s v="NA"/>
    <s v="QSTS"/>
    <s v="5 Packages"/>
    <s v="CNY"/>
    <n v="172496.65"/>
    <s v="COOEC-QATAR"/>
    <s v="CNOOC Offshore Engineering Solutions"/>
    <s v="MODIFICATION"/>
    <n v="-468"/>
    <d v="2025-05-16T00:00:00"/>
    <x v="0"/>
    <x v="1"/>
    <d v="2025-05-19T00:00:00"/>
    <n v="0.50460000000000005"/>
    <n v="87041.809590000004"/>
    <n v="34817.4"/>
    <n v="1218.5920959000002"/>
    <n v="123077.80168590002"/>
    <n v="6153.8900842950015"/>
    <n v="1452"/>
    <n v="7606"/>
    <x v="2"/>
    <s v="5SI60034146419"/>
    <d v="2025-05-18T00:00:00"/>
    <m/>
    <n v="52"/>
    <x v="1"/>
    <x v="6"/>
    <x v="3"/>
  </r>
  <r>
    <n v="76"/>
    <s v="SCN-ISND-0126S-CQ"/>
    <s v="CIF"/>
    <s v="SHANGHAI, CHINA"/>
    <x v="0"/>
    <s v="SHAS25989503"/>
    <x v="0"/>
    <x v="0"/>
    <s v="ALLEIMA MATERIALS TECHNOLOGY (JIANGSU) CO., LTD."/>
    <s v="CARGO CONTAINER LINE"/>
    <s v="HAKATA SEOUL"/>
    <s v="HAMAD PORT"/>
    <s v="2503W"/>
    <s v="GAC-QATAR"/>
    <x v="42"/>
    <s v="1x40'HQ"/>
    <s v="SEKU5228738"/>
    <n v="192"/>
    <n v="123"/>
    <s v="PIECES"/>
    <n v="0.23"/>
    <s v="TUBING-SEAMLESS,BRIGHT ANNEALED"/>
    <s v="YES"/>
    <s v="Alleima20250321"/>
    <s v="Z2024KELXBNT0763"/>
    <s v="QSTS"/>
    <s v="1 Wooden Case"/>
    <s v="USD"/>
    <n v="15829.08"/>
    <s v="COOEC-QATAR"/>
    <s v="CNOOC Offshore Engineering Solutions"/>
    <s v="Desigining Institute"/>
    <n v="-453"/>
    <d v="2025-05-31T00:00:00"/>
    <x v="0"/>
    <x v="4"/>
    <d v="2025-06-04T00:00:00"/>
    <n v="3.64"/>
    <n v="57617.851200000005"/>
    <n v="0"/>
    <n v="0"/>
    <n v="57617.851200000005"/>
    <n v="2880.8925600000002"/>
    <m/>
    <n v="4281"/>
    <x v="2"/>
    <s v="5SI31034477127"/>
    <d v="2025-06-04T00:00:00"/>
    <m/>
    <m/>
    <x v="1"/>
    <x v="6"/>
    <x v="3"/>
  </r>
  <r>
    <n v="77"/>
    <s v="SCN-ISND-0058S-CQ-02"/>
    <s v="FOB"/>
    <s v="QINGDAO, CHINA"/>
    <x v="0"/>
    <s v="HDMUTAOZ00774200"/>
    <x v="0"/>
    <x v="0"/>
    <s v="OFFSHORE OIL ENGINEERING CO. ,LTD."/>
    <s v="DHL / HMM"/>
    <s v="HMM DAON"/>
    <s v="HAMAD PORT"/>
    <s v="0017W"/>
    <s v="GAC-QATAR"/>
    <x v="43"/>
    <s v="1x40'OT"/>
    <s v="BHCU4232224"/>
    <n v="51"/>
    <n v="18959.48"/>
    <s v="PIECES"/>
    <n v="16.329999999999998"/>
    <s v="SEAMLESS TUBULAR"/>
    <s v="YES"/>
    <s v="SCN-ISND-0058S-CQ-02"/>
    <s v="NA"/>
    <s v="QSTS"/>
    <s v="51 PIECES"/>
    <s v="USD"/>
    <n v="122443.62"/>
    <s v="COOEC-QATAR"/>
    <s v="CNOOC Offshore Engineering Solutions"/>
    <s v="SUBSEA"/>
    <n v="-446"/>
    <d v="2025-06-07T00:00:00"/>
    <x v="0"/>
    <x v="1"/>
    <d v="2025-06-10T00:00:00"/>
    <n v="4.1485099999999999"/>
    <n v="465890.98971709999"/>
    <n v="16192"/>
    <n v="4820.8298971710001"/>
    <n v="486903.81961427099"/>
    <n v="24345.190980713553"/>
    <m/>
    <n v="29745"/>
    <x v="2"/>
    <s v="5SI60034525317"/>
    <d v="2025-06-07T00:00:00"/>
    <m/>
    <m/>
    <x v="1"/>
    <x v="7"/>
    <x v="3"/>
  </r>
  <r>
    <n v="78"/>
    <s v="SCN-ISND-0130S-CQ"/>
    <s v="CFR"/>
    <s v="SHANGHAI, CHINA"/>
    <x v="0"/>
    <s v="SHRT20250327"/>
    <x v="0"/>
    <x v="0"/>
    <s v="GUANGZHOU KAILE TRADE CO LTD."/>
    <s v="SHANGHAI ROOTAI INTERNATIONAL"/>
    <s v="HMM GARAM"/>
    <s v="HAMAD PORT"/>
    <s v="0014W"/>
    <s v="GAC-QATAR"/>
    <x v="37"/>
    <s v="LCL"/>
    <s v="TGBU5514939"/>
    <n v="3603"/>
    <n v="8950.5400000000009"/>
    <s v="PIECES"/>
    <n v="6.93"/>
    <s v="BOLT AND NUTS"/>
    <s v="YES"/>
    <s v="WG-COOEC(H)-250306"/>
    <s v="Z2024KELXBNT0763"/>
    <s v="GAC_WH (ST.24)"/>
    <s v="16 WOODEN CASES"/>
    <s v="USD"/>
    <n v="94766.25"/>
    <s v="COOEC-QATAR"/>
    <m/>
    <s v="Qingdao Company"/>
    <n v="-468"/>
    <d v="2025-05-16T00:00:00"/>
    <x v="0"/>
    <x v="4"/>
    <d v="2025-05-25T00:00:00"/>
    <n v="3.64"/>
    <n v="344949.15"/>
    <n v="0"/>
    <n v="3449.4915000000001"/>
    <n v="348398.64150000003"/>
    <n v="17419.932075000001"/>
    <n v="5200"/>
    <n v="23020"/>
    <x v="2"/>
    <s v="5SI60034257150"/>
    <d v="2025-05-24T00:00:00"/>
    <m/>
    <n v="200"/>
    <x v="1"/>
    <x v="6"/>
    <x v="3"/>
  </r>
  <r>
    <n v="79"/>
    <s v="SCN-ISND-0132A-FQ"/>
    <s v="CIP"/>
    <s v="GENOA, ITALY"/>
    <x v="0"/>
    <s v="157-01333721"/>
    <x v="0"/>
    <x v="1"/>
    <s v="M.E.G.A. S.p.A."/>
    <s v="DHL GLOBAL"/>
    <s v="QR-8807"/>
    <s v="HAMAD AIR PORT"/>
    <s v="QR-8807"/>
    <s v="GAC-QATAR"/>
    <x v="44"/>
    <s v="AIR FRT"/>
    <s v="AIR FRT"/>
    <n v="1"/>
    <n v="555"/>
    <s v="PACKAGES"/>
    <n v="1"/>
    <s v="30DEG ASYMM PIGGABLE WYE"/>
    <s v="YES"/>
    <s v="583"/>
    <s v="Z2024KEBWT0487"/>
    <s v="QSTS"/>
    <s v="1 PACKAGE"/>
    <s v="EUR"/>
    <n v="29055"/>
    <s v="COOEC-QATAR"/>
    <s v="CNOOC Offshore Engineering Solutions"/>
    <s v="Special Equipment Company"/>
    <n v="-513"/>
    <d v="2025-04-01T00:00:00"/>
    <x v="0"/>
    <x v="1"/>
    <d v="2025-04-02T00:00:00"/>
    <n v="3.93702"/>
    <n v="114390.1161"/>
    <n v="0"/>
    <n v="0"/>
    <n v="114390.1161"/>
    <n v="5719.5058050000007"/>
    <m/>
    <n v="8620"/>
    <x v="2"/>
    <s v="5AI51033290243"/>
    <d v="2025-04-01T00:00:00"/>
    <m/>
    <m/>
    <x v="1"/>
    <x v="5"/>
    <x v="1"/>
  </r>
  <r>
    <n v="80"/>
    <s v="SCN-RUYA-ZQ7-01"/>
    <s v="CIF"/>
    <s v="ZHUHAI, CHINA"/>
    <x v="1"/>
    <s v="GL01WD250318901"/>
    <x v="0"/>
    <x v="0"/>
    <s v="OFFSHORE OIL ENGINEERING CO. ,LTD."/>
    <s v="GAC"/>
    <s v="ZHONG QUAN 7"/>
    <s v="RAS LAFAN PORT"/>
    <s v="250318000000"/>
    <s v="GAC-QATAR"/>
    <x v="45"/>
    <s v="COOEC VSL"/>
    <s v="NA"/>
    <n v="2133"/>
    <n v="6271179"/>
    <s v="PIECES"/>
    <n v="0"/>
    <s v="SEAMLESS STEEL LINE PIPE"/>
    <s v="YES"/>
    <s v="SCN-RUYA-0054-CNQA"/>
    <n v="4600001157"/>
    <s v="GAC_OY_RLIC"/>
    <s v="COOEC Vsl items offloading in RLIC Port"/>
    <s v="USD"/>
    <n v="9031543.3200000003"/>
    <s v="COOEC-QATAR"/>
    <s v="CNOOC Offshore Engineering Solutions"/>
    <s v="Installation Company"/>
    <n v="-501"/>
    <d v="2025-04-13T00:00:00"/>
    <x v="0"/>
    <x v="8"/>
    <d v="2025-04-20T00:00:00"/>
    <n v="3.64"/>
    <n v="32874817.684800003"/>
    <n v="0"/>
    <n v="0"/>
    <n v="32874817.684800003"/>
    <n v="1643740.8842400003"/>
    <m/>
    <n v="1841390"/>
    <x v="2"/>
    <s v="5SI65033420772"/>
    <d v="2025-04-10T00:00:00"/>
    <m/>
    <m/>
    <x v="1"/>
    <x v="5"/>
    <x v="3"/>
  </r>
  <r>
    <n v="81"/>
    <s v="SCN-ISND-HYSY289-01"/>
    <s v="CIF"/>
    <s v="ShenZhen,CHINA"/>
    <x v="0"/>
    <s v="EI72504190004"/>
    <x v="0"/>
    <x v="0"/>
    <s v="OFFSHORE OIL ENGINEERING CO. ,LTD."/>
    <s v="GAC"/>
    <s v="HAI YANG SHI YOU 289"/>
    <s v="HAMAD PORT"/>
    <n v="202501"/>
    <s v="GAC-QATAR"/>
    <x v="46"/>
    <s v="COOEC VSL"/>
    <s v="NA"/>
    <n v="138"/>
    <n v="1354"/>
    <s v="PIECES"/>
    <n v="10.516"/>
    <s v="PRESSURE REDUCING VALVE"/>
    <s v="NO"/>
    <s v="SCN-ISND-HYSY289-01"/>
    <s v="NA"/>
    <s v="SPEM OY_RLIC (N20)"/>
    <s v="ISND_1232 PKGS"/>
    <s v="CNY"/>
    <n v="390331.74"/>
    <s v="COOEC-QATAR"/>
    <s v="CNOOC Offshore Engineering Solutions"/>
    <s v="CNOOC Offshore Engineering Solutions"/>
    <n v="-469"/>
    <d v="2025-05-15T00:00:00"/>
    <x v="0"/>
    <x v="1"/>
    <d v="2025-05-15T00:00:00"/>
    <n v="0.50288999999999995"/>
    <n v="196293.92872859997"/>
    <n v="0"/>
    <n v="0"/>
    <n v="196293.92872859997"/>
    <n v="9814.6964364299984"/>
    <m/>
    <n v="12715"/>
    <x v="0"/>
    <s v="5SI60034041519"/>
    <d v="2025-05-12T00:00:00"/>
    <m/>
    <m/>
    <x v="1"/>
    <x v="6"/>
    <x v="3"/>
  </r>
  <r>
    <n v="82"/>
    <s v="SCN-ISND-HYSY289-02"/>
    <s v="CIF"/>
    <s v="ShenZhen,CHINA"/>
    <x v="0"/>
    <s v="EI72504190005"/>
    <x v="1"/>
    <x v="0"/>
    <s v="OFFSHORE OIL ENGINEERING CO. ,LTD."/>
    <s v="GAC"/>
    <s v="HAI YANG SHI YOU 289"/>
    <s v="HAMAD PORT"/>
    <n v="202501"/>
    <s v="GAC-QATAR"/>
    <x v="46"/>
    <s v="COOEC VSL"/>
    <s v="NA"/>
    <n v="7"/>
    <n v="52470"/>
    <s v="PIECES"/>
    <n v="105.5664"/>
    <s v="SPREADED BEAM"/>
    <s v="YES"/>
    <s v="SCN-ISND-HYSY289-02"/>
    <s v="GC21110900"/>
    <s v="SPEM OY_RLIC (N20)"/>
    <s v="ISND_TI_(1)_ITEMS ON DECK"/>
    <s v="CNY"/>
    <n v="1220000"/>
    <s v="COOEC-QATAR"/>
    <s v="CNOOC Offshore Engineering Solutions"/>
    <s v="CNOOC Offshore Engineering Solutions"/>
    <n v="-469"/>
    <d v="2025-05-15T00:00:00"/>
    <x v="0"/>
    <x v="1"/>
    <d v="2025-05-18T00:00:00"/>
    <n v="0.50060000000000004"/>
    <n v="610732"/>
    <n v="0"/>
    <n v="0"/>
    <n v="610732"/>
    <n v="30536.600000000002"/>
    <m/>
    <n v="30537"/>
    <x v="0"/>
    <s v="5SI60033890052"/>
    <d v="2025-05-04T00:00:00"/>
    <n v="0"/>
    <n v="-5400"/>
    <x v="1"/>
    <x v="6"/>
    <x v="3"/>
  </r>
  <r>
    <n v="83"/>
    <s v="SCN-ISND-HYSY289-03"/>
    <s v="CIF"/>
    <s v="ShenZhen,CHINA"/>
    <x v="0"/>
    <s v="EI72504190007"/>
    <x v="1"/>
    <x v="0"/>
    <s v="OFFSHORE OIL ENGINEERING CO. ,LTD."/>
    <s v="GAC"/>
    <s v="HAI YANG SHI YOU 289"/>
    <s v="HAMAD PORT"/>
    <n v="202501"/>
    <s v="GAC-QATAR"/>
    <x v="46"/>
    <s v="COOEC VSL"/>
    <s v="NA"/>
    <n v="6"/>
    <n v="20550"/>
    <s v="PIECES"/>
    <n v="171.53924275799997"/>
    <s v="CONTAINERS AND BASKETS"/>
    <s v="YES"/>
    <s v="SCN-ISND-HYSY289-03"/>
    <s v="GC21110900"/>
    <s v="SPEM OY_RLIC (N20)"/>
    <s v="ISND_TI_(2)_Permenant Shipmnet Cargo inside the Containers_Ref_ISND_HYSY28-01"/>
    <s v="CNY"/>
    <n v="660162"/>
    <s v="COOEC-QATAR"/>
    <s v="CNOOC Offshore Engineering Solutions"/>
    <s v="CNOOC Offshore Engineering Solutions"/>
    <n v="-469"/>
    <d v="2025-05-15T00:00:00"/>
    <x v="0"/>
    <x v="7"/>
    <d v="2025-05-15T00:00:00"/>
    <n v="0.50060000000000004"/>
    <n v="330477.09720000002"/>
    <n v="0"/>
    <n v="0"/>
    <n v="330477.09720000002"/>
    <n v="16523.854860000003"/>
    <m/>
    <n v="16524"/>
    <x v="0"/>
    <s v="5SI60033906225"/>
    <d v="2025-05-05T00:00:00"/>
    <m/>
    <n v="-5400"/>
    <x v="1"/>
    <x v="6"/>
    <x v="3"/>
  </r>
  <r>
    <n v="84"/>
    <s v="SCN-ISND-0137A-CQ"/>
    <s v="FCA"/>
    <s v="BEIJING, CHINA"/>
    <x v="0"/>
    <s v="157-08297903"/>
    <x v="0"/>
    <x v="1"/>
    <s v="OFFSHORE OIL ENGINEERING CO. ,LTD."/>
    <s v="DHL GLOBAL"/>
    <s v="QR-0893"/>
    <s v="HAMAD AIR PORT"/>
    <s v="QR-0893"/>
    <s v="GAC-QATAR"/>
    <x v="47"/>
    <s v="AIR FRT"/>
    <s v="AIR FRT"/>
    <n v="154"/>
    <n v="7942.7"/>
    <s v="PIECES"/>
    <n v="8.4700000000000006"/>
    <s v="Vulcanized Steel Plate enclosed with 20mm Thickness Vulcanized Rubbe"/>
    <s v="YES"/>
    <s v="SCN-ISND-0137A-CQ"/>
    <s v="NA"/>
    <s v="UPF, MIC"/>
    <s v="6 WOODEN BOX"/>
    <s v="CNY"/>
    <n v="281109.59999999998"/>
    <s v="COOEC-QATAR"/>
    <s v="CNOOC Offshore Engineering Solutions"/>
    <s v="SUBSEA"/>
    <n v="-491"/>
    <d v="2025-04-23T00:00:00"/>
    <x v="0"/>
    <x v="6"/>
    <d v="2025-04-24T00:00:00"/>
    <n v="0.49811"/>
    <n v="140023.50285599998"/>
    <n v="123431.658"/>
    <n v="2634.5516085599997"/>
    <n v="266089.71246456"/>
    <n v="13304.485623228"/>
    <m/>
    <n v="16204"/>
    <x v="0"/>
    <s v="5AI51033691350"/>
    <d v="2025-04-23T00:00:00"/>
    <m/>
    <m/>
    <x v="1"/>
    <x v="5"/>
    <x v="3"/>
  </r>
  <r>
    <n v="85"/>
    <s v="SCN-ISND-0138S-CQ"/>
    <s v="FOB"/>
    <s v="QINGDAO, CHINA"/>
    <x v="0"/>
    <s v="HDMUTAOZ70749100"/>
    <x v="0"/>
    <x v="0"/>
    <s v="OFFSHORE OIL ENGINEERING CO. ,LTD."/>
    <s v="DHL / HMM"/>
    <s v="HMM DAON"/>
    <s v="HAMAD PORT"/>
    <s v="0017W"/>
    <s v="GAC-QATAR"/>
    <x v="48"/>
    <s v="6x40' HQ"/>
    <s v="CAIU7488711,HDMU6689835,HMMU6357232,HMMU7166570,HMMU7172547,KOCU4136861"/>
    <n v="203"/>
    <n v="117778.79"/>
    <s v="PIECES"/>
    <n v="86.14"/>
    <s v="STEEL SECTION"/>
    <s v="NO"/>
    <s v="SCN-ISND-0138S-CQ"/>
    <s v="NA"/>
    <s v="QSTS"/>
    <s v="30 PACKAGES"/>
    <s v="USD"/>
    <n v="196677.93"/>
    <s v="COOEC-QATAR"/>
    <s v="CNOOC Offshore Engineering Solutions"/>
    <s v="SUBSEA"/>
    <n v="-445"/>
    <d v="2025-06-08T00:00:00"/>
    <x v="0"/>
    <x v="1"/>
    <d v="2025-06-10T00:00:00"/>
    <n v="3.64"/>
    <n v="715907.66520000005"/>
    <n v="100207.8"/>
    <n v="8161.1546520000011"/>
    <n v="824276.61985200015"/>
    <n v="41213.830992600007"/>
    <n v="250"/>
    <n v="46864"/>
    <x v="2"/>
    <s v="5SI60034525840"/>
    <d v="2025-06-07T00:00:00"/>
    <m/>
    <n v="250"/>
    <x v="1"/>
    <x v="7"/>
    <x v="3"/>
  </r>
  <r>
    <n v="86"/>
    <s v="SCN-ISND-0139A-CQ"/>
    <s v="FCA"/>
    <s v="BEIJING, CHINA"/>
    <x v="0"/>
    <s v="157-06421332 "/>
    <x v="0"/>
    <x v="1"/>
    <s v="OFFSHORE OIL ENGINEERING CO. ,LTD."/>
    <s v="DHL GLOBAL"/>
    <s v="QR-0893"/>
    <s v="HAMAD AIR PORT"/>
    <s v="QR-0893"/>
    <s v="GAC-QATAR"/>
    <x v="49"/>
    <s v="AIR FRT"/>
    <s v="AIR FRT"/>
    <n v="9"/>
    <n v="156"/>
    <s v="PACKAGES"/>
    <n v="1"/>
    <s v="MANUEL WELDING RODS"/>
    <s v="NO"/>
    <s v="SCN-ISND-0139A-CQ"/>
    <s v="NA"/>
    <s v="QSTS"/>
    <s v="1 PLY WOOD WOODEN BOX"/>
    <s v="CNY"/>
    <n v="51893.52"/>
    <s v="COOEC-QATAR"/>
    <s v="CNOOC Offshore Engineering Solutions"/>
    <s v="SUBSEA"/>
    <n v="-503"/>
    <d v="2025-04-11T00:00:00"/>
    <x v="0"/>
    <x v="1"/>
    <d v="2025-04-13T00:00:00"/>
    <n v="0.49743999999999999"/>
    <n v="25813.912588799998"/>
    <n v="2636.4319999999998"/>
    <n v="284.50344588799999"/>
    <n v="28734.848034687999"/>
    <n v="1436.7424017344001"/>
    <m/>
    <n v="2837"/>
    <x v="2"/>
    <s v="5AI51033469318"/>
    <d v="2025-04-12T00:00:00"/>
    <m/>
    <m/>
    <x v="1"/>
    <x v="5"/>
    <x v="3"/>
  </r>
  <r>
    <n v="87"/>
    <s v="SCN-RUYA 09-009A-CQ"/>
    <s v="CIF"/>
    <s v="BEIJING, CHINA"/>
    <x v="1"/>
    <s v="157-06421564"/>
    <x v="0"/>
    <x v="1"/>
    <s v="OFFSHORE OIL ENGINEERING CO. ,LTD."/>
    <s v="DHL GLOBAL"/>
    <s v="QR-0893"/>
    <s v="HAMAD AIR PORT"/>
    <s v="QR-0893"/>
    <s v="GAC-QATAR"/>
    <x v="45"/>
    <s v="AIR FRT"/>
    <s v="AIR FRT"/>
    <n v="15"/>
    <n v="6834"/>
    <s v="PACKAGES"/>
    <n v="2438"/>
    <s v="PACKGED SLING  (40TON 6M &amp; 50TON 8M)"/>
    <s v="YES"/>
    <s v="SCN-RUYA-0061-CNQA"/>
    <n v="4600001157"/>
    <s v="GAC_OY_WUK "/>
    <s v="2 PALLETS "/>
    <s v="USD"/>
    <n v="124375.14"/>
    <s v="COOEC-QATAR"/>
    <s v="COOEC Installation Company"/>
    <s v="Installation Company"/>
    <n v="-501"/>
    <d v="2025-04-13T00:00:00"/>
    <x v="0"/>
    <x v="0"/>
    <d v="2025-04-15T00:00:00"/>
    <n v="3.64"/>
    <n v="452725.50959999999"/>
    <n v="0"/>
    <n v="0"/>
    <n v="452725.50959999999"/>
    <n v="22636.27548"/>
    <m/>
    <n v="28036"/>
    <x v="0"/>
    <s v="5AI51033525055"/>
    <d v="2025-04-14T00:00:00"/>
    <m/>
    <m/>
    <x v="1"/>
    <x v="5"/>
    <x v="3"/>
  </r>
  <r>
    <n v="88"/>
    <s v="SCN-RUYA 09-008S-CQ"/>
    <s v="CIF"/>
    <s v="SHANGHAI, CHINA"/>
    <x v="1"/>
    <s v="MEDUGJ696087"/>
    <x v="0"/>
    <x v="0"/>
    <s v="ROC-MASTER PIPING SOLUTIONS LTD."/>
    <s v="MSC"/>
    <s v="MSC VICTORINE"/>
    <s v="HAMAD PORT"/>
    <s v="FK515A"/>
    <s v="GAC-QATAR"/>
    <x v="50"/>
    <s v="3x20'GP"/>
    <s v="MEDU5650104,MSDU1054784,TGBU2508104"/>
    <n v="62"/>
    <n v="51650"/>
    <s v="PACKAGES"/>
    <n v="31.77"/>
    <s v="FLANGE, BOLTS &amp; NUTS"/>
    <s v="NO"/>
    <s v="RM2409066-5"/>
    <s v="Z2024SFLXBWO1002"/>
    <s v="QSTS"/>
    <s v="PLY WOOD CASES_Flange &amp; 2232 SETS OF BOLTS &amp; NUTS"/>
    <s v="USD"/>
    <n v="411776.47"/>
    <s v="COOEC-QATAR"/>
    <s v="COOEC Installation Company"/>
    <s v="Installation Company"/>
    <n v="-456"/>
    <d v="2025-05-28T00:00:00"/>
    <x v="0"/>
    <x v="1"/>
    <d v="2025-06-02T00:00:00"/>
    <n v="3.64"/>
    <n v="1498866.3507999999"/>
    <n v="0"/>
    <n v="0"/>
    <n v="1498866.3507999999"/>
    <n v="74943.317540000004"/>
    <n v="0"/>
    <n v="84436"/>
    <x v="2"/>
    <s v="5SI60034421047"/>
    <d v="2025-06-01T00:00:00"/>
    <m/>
    <n v="99"/>
    <x v="1"/>
    <x v="6"/>
    <x v="3"/>
  </r>
  <r>
    <n v="89"/>
    <s v="SCN-ISND-0123A-CQ"/>
    <s v="FCA"/>
    <s v="BEIJING, CHINA"/>
    <x v="0"/>
    <s v="157-06421925"/>
    <x v="0"/>
    <x v="1"/>
    <s v="OFFSHORE OIL ENGINEERING CO. ,LTD."/>
    <s v="DHL GLOBAL"/>
    <s v="QR893"/>
    <s v="HAMAD AIR PORT"/>
    <s v="QR-0893"/>
    <s v="GAC-QATAR"/>
    <x v="51"/>
    <s v="AIR FRT"/>
    <s v="AIR FRT"/>
    <n v="200"/>
    <n v="12990"/>
    <s v="PIECES"/>
    <n v="12.1"/>
    <s v="Vulcanized Steel Plate enclosed with 20mm Thickness Vulcanized Rubber"/>
    <s v="YES"/>
    <s v="SCN-ISND-0123A-CQ"/>
    <s v="                                                                         "/>
    <s v="UPF, MIC"/>
    <s v="10 PACKAGES"/>
    <s v="CNY"/>
    <n v="417120"/>
    <s v="COOEC-QATAR"/>
    <s v="COOEC Installation Company"/>
    <s v="SUBSEA"/>
    <n v="-551"/>
    <d v="2025-02-22T00:00:00"/>
    <x v="0"/>
    <x v="6"/>
    <d v="2025-04-23T00:00:00"/>
    <n v="0.49918000000000001"/>
    <n v="208217.96160000001"/>
    <n v="203949.97260000001"/>
    <n v="4121.6793420000004"/>
    <n v="416289.61354200001"/>
    <n v="20814.4806771"/>
    <m/>
    <n v="23714"/>
    <x v="0"/>
    <s v="5AI51033672388"/>
    <d v="2025-04-22T00:00:00"/>
    <m/>
    <m/>
    <x v="1"/>
    <x v="2"/>
    <x v="3"/>
  </r>
  <r>
    <n v="90"/>
    <s v="SCN-ISND-0143A-CQ"/>
    <s v="FCA"/>
    <s v="BEIJING, CHINA"/>
    <x v="0"/>
    <s v="157-04222632"/>
    <x v="0"/>
    <x v="1"/>
    <s v="OFFSHORE OIL ENGINEERING CO. ,LTD."/>
    <s v="DHL GLOBAL"/>
    <s v="QR893"/>
    <s v="HAMAD AIR PORT"/>
    <s v="QR893"/>
    <s v="GAC-QATAR"/>
    <x v="52"/>
    <s v="AIR FRT"/>
    <s v="AIR FRT"/>
    <n v="150"/>
    <n v="850"/>
    <s v="PACKAGES"/>
    <n v="2.66"/>
    <s v="Argon arc welding wire"/>
    <s v="NO"/>
    <s v="SCN-ISND-0143A-CQ"/>
    <s v="NA"/>
    <s v="GAC_WH (ST.24)"/>
    <s v="2 Wooden Boxes"/>
    <s v="CNY"/>
    <n v="30058"/>
    <s v="COOEC-QATAR"/>
    <s v="COOEC Installation Company"/>
    <s v="MODIFICATION"/>
    <n v="-497"/>
    <d v="2025-04-17T00:00:00"/>
    <x v="0"/>
    <x v="4"/>
    <d v="2025-04-20T00:00:00"/>
    <n v="0.49869000000000002"/>
    <n v="14989.624020000001"/>
    <n v="13604.263200000001"/>
    <n v="285.93887220000005"/>
    <n v="28879.826092200004"/>
    <n v="1443.9913046100003"/>
    <m/>
    <n v="2344"/>
    <x v="2"/>
    <s v="5AI51033609575"/>
    <d v="2025-04-19T00:00:00"/>
    <m/>
    <n v="-500"/>
    <x v="1"/>
    <x v="5"/>
    <x v="3"/>
  </r>
  <r>
    <n v="91"/>
    <s v="SCN-ISND-0144S-CQ"/>
    <s v="FOB"/>
    <s v="QINGDAO, CHINA"/>
    <x v="0"/>
    <s v="HDMUTAOZ62358900"/>
    <x v="0"/>
    <x v="0"/>
    <s v="OFFSHORE OIL ENGINEERING CO. ,LTD."/>
    <s v="DHL / HMM"/>
    <s v="HMM DAON"/>
    <s v="HAMAD PORT"/>
    <s v="0017W"/>
    <s v="GAC-QATAR"/>
    <x v="43"/>
    <s v="1x20'GP"/>
    <s v="KOSU2214841"/>
    <n v="770"/>
    <n v="4150"/>
    <s v="PACKAGES"/>
    <n v="7.9859999999999998"/>
    <s v="Argon arc welding wire"/>
    <s v="YES"/>
    <s v="SCN-ISND-0144S-CQ"/>
    <s v="NA"/>
    <s v="GAC_WH (ST.24)"/>
    <s v="6 Wooden Boxes"/>
    <s v="CNY"/>
    <n v="121136"/>
    <s v="COOEC-QATAR"/>
    <s v="COOEC Installation Company"/>
    <s v="MODIFICATION"/>
    <n v="-446"/>
    <d v="2025-06-07T00:00:00"/>
    <x v="0"/>
    <x v="4"/>
    <d v="2025-06-09T00:00:00"/>
    <n v="0.50607999999999997"/>
    <n v="61304.506879999994"/>
    <n v="9615.5199999999986"/>
    <n v="709.20026879999989"/>
    <n v="71629.227148799997"/>
    <n v="3581.46135744"/>
    <m/>
    <n v="4981"/>
    <x v="2"/>
    <s v="5SI60034524450"/>
    <d v="2025-06-07T00:00:00"/>
    <m/>
    <m/>
    <x v="1"/>
    <x v="7"/>
    <x v="3"/>
  </r>
  <r>
    <n v="92"/>
    <s v="SCN-ISND-0147S-CQ"/>
    <s v="FOB"/>
    <s v="QINGDAO, CHINA"/>
    <x v="0"/>
    <s v="HDMUTAOZ97858200"/>
    <x v="0"/>
    <x v="0"/>
    <s v="OFFSHORE OIL ENGINEERING CO. ,LTD."/>
    <s v="DHL / HMM"/>
    <s v="HMM DAON"/>
    <s v="HAMAD PORT"/>
    <s v="0017W"/>
    <s v="GAC-QATAR"/>
    <x v="43"/>
    <s v="1x45'HQ"/>
    <s v="KOCU9021021"/>
    <n v="2"/>
    <n v="9420"/>
    <s v="PIECES"/>
    <n v="1.2"/>
    <s v="STEEL PLATES"/>
    <s v="YES"/>
    <s v="SCN-ISND-0147S-CQ"/>
    <s v="NA"/>
    <s v="QSTS"/>
    <s v="Loose"/>
    <s v="CNY"/>
    <n v="61230"/>
    <s v="COOEC-QATAR"/>
    <s v="COOEC Installation Company"/>
    <s v="SUBSEA"/>
    <n v="-446"/>
    <d v="2025-06-07T00:00:00"/>
    <x v="0"/>
    <x v="1"/>
    <d v="2025-06-10T00:00:00"/>
    <n v="0.50607999999999997"/>
    <n v="30987.278399999999"/>
    <n v="16700.64"/>
    <n v="476.87918399999995"/>
    <n v="48164.797583999993"/>
    <n v="2408.2398791999999"/>
    <m/>
    <n v="3808"/>
    <x v="2"/>
    <s v="5SI60034525633"/>
    <d v="2025-06-07T00:00:00"/>
    <m/>
    <m/>
    <x v="1"/>
    <x v="7"/>
    <x v="3"/>
  </r>
  <r>
    <n v="93"/>
    <s v="SCN-ISND-0148A-FQ"/>
    <s v="CIF"/>
    <s v="GENOA, ITALY"/>
    <x v="0"/>
    <s v="NA"/>
    <x v="0"/>
    <x v="1"/>
    <s v="CANCELLED"/>
    <s v="NA"/>
    <s v="NA"/>
    <s v="HAMAD AIR PORT"/>
    <s v="NA"/>
    <s v="GAC-QATAR"/>
    <x v="6"/>
    <s v="NA"/>
    <s v="NA"/>
    <n v="2"/>
    <n v="1384.7"/>
    <s v="PIECES"/>
    <n v="1.1200000000000001"/>
    <s v="CANCELLED"/>
    <s v="YES"/>
    <s v="PL0010420"/>
    <s v="Z2024KEBWS0586"/>
    <s v="QSTS"/>
    <s v="Loose"/>
    <s v="EUR"/>
    <n v="0"/>
    <s v="COOEC-QATAR"/>
    <s v="COOEC Installation Company"/>
    <m/>
    <n v="-561"/>
    <d v="2025-02-12T00:00:00"/>
    <x v="1"/>
    <x v="2"/>
    <d v="2025-05-12T00:00:00"/>
    <n v="0"/>
    <n v="0"/>
    <n v="0"/>
    <n v="0"/>
    <n v="0"/>
    <n v="0"/>
    <m/>
    <n v="0"/>
    <x v="1"/>
    <s v="NA"/>
    <d v="2025-02-12T00:00:00"/>
    <m/>
    <m/>
    <x v="1"/>
    <x v="2"/>
    <x v="1"/>
  </r>
  <r>
    <n v="94"/>
    <s v="SCN-ISND-0150S-FQ"/>
    <s v="CIF"/>
    <s v="GENOA, ITALY"/>
    <x v="0"/>
    <s v="NA"/>
    <x v="0"/>
    <x v="0"/>
    <s v="CANCELLED"/>
    <s v="NA"/>
    <s v="NA"/>
    <s v="NA"/>
    <s v="NA"/>
    <s v="GAC-QATAR"/>
    <x v="47"/>
    <s v="NA"/>
    <s v="NA"/>
    <n v="40"/>
    <n v="36494.6"/>
    <s v="CASES"/>
    <n v="19.649999999999999"/>
    <s v="CANCELLED"/>
    <s v="YES"/>
    <s v="PL0010418"/>
    <s v="Z2024KEBWS0586"/>
    <s v="QSTS"/>
    <s v="Loose"/>
    <s v="EUR"/>
    <n v="0"/>
    <s v="COOEC-QATAR"/>
    <s v="COOEC Installation Company"/>
    <m/>
    <n v="-491"/>
    <d v="2025-04-23T00:00:00"/>
    <x v="1"/>
    <x v="2"/>
    <d v="2025-04-23T00:00:00"/>
    <n v="0"/>
    <n v="0"/>
    <n v="0"/>
    <n v="0"/>
    <n v="0"/>
    <n v="0"/>
    <m/>
    <n v="0"/>
    <x v="1"/>
    <s v="NA"/>
    <d v="2025-04-23T00:00:00"/>
    <m/>
    <m/>
    <x v="1"/>
    <x v="5"/>
    <x v="1"/>
  </r>
  <r>
    <n v="95"/>
    <s v="SCN-ISND-0150S-FQ"/>
    <s v="CIF"/>
    <s v="GENOA, ITALY"/>
    <x v="0"/>
    <s v="NA"/>
    <x v="0"/>
    <x v="0"/>
    <s v="CANCELLED"/>
    <s v="NA"/>
    <s v="NA"/>
    <s v="NA"/>
    <s v="NA"/>
    <s v="GAC-QATAR"/>
    <x v="47"/>
    <s v="NA"/>
    <s v="NA"/>
    <n v="1"/>
    <n v="100.5"/>
    <s v="CASES"/>
    <n v="1"/>
    <s v="CANCELLED"/>
    <s v="YES"/>
    <s v="PL0010169"/>
    <s v="Z2024KEBWS0586"/>
    <s v="QSTS"/>
    <s v="Loose"/>
    <s v="EUR"/>
    <n v="0"/>
    <s v="COOEC-QATAR"/>
    <s v="COOEC Installation Company"/>
    <m/>
    <n v="-491"/>
    <d v="2025-04-23T00:00:00"/>
    <x v="1"/>
    <x v="2"/>
    <d v="2025-04-23T00:00:00"/>
    <n v="0"/>
    <n v="0"/>
    <n v="0"/>
    <n v="0"/>
    <n v="0"/>
    <n v="0"/>
    <m/>
    <n v="0"/>
    <x v="1"/>
    <s v="NA"/>
    <d v="2025-04-23T00:00:00"/>
    <m/>
    <m/>
    <x v="1"/>
    <x v="5"/>
    <x v="1"/>
  </r>
  <r>
    <n v="96"/>
    <s v="SCN-RUYA-HYSY289-01"/>
    <s v="CIF"/>
    <s v="ShenZhen,CHINA"/>
    <x v="1"/>
    <s v="EI72504190002"/>
    <x v="0"/>
    <x v="0"/>
    <s v="OFFSHORE OIL ENGINEERING CO. ,LTD."/>
    <s v="GAC"/>
    <s v="HAI YANG SHI YOU 289"/>
    <s v="HAMAD PORT"/>
    <n v="202501"/>
    <s v="GAC-QATAR"/>
    <x v="46"/>
    <s v="COOEC VSL"/>
    <s v="NA"/>
    <n v="928"/>
    <n v="88830"/>
    <s v="CARTON"/>
    <n v="37"/>
    <s v="RUYA PROJECT CARGO"/>
    <s v="YES"/>
    <s v="SCN-RUYA-HYSY289-01 "/>
    <s v="GC21110900"/>
    <s v="SPEM OY_RLIC (N20)"/>
    <s v="RUYA_PERMANENT CARGO"/>
    <s v="CNY"/>
    <n v="2241334.4900000002"/>
    <s v="COOEC-QATAR"/>
    <s v="COOEC Installation Company"/>
    <m/>
    <n v="-469"/>
    <d v="2025-05-15T00:00:00"/>
    <x v="0"/>
    <x v="1"/>
    <d v="2025-05-15T00:00:00"/>
    <n v="0.50517999999999996"/>
    <n v="1132277.3576582"/>
    <n v="0"/>
    <n v="0"/>
    <n v="1132277.3576582"/>
    <n v="56613.867882910003"/>
    <m/>
    <n v="63842"/>
    <x v="0"/>
    <s v="5SI60034048831"/>
    <d v="2025-05-13T00:00:00"/>
    <m/>
    <m/>
    <x v="1"/>
    <x v="6"/>
    <x v="3"/>
  </r>
  <r>
    <n v="97"/>
    <s v="SCN-RUYA-HYSY289-02"/>
    <s v="CIF"/>
    <s v="ShenZhen,CHINA"/>
    <x v="1"/>
    <s v="EI72504190003"/>
    <x v="1"/>
    <x v="0"/>
    <s v="OFFSHORE OIL ENGINEERING CO. ,LTD."/>
    <s v="GAC"/>
    <s v="HAI YANG SHI YOU 289"/>
    <s v="HAMAD PORT"/>
    <n v="202501"/>
    <s v="GAC-QATAR"/>
    <x v="46"/>
    <s v="COOEC VSL"/>
    <s v="OEGU2452535,OEGU2452540,OEGU245255,OEGU2452561,OEGU121200,OEGU121201,OEGU121202,OEGU121195,OEGU121196,OEGU121197,OEGU121198,OEGU245253,OEGU151787,OEGU151788"/>
    <n v="169"/>
    <n v="49684.5"/>
    <s v="CARTON"/>
    <n v="264.58"/>
    <s v="RUYA PROJECT CARGO"/>
    <s v="YES"/>
    <s v="RUYA-HYSY289-02"/>
    <s v="GC21110900"/>
    <s v="GAC_OY_WUK"/>
    <s v="RUYA_TI SHIPMENT"/>
    <s v="CNY"/>
    <n v="4775336.426"/>
    <s v="COOEC-QATAR"/>
    <s v="COOEC Installation Company"/>
    <m/>
    <n v="-469"/>
    <d v="2025-05-15T00:00:00"/>
    <x v="0"/>
    <x v="9"/>
    <d v="2025-05-21T00:00:00"/>
    <n v="0.50060000000000004"/>
    <n v="2390533.4148556003"/>
    <n v="0"/>
    <n v="0"/>
    <n v="2390533.4148556003"/>
    <n v="119526.67074278003"/>
    <m/>
    <n v="119527"/>
    <x v="0"/>
    <s v="5SI60033907126"/>
    <d v="2025-05-05T00:00:00"/>
    <m/>
    <n v="-14946.916341066759"/>
    <x v="1"/>
    <x v="6"/>
    <x v="3"/>
  </r>
  <r>
    <n v="98"/>
    <s v="SCN-ISND-BRXF-01"/>
    <s v="CIF"/>
    <s v="QINGDAO, CHINA"/>
    <x v="0"/>
    <s v="2502QD001"/>
    <x v="0"/>
    <x v="0"/>
    <s v="OFFSHORE OIL ENGINEERING CO. ,LTD."/>
    <s v="GAC"/>
    <s v="BO RUN XIAN FENG"/>
    <s v="RAS LAFAN PORT"/>
    <s v="V.2502"/>
    <s v="GAC-QATAR"/>
    <x v="53"/>
    <s v="COOEC VSL"/>
    <s v="NA"/>
    <n v="39"/>
    <n v="822923.07399999956"/>
    <s v="CARTON"/>
    <n v="5218.75"/>
    <s v="SLEEPERS AND TUBES"/>
    <s v="YES"/>
    <s v="SCN-ISND-BRXF-01"/>
    <s v="GC21110900"/>
    <s v="QSTS"/>
    <s v="PERMANENT SHIPMENT"/>
    <s v="CNY"/>
    <n v="8704307.7200000007"/>
    <s v="COOEC-QATAR"/>
    <s v="COOEC Installation Company"/>
    <m/>
    <n v="-447"/>
    <d v="2025-06-06T00:00:00"/>
    <x v="0"/>
    <x v="1"/>
    <d v="2025-06-07T00:00:00"/>
    <n v="0.50585000000000002"/>
    <n v="4403074.0601620004"/>
    <n v="0"/>
    <n v="0"/>
    <n v="4403074.0601620004"/>
    <n v="220153.70300810004"/>
    <m/>
    <n v="246972"/>
    <x v="2"/>
    <s v="5SI65034355509"/>
    <d v="2025-06-01T00:00:00"/>
    <m/>
    <n v="-97"/>
    <x v="1"/>
    <x v="7"/>
    <x v="3"/>
  </r>
  <r>
    <n v="99"/>
    <s v="SCN-ISND-BRXF-02"/>
    <s v="CIF"/>
    <s v="QINGDAO, CHINA"/>
    <x v="0"/>
    <s v="2502QD002"/>
    <x v="0"/>
    <x v="0"/>
    <s v="OFFSHORE OIL ENGINEERING CO. ,LTD."/>
    <s v="GAC"/>
    <s v="BO RUN XIAN FENG"/>
    <s v="RAS LAFAN PORT"/>
    <s v="V.2502"/>
    <s v="GAC-QATAR"/>
    <x v="53"/>
    <s v="COOEC VSL"/>
    <s v="NA"/>
    <n v="225"/>
    <n v="19415.7"/>
    <s v="PACKAGES"/>
    <n v="29.71"/>
    <s v="PIPE LINE, STOPPER, BUNDLE CLAMP"/>
    <s v="YES"/>
    <s v="SCN-ISND-BRXF-02"/>
    <s v="GC21110900"/>
    <s v="QSTS"/>
    <s v="PERMANENT SHIPMENT"/>
    <s v="CNY"/>
    <n v="259868.21"/>
    <s v="COOEC-QATAR"/>
    <s v="COOEC Installation Company"/>
    <m/>
    <n v="-447"/>
    <d v="2025-06-06T00:00:00"/>
    <x v="0"/>
    <x v="1"/>
    <d v="2025-06-07T00:00:00"/>
    <n v="0.50585000000000002"/>
    <n v="131454.33402850002"/>
    <n v="0"/>
    <n v="0"/>
    <n v="131454.33402850002"/>
    <n v="6572.7167014250008"/>
    <m/>
    <n v="9473"/>
    <x v="2"/>
    <s v="5SI65034358183"/>
    <d v="2025-06-01T00:00:00"/>
    <m/>
    <m/>
    <x v="1"/>
    <x v="7"/>
    <x v="3"/>
  </r>
  <r>
    <n v="100"/>
    <s v="SCN-ISND-BRXF-03"/>
    <s v="CIF"/>
    <s v="QINGDAO, CHINA"/>
    <x v="0"/>
    <s v="2502QD003"/>
    <x v="0"/>
    <x v="0"/>
    <s v="OFFSHORE OIL ENGINEERING CO. ,LTD."/>
    <s v="GAC"/>
    <s v="BO RUN XIAN FENG"/>
    <s v="RAS LAFAN PORT"/>
    <s v="V.2502"/>
    <s v="GAC-QATAR"/>
    <x v="53"/>
    <s v="COOEC VSL"/>
    <s v="NA"/>
    <n v="20"/>
    <n v="37818.94"/>
    <s v="PACKAGES"/>
    <n v="389.84800000000001"/>
    <s v="CLAMP AND TUBES"/>
    <s v="YES"/>
    <s v="SCN-ISND-BRXF-03"/>
    <s v="GC21110900"/>
    <s v="QSTS"/>
    <s v="PERMANENT SHIPMENT"/>
    <s v="CNY"/>
    <n v="763106.1198952198"/>
    <s v="COOEC-QATAR"/>
    <s v="COOEC Installation Company"/>
    <m/>
    <n v="-447"/>
    <d v="2025-06-06T00:00:00"/>
    <x v="0"/>
    <x v="1"/>
    <d v="2025-06-07T00:00:00"/>
    <n v="0.50585000000000002"/>
    <n v="386017.23074899695"/>
    <n v="0"/>
    <n v="0"/>
    <n v="386017.23074899695"/>
    <n v="19300.861537449848"/>
    <m/>
    <n v="24701"/>
    <x v="2"/>
    <s v="5SI65034360515"/>
    <d v="2025-06-01T00:00:00"/>
    <m/>
    <m/>
    <x v="1"/>
    <x v="7"/>
    <x v="3"/>
  </r>
  <r>
    <n v="101"/>
    <s v="SCN-ISND-BRXF-04"/>
    <s v="CIF"/>
    <s v="QINGDAO, CHINA"/>
    <x v="0"/>
    <s v="2502QD004"/>
    <x v="0"/>
    <x v="0"/>
    <s v="OFFSHORE OIL ENGINEERING CO. ,LTD."/>
    <s v="GAC"/>
    <s v="BO RUN XIAN FENG"/>
    <s v="RAS LAFAN PORT"/>
    <s v="V.2502"/>
    <s v="GAC-QATAR"/>
    <x v="53"/>
    <s v="COOEC VSL"/>
    <s v="NA"/>
    <n v="5"/>
    <n v="158.69999999999999"/>
    <s v="EACH"/>
    <n v="1.5"/>
    <s v="ROPE AND SLINGS"/>
    <s v="YES"/>
    <s v="SCN-ISND-BRXF-04"/>
    <s v="GC21110900"/>
    <s v="QSTS"/>
    <s v="PERMANENT SHIPMENT"/>
    <s v="CNY"/>
    <n v="4565"/>
    <s v="COOEC-QATAR"/>
    <s v="COOEC Installation Company"/>
    <m/>
    <n v="-447"/>
    <d v="2025-06-06T00:00:00"/>
    <x v="0"/>
    <x v="1"/>
    <d v="2025-06-07T00:00:00"/>
    <n v="0.50585000000000002"/>
    <n v="2309.20525"/>
    <n v="0"/>
    <n v="0"/>
    <n v="2309.20525"/>
    <n v="115.4602625"/>
    <m/>
    <n v="1015"/>
    <x v="2"/>
    <s v="5SI65034359231"/>
    <d v="2025-06-01T00:00:00"/>
    <m/>
    <m/>
    <x v="1"/>
    <x v="7"/>
    <x v="3"/>
  </r>
  <r>
    <n v="102"/>
    <s v="SCN-RUYA 09-0010S-FQ"/>
    <s v="CIF"/>
    <s v="MUNDRA, INDIA"/>
    <x v="1"/>
    <s v="WAMMUNHMD003670"/>
    <x v="0"/>
    <x v="0"/>
    <s v="WELSPUN CORP LIMITED"/>
    <s v="GAC"/>
    <s v="ADVANCE"/>
    <s v="HAMAD PORT"/>
    <s v="068W"/>
    <s v="GAC-QATAR"/>
    <x v="41"/>
    <s v="3x40'OT"/>
    <s v="TRLU6411243, TRLU0524119, TRLU6410859"/>
    <n v="10"/>
    <n v="23880"/>
    <s v="PACKAGES"/>
    <n v="50"/>
    <s v="WELDING LINE PIPES"/>
    <s v="YES"/>
    <s v="SCN-RUYA 09-0010S-FQ"/>
    <s v="NA"/>
    <s v="QSTS"/>
    <s v="LC Shipment"/>
    <s v="EUR"/>
    <n v="52717.31"/>
    <s v="COOEC-QATAR"/>
    <s v="COOEC Installation Company"/>
    <m/>
    <n v="-489"/>
    <d v="2025-04-25T00:00:00"/>
    <x v="0"/>
    <x v="1"/>
    <d v="2025-05-10T00:00:00"/>
    <n v="4.1135599999999997"/>
    <n v="216855.81772359996"/>
    <n v="0"/>
    <n v="0"/>
    <n v="216855.81772359996"/>
    <n v="11778"/>
    <m/>
    <n v="14678"/>
    <x v="0"/>
    <s v="5SI60033968505"/>
    <d v="2025-05-08T00:00:00"/>
    <m/>
    <m/>
    <x v="1"/>
    <x v="5"/>
    <x v="7"/>
  </r>
  <r>
    <n v="103"/>
    <s v="ISND-WCME-OSL01"/>
    <s v="FOT"/>
    <s v="WASCO-QFZ"/>
    <x v="0"/>
    <s v="NA"/>
    <x v="0"/>
    <x v="2"/>
    <s v="WASCO COATINGS MIDDLE EAST QFZ LLC"/>
    <s v="GAC"/>
    <s v="BY ROAD"/>
    <s v="NKOM FACILITY"/>
    <s v="NA"/>
    <s v="GAC-QATAR"/>
    <x v="31"/>
    <s v="NA"/>
    <s v="NA"/>
    <n v="38"/>
    <n v="171.10999999999999"/>
    <s v="EACH"/>
    <n v="63.28"/>
    <s v="BARE PIPES"/>
    <s v="NO"/>
    <s v="ISND-WCME-OSL01"/>
    <s v="NA"/>
    <s v="QSTS"/>
    <s v="Delivery from Wasco-QFZ_Partial Deliveries_16+13+9 Pipes"/>
    <s v="EUR"/>
    <n v="26358.65"/>
    <s v="COOEC-QATAR"/>
    <s v="COOEC Installation Company"/>
    <s v="SUBSEA"/>
    <n v="-492"/>
    <d v="2025-04-22T00:00:00"/>
    <x v="0"/>
    <x v="1"/>
    <d v="2025-04-28T00:00:00"/>
    <n v="3.64"/>
    <n v="95945.486000000004"/>
    <n v="9100"/>
    <n v="1050.4548600000001"/>
    <n v="106095.94086"/>
    <n v="5304.7970430000005"/>
    <m/>
    <n v="8205"/>
    <x v="0"/>
    <s v="5SI31034792167-1"/>
    <d v="2025-07-01T00:00:00"/>
    <m/>
    <m/>
    <x v="1"/>
    <x v="5"/>
    <x v="8"/>
  </r>
  <r>
    <n v="104"/>
    <s v="SCN-ISND-DB-01"/>
    <s v="FOB"/>
    <s v="GAOLAN, CHINA"/>
    <x v="0"/>
    <s v="GY80250430503"/>
    <x v="0"/>
    <x v="0"/>
    <s v="OFFSHORE OIL ENGINEERING CO. ,LTD."/>
    <s v="GAC"/>
    <s v="DE BO"/>
    <s v="RAS LAFAN PORT"/>
    <s v="250430000000"/>
    <s v="GAC-QATAR"/>
    <x v="54"/>
    <s v="COOEC VSL"/>
    <s v="NA"/>
    <n v="2"/>
    <n v="18084"/>
    <s v="EACH"/>
    <n v="87.436999999999998"/>
    <s v="MSF DECK , SPREADER BAR"/>
    <s v="YES"/>
    <s v="SCN-ISND-DB-01"/>
    <s v="NA"/>
    <s v="QSTS"/>
    <s v="SUPPLY VESSEL Special Purpose Cargo Ship"/>
    <s v="CNY"/>
    <n v="3238242.2"/>
    <s v="COOEC-QATAR"/>
    <s v="COOEC Installation Company"/>
    <m/>
    <n v="-438"/>
    <d v="2025-06-15T00:00:00"/>
    <x v="0"/>
    <x v="1"/>
    <d v="2025-06-17T00:00:00"/>
    <n v="0.50622999999999996"/>
    <n v="1639295.3489059999"/>
    <n v="28146.387999999999"/>
    <n v="16674.41736906"/>
    <n v="1684116.1542750599"/>
    <n v="84205.807713753005"/>
    <n v="9835.7720934360004"/>
    <n v="94442"/>
    <x v="2"/>
    <s v="5SI65034614866"/>
    <d v="2025-06-12T00:00:00"/>
    <m/>
    <n v="-28"/>
    <x v="1"/>
    <x v="7"/>
    <x v="3"/>
  </r>
  <r>
    <n v="105"/>
    <s v="SCN-ISND-DB-02"/>
    <s v="FOB"/>
    <s v="GAOLAN, CHINA"/>
    <x v="0"/>
    <s v="GY80250430504"/>
    <x v="0"/>
    <x v="0"/>
    <s v="OFFSHORE OIL ENGINEERING CO. ,LTD."/>
    <s v="GAC"/>
    <s v="DE BO"/>
    <s v="RAS LAFAN PORT"/>
    <s v="250430000000"/>
    <s v="GAC-QATAR"/>
    <x v="54"/>
    <s v="COOEC VSL"/>
    <s v="NA"/>
    <n v="26"/>
    <n v="14368.27"/>
    <s v="EACH"/>
    <n v="25.084"/>
    <s v="PLATE GIRDERS, BRACES"/>
    <s v="YES"/>
    <s v="SCN-ISND-DB-02"/>
    <s v="NA"/>
    <s v="QSTS"/>
    <s v="10 Packages_Supply Vessel_Special Purpose Cargo Ship"/>
    <s v="CNY"/>
    <n v="2544228.7400000002"/>
    <s v="COOEC-QATAR"/>
    <s v="COOEC Installation Company"/>
    <m/>
    <n v="-438"/>
    <d v="2025-06-15T00:00:00"/>
    <x v="0"/>
    <x v="1"/>
    <d v="2025-06-17T00:00:00"/>
    <n v="0.50622999999999996"/>
    <n v="1287964.9150502"/>
    <n v="42163.896699999998"/>
    <n v="13301.288117501999"/>
    <n v="1343430.0998677018"/>
    <n v="67171.504993385097"/>
    <n v="60"/>
    <n v="75300"/>
    <x v="2"/>
    <s v="5SI65034614759"/>
    <d v="2025-06-12T00:00:00"/>
    <m/>
    <n v="-22"/>
    <x v="1"/>
    <x v="7"/>
    <x v="3"/>
  </r>
  <r>
    <n v="106"/>
    <s v="SCN-RUYA-DB-03"/>
    <s v="CIF"/>
    <s v="GAOLAN, CHINA"/>
    <x v="1"/>
    <s v="GY80250430502"/>
    <x v="0"/>
    <x v="0"/>
    <s v="OFFSHORE OIL ENGINEERING CO. ,LTD."/>
    <s v="GAC"/>
    <s v="DE BO"/>
    <s v="RAS LAFAN PORT"/>
    <s v="250430000000"/>
    <s v="GAC-QATAR"/>
    <x v="54"/>
    <s v="COOEC VSL"/>
    <s v="NA"/>
    <n v="51"/>
    <n v="33338"/>
    <s v="PIECES"/>
    <n v="105.14400000000001"/>
    <s v="FLANGE PROTECTOR, INITIATION HEADS"/>
    <s v="NO"/>
    <s v="SCN-ISND-DB-03"/>
    <m/>
    <s v="GAC_OY_RLIC"/>
    <m/>
    <s v="USD"/>
    <n v="552334.72"/>
    <s v="COOEC-QATAR"/>
    <s v="COOEC Installation Company"/>
    <m/>
    <n v="-438"/>
    <d v="2025-06-15T00:00:00"/>
    <x v="0"/>
    <x v="10"/>
    <d v="2025-06-18T00:00:00"/>
    <n v="3.64"/>
    <n v="2010498.3807999999"/>
    <n v="0"/>
    <n v="0"/>
    <n v="2010498.3807999999"/>
    <n v="100524.91904000001"/>
    <m/>
    <n v="112988"/>
    <x v="2"/>
    <s v="5SI65034614470"/>
    <d v="2025-06-12T00:00:00"/>
    <m/>
    <m/>
    <x v="1"/>
    <x v="7"/>
    <x v="3"/>
  </r>
  <r>
    <n v="107"/>
    <s v="SCN-RUYA-DB-04"/>
    <s v="CIF"/>
    <s v="GAOLAN, CHINA"/>
    <x v="1"/>
    <s v="GY80250430501"/>
    <x v="1"/>
    <x v="0"/>
    <s v="OFFSHORE OIL ENGINEERING CO. ,LTD."/>
    <s v="GAC"/>
    <s v="DE BO"/>
    <s v="RAS LAFAN PORT"/>
    <s v="250430000000"/>
    <s v="GAC-QATAR"/>
    <x v="54"/>
    <s v="COOEC VSL"/>
    <s v="NA"/>
    <n v="56"/>
    <n v="2561662.7599999998"/>
    <s v="PACKAGES"/>
    <n v="26253.241999999998"/>
    <s v="STANDS , SPREADED BARS"/>
    <s v="NO"/>
    <s v="SCN-ISND-DB-04"/>
    <m/>
    <s v="GAC_OY_RLIC"/>
    <m/>
    <s v="USD"/>
    <n v="7068707.0400000019"/>
    <s v="COOEC-QATAR"/>
    <s v="COOEC Installation Company"/>
    <m/>
    <n v="-438"/>
    <d v="2025-06-15T00:00:00"/>
    <x v="0"/>
    <x v="10"/>
    <d v="2025-06-18T00:00:00"/>
    <n v="3.64"/>
    <n v="25730093.625600006"/>
    <n v="0"/>
    <n v="0"/>
    <n v="25730093.625600006"/>
    <n v="1286504.6812800004"/>
    <m/>
    <n v="1286505"/>
    <x v="3"/>
    <s v="5SI65034153931"/>
    <d v="2025-05-18T00:00:00"/>
    <m/>
    <n v="-154780.56175360005"/>
    <x v="1"/>
    <x v="7"/>
    <x v="3"/>
  </r>
  <r>
    <n v="108"/>
    <s v="SCN-ISND-0155S-CQ"/>
    <s v="FOB"/>
    <s v="QINGDAO, CHINA"/>
    <x v="0"/>
    <s v="YMJAZ240179313"/>
    <x v="0"/>
    <x v="0"/>
    <s v="OFFSHORE OIL ENGINEERING CO. ,LTD."/>
    <s v="YML"/>
    <s v="HMM SAPPHIRE"/>
    <s v="HAMAD PORT"/>
    <s v="0006W"/>
    <s v="GAC-QATAR"/>
    <x v="55"/>
    <s v="2x40'GP"/>
    <s v="TGHU5260353,TGHU5298739"/>
    <n v="303"/>
    <n v="6750.0000000000018"/>
    <s v="PIECES"/>
    <n v="44.817000000000014"/>
    <s v="PIPE SUPPORT "/>
    <s v="YES"/>
    <s v="SCN-ISND-0155S-CQ"/>
    <s v="NA"/>
    <s v="GAC_OY_WUK "/>
    <s v="15 PACKAGES WOODEN BOXES"/>
    <s v="CNY"/>
    <n v="923984.09"/>
    <s v="COOEC-QATAR"/>
    <s v="COOEC Installation Company"/>
    <m/>
    <n v="-433"/>
    <d v="2025-06-20T00:00:00"/>
    <x v="0"/>
    <x v="0"/>
    <d v="2025-06-24T00:00:00"/>
    <n v="0.50685999999999998"/>
    <n v="468330.57585739996"/>
    <n v="33452.76"/>
    <n v="5017.8333585740002"/>
    <n v="506801.16921597399"/>
    <n v="25340.0584607987"/>
    <n v="0"/>
    <n v="30790"/>
    <x v="2"/>
    <s v="5SI60034791653"/>
    <d v="2025-06-23T00:00:00"/>
    <m/>
    <n v="50"/>
    <x v="1"/>
    <x v="7"/>
    <x v="3"/>
  </r>
  <r>
    <n v="109"/>
    <s v="SCN-ISND-0157S-CQ-01"/>
    <s v="FOB"/>
    <s v="QINGDAO, CHINA"/>
    <x v="0"/>
    <s v="HDMUTAOZ95999000 "/>
    <x v="0"/>
    <x v="0"/>
    <s v="OFFSHORE OIL ENGINEERING CO. ,LTD."/>
    <s v="HMM"/>
    <s v="HMM SAPPHIRE"/>
    <s v="HAMAD PORT"/>
    <s v="0006W"/>
    <s v="GAC-QATAR"/>
    <x v="55"/>
    <s v="1x40'HQ"/>
    <s v="HMMU6687131"/>
    <n v="27"/>
    <n v="2294"/>
    <s v="EACH"/>
    <n v="5.4513749999999996"/>
    <s v="SEAMLESS TUBULAR, ROLL SECTIONS"/>
    <s v="YES"/>
    <s v="SCN-ISND-0157S-CQ-01"/>
    <s v="NA"/>
    <s v="QSTS"/>
    <s v="2 Currencies, Euro/USD_1 Pallet &amp; 1 Wooden Box"/>
    <s v="USD"/>
    <n v="6841.6"/>
    <s v="COOEC-QATAR"/>
    <s v="COOEC Installation Company"/>
    <s v="BF Piping WPQT"/>
    <n v="-433"/>
    <d v="2025-06-20T00:00:00"/>
    <x v="0"/>
    <x v="1"/>
    <d v="2025-06-21T00:00:00"/>
    <n v="3.64"/>
    <n v="24903.424000000003"/>
    <n v="120120"/>
    <n v="2413.6999999999998"/>
    <n v="147437.12400000001"/>
    <n v="7371.8562000000011"/>
    <n v="2400"/>
    <n v="8476"/>
    <x v="2"/>
    <s v="5SI60034716153"/>
    <d v="2025-06-18T00:00:00"/>
    <m/>
    <n v="-296"/>
    <x v="1"/>
    <x v="7"/>
    <x v="3"/>
  </r>
  <r>
    <n v="110"/>
    <s v="SCN-ISND-0157S-CQ-02"/>
    <s v="FOB"/>
    <s v="QINGDAO, CHINA"/>
    <x v="0"/>
    <s v="HDMUTAOZ95999000 "/>
    <x v="0"/>
    <x v="0"/>
    <s v="OFFSHORE OIL ENGINEERING CO. ,LTD."/>
    <s v="HMM"/>
    <s v="HMM SAPPHIRE"/>
    <s v="HAMAD PORT"/>
    <s v="0006W"/>
    <s v="GAC-QATAR"/>
    <x v="55"/>
    <s v="NA"/>
    <s v="NA"/>
    <n v="9"/>
    <n v="4270"/>
    <s v="KG"/>
    <n v="11.616"/>
    <s v="WELDING WIRES, ELECTRODES, MAGNETIC DRILLING MACHINES"/>
    <s v="NO"/>
    <s v="SCN-ISND-0157S-CQ-02"/>
    <s v="NA"/>
    <s v="QSTS"/>
    <s v="9 PACKAGES WOODEN BOXES"/>
    <s v="CNY"/>
    <n v="192433.76"/>
    <s v="COOEC-QATAR"/>
    <s v="COOEC Installation Company"/>
    <s v="BF Piping WPQT"/>
    <n v="-433"/>
    <d v="2025-06-20T00:00:00"/>
    <x v="0"/>
    <x v="1"/>
    <d v="2025-06-21T00:00:00"/>
    <n v="0.50770999999999999"/>
    <n v="97700.544289600002"/>
    <n v="0"/>
    <n v="977.00544289600009"/>
    <n v="0"/>
    <n v="0"/>
    <n v="0"/>
    <n v="1400"/>
    <x v="2"/>
    <s v="5SI60034716153"/>
    <d v="2025-06-18T00:00:00"/>
    <m/>
    <m/>
    <x v="1"/>
    <x v="7"/>
    <x v="3"/>
  </r>
  <r>
    <n v="111"/>
    <s v="SCN-ISND-0160A-FQ"/>
    <s v="CIF"/>
    <s v="MUMBAI AIR PORT"/>
    <x v="0"/>
    <s v="157-02487796"/>
    <x v="0"/>
    <x v="1"/>
    <s v="WEBOND OFFSHORE TECHNOLOGY (HK) LIMITED"/>
    <s v="QA"/>
    <s v="QR-8603"/>
    <s v="HAMAD AIR PORT"/>
    <s v="QR-8603"/>
    <s v="GAC-QATAR"/>
    <x v="56"/>
    <s v="AIR FRT"/>
    <s v="AIR FRT"/>
    <n v="22"/>
    <n v="155"/>
    <s v="PIECES"/>
    <n v="0.79"/>
    <s v="PRESSURE GAUGE"/>
    <s v="YES"/>
    <s v="SCN-ISND-0160A-FQ"/>
    <s v="Z2024KELXBWT0840"/>
    <s v="GAC_WH (ST.24)"/>
    <s v="2 PACKAGES "/>
    <s v="USD"/>
    <n v="141362.01999999999"/>
    <s v="COOEC-QATAR"/>
    <m/>
    <m/>
    <n v="-482"/>
    <d v="2025-05-02T00:00:00"/>
    <x v="0"/>
    <x v="4"/>
    <d v="2025-05-19T00:00:00"/>
    <n v="3.64"/>
    <n v="0"/>
    <n v="0"/>
    <n v="0"/>
    <n v="0"/>
    <n v="0"/>
    <m/>
    <n v="5400"/>
    <x v="0"/>
    <s v="5AI51034079395"/>
    <d v="2025-05-14T00:00:00"/>
    <m/>
    <m/>
    <x v="1"/>
    <x v="6"/>
    <x v="7"/>
  </r>
  <r>
    <n v="112"/>
    <s v="SCN-ISND-0161S-CQ-01"/>
    <s v="FOB"/>
    <s v="QINGDAO, CHINA"/>
    <x v="0"/>
    <s v="QGD1798391"/>
    <x v="0"/>
    <x v="0"/>
    <s v="OFFSHORE OIL ENGINEERING CO. ,LTD."/>
    <s v="CMA-CGM"/>
    <s v="CSCL GLOBE"/>
    <s v="HAMAD PORT"/>
    <s v="0GTHVW1MA"/>
    <s v="GAC-QATAR"/>
    <x v="57"/>
    <s v="1x45'HQ"/>
    <s v="ECMU8057041"/>
    <n v="41"/>
    <n v="6417"/>
    <s v="PIECES"/>
    <n v="4.9980000000000002"/>
    <s v="BARS AND ANGLES"/>
    <s v="YES"/>
    <s v="SCN-ISND-0161S-CQ-01"/>
    <s v="NA"/>
    <s v="QSTS"/>
    <s v="2 PACKAGES"/>
    <s v="CNY"/>
    <n v="67007"/>
    <s v="COOEC-QATAR"/>
    <s v="COOEC Installation Company"/>
    <m/>
    <n v="-431"/>
    <d v="2025-06-22T00:00:00"/>
    <x v="0"/>
    <x v="1"/>
    <d v="2025-06-24T00:00:00"/>
    <n v="0.50685999999999998"/>
    <n v="33963.168019999997"/>
    <n v="17486.669999999998"/>
    <n v="514.49838019999993"/>
    <n v="51964.336400199994"/>
    <n v="2598.21682001"/>
    <m/>
    <n v="3998"/>
    <x v="2"/>
    <s v="5SI60034757105_x000a_5SI60034757105-1"/>
    <s v="21/06/2025_x000a_12/01/2026"/>
    <m/>
    <m/>
    <x v="1"/>
    <x v="7"/>
    <x v="3"/>
  </r>
  <r>
    <n v="113"/>
    <s v="SCN-ISND-0161S-CQ-02"/>
    <s v="FOB"/>
    <s v="QINGDAO, CHINA"/>
    <x v="0"/>
    <s v="QGD1798391"/>
    <x v="0"/>
    <x v="0"/>
    <s v="OFFSHORE OIL ENGINEERING CO. ,LTD."/>
    <s v="CMA-CGM"/>
    <s v="CSCL GLOBE"/>
    <s v="HAMAD PORT"/>
    <s v="0GTHVW1MA"/>
    <s v="GAC-QATAR"/>
    <x v="57"/>
    <s v="NA"/>
    <s v="NA"/>
    <n v="5"/>
    <n v="4010"/>
    <s v="PIECES"/>
    <n v="4.1180000000000003"/>
    <s v="CARBON STEEL PIPES AND TUBULAR"/>
    <s v="YES"/>
    <s v="SCN-ISND-0161S-CQ-02"/>
    <s v="NA"/>
    <s v="QSTS"/>
    <s v="1 PACKAGE"/>
    <s v="USD"/>
    <n v="11001.52"/>
    <s v="COOEC-QATAR"/>
    <s v="COOEC Installation Company"/>
    <m/>
    <n v="-431"/>
    <d v="2025-06-22T00:00:00"/>
    <x v="0"/>
    <x v="1"/>
    <d v="2025-06-24T00:00:00"/>
    <n v="3.64"/>
    <n v="40045.532800000001"/>
    <n v="0"/>
    <n v="0"/>
    <n v="40045.532800000001"/>
    <n v="2002.27664"/>
    <n v="0"/>
    <n v="3203"/>
    <x v="2"/>
    <s v="5SI60034757105"/>
    <d v="2025-06-21T00:00:00"/>
    <m/>
    <n v="-199"/>
    <x v="1"/>
    <x v="7"/>
    <x v="3"/>
  </r>
  <r>
    <n v="114"/>
    <s v="SCN-ISND-0162S-FQ"/>
    <s v="CIF"/>
    <s v="UNITED KINGDOM"/>
    <x v="0"/>
    <s v="3CEG5040152"/>
    <x v="0"/>
    <x v="0"/>
    <s v="IPP EUROPE LTD"/>
    <s v="MSC"/>
    <s v="MSC LAUREN"/>
    <s v="HAMAD PORT"/>
    <s v="NA"/>
    <s v="GAC-QATAR"/>
    <x v="58"/>
    <s v="NA"/>
    <s v="LCL"/>
    <n v="24"/>
    <n v="56"/>
    <s v="PIECES"/>
    <n v="0.128"/>
    <s v="ALLOY 825 PIPE FITTINGS AND FLANGES"/>
    <s v="YES"/>
    <s v="201517C"/>
    <s v="Z2024KEBNT0649"/>
    <s v="QSTS"/>
    <s v="2 PACKAGES_2 CIPL"/>
    <s v="USD"/>
    <n v="11441.2"/>
    <s v="COOEC-QATAR"/>
    <s v="COOEC Installation Company"/>
    <m/>
    <n v="-430"/>
    <d v="2025-06-23T00:00:00"/>
    <x v="0"/>
    <x v="1"/>
    <d v="2025-07-23T00:00:00"/>
    <n v="3.64"/>
    <n v="41645.968000000001"/>
    <n v="0"/>
    <n v="0"/>
    <n v="41645.968000000001"/>
    <n v="2082.2984000000001"/>
    <n v="1200"/>
    <n v="4683"/>
    <x v="2"/>
    <s v="5SI60035226113"/>
    <d v="2025-07-21T00:00:00"/>
    <m/>
    <n v="1201"/>
    <x v="1"/>
    <x v="7"/>
    <x v="9"/>
  </r>
  <r>
    <n v="115"/>
    <s v="SCN-ISND-0165A-CQ"/>
    <s v="FCA"/>
    <s v="BEIJING AIR PORT, CHINA"/>
    <x v="0"/>
    <s v="157-02586441"/>
    <x v="0"/>
    <x v="1"/>
    <s v="OFFSHORE OIL ENGINEERING CO. ,LTD."/>
    <s v="QA"/>
    <s v="PENDING"/>
    <s v="HAMAD AIR PORT"/>
    <s v="NA"/>
    <s v="GAC-QATAR"/>
    <x v="59"/>
    <s v="AIR FRT"/>
    <s v="AIR FRT"/>
    <n v="2"/>
    <n v="1008"/>
    <s v="PIECES"/>
    <n v="1.296"/>
    <s v="ELECTRODES"/>
    <s v="YES"/>
    <s v="SCN-ISND-0165A-CQ"/>
    <s v="NA"/>
    <s v="QSTS"/>
    <s v="2 PACKAGES "/>
    <s v="CNY"/>
    <n v="27701.72"/>
    <s v="COOEC-QATAR"/>
    <s v="COOEC Installation Company"/>
    <m/>
    <n v="-484"/>
    <d v="2025-04-30T00:00:00"/>
    <x v="0"/>
    <x v="1"/>
    <d v="2025-05-01T00:00:00"/>
    <n v="0.50058999999999998"/>
    <n v="13867.2040148"/>
    <n v="15642.436319999999"/>
    <n v="295.09640334799997"/>
    <n v="29804.736738148"/>
    <n v="1490.2368369074002"/>
    <m/>
    <n v="2390"/>
    <x v="2"/>
    <s v="5AI51033809665"/>
    <d v="2025-07-10T00:00:00"/>
    <m/>
    <m/>
    <x v="1"/>
    <x v="5"/>
    <x v="3"/>
  </r>
  <r>
    <n v="116"/>
    <s v="SCN-ISND-0166S-FQ"/>
    <s v="EX WORK"/>
    <s v="PORT KLANG, MALAYSIA"/>
    <x v="0"/>
    <s v="AYN1240291"/>
    <x v="0"/>
    <x v="0"/>
    <s v="WASCO COATINGS SERVICES SDN BHD"/>
    <s v="CMA-CGM"/>
    <s v="CMA CGM ALEXANDER VON HUMBOLDT"/>
    <s v="HAMAD PORT"/>
    <s v="0MDE3W1MA"/>
    <s v="GAC-QATAR"/>
    <x v="60"/>
    <s v="1x40' OT"/>
    <s v="CXSU1021183"/>
    <n v="46"/>
    <n v="22788.36"/>
    <s v="PIECES"/>
    <n v="12.576000000000001"/>
    <s v="BENDS PIPE"/>
    <s v="YES"/>
    <s v="SIPL/ISND/013/0425"/>
    <s v="NA"/>
    <s v="QSTS"/>
    <m/>
    <s v="USD"/>
    <n v="378517.34"/>
    <s v="COOEC-QATAR"/>
    <s v="COOEC Installation Company"/>
    <s v="SUBSEA"/>
    <n v="-412"/>
    <d v="2025-07-11T00:00:00"/>
    <x v="0"/>
    <x v="1"/>
    <d v="2025-07-14T00:00:00"/>
    <n v="3.64"/>
    <n v="1377803.1176000002"/>
    <n v="12250"/>
    <n v="13900.531176000002"/>
    <n v="1403953.6487760001"/>
    <n v="70193"/>
    <m/>
    <n v="78860"/>
    <x v="2"/>
    <s v="5AI51033809665"/>
    <d v="2025-07-10T00:00:00"/>
    <m/>
    <m/>
    <x v="1"/>
    <x v="8"/>
    <x v="4"/>
  </r>
  <r>
    <n v="117"/>
    <s v="SCN-RUYA 09-0011S-CQ"/>
    <s v="CIF"/>
    <s v="SHANGHAI, CHINA"/>
    <x v="1"/>
    <s v="MEDUGJ859800"/>
    <x v="0"/>
    <x v="0"/>
    <s v="OFFSHORE OIL ENGINEERING CO. ,LTD."/>
    <s v="MSC"/>
    <s v="MSC GAIA"/>
    <s v="HAMAD PORT"/>
    <s v="FK522R"/>
    <s v="GAC-QATAR"/>
    <x v="61"/>
    <s v="1x20'GP,2x40'GP"/>
    <s v="MSMU1702693,MSDU4052390,MEDU4153485"/>
    <n v="705"/>
    <n v="55355"/>
    <s v="PIECES"/>
    <n v="43.38"/>
    <s v="Aluminum Anode"/>
    <s v="YES"/>
    <s v="SCN-RUYA-0064-CNQA"/>
    <n v="4600001157"/>
    <s v="QSTS"/>
    <s v="51 PACKAGES containing 4 pallets"/>
    <s v="USD"/>
    <n v="453984.98"/>
    <s v="COOEC-QATAR"/>
    <s v="COOEC Installation Company"/>
    <m/>
    <n v="-448"/>
    <d v="2025-06-05T00:00:00"/>
    <x v="0"/>
    <x v="1"/>
    <d v="2025-06-09T00:00:00"/>
    <n v="3.64"/>
    <n v="1652505.3271999999"/>
    <n v="0"/>
    <n v="0"/>
    <n v="1652505.3271999999"/>
    <n v="82625.266360000009"/>
    <n v="100"/>
    <n v="93040"/>
    <x v="2"/>
    <s v="5SI60034466588"/>
    <d v="2025-06-04T00:00:00"/>
    <m/>
    <n v="100"/>
    <x v="1"/>
    <x v="7"/>
    <x v="3"/>
  </r>
  <r>
    <n v="118"/>
    <s v="SCN-ISND-0168A-FQ"/>
    <s v="CIP"/>
    <s v="MILANO AIR PORT, ITALY"/>
    <x v="0"/>
    <s v="157-08751385"/>
    <x v="0"/>
    <x v="1"/>
    <s v="M.E.G.A. S.p.A."/>
    <s v="DHL"/>
    <s v="QR-0128"/>
    <s v="HAMAD AIR PORT"/>
    <s v="QR-0128"/>
    <s v="GAC-QATAR"/>
    <x v="62"/>
    <s v="AIR FRT"/>
    <s v="AIR FRT"/>
    <n v="3"/>
    <n v="1268"/>
    <s v="PIECES"/>
    <n v="1"/>
    <s v="BARRED TEE "/>
    <s v="YES"/>
    <s v="759"/>
    <s v="Z2024KEBNT0826"/>
    <s v="QSTS"/>
    <s v="2 WOODEN CASES"/>
    <s v="EUR"/>
    <n v="74510"/>
    <s v="COOEC-QATAR"/>
    <s v="COOEC Installation Company"/>
    <s v="BF Piping WPQT"/>
    <n v="-474"/>
    <d v="2025-05-10T00:00:00"/>
    <x v="0"/>
    <x v="1"/>
    <d v="2025-05-13T00:00:00"/>
    <n v="4.0949999999999998"/>
    <n v="305118.44999999995"/>
    <n v="0"/>
    <n v="0"/>
    <n v="305118.44999999995"/>
    <n v="15255.922499999999"/>
    <m/>
    <n v="20656"/>
    <x v="0"/>
    <s v="5AI51034016265"/>
    <d v="2025-05-11T00:00:00"/>
    <m/>
    <m/>
    <x v="1"/>
    <x v="6"/>
    <x v="1"/>
  </r>
  <r>
    <n v="119"/>
    <s v="SCN-ISND-0170A-CQ"/>
    <s v="FCA"/>
    <s v="SHANGHAI, CHINA"/>
    <x v="0"/>
    <s v="157-02589646"/>
    <x v="0"/>
    <x v="1"/>
    <s v="OFFSHORE OIL ENGINEERING CO. ,LTD."/>
    <s v="QA"/>
    <s v="QR-8961"/>
    <s v="HAMAD AIR PORT"/>
    <s v="QR-8961"/>
    <s v="GAC-QATAR"/>
    <x v="59"/>
    <s v="AIR FRT"/>
    <s v="AIR FRT"/>
    <n v="10"/>
    <n v="390"/>
    <s v="PIECES"/>
    <n v="1"/>
    <s v="TEST RINGS"/>
    <s v="YES"/>
    <s v="SCN-ISND-0170A-CQ"/>
    <s v="NA"/>
    <s v="QSTS"/>
    <s v="URGENT DELIVERY TO NKOM"/>
    <s v="CNY"/>
    <n v="60010.5"/>
    <s v="COOEC-QATAR"/>
    <s v="COOEC Installation Company"/>
    <s v="WQT"/>
    <n v="-484"/>
    <d v="2025-04-30T00:00:00"/>
    <x v="0"/>
    <x v="1"/>
    <d v="2025-05-01T00:00:00"/>
    <n v="0.50058999999999998"/>
    <n v="30040.656195"/>
    <n v="7556.9066399999992"/>
    <n v="375.97562834999997"/>
    <n v="37973.53846335"/>
    <n v="1898.6769231675"/>
    <m/>
    <n v="3299"/>
    <x v="2"/>
    <s v="5AI51033808324"/>
    <d v="2025-04-30T00:00:00"/>
    <m/>
    <m/>
    <x v="1"/>
    <x v="5"/>
    <x v="3"/>
  </r>
  <r>
    <n v="120"/>
    <s v="SCN-RUYA 09-0012S-CQ"/>
    <s v="CIF"/>
    <s v="ShenZhen,CHINA"/>
    <x v="1"/>
    <s v="MEDUYS083549"/>
    <x v="0"/>
    <x v="0"/>
    <s v="OFFSHORE OIL ENGINEERING CO. ,LTD."/>
    <s v="MSC"/>
    <s v="MSC GAIA"/>
    <s v="HAMAD PORT"/>
    <s v="FK522R"/>
    <s v="GAC-QATAR"/>
    <x v="61"/>
    <s v="1x40'HQ"/>
    <s v="TGBU8058637"/>
    <n v="266"/>
    <n v="8707"/>
    <s v="PIECES"/>
    <n v="22.322000000000003"/>
    <s v="SLINGS AND SHACKEL"/>
    <s v="YES"/>
    <s v="SCN-RUYA-0067-CNQA"/>
    <n v="4600001157"/>
    <s v="QSTS"/>
    <s v="21 PACKAGES"/>
    <s v="USD"/>
    <n v="100474.83"/>
    <s v="COOEC-QATAR"/>
    <s v="COOEC Installation Company"/>
    <m/>
    <n v="-448"/>
    <d v="2025-06-05T00:00:00"/>
    <x v="0"/>
    <x v="1"/>
    <d v="2025-06-09T00:00:00"/>
    <n v="3.64"/>
    <n v="365728.3812"/>
    <n v="0"/>
    <n v="0"/>
    <n v="365728.3812"/>
    <n v="18286.41906"/>
    <m/>
    <n v="23686"/>
    <x v="2"/>
    <s v="5SI60034465764"/>
    <d v="2025-06-04T00:00:00"/>
    <m/>
    <m/>
    <x v="1"/>
    <x v="7"/>
    <x v="3"/>
  </r>
  <r>
    <n v="121"/>
    <s v="SCN-RUYA 09-0013S-CQ"/>
    <s v="CIF"/>
    <s v="SHANGHAI, CHINA"/>
    <x v="1"/>
    <s v="MSHSE2504028"/>
    <x v="0"/>
    <x v="0"/>
    <s v="ROC-MASTER PIPING SOLUTIONS LTD."/>
    <s v="METCO TRANS/MSC"/>
    <s v="MSC FLORA"/>
    <s v="HAMAD PORT"/>
    <s v="GB520A"/>
    <s v="GAC-QATAR"/>
    <x v="57"/>
    <s v="1x20'GP"/>
    <s v="MSDU2067810"/>
    <n v="160"/>
    <n v="8650"/>
    <s v="PIECES"/>
    <n v="10.25"/>
    <s v="WN FLANGE AND GASKETS"/>
    <s v="YES"/>
    <s v="RM2409066-10"/>
    <s v="Z2024SFLXBWO1002"/>
    <s v="QSTS"/>
    <s v="13 PACKAGES"/>
    <s v="USD"/>
    <n v="206489.34"/>
    <s v="COOEC-QATAR"/>
    <s v="COOEC Installation Company"/>
    <m/>
    <n v="-431"/>
    <d v="2025-06-22T00:00:00"/>
    <x v="0"/>
    <x v="1"/>
    <d v="2025-06-24T00:00:00"/>
    <n v="3.64"/>
    <n v="751621.19759999996"/>
    <n v="0"/>
    <n v="0"/>
    <n v="751621.19759999996"/>
    <n v="37581.059880000001"/>
    <m/>
    <n v="42981"/>
    <x v="2"/>
    <s v="5SI60034792343"/>
    <d v="2025-06-23T00:00:00"/>
    <m/>
    <m/>
    <x v="1"/>
    <x v="7"/>
    <x v="3"/>
  </r>
  <r>
    <n v="122"/>
    <s v="SCN-RUYA-HYSY289-03"/>
    <s v="CIF"/>
    <s v="SHANGHAI, CHINA"/>
    <x v="1"/>
    <s v="EI72504190001"/>
    <x v="0"/>
    <x v="0"/>
    <s v="OFFSHORE OIL ENGINEERING CO. ,LTD."/>
    <s v="GAC"/>
    <s v="HAI YANG SHI YOU 289"/>
    <s v="HAMAD PORT"/>
    <n v="202501"/>
    <s v="GAC-QATAR"/>
    <x v="46"/>
    <s v="COOEC VSL"/>
    <s v="NA"/>
    <n v="734"/>
    <n v="25061"/>
    <s v="PIECES"/>
    <n v="70.553000000000011"/>
    <s v="SLINGS AND HOOCKS"/>
    <s v="YES"/>
    <s v="SCN-RUYA-HYSY289-03"/>
    <n v="4600001157"/>
    <s v="SPEM OY_RLIC (N20)"/>
    <s v="49 PACKAGES"/>
    <s v="USD"/>
    <n v="149605.06"/>
    <s v="COOEC-QATAR"/>
    <s v="COOEC Installation Company"/>
    <m/>
    <n v="-469"/>
    <d v="2025-05-15T00:00:00"/>
    <x v="0"/>
    <x v="1"/>
    <d v="2025-05-15T00:00:00"/>
    <n v="3.64"/>
    <n v="544562.41839999997"/>
    <n v="0"/>
    <n v="0"/>
    <n v="544562.41839999997"/>
    <n v="27228.120920000001"/>
    <m/>
    <n v="32628"/>
    <x v="0"/>
    <s v="5SI60034048918"/>
    <d v="2025-05-13T00:00:00"/>
    <m/>
    <m/>
    <x v="1"/>
    <x v="6"/>
    <x v="3"/>
  </r>
  <r>
    <n v="123"/>
    <s v="SCN-ISND-0153A-CQ-01"/>
    <s v="FCA"/>
    <s v="SHANGHAI, CHINA"/>
    <x v="0"/>
    <s v="157-02588666"/>
    <x v="0"/>
    <x v="1"/>
    <s v="OFFSHORE OIL ENGINEERING CO. ,LTD."/>
    <s v="QA"/>
    <s v="QR8961"/>
    <s v="HAMAD AIR PORT"/>
    <s v="QR8961"/>
    <s v="GAC-QATAR"/>
    <x v="63"/>
    <s v="AIR FRT"/>
    <s v="AIR FRT"/>
    <n v="24"/>
    <n v="1524"/>
    <s v="PIECES"/>
    <n v="1.7839999999999998"/>
    <s v="PIPES"/>
    <s v="YES"/>
    <s v="SCN-ISND-0153A-CQ"/>
    <s v="NA"/>
    <s v="QSTS"/>
    <s v="2 PLY WOOD CASES"/>
    <s v="CNY"/>
    <n v="169931.38"/>
    <s v="COOEC-QATAR"/>
    <s v="COOEC Installation Company"/>
    <s v="SUBSEA"/>
    <n v="-465"/>
    <d v="2025-05-19T00:00:00"/>
    <x v="0"/>
    <x v="1"/>
    <d v="2025-05-21T00:00:00"/>
    <n v="0.50460000000000005"/>
    <n v="85747.374348000012"/>
    <n v="49587.042000000001"/>
    <n v="1353.3441634799999"/>
    <n v="136687.76051148001"/>
    <n v="6834.3880255740005"/>
    <m/>
    <n v="8234"/>
    <x v="2"/>
    <s v="5AI51034175528"/>
    <d v="2025-05-20T00:00:00"/>
    <m/>
    <m/>
    <x v="1"/>
    <x v="6"/>
    <x v="3"/>
  </r>
  <r>
    <n v="124"/>
    <s v="SCN-ISND-AHSZ-01"/>
    <s v="CIF"/>
    <s v="QINGDAO, CHINA"/>
    <x v="0"/>
    <s v="2506QD001"/>
    <x v="0"/>
    <x v="0"/>
    <s v="OFFSHORE OIL ENGINEERING CO. ,LTD."/>
    <s v="GAC"/>
    <s v="AI HO SHEN ZHENG"/>
    <s v="HAMAD PORT"/>
    <s v="NA"/>
    <s v="GAC-QATAR"/>
    <x v="64"/>
    <s v="COOEC VSL"/>
    <s v="NA"/>
    <n v="55"/>
    <n v="1476359.9079999996"/>
    <s v="PIECES"/>
    <n v="1.7839999999999998"/>
    <s v="SLEEPERS "/>
    <s v="NO"/>
    <s v="SCN-ISND-AHSZ-01"/>
    <s v="NA"/>
    <s v="QSTS"/>
    <s v="COOEC VESSEL - PI CARGO"/>
    <s v="CNY"/>
    <n v="15956956.99"/>
    <s v="COOEC-QATAR"/>
    <s v="COOEC Installation Company"/>
    <m/>
    <n v="-423"/>
    <d v="2025-06-30T00:00:00"/>
    <x v="0"/>
    <x v="1"/>
    <d v="2025-06-30T00:00:00"/>
    <n v="0.50673999999999997"/>
    <n v="8086028.3851125995"/>
    <n v="0"/>
    <m/>
    <n v="8086028.3851125995"/>
    <n v="404301.41925563"/>
    <m/>
    <n v="453310"/>
    <x v="4"/>
    <s v="5SI65034737317"/>
    <d v="2025-06-19T00:00:00"/>
    <m/>
    <m/>
    <x v="1"/>
    <x v="7"/>
    <x v="3"/>
  </r>
  <r>
    <n v="125"/>
    <s v="SCN-ISND-AHSZ-02"/>
    <s v="CIF"/>
    <s v="QINGDAO, CHINA"/>
    <x v="0"/>
    <s v="2506QD002"/>
    <x v="0"/>
    <x v="0"/>
    <s v="OFFSHORE OIL ENGINEERING CO. ,LTD."/>
    <s v="GAC"/>
    <s v="AI HO SHEN ZHENG"/>
    <s v="HAMAD PORT"/>
    <s v="NA"/>
    <s v="GAC-QATAR"/>
    <x v="64"/>
    <s v="COOEC VSL"/>
    <s v="NA"/>
    <n v="1018"/>
    <n v="538561.69999999995"/>
    <s v="PIECES"/>
    <n v="1.7839999999999998"/>
    <s v="COURNTER WEIGHT, CLAMP, BRACES, SLINGS, STOPPERS, STEEL PLATES"/>
    <s v="NO"/>
    <s v="SCN-ISND-AHSZ-02"/>
    <s v="NA"/>
    <s v="QSTS"/>
    <s v="COOEC VESSEL - PI CARGO"/>
    <s v="CNY"/>
    <n v="7799522.0099999998"/>
    <s v="COOEC-QATAR"/>
    <s v="COOEC Installation Company"/>
    <m/>
    <n v="-423"/>
    <d v="2025-06-30T00:00:00"/>
    <x v="0"/>
    <x v="1"/>
    <d v="2025-06-30T00:00:00"/>
    <n v="0.50685999999999998"/>
    <n v="3953265.7259885999"/>
    <n v="0"/>
    <n v="0"/>
    <n v="3953265.7259885999"/>
    <n v="197663.28629943001"/>
    <n v="0"/>
    <n v="221783"/>
    <x v="2"/>
    <s v="5SI65034787938"/>
    <d v="2025-06-22T00:00:00"/>
    <m/>
    <n v="-40"/>
    <x v="1"/>
    <x v="7"/>
    <x v="3"/>
  </r>
  <r>
    <n v="126"/>
    <s v="SCN-ISND-AHSZ-03"/>
    <s v="CIF"/>
    <s v="QINGDAO, CHINA"/>
    <x v="0"/>
    <s v="2506QD003"/>
    <x v="0"/>
    <x v="0"/>
    <s v="OFFSHORE OIL ENGINEERING CO. ,LTD."/>
    <s v="GAC"/>
    <s v="AI HO SHEN ZHENG"/>
    <s v="HAMAD PORT"/>
    <s v="NA"/>
    <s v="GAC-QATAR"/>
    <x v="64"/>
    <s v="COOEC VSL"/>
    <s v="NA"/>
    <n v="53"/>
    <n v="1902.9"/>
    <s v="PIECES"/>
    <n v="6.62"/>
    <s v="SAFETY HELMETS, SHOES, EAR PLUGS"/>
    <s v="NO"/>
    <s v="SCN-ISND-AHSZ-03"/>
    <s v="NA"/>
    <s v="QSTS"/>
    <s v="COOEC VESSEL - PI CARGO"/>
    <s v="CNY"/>
    <n v="645125.30000000005"/>
    <s v="COOEC-QATAR"/>
    <s v="COOEC Installation Company"/>
    <m/>
    <n v="-423"/>
    <d v="2025-06-30T00:00:00"/>
    <x v="0"/>
    <x v="1"/>
    <d v="2025-06-30T00:00:00"/>
    <n v="0.50685999999999998"/>
    <n v="326988.20955800003"/>
    <n v="0"/>
    <n v="0"/>
    <n v="326988.20955800003"/>
    <n v="16349.410477900003"/>
    <m/>
    <n v="21749"/>
    <x v="2"/>
    <s v="5SI65034787595"/>
    <d v="2025-06-22T00:00:00"/>
    <m/>
    <m/>
    <x v="1"/>
    <x v="7"/>
    <x v="3"/>
  </r>
  <r>
    <n v="127"/>
    <s v="SCN-ISND-AHSZ-04"/>
    <s v="CIF"/>
    <s v="QINGDAO, CHINA"/>
    <x v="0"/>
    <s v="2506QD004"/>
    <x v="0"/>
    <x v="0"/>
    <s v="OFFSHORE OIL ENGINEERING CO. ,LTD."/>
    <s v="GAC"/>
    <s v="AI HO SHEN ZHENG"/>
    <s v="HAMAD PORT"/>
    <s v="NA"/>
    <s v="GAC-QATAR"/>
    <x v="64"/>
    <s v="COOEC VSL"/>
    <s v="NA"/>
    <n v="30"/>
    <n v="17523.810000000001"/>
    <s v="PIECES"/>
    <n v="14.425586800000001"/>
    <s v="WELDED PIPES"/>
    <s v="NO"/>
    <s v="SCN-ISND-AHSZ-04"/>
    <s v="NA"/>
    <s v="QSTS"/>
    <s v="COOEC VESSEL - PI CARGO"/>
    <s v="CNY"/>
    <n v="178248"/>
    <s v="COOEC-QATAR"/>
    <s v="COOEC Installation Company"/>
    <m/>
    <n v="-423"/>
    <d v="2025-06-30T00:00:00"/>
    <x v="0"/>
    <x v="1"/>
    <d v="2025-06-30T00:00:00"/>
    <n v="0.50685999999999998"/>
    <n v="90346.781279999996"/>
    <n v="0"/>
    <n v="0"/>
    <n v="90346.781279999996"/>
    <n v="4517.3390639999998"/>
    <m/>
    <n v="5917"/>
    <x v="2"/>
    <s v="5SI65034787523"/>
    <d v="2025-06-22T00:00:00"/>
    <m/>
    <m/>
    <x v="1"/>
    <x v="7"/>
    <x v="3"/>
  </r>
  <r>
    <n v="128"/>
    <s v="SCN-RUYA-HYSY201-01"/>
    <s v="CIF"/>
    <s v="GAOLAN, CHINA"/>
    <x v="1"/>
    <s v="GL01HY25050501"/>
    <x v="1"/>
    <x v="0"/>
    <s v="OFFSHORE OIL ENGINEERING CO. ,LTD."/>
    <s v="GAC"/>
    <s v="HAI YANG SHI YOU 201"/>
    <s v="RAS LAFAN PORT"/>
    <s v="250505000000"/>
    <s v="GAC-QATAR"/>
    <x v="65"/>
    <s v="COOEC VSL"/>
    <s v="NA"/>
    <n v="112"/>
    <n v="2036.5"/>
    <s v="PACKAGES"/>
    <n v="10.426"/>
    <s v="PROJECT MATERIALS (MACHINES)"/>
    <s v="NO"/>
    <s v="SCN-RUYA-HYSY201-01"/>
    <n v="4600001157"/>
    <s v="QSTS"/>
    <s v="COOEC VESSEL - TI CARGO"/>
    <s v="CNY"/>
    <n v="1232269.8600000001"/>
    <s v="COOEC-QATAR"/>
    <m/>
    <m/>
    <n v="-441"/>
    <d v="2025-06-12T00:00:00"/>
    <x v="0"/>
    <x v="1"/>
    <d v="2025-06-15T00:00:00"/>
    <n v="0.50544999999999995"/>
    <n v="622850.80073699995"/>
    <n v="0"/>
    <n v="0"/>
    <n v="622850.80073699995"/>
    <n v="31142.540036849998"/>
    <m/>
    <n v="31143"/>
    <x v="3"/>
    <s v="5Sl65034231367"/>
    <d v="2025-05-22T00:00:00"/>
    <m/>
    <n v="-5400"/>
    <x v="1"/>
    <x v="7"/>
    <x v="3"/>
  </r>
  <r>
    <n v="129"/>
    <s v="SCN-RUYA-HYSY201-02"/>
    <s v="CIF"/>
    <s v="GAOLAN, CHINA"/>
    <x v="1"/>
    <s v="GL01HY25050502"/>
    <x v="1"/>
    <x v="0"/>
    <s v="OFFSHORE OIL ENGINEERING CO. ,LTD."/>
    <s v="GAC"/>
    <s v="HAI YANG SHI YOU 201"/>
    <s v="RAS LAFAN PORT"/>
    <s v="250505000000"/>
    <s v="GAC-QATAR"/>
    <x v="65"/>
    <s v="COOEC VSL"/>
    <s v="NA"/>
    <n v="1"/>
    <n v="637"/>
    <s v="PACKAGES"/>
    <n v="10.426"/>
    <s v="CMT WELDING SYSTEM"/>
    <s v="NO"/>
    <s v="SCN-RUYA-HYSY201-02"/>
    <n v="4600001157"/>
    <s v="QSTS"/>
    <s v="COOEC VESSEL - TI CARGO"/>
    <s v="CNY"/>
    <n v="2041155.63"/>
    <s v="COOEC-QATAR"/>
    <m/>
    <m/>
    <n v="-441"/>
    <d v="2025-06-12T00:00:00"/>
    <x v="0"/>
    <x v="1"/>
    <d v="2025-06-15T00:00:00"/>
    <n v="0.50544999999999995"/>
    <n v="1031702.1131834999"/>
    <n v="0"/>
    <n v="0"/>
    <n v="1031702.1131834999"/>
    <n v="51585.105659174995"/>
    <m/>
    <n v="51585"/>
    <x v="0"/>
    <s v="5SI65034291448|_x000a_5SI65034608559"/>
    <d v="2025-05-26T00:00:00"/>
    <m/>
    <n v="-6617.890749443799"/>
    <x v="1"/>
    <x v="7"/>
    <x v="3"/>
  </r>
  <r>
    <n v="130"/>
    <s v="SCN-RUYA-HYSY201-03"/>
    <s v="CIF"/>
    <s v="GAOLAN, CHINA"/>
    <x v="1"/>
    <s v="GL01HY25050503"/>
    <x v="1"/>
    <x v="0"/>
    <s v="OFFSHORE OIL ENGINEERING CO. ,LTD."/>
    <s v="GAC"/>
    <s v="HAI YANG SHI YOU 201"/>
    <s v="RAS LAFAN PORT"/>
    <s v="250505000000"/>
    <s v="GAC-QATAR"/>
    <x v="65"/>
    <s v="COOEC VSL"/>
    <s v="NA"/>
    <n v="32"/>
    <n v="1029.4000000000001"/>
    <s v="PACKAGES"/>
    <n v="4.4169999999999998"/>
    <s v="AUT, MT,MUT EQUIPMENTS, PRINTERS ETC."/>
    <s v="NO"/>
    <s v="SCN-RUYA-HYSY201-03"/>
    <n v="4600001157"/>
    <s v="QSTS"/>
    <s v="COOEC VESSEL - TI CARGO"/>
    <s v="CNY"/>
    <n v="13518556.83"/>
    <s v="COOEC-QATAR"/>
    <m/>
    <m/>
    <n v="-441"/>
    <d v="2025-06-12T00:00:00"/>
    <x v="0"/>
    <x v="1"/>
    <d v="2025-06-15T00:00:00"/>
    <n v="0.50544999999999995"/>
    <n v="6832954.5497234995"/>
    <n v="0"/>
    <n v="0"/>
    <n v="6832954.5497234995"/>
    <n v="341647.72748617502"/>
    <m/>
    <n v="341648"/>
    <x v="3"/>
    <s v="5Sl65034231545"/>
    <d v="2025-05-22T00:00:00"/>
    <m/>
    <n v="-41581.038928955801"/>
    <x v="1"/>
    <x v="7"/>
    <x v="3"/>
  </r>
  <r>
    <n v="131"/>
    <s v="SCN-RUYA-HYSY201-04"/>
    <s v="CIF"/>
    <s v="GAOLAN, CHINA"/>
    <x v="1"/>
    <s v="GL01HY25050504"/>
    <x v="1"/>
    <x v="0"/>
    <s v="OFFSHORE OIL ENGINEERING CO. ,LTD."/>
    <s v="GAC"/>
    <s v="HAI YANG SHI YOU 201"/>
    <s v="RAS LAFAN PORT"/>
    <s v="250505000000"/>
    <s v="GAC-QATAR"/>
    <x v="65"/>
    <s v="COOEC VSL"/>
    <s v="NA"/>
    <n v="50"/>
    <n v="19438"/>
    <s v="PIECES"/>
    <n v="39.215000000000003"/>
    <s v="MACHINES, GENERATORS"/>
    <s v="NO"/>
    <s v="SCN-RUYA-HYSY201-04"/>
    <n v="4600001157"/>
    <s v="QSTS"/>
    <s v="COOEC VESSEL - TI CARGO"/>
    <s v="CNY"/>
    <n v="4978462.6100000003"/>
    <s v="COOEC-QATAR"/>
    <m/>
    <m/>
    <n v="-441"/>
    <d v="2025-06-12T00:00:00"/>
    <x v="0"/>
    <x v="1"/>
    <d v="2025-06-15T00:00:00"/>
    <n v="0.50544999999999995"/>
    <n v="2516363.9262244999"/>
    <n v="0"/>
    <n v="0"/>
    <n v="2516363.9262244999"/>
    <n v="125818.19631122501"/>
    <m/>
    <n v="125818"/>
    <x v="3"/>
    <s v="5SI65034231551"/>
    <d v="2025-05-22T00:00:00"/>
    <m/>
    <n v="-15565.6915103386"/>
    <x v="1"/>
    <x v="7"/>
    <x v="3"/>
  </r>
  <r>
    <n v="132"/>
    <s v="SCN-RUYA-HYSY201-05"/>
    <s v="CIF"/>
    <s v="GAOLAN, CHINA"/>
    <x v="1"/>
    <s v="GL01HY25050505"/>
    <x v="1"/>
    <x v="0"/>
    <s v="OFFSHORE OIL ENGINEERING CO. ,LTD."/>
    <s v="GAC"/>
    <s v="HAI YANG SHI YOU 201"/>
    <s v="RAS LAFAN PORT"/>
    <s v="250505000000"/>
    <s v="GAC-QATAR"/>
    <x v="65"/>
    <s v="COOEC VSL"/>
    <s v="NA"/>
    <n v="50"/>
    <n v="264331.5"/>
    <s v="PIECES"/>
    <n v="673.11500000000001"/>
    <s v="PROJECT MATERIALS"/>
    <s v="NO"/>
    <s v="SCN-RUYA-HYSY201-05"/>
    <n v="4600001157"/>
    <s v="QSTS"/>
    <s v="COOEC VESSEL - TI CARGO"/>
    <s v="CNY"/>
    <n v="73560270.700000003"/>
    <s v="COOEC-QATAR"/>
    <m/>
    <m/>
    <n v="-441"/>
    <d v="2025-06-12T00:00:00"/>
    <x v="0"/>
    <x v="1"/>
    <d v="2025-06-15T00:00:00"/>
    <n v="0.50544999999999995"/>
    <n v="37181038.825314999"/>
    <n v="0"/>
    <n v="0"/>
    <n v="37181038.825314999"/>
    <n v="1859051.94126575"/>
    <m/>
    <n v="1859052"/>
    <x v="3"/>
    <s v="5SI65034231596"/>
    <d v="2025-05-22T00:00:00"/>
    <m/>
    <n v="-224483.71022258201"/>
    <x v="1"/>
    <x v="7"/>
    <x v="3"/>
  </r>
  <r>
    <n v="133"/>
    <s v="SCN-RUYA-HYSY201-06"/>
    <s v="CIF"/>
    <s v="GAOLAN, CHINA"/>
    <x v="1"/>
    <s v="GL01HY25050506"/>
    <x v="1"/>
    <x v="0"/>
    <s v="OFFSHORE OIL ENGINEERING CO. ,LTD."/>
    <s v="GAC"/>
    <s v="HAI YANG SHI YOU 201"/>
    <s v="RAS LAFAN PORT"/>
    <s v="250505000000"/>
    <s v="GAC-QATAR"/>
    <x v="65"/>
    <s v="COOEC VSL"/>
    <s v="NA"/>
    <n v="3"/>
    <n v="1333.4"/>
    <s v="EACH"/>
    <n v="2.9159999999999999"/>
    <s v="HYDRAULIC TENSION SYSTEM"/>
    <s v="NO"/>
    <s v="SCN-RUYA-HYSY201-06"/>
    <n v="4600001157"/>
    <s v="QSTS"/>
    <s v="COOEC VESSEL - TI CARGO"/>
    <s v="CNY"/>
    <n v="649905.41"/>
    <s v="COOEC-QATAR"/>
    <m/>
    <m/>
    <n v="-441"/>
    <d v="2025-06-12T00:00:00"/>
    <x v="0"/>
    <x v="1"/>
    <d v="2025-06-15T00:00:00"/>
    <n v="0.50544999999999995"/>
    <n v="328494.68948449998"/>
    <n v="0"/>
    <n v="0"/>
    <n v="328494.68948449998"/>
    <n v="16424.734474224999"/>
    <m/>
    <n v="16425"/>
    <x v="3"/>
    <s v="5SI65034231584"/>
    <d v="2025-05-22T00:00:00"/>
    <m/>
    <n v="-5400"/>
    <x v="1"/>
    <x v="7"/>
    <x v="3"/>
  </r>
  <r>
    <n v="134"/>
    <s v="SCN-RUYA-HYSY201-07"/>
    <s v="CIF"/>
    <s v="GAOLAN, CHINA"/>
    <x v="1"/>
    <s v="GL01HY25050507"/>
    <x v="1"/>
    <x v="0"/>
    <s v="OFFSHORE OIL ENGINEERING CO. ,LTD."/>
    <s v="GAC"/>
    <s v="HAI YANG SHI YOU 201"/>
    <s v="RAS LAFAN PORT"/>
    <s v="250505000000"/>
    <s v="GAC-QATAR"/>
    <x v="65"/>
    <s v="COOEC VSL"/>
    <s v="NA"/>
    <n v="2"/>
    <n v="2662"/>
    <s v="EACH"/>
    <n v="3.173"/>
    <s v="12&quot; PIPELINE RECOVERY TOOL"/>
    <s v="NO"/>
    <s v="SCN-RUYA-HYSY201-07"/>
    <n v="4600001157"/>
    <s v="QSTS"/>
    <s v="COOEC VESSEL - TI CARGO"/>
    <s v="CNY"/>
    <n v="2013502.08"/>
    <s v="COOEC-QATAR"/>
    <m/>
    <m/>
    <n v="-441"/>
    <d v="2025-06-12T00:00:00"/>
    <x v="0"/>
    <x v="1"/>
    <d v="2025-06-15T00:00:00"/>
    <n v="0.50544999999999995"/>
    <n v="1017724.6263359999"/>
    <n v="0"/>
    <n v="0"/>
    <n v="1017724.6263359999"/>
    <n v="50886.231316799996"/>
    <m/>
    <n v="50886"/>
    <x v="2"/>
    <s v="5SI65034231620"/>
    <d v="2025-06-10T00:00:00"/>
    <m/>
    <n v="-6533.6508462208003"/>
    <x v="1"/>
    <x v="7"/>
    <x v="3"/>
  </r>
  <r>
    <n v="135"/>
    <s v="SCN-RUYA-HYSY201-08"/>
    <s v="CIF"/>
    <s v="QINGDAO, CHINA"/>
    <x v="1"/>
    <s v="GL01HY25050508"/>
    <x v="0"/>
    <x v="0"/>
    <s v="OFFSHORE OIL ENGINEERING CO. ,LTD."/>
    <s v="GAC"/>
    <s v="HAI YANG SHI YOU 201"/>
    <s v="RAS LAFAN PORT"/>
    <s v="250505000000"/>
    <s v="GAC-QATAR"/>
    <x v="65"/>
    <s v="COOEC VSL"/>
    <s v="NA"/>
    <n v="2"/>
    <n v="280"/>
    <s v="EACH"/>
    <n v="1"/>
    <s v="FLANGE TEST RING"/>
    <s v="NO"/>
    <s v="SCN-RUYA-HYSY201-08"/>
    <n v="4600001157"/>
    <s v="QSTS"/>
    <s v="COOEC VESSEL - PI CARGO"/>
    <s v="CNY"/>
    <n v="14128.54"/>
    <s v="COOEC-QATAR"/>
    <m/>
    <m/>
    <n v="-441"/>
    <d v="2025-06-12T00:00:00"/>
    <x v="0"/>
    <x v="1"/>
    <d v="2025-06-15T00:00:00"/>
    <n v="0.50588999999999995"/>
    <n v="7147.4871005999994"/>
    <n v="0"/>
    <n v="0"/>
    <n v="7147.4871005999994"/>
    <n v="357.37435503"/>
    <m/>
    <n v="1257"/>
    <x v="2"/>
    <s v="5SI65034337973"/>
    <d v="2025-06-10T00:00:00"/>
    <m/>
    <m/>
    <x v="1"/>
    <x v="7"/>
    <x v="3"/>
  </r>
  <r>
    <n v="136"/>
    <s v="SCN-RUYA-HYSY201-09"/>
    <s v="CIF"/>
    <s v="QINGDAO, CHINA"/>
    <x v="1"/>
    <s v="GL01HY25050509"/>
    <x v="0"/>
    <x v="0"/>
    <s v="OFFSHORE OIL ENGINEERING CO. ,LTD."/>
    <s v="GAC"/>
    <s v="HAI YANG SHI YOU 201"/>
    <s v="RAS LAFAN PORT"/>
    <s v="250505000000"/>
    <s v="GAC-QATAR"/>
    <x v="65"/>
    <s v="COOEC VSL"/>
    <s v="NA"/>
    <n v="10"/>
    <n v="29690"/>
    <s v="EACH"/>
    <n v="1"/>
    <s v="SEAMLESS STEEL LINE PIPE  "/>
    <s v="NO"/>
    <s v="SCN-RUYA-0059-CNQA"/>
    <n v="4600001157"/>
    <s v="QSTS"/>
    <s v="COOEC VESSEL - PI CARGO"/>
    <s v="CNY"/>
    <n v="392871.26"/>
    <s v="COOEC-QATAR"/>
    <m/>
    <m/>
    <n v="-441"/>
    <d v="2025-06-12T00:00:00"/>
    <x v="0"/>
    <x v="1"/>
    <d v="2025-06-15T00:00:00"/>
    <n v="0.50588999999999995"/>
    <n v="198749.6417214"/>
    <n v="0"/>
    <n v="0"/>
    <n v="198749.6417214"/>
    <n v="9937.4820860700002"/>
    <m/>
    <n v="12837"/>
    <x v="2"/>
    <s v="5SI65034338175"/>
    <d v="2025-06-10T00:00:00"/>
    <m/>
    <m/>
    <x v="1"/>
    <x v="7"/>
    <x v="3"/>
  </r>
  <r>
    <n v="137"/>
    <s v="SCN-ISND-WEI LI-01"/>
    <s v="CIF"/>
    <s v="SHARJAH, UAE"/>
    <x v="0"/>
    <s v="WL202505100001"/>
    <x v="1"/>
    <x v="0"/>
    <s v="OFFSHORE OIL ENGINEERING CO. ,LTD."/>
    <s v="GAC"/>
    <s v="WEI LI"/>
    <s v="RAS LAFAN PORT"/>
    <s v="NA"/>
    <s v="GAC-QATAR"/>
    <x v="66"/>
    <s v="COOEC VSL"/>
    <s v="NA"/>
    <n v="59"/>
    <n v="496540"/>
    <s v="EACH"/>
    <n v="1704.74"/>
    <s v="IRON BASKETS, DRUMS, WIRE ROPES, ANCHORS"/>
    <s v="NO"/>
    <s v="WEILI252504"/>
    <s v="GC21110900"/>
    <s v="SPEM OY_RLIC (N20)"/>
    <s v="COOEC VESSEL FOR PROJECT"/>
    <s v="CNY"/>
    <n v="10609532.470000001"/>
    <s v="COOEC-QATAR"/>
    <m/>
    <m/>
    <n v="-466"/>
    <d v="2025-05-18T00:00:00"/>
    <x v="0"/>
    <x v="1"/>
    <d v="2025-05-19T00:00:00"/>
    <n v="0.50497000000000003"/>
    <n v="5357495.6113759009"/>
    <n v="0"/>
    <n v="0"/>
    <n v="5357495.6113759009"/>
    <n v="267874.78056879505"/>
    <m/>
    <n v="267875"/>
    <x v="0"/>
    <s v="5SI65034100042"/>
    <d v="2025-05-15T00:00:00"/>
    <m/>
    <n v="-32719.394382062204"/>
    <x v="1"/>
    <x v="6"/>
    <x v="5"/>
  </r>
  <r>
    <n v="138"/>
    <s v="SCN-ISND-0171A-CQ"/>
    <s v="FCA"/>
    <s v="BEIJING, CHINA"/>
    <x v="0"/>
    <s v="157-04229573 "/>
    <x v="0"/>
    <x v="1"/>
    <s v="PT CLADTEK BI-METAL MANUFACTURING"/>
    <s v="GAC"/>
    <s v="MF-0845"/>
    <s v="HAMAD AIR PORT"/>
    <s v="MF-0845"/>
    <s v="GAC-QATAR"/>
    <x v="39"/>
    <s v="AIR FRT"/>
    <s v="AIR FRT"/>
    <n v="5400"/>
    <n v="3225"/>
    <s v="EACH"/>
    <n v="5.5"/>
    <s v="Mechanical Anchor bolt"/>
    <s v="YES"/>
    <s v="SCN-ISND-0171A-CQ"/>
    <s v="NA"/>
    <s v="UPF, MIC"/>
    <s v="DELIVER TO UPF"/>
    <s v="CNY"/>
    <n v="432021.6"/>
    <s v="COOEC-QATAR"/>
    <m/>
    <m/>
    <n v="-470"/>
    <d v="2025-05-14T00:00:00"/>
    <x v="0"/>
    <x v="6"/>
    <d v="2025-05-18T00:00:00"/>
    <n v="0.50497000000000003"/>
    <n v="218157.94735199999"/>
    <n v="60217.672500000001"/>
    <n v="2783.75619852"/>
    <n v="281159.37605051999"/>
    <n v="14057.968802526"/>
    <m/>
    <n v="16958"/>
    <x v="0"/>
    <s v="5AI51034091101"/>
    <d v="2025-05-15T00:00:00"/>
    <m/>
    <m/>
    <x v="1"/>
    <x v="6"/>
    <x v="3"/>
  </r>
  <r>
    <n v="139"/>
    <s v="SCN-ISND-0174A-FQ"/>
    <s v="CIF"/>
    <s v="HONKONG"/>
    <x v="0"/>
    <s v="157-09218856"/>
    <x v="0"/>
    <x v="1"/>
    <s v="HKK INSTRUMENTATION TECHNOLOGIES CO LTD"/>
    <s v="QA"/>
    <s v="QR-8403"/>
    <s v="HAMAD AIR PORT"/>
    <s v="QR-8403"/>
    <s v="GAC-QATAR"/>
    <x v="67"/>
    <s v="AIR FRT"/>
    <s v="AIR FRT"/>
    <n v="1547"/>
    <n v="605"/>
    <s v="EACH"/>
    <n v="1.9"/>
    <s v="FLANGES"/>
    <s v="YES"/>
    <s v="250108"/>
    <s v="NA"/>
    <s v="QSTS"/>
    <s v="DELIVER TO NKOM"/>
    <s v="USD"/>
    <n v="351768.2"/>
    <s v="COOEC-QATAR"/>
    <m/>
    <m/>
    <n v="-452"/>
    <d v="2025-06-01T00:00:00"/>
    <x v="0"/>
    <x v="1"/>
    <d v="2025-06-02T00:00:00"/>
    <n v="3.64"/>
    <n v="1280436.2480000001"/>
    <n v="0"/>
    <n v="0"/>
    <n v="1280436.2480000001"/>
    <n v="64021.81240000001"/>
    <m/>
    <n v="72105"/>
    <x v="2"/>
    <s v="5AI51034414623"/>
    <d v="2025-06-01T00:00:00"/>
    <m/>
    <n v="1"/>
    <x v="1"/>
    <x v="7"/>
    <x v="10"/>
  </r>
  <r>
    <n v="140"/>
    <s v="SCN-ISND-0176S-FQ"/>
    <s v="CIF"/>
    <s v="INDONESIA"/>
    <x v="0"/>
    <s v="SG125-25-0017"/>
    <x v="0"/>
    <x v="0"/>
    <s v="PT CLADTEK BI-METAL MANUFACTURING"/>
    <s v="FAIRMAC SHIPPING"/>
    <s v="HMM SAPPHIRE"/>
    <s v="HAMAD PORT"/>
    <s v="006W"/>
    <s v="GAC-QATAR"/>
    <x v="55"/>
    <s v="1x40'OT"/>
    <s v="HDMU3423760"/>
    <n v="16"/>
    <n v="15535.407499999998"/>
    <s v="EACH"/>
    <n v="0"/>
    <s v="PIPES"/>
    <s v="NO"/>
    <s v="SCN-ISND-0176S-FQ"/>
    <s v="Z2024KEBNS0560/Z2024KEBNS0560-B01"/>
    <s v="QSTS"/>
    <s v="COOEC VESSEL - PI CARGO"/>
    <s v="USD"/>
    <n v="138987.84"/>
    <s v="COOEC-QATAR"/>
    <m/>
    <s v="BF Piping WPQT"/>
    <n v="-433"/>
    <d v="2025-06-20T00:00:00"/>
    <x v="0"/>
    <x v="1"/>
    <d v="2025-06-23T00:00:00"/>
    <n v="3.64"/>
    <n v="505915.73759999999"/>
    <n v="0"/>
    <n v="0"/>
    <n v="505915.73759999999"/>
    <n v="25295.78688"/>
    <m/>
    <n v="30696"/>
    <x v="2"/>
    <s v="5SI60034756185"/>
    <d v="2025-06-22T00:00:00"/>
    <m/>
    <m/>
    <x v="1"/>
    <x v="7"/>
    <x v="6"/>
  </r>
  <r>
    <n v="141"/>
    <s v="SCN-ISND-0177A-CQ"/>
    <s v="FCA"/>
    <s v="BEIJING, CHINA"/>
    <x v="0"/>
    <s v="157-08297365"/>
    <x v="0"/>
    <x v="1"/>
    <s v="OFFSHORE OIL ENGINEERING CO. ,LTD."/>
    <s v="GAC"/>
    <s v="MF845 "/>
    <s v="HAMAD AIR PORT"/>
    <s v="MF845 "/>
    <s v="GAC-QATAR"/>
    <x v="37"/>
    <s v="AIR FRT"/>
    <s v="AIR FRT"/>
    <n v="244"/>
    <n v="3368"/>
    <s v="EACH"/>
    <n v="4.3999999999999995"/>
    <s v="STAINLESS STEEL WITHOUT PAINTING"/>
    <s v="YES"/>
    <s v="SCN-ISND-0177A-CQ"/>
    <s v="NA"/>
    <s v="QSTS"/>
    <s v="8 PACKAGES_1-4 UPF/5-8 NKOM_Partially arrived"/>
    <s v="CNY"/>
    <n v="252331.45"/>
    <s v="COOEC-QATAR"/>
    <m/>
    <m/>
    <n v="-468"/>
    <d v="2025-05-16T00:00:00"/>
    <x v="0"/>
    <x v="6"/>
    <d v="2025-05-18T00:00:00"/>
    <n v="0.50460000000000005"/>
    <n v="127326.44967000002"/>
    <n v="49576.950000000004"/>
    <n v="1769.0339967000002"/>
    <n v="178672.4336667"/>
    <n v="8933.6216833350009"/>
    <m/>
    <n v="11834"/>
    <x v="0"/>
    <s v="5AI51034121129_x000a_5AI51034179322"/>
    <d v="2025-05-17T00:00:00"/>
    <m/>
    <m/>
    <x v="1"/>
    <x v="6"/>
    <x v="3"/>
  </r>
  <r>
    <n v="142"/>
    <s v="SCN-ISND-0180S-CQ"/>
    <s v="CIF"/>
    <s v="SHANGHAI, CHINA"/>
    <x v="0"/>
    <s v="SHRT20250512"/>
    <x v="0"/>
    <x v="0"/>
    <s v="GUANGZHOU KAILE TRADE CO LTD."/>
    <s v="TRANSPARENT FREIGTH SERVICES "/>
    <s v="HMM SAPPHIRE"/>
    <s v="HAMAD PORT"/>
    <s v="0006W"/>
    <s v="GAC-QATAR"/>
    <x v="55"/>
    <s v="1x40'HQ"/>
    <s v="KOCU4855546"/>
    <n v="29"/>
    <n v="1987.81679999994"/>
    <s v="EACH"/>
    <n v="2.27"/>
    <s v="STAINLESS STEEL WITHOUT PAINTING"/>
    <s v="YES"/>
    <s v="WG-COOEC(H)-250506"/>
    <s v="Z2024KEBWT0738"/>
    <s v="GAC_WH (ST.24)"/>
    <s v="5 WOODEN CASES"/>
    <s v="USD"/>
    <n v="15437.66"/>
    <s v="COOEC-QATAR"/>
    <m/>
    <m/>
    <n v="-433"/>
    <d v="2025-06-20T00:00:00"/>
    <x v="0"/>
    <x v="4"/>
    <d v="2025-06-25T00:00:00"/>
    <n v="3.64"/>
    <n v="56193.082399999999"/>
    <n v="0"/>
    <n v="0"/>
    <n v="56193.082399999999"/>
    <n v="2809.6541200000001"/>
    <n v="0"/>
    <n v="4335"/>
    <x v="2"/>
    <s v="5SI60034792597"/>
    <d v="2025-06-23T00:00:00"/>
    <m/>
    <n v="125"/>
    <x v="1"/>
    <x v="7"/>
    <x v="3"/>
  </r>
  <r>
    <n v="143"/>
    <s v="SCN-ISND-0183S-FQ"/>
    <s v="CIF"/>
    <s v="GENOA, ITALY"/>
    <x v="0"/>
    <s v="TC/25/301202"/>
    <x v="0"/>
    <x v="0"/>
    <s v="OFFICINE NICOLA GALPERTI E FIGILIO S.P.A"/>
    <s v="GAC"/>
    <s v="Maersk Serangoon"/>
    <s v="HAMAD PORT"/>
    <s v="520W"/>
    <s v="GAC-QATAR"/>
    <x v="68"/>
    <s v="1x20'GP"/>
    <s v="MRKU9913766"/>
    <n v="11"/>
    <n v="11258.6"/>
    <s v="CASES"/>
    <n v="8.7200000000000006"/>
    <s v="STAINLESS STEEL WITHOUT PAINTING"/>
    <s v="YES"/>
    <s v="PL0010649/25001228"/>
    <s v="Z2024KEBWS0586"/>
    <s v="QSTS"/>
    <s v="LC SHIPMENT"/>
    <s v="EUR"/>
    <n v="34790.269999999997"/>
    <s v="TO ORDER"/>
    <m/>
    <m/>
    <n v="-432"/>
    <d v="2025-06-21T00:00:00"/>
    <x v="0"/>
    <x v="1"/>
    <d v="2025-06-22T00:00:00"/>
    <n v="4.1787200000000002"/>
    <n v="145378.7970544"/>
    <n v="0"/>
    <n v="0"/>
    <n v="145378.7970544"/>
    <n v="7268.9398527200001"/>
    <m/>
    <n v="10169"/>
    <x v="2"/>
    <s v="5SI60034733936"/>
    <d v="2025-06-19T00:00:00"/>
    <m/>
    <m/>
    <x v="1"/>
    <x v="7"/>
    <x v="1"/>
  </r>
  <r>
    <n v="144"/>
    <s v="SCN-ISND-0184S-FQ"/>
    <s v="CIF"/>
    <s v="GERA LARIO, ITALY"/>
    <x v="0"/>
    <s v="OMO58661607"/>
    <x v="0"/>
    <x v="0"/>
    <s v="OFFICINE NICOLA GALPERTI E FIGILIO S.P.A"/>
    <s v="BLUE WORLD LINE"/>
    <s v="CMA CGM MARCOPOLO"/>
    <s v="HAMAD PORT"/>
    <s v="0MXLWE1MA"/>
    <s v="GAC-QATAR"/>
    <x v="57"/>
    <s v="2x40'GP"/>
    <s v="CAIU7896122,CMAU7050060"/>
    <n v="40"/>
    <n v="36494.300000000003"/>
    <s v="PIECES"/>
    <n v="55"/>
    <s v="FLANGES"/>
    <s v="YES"/>
    <s v="PL0010418/25001196"/>
    <s v="Z2024KEBWS0586"/>
    <s v="QSTS"/>
    <s v="LC SHIPMENT"/>
    <s v="EUR"/>
    <n v="219856.76"/>
    <s v="TO ORDER"/>
    <m/>
    <m/>
    <n v="-431"/>
    <d v="2025-06-22T00:00:00"/>
    <x v="0"/>
    <x v="1"/>
    <d v="2025-06-23T00:00:00"/>
    <n v="4.1943700000000002"/>
    <n v="922160.5984412001"/>
    <n v="0"/>
    <n v="0"/>
    <n v="922160.5984412001"/>
    <n v="46108.029922060006"/>
    <n v="0"/>
    <n v="51558"/>
    <x v="2"/>
    <s v="5SI60034755491"/>
    <d v="2025-06-21T00:00:00"/>
    <m/>
    <n v="50"/>
    <x v="1"/>
    <x v="7"/>
    <x v="1"/>
  </r>
  <r>
    <n v="145"/>
    <s v="SCN-ISND-0184S-FQ"/>
    <s v="CIF"/>
    <s v="GERA LARIO, ITALY"/>
    <x v="0"/>
    <s v="OMO58661607"/>
    <x v="0"/>
    <x v="0"/>
    <s v="OFFICINE NICOLA GALPERTI E FIGILIO S.P.A"/>
    <s v="BLUE WORLD LINE"/>
    <s v="CMA CGM MARCOPOLO"/>
    <s v="HAMAD PORT"/>
    <s v="0MXLWE1MA"/>
    <s v="GAC-QATAR"/>
    <x v="57"/>
    <s v="NA"/>
    <s v="NA"/>
    <n v="7"/>
    <n v="100.5"/>
    <s v="PIECES"/>
    <n v="55"/>
    <s v="FLANGES"/>
    <s v="YES"/>
    <s v="PL0010169/25001198"/>
    <s v="Z2024KEBWS0586"/>
    <s v="QSTS"/>
    <s v="LC SHIPMENT"/>
    <s v="EUR"/>
    <n v="278.25"/>
    <s v="TO ORDER"/>
    <m/>
    <m/>
    <n v="-431"/>
    <d v="2025-06-22T00:00:00"/>
    <x v="0"/>
    <x v="1"/>
    <d v="2025-06-23T00:00:00"/>
    <n v="4.1943700000000002"/>
    <n v="1167.0834525"/>
    <n v="0"/>
    <n v="0"/>
    <n v="1167.0834525"/>
    <n v="58.354172625000004"/>
    <n v="0"/>
    <n v="108"/>
    <x v="2"/>
    <s v="5SI60034755491"/>
    <d v="2025-06-21T00:00:00"/>
    <m/>
    <n v="-850"/>
    <x v="1"/>
    <x v="7"/>
    <x v="1"/>
  </r>
  <r>
    <n v="146"/>
    <s v="SCN-ISND-0184S-FQ"/>
    <s v="CIF"/>
    <s v="GERA LARIO, ITALY"/>
    <x v="0"/>
    <s v="OMO58661607"/>
    <x v="0"/>
    <x v="0"/>
    <s v="OFFICINE NICOLA GALPERTI E FIGILIO S.P.A"/>
    <s v="BLUE WORLD LINE"/>
    <s v="CMA CGM MARCOPOLO"/>
    <s v="HAMAD PORT"/>
    <s v="0MXLWE1MA"/>
    <s v="GAC-QATAR"/>
    <x v="57"/>
    <s v="NA"/>
    <s v="NA"/>
    <n v="2"/>
    <n v="1384.7"/>
    <s v="PIECES"/>
    <n v="0"/>
    <s v="FLANGES"/>
    <s v="YES"/>
    <s v="PL0010420/25001195"/>
    <s v="Z2024KEBWS0586"/>
    <s v="QSTS"/>
    <s v="LC SHIPMENT"/>
    <s v="EUR"/>
    <n v="4134.18"/>
    <s v="TO ORDER"/>
    <m/>
    <m/>
    <n v="-431"/>
    <d v="2025-06-22T00:00:00"/>
    <x v="0"/>
    <x v="1"/>
    <d v="2025-06-23T00:00:00"/>
    <n v="4.1943700000000002"/>
    <n v="17340.280566600002"/>
    <n v="0"/>
    <n v="0"/>
    <n v="17340.280566600002"/>
    <n v="867.0140283300002"/>
    <n v="0"/>
    <n v="2317"/>
    <x v="2"/>
    <s v="5SI60034755491"/>
    <d v="2025-06-21T00:00:00"/>
    <m/>
    <n v="50"/>
    <x v="1"/>
    <x v="7"/>
    <x v="1"/>
  </r>
  <r>
    <n v="147"/>
    <s v="SCN-ISND-0153A-CQ-02"/>
    <s v="FCA"/>
    <s v="SHANGHAI, CHINA"/>
    <x v="0"/>
    <s v="157-02588655"/>
    <x v="0"/>
    <x v="1"/>
    <s v="OFFSHORE OIL ENGINEERING CO. ,LTD."/>
    <s v="QA"/>
    <s v="QR8961"/>
    <s v="HAMAD AIR PORT"/>
    <s v="QR8961"/>
    <s v="GAC-QATAR"/>
    <x v="69"/>
    <s v="AIR FRT"/>
    <s v="AIR FRT"/>
    <n v="26"/>
    <n v="3694.8"/>
    <s v="PIECES"/>
    <n v="2"/>
    <s v="FLANGES, TEST RINGS"/>
    <s v="YES"/>
    <s v="SCN-ISND-0153A-CQ-02"/>
    <s v="Z2024KEBWS0586"/>
    <s v="QSTS"/>
    <s v="7 PLY WOOD CASES"/>
    <s v="CNY"/>
    <n v="282831.46000000002"/>
    <s v="COOEC-QATAR"/>
    <m/>
    <s v="SUBSEA"/>
    <n v="-463"/>
    <d v="2025-05-21T00:00:00"/>
    <x v="0"/>
    <x v="1"/>
    <d v="2025-05-24T00:00:00"/>
    <n v="0.50436999999999999"/>
    <n v="142651.7034802"/>
    <n v="47000.222819999995"/>
    <n v="1896.5192630019999"/>
    <n v="191548.445563202"/>
    <n v="9577.4222781601002"/>
    <m/>
    <n v="12477"/>
    <x v="2"/>
    <s v="5AI51034217526"/>
    <d v="2025-05-22T00:00:00"/>
    <m/>
    <m/>
    <x v="1"/>
    <x v="6"/>
    <x v="3"/>
  </r>
  <r>
    <n v="148"/>
    <s v="SCN-ISND-0189A-CQ"/>
    <s v="FCA"/>
    <s v="SHANGHAI, CHINA"/>
    <x v="0"/>
    <s v="157-02588725"/>
    <x v="0"/>
    <x v="1"/>
    <s v="OFFSHORE OIL ENGINEERING CO. ,LTD."/>
    <s v="QA"/>
    <s v="AIR FRT"/>
    <s v="HAMAD AIR PORT"/>
    <s v="QR-8963"/>
    <s v="GAC-QATAR"/>
    <x v="70"/>
    <s v="AIR FRT"/>
    <s v="AIR FRT"/>
    <n v="80"/>
    <n v="3385.36"/>
    <s v="PIECES"/>
    <n v="9.3699999999999992"/>
    <s v="SLINGS"/>
    <s v="YES"/>
    <s v="SCN-ISND-0189A-CQ"/>
    <s v="NA"/>
    <s v="SPEM INDR WH (FSL)"/>
    <s v="7 PLY WOOD BOXES"/>
    <s v="CNY"/>
    <n v="208130"/>
    <s v="COOEC-QATAR"/>
    <m/>
    <m/>
    <n v="-460"/>
    <d v="2025-05-24T00:00:00"/>
    <x v="0"/>
    <x v="11"/>
    <d v="2025-05-26T00:00:00"/>
    <n v="0.50688999999999995"/>
    <n v="105499.01569999999"/>
    <n v="57668.875299999992"/>
    <n v="1631.6789099999999"/>
    <n v="164799.56990999996"/>
    <n v="8239.9784954999977"/>
    <n v="0"/>
    <n v="11140"/>
    <x v="2"/>
    <s v="5AI51034273930"/>
    <d v="2025-05-25T00:00:00"/>
    <m/>
    <m/>
    <x v="1"/>
    <x v="6"/>
    <x v="3"/>
  </r>
  <r>
    <n v="149"/>
    <s v="SCN-ISND-0191A-CQ"/>
    <s v="FCA"/>
    <s v="SHANGHAI, CHINA"/>
    <x v="0"/>
    <s v="157-04698105"/>
    <x v="0"/>
    <x v="1"/>
    <s v="OFFSHORE OIL ENGINEERING CO. ,LTD."/>
    <s v="QA"/>
    <s v="AIR FRT"/>
    <s v="HAMAD AIR PORT"/>
    <s v="QR-8963"/>
    <s v="GAC-QATAR"/>
    <x v="71"/>
    <s v="AIR FRT"/>
    <s v="AIR FRT"/>
    <n v="21"/>
    <n v="4020"/>
    <s v="PIECES"/>
    <n v="12.72"/>
    <s v="WIRE ROPE SLINGS"/>
    <s v="YES"/>
    <s v="SCN-ISND-0191A-CQ"/>
    <s v="NA"/>
    <s v="SPEM INDR WH (FSL)"/>
    <s v="3 PACKAGES"/>
    <s v="CNY"/>
    <n v="73189"/>
    <s v="COOEC-QATAR"/>
    <s v="CNOOC Offshore Engineering Solutions"/>
    <m/>
    <n v="-462"/>
    <d v="2025-05-22T00:00:00"/>
    <x v="0"/>
    <x v="11"/>
    <d v="2025-05-25T00:00:00"/>
    <n v="0.50544999999999995"/>
    <n v="36993.38005"/>
    <n v="62989.178999999996"/>
    <n v="999.82559049999998"/>
    <n v="100982.38464049999"/>
    <n v="5049.1192320250002"/>
    <m/>
    <n v="6449"/>
    <x v="2"/>
    <s v="5AI51034231828"/>
    <d v="2025-05-22T00:00:00"/>
    <m/>
    <m/>
    <x v="1"/>
    <x v="6"/>
    <x v="3"/>
  </r>
  <r>
    <n v="150"/>
    <s v="SCN-ISND-0192A-CQ"/>
    <s v="CIP"/>
    <s v="BEIJING, CHINA"/>
    <x v="0"/>
    <s v="157-01646212"/>
    <x v="0"/>
    <x v="1"/>
    <s v="TIANJIN HANGWEIDA MACHINERY EQUIPMENT CO., LTD."/>
    <s v="QA"/>
    <s v="QR-0893"/>
    <s v="HAMAD AIR PORT"/>
    <s v="QR-0893"/>
    <s v="GAC-QATAR"/>
    <x v="72"/>
    <s v="AIR FRT"/>
    <s v="AIR FRT"/>
    <n v="278"/>
    <n v="62.85"/>
    <s v="PIECES"/>
    <n v="0.37"/>
    <s v="STAINLESS STEEL PIPES"/>
    <s v="YES"/>
    <s v="000020250211"/>
    <s v="CGHTZX202501000573"/>
    <s v="QSTS"/>
    <s v="1 PALLET"/>
    <s v="USD"/>
    <n v="4689.8999999999996"/>
    <s v="COOEC-QATAR"/>
    <s v="CNOOC Offshore Engineering Solutions"/>
    <m/>
    <n v="-449"/>
    <d v="2025-06-04T00:00:00"/>
    <x v="0"/>
    <x v="4"/>
    <d v="2025-06-08T00:00:00"/>
    <n v="3.64"/>
    <n v="17071.236000000001"/>
    <n v="0"/>
    <n v="0"/>
    <n v="17071.236000000001"/>
    <n v="853.56180000000006"/>
    <m/>
    <n v="2254"/>
    <x v="2"/>
    <s v="5AI51034519135"/>
    <d v="2025-06-07T00:00:00"/>
    <m/>
    <m/>
    <x v="1"/>
    <x v="7"/>
    <x v="3"/>
  </r>
  <r>
    <n v="151"/>
    <s v="SCN-ISND-0153A-CQ-03"/>
    <s v="CIP"/>
    <s v="SHANGHAI, CHINA"/>
    <x v="0"/>
    <s v="157-02588832"/>
    <x v="0"/>
    <x v="1"/>
    <s v="OFFSHORE OIL ENGINEERING CO. ,LTD."/>
    <s v="QA"/>
    <s v="AIR FRT"/>
    <s v="HAMAD AIR PORT"/>
    <s v="QR-8961"/>
    <s v="GAC-QATAR"/>
    <x v="73"/>
    <s v="AIR FRT"/>
    <s v="AIR FRT"/>
    <n v="24"/>
    <n v="1799"/>
    <s v="PIECES"/>
    <n v="2.1930000000000001"/>
    <s v="TEST RINGS"/>
    <s v="YES"/>
    <s v="SCN-ISND-0153A-CQ-03"/>
    <s v="GC21110900"/>
    <s v="QSTS"/>
    <s v="3 PLYWOOD CASES"/>
    <s v="CNY"/>
    <n v="84005.4"/>
    <s v="COOEC-QATAR"/>
    <s v="CNOOC Offshore Engineering Solutions"/>
    <s v="SUBSEA"/>
    <n v="-457"/>
    <d v="2025-05-27T00:00:00"/>
    <x v="0"/>
    <x v="1"/>
    <d v="2025-05-25T00:00:00"/>
    <n v="0.50516000000000005"/>
    <n v="42436.167864000003"/>
    <n v="28438.487360000003"/>
    <n v="708.74655224000003"/>
    <n v="71583.401776240004"/>
    <n v="3579.1700888120004"/>
    <m/>
    <n v="4979"/>
    <x v="2"/>
    <s v="5AI51034248978"/>
    <d v="2025-05-24T00:00:00"/>
    <m/>
    <m/>
    <x v="1"/>
    <x v="6"/>
    <x v="3"/>
  </r>
  <r>
    <n v="152"/>
    <s v="SCN-ISND-0188A-CQ"/>
    <s v="FCA"/>
    <s v="SHANGHAI, CHINA"/>
    <x v="0"/>
    <s v="157-04696506"/>
    <x v="0"/>
    <x v="1"/>
    <s v="OFFSHORE OIL ENGINEERING CO. ,LTD."/>
    <s v="QA"/>
    <s v="QR-8963"/>
    <s v="HAMAD AIR PORT"/>
    <s v="QR-8963"/>
    <s v="GAC-QATAR"/>
    <x v="71"/>
    <s v="AIR FRT"/>
    <s v="AIR FRT"/>
    <n v="1"/>
    <n v="3101"/>
    <s v="Box"/>
    <n v="8.3800000000000008"/>
    <s v="WIRE ROPES"/>
    <s v="YES"/>
    <s v="SCN-ISND-0188A-CQ"/>
    <s v="GC21110900"/>
    <s v="SPEM INDR WH (FSL)"/>
    <s v="1 PLYWOOD BOX"/>
    <s v="CNY"/>
    <n v="75710"/>
    <s v="COOEC-QATAR"/>
    <s v="CNOOC Offshore Engineering Solutions"/>
    <m/>
    <n v="-462"/>
    <d v="2025-05-22T00:00:00"/>
    <x v="0"/>
    <x v="11"/>
    <d v="2025-05-24T00:00:00"/>
    <n v="0.50544999999999995"/>
    <n v="38267.619499999993"/>
    <n v="115987.63329999999"/>
    <n v="1542.5525279999999"/>
    <n v="155797.80532799999"/>
    <n v="7789.8902663999997"/>
    <m/>
    <n v="9190"/>
    <x v="2"/>
    <s v="5AI51034223746"/>
    <d v="2025-05-22T00:00:00"/>
    <m/>
    <m/>
    <x v="1"/>
    <x v="6"/>
    <x v="3"/>
  </r>
  <r>
    <n v="153"/>
    <s v="SCN-RUYA 09-0014A-CQ"/>
    <s v="CIF"/>
    <s v="SHANGHAI, CHINA"/>
    <x v="1"/>
    <s v="157-02588563"/>
    <x v="0"/>
    <x v="1"/>
    <s v="ROC-MASTER PIPING SOLUTIONS LTD."/>
    <s v="GAC"/>
    <s v="AIR FRT"/>
    <s v="HAMAD AIR PORT"/>
    <s v="PENDING"/>
    <s v="GAC-QATAR"/>
    <x v="74"/>
    <s v="AIR FRT"/>
    <s v="AIR FRT"/>
    <n v="6"/>
    <n v="1498"/>
    <s v="PIECES"/>
    <n v="2.19"/>
    <s v="WN FLANGES"/>
    <s v="YES"/>
    <s v="RM2409066-8"/>
    <s v="Z2024SFLXBWO1002"/>
    <s v="QSTS"/>
    <s v="3 PLYWOOD CASES"/>
    <s v="USD"/>
    <n v="17078.150000000001"/>
    <s v="COOEC-QATAR"/>
    <s v="CNOOC Offshore Engineering Solutions"/>
    <m/>
    <n v="-467"/>
    <d v="2025-05-17T00:00:00"/>
    <x v="0"/>
    <x v="1"/>
    <d v="2025-05-20T00:00:00"/>
    <n v="3.64"/>
    <n v="62164.466000000008"/>
    <m/>
    <n v="0"/>
    <n v="62164.466000000008"/>
    <n v="3108.2233000000006"/>
    <m/>
    <n v="4508"/>
    <x v="2"/>
    <s v="5AI51034164820"/>
    <d v="2025-05-19T00:00:00"/>
    <m/>
    <m/>
    <x v="1"/>
    <x v="6"/>
    <x v="3"/>
  </r>
  <r>
    <n v="154"/>
    <s v="SCN-RUYA 09-0015S-FQ"/>
    <s v="FOB"/>
    <s v="MUNDRA, INDIA"/>
    <x v="1"/>
    <s v="DV251401"/>
    <x v="0"/>
    <x v="0"/>
    <s v="WELSPUN CORP LIMITED "/>
    <s v="GAC"/>
    <s v="MV DEVBULK IMABARI"/>
    <s v="RAS LAFAN PORT"/>
    <s v="2514"/>
    <s v="GAC-QATAR"/>
    <x v="71"/>
    <s v="BB Vessel"/>
    <s v="NA"/>
    <n v="2146"/>
    <n v="11505.825999999999"/>
    <s v="PIECES"/>
    <n v="2000"/>
    <s v="PIPES"/>
    <s v="YES"/>
    <s v="WCL/EXP/25-26/I/1008/COOEC"/>
    <s v="Z2024SFLXBWO1002"/>
    <s v="SPEM OY_RLIC (N20)"/>
    <s v="2nd PIPE DELIVERY TO GAC OPEN YARD RLIC"/>
    <s v="EUR"/>
    <n v="15848555.539999999"/>
    <s v="TO ORDER"/>
    <s v="CNOOC Offshore Engineering Solutions"/>
    <m/>
    <n v="-462"/>
    <d v="2025-05-22T00:00:00"/>
    <x v="0"/>
    <x v="8"/>
    <d v="2025-05-23T00:00:00"/>
    <n v="4.0633299999999997"/>
    <n v="64397911.182348192"/>
    <n v="3319389.7414544998"/>
    <n v="677173.00923802692"/>
    <n v="68394473.933040708"/>
    <n v="3419723.6966520357"/>
    <n v="386387.46709408914"/>
    <n v="3826544"/>
    <x v="4"/>
    <s v="5SI65034169315"/>
    <d v="2025-05-19T00:00:00"/>
    <m/>
    <m/>
    <x v="1"/>
    <x v="6"/>
    <x v="7"/>
  </r>
  <r>
    <n v="155"/>
    <s v="SCN-RUYA 09-0016S-CQ"/>
    <s v="CIF"/>
    <s v="TIANJIN, CHINA"/>
    <x v="1"/>
    <s v="MEDUVX692258"/>
    <x v="0"/>
    <x v="0"/>
    <s v="GN OCEAN ENGINEERING EQUIPMENT (TIANJIN) CO.LTD."/>
    <s v="MSC"/>
    <s v="MSC LAUREN"/>
    <s v="HAMAD PORT"/>
    <s v="FK520A"/>
    <s v="GAC-QATAR"/>
    <x v="64"/>
    <s v="2x20'GP"/>
    <s v="MEDU5349359,MSMU1245236"/>
    <n v="125"/>
    <n v="30650"/>
    <s v="PIECES"/>
    <n v="40"/>
    <s v="BOW SHACKEL, BOLTS, WIRE ROPE SLINGS,PIPE LIFTING HOOKS"/>
    <s v="YES"/>
    <s v="202516966699"/>
    <s v="NA"/>
    <s v="GAC_OY_WUK"/>
    <m/>
    <s v="USD"/>
    <n v="225971"/>
    <s v="COOEC-QATAR"/>
    <s v="CNOOC Offshore Engineering Solutions"/>
    <m/>
    <n v="-423"/>
    <d v="2025-06-30T00:00:00"/>
    <x v="0"/>
    <x v="12"/>
    <d v="2025-07-02T00:00:00"/>
    <n v="3.64"/>
    <n v="822534.44000000006"/>
    <m/>
    <n v="0"/>
    <n v="822534.44000000006"/>
    <n v="41126.722000000009"/>
    <n v="50"/>
    <n v="46577"/>
    <x v="2"/>
    <s v="5SI60034903176"/>
    <d v="2025-06-30T00:00:00"/>
    <m/>
    <n v="50"/>
    <x v="1"/>
    <x v="7"/>
    <x v="3"/>
  </r>
  <r>
    <n v="156"/>
    <s v="SCN-ISND-0195A-CQ-01"/>
    <s v="FCA"/>
    <s v="TIANJIN, CHINA"/>
    <x v="0"/>
    <s v="157-04694395"/>
    <x v="1"/>
    <x v="1"/>
    <s v="OFFSHORE OIL ENGINEERING CO. ,LTD."/>
    <s v="QA"/>
    <s v="QR-8961"/>
    <s v="HAMAD AIR PORT"/>
    <s v="QR-8961"/>
    <s v="GAC-QATAR"/>
    <x v="67"/>
    <s v="AIR FRT"/>
    <s v="AIR FRT"/>
    <n v="20"/>
    <n v="2949.71"/>
    <s v="PIECES"/>
    <n v="12.3"/>
    <s v="PROJECT MATERIALS"/>
    <s v="YES"/>
    <s v="SCN-ISND-0195A-CQ-01"/>
    <s v="NA"/>
    <s v="SPEM INDR WH (FSL)"/>
    <s v="20 PACKAGES"/>
    <s v="CNY"/>
    <n v="15073826.638400003"/>
    <s v="COOEC-QATAR"/>
    <s v="CNOOC Offshore Engineering Solutions"/>
    <m/>
    <n v="-452"/>
    <d v="2025-06-01T00:00:00"/>
    <x v="0"/>
    <x v="11"/>
    <d v="2025-06-03T00:00:00"/>
    <n v="0.50563000000000002"/>
    <n v="7621778.9631741941"/>
    <n v="46224.188970000003"/>
    <n v="76680.031521441939"/>
    <n v="7744683.183665636"/>
    <n v="387234.15918328182"/>
    <m/>
    <n v="387234"/>
    <x v="0"/>
    <s v="5AI51034441109"/>
    <d v="2025-09-02T00:00:00"/>
    <m/>
    <n v="-46318.795135492393"/>
    <x v="1"/>
    <x v="7"/>
    <x v="3"/>
  </r>
  <r>
    <n v="157"/>
    <s v="SCN-ISND-0197A-CQ"/>
    <s v="FCA"/>
    <s v="BEIJING, CHINA"/>
    <x v="0"/>
    <s v="157-04229072"/>
    <x v="0"/>
    <x v="1"/>
    <s v="OFFSHORE OIL ENGINEERING CO. ,LTD."/>
    <s v="QA"/>
    <s v="MF-0845"/>
    <s v="HAMAD AIR PORT"/>
    <s v="MF-0845"/>
    <s v="GAC-QATAR"/>
    <x v="71"/>
    <s v="AIR FRT"/>
    <s v="AIR FRT"/>
    <n v="82"/>
    <n v="4525"/>
    <s v="PIECES"/>
    <n v="3.65"/>
    <s v="ROV SHANK HOOKS ,SHACKELS"/>
    <s v="YES"/>
    <s v="SCN-ISND-0197A-CQ"/>
    <s v="NA"/>
    <s v="SPEM INDR WH (FSL)"/>
    <s v="4 PACKAGES"/>
    <s v="CNY"/>
    <n v="270472"/>
    <s v="COOEC-QATAR"/>
    <s v="CNOOC Offshore Engineering Solutions"/>
    <m/>
    <n v="-462"/>
    <d v="2025-05-22T00:00:00"/>
    <x v="0"/>
    <x v="11"/>
    <d v="2025-05-24T00:00:00"/>
    <n v="0.50436999999999999"/>
    <n v="136417.96263999998"/>
    <n v="68468.227499999994"/>
    <n v="2048.8619013999996"/>
    <n v="206935.05204139996"/>
    <n v="10346.752602069999"/>
    <m/>
    <n v="13247"/>
    <x v="2"/>
    <s v="5AI51034217595"/>
    <d v="2025-05-22T00:00:00"/>
    <m/>
    <m/>
    <x v="1"/>
    <x v="6"/>
    <x v="3"/>
  </r>
  <r>
    <n v="158"/>
    <s v="SCN-ISND-0200S-CQ"/>
    <s v="CIF"/>
    <s v="SHANGHAI, CHINA"/>
    <x v="0"/>
    <s v="SHAS251000808"/>
    <x v="0"/>
    <x v="0"/>
    <s v="ALLEIMA MATERIALS TECHNOLOGY (JIANGSU) CO., LTD."/>
    <s v="CARGO CONTAINER LINE"/>
    <s v="ZHONG GU CHONG QING"/>
    <s v="HAMAD PORT"/>
    <s v="25306W"/>
    <s v="GAC-QATAR"/>
    <x v="75"/>
    <s v="LCL"/>
    <s v="DFSU7720114"/>
    <n v="1398"/>
    <n v="730"/>
    <s v="MT"/>
    <n v="2"/>
    <s v="TUBING-SEAMLESS,BRIGHT ANNEALED"/>
    <s v="YES"/>
    <s v="Alleima20250514-1"/>
    <s v="NA"/>
    <s v="QSTS"/>
    <s v="2 WOODEN CASES _ BL TELEX RELEASED"/>
    <s v="USD"/>
    <n v="58798.98"/>
    <s v="COOEC-QATAR"/>
    <s v="CNOOC Offshore Engineering Solutions"/>
    <m/>
    <n v="-411"/>
    <d v="2025-07-12T00:00:00"/>
    <x v="0"/>
    <x v="4"/>
    <d v="2025-07-17T00:00:00"/>
    <n v="3.64"/>
    <n v="214028.28720000002"/>
    <n v="0"/>
    <n v="0"/>
    <n v="214028.28720000002"/>
    <n v="10701.414360000002"/>
    <m/>
    <n v="13601"/>
    <x v="2"/>
    <s v="5SI31035158316"/>
    <d v="2025-07-15T00:00:00"/>
    <m/>
    <m/>
    <x v="1"/>
    <x v="8"/>
    <x v="3"/>
  </r>
  <r>
    <n v="159"/>
    <s v="SCN-ISND-0202S-FQ"/>
    <s v="CIF"/>
    <s v="GENOA, ITALY"/>
    <x v="0"/>
    <s v="M25EXL19741QADOH"/>
    <x v="0"/>
    <x v="0"/>
    <s v="OFFICINE AMBROGIO MELESI &amp; C. S.r.l."/>
    <s v="UNITED SHIPPING CO."/>
    <s v="BELITA"/>
    <s v="HAMAD PORT"/>
    <s v="NA"/>
    <s v="GAC-QATAR"/>
    <x v="76"/>
    <s v="LCL"/>
    <s v="OOLU9636156"/>
    <n v="192"/>
    <n v="1300.1899999999998"/>
    <s v="PIECES"/>
    <n v="2"/>
    <s v="WELDNECK, SPECTACLE, BLIND FLANGE"/>
    <s v="YES"/>
    <s v="201518B"/>
    <s v="Z2024KEBNT0649"/>
    <s v="QSTS"/>
    <s v="2 PALLETS"/>
    <s v="USD"/>
    <n v="131239.9"/>
    <s v="COOEC-QATAR"/>
    <s v="CNOOC Offshore Engineering Solutions"/>
    <m/>
    <n v="-381"/>
    <d v="2025-08-11T00:00:00"/>
    <x v="0"/>
    <x v="1"/>
    <d v="2025-08-16T00:00:00"/>
    <n v="3.64"/>
    <n v="477713.23599999998"/>
    <n v="0"/>
    <n v="0"/>
    <n v="477713.23599999998"/>
    <n v="23885.661800000002"/>
    <n v="0"/>
    <n v="29336"/>
    <x v="2"/>
    <s v="5SI60035654365"/>
    <d v="2025-08-14T00:00:00"/>
    <m/>
    <n v="50"/>
    <x v="1"/>
    <x v="9"/>
    <x v="1"/>
  </r>
  <r>
    <n v="160"/>
    <s v="SCN-ISND-0190A-CQ"/>
    <s v="FCA"/>
    <s v="SHANGHAI, CHINA"/>
    <x v="0"/>
    <s v="157-04955591"/>
    <x v="0"/>
    <x v="1"/>
    <s v="OFFSHORE OIL ENGINEERING CO. ,LTD."/>
    <s v="QA"/>
    <s v="QR"/>
    <s v="HAMAD AIR PORT"/>
    <s v="QR"/>
    <s v="GAC-QATAR"/>
    <x v="77"/>
    <s v="AIR FRT"/>
    <s v="AIR FRT"/>
    <n v="36"/>
    <n v="1457"/>
    <s v="PIECES"/>
    <n v="7.78"/>
    <s v="TEST RINGS, BEACON CLAMPS"/>
    <s v="YES"/>
    <s v="SCN-ISND-0190A-CQ"/>
    <s v="NA"/>
    <s v="QSTS"/>
    <s v="8 BOXES"/>
    <s v="CNY"/>
    <n v="163176.6"/>
    <s v="COOEC-QATAR"/>
    <s v="CNOOC Offshore Engineering Solutions"/>
    <m/>
    <n v="-454"/>
    <d v="2025-05-30T00:00:00"/>
    <x v="0"/>
    <x v="1"/>
    <d v="2025-06-03T00:00:00"/>
    <n v="0.50563000000000002"/>
    <n v="82506.984258000011"/>
    <n v="45780.144704000006"/>
    <n v="1282.8712896200002"/>
    <n v="129570.00025162002"/>
    <n v="6478.5000125810011"/>
    <m/>
    <n v="7675"/>
    <x v="2"/>
    <s v="5AI51034434426"/>
    <d v="2025-06-02T00:00:00"/>
    <m/>
    <n v="-204"/>
    <x v="1"/>
    <x v="6"/>
    <x v="3"/>
  </r>
  <r>
    <n v="161"/>
    <s v="SCN-ISND-0194A-FQ"/>
    <s v="CIP"/>
    <s v="UK"/>
    <x v="0"/>
    <s v="607-50736733"/>
    <x v="0"/>
    <x v="1"/>
    <s v="JOO SENG SINGAPORE OFFSHORE SOLUTION PTELTD,   "/>
    <s v="ETIHAD"/>
    <s v="EY667"/>
    <s v="HAMAD AIR PORT"/>
    <s v="EY667"/>
    <s v="GAC-QATAR"/>
    <x v="78"/>
    <s v="AIR FRT"/>
    <s v="AIR FRT"/>
    <n v="2"/>
    <n v="20"/>
    <s v="PIECES"/>
    <n v="0"/>
    <s v="SELF-ACTUATED PRESSURE CONTROL VAVLE"/>
    <s v="YES"/>
    <s v="SCN-ISND-0194A-FQ"/>
    <s v="NA"/>
    <s v="GAC_WH (ST.24)"/>
    <s v="Details Pending"/>
    <s v="USD"/>
    <n v="104736"/>
    <s v="COOEC-QATAR"/>
    <s v="CNOOC Offshore Engineering Solutions"/>
    <m/>
    <n v="-246"/>
    <d v="2025-12-24T00:00:00"/>
    <x v="0"/>
    <x v="4"/>
    <d v="2025-12-25T00:00:00"/>
    <n v="3.64"/>
    <n v="381239.04000000004"/>
    <n v="0"/>
    <n v="0"/>
    <n v="381239.04000000004"/>
    <n v="19061.952000000001"/>
    <m/>
    <n v="24462"/>
    <x v="2"/>
    <s v="5AI51038205337"/>
    <d v="2025-12-24T00:00:00"/>
    <m/>
    <m/>
    <x v="1"/>
    <x v="1"/>
    <x v="9"/>
  </r>
  <r>
    <n v="162"/>
    <s v="SCN-ISND-0196S-FQ"/>
    <s v="CIF"/>
    <s v="UK"/>
    <x v="0"/>
    <s v="572500010978"/>
    <x v="0"/>
    <x v="0"/>
    <s v="TUBACEX TUBOS INOXIDABLES"/>
    <s v="EVER GREEN SHIPPING"/>
    <s v="EVER AEON"/>
    <s v="HAMAD PORT"/>
    <s v="1341-004E"/>
    <s v="GAC-QATAR"/>
    <x v="79"/>
    <s v="1x40'HQ"/>
    <s v="EITU9184330"/>
    <n v="448.52"/>
    <n v="0"/>
    <s v="MT"/>
    <n v="1.48"/>
    <s v="SMLS PIPE DN 50"/>
    <s v="YES"/>
    <s v="201676"/>
    <s v="233325000106"/>
    <s v="QSTS"/>
    <s v="BUNDLES"/>
    <s v="USD"/>
    <n v="404373.6"/>
    <s v="COOEC-QATAR"/>
    <s v="CNOOC Offshore Engineering Solutions"/>
    <s v="BF Piping WPQT"/>
    <n v="-399"/>
    <d v="2025-07-24T00:00:00"/>
    <x v="0"/>
    <x v="1"/>
    <d v="2025-07-27T00:00:00"/>
    <n v="3.64"/>
    <n v="1471919.9039999999"/>
    <n v="0"/>
    <n v="0"/>
    <n v="1471919.9039999999"/>
    <n v="73595.99519999999"/>
    <m/>
    <n v="82828"/>
    <x v="2"/>
    <s v="5SI60035303848"/>
    <d v="2025-07-24T00:00:00"/>
    <m/>
    <m/>
    <x v="1"/>
    <x v="8"/>
    <x v="9"/>
  </r>
  <r>
    <n v="163"/>
    <s v="SCN-ISND-0205A-CQ"/>
    <s v="FCA"/>
    <s v="BEIJING, CHINA"/>
    <x v="0"/>
    <s v="157-08298393"/>
    <x v="0"/>
    <x v="1"/>
    <s v="OFFSHORE OIL ENGINEERING CO. ,LTD."/>
    <s v="QA"/>
    <s v="QR-0893"/>
    <s v="HAMAD AIR PORT"/>
    <s v="QR-0893"/>
    <s v="GAC-QATAR"/>
    <x v="42"/>
    <s v="AIR FRT"/>
    <s v="AIR FRT"/>
    <n v="214"/>
    <n v="17800.7"/>
    <s v="PIECES"/>
    <n v="37.831000000000003"/>
    <s v="SLINGS, SHACKELS"/>
    <s v="YES"/>
    <s v="SCN-ISND-0205A-CQ"/>
    <s v="NA"/>
    <s v="QSTS"/>
    <s v="17 WOODEN BOXES_PARTIALLY ARRIVED_31ST MAY &amp; 01ST JUNE 2025"/>
    <s v="CNY"/>
    <n v="549107.68000000005"/>
    <s v="COOEC-QATAR"/>
    <s v="CNOOC Offshore Engineering Solutions"/>
    <m/>
    <n v="-453"/>
    <d v="2025-05-31T00:00:00"/>
    <x v="0"/>
    <x v="1"/>
    <d v="2025-06-02T00:00:00"/>
    <n v="0.50563000000000002"/>
    <n v="277645.31623840006"/>
    <n v="317076.123456"/>
    <n v="5947.2143969440003"/>
    <n v="600668.6540913441"/>
    <n v="30033.432704567207"/>
    <m/>
    <n v="35433"/>
    <x v="2"/>
    <s v="5AI51034409677"/>
    <d v="2025-06-01T00:00:00"/>
    <m/>
    <m/>
    <x v="1"/>
    <x v="6"/>
    <x v="3"/>
  </r>
  <r>
    <n v="164"/>
    <s v="SCN-ISND-0207A-CQ"/>
    <s v="FCA"/>
    <s v="SHANGHAI, CHINA"/>
    <x v="0"/>
    <s v="157-02617156"/>
    <x v="0"/>
    <x v="1"/>
    <s v="OFFSHORE OIL ENGINEERING CO. ,LTD."/>
    <s v="QA"/>
    <s v="QR-8961"/>
    <s v="HAMAD AIR PORT"/>
    <s v="QR-8961 "/>
    <s v="GAC-QATAR"/>
    <x v="77"/>
    <s v="AIR FRT"/>
    <s v="AIR FRT"/>
    <n v="4"/>
    <n v="4627"/>
    <s v="PIECES"/>
    <n v="8.0869999999999997"/>
    <s v="ROLLED PIPES, STEEL PLATES"/>
    <s v="YES"/>
    <s v="SCN-ISND-0207A-CQ "/>
    <s v="NA"/>
    <s v="QSTS"/>
    <s v="4 BOXES"/>
    <s v="CNY"/>
    <n v="36891.82"/>
    <s v="COOEC-QATAR"/>
    <s v="CNOOC Offshore Engineering Solutions"/>
    <m/>
    <n v="-454"/>
    <d v="2025-05-30T00:00:00"/>
    <x v="0"/>
    <x v="1"/>
    <d v="2025-06-01T00:00:00"/>
    <n v="0.50563000000000002"/>
    <n v="18653.610946600002"/>
    <n v="87931.686276000008"/>
    <n v="1065.8529722260002"/>
    <n v="107651.15019482601"/>
    <n v="5382.5575097413011"/>
    <m/>
    <n v="6784"/>
    <x v="2"/>
    <s v="5AI51034382423"/>
    <d v="2025-05-31T00:00:00"/>
    <m/>
    <n v="1"/>
    <x v="1"/>
    <x v="6"/>
    <x v="3"/>
  </r>
  <r>
    <n v="165"/>
    <s v="SCN-ISND-0210A-FQ"/>
    <s v="CIP"/>
    <s v="AMSTERDAM, NETHERLANDS"/>
    <x v="0"/>
    <s v="157-36586325"/>
    <x v="0"/>
    <x v="1"/>
    <s v="RED POINT ALLOYS BV"/>
    <s v="QA"/>
    <s v="QR-8206"/>
    <s v="HAMAD AIR PORT"/>
    <s v="QR-8206"/>
    <s v="GAC-QATAR"/>
    <x v="40"/>
    <s v="AIR FRT"/>
    <s v="AIR FRT"/>
    <n v="6"/>
    <n v="1497"/>
    <s v="PIECES"/>
    <n v="2.1120000000000001"/>
    <s v="ROLLED PIPES, STEEL PLATES"/>
    <s v="YES"/>
    <s v="SCN-ISND-0210A-FQ"/>
    <s v="LC0233324000138"/>
    <s v="GAC_WH (ST.24)"/>
    <s v="3 PACKAGES"/>
    <s v="EUR"/>
    <n v="335019"/>
    <s v="COOEC-QATAR"/>
    <s v="CNOOC Offshore Engineering Solutions"/>
    <m/>
    <n v="-455"/>
    <d v="2025-05-29T00:00:00"/>
    <x v="0"/>
    <x v="4"/>
    <d v="2025-05-31T00:00:00"/>
    <n v="4.1386799999999999"/>
    <n v="1386536.4349199999"/>
    <n v="0"/>
    <m/>
    <n v="1386536.4349199999"/>
    <n v="69326.821746000001"/>
    <m/>
    <n v="78046"/>
    <x v="2"/>
    <s v="5AI51034382254"/>
    <d v="2025-05-31T00:00:00"/>
    <m/>
    <n v="-272"/>
    <x v="1"/>
    <x v="6"/>
    <x v="11"/>
  </r>
  <r>
    <n v="166"/>
    <s v="SCN-ISND-0153A-CQ-04"/>
    <s v="FCA"/>
    <s v="SHANGHAI, CHINA"/>
    <x v="0"/>
    <s v="157-02588913"/>
    <x v="0"/>
    <x v="1"/>
    <s v="OFFSHORE OIL ENGINEERING CO. ,LTD."/>
    <s v="QA"/>
    <s v="QR-8963"/>
    <s v="HAMAD AIR PORT"/>
    <s v="QR-8963"/>
    <s v="GAC-QATAR"/>
    <x v="73"/>
    <s v="AIR FRT"/>
    <s v="AIR FRT"/>
    <n v="12"/>
    <n v="2752"/>
    <s v="PIECES"/>
    <n v="2.1120000000000001"/>
    <s v="WELD NECT (RJT) FLANGE"/>
    <s v="YES"/>
    <s v="SCN-ISND-0153A-CQ-04"/>
    <s v="GC21110900"/>
    <s v="QSTS"/>
    <s v="4 PACKAGES"/>
    <s v="CNY"/>
    <n v="150486.60999999999"/>
    <s v="COOEC-QATAR"/>
    <s v="CNOOC Offshore Engineering Solutions"/>
    <s v="SUBSEA"/>
    <n v="-457"/>
    <d v="2025-05-27T00:00:00"/>
    <x v="0"/>
    <x v="1"/>
    <d v="2025-05-29T00:00:00"/>
    <n v="0.50588999999999995"/>
    <n v="76129.671132899981"/>
    <n v="45699.067259999996"/>
    <n v="1218.2873839289998"/>
    <n v="123047.02577682897"/>
    <n v="6152.3512888414489"/>
    <m/>
    <n v="7552"/>
    <x v="2"/>
    <s v="5AI51034324329"/>
    <d v="2025-05-28T00:00:00"/>
    <m/>
    <m/>
    <x v="1"/>
    <x v="6"/>
    <x v="3"/>
  </r>
  <r>
    <n v="167"/>
    <s v="SCN-ISND-0153A-CQ-05"/>
    <s v="FCA"/>
    <s v="SHANGHAI, CHINA"/>
    <x v="0"/>
    <s v="157-02588902"/>
    <x v="0"/>
    <x v="1"/>
    <s v="OFFSHORE OIL ENGINEERING CO. ,LTD."/>
    <s v="QA"/>
    <s v="QR-8961"/>
    <s v="HAMAD AIR PORT"/>
    <s v="QR-8961 "/>
    <s v="GAC-QATAR"/>
    <x v="50"/>
    <s v="AIR FRT"/>
    <s v="AIR FRT"/>
    <n v="9"/>
    <n v="2570"/>
    <s v="PIECES"/>
    <n v="15.43"/>
    <s v="WELD NECK (RJT) FLANGE"/>
    <s v="YES"/>
    <s v="SCN-ISND-0153A-CQ-05"/>
    <s v="GC21110900"/>
    <s v="QSTS"/>
    <s v="4 PACKAGES"/>
    <s v="CNY"/>
    <n v="132159.42000000001"/>
    <s v="COOEC-QATAR"/>
    <s v="CNOOC Offshore Engineering Solutions"/>
    <s v="SUBSEA"/>
    <n v="-456"/>
    <d v="2025-05-28T00:00:00"/>
    <x v="0"/>
    <x v="1"/>
    <d v="2025-05-31T00:00:00"/>
    <n v="0.50585000000000002"/>
    <n v="66852.842607000013"/>
    <n v="40301.069500000005"/>
    <n v="1071.5391210700002"/>
    <n v="108225.45122807001"/>
    <n v="5411.2725614035007"/>
    <m/>
    <n v="6811"/>
    <x v="2"/>
    <s v="5AI51034347403"/>
    <d v="2025-05-29T00:00:00"/>
    <m/>
    <m/>
    <x v="1"/>
    <x v="6"/>
    <x v="3"/>
  </r>
  <r>
    <n v="168"/>
    <s v="SCN-ISND-0181S-FQ"/>
    <s v="FOB"/>
    <s v="KUANTAT PORT, MALAYSIA"/>
    <x v="0"/>
    <s v="EGLV095500049375"/>
    <x v="0"/>
    <x v="0"/>
    <s v="WASCO COATINGS SERVICES SDN BHD"/>
    <s v="EVER GREEN SHIPPING"/>
    <s v="CMA CGM ALEXANDER VON HUMBOLDT"/>
    <s v="HAMAD PORT"/>
    <s v="0MDE3W1MA"/>
    <s v="GAC-QATAR"/>
    <x v="80"/>
    <s v="2x40ft HQ"/>
    <s v="EMCU4017190,EMCU4020785"/>
    <n v="43"/>
    <n v="26093.74"/>
    <s v="PIECES"/>
    <n v="15.071999999999999"/>
    <s v="PIPES"/>
    <s v="YES"/>
    <s v="SIPL/ISND/014/0525"/>
    <s v="NA"/>
    <s v="QSTS"/>
    <s v="43 PIECES PF BEND PIPES"/>
    <s v="USD"/>
    <n v="339925.12"/>
    <s v="COOEC-QATAR"/>
    <s v="CNOOC Offshore Engineering Solutions"/>
    <m/>
    <n v="-397"/>
    <d v="2025-07-26T00:00:00"/>
    <x v="0"/>
    <x v="1"/>
    <d v="2025-07-26T00:00:00"/>
    <n v="3.64"/>
    <n v="1237327.4368"/>
    <n v="26036.003008"/>
    <n v="12633.634398080001"/>
    <n v="1275997.0742060801"/>
    <n v="63799.853710304007"/>
    <n v="0"/>
    <n v="71674"/>
    <x v="2"/>
    <s v="5SI60035275871"/>
    <d v="2025-07-23T00:00:00"/>
    <m/>
    <n v="50"/>
    <x v="1"/>
    <x v="8"/>
    <x v="4"/>
  </r>
  <r>
    <n v="169"/>
    <s v="ISND-WCME-OSL02"/>
    <s v="FOT"/>
    <s v="WASCO-QFZ"/>
    <x v="0"/>
    <s v="NA"/>
    <x v="0"/>
    <x v="2"/>
    <s v="WASCO COATINGS MIDDLE EAST QFZ LLC"/>
    <s v="NA"/>
    <s v="BY ROAD"/>
    <s v="NKOM FACILITY"/>
    <s v="NA"/>
    <s v="GAC-QATAR"/>
    <x v="66"/>
    <s v="79x40'Trailers"/>
    <s v="TRAILERS"/>
    <n v="282"/>
    <n v="1495.15"/>
    <s v="PIECES"/>
    <n v="506.56799999999998"/>
    <s v="PIPES (CWC AND CLPP)"/>
    <s v="NO"/>
    <s v="ISND-WCME-OSL02"/>
    <s v="NA"/>
    <s v="QSTS"/>
    <s v="5 Trailers/Day x 16days 79 Trips in total"/>
    <s v="USD"/>
    <n v="1937855.01"/>
    <s v="COOEC-QATAR"/>
    <s v="CNOOC Offshore Engineering Solutions"/>
    <m/>
    <n v="-466"/>
    <d v="2025-05-18T00:00:00"/>
    <x v="0"/>
    <x v="1"/>
    <d v="2025-06-17T00:00:00"/>
    <n v="3.64"/>
    <n v="7053792.2363999998"/>
    <n v="115311.56000000001"/>
    <n v="0"/>
    <n v="7169103.7963999994"/>
    <n v="358455.18981999997"/>
    <m/>
    <n v="401844"/>
    <x v="0"/>
    <s v="5SI31034079396"/>
    <d v="2025-05-14T00:00:00"/>
    <m/>
    <n v="666"/>
    <x v="1"/>
    <x v="6"/>
    <x v="8"/>
  </r>
  <r>
    <n v="170"/>
    <s v="SCN-RUYA 09-0017A-CQ"/>
    <s v="CIF"/>
    <s v="BEIJING, CHINA"/>
    <x v="1"/>
    <s v="157-01647461"/>
    <x v="0"/>
    <x v="1"/>
    <s v="GN OCEAN ENGINEERING EQUIPMENT (TIANJIN) CO.LTD."/>
    <s v="QA"/>
    <s v="MF-0845"/>
    <s v="HAMAD AIR PORT"/>
    <s v="MF-0845"/>
    <s v="GAC-QATAR"/>
    <x v="43"/>
    <s v="AIR FRT"/>
    <s v="NA"/>
    <n v="1"/>
    <n v="850"/>
    <s v="PIECES"/>
    <n v="0.95"/>
    <s v="ROV HOOK WLL 300T"/>
    <s v="YES"/>
    <s v="SCN-RUYA-0074-CNQA"/>
    <s v="202516966699"/>
    <s v="SPEM INDR WH (FSL)"/>
    <m/>
    <s v="USD"/>
    <n v="14083.43"/>
    <s v="COOEC-QATAR"/>
    <s v="CNOOC Offshore Engineering Solutions"/>
    <m/>
    <n v="-446"/>
    <d v="2025-06-07T00:00:00"/>
    <x v="0"/>
    <x v="11"/>
    <d v="2025-06-10T00:00:00"/>
    <n v="3.64"/>
    <n v="51263.6852"/>
    <n v="0"/>
    <n v="0"/>
    <n v="51263.6852"/>
    <n v="2563.18426"/>
    <n v="0"/>
    <n v="3963"/>
    <x v="2"/>
    <s v="5AI51034558169"/>
    <d v="2025-06-09T00:00:00"/>
    <m/>
    <m/>
    <x v="1"/>
    <x v="7"/>
    <x v="3"/>
  </r>
  <r>
    <n v="171"/>
    <s v="SCN-RUYA 09-0018S-CQ"/>
    <s v="CIF"/>
    <s v="SHANGHAI, CHINA"/>
    <x v="1"/>
    <s v="SHAA69337300"/>
    <x v="0"/>
    <x v="0"/>
    <s v="OFFSHORE OIL ENGINEERING CO. ,LTD."/>
    <s v="MSC"/>
    <s v="HMM HANBADA"/>
    <s v="HAMAD PORT"/>
    <s v="0015W"/>
    <s v="GAC-QATAR"/>
    <x v="81"/>
    <s v="3x40'HQ"/>
    <s v="HMMU3605660,HMMU3606331,HMMU3606352"/>
    <n v="236"/>
    <n v="73957"/>
    <s v="PIECES"/>
    <n v="190.44"/>
    <s v="SLINGS"/>
    <s v="YES"/>
    <s v="SCN-RUYA-0071-CNQA"/>
    <n v="4600001157"/>
    <s v="GAC_OY_WUK"/>
    <s v="236 OF BUNDLES"/>
    <s v="CNY"/>
    <n v="1307365.1100000001"/>
    <s v="COOEC-QATAR"/>
    <s v="CNOOC Offshore Engineering Solutions"/>
    <m/>
    <n v="-414"/>
    <d v="2025-07-09T00:00:00"/>
    <x v="0"/>
    <x v="12"/>
    <d v="2025-07-12T00:00:00"/>
    <n v="0.50797999999999999"/>
    <n v="664115.32857780007"/>
    <n v="0"/>
    <n v="0"/>
    <n v="664115.32857780007"/>
    <n v="33205.766428890005"/>
    <n v="0"/>
    <n v="38706"/>
    <x v="2"/>
    <s v="5SI60035029046"/>
    <d v="2025-07-07T00:00:00"/>
    <m/>
    <n v="100"/>
    <x v="1"/>
    <x v="8"/>
    <x v="3"/>
  </r>
  <r>
    <n v="172"/>
    <s v="SCN-RUYA 09-0020A-CQ-01"/>
    <s v="CIF"/>
    <s v="BEIJING, CHINA"/>
    <x v="1"/>
    <s v="235-92565126"/>
    <x v="0"/>
    <x v="1"/>
    <s v="OFFSHORE OIL ENGINEERING CO. ,LTD."/>
    <s v="QA"/>
    <s v="K-6210"/>
    <s v="HAMAD AIR PORT"/>
    <s v="K-6210"/>
    <s v="GAC-QATAR"/>
    <x v="48"/>
    <s v="AIR FRT"/>
    <s v="AIR FRT"/>
    <n v="151"/>
    <n v="6119"/>
    <s v="PIECES"/>
    <n v="19.07"/>
    <s v="SLINGS, "/>
    <s v="YES"/>
    <s v="SCN-RUYA-0080A-CNQA"/>
    <n v="4600001157"/>
    <s v="GAC_OY_WUK "/>
    <s v="11 PACKAGES"/>
    <s v="CNY"/>
    <n v="765208.68"/>
    <s v="COOEC-QATAR"/>
    <s v="CNOOC Offshore Engineering Solutions"/>
    <m/>
    <n v="-445"/>
    <d v="2025-06-08T00:00:00"/>
    <x v="0"/>
    <x v="0"/>
    <d v="2025-06-10T00:00:00"/>
    <n v="0.50607999999999997"/>
    <n v="387256.80877439998"/>
    <n v="0"/>
    <n v="0"/>
    <n v="387256.80877439998"/>
    <n v="19362.840438719999"/>
    <m/>
    <n v="24763"/>
    <x v="2"/>
    <s v="5AI51034558129"/>
    <d v="2025-06-09T00:00:00"/>
    <m/>
    <m/>
    <x v="1"/>
    <x v="7"/>
    <x v="3"/>
  </r>
  <r>
    <n v="173"/>
    <s v="SCN-RUYA 09-0019S-CQ"/>
    <s v="CIF"/>
    <s v="SHANGHAI, CHINA"/>
    <x v="1"/>
    <s v="SHAA36758300"/>
    <x v="0"/>
    <x v="0"/>
    <s v="ROC-MASTER PIPING SOLUTIONS LTD."/>
    <s v="HMM"/>
    <s v="HMM HANUL"/>
    <s v="HAMAD PORT"/>
    <s v="0020W"/>
    <s v="GAC-QATAR"/>
    <x v="82"/>
    <s v="5x40'DC"/>
    <s v="DRYU4186494,HDMU4721901,HDMU4733754,HDMU4749806,TGHU5245390"/>
    <n v="7288"/>
    <n v="112056"/>
    <s v="PIECES"/>
    <n v="108.45999999999998"/>
    <s v="FLANGE, GASKETS, BOLTS &amp; NUTS"/>
    <s v="YES"/>
    <s v="RM2409066-12"/>
    <s v="Z2024SFLXBWO1002"/>
    <s v="QSTS"/>
    <s v="148 PACKAGES"/>
    <s v="USD"/>
    <n v="1604992.58"/>
    <s v="COOEC-QATAR"/>
    <s v="CNOOC Offshore Engineering Solutions"/>
    <m/>
    <n v="-409"/>
    <d v="2025-07-14T00:00:00"/>
    <x v="0"/>
    <x v="1"/>
    <d v="2025-07-16T00:00:00"/>
    <n v="3.64"/>
    <n v="5842172.9912"/>
    <n v="0"/>
    <n v="0"/>
    <n v="5842172.9912"/>
    <n v="292108.64955999999"/>
    <n v="0"/>
    <n v="327762"/>
    <x v="2"/>
    <s v="5SI60035147496"/>
    <d v="2025-07-14T00:00:00"/>
    <m/>
    <n v="200"/>
    <x v="1"/>
    <x v="8"/>
    <x v="3"/>
  </r>
  <r>
    <n v="174"/>
    <s v="SCN-RUYA 09-0021A-CQ"/>
    <s v="CIF"/>
    <s v="SHANGHAI, CHINA"/>
    <x v="1"/>
    <s v="157-04977000"/>
    <x v="0"/>
    <x v="1"/>
    <s v="OFFSHORE OIL ENGINEERING CO. ,LTD."/>
    <s v="QA"/>
    <s v="QR-8961"/>
    <s v="HAMAD AIR PORT"/>
    <s v="QR-8961"/>
    <s v="GAC-QATAR"/>
    <x v="83"/>
    <s v="AIR FRT"/>
    <s v="AIR FRT"/>
    <n v="3"/>
    <n v="1407"/>
    <s v="PIECES"/>
    <n v="3"/>
    <s v="ROV HOOK"/>
    <s v="YES"/>
    <s v="SCN-RUYA-0082-CNQA"/>
    <n v="4600001157"/>
    <s v="SPEM INDR WH (FSL)"/>
    <s v="1 PALLET"/>
    <s v="CNY"/>
    <n v="169092.08"/>
    <s v="COOEC-QATAR"/>
    <m/>
    <m/>
    <n v="-444"/>
    <d v="2025-06-09T00:00:00"/>
    <x v="0"/>
    <x v="11"/>
    <d v="2025-06-11T00:00:00"/>
    <n v="0.50607999999999997"/>
    <n v="85574.11984639999"/>
    <n v="0"/>
    <n v="0"/>
    <n v="85574.11984639999"/>
    <n v="4278.7059923199995"/>
    <n v="100"/>
    <n v="5679"/>
    <x v="2"/>
    <s v="5AI51034572164"/>
    <d v="2025-06-10T00:00:00"/>
    <m/>
    <m/>
    <x v="1"/>
    <x v="7"/>
    <x v="3"/>
  </r>
  <r>
    <n v="175"/>
    <s v="SCN-ISND-0195A-CQ-02"/>
    <s v="FCA"/>
    <s v="SHANGHAI, CHINA"/>
    <x v="0"/>
    <s v="157-04694491"/>
    <x v="1"/>
    <x v="1"/>
    <s v="OFFSHORE OIL ENGINEERING CO. ,LTD."/>
    <s v="QA"/>
    <s v="QR-8961"/>
    <s v="HAMAD AIR PORT"/>
    <s v="QR-8961"/>
    <s v="GAC-QATAR"/>
    <x v="84"/>
    <s v="AIR FRT"/>
    <s v="AIR FRT"/>
    <n v="3"/>
    <n v="3107.91"/>
    <s v="PIECES"/>
    <n v="13.67"/>
    <s v="WELDING MACHINES, WATER TANK,WIRES"/>
    <s v="YES"/>
    <s v="SCN-ISND-0195A-CQ-02"/>
    <s v="GC21110900"/>
    <s v="SPEM INDR WH (FSL)"/>
    <s v="20 PACKAGES"/>
    <s v="CNY"/>
    <n v="7265848.7400000002"/>
    <s v="COOEC-QATAR"/>
    <s v="NA"/>
    <s v="NA"/>
    <n v="-451"/>
    <d v="2025-06-02T00:00:00"/>
    <x v="0"/>
    <x v="11"/>
    <d v="2025-06-04T00:00:00"/>
    <n v="0.50563000000000002"/>
    <n v="3673831.0984062003"/>
    <n v="48700.764710000003"/>
    <n v="37225.318631162001"/>
    <n v="3759757.181747362"/>
    <n v="187987.85908736812"/>
    <m/>
    <n v="187988"/>
    <x v="0"/>
    <s v="5AI51034451090"/>
    <d v="2025-09-03T00:00:00"/>
    <m/>
    <n v="-22533.664382712403"/>
    <x v="1"/>
    <x v="7"/>
    <x v="3"/>
  </r>
  <r>
    <n v="176"/>
    <s v="SCN-ISND-0217A-FQ"/>
    <s v="CIP"/>
    <s v="BEIJING, CHINA"/>
    <x v="0"/>
    <s v="065-49237591"/>
    <x v="0"/>
    <x v="1"/>
    <s v="HAIXIANG INTERNATIONAL TRADING (HK) LTD. "/>
    <s v="QA"/>
    <s v="QR"/>
    <s v="HAMAD AIR PORT"/>
    <s v="PENDING"/>
    <s v="GAC-QATAR"/>
    <x v="85"/>
    <s v="AIR FRT"/>
    <s v="AIR FRT"/>
    <n v="4"/>
    <n v="30"/>
    <s v="PIECES"/>
    <n v="1"/>
    <s v="BIOLOGICAL PROBES, CORROSION COUPONS AND ACCESSORIES"/>
    <s v="YES"/>
    <s v="2024-EXP-10-006-INVKS"/>
    <m/>
    <s v="QSTS"/>
    <s v="2 WOODEN BOXES"/>
    <s v="USD"/>
    <n v="108500"/>
    <s v="COOEC-QATAR"/>
    <m/>
    <m/>
    <n v="-429"/>
    <d v="2025-06-24T00:00:00"/>
    <x v="0"/>
    <x v="1"/>
    <d v="2025-06-28T00:00:00"/>
    <n v="3.64"/>
    <n v="394940"/>
    <n v="0"/>
    <n v="0"/>
    <n v="394940"/>
    <n v="19747"/>
    <n v="2369.64"/>
    <n v="25147"/>
    <x v="2"/>
    <s v="5AI51034798583"/>
    <d v="2025-06-24T00:00:00"/>
    <m/>
    <m/>
    <x v="1"/>
    <x v="7"/>
    <x v="3"/>
  </r>
  <r>
    <n v="177"/>
    <s v="SCN-RUYA 09-0020A-CQ-02"/>
    <s v="CIF"/>
    <s v="BEIJING, CHINA"/>
    <x v="1"/>
    <s v="235-92565605"/>
    <x v="0"/>
    <x v="1"/>
    <s v="OFFSHORE OIL ENGINEERING CO. ,LTD."/>
    <s v="QA"/>
    <s v="TK-6210"/>
    <s v="HAMAD AIR PORT"/>
    <s v="TK-6210"/>
    <s v="GAC-QATAR"/>
    <x v="48"/>
    <s v="AIR FRT"/>
    <s v="AIR FRT"/>
    <n v="152"/>
    <n v="6229"/>
    <s v="PIECES"/>
    <n v="19.488"/>
    <s v="SLINGS, ROV SHANK HOOK 200T"/>
    <s v="YES"/>
    <s v="SCN-RUYA-0080B-CNQA"/>
    <n v="4600001157"/>
    <s v="GAC_OY_WUK "/>
    <s v="3 WOODEN BOXES (12 PKGS)"/>
    <s v="CNY"/>
    <n v="886993.08"/>
    <s v="COOEC-QATAR"/>
    <s v="CNOOC Offshore Engineering Solutions"/>
    <m/>
    <n v="-445"/>
    <d v="2025-06-08T00:00:00"/>
    <x v="0"/>
    <x v="0"/>
    <d v="2025-06-10T00:00:00"/>
    <n v="0.50607999999999997"/>
    <n v="448889.45792639995"/>
    <n v="0"/>
    <n v="0"/>
    <n v="448889.45792639995"/>
    <n v="22444.47289632"/>
    <m/>
    <n v="28094"/>
    <x v="2"/>
    <s v="5AI51034558247"/>
    <d v="2025-06-09T00:00:00"/>
    <m/>
    <n v="250"/>
    <x v="1"/>
    <x v="7"/>
    <x v="3"/>
  </r>
  <r>
    <n v="178"/>
    <s v="SCN-RUYA 09-0020A-CQ-03"/>
    <s v="CIF"/>
    <s v="BEIJING, CHINA"/>
    <x v="1"/>
    <s v="235-92566213"/>
    <x v="0"/>
    <x v="1"/>
    <s v="OFFSHORE OIL ENGINEERING CO. ,LTD."/>
    <s v="QA"/>
    <s v="TK-6578 "/>
    <s v="HAMAD AIR PORT"/>
    <s v="TK-6578 "/>
    <s v="GAC-QATAR"/>
    <x v="86"/>
    <s v="AIR FRT"/>
    <s v="AIR FRT"/>
    <n v="60"/>
    <n v="1350"/>
    <s v="PIECES"/>
    <n v="4.32"/>
    <s v="SLINGS"/>
    <s v="YES"/>
    <s v="SCN-RUYA-0080C-CNQA"/>
    <n v="4600001157"/>
    <s v="GAC_OY_WUK "/>
    <s v="3 WOODEN BOX (3 PKGS)"/>
    <s v="CNY"/>
    <n v="177106.8"/>
    <s v="COOEC-QATAR"/>
    <s v="CNOOC Offshore Engineering Solutions"/>
    <m/>
    <n v="-442"/>
    <d v="2025-06-11T00:00:00"/>
    <x v="0"/>
    <x v="0"/>
    <d v="2025-06-14T00:00:00"/>
    <n v="0.50622999999999996"/>
    <n v="89656.775363999986"/>
    <n v="0"/>
    <n v="0"/>
    <n v="89656.775363999986"/>
    <n v="4482.8387681999993"/>
    <m/>
    <n v="5883"/>
    <x v="2"/>
    <s v="5AI51034608766"/>
    <d v="2025-06-12T00:00:00"/>
    <m/>
    <m/>
    <x v="1"/>
    <x v="7"/>
    <x v="3"/>
  </r>
  <r>
    <n v="179"/>
    <s v="SCN-RUYA 09-0023S-FQ"/>
    <s v="FOB"/>
    <s v="MUNDRA, INDIA"/>
    <x v="1"/>
    <s v="LE001"/>
    <x v="0"/>
    <x v="0"/>
    <s v="WELSPUN CORP LIMITED"/>
    <s v="COSCO "/>
    <s v="MV LUCKY EILEEN"/>
    <s v="RAS LAFAN PORT"/>
    <s v="25147"/>
    <s v="GAC-QATAR"/>
    <x v="86"/>
    <s v="BB Vessel"/>
    <s v="NA"/>
    <n v="1787"/>
    <n v="11596.371999999999"/>
    <s v="PIECES"/>
    <n v="8805.0829999999987"/>
    <s v="PIPE LINE WITH COATING AND CONCRETE"/>
    <s v="YES"/>
    <s v="WCL/EXP/25-26/I/1010/COOEC"/>
    <n v="4600001157"/>
    <s v="GAC_OY_RLIC"/>
    <s v="3rd SHIPMENT OF PIPES-DIRECT LOADING"/>
    <s v="EUR"/>
    <n v="16051978.949999999"/>
    <s v="COOEC-QATAR"/>
    <m/>
    <m/>
    <n v="-442"/>
    <d v="2025-06-11T00:00:00"/>
    <x v="0"/>
    <x v="8"/>
    <d v="2025-06-12T00:00:00"/>
    <n v="4.1485099999999999"/>
    <n v="66591795.193864495"/>
    <n v="2534311.8156487998"/>
    <n v="691261.07009513292"/>
    <n v="69817368.079608425"/>
    <n v="3490868.4039804214"/>
    <n v="399551"/>
    <n v="3902905"/>
    <x v="4"/>
    <s v="5SI65034520287"/>
    <d v="2025-06-07T00:00:00"/>
    <m/>
    <m/>
    <x v="1"/>
    <x v="7"/>
    <x v="7"/>
  </r>
  <r>
    <n v="180"/>
    <s v="SCN-ISND-0226S-CQ"/>
    <s v="CIF"/>
    <s v="SHANGHAI, CHINA"/>
    <x v="0"/>
    <s v="SHAS01005953"/>
    <x v="0"/>
    <x v="0"/>
    <s v="ALLEIMA MATERIALS TECHNOLOGY (JIANGSU) CO., LTD."/>
    <s v="CARGO CONTAINER LINE"/>
    <s v="COSCO SHIPPING PLANET"/>
    <s v="HAMAD PORT"/>
    <s v="041W"/>
    <s v="GAC-QATAR"/>
    <x v="87"/>
    <s v="LCL"/>
    <s v="OOLU9299672"/>
    <n v="606"/>
    <n v="379"/>
    <s v="PIECES"/>
    <n v="1.3069599999999999"/>
    <s v="TUBING-SEAMLESS,BRIGHT ANNEALED"/>
    <s v="YES"/>
    <s v="Alleima20250606-1"/>
    <s v=" Z2024KELXBNT0763"/>
    <s v="GAC_WH (ST.24)"/>
    <s v="2 WOODEN CASES_GAC INDOOR WH"/>
    <s v="USD"/>
    <n v="24988.98"/>
    <s v="COOEC-QATAR"/>
    <m/>
    <m/>
    <n v="-398"/>
    <d v="2025-07-25T00:00:00"/>
    <x v="0"/>
    <x v="4"/>
    <d v="2025-08-06T00:00:00"/>
    <n v="3.64"/>
    <n v="90959.887199999997"/>
    <n v="0"/>
    <n v="0"/>
    <n v="90959.887199999997"/>
    <n v="4547.9943599999997"/>
    <m/>
    <n v="5948"/>
    <x v="2"/>
    <s v="5SI31035483621"/>
    <d v="2025-08-05T00:00:00"/>
    <m/>
    <m/>
    <x v="1"/>
    <x v="8"/>
    <x v="3"/>
  </r>
  <r>
    <n v="181"/>
    <s v="SCN-ISND-0221S-FQ"/>
    <s v="CIF"/>
    <s v="JEBEL ALI, UAE"/>
    <x v="0"/>
    <s v="SSLJEAHMD000682"/>
    <x v="0"/>
    <x v="0"/>
    <s v="ARROW PIPES &amp; FITTINGS FZCO"/>
    <s v="STAR LINE SHIPPING"/>
    <s v="WAN HAI 316"/>
    <s v="HAMAD PORT"/>
    <s v="N230"/>
    <s v="GAC-QATAR"/>
    <x v="65"/>
    <s v="1x20'GP"/>
    <s v="TDRU7980486"/>
    <n v="606"/>
    <n v="2554"/>
    <s v="PIECES"/>
    <n v="12"/>
    <s v="CARBON STEEL PIPES"/>
    <s v="YES"/>
    <s v="1018573"/>
    <s v=" Z2024KEBWT0449"/>
    <s v="QSTS"/>
    <s v="2 BOXES"/>
    <s v="USD"/>
    <n v="25106.82"/>
    <s v="COOEC-QATAR"/>
    <m/>
    <m/>
    <n v="-441"/>
    <d v="2025-06-12T00:00:00"/>
    <x v="0"/>
    <x v="1"/>
    <d v="2025-06-18T00:00:00"/>
    <n v="3.64"/>
    <n v="91388.824800000002"/>
    <n v="0"/>
    <n v="0"/>
    <n v="91388.824800000002"/>
    <n v="4569.4412400000001"/>
    <m/>
    <n v="5969"/>
    <x v="2"/>
    <s v="5SI60034697266"/>
    <d v="2025-06-17T00:00:00"/>
    <m/>
    <m/>
    <x v="1"/>
    <x v="7"/>
    <x v="5"/>
  </r>
  <r>
    <n v="182"/>
    <s v="SCN-ISND-0223A-CQ"/>
    <s v="FCA"/>
    <s v="BEIJING, CHINA"/>
    <x v="0"/>
    <s v="157-04226482"/>
    <x v="0"/>
    <x v="1"/>
    <s v="OFFSHORE OIL ENGINEERING CO. ,LTD."/>
    <s v="QA"/>
    <s v="QR-0893 "/>
    <s v="HAMAD AIR PORT"/>
    <s v="QR-0893 "/>
    <s v="GAC-QATAR"/>
    <x v="68"/>
    <s v="AIR FRT"/>
    <s v="AIR FRT"/>
    <n v="24"/>
    <n v="273"/>
    <s v="PIECES"/>
    <n v="1.1000000000000001"/>
    <s v="STEEL BRUSH, DETECTORS, DISCS"/>
    <s v="YES"/>
    <s v="SCN-ISND-0223A-CQ"/>
    <s v="NA"/>
    <s v="QSTS"/>
    <s v="2 BOXES"/>
    <s v="CNY"/>
    <n v="24312.85"/>
    <s v="COOEC-QATAR"/>
    <m/>
    <m/>
    <n v="-432"/>
    <d v="2025-06-21T00:00:00"/>
    <x v="0"/>
    <x v="1"/>
    <d v="2025-06-23T00:00:00"/>
    <n v="0.50685999999999998"/>
    <n v="12323.211151"/>
    <n v="3583.5001999999999"/>
    <n v="159.06711351000001"/>
    <n v="16065.77846451"/>
    <n v="803.28892322550007"/>
    <m/>
    <n v="1386"/>
    <x v="2"/>
    <s v="5AI51034778524"/>
    <d v="2025-06-22T00:00:00"/>
    <m/>
    <n v="-317"/>
    <x v="1"/>
    <x v="7"/>
    <x v="3"/>
  </r>
  <r>
    <n v="183"/>
    <s v="SCN-ISND-0224A-CQ-01"/>
    <s v="DDP"/>
    <s v="SHANGHAI, CHINA"/>
    <x v="0"/>
    <s v="8818 6629 4813"/>
    <x v="0"/>
    <x v="1"/>
    <s v="OFFSHORE OIL ENGINEERING CO. ,LTD."/>
    <s v="FEDEX COURIER"/>
    <s v="FEDEX"/>
    <s v="HAMAD AIR PORT"/>
    <s v="FEDEX"/>
    <s v="GAC-QATAR"/>
    <x v="65"/>
    <s v="COURIER"/>
    <s v="AIR FRT"/>
    <n v="1"/>
    <n v="28.8"/>
    <s v="Box"/>
    <n v="0.1"/>
    <s v="ALUMINIUM WIRE ROLL"/>
    <s v="NO"/>
    <s v="NA"/>
    <s v="NA"/>
    <s v="PMT"/>
    <s v="COURIER TO OFFICE FOR PMT"/>
    <s v="CNY"/>
    <n v="0"/>
    <s v="COOEC-QATAR"/>
    <m/>
    <m/>
    <n v="-441"/>
    <d v="2025-06-12T00:00:00"/>
    <x v="0"/>
    <x v="5"/>
    <d v="2025-01-01T00:00:00"/>
    <m/>
    <n v="0"/>
    <n v="0"/>
    <n v="0"/>
    <n v="0"/>
    <n v="0"/>
    <m/>
    <m/>
    <x v="1"/>
    <s v="NA"/>
    <d v="2025-06-12T00:00:00"/>
    <m/>
    <m/>
    <x v="1"/>
    <x v="7"/>
    <x v="3"/>
  </r>
  <r>
    <n v="184"/>
    <s v="SCN-ISND-0230S-CQ"/>
    <s v="FOB"/>
    <s v="QINGDAO, CHINA"/>
    <x v="0"/>
    <s v="HDMUTAOZ59538400"/>
    <x v="0"/>
    <x v="0"/>
    <s v="OFFSHORE OIL ENGINEERING CO. ,LTD."/>
    <s v="HMM"/>
    <s v="HMM NURI "/>
    <s v="HAMAD PORT"/>
    <s v="0015W"/>
    <s v="GAC-QATAR"/>
    <x v="88"/>
    <s v="1x45'HQ"/>
    <s v="KOCU9017084"/>
    <n v="286"/>
    <n v="4255"/>
    <s v="PIECES"/>
    <n v="4.657"/>
    <s v="FLAT BARS, LIFT POINT BARS"/>
    <s v="NO"/>
    <s v="SCN-ISND-0230S-CQ"/>
    <s v="NA"/>
    <s v="QSTS"/>
    <s v="3 WOODEN BOXES"/>
    <s v="CNY"/>
    <n v="42881.95"/>
    <s v="COOEC-QATAR"/>
    <m/>
    <m/>
    <n v="-390"/>
    <d v="2025-08-02T00:00:00"/>
    <x v="0"/>
    <x v="1"/>
    <d v="2025-08-06T00:00:00"/>
    <n v="0.50770999999999999"/>
    <n v="21771.5948345"/>
    <n v="21933.072"/>
    <n v="437.046668345"/>
    <n v="44141.713502844999"/>
    <n v="3368.0856751422502"/>
    <m/>
    <n v="3607"/>
    <x v="2"/>
    <s v="5SI60035472896_x000a_5SI60035472896-1"/>
    <s v="04/08/2025_x000a_12/01/2026"/>
    <m/>
    <n v="-1161"/>
    <x v="1"/>
    <x v="9"/>
    <x v="3"/>
  </r>
  <r>
    <n v="185"/>
    <s v="SCN-RUYA-0070-CNQA"/>
    <s v="CIF"/>
    <s v="ZHUHAI, CHINA"/>
    <x v="1"/>
    <s v="GL01WD250531902"/>
    <x v="0"/>
    <x v="0"/>
    <s v="OFFSHORE OIL ENGINEERING CO. ,LTD."/>
    <s v="CHINA OCEAN SHIPPING AGENCY"/>
    <s v="ZHONG QUAN 9"/>
    <s v="RAS LAFAN PORT"/>
    <s v="250531000000"/>
    <s v="GAC-QATAR"/>
    <x v="89"/>
    <s v="COOEC VSL"/>
    <s v="NA"/>
    <n v="1462"/>
    <n v="4940918"/>
    <s v="PIECES"/>
    <n v="3223.0307622809996"/>
    <s v="SEAMLESS STEEL LINE PIPE"/>
    <s v="NO"/>
    <s v="SCN-RUYA-0070-CNQA"/>
    <n v="4600001157"/>
    <s v="GAC_OY_RLIC"/>
    <s v="PIPES SHIPMENT ON COOEC VSL"/>
    <s v="CNY"/>
    <n v="46732912.969999999"/>
    <s v="COOEC-QATAR"/>
    <m/>
    <m/>
    <n v="-427"/>
    <d v="2025-06-26T00:00:00"/>
    <x v="0"/>
    <x v="7"/>
    <d v="2025-06-27T00:00:00"/>
    <n v="0.50673999999999997"/>
    <n v="23681436.318417799"/>
    <n v="0"/>
    <n v="0"/>
    <n v="23681436.318417799"/>
    <n v="1184071.8159208901"/>
    <n v="142089.61791050679"/>
    <n v="1326832"/>
    <x v="4"/>
    <s v="5SI65034669067"/>
    <d v="2025-06-15T00:00:00"/>
    <m/>
    <m/>
    <x v="1"/>
    <x v="7"/>
    <x v="3"/>
  </r>
  <r>
    <n v="186"/>
    <s v="SCN-RUYA-0072-CNQA"/>
    <s v="CIF"/>
    <s v="GAOLAN, CHINA"/>
    <x v="1"/>
    <s v="GL01WD250531901"/>
    <x v="0"/>
    <x v="0"/>
    <s v="OFFSHORE OIL ENGINEERING CO. ,LTD."/>
    <s v="CHINA OCEAN SHIPPING AGENCY"/>
    <s v="ZHONG QUAN 9"/>
    <s v="RAS LAFAN PORT"/>
    <s v="250531000000"/>
    <s v="GAC-QATAR"/>
    <x v="89"/>
    <s v="COOEC VSL"/>
    <s v="NA"/>
    <n v="94140"/>
    <n v="94140"/>
    <s v="PIECES"/>
    <n v="3223.0307622809996"/>
    <s v="SEAMLESS STEEL LINE PIPE"/>
    <s v="NO"/>
    <s v="SCN-RUYA-0072-CNQA"/>
    <n v="4600001157"/>
    <s v="SPEM OY_RLIC (N20)"/>
    <s v="18 PACKAGES_SEA PIPE HEADS, FLANGE PROTECTORS, SUBSEA PIPE STOPPER"/>
    <s v="CNY"/>
    <n v="2339199.86"/>
    <s v="COOEC-QATAR"/>
    <m/>
    <m/>
    <n v="-427"/>
    <d v="2025-06-26T00:00:00"/>
    <x v="0"/>
    <x v="7"/>
    <d v="2025-06-27T00:00:00"/>
    <n v="0.50756999999999997"/>
    <n v="1187307.6729402"/>
    <n v="0"/>
    <n v="0"/>
    <n v="1187307.6729402"/>
    <n v="59365.38364701"/>
    <n v="36"/>
    <n v="66889"/>
    <x v="2"/>
    <s v="5SI65034811100"/>
    <d v="2025-06-25T00:00:00"/>
    <m/>
    <n v="-2"/>
    <x v="1"/>
    <x v="7"/>
    <x v="3"/>
  </r>
  <r>
    <n v="187"/>
    <s v="SCN-RUYA-ZQ9-052501"/>
    <s v="CIF"/>
    <s v="ZHUHAI, CHINA"/>
    <x v="1"/>
    <s v="GL01WD250531903"/>
    <x v="1"/>
    <x v="0"/>
    <s v="OFFSHORE OIL ENGINEERING CO. ,LTD."/>
    <s v="CHINA OCEAN SHIPPING AGENCY"/>
    <s v="ZHONG QUAN 9"/>
    <s v="RAS LAFAN PORT"/>
    <s v="250531000000"/>
    <s v="GAC-QATAR"/>
    <x v="89"/>
    <s v="COOEC VSL"/>
    <s v="NA"/>
    <n v="98"/>
    <n v="89789"/>
    <s v="PACKAGES"/>
    <n v="376.83255000000008"/>
    <s v="ROV HOOKS, UHMWPE GROMMET, SHACKELS"/>
    <s v="NO"/>
    <s v="SCN-RUYA-ZQ9-052501"/>
    <n v="4600001157"/>
    <s v="SPEM OY_RLIC (N20)"/>
    <s v="TI SHIPMENT FROM COOEC VESSEL"/>
    <s v="CNY"/>
    <n v="5647358.4000000004"/>
    <s v="COOEC-QATAR"/>
    <m/>
    <m/>
    <n v="-427"/>
    <d v="2025-06-26T00:00:00"/>
    <x v="0"/>
    <x v="7"/>
    <d v="2025-06-27T00:00:00"/>
    <n v="0.50622999999999996"/>
    <n v="2858862.2428319999"/>
    <n v="0"/>
    <n v="0"/>
    <n v="2858862.2428319999"/>
    <n v="142943.1121416"/>
    <m/>
    <n v="142943"/>
    <x v="3"/>
    <s v="5SI65034617804"/>
    <d v="2025-06-12T00:00:00"/>
    <m/>
    <n v="-17603.321999584001"/>
    <x v="1"/>
    <x v="7"/>
    <x v="3"/>
  </r>
  <r>
    <n v="188"/>
    <s v="SCN-RUYA 09-0024S-CQ"/>
    <s v="CIF"/>
    <s v="ZHUHAI, CHINA"/>
    <x v="1"/>
    <s v="MEDUJT964890"/>
    <x v="0"/>
    <x v="0"/>
    <s v="ROC-MASTER PIPING SOLUTIONS LTD."/>
    <s v="MSC"/>
    <s v="MSC FAITH"/>
    <s v="HAMAD PORT"/>
    <s v="FK526A"/>
    <s v="GAC-QATAR"/>
    <x v="90"/>
    <s v="2x40ft HQ"/>
    <s v="MSMU4056072,TRHU8657201"/>
    <n v="811"/>
    <n v="35730"/>
    <s v="PACKAGES"/>
    <n v="37.53"/>
    <s v="GASKET SOFT IRONS (6&quot;,10&quot; 12', 16&quot;), NUTS &amp; BOLTS, FLANGES"/>
    <s v="YES"/>
    <s v="RM2409066-13"/>
    <n v="4600001157"/>
    <s v="QSTS"/>
    <s v="57 PACKAGES OF PLY WOOD CASES"/>
    <s v="USD"/>
    <n v="329733.34000000003"/>
    <s v="COOEC-QATAR"/>
    <m/>
    <m/>
    <n v="-384"/>
    <d v="2025-08-08T00:00:00"/>
    <x v="0"/>
    <x v="1"/>
    <d v="2025-08-11T00:00:00"/>
    <n v="3.64"/>
    <n v="1200229.3576000002"/>
    <m/>
    <m/>
    <n v="1200229.3576000002"/>
    <n v="60011.467880000011"/>
    <n v="50"/>
    <n v="67662"/>
    <x v="2"/>
    <s v="5SI60035540771"/>
    <d v="2025-08-07T00:00:00"/>
    <m/>
    <n v="49"/>
    <x v="1"/>
    <x v="9"/>
    <x v="3"/>
  </r>
  <r>
    <n v="189"/>
    <s v="ISND-WCME-OSL03"/>
    <s v="FOT"/>
    <s v="WASCO-QFZ"/>
    <x v="0"/>
    <s v="NA"/>
    <x v="0"/>
    <x v="2"/>
    <s v="WASCO COATINGS MIDDLE EAST QFZ LLC"/>
    <s v="GAC"/>
    <s v="BY ROAD"/>
    <s v="NKOM FACILITY"/>
    <s v="NA"/>
    <s v="GAC-QATAR"/>
    <x v="65"/>
    <s v="NA"/>
    <s v="3 TRAILERS"/>
    <n v="8"/>
    <n v="32610"/>
    <s v="PIECES"/>
    <n v="12.62"/>
    <s v="CWC PAIN AND BARE PIPES"/>
    <s v="NO"/>
    <s v="ISND-WCME-OSL03"/>
    <s v="NA"/>
    <s v="SPEM OY_RLIC (N20)"/>
    <s v="FROM WASCO TO SPEMOCEAN DELIVERY TO LOAD VSLL DE BO"/>
    <s v="USD"/>
    <n v="47016.74"/>
    <s v="COOEC-QATAR"/>
    <m/>
    <m/>
    <n v="-441"/>
    <d v="2025-06-12T00:00:00"/>
    <x v="0"/>
    <x v="7"/>
    <d v="2025-06-12T00:00:00"/>
    <n v="3.64"/>
    <n v="171140.93359999999"/>
    <n v="4850"/>
    <n v="171.14093359999998"/>
    <n v="176162.07453359998"/>
    <n v="8808.1037266799995"/>
    <m/>
    <n v="11708"/>
    <x v="2"/>
    <s v="5SI31034599767"/>
    <d v="2025-06-11T00:00:00"/>
    <m/>
    <m/>
    <x v="1"/>
    <x v="7"/>
    <x v="8"/>
  </r>
  <r>
    <n v="190"/>
    <s v="SCN-RUYA 09-0022S-CQ"/>
    <s v="CIF"/>
    <s v="SHANGHAI, CHINA"/>
    <x v="1"/>
    <s v="SHAA88936600"/>
    <x v="0"/>
    <x v="0"/>
    <s v="OFFSHORE OIL ENGINEERING CO. ,LTD."/>
    <s v="NA"/>
    <s v="NA"/>
    <s v="HAMAD PORT"/>
    <s v="NA"/>
    <s v="GAC-QATAR"/>
    <x v="82"/>
    <s v="3x40'HQ"/>
    <s v="HMMU3605377,HMMU3605720,HMMU360630"/>
    <n v="64"/>
    <n v="68720"/>
    <s v="PIECES"/>
    <n v="190.44"/>
    <s v="WIRE ROPE SLINGS"/>
    <s v="NO"/>
    <s v="SCN-RUYA-0076-CNQA"/>
    <n v="4600001157"/>
    <s v="GAC_OY_WUK"/>
    <s v="3 PACKAGES"/>
    <s v="CNY"/>
    <n v="1066789.71"/>
    <s v="COOEC-QATAR"/>
    <m/>
    <m/>
    <n v="-409"/>
    <d v="2025-07-14T00:00:00"/>
    <x v="0"/>
    <x v="12"/>
    <d v="2025-07-16T00:00:00"/>
    <n v="0.50766"/>
    <n v="541566.4641786"/>
    <n v="0"/>
    <n v="0"/>
    <n v="541566.4641786"/>
    <n v="27078.32320893"/>
    <n v="100"/>
    <n v="32578"/>
    <x v="2"/>
    <s v="5SI60035148090"/>
    <d v="2025-07-14T00:00:00"/>
    <m/>
    <n v="100"/>
    <x v="1"/>
    <x v="8"/>
    <x v="3"/>
  </r>
  <r>
    <n v="191"/>
    <s v="SCN-RUYA 09-0025A-CQ"/>
    <s v="CIF"/>
    <s v="BEIJING, CHINA"/>
    <x v="1"/>
    <s v="157-04231091"/>
    <x v="0"/>
    <x v="1"/>
    <s v="OFFSHORE OIL ENGINEERING CO. ,LTD."/>
    <s v="QR"/>
    <s v="MF-0845"/>
    <s v="HAMAD AIR PORT"/>
    <s v="MF-0845"/>
    <s v="GAC-QATAR"/>
    <x v="55"/>
    <s v="AIR FRT"/>
    <s v="AIR FRT"/>
    <n v="12"/>
    <n v="2477"/>
    <s v="PIECES"/>
    <n v="2.1384599999999998"/>
    <s v="SHACKELS, ROVS, HOOKS"/>
    <s v="NO"/>
    <s v="SCN-RUYA-0082B-CNQA"/>
    <n v="4600001157"/>
    <s v="SPEM INDR WH (FSL)"/>
    <s v="3 PALLETS"/>
    <s v="CNY"/>
    <n v="301641.78000000003"/>
    <s v="COOEC-QATAR"/>
    <m/>
    <m/>
    <n v="-433"/>
    <d v="2025-06-20T00:00:00"/>
    <x v="0"/>
    <x v="11"/>
    <d v="2025-06-22T00:00:00"/>
    <n v="0.50641000000000003"/>
    <n v="152754.41380980003"/>
    <m/>
    <n v="0"/>
    <n v="152754.41380980003"/>
    <n v="7637.7206904900013"/>
    <n v="0"/>
    <n v="10538"/>
    <x v="2"/>
    <s v="5AI51034754444"/>
    <d v="2025-06-21T00:00:00"/>
    <m/>
    <m/>
    <x v="1"/>
    <x v="7"/>
    <x v="3"/>
  </r>
  <r>
    <n v="192"/>
    <s v="SCN-ISND-0206A-CQ"/>
    <s v="FCA"/>
    <s v="BEIJING, CHINA"/>
    <x v="0"/>
    <s v="157-04231076"/>
    <x v="0"/>
    <x v="1"/>
    <s v="OFFSHORE OIL ENGINEERING CO. ,LTD."/>
    <s v="QR"/>
    <s v="MF-0845"/>
    <s v="HAMAD AIR PORT"/>
    <s v="MF-0845"/>
    <s v="GAC-QATAR"/>
    <x v="91"/>
    <s v="AIR FRT"/>
    <s v="AIR FRT"/>
    <n v="210"/>
    <n v="1708"/>
    <s v="PIECES"/>
    <n v="2.2000000000000002"/>
    <s v="STEEL RODS, BOLTS"/>
    <s v="YES"/>
    <s v="SCN-ISND-0206A-CQ"/>
    <n v="4600001157"/>
    <s v="QSTS"/>
    <s v="2 BOXES"/>
    <s v="CNY"/>
    <n v="18809.54"/>
    <s v="COOEC-QATAR"/>
    <m/>
    <m/>
    <n v="-426"/>
    <d v="2025-06-27T00:00:00"/>
    <x v="0"/>
    <x v="1"/>
    <d v="2025-06-29T00:00:00"/>
    <n v="0.50785000000000002"/>
    <n v="9552.4248890000017"/>
    <n v="37060.353750000002"/>
    <n v="466.12778639000004"/>
    <n v="47078.906425390007"/>
    <n v="2353.9453212695003"/>
    <m/>
    <n v="3254"/>
    <x v="2"/>
    <s v="5AI51034859820"/>
    <d v="2025-06-28T00:00:00"/>
    <m/>
    <m/>
    <x v="1"/>
    <x v="7"/>
    <x v="3"/>
  </r>
  <r>
    <n v="193"/>
    <s v="SCN-ISND-0149A-CQ"/>
    <s v="FCA"/>
    <s v="BEIJING, CHINA"/>
    <x v="0"/>
    <s v="157-04240095"/>
    <x v="0"/>
    <x v="1"/>
    <s v="OFFSHORE OIL ENGINEERING CO. ,LTD."/>
    <s v="QR"/>
    <s v="MF-0845"/>
    <s v="HAMAD AIR PORT"/>
    <s v="MF-0845"/>
    <s v="GAC-QATAR"/>
    <x v="91"/>
    <s v="AIR FRT"/>
    <s v="AIR FRT"/>
    <n v="13"/>
    <n v="334"/>
    <s v="PIECES"/>
    <n v="2.2000000000000002"/>
    <s v="JUNCTION BOXES"/>
    <s v="YES"/>
    <s v="SCN-ISND-0149A-CQ"/>
    <s v="NA"/>
    <s v="GAC_WH (ST.24)"/>
    <s v="3 WOODEN BOXES"/>
    <s v="CNY"/>
    <n v="51303"/>
    <s v="COOEC-QATAR"/>
    <m/>
    <m/>
    <n v="-426"/>
    <d v="2025-06-27T00:00:00"/>
    <x v="0"/>
    <x v="4"/>
    <d v="2025-06-29T00:00:00"/>
    <n v="0.50748000000000004"/>
    <n v="26035.246440000003"/>
    <n v="10745.889000000001"/>
    <n v="0"/>
    <n v="36781.135440000005"/>
    <n v="0"/>
    <m/>
    <n v="1400"/>
    <x v="2"/>
    <s v="5AI51034859915"/>
    <d v="2025-06-28T00:00:00"/>
    <m/>
    <m/>
    <x v="1"/>
    <x v="7"/>
    <x v="3"/>
  </r>
  <r>
    <n v="194"/>
    <s v="SCN-ISND-0232S-CQ"/>
    <s v="FOB"/>
    <s v="QINGDAO, CHINA"/>
    <x v="0"/>
    <s v="YMJAZ240181697"/>
    <x v="0"/>
    <x v="0"/>
    <s v="OFFSHORE OIL ENGINEERING CO. ,LTD."/>
    <s v="HMM"/>
    <s v="HMM GAON"/>
    <s v="HAMAD PORT"/>
    <s v="019W"/>
    <s v="GAC-QATAR"/>
    <x v="92"/>
    <s v="1x20'GP"/>
    <s v="CAIU3897286"/>
    <n v="2776"/>
    <n v="7357"/>
    <s v="PIECES"/>
    <n v="16.499999999999996"/>
    <s v="FASTENING BELTS, ROPE CLAMPS"/>
    <s v="YES"/>
    <s v="SCN-ISND-0232S-CQ"/>
    <s v="NA"/>
    <s v="SPEM INDR WH (FSL)"/>
    <s v="14 WOODEN BOXES"/>
    <s v="CNY"/>
    <n v="514568.1"/>
    <s v="COOEC-QATAR"/>
    <m/>
    <m/>
    <n v="-387"/>
    <d v="2025-08-05T00:00:00"/>
    <x v="0"/>
    <x v="4"/>
    <d v="2025-08-06T00:00:00"/>
    <n v="0.50770999999999999"/>
    <n v="261251.37005099998"/>
    <n v="8773.2288000000008"/>
    <n v="2700.2459885099997"/>
    <n v="272724.84483950998"/>
    <n v="13636.2422419755"/>
    <n v="0"/>
    <n v="19036"/>
    <x v="2"/>
    <s v="5SI60035483721"/>
    <d v="2025-08-05T00:00:00"/>
    <m/>
    <m/>
    <x v="1"/>
    <x v="9"/>
    <x v="3"/>
  </r>
  <r>
    <n v="195"/>
    <s v="SCN-ISND-0224A-CQ-02"/>
    <s v="DDP"/>
    <s v="SHANGHAI, CHINA"/>
    <x v="0"/>
    <s v="8819 9952 5768"/>
    <x v="0"/>
    <x v="1"/>
    <s v="OFFSHORE OIL ENGINEERING CO. ,LTD."/>
    <s v="FEDEX COURIER"/>
    <s v="FEDEX"/>
    <s v="HAMAD AIR PORT"/>
    <s v="FEDEX"/>
    <s v="GAC-QATAR"/>
    <x v="57"/>
    <s v="NA"/>
    <s v="AIR FRT"/>
    <n v="1"/>
    <n v="28.8"/>
    <s v="Box"/>
    <n v="0.1"/>
    <s v="ALUMINIUM WIRE ROLL"/>
    <s v="NO"/>
    <s v="NA"/>
    <s v="NA"/>
    <s v="PMT"/>
    <s v="COURIER TO OFFICE FOR PMT"/>
    <s v="CNY"/>
    <n v="0"/>
    <s v="COOEC-QATAR"/>
    <m/>
    <m/>
    <n v="-431"/>
    <d v="2025-06-22T00:00:00"/>
    <x v="0"/>
    <x v="5"/>
    <d v="2025-06-23T00:00:00"/>
    <m/>
    <n v="0"/>
    <n v="0"/>
    <n v="0"/>
    <n v="0"/>
    <n v="0"/>
    <n v="0"/>
    <m/>
    <x v="1"/>
    <s v="NA"/>
    <d v="2025-06-22T00:00:00"/>
    <m/>
    <m/>
    <x v="1"/>
    <x v="7"/>
    <x v="3"/>
  </r>
  <r>
    <n v="196"/>
    <s v="SCN-ISND-0224A-CQ-03"/>
    <s v="DDP"/>
    <s v="SHANGHAI, CHINA"/>
    <x v="0"/>
    <s v="8819 9959 9715"/>
    <x v="0"/>
    <x v="1"/>
    <s v="OFFSHORE OIL ENGINEERING CO. ,LTD."/>
    <s v="FEDEX COURIER"/>
    <s v="FEDEX"/>
    <s v="HAMAD AIR PORT"/>
    <s v="FEDEX"/>
    <s v="GAC-QATAR"/>
    <x v="57"/>
    <s v="NA"/>
    <s v="AIR FRT"/>
    <n v="1"/>
    <n v="28.8"/>
    <s v="Box"/>
    <n v="0.1"/>
    <s v="ALUMINIUM WIRE ROLL"/>
    <s v="NO"/>
    <s v="NA"/>
    <s v="NA"/>
    <s v="PMT"/>
    <s v="COURIER TO OFFICE FOR PMT"/>
    <s v="CNY"/>
    <n v="0"/>
    <s v="COOEC-QATAR"/>
    <m/>
    <m/>
    <n v="-431"/>
    <d v="2025-06-22T00:00:00"/>
    <x v="0"/>
    <x v="5"/>
    <d v="2025-06-23T00:00:00"/>
    <m/>
    <n v="0"/>
    <n v="0"/>
    <n v="0"/>
    <n v="0"/>
    <n v="0"/>
    <n v="0"/>
    <m/>
    <x v="1"/>
    <s v="NA"/>
    <d v="2025-06-22T00:00:00"/>
    <m/>
    <m/>
    <x v="1"/>
    <x v="7"/>
    <x v="3"/>
  </r>
  <r>
    <n v="197"/>
    <s v="SCN-ISND-0229S-CQ-01"/>
    <s v="CIF"/>
    <s v="TIANJIN, CHINA"/>
    <x v="0"/>
    <s v="SC21DURF1520A"/>
    <x v="0"/>
    <x v="0"/>
    <s v="TIANJIN NANGAN SUPPLY CHAIN TECHNOLOGY CO., LTD"/>
    <s v="TIANJIN CONSOLE LINE"/>
    <s v="EXPRESS ATHENS"/>
    <s v="HAMAD PORT"/>
    <s v="25024W"/>
    <s v="GAC-QATAR"/>
    <x v="93"/>
    <s v="LCL"/>
    <s v="SEGU6490049"/>
    <n v="5"/>
    <n v="2688.58"/>
    <s v="CASES"/>
    <n v="9.6539999999999999"/>
    <s v="RODS, INSULATING TAPES, STAINLESS STEEL TIES, BOLT &amp; NUTS"/>
    <s v="YES"/>
    <s v="000020250510"/>
    <s v="CGHTZX202504002682"/>
    <s v="GAC_WH (ST.24)"/>
    <s v="PROJECT MATERIALS"/>
    <s v="CNY"/>
    <n v="686352.34"/>
    <s v="COOEC-QATAR"/>
    <m/>
    <m/>
    <n v="-369"/>
    <d v="2025-08-23T00:00:00"/>
    <x v="0"/>
    <x v="4"/>
    <d v="2025-08-24T00:00:00"/>
    <n v="0.50770999999999999"/>
    <n v="348467.94654139999"/>
    <n v="0"/>
    <n v="0"/>
    <n v="307677.16654139996"/>
    <n v="15383.858327069998"/>
    <n v="0"/>
    <n v="20909"/>
    <x v="2"/>
    <s v="5SI60035776140"/>
    <d v="2025-08-21T00:00:00"/>
    <n v="40790.780000000006"/>
    <n v="125"/>
    <x v="1"/>
    <x v="9"/>
    <x v="3"/>
  </r>
  <r>
    <n v="198"/>
    <s v="SCN-ISND-0229S-CQ-02"/>
    <s v="CIF"/>
    <s v="TIANJIN, CHINA"/>
    <x v="0"/>
    <s v="SC21DURF1519"/>
    <x v="0"/>
    <x v="0"/>
    <s v="TIANJIN NANGAN SUPPLY CHAIN TECHNOLOGY CO., LTD"/>
    <s v="TIANJIN CONSOLE LINE"/>
    <s v="EXPRESS ATHENS"/>
    <s v="HAMAD PORT"/>
    <s v="25024W"/>
    <s v="GAC-QATAR"/>
    <x v="94"/>
    <s v="LCL"/>
    <s v="CAIU8862791"/>
    <n v="1"/>
    <n v="654"/>
    <s v="CASES"/>
    <n v="2.1989999999999998"/>
    <s v="ELECTRICAL AND ISNTRUMENTATION MISCELLANEOUS"/>
    <s v="YES"/>
    <s v="000020250605"/>
    <s v="CGHTZX202504003029"/>
    <s v="GAC_WH (ST.24)"/>
    <s v="PROJECT MATERIALS"/>
    <s v="CNY"/>
    <n v="328661.08"/>
    <s v="COOEC-QATAR"/>
    <m/>
    <m/>
    <n v="-382"/>
    <d v="2025-08-10T00:00:00"/>
    <x v="0"/>
    <x v="4"/>
    <d v="2025-08-13T00:00:00"/>
    <n v="0.50770999999999999"/>
    <n v="166864.51692680002"/>
    <n v="0"/>
    <n v="0"/>
    <n v="164999.89692680002"/>
    <n v="8249.9948463400015"/>
    <n v="0"/>
    <n v="11175"/>
    <x v="2"/>
    <s v="5SI60035616627"/>
    <d v="2025-08-12T00:00:00"/>
    <m/>
    <n v="25"/>
    <x v="1"/>
    <x v="9"/>
    <x v="3"/>
  </r>
  <r>
    <n v="199"/>
    <s v="SCN-ISND-0215A-FQ"/>
    <s v="CIF"/>
    <s v="SINGAPORE"/>
    <x v="0"/>
    <s v="235-93788155"/>
    <x v="0"/>
    <x v="1"/>
    <s v="EMERSON ASIA PACIFIC PRIVATE LIMITED"/>
    <s v="DHL"/>
    <s v="TURKISH AIR LINES"/>
    <s v="HAMAD AIR PORT"/>
    <s v="TK6261"/>
    <s v="GAC-QATAR"/>
    <x v="95"/>
    <s v="AIR FRT"/>
    <s v="AIR FRT"/>
    <n v="10"/>
    <n v="561"/>
    <s v="PIECES"/>
    <n v="2.3759999999999999"/>
    <s v="RODS, INSULATING TAPES, STAINLESS STEEL TIES, BOLT &amp; NUTS"/>
    <s v="YES"/>
    <s v="OW2025061801"/>
    <s v="Z2024KEBNT0628"/>
    <s v="GAC_WH (ST.24)"/>
    <s v="1 PALLET"/>
    <s v="USD"/>
    <n v="134440"/>
    <s v="COOEC-QATAR"/>
    <m/>
    <m/>
    <n v="-404"/>
    <d v="2025-07-19T00:00:00"/>
    <x v="0"/>
    <x v="4"/>
    <d v="2025-07-21T00:00:00"/>
    <n v="3.64"/>
    <n v="489361.60000000003"/>
    <n v="0"/>
    <n v="0"/>
    <n v="0"/>
    <n v="0"/>
    <n v="0"/>
    <n v="5400"/>
    <x v="2"/>
    <s v="5AI51035224628"/>
    <d v="2025-07-20T00:00:00"/>
    <m/>
    <m/>
    <x v="1"/>
    <x v="8"/>
    <x v="12"/>
  </r>
  <r>
    <n v="200"/>
    <s v="SCN-ISND-0233A-CQ"/>
    <s v="FCA"/>
    <s v="BEIJING, CHINA"/>
    <x v="0"/>
    <s v="157-04233390"/>
    <x v="0"/>
    <x v="1"/>
    <s v="OFFSHORE OIL ENGINEERING CO. ,LTD."/>
    <s v="QA"/>
    <s v="QR-0893"/>
    <s v="HAMAD AIR PORT"/>
    <s v="QR-0893"/>
    <s v="GAC-QATAR"/>
    <x v="57"/>
    <s v="AIR FRT"/>
    <s v="AIR FRT"/>
    <n v="4"/>
    <n v="267"/>
    <s v="PIECES"/>
    <n v="1.1000000000000001"/>
    <s v="FLANGE TEST RINGS"/>
    <s v="YES"/>
    <s v="SCN-ISND-0233A-CQ "/>
    <m/>
    <s v="SPEM INDR WH (FSL)"/>
    <s v="1 WOODEN BOX"/>
    <s v="CNY"/>
    <n v="11192"/>
    <s v="COOEC-QATAR"/>
    <m/>
    <m/>
    <n v="-431"/>
    <d v="2025-06-22T00:00:00"/>
    <x v="0"/>
    <x v="11"/>
    <d v="2025-06-23T00:00:00"/>
    <n v="0.50685999999999998"/>
    <n v="5672.7771199999997"/>
    <n v="5002.7082"/>
    <n v="106.7548532"/>
    <n v="10782.2401732"/>
    <n v="539.11200866000001"/>
    <n v="34.036662720000002"/>
    <n v="1439"/>
    <x v="2"/>
    <s v="5AI51034778425"/>
    <d v="2025-06-22T00:00:00"/>
    <m/>
    <m/>
    <x v="1"/>
    <x v="7"/>
    <x v="3"/>
  </r>
  <r>
    <n v="201"/>
    <s v="SCN-ISND-0216A-FQ"/>
    <s v="CIF"/>
    <s v="MILAN, MALPENSA, ITALY"/>
    <x v="0"/>
    <s v="235-09077504"/>
    <x v="0"/>
    <x v="1"/>
    <s v="EUROMISURE WIKA INSTRUMENTS SAS DI WIKA ITALIA SRL"/>
    <s v="TURKISH AIR LINE"/>
    <s v="TK0782"/>
    <s v="HAMAD AIR PORT"/>
    <s v="TK0782"/>
    <s v="GAC-QATAR"/>
    <x v="91"/>
    <s v="AIR FRT"/>
    <s v="AIR FRT"/>
    <n v="3"/>
    <n v="74"/>
    <s v="PIECES"/>
    <n v="0.5"/>
    <s v="ORIFICE PLATES"/>
    <s v="YES"/>
    <s v="000052902"/>
    <s v="Z2024KEBNT0753"/>
    <s v="QSTS"/>
    <s v="1 WOODEN BOX"/>
    <s v="USD"/>
    <n v="62079"/>
    <s v="COOEC-QATAR"/>
    <m/>
    <m/>
    <n v="-426"/>
    <d v="2025-06-27T00:00:00"/>
    <x v="0"/>
    <x v="1"/>
    <d v="2025-06-30T00:00:00"/>
    <n v="3.64"/>
    <n v="225967.56"/>
    <n v="0"/>
    <n v="0"/>
    <n v="225967.56"/>
    <n v="0"/>
    <m/>
    <n v="2900"/>
    <x v="0"/>
    <s v="5AI51034886008"/>
    <d v="2025-06-29T00:00:00"/>
    <m/>
    <m/>
    <x v="1"/>
    <x v="7"/>
    <x v="1"/>
  </r>
  <r>
    <n v="202"/>
    <s v="SCN-ISND-0236A-FQ"/>
    <s v="CIF"/>
    <s v="GENOA, ITALY"/>
    <x v="0"/>
    <s v="125-13602050"/>
    <x v="0"/>
    <x v="1"/>
    <s v="OFFICINE NICOLA GALPERTI E FIGILIO S.P.A"/>
    <s v="QA"/>
    <s v="BA3480"/>
    <s v="HAMAD AIR PORT"/>
    <s v="BA3480"/>
    <s v="GAC-QATAR"/>
    <x v="68"/>
    <s v="AIR FRT"/>
    <s v="AIR FRT"/>
    <n v="6"/>
    <n v="3738.8"/>
    <s v="CASES"/>
    <n v="6.55"/>
    <s v="FLANGES"/>
    <s v="YES"/>
    <s v="PL0011155/"/>
    <s v="Z2024KEBWS0586"/>
    <s v="QSTS"/>
    <s v="1 WOODEN BOX"/>
    <s v="EUR"/>
    <n v="79141.440000000002"/>
    <s v="COOEC-QATAR"/>
    <m/>
    <m/>
    <n v="-432"/>
    <d v="2025-06-21T00:00:00"/>
    <x v="0"/>
    <x v="1"/>
    <d v="2025-06-24T00:00:00"/>
    <n v="4.1943700000000002"/>
    <n v="331948.48169280001"/>
    <n v="0"/>
    <n v="0"/>
    <n v="331948.48169280001"/>
    <n v="16597.424084640003"/>
    <n v="1991.6908901568002"/>
    <n v="21997"/>
    <x v="2"/>
    <s v="5AI51034792492"/>
    <d v="2025-06-23T00:00:00"/>
    <m/>
    <m/>
    <x v="1"/>
    <x v="7"/>
    <x v="1"/>
  </r>
  <r>
    <n v="203"/>
    <s v="SCN-RUYA 09-0026S-CQ"/>
    <s v="CIF"/>
    <s v="ShenZhen,CHINA"/>
    <x v="1"/>
    <s v="YMJAZ226058930"/>
    <x v="0"/>
    <x v="0"/>
    <s v="OFFSHORE OIL ENGINEERING CO. ,LTD."/>
    <s v="YML"/>
    <s v="HMM NURI"/>
    <s v="HAMAD PORT"/>
    <s v="015W"/>
    <s v="GAC-QATAR"/>
    <x v="88"/>
    <s v="2x40'HQ"/>
    <s v="YMLU6434245,YMLU8827257"/>
    <n v="304"/>
    <n v="23284"/>
    <s v="PIECES"/>
    <n v="41.831000000000003"/>
    <s v="BOW SHACKEL, WIRE ROPES,"/>
    <s v="YES"/>
    <s v="SCN-RUYA-0081-CNQA"/>
    <n v="4600001157"/>
    <s v="GAC_OY_WUK"/>
    <s v="29 PACKAGES"/>
    <s v="CNY"/>
    <n v="1436499.34"/>
    <s v="COOEC-QATAR"/>
    <m/>
    <m/>
    <n v="-390"/>
    <d v="2025-08-02T00:00:00"/>
    <x v="0"/>
    <x v="12"/>
    <d v="2025-08-04T00:00:00"/>
    <n v="0.50770999999999999"/>
    <n v="729325.07991139998"/>
    <m/>
    <m/>
    <n v="729325.07991139998"/>
    <n v="36466.253995569998"/>
    <n v="50"/>
    <n v="41916"/>
    <x v="2"/>
    <s v="5SI60035430794"/>
    <d v="2025-08-02T00:00:00"/>
    <m/>
    <n v="50"/>
    <x v="1"/>
    <x v="9"/>
    <x v="3"/>
  </r>
  <r>
    <n v="204"/>
    <s v="SCN-ISND-0234A-CQ"/>
    <s v="FCA"/>
    <s v="BEIJING, CHINA"/>
    <x v="0"/>
    <s v="157-04977486"/>
    <x v="0"/>
    <x v="1"/>
    <s v="OFFSHORE OIL ENGINEERING CO. ,LTD."/>
    <s v="QR"/>
    <s v="QR-8961"/>
    <s v="HAMAD AIR PORT"/>
    <s v="QR-8961"/>
    <s v="GAC-QATAR"/>
    <x v="96"/>
    <s v="AIR FRT"/>
    <s v="AIR FRT"/>
    <n v="16"/>
    <n v="2380"/>
    <s v="PIECES"/>
    <n v="4.4000000000000004"/>
    <s v="STEEL BELLMOUTHS"/>
    <s v="YES"/>
    <s v="SCN-ISND-0234A-CQ"/>
    <s v="NA"/>
    <s v="QSTS"/>
    <s v="4 WOODEN BOXES"/>
    <s v="CNY"/>
    <n v="18473.52"/>
    <s v="COOEC-QATAR"/>
    <m/>
    <m/>
    <n v="-421"/>
    <d v="2025-07-02T00:00:00"/>
    <x v="0"/>
    <x v="1"/>
    <d v="2025-07-05T00:00:00"/>
    <n v="0.50797000000000003"/>
    <n v="9383.9939544000008"/>
    <n v="42207.227300000006"/>
    <n v="515.91221254400011"/>
    <n v="52107.133466944004"/>
    <n v="2605.3566733472003"/>
    <m/>
    <n v="3505"/>
    <x v="2"/>
    <s v="5AI51034952872"/>
    <d v="2025-07-03T00:00:00"/>
    <m/>
    <m/>
    <x v="1"/>
    <x v="8"/>
    <x v="3"/>
  </r>
  <r>
    <n v="205"/>
    <s v="SCN-ISND-0237A-CQ"/>
    <s v="FCA"/>
    <s v="SHANGHAI, CHINA"/>
    <x v="0"/>
    <s v="157-04977431"/>
    <x v="0"/>
    <x v="1"/>
    <s v="OFFSHORE OIL ENGINEERING CO. ,LTD."/>
    <s v="QR"/>
    <s v="QR-8961"/>
    <s v="HAMAD AIR PORT"/>
    <s v="QR-8961"/>
    <s v="GAC-QATAR"/>
    <x v="97"/>
    <s v="AIR FRT"/>
    <s v="AIR FRT"/>
    <n v="530"/>
    <n v="206.5"/>
    <s v="PIECES"/>
    <n v="1.1000000000000001"/>
    <s v="BOLT, NUTS AND WASHERS"/>
    <s v="YES"/>
    <s v="SCN-ISND-0237A-CQ"/>
    <s v="NA"/>
    <s v="QSTS"/>
    <s v="1 PLY WOODEN BOXE"/>
    <s v="CNY"/>
    <n v="76996.679999999993"/>
    <s v="COOEC-QATAR"/>
    <m/>
    <m/>
    <n v="-425"/>
    <d v="2025-06-28T00:00:00"/>
    <x v="0"/>
    <x v="1"/>
    <d v="2025-06-30T00:00:00"/>
    <n v="0.50748000000000004"/>
    <n v="39074.275166400002"/>
    <n v="3552.36"/>
    <n v="426.26635166400001"/>
    <n v="43052.901518064005"/>
    <n v="2152.6450759032004"/>
    <m/>
    <n v="3553"/>
    <x v="0"/>
    <s v="5AI51034886095"/>
    <d v="2025-06-29T00:00:00"/>
    <m/>
    <m/>
    <x v="1"/>
    <x v="7"/>
    <x v="3"/>
  </r>
  <r>
    <n v="206"/>
    <s v="SCN-ISND-0238A-CQ-01"/>
    <s v="FOB"/>
    <s v="SHANGHAI, CHINA"/>
    <x v="0"/>
    <s v="157-04953163"/>
    <x v="0"/>
    <x v="1"/>
    <s v="OFFSHORE OIL ENGINEERING CO. ,LTD."/>
    <s v="QR"/>
    <s v="QR-8961"/>
    <s v="HAMAD AIR PORT"/>
    <s v="QR-8961"/>
    <s v="GAC-QATAR"/>
    <x v="91"/>
    <s v="AIR FRT"/>
    <s v="AIR FRT"/>
    <n v="6"/>
    <n v="2350"/>
    <s v="PIECES"/>
    <n v="4.875"/>
    <s v="ROLL SECTIONS"/>
    <s v="YES"/>
    <s v="SCN-ISND-0238A-CQ-01"/>
    <s v="NA"/>
    <s v="QSTS"/>
    <s v="3 PLY WOODEN BOXES"/>
    <s v="USD"/>
    <n v="3146.82"/>
    <s v="COOEC-QATAR"/>
    <m/>
    <m/>
    <n v="-426"/>
    <d v="2025-06-27T00:00:00"/>
    <x v="0"/>
    <x v="1"/>
    <d v="2025-06-29T00:00:00"/>
    <n v="3.64"/>
    <n v="11454.424800000001"/>
    <m/>
    <n v="11454.424800000001"/>
    <n v="0"/>
    <n v="2688"/>
    <m/>
    <n v="3588"/>
    <x v="2"/>
    <s v="5AI51034859859"/>
    <d v="2025-06-28T00:00:00"/>
    <m/>
    <m/>
    <x v="1"/>
    <x v="7"/>
    <x v="3"/>
  </r>
  <r>
    <n v="207"/>
    <s v="SCN-ISND-0238A-CQ-02"/>
    <s v="FOB"/>
    <s v="SHANGHAI, CHINA"/>
    <x v="0"/>
    <s v="157-04977921"/>
    <x v="0"/>
    <x v="1"/>
    <s v="OFFSHORE OIL ENGINEERING CO. ,LTD."/>
    <s v="QR"/>
    <s v="QR-8961"/>
    <s v="HAMAD AIR PORT"/>
    <s v="QR-8961"/>
    <s v="GAC-QATAR"/>
    <x v="91"/>
    <s v="AIR FRT"/>
    <s v="AIR FRT"/>
    <n v="9"/>
    <n v="2058"/>
    <s v="PIECES"/>
    <n v="4.5"/>
    <s v="ROLL SECTIONS, SEAMLESS TUBEBAR"/>
    <s v="YES"/>
    <s v="SCN-ISND-0238A-CQ-02"/>
    <s v="NA"/>
    <s v="QSTS"/>
    <s v="3 PLY WOODEN BOXES"/>
    <s v="USD"/>
    <n v="3129.37"/>
    <s v="COOEC-QATAR"/>
    <m/>
    <m/>
    <n v="-426"/>
    <d v="2025-06-27T00:00:00"/>
    <x v="0"/>
    <x v="1"/>
    <d v="2025-06-29T00:00:00"/>
    <n v="3.64"/>
    <n v="11390.906800000001"/>
    <m/>
    <n v="0"/>
    <n v="0"/>
    <n v="2423"/>
    <m/>
    <n v="3323"/>
    <x v="2"/>
    <s v="5AI51034859843"/>
    <d v="2025-06-28T00:00:00"/>
    <m/>
    <m/>
    <x v="1"/>
    <x v="7"/>
    <x v="3"/>
  </r>
  <r>
    <n v="208"/>
    <s v="ISND-WCME-OSL04"/>
    <s v="FOB"/>
    <s v="WASCO-QFZ"/>
    <x v="0"/>
    <s v="NA"/>
    <x v="0"/>
    <x v="3"/>
    <s v="WASCO COATINGS MIDDLE EAST QFZ LLC"/>
    <s v="GAC"/>
    <s v="DE BO"/>
    <s v="MARSA PORT"/>
    <s v="NA"/>
    <s v="GAC-QATAR"/>
    <x v="89"/>
    <s v="COOEC VSL"/>
    <s v="40ft TRAILERS"/>
    <n v="2"/>
    <n v="8790"/>
    <s v="PIECES"/>
    <n v="3.56"/>
    <s v="CWC PIPES"/>
    <s v="NO"/>
    <s v="ISND-WCME-OSL04"/>
    <s v="NA"/>
    <s v="DE BO VSL"/>
    <s v="LOADING AT MARSA PORT FOR DE BO VSL "/>
    <s v="USD"/>
    <n v="13873.92"/>
    <s v="COOEC-QATAR"/>
    <m/>
    <m/>
    <n v="-427"/>
    <d v="2025-06-26T00:00:00"/>
    <x v="0"/>
    <x v="13"/>
    <d v="2025-07-01T00:00:00"/>
    <n v="3.64"/>
    <n v="50501.068800000001"/>
    <n v="1092"/>
    <n v="515.93068800000003"/>
    <n v="52108.999488000001"/>
    <n v="2605.4499744000004"/>
    <m/>
    <n v="4005"/>
    <x v="2"/>
    <s v="5SI31034784984"/>
    <d v="2025-06-22T00:00:00"/>
    <m/>
    <m/>
    <x v="1"/>
    <x v="7"/>
    <x v="8"/>
  </r>
  <r>
    <n v="209"/>
    <s v="SCN-ISND-0243A-FQ"/>
    <s v="CIF"/>
    <s v="HONG KONG"/>
    <x v="0"/>
    <s v="157-09220525"/>
    <x v="0"/>
    <x v="1"/>
    <s v="HKK INSTRUMENTATION TECHNOLOGIES CO LTD"/>
    <s v="QR"/>
    <s v="QR-8403"/>
    <s v="HAMAD AIR PORT"/>
    <s v="QR-8403"/>
    <s v="GAC-QATAR"/>
    <x v="97"/>
    <s v="AIR FRT"/>
    <s v="AIR FRT"/>
    <n v="183"/>
    <n v="303.89999999999998"/>
    <s v="PIECES"/>
    <n v="1.297164"/>
    <s v="VALVES"/>
    <s v="YES"/>
    <s v="2250155"/>
    <s v="CGHTZX202411001959"/>
    <s v="GAC_WH (ST.24)"/>
    <s v="2 WOODEN CASES"/>
    <s v="USD"/>
    <n v="83727"/>
    <s v="COOEC-QATAR"/>
    <m/>
    <s v="SUBSEA"/>
    <n v="-425"/>
    <d v="2025-06-28T00:00:00"/>
    <x v="0"/>
    <x v="4"/>
    <d v="2025-06-30T00:00:00"/>
    <n v="3.64"/>
    <n v="304766.28000000003"/>
    <m/>
    <n v="0"/>
    <n v="304766.28000000003"/>
    <n v="15238.314000000002"/>
    <m/>
    <n v="20638"/>
    <x v="0"/>
    <s v="5AI51034887345"/>
    <d v="2025-06-29T00:00:00"/>
    <m/>
    <m/>
    <x v="1"/>
    <x v="7"/>
    <x v="10"/>
  </r>
  <r>
    <n v="210"/>
    <s v="SCN-ISND-0245A-CQ"/>
    <s v="FCA"/>
    <s v="SHANGHAI, CHINA"/>
    <x v="0"/>
    <s v="157-04977453"/>
    <x v="0"/>
    <x v="1"/>
    <s v="OFFSHORE OIL ENGINEERING CO. ,LTD."/>
    <s v="QR"/>
    <s v="QR-8961"/>
    <s v="HAMAD AIR PORT"/>
    <s v="QR-8961"/>
    <s v="GAC-QATAR"/>
    <x v="64"/>
    <s v="AIR FRT"/>
    <s v="AIR FRT"/>
    <n v="373"/>
    <n v="3646"/>
    <s v="PIECES"/>
    <n v="12.1"/>
    <s v="SLINGS"/>
    <s v="YES"/>
    <s v="SCN-ISND-0245A-CQ"/>
    <s v="NA"/>
    <s v="QSTS"/>
    <s v="7 WOODEN BOXES"/>
    <s v="CNY"/>
    <n v="179836"/>
    <s v="COOEC-QATAR"/>
    <m/>
    <m/>
    <n v="-423"/>
    <d v="2025-06-30T00:00:00"/>
    <x v="0"/>
    <x v="1"/>
    <d v="2025-07-02T00:00:00"/>
    <n v="0.50748000000000004"/>
    <n v="91263.173280000003"/>
    <n v="68347.406400000007"/>
    <n v="1596.1057968000002"/>
    <n v="161206.68547680002"/>
    <n v="8060.3342738400015"/>
    <m/>
    <n v="9460"/>
    <x v="2"/>
    <s v="5AI51034916466"/>
    <d v="2025-07-01T00:00:00"/>
    <m/>
    <m/>
    <x v="1"/>
    <x v="7"/>
    <x v="3"/>
  </r>
  <r>
    <n v="211"/>
    <s v="SCN-ISND-0248S-FQ"/>
    <s v="CIF"/>
    <s v="GENOA, ITALY"/>
    <x v="0"/>
    <s v="M25EXL22297QADOH"/>
    <x v="0"/>
    <x v="0"/>
    <s v="OFFICINE NICOLA GALPERTI E FIGILIO S.P.A"/>
    <s v="OPEN SEAS LINES"/>
    <s v="SLS TOPAZ"/>
    <s v="HAMAD PORT"/>
    <s v="532N"/>
    <s v="GAC-QATAR"/>
    <x v="98"/>
    <s v="LCL"/>
    <s v="CAIU9267263"/>
    <n v="3"/>
    <n v="480"/>
    <s v="PIECES"/>
    <n v="1.38"/>
    <s v="FLANGES"/>
    <s v="YES"/>
    <s v="PL0011424/25001563"/>
    <s v="Z2024KEBWS0586"/>
    <s v="QSTS"/>
    <s v="3 PACKAGES"/>
    <s v="EUR"/>
    <n v="5040"/>
    <s v="COOEC-QATAR"/>
    <m/>
    <s v="Consolidated BL issued with 250S"/>
    <n v="-383"/>
    <d v="2025-08-09T00:00:00"/>
    <x v="0"/>
    <x v="1"/>
    <d v="2025-08-12T00:00:00"/>
    <n v="4.2740900000000002"/>
    <n v="21541.4136"/>
    <m/>
    <n v="0"/>
    <n v="21541.4136"/>
    <n v="1077.07068"/>
    <n v="0"/>
    <n v="2477"/>
    <x v="2"/>
    <s v="5SI60035608441"/>
    <d v="2025-08-11T00:00:00"/>
    <m/>
    <m/>
    <x v="1"/>
    <x v="9"/>
    <x v="1"/>
  </r>
  <r>
    <n v="212"/>
    <s v="SCN-ISND-0249A-CQ"/>
    <s v="FCA"/>
    <s v="BEIJING, CHINA"/>
    <x v="0"/>
    <s v="157-04975471"/>
    <x v="0"/>
    <x v="1"/>
    <s v="OFFSHORE OIL ENGINEERING CO. ,LTD."/>
    <s v="QR"/>
    <s v="QR-8963"/>
    <s v="HAMAD AIR PORT"/>
    <s v="QR-8963"/>
    <s v="GAC-QATAR"/>
    <x v="97"/>
    <s v="AIR FRT"/>
    <s v="AIR FRT"/>
    <n v="5"/>
    <n v="445"/>
    <s v="PIECES"/>
    <n v="1.32"/>
    <s v="FLANGE TEST RINGS"/>
    <s v="YES"/>
    <s v="SCN-ISND-0249A-CQ"/>
    <s v="NA"/>
    <s v="QSTS"/>
    <s v="1 WOODEN BOX"/>
    <s v="CNY"/>
    <n v="21012.25"/>
    <s v="COOEC-QATAR"/>
    <m/>
    <m/>
    <n v="-425"/>
    <d v="2025-06-28T00:00:00"/>
    <x v="0"/>
    <x v="1"/>
    <d v="2025-06-30T00:00:00"/>
    <n v="0.50748000000000004"/>
    <n v="10663.296630000001"/>
    <n v="8063.8572000000004"/>
    <n v="187.27153830000003"/>
    <n v="18914.425368300002"/>
    <n v="945.72126841500017"/>
    <m/>
    <n v="1846"/>
    <x v="2"/>
    <s v="5AI51034885994"/>
    <d v="2025-06-29T00:00:00"/>
    <m/>
    <m/>
    <x v="1"/>
    <x v="7"/>
    <x v="3"/>
  </r>
  <r>
    <n v="213"/>
    <s v="SCN-RUYA 09-0027A-CQ"/>
    <s v="CIF"/>
    <s v="SHANGHAI, CHINA"/>
    <x v="1"/>
    <s v="157-04971455"/>
    <x v="0"/>
    <x v="1"/>
    <s v="ROC-MASTER PIPING SOLUTIONS LTD."/>
    <s v="QR"/>
    <s v="QR8961"/>
    <s v="HAMAD AIR PORT"/>
    <s v="QR8961"/>
    <s v="GAC-QATAR"/>
    <x v="64"/>
    <s v="AIR FRT"/>
    <s v="AIR FRT"/>
    <n v="5"/>
    <n v="1500"/>
    <s v="PIECES"/>
    <n v="2.14"/>
    <s v="WN FLANGES"/>
    <s v="YES"/>
    <s v="RM2409066-14"/>
    <s v="Z2024SFLXBWO1002"/>
    <s v="QSTS"/>
    <s v="2 PLY WOOD CASES"/>
    <s v="USD"/>
    <n v="16797.62"/>
    <s v="COOEC-QATAR"/>
    <m/>
    <m/>
    <n v="-423"/>
    <d v="2025-06-30T00:00:00"/>
    <x v="0"/>
    <x v="1"/>
    <d v="2025-07-02T00:00:00"/>
    <n v="3.64"/>
    <n v="61143.336799999997"/>
    <n v="0"/>
    <n v="0"/>
    <n v="61143.336799999997"/>
    <n v="3057.1668399999999"/>
    <m/>
    <n v="4457"/>
    <x v="2"/>
    <s v="5AI51034916486"/>
    <d v="2025-07-01T00:00:00"/>
    <m/>
    <m/>
    <x v="1"/>
    <x v="7"/>
    <x v="3"/>
  </r>
  <r>
    <n v="214"/>
    <s v="ISND-WCME-LO01"/>
    <s v="FOB"/>
    <s v="WASCO-QFZ"/>
    <x v="0"/>
    <s v="NA"/>
    <x v="0"/>
    <x v="3"/>
    <s v="WASCO COATINGS MIDDLE EAST QFZ LLC"/>
    <s v="GAC"/>
    <s v="DE BO"/>
    <s v="MARSA PORT"/>
    <s v="NA"/>
    <s v="GAC-QATAR"/>
    <x v="99"/>
    <s v="COOEC VSL"/>
    <s v="40ft TRAILERS"/>
    <n v="551"/>
    <n v="3270.6200000000008"/>
    <s v="PIECES"/>
    <n v="1100.78"/>
    <s v="PIPES"/>
    <s v="NO"/>
    <s v="ISND-WCME-LO01"/>
    <s v="NA"/>
    <s v="DE BO VSL"/>
    <s v="LOADING AT MARSA PORT FOR DE BO VSL "/>
    <s v="USD"/>
    <n v="4091585.79"/>
    <s v="COOEC-QATAR"/>
    <m/>
    <m/>
    <n v="-424"/>
    <d v="2025-06-29T00:00:00"/>
    <x v="0"/>
    <x v="13"/>
    <d v="2025-07-01T00:00:00"/>
    <n v="3.64"/>
    <n v="14893372.275600001"/>
    <m/>
    <n v="0"/>
    <n v="14893372.275600001"/>
    <n v="744668.61378000013"/>
    <n v="8182"/>
    <n v="842611"/>
    <x v="4"/>
    <s v="5SI31034792167"/>
    <d v="2025-07-01T00:00:00"/>
    <m/>
    <n v="8182"/>
    <x v="1"/>
    <x v="7"/>
    <x v="8"/>
  </r>
  <r>
    <n v="215"/>
    <s v="SCN-RUYA 09-0028S-CQ-01"/>
    <s v="CIF"/>
    <s v="ZHUHAI, CHINA"/>
    <x v="1"/>
    <s v="HNZH002"/>
    <x v="0"/>
    <x v="0"/>
    <s v="OFFSHORE OIL ENGINEERING CO. ,LTD."/>
    <s v="GAC"/>
    <s v="HAI NAM 89"/>
    <s v="RAS LAFAN PORT"/>
    <s v="TF251404"/>
    <s v="GAC-QATAR"/>
    <x v="100"/>
    <s v="BB Vessel"/>
    <s v="NA"/>
    <n v="130"/>
    <n v="323.60000000000002"/>
    <s v="PIECES"/>
    <n v="2.17"/>
    <s v="OFFICE SUPPLIES"/>
    <s v="YES"/>
    <s v="SCN-RUYA-0087A-CNQA"/>
    <n v="4600001157"/>
    <s v="QSTS"/>
    <s v="23 PACKGAGES"/>
    <s v="CNY"/>
    <n v="16412.77"/>
    <s v="COOEC-QATAR"/>
    <m/>
    <m/>
    <n v="-392"/>
    <d v="2025-07-31T00:00:00"/>
    <x v="0"/>
    <x v="8"/>
    <d v="2025-08-12T00:00:00"/>
    <n v="0.50734000000000001"/>
    <n v="6136.2847318000004"/>
    <m/>
    <n v="0"/>
    <n v="6136.2847318000004"/>
    <n v="306.81423659000001"/>
    <m/>
    <n v="1207"/>
    <x v="2"/>
    <s v="5SI65035241388"/>
    <d v="2025-07-22T00:00:00"/>
    <m/>
    <m/>
    <x v="1"/>
    <x v="8"/>
    <x v="3"/>
  </r>
  <r>
    <n v="216"/>
    <s v="SCN-RUYA 09-0028S-CQ-02"/>
    <s v="CIF"/>
    <s v="ZHUHAI, CHINA"/>
    <x v="1"/>
    <s v="HNZH003"/>
    <x v="0"/>
    <x v="0"/>
    <s v="OFFSHORE OIL ENGINEERING CO. ,LTD."/>
    <s v="GAC"/>
    <s v="HAI NAM 89"/>
    <s v="RAS LAFAN PORT"/>
    <s v="TF251404"/>
    <s v="GAC-QATAR"/>
    <x v="100"/>
    <s v="BB Vessel"/>
    <s v="NA"/>
    <n v="543"/>
    <n v="341.35"/>
    <s v="PIECES"/>
    <n v="1.8"/>
    <s v="REPAIR TOOLS"/>
    <s v="YES"/>
    <s v="SCN-RUYA-0087B-CNQA"/>
    <n v="4600001157"/>
    <s v="QSTS"/>
    <s v="52 PACKGAGES"/>
    <s v="CNY"/>
    <n v="209623.92"/>
    <s v="COOEC-QATAR"/>
    <m/>
    <m/>
    <n v="-392"/>
    <d v="2025-07-31T00:00:00"/>
    <x v="0"/>
    <x v="8"/>
    <d v="2025-08-12T00:00:00"/>
    <n v="0.50734000000000001"/>
    <n v="106350.59957280001"/>
    <m/>
    <n v="0"/>
    <n v="106350.59957280001"/>
    <n v="5317.529978640001"/>
    <m/>
    <n v="8218"/>
    <x v="2"/>
    <s v="5SI65035241949"/>
    <d v="2025-07-22T00:00:00"/>
    <m/>
    <m/>
    <x v="1"/>
    <x v="8"/>
    <x v="3"/>
  </r>
  <r>
    <n v="217"/>
    <s v="SCN-ISND-0253A-FQ"/>
    <s v="CIP"/>
    <s v="JAKARTA AIR PORT, INDONESIA"/>
    <x v="0"/>
    <s v="065-49241522"/>
    <x v="0"/>
    <x v="1"/>
    <s v="HAIXIANG INTERNATIONAL TRADING (HK) LTD."/>
    <s v="QA"/>
    <s v="SV546"/>
    <s v="HAMAD AIR PORT"/>
    <s v="SV546"/>
    <s v="GAC-QATAR"/>
    <x v="101"/>
    <s v="AIR FRT"/>
    <s v="AIR FRT"/>
    <n v="4"/>
    <n v="15"/>
    <s v="PIECES"/>
    <n v="1.2536349999999998"/>
    <s v="BIOLOGICAL PROBES,CORROSION COUPONS AND ACCESSORY"/>
    <s v="YES"/>
    <s v="2024-EXP-10-006-INVKS"/>
    <s v="Z2024KEBWT0781"/>
    <s v="GAC_WH (ST.24)"/>
    <s v="2 PACKAGES CONTAINING 3 W/BOXES"/>
    <s v="USD"/>
    <n v="3872.75"/>
    <s v="COOEC-QATAR"/>
    <m/>
    <m/>
    <n v="-406"/>
    <d v="2025-07-17T00:00:00"/>
    <x v="0"/>
    <x v="4"/>
    <d v="2025-07-20T00:00:00"/>
    <n v="3.64"/>
    <n v="14096.810000000001"/>
    <m/>
    <n v="0"/>
    <n v="14096.810000000001"/>
    <n v="704.84050000000013"/>
    <m/>
    <n v="1605"/>
    <x v="2"/>
    <s v="5AI51035212867"/>
    <d v="2025-07-20T00:00:00"/>
    <m/>
    <m/>
    <x v="1"/>
    <x v="8"/>
    <x v="6"/>
  </r>
  <r>
    <n v="218"/>
    <s v="SCN-ISND-0256A-CQ"/>
    <s v="FCA"/>
    <s v="SHANGHAI, CHINA"/>
    <x v="0"/>
    <s v="157-08299045"/>
    <x v="0"/>
    <x v="1"/>
    <s v="OFFSHORE OIL ENGINEERING CO. ,LTD."/>
    <s v="QA"/>
    <s v="QR-0893 "/>
    <s v="HAMAD AIR PORT"/>
    <s v="QR-0893 "/>
    <s v="GAC-QATAR"/>
    <x v="102"/>
    <s v="AIR FRT"/>
    <s v="AIR FRT"/>
    <n v="849"/>
    <n v="1874"/>
    <s v="PIECES"/>
    <n v="3.54"/>
    <s v="BOLT &amp; NUTS"/>
    <s v="YES"/>
    <s v="SCN-ISND-0256A-CQ"/>
    <s v="NA"/>
    <s v="QSTS"/>
    <s v="3 WOODEN BOXES"/>
    <s v="CNY"/>
    <n v="121559.24"/>
    <s v="COOEC-QATAR"/>
    <m/>
    <m/>
    <n v="-413"/>
    <d v="2025-07-10T00:00:00"/>
    <x v="0"/>
    <x v="1"/>
    <d v="2025-07-13T00:00:00"/>
    <n v="0.50690999999999997"/>
    <n v="61619.594348400002"/>
    <n v="33438.216767999998"/>
    <n v="950.57811116400001"/>
    <n v="96008.389227563996"/>
    <n v="4800.4194613782001"/>
    <n v="15"/>
    <n v="6215"/>
    <x v="2"/>
    <s v="5AI51035080462"/>
    <d v="2025-07-10T00:00:00"/>
    <m/>
    <n v="15"/>
    <x v="1"/>
    <x v="8"/>
    <x v="3"/>
  </r>
  <r>
    <n v="219"/>
    <s v="SCN-ISND-0258A-FQ"/>
    <s v="CIP"/>
    <s v="SHANNON AIRPORT"/>
    <x v="0"/>
    <s v="172-80541661"/>
    <x v="0"/>
    <x v="1"/>
    <s v="BAKER HUGHES EMEA UNLIMITED COMPANY"/>
    <s v="QR"/>
    <s v="CV4802"/>
    <s v="HAMAD AIR PORT"/>
    <s v="CV4802"/>
    <s v="GAC-QATAR"/>
    <x v="103"/>
    <s v="AIR FRT"/>
    <s v="AIR FRT"/>
    <n v="1"/>
    <n v="80"/>
    <s v="PALLET"/>
    <n v="0.4"/>
    <s v="ULTRASONIC FLOWMETER SYSTEM            "/>
    <s v="YES"/>
    <s v="82608056"/>
    <s v="Z2024KEBWT0555"/>
    <s v="GAC_WH (ST.24)"/>
    <s v="1 PALLET"/>
    <s v="USD"/>
    <n v="14035"/>
    <s v="COOEC-QATAR"/>
    <m/>
    <m/>
    <n v="-254"/>
    <d v="2025-12-16T00:00:00"/>
    <x v="0"/>
    <x v="4"/>
    <d v="2025-12-20T00:00:00"/>
    <n v="3.64"/>
    <n v="51087.4"/>
    <m/>
    <m/>
    <n v="51087.4"/>
    <n v="0"/>
    <n v="0"/>
    <n v="1400"/>
    <x v="2"/>
    <s v="5AI51038084662"/>
    <d v="2025-12-17T00:00:00"/>
    <m/>
    <m/>
    <x v="1"/>
    <x v="1"/>
    <x v="13"/>
  </r>
  <r>
    <n v="220"/>
    <s v="SCN-ISND-0259A-FQ"/>
    <s v="CIP"/>
    <s v="UK"/>
    <x v="0"/>
    <s v="MANP3GEA5070004"/>
    <x v="0"/>
    <x v="1"/>
    <s v="IPP EUROPE LTD"/>
    <s v="QA"/>
    <s v="SV546"/>
    <s v="HAMAD AIR PORT"/>
    <s v="SV546"/>
    <s v="GAC-QATAR"/>
    <x v="101"/>
    <s v="AIR FRT"/>
    <s v="AIR FRT"/>
    <n v="71"/>
    <n v="304"/>
    <s v="PALLET"/>
    <n v="3.4600000000000004"/>
    <s v="ALLOY 825 PIPE FITTINGS AND FLANGES"/>
    <s v="YES"/>
    <s v="201517F"/>
    <s v="Z2024KEBNT0649"/>
    <s v="QSTS"/>
    <s v="1 PALLET"/>
    <s v="USD"/>
    <n v="72498.399999999994"/>
    <s v="COOEC-QATAR"/>
    <m/>
    <m/>
    <n v="-406"/>
    <d v="2025-07-17T00:00:00"/>
    <x v="0"/>
    <x v="1"/>
    <d v="2025-07-20T00:00:00"/>
    <n v="3.64"/>
    <n v="263894.17599999998"/>
    <m/>
    <m/>
    <n v="263894.17599999998"/>
    <n v="13194.7088"/>
    <n v="0"/>
    <n v="18595"/>
    <x v="2"/>
    <s v="5AI51035212860"/>
    <d v="2025-07-19T00:00:00"/>
    <m/>
    <m/>
    <x v="1"/>
    <x v="8"/>
    <x v="9"/>
  </r>
  <r>
    <n v="221"/>
    <s v="SCN-ISND-0267A-FQ"/>
    <s v="CIP"/>
    <s v="USA AIR PORT"/>
    <x v="0"/>
    <s v="235-86623950"/>
    <x v="0"/>
    <x v="1"/>
    <s v="METAL SAMPLES COMPANY"/>
    <s v="TA"/>
    <s v="TK-0782"/>
    <s v="HAMAD AIR PORT"/>
    <s v="TK-0782"/>
    <s v="GAC-QATAR"/>
    <x v="104"/>
    <s v="AIR FRT"/>
    <s v="AIR FRT"/>
    <n v="6"/>
    <n v="13.5"/>
    <s v="PIECES"/>
    <n v="3.4600000000000004"/>
    <s v="ACCESS FITTING, HOLLOW PLUGS"/>
    <s v="YES"/>
    <s v="INVCOOEC-YL-ISND5-2-250718B"/>
    <s v="Z2024KEBWT0875"/>
    <s v="QSTS"/>
    <s v="1 PACKAGE"/>
    <s v="USD"/>
    <n v="45183"/>
    <s v="COOEC-QATAR"/>
    <m/>
    <m/>
    <n v="-388"/>
    <d v="2025-08-04T00:00:00"/>
    <x v="0"/>
    <x v="1"/>
    <d v="2025-08-05T00:00:00"/>
    <n v="3.64"/>
    <n v="164466.12"/>
    <m/>
    <m/>
    <n v="164466.12"/>
    <n v="8223.3060000000005"/>
    <n v="0"/>
    <n v="11123"/>
    <x v="2"/>
    <s v="5AI51035472757"/>
    <d v="2025-08-04T00:00:00"/>
    <m/>
    <m/>
    <x v="1"/>
    <x v="9"/>
    <x v="14"/>
  </r>
  <r>
    <n v="222"/>
    <s v="SCN-ISND-0268A-FQ"/>
    <s v="CIP"/>
    <s v="BEIJING, CHINA"/>
    <x v="0"/>
    <s v="784-68617010"/>
    <x v="0"/>
    <x v="1"/>
    <s v="METAL SAMPLES COMPANY"/>
    <s v="BA"/>
    <s v="BA123"/>
    <s v="HAMAD AIR PORT"/>
    <s v="BA123"/>
    <s v="GAC-QATAR"/>
    <x v="105"/>
    <s v="AIR FRT"/>
    <s v="AIR FRT"/>
    <n v="6"/>
    <n v="290"/>
    <s v="PIECES"/>
    <n v="1.48"/>
    <s v="CORROSION PROBES &amp; TRANSMITTERS"/>
    <s v="YES"/>
    <s v="INVCOOEC-YL-ISND5-2-251125B"/>
    <s v="Z2024KEBWT0875"/>
    <s v="GAC_WH (ST.24)"/>
    <s v="1 WOODEN CRATE"/>
    <s v="USD"/>
    <n v="184919"/>
    <s v="COOEC-QATAR"/>
    <m/>
    <m/>
    <n v="-265"/>
    <d v="2025-12-05T00:00:00"/>
    <x v="0"/>
    <x v="4"/>
    <d v="2025-12-06T00:00:00"/>
    <n v="3.64"/>
    <n v="673105.16"/>
    <n v="0"/>
    <m/>
    <n v="673105.16"/>
    <n v="33655.258000000002"/>
    <n v="0"/>
    <n v="39055"/>
    <x v="2"/>
    <s v="5AI51037812473-1"/>
    <d v="2025-12-04T00:00:00"/>
    <m/>
    <m/>
    <x v="1"/>
    <x v="1"/>
    <x v="3"/>
  </r>
  <r>
    <n v="223"/>
    <s v="SCN-ISND-0269S-CQ"/>
    <s v="FOB"/>
    <s v="QINGDAO, CHINA"/>
    <x v="0"/>
    <s v="ONEYTASPYJ200900"/>
    <x v="0"/>
    <x v="0"/>
    <s v="OFFSHORE OIL ENGINEERING CO. ,LTD."/>
    <s v="HMM"/>
    <s v="HMMM MIR"/>
    <s v="HAMAD PORT"/>
    <s v="017W"/>
    <s v="GAC-QATAR"/>
    <x v="106"/>
    <s v="1x40'GP"/>
    <s v="AIR FRT"/>
    <n v="859"/>
    <n v="17640.599999999999"/>
    <s v="PIECES"/>
    <n v="39.14"/>
    <s v="SHACKELS, HOOKS, CLAMPS, MASTER LINKS"/>
    <s v="YES"/>
    <s v="SCN-ISND-0269S-CQ"/>
    <s v="NA"/>
    <s v="GAC_WH (ST.24)"/>
    <s v="35 WOODEN BOXES"/>
    <s v="CNY"/>
    <n v="770051.46"/>
    <s v="COOEC-QATAR"/>
    <m/>
    <m/>
    <n v="-366"/>
    <d v="2025-08-26T00:00:00"/>
    <x v="0"/>
    <x v="4"/>
    <d v="2025-08-30T00:00:00"/>
    <n v="0.50770999999999999"/>
    <n v="390962.8267566"/>
    <n v="13251.231"/>
    <n v="4042.1405775659996"/>
    <n v="387998.95833416597"/>
    <n v="19399.947916708301"/>
    <n v="0"/>
    <n v="24800"/>
    <x v="2"/>
    <s v="5SI60035822416"/>
    <d v="2025-08-24T00:00:00"/>
    <m/>
    <m/>
    <x v="1"/>
    <x v="9"/>
    <x v="3"/>
  </r>
  <r>
    <n v="224"/>
    <s v="SCN-ISND-0273A-CQ"/>
    <s v="FCA"/>
    <s v="BEIJING, CHINA"/>
    <x v="0"/>
    <s v="157-08299303"/>
    <x v="0"/>
    <x v="1"/>
    <s v="OFFSHORE OIL ENGINEERING CO. ,LTD."/>
    <s v="QA"/>
    <s v="QR-0893"/>
    <s v="HAMAD AIR PORT"/>
    <s v="QR-0893"/>
    <s v="GAC-QATAR"/>
    <x v="107"/>
    <s v="AIR FRT"/>
    <s v="AIR FRT"/>
    <n v="52"/>
    <n v="369"/>
    <s v="PIECES"/>
    <n v="1.1000000000000001"/>
    <s v="STUD BOLTS"/>
    <s v="YES"/>
    <s v="SCN-ISND-0273A-CQ"/>
    <s v="NA"/>
    <s v="QSTS"/>
    <s v="1WOODEN BOXES"/>
    <s v="CNY"/>
    <n v="10410.219999999999"/>
    <s v="COOEC-QATAR"/>
    <s v="NA"/>
    <s v="NA"/>
    <n v="-408"/>
    <d v="2025-07-15T00:00:00"/>
    <x v="0"/>
    <x v="1"/>
    <d v="2025-07-17T00:00:00"/>
    <n v="0.50753000000000004"/>
    <n v="5283.4989566000004"/>
    <n v="7174.4440800000002"/>
    <n v="124.57943036600001"/>
    <n v="12582.522466966002"/>
    <n v="629.1261233483001"/>
    <m/>
    <n v="1529"/>
    <x v="2"/>
    <s v="5AI51035158247"/>
    <d v="2025-07-15T00:00:00"/>
    <m/>
    <m/>
    <x v="1"/>
    <x v="8"/>
    <x v="3"/>
  </r>
  <r>
    <n v="225"/>
    <s v="SCN-ISND-0276S-FQ"/>
    <s v="FOB"/>
    <s v="KUANTAT PORT, MALAYSIA"/>
    <x v="0"/>
    <s v="EGLV095500068485"/>
    <x v="0"/>
    <x v="0"/>
    <s v="WASCO COATING SERVICES SDN BHD"/>
    <s v="EVER GREEN SHIPPING"/>
    <s v="CMA CGM PEGASUS"/>
    <s v="HAMAD PORT"/>
    <s v="'0MDEHW1MA"/>
    <s v="GAC-QATAR"/>
    <x v="108"/>
    <s v="1x40'OT"/>
    <s v="EMCU4011649"/>
    <n v="46"/>
    <n v="24789.73"/>
    <s v="PIECES"/>
    <n v="1.1000000000000001"/>
    <s v="SEAMLESS PIPES"/>
    <s v="YES"/>
    <s v="SIPL/ISND/016/0825"/>
    <s v="233325000106"/>
    <s v="QSTS"/>
    <s v="5 BUNDLES (QTY IN METERS)"/>
    <s v="USD"/>
    <n v="373872.72"/>
    <s v="COOEC-QATAR"/>
    <m/>
    <m/>
    <n v="-354"/>
    <d v="2025-09-07T00:00:00"/>
    <x v="0"/>
    <x v="1"/>
    <d v="2025-09-11T00:00:00"/>
    <n v="3.64"/>
    <n v="1360896.7008"/>
    <n v="13058.3012"/>
    <n v="13739.550020000001"/>
    <n v="1387694.5520200001"/>
    <n v="69384.727601000006"/>
    <n v="0"/>
    <n v="77950"/>
    <x v="2"/>
    <s v="5SI60036103508"/>
    <d v="2025-09-08T00:00:00"/>
    <m/>
    <m/>
    <x v="1"/>
    <x v="10"/>
    <x v="4"/>
  </r>
  <r>
    <n v="226"/>
    <s v="SCN-ISND-0281S-FQ"/>
    <s v="FOB"/>
    <s v="QINGDAO, CHINA"/>
    <x v="0"/>
    <s v="ONEYTASPYC785800"/>
    <x v="0"/>
    <x v="0"/>
    <s v="OFFSHORE OIL ENGINEERING CO. ,LTD."/>
    <s v="HMM"/>
    <s v="HMM SAPPHIRE"/>
    <s v="HAMAD PORT"/>
    <s v="007W"/>
    <s v="GAC-QATAR"/>
    <x v="109"/>
    <s v="1x40'HQ"/>
    <s v="FFAU6744614"/>
    <n v="48"/>
    <n v="4387"/>
    <s v="PIECES"/>
    <n v="34.440000000000005"/>
    <s v="TUBE HOLDERS"/>
    <s v="YES"/>
    <s v="SCN-ISND-0281S-FQ"/>
    <n v="233325000106"/>
    <s v="QSTS"/>
    <s v="9 WOODEN BOXES"/>
    <s v="CNY"/>
    <n v="632105.46"/>
    <s v="COOEC-QATAR"/>
    <m/>
    <m/>
    <n v="-362"/>
    <d v="2025-08-30T00:00:00"/>
    <x v="0"/>
    <x v="12"/>
    <d v="2025-09-03T00:00:00"/>
    <n v="0.50770999999999999"/>
    <n v="320926.26309659996"/>
    <n v="13251.231"/>
    <n v="3341.774940966"/>
    <n v="337519.26903756597"/>
    <n v="16875.963451878299"/>
    <n v="0"/>
    <n v="22276"/>
    <x v="2"/>
    <s v="5SI60035920639"/>
    <d v="2025-08-30T00:00:00"/>
    <m/>
    <m/>
    <x v="1"/>
    <x v="9"/>
    <x v="3"/>
  </r>
  <r>
    <n v="227"/>
    <s v="SCN-ISND-0282S-FQ"/>
    <s v="FOB"/>
    <s v="QINGDAO, CHINA"/>
    <x v="0"/>
    <s v="ONEYTA5PYC872500"/>
    <x v="0"/>
    <x v="0"/>
    <s v="OFFSHORE OIL ENGINEERING CO. ,LTD."/>
    <s v="HMM"/>
    <s v="HMM SAPPHIRE"/>
    <s v="HAMAD PORT"/>
    <s v="007W"/>
    <s v="GAC-QATAR"/>
    <x v="109"/>
    <s v="1x20'GP"/>
    <s v="GCXU2296888"/>
    <n v="61"/>
    <n v="6398"/>
    <s v="PIECES"/>
    <n v="26.5"/>
    <s v="SNATCH BLOCK"/>
    <s v="YES"/>
    <s v="SCN-ISND-0282S-FQ "/>
    <s v="NA"/>
    <s v="QSTS"/>
    <s v="18 WOODEN BOXES"/>
    <s v="CNY"/>
    <n v="291002.12"/>
    <s v="COOEC-QATAR"/>
    <m/>
    <s v="SUBSEA"/>
    <n v="-362"/>
    <d v="2025-08-30T00:00:00"/>
    <x v="0"/>
    <x v="1"/>
    <d v="2025-09-04T00:00:00"/>
    <n v="0.50770999999999999"/>
    <n v="147744.6863452"/>
    <n v="11057.9238"/>
    <n v="1588.0261014519999"/>
    <n v="160390.63624665199"/>
    <n v="8019.5318123325997"/>
    <n v="0"/>
    <n v="10920"/>
    <x v="2"/>
    <s v="5SI60035920692"/>
    <d v="2025-08-30T00:00:00"/>
    <m/>
    <m/>
    <x v="1"/>
    <x v="9"/>
    <x v="3"/>
  </r>
  <r>
    <n v="228"/>
    <s v="SCN-ISND-0290A-FQ"/>
    <s v="CIF"/>
    <s v="CHENNAI, INDIA"/>
    <x v="0"/>
    <s v="157-07331796"/>
    <x v="0"/>
    <x v="1"/>
    <s v="OFFICINE NICOLA GALPERTI E FIGILIO S.P.A"/>
    <s v="QR"/>
    <s v="AIR FRT"/>
    <s v="HAMAD AIR PORT"/>
    <s v="QR-8623 "/>
    <s v="GAC-QATAR"/>
    <x v="81"/>
    <s v="AIR FRT"/>
    <s v="AIR FRT"/>
    <n v="2"/>
    <n v="673"/>
    <s v="Box"/>
    <n v="1"/>
    <s v="SNATCH BLOCK"/>
    <s v="YES"/>
    <s v="RIC193516/25001859"/>
    <s v="GGPL/SE/SO/242000115"/>
    <s v="SPEM INDR WH (FSL)"/>
    <s v="18 WOODEN BOXES"/>
    <s v="EUR"/>
    <n v="99658.8"/>
    <s v="COOEC-QATAR"/>
    <m/>
    <m/>
    <n v="-414"/>
    <d v="2025-07-09T00:00:00"/>
    <x v="0"/>
    <x v="11"/>
    <d v="2025-07-12T00:00:00"/>
    <n v="4.2660799999999997"/>
    <n v="425152.413504"/>
    <m/>
    <m/>
    <n v="425152.413504"/>
    <n v="21257.6206752"/>
    <m/>
    <n v="26658"/>
    <x v="2"/>
    <s v="5AI51035080811"/>
    <d v="2025-07-10T00:00:00"/>
    <m/>
    <m/>
    <x v="1"/>
    <x v="8"/>
    <x v="7"/>
  </r>
  <r>
    <n v="229"/>
    <s v="SCN-ISND-0284A-FQ"/>
    <s v="CIF"/>
    <s v="KUALA LAMPUR, MALAYSIA"/>
    <x v="0"/>
    <s v="615-63798781"/>
    <x v="0"/>
    <x v="1"/>
    <s v="OFFICINE NICOLA GALPERTI E FIGILIO S.P.A"/>
    <s v="QR"/>
    <s v="ES-0281"/>
    <s v="HAMAD AIR PORT"/>
    <s v="ES-0281"/>
    <s v="GAC-QATAR"/>
    <x v="60"/>
    <s v="AIR FRT"/>
    <s v="AIR FRT"/>
    <n v="5"/>
    <n v="4819"/>
    <s v="CASES"/>
    <n v="1"/>
    <s v="BOLTS AND NUTS"/>
    <s v="YES"/>
    <s v="SBN-049186/25001789"/>
    <s v="Z2024KEBWS0586"/>
    <s v="SPEM INDR WH (FSL)"/>
    <s v="5 WOODEN CASES"/>
    <s v="MYR"/>
    <n v="53034.09"/>
    <s v="COOEC-QATAR"/>
    <m/>
    <m/>
    <n v="-412"/>
    <d v="2025-07-11T00:00:00"/>
    <x v="0"/>
    <x v="11"/>
    <d v="2025-07-13T00:00:00"/>
    <n v="0.87439999999999996"/>
    <n v="46373.008295999993"/>
    <n v="0"/>
    <n v="0"/>
    <n v="46373.008295999993"/>
    <n v="2318.6504147999999"/>
    <n v="1000"/>
    <n v="3719"/>
    <x v="2"/>
    <s v="5AI51035107443"/>
    <d v="2025-07-12T00:00:00"/>
    <m/>
    <m/>
    <x v="1"/>
    <x v="8"/>
    <x v="4"/>
  </r>
  <r>
    <n v="230"/>
    <s v="SCN-RUYA 09-0029S-CQ-01"/>
    <s v="FCA"/>
    <s v="ZHUHAI, CHINA"/>
    <x v="1"/>
    <s v="HNZH001"/>
    <x v="0"/>
    <x v="0"/>
    <s v="OFFSHORE OIL ENGINEERING CO. ,LTD."/>
    <s v="GAC"/>
    <s v="HAI NAM 89"/>
    <s v="RAS LAFAN PORT"/>
    <s v="TF251404"/>
    <s v="GAC-QATAR"/>
    <x v="80"/>
    <s v="BB Vsl"/>
    <s v="BB Vsl"/>
    <n v="1749"/>
    <n v="4958460"/>
    <s v="PIECES"/>
    <n v="3336.9485849053995"/>
    <s v="SEAMLESS STEEL PIPES"/>
    <s v="YES"/>
    <s v="SCN-RUYA-0086A-CNQA"/>
    <n v="4600001157"/>
    <s v="QSTS"/>
    <s v="BB VESSEL FROM CHINA"/>
    <s v="USD"/>
    <n v="7383130.0199999996"/>
    <s v="COOEC-QATAR"/>
    <m/>
    <m/>
    <n v="-397"/>
    <d v="2025-07-26T00:00:00"/>
    <x v="0"/>
    <x v="8"/>
    <d v="2025-08-23T00:00:00"/>
    <n v="3.64"/>
    <n v="26874593.272799999"/>
    <n v="1725626.7392000002"/>
    <n v="1978.886"/>
    <n v="28602198.897999998"/>
    <n v="1430109.9449"/>
    <n v="161799.5596368"/>
    <n v="1591758"/>
    <x v="4"/>
    <s v="5SI65035214141"/>
    <d v="2025-07-19T00:00:00"/>
    <m/>
    <m/>
    <x v="1"/>
    <x v="8"/>
    <x v="3"/>
  </r>
  <r>
    <n v="231"/>
    <s v="SCN-RUYA 09-0029S-CQ-02"/>
    <s v="FCA"/>
    <s v="ZHUHAI, CHINA"/>
    <x v="1"/>
    <s v="HNZH001"/>
    <x v="0"/>
    <x v="0"/>
    <s v="OFFSHORE OIL ENGINEERING CO. ,LTD."/>
    <s v="GAC"/>
    <s v="HAI NAM 89"/>
    <s v="RAS LAFAN PORT"/>
    <s v="TF251404"/>
    <s v="GAC-QATAR"/>
    <x v="80"/>
    <s v="BB Vsl"/>
    <s v="BB Vsl"/>
    <n v="2873"/>
    <n v="8772720"/>
    <s v="PIECES"/>
    <n v="6006.6679445586014"/>
    <s v="SEAMLESS STEEL PIPES"/>
    <s v="YES"/>
    <s v="SCN-RUYA-0086B-CNQA"/>
    <n v="4600001157"/>
    <s v="QSTS"/>
    <s v="BB VESSEL FROM CHINA"/>
    <s v="USD"/>
    <n v="12335367.41"/>
    <s v="COOEC-QATAR"/>
    <m/>
    <m/>
    <n v="-397"/>
    <d v="2025-07-26T00:00:00"/>
    <x v="0"/>
    <x v="8"/>
    <d v="2025-08-23T00:00:00"/>
    <n v="3.64"/>
    <n v="44900737.369999997"/>
    <n v="3053052.8392000003"/>
    <n v="3306.2483999999999"/>
    <n v="47957096.460000001"/>
    <n v="2397854.8230000003"/>
    <n v="269404.42423440004"/>
    <n v="2667659"/>
    <x v="4"/>
    <s v="5SI65035214141"/>
    <d v="2025-07-19T00:00:00"/>
    <m/>
    <m/>
    <x v="1"/>
    <x v="8"/>
    <x v="3"/>
  </r>
  <r>
    <n v="232"/>
    <s v="SCN-RUYA 09-0030S-FQ"/>
    <s v="FOB"/>
    <s v="MUNDRA, INDIA"/>
    <x v="1"/>
    <s v="CR001"/>
    <x v="0"/>
    <x v="0"/>
    <s v="WELSPUN CORP LIMITED"/>
    <s v="GAC"/>
    <s v="MV CARENS"/>
    <s v="RAS LAFAN PORT"/>
    <s v="CA25002"/>
    <s v="GAC-QATAR"/>
    <x v="110"/>
    <s v="BB Vessel"/>
    <s v="NA"/>
    <n v="1310"/>
    <n v="7420130"/>
    <s v="PIECES"/>
    <n v="0"/>
    <s v="PIPES"/>
    <s v="YES"/>
    <s v="WCL/EXP/25-26/I/1020A/COOEC"/>
    <s v="NA"/>
    <s v="GAC_OY_RLIC"/>
    <s v="3RD SHIPMENT FROM INDIA"/>
    <s v="EUR"/>
    <n v="11344768.59"/>
    <s v="COOEC-QATAR"/>
    <m/>
    <m/>
    <n v="-410"/>
    <d v="2025-07-13T00:00:00"/>
    <x v="0"/>
    <x v="8"/>
    <d v="2025-07-14T00:00:00"/>
    <n v="4.2591599999999996"/>
    <n v="48319184.587784395"/>
    <n v="1804877.0597591999"/>
    <n v="501240.61647543596"/>
    <n v="50625302.264019027"/>
    <n v="2531265.1132009514"/>
    <n v="289915.10752670636"/>
    <n v="2822590"/>
    <x v="4"/>
    <s v="5SI65035098071"/>
    <d v="2025-07-11T00:00:00"/>
    <m/>
    <m/>
    <x v="1"/>
    <x v="8"/>
    <x v="7"/>
  </r>
  <r>
    <n v="233"/>
    <s v="SCN-RUYA 09-0031S-FQ"/>
    <s v="FOB"/>
    <s v="MUNDRA, INDIA"/>
    <x v="1"/>
    <s v="CR002"/>
    <x v="0"/>
    <x v="0"/>
    <s v="WELSPUN CORP LIMITED"/>
    <s v="GAC"/>
    <s v="MV CARENS"/>
    <s v="RAS LAFAN PORT"/>
    <s v="CA25002"/>
    <s v="GAC-QATAR"/>
    <x v="110"/>
    <s v="BB Vessel"/>
    <s v="NA"/>
    <n v="31"/>
    <n v="230164"/>
    <s v="PIECES"/>
    <n v="0"/>
    <s v="PIPES"/>
    <s v="YES"/>
    <s v="WCL/EXP/25-26/I/1019A/COOEC"/>
    <s v="NA"/>
    <s v="GAC_OY_RLIC"/>
    <s v="3RD SHIPMENT FROM INDIA_02"/>
    <s v="EUR"/>
    <n v="344444.15999999997"/>
    <s v="COOEC-QATAR"/>
    <m/>
    <m/>
    <n v="-410"/>
    <d v="2025-07-13T00:00:00"/>
    <x v="0"/>
    <x v="8"/>
    <d v="2025-07-14T00:00:00"/>
    <n v="4.2591599999999996"/>
    <n v="1467042.7885055998"/>
    <n v="55985.252677199998"/>
    <n v="15230.280411827998"/>
    <n v="1538258.3215946278"/>
    <n v="76912.916079731396"/>
    <n v="8802.2567310335999"/>
    <n v="86146"/>
    <x v="4"/>
    <s v="5SI65035098071"/>
    <d v="2025-07-11T00:00:00"/>
    <m/>
    <m/>
    <x v="1"/>
    <x v="8"/>
    <x v="7"/>
  </r>
  <r>
    <n v="234"/>
    <s v="SCN-ISND-0262A-CQ"/>
    <s v="FCA"/>
    <s v="SHANGHAI, CHINA"/>
    <x v="0"/>
    <s v="157-04977696"/>
    <x v="0"/>
    <x v="1"/>
    <s v="OFFSHORE OIL ENGINEERING CO. ,LTD."/>
    <s v="QR"/>
    <s v="QR-8961"/>
    <s v="HAMAD AIR PORT"/>
    <s v="QR-8961"/>
    <s v="GAC-QATAR"/>
    <x v="111"/>
    <s v="AIR FRT"/>
    <s v="AIR FRT"/>
    <n v="140"/>
    <n v="1779"/>
    <s v="PIECES"/>
    <n v="8.6559240000000006"/>
    <s v="WIRE MESH AISI"/>
    <s v="YES"/>
    <s v="SCN-ISND-0262A-CQ"/>
    <s v="NA"/>
    <s v="QSTS"/>
    <s v="2 WOODEN BOXES  "/>
    <s v="CNY"/>
    <n v="247787.4"/>
    <s v="COOEC-QATAR"/>
    <m/>
    <m/>
    <n v="-407"/>
    <d v="2025-07-16T00:00:00"/>
    <x v="0"/>
    <x v="1"/>
    <d v="2025-07-17T00:00:00"/>
    <n v="0.50678999999999996"/>
    <n v="125576.17644599998"/>
    <n v="31194.647585999999"/>
    <n v="1567.7082403199997"/>
    <n v="158338.53227231998"/>
    <n v="7916.9266136159995"/>
    <m/>
    <n v="10817"/>
    <x v="2"/>
    <s v="5AI51035177833"/>
    <d v="2025-07-16T00:00:00"/>
    <m/>
    <m/>
    <x v="1"/>
    <x v="8"/>
    <x v="3"/>
  </r>
  <r>
    <n v="235"/>
    <s v="SCN-ISND-0271A-FQ"/>
    <s v="CIF"/>
    <s v="UK"/>
    <x v="0"/>
    <s v="607-50715254"/>
    <x v="0"/>
    <x v="1"/>
    <s v="EUROPEAN SAFETY SYSTEMS LTD"/>
    <s v="QA"/>
    <s v="QR"/>
    <s v="HAMAD AIR PORT"/>
    <s v="QR"/>
    <s v="GAC-QATAR"/>
    <x v="112"/>
    <s v="AIR FRT"/>
    <s v="AIR FRT"/>
    <n v="4"/>
    <n v="26"/>
    <s v="PIECES"/>
    <n v="0.06"/>
    <s v="BEACONS"/>
    <s v="YES"/>
    <s v="SI156790ESS"/>
    <n v="4600001157"/>
    <s v="GAC_WH (ST.24)"/>
    <s v="236 OF BUNDLES"/>
    <s v="USD"/>
    <n v="15864"/>
    <s v="COOEC-QATAR"/>
    <m/>
    <m/>
    <n v="-342"/>
    <d v="2025-09-19T00:00:00"/>
    <x v="0"/>
    <x v="14"/>
    <d v="2025-10-01T00:00:00"/>
    <n v="3.64"/>
    <n v="57744.959999999999"/>
    <m/>
    <m/>
    <n v="57744.959999999999"/>
    <n v="2887.248"/>
    <m/>
    <n v="4287"/>
    <x v="2"/>
    <s v="5AI51036344032"/>
    <d v="2025-09-20T00:00:00"/>
    <m/>
    <m/>
    <x v="1"/>
    <x v="10"/>
    <x v="9"/>
  </r>
  <r>
    <n v="236"/>
    <s v="SCN-ISND-0274S-CQ-01"/>
    <s v="CIF"/>
    <s v="SHANGHAI, CHINA"/>
    <x v="0"/>
    <s v="HDMUSHAZZVG55700"/>
    <x v="0"/>
    <x v="0"/>
    <s v="HILTI (CHINA) DISTRIBUTION LIMITED"/>
    <s v="HMM"/>
    <s v="HMM HANBADA"/>
    <s v="HAMAD PORT"/>
    <s v="0016W"/>
    <s v="GAC-QATAR"/>
    <x v="113"/>
    <s v="2x40'HQ,1x20'GP"/>
    <s v="KOSU4519618,KOSU4639742,CAIU6165484"/>
    <n v="4048"/>
    <n v="4641"/>
    <s v="PIECES"/>
    <n v="26.626000000000005"/>
    <s v="ELBOWS, CABLE LADDERS"/>
    <s v="YES"/>
    <s v="SCN-ISND-0274S-CQ-01"/>
    <s v="CGHTZX202501001838"/>
    <s v="GAC_WH (ST.24)"/>
    <s v="20 PALLETS"/>
    <s v="USD"/>
    <n v="36532"/>
    <s v="COOEC-QATAR"/>
    <s v="NA"/>
    <s v="NA"/>
    <n v="-349"/>
    <d v="2025-09-12T00:00:00"/>
    <x v="0"/>
    <x v="4"/>
    <d v="2025-09-16T00:00:00"/>
    <n v="3.64"/>
    <n v="132976.48000000001"/>
    <m/>
    <m/>
    <n v="132976.48000000001"/>
    <n v="6648.8240000000005"/>
    <m/>
    <n v="9549"/>
    <x v="2"/>
    <s v="5SI60036267746"/>
    <d v="2025-09-15T00:00:00"/>
    <m/>
    <m/>
    <x v="1"/>
    <x v="10"/>
    <x v="3"/>
  </r>
  <r>
    <n v="237"/>
    <s v="SCN-ISND-0274S-CQ-02"/>
    <s v="CIF"/>
    <s v="SHANGHAI, CHINA"/>
    <x v="0"/>
    <s v="HDMUSHAZZVG55700"/>
    <x v="0"/>
    <x v="0"/>
    <s v="HILTI (CHINA) DISTRIBUTION LIMITED"/>
    <s v="HMM"/>
    <s v="HMM HANBADA"/>
    <s v="HAMAD PORT"/>
    <s v="0016W"/>
    <s v="GAC-QATAR"/>
    <x v="113"/>
    <s v="NA"/>
    <s v="NA"/>
    <n v="34467"/>
    <n v="3968"/>
    <s v="PIECES"/>
    <n v="18.463999999999999"/>
    <s v="RISER FOE, COVER FOE,FLAT ELBOWS"/>
    <s v="YES"/>
    <s v="SCN-ISND-0274S-CQ-02"/>
    <s v="CGHTZX202501001838"/>
    <s v="GAC_WH (ST.24)"/>
    <s v="15 PALLETS"/>
    <s v="USD"/>
    <n v="35354.01"/>
    <s v="COOEC-QATAR"/>
    <s v="NA"/>
    <s v="NA"/>
    <n v="-349"/>
    <d v="2025-09-12T00:00:00"/>
    <x v="0"/>
    <x v="4"/>
    <d v="2025-09-16T00:00:00"/>
    <n v="3.64"/>
    <n v="128688.59640000001"/>
    <m/>
    <m/>
    <n v="128688.59640000001"/>
    <n v="6434.4298200000012"/>
    <m/>
    <n v="9184"/>
    <x v="2"/>
    <s v="5SI60036267746"/>
    <d v="2025-09-15T00:00:00"/>
    <m/>
    <n v="-150"/>
    <x v="1"/>
    <x v="10"/>
    <x v="3"/>
  </r>
  <r>
    <n v="238"/>
    <s v="SCN-ISND-0280S-CQ"/>
    <s v="FOB"/>
    <s v="QINGDAO, CHINA"/>
    <x v="0"/>
    <s v="COSU6424952460"/>
    <x v="0"/>
    <x v="0"/>
    <s v="OFFSHORE OIL ENGINEERING CO. ,LTD."/>
    <s v="COSCO "/>
    <s v="CMA CGM J.MADISON"/>
    <s v="HAMAD PORT"/>
    <s v="0MDEFW1MA"/>
    <s v="GAC-QATAR"/>
    <x v="114"/>
    <s v="1x40'HQ"/>
    <s v="CSNU6989532"/>
    <n v="28"/>
    <n v="2336"/>
    <s v="PIECES"/>
    <n v="15.6"/>
    <s v="TUBE HOLDERS, BEAMS"/>
    <s v="YES"/>
    <s v="SCN-ISND-0280S-CQ"/>
    <s v="NA"/>
    <s v="GAC_OY_WUK "/>
    <s v="4 WOODEN BOXES  "/>
    <s v="CNY"/>
    <n v="418389.34"/>
    <s v="COOEC-QATAR"/>
    <m/>
    <m/>
    <n v="-338"/>
    <d v="2025-09-23T00:00:00"/>
    <x v="0"/>
    <x v="12"/>
    <d v="2025-09-25T00:00:00"/>
    <n v="0.50770999999999999"/>
    <n v="212420.45181140001"/>
    <n v="11423.475"/>
    <n v="2238.4392681140002"/>
    <n v="226082.366079514"/>
    <n v="11304.118303975702"/>
    <m/>
    <n v="14204"/>
    <x v="2"/>
    <s v="5SI60036399496-1"/>
    <d v="2025-09-23T00:00:00"/>
    <m/>
    <m/>
    <x v="1"/>
    <x v="10"/>
    <x v="3"/>
  </r>
  <r>
    <n v="239"/>
    <s v="SCN-ISND-0286S-CQ"/>
    <s v="FCA"/>
    <s v="QINGDAO, CHINA"/>
    <x v="0"/>
    <s v="MEDUOV113925"/>
    <x v="0"/>
    <x v="0"/>
    <s v="OFFSHORE OIL ENGINEERING CO. ,LTD."/>
    <s v="MSC"/>
    <s v="MSC DANIT"/>
    <s v="HAMAD PORT"/>
    <s v="FK529A"/>
    <s v="GAC-QATAR"/>
    <x v="109"/>
    <s v="1x40'HQ"/>
    <s v="TRHU7477674"/>
    <n v="45"/>
    <n v="3320.8"/>
    <s v="PIECES"/>
    <n v="30.436399999999999"/>
    <s v="FLANGES"/>
    <s v="YES"/>
    <s v="SCN-ISND-0286S-CQ"/>
    <s v="NA"/>
    <s v="QSTS"/>
    <s v="10 WOODEN PALLETS"/>
    <s v="CNY"/>
    <n v="163002.91"/>
    <s v="COOEC-QATAR"/>
    <m/>
    <m/>
    <n v="-362"/>
    <d v="2025-08-30T00:00:00"/>
    <x v="0"/>
    <x v="12"/>
    <d v="2025-09-03T00:00:00"/>
    <n v="0.50770999999999999"/>
    <n v="82758.207436099998"/>
    <n v="13251.231"/>
    <n v="960.09438436100004"/>
    <n v="96969.532820460998"/>
    <n v="4848.4766410230504"/>
    <m/>
    <n v="6248"/>
    <x v="2"/>
    <s v="5SI60035920245"/>
    <d v="2025-08-30T00:00:00"/>
    <m/>
    <m/>
    <x v="1"/>
    <x v="9"/>
    <x v="3"/>
  </r>
  <r>
    <n v="240"/>
    <s v="SCN-ISND-0298S-CQ"/>
    <s v="FOB"/>
    <s v="QINGDAO, CHINA"/>
    <x v="0"/>
    <s v="COSU6425335990"/>
    <x v="0"/>
    <x v="0"/>
    <s v="OFFSHORE OIL ENGINEERING CO. ,LTD."/>
    <s v="COSCO "/>
    <s v="CMA CGM J.MADISON"/>
    <s v="HAMAD PORT"/>
    <s v="0MDEFW1MA"/>
    <s v="GAC-QATAR"/>
    <x v="114"/>
    <s v="2x40'HQ"/>
    <s v="FCIU9643055,OOCU7100255"/>
    <n v="1923"/>
    <n v="35375.199999999997"/>
    <s v="PIECES"/>
    <n v="88"/>
    <s v="MASTER LINK ASSEMBLY80T, BOW SHACKELS"/>
    <s v="YES"/>
    <s v="SCN-ISND-0298S-CQ"/>
    <s v="NA"/>
    <s v="GAC_WH (ST.24)"/>
    <s v="83 WOODEN BOXES  "/>
    <s v="CNY"/>
    <n v="3031230.59"/>
    <s v="COOEC-QATAR"/>
    <m/>
    <s v="SUBSEA"/>
    <n v="-338"/>
    <d v="2025-09-23T00:00:00"/>
    <x v="0"/>
    <x v="4"/>
    <d v="2025-09-29T00:00:00"/>
    <n v="0.50770999999999999"/>
    <n v="1538986.0828489"/>
    <n v="26502.462"/>
    <n v="15654.885448489002"/>
    <n v="1581143.4302973892"/>
    <n v="79057.171514869464"/>
    <m/>
    <n v="88741"/>
    <x v="2"/>
    <s v="5SI60036399405"/>
    <d v="2025-09-23T00:00:00"/>
    <m/>
    <n v="50"/>
    <x v="1"/>
    <x v="10"/>
    <x v="3"/>
  </r>
  <r>
    <n v="241"/>
    <s v="SCN-ISND-0301A-CQ"/>
    <s v="FOB"/>
    <s v="BEIJING, CHINA"/>
    <x v="0"/>
    <s v="157-04241252"/>
    <x v="0"/>
    <x v="1"/>
    <s v="OFFSHORE OIL ENGINEERING CO. ,LTD."/>
    <s v="QR"/>
    <s v="QR-0893"/>
    <s v="HAMAD AIR PORT"/>
    <s v="QR-0893"/>
    <s v="GAC-QATAR"/>
    <x v="100"/>
    <s v="AIR FRT"/>
    <s v="AIR FRT"/>
    <n v="150"/>
    <n v="820"/>
    <s v="PIECES"/>
    <n v="2.2000000000000002"/>
    <s v="WELDING WIRE"/>
    <s v="YES"/>
    <s v="SCN-ISND-0301A-CQ"/>
    <s v="NA"/>
    <s v="QSTS"/>
    <s v="2 WOODEN BOXES"/>
    <s v="CNY"/>
    <n v="38815.5"/>
    <s v="COOEC-QATAR"/>
    <m/>
    <m/>
    <n v="-392"/>
    <d v="2025-07-31T00:00:00"/>
    <x v="0"/>
    <x v="1"/>
    <d v="2025-08-02T00:00:00"/>
    <n v="0.50770999999999999"/>
    <n v="19707.017505"/>
    <n v="16394.158984000002"/>
    <n v="361.01176489000005"/>
    <n v="36462.188253890003"/>
    <n v="1823.1094126945002"/>
    <m/>
    <n v="3223"/>
    <x v="2"/>
    <s v="5AI51035409809"/>
    <d v="2025-07-31T00:00:00"/>
    <m/>
    <m/>
    <x v="1"/>
    <x v="8"/>
    <x v="3"/>
  </r>
  <r>
    <n v="242"/>
    <s v="SCN-ISND-0302A-FQ"/>
    <s v="CIF"/>
    <s v="KUALA LAMPUR, MALAYSIA"/>
    <x v="0"/>
    <s v="157-02724304"/>
    <x v="0"/>
    <x v="1"/>
    <s v="OFFICINE NICOLA GALPERITE/SBN INDUSTRIES SDN BHD"/>
    <s v="QR"/>
    <s v="QR-8903"/>
    <s v="HAMAD AIR PORT"/>
    <s v="QR-8903"/>
    <s v="GAC-QATAR"/>
    <x v="115"/>
    <s v="AIR FRT"/>
    <s v="AIR FRT"/>
    <n v="12"/>
    <n v="9917.02"/>
    <s v="PIECES"/>
    <n v="1.32"/>
    <s v="STEEL BOLTS AND NUTS"/>
    <s v="YES"/>
    <s v="RIC196612|25001930"/>
    <s v="NA"/>
    <s v="QSTS"/>
    <s v="10 CASES"/>
    <s v="EUR"/>
    <n v="90960.35"/>
    <s v="COOEC-QATAR"/>
    <m/>
    <m/>
    <n v="-401"/>
    <d v="2025-07-22T00:00:00"/>
    <x v="0"/>
    <x v="1"/>
    <d v="2025-07-24T00:00:00"/>
    <n v="4.2318600000000002"/>
    <n v="384931.46675100003"/>
    <m/>
    <m/>
    <n v="384931.46675100003"/>
    <n v="19246.573337550002"/>
    <n v="2309.5888005060001"/>
    <n v="24647"/>
    <x v="2"/>
    <s v="5AI51035275565"/>
    <d v="2025-07-23T00:00:00"/>
    <m/>
    <m/>
    <x v="1"/>
    <x v="8"/>
    <x v="4"/>
  </r>
  <r>
    <n v="243"/>
    <s v="SCN-ISND-0304S-FQ"/>
    <s v="CIF"/>
    <s v="PORT KLANG, MALAYSIA"/>
    <x v="0"/>
    <s v="SG12526-0018"/>
    <x v="0"/>
    <x v="0"/>
    <s v="PT CLADTEK BI-METAL MANUFACTURING"/>
    <s v="FML CONTAINER LINES"/>
    <s v="CMA CGM URAL"/>
    <s v="HAMAD PORT"/>
    <s v="0MDE9W1MA"/>
    <s v="GAC-QATAR"/>
    <x v="80"/>
    <s v="1x40'FR OT"/>
    <s v="EMCU4008199"/>
    <n v="24"/>
    <n v="16766.05"/>
    <s v="PACKAGES"/>
    <n v="60"/>
    <s v="BEND PIPES"/>
    <s v="YES"/>
    <s v="CIPL# 25-0093 CT868 6TH SHIPMENT"/>
    <s v="Z2024KEBNS0"/>
    <s v="QSTS"/>
    <s v="24 PACKAGES"/>
    <s v="USD"/>
    <n v="167006.96"/>
    <s v="COOEC-QATAR"/>
    <m/>
    <m/>
    <n v="-397"/>
    <d v="2025-07-26T00:00:00"/>
    <x v="0"/>
    <x v="1"/>
    <d v="2025-08-02T00:00:00"/>
    <n v="3.64"/>
    <n v="607905.33439999993"/>
    <m/>
    <m/>
    <n v="607905.33439999993"/>
    <n v="30395.26672"/>
    <n v="0"/>
    <n v="35795"/>
    <x v="2"/>
    <s v="5SI60035373263"/>
    <d v="2025-07-29T00:00:00"/>
    <m/>
    <m/>
    <x v="1"/>
    <x v="8"/>
    <x v="4"/>
  </r>
  <r>
    <n v="244"/>
    <s v="SCN-ISND-0292A-FQ-01"/>
    <s v="CIP"/>
    <s v="GENOA, ITALY"/>
    <x v="0"/>
    <s v="172-00219063"/>
    <x v="0"/>
    <x v="1"/>
    <s v="VIAR VALVOLE SRL VIA A. SANDRONI"/>
    <s v="QR"/>
    <s v="C80021"/>
    <s v="HAMAD AIR PORT"/>
    <s v="C80021"/>
    <s v="GAC-QATAR"/>
    <x v="92"/>
    <s v="AIR FRT"/>
    <s v="AIR FRT"/>
    <n v="13"/>
    <n v="10389"/>
    <s v="PIECES"/>
    <n v="28.94"/>
    <s v="VALVES &amp; FIRE BLANKET"/>
    <s v="YES"/>
    <s v="VE  000105"/>
    <s v="Z2024KEBWT0455"/>
    <s v="GAC_WH (ST.24)"/>
    <s v="7 PACKAGES"/>
    <s v="EUR"/>
    <n v="843070"/>
    <s v="COOEC-QATAR"/>
    <m/>
    <m/>
    <n v="-387"/>
    <d v="2025-08-05T00:00:00"/>
    <x v="0"/>
    <x v="4"/>
    <d v="2025-08-07T00:00:00"/>
    <n v="4.2740900000000002"/>
    <n v="3603357.0563000003"/>
    <m/>
    <m/>
    <n v="3603357.0563000003"/>
    <n v="180167.85281500002"/>
    <n v="19940.838"/>
    <n v="200509"/>
    <x v="2"/>
    <s v="5AI30035539310"/>
    <d v="2025-08-07T00:00:00"/>
    <m/>
    <n v="-1679"/>
    <x v="1"/>
    <x v="9"/>
    <x v="1"/>
  </r>
  <r>
    <n v="245"/>
    <s v="SCN-ISND-0293A-CQ"/>
    <s v="FCA"/>
    <s v="BEIJING, CHINA"/>
    <x v="0"/>
    <s v="157-05141883"/>
    <x v="0"/>
    <x v="1"/>
    <s v="OFFSHORE OIL ENGINEERING CO. ,LTD."/>
    <s v="QR"/>
    <s v="MH-0845"/>
    <s v="HAMAD AIR PORT"/>
    <s v="MH-0845"/>
    <s v="GAC-QATAR"/>
    <x v="116"/>
    <s v="AIR FRT"/>
    <s v="AIR FRT"/>
    <n v="2811"/>
    <n v="845"/>
    <s v="PIECES"/>
    <n v="13.2"/>
    <s v="ELECTRIC HAND DRILL"/>
    <s v="YES"/>
    <s v="SCN-ISND-0293A-CQ"/>
    <s v="NA"/>
    <s v="QSTS"/>
    <s v="10 WOODEN BOXES"/>
    <s v="CNY"/>
    <n v="111566.28"/>
    <s v="COOEC-QATAR"/>
    <m/>
    <m/>
    <n v="-391"/>
    <d v="2025-08-01T00:00:00"/>
    <x v="0"/>
    <x v="1"/>
    <d v="2025-08-03T00:00:00"/>
    <n v="0.50770999999999999"/>
    <n v="56643.316018799997"/>
    <n v="15530.341189999999"/>
    <n v="721.736572088"/>
    <n v="72895.393780888"/>
    <n v="3644.7696890444004"/>
    <m/>
    <n v="5045"/>
    <x v="2"/>
    <s v="5AI51035430741"/>
    <d v="2025-08-02T00:00:00"/>
    <m/>
    <m/>
    <x v="1"/>
    <x v="9"/>
    <x v="3"/>
  </r>
  <r>
    <n v="246"/>
    <s v="SCN-ISND-0295A-FQ"/>
    <s v="CIP"/>
    <s v="JEBEL ALI, UAE"/>
    <x v="0"/>
    <s v="155-07825322"/>
    <x v="0"/>
    <x v="1"/>
    <s v="HIMA MIDDLE EAST FZE"/>
    <s v="DHL"/>
    <s v="ES-0281"/>
    <s v="HAMAD AIR PORT"/>
    <s v="ES-0281"/>
    <s v="GAC-QATAR"/>
    <x v="80"/>
    <s v="AIR FRT"/>
    <s v="AIR FRT"/>
    <n v="106"/>
    <n v="162"/>
    <s v="PIECES"/>
    <n v="1.2600000000000002"/>
    <s v="SAFETY RELATED OUTPUT MODULE, POWER SUPPLY"/>
    <s v="YES"/>
    <s v="09072025-01"/>
    <s v="Z2024KEBWT0455"/>
    <s v="GAC_WH (ST.24)"/>
    <s v="1 PALLET"/>
    <s v="EUR"/>
    <n v="257446.58"/>
    <s v="COOEC-QATAR"/>
    <m/>
    <s v="BF Piping WPQT"/>
    <n v="-397"/>
    <d v="2025-07-26T00:00:00"/>
    <x v="0"/>
    <x v="4"/>
    <d v="2025-07-28T00:00:00"/>
    <n v="4.2740900000000002"/>
    <n v="1100349.8531122"/>
    <m/>
    <m/>
    <n v="979300.95311220002"/>
    <n v="48965.047655610004"/>
    <n v="6602.0991186732008"/>
    <n v="55967"/>
    <x v="2"/>
    <s v="5AI51035348097-1"/>
    <d v="2025-07-27T00:00:00"/>
    <m/>
    <m/>
    <x v="1"/>
    <x v="8"/>
    <x v="5"/>
  </r>
  <r>
    <n v="247"/>
    <s v="ISND-WCME-LO02"/>
    <s v="FOB"/>
    <s v="WASCO-QFZ"/>
    <x v="0"/>
    <s v="NA"/>
    <x v="0"/>
    <x v="0"/>
    <s v="WASCO COATINGS MIDDLE EAST QFZ LLC"/>
    <s v="GAC"/>
    <s v="DE BO"/>
    <s v="MARSA PORT"/>
    <s v="NA"/>
    <s v="GAC-QATAR"/>
    <x v="99"/>
    <s v="COOEC VSL"/>
    <s v="40ft TRAILER"/>
    <n v="3"/>
    <n v="1.52"/>
    <s v="PIECES"/>
    <n v="2.93"/>
    <s v="PIPES"/>
    <s v="NO"/>
    <s v="ISND-WCME-LO02"/>
    <s v="NA"/>
    <s v="DE BO VSL"/>
    <s v="LOADING AT MARSA PORT FOR DE BO VSL EXTRA 3 PIPES ADDED"/>
    <s v="USD"/>
    <n v="11890.39"/>
    <s v="COOEC-QATAR"/>
    <m/>
    <m/>
    <n v="-424"/>
    <d v="2025-06-29T00:00:00"/>
    <x v="0"/>
    <x v="13"/>
    <d v="2025-07-01T00:00:00"/>
    <n v="3.64"/>
    <n v="43281.0196"/>
    <m/>
    <n v="0"/>
    <n v="43281.0196"/>
    <n v="2164.05098"/>
    <n v="31"/>
    <n v="2445"/>
    <x v="2"/>
    <s v="5SI31034792167-1"/>
    <d v="2025-07-01T00:00:00"/>
    <m/>
    <n v="-1119"/>
    <x v="1"/>
    <x v="7"/>
    <x v="8"/>
  </r>
  <r>
    <n v="248"/>
    <s v="SCN-ISND-0292A-FQ-02"/>
    <s v="CIP"/>
    <s v="GENOA, ITALY"/>
    <x v="0"/>
    <s v="172-00219063"/>
    <x v="0"/>
    <x v="1"/>
    <s v="VIAR VALVOLE SRL VIA A. SANDRONI"/>
    <s v="QR"/>
    <s v="C80021"/>
    <s v="HAMAD AIR PORT"/>
    <s v="C80021"/>
    <s v="GAC-QATAR"/>
    <x v="92"/>
    <s v="AIR FRT"/>
    <s v="AIR FRT"/>
    <n v="2"/>
    <n v="8473"/>
    <s v="PIECES"/>
    <n v="28.94"/>
    <s v="VALVES &amp; FIRE BLANKET"/>
    <s v="YES"/>
    <s v="VE 000139"/>
    <s v="Z2024KEBWT0455"/>
    <s v="GAC_WH (ST.24)"/>
    <s v="2 PACKAGES"/>
    <s v="EUR"/>
    <n v="7012"/>
    <s v="COOEC-QATAR"/>
    <m/>
    <m/>
    <n v="-387"/>
    <d v="2025-08-05T00:00:00"/>
    <x v="0"/>
    <x v="4"/>
    <d v="2025-08-07T00:00:00"/>
    <n v="4.2740900000000002"/>
    <n v="29969.91908"/>
    <m/>
    <m/>
    <n v="29969.91908"/>
    <n v="1498.495954"/>
    <m/>
    <n v="2899"/>
    <x v="2"/>
    <s v="5AI30035539035"/>
    <d v="2025-08-07T00:00:00"/>
    <m/>
    <n v="1"/>
    <x v="1"/>
    <x v="9"/>
    <x v="1"/>
  </r>
  <r>
    <n v="249"/>
    <s v="SCN-ISND-0247S-FQ"/>
    <s v="FOB"/>
    <s v="KUANTAT PORT, MALAYSIA"/>
    <x v="0"/>
    <s v="EGLV095500068507"/>
    <x v="0"/>
    <x v="0"/>
    <s v="WASCO COATINGS SERVICES SDN BHD"/>
    <s v="EVER GREEN"/>
    <s v="CMA CGM PEGASUS"/>
    <s v="HAMAD PORT"/>
    <s v="0MDEHW1MA"/>
    <s v="GAC-QATAR"/>
    <x v="108"/>
    <s v="1x40'OT"/>
    <s v="EMCU4012898"/>
    <n v="45"/>
    <n v="23781.360000000001"/>
    <s v="PACKAGES"/>
    <n v="13.314"/>
    <s v="BEND PIPES"/>
    <s v="YES"/>
    <s v="SIPL/ISND/015/0725"/>
    <s v="NA"/>
    <s v="QSTS"/>
    <m/>
    <s v="USD"/>
    <n v="368347.16"/>
    <s v="COOEC-QATAR"/>
    <m/>
    <m/>
    <n v="-354"/>
    <d v="2025-09-07T00:00:00"/>
    <x v="0"/>
    <x v="1"/>
    <d v="2025-09-11T00:00:00"/>
    <n v="3.64"/>
    <n v="1340783.6624"/>
    <n v="13058.3012"/>
    <n v="13538.419636000002"/>
    <n v="1367380.3832360001"/>
    <n v="68369.01916180001"/>
    <n v="0"/>
    <n v="76814"/>
    <x v="2"/>
    <s v="5SI60036052244"/>
    <d v="2025-09-07T00:00:00"/>
    <m/>
    <m/>
    <x v="1"/>
    <x v="10"/>
    <x v="4"/>
  </r>
  <r>
    <n v="250"/>
    <s v="SCN-ISND-0250S-FQ"/>
    <s v="CIF"/>
    <s v="GENOA, ITALY"/>
    <x v="0"/>
    <s v="M25EXL22297QADOH"/>
    <x v="0"/>
    <x v="0"/>
    <s v="OFFICINE NICOLA GALPERTI E FIGILIO S.P.A"/>
    <s v="OPEN SEAS LINES"/>
    <s v="SLS TOPAZ"/>
    <s v="HAMAD PORT"/>
    <s v="532N"/>
    <s v="GAC-QATAR"/>
    <x v="98"/>
    <s v="LCL"/>
    <s v="CAIU9267263"/>
    <n v="3"/>
    <n v="1376.69"/>
    <s v="PACKAGES"/>
    <n v="1.2600000000000002"/>
    <s v="CARBON STEEL FLANGE"/>
    <s v="YES"/>
    <s v="PL0009842|25001561, PL0009843|25001562, PL0010639|25001560"/>
    <s v="Z2024KEBWT0380-B04"/>
    <s v="QSTS"/>
    <s v="3 PACKAGES"/>
    <s v="EUR"/>
    <n v="10576.77"/>
    <s v="COOEC-QATAR"/>
    <m/>
    <s v="Consolidated BL issued with 248S"/>
    <n v="-383"/>
    <d v="2025-08-09T00:00:00"/>
    <x v="0"/>
    <x v="1"/>
    <d v="2025-08-12T00:00:00"/>
    <n v="4.2740900000000002"/>
    <n v="45206.066889300004"/>
    <m/>
    <n v="0"/>
    <n v="45206.066889300004"/>
    <n v="2260.3033444650005"/>
    <n v="0"/>
    <n v="5060"/>
    <x v="2"/>
    <s v="5SI60035608441"/>
    <d v="2025-08-11T00:00:00"/>
    <m/>
    <n v="1400"/>
    <x v="1"/>
    <x v="9"/>
    <x v="1"/>
  </r>
  <r>
    <n v="251"/>
    <s v="SCN-ISND-0294A-QC"/>
    <s v="CIF"/>
    <s v="HAMAD AIR PORT"/>
    <x v="0"/>
    <s v="157-04613674"/>
    <x v="2"/>
    <x v="1"/>
    <s v="GULF AGENCY CO QATAR WLL"/>
    <s v="QA"/>
    <s v="QR-0870"/>
    <s v="QINGDAO, CHINA"/>
    <s v="QR-0870"/>
    <s v="GAC-QATAR"/>
    <x v="117"/>
    <s v="AIR FRT"/>
    <s v="NA"/>
    <n v="4"/>
    <n v="266"/>
    <s v="PIECES"/>
    <n v="0.48398999999999998"/>
    <s v="FLANGE TEST RING"/>
    <s v="YES"/>
    <s v="SCN-ISND-0294A-QC"/>
    <s v="NA"/>
    <s v="QINGDAO, SHANDONG"/>
    <s v="1 WOODEN BOX"/>
    <s v="CNY"/>
    <n v="14128.54"/>
    <s v="COOEC-CHINA"/>
    <m/>
    <m/>
    <n v="-386"/>
    <d v="2025-08-06T00:00:00"/>
    <x v="0"/>
    <x v="14"/>
    <d v="2025-08-06T00:00:00"/>
    <n v="0.50770999999999999"/>
    <n v="0"/>
    <m/>
    <n v="0"/>
    <n v="0"/>
    <n v="0"/>
    <n v="0"/>
    <n v="900"/>
    <x v="0"/>
    <s v="5AR51035410075"/>
    <d v="2025-07-31T00:00:00"/>
    <m/>
    <m/>
    <x v="1"/>
    <x v="9"/>
    <x v="8"/>
  </r>
  <r>
    <n v="252"/>
    <s v="SCN-ISND-0299S-CQ"/>
    <s v="FOB"/>
    <s v="QINGDAO, CHINA"/>
    <x v="0"/>
    <s v="ONEYTA5PYJ121400"/>
    <x v="0"/>
    <x v="0"/>
    <s v="OFFSHORE OIL ENGINEERING CO. ,LTD."/>
    <s v="OCEAN NETWORK EXPRESS"/>
    <s v="HMM HANBADA"/>
    <s v="HAMAD PORT"/>
    <s v="016W"/>
    <s v="GAC-QATAR"/>
    <x v="113"/>
    <s v="1x40'HQ"/>
    <s v="TCLU7974793"/>
    <n v="298"/>
    <n v="4215.0699999999961"/>
    <s v="PIECES"/>
    <n v="28.248999999999999"/>
    <s v="PIPE SUPPORT"/>
    <s v="YES"/>
    <s v="SCN-ISND-0299S-CQ"/>
    <s v="NA"/>
    <s v="GAC_OY_WUK "/>
    <s v="15 WOODEN BOXES"/>
    <s v="CNY"/>
    <n v="511654.72"/>
    <s v="COOEC-QATAR"/>
    <m/>
    <m/>
    <n v="-349"/>
    <d v="2025-09-12T00:00:00"/>
    <x v="0"/>
    <x v="12"/>
    <d v="2025-09-15T00:00:00"/>
    <n v="0.50770999999999999"/>
    <n v="259772.21789119998"/>
    <n v="13251.231"/>
    <n v="2730.234488912"/>
    <n v="275753.68338011199"/>
    <n v="13787.684169005601"/>
    <n v="0"/>
    <n v="19188"/>
    <x v="2"/>
    <s v="5SI60036254247"/>
    <d v="2025-09-14T00:00:00"/>
    <m/>
    <m/>
    <x v="1"/>
    <x v="10"/>
    <x v="3"/>
  </r>
  <r>
    <n v="253"/>
    <s v="SCN-ISND-0306S-FQ"/>
    <s v="CIF"/>
    <s v="MUMBAI , INDIA"/>
    <x v="0"/>
    <s v="JNP/25-26/HMD/0135"/>
    <x v="0"/>
    <x v="0"/>
    <s v="KOSO INDIA PRIVATE LIMITED PLANT-2"/>
    <s v="PENDING"/>
    <s v="SOUL OF KOLKATA"/>
    <s v="HAMAD PORT"/>
    <s v="2589W"/>
    <s v="GAC-QATAR"/>
    <x v="118"/>
    <s v="LCL"/>
    <s v="UNSU0136776"/>
    <n v="2"/>
    <n v="607"/>
    <s v="PACKAGES"/>
    <m/>
    <s v="VALVES"/>
    <s v="YES"/>
    <s v="PENDING"/>
    <s v="Z2024KEBNT0553"/>
    <s v="GAC_WH (ST.24)"/>
    <s v="2 WOODEN BOXES"/>
    <s v="USD"/>
    <n v="80778.3"/>
    <s v="COOEC-QATAR"/>
    <m/>
    <m/>
    <n v="-234"/>
    <d v="2026-01-05T00:00:00"/>
    <x v="0"/>
    <x v="4"/>
    <d v="2026-01-14T00:00:00"/>
    <n v="3.64"/>
    <n v="294033.01200000005"/>
    <m/>
    <n v="0"/>
    <n v="294033.01200000005"/>
    <n v="14701.650600000003"/>
    <n v="0"/>
    <n v="20152"/>
    <x v="2"/>
    <s v="5SI60038630464"/>
    <d v="2026-01-13T00:00:00"/>
    <m/>
    <n v="50"/>
    <x v="2"/>
    <x v="3"/>
    <x v="7"/>
  </r>
  <r>
    <n v="254"/>
    <s v="SCN-ISND-0307R-QQ"/>
    <s v="CIF"/>
    <s v="DOHA-QATAR"/>
    <x v="0"/>
    <s v="NA"/>
    <x v="0"/>
    <x v="2"/>
    <s v="LEADING MARINE (HK) CO.,LIMITED"/>
    <s v="NA"/>
    <s v="BY ROAD"/>
    <s v="DOHA-QATAR"/>
    <s v="C80021"/>
    <s v="GAC-QATAR"/>
    <x v="119"/>
    <s v="ROAD"/>
    <s v="AIR FRT"/>
    <n v="54"/>
    <n v="251.6"/>
    <s v="PIECES"/>
    <n v="1.33"/>
    <s v="BUOY SMOKE MK9  "/>
    <s v="YES"/>
    <s v="WRHK250081"/>
    <s v="Z2024KEBNT0770"/>
    <s v="GAC_CHEM_WUK"/>
    <s v="1 PALLET_ 'DG' CARGO"/>
    <s v="USD"/>
    <n v="43200"/>
    <s v="COOEC-QATAR"/>
    <m/>
    <m/>
    <n v="-385"/>
    <d v="2025-08-07T00:00:00"/>
    <x v="0"/>
    <x v="15"/>
    <d v="2025-08-07T00:00:00"/>
    <m/>
    <n v="0"/>
    <m/>
    <n v="0"/>
    <n v="0"/>
    <n v="0"/>
    <n v="0"/>
    <m/>
    <x v="1"/>
    <s v="NA"/>
    <d v="2025-08-07T00:00:00"/>
    <m/>
    <m/>
    <x v="1"/>
    <x v="9"/>
    <x v="8"/>
  </r>
  <r>
    <n v="255"/>
    <s v="SCN-RUYA 09-0032S-CQ"/>
    <s v="CIF"/>
    <s v="SHANGHAI, CHINA"/>
    <x v="1"/>
    <s v="HDMUSHAA40282000"/>
    <x v="0"/>
    <x v="0"/>
    <s v="ROC-MASTER PIPING SOLUTIONS LTD."/>
    <s v="HMM"/>
    <s v="HMM SAPPHIRE"/>
    <s v="HAMAD PORT"/>
    <s v="0007W"/>
    <s v="GAC-QATAR"/>
    <x v="109"/>
    <s v="1x20'GP,4x40'HQ"/>
    <s v="HMMU2163286,HMMU4281668,HMMU4284883,HMMU4285107,HMMU4285370"/>
    <n v="7429"/>
    <n v="104726"/>
    <s v="PIECES"/>
    <n v="71.92"/>
    <s v="BOULTS AND NUTS"/>
    <s v="YES"/>
    <s v="RM2409066-15"/>
    <s v="Z2024SFLXBWO1002"/>
    <s v="QSTS"/>
    <s v="127 PACKAGES"/>
    <s v="USD"/>
    <n v="986678.98"/>
    <s v="COOEC-QATAR"/>
    <m/>
    <m/>
    <n v="-362"/>
    <d v="2025-08-30T00:00:00"/>
    <x v="0"/>
    <x v="1"/>
    <d v="2025-03-01T00:00:00"/>
    <n v="3.64"/>
    <n v="3591511.4871999999"/>
    <m/>
    <n v="0"/>
    <n v="3591511.4871999999"/>
    <n v="179575.57436"/>
    <n v="200"/>
    <n v="201725"/>
    <x v="2"/>
    <s v="5SI60035871533"/>
    <d v="2025-08-27T00:00:00"/>
    <m/>
    <n v="200"/>
    <x v="1"/>
    <x v="9"/>
    <x v="3"/>
  </r>
  <r>
    <n v="256"/>
    <s v="SCN-RUYA 09-0033S-CQ"/>
    <s v="CIF"/>
    <s v="TIANJIN, CHINA"/>
    <x v="1"/>
    <s v="HDMUTSNA80447700"/>
    <x v="0"/>
    <x v="0"/>
    <s v="OFFSHORE OIL ENGINEERING CO. ,LTD."/>
    <s v="HMM"/>
    <s v="HMM HANBADA"/>
    <s v="HAMAD PORT"/>
    <s v="V0016W"/>
    <s v="GAC-QATAR"/>
    <x v="113"/>
    <s v="3x40'HQ"/>
    <s v="HMMU6271632,HMMU6640010,KOCU4994623"/>
    <n v="56"/>
    <n v="21890"/>
    <s v="SETS"/>
    <n v="87.119999999999976"/>
    <s v="SEAMLESS COATED BENDS"/>
    <s v="YES"/>
    <s v="SCN-RUYA-0096-CNQA"/>
    <s v="NA"/>
    <s v="QSTS"/>
    <s v="16 WOODEN BOXES"/>
    <s v="USD"/>
    <n v="304634.21000000002"/>
    <s v="COOEC-QATAR"/>
    <m/>
    <m/>
    <n v="-349"/>
    <d v="2025-09-12T00:00:00"/>
    <x v="0"/>
    <x v="1"/>
    <d v="2025-09-15T00:00:00"/>
    <n v="3.64"/>
    <n v="1108868.5244000002"/>
    <m/>
    <n v="0"/>
    <n v="1108868.5244000002"/>
    <n v="55443.426220000016"/>
    <n v="0"/>
    <n v="62596"/>
    <x v="2"/>
    <s v="5SI60036241561"/>
    <d v="2025-09-14T00:00:00"/>
    <m/>
    <n v="99"/>
    <x v="1"/>
    <x v="10"/>
    <x v="3"/>
  </r>
  <r>
    <n v="257"/>
    <s v="SCN-RUYA 09-0034S-CQ-01"/>
    <s v="CIF"/>
    <s v="SHANGHAI, CHINA"/>
    <x v="1"/>
    <s v="MEDUOS903120"/>
    <x v="0"/>
    <x v="0"/>
    <s v="ROC-MASTER PIPING SOLUTIONS LTD."/>
    <s v="MSC"/>
    <s v="MSC CATERINA"/>
    <s v="HAMAD PORT"/>
    <s v="QK531W"/>
    <s v="GAC-QATAR"/>
    <x v="120"/>
    <s v="1x20'&amp; 4x40'HQ"/>
    <s v="MEDU2341821,MEDU7341510,MEDU8858977,MSDU6889019,MSDU8460893"/>
    <n v="210"/>
    <n v="90358"/>
    <s v="PIECES"/>
    <n v="31.55"/>
    <s v="FLANGES"/>
    <s v="YES"/>
    <s v="RM2409066-16A"/>
    <s v="Z2024SFLXBWO1002"/>
    <s v="QSTS"/>
    <s v="61 PLY WOOD CASES"/>
    <s v="USD"/>
    <n v="896642.43"/>
    <s v="COOEC-QATAR"/>
    <m/>
    <m/>
    <n v="-360"/>
    <d v="2025-09-01T00:00:00"/>
    <x v="0"/>
    <x v="1"/>
    <d v="2025-09-04T00:00:00"/>
    <n v="3.64"/>
    <n v="3263778.4452000004"/>
    <m/>
    <n v="0"/>
    <n v="3263778.4452000004"/>
    <n v="163188.92226000002"/>
    <n v="19782.670671200001"/>
    <n v="183372"/>
    <x v="2"/>
    <s v="5SI60035992406"/>
    <d v="2025-09-03T00:00:00"/>
    <m/>
    <n v="200"/>
    <x v="1"/>
    <x v="10"/>
    <x v="3"/>
  </r>
  <r>
    <n v="258"/>
    <s v="SCN-RUYA 09-0034S-CQ-02"/>
    <s v="CIF"/>
    <s v="SHANGHAI, CHINA"/>
    <x v="1"/>
    <s v="MEDUOS694893"/>
    <x v="0"/>
    <x v="0"/>
    <s v="ROC-MASTER PIPING SOLUTIONS LTD."/>
    <s v="MSC"/>
    <s v="MSC CATERINA"/>
    <s v="HAMAD PORT"/>
    <s v="QK531W"/>
    <s v="GAC-QATAR"/>
    <x v="120"/>
    <s v="1x20'&amp; 3x40'HQ"/>
    <s v="FCIU2644105,CAAU8658759,FFAU1727717,FFAU3818204"/>
    <n v="984"/>
    <n v="69873.919999999998"/>
    <s v="PIECES"/>
    <n v="68.921798899999999"/>
    <s v="FLANGES, GASKETS, BOLTS &amp; NUTS"/>
    <s v="YES"/>
    <s v="RM2409066-16B"/>
    <s v="Z2024SFLXBWO1002"/>
    <s v="QSTS"/>
    <s v="PLY WOOD CASES"/>
    <s v="USD"/>
    <n v="1001677.09"/>
    <s v="COOEC-QATAR"/>
    <m/>
    <m/>
    <n v="-360"/>
    <d v="2025-09-01T00:00:00"/>
    <x v="0"/>
    <x v="1"/>
    <d v="2025-09-04T00:00:00"/>
    <n v="3.64"/>
    <n v="3646104.6076000002"/>
    <m/>
    <n v="0"/>
    <n v="3646104.6076000002"/>
    <n v="182305.23038000002"/>
    <n v="22026.627645600001"/>
    <n v="204732"/>
    <x v="2"/>
    <s v="5SI60035997827"/>
    <d v="2025-09-03T00:00:00"/>
    <m/>
    <n v="150"/>
    <x v="1"/>
    <x v="10"/>
    <x v="3"/>
  </r>
  <r>
    <n v="259"/>
    <s v="SCN-RUYA 09-0035A-CQ"/>
    <s v="CIF"/>
    <s v="SHANGHAI, CHINA"/>
    <x v="1"/>
    <s v="NA"/>
    <x v="0"/>
    <x v="1"/>
    <s v="CANCELLED"/>
    <s v="QA"/>
    <s v="NA"/>
    <s v="HAMAD AIR PORT"/>
    <s v="NA"/>
    <s v="GAC-QATAR"/>
    <x v="121"/>
    <s v="AIR FRT"/>
    <s v="NA"/>
    <n v="2"/>
    <n v="948"/>
    <s v="PIECES"/>
    <n v="1.078784"/>
    <s v="CANCELLED"/>
    <s v="YES"/>
    <s v="RM2409066-17"/>
    <s v="NA"/>
    <s v="QSTS"/>
    <s v="1 PLYWOOD CASE"/>
    <s v="USD"/>
    <n v="0"/>
    <s v="COOEC-QATAR"/>
    <m/>
    <m/>
    <n v="-380"/>
    <d v="2025-08-12T00:00:00"/>
    <x v="1"/>
    <x v="2"/>
    <d v="2025-08-12T00:00:00"/>
    <n v="0"/>
    <n v="0"/>
    <m/>
    <n v="0"/>
    <n v="0"/>
    <n v="0"/>
    <n v="0"/>
    <n v="0"/>
    <x v="1"/>
    <s v="NA"/>
    <d v="2025-08-12T00:00:00"/>
    <m/>
    <m/>
    <x v="1"/>
    <x v="9"/>
    <x v="3"/>
  </r>
  <r>
    <n v="260"/>
    <s v="SCN-ISND-0316S-FQ"/>
    <s v="CIF"/>
    <s v="CHENNAI, INDIA"/>
    <x v="0"/>
    <s v="2526CHE00317"/>
    <x v="0"/>
    <x v="0"/>
    <s v="OFFICINE NICOLA GALPERITE FIGLIO SPA/GOODRICH"/>
    <s v="LIGI LOGISTICS"/>
    <s v="CELSIUS EINDHOEVEN"/>
    <s v="HAMAD PORT"/>
    <s v="V018W"/>
    <s v="GAC-QATAR"/>
    <x v="122"/>
    <s v="LCL"/>
    <s v="MOTU0329346"/>
    <n v="616"/>
    <n v="2691"/>
    <s v="PIECES"/>
    <n v="4.3630000000000004"/>
    <s v="GASKETS"/>
    <s v="YES"/>
    <s v="RIC198486|25002061"/>
    <s v="Z2024SFLXBWO1002"/>
    <s v="QSTS"/>
    <s v="4 PLY WOOD BOXES"/>
    <s v="EUR"/>
    <n v="373095.3"/>
    <s v="COOEC-QATAR"/>
    <m/>
    <m/>
    <n v="-352"/>
    <d v="2025-09-09T00:00:00"/>
    <x v="0"/>
    <x v="1"/>
    <d v="2025-09-22T00:00:00"/>
    <n v="4.2740900000000002"/>
    <n v="1594642.890777"/>
    <n v="0"/>
    <n v="0"/>
    <n v="1594642.890777"/>
    <n v="79732.14453885"/>
    <n v="0"/>
    <n v="89800"/>
    <x v="2"/>
    <s v="5SI60036302132"/>
    <d v="2025-09-17T00:00:00"/>
    <m/>
    <n v="100"/>
    <x v="1"/>
    <x v="10"/>
    <x v="7"/>
  </r>
  <r>
    <n v="261"/>
    <s v="SCN-ISND-0317S-CQ"/>
    <s v="FOB"/>
    <s v="QINGDAO, CHINA"/>
    <x v="0"/>
    <s v="QGD2132860"/>
    <x v="0"/>
    <x v="0"/>
    <s v="OFFSHORE OIL ENGINEERING CO. ,LTD."/>
    <s v="CMA-CGM"/>
    <s v="CMA CGM ALEXANDER VON HUMBOLDT"/>
    <s v="HAMAD PORT"/>
    <s v="0MDELW1MA"/>
    <s v="GAC-QATAR"/>
    <x v="114"/>
    <s v="2x40'HQ"/>
    <s v="CMAU5278719,TCKU7347395"/>
    <n v="570"/>
    <n v="46.679999999999993"/>
    <s v="PIECES"/>
    <n v="46.679999999999993"/>
    <s v="GASKETS"/>
    <s v="YES"/>
    <s v="SCN-ISND-0317S-CQ"/>
    <s v="NA"/>
    <s v="GAC_WH (ST.24)"/>
    <s v="13 WOODEN BOXES"/>
    <s v="CNY"/>
    <n v="686361.08"/>
    <s v="COOEC-QATAR"/>
    <m/>
    <m/>
    <n v="-338"/>
    <d v="2025-09-23T00:00:00"/>
    <x v="0"/>
    <x v="4"/>
    <d v="2025-09-24T00:00:00"/>
    <n v="0.50770999999999999"/>
    <n v="348472.38392679999"/>
    <n v="13342.6188"/>
    <n v="3618.150027268"/>
    <n v="365433.15275406797"/>
    <n v="18271.6576377034"/>
    <n v="0"/>
    <n v="23722"/>
    <x v="2"/>
    <s v="5SI60036386619"/>
    <d v="2025-09-22T00:00:00"/>
    <m/>
    <n v="50"/>
    <x v="1"/>
    <x v="10"/>
    <x v="3"/>
  </r>
  <r>
    <n v="262"/>
    <s v="SCN-ISND-DB2-01"/>
    <s v="CIF"/>
    <s v="QINGDAO, CHINA"/>
    <x v="0"/>
    <s v="2503QD001"/>
    <x v="0"/>
    <x v="0"/>
    <s v="OFFSHORE OIL ENGINEERING CO. ,LTD."/>
    <s v="GAC"/>
    <s v="DE BO 2"/>
    <s v="RAS LAFAN PORT"/>
    <n v="2503"/>
    <s v="GAC-QATAR"/>
    <x v="123"/>
    <s v="COOEC VSL"/>
    <s v="COOEC Vsl"/>
    <n v="3"/>
    <n v="2181860.2999999998"/>
    <s v="PIECES"/>
    <n v="107185.38"/>
    <s v="GREEN FIELD JACKET"/>
    <s v="YES"/>
    <s v="SCN-ISND-DB2-01"/>
    <s v="GC21110900"/>
    <s v="OFFSHORE"/>
    <s v="3 JACKET"/>
    <s v="USD"/>
    <n v="18341517.77"/>
    <s v="COOEC-QATAR"/>
    <m/>
    <m/>
    <n v="-344"/>
    <d v="2025-09-17T00:00:00"/>
    <x v="0"/>
    <x v="13"/>
    <d v="2025-09-20T00:00:00"/>
    <n v="3.64"/>
    <n v="66763124.682800002"/>
    <m/>
    <n v="0"/>
    <n v="66763124.682800002"/>
    <n v="3338156.2341400003"/>
    <n v="400578.7480968"/>
    <n v="3739135"/>
    <x v="4"/>
    <s v="5SI65035608488"/>
    <d v="2025-08-11T00:00:00"/>
    <m/>
    <m/>
    <x v="1"/>
    <x v="10"/>
    <x v="3"/>
  </r>
  <r>
    <n v="263"/>
    <s v="SCN-ISND-DB2-02"/>
    <s v="CIF"/>
    <s v="QINGDAO, CHINA"/>
    <x v="0"/>
    <s v="2503QD002"/>
    <x v="0"/>
    <x v="0"/>
    <s v="OFFSHORE OIL ENGINEERING CO. ,LTD."/>
    <s v="GAC"/>
    <s v="DE BO 2"/>
    <s v="RAS LAFAN PORT"/>
    <n v="2503"/>
    <s v="GAC-QATAR"/>
    <x v="123"/>
    <s v="COOEC VSL"/>
    <s v="COOEC Vsl"/>
    <n v="3"/>
    <n v="54246.69"/>
    <s v="PIECES"/>
    <n v="69.272999999999996"/>
    <s v="INSURANCE PILE S007, T007, V009"/>
    <s v="YES"/>
    <s v="SCN-ISND-DB2-02"/>
    <s v="GC21110900"/>
    <s v="OFFSHORE"/>
    <s v="3 INSURANCE PILES"/>
    <s v="USD"/>
    <n v="174186.2"/>
    <s v="COOEC-QATAR"/>
    <m/>
    <m/>
    <n v="-344"/>
    <d v="2025-09-17T00:00:00"/>
    <x v="0"/>
    <x v="13"/>
    <d v="2025-09-20T00:00:00"/>
    <n v="3.64"/>
    <n v="634037.76800000004"/>
    <m/>
    <n v="0"/>
    <n v="634037.76800000004"/>
    <n v="31701.888400000003"/>
    <n v="0"/>
    <n v="37102"/>
    <x v="4"/>
    <s v="5SI65035608495"/>
    <d v="2025-08-11T00:00:00"/>
    <m/>
    <m/>
    <x v="1"/>
    <x v="10"/>
    <x v="3"/>
  </r>
  <r>
    <n v="264"/>
    <s v="SCN-ISND-DB2-03"/>
    <s v="FOB"/>
    <s v="QINGDAO, CHINA"/>
    <x v="0"/>
    <s v="2503QD003"/>
    <x v="1"/>
    <x v="0"/>
    <s v="OFFSHORE OIL ENGINEERING CO. ,LTD."/>
    <s v="GAC"/>
    <s v="DE BO 2"/>
    <s v="RAS LAFAN PORT"/>
    <n v="2503"/>
    <s v="GAC-QATAR"/>
    <x v="123"/>
    <s v="COOEC VSL"/>
    <s v="COOEC Vsl"/>
    <n v="2"/>
    <n v="36835"/>
    <s v="SET"/>
    <n v="2544"/>
    <s v="SCAFOLDS"/>
    <s v="YES"/>
    <s v="SCN-ISND-DB2-03"/>
    <s v="GC21110900"/>
    <s v="OFFSHORE"/>
    <s v="2 SCAFOLDS"/>
    <s v="CNY"/>
    <n v="303980.49"/>
    <s v="COOEC-QATAR"/>
    <m/>
    <m/>
    <n v="-344"/>
    <d v="2025-09-17T00:00:00"/>
    <x v="0"/>
    <x v="13"/>
    <d v="2025-09-20T00:00:00"/>
    <n v="0.50770999999999999"/>
    <n v="154333.93457789999"/>
    <n v="33001.15"/>
    <n v="1873.3508457789999"/>
    <n v="189208.43542367898"/>
    <n v="9460.4217711839501"/>
    <n v="0"/>
    <n v="9460"/>
    <x v="5"/>
    <s v="5SI65036265968"/>
    <d v="2025-09-15T00:00:00"/>
    <m/>
    <n v="-2900"/>
    <x v="1"/>
    <x v="10"/>
    <x v="3"/>
  </r>
  <r>
    <n v="265"/>
    <s v="SCN-ISND-DB2-04"/>
    <s v="FOB"/>
    <s v="QINGDAO, CHINA"/>
    <x v="0"/>
    <s v="2503QD004"/>
    <x v="1"/>
    <x v="0"/>
    <s v="OFFSHORE OIL ENGINEERING CO. ,LTD."/>
    <s v="GAC"/>
    <s v="DE BO 2"/>
    <s v="RAS LAFAN PORT"/>
    <n v="2503"/>
    <s v="GAC-QATAR"/>
    <x v="123"/>
    <s v="COOEC VSL"/>
    <s v="COOEC Vsl"/>
    <n v="2"/>
    <n v="19697.490000000002"/>
    <s v="SET"/>
    <n v="1190.49"/>
    <s v="ACCESS LADDER"/>
    <s v="YES"/>
    <s v="SCN-ISND-DB2-04"/>
    <s v="GC21110900"/>
    <s v="OFFSHORE"/>
    <s v="2 ACCESS LADDER"/>
    <s v="CNY"/>
    <n v="1532196.42"/>
    <s v="COOEC-QATAR"/>
    <m/>
    <m/>
    <n v="-344"/>
    <d v="2025-09-17T00:00:00"/>
    <x v="0"/>
    <x v="13"/>
    <d v="2025-09-20T00:00:00"/>
    <n v="0.50770999999999999"/>
    <n v="777911.44439819991"/>
    <n v="43155.35"/>
    <n v="8210.6679439819982"/>
    <n v="829277.46234218183"/>
    <n v="41463.873117109091"/>
    <n v="0"/>
    <n v="41464"/>
    <x v="5"/>
    <s v="5SI65036243172"/>
    <d v="2025-09-14T00:00:00"/>
    <m/>
    <n v="-5400"/>
    <x v="1"/>
    <x v="10"/>
    <x v="3"/>
  </r>
  <r>
    <n v="266"/>
    <s v="SCN-ISND-DB2-05"/>
    <s v="FOB"/>
    <s v="QINGDAO, CHINA"/>
    <x v="0"/>
    <s v="2503QD005"/>
    <x v="1"/>
    <x v="0"/>
    <s v="OFFSHORE OIL ENGINEERING CO. ,LTD."/>
    <s v="GAC"/>
    <s v="DE BO 2"/>
    <s v="RAS LAFAN PORT"/>
    <n v="2503"/>
    <s v="GAC-QATAR"/>
    <x v="123"/>
    <s v="COOEC VSL"/>
    <s v="COOEC Vsl"/>
    <n v="40"/>
    <n v="174740"/>
    <s v="PIECES"/>
    <n v="44.43"/>
    <s v="GRILLAGE, SLINGS, SHACKELS"/>
    <s v="YES"/>
    <s v="SCN-ISND-DB2-05"/>
    <s v="GC21110900"/>
    <s v="OFFSHORE"/>
    <s v="28 PACKAGES OF GRILLAGE, SLINGS AND SHACKELS"/>
    <s v="CNY"/>
    <n v="3848032"/>
    <s v="COOEC-QATAR"/>
    <m/>
    <m/>
    <n v="-344"/>
    <d v="2025-09-17T00:00:00"/>
    <x v="0"/>
    <x v="13"/>
    <d v="2025-09-20T00:00:00"/>
    <n v="0.50770999999999999"/>
    <n v="1953684.32672"/>
    <n v="49755.58"/>
    <n v="20034.3990672"/>
    <n v="2023474.3057872001"/>
    <n v="101173.71528936001"/>
    <n v="0"/>
    <n v="101174"/>
    <x v="5"/>
    <s v="5SI65036252795"/>
    <d v="2025-09-14T00:00:00"/>
    <m/>
    <n v="-12122.105960320001"/>
    <x v="1"/>
    <x v="10"/>
    <x v="3"/>
  </r>
  <r>
    <n v="267"/>
    <s v="SCN-ISND-XSL-01-1"/>
    <s v="FOB"/>
    <s v="QINGDAO, CHINA"/>
    <x v="0"/>
    <s v="SLD2507A"/>
    <x v="1"/>
    <x v="0"/>
    <s v="OFFSHORE OIL ENGINEERING CO. ,LTD."/>
    <s v="GAC"/>
    <s v="XIN SI LU"/>
    <s v="RAS LAFAN PORT"/>
    <n v="2507"/>
    <s v="GAC-QATAR"/>
    <x v="123"/>
    <s v="COOEC VSL"/>
    <s v="COOEC Vsl"/>
    <n v="3047"/>
    <n v="316268.21000000002"/>
    <s v="PIECES"/>
    <n v="708"/>
    <s v="PROJECT CARGO FOR VARIOUS ITEMS"/>
    <s v="YES"/>
    <s v="SCN-ISND-XSL-01-1"/>
    <s v="GC21110900"/>
    <s v="OFFSHORE"/>
    <s v="3047 PACKAGES -TI Cargo"/>
    <s v="CNY"/>
    <n v="49730023.939999998"/>
    <s v="COOEC-QATAR"/>
    <m/>
    <m/>
    <n v="-344"/>
    <d v="2025-09-17T00:00:00"/>
    <x v="0"/>
    <x v="13"/>
    <d v="2025-09-20T00:00:00"/>
    <n v="0.50770999999999999"/>
    <n v="25248430.454577398"/>
    <n v="507710"/>
    <n v="257561.40454577398"/>
    <n v="25958537.85912317"/>
    <n v="1297926.8929561586"/>
    <n v="0"/>
    <n v="1297927"/>
    <x v="5"/>
    <s v="5SI65036265970"/>
    <d v="2025-09-15T00:00:00"/>
    <m/>
    <n v="-151890.58272746438"/>
    <x v="1"/>
    <x v="10"/>
    <x v="3"/>
  </r>
  <r>
    <n v="268"/>
    <s v="SCN-ISND-XSL-01-2"/>
    <s v="FOB"/>
    <s v="QINGDAO, CHINA"/>
    <x v="0"/>
    <s v="SLD2507B"/>
    <x v="1"/>
    <x v="0"/>
    <s v="OFFSHORE OIL ENGINEERING CO. ,LTD."/>
    <s v="GAC"/>
    <s v="XIN SI LU"/>
    <s v="RAS LAFAN PORT"/>
    <n v="2507"/>
    <s v="GAC-QATAR"/>
    <x v="123"/>
    <s v="COOEC VSL"/>
    <s v="COOEC Vsl"/>
    <n v="277"/>
    <n v="154393.31"/>
    <s v="PIECES"/>
    <n v="261.58"/>
    <s v="PROJECT CARGO FOR VARIOUS ITEMS"/>
    <s v="YES"/>
    <s v="SCN-ISND-XSL-01-2"/>
    <s v="GC21110900"/>
    <s v="OFFSHORE"/>
    <s v="1984 PACKAGES -TI Cargo"/>
    <s v="CNY"/>
    <n v="17754270.510000002"/>
    <s v="COOEC-QATAR"/>
    <m/>
    <m/>
    <n v="-344"/>
    <d v="2025-09-17T00:00:00"/>
    <x v="0"/>
    <x v="13"/>
    <d v="2025-09-20T00:00:00"/>
    <n v="0.50770999999999999"/>
    <n v="9014020.6806321014"/>
    <n v="507710"/>
    <n v="95217.306806321008"/>
    <n v="9616947.9874384217"/>
    <n v="480847.39937192108"/>
    <n v="0"/>
    <n v="480847"/>
    <x v="5"/>
    <s v="5SI65036265794"/>
    <d v="2025-09-15T00:00:00"/>
    <m/>
    <n v="-54484.124083792609"/>
    <x v="1"/>
    <x v="10"/>
    <x v="3"/>
  </r>
  <r>
    <n v="269"/>
    <s v="SCN-ISND-XSL-01-3"/>
    <s v="FOB"/>
    <s v="QINGDAO, CHINA"/>
    <x v="0"/>
    <s v="SLD2507C"/>
    <x v="1"/>
    <x v="0"/>
    <s v="OFFSHORE OIL ENGINEERING CO. ,LTD."/>
    <s v="GAC"/>
    <s v="XIN SI LU"/>
    <s v="RAS LAFAN PORT"/>
    <n v="2507"/>
    <s v="GAC-QATAR"/>
    <x v="123"/>
    <s v="COOEC VSL"/>
    <s v="COOEC Vsl"/>
    <n v="238"/>
    <n v="181769.16"/>
    <s v="PIECES"/>
    <n v="334.35"/>
    <s v="PROJECT CARGO FOR VARIOUS ITEMS"/>
    <s v="YES"/>
    <s v="SCN-ISND-XSL-01-3"/>
    <s v="GC21110900"/>
    <s v="OFFSHORE"/>
    <s v="1494 PACKAGES -TI Cargo"/>
    <s v="CNY"/>
    <n v="9751308.3499999996"/>
    <s v="COOEC-QATAR"/>
    <m/>
    <m/>
    <n v="-344"/>
    <d v="2025-09-17T00:00:00"/>
    <x v="0"/>
    <x v="13"/>
    <d v="2025-09-20T00:00:00"/>
    <n v="0.50770999999999999"/>
    <n v="4950836.7623784998"/>
    <n v="507710"/>
    <n v="54585.467623785"/>
    <n v="5511307.7200022852"/>
    <n v="275565.38600011426"/>
    <n v="0"/>
    <n v="275565"/>
    <x v="5"/>
    <s v="5SI65036265718"/>
    <d v="2025-09-15T00:00:00"/>
    <m/>
    <n v="-30105.020574270999"/>
    <x v="1"/>
    <x v="10"/>
    <x v="3"/>
  </r>
  <r>
    <n v="270"/>
    <s v="SCN-ISND-XSL-01-4"/>
    <s v="FOB"/>
    <s v="QINGDAO, CHINA"/>
    <x v="0"/>
    <s v="SLD2507D"/>
    <x v="1"/>
    <x v="0"/>
    <s v="OFFSHORE OIL ENGINEERING CO. ,LTD."/>
    <s v="GAC"/>
    <s v="XIN SI LU"/>
    <s v="RAS LAFAN PORT"/>
    <n v="2507"/>
    <s v="GAC-QATAR"/>
    <x v="123"/>
    <s v="COOEC VSL"/>
    <s v="COOEC Vsl"/>
    <n v="88"/>
    <n v="845"/>
    <s v="PIECES"/>
    <n v="8"/>
    <s v="LEADING CHAIN, SHACKELS, SLINGS"/>
    <s v="YES"/>
    <s v="SCN-ISND-XSL-01-4"/>
    <s v="GC21110900"/>
    <s v="OFFSHORE"/>
    <s v="11PACKAGES -TI Cargo"/>
    <s v="CNY"/>
    <n v="640200"/>
    <s v="COOEC-QATAR"/>
    <m/>
    <m/>
    <n v="-344"/>
    <d v="2025-09-17T00:00:00"/>
    <x v="0"/>
    <x v="13"/>
    <d v="2025-09-20T00:00:00"/>
    <n v="0.50770999999999999"/>
    <n v="325035.94199999998"/>
    <n v="253855"/>
    <n v="5788.9094200000009"/>
    <n v="124418.38142000011"/>
    <n v="6220.9190710000057"/>
    <n v="0"/>
    <n v="6221"/>
    <x v="5"/>
    <s v="5SI65036265464"/>
    <d v="2025-09-15T00:00:00"/>
    <m/>
    <n v="-5400"/>
    <x v="1"/>
    <x v="10"/>
    <x v="3"/>
  </r>
  <r>
    <n v="271"/>
    <s v="SCN-ISND-XSL-02"/>
    <s v="FOB"/>
    <s v="QINGDAO, CHINA"/>
    <x v="0"/>
    <s v="SLD2507E"/>
    <x v="1"/>
    <x v="0"/>
    <s v="OFFSHORE OIL ENGINEERING CO. ,LTD."/>
    <s v="GAC"/>
    <s v="XIN SI LU"/>
    <s v="RAS LAFAN PORT"/>
    <n v="2507"/>
    <s v="GAC-QATAR"/>
    <x v="123"/>
    <s v="COOEC VSL"/>
    <s v="COOEC Vsl"/>
    <n v="41"/>
    <n v="489.43"/>
    <s v="PIECES"/>
    <n v="4.8"/>
    <s v="FIELD COMMUNICATION, TESTERS "/>
    <s v="NO"/>
    <s v="SCN-ISND-XSL-02"/>
    <s v="GC21110900"/>
    <s v="OFFSHORE"/>
    <s v="4 WOODEN BOXES -TI Cargo"/>
    <s v="CNY"/>
    <n v="1128044.08"/>
    <s v="COOEC-QATAR"/>
    <m/>
    <m/>
    <n v="-344"/>
    <d v="2025-09-17T00:00:00"/>
    <x v="0"/>
    <x v="13"/>
    <d v="2025-09-20T00:00:00"/>
    <n v="0.50770999999999999"/>
    <n v="572719.25985680008"/>
    <n v="33001.15"/>
    <n v="6057.2040985680014"/>
    <n v="583069.33395536803"/>
    <n v="29153.466697768403"/>
    <n v="0"/>
    <n v="29153"/>
    <x v="5"/>
    <s v="5SI65036265478"/>
    <d v="2025-09-15T00:00:00"/>
    <m/>
    <n v="-5400"/>
    <x v="1"/>
    <x v="10"/>
    <x v="3"/>
  </r>
  <r>
    <n v="272"/>
    <s v="SCN-ISND-XSL-03"/>
    <s v="FOB"/>
    <s v="QINGDAO, CHINA"/>
    <x v="0"/>
    <s v="SLD2507F"/>
    <x v="0"/>
    <x v="0"/>
    <s v="OFFSHORE OIL ENGINEERING CO. ,LTD."/>
    <s v="GAC"/>
    <s v="XIN SI LU"/>
    <s v="RAS LAFAN PORT"/>
    <n v="2507"/>
    <s v="GAC-QATAR"/>
    <x v="123"/>
    <s v="COOEC VSL"/>
    <s v="COOEC Vsl"/>
    <n v="231"/>
    <n v="13.8"/>
    <s v="PIECES"/>
    <n v="1.1000000000000001"/>
    <s v="BRUSHES, SPRAY BOTTLE, SHOVEL, GLOVES,TORCH"/>
    <s v="NO"/>
    <s v="SCN-ISND-XSL-03"/>
    <s v="GC21110900"/>
    <s v="OFFSHORE"/>
    <s v="1 WOODEN BOX "/>
    <s v="CNY"/>
    <n v="684.68"/>
    <s v="COOEC-QATAR"/>
    <m/>
    <m/>
    <n v="-344"/>
    <d v="2025-09-17T00:00:00"/>
    <x v="0"/>
    <x v="13"/>
    <d v="2025-09-20T00:00:00"/>
    <n v="0.50770999999999999"/>
    <n v="347.61888279999999"/>
    <n v="7615.65"/>
    <n v="79.632688827999999"/>
    <n v="8042.9015716280001"/>
    <n v="402.14507858140001"/>
    <n v="0"/>
    <n v="1302"/>
    <x v="4"/>
    <s v="5SI65035621709"/>
    <d v="2025-08-14T00:00:00"/>
    <m/>
    <m/>
    <x v="1"/>
    <x v="10"/>
    <x v="3"/>
  </r>
  <r>
    <n v="273"/>
    <s v="SCN-ISND-XSL-04"/>
    <s v="FOB"/>
    <s v="QINGDAO, CHINA"/>
    <x v="0"/>
    <s v="SLD2507G"/>
    <x v="0"/>
    <x v="0"/>
    <s v="OFFSHORE OIL ENGINEERING CO. ,LTD."/>
    <s v="GAC"/>
    <s v="XIN SI LU"/>
    <s v="RAS LAFAN PORT"/>
    <n v="2507"/>
    <s v="GAC-QATAR"/>
    <x v="123"/>
    <s v="COOEC VSL"/>
    <s v="COOEC Vsl"/>
    <n v="7"/>
    <n v="768.9"/>
    <s v="PIECES"/>
    <n v="1.24"/>
    <s v="SEAMLESS TUBULAR"/>
    <s v="NO"/>
    <s v="SCN-ISND-XSL-04"/>
    <s v="GC21110900"/>
    <s v="OFFSHORE"/>
    <s v="1 WOODEN PALLET "/>
    <s v="USD"/>
    <n v="1938.31"/>
    <s v="COOEC-QATAR"/>
    <m/>
    <m/>
    <n v="-344"/>
    <d v="2025-09-17T00:00:00"/>
    <x v="0"/>
    <x v="13"/>
    <d v="2025-09-20T00:00:00"/>
    <n v="3.64"/>
    <n v="7055.4484000000002"/>
    <n v="25385.5"/>
    <n v="324.40948400000002"/>
    <n v="32765.357884000001"/>
    <n v="1638.2678942000002"/>
    <n v="0"/>
    <n v="2538"/>
    <x v="4"/>
    <s v="5SI65035620241"/>
    <d v="2025-08-14T00:00:00"/>
    <m/>
    <m/>
    <x v="1"/>
    <x v="10"/>
    <x v="3"/>
  </r>
  <r>
    <n v="274"/>
    <s v="SCN-ISND-XSL-05-1"/>
    <s v="FOB"/>
    <s v="QINGDAO, CHINA"/>
    <x v="0"/>
    <s v="SLD2507H"/>
    <x v="1"/>
    <x v="0"/>
    <s v="OFFSHORE OIL ENGINEERING CO. ,LTD."/>
    <s v="GAC"/>
    <s v="XIN SI LU"/>
    <s v="RAS LAFAN PORT"/>
    <n v="2507"/>
    <s v="GAC-QATAR"/>
    <x v="123"/>
    <s v="COOEC VSL"/>
    <s v="COOEC Vsl"/>
    <n v="7"/>
    <n v="362.79999999999984"/>
    <s v="PIECES"/>
    <n v="3.5200000000000005"/>
    <s v="GAS FLOW METERS, TOOLS ETC."/>
    <s v="NO"/>
    <s v="SCN-ISND-XSL-05-1"/>
    <s v="GC21110900"/>
    <s v="OFFSHORE"/>
    <s v="4 WOODEN BOXES"/>
    <s v="CNY"/>
    <n v="139589"/>
    <s v="COOEC-QATAR"/>
    <m/>
    <m/>
    <n v="-344"/>
    <d v="2025-09-17T00:00:00"/>
    <x v="0"/>
    <x v="13"/>
    <d v="2025-09-20T00:00:00"/>
    <n v="0.50770999999999999"/>
    <n v="70870.731190000006"/>
    <n v="150000"/>
    <n v="1470.2723119000002"/>
    <n v="143542.1535019"/>
    <n v="7177.1076750950006"/>
    <n v="1000"/>
    <n v="7177"/>
    <x v="5"/>
    <s v="5SI65036265445"/>
    <d v="2025-09-15T00:00:00"/>
    <n v="4955.3499999999995"/>
    <n v="-150"/>
    <x v="1"/>
    <x v="10"/>
    <x v="3"/>
  </r>
  <r>
    <n v="275"/>
    <s v="SCN-ISND-XSL-05-2"/>
    <s v="FOB"/>
    <s v="QINGDAO, CHINA"/>
    <x v="0"/>
    <s v="SLD2507I"/>
    <x v="1"/>
    <x v="0"/>
    <s v="OFFSHORE OIL ENGINEERING CO. ,LTD."/>
    <s v="GAC"/>
    <s v="XIN SI LU"/>
    <s v="RAS LAFAN PORT"/>
    <n v="2507"/>
    <s v="GAC-QATAR"/>
    <x v="123"/>
    <s v="COOEC VSL"/>
    <s v="COOEC Vsl"/>
    <n v="8121"/>
    <n v="7683.68"/>
    <s v="PIECES"/>
    <n v="75.819999999999993"/>
    <s v="40FT CONTAINER, HOSES, TORCH ETC."/>
    <s v="NO"/>
    <s v="SCN-ISND-XSL-05-2"/>
    <s v="GC21110900"/>
    <s v="OFFSHORE"/>
    <s v="418 PACKAGES"/>
    <s v="CNY"/>
    <n v="674345"/>
    <s v="COOEC-QATAR"/>
    <m/>
    <m/>
    <n v="-344"/>
    <d v="2025-09-17T00:00:00"/>
    <x v="0"/>
    <x v="13"/>
    <d v="2025-09-20T00:00:00"/>
    <n v="0.50770999999999999"/>
    <n v="342371.69994999998"/>
    <n v="500000"/>
    <n v="5962.2669995000006"/>
    <n v="488442.84694950003"/>
    <n v="24422.142347475004"/>
    <n v="5000"/>
    <n v="24422"/>
    <x v="5"/>
    <s v="5SI65036265427"/>
    <d v="2025-09-15T00:00:00"/>
    <n v="113746.12"/>
    <n v="-150"/>
    <x v="1"/>
    <x v="10"/>
    <x v="3"/>
  </r>
  <r>
    <n v="276"/>
    <s v="SCN-ISND-XSL-05-3"/>
    <s v="FOB"/>
    <s v="QINGDAO, CHINA"/>
    <x v="0"/>
    <s v="SLD2507J"/>
    <x v="1"/>
    <x v="0"/>
    <s v="OFFSHORE OIL ENGINEERING CO. ,LTD."/>
    <s v="GAC"/>
    <s v="XIN SI LU"/>
    <s v="RAS LAFAN PORT"/>
    <n v="2507"/>
    <s v="GAC-QATAR"/>
    <x v="123"/>
    <s v="COOEC VSL"/>
    <s v="COOEC Vsl"/>
    <n v="3207"/>
    <n v="4998"/>
    <s v="PIECES"/>
    <n v="20.329999999999998"/>
    <s v="CONTAINER, HEATING ELEMENTS, SHACKELS"/>
    <s v="NO"/>
    <s v="SCN-ISND-XSL-05-3"/>
    <s v="GC21110900"/>
    <s v="OFFSHORE"/>
    <s v="14 PACKAGES"/>
    <s v="CNY"/>
    <n v="154153"/>
    <s v="COOEC-QATAR"/>
    <m/>
    <m/>
    <n v="-344"/>
    <d v="2025-09-17T00:00:00"/>
    <x v="0"/>
    <x v="13"/>
    <d v="2025-09-20T00:00:00"/>
    <n v="0.50770999999999999"/>
    <n v="78265.019629999995"/>
    <n v="279240.5"/>
    <n v="3575.0551962999998"/>
    <n v="272184.80482629995"/>
    <n v="13609.240241314998"/>
    <n v="0"/>
    <n v="13609"/>
    <x v="5"/>
    <s v="5SI65036264816"/>
    <d v="2025-09-15T00:00:00"/>
    <m/>
    <n v="-1400"/>
    <x v="1"/>
    <x v="10"/>
    <x v="3"/>
  </r>
  <r>
    <n v="277"/>
    <s v="SCN-ISND-XSL-05-4"/>
    <s v="FOB"/>
    <s v="QINGDAO, CHINA"/>
    <x v="0"/>
    <s v="SLD2507K"/>
    <x v="1"/>
    <x v="0"/>
    <s v="OFFSHORE OIL ENGINEERING CO. ,LTD."/>
    <s v="GAC"/>
    <s v="XIN SI LU"/>
    <s v="RAS LAFAN PORT"/>
    <n v="2507"/>
    <s v="GAC-QATAR"/>
    <x v="123"/>
    <s v="COOEC VSL"/>
    <s v="COOEC Vsl"/>
    <n v="248"/>
    <n v="9695"/>
    <s v="PIECES"/>
    <n v="36"/>
    <s v="20' CONTAINER, ELECTRICAL DISTRIBUTION BOX, CABLES ETC."/>
    <s v="NO"/>
    <s v="SCN-ISND-XSL-05-4"/>
    <s v="GC21110900"/>
    <s v="OFFSHORE"/>
    <s v="15 PACKAGES"/>
    <s v="CNY"/>
    <n v="216020"/>
    <s v="COOEC-QATAR"/>
    <m/>
    <m/>
    <n v="-344"/>
    <d v="2025-09-17T00:00:00"/>
    <x v="0"/>
    <x v="13"/>
    <d v="2025-09-20T00:00:00"/>
    <n v="0.50770999999999999"/>
    <n v="109675.51420000001"/>
    <n v="279240.5"/>
    <n v="3889.1601419999997"/>
    <n v="392805.17434199998"/>
    <n v="19640.258717100001"/>
    <n v="0"/>
    <n v="19640"/>
    <x v="5"/>
    <s v="5SI65036264664"/>
    <d v="2025-09-15T00:00:00"/>
    <m/>
    <n v="-2900"/>
    <x v="1"/>
    <x v="10"/>
    <x v="3"/>
  </r>
  <r>
    <n v="278"/>
    <s v="SCN-ISND-XSL-06-1"/>
    <s v="FOB"/>
    <s v="QINGDAO, CHINA"/>
    <x v="0"/>
    <s v="SLD2507L"/>
    <x v="0"/>
    <x v="0"/>
    <s v="OFFSHORE OIL ENGINEERING CO. ,LTD."/>
    <s v="GAC"/>
    <s v="XIN SI LU"/>
    <s v="RAS LAFAN PORT"/>
    <n v="2507"/>
    <s v="GAC-QATAR"/>
    <x v="123"/>
    <s v="COOEC VSL"/>
    <s v="COOEC Vsl"/>
    <n v="3338"/>
    <n v="1320.4499999999998"/>
    <s v="PIECES"/>
    <n v="5.3272499999999994"/>
    <s v="THERMOCOUPLE WIRE, INSULATION WIRES ETC."/>
    <s v="NO"/>
    <s v="SCN-ISND-XSL-06-1"/>
    <s v="GC21110900"/>
    <s v="OFFSHORE"/>
    <s v="5 WOODEN BOXES"/>
    <s v="CNY"/>
    <n v="22154"/>
    <s v="COOEC-QATAR"/>
    <m/>
    <m/>
    <n v="-344"/>
    <d v="2025-09-17T00:00:00"/>
    <x v="0"/>
    <x v="13"/>
    <d v="2025-09-20T00:00:00"/>
    <n v="0.50770999999999999"/>
    <n v="11247.807339999999"/>
    <n v="25385.5"/>
    <n v="366.33307339999999"/>
    <n v="36999.640413399997"/>
    <n v="1849.9820206699999"/>
    <n v="0"/>
    <n v="2750"/>
    <x v="4"/>
    <s v="5SI65035626645"/>
    <d v="2025-08-12T00:00:00"/>
    <m/>
    <m/>
    <x v="1"/>
    <x v="10"/>
    <x v="3"/>
  </r>
  <r>
    <n v="279"/>
    <s v="SCN-ISND-XSL-06-2"/>
    <s v="FOB"/>
    <s v="QINGDAO, CHINA"/>
    <x v="0"/>
    <s v="SLD2507M"/>
    <x v="0"/>
    <x v="0"/>
    <s v="OFFSHORE OIL ENGINEERING CO. ,LTD."/>
    <s v="GAC"/>
    <s v="XIN SI LU"/>
    <s v="RAS LAFAN PORT"/>
    <n v="2507"/>
    <s v="GAC-QATAR"/>
    <x v="123"/>
    <s v="COOEC VSL"/>
    <s v="COOEC Vsl"/>
    <n v="11274"/>
    <n v="5318.6"/>
    <s v="PIECES"/>
    <n v="15.22"/>
    <s v="PPE, TOOLS, BUCKELES ETC."/>
    <s v="NO"/>
    <s v="SCN-ISND-XSL-06-2"/>
    <s v="GC21110900"/>
    <s v="OFFSHORE"/>
    <s v="5 WOODEN BOXES"/>
    <s v="CNY"/>
    <n v="758661.2"/>
    <s v="COOEC-QATAR"/>
    <m/>
    <m/>
    <n v="-344"/>
    <d v="2025-09-17T00:00:00"/>
    <x v="0"/>
    <x v="13"/>
    <d v="2025-09-20T00:00:00"/>
    <n v="0.50770999999999999"/>
    <n v="385179.87785199995"/>
    <n v="76156.5"/>
    <n v="4613.3637785199999"/>
    <n v="461276.81163051998"/>
    <n v="23063.840581526001"/>
    <n v="0"/>
    <n v="28464"/>
    <x v="4"/>
    <s v="5SI65035626299"/>
    <d v="2025-08-12T00:00:00"/>
    <m/>
    <m/>
    <x v="1"/>
    <x v="10"/>
    <x v="3"/>
  </r>
  <r>
    <n v="280"/>
    <s v="SCN-ISND-XSL-06-3"/>
    <s v="FOB"/>
    <s v="QINGDAO, CHINA"/>
    <x v="0"/>
    <s v="SLD2507N"/>
    <x v="0"/>
    <x v="0"/>
    <s v="OFFSHORE OIL ENGINEERING CO. ,LTD."/>
    <s v="GAC"/>
    <s v="XIN SI LU"/>
    <s v="RAS LAFAN PORT"/>
    <n v="2507"/>
    <s v="GAC-QATAR"/>
    <x v="123"/>
    <s v="COOEC VSL"/>
    <s v="COOEC Vsl"/>
    <n v="21937"/>
    <n v="18805.080000000002"/>
    <s v="PIECES"/>
    <n v="38.760000000000005"/>
    <s v="PPE, TOOLS, BUCKELES ETC."/>
    <s v="NO"/>
    <s v="SCN-ISND-XSL-06-3"/>
    <s v="GC21110900"/>
    <s v="OFFSHORE"/>
    <s v="30 WOODEN BOXES AND PALLETS"/>
    <s v="CNY"/>
    <n v="918626.32"/>
    <s v="COOEC-QATAR"/>
    <m/>
    <m/>
    <n v="-344"/>
    <d v="2025-09-17T00:00:00"/>
    <x v="0"/>
    <x v="13"/>
    <d v="2025-09-20T00:00:00"/>
    <n v="0.50770999999999999"/>
    <n v="466395.76892719994"/>
    <n v="76156.5"/>
    <n v="5425.5226892720002"/>
    <n v="547977.79161647195"/>
    <n v="27398.889580823597"/>
    <n v="0"/>
    <n v="32799"/>
    <x v="4"/>
    <s v="5SI65035705058"/>
    <d v="2025-08-12T00:00:00"/>
    <m/>
    <m/>
    <x v="1"/>
    <x v="10"/>
    <x v="3"/>
  </r>
  <r>
    <n v="281"/>
    <s v="SCN-ISND-XSL-07"/>
    <s v="CIF"/>
    <s v="QINGDAO, CHINA"/>
    <x v="0"/>
    <s v="SLD2507P"/>
    <x v="0"/>
    <x v="0"/>
    <s v="OFFSHORE OIL ENGINEERING CO. ,LTD."/>
    <s v="GAC"/>
    <s v="XIN SI LU"/>
    <s v="RAS LAFAN PORT"/>
    <n v="2507"/>
    <s v="GAC-QATAR"/>
    <x v="123"/>
    <s v="COOEC VSL"/>
    <s v="COOEC Vsl"/>
    <n v="6"/>
    <n v="353010.49"/>
    <s v="SET"/>
    <n v="3495.471"/>
    <s v="BOAT LANDING"/>
    <s v="NO"/>
    <s v="SCN-ISND-XSL-07"/>
    <s v="GC21110900"/>
    <s v="OFFSHORE"/>
    <s v="12 PACKAGES"/>
    <s v="USD"/>
    <n v="3090133.59"/>
    <s v="COOEC-QATAR"/>
    <m/>
    <m/>
    <n v="-344"/>
    <d v="2025-09-17T00:00:00"/>
    <x v="0"/>
    <x v="13"/>
    <d v="2025-09-20T00:00:00"/>
    <n v="3.64"/>
    <n v="11248086.2676"/>
    <m/>
    <n v="0"/>
    <n v="11248086.2676"/>
    <n v="562404.31338000007"/>
    <n v="0"/>
    <n v="630293"/>
    <x v="4"/>
    <s v="5SI65035658480"/>
    <d v="2025-08-14T00:00:00"/>
    <m/>
    <m/>
    <x v="1"/>
    <x v="10"/>
    <x v="3"/>
  </r>
  <r>
    <n v="282"/>
    <s v="SCN-ISND-XSL-10"/>
    <s v="FOB"/>
    <s v="QINGDAO, CHINA"/>
    <x v="0"/>
    <s v="SLD2507Q"/>
    <x v="1"/>
    <x v="0"/>
    <s v="OFFSHORE OIL ENGINEERING CO. ,LTD."/>
    <s v="GAC"/>
    <s v="XIN SI LU"/>
    <s v="RAS LAFAN PORT"/>
    <n v="2507"/>
    <s v="GAC-QATAR"/>
    <x v="123"/>
    <s v="COOEC VSL"/>
    <s v="COOEC Vsl"/>
    <n v="1"/>
    <n v="30658.400000000001"/>
    <s v="SET"/>
    <n v="1125"/>
    <s v="SCAFOLD"/>
    <s v="NO"/>
    <s v="SCN-ISND-XSL-10"/>
    <s v="GC21110900"/>
    <s v="OFFSHORE"/>
    <s v="12 PACKAGES"/>
    <s v="CNY"/>
    <n v="5176471"/>
    <s v="COOEC-QATAR"/>
    <m/>
    <m/>
    <n v="-344"/>
    <d v="2025-09-17T00:00:00"/>
    <x v="0"/>
    <x v="13"/>
    <d v="2025-09-20T00:00:00"/>
    <n v="0.50770999999999999"/>
    <n v="2628146.0914099999"/>
    <n v="177698.5"/>
    <n v="28058.445914100001"/>
    <n v="2833903.0373240998"/>
    <n v="141695.15186620501"/>
    <n v="0"/>
    <n v="141695"/>
    <x v="5"/>
    <s v="5SI65036264282"/>
    <d v="2025-09-15T00:00:00"/>
    <m/>
    <n v="-16168.876548459999"/>
    <x v="1"/>
    <x v="10"/>
    <x v="3"/>
  </r>
  <r>
    <n v="283"/>
    <s v="SCN-ISND-XSL-11"/>
    <s v="FOB"/>
    <s v="QINGDAO, CHINA"/>
    <x v="0"/>
    <s v="SLD2507R"/>
    <x v="0"/>
    <x v="0"/>
    <s v="OFFSHORE OIL ENGINEERING CO. ,LTD."/>
    <s v="GAC"/>
    <s v="XIN SI LU"/>
    <s v="RAS LAFAN PORT"/>
    <n v="2507"/>
    <s v="GAC-QATAR"/>
    <x v="123"/>
    <s v="COOEC VSL"/>
    <s v="COOEC Vsl"/>
    <n v="40"/>
    <n v="3583.5299999999997"/>
    <s v="SET"/>
    <n v="5.76"/>
    <s v="CARBON STEEL SEAMLESS PIPES"/>
    <s v="NO"/>
    <s v="SCN-ISND-XSL-11"/>
    <s v="GC21110900"/>
    <s v="OFFSHORE"/>
    <s v="2 WOODEN PALLET"/>
    <s v="USD"/>
    <n v="10707.64"/>
    <s v="COOEC-QATAR"/>
    <m/>
    <m/>
    <n v="-344"/>
    <d v="2025-09-17T00:00:00"/>
    <x v="0"/>
    <x v="13"/>
    <d v="2025-09-20T00:00:00"/>
    <n v="3.64"/>
    <n v="38975.809600000001"/>
    <n v="20308.400000000001"/>
    <n v="592.84209600000008"/>
    <n v="59877.051696000002"/>
    <n v="2993.8525848000004"/>
    <n v="0"/>
    <n v="4394"/>
    <x v="4"/>
    <s v="5SI65035660339"/>
    <d v="2025-08-14T00:00:00"/>
    <m/>
    <m/>
    <x v="1"/>
    <x v="10"/>
    <x v="3"/>
  </r>
  <r>
    <n v="284"/>
    <s v="SCN-ISND-XSL-13"/>
    <s v="CIF"/>
    <s v="QINGDAO, CHINA"/>
    <x v="0"/>
    <s v="SLD2507S"/>
    <x v="0"/>
    <x v="0"/>
    <s v="OFFSHORE OIL ENGINEERING CO. ,LTD."/>
    <s v="GAC"/>
    <s v="XIN SI LU"/>
    <s v="RAS LAFAN PORT"/>
    <n v="2507"/>
    <s v="GAC-QATAR"/>
    <x v="123"/>
    <s v="COOEC VSL"/>
    <s v="COOEC Vsl"/>
    <n v="12"/>
    <n v="2787038.76"/>
    <s v="SET"/>
    <n v="3459.4069999999997"/>
    <s v="PILES"/>
    <s v="NO"/>
    <s v="SCN-ISND-XSL-13"/>
    <s v="GC21110900"/>
    <s v="OFFSHORE"/>
    <s v="54 PACKAGES"/>
    <s v="USD"/>
    <n v="8942791.5399999991"/>
    <s v="COOEC-QATAR"/>
    <m/>
    <m/>
    <n v="-344"/>
    <d v="2025-09-17T00:00:00"/>
    <x v="0"/>
    <x v="13"/>
    <d v="2025-09-20T00:00:00"/>
    <n v="3.64"/>
    <n v="32551761.205599997"/>
    <m/>
    <n v="0"/>
    <n v="32551761.205599997"/>
    <n v="1627588.0602799999"/>
    <n v="0"/>
    <n v="1823299"/>
    <x v="4"/>
    <s v="5SI65035657297"/>
    <d v="2025-08-14T00:00:00"/>
    <m/>
    <m/>
    <x v="1"/>
    <x v="10"/>
    <x v="3"/>
  </r>
  <r>
    <n v="285"/>
    <s v="SCN-ISND-0320S-FQ"/>
    <s v="FOB"/>
    <s v="PASIR GUDANG, MALAYSIA"/>
    <x v="0"/>
    <s v="CMRHMD015225A"/>
    <x v="0"/>
    <x v="0"/>
    <s v="OFFICINE NICOLA GALPERTI E FIGILIO S.P.A"/>
    <s v="CMR GLOBAL"/>
    <s v="CMA CGM PEGASUS"/>
    <s v="HAMAD PORT"/>
    <s v="0MDEHW1MA"/>
    <s v="GAC-QATAR"/>
    <x v="114"/>
    <s v="LCL"/>
    <s v="TRHU2552970"/>
    <n v="6"/>
    <n v="6471"/>
    <s v="PIECES"/>
    <n v="5.5566000000000004"/>
    <s v="GASKETS"/>
    <s v="YES"/>
    <s v="RIC198240|25002110"/>
    <s v="NA"/>
    <s v="QSTS"/>
    <s v="4 PLY WOODS BOXES"/>
    <s v="EUR"/>
    <n v="51619.199999999997"/>
    <s v="COOEC-QATAR"/>
    <m/>
    <m/>
    <n v="-338"/>
    <d v="2025-09-23T00:00:00"/>
    <x v="0"/>
    <x v="1"/>
    <d v="2025-09-29T00:00:00"/>
    <n v="4.2740900000000002"/>
    <n v="220625.106528"/>
    <m/>
    <n v="0"/>
    <n v="220625.106528"/>
    <n v="11031.255326400002"/>
    <n v="0"/>
    <n v="13931"/>
    <x v="2"/>
    <s v="5SI60036429509"/>
    <d v="2025-09-25T00:00:00"/>
    <m/>
    <m/>
    <x v="1"/>
    <x v="10"/>
    <x v="4"/>
  </r>
  <r>
    <n v="286"/>
    <s v="SCN-ISND-0321S-CQ"/>
    <s v="FOB"/>
    <s v="QINGDAO, CHINA"/>
    <x v="0"/>
    <s v="177GHSHSQ4920"/>
    <x v="0"/>
    <x v="0"/>
    <s v="OFFSHORE OIL ENGINEERING CO. ,LTD."/>
    <s v="MSC"/>
    <s v="MSC RAVENNA "/>
    <s v="HAMAD PORT"/>
    <s v="QK534W"/>
    <s v="GAC-QATAR"/>
    <x v="124"/>
    <s v="7x40'HQ"/>
    <s v="FCIU9240213,MEDU4584991,MEDU7809237,MSDU8203771,MSMU8063254,MSNU5306586,MSNU8529156"/>
    <n v="174"/>
    <n v="41001.5"/>
    <s v="PIECES"/>
    <n v="229.8"/>
    <s v="SLINGS"/>
    <s v="YES"/>
    <s v="SCN-ISND-0321S-CQ"/>
    <s v="NA"/>
    <s v="GAC_OY_WUK "/>
    <s v="41 PACKAGES"/>
    <s v="CNY"/>
    <n v="674909.52"/>
    <s v="COOEC-QATAR"/>
    <m/>
    <m/>
    <n v="-317"/>
    <d v="2025-10-14T00:00:00"/>
    <x v="0"/>
    <x v="12"/>
    <d v="2025-10-15T00:00:00"/>
    <n v="0.51014000000000004"/>
    <n v="344298.34253280004"/>
    <n v="46922.677200000006"/>
    <n v="3912.210197328001"/>
    <n v="395133.22993012809"/>
    <n v="19756.661496506407"/>
    <n v="0"/>
    <n v="25407"/>
    <x v="2"/>
    <s v="5SI60036773383"/>
    <d v="2025-10-12T00:00:00"/>
    <m/>
    <n v="250"/>
    <x v="1"/>
    <x v="0"/>
    <x v="3"/>
  </r>
  <r>
    <n v="287"/>
    <s v="SCN-ISND-0322A-CQ"/>
    <s v="FCA"/>
    <s v="BEIJING, CHINA"/>
    <x v="0"/>
    <s v="157-05142631"/>
    <x v="0"/>
    <x v="1"/>
    <s v="OFFSHORE OIL ENGINEERING CO. ,LTD."/>
    <s v="QR"/>
    <s v="MF-0845"/>
    <s v="HAMAD AIR PORT"/>
    <s v="MF-0845"/>
    <s v="GAC-QATAR"/>
    <x v="125"/>
    <s v="AIR FRT"/>
    <s v="AIR FRT"/>
    <n v="324"/>
    <n v="186"/>
    <s v="SET"/>
    <n v="1.1000000000000001"/>
    <s v="BALL VALVE, PLUGS"/>
    <s v="YES"/>
    <s v="SCN-ISND-0322A-CQ"/>
    <s v="NA"/>
    <s v="QSTS"/>
    <s v="54 PACKAGES"/>
    <s v="CNY"/>
    <n v="18017.060000000001"/>
    <s v="COOEC-QATAR"/>
    <m/>
    <m/>
    <n v="-376"/>
    <d v="2025-08-16T00:00:00"/>
    <x v="0"/>
    <x v="1"/>
    <d v="2025-08-18T00:00:00"/>
    <n v="0.50770999999999999"/>
    <n v="9147.4415325999998"/>
    <n v="3514.6224750000001"/>
    <n v="126.620640076"/>
    <n v="12788.684647676"/>
    <n v="639.43423238380001"/>
    <n v="0"/>
    <n v="1539"/>
    <x v="2"/>
    <s v="5AI51035690421"/>
    <d v="2025-08-17T00:00:00"/>
    <m/>
    <m/>
    <x v="1"/>
    <x v="9"/>
    <x v="3"/>
  </r>
  <r>
    <n v="288"/>
    <s v="SCN-ISND-0326A-CQ"/>
    <s v="FCA"/>
    <s v="BEIJING, CHINA"/>
    <x v="0"/>
    <s v="157-05144495"/>
    <x v="0"/>
    <x v="1"/>
    <s v="OFFSHORE OIL ENGINEERING CO. ,LTD."/>
    <s v="QR"/>
    <s v="MF-0845"/>
    <s v="HAMAD AIR PORT"/>
    <s v="MF-0845"/>
    <s v="GAC-QATAR"/>
    <x v="126"/>
    <s v="AIR FRT"/>
    <s v="AIR FRT"/>
    <n v="8"/>
    <n v="364"/>
    <s v="PIECES"/>
    <n v="2"/>
    <s v="TEST RINGS"/>
    <s v="YES"/>
    <s v="SCN-ISND-0326A-CQ"/>
    <s v="NA"/>
    <s v="QSTS"/>
    <s v="2 PACKAGES"/>
    <s v="CNY"/>
    <n v="48008.4"/>
    <s v="COOEC-QATAR"/>
    <m/>
    <m/>
    <n v="-368"/>
    <d v="2025-08-24T00:00:00"/>
    <x v="0"/>
    <x v="1"/>
    <d v="2025-08-24T00:00:00"/>
    <n v="0.50770999999999999"/>
    <n v="24374.344764000001"/>
    <n v="6560.6286199999995"/>
    <n v="309.34973384"/>
    <n v="31244.323117840002"/>
    <n v="1562.2161558920002"/>
    <n v="0"/>
    <n v="2962"/>
    <x v="2"/>
    <s v="5AI51035793895"/>
    <d v="2025-08-23T00:00:00"/>
    <m/>
    <m/>
    <x v="1"/>
    <x v="9"/>
    <x v="3"/>
  </r>
  <r>
    <n v="289"/>
    <s v="SCN-ISND-0328A-FQ"/>
    <s v="CIF"/>
    <s v="UNITED KINGDOM"/>
    <x v="0"/>
    <s v="157-07022632"/>
    <x v="0"/>
    <x v="1"/>
    <s v="IPP EUROPE LTD"/>
    <s v="QR"/>
    <s v="QR-0108"/>
    <s v="HAMAD AIR PORT"/>
    <s v="QR-0108"/>
    <s v="GAC-QATAR"/>
    <x v="127"/>
    <s v="AIR FRT"/>
    <s v="AIR FRT"/>
    <n v="7"/>
    <n v="29"/>
    <s v="PIECES"/>
    <n v="2"/>
    <s v="FITTINGS AND FLANGE"/>
    <s v="YES"/>
    <s v="201517I"/>
    <s v="Z2024KEBNT0649"/>
    <s v="QSTS"/>
    <s v="1 CRATE"/>
    <s v="USD"/>
    <n v="16016.4"/>
    <s v="COOEC-QATAR"/>
    <m/>
    <m/>
    <n v="-367"/>
    <d v="2025-08-25T00:00:00"/>
    <x v="0"/>
    <x v="1"/>
    <d v="2025-08-26T00:00:00"/>
    <n v="3.64"/>
    <n v="58299.696000000004"/>
    <m/>
    <n v="0"/>
    <n v="58299.696000000004"/>
    <n v="2914.9848000000002"/>
    <n v="0"/>
    <n v="4315"/>
    <x v="2"/>
    <s v="5AI51035830245"/>
    <d v="2025-08-25T00:00:00"/>
    <m/>
    <m/>
    <x v="1"/>
    <x v="9"/>
    <x v="9"/>
  </r>
  <r>
    <n v="290"/>
    <s v="SCN-ISND-0277S-FQ"/>
    <s v="FOB"/>
    <s v="KUANTAT PORT, MALAYSIA"/>
    <x v="0"/>
    <s v="ONEYPKGF57109500"/>
    <x v="0"/>
    <x v="0"/>
    <s v="WASCO COATING SERVICES SDN BHD"/>
    <s v="OCEAN NETWORK EXPRESS"/>
    <s v="HMM GARAM"/>
    <s v="HAMAD PORT"/>
    <s v="0016W"/>
    <s v="GAC-QATAR"/>
    <x v="128"/>
    <s v="1x40'OT"/>
    <s v="TRIU0485856"/>
    <n v="32"/>
    <n v="19005.919999999998"/>
    <s v="PIECES"/>
    <n v="9.6419999999999995"/>
    <s v="BEND PIPES"/>
    <s v="YES"/>
    <s v="SIPL/ISND/017/0825"/>
    <s v="NA"/>
    <s v="QSTS"/>
    <s v="5 BUNDLES (QTY IN METERS)"/>
    <s v="USD"/>
    <n v="268742.26"/>
    <s v="COOEC-QATAR"/>
    <m/>
    <m/>
    <n v="-327"/>
    <d v="2025-10-04T00:00:00"/>
    <x v="0"/>
    <x v="1"/>
    <d v="2025-10-07T00:00:00"/>
    <n v="3.64"/>
    <n v="978221.82640000002"/>
    <n v="12860.2943"/>
    <n v="9910.821206999999"/>
    <n v="1000992.9419069999"/>
    <n v="50049.647095349996"/>
    <n v="0"/>
    <n v="55450"/>
    <x v="2"/>
    <s v="5SI60036553742"/>
    <d v="2025-10-02T00:00:00"/>
    <m/>
    <m/>
    <x v="1"/>
    <x v="0"/>
    <x v="4"/>
  </r>
  <r>
    <n v="291"/>
    <s v="SCN-ISND-0329S-CQ"/>
    <s v="FOB"/>
    <s v="QINGDAO, CHINA"/>
    <x v="0"/>
    <s v="MEDUOV610367"/>
    <x v="0"/>
    <x v="0"/>
    <s v="OFFSHORE OIL ENGINEERING CO. ,LTD."/>
    <s v="MSC"/>
    <s v="MSC RAVENNA "/>
    <s v="HAMAD PORT"/>
    <s v="QK534W"/>
    <s v="GAC-QATAR"/>
    <x v="124"/>
    <s v="2x40'HQ"/>
    <s v="BMOU5953434,MEDU6863064"/>
    <n v="7"/>
    <n v="5224.47"/>
    <s v="PIECES"/>
    <n v="31.92"/>
    <s v="TUBE HOLDERS"/>
    <s v="YES"/>
    <s v="SCN-ISND-0329S-CQ"/>
    <s v="NA"/>
    <s v="GAC_OY_WUK "/>
    <s v="7 WOODEN BOXES"/>
    <s v="CNY"/>
    <n v="810186.45"/>
    <s v="COOEC-QATAR"/>
    <m/>
    <m/>
    <n v="-317"/>
    <d v="2025-10-14T00:00:00"/>
    <x v="0"/>
    <x v="12"/>
    <d v="2025-10-16T00:00:00"/>
    <n v="0.51014000000000004"/>
    <n v="413308.51560300001"/>
    <n v="12289.2726"/>
    <n v="4255.9778820300007"/>
    <n v="429853.76608503005"/>
    <n v="21492.688304251504"/>
    <n v="0"/>
    <n v="26943"/>
    <x v="2"/>
    <s v="5SI60036773633"/>
    <d v="2025-10-12T00:00:00"/>
    <m/>
    <n v="50"/>
    <x v="1"/>
    <x v="0"/>
    <x v="3"/>
  </r>
  <r>
    <n v="292"/>
    <s v="SCN-ISND-0332A-CQ"/>
    <s v="FCA"/>
    <s v="SHANGHAI, CHINA"/>
    <x v="0"/>
    <s v="157-09466273"/>
    <x v="0"/>
    <x v="1"/>
    <s v="OFFSHORE OIL ENGINEERING CO. ,LTD."/>
    <s v="QR"/>
    <s v="QR8961"/>
    <s v="HAMAD AIR PORT"/>
    <s v="QR8961"/>
    <s v="GAC-QATAR"/>
    <x v="129"/>
    <s v="AIR FRT"/>
    <s v="AIR FRT"/>
    <n v="15"/>
    <n v="264"/>
    <s v="PIECES"/>
    <n v="1.111"/>
    <s v="FLANGE"/>
    <s v="YES"/>
    <s v="SCN-ISND-0332A-CQ "/>
    <s v="NA"/>
    <s v="QSTS"/>
    <s v="1 WOODEN BOX"/>
    <s v="EUR"/>
    <n v="669.94"/>
    <s v="COOEC-QATAR"/>
    <m/>
    <m/>
    <n v="-356"/>
    <d v="2025-09-05T00:00:00"/>
    <x v="0"/>
    <x v="1"/>
    <d v="2025-09-07T00:00:00"/>
    <n v="4.2740900000000002"/>
    <n v="2863.3838546000002"/>
    <n v="5093.3467199999996"/>
    <n v="79.567305746000002"/>
    <n v="8036.2978803460001"/>
    <n v="401.81489401730005"/>
    <n v="0"/>
    <n v="1302"/>
    <x v="2"/>
    <s v="5AI51036050852"/>
    <d v="2025-09-06T00:00:00"/>
    <m/>
    <m/>
    <x v="1"/>
    <x v="10"/>
    <x v="3"/>
  </r>
  <r>
    <n v="293"/>
    <s v="SCN-ISND-0333A-CQ-01"/>
    <s v="FCA"/>
    <s v="SHANGHAI, CHINA"/>
    <x v="0"/>
    <s v="157-09467835"/>
    <x v="0"/>
    <x v="1"/>
    <s v="OFFSHORE OIL ENGINEERING CO. ,LTD."/>
    <s v="QR"/>
    <s v="QR-8961"/>
    <s v="HAMAD AIR PORT"/>
    <s v="QR-8961"/>
    <s v="GAC-QATAR"/>
    <x v="129"/>
    <s v="AIR FRT"/>
    <s v="AIR FRT"/>
    <n v="34"/>
    <n v="3695.86"/>
    <s v="PIECES"/>
    <n v="10.228"/>
    <s v="TEST RINGS &amp; STEEL PLATE"/>
    <s v="YES"/>
    <s v="SCN-ISND-0333A-CQ-01"/>
    <s v="NA"/>
    <s v="QSTS"/>
    <s v="9 WOODEN BOXES"/>
    <s v="CNY"/>
    <n v="289461.84999999998"/>
    <s v="COOEC-QATAR"/>
    <m/>
    <m/>
    <n v="-356"/>
    <d v="2025-09-05T00:00:00"/>
    <x v="0"/>
    <x v="1"/>
    <d v="2025-09-07T00:00:00"/>
    <n v="0.50770999999999999"/>
    <n v="146962.67586349999"/>
    <n v="67471.612739999997"/>
    <n v="2144.342886035"/>
    <n v="216578.63148953501"/>
    <n v="10828.931574476752"/>
    <n v="0"/>
    <n v="13729"/>
    <x v="2"/>
    <s v="5AI51036050893"/>
    <d v="2025-09-06T00:00:00"/>
    <m/>
    <m/>
    <x v="1"/>
    <x v="10"/>
    <x v="3"/>
  </r>
  <r>
    <n v="294"/>
    <s v="SCN-ISND-0333A-CQ-02"/>
    <s v="FCA"/>
    <s v="SHANGHAI, CHINA"/>
    <x v="0"/>
    <s v="157-09467846"/>
    <x v="0"/>
    <x v="1"/>
    <s v="OFFSHORE OIL ENGINEERING CO. ,LTD."/>
    <s v="QR"/>
    <s v="QR-8961"/>
    <s v="HAMAD AIR PORT"/>
    <s v="QR-8961"/>
    <s v="GAC-QATAR"/>
    <x v="108"/>
    <s v="AIR FRT"/>
    <s v="AIR FRT"/>
    <n v="70"/>
    <n v="2194.5700000000002"/>
    <s v="PIECES"/>
    <n v="707"/>
    <s v="TEST RINGS &amp; SEAMLESS PIPES"/>
    <s v="YES"/>
    <s v="SCN-ISND-0333A-CQ-02"/>
    <s v="NA"/>
    <s v="QSTS"/>
    <s v="7 WOODEN BOXES"/>
    <s v="CNY"/>
    <n v="324770.65999999997"/>
    <s v="COOEC-QATAR"/>
    <m/>
    <m/>
    <n v="-354"/>
    <d v="2025-09-07T00:00:00"/>
    <x v="0"/>
    <x v="1"/>
    <d v="2025-09-09T00:00:00"/>
    <n v="0.50770999999999999"/>
    <n v="164889.3117886"/>
    <n v="40882.332329999997"/>
    <n v="2057.7164411859999"/>
    <n v="207829.360559786"/>
    <n v="10391.4680279893"/>
    <n v="0"/>
    <n v="13291"/>
    <x v="2"/>
    <s v="5AI51036103095"/>
    <d v="2025-09-08T00:00:00"/>
    <m/>
    <m/>
    <x v="1"/>
    <x v="10"/>
    <x v="3"/>
  </r>
  <r>
    <n v="295"/>
    <s v="SCN-ISND-0333A-CQ-03"/>
    <s v="FCA"/>
    <s v="SHANGHAI, CHINA"/>
    <x v="0"/>
    <s v="157-09467850"/>
    <x v="0"/>
    <x v="1"/>
    <s v="OFFSHORE OIL ENGINEERING CO. ,LTD."/>
    <s v="QR"/>
    <s v="QR-8961"/>
    <s v="HAMAD AIR PORT"/>
    <s v="QR-8961"/>
    <s v="GAC-QATAR"/>
    <x v="108"/>
    <s v="AIR FRT"/>
    <s v="AIR FRT"/>
    <n v="84"/>
    <n v="1685"/>
    <s v="PIECES"/>
    <n v="5.5549999999999997"/>
    <s v="FLANGES"/>
    <s v="YES"/>
    <s v="SCN-ISND-0333A-CQ-03"/>
    <s v="NA"/>
    <s v="QSTS"/>
    <s v="5 WOODEN BOXES"/>
    <s v="CNY"/>
    <n v="122366.51"/>
    <s v="COOEC-QATAR"/>
    <m/>
    <m/>
    <n v="-354"/>
    <d v="2025-09-07T00:00:00"/>
    <x v="0"/>
    <x v="1"/>
    <d v="2025-09-09T00:00:00"/>
    <n v="0.50770999999999999"/>
    <n v="62126.700792099997"/>
    <n v="29514.451574999999"/>
    <n v="916.41152367100005"/>
    <n v="92557.563890771009"/>
    <n v="4627.8781945385508"/>
    <m/>
    <n v="6028"/>
    <x v="2"/>
    <s v="5AI51036103105"/>
    <d v="2025-09-08T00:00:00"/>
    <m/>
    <m/>
    <x v="1"/>
    <x v="10"/>
    <x v="3"/>
  </r>
  <r>
    <n v="296"/>
    <s v="SCN-ISND-0334A-CQ-01"/>
    <s v="CIF"/>
    <s v="TIANJIN, CHINA"/>
    <x v="0"/>
    <s v="157-00737903"/>
    <x v="0"/>
    <x v="1"/>
    <s v="TIANJIN NANGAN SUPPLY CHAIN TECHNOLOGY CO., LTD"/>
    <s v="QR"/>
    <s v="QR-0893"/>
    <s v="HAMAD AIR PORT"/>
    <s v="QR-0893"/>
    <s v="GAC-QATAR"/>
    <x v="130"/>
    <s v="AIR FRT"/>
    <s v="AIR FRT"/>
    <n v="2935"/>
    <n v="181"/>
    <s v="PIECES"/>
    <n v="0.44"/>
    <s v="CLAMPS, BOLT NUT &amp; WASHERS"/>
    <s v="YES"/>
    <s v="00002025813"/>
    <s v="CGHTZX202504003029"/>
    <s v="GAC_WH (ST.24)"/>
    <s v="1 CASE (DUTY FREE 1 HS CODE)"/>
    <s v="CNY"/>
    <n v="272998.05"/>
    <s v="COOEC-QATAR"/>
    <m/>
    <m/>
    <n v="-340"/>
    <d v="2025-09-21T00:00:00"/>
    <x v="0"/>
    <x v="4"/>
    <d v="2025-09-23T00:00:00"/>
    <n v="0.50770999999999999"/>
    <n v="138603.8399655"/>
    <m/>
    <m/>
    <n v="137355.2499655"/>
    <n v="6867.7624982750003"/>
    <n v="0"/>
    <n v="9768"/>
    <x v="2"/>
    <s v="5AI51036380058"/>
    <d v="2025-09-22T00:00:00"/>
    <m/>
    <m/>
    <x v="1"/>
    <x v="10"/>
    <x v="3"/>
  </r>
  <r>
    <n v="297"/>
    <s v="SCN-ISND-0334A-CQ-02"/>
    <s v="CIF"/>
    <s v="TIANJIN, CHINA"/>
    <x v="0"/>
    <s v="157-00737914"/>
    <x v="0"/>
    <x v="1"/>
    <s v="TIANJIN NANGAN SUPPLY CHAIN TECHNOLOGY CO., LTD"/>
    <s v="QR"/>
    <s v="QR-0893"/>
    <s v="HAMAD AIR PORT"/>
    <s v="QR-0893"/>
    <s v="GAC-QATAR"/>
    <x v="131"/>
    <s v="AIR FRT"/>
    <s v="AIR FRT"/>
    <n v="1455"/>
    <n v="228"/>
    <s v="PIECES"/>
    <n v="1.37"/>
    <s v="CABLES AND WIRES"/>
    <s v="YES"/>
    <s v="00002025814"/>
    <s v="CGHTZX202504003029"/>
    <s v="GAC_WH (ST.24)"/>
    <s v="2 CASES (DUTY FREE 1 HS CODE)"/>
    <s v="CNY"/>
    <n v="54522.9"/>
    <s v="COOEC-QATAR"/>
    <m/>
    <m/>
    <n v="-357"/>
    <d v="2025-09-04T00:00:00"/>
    <x v="0"/>
    <x v="4"/>
    <d v="2025-09-06T00:00:00"/>
    <n v="0.50770999999999999"/>
    <n v="27681.821559"/>
    <m/>
    <m/>
    <n v="24371.101558999999"/>
    <n v="1218.5550779499999"/>
    <n v="0"/>
    <n v="2619"/>
    <x v="2"/>
    <s v="5AI51036022668"/>
    <d v="2025-09-04T00:00:00"/>
    <m/>
    <m/>
    <x v="1"/>
    <x v="10"/>
    <x v="3"/>
  </r>
  <r>
    <n v="298"/>
    <s v="SCN-ISND-0335A-FQ"/>
    <s v="CIP"/>
    <s v="UK"/>
    <x v="0"/>
    <s v="235-41228526"/>
    <x v="0"/>
    <x v="1"/>
    <s v="BAC CORROSION CONTROL LTD "/>
    <s v="BA"/>
    <s v="TK6140"/>
    <s v="HAMAD AIR PORT"/>
    <s v="TK6140"/>
    <s v="GAC-QATAR"/>
    <x v="132"/>
    <s v="AIR FRT"/>
    <s v="AIR FRT"/>
    <n v="5"/>
    <n v="70"/>
    <s v="PIECES"/>
    <n v="1"/>
    <s v="CHEMICAL INJECTION"/>
    <s v="YES"/>
    <s v="INVRCR2229_02 "/>
    <s v="Z2024KEBWT0629"/>
    <s v="GAC_WH (ST.24)"/>
    <s v="1 PACKAGE"/>
    <s v="USD"/>
    <n v="41866"/>
    <s v="COOEC-QATAR"/>
    <m/>
    <m/>
    <n v="-273"/>
    <d v="2025-11-27T00:00:00"/>
    <x v="0"/>
    <x v="4"/>
    <d v="2025-11-30T00:00:00"/>
    <n v="3.64"/>
    <n v="152392.24"/>
    <m/>
    <n v="0"/>
    <n v="152392.24"/>
    <n v="7619.6120000000001"/>
    <n v="0"/>
    <n v="10520"/>
    <x v="2"/>
    <s v="5AI51037662281"/>
    <d v="2025-11-27T00:00:00"/>
    <m/>
    <m/>
    <x v="1"/>
    <x v="11"/>
    <x v="9"/>
  </r>
  <r>
    <n v="299"/>
    <s v="SCN-ISND-0337A-CQ"/>
    <s v="FCA"/>
    <s v="BEIJING, CHINA"/>
    <x v="0"/>
    <s v="157-09142206"/>
    <x v="0"/>
    <x v="1"/>
    <s v="OFFSHORE OIL ENGINEERING CO. ,LTD."/>
    <s v="QR"/>
    <s v="QR-8963"/>
    <s v="HAMAD AIR PORT"/>
    <s v="QR-8963"/>
    <s v="GAC-QATAR"/>
    <x v="131"/>
    <s v="AIR FRT"/>
    <s v="AIR FRT"/>
    <n v="5"/>
    <n v="1657.5"/>
    <s v="PIECES"/>
    <n v="5.6999999999999993"/>
    <s v="SNATCH BLOCK /55T"/>
    <s v="YES"/>
    <s v="SCN-ISND-0337A-CQ"/>
    <s v="Z2024SFLXBWO1002"/>
    <s v="QSTS"/>
    <s v="5 WOODEN BOXES"/>
    <s v="CNY"/>
    <n v="40718.42"/>
    <s v="COOEC-QATAR"/>
    <m/>
    <m/>
    <n v="-357"/>
    <d v="2025-09-04T00:00:00"/>
    <x v="0"/>
    <x v="1"/>
    <d v="2025-09-06T00:00:00"/>
    <n v="0.50770999999999999"/>
    <n v="20673.149018199998"/>
    <n v="31633.88697"/>
    <n v="523.07035988199993"/>
    <n v="52830.106348081994"/>
    <n v="2641.5053174041"/>
    <n v="0"/>
    <n v="4042"/>
    <x v="2"/>
    <s v="5AI51036024281"/>
    <d v="2025-09-04T00:00:00"/>
    <m/>
    <m/>
    <x v="1"/>
    <x v="10"/>
    <x v="3"/>
  </r>
  <r>
    <n v="300"/>
    <s v="SCN-ISND-0341A-FQ"/>
    <s v="CIF"/>
    <s v="GENOA, ITALY"/>
    <x v="0"/>
    <s v="125-13602271"/>
    <x v="0"/>
    <x v="1"/>
    <s v="OFFICINE NICOLA GALPERTI E FIGILIO S.P.A"/>
    <s v="QR"/>
    <s v="BA-0127"/>
    <s v="HAMAD AIR PORT"/>
    <s v="BA-0127"/>
    <s v="GAC-QATAR"/>
    <x v="133"/>
    <s v="AIR FRT"/>
    <s v="AIR FRT"/>
    <n v="9"/>
    <n v="3065.4"/>
    <s v="CASES"/>
    <n v="1.37"/>
    <s v="FLANGE"/>
    <s v="YES"/>
    <s v="PL0011944|25002202"/>
    <s v="Z2024KEBWS0586"/>
    <s v="QSTS"/>
    <s v="3 CASES "/>
    <s v="EUR"/>
    <n v="33228.300000000003"/>
    <s v="COOEC-QATAR"/>
    <s v="CNOOC Offshore Engineering Solutions"/>
    <s v="SUBSEA"/>
    <n v="-365"/>
    <d v="2025-08-27T00:00:00"/>
    <x v="0"/>
    <x v="1"/>
    <d v="2025-08-30T00:00:00"/>
    <n v="4.2740900000000002"/>
    <n v="142020.74474700002"/>
    <m/>
    <n v="0"/>
    <n v="142020.74474700002"/>
    <n v="7101.0372373500013"/>
    <m/>
    <n v="10001"/>
    <x v="2"/>
    <s v="5AI51035889247"/>
    <d v="2025-08-28T00:00:00"/>
    <m/>
    <m/>
    <x v="1"/>
    <x v="9"/>
    <x v="1"/>
  </r>
  <r>
    <n v="301"/>
    <s v="SCN-RUYA 09-0036S-CQ"/>
    <s v="CIF"/>
    <s v="SHANGHAI, CHINA"/>
    <x v="1"/>
    <s v="HDMUSHAA17763000"/>
    <x v="0"/>
    <x v="0"/>
    <s v="ROC-MASTER PIPING SOLUTIONS LTD."/>
    <s v="HMM"/>
    <s v="HMM GARAM"/>
    <s v="HAMAD PORT"/>
    <s v="0016W"/>
    <s v="GAC-QATAR"/>
    <x v="134"/>
    <s v="8x20'GP"/>
    <s v="FCIU4999784,GAOU2100648,HMMU2112376,HMMU2189819,HMMU2191420,KOCU2195525,TGBU2495049,TLLU2161320"/>
    <n v="1179"/>
    <n v="138405"/>
    <s v="PIECES"/>
    <n v="110.87363000000001"/>
    <s v="142 PCS FLANGES, 330 PCS GASKETS, 707 SETS BOLTS &amp; NUTS"/>
    <s v="YES"/>
    <s v="RM2409066-17"/>
    <s v="Z2024SFLXBWO1002"/>
    <s v="QSTS"/>
    <s v="121 PLYWOOD CASES"/>
    <s v="USD"/>
    <n v="1972954.57"/>
    <s v="COOEC-QATAR"/>
    <m/>
    <m/>
    <n v="-326"/>
    <d v="2025-10-05T00:00:00"/>
    <x v="0"/>
    <x v="1"/>
    <d v="2025-10-07T00:00:00"/>
    <n v="3.64"/>
    <n v="7181554.6348000001"/>
    <m/>
    <n v="0"/>
    <n v="7181554.6348000001"/>
    <n v="359077.73174000002"/>
    <n v="0"/>
    <n v="402817"/>
    <x v="2"/>
    <s v="5SI60036548802"/>
    <d v="2025-10-02T00:00:00"/>
    <m/>
    <n v="250"/>
    <x v="1"/>
    <x v="0"/>
    <x v="3"/>
  </r>
  <r>
    <n v="302"/>
    <s v="SCN-ISND-WL-SP-01-FQ"/>
    <s v="FCA"/>
    <s v="ISTANBUL"/>
    <x v="0"/>
    <s v="235-86950592"/>
    <x v="0"/>
    <x v="1"/>
    <s v="NATIONAL OILWELL VARCO LP"/>
    <s v="QR"/>
    <s v="TK-6372"/>
    <s v="HAMAD AIR PORT"/>
    <s v="TK-6372"/>
    <s v="GAC-QATAR"/>
    <x v="94"/>
    <s v="AIR FRT"/>
    <s v="AIR FRT"/>
    <n v="2"/>
    <n v="205"/>
    <s v="PIECES"/>
    <n v="1"/>
    <s v="SPARE PARTS"/>
    <s v="NO"/>
    <s v="SO1033756-1"/>
    <s v="SPARE PARTS"/>
    <s v="GAC_WH (ST.24)"/>
    <s v="2 CRATES_SHIPMENT ASSIGNED TO GAC"/>
    <s v="USD"/>
    <n v="49806.13"/>
    <s v="GULF AGENCY QATAR WLL"/>
    <m/>
    <m/>
    <n v="-382"/>
    <d v="2025-08-10T00:00:00"/>
    <x v="0"/>
    <x v="4"/>
    <d v="2025-08-13T00:00:00"/>
    <n v="3.64"/>
    <n v="181294.3132"/>
    <m/>
    <n v="0"/>
    <n v="181294.3132"/>
    <n v="9064.7156599999998"/>
    <n v="0"/>
    <n v="11965"/>
    <x v="2"/>
    <s v="5AI51035619514"/>
    <d v="2025-08-12T00:00:00"/>
    <m/>
    <m/>
    <x v="1"/>
    <x v="9"/>
    <x v="15"/>
  </r>
  <r>
    <n v="303"/>
    <s v="SCN-ISND-0340A-CQ-01"/>
    <s v="FCA"/>
    <s v="SHANGHAI, CHINA"/>
    <x v="0"/>
    <s v="157-09466111"/>
    <x v="0"/>
    <x v="1"/>
    <s v="OFFSHORE OIL ENGINEERING CO. ,LTD."/>
    <s v="QA"/>
    <s v="QR-8961"/>
    <s v="HAMAD AIR PORT"/>
    <s v="QR-8961"/>
    <s v="GAC-QATAR"/>
    <x v="129"/>
    <s v="AIR FRT"/>
    <s v="AIR FRT"/>
    <n v="16"/>
    <n v="4278"/>
    <s v="PIECES"/>
    <n v="3.2490000000000001"/>
    <s v="FLANGES"/>
    <s v="YES"/>
    <s v="SCN-ISND-0340-CQ-01"/>
    <s v="NA"/>
    <s v="QSTS"/>
    <s v="4 PLYWOOD CASES"/>
    <s v="CNY"/>
    <n v="369444.82"/>
    <s v="COOEC-QATAR"/>
    <m/>
    <s v="SUBSEA"/>
    <n v="-356"/>
    <d v="2025-09-05T00:00:00"/>
    <x v="0"/>
    <x v="1"/>
    <d v="2025-09-07T00:00:00"/>
    <n v="0.50770999999999999"/>
    <n v="187570.8295622"/>
    <n v="74933.426609999995"/>
    <n v="2625.0425617219998"/>
    <n v="265129.29873392195"/>
    <n v="13256.464936696098"/>
    <n v="0"/>
    <n v="16156"/>
    <x v="2"/>
    <s v="5AI51036050868"/>
    <d v="2025-09-06T00:00:00"/>
    <m/>
    <m/>
    <x v="1"/>
    <x v="10"/>
    <x v="3"/>
  </r>
  <r>
    <n v="304"/>
    <s v="SCN-ISND-0340A-CQ-02"/>
    <s v="FCA"/>
    <s v="SHANGHAI, CHINA"/>
    <x v="0"/>
    <s v="157-09466122"/>
    <x v="0"/>
    <x v="1"/>
    <s v="OFFSHORE OIL ENGINEERING CO. ,LTD."/>
    <s v="QA"/>
    <s v="QR-8961"/>
    <s v="HAMAD AIR PORT"/>
    <s v="QR-8961"/>
    <s v="GAC-QATAR"/>
    <x v="135"/>
    <s v="AIR FRT"/>
    <s v="AIR FRT"/>
    <n v="12"/>
    <n v="3385"/>
    <s v="PIECES"/>
    <n v="2.61"/>
    <s v="FLANGES"/>
    <s v="YES"/>
    <s v="SCN-ISND-0340-CQ-02"/>
    <s v="NA"/>
    <s v="QSTS"/>
    <s v="3 PLYWOOD CASES"/>
    <s v="CNY"/>
    <n v="358587.47"/>
    <s v="COOEC-QATAR"/>
    <m/>
    <s v="SUBSEA"/>
    <n v="-358"/>
    <d v="2025-09-03T00:00:00"/>
    <x v="0"/>
    <x v="1"/>
    <d v="2025-09-04T00:00:00"/>
    <n v="0.50770999999999999"/>
    <n v="182058.44439369999"/>
    <n v="59291.643075"/>
    <n v="2413.5008746869999"/>
    <n v="243763.58834338697"/>
    <n v="12188.179417169349"/>
    <n v="0"/>
    <n v="15088"/>
    <x v="2"/>
    <s v="5AI51035990892"/>
    <d v="2025-09-03T00:00:00"/>
    <m/>
    <m/>
    <x v="1"/>
    <x v="10"/>
    <x v="3"/>
  </r>
  <r>
    <n v="305"/>
    <s v="SCN-ISND-WL-SP-02-CQ"/>
    <s v="CIF"/>
    <s v="QINGDAO, CHINA"/>
    <x v="0"/>
    <s v="2530QDHD003"/>
    <x v="0"/>
    <x v="0"/>
    <s v="SHANGHAI BAIHEFENG TRADING CO., LTD "/>
    <s v="QR"/>
    <s v="WEILI"/>
    <s v="HAMAD PORT"/>
    <s v="2504A"/>
    <s v="GAC-QATAR"/>
    <x v="131"/>
    <s v="NA"/>
    <s v="NA"/>
    <n v="3"/>
    <n v="103400"/>
    <s v="PIECES"/>
    <n v="37"/>
    <s v="WIRE ROPES"/>
    <s v="YES"/>
    <s v="CR020250618"/>
    <s v="SPARE PARTS"/>
    <s v="SPEM OY_RLIC (N20)"/>
    <s v="TRANSIT BAYAN CHANGED TO PERNANENT BAYAN AND MOVED CARGO TO N20"/>
    <s v="USD"/>
    <n v="169609"/>
    <s v="COOEC-QATAR"/>
    <m/>
    <m/>
    <n v="-357"/>
    <d v="2025-09-04T00:00:00"/>
    <x v="0"/>
    <x v="7"/>
    <d v="2025-09-04T00:00:00"/>
    <n v="3.64"/>
    <n v="617376.76"/>
    <m/>
    <n v="0"/>
    <n v="617376.76"/>
    <n v="30868.838000000003"/>
    <n v="3704.2605600000002"/>
    <n v="36269"/>
    <x v="2"/>
    <s v="5SI60035981232"/>
    <d v="2025-09-02T00:00:00"/>
    <m/>
    <m/>
    <x v="1"/>
    <x v="10"/>
    <x v="3"/>
  </r>
  <r>
    <n v="306"/>
    <s v="SCN-ISND-0308S-CQ-01"/>
    <s v="CIF"/>
    <s v="TIANJIN, CHINA"/>
    <x v="0"/>
    <s v="SC21DURH1621"/>
    <x v="0"/>
    <x v="0"/>
    <s v="TIANJIN NANGAN SUPPLY CHAIN TECHNOLOGY CO., LTD"/>
    <s v="TIANJIN CONSOLE LINE"/>
    <s v="KOSTAS"/>
    <s v="HAMAD PORT"/>
    <s v="532W"/>
    <s v="GAC-QATAR"/>
    <x v="136"/>
    <s v="LCL"/>
    <s v="NA"/>
    <n v="1"/>
    <n v="461"/>
    <s v="PACKAGES"/>
    <n v="1.96"/>
    <s v="ELECTRICAL AND INSTRUMENTATION MISCELLANEOUS"/>
    <s v="YES"/>
    <s v="000020250511"/>
    <s v="NA"/>
    <s v="GAC_WH (ST.24)"/>
    <s v="1 WOODEN CASE"/>
    <s v="CNY"/>
    <n v="86093.5"/>
    <s v="COOEC-QATAR"/>
    <m/>
    <m/>
    <n v="-334"/>
    <d v="2025-09-27T00:00:00"/>
    <x v="0"/>
    <x v="4"/>
    <d v="2025-09-30T00:00:00"/>
    <n v="0.50770999999999999"/>
    <n v="43710.530885"/>
    <m/>
    <n v="0"/>
    <n v="37230.750885000001"/>
    <n v="1861.5375442500001"/>
    <n v="0"/>
    <n v="3287"/>
    <x v="2"/>
    <s v="5SI60036493053"/>
    <d v="2025-09-29T00:00:00"/>
    <m/>
    <n v="25"/>
    <x v="1"/>
    <x v="10"/>
    <x v="3"/>
  </r>
  <r>
    <n v="307"/>
    <s v="SCN-ISND-0308S-CQ-02"/>
    <s v="CIF"/>
    <s v="TIANJIN, CHINA"/>
    <x v="0"/>
    <s v="SC21DURH1620"/>
    <x v="0"/>
    <x v="0"/>
    <s v="TIANJIN NANGAN SUPPLY CHAIN TECHNOLOGY CO., LTD"/>
    <s v="TIANJIN CONSOLE LINE"/>
    <s v="KOSTAS"/>
    <s v="HAMAD PORT"/>
    <s v="532W"/>
    <s v="GAC-QATAR"/>
    <x v="136"/>
    <s v="LCL"/>
    <s v="HAMU1987962"/>
    <n v="5"/>
    <n v="1729"/>
    <s v="PACKAGES"/>
    <n v="8.81"/>
    <s v="ELECTRICAL AND INSTRUMENTATION MISCELLANEOUS"/>
    <s v="YES"/>
    <s v="000020250512"/>
    <s v="NA"/>
    <s v="GAC_WH (ST.24)"/>
    <s v="5 WOODEN CASES"/>
    <s v="CNY"/>
    <n v="357686.3"/>
    <s v="COOEC-QATAR"/>
    <m/>
    <m/>
    <n v="-334"/>
    <d v="2025-09-27T00:00:00"/>
    <x v="0"/>
    <x v="4"/>
    <d v="2025-09-30T00:00:00"/>
    <n v="0.50770999999999999"/>
    <n v="181600.91137299998"/>
    <m/>
    <n v="0"/>
    <n v="168696.45137299999"/>
    <n v="8434.8225686499991"/>
    <n v="0"/>
    <n v="11460"/>
    <x v="2"/>
    <s v="5SI60036495997"/>
    <d v="2025-09-29T00:00:00"/>
    <m/>
    <n v="125"/>
    <x v="1"/>
    <x v="10"/>
    <x v="3"/>
  </r>
  <r>
    <n v="308"/>
    <s v="ISND-WCME-OSL05"/>
    <s v="FOT"/>
    <s v="WASCO-QFZ"/>
    <x v="0"/>
    <s v="NA"/>
    <x v="0"/>
    <x v="2"/>
    <s v="WASCO COATINGS MIDDLE EAST QFZ LLC"/>
    <s v="GAC"/>
    <s v="BY ROAD"/>
    <s v="RAS LAFAN PORT"/>
    <s v="NA"/>
    <s v="GAC-QATAR"/>
    <x v="122"/>
    <s v="COOEC VSL"/>
    <s v="40ft TRAILERS"/>
    <n v="15"/>
    <n v="49250"/>
    <s v="PIECES"/>
    <n v="23.09"/>
    <s v="CWC PIPES"/>
    <s v="NO"/>
    <s v="ISND-WCME-OSL05"/>
    <s v="NA"/>
    <s v="SPEM OY_RLIC (N20)"/>
    <s v="LOADING AT WASCO TO SPEMOCEAN OPEN YARD (N20)"/>
    <s v="USD"/>
    <n v="96911.64"/>
    <s v="COOEC-QATAR"/>
    <m/>
    <m/>
    <n v="-352"/>
    <d v="2025-09-09T00:00:00"/>
    <x v="0"/>
    <x v="7"/>
    <d v="2025-09-09T00:00:00"/>
    <n v="3.64"/>
    <n v="352758.36960000003"/>
    <n v="3276"/>
    <n v="3560.3436960000004"/>
    <n v="359594.71329600003"/>
    <n v="17979.735664800002"/>
    <n v="0"/>
    <n v="23380"/>
    <x v="2"/>
    <s v="5SI31036104881"/>
    <d v="2025-09-08T00:00:00"/>
    <m/>
    <m/>
    <x v="1"/>
    <x v="10"/>
    <x v="8"/>
  </r>
  <r>
    <n v="309"/>
    <s v="SCN-ISND-0340A-CQ-03"/>
    <s v="FCA"/>
    <s v="SHANGHAI, CHINA"/>
    <x v="0"/>
    <s v="157-09466391"/>
    <x v="0"/>
    <x v="1"/>
    <s v="OFFSHORE OIL ENGINEERING CO. ,LTD."/>
    <s v="QA"/>
    <s v="QR-8961"/>
    <s v="HAMAD AIR PORT"/>
    <s v="QR-8961"/>
    <s v="GAC-QATAR"/>
    <x v="137"/>
    <s v="AIR FRT"/>
    <s v="AIR FRT"/>
    <n v="8"/>
    <n v="2431"/>
    <s v="PIECES"/>
    <n v="1.6359999999999999"/>
    <s v="SWIVEL FLANGES"/>
    <s v="YES"/>
    <s v="SCN-ISND-0340-CQ-03"/>
    <s v="GC21110900"/>
    <s v="QSTS"/>
    <s v=" "/>
    <s v="CNY"/>
    <n v="315762.92"/>
    <s v="COOEC-QATAR"/>
    <m/>
    <m/>
    <n v="-351"/>
    <d v="2025-09-10T00:00:00"/>
    <x v="0"/>
    <x v="1"/>
    <d v="2025-09-11T00:00:00"/>
    <n v="0.50770999999999999"/>
    <n v="160315.99211319999"/>
    <n v="45666.991369999996"/>
    <n v="2059.829834832"/>
    <n v="208042.81331803199"/>
    <n v="10402.140665901599"/>
    <n v="0"/>
    <n v="13302"/>
    <x v="2"/>
    <s v="5AI51036144801"/>
    <d v="2025-09-10T00:00:00"/>
    <m/>
    <m/>
    <x v="1"/>
    <x v="10"/>
    <x v="3"/>
  </r>
  <r>
    <n v="310"/>
    <s v="SCN-ISND-0340A-CQ-04"/>
    <s v="FCA"/>
    <s v="SHANGHAI, CHINA"/>
    <x v="0"/>
    <s v="157-09466402"/>
    <x v="0"/>
    <x v="1"/>
    <s v="OFFSHORE OIL ENGINEERING CO. ,LTD."/>
    <s v="QA"/>
    <s v="QR-8961"/>
    <s v="HAMAD AIR PORT"/>
    <s v="QR-8961"/>
    <s v="GAC-QATAR"/>
    <x v="113"/>
    <s v="AIR FRT"/>
    <s v="AIR FRT"/>
    <n v="16"/>
    <n v="4549"/>
    <s v="PIECES"/>
    <n v="3.5470000000000002"/>
    <s v="SWIVEL FLANGES"/>
    <s v="YES"/>
    <s v="SCN-ISND-0340-CQ-04"/>
    <s v="GC21110900"/>
    <s v="QSTS"/>
    <s v="6 PLYWOOD CASES"/>
    <s v="CNY"/>
    <n v="390540.39"/>
    <s v="COOEC-QATAR"/>
    <m/>
    <s v="BF Piping WPQT"/>
    <n v="-349"/>
    <d v="2025-09-12T00:00:00"/>
    <x v="0"/>
    <x v="1"/>
    <d v="2025-09-15T00:00:00"/>
    <n v="0.50770999999999999"/>
    <n v="198281.26140690001"/>
    <n v="85454.193230000004"/>
    <n v="2837.3545463689998"/>
    <n v="286572.80918326898"/>
    <n v="14328.640459163449"/>
    <n v="0"/>
    <n v="17229"/>
    <x v="2"/>
    <s v="5AI51036240312"/>
    <d v="2025-09-14T00:00:00"/>
    <m/>
    <m/>
    <x v="1"/>
    <x v="10"/>
    <x v="3"/>
  </r>
  <r>
    <n v="311"/>
    <s v="ISND-WCME-LO03"/>
    <s v="FOB"/>
    <s v="WASCO-QFZ"/>
    <x v="0"/>
    <s v="NA"/>
    <x v="0"/>
    <x v="0"/>
    <s v="WASCO COATINGS MIDDLE EAST QFZ LLC"/>
    <s v="GAC"/>
    <s v="DE BO"/>
    <s v="MARSA PORT"/>
    <s v="NA"/>
    <s v="GAC-QATAR"/>
    <x v="102"/>
    <s v="ROAD"/>
    <s v="40ft TRAILER"/>
    <n v="606"/>
    <n v="3802220"/>
    <s v="PIECES"/>
    <n v="1178.79"/>
    <s v="CWC PIPES"/>
    <s v="NO"/>
    <s v="ISND-WCME-LO03"/>
    <s v="NA"/>
    <s v="DE BO VSL"/>
    <s v="LOADING AT MARSA PORT FOR DE BO VSL "/>
    <s v="USD"/>
    <n v="4270257.24"/>
    <s v="COOEC-QATAR"/>
    <m/>
    <m/>
    <n v="-413"/>
    <d v="2025-07-10T00:00:00"/>
    <x v="0"/>
    <x v="13"/>
    <d v="2025-07-10T00:00:00"/>
    <n v="3.64"/>
    <n v="15543736.353600001"/>
    <m/>
    <n v="0"/>
    <n v="15543736.353600001"/>
    <n v="777186.81768000009"/>
    <n v="0"/>
    <n v="879356"/>
    <x v="4"/>
    <s v="5SI31035029885"/>
    <d v="2025-07-07T00:00:00"/>
    <m/>
    <n v="8507"/>
    <x v="1"/>
    <x v="8"/>
    <x v="8"/>
  </r>
  <r>
    <n v="312"/>
    <s v="SCN-ISND-0278S-FQ"/>
    <s v="FOB"/>
    <s v="KUANTAT PORT, MALAYSIA"/>
    <x v="0"/>
    <s v="ONEYPKGF60689500"/>
    <x v="0"/>
    <x v="0"/>
    <s v="WASCO COATING SERVICES SDN BHD"/>
    <s v="OCEAN NETWORK EXPRESS"/>
    <s v="HMM NURI"/>
    <s v="HAMAD PORT"/>
    <s v="0016W"/>
    <s v="GAC-QATAR"/>
    <x v="138"/>
    <s v="1x40'OT"/>
    <s v="TEXU1520310"/>
    <n v="31"/>
    <n v="19490.510000000002"/>
    <s v="PIECES"/>
    <n v="10.541"/>
    <s v="BEND PIPES"/>
    <s v="YES"/>
    <s v="SIPL/ISND/018/0825"/>
    <s v="NA"/>
    <s v="QSTS"/>
    <s v="31 Pieces of Bend Pipes"/>
    <s v="USD"/>
    <n v="318378.94"/>
    <s v="COOEC-QATAR"/>
    <m/>
    <m/>
    <n v="-297"/>
    <d v="2025-11-03T00:00:00"/>
    <x v="0"/>
    <x v="1"/>
    <d v="2025-11-04T00:00:00"/>
    <n v="3.64"/>
    <n v="1158899.3416000002"/>
    <n v="12921.846200000002"/>
    <n v="11718.211878000002"/>
    <n v="1183539.3996780002"/>
    <n v="59176.969983900017"/>
    <n v="0"/>
    <n v="66530"/>
    <x v="2"/>
    <s v="5SI60036784841"/>
    <d v="2025-10-13T00:00:00"/>
    <m/>
    <m/>
    <x v="1"/>
    <x v="11"/>
    <x v="4"/>
  </r>
  <r>
    <n v="313"/>
    <s v="SCN-ISND-0091S-QC"/>
    <s v="FOB"/>
    <s v="HAMAD AIR PORT"/>
    <x v="0"/>
    <s v="EGLV300590002163"/>
    <x v="2"/>
    <x v="0"/>
    <s v="GULF AGENCY COMPANY -QFZ"/>
    <s v="EVER GREEN "/>
    <s v="HMM GAON"/>
    <s v="HAMAD PORT"/>
    <s v="0019E"/>
    <s v="GAC-QATAR"/>
    <x v="137"/>
    <s v="1x20'GP"/>
    <s v="EITU0125444"/>
    <n v="12"/>
    <n v="42"/>
    <s v="CASES"/>
    <n v="1.089"/>
    <s v="SURGICAL MASK AND PIG MOUTH MASK"/>
    <s v="YES"/>
    <s v="SCN-ISND-0091S-QC"/>
    <s v="NA"/>
    <s v="QSTS"/>
    <s v="RE-EXPORT ITEMS DUE TO NON APPROVED ITEMS (RE-EXPORTED)"/>
    <s v="CNY"/>
    <n v="15233.2"/>
    <s v="COOEC-CHINA"/>
    <m/>
    <m/>
    <n v="-351"/>
    <d v="2025-09-10T00:00:00"/>
    <x v="0"/>
    <x v="14"/>
    <d v="2025-08-05T00:00:00"/>
    <m/>
    <n v="0"/>
    <m/>
    <n v="0"/>
    <n v="0"/>
    <n v="0"/>
    <n v="0"/>
    <m/>
    <x v="0"/>
    <s v="NA"/>
    <d v="2025-09-10T00:00:00"/>
    <m/>
    <m/>
    <x v="1"/>
    <x v="10"/>
    <x v="8"/>
  </r>
  <r>
    <n v="314"/>
    <s v="SCN-RUYA 09-0037S-FQ"/>
    <s v="FOB"/>
    <s v="MUNDRA, INDIA"/>
    <x v="1"/>
    <s v="MAS/MUN11212/HMD/09/25"/>
    <x v="0"/>
    <x v="0"/>
    <s v="WELSPUN CORP LIMITED"/>
    <s v="GAC"/>
    <s v="LEO"/>
    <s v="RAS LAFAN PORT"/>
    <s v="0090"/>
    <s v="GAC-QATAR"/>
    <x v="113"/>
    <s v="3x40'FR"/>
    <s v="TEXU8995174,QAEU7511220,ZCSU6005000"/>
    <n v="15"/>
    <n v="50886"/>
    <s v="PIECES"/>
    <n v="58.613999999999997"/>
    <s v="BARE PIPES AND PIPE ILINES"/>
    <s v="YES"/>
    <s v="WCL/EXP/24-25/I/1044/COOEC"/>
    <s v="NA"/>
    <s v="GAC_OY_RLIC"/>
    <s v="15 PIPES LOOSE"/>
    <s v="EUR"/>
    <n v="129027.92"/>
    <s v="COOEC-QATAR"/>
    <m/>
    <m/>
    <n v="-349"/>
    <d v="2025-09-12T00:00:00"/>
    <x v="0"/>
    <x v="8"/>
    <d v="2025-09-17T00:00:00"/>
    <n v="4.2740900000000002"/>
    <n v="551476.94259280001"/>
    <n v="49686.296249999999"/>
    <n v="6011.632388428"/>
    <n v="607174.871231228"/>
    <n v="30358.743561561401"/>
    <n v="0"/>
    <n v="35859"/>
    <x v="2"/>
    <s v="5SI60036267592"/>
    <d v="2025-09-15T00:00:00"/>
    <m/>
    <n v="100"/>
    <x v="1"/>
    <x v="10"/>
    <x v="7"/>
  </r>
  <r>
    <n v="315"/>
    <s v="SCN-RUYA 09-0038S-CQ"/>
    <s v="CIF"/>
    <s v="TIANJIN, CHINA"/>
    <x v="1"/>
    <s v="HDMUTSNA47935600"/>
    <x v="0"/>
    <x v="0"/>
    <s v="OFFSHORE OIL ENGINEERING CO. ,LTD."/>
    <s v="HMM"/>
    <s v="HMM MIR"/>
    <s v="HAMAD PORT"/>
    <s v="0018W"/>
    <s v="GAC-QATAR"/>
    <x v="138"/>
    <s v="5x40'HQ"/>
    <s v="HMMU6447491,HMMU6503511,KOCU4489133,KOCU5116746,TCNU1695675"/>
    <n v="102"/>
    <n v="59040"/>
    <s v="SETS"/>
    <n v="182.79000000000005"/>
    <s v="SEAMLESS COATED BENDS"/>
    <s v="YES"/>
    <s v="SCN-RUYA-0101-CNQA"/>
    <n v="4600001157"/>
    <s v="QSTS"/>
    <s v="31 WOODEN BOXES"/>
    <s v="USD"/>
    <n v="766330.3"/>
    <s v="COOEC-QATAR"/>
    <m/>
    <m/>
    <n v="-297"/>
    <d v="2025-11-03T00:00:00"/>
    <x v="0"/>
    <x v="1"/>
    <d v="2025-11-05T00:00:00"/>
    <n v="3.64"/>
    <n v="2789442.2920000004"/>
    <m/>
    <n v="0"/>
    <n v="2789442.2920000004"/>
    <n v="139472.11460000003"/>
    <n v="0"/>
    <n v="156809"/>
    <x v="2"/>
    <s v="5SI60037109420"/>
    <d v="2025-10-30T00:00:00"/>
    <m/>
    <n v="200"/>
    <x v="1"/>
    <x v="11"/>
    <x v="3"/>
  </r>
  <r>
    <n v="316"/>
    <s v="SCN-RUYA-HYSY201-01-RE"/>
    <s v="CIF"/>
    <s v="HAMAD PORT"/>
    <x v="1"/>
    <s v="EGLV300590002678"/>
    <x v="2"/>
    <x v="0"/>
    <s v="OFFSHORE OIL ENGINEERING CO LTD"/>
    <s v="EVERGREEN"/>
    <s v="CMA CGM ALEXANDER"/>
    <s v="XINGANG,CHINA"/>
    <s v="0MDEME1MA"/>
    <s v="GAC-QATAR"/>
    <x v="114"/>
    <s v="1x20'GP"/>
    <s v="EGHU3691819"/>
    <n v="112"/>
    <n v="2198"/>
    <s v="PIECES"/>
    <n v="9.7479999999999993"/>
    <s v="OFFSHORE CONSTRUCTIONS MATERIALS - (RE-EXPORT)"/>
    <s v="NO"/>
    <s v="SCN-RUYA-HYSY201-01-RE"/>
    <n v="4600001157"/>
    <s v="CHINA"/>
    <s v="27 PACKAGES (RE-EXPORTED)"/>
    <s v="CNY"/>
    <n v="1232269.8600000001"/>
    <s v="COOEC-CHINA"/>
    <m/>
    <m/>
    <n v="-338"/>
    <d v="2025-09-23T00:00:00"/>
    <x v="0"/>
    <x v="14"/>
    <d v="2025-09-23T00:00:00"/>
    <m/>
    <n v="0"/>
    <m/>
    <n v="0"/>
    <n v="0"/>
    <n v="0"/>
    <n v="0"/>
    <m/>
    <x v="0"/>
    <s v="5SR60036281906"/>
    <d v="2025-09-16T00:00:00"/>
    <m/>
    <m/>
    <x v="1"/>
    <x v="10"/>
    <x v="8"/>
  </r>
  <r>
    <n v="317"/>
    <s v="SCN-RUYA-HYSY201-02-RE"/>
    <s v="CIF"/>
    <s v="HAMAD PORT"/>
    <x v="1"/>
    <s v="EGLV300590002686"/>
    <x v="2"/>
    <x v="0"/>
    <s v="OFFSHORE OIL ENGINEERING CO LTD"/>
    <s v="EVERGREEN"/>
    <s v="CMA CGM ALEXANDER"/>
    <s v="XINGANG,CHINA"/>
    <s v="0MDEME1MA"/>
    <s v="GAC-QATAR"/>
    <x v="114"/>
    <s v="1x20'GP"/>
    <s v="EMCU6280349"/>
    <n v="7"/>
    <n v="637"/>
    <s v="PIECES"/>
    <n v="2.8319999999999999"/>
    <s v="CMT WELDING SYSTEM "/>
    <s v="NO"/>
    <s v="SCN-RUYA-HYSY201-02-RE"/>
    <n v="4600001157"/>
    <s v="CHINA"/>
    <s v="7 PACKAGES (RE-EXPORTED)"/>
    <s v="CNY"/>
    <n v="2041155.63"/>
    <s v="COOEC-CHINA"/>
    <m/>
    <m/>
    <n v="-338"/>
    <d v="2025-09-23T00:00:00"/>
    <x v="0"/>
    <x v="14"/>
    <d v="2025-09-23T00:00:00"/>
    <m/>
    <n v="0"/>
    <m/>
    <n v="0"/>
    <n v="0"/>
    <n v="0"/>
    <n v="0"/>
    <m/>
    <x v="0"/>
    <s v="5SR60036280536"/>
    <d v="2025-09-16T00:00:00"/>
    <m/>
    <m/>
    <x v="1"/>
    <x v="10"/>
    <x v="8"/>
  </r>
  <r>
    <n v="318"/>
    <s v="SCN-RUYA-HYSY201-03-RE"/>
    <s v="CIF"/>
    <s v="HAMAD PORT"/>
    <x v="1"/>
    <s v="EGLV300590002694"/>
    <x v="2"/>
    <x v="0"/>
    <s v="OFFSHORE OIL ENGINEERING CO LTD"/>
    <s v="EVERGREEN"/>
    <s v="CMA CGM ALEXANDER"/>
    <s v="XINGANG,CHINA"/>
    <s v="0MDEME1MA"/>
    <s v="GAC-QATAR"/>
    <x v="114"/>
    <s v="1x20'GP"/>
    <s v="EGMU3395885"/>
    <n v="31"/>
    <n v="1200"/>
    <s v="PIECES"/>
    <n v="25"/>
    <s v="OFFSHORE EQUIPMENT AND LAPTOPS"/>
    <s v="NO"/>
    <s v="SCN-RUYA-HYSY201-03-RE"/>
    <n v="4600001157"/>
    <s v="CHINA"/>
    <s v="28 PACKAGES (RE-EXPORTED)"/>
    <s v="CNY"/>
    <n v="13506336.43"/>
    <s v="COOEC-CHINA"/>
    <m/>
    <m/>
    <n v="-338"/>
    <d v="2025-09-23T00:00:00"/>
    <x v="0"/>
    <x v="14"/>
    <d v="2025-09-23T00:00:00"/>
    <m/>
    <n v="0"/>
    <n v="0"/>
    <n v="0"/>
    <n v="0"/>
    <n v="0"/>
    <n v="0"/>
    <m/>
    <x v="0"/>
    <s v="5SR60036280100"/>
    <d v="2025-09-16T00:00:00"/>
    <m/>
    <m/>
    <x v="1"/>
    <x v="10"/>
    <x v="8"/>
  </r>
  <r>
    <n v="319"/>
    <s v="SCN-RUYA-HYSY201-04-RE"/>
    <s v="CIF"/>
    <s v="HAMAD PORT"/>
    <x v="1"/>
    <s v="EGLV300590002708"/>
    <x v="2"/>
    <x v="0"/>
    <s v="OFFSHORE OIL ENGINEERING CO LTD"/>
    <s v="EVERGREEN"/>
    <s v="CMA CGM ALEXANDER"/>
    <s v="XINGANG,CHINA"/>
    <s v="0MDEME1MA"/>
    <s v="GAC-QATAR"/>
    <x v="114"/>
    <s v="2x40'HQ"/>
    <s v="EISU8550913,EITU1849779"/>
    <n v="47"/>
    <n v="19478"/>
    <s v="PIECES"/>
    <n v="80"/>
    <s v="GENERATORS AND MACHINES"/>
    <s v="NO"/>
    <s v="SCN-RUYA-HYSY201-04-RE"/>
    <n v="4600001157"/>
    <s v="CHINA"/>
    <s v="48 PACKAGES (RE-EXPORTED)"/>
    <s v="CNY"/>
    <n v="4978462.6100000003"/>
    <s v="COOEC-CHINA"/>
    <m/>
    <m/>
    <n v="-338"/>
    <d v="2025-09-23T00:00:00"/>
    <x v="0"/>
    <x v="14"/>
    <d v="2025-09-23T00:00:00"/>
    <m/>
    <n v="0"/>
    <m/>
    <n v="0"/>
    <n v="0"/>
    <n v="0"/>
    <n v="0"/>
    <m/>
    <x v="0"/>
    <s v="5SR60036279286"/>
    <d v="2025-09-16T00:00:00"/>
    <m/>
    <m/>
    <x v="1"/>
    <x v="10"/>
    <x v="8"/>
  </r>
  <r>
    <n v="320"/>
    <s v="SCN-ISND-0351S-FQ"/>
    <s v="CIF"/>
    <s v="JEBEL ALI, UAE"/>
    <x v="0"/>
    <s v="HLCUDX3250942966"/>
    <x v="0"/>
    <x v="0"/>
    <s v="ARROW PIPES &amp; FITTINGS FZCO"/>
    <s v="HAPAG LLOYD"/>
    <s v="WAN HAI 316"/>
    <s v="HAMAD PORT"/>
    <s v="N237"/>
    <s v="GAC-QATAR"/>
    <x v="139"/>
    <s v="1x40'HQ"/>
    <s v="HLBU8207690"/>
    <n v="102"/>
    <n v="588.98"/>
    <s v="PIECES"/>
    <n v="0.13"/>
    <s v="CARBON STEEL PIPES"/>
    <s v="YES"/>
    <s v="1018905"/>
    <s v="Z2024KEBWT0449"/>
    <s v="QSTS"/>
    <s v="1 BUNDLE"/>
    <s v="USD"/>
    <n v="12731"/>
    <s v="TO ORDER"/>
    <m/>
    <m/>
    <n v="-333"/>
    <d v="2025-09-28T00:00:00"/>
    <x v="0"/>
    <x v="1"/>
    <d v="2025-10-05T00:00:00"/>
    <n v="3.64"/>
    <n v="46340.840000000004"/>
    <n v="0"/>
    <n v="0"/>
    <n v="46340.840000000004"/>
    <n v="2317.0420000000004"/>
    <n v="0"/>
    <n v="3717"/>
    <x v="2"/>
    <s v="5SI60036553301"/>
    <d v="2025-10-02T00:00:00"/>
    <m/>
    <m/>
    <x v="1"/>
    <x v="10"/>
    <x v="5"/>
  </r>
  <r>
    <n v="321"/>
    <s v="SCN-ISND-0355A-FQ"/>
    <s v="CIP"/>
    <s v="AMSTERDAM, NETHERLANDS"/>
    <x v="0"/>
    <s v="125-17060466"/>
    <x v="0"/>
    <x v="1"/>
    <s v="THERMO ELECTRIC INSTRUMENTATION BV"/>
    <s v="QA"/>
    <s v="QA"/>
    <s v="HAMAD AIR PORT"/>
    <s v="QA"/>
    <s v="GAC-QATAR"/>
    <x v="140"/>
    <s v="AIR FRT"/>
    <s v="AIR FRT"/>
    <n v="102"/>
    <n v="50"/>
    <s v="PIECES"/>
    <n v="0.19"/>
    <s v="TEMPERATRUE TRANSMITTER"/>
    <s v="YES"/>
    <s v="141881"/>
    <s v="CGHTZX202506007605"/>
    <s v="QSTS"/>
    <s v="1 CRATE"/>
    <s v="USD"/>
    <n v="15344"/>
    <s v="COOEC-QATAR"/>
    <m/>
    <m/>
    <n v="-330"/>
    <d v="2025-10-01T00:00:00"/>
    <x v="0"/>
    <x v="4"/>
    <d v="2025-10-06T00:00:00"/>
    <n v="3.64"/>
    <n v="55852.160000000003"/>
    <n v="0"/>
    <n v="0"/>
    <n v="55852.160000000003"/>
    <n v="2792.6080000000002"/>
    <n v="0"/>
    <n v="4193"/>
    <x v="2"/>
    <s v="5AI51036603340"/>
    <d v="2025-10-05T00:00:00"/>
    <m/>
    <m/>
    <x v="1"/>
    <x v="0"/>
    <x v="11"/>
  </r>
  <r>
    <n v="322"/>
    <s v="SCN-ISND-0356A-FQ"/>
    <s v="CIF"/>
    <s v="UK"/>
    <x v="0"/>
    <s v="235-83627143 "/>
    <x v="0"/>
    <x v="1"/>
    <s v="WEBOND OFFSHORE TECHNOLOGY (HK) LIMITED"/>
    <s v="QA"/>
    <s v="QA"/>
    <s v="HAMAD AIR PORT"/>
    <s v="QA"/>
    <s v="GAC-QATAR"/>
    <x v="141"/>
    <s v="AIR FRT"/>
    <s v="AIR FRT"/>
    <n v="2"/>
    <n v="499"/>
    <s v="PIECES"/>
    <n v="0.75900000000000001"/>
    <s v="SPARE PARTS, FITTING"/>
    <s v="YES"/>
    <s v="WOTINV20250924"/>
    <s v="202519004811"/>
    <s v="GAC_WH (ST.24)"/>
    <s v="1 WOODEN CRATE"/>
    <s v="USD"/>
    <n v="319000"/>
    <s v="COOEC-QATAR"/>
    <m/>
    <m/>
    <n v="-308"/>
    <d v="2025-10-23T00:00:00"/>
    <x v="0"/>
    <x v="4"/>
    <d v="2025-11-01T00:00:00"/>
    <n v="3.64"/>
    <n v="1161160"/>
    <n v="0"/>
    <n v="0"/>
    <n v="1161160"/>
    <n v="0"/>
    <n v="0"/>
    <n v="7367"/>
    <x v="2"/>
    <s v="5AI51037104237"/>
    <d v="2025-10-30T00:00:00"/>
    <m/>
    <m/>
    <x v="1"/>
    <x v="0"/>
    <x v="9"/>
  </r>
  <r>
    <n v="323"/>
    <s v="SCN-ISND-0358A-FQ-01"/>
    <s v="CIP"/>
    <s v="LYON ST EXUPERY, FRANCE"/>
    <x v="0"/>
    <s v="157-35217700"/>
    <x v="0"/>
    <x v="1"/>
    <s v="CHLORIDE SAS"/>
    <s v="QA"/>
    <s v="QR-8104"/>
    <s v="HAMAD AIR PORT"/>
    <s v="QR-8104"/>
    <s v="GAC-QATAR"/>
    <x v="142"/>
    <s v="AIR FRT"/>
    <s v="AIR FRT"/>
    <n v="1"/>
    <n v="375"/>
    <s v="PIECES"/>
    <n v="1.91"/>
    <s v="UPS"/>
    <s v="YES"/>
    <s v="INV251000133"/>
    <s v="202513970088"/>
    <s v="GAC_WH (ST.24)"/>
    <s v="1 WOODEN CRATE-UPS "/>
    <s v="EUR"/>
    <n v="55427"/>
    <s v="COOEC-QATAR"/>
    <m/>
    <m/>
    <n v="-321"/>
    <d v="2025-10-10T00:00:00"/>
    <x v="0"/>
    <x v="4"/>
    <d v="2025-10-12T00:00:00"/>
    <n v="4.2293200000000004"/>
    <n v="234418.51964000001"/>
    <n v="0"/>
    <n v="0"/>
    <n v="234418.51964000001"/>
    <n v="11720.925982000001"/>
    <n v="0"/>
    <n v="2900"/>
    <x v="2"/>
    <s v="5AI51036723744"/>
    <d v="2025-10-11T00:00:00"/>
    <m/>
    <n v="-11721"/>
    <x v="1"/>
    <x v="0"/>
    <x v="16"/>
  </r>
  <r>
    <n v="324"/>
    <s v="SCN-ISND-0359A-CQ"/>
    <s v="CIP"/>
    <s v="TIANJIN, CHINA"/>
    <x v="0"/>
    <s v="157-06934631"/>
    <x v="0"/>
    <x v="1"/>
    <s v="TIANJIN HANGWEIDA MACHINERY EQUIPMENT CO., LTD."/>
    <s v="QA"/>
    <s v="QA-0893 "/>
    <s v="HAMAD AIR PORT"/>
    <s v="QA-0893 "/>
    <s v="GAC-QATAR"/>
    <x v="143"/>
    <s v="AIR FRT"/>
    <s v="AIR FRT"/>
    <n v="19"/>
    <n v="156.00000000000003"/>
    <s v="PIECES"/>
    <n v="1.1100000000000001"/>
    <s v="PRESSURE TRANSMITTERS"/>
    <s v="YES"/>
    <s v="141885"/>
    <s v="CGHTZX202506007605"/>
    <s v="GAC_WH (ST.24)"/>
    <s v="1 PALLET (CIVIL DEFENSE APPROVAL IS REQUIRED)"/>
    <s v="USD"/>
    <n v="62077.399999999994"/>
    <s v="COOEC-QATAR"/>
    <m/>
    <m/>
    <n v="-318"/>
    <d v="2025-10-13T00:00:00"/>
    <x v="0"/>
    <x v="4"/>
    <d v="2025-10-14T00:00:00"/>
    <n v="3.64"/>
    <n v="225961.73599999998"/>
    <n v="0"/>
    <n v="0"/>
    <n v="225961.73599999998"/>
    <n v="11298.086799999999"/>
    <n v="1355.7704159999998"/>
    <n v="2900"/>
    <x v="2"/>
    <s v="5AI51036797193"/>
    <d v="2025-10-13T00:00:00"/>
    <m/>
    <n v="-11298"/>
    <x v="1"/>
    <x v="0"/>
    <x v="3"/>
  </r>
  <r>
    <n v="325"/>
    <s v="SCN-ISND-0362S-FQ"/>
    <s v="CIF"/>
    <s v="GENOA, ITALY"/>
    <x v="0"/>
    <s v="OMO59125858"/>
    <x v="0"/>
    <x v="0"/>
    <s v="OFFICINE NICOLA GALPERTI E FIGILIO S.P.A"/>
    <s v="JAS WORLDWIDE"/>
    <s v="HELLA"/>
    <s v="HAMAD PORT"/>
    <s v="539W"/>
    <s v="GAC-QATAR"/>
    <x v="144"/>
    <s v="1x40'HQ"/>
    <s v="MRKU3224712"/>
    <n v="56"/>
    <n v="13188.519999999999"/>
    <s v="PIECES"/>
    <n v="55"/>
    <s v="FLANGES"/>
    <s v="YES"/>
    <s v="PL0012020|25002473, PL0012018|25002474, PL0012338|25002475"/>
    <s v="Z2024KEBWS0586"/>
    <s v="GAC_OY_WUK"/>
    <s v="12 PACKAGES (3 CIPLs)"/>
    <s v="EUR"/>
    <n v="98583.46"/>
    <s v="TO ORDER"/>
    <m/>
    <s v="SUBSEA"/>
    <n v="-285"/>
    <d v="2025-11-15T00:00:00"/>
    <x v="0"/>
    <x v="12"/>
    <d v="2025-11-16T00:00:00"/>
    <n v="4.2031099999999997"/>
    <n v="414357.12656060001"/>
    <n v="0"/>
    <n v="0"/>
    <n v="414357.12656060001"/>
    <n v="20717.85632803"/>
    <n v="0"/>
    <n v="27118"/>
    <x v="2"/>
    <s v="5SI60037359392"/>
    <d v="2025-11-12T00:00:00"/>
    <m/>
    <n v="1000"/>
    <x v="1"/>
    <x v="11"/>
    <x v="1"/>
  </r>
  <r>
    <n v="326"/>
    <s v="SCN-ISND-0363S-FQ"/>
    <s v="CIF"/>
    <s v="GENOA, ITALY"/>
    <x v="0"/>
    <s v="E C GEN 01 581084"/>
    <x v="0"/>
    <x v="0"/>
    <s v="OFFICINE NICOLA GALPERTI E FIGILIO S.P.A"/>
    <s v="JAS WORLDWIDE"/>
    <s v="MAERSK MONTE ROSA"/>
    <s v="HAMAD PORT"/>
    <s v="001A"/>
    <s v="GAC-QATAR"/>
    <x v="145"/>
    <s v="LCL"/>
    <s v="HAMU1241943"/>
    <n v="2"/>
    <n v="1238.26"/>
    <s v="CASES"/>
    <n v="4.76"/>
    <s v="CARBON STEEL FLANGE"/>
    <s v="YES"/>
    <s v="PL0011342|25002316"/>
    <s v="Z2024KEBWT0380"/>
    <s v="QSTS"/>
    <s v="2 CASES"/>
    <s v="EUR"/>
    <n v="3864.28"/>
    <s v="TO ORDER"/>
    <m/>
    <m/>
    <n v="-306"/>
    <d v="2025-10-25T00:00:00"/>
    <x v="0"/>
    <x v="1"/>
    <d v="2025-10-27T00:00:00"/>
    <n v="4.2293200000000004"/>
    <n v="16343.276689600003"/>
    <n v="0"/>
    <n v="0"/>
    <n v="16343.276689600003"/>
    <n v="817.16383448000022"/>
    <n v="0"/>
    <n v="2267"/>
    <x v="2"/>
    <s v="5SI60037051373"/>
    <d v="2025-10-26T00:00:00"/>
    <m/>
    <n v="50"/>
    <x v="1"/>
    <x v="0"/>
    <x v="1"/>
  </r>
  <r>
    <n v="327"/>
    <s v="SCN-ISND HYSY285-01"/>
    <s v="CIF"/>
    <s v="ShenZhen,CHINA"/>
    <x v="0"/>
    <s v="EB72509170995"/>
    <x v="0"/>
    <x v="0"/>
    <s v="OFFSHORE OIL ENGINEERING CO. ,LTD."/>
    <s v="GAC"/>
    <s v="HAI YANG SHI YOU 285"/>
    <s v="RAS LAFAN PORT"/>
    <n v="202509"/>
    <s v="GAC-QATAR"/>
    <x v="142"/>
    <s v="COOEC VSL"/>
    <s v="COOEC Vsl"/>
    <n v="403"/>
    <n v="93297.83"/>
    <s v="PIECES"/>
    <n v="370.8"/>
    <s v="SPREADER BARS, CHAIN BLOCKS, WIRE ROPES"/>
    <s v="YES"/>
    <s v="SCN-ISND HYSY285-01-PI"/>
    <s v="GC21110900"/>
    <s v="TBA"/>
    <s v="62 PACKAGES (4 LOOSE + 8 BUNDLES + 50 BOXES)"/>
    <s v="CNY"/>
    <n v="1856951.35"/>
    <s v="COOEC-QATAR"/>
    <m/>
    <m/>
    <n v="-321"/>
    <d v="2025-10-10T00:00:00"/>
    <x v="0"/>
    <x v="16"/>
    <d v="2025-10-12T00:00:00"/>
    <n v="0.50770999999999999"/>
    <n v="942792.76990850002"/>
    <m/>
    <n v="0"/>
    <n v="942792.76990850002"/>
    <n v="47139.638495425002"/>
    <n v="0"/>
    <n v="52540"/>
    <x v="2"/>
    <s v="5SI65036650078"/>
    <d v="2025-10-07T00:00:00"/>
    <m/>
    <m/>
    <x v="1"/>
    <x v="0"/>
    <x v="3"/>
  </r>
  <r>
    <n v="328"/>
    <s v="SCN-ISND HYSY285-02"/>
    <s v="CIF"/>
    <s v="ShenZhen,CHINA"/>
    <x v="0"/>
    <s v="EB72509170992"/>
    <x v="0"/>
    <x v="0"/>
    <s v="OFFSHORE OIL ENGINEERING CO. ,LTD."/>
    <s v="GAC"/>
    <s v="HAI YANG SHI YOU 285"/>
    <s v="RAS LAFAN PORT"/>
    <n v="202509"/>
    <s v="GAC-QATAR"/>
    <x v="142"/>
    <s v="COOEC VSL"/>
    <s v="COOEC Vsl"/>
    <n v="1308"/>
    <n v="3327.11"/>
    <s v="PIECES"/>
    <n v="34.959000000000003"/>
    <s v="WRENCH"/>
    <s v="YES"/>
    <s v="SCN-ISND HYSY285-02-PI"/>
    <s v="GC21110900"/>
    <s v="TBA"/>
    <s v="167 PACKAGES (141 CARTONS + 26 PACKAGES)"/>
    <s v="CNY"/>
    <n v="328343.26"/>
    <s v="COOEC-QATAR"/>
    <m/>
    <m/>
    <n v="-321"/>
    <d v="2025-10-10T00:00:00"/>
    <x v="0"/>
    <x v="16"/>
    <d v="2025-10-12T00:00:00"/>
    <n v="0.50770999999999999"/>
    <n v="166703.15653460001"/>
    <m/>
    <n v="0"/>
    <n v="166592.60653460003"/>
    <n v="8329.6303267300009"/>
    <n v="0"/>
    <n v="11230"/>
    <x v="2"/>
    <s v="5SI65036649208"/>
    <d v="2025-10-07T00:00:00"/>
    <m/>
    <m/>
    <x v="1"/>
    <x v="0"/>
    <x v="3"/>
  </r>
  <r>
    <n v="329"/>
    <s v="SCN-ISND HYSY285-03"/>
    <s v="CIF"/>
    <s v="ShenZhen,CHINA"/>
    <x v="0"/>
    <s v="EB72509170996"/>
    <x v="1"/>
    <x v="0"/>
    <s v="OFFSHORE OIL ENGINEERING CO. ,LTD."/>
    <s v="GAC"/>
    <s v="HAI YANG SHI YOU 285"/>
    <s v="RAS LAFAN PORT"/>
    <n v="202509"/>
    <s v="GAC-QATAR"/>
    <x v="142"/>
    <s v="COOEC VSL"/>
    <s v="COOEC Vsl"/>
    <n v="2"/>
    <n v="5200"/>
    <s v="PIECES"/>
    <n v="36.776747276000002"/>
    <s v="SOC CONTAINERS"/>
    <s v="YES"/>
    <s v="SCN-ISND HYSY285-03-TI"/>
    <s v="GC21110900"/>
    <s v="GAC_WUKAIR YARD"/>
    <s v="2 SOC CONTAINERS (OEGU1211657, OEGU1211662 "/>
    <s v="CNY"/>
    <n v="514000"/>
    <s v="COOEC-QATAR"/>
    <m/>
    <m/>
    <n v="-321"/>
    <d v="2025-10-10T00:00:00"/>
    <x v="0"/>
    <x v="0"/>
    <d v="2025-10-11T00:00:00"/>
    <n v="0.50770999999999999"/>
    <n v="260962.94"/>
    <n v="0"/>
    <n v="0"/>
    <n v="260962.94"/>
    <n v="13048.147000000001"/>
    <n v="0"/>
    <n v="13048"/>
    <x v="5"/>
    <s v="5SI65036622849"/>
    <d v="2025-10-06T00:00:00"/>
    <m/>
    <n v="-5400"/>
    <x v="1"/>
    <x v="0"/>
    <x v="3"/>
  </r>
  <r>
    <n v="330"/>
    <s v="SCN-RUYA-HYSY285-01"/>
    <s v="CIF"/>
    <s v="ShenZhen,CHINA"/>
    <x v="1"/>
    <s v="HYSY285202509002"/>
    <x v="1"/>
    <x v="0"/>
    <s v="OFFSHORE OIL ENGINEERING CO. ,LTD."/>
    <s v="GAC"/>
    <s v="HAI YANG SHI YOU 285"/>
    <s v="RAS LAFAN PORT"/>
    <n v="202509"/>
    <s v="GAC-QATAR"/>
    <x v="142"/>
    <s v="COOEC VSL"/>
    <s v="OEGU151792-OB,OEGU151789-OB"/>
    <n v="22"/>
    <n v="58530"/>
    <s v="PIECES"/>
    <n v="237.75800000000001"/>
    <s v="HYDRAULIC POWER, DIESEL ENGINE, TCQLSH, SOC CONTAINER"/>
    <s v="YES"/>
    <s v="SCN-RUYA-HYSY285-01"/>
    <n v="4600001157"/>
    <s v="GAC_OY_WUK"/>
    <s v="22 PACKAGES (TI CARGO)"/>
    <s v="CNY"/>
    <n v="20520662.59"/>
    <s v="COOEC-QATAR"/>
    <m/>
    <m/>
    <n v="-321"/>
    <d v="2025-10-10T00:00:00"/>
    <x v="0"/>
    <x v="16"/>
    <d v="2025-10-12T00:00:00"/>
    <n v="0.50770999999999999"/>
    <n v="10240847.1035689"/>
    <m/>
    <n v="0"/>
    <n v="10240847.1035689"/>
    <n v="512042.35517844505"/>
    <n v="0"/>
    <n v="512042"/>
    <x v="5"/>
    <s v="5SI65036638921"/>
    <d v="2025-10-07T00:00:00"/>
    <m/>
    <n v="-62911.273621413406"/>
    <x v="1"/>
    <x v="0"/>
    <x v="3"/>
  </r>
  <r>
    <n v="331"/>
    <s v="SCN-RUYA-HYSY285-02"/>
    <s v="CIF"/>
    <s v="ShenZhen,CHINA"/>
    <x v="1"/>
    <s v="HYSY285202509001"/>
    <x v="0"/>
    <x v="0"/>
    <s v="OFFSHORE OIL ENGINEERING CO. ,LTD."/>
    <s v="GAC"/>
    <s v="HAI YANG SHI YOU 285"/>
    <s v="RAS LAFAN PORT"/>
    <n v="202509"/>
    <s v="GAC-QATAR"/>
    <x v="142"/>
    <s v="COOEC VSL"/>
    <s v="COOEC Vsl"/>
    <n v="173"/>
    <n v="39147"/>
    <s v="PIECES"/>
    <n v="17.39"/>
    <s v="OFFSHORE SUPPORT MATERIALS"/>
    <s v="YES"/>
    <s v="SCN-RUYA-HYSY285-02"/>
    <n v="4600001157"/>
    <s v="TBA"/>
    <n v="173"/>
    <s v="CNY"/>
    <n v="409654.5"/>
    <s v="COOEC-QATAR"/>
    <m/>
    <m/>
    <n v="-321"/>
    <d v="2025-10-10T00:00:00"/>
    <x v="0"/>
    <x v="0"/>
    <d v="2025-10-12T00:00:00"/>
    <n v="0.50770999999999999"/>
    <n v="207985.68619499999"/>
    <m/>
    <n v="0"/>
    <n v="207985.68619499999"/>
    <n v="10399.284309750001"/>
    <n v="0"/>
    <n v="13299"/>
    <x v="2"/>
    <s v="5SI65036649244"/>
    <d v="2025-10-07T00:00:00"/>
    <m/>
    <m/>
    <x v="1"/>
    <x v="0"/>
    <x v="3"/>
  </r>
  <r>
    <n v="332"/>
    <s v="SCN-ISND-0358A-FQ-02"/>
    <s v="CIP"/>
    <s v="LYON ST EXUPERY, FRANCE"/>
    <x v="0"/>
    <s v="157-35217722"/>
    <x v="0"/>
    <x v="1"/>
    <s v="CHLORIDE SAS"/>
    <s v="QA"/>
    <s v="QR-8104"/>
    <s v="HAMAD AIR PORT"/>
    <s v="QR-8104"/>
    <s v="GAC-QATAR"/>
    <x v="143"/>
    <s v="AIR FRT"/>
    <s v="AIR FRT"/>
    <n v="2"/>
    <n v="1160"/>
    <s v="PIECES"/>
    <n v="2.6"/>
    <s v="BATTERIES"/>
    <s v="YES"/>
    <s v="INV251000311"/>
    <s v="202513970088"/>
    <s v="GAC_WH (ST.24)"/>
    <s v="2 WOODEN CRATE-BATTERY (3RD PARTY AS CONSIGNEE)"/>
    <s v="EUR"/>
    <n v="8521"/>
    <s v="SHABAS TRADING &amp; LOGISTICS W.L.L"/>
    <m/>
    <m/>
    <n v="-318"/>
    <d v="2025-10-13T00:00:00"/>
    <x v="0"/>
    <x v="4"/>
    <d v="2025-10-14T00:00:00"/>
    <n v="4.2293200000000004"/>
    <n v="36038.035720000007"/>
    <n v="0"/>
    <n v="0"/>
    <n v="36038.035720000007"/>
    <n v="1801.9017860000004"/>
    <n v="0"/>
    <n v="3202"/>
    <x v="2"/>
    <s v="5AI51036795144"/>
    <d v="2025-10-13T00:00:00"/>
    <m/>
    <m/>
    <x v="1"/>
    <x v="0"/>
    <x v="16"/>
  </r>
  <r>
    <n v="333"/>
    <s v="SCN-ISND-0364S-CQ"/>
    <s v="FOB"/>
    <s v="QINGDAO, CHINA"/>
    <x v="0"/>
    <s v="QGD2273538"/>
    <x v="0"/>
    <x v="0"/>
    <s v="OFFSHORE OIL ENGINEERING CO. ,LTD."/>
    <s v="CMA-CGM"/>
    <s v="CMA CGM ALEXANDER VON HUMBOLDT"/>
    <s v="HAMAD PORT"/>
    <s v="0MDF3W"/>
    <s v="GAC-QATAR"/>
    <x v="146"/>
    <s v="04x40'HQ &amp; 1x20'GP"/>
    <s v="GESU6471403,TCKU6246029,ECMU4948526,MAGU5697891,TLLU2007398"/>
    <n v="326"/>
    <n v="17160"/>
    <s v="PIECES"/>
    <n v="108.79999999999997"/>
    <s v="TUBE HOLDERS"/>
    <s v="YES"/>
    <s v="SCN-ISND-0364S-CQ"/>
    <s v="Z2024KEBWT0380"/>
    <s v="GAC_OY_WUK"/>
    <s v="23 WOODEN BOXES"/>
    <s v="CNY"/>
    <n v="1583711.21"/>
    <s v="COOEC-QATAR"/>
    <m/>
    <m/>
    <n v="-268"/>
    <d v="2025-12-02T00:00:00"/>
    <x v="0"/>
    <x v="12"/>
    <d v="2025-12-03T00:00:00"/>
    <n v="0.51129000000000002"/>
    <n v="809735.70456089999"/>
    <n v="41639.457600000002"/>
    <n v="8513.7516216089989"/>
    <n v="859888.91378250893"/>
    <n v="42994.445689125452"/>
    <n v="0"/>
    <n v="48594"/>
    <x v="2"/>
    <s v="5SI60037749647"/>
    <d v="2025-12-01T00:00:00"/>
    <m/>
    <n v="200"/>
    <x v="1"/>
    <x v="1"/>
    <x v="3"/>
  </r>
  <r>
    <n v="334"/>
    <s v="SCN-ISND-0365A-FQ"/>
    <s v="CIP"/>
    <s v="FRANKFURT, GERMANY"/>
    <x v="0"/>
    <s v="235-31428025"/>
    <x v="0"/>
    <x v="1"/>
    <s v="ARMATURENFABRIK FRANZ SCHNEIDER GMBH + CO. KG"/>
    <s v="QA"/>
    <s v="TK-6086"/>
    <s v="HAMAD AIR PORT"/>
    <s v="TK-6086"/>
    <s v="GAC-QATAR"/>
    <x v="147"/>
    <s v="AIR FRT"/>
    <s v="AIR FRT"/>
    <n v="58"/>
    <n v="2893"/>
    <s v="EACH"/>
    <n v="7.35"/>
    <s v="VALVES"/>
    <s v="YES"/>
    <s v="250220"/>
    <s v="Z2024KEBWT0532"/>
    <s v="QSTS"/>
    <s v="8 WOODEN BOXES"/>
    <s v="EUR"/>
    <n v="210424"/>
    <s v="COOEC-QATAR"/>
    <m/>
    <m/>
    <n v="-307"/>
    <d v="2025-10-24T00:00:00"/>
    <x v="0"/>
    <x v="4"/>
    <d v="2025-10-26T00:00:00"/>
    <n v="4.2293200000000004"/>
    <n v="889950.43168000004"/>
    <n v="0"/>
    <n v="0"/>
    <n v="889950.43168000004"/>
    <n v="44497.521584000002"/>
    <n v="0"/>
    <n v="49898"/>
    <x v="2"/>
    <s v="5AI51037032107"/>
    <d v="2025-10-25T00:00:00"/>
    <m/>
    <m/>
    <x v="1"/>
    <x v="0"/>
    <x v="17"/>
  </r>
  <r>
    <n v="335"/>
    <s v="SCN-ISND-0366A-FQ"/>
    <s v="CIP"/>
    <s v="KUALA LAMPUR, MALAYSIA"/>
    <x v="0"/>
    <s v="157-09994633"/>
    <x v="0"/>
    <x v="1"/>
    <s v="J.ROCCO MARINE &amp; OFFSHORE CO., LIMITED"/>
    <s v="QA"/>
    <s v="QR-0845"/>
    <s v="HAMAD AIR PORT"/>
    <s v="QR-0845"/>
    <s v="GAC-QATAR"/>
    <x v="148"/>
    <s v="AIR FRT"/>
    <s v="AIR FRT"/>
    <n v="14"/>
    <n v="455"/>
    <s v="EACH"/>
    <n v="0.38600000000000001"/>
    <s v="VALVES"/>
    <s v="YES"/>
    <s v="JROINV20251003"/>
    <s v="Z2024KEBNT0827"/>
    <s v="QSTS"/>
    <s v="2 WOODEN CRATES"/>
    <s v="USD"/>
    <n v="238806"/>
    <s v="COOEC-QATAR"/>
    <m/>
    <m/>
    <n v="-305"/>
    <d v="2025-10-26T00:00:00"/>
    <x v="0"/>
    <x v="1"/>
    <d v="2025-11-01T00:00:00"/>
    <n v="3.64"/>
    <n v="869253.84000000008"/>
    <n v="0"/>
    <n v="0"/>
    <n v="869253.84000000008"/>
    <n v="43462.69200000001"/>
    <n v="0"/>
    <n v="48863"/>
    <x v="2"/>
    <s v="5AI51037104354"/>
    <d v="2025-10-30T00:00:00"/>
    <m/>
    <m/>
    <x v="1"/>
    <x v="0"/>
    <x v="4"/>
  </r>
  <r>
    <n v="336"/>
    <s v="SCN-RUYA 09-0039S-CQ-01"/>
    <s v="CIF"/>
    <s v="TIANJIN, CHINA"/>
    <x v="1"/>
    <s v="HDMUTSNA30110700"/>
    <x v="0"/>
    <x v="0"/>
    <s v="OFFSHORE OIL ENGINEERING CO.,LTD."/>
    <s v="HMM"/>
    <s v="YM NORTH"/>
    <s v="HAMAD PORT"/>
    <s v="0049W"/>
    <s v="GAC-QATAR"/>
    <x v="149"/>
    <s v="2x40ft HQ"/>
    <s v="KOCU4677608,TCLU1563141"/>
    <n v="37"/>
    <n v="27180"/>
    <s v="PIECES"/>
    <n v="87.75"/>
    <s v="SEAMLESS COATED BENDS"/>
    <s v="YES"/>
    <s v="SCN-RUYA-0103A-CNQA"/>
    <n v="4600001157"/>
    <s v="QSTS"/>
    <s v="11 WOODEN BOXES"/>
    <s v="USD"/>
    <n v="337168.08"/>
    <s v="COOEC-QATAR"/>
    <m/>
    <m/>
    <n v="-278"/>
    <d v="2025-11-22T00:00:00"/>
    <x v="0"/>
    <x v="1"/>
    <d v="2025-11-24T00:00:00"/>
    <n v="3.64"/>
    <n v="1227291.8112000001"/>
    <n v="0"/>
    <n v="0"/>
    <n v="1227291.8112000001"/>
    <n v="61364.590560000011"/>
    <n v="0"/>
    <n v="69179"/>
    <x v="2"/>
    <s v="5SI60037513576"/>
    <d v="2025-11-20T00:00:00"/>
    <m/>
    <n v="51"/>
    <x v="1"/>
    <x v="11"/>
    <x v="3"/>
  </r>
  <r>
    <n v="337"/>
    <s v="SCN-RUYA 09-0039S-CQ-02"/>
    <s v="CIF"/>
    <s v="TIANJIN, CHINA"/>
    <x v="1"/>
    <s v="HDMUTSNA30110701"/>
    <x v="0"/>
    <x v="0"/>
    <s v="OFFSHORE OIL ENGINEERING CO.,LTD."/>
    <s v="HMM"/>
    <s v="YM NORTH"/>
    <s v="HAMAD PORT"/>
    <s v="0049W"/>
    <s v="GAC-QATAR"/>
    <x v="149"/>
    <s v="02x40'HQ &amp; 1x20'GP"/>
    <s v="HMMU6722042,HMMU6989912,TRHU3172358"/>
    <n v="23"/>
    <n v="51860"/>
    <s v="PIECES"/>
    <n v="86.91"/>
    <s v="SEAMLESS COATED BENDS"/>
    <s v="YES"/>
    <s v="SCN-RUYA-0103B-CNQA"/>
    <n v="4600001157"/>
    <s v="QSTS"/>
    <s v="10 WOODEN BOXES"/>
    <s v="USD"/>
    <n v="543391.77"/>
    <s v="COOEC-QATAR"/>
    <m/>
    <m/>
    <n v="-278"/>
    <d v="2025-11-22T00:00:00"/>
    <x v="0"/>
    <x v="1"/>
    <d v="2025-11-27T00:00:00"/>
    <n v="3.64"/>
    <n v="1977946.0428000002"/>
    <n v="0"/>
    <n v="0"/>
    <n v="1977946.0428000002"/>
    <n v="98897.302140000014"/>
    <n v="0"/>
    <n v="111265"/>
    <x v="2"/>
    <s v="5SI60037513134"/>
    <d v="2025-11-20T00:00:00"/>
    <m/>
    <n v="100"/>
    <x v="1"/>
    <x v="11"/>
    <x v="3"/>
  </r>
  <r>
    <n v="338"/>
    <s v="SCN-RUYA 09-0040A-CQ"/>
    <s v="CIF"/>
    <s v="BEIJING, CHINA"/>
    <x v="1"/>
    <s v="157-00726213"/>
    <x v="0"/>
    <x v="1"/>
    <s v="OFFSHORE OIL ENGINEERING CO. ,LTD."/>
    <s v="QA"/>
    <s v="QR-0893"/>
    <s v="HAMAD AIR PORT"/>
    <s v="QR-0893"/>
    <s v="GAC-QATAR"/>
    <x v="141"/>
    <s v="AIR FRT"/>
    <s v="AIR FRT"/>
    <n v="230"/>
    <n v="178"/>
    <s v="PIECES"/>
    <n v="1"/>
    <s v="SEAMLESS COATED BENDS"/>
    <s v="YES"/>
    <s v="SCN-RUYA-0102-CNQA"/>
    <n v="4600001157"/>
    <s v="SPEM OY_RLIC (N20)"/>
    <s v="1 PALLET"/>
    <s v="USD"/>
    <n v="4125.28"/>
    <s v="COOEC-QATAR"/>
    <m/>
    <s v="BF Piping WPQT"/>
    <n v="-308"/>
    <d v="2025-10-23T00:00:00"/>
    <x v="0"/>
    <x v="7"/>
    <d v="2025-10-25T00:00:00"/>
    <n v="3.64"/>
    <n v="15016.019199999999"/>
    <n v="0"/>
    <n v="0"/>
    <n v="15016.019199999999"/>
    <n v="750.80096000000003"/>
    <n v="0"/>
    <n v="2151"/>
    <x v="2"/>
    <s v="5AI51037007128"/>
    <d v="2025-10-23T00:00:00"/>
    <m/>
    <m/>
    <x v="1"/>
    <x v="0"/>
    <x v="3"/>
  </r>
  <r>
    <n v="339"/>
    <s v="SCN-ISND-WL-SP-04-FQ"/>
    <s v="CIF"/>
    <s v="HONG KONG/ZHANGJIANG"/>
    <x v="0"/>
    <s v="884002985387/884003605220/884058709100"/>
    <x v="0"/>
    <x v="1"/>
    <s v="HK GLOBAL STAR TRADING  CO., LTD/3RGBLED TECHNOLOGY CO., LTD"/>
    <s v="DHL"/>
    <s v="COURIER"/>
    <s v="HAMAD AIR PORT"/>
    <s v="DHL"/>
    <s v="GAC-QATAR"/>
    <x v="129"/>
    <s v="AIR FRT"/>
    <s v="AIR FRT"/>
    <n v="202"/>
    <n v="75.900000000000006"/>
    <s v="PIECES"/>
    <n v="1.4137E-2"/>
    <s v="STAINLESS STEEL BEARINGS, PLASTIC BALLAST, WRENCH AND PLIERS"/>
    <s v="YES"/>
    <s v="1200001/1200002/1200003"/>
    <s v="SPARE PARTS"/>
    <s v="GAC_WH (ST.24)"/>
    <s v="3 SHIPMENTS VIA DHL COURIER BILL TOGETHER"/>
    <s v="USD"/>
    <n v="4872.6000000000004"/>
    <s v="GULF AGENCY QATAR WLL"/>
    <m/>
    <m/>
    <n v="-356"/>
    <d v="2025-09-05T00:00:00"/>
    <x v="0"/>
    <x v="16"/>
    <d v="2025-09-06T00:00:00"/>
    <n v="3.64"/>
    <n v="17736.264000000003"/>
    <n v="0"/>
    <n v="0"/>
    <n v="17736.264000000003"/>
    <n v="886.81320000000017"/>
    <n v="0"/>
    <n v="3083"/>
    <x v="2"/>
    <s v="5AIC51036051419,5AIC51036051438,5AIC51036044366"/>
    <d v="2025-09-06T00:00:00"/>
    <m/>
    <n v="796"/>
    <x v="1"/>
    <x v="10"/>
    <x v="10"/>
  </r>
  <r>
    <n v="340"/>
    <s v="SCN-ISND-WL-SP-05-CQ"/>
    <s v="CIF"/>
    <s v="SHANGHAI, CHINA"/>
    <x v="0"/>
    <n v="6991323220"/>
    <x v="0"/>
    <x v="1"/>
    <s v="SINOSEA MARINE SERVICES &amp; TRADING LIMITED"/>
    <s v="DHL"/>
    <s v="COURIER"/>
    <s v="HAMAD AIR PORT"/>
    <s v="DHL"/>
    <s v="GAC-QATAR"/>
    <x v="150"/>
    <s v="AIR FRT"/>
    <s v="AIR FRT"/>
    <n v="30"/>
    <n v="32.049999999999997"/>
    <s v="PIECES"/>
    <n v="1.4137E-2"/>
    <s v="HAMMER HEAD, RUST HAMMER "/>
    <s v="NO"/>
    <s v="NA"/>
    <s v="SPARE PARTS"/>
    <s v="GAC_WH (ST.24)"/>
    <s v="SHIPMENTS VIA DHL COURIER UNDER GAC AS CONSIGNEE"/>
    <s v="USD"/>
    <n v="330.9"/>
    <s v="GULF AGENCY QATAR WLL"/>
    <m/>
    <m/>
    <n v="-374"/>
    <d v="2025-08-18T00:00:00"/>
    <x v="0"/>
    <x v="4"/>
    <d v="2025-08-19T00:00:00"/>
    <n v="3.64"/>
    <n v="1204.4759999999999"/>
    <n v="0"/>
    <n v="0"/>
    <n v="1204.4759999999999"/>
    <n v="60.223799999999997"/>
    <n v="0"/>
    <n v="60"/>
    <x v="2"/>
    <s v="5AIC30035724211"/>
    <d v="2025-08-18T00:00:00"/>
    <m/>
    <n v="-900"/>
    <x v="1"/>
    <x v="9"/>
    <x v="3"/>
  </r>
  <r>
    <n v="341"/>
    <s v="SCN-ISND-WL-SP-06A-CQ"/>
    <s v="CIF"/>
    <s v="HOUSTAN, USA"/>
    <x v="0"/>
    <s v="235-86949446"/>
    <x v="0"/>
    <x v="1"/>
    <s v="NATIONAL OILWELL VARCO LP"/>
    <s v="DHL"/>
    <s v="TK-6587"/>
    <s v="HAMAD AIR PORT"/>
    <s v="TK-6587"/>
    <s v="GAC-QATAR"/>
    <x v="151"/>
    <s v="AIR FRT"/>
    <s v="AIR FRT"/>
    <n v="1"/>
    <n v="32.049999999999997"/>
    <s v="CRATES"/>
    <n v="1.4137E-2"/>
    <s v="ELECTRICAL EQUIPMENTS"/>
    <s v="NO"/>
    <s v="NA"/>
    <s v="SPARE PARTS"/>
    <s v="GAC_WH (ST.24)"/>
    <s v="SHIPMENTS VIA DHL COURIER UNDER GAC AS CONSIGNEE"/>
    <s v="USD"/>
    <n v="16154.2"/>
    <s v="GULF AGENCY QATAR WLL"/>
    <m/>
    <m/>
    <n v="-370"/>
    <d v="2025-08-22T00:00:00"/>
    <x v="0"/>
    <x v="4"/>
    <d v="2025-08-23T00:00:00"/>
    <n v="3.64"/>
    <n v="58801.288000000008"/>
    <n v="0"/>
    <n v="0"/>
    <n v="161.35800000000745"/>
    <n v="8.0679000000003729"/>
    <n v="0"/>
    <n v="1556"/>
    <x v="2"/>
    <s v="5AI51035793883"/>
    <d v="2025-08-23T00:00:00"/>
    <m/>
    <n v="148"/>
    <x v="1"/>
    <x v="9"/>
    <x v="14"/>
  </r>
  <r>
    <n v="342"/>
    <s v="SCN-ISND-0371A-CQ"/>
    <s v="FOB"/>
    <s v="BEIJING, CHINA"/>
    <x v="0"/>
    <s v="157-00740191"/>
    <x v="0"/>
    <x v="1"/>
    <s v="OFFSHORE OIL ENGINEERING CO. ,LTD."/>
    <s v="QR"/>
    <s v="MF845"/>
    <s v="HAMAD AIR PORT"/>
    <s v="MF845"/>
    <s v="GAC-QATAR"/>
    <x v="152"/>
    <s v="AIR FRT"/>
    <s v="AIR FRT"/>
    <n v="42"/>
    <n v="640"/>
    <s v="EACH"/>
    <n v="1.1000000000000001"/>
    <s v="BOLTS AND NUTS"/>
    <s v="YES"/>
    <s v="SCN-ISND-0371A-CQ"/>
    <s v="NA"/>
    <s v="QSTS"/>
    <s v="1 WOODEN BOX"/>
    <s v="CNY"/>
    <n v="60900.2"/>
    <s v="COOEC-QATAR"/>
    <m/>
    <m/>
    <n v="-310"/>
    <d v="2025-10-21T00:00:00"/>
    <x v="0"/>
    <x v="1"/>
    <d v="2025-10-23T00:00:00"/>
    <n v="0.51014000000000004"/>
    <n v="31067.628027999999"/>
    <n v="11005.505290000001"/>
    <n v="420.73133318000004"/>
    <n v="42493.864651180003"/>
    <n v="2124.6932325590001"/>
    <n v="0"/>
    <n v="3525"/>
    <x v="2"/>
    <s v="5AI51036987157"/>
    <d v="2025-10-22T00:00:00"/>
    <m/>
    <m/>
    <x v="1"/>
    <x v="0"/>
    <x v="3"/>
  </r>
  <r>
    <n v="343"/>
    <s v="SCN-ISND-0271A-QC"/>
    <s v="CIF"/>
    <s v="DOHA-QATAR"/>
    <x v="0"/>
    <s v="157-04588102"/>
    <x v="2"/>
    <x v="1"/>
    <s v="OFFSHORE OIL ENGINEERING CO LTD"/>
    <s v="QA"/>
    <s v="QR-9008"/>
    <s v="TIANJIN PORT"/>
    <s v="QR-9008"/>
    <s v="GAC-QATAR"/>
    <x v="153"/>
    <s v="AIR FRT"/>
    <s v="AIR FRT"/>
    <n v="4"/>
    <n v="26"/>
    <s v="PIECES"/>
    <n v="0.06"/>
    <s v="BEACONS"/>
    <s v="NO"/>
    <s v="SI156790ESS"/>
    <n v="4600001157"/>
    <s v="CHINA"/>
    <s v="RE-EXPORT TO CHINA_NON APPROVED FROM CIVIL DEFENSE (RE-EXPORTED)"/>
    <s v="USD"/>
    <n v="15864"/>
    <s v="COOEC-CHINA"/>
    <m/>
    <m/>
    <n v="-323"/>
    <d v="2025-10-08T00:00:00"/>
    <x v="0"/>
    <x v="16"/>
    <d v="2025-10-08T00:00:00"/>
    <m/>
    <n v="0"/>
    <m/>
    <n v="0"/>
    <n v="0"/>
    <n v="0"/>
    <n v="0"/>
    <m/>
    <x v="0"/>
    <s v="NA"/>
    <d v="2025-10-08T00:00:00"/>
    <m/>
    <m/>
    <x v="1"/>
    <x v="0"/>
    <x v="8"/>
  </r>
  <r>
    <n v="344"/>
    <s v="SCN-ISND-0375A-CQ"/>
    <s v="FOB"/>
    <s v="SHANGHAI, CHINA"/>
    <x v="0"/>
    <s v="157-42240446"/>
    <x v="0"/>
    <x v="1"/>
    <s v="OFFSHORE OIL ENGINEERING CO. ,LTD."/>
    <s v="QR"/>
    <s v="MF845"/>
    <s v="HAMAD AIR PORT"/>
    <s v="MF845"/>
    <s v="GAC-QATAR"/>
    <x v="154"/>
    <s v="AIR FRT"/>
    <s v="AIR FRT"/>
    <n v="3"/>
    <n v="714"/>
    <s v="PIECES"/>
    <n v="2.2000000000000002"/>
    <s v="FLANGE"/>
    <s v="YES"/>
    <s v="SCN-ISND-0375A-CQ"/>
    <s v="NA"/>
    <s v="QSTS"/>
    <s v="2 BOXES"/>
    <s v="CNY"/>
    <n v="16642.68"/>
    <s v="COOEC-QATAR"/>
    <m/>
    <s v="BF Piping WPQT"/>
    <n v="-302"/>
    <d v="2025-10-29T00:00:00"/>
    <x v="0"/>
    <x v="1"/>
    <d v="2025-10-30T00:00:00"/>
    <n v="0.51014000000000004"/>
    <n v="8490.0967752000015"/>
    <n v="12469.6785096"/>
    <n v="209.59775284800003"/>
    <n v="21169.373037648002"/>
    <n v="1058.4686518824001"/>
    <n v="0"/>
    <n v="1958"/>
    <x v="2"/>
    <s v="5AI51037094439"/>
    <d v="2025-10-30T00:00:00"/>
    <m/>
    <m/>
    <x v="1"/>
    <x v="0"/>
    <x v="3"/>
  </r>
  <r>
    <n v="345"/>
    <s v="SCN-ISND-0376A-CQ"/>
    <s v="FOB"/>
    <s v="BEIJING, CHINA"/>
    <x v="0"/>
    <s v="157-53578744"/>
    <x v="0"/>
    <x v="1"/>
    <s v="OFFSHORE OIL ENGINEERING CO. ,LTD."/>
    <s v="QA"/>
    <s v="QR-8961"/>
    <s v="HAMAD AIR PORT"/>
    <s v="QR-8961"/>
    <s v="GAC-QATAR"/>
    <x v="155"/>
    <s v="AIR FRT"/>
    <s v="AIR FRT"/>
    <n v="2830"/>
    <n v="962"/>
    <s v="CASES"/>
    <n v="4.53"/>
    <s v="SCREWS, NAIL GUNS, ELECTRIC DRILLS"/>
    <s v="YES"/>
    <s v="SCN-ISND-0376A-CQ"/>
    <s v="GC21110900"/>
    <s v="QSTS"/>
    <s v="05 WOODEN BOXES"/>
    <s v="CNY"/>
    <n v="269815.53000000003"/>
    <s v="COOEC-QATAR"/>
    <m/>
    <s v="BF Piping WPQT"/>
    <n v="-274"/>
    <d v="2025-11-26T00:00:00"/>
    <x v="0"/>
    <x v="1"/>
    <d v="2025-11-29T00:00:00"/>
    <n v="0.51129000000000002"/>
    <n v="137953.98233370003"/>
    <n v="16841.319955200001"/>
    <n v="1547.9530228890001"/>
    <n v="156343.25531178902"/>
    <n v="7820.1627655894517"/>
    <n v="0"/>
    <n v="10720"/>
    <x v="2"/>
    <s v="5AI51037652982"/>
    <d v="2025-11-26T00:00:00"/>
    <m/>
    <m/>
    <x v="1"/>
    <x v="11"/>
    <x v="3"/>
  </r>
  <r>
    <n v="346"/>
    <s v="SCN-ISND-0377A-FQ"/>
    <s v="CIP"/>
    <s v="ITALY"/>
    <x v="0"/>
    <s v="172-02021832"/>
    <x v="0"/>
    <x v="1"/>
    <s v="QUAM S.R.L. A SOCIO UNICO"/>
    <s v="CARGOLUX"/>
    <s v="CV4802"/>
    <s v="HAMAD AIR PORT"/>
    <s v="CV4802"/>
    <s v="GAC-QATAR"/>
    <x v="156"/>
    <s v="AIR FRT"/>
    <s v="AIR FRT"/>
    <n v="3"/>
    <n v="5995"/>
    <s v="EACH"/>
    <n v="1.1000000000000001"/>
    <s v="CHOKE VALVE, HAND PUMP"/>
    <s v="YES"/>
    <s v="250291"/>
    <s v="LC:130LC2500019"/>
    <s v="GAC_WH (ST.24)"/>
    <s v="3 WOODEN BOXES"/>
    <s v="EUR"/>
    <n v="421350"/>
    <s v="COOEC-QATAR"/>
    <m/>
    <m/>
    <n v="-296"/>
    <d v="2025-11-04T00:00:00"/>
    <x v="0"/>
    <x v="4"/>
    <d v="2025-11-08T00:00:00"/>
    <n v="4.2293200000000004"/>
    <n v="1782023.9820000001"/>
    <m/>
    <n v="0"/>
    <n v="1782023.9820000001"/>
    <n v="89101.199100000013"/>
    <n v="0"/>
    <n v="100193"/>
    <x v="2"/>
    <s v="5AI51037238628"/>
    <d v="2025-11-06T00:00:00"/>
    <m/>
    <n v="-113"/>
    <x v="1"/>
    <x v="11"/>
    <x v="1"/>
  </r>
  <r>
    <n v="347"/>
    <s v="SCN-ISND-WL-SP-07-FQ"/>
    <s v="CIF"/>
    <s v="UK"/>
    <x v="0"/>
    <n v="8582205671"/>
    <x v="0"/>
    <x v="1"/>
    <s v="DSV AIR SEA"/>
    <s v="DHL"/>
    <s v="COURIER"/>
    <s v="HAMAD AIR PORT"/>
    <s v="DHL"/>
    <s v="GAC-QATAR"/>
    <x v="157"/>
    <s v="AIR FRT"/>
    <s v="AIR FRT"/>
    <n v="3"/>
    <n v="54"/>
    <s v="PIECES"/>
    <n v="1.4137E-2"/>
    <s v="SURVEY EQUIPMENT"/>
    <s v="NO"/>
    <s v="SABD0094403"/>
    <s v="SPARE PARTS"/>
    <s v="GAC_WH (ST.24)"/>
    <s v="SHIPMENTS VIA DHL COURIER"/>
    <s v="USD"/>
    <n v="15383.64"/>
    <s v="COOEC-QATAR"/>
    <m/>
    <m/>
    <n v="-332"/>
    <d v="2025-09-29T00:00:00"/>
    <x v="0"/>
    <x v="4"/>
    <d v="2025-09-30T00:00:00"/>
    <n v="3.64"/>
    <m/>
    <m/>
    <m/>
    <m/>
    <m/>
    <n v="0"/>
    <n v="1598"/>
    <x v="2"/>
    <s v="5AIC30036353130"/>
    <d v="2025-09-20T00:00:00"/>
    <m/>
    <n v="198"/>
    <x v="1"/>
    <x v="10"/>
    <x v="9"/>
  </r>
  <r>
    <n v="348"/>
    <s v="SCN-ISND-WL-SP-08A-CQ"/>
    <s v="CIF"/>
    <s v="SHANGHAI, CHINA"/>
    <x v="0"/>
    <n v="6346202343"/>
    <x v="0"/>
    <x v="1"/>
    <s v="KONGSBERG MARITIME CHINA"/>
    <s v="DHL"/>
    <s v="COURIER"/>
    <s v="HAMAD AIR PORT"/>
    <s v="DHL"/>
    <s v="GAC-QATAR"/>
    <x v="143"/>
    <s v="AIR FRT"/>
    <s v="AIR FRT"/>
    <n v="3"/>
    <n v="8.6999999999999993"/>
    <s v="PIECES"/>
    <n v="1.4137E-2"/>
    <s v="RECALLBRATION MRU"/>
    <s v="NO"/>
    <s v="SABD0094403"/>
    <m/>
    <s v="GAC_WH (ST.24)"/>
    <s v="SHIPMENTS VIA DHL COURIER"/>
    <s v="CNY"/>
    <n v="20000"/>
    <s v="COOEC-QATAR"/>
    <m/>
    <m/>
    <n v="-318"/>
    <d v="2025-10-13T00:00:00"/>
    <x v="0"/>
    <x v="4"/>
    <d v="2025-10-14T00:00:00"/>
    <n v="0.51014000000000004"/>
    <m/>
    <m/>
    <m/>
    <m/>
    <m/>
    <n v="0"/>
    <n v="1165"/>
    <x v="2"/>
    <s v="5AIC30036790673"/>
    <d v="2025-10-13T00:00:00"/>
    <m/>
    <n v="265"/>
    <x v="1"/>
    <x v="0"/>
    <x v="3"/>
  </r>
  <r>
    <n v="349"/>
    <s v="SCN-RUYA-HYSY285-01-RE"/>
    <s v="CIF"/>
    <s v="HAMAD PORT"/>
    <x v="1"/>
    <s v="XINSILU-CARGO-13"/>
    <x v="2"/>
    <x v="0"/>
    <s v="OFFSHORE OIL ENGINEERING CO LTD"/>
    <s v="GAC"/>
    <s v="XIN SI LU"/>
    <s v="HAMAD PORT"/>
    <n v="202509"/>
    <s v="GAC-QATAR"/>
    <x v="158"/>
    <s v="COOEC VSL"/>
    <s v="COOEC Vsl"/>
    <n v="18"/>
    <n v="48500"/>
    <s v="PIECES"/>
    <n v="189.5"/>
    <s v="HYDRAULIC POWER, DIESEL ENGINE, TCQLSH,"/>
    <s v="NO"/>
    <s v="SCN-RUYA-HYSY285-01-RE"/>
    <s v="NA"/>
    <s v="CHINA"/>
    <s v="5 CONTAINERS-ALK PROJECT  (TI CARGO)  PARTIALLY RE-EXPORTED "/>
    <s v="CNY"/>
    <n v="11052416.59"/>
    <s v="COOEC-QATAR"/>
    <m/>
    <m/>
    <n v="-276"/>
    <d v="2025-11-24T00:00:00"/>
    <x v="0"/>
    <x v="14"/>
    <d v="2025-11-24T00:00:00"/>
    <m/>
    <n v="0"/>
    <m/>
    <n v="0"/>
    <n v="0"/>
    <n v="0"/>
    <n v="0"/>
    <m/>
    <x v="0"/>
    <s v="5SR65037686774"/>
    <d v="2025-11-29T00:00:00"/>
    <m/>
    <m/>
    <x v="1"/>
    <x v="11"/>
    <x v="8"/>
  </r>
  <r>
    <n v="350"/>
    <s v="SCN-ISND-0379S-CQ"/>
    <s v="CIF"/>
    <s v="SHANGHAI, CHINA"/>
    <x v="0"/>
    <s v="SHRT20251103"/>
    <x v="0"/>
    <x v="0"/>
    <s v="WEIGAO STANDARD PARTS CO.,LTD"/>
    <s v="QA"/>
    <s v="RACINE"/>
    <s v="HAMAD PORT"/>
    <s v="25038W"/>
    <s v="GAC-QATAR"/>
    <x v="159"/>
    <s v="LCL"/>
    <s v="LCL"/>
    <n v="594"/>
    <n v="415.9"/>
    <s v="SET"/>
    <n v="0.54"/>
    <s v="STUDS, NUTTS, STUD BOLTS"/>
    <s v="YES"/>
    <s v="WG-COOEC(Q)-251028"/>
    <s v="GC21110900"/>
    <s v="GAC_WH (ST.24)"/>
    <s v="01 WOODEN CASE"/>
    <s v="USD"/>
    <n v="8078.22"/>
    <s v="COOEC-QATAR"/>
    <m/>
    <m/>
    <n v="-253"/>
    <d v="2025-12-17T00:00:00"/>
    <x v="0"/>
    <x v="4"/>
    <d v="2025-12-22T00:00:00"/>
    <n v="3.64"/>
    <n v="29404.720800000003"/>
    <m/>
    <n v="0"/>
    <n v="29404.720800000003"/>
    <n v="1470.2360400000002"/>
    <n v="0"/>
    <n v="2895"/>
    <x v="2"/>
    <s v="5SI60038149651"/>
    <d v="2025-12-21T00:00:00"/>
    <m/>
    <n v="25"/>
    <x v="1"/>
    <x v="1"/>
    <x v="3"/>
  </r>
  <r>
    <n v="351"/>
    <s v="SCN-ISND-AHSZ-V2-01-PI"/>
    <s v="CIF"/>
    <s v="QINGDAO, CHINA"/>
    <x v="0"/>
    <s v="WJL2025112501"/>
    <x v="0"/>
    <x v="0"/>
    <s v="OFFSHORE OIL ENGINEERING CO. ,LTD."/>
    <s v="GAC"/>
    <s v="DE JIAN"/>
    <s v="RAS LAFAN PORT"/>
    <n v="25072"/>
    <s v="GAC-QATAR"/>
    <x v="160"/>
    <s v="COOEC VSL"/>
    <s v="COOEC Vsl"/>
    <n v="40"/>
    <n v="33360.449999999997"/>
    <s v="PIECES"/>
    <n v="242.333"/>
    <s v="LIFTING EQUIPMENTS (SPREADER BARS, SHACKELS)"/>
    <s v="YES"/>
    <s v="SCN-ISND-AHSZ-V2-01"/>
    <s v="GC21110900"/>
    <s v="QSTS"/>
    <s v="21 PACKAGES (8 LOOSE, 13 BOXES)"/>
    <s v="CNY"/>
    <n v="1705805.07"/>
    <s v="COOEC-QATAR"/>
    <m/>
    <s v="SUBSEA"/>
    <n v="-220"/>
    <d v="2026-01-19T00:00:00"/>
    <x v="0"/>
    <x v="1"/>
    <d v="2026-01-21T00:00:00"/>
    <n v="0.51129000000000002"/>
    <n v="872161.07424030011"/>
    <m/>
    <n v="0"/>
    <n v="872161.07424030011"/>
    <n v="43608.053712015011"/>
    <n v="0"/>
    <n v="49008"/>
    <x v="2"/>
    <s v="5SI65038684230"/>
    <d v="2026-01-17T00:00:00"/>
    <m/>
    <m/>
    <x v="2"/>
    <x v="3"/>
    <x v="3"/>
  </r>
  <r>
    <n v="352"/>
    <s v="SCN-ISND-AHSZ-V2-02-TI"/>
    <s v="CIF"/>
    <s v="QINGDAO, CHINA"/>
    <x v="0"/>
    <s v="WJL2025112599"/>
    <x v="1"/>
    <x v="0"/>
    <s v="OFFSHORE OIL ENGINEERING CO. ,LTD."/>
    <s v="GAC"/>
    <s v="DE JIAN"/>
    <s v="RAS LAFAN PORT"/>
    <n v="25072"/>
    <s v="GAC-QATAR"/>
    <x v="160"/>
    <s v="COOEC VSL"/>
    <s v="OEGU121167,OEGU121168"/>
    <n v="2"/>
    <n v="5200"/>
    <s v="PIECES"/>
    <n v="36.776000000000003"/>
    <s v="COOEC CONTAINERS"/>
    <s v="YES"/>
    <s v="SCN-ISND-AHSZ-V2-01"/>
    <s v="GC21110900"/>
    <s v="OFFSHORE"/>
    <s v="2 SOC CONTAINERS"/>
    <s v="CNY"/>
    <n v="514000"/>
    <s v="COOEC-QATAR"/>
    <m/>
    <s v="SUBSEA"/>
    <n v="-220"/>
    <d v="2026-01-19T00:00:00"/>
    <x v="0"/>
    <x v="10"/>
    <d v="2026-01-21T00:00:00"/>
    <n v="0.51129000000000002"/>
    <n v="262803.06"/>
    <m/>
    <n v="0"/>
    <n v="262803.06"/>
    <n v="13140.153"/>
    <n v="0"/>
    <n v="13140"/>
    <x v="3"/>
    <s v="5SI65038736705"/>
    <d v="2026-01-18T00:00:00"/>
    <m/>
    <n v="-5400"/>
    <x v="2"/>
    <x v="3"/>
    <x v="3"/>
  </r>
  <r>
    <n v="353"/>
    <s v="SCN-ISND-AHSZ-V2-03-PI"/>
    <s v="CIF"/>
    <s v="QINGDAO, CHINA"/>
    <x v="0"/>
    <s v="WJL2025112502"/>
    <x v="0"/>
    <x v="0"/>
    <s v="OFFSHORE OIL ENGINEERING CO. ,LTD."/>
    <s v="i"/>
    <s v="DE JIAN"/>
    <s v="RAS LAFAN PORT"/>
    <n v="25072"/>
    <s v="GAC-QATAR"/>
    <x v="160"/>
    <s v="COOEC VSL"/>
    <s v="COOEC Vsl"/>
    <n v="3"/>
    <n v="141650.94999999998"/>
    <s v="PIECES"/>
    <n v="2329.2159999999999"/>
    <s v="MODULE, TRANSFORMER ROOM, SREADER BAR"/>
    <s v="YES"/>
    <s v="SCN-ISND-AHSZ-V2-03"/>
    <s v="GC21110900"/>
    <s v="QSTS"/>
    <s v="3 PACKAGES"/>
    <s v="USD"/>
    <n v="4038251.12"/>
    <s v="COOEC-QATAR"/>
    <m/>
    <s v="BF Piping WPQT"/>
    <n v="-220"/>
    <d v="2026-01-19T00:00:00"/>
    <x v="0"/>
    <x v="1"/>
    <d v="2026-01-21T00:00:00"/>
    <n v="3.64"/>
    <n v="14699234.076800002"/>
    <m/>
    <n v="0"/>
    <n v="14699234.076800002"/>
    <n v="734961.70384000009"/>
    <n v="0"/>
    <n v="823557"/>
    <x v="4"/>
    <s v="5SI65037935404_x000a_5SI65038290890"/>
    <d v="2025-12-10T00:00:00"/>
    <m/>
    <m/>
    <x v="2"/>
    <x v="3"/>
    <x v="3"/>
  </r>
  <r>
    <n v="354"/>
    <s v="SCN-ISND-AHSZ-V2-04-PI"/>
    <s v="CIF"/>
    <s v="QINGDAO, CHINA"/>
    <x v="0"/>
    <s v="WJL2025112503"/>
    <x v="0"/>
    <x v="0"/>
    <s v="OFFSHORE OIL ENGINEERING CO. ,LTD."/>
    <s v="GAC"/>
    <s v="DE JIAN"/>
    <s v="RAS LAFAN PORT"/>
    <n v="25072"/>
    <s v="GAC-QATAR"/>
    <x v="161"/>
    <s v="COOEC VSL"/>
    <s v="COOEC Vsl"/>
    <n v="3"/>
    <n v="178200"/>
    <s v="PIECES"/>
    <n v="1155.721"/>
    <s v="SUBSEA SKIDS"/>
    <s v="YES"/>
    <s v="SCN-ISND-AHSZ-V2-04"/>
    <s v="GC21110900"/>
    <s v="OFFSHORE"/>
    <s v="3 PACKAGES"/>
    <s v="USD"/>
    <n v="6558398.2199999997"/>
    <s v="COOEC-QATAR"/>
    <m/>
    <s v="PMT"/>
    <n v="-230"/>
    <d v="2026-01-09T00:00:00"/>
    <x v="0"/>
    <x v="17"/>
    <d v="2026-01-10T00:00:00"/>
    <n v="3.64"/>
    <n v="23872569.520799998"/>
    <m/>
    <n v="0"/>
    <n v="23872569.520799998"/>
    <n v="1193628.4760399999"/>
    <n v="0"/>
    <n v="1337264"/>
    <x v="4"/>
    <s v="5SI65037935458_x000a_5SI65038290797"/>
    <d v="2025-12-10T00:00:00"/>
    <m/>
    <m/>
    <x v="2"/>
    <x v="3"/>
    <x v="3"/>
  </r>
  <r>
    <n v="355"/>
    <s v="SCN-ISND-AHSZ-V2-05-PI"/>
    <s v="CIF"/>
    <s v="QINGDAO, CHINA"/>
    <x v="0"/>
    <s v="WJL2025112504"/>
    <x v="0"/>
    <x v="0"/>
    <s v="OFFSHORE OIL ENGINEERING CO. ,LTD."/>
    <s v="GAC"/>
    <s v="DE JIAN"/>
    <s v="RAS LAFAN PORT"/>
    <n v="25072"/>
    <s v="GAC-QATAR"/>
    <x v="160"/>
    <s v="COOEC VSL"/>
    <s v="COOEC Vsl"/>
    <n v="574"/>
    <n v="42073.279999999999"/>
    <s v="PIECES"/>
    <n v="62.392000000000003"/>
    <s v="LIFTING EQUIPMENTS"/>
    <s v="YES"/>
    <s v="SCN-ISND-AHSZ-V2-05"/>
    <s v="GC21110900"/>
    <s v="QSTS"/>
    <s v="21 WOODEN BOXES &amp; Loose 9 Boxes (30 Pkgs)"/>
    <s v="CNY"/>
    <n v="888705.44000000076"/>
    <s v="COOEC-QATAR"/>
    <m/>
    <s v="BF Piping WPQT"/>
    <n v="-220"/>
    <d v="2026-01-19T00:00:00"/>
    <x v="0"/>
    <x v="1"/>
    <d v="2026-01-21T00:00:00"/>
    <n v="0.51129000000000002"/>
    <n v="454386.20441760041"/>
    <m/>
    <n v="0"/>
    <n v="454386.20441760041"/>
    <n v="22719.310220880023"/>
    <n v="0"/>
    <n v="28119"/>
    <x v="2"/>
    <s v="5SI65038684259"/>
    <d v="2026-01-17T00:00:00"/>
    <m/>
    <m/>
    <x v="2"/>
    <x v="3"/>
    <x v="3"/>
  </r>
  <r>
    <n v="356"/>
    <s v="SCN-ISND-AHSZ-V2-06-TI"/>
    <s v="CIF"/>
    <s v="QINGDAO, CHINA"/>
    <x v="0"/>
    <s v="WJL2025112505"/>
    <x v="1"/>
    <x v="0"/>
    <s v="OFFSHORE OIL ENGINEERING CO. ,LTD."/>
    <s v="GAC"/>
    <s v="DE JIAN"/>
    <s v="RAS LAFAN PORT"/>
    <n v="25072"/>
    <s v="GAC-QATAR"/>
    <x v="160"/>
    <s v="COOEC VSL"/>
    <s v="COOEC Vsl"/>
    <n v="12"/>
    <n v="54000"/>
    <s v="PIECES"/>
    <n v="97.5"/>
    <s v="STEEL PAD"/>
    <s v="YES"/>
    <s v="SCN-ISND-AHSZ-V2-06"/>
    <s v="GC21110900"/>
    <s v="QSTS"/>
    <s v="12 PIECES LOOSE"/>
    <s v="CNY"/>
    <n v="475200"/>
    <s v="COOEC-QATAR"/>
    <m/>
    <s v="BF Piping WPQT"/>
    <n v="-220"/>
    <d v="2026-01-19T00:00:00"/>
    <x v="0"/>
    <x v="1"/>
    <d v="2026-01-21T00:00:00"/>
    <n v="0.51129000000000002"/>
    <n v="242965.008"/>
    <m/>
    <n v="0"/>
    <n v="242965.008"/>
    <n v="12148.250400000001"/>
    <n v="0"/>
    <n v="12148"/>
    <x v="3"/>
    <s v="5SI65038737056"/>
    <d v="2026-01-18T00:00:00"/>
    <m/>
    <n v="-2900"/>
    <x v="2"/>
    <x v="3"/>
    <x v="3"/>
  </r>
  <r>
    <n v="357"/>
    <s v="SCN-ISND-AHSZ-V2-07-PI"/>
    <s v="CIF"/>
    <s v="QINGDAO, CHINA"/>
    <x v="0"/>
    <s v="WJL2025112506"/>
    <x v="0"/>
    <x v="0"/>
    <s v="OFFSHORE OIL ENGINEERING CO. ,LTD."/>
    <s v="GAC"/>
    <s v="DE JIAN"/>
    <s v="RAS LAFAN PORT"/>
    <n v="25072"/>
    <s v="GAC-QATAR"/>
    <x v="160"/>
    <s v="COOEC VSL"/>
    <s v="COOEC Vsl"/>
    <n v="32"/>
    <n v="114.19999999999999"/>
    <s v="PIECES"/>
    <n v="2"/>
    <s v="VALVES AND WHEELS, GASKETS, BOLTS AND NUTS"/>
    <s v="YES"/>
    <s v="SCN-ISND-AHSZ-V2-07"/>
    <s v="GC21110900"/>
    <s v="GAC_WH (ST.24)"/>
    <s v="1 WOODEN BOXE (SPECIAL EQUIPMENTS-PMT)"/>
    <s v="EUR"/>
    <n v="29818.799999999999"/>
    <s v="COOEC-QATAR"/>
    <m/>
    <s v="PMT"/>
    <n v="-220"/>
    <d v="2026-01-19T00:00:00"/>
    <x v="0"/>
    <x v="4"/>
    <d v="2026-01-21T00:00:00"/>
    <n v="4.2031099999999997"/>
    <n v="125331.69646799999"/>
    <m/>
    <n v="0"/>
    <n v="125331.69646799999"/>
    <n v="6266.5848234000005"/>
    <n v="0"/>
    <n v="9167"/>
    <x v="2"/>
    <s v="5SI65038705270"/>
    <d v="2026-01-17T00:00:00"/>
    <m/>
    <m/>
    <x v="2"/>
    <x v="3"/>
    <x v="3"/>
  </r>
  <r>
    <n v="358"/>
    <s v="SCN-ISND-AHSZ-V2-08-PI"/>
    <s v="FOB"/>
    <s v="QINGDAO, CHINA"/>
    <x v="0"/>
    <s v="WJL2025112507"/>
    <x v="0"/>
    <x v="0"/>
    <s v="OFFSHORE OIL ENGINEERING CO. ,LTD."/>
    <s v="GAC"/>
    <s v="DE JIAN"/>
    <s v="RAS LAFAN PORT"/>
    <n v="25072"/>
    <s v="GAC-QATAR"/>
    <x v="160"/>
    <s v="COOEC VSL"/>
    <s v="COOEC Vsl"/>
    <n v="13"/>
    <n v="427"/>
    <s v="PIECES"/>
    <n v="1"/>
    <s v="CONNECTORS"/>
    <s v="YES"/>
    <s v="SCN-ISND-AHSZ-V2-08"/>
    <s v="GC21110900"/>
    <s v="GAC_WH (ST.24)"/>
    <s v="1 WOODEN BOXE (SPECIAL EQUIPMENTS-PMT)"/>
    <s v="GBP"/>
    <n v="121047.43"/>
    <s v="COOEC-QATAR"/>
    <m/>
    <s v="PMT"/>
    <n v="-220"/>
    <d v="2026-01-19T00:00:00"/>
    <x v="0"/>
    <x v="4"/>
    <d v="2026-01-21T00:00:00"/>
    <n v="4.7818699999999996"/>
    <n v="578833.07409409992"/>
    <n v="5112.9000000000005"/>
    <n v="5839.4597409409998"/>
    <n v="457953.2538350409"/>
    <n v="22897.662691752048"/>
    <n v="0"/>
    <n v="28298"/>
    <x v="2"/>
    <s v="5SI65038705257"/>
    <d v="2026-01-17T00:00:00"/>
    <m/>
    <m/>
    <x v="2"/>
    <x v="3"/>
    <x v="3"/>
  </r>
  <r>
    <n v="359"/>
    <s v="SCN-ISND-AHSZ-V2-09-PI"/>
    <s v="FOB"/>
    <s v="QINGDAO, CHINA"/>
    <x v="0"/>
    <s v="WJL2025112508"/>
    <x v="0"/>
    <x v="0"/>
    <s v="OFFSHORE OIL ENGINEERING CO. ,LTD."/>
    <s v="GAC"/>
    <s v="DE JIAN"/>
    <s v="RAS LAFAN PORT"/>
    <n v="25072"/>
    <s v="GAC-QATAR"/>
    <x v="160"/>
    <s v="COOEC VSL"/>
    <s v="COOEC Vsl"/>
    <n v="13"/>
    <n v="959"/>
    <s v="PIECES"/>
    <n v="3.92"/>
    <s v="DBB VALVES"/>
    <s v="YES"/>
    <s v="SCN-ISND-AHSZ-V2-09"/>
    <s v="GC21110900"/>
    <s v="GAC_WH (ST.24)"/>
    <s v="2 WOODEN CASES (BF)"/>
    <s v="EUR"/>
    <n v="49530"/>
    <s v="COOEC-QATAR"/>
    <m/>
    <s v="BF Piping WPQT"/>
    <n v="-220"/>
    <d v="2026-01-19T00:00:00"/>
    <x v="0"/>
    <x v="4"/>
    <d v="2026-01-21T00:00:00"/>
    <n v="4.2031099999999997"/>
    <n v="208180.03829999999"/>
    <n v="10225.800000000001"/>
    <n v="2184.0583829999996"/>
    <n v="220589.89668299997"/>
    <n v="11029.494834149998"/>
    <n v="0"/>
    <n v="13930"/>
    <x v="2"/>
    <s v="5SI65038685210"/>
    <d v="2026-01-17T00:00:00"/>
    <m/>
    <n v="1"/>
    <x v="2"/>
    <x v="3"/>
    <x v="3"/>
  </r>
  <r>
    <n v="360"/>
    <s v="SCN-ISND-AHSZ-V2-11-PI"/>
    <s v="FOB"/>
    <s v="QINGDAO, CHINA"/>
    <x v="0"/>
    <s v="WJL2025112510"/>
    <x v="0"/>
    <x v="0"/>
    <s v="OFFSHORE OIL ENGINEERING CO. ,LTD."/>
    <s v="GAC"/>
    <s v="DE JIAN"/>
    <s v="RAS LAFAN PORT"/>
    <n v="25072"/>
    <s v="GAC-QATAR"/>
    <x v="160"/>
    <s v="COOEC VSL"/>
    <s v="COOEC Vsl"/>
    <n v="176"/>
    <n v="178.60000000000002"/>
    <s v="PIECES"/>
    <n v="3.92"/>
    <s v="SAFETY HELMETS, SHOES, CLOTHES"/>
    <s v="YES"/>
    <s v="SCN-ISND-AHSZ-V2-11"/>
    <s v="GC21110900"/>
    <s v="KSA"/>
    <s v="10 CARTONS PPE ITEMS"/>
    <s v="CNY"/>
    <n v="32867.300000000003"/>
    <s v="COOEC-QATAR"/>
    <m/>
    <s v="COOEC-QATAR"/>
    <n v="-220"/>
    <d v="2026-01-19T00:00:00"/>
    <x v="0"/>
    <x v="18"/>
    <d v="2026-01-21T00:00:00"/>
    <n v="0.51129000000000002"/>
    <n v="16804.721817000001"/>
    <n v="5112.9000000000005"/>
    <n v="219.17621817000003"/>
    <n v="22136.798035170003"/>
    <n v="1106.8399017585002"/>
    <n v="0"/>
    <n v="2507"/>
    <x v="2"/>
    <s v="5SI65038685152"/>
    <d v="2026-01-17T00:00:00"/>
    <m/>
    <m/>
    <x v="2"/>
    <x v="3"/>
    <x v="3"/>
  </r>
  <r>
    <n v="361"/>
    <s v="SCN-ISND-0383S-FQ"/>
    <s v="CIP"/>
    <s v="FRANKFURT, GERMANY"/>
    <x v="0"/>
    <s v="0250027110000.01"/>
    <x v="0"/>
    <x v="0"/>
    <s v="HKK INSTRUMENTATION TECHNOLOGIES CO LTD"/>
    <m/>
    <s v="CIVIDATE AL PIANO"/>
    <s v="HAMAD PORT"/>
    <s v="NA"/>
    <s v="GAC-QATAR"/>
    <x v="162"/>
    <s v="LCL"/>
    <s v="GCXU6240845"/>
    <n v="2"/>
    <n v="6245"/>
    <s v="PIECES"/>
    <n v="7.52"/>
    <s v="DBB VALVES"/>
    <s v="YES"/>
    <s v="250230"/>
    <s v="202516420356/Z2024KEBWT0532"/>
    <s v="GAC_WH (ST.24)"/>
    <s v="2 WOODEN CASES"/>
    <s v="EUR"/>
    <n v="190500"/>
    <s v="COOEC-QATAR"/>
    <m/>
    <m/>
    <n v="-236"/>
    <d v="2026-01-03T00:00:00"/>
    <x v="0"/>
    <x v="4"/>
    <d v="2026-01-07T00:00:00"/>
    <n v="4.2031099999999997"/>
    <n v="800692.45499999996"/>
    <m/>
    <n v="0"/>
    <n v="800692.45499999996"/>
    <n v="40034.622750000002"/>
    <n v="0"/>
    <n v="45485"/>
    <x v="2"/>
    <s v="5SI60038438782"/>
    <d v="2026-01-05T00:00:00"/>
    <m/>
    <n v="50"/>
    <x v="2"/>
    <x v="3"/>
    <x v="17"/>
  </r>
  <r>
    <n v="362"/>
    <s v="SCN-ISND-0384S-CQ"/>
    <s v="FOB"/>
    <s v="QINGDAO, CHINA"/>
    <x v="0"/>
    <s v="COSU9504625570"/>
    <x v="0"/>
    <x v="0"/>
    <s v="OFFSHORE OIL ENGINEERING CO. ,LTD."/>
    <s v="COSCO "/>
    <s v="CMA CGM CAPE COD"/>
    <s v="HAMAD PORT"/>
    <s v="0MDFBW1MA"/>
    <s v="GAC-QATAR"/>
    <x v="159"/>
    <s v="1x20GP &amp; 2x40HQ"/>
    <s v="OOLU0155078,CSNU7665939,OOLU9552076"/>
    <n v="32"/>
    <n v="29391.999999999993"/>
    <s v="SET"/>
    <n v="94.097999999999999"/>
    <s v="WIRE ROPE SLINGS"/>
    <s v="YES"/>
    <s v="SCN-ISND-0384S-CQ"/>
    <s v="GC21110900"/>
    <s v="QSTS"/>
    <s v="16 WOODEN BOXES"/>
    <s v="CNY"/>
    <n v="565785.35"/>
    <s v="COOEC-QATAR"/>
    <m/>
    <s v="SUBSEA"/>
    <n v="-253"/>
    <d v="2025-12-17T00:00:00"/>
    <x v="0"/>
    <x v="1"/>
    <d v="2025-12-19T00:00:00"/>
    <n v="0.51129000000000002"/>
    <n v="289280.39160149998"/>
    <n v="30020.392350000002"/>
    <n v="3193.0078395149999"/>
    <n v="322493.79179101496"/>
    <n v="16124.689589550748"/>
    <n v="0"/>
    <n v="21625"/>
    <x v="2"/>
    <s v="5SI60038063528"/>
    <d v="2025-12-16T00:00:00"/>
    <m/>
    <n v="100"/>
    <x v="1"/>
    <x v="1"/>
    <x v="3"/>
  </r>
  <r>
    <n v="363"/>
    <s v="SCN-RUYA 09-0041S-CQ"/>
    <s v="CIF"/>
    <s v="XINGANG,CHINA"/>
    <x v="1"/>
    <s v="HDMUTSNA44296400"/>
    <x v="0"/>
    <x v="0"/>
    <s v="OFFSHORE OIL ENGINEERING CO. ,LTD."/>
    <s v="HMM"/>
    <s v="YM TRANQUILITY"/>
    <s v="HAMAD PORT"/>
    <s v="0017W"/>
    <s v="GAC-QATAR"/>
    <x v="163"/>
    <s v="2x40'FR,3x40'HQ"/>
    <s v="CAIU4837281,HMMU6104682,KOCU5224036,SKHU8500048,SKHU8500109"/>
    <n v="38"/>
    <n v="90153"/>
    <s v="PIECES"/>
    <n v="216.20149999999998"/>
    <s v="PIPE FITTINGS, INDUCTION BENDS"/>
    <s v="NO"/>
    <s v="SCN-RUYA-0104-CNQA"/>
    <n v="4600001157"/>
    <s v="QSTS"/>
    <s v="19 WOODEN BOXES"/>
    <s v="USD"/>
    <n v="1023465.29"/>
    <s v="COOEC-QATAR"/>
    <s v="CNOOC Offshore Engineering Solutions"/>
    <m/>
    <n v="-259"/>
    <d v="2025-12-11T00:00:00"/>
    <x v="0"/>
    <x v="16"/>
    <d v="2025-12-14T00:00:00"/>
    <n v="3.64"/>
    <n v="3725413.6556000002"/>
    <m/>
    <n v="0"/>
    <n v="3725413.6556000002"/>
    <n v="186270.68278000003"/>
    <n v="0"/>
    <n v="209223"/>
    <x v="2"/>
    <s v="5SI60037922426"/>
    <d v="2025-12-09T00:00:00"/>
    <m/>
    <n v="200"/>
    <x v="1"/>
    <x v="1"/>
    <x v="3"/>
  </r>
  <r>
    <n v="364"/>
    <s v="SCN-RUYA 09-0042A-CQ"/>
    <s v="CIF"/>
    <s v="BEIJING, CHINA"/>
    <x v="1"/>
    <s v="157-06939435"/>
    <x v="0"/>
    <x v="1"/>
    <s v="OFFSHORE OIL ENGINEERING CO. ,LTD."/>
    <s v="QA"/>
    <s v="QR-0893"/>
    <s v="HAMAD AIR PORT"/>
    <s v="QR-0893"/>
    <s v="GAC-QATAR"/>
    <x v="164"/>
    <s v="AIR FRT"/>
    <s v="AIR FRT"/>
    <n v="92"/>
    <n v="120"/>
    <s v="PIECES"/>
    <n v="0.88467600000000002"/>
    <s v="INVERTERS, WATER WASH MACHINE, INDICATION GAUGE"/>
    <s v="YES"/>
    <s v="SCN-RUYA-0105-CNQA"/>
    <n v="4600001157"/>
    <s v="GAC_WH (ST.24)"/>
    <s v="1 WOODEN BOX"/>
    <s v="CNY"/>
    <n v="31266.880000000001"/>
    <s v="COOEC-QATAR"/>
    <m/>
    <m/>
    <n v="-295"/>
    <d v="2025-11-05T00:00:00"/>
    <x v="0"/>
    <x v="4"/>
    <d v="2025-11-08T00:00:00"/>
    <n v="0.51014000000000004"/>
    <n v="15950.486163200001"/>
    <m/>
    <n v="0"/>
    <n v="15950.486163200001"/>
    <n v="0"/>
    <n v="0"/>
    <n v="1400"/>
    <x v="2"/>
    <s v="5AI51037238697"/>
    <d v="2025-11-06T00:00:00"/>
    <m/>
    <m/>
    <x v="1"/>
    <x v="11"/>
    <x v="3"/>
  </r>
  <r>
    <n v="365"/>
    <s v="SCN-RUYA 09-0043A-CQ-01"/>
    <s v="CIF"/>
    <s v="BEIJING, CHINA"/>
    <x v="1"/>
    <s v="157-43508522"/>
    <x v="0"/>
    <x v="1"/>
    <s v="OFFSHORE OIL ENGINEERING CO. ,LTD."/>
    <s v="QA"/>
    <s v="QR-0893"/>
    <s v="HAMAD AIR PORT"/>
    <s v="QR-0893"/>
    <s v="GAC-QATAR"/>
    <x v="165"/>
    <s v="AIR FRT"/>
    <s v="AIR FRT"/>
    <n v="4"/>
    <n v="95"/>
    <s v="PIECES"/>
    <n v="0.24"/>
    <s v="CABLES"/>
    <s v="YES"/>
    <s v="SCN-RUYA-0107A-CNQA"/>
    <n v="4600001157"/>
    <s v="SPEM OY_RLIC (N20)"/>
    <s v="2 BOXES"/>
    <s v="CNY"/>
    <n v="171450.48"/>
    <s v="COOEC-QATAR"/>
    <m/>
    <m/>
    <n v="-291"/>
    <d v="2025-11-09T00:00:00"/>
    <x v="0"/>
    <x v="7"/>
    <d v="2025-11-10T00:00:00"/>
    <n v="0.51129000000000002"/>
    <n v="87660.915919200008"/>
    <m/>
    <n v="0"/>
    <n v="87660.915919200008"/>
    <n v="4383.0457959600008"/>
    <n v="0"/>
    <n v="5783"/>
    <x v="2"/>
    <s v="5AI51037301006"/>
    <d v="2025-11-09T00:00:00"/>
    <m/>
    <m/>
    <x v="1"/>
    <x v="11"/>
    <x v="3"/>
  </r>
  <r>
    <n v="366"/>
    <s v="SCN-RUYA 09-0043A-CQ-02"/>
    <s v="CIF"/>
    <s v="BEIJING, CHINA"/>
    <x v="1"/>
    <s v="157-43508522"/>
    <x v="0"/>
    <x v="1"/>
    <s v="OFFSHORE OIL ENGINEERING CO. ,LTD."/>
    <s v="QA"/>
    <s v="QR-0893"/>
    <s v="HAMAD AIR PORT"/>
    <s v="QR-0893"/>
    <s v="GAC-QATAR"/>
    <x v="165"/>
    <s v="AIR FRT"/>
    <s v="AIR FRT"/>
    <n v="3"/>
    <n v="46"/>
    <s v="PIECES"/>
    <n v="0.14000000000000001"/>
    <s v="MULTI-BEAM ECHOSOUNDING SYSTEM &amp; CABLE + STAINLESS STEEL FRAME"/>
    <s v="YES"/>
    <s v="SCN-RUYA-0107B-CNQA"/>
    <n v="4600001157"/>
    <s v="SPEM OY_RLIC (N20)"/>
    <s v="1 BOX"/>
    <s v="CNY"/>
    <n v="626170.43999999994"/>
    <s v="COOEC-QATAR"/>
    <m/>
    <m/>
    <n v="-291"/>
    <d v="2025-11-09T00:00:00"/>
    <x v="0"/>
    <x v="7"/>
    <d v="2025-11-10T00:00:00"/>
    <n v="0.51129000000000002"/>
    <n v="320154.68426760001"/>
    <m/>
    <n v="0"/>
    <n v="320154.68426760001"/>
    <n v="16007.734213380001"/>
    <n v="0"/>
    <n v="21408"/>
    <x v="2"/>
    <s v="5AI51037300470"/>
    <d v="2025-11-09T00:00:00"/>
    <m/>
    <m/>
    <x v="1"/>
    <x v="11"/>
    <x v="3"/>
  </r>
  <r>
    <n v="367"/>
    <s v="SCN-RUYA 09-0044S-CQ"/>
    <s v="CIF"/>
    <s v="SHANGHAI, CHINA"/>
    <x v="1"/>
    <s v="MEDUOZ449499"/>
    <x v="0"/>
    <x v="0"/>
    <s v="OFFSHORE OIL ENGINEERING CO. ,LTD."/>
    <s v="MSC"/>
    <s v="MSC SENEGAL"/>
    <s v="HAMAD PORT"/>
    <s v="QC547A"/>
    <s v="GAC-QATAR"/>
    <x v="166"/>
    <s v="1x40'HQ"/>
    <s v="MSMU6259504"/>
    <n v="294"/>
    <n v="11545.5"/>
    <s v="PIECES"/>
    <n v="11.081160820000012"/>
    <s v="PIPING MATERIALS, FLANGES AND ACCESSORIES"/>
    <s v="YES"/>
    <s v="SCN-RUYA-0106-CNQA"/>
    <n v="4600001157"/>
    <s v="QSTS"/>
    <s v="UNPACKED CARGO"/>
    <s v="USD"/>
    <n v="72632.13"/>
    <s v="COOEC-QATAR"/>
    <s v="CNOOC Offshore Engineering Solutions"/>
    <m/>
    <n v="-242"/>
    <d v="2025-12-28T00:00:00"/>
    <x v="0"/>
    <x v="1"/>
    <d v="2025-12-30T00:00:00"/>
    <n v="3.64"/>
    <n v="264380.95320000005"/>
    <m/>
    <n v="0"/>
    <n v="264380.95320000005"/>
    <n v="13219.047660000004"/>
    <n v="0"/>
    <n v="18619"/>
    <x v="2"/>
    <s v="5SI60038277153"/>
    <d v="2025-12-30T00:00:00"/>
    <m/>
    <m/>
    <x v="1"/>
    <x v="1"/>
    <x v="3"/>
  </r>
  <r>
    <n v="368"/>
    <s v="SCN-RUYA 09-0045S-CQ"/>
    <s v="CIF"/>
    <s v="SHANGHAI, CHINA"/>
    <x v="1"/>
    <s v="MEDUOZ333743"/>
    <x v="0"/>
    <x v="0"/>
    <s v="ROC-MASTER PIPING SOLUTIONS LTD."/>
    <s v="MSC"/>
    <s v="MSC SENEGAL"/>
    <s v="HAMAD PORT"/>
    <s v="QC547A"/>
    <s v="GAC-QATAR"/>
    <x v="166"/>
    <s v="2x20'GP"/>
    <s v="CAIU6920055,TCLU7392426"/>
    <n v="2332"/>
    <n v="26683.8"/>
    <s v="PIECES"/>
    <n v="21.96893056"/>
    <s v="FLANGES, GASKETS, BOLT &amp; NUTTS"/>
    <s v="YES"/>
    <s v="RM2409066-18"/>
    <s v="Z2024SFLXBWO1002"/>
    <s v="QSTS"/>
    <s v="39 PLY WOOD CASES"/>
    <s v="USD"/>
    <n v="463675.45"/>
    <s v="COOEC-QATAR"/>
    <m/>
    <m/>
    <n v="-242"/>
    <d v="2025-12-28T00:00:00"/>
    <x v="0"/>
    <x v="1"/>
    <d v="2025-12-30T00:00:00"/>
    <n v="3.64"/>
    <n v="1687778.638"/>
    <m/>
    <n v="0"/>
    <n v="1687778.638"/>
    <n v="84388.931900000011"/>
    <n v="0"/>
    <n v="94966"/>
    <x v="2"/>
    <s v="5SI60038277241"/>
    <d v="2025-12-29T00:00:00"/>
    <m/>
    <n v="50"/>
    <x v="1"/>
    <x v="1"/>
    <x v="3"/>
  </r>
  <r>
    <n v="369"/>
    <s v="SCN-ISND-0385S-CQ"/>
    <s v="FOB"/>
    <s v="QINGDAO, CHINA"/>
    <x v="0"/>
    <s v="OOLU2314551630"/>
    <x v="0"/>
    <x v="0"/>
    <s v="OFFSHORE OIL ENGINEERING CO. ,LTD."/>
    <s v="COSCO "/>
    <s v="CMA CGM CAPE COD"/>
    <s v="HAMAD PORT"/>
    <s v="0MDFBW"/>
    <s v="GAC-QATAR"/>
    <x v="159"/>
    <s v="1x20GP &amp; 1x40HQ"/>
    <s v="CSNU1708930,FFAU2054020"/>
    <n v="172"/>
    <n v="2806.92"/>
    <s v="PIECES"/>
    <n v="24.24"/>
    <s v="TUBE HOLDERS"/>
    <s v="YES"/>
    <s v="SCN-ISND-0385S-CQ"/>
    <s v="GC21110900"/>
    <s v="GAC_WH (ST.24)"/>
    <s v="7 WOODEN BOXES"/>
    <s v="CNY"/>
    <n v="397780.44"/>
    <s v="COOEC-QATAR"/>
    <m/>
    <s v="BF Piping WPQT"/>
    <n v="-253"/>
    <d v="2025-12-17T00:00:00"/>
    <x v="0"/>
    <x v="12"/>
    <d v="2025-12-20T00:00:00"/>
    <n v="0.51129000000000002"/>
    <n v="203381.16116760002"/>
    <n v="19807.374599999999"/>
    <n v="2231.8853576760002"/>
    <n v="225420.42112527601"/>
    <n v="11271.021056263802"/>
    <n v="0"/>
    <n v="14213"/>
    <x v="2"/>
    <s v="5SI60038063255"/>
    <d v="2025-12-16T00:00:00"/>
    <m/>
    <n v="42"/>
    <x v="1"/>
    <x v="1"/>
    <x v="3"/>
  </r>
  <r>
    <n v="370"/>
    <s v="SCN-ISND-WL-SP-09A-FQ"/>
    <s v="CIP"/>
    <s v="EINDHOVEN, NETHERLANDS"/>
    <x v="0"/>
    <s v="3890192202 (WILIP025055)"/>
    <x v="0"/>
    <x v="1"/>
    <s v="KONGSBERG MARITIME NETHERLANDS BV"/>
    <s v="DHL"/>
    <s v="COURIER"/>
    <s v="HAMAD AIR PORT"/>
    <s v="NA"/>
    <s v="GAC-QATAR"/>
    <x v="167"/>
    <s v="AIR FRT"/>
    <s v="AIR FRT"/>
    <n v="1"/>
    <n v="3.24"/>
    <s v="PIECES"/>
    <n v="0.02"/>
    <s v="PRESSURE GAUGE"/>
    <s v="NO"/>
    <s v="CR0862127"/>
    <s v="SPARE PARTS"/>
    <s v="GAC_WH (ST.24)"/>
    <s v="SPARE PARTS"/>
    <s v="EUR"/>
    <n v="744.93"/>
    <s v="GULF AGENCY QATAR WLL"/>
    <m/>
    <m/>
    <n v="-313"/>
    <d v="2025-10-18T00:00:00"/>
    <x v="0"/>
    <x v="4"/>
    <d v="2025-10-19T00:00:00"/>
    <n v="4.2293200000000004"/>
    <n v="0"/>
    <m/>
    <n v="0"/>
    <n v="0"/>
    <n v="0"/>
    <n v="0"/>
    <n v="900"/>
    <x v="2"/>
    <s v="5AIC30036938111"/>
    <d v="2025-10-19T00:00:00"/>
    <m/>
    <m/>
    <x v="1"/>
    <x v="0"/>
    <x v="11"/>
  </r>
  <r>
    <n v="371"/>
    <s v="SCN-ISND-WL-SP-10A-CQ"/>
    <s v="CIP"/>
    <s v="SHANGHAI, CHINA"/>
    <x v="0"/>
    <n v="20490003577"/>
    <x v="0"/>
    <x v="1"/>
    <s v="SHANGHAI XUANBANG INDUSTRIAL CO, LTD"/>
    <s v="SKYNET WORLDWIDE"/>
    <s v="WEILI"/>
    <s v="HAMAD AIR PORT"/>
    <s v="NA"/>
    <s v="GAC-QATAR"/>
    <x v="133"/>
    <s v="AIR FRT"/>
    <s v="AIR FRT"/>
    <n v="1"/>
    <n v="1.7"/>
    <s v="PIECES"/>
    <n v="0.02"/>
    <s v="SPARE PARTS (RELAYS)"/>
    <s v="NO"/>
    <s v="20190074204"/>
    <s v="SPARE PARTS"/>
    <s v="GAC_WH (ST.24)"/>
    <s v="SPARE PARTS"/>
    <s v="USD"/>
    <n v="304"/>
    <s v="GULF AGENCY QATAR WLL"/>
    <m/>
    <m/>
    <n v="-365"/>
    <d v="2025-08-27T00:00:00"/>
    <x v="0"/>
    <x v="4"/>
    <d v="2025-08-28T00:00:00"/>
    <m/>
    <m/>
    <m/>
    <m/>
    <m/>
    <m/>
    <m/>
    <m/>
    <x v="2"/>
    <s v="NA"/>
    <d v="2025-09-03T00:00:00"/>
    <m/>
    <m/>
    <x v="1"/>
    <x v="9"/>
    <x v="3"/>
  </r>
  <r>
    <n v="372"/>
    <s v="SCN-ISND-WL-SP-11S-CQ"/>
    <s v="CIP"/>
    <s v="SHANGHAI, CHINA"/>
    <x v="0"/>
    <s v="SHFC2507103"/>
    <x v="0"/>
    <x v="0"/>
    <s v="SINOSEA MARINE SERVICES &amp; TRADING LIMITED"/>
    <s v="FSL"/>
    <s v="WEILI"/>
    <s v="HAMAD PORT"/>
    <s v="NA"/>
    <s v="GAC-QATAR"/>
    <x v="168"/>
    <s v="LCL"/>
    <s v="LCL"/>
    <n v="3"/>
    <n v="1413"/>
    <s v="PIECES"/>
    <n v="1.77"/>
    <s v="SPARE PARTS"/>
    <s v="NO"/>
    <s v="WILIS925014"/>
    <s v="SPARE PARTS"/>
    <s v="GAC_WH (ST.24)"/>
    <s v="3 PACKAGES"/>
    <s v="USD"/>
    <n v="2891.8"/>
    <s v="GULF AGENCY QATAR WLL"/>
    <m/>
    <m/>
    <n v="-294"/>
    <d v="2025-11-06T00:00:00"/>
    <x v="0"/>
    <x v="4"/>
    <d v="2025-11-07T00:00:00"/>
    <n v="3.64"/>
    <m/>
    <m/>
    <m/>
    <m/>
    <m/>
    <m/>
    <n v="1501"/>
    <x v="2"/>
    <s v="5SI60037239856"/>
    <d v="2025-11-06T00:00:00"/>
    <m/>
    <n v="601"/>
    <x v="1"/>
    <x v="11"/>
    <x v="3"/>
  </r>
  <r>
    <n v="373"/>
    <s v="SCN-ISND-WL-SP-12A-CQ"/>
    <s v="CIP"/>
    <s v="SHANGHAI, CHINA"/>
    <x v="0"/>
    <s v="883707020758"/>
    <x v="0"/>
    <x v="1"/>
    <s v="SG GAN EN NETWORK TECHNOLOGY CO LTD"/>
    <s v="FEDEX"/>
    <s v="COURIER"/>
    <s v="HAMAD AIR PORT"/>
    <s v="NA"/>
    <s v="GAC-QATAR"/>
    <x v="169"/>
    <s v="AIR FRT"/>
    <s v="AIR FRT"/>
    <n v="40"/>
    <n v="9.5"/>
    <s v="PIECES"/>
    <n v="0.02"/>
    <s v="PRESSURE GAUGE"/>
    <s v="NO"/>
    <s v="883707020758"/>
    <s v="SPARE PARTS"/>
    <s v="GAC_WH (ST.24)"/>
    <s v="SPARE PARTS"/>
    <s v="USD"/>
    <n v="152"/>
    <s v="GULF AGENCY QATAR WLL"/>
    <m/>
    <m/>
    <n v="-353"/>
    <d v="2025-09-08T00:00:00"/>
    <x v="0"/>
    <x v="4"/>
    <d v="2025-09-09T00:00:00"/>
    <n v="3.64"/>
    <m/>
    <m/>
    <m/>
    <m/>
    <m/>
    <m/>
    <n v="250"/>
    <x v="2"/>
    <s v="5AIC51036106527"/>
    <d v="2025-09-08T00:00:00"/>
    <m/>
    <n v="-650"/>
    <x v="1"/>
    <x v="10"/>
    <x v="3"/>
  </r>
  <r>
    <n v="374"/>
    <s v="SCN-ISND-WL-SP-13A-FQ"/>
    <s v="CIP"/>
    <s v="BUSAN, KOREA"/>
    <x v="0"/>
    <s v="884433898330"/>
    <x v="0"/>
    <x v="1"/>
    <s v="SEA WORLD CO, LTD"/>
    <s v="SKYNET WORLDWIDE"/>
    <s v="WEILI"/>
    <s v="HAMAD AIR PORT"/>
    <s v="NA"/>
    <s v="GAC-QATAR"/>
    <x v="170"/>
    <s v="AIR FRT"/>
    <s v="AIR FRT"/>
    <n v="1"/>
    <n v="14"/>
    <s v="CARTON"/>
    <n v="4.8000000000000008E-2"/>
    <s v="SPARE PARTS (PRERSSURE FILTERS, TRANSMITTERS)"/>
    <s v="NO"/>
    <s v="SW-2412-0197"/>
    <s v="SPARE PARTS"/>
    <s v="GAC_WH (ST.24)"/>
    <s v="1 CARTON PACKAGE"/>
    <s v="USD"/>
    <n v="14777"/>
    <s v="GULF AGENCY QATAR WLL"/>
    <m/>
    <m/>
    <n v="-345"/>
    <d v="2025-09-16T00:00:00"/>
    <x v="0"/>
    <x v="4"/>
    <d v="2025-09-17T00:00:00"/>
    <n v="3.64"/>
    <m/>
    <m/>
    <m/>
    <m/>
    <m/>
    <m/>
    <n v="4140"/>
    <x v="2"/>
    <s v="5AIC51036357177"/>
    <d v="2025-09-20T00:00:00"/>
    <m/>
    <n v="2740"/>
    <x v="1"/>
    <x v="10"/>
    <x v="18"/>
  </r>
  <r>
    <n v="375"/>
    <s v="SCN-ISND-WL-SP-14A-FQ"/>
    <s v="CIP"/>
    <s v="HONG KONG/ZHANGJIANG"/>
    <x v="0"/>
    <n v="5411480141"/>
    <x v="0"/>
    <x v="1"/>
    <s v="LEMATO GROUP LTD"/>
    <s v="DHL"/>
    <s v="COURIER"/>
    <s v="HAMAD AIR PORT"/>
    <s v="NA"/>
    <s v="GAC-QATAR"/>
    <x v="171"/>
    <s v="AIR FRT"/>
    <s v="AIR FRT"/>
    <n v="5"/>
    <n v="32"/>
    <s v="PIECES"/>
    <n v="4.8000000000000008E-2"/>
    <s v="SPARE PARTS (GLASS PROTHOLE, BLADDERS)"/>
    <s v="NO"/>
    <s v="08957301592"/>
    <s v="SPARE PARTS"/>
    <s v="GAC_WH (ST.24)"/>
    <s v="2 PACKAGES"/>
    <s v="USD"/>
    <n v="742.16"/>
    <s v="GULF AGENCY QATAR WLL"/>
    <m/>
    <m/>
    <n v="-341"/>
    <d v="2025-09-20T00:00:00"/>
    <x v="0"/>
    <x v="4"/>
    <d v="2025-09-21T00:00:00"/>
    <n v="3.64"/>
    <m/>
    <m/>
    <m/>
    <m/>
    <m/>
    <m/>
    <n v="1037"/>
    <x v="2"/>
    <s v="5AIC30036347018"/>
    <d v="2025-09-20T00:00:00"/>
    <m/>
    <n v="137"/>
    <x v="1"/>
    <x v="10"/>
    <x v="10"/>
  </r>
  <r>
    <n v="376"/>
    <s v="SCN-ISND-WL-SP-15A-CQ"/>
    <s v="CIP"/>
    <s v="SHANGHAI, CHINA"/>
    <x v="0"/>
    <s v="9509443543"/>
    <x v="0"/>
    <x v="1"/>
    <s v="SINOSEA MARINE SERVICES &amp; TRADING LIMITED"/>
    <s v="DHL"/>
    <s v="COURIER"/>
    <s v="HAMAD AIR PORT"/>
    <s v="NA"/>
    <s v="GAC-QATAR"/>
    <x v="172"/>
    <s v="AIR FRT"/>
    <s v="AIR FRT"/>
    <n v="200"/>
    <n v="1"/>
    <s v="PIECES"/>
    <n v="0.01"/>
    <s v="SPARE PARTS (SYMBLES)"/>
    <s v="NO"/>
    <s v="9509443543"/>
    <s v="SPARE PARTS"/>
    <s v="GAC_WH (ST.24)"/>
    <s v="2 PACKAGES"/>
    <s v="USD"/>
    <n v="50"/>
    <s v="GULF AGENCY QATAR WLL"/>
    <m/>
    <m/>
    <n v="-339"/>
    <d v="2025-09-22T00:00:00"/>
    <x v="0"/>
    <x v="4"/>
    <d v="2025-09-23T00:00:00"/>
    <n v="3.64"/>
    <m/>
    <m/>
    <m/>
    <m/>
    <m/>
    <m/>
    <n v="259"/>
    <x v="2"/>
    <s v="5AIC30036376385"/>
    <d v="2025-09-22T00:00:00"/>
    <m/>
    <n v="-641"/>
    <x v="1"/>
    <x v="10"/>
    <x v="3"/>
  </r>
  <r>
    <n v="377"/>
    <s v="SCN-ISND-WL-SP-16A-CQ"/>
    <s v="CIF"/>
    <s v="SHANGHAI, CHINA"/>
    <x v="0"/>
    <s v="885495728390"/>
    <x v="0"/>
    <x v="1"/>
    <s v="MUCH (SHANGHAI) E-COMMERCE CO"/>
    <s v="FEDEX"/>
    <s v="COURIER"/>
    <s v="HAMAD AIR PORT"/>
    <s v="NA"/>
    <s v="GAC-QATAR"/>
    <x v="167"/>
    <s v="AIR FRT"/>
    <s v="LCL"/>
    <n v="2"/>
    <n v="0.4"/>
    <s v="PIECES"/>
    <n v="1E-3"/>
    <s v="GENERAL EMERGENCY ALARM"/>
    <s v="NO"/>
    <s v="885495728390"/>
    <s v="SPARE PARTS"/>
    <s v="GAC_WH (ST.24)"/>
    <s v="1 PKG"/>
    <s v="USD"/>
    <n v="650"/>
    <s v="GULF AGENCY QATAR WLL"/>
    <m/>
    <m/>
    <n v="-313"/>
    <d v="2025-10-18T00:00:00"/>
    <x v="0"/>
    <x v="4"/>
    <d v="2025-10-19T00:00:00"/>
    <n v="3.64"/>
    <m/>
    <m/>
    <m/>
    <m/>
    <m/>
    <m/>
    <n v="1032"/>
    <x v="2"/>
    <s v="5AIC51037114783"/>
    <d v="2025-10-30T00:00:00"/>
    <m/>
    <n v="132"/>
    <x v="1"/>
    <x v="0"/>
    <x v="3"/>
  </r>
  <r>
    <n v="378"/>
    <s v="SCN-ISND-WL-SP-17A-FQ"/>
    <s v="CIF"/>
    <s v="HONG KONG"/>
    <x v="0"/>
    <s v="885346960722"/>
    <x v="0"/>
    <x v="1"/>
    <s v="FORTE 88 LIMITED-B"/>
    <s v="FEDEX"/>
    <s v="COURIER"/>
    <s v="HAMAD AIR PORT"/>
    <s v="NA"/>
    <s v="GAC-QATAR"/>
    <x v="173"/>
    <s v="AIR FRT"/>
    <s v="AIR FRT"/>
    <n v="2"/>
    <n v="20"/>
    <s v="PIECES"/>
    <n v="0.01"/>
    <s v="SPHERICAL CAMERA, LCD MONITOR"/>
    <s v="NO"/>
    <s v="WILIP025102A"/>
    <s v="SPARE PARTS"/>
    <s v="GAC_WH (ST.24)"/>
    <s v="2 PACKAGES"/>
    <s v="USD"/>
    <n v="920.64"/>
    <s v="GULF AGENCY QATAR WLL"/>
    <m/>
    <m/>
    <n v="-303"/>
    <d v="2025-10-28T00:00:00"/>
    <x v="0"/>
    <x v="4"/>
    <d v="2025-10-29T00:00:00"/>
    <n v="3.64"/>
    <m/>
    <m/>
    <m/>
    <m/>
    <m/>
    <m/>
    <n v="900"/>
    <x v="2"/>
    <s v="5AIC51037039471"/>
    <d v="2025-10-25T00:00:00"/>
    <m/>
    <m/>
    <x v="1"/>
    <x v="0"/>
    <x v="10"/>
  </r>
  <r>
    <n v="379"/>
    <s v="SCN-ISND-WL-SP-18A-FQ"/>
    <s v="CIF"/>
    <s v="DUBAI"/>
    <x v="0"/>
    <s v="5427795144"/>
    <x v="0"/>
    <x v="1"/>
    <s v="SHANGHAI TUJIA INDUSTRIAL CO LTD."/>
    <s v="DHL"/>
    <s v="COURIER"/>
    <s v="HAMAD AIR PORT"/>
    <s v="NA"/>
    <s v="GAC-QATAR"/>
    <x v="163"/>
    <s v="AIR FRT"/>
    <s v="AIR FRT"/>
    <n v="2"/>
    <n v="2"/>
    <s v="PIECES"/>
    <n v="0.01"/>
    <s v="SPARE PARTS (RELAYS)"/>
    <s v="NO"/>
    <s v="D04560972"/>
    <s v="SPARE PARTS"/>
    <s v="GAC_WH (ST.24)"/>
    <s v="TRANSIT BAYAN CHANGED TO PERNANENT BAYAN AND MOVED CARGO TO N20"/>
    <s v="USD"/>
    <n v="564"/>
    <s v="GULF AGENCY QATAR WLL"/>
    <m/>
    <m/>
    <n v="-259"/>
    <d v="2025-12-11T00:00:00"/>
    <x v="0"/>
    <x v="4"/>
    <d v="2025-12-12T00:00:00"/>
    <n v="3.64"/>
    <n v="2052.96"/>
    <m/>
    <n v="0"/>
    <n v="2052.96"/>
    <n v="102.64800000000001"/>
    <n v="0"/>
    <n v="1003"/>
    <x v="2"/>
    <s v="5AIC30037962192"/>
    <d v="2025-12-11T00:00:00"/>
    <m/>
    <m/>
    <x v="1"/>
    <x v="1"/>
    <x v="5"/>
  </r>
  <r>
    <n v="380"/>
    <s v="SCN-ISND-WL-SP-19A-FQ"/>
    <s v="CIF"/>
    <s v="SHANGHAI, CHINA"/>
    <x v="0"/>
    <s v="2518486353"/>
    <x v="0"/>
    <x v="1"/>
    <s v="WARTSILA CHINA LTD"/>
    <s v="CEVA LOGISTICS"/>
    <s v="WEILI"/>
    <s v="HAMAD AIR PORT"/>
    <s v="NA"/>
    <s v="GAC-QATAR"/>
    <x v="174"/>
    <s v="AIR FRT"/>
    <s v="LCL"/>
    <n v="4"/>
    <n v="9"/>
    <s v="PIECES"/>
    <n v="7.5106000000000006E-2"/>
    <s v="THERMO METERS, PRESSURE GAUGE"/>
    <s v="NO"/>
    <s v="80212316"/>
    <s v="SPARE PARTS"/>
    <s v="GAC_WH (ST.24)"/>
    <s v="4 WOODEN BOXES"/>
    <s v="USD"/>
    <n v="7662.1"/>
    <s v="GULF AGENCY QATAR WLL"/>
    <m/>
    <m/>
    <n v="-290"/>
    <d v="2025-11-10T00:00:00"/>
    <x v="0"/>
    <x v="4"/>
    <d v="2025-11-11T00:00:00"/>
    <n v="3.64"/>
    <n v="27890.044000000002"/>
    <m/>
    <m/>
    <m/>
    <n v="1376"/>
    <n v="1150"/>
    <n v="2776"/>
    <x v="2"/>
    <s v="5AIC30037183042"/>
    <d v="2025-11-03T00:00:00"/>
    <m/>
    <m/>
    <x v="1"/>
    <x v="11"/>
    <x v="3"/>
  </r>
  <r>
    <n v="381"/>
    <s v="SCN-ISND-WL-SP-31S-CQ"/>
    <s v="CIP"/>
    <s v="SHANGHAI, CHINA"/>
    <x v="0"/>
    <s v="SHFC25120021"/>
    <x v="0"/>
    <x v="0"/>
    <s v="SINOSEA MARINE SERVICES &amp; TRADING LIMITED"/>
    <s v="CONSOLE SHIPPING"/>
    <s v="EXPRESS BERLIN"/>
    <s v="HAMAD PORT"/>
    <s v="25042W"/>
    <s v="GAC-QATAR"/>
    <x v="160"/>
    <s v="LCL"/>
    <s v="WNGU5212257"/>
    <n v="14"/>
    <n v="800"/>
    <s v="PIECES"/>
    <n v="1.6619999999999999"/>
    <s v="BRASS PACK LOCK, PASSWORD LOCK, HAMMER, EAR PLUGS ETC…"/>
    <s v="NO"/>
    <s v="WILIS025029"/>
    <s v="SPARE PARTS"/>
    <s v="GAC_WH (ST.24)"/>
    <s v="2 PALLETS"/>
    <s v="USD"/>
    <n v="3779.98"/>
    <s v="GULF AGENCY QATAR WLL"/>
    <m/>
    <m/>
    <n v="-220"/>
    <d v="2026-01-19T00:00:00"/>
    <x v="0"/>
    <x v="4"/>
    <d v="2026-01-24T00:00:00"/>
    <n v="3.64"/>
    <n v="13759.127200000001"/>
    <m/>
    <n v="0"/>
    <n v="13759.127200000001"/>
    <n v="687.95636000000013"/>
    <n v="82.554763200000011"/>
    <n v="1638"/>
    <x v="2"/>
    <s v="5SI60038813674"/>
    <d v="2026-01-22T00:00:00"/>
    <m/>
    <n v="50"/>
    <x v="2"/>
    <x v="3"/>
    <x v="3"/>
  </r>
  <r>
    <n v="382"/>
    <s v="SCN-ISND-WL-SP-21A-CQ"/>
    <s v="CIF"/>
    <s v="BEIJING, CHINA"/>
    <x v="0"/>
    <s v="1Z4W260E0423482924"/>
    <x v="0"/>
    <x v="1"/>
    <s v="SICHUNFENG"/>
    <s v="FEDEX"/>
    <s v="COURIER"/>
    <s v="HAMAD AIR PORT"/>
    <s v="NA"/>
    <s v="GAC-QATAR"/>
    <x v="167"/>
    <s v="AIR FRT"/>
    <s v="AIR FRT"/>
    <n v="1"/>
    <n v="9.4"/>
    <s v="PIECES"/>
    <n v="0.01"/>
    <s v="FIBER OPTIC COMPASS"/>
    <s v="NO"/>
    <s v="WILIP025102A"/>
    <s v="SPARE PARTS"/>
    <s v="GAC_WH (ST.24)"/>
    <s v="2 PACKAGES"/>
    <s v="CNY"/>
    <n v="3500"/>
    <s v="GULF AGENCY QATAR WLL"/>
    <m/>
    <m/>
    <n v="-313"/>
    <d v="2025-10-18T00:00:00"/>
    <x v="0"/>
    <x v="4"/>
    <d v="2025-10-20T00:00:00"/>
    <n v="0.51014000000000004"/>
    <m/>
    <m/>
    <m/>
    <m/>
    <m/>
    <m/>
    <n v="357"/>
    <x v="2"/>
    <s v="5AI51037029031"/>
    <d v="2025-10-24T00:00:00"/>
    <m/>
    <n v="-543"/>
    <x v="1"/>
    <x v="0"/>
    <x v="3"/>
  </r>
  <r>
    <n v="383"/>
    <s v="SCN-ISND-WL-SP-22S-FQ"/>
    <s v="CIF"/>
    <s v="HONG KONG"/>
    <x v="0"/>
    <s v="DASSE2511015/SZDHA25146755"/>
    <x v="0"/>
    <x v="0"/>
    <s v="NANTONG JINDAO MACHINERY EQUIPMENT CO,LTD"/>
    <s v="DASEAIR"/>
    <s v="WEILI"/>
    <s v="HAMAD PORT"/>
    <s v="NA"/>
    <s v="GAC-QATAR"/>
    <x v="175"/>
    <s v="LCL"/>
    <s v="LCL"/>
    <n v="4"/>
    <n v="447.35"/>
    <s v="PIECES"/>
    <n v="0.68"/>
    <s v="COMPRESSURES, ELECTRIC MOTORS"/>
    <s v="NO"/>
    <s v="WILIP025097,WILIP025074"/>
    <s v="SPARE PARTS"/>
    <s v="GAC_WH (ST.24)"/>
    <s v="4 WOODEN BOXES"/>
    <s v="USD"/>
    <n v="7480"/>
    <s v="GULF AGENCY QATAR WLL"/>
    <m/>
    <m/>
    <n v="-238"/>
    <d v="2026-01-01T00:00:00"/>
    <x v="0"/>
    <x v="4"/>
    <d v="2026-01-06T00:00:00"/>
    <n v="3.64"/>
    <n v="27227.200000000001"/>
    <m/>
    <n v="0"/>
    <n v="27227.200000000001"/>
    <n v="1361.3600000000001"/>
    <n v="0"/>
    <n v="2861"/>
    <x v="2"/>
    <s v="5SI60038406828"/>
    <d v="2026-01-04T00:00:00"/>
    <m/>
    <n v="100"/>
    <x v="2"/>
    <x v="3"/>
    <x v="10"/>
  </r>
  <r>
    <n v="384"/>
    <s v="SCN-ISND-0382A-CQ-01"/>
    <s v="FCA"/>
    <s v="SHANGHAI, CHINA"/>
    <x v="0"/>
    <s v="157-45244301"/>
    <x v="0"/>
    <x v="1"/>
    <s v="OFFSHORE OIL ENGINEERING CO. ,LTD."/>
    <s v="QA"/>
    <s v="QR8961"/>
    <s v="HAMAD AIR PORT"/>
    <s v="QR8961"/>
    <s v="GAC-QATAR"/>
    <x v="176"/>
    <s v="AIR FRT"/>
    <s v="AIR FRT"/>
    <n v="30"/>
    <n v="6231"/>
    <s v="EACH"/>
    <n v="4.4690000000000003"/>
    <s v="SWIWELS &amp; WELD NECK FLANGES, BALL VALVES"/>
    <s v="YES"/>
    <s v="SCN-ISND-0382A-CQ-01"/>
    <s v="GC21110900"/>
    <s v="QSTS"/>
    <s v="7 PLY WOOD CASES"/>
    <s v="CNY"/>
    <n v="716137.51"/>
    <s v="COOEC-QATAR"/>
    <m/>
    <s v="SUBSEA"/>
    <n v="-284"/>
    <d v="2025-11-16T00:00:00"/>
    <x v="0"/>
    <x v="1"/>
    <d v="2025-11-18T00:00:00"/>
    <n v="0.51129000000000002"/>
    <n v="366153.94748790003"/>
    <n v="113416.18844400001"/>
    <n v="4795.7013593190004"/>
    <n v="484365.83729121904"/>
    <n v="24218.291864560953"/>
    <n v="0"/>
    <n v="29895"/>
    <x v="2"/>
    <s v="5AI51037452876"/>
    <d v="2025-11-17T00:00:00"/>
    <m/>
    <n v="277"/>
    <x v="1"/>
    <x v="11"/>
    <x v="3"/>
  </r>
  <r>
    <n v="385"/>
    <s v="SCN-ISND-0382A-CQ-02"/>
    <s v="FCA"/>
    <s v="BEIJING, CHINA"/>
    <x v="0"/>
    <s v="784-68537884"/>
    <x v="0"/>
    <x v="1"/>
    <s v="OFFSHORE OIL ENGINEERING CO. ,LTD."/>
    <s v="CHINA SOUTHER AIR LINE"/>
    <s v="CZ8059"/>
    <s v="HAMAD AIR PORT"/>
    <s v="CZ8059"/>
    <s v="GAC-QATAR"/>
    <x v="177"/>
    <s v="AIR FRT"/>
    <s v="AIR FRT"/>
    <n v="3"/>
    <n v="1105"/>
    <s v="EACH"/>
    <n v="1.0512999999999999"/>
    <s v="SWIWEL AND WELD NECK FLANGES"/>
    <s v="YES"/>
    <s v="SCN-ISND-0382A-CQ-02"/>
    <s v="GC21110900"/>
    <s v="QSTS"/>
    <s v="1 PLY WOOD CASE"/>
    <s v="CNY"/>
    <n v="88536.02"/>
    <s v="COOEC-QATAR"/>
    <m/>
    <s v="SUBSEA"/>
    <n v="-287"/>
    <d v="2025-11-13T00:00:00"/>
    <x v="0"/>
    <x v="1"/>
    <d v="2025-11-15T00:00:00"/>
    <n v="0.51129000000000002"/>
    <n v="45267.581665800004"/>
    <n v="18418.199670000002"/>
    <n v="636.85781335800004"/>
    <n v="64322.639149158007"/>
    <n v="3216.1319574579006"/>
    <n v="0"/>
    <n v="4616"/>
    <x v="2"/>
    <s v="5AI51037370889"/>
    <d v="2025-11-13T00:00:00"/>
    <m/>
    <m/>
    <x v="1"/>
    <x v="11"/>
    <x v="3"/>
  </r>
  <r>
    <n v="386"/>
    <s v="SCN-ISND-AHSZ-V2-12-PI"/>
    <s v="FOB"/>
    <s v="QINGDAO, CHINA"/>
    <x v="0"/>
    <s v="WJL2025112511"/>
    <x v="0"/>
    <x v="0"/>
    <s v="OFFSHORE OIL ENGINEERING CO. ,LTD."/>
    <s v="GAC"/>
    <s v="DE JIAN"/>
    <s v="RAS LAFAN PORT"/>
    <n v="25072"/>
    <s v="GAC-QATAR"/>
    <x v="160"/>
    <s v="COOEC VSL"/>
    <s v="COOEC Vsl"/>
    <n v="6189"/>
    <n v="4236"/>
    <s v="MT"/>
    <n v="9.8000000000000007"/>
    <s v="CABLE WIRES"/>
    <s v="YES"/>
    <s v="SCN-ISND-AHSZ-V2-12-PI"/>
    <s v="GC21110900"/>
    <s v="GAC_WH (ST.24)"/>
    <s v="6 PALLETS"/>
    <s v="USD"/>
    <n v="296007.83"/>
    <s v="COOEC-QATAR"/>
    <m/>
    <s v="BF Piping WPQT"/>
    <n v="-220"/>
    <d v="2026-01-19T00:00:00"/>
    <x v="0"/>
    <x v="4"/>
    <d v="2026-01-21T00:00:00"/>
    <n v="3.64"/>
    <n v="1077468.5012000001"/>
    <n v="25564.5"/>
    <n v="11030.330012"/>
    <n v="727647.40121199994"/>
    <n v="36382.370060599998"/>
    <n v="0"/>
    <n v="43247"/>
    <x v="2"/>
    <s v="5SI65038685815"/>
    <d v="2026-01-15T00:00:00"/>
    <m/>
    <m/>
    <x v="2"/>
    <x v="3"/>
    <x v="3"/>
  </r>
  <r>
    <n v="387"/>
    <s v="SCN-ISND-0387A-FQ"/>
    <s v="CIF"/>
    <s v="HONG KONG"/>
    <x v="0"/>
    <s v="157-06575181"/>
    <x v="0"/>
    <x v="1"/>
    <s v="HKK INSTRUMENTATION TECHNOLOGIES CO LTD"/>
    <s v="QA"/>
    <s v="QR-8421"/>
    <s v="HAMAD AIR PORT"/>
    <s v="QR-8421"/>
    <s v="GAC-QATAR"/>
    <x v="176"/>
    <s v="AIR FRT"/>
    <s v="AIR FRT"/>
    <n v="194"/>
    <n v="168"/>
    <s v="EACH"/>
    <n v="0.75"/>
    <s v="CONNECTORS, ADAPTORS"/>
    <s v="YES"/>
    <s v="250244"/>
    <s v="CGHTZX202411001959"/>
    <s v="GAC_WH (ST.24)"/>
    <s v="1 WOODEN CASE"/>
    <s v="USD"/>
    <n v="76540"/>
    <s v="COOEC-QATAR"/>
    <m/>
    <m/>
    <n v="-284"/>
    <d v="2025-11-16T00:00:00"/>
    <x v="0"/>
    <x v="4"/>
    <d v="2025-11-18T00:00:00"/>
    <n v="3.64"/>
    <n v="278605.60000000003"/>
    <m/>
    <n v="0"/>
    <n v="278605.60000000003"/>
    <n v="13930.280000000002"/>
    <n v="0"/>
    <n v="19330"/>
    <x v="2"/>
    <s v="5AI51037447857"/>
    <d v="2025-11-17T00:00:00"/>
    <m/>
    <m/>
    <x v="1"/>
    <x v="11"/>
    <x v="10"/>
  </r>
  <r>
    <n v="388"/>
    <s v="SCN-RUYA 09-0046S-CQ"/>
    <s v="CIF"/>
    <s v="TIANJIN, CHINA"/>
    <x v="1"/>
    <s v="MEDUJH814348"/>
    <x v="0"/>
    <x v="0"/>
    <s v="OFFSHORE OIL ENGINEERING CO. ,LTD."/>
    <s v="MSC"/>
    <s v="MSC CARMELITA"/>
    <s v="HAMAD PORT"/>
    <s v="FK548A"/>
    <s v="GAC-QATAR"/>
    <x v="178"/>
    <s v="2x40'OT"/>
    <s v="MSCU4560062,TCLU7006586"/>
    <n v="526"/>
    <n v="21003.02"/>
    <s v="PIECES"/>
    <n v="64.88000000000001"/>
    <s v="SLINGS, SHACKELS, HOOKS"/>
    <s v="YES"/>
    <s v="SCN-RUYA-0108-CNQA"/>
    <n v="4600001157"/>
    <s v="GAC_OY_WUK"/>
    <s v="26 PACKAGES"/>
    <s v="CNY"/>
    <n v="2069593.1"/>
    <s v="COOEC-QATAR"/>
    <m/>
    <m/>
    <n v="-224"/>
    <d v="2026-01-15T00:00:00"/>
    <x v="0"/>
    <x v="12"/>
    <d v="2026-01-18T00:00:00"/>
    <n v="0.51129000000000002"/>
    <n v="1058162.2560990001"/>
    <m/>
    <n v="0"/>
    <n v="1058162.2560990001"/>
    <n v="52908.112804950011"/>
    <n v="6348.9735365940005"/>
    <n v="59707"/>
    <x v="2"/>
    <s v="5SI60038705462"/>
    <d v="2026-01-17T00:00:00"/>
    <m/>
    <n v="94"/>
    <x v="2"/>
    <x v="3"/>
    <x v="3"/>
  </r>
  <r>
    <n v="389"/>
    <s v="SCN-ISND-0373S-FQ"/>
    <s v="CIF"/>
    <s v="USA PORT"/>
    <x v="0"/>
    <s v="ORDSE2500161-01"/>
    <x v="0"/>
    <x v="0"/>
    <s v="MS TIME SDN BHD"/>
    <s v="MSC"/>
    <s v="MSC SHANELLE "/>
    <s v="HAMAD PORT"/>
    <s v="IU544R"/>
    <s v="GAC-QATAR"/>
    <x v="179"/>
    <s v="LCL"/>
    <s v="LYGU0113843"/>
    <n v="1"/>
    <n v="80"/>
    <s v="EACH"/>
    <n v="0.32"/>
    <s v="5.0 MT ROLLER SKATES"/>
    <s v="YES"/>
    <s v="IV251008"/>
    <s v="Z2024KEBWT0670"/>
    <s v="GAC_WH (ST.24)"/>
    <s v="01 WOODEN CASE"/>
    <s v="USD"/>
    <n v="5200"/>
    <s v="COOEC-QATAR"/>
    <s v="NA"/>
    <s v="NA"/>
    <n v="-233"/>
    <d v="2026-01-06T00:00:00"/>
    <x v="0"/>
    <x v="4"/>
    <d v="2026-01-10T00:00:00"/>
    <n v="3.64"/>
    <n v="18928"/>
    <m/>
    <n v="0"/>
    <n v="18928"/>
    <n v="946.40000000000009"/>
    <n v="0"/>
    <n v="2371"/>
    <x v="2"/>
    <s v="5SI60038516061"/>
    <d v="2026-01-08T00:00:00"/>
    <m/>
    <n v="25"/>
    <x v="2"/>
    <x v="3"/>
    <x v="14"/>
  </r>
  <r>
    <n v="390"/>
    <s v="SCN-ISND-0392A-CQ"/>
    <s v="FOB"/>
    <s v="BEIJING, CHINA"/>
    <x v="0"/>
    <s v="157-42903873"/>
    <x v="0"/>
    <x v="1"/>
    <s v="OFFSHORE OIL ENGINEERING CO. ,LTD."/>
    <s v="QA"/>
    <s v="QR8963"/>
    <s v="HAMAD AIR PORT"/>
    <s v="QR8963"/>
    <s v="GAC-QATAR"/>
    <x v="180"/>
    <s v="AIR FRT"/>
    <s v="AIR FRT"/>
    <n v="15"/>
    <n v="561"/>
    <s v="EACH"/>
    <n v="3.44"/>
    <s v="CARBON STEEL"/>
    <s v="YES"/>
    <s v="SCN-ISND-0392A-CQ"/>
    <s v="GC21110900"/>
    <s v="QSTS"/>
    <s v="1 WOODEN BOX"/>
    <s v="USD"/>
    <n v="1221.48"/>
    <s v="COOEC-QATAR"/>
    <m/>
    <s v="BF Piping WPQT"/>
    <n v="-280"/>
    <d v="2025-11-20T00:00:00"/>
    <x v="0"/>
    <x v="1"/>
    <d v="2025-11-22T00:00:00"/>
    <n v="3.64"/>
    <n v="4446.1872000000003"/>
    <n v="10498.113053999999"/>
    <n v="149.44300254000001"/>
    <n v="15093.743256539999"/>
    <n v="754.68716282700007"/>
    <n v="0"/>
    <n v="1655"/>
    <x v="2"/>
    <s v="5AI51037526603"/>
    <d v="2025-11-20T00:00:00"/>
    <m/>
    <m/>
    <x v="1"/>
    <x v="11"/>
    <x v="3"/>
  </r>
  <r>
    <n v="391"/>
    <s v="SCN-ISND-0393A-CQ"/>
    <s v="FOB"/>
    <s v="BEIJING, CHINA"/>
    <x v="0"/>
    <s v="157-42239960"/>
    <x v="0"/>
    <x v="1"/>
    <s v="OFFSHORE OIL ENGINEERING CO. ,LTD."/>
    <s v="QA"/>
    <s v="QR8961"/>
    <s v="HAMAD AIR PORT"/>
    <s v="QR8961"/>
    <s v="GAC-QATAR"/>
    <x v="181"/>
    <s v="AIR FRT"/>
    <s v="AIR FRT"/>
    <n v="2"/>
    <n v="361.05"/>
    <s v="EACH"/>
    <n v="1.91"/>
    <s v="SLINGS"/>
    <s v="YES"/>
    <s v="SCN-ISND-0393A-CQ"/>
    <s v="GC21110900"/>
    <s v="QSTS"/>
    <s v="1 PLYWOOD WOODEN BOX"/>
    <s v="CNY"/>
    <n v="48874.76"/>
    <s v="COOEC-QATAR"/>
    <m/>
    <s v="SUBSEA"/>
    <n v="-281"/>
    <d v="2025-11-19T00:00:00"/>
    <x v="0"/>
    <x v="1"/>
    <d v="2025-11-20T00:00:00"/>
    <n v="0.51129000000000002"/>
    <n v="24989.176040400002"/>
    <n v="7459.1075520000004"/>
    <n v="324.48283592400003"/>
    <n v="32772.766428324001"/>
    <n v="1638.6383214162001"/>
    <n v="0"/>
    <n v="3039"/>
    <x v="2"/>
    <s v="5AI51037494438"/>
    <d v="2025-11-19T00:00:00"/>
    <m/>
    <m/>
    <x v="1"/>
    <x v="11"/>
    <x v="3"/>
  </r>
  <r>
    <n v="392"/>
    <s v="SCN-ISND-0394S-CQ"/>
    <s v="FOB"/>
    <s v="QINGDAO, CHINA"/>
    <x v="0"/>
    <s v="Z240189088"/>
    <x v="0"/>
    <x v="0"/>
    <s v="OFFSHORE OIL ENGINEERING CO. ,LTD."/>
    <s v="HMM"/>
    <s v="HMM SAPPHIRE"/>
    <s v="HAMAD PORT"/>
    <s v="PENDING"/>
    <s v="GAC-QATAR"/>
    <x v="182"/>
    <s v="LCL"/>
    <s v="TEMU5478092"/>
    <n v="172"/>
    <n v="3150"/>
    <s v="PIECES"/>
    <n v="9.3169999999999984"/>
    <s v="FLANGES, PIPE CLAMPS, NUTS"/>
    <s v="YES"/>
    <s v="SCN-ISND-0394S-CQ"/>
    <s v="GC21110900"/>
    <s v="GAC_WH (ST.24)"/>
    <s v="7 WOODEN BOXES"/>
    <s v="CNY"/>
    <n v="789992.51"/>
    <s v="COOEC-QATAR"/>
    <m/>
    <m/>
    <n v="-225"/>
    <d v="2026-01-14T00:00:00"/>
    <x v="0"/>
    <x v="4"/>
    <d v="2026-01-18T00:00:00"/>
    <n v="0.51129000000000002"/>
    <n v="403915.27043790004"/>
    <n v="9594.3568500000001"/>
    <n v="4135.096272879"/>
    <n v="417644.72356077901"/>
    <n v="20882.236178038951"/>
    <n v="0"/>
    <n v="26282"/>
    <x v="2"/>
    <s v="5SI60038686396"/>
    <d v="2026-01-15T00:00:00"/>
    <m/>
    <m/>
    <x v="2"/>
    <x v="3"/>
    <x v="3"/>
  </r>
  <r>
    <n v="393"/>
    <s v="SCN-RUYA 09-0047S-CQ-01"/>
    <s v="CIF"/>
    <s v="TIANJIN, CHINA"/>
    <x v="1"/>
    <s v="TJN0801977A"/>
    <x v="0"/>
    <x v="0"/>
    <s v="OFFSHORE OIL ENGINEERING CO. ,LTD."/>
    <s v="CMA-CGM"/>
    <s v="CMA CGM VELA"/>
    <s v="HAMAD PORT"/>
    <s v="0WURXE2MA"/>
    <s v="GAC-QATAR"/>
    <x v="178"/>
    <s v="1x40'HQ"/>
    <s v="CMAU6163015"/>
    <n v="670"/>
    <n v="4154.95"/>
    <s v="PIECES"/>
    <n v="19.802499999999998"/>
    <s v="COATED BEND PIPES, RODS, LABOUR SUITES,COMPUTER BAGS"/>
    <s v="YES"/>
    <s v="SCN-RUYA-0110A-CNQA"/>
    <n v="4600001157"/>
    <s v="QSTS"/>
    <s v="2 WOODEN BOXES + 7 CARTONS (40 PKGS)"/>
    <s v="USD"/>
    <n v="97032.35"/>
    <s v="COOEC-QATAR"/>
    <m/>
    <m/>
    <n v="-224"/>
    <d v="2026-01-15T00:00:00"/>
    <x v="0"/>
    <x v="1"/>
    <d v="2026-01-18T00:00:00"/>
    <n v="3.64"/>
    <n v="353197.75"/>
    <m/>
    <n v="0"/>
    <n v="347972.17"/>
    <n v="17398.608700000001"/>
    <n v="0"/>
    <n v="22799"/>
    <x v="4"/>
    <s v="5SI60038705967"/>
    <d v="2026-01-17T00:00:00"/>
    <m/>
    <m/>
    <x v="2"/>
    <x v="3"/>
    <x v="3"/>
  </r>
  <r>
    <n v="394"/>
    <s v="SCN-RUYA 09-0047S-CQ-02"/>
    <s v="CIF"/>
    <s v="TIANJIN, CHINA"/>
    <x v="1"/>
    <s v="TJN0801977B"/>
    <x v="0"/>
    <x v="0"/>
    <s v="OFFSHORE OIL ENGINEERING CO. ,LTD."/>
    <s v="CMA-CGM"/>
    <s v="CMA CGM VELA"/>
    <s v="HAMAD PORT"/>
    <s v="0WURXE2MA"/>
    <s v="GAC-QATAR"/>
    <x v="178"/>
    <s v="5x40'HQ"/>
    <s v="SEGU7683130,TLLU1534373,TRHU8262161,CMAU4531801,GESU6930565"/>
    <n v="42"/>
    <n v="85858"/>
    <s v="PIECES"/>
    <n v="229.70625000000001"/>
    <s v="COATED BEND PIPES"/>
    <s v="YES"/>
    <s v="SCN-RUYA-0110B-CNQA"/>
    <n v="4600001157"/>
    <s v="QSTS"/>
    <s v="22 WOODEN BOXES"/>
    <s v="USD"/>
    <n v="1068448.27"/>
    <s v="COOEC-QATAR"/>
    <m/>
    <m/>
    <n v="-224"/>
    <d v="2026-01-15T00:00:00"/>
    <x v="0"/>
    <x v="1"/>
    <d v="2026-01-18T00:00:00"/>
    <n v="3.64"/>
    <n v="3889151.7028000001"/>
    <m/>
    <n v="0"/>
    <n v="3889151.7028000001"/>
    <n v="194457.58514000001"/>
    <n v="0"/>
    <n v="218393"/>
    <x v="2"/>
    <s v="5SI60038686791"/>
    <d v="2026-01-15T00:00:00"/>
    <m/>
    <n v="201"/>
    <x v="2"/>
    <x v="3"/>
    <x v="3"/>
  </r>
  <r>
    <n v="395"/>
    <s v="SCN-RUYA 09-0048S-CQ-01"/>
    <s v="CIF"/>
    <s v="TIANJIN, CHINA"/>
    <x v="1"/>
    <s v="HDMUTSNA74487300"/>
    <x v="0"/>
    <x v="0"/>
    <s v="OFFSHORE OIL ENGINEERING CO. ,LTD."/>
    <s v="HMM"/>
    <s v="HMM SAPPHIRE"/>
    <s v="HAMAD PORT"/>
    <s v="0008W"/>
    <s v="GAC-QATAR"/>
    <x v="182"/>
    <s v="1x40'HQ"/>
    <s v="KOCU4505208"/>
    <n v="26"/>
    <n v="10470"/>
    <s v="PIECES"/>
    <n v="7.9312500000000004"/>
    <s v="SEAMSLESS COATED BENDS"/>
    <s v="YES"/>
    <s v="SCN-RUYA-0111A-CNQA"/>
    <n v="4600001157"/>
    <s v="QSTS"/>
    <s v="7 WOODEN BOXES"/>
    <s v="USD"/>
    <n v="140451.5"/>
    <s v="COOEC-QATAR"/>
    <m/>
    <m/>
    <n v="-225"/>
    <d v="2026-01-14T00:00:00"/>
    <x v="0"/>
    <x v="16"/>
    <d v="2026-01-15T00:00:00"/>
    <n v="3.64"/>
    <n v="511243.46"/>
    <m/>
    <n v="0"/>
    <n v="511243.46"/>
    <n v="25562.173000000003"/>
    <n v="0"/>
    <n v="30962"/>
    <x v="2"/>
    <s v="5SI60038624874"/>
    <d v="2026-01-13T00:00:00"/>
    <m/>
    <m/>
    <x v="2"/>
    <x v="3"/>
    <x v="3"/>
  </r>
  <r>
    <n v="396"/>
    <s v="SCN-RUYA 09-0048S-CQ-02"/>
    <s v="CIF"/>
    <s v="TIANJIN, CHINA"/>
    <x v="1"/>
    <s v="HDMUTSNA74487301"/>
    <x v="0"/>
    <x v="0"/>
    <s v="OFFSHORE OIL ENGINEERING CO. ,LTD."/>
    <s v="HMM"/>
    <s v="HMM SAPPHIRE"/>
    <s v="HAMAD PORT"/>
    <s v="0008W"/>
    <s v="GAC-QATAR"/>
    <x v="182"/>
    <s v="4x40'HQ"/>
    <s v="HMMU4191878,HMMU6966394,KOCU4130462,KOCU5140402"/>
    <n v="35"/>
    <n v="56569"/>
    <s v="PIECES"/>
    <n v="162.48374999999999"/>
    <s v="SEAMSLESS COATED BENDS"/>
    <s v="YES"/>
    <s v="SCN-RUYA-0111B-CNQA"/>
    <n v="4600001157"/>
    <s v="QSTS"/>
    <s v="16 WOODEN BOXES"/>
    <s v="USD"/>
    <n v="903267.29"/>
    <s v="COOEC-QATAR"/>
    <m/>
    <m/>
    <n v="-225"/>
    <d v="2026-01-14T00:00:00"/>
    <x v="0"/>
    <x v="16"/>
    <d v="2026-01-15T00:00:00"/>
    <n v="3.64"/>
    <n v="3287892.9356000004"/>
    <m/>
    <n v="0"/>
    <n v="3287892.9356000004"/>
    <n v="164394.64678000004"/>
    <n v="0"/>
    <n v="184672"/>
    <x v="2"/>
    <s v="5SI60038624819"/>
    <d v="2026-01-13T00:00:00"/>
    <m/>
    <n v="150"/>
    <x v="2"/>
    <x v="3"/>
    <x v="3"/>
  </r>
  <r>
    <n v="397"/>
    <s v="SCN-RUYA 09-0049S-CQ"/>
    <s v="CIF"/>
    <s v="ShenZhen,CHINA"/>
    <x v="1"/>
    <s v="OOLU2315179850"/>
    <x v="0"/>
    <x v="0"/>
    <s v="OFFSHORE OIL ENGINEERING CO. ,LTD."/>
    <s v="OOCL"/>
    <s v="CMA CGM MARCO POLO"/>
    <s v="HAMAD PORT"/>
    <s v="0MDFDW1MA"/>
    <s v="GAC-QATAR"/>
    <x v="166"/>
    <s v="4x40'OT"/>
    <s v="PENDING"/>
    <n v="264"/>
    <n v="90684"/>
    <s v="PIECES"/>
    <n v="78.239999999999995"/>
    <s v="H-SECTION STEEL "/>
    <s v="YES"/>
    <s v="SCN-RUYA-0112-CNQA"/>
    <n v="4600001157"/>
    <s v="MILAHA_SHIPYARD (MIC)"/>
    <s v="2 WOODEN BOXES + 7 CARTONS (40 PKGS)"/>
    <s v="CNY"/>
    <n v="524179.42"/>
    <s v="COOEC-QATAR"/>
    <m/>
    <m/>
    <n v="-242"/>
    <d v="2025-12-28T00:00:00"/>
    <x v="0"/>
    <x v="19"/>
    <d v="2025-12-31T00:00:00"/>
    <n v="0.51129000000000002"/>
    <n v="268007.69565180002"/>
    <m/>
    <n v="0"/>
    <n v="268007.69565180002"/>
    <n v="13550.384782590001"/>
    <m/>
    <n v="18950"/>
    <x v="2"/>
    <s v="5SI60038283162"/>
    <d v="2025-12-30T00:00:00"/>
    <m/>
    <m/>
    <x v="1"/>
    <x v="1"/>
    <x v="3"/>
  </r>
  <r>
    <n v="398"/>
    <s v="SCN-RUYA 09-0050A-CQ"/>
    <s v="CIF"/>
    <s v="BEIJING, CHINA"/>
    <x v="1"/>
    <s v="784-68615444"/>
    <x v="0"/>
    <x v="1"/>
    <s v="OFFSHORE OIL ENGINEERING CO. ,LTD."/>
    <s v="QA"/>
    <s v="PENDING"/>
    <s v="HAMAD AIR PORT"/>
    <s v="PENDING"/>
    <s v="GAC-QATAR"/>
    <x v="132"/>
    <s v="AIR FRT"/>
    <s v="AIR FRT"/>
    <n v="10"/>
    <n v="450"/>
    <s v="PIECES"/>
    <n v="0.79200000000000004"/>
    <s v="GEARED TRAVEL TROLLEY (CUSTOMIZED)"/>
    <s v="YES"/>
    <s v="SCN-RUYA-0113-CNQA"/>
    <n v="4600001157"/>
    <s v="SPEM OY_RLIC (N20)"/>
    <s v="1 WOODEN BOX"/>
    <s v="CNY"/>
    <n v="43022.7"/>
    <s v="COOEC-QATAR"/>
    <m/>
    <m/>
    <n v="-273"/>
    <d v="2025-11-27T00:00:00"/>
    <x v="0"/>
    <x v="7"/>
    <d v="2025-11-29T00:00:00"/>
    <n v="0.51129000000000002"/>
    <n v="21997.076282999999"/>
    <m/>
    <n v="0"/>
    <n v="21997.076282999999"/>
    <n v="1099.8538141500001"/>
    <n v="0"/>
    <n v="2500"/>
    <x v="2"/>
    <s v="5AI51037660639"/>
    <d v="2025-11-27T00:00:00"/>
    <m/>
    <m/>
    <x v="1"/>
    <x v="11"/>
    <x v="3"/>
  </r>
  <r>
    <n v="399"/>
    <s v="SCN-ISND-DB2-03-RE"/>
    <s v="FOB"/>
    <s v="RAS LAFFAN"/>
    <x v="0"/>
    <s v="SCAFFOLDDEBO2/1025"/>
    <x v="2"/>
    <x v="0"/>
    <s v="OFFSHORE OIL ENGINEERING CO LTD"/>
    <s v="GAC"/>
    <s v="DE BO 2"/>
    <s v="QINGDAO, CHINA"/>
    <n v="2503"/>
    <s v="GAC-QATAR"/>
    <x v="183"/>
    <s v="COOEC VSL"/>
    <s v="COOEC Vsl"/>
    <n v="15"/>
    <n v="36835"/>
    <s v="PACKAGES"/>
    <n v="2544"/>
    <s v="SCAFOLDS"/>
    <s v="NO"/>
    <s v="SCN-ISND-DB2-03-TI-RE"/>
    <s v="GC21110900"/>
    <s v="CHINA"/>
    <s v="2 SCAFOLDS (15 PKGS) (RE-EXPORTED)"/>
    <s v="CNY"/>
    <n v="303980.49"/>
    <s v="COOEC-CHINA"/>
    <m/>
    <m/>
    <n v="-309"/>
    <d v="2025-10-22T00:00:00"/>
    <x v="0"/>
    <x v="14"/>
    <d v="2025-10-22T00:00:00"/>
    <n v="0"/>
    <n v="0"/>
    <m/>
    <n v="0"/>
    <n v="0"/>
    <n v="0"/>
    <n v="0"/>
    <n v="2900"/>
    <x v="0"/>
    <s v="5SR65036973211"/>
    <d v="2025-10-21T00:00:00"/>
    <m/>
    <m/>
    <x v="1"/>
    <x v="0"/>
    <x v="8"/>
  </r>
  <r>
    <n v="400"/>
    <s v="SCN-ISND-DB2-04-RE"/>
    <s v="FOB"/>
    <s v="RAS LAFFAN"/>
    <x v="0"/>
    <s v="ALDEBO2/1025"/>
    <x v="2"/>
    <x v="0"/>
    <s v="OFFSHORE OIL ENGINEERING CO LTD"/>
    <s v="GAC"/>
    <s v="DE BO 2"/>
    <s v="QINGDAO, CHINA"/>
    <n v="2503"/>
    <s v="GAC-QATAR"/>
    <x v="183"/>
    <s v="COOEC VSL"/>
    <s v="COOEC Vsl"/>
    <n v="2"/>
    <n v="19697.490000000002"/>
    <s v="PIECES"/>
    <n v="1190.49"/>
    <s v="ACCESS LADDER"/>
    <s v="NO"/>
    <s v="SCN-ISND-DB2-04-TI-RE"/>
    <s v="GC21110900"/>
    <s v="CHINA"/>
    <s v="2 ACCESS LADDER (RE-EXPORTED)"/>
    <s v="CNY"/>
    <n v="1532196.42"/>
    <s v="COOEC-CHINA"/>
    <m/>
    <m/>
    <n v="-309"/>
    <d v="2025-10-22T00:00:00"/>
    <x v="0"/>
    <x v="14"/>
    <d v="2025-10-22T00:00:00"/>
    <n v="0"/>
    <n v="0"/>
    <m/>
    <n v="0"/>
    <n v="0"/>
    <n v="0"/>
    <n v="0"/>
    <n v="5400"/>
    <x v="0"/>
    <s v="5SR65036973433"/>
    <d v="2025-10-21T00:00:00"/>
    <m/>
    <m/>
    <x v="1"/>
    <x v="0"/>
    <x v="8"/>
  </r>
  <r>
    <n v="401"/>
    <s v="SCN-ISND-DB2-05-RE1"/>
    <s v="FOB"/>
    <s v="RAS LAFFAN"/>
    <x v="0"/>
    <s v="GRILLDEBO2/1025"/>
    <x v="2"/>
    <x v="0"/>
    <s v="OFFSHORE OIL ENGINEERING CO LTD"/>
    <s v="GAC"/>
    <s v="DE BO 2"/>
    <s v="QINGDAO, CHINA"/>
    <n v="2503"/>
    <s v="GAC-QATAR"/>
    <x v="183"/>
    <s v="COOEC VSL"/>
    <s v="COOEC Vsl"/>
    <n v="16"/>
    <n v="164000"/>
    <s v="PIECES"/>
    <n v="25.952000000000002"/>
    <s v="GRILLAGE"/>
    <s v="NO"/>
    <s v="SCN-ISND-DB2-05-TI-RE"/>
    <s v="GC21110900"/>
    <s v="CHINA"/>
    <s v="16 PACKAGES OF GRILLAGE PARTIALLY (RE-EXPORTED)"/>
    <s v="CNY"/>
    <n v="1600000"/>
    <s v="COOEC-CHINA"/>
    <m/>
    <m/>
    <n v="-309"/>
    <d v="2025-10-22T00:00:00"/>
    <x v="0"/>
    <x v="14"/>
    <d v="2025-10-22T00:00:00"/>
    <n v="0"/>
    <n v="0"/>
    <n v="0"/>
    <n v="0"/>
    <n v="0"/>
    <n v="0"/>
    <n v="0"/>
    <n v="5400"/>
    <x v="0"/>
    <s v="5SR65036973866"/>
    <d v="2025-10-21T00:00:00"/>
    <m/>
    <m/>
    <x v="1"/>
    <x v="0"/>
    <x v="8"/>
  </r>
  <r>
    <n v="402"/>
    <s v="SCN-ISND-DB2-02-RE"/>
    <s v="CIF"/>
    <s v="RAS LAFFAN"/>
    <x v="0"/>
    <s v="XINSILU-CARGO-12"/>
    <x v="2"/>
    <x v="0"/>
    <s v="OFFSHORE OIL ENGINEERING CO. ,LTD."/>
    <s v="GAC"/>
    <s v="XIN SI LU"/>
    <s v="QINGDAO, CHINA"/>
    <n v="2503"/>
    <s v="GAC-QATAR"/>
    <x v="158"/>
    <s v="COOEC VSL"/>
    <s v="COOEC Vsl"/>
    <n v="3"/>
    <n v="54246.69"/>
    <s v="PIECES"/>
    <n v="69.272999999999996"/>
    <s v="INSURANCE PILE S007, T007, V009"/>
    <s v="YES"/>
    <s v="SCN-ISND-DB2-02"/>
    <s v="GC21110900"/>
    <s v="CHINA"/>
    <s v="3 INSURANCE PILES  (RE-EXPORTED)"/>
    <s v="USD"/>
    <n v="174186.2"/>
    <s v="COOEC-CHINA"/>
    <s v="NA"/>
    <s v="NA"/>
    <n v="-276"/>
    <d v="2025-11-23T00:00:00"/>
    <x v="0"/>
    <x v="14"/>
    <d v="2025-11-23T00:00:00"/>
    <m/>
    <n v="0"/>
    <m/>
    <n v="0"/>
    <n v="0"/>
    <n v="0"/>
    <n v="0"/>
    <m/>
    <x v="0"/>
    <s v="5SR65037686846"/>
    <d v="2025-11-29T00:00:00"/>
    <m/>
    <m/>
    <x v="1"/>
    <x v="11"/>
    <x v="8"/>
  </r>
  <r>
    <n v="403"/>
    <s v="SCN-ISND-XSL-01-1-RE"/>
    <s v="FOB"/>
    <s v="RAS LAFFAN"/>
    <x v="0"/>
    <s v="XINSILU-CARGO-01"/>
    <x v="2"/>
    <x v="0"/>
    <s v="OFFSHORE OIL ENGINEERING CO LTD"/>
    <s v="GAC"/>
    <s v="XIN SI LU"/>
    <s v="QINGDAO, CHINA"/>
    <n v="2507"/>
    <s v="GAC-QATAR"/>
    <x v="158"/>
    <s v="COOEC VSL"/>
    <s v="COOEC Vsl"/>
    <n v="3047"/>
    <n v="316268.21000000002"/>
    <s v="PIECES"/>
    <n v="708"/>
    <s v="PROJECT CARGO FOR VARIOUS ITEMS"/>
    <s v="YES"/>
    <s v="SCN-ISND-XSL-01-1"/>
    <s v="GC21110900"/>
    <s v="CHINA"/>
    <s v="3047 PACKAGES -TI Cargo  (RE-EXPORTED)"/>
    <s v="CNY"/>
    <n v="49730023.939999998"/>
    <s v="COOEC-CHINA"/>
    <s v="NA"/>
    <s v="NA"/>
    <n v="-276"/>
    <d v="2025-11-29T00:00:00"/>
    <x v="0"/>
    <x v="14"/>
    <d v="2025-11-29T00:00:00"/>
    <m/>
    <n v="0"/>
    <m/>
    <n v="0"/>
    <n v="0"/>
    <n v="0"/>
    <n v="0"/>
    <m/>
    <x v="0"/>
    <s v="5SR65037664580"/>
    <d v="2025-11-27T00:00:00"/>
    <m/>
    <m/>
    <x v="1"/>
    <x v="11"/>
    <x v="8"/>
  </r>
  <r>
    <n v="404"/>
    <s v="SCN-ISND-XSL-01-2-RE"/>
    <s v="FOB"/>
    <s v="RAS LAFFAN"/>
    <x v="0"/>
    <s v="XINSILU-CARGO-02"/>
    <x v="2"/>
    <x v="0"/>
    <s v="OFFSHORE OIL ENGINEERING CO LTD"/>
    <s v="GAC"/>
    <s v="XIN SI LU"/>
    <s v="QINGDAO, CHINA"/>
    <n v="2507"/>
    <s v="GAC-QATAR"/>
    <x v="158"/>
    <s v="COOEC VSL"/>
    <s v="COOEC Vsl"/>
    <n v="277"/>
    <n v="154393.31"/>
    <s v="PIECES"/>
    <n v="261.58"/>
    <s v="PROJECT CARGO FOR VARIOUS ITEMS"/>
    <s v="YES"/>
    <s v="SCN-ISND-XSL-01-2"/>
    <s v="GC21110900"/>
    <s v="CHINA"/>
    <s v="1984 PACKAGES -TI Cargo  (RE-EXPORTED)"/>
    <s v="CNY"/>
    <n v="17754270.510000002"/>
    <s v="COOEC-CHINA"/>
    <s v="NA"/>
    <s v="NA"/>
    <n v="-276"/>
    <d v="2025-11-29T00:00:00"/>
    <x v="0"/>
    <x v="14"/>
    <d v="2025-11-30T00:00:00"/>
    <m/>
    <n v="0"/>
    <m/>
    <n v="0"/>
    <n v="0"/>
    <n v="0"/>
    <n v="0"/>
    <m/>
    <x v="0"/>
    <s v="5SR65037664545"/>
    <d v="2025-11-27T00:00:00"/>
    <m/>
    <m/>
    <x v="1"/>
    <x v="11"/>
    <x v="8"/>
  </r>
  <r>
    <n v="405"/>
    <s v="SCN-ISND-XSL-01-3-RE"/>
    <s v="FOB"/>
    <s v="RAS LAFFAN"/>
    <x v="0"/>
    <s v="XINSILU-CARGO-03"/>
    <x v="2"/>
    <x v="0"/>
    <s v="OFFSHORE OIL ENGINEERING CO LTD"/>
    <s v="GAC"/>
    <s v="XIN SI LU"/>
    <s v="QINGDAO, CHINA"/>
    <n v="2507"/>
    <s v="GAC-QATAR"/>
    <x v="158"/>
    <s v="COOEC VSL"/>
    <s v="COOEC Vsl"/>
    <n v="238"/>
    <n v="181769.16"/>
    <s v="PIECES"/>
    <n v="334.35"/>
    <s v="PROJECT CARGO FOR VARIOUS ITEMS"/>
    <s v="YES"/>
    <s v="SCN-ISND-XSL-01-3"/>
    <s v="GC21110900"/>
    <s v="CHINA"/>
    <s v="1494 PACKAGES -TI Cargo  (RE-EXPORTED)"/>
    <s v="CNY"/>
    <n v="9751308.3499999996"/>
    <s v="COOEC-CHINA"/>
    <s v="NA"/>
    <s v="NA"/>
    <n v="-276"/>
    <d v="2025-11-29T00:00:00"/>
    <x v="0"/>
    <x v="14"/>
    <d v="2025-11-30T00:00:00"/>
    <m/>
    <n v="0"/>
    <m/>
    <n v="0"/>
    <n v="0"/>
    <n v="0"/>
    <n v="0"/>
    <m/>
    <x v="0"/>
    <s v="5SR65037664558"/>
    <d v="2025-11-27T00:00:00"/>
    <m/>
    <m/>
    <x v="1"/>
    <x v="11"/>
    <x v="8"/>
  </r>
  <r>
    <n v="406"/>
    <s v="SCN-ISND-XSL-01-4-RE"/>
    <s v="FOB"/>
    <s v="RAS LAFFAN"/>
    <x v="0"/>
    <s v="XINSILU-CARGO-04"/>
    <x v="2"/>
    <x v="0"/>
    <s v="OFFSHORE OIL ENGINEERING CO LTD."/>
    <s v="GAC"/>
    <s v="XIN SI LU"/>
    <s v="QINGDAO, CHINA"/>
    <n v="2507"/>
    <s v="GAC-QATAR"/>
    <x v="158"/>
    <s v="COOEC VSL"/>
    <s v="COOEC Vsl"/>
    <n v="64"/>
    <n v="245"/>
    <s v="PIECES"/>
    <n v="2"/>
    <s v="LEADING CHAIN, SHACKELS"/>
    <s v="YES"/>
    <s v="SCN-ISND-XSL-01-4"/>
    <s v="GC21110900"/>
    <s v="CHINA"/>
    <s v="2 PACKAGE ONLY, SHACKELS NOT DESIPATCHED-TI CARGO -(PARTIALLY RE-EXPORTED)"/>
    <s v="CNY"/>
    <n v="20400"/>
    <s v="COOEC-CHINA"/>
    <s v="NA"/>
    <s v="NA"/>
    <n v="-276"/>
    <d v="2025-11-29T00:00:00"/>
    <x v="0"/>
    <x v="14"/>
    <d v="2025-11-30T00:00:00"/>
    <m/>
    <n v="0"/>
    <m/>
    <n v="0"/>
    <n v="0"/>
    <n v="0"/>
    <n v="0"/>
    <m/>
    <x v="0"/>
    <s v="5SR65037686613"/>
    <d v="2025-11-29T00:00:00"/>
    <m/>
    <m/>
    <x v="1"/>
    <x v="11"/>
    <x v="8"/>
  </r>
  <r>
    <n v="407"/>
    <s v="SCN-ISND-XSL-02-RE"/>
    <s v="FOB"/>
    <s v="RAS LAFFAN"/>
    <x v="0"/>
    <s v="XINSILU-CARGO-05"/>
    <x v="2"/>
    <x v="0"/>
    <s v="OFFSHORE OIL ENGINEERING CO LTD"/>
    <s v="GAC"/>
    <s v="XIN SI LU"/>
    <s v="QINGDAO, CHINA"/>
    <n v="2507"/>
    <s v="GAC-QATAR"/>
    <x v="158"/>
    <s v="COOEC VSL"/>
    <s v="COOEC Vsl"/>
    <n v="41"/>
    <n v="154.72999999999999"/>
    <s v="PIECES"/>
    <n v="4.8"/>
    <s v="MT &amp; UT EQUIPMENT"/>
    <s v="NO"/>
    <s v="SCN-ISND-XSL-02"/>
    <s v="GC21110900"/>
    <s v="CHINA"/>
    <s v="1 PACKAGE -TI CARGO (PARTIALLY RE-EXPORTED)"/>
    <s v="CNY"/>
    <n v="205500"/>
    <s v="COOEC-CHINA"/>
    <s v="NA"/>
    <s v="NA"/>
    <n v="-276"/>
    <d v="2025-11-29T00:00:00"/>
    <x v="0"/>
    <x v="14"/>
    <d v="2025-11-30T00:00:00"/>
    <m/>
    <n v="0"/>
    <m/>
    <n v="0"/>
    <n v="0"/>
    <n v="0"/>
    <n v="0"/>
    <m/>
    <x v="0"/>
    <s v="5SR65037686686"/>
    <d v="2025-11-29T00:00:00"/>
    <m/>
    <m/>
    <x v="1"/>
    <x v="11"/>
    <x v="8"/>
  </r>
  <r>
    <n v="408"/>
    <s v="SCN-ISND-XSL-05-1-RE"/>
    <s v="FOB"/>
    <s v="RAS LAFFAN"/>
    <x v="0"/>
    <s v="XINSILU-CARGO-06"/>
    <x v="2"/>
    <x v="0"/>
    <s v="OFFSHORE OIL ENGINEERING CO LTD"/>
    <s v="GAC"/>
    <s v="XIN SI LU"/>
    <s v="QINGDAO, CHINA"/>
    <n v="2507"/>
    <s v="GAC-QATAR"/>
    <x v="158"/>
    <s v="COOEC VSL"/>
    <s v="COOEC Vsl"/>
    <n v="7"/>
    <n v="362.79999999999984"/>
    <s v="PIECES"/>
    <n v="3.5200000000000005"/>
    <s v="GAS FLOW METERS, TOOLS ETC."/>
    <s v="NO"/>
    <s v="SCN-ISND-XSL-05-1"/>
    <s v="GC21110900"/>
    <s v="CHINA"/>
    <s v="4 WOODEN BOXES (RE-EXPORTED)"/>
    <s v="CNY"/>
    <n v="139589"/>
    <s v="COOEC-CHINA"/>
    <s v="NA"/>
    <s v="NA"/>
    <n v="-276"/>
    <d v="2025-11-29T00:00:00"/>
    <x v="0"/>
    <x v="14"/>
    <d v="2025-11-30T00:00:00"/>
    <m/>
    <n v="0"/>
    <m/>
    <n v="0"/>
    <n v="0"/>
    <n v="0"/>
    <n v="0"/>
    <m/>
    <x v="0"/>
    <s v="5SR65037664977"/>
    <d v="2025-11-27T00:00:00"/>
    <m/>
    <m/>
    <x v="1"/>
    <x v="11"/>
    <x v="8"/>
  </r>
  <r>
    <n v="409"/>
    <s v="SCN-ISND-XSL-05-2-RE"/>
    <s v="FOB"/>
    <s v="RAS LAFFAN"/>
    <x v="0"/>
    <s v="XINSILU-CARGO-07"/>
    <x v="2"/>
    <x v="0"/>
    <s v="OFFSHORE OIL ENGINEERING CO LTD"/>
    <s v="GAC"/>
    <s v="XIN SI LU"/>
    <s v="QINGDAO, CHINA"/>
    <n v="2507"/>
    <s v="GAC-QATAR"/>
    <x v="158"/>
    <s v="COOEC VSL"/>
    <s v="COOEC Vsl"/>
    <n v="8121"/>
    <n v="7683.68"/>
    <s v="PIECES"/>
    <n v="75.819999999999993"/>
    <s v="40FT CONTAINER, HOSES, TORCH ETC."/>
    <s v="NO"/>
    <s v="SCN-ISND-XSL-05-2"/>
    <s v="GC21110900"/>
    <s v="CHINA"/>
    <s v="418 PACKAGES (RE-EXPORTED)"/>
    <s v="CNY"/>
    <n v="674345"/>
    <s v="COOEC-CHINA"/>
    <s v="NA"/>
    <s v="NA"/>
    <n v="-276"/>
    <d v="2025-11-29T00:00:00"/>
    <x v="0"/>
    <x v="14"/>
    <d v="2025-11-30T00:00:00"/>
    <m/>
    <n v="0"/>
    <m/>
    <n v="0"/>
    <n v="0"/>
    <n v="0"/>
    <n v="0"/>
    <m/>
    <x v="0"/>
    <s v="5SR65037664949"/>
    <d v="2025-11-27T00:00:00"/>
    <m/>
    <m/>
    <x v="1"/>
    <x v="11"/>
    <x v="8"/>
  </r>
  <r>
    <n v="410"/>
    <s v="SCN-ISND-XSL-05-3-RE"/>
    <s v="FOB"/>
    <s v="RAS LAFFAN"/>
    <x v="0"/>
    <s v="XINSILU-CARGO-08"/>
    <x v="2"/>
    <x v="0"/>
    <s v="OFFSHORE OIL ENGINEERING CO LTD"/>
    <s v="GAC"/>
    <s v="XIN SI LU"/>
    <s v="QINGDAO, CHINA"/>
    <n v="2507"/>
    <s v="GAC-QATAR"/>
    <x v="158"/>
    <s v="COOEC VSL"/>
    <s v="COOEC Vsl"/>
    <n v="3207"/>
    <n v="4998"/>
    <s v="PIECES"/>
    <n v="20.329999999999998"/>
    <s v="CONTAINER, HEATING ELEMENTS, SHACKELS"/>
    <s v="NO"/>
    <s v="SCN-ISND-XSL-05-3"/>
    <s v="GC21110900"/>
    <s v="CHINA"/>
    <s v="14 PACKAGES (RE-EXPORTED)"/>
    <s v="CNY"/>
    <n v="154153"/>
    <s v="COOEC-CHINA"/>
    <s v="NA"/>
    <s v="NA"/>
    <n v="-276"/>
    <d v="2025-11-29T00:00:00"/>
    <x v="0"/>
    <x v="14"/>
    <d v="2025-11-30T00:00:00"/>
    <m/>
    <n v="0"/>
    <m/>
    <n v="0"/>
    <n v="0"/>
    <n v="0"/>
    <n v="0"/>
    <m/>
    <x v="0"/>
    <s v="5SR65037664964"/>
    <d v="2025-11-27T00:00:00"/>
    <m/>
    <m/>
    <x v="1"/>
    <x v="11"/>
    <x v="8"/>
  </r>
  <r>
    <n v="411"/>
    <s v="SCN-ISND-XSL-05-4-RE"/>
    <s v="FOB"/>
    <s v="RAS LAFFAN"/>
    <x v="0"/>
    <s v="XINSILU-CARGO-09"/>
    <x v="2"/>
    <x v="0"/>
    <s v="OFFSHORE OIL ENGINEERING CO LTD"/>
    <s v="GAC"/>
    <s v="XIN SI LU"/>
    <s v="QINGDAO, CHINA"/>
    <n v="2507"/>
    <s v="GAC-QATAR"/>
    <x v="158"/>
    <s v="COOEC VSL"/>
    <s v="COOEC Vsl"/>
    <n v="248"/>
    <n v="9695"/>
    <s v="PIECES"/>
    <n v="36"/>
    <s v="20' CONTAINER, ELECTRICAL DISTRIBUTION BOX, CABLES ETC."/>
    <s v="NO"/>
    <s v="SCN-ISND-XSL-05-4"/>
    <s v="GC21110900"/>
    <s v="CHINA"/>
    <s v="15 PACKAGES (RE-EXPORTED)"/>
    <s v="CNY"/>
    <n v="216020"/>
    <s v="COOEC-CHINA"/>
    <s v="NA"/>
    <s v="NA"/>
    <n v="-276"/>
    <d v="2025-11-29T00:00:00"/>
    <x v="0"/>
    <x v="14"/>
    <d v="2025-11-30T00:00:00"/>
    <m/>
    <n v="0"/>
    <m/>
    <n v="0"/>
    <n v="0"/>
    <n v="0"/>
    <n v="0"/>
    <m/>
    <x v="0"/>
    <s v="5SR65037686468"/>
    <d v="2025-11-29T00:00:00"/>
    <m/>
    <m/>
    <x v="1"/>
    <x v="11"/>
    <x v="8"/>
  </r>
  <r>
    <n v="412"/>
    <s v="SCN-ISND-XSL-10-RE"/>
    <s v="FOB"/>
    <s v="RAS LAFFAN"/>
    <x v="0"/>
    <s v="XINSILU-CARGO-10"/>
    <x v="2"/>
    <x v="0"/>
    <s v="OFFSHORE OIL ENGINEERING CO LTD"/>
    <s v="GAC"/>
    <s v="XIN SI LU"/>
    <s v="QINGDAO, CHINA"/>
    <n v="2507"/>
    <s v="GAC-QATAR"/>
    <x v="158"/>
    <s v="COOEC VSL"/>
    <s v="COOEC Vsl"/>
    <n v="1"/>
    <n v="30658.400000000001"/>
    <s v="SET"/>
    <n v="1125"/>
    <s v="SCAFOLD"/>
    <s v="NO"/>
    <s v="SCN-ISND-XSL-10"/>
    <s v="GC21110900"/>
    <s v="CHINA"/>
    <s v="8 PACKAGES (RE-EXPORTED)"/>
    <s v="CNY"/>
    <n v="5176471"/>
    <s v="COOEC-CHINA"/>
    <s v="NA"/>
    <s v="NA"/>
    <n v="-276"/>
    <d v="2025-11-29T00:00:00"/>
    <x v="0"/>
    <x v="14"/>
    <d v="2025-11-30T00:00:00"/>
    <m/>
    <n v="0"/>
    <m/>
    <n v="0"/>
    <n v="0"/>
    <n v="0"/>
    <n v="0"/>
    <m/>
    <x v="0"/>
    <s v="5SR65037686555"/>
    <d v="2025-11-29T00:00:00"/>
    <m/>
    <m/>
    <x v="1"/>
    <x v="11"/>
    <x v="8"/>
  </r>
  <r>
    <n v="413"/>
    <s v="SCN-ISND-DB2-05-RE2"/>
    <s v="FOB"/>
    <s v="RAS LAFFAN"/>
    <x v="0"/>
    <s v="XINSILU-CARGO-14"/>
    <x v="2"/>
    <x v="0"/>
    <s v="OFFSHORE OIL ENGINEERING CO. ,LTD."/>
    <s v="GAC"/>
    <s v="XIN SI LU"/>
    <s v="QINGDAO, CHINA"/>
    <m/>
    <s v="GAC-QATAR"/>
    <x v="158"/>
    <s v="COOEC VSL"/>
    <s v="COOEC Vsl"/>
    <n v="24"/>
    <n v="10740"/>
    <s v="PIECES"/>
    <n v="18.48"/>
    <s v="SLINGS, SHACKELS"/>
    <s v="YES"/>
    <s v="SCN-ISND-DB2-05"/>
    <s v="GC21110900"/>
    <s v="CHINA"/>
    <s v="12 PACKAGES OF SLINGS AND SHACKELS"/>
    <s v="CNY"/>
    <n v="2248032"/>
    <s v="COOEC-CHINA"/>
    <s v="NA"/>
    <s v="NA"/>
    <n v="-276"/>
    <d v="2025-11-24T00:00:00"/>
    <x v="0"/>
    <x v="14"/>
    <d v="2025-11-24T00:00:00"/>
    <n v="0.51129000000000002"/>
    <n v="0"/>
    <m/>
    <n v="0"/>
    <n v="0"/>
    <n v="0"/>
    <n v="0"/>
    <n v="7248"/>
    <x v="0"/>
    <s v="5SR65037686759"/>
    <d v="2025-11-29T00:00:00"/>
    <m/>
    <m/>
    <x v="1"/>
    <x v="11"/>
    <x v="8"/>
  </r>
  <r>
    <n v="414"/>
    <s v="SCN-ISND-0195S-QC-01-RE"/>
    <s v="FCA"/>
    <s v="HAMAD PORT"/>
    <x v="0"/>
    <s v="EGLV300590003437"/>
    <x v="2"/>
    <x v="0"/>
    <s v="OFFSHORE OIL ENGINEERING CO LTD."/>
    <s v="HAPAG LLOYD"/>
    <s v="CMA CGM CAPE COD"/>
    <s v="TIANJIN, CHINA"/>
    <s v="0MDFCE1MA"/>
    <s v="GAC-QATAR"/>
    <x v="159"/>
    <s v="1x40'HQ"/>
    <s v="GCXU6320133"/>
    <n v="618"/>
    <n v="2695.9999999999986"/>
    <s v="PIECES"/>
    <n v="12.3"/>
    <s v="PROJECT MATERIALS"/>
    <s v="NO"/>
    <s v="SCN-ISND-0195A-CQ-01-RE"/>
    <s v="GC21110900"/>
    <s v="CHINA"/>
    <s v="20 PACKAGES"/>
    <s v="CNY"/>
    <n v="10073826.640000001"/>
    <s v="COOEC-CHINA"/>
    <s v="NA"/>
    <s v="NA"/>
    <n v="-253"/>
    <d v="2025-12-17T00:00:00"/>
    <x v="0"/>
    <x v="14"/>
    <d v="2025-12-17T00:00:00"/>
    <m/>
    <n v="0"/>
    <m/>
    <n v="0"/>
    <n v="0"/>
    <n v="0"/>
    <n v="0"/>
    <m/>
    <x v="0"/>
    <s v="5SR60037936593"/>
    <d v="2025-12-10T00:00:00"/>
    <m/>
    <m/>
    <x v="1"/>
    <x v="1"/>
    <x v="8"/>
  </r>
  <r>
    <n v="415"/>
    <s v="SCN-ISND-0195S-QC-02-RE"/>
    <s v="FCA"/>
    <s v="HAMAD PORT"/>
    <x v="0"/>
    <s v="EGLV300590003437"/>
    <x v="2"/>
    <x v="0"/>
    <s v="OFFSHORE OIL ENGINEERING CO LTD."/>
    <s v="HAPAG LLOYD"/>
    <s v="CMA CGM CAPE COD"/>
    <s v="TIANJIN, CHINA"/>
    <s v="0MDFCE1MA"/>
    <s v="GAC-QATAR"/>
    <x v="159"/>
    <n v="0"/>
    <n v="0"/>
    <n v="143"/>
    <n v="3074"/>
    <s v="PIECES"/>
    <n v="19.492999999999999"/>
    <s v="WELDING MACHINES, WATER TANK,WIRES"/>
    <s v="NO"/>
    <s v="SCN-ISND-0195A-CQ-02-RE"/>
    <s v="GC21110900"/>
    <s v="CHINA"/>
    <s v="20 PACKAGES"/>
    <s v="CNY"/>
    <n v="7265848.7400000002"/>
    <s v="COOEC-CHINA"/>
    <s v="NA"/>
    <s v="NA"/>
    <n v="-253"/>
    <d v="2025-12-17T00:00:00"/>
    <x v="0"/>
    <x v="14"/>
    <d v="2025-12-17T00:00:00"/>
    <m/>
    <n v="0"/>
    <m/>
    <n v="0"/>
    <n v="0"/>
    <n v="0"/>
    <n v="0"/>
    <m/>
    <x v="0"/>
    <s v="5SR60037936723"/>
    <d v="2025-12-10T00:00:00"/>
    <m/>
    <m/>
    <x v="1"/>
    <x v="1"/>
    <x v="8"/>
  </r>
  <r>
    <n v="416"/>
    <s v="SCN-ISND-0195S-QC-03-RE"/>
    <s v="FCA"/>
    <s v="HAMAD PORT"/>
    <x v="0"/>
    <s v="XINSILU-CARGO-11"/>
    <x v="2"/>
    <x v="0"/>
    <s v="OFFSHORE OIL ENGINEERING CO LTD."/>
    <s v="COOEC VSL"/>
    <s v="XIN SI LU"/>
    <s v="TIANJIN, CHINA"/>
    <s v="PENDING"/>
    <s v="GAC-QATAR"/>
    <x v="184"/>
    <s v="COOEC VSL"/>
    <s v="COOEC Vsl"/>
    <n v="5"/>
    <n v="158"/>
    <s v="PIECES"/>
    <n v="0.5"/>
    <s v="CONTACT TUBE"/>
    <s v="NO"/>
    <s v="SCN-ISND-0195A-CQ-03-RE"/>
    <s v="GC21110900"/>
    <s v="CHINA"/>
    <s v="1 PKG"/>
    <s v="CNY"/>
    <n v="5000000"/>
    <s v="COOEC-CHINA"/>
    <s v="NA"/>
    <s v="NA"/>
    <n v="-270"/>
    <d v="2025-11-24T00:00:00"/>
    <x v="0"/>
    <x v="14"/>
    <d v="2025-11-24T00:00:00"/>
    <m/>
    <n v="0"/>
    <m/>
    <n v="0"/>
    <n v="0"/>
    <n v="0"/>
    <n v="0"/>
    <m/>
    <x v="0"/>
    <s v="5SR65037664501"/>
    <d v="2025-11-30T00:00:00"/>
    <m/>
    <m/>
    <x v="1"/>
    <x v="11"/>
    <x v="8"/>
  </r>
  <r>
    <n v="417"/>
    <s v="SCN-ISND-0402A-CQ"/>
    <s v="FCA"/>
    <s v="SHANGHAI, CHINA"/>
    <x v="0"/>
    <s v="157-52842871"/>
    <x v="0"/>
    <x v="1"/>
    <s v="OFFSHORE OIL ENGINEERING CO. ,LTD."/>
    <s v="QA"/>
    <s v="QR8961"/>
    <s v="HAMAD AIR PORT"/>
    <s v="QR8961"/>
    <s v="GAC-QATAR"/>
    <x v="185"/>
    <s v="AIR FRT"/>
    <s v="AIR FRT"/>
    <n v="29"/>
    <n v="3760.6000000000004"/>
    <s v="EACH"/>
    <n v="7.92"/>
    <s v="ROV, BOW SHACKELS"/>
    <s v="YES"/>
    <s v="SCN-ISND-0402A-CQ"/>
    <s v="GC21110900"/>
    <s v="GAC_WH (ST.24)"/>
    <s v="7 WOODEN BOXES"/>
    <s v="CNY"/>
    <n v="150302.29"/>
    <s v="COOEC-QATAR"/>
    <s v="NA"/>
    <s v="SUBSEA"/>
    <n v="-269"/>
    <d v="2025-12-01T00:00:00"/>
    <x v="0"/>
    <x v="4"/>
    <d v="2025-12-03T00:00:00"/>
    <n v="0.51129000000000002"/>
    <n v="76848.057854100014"/>
    <n v="65053.676376000003"/>
    <n v="1419.0173423010001"/>
    <n v="143320.751572401"/>
    <n v="7166.0375786200502"/>
    <n v="0"/>
    <n v="8566"/>
    <x v="2"/>
    <s v="5AI51037756643"/>
    <d v="2025-12-02T00:00:00"/>
    <m/>
    <m/>
    <x v="1"/>
    <x v="1"/>
    <x v="3"/>
  </r>
  <r>
    <n v="418"/>
    <s v="SCN-ISND-WL-SP-23A-CQ"/>
    <s v="FOB"/>
    <s v="SHANGHAI, CHINA"/>
    <x v="0"/>
    <s v="886138437609"/>
    <x v="0"/>
    <x v="1"/>
    <s v="MUCH (SHANGHAI) E-COMMERCE CO"/>
    <s v="FEDEX"/>
    <s v="COURIER"/>
    <s v="HAMAD AIR PORT"/>
    <s v="NA"/>
    <s v="GAC-QATAR"/>
    <x v="158"/>
    <s v="AIR FRT"/>
    <s v="AIR FRT"/>
    <n v="12"/>
    <n v="27.5"/>
    <s v="PIECES"/>
    <n v="0.03"/>
    <s v="BREAK UNIT / LIMIT SWITCH"/>
    <s v="NO"/>
    <s v="886138437609"/>
    <s v="SPARE PARTS"/>
    <s v="GAC_WH (ST.24)"/>
    <s v="1 PKG"/>
    <s v="CNY"/>
    <n v="33967.9"/>
    <s v="GULF AGENCY QATAR WLL"/>
    <m/>
    <m/>
    <n v="-276"/>
    <d v="2025-11-24T00:00:00"/>
    <x v="0"/>
    <x v="4"/>
    <d v="2025-11-25T00:00:00"/>
    <n v="0.51129000000000002"/>
    <n v="17367.447591"/>
    <m/>
    <n v="0"/>
    <n v="0"/>
    <n v="0"/>
    <n v="0"/>
    <n v="2321"/>
    <x v="2"/>
    <s v="5AIC51037587303"/>
    <d v="2025-11-23T00:00:00"/>
    <m/>
    <n v="921"/>
    <x v="1"/>
    <x v="11"/>
    <x v="3"/>
  </r>
  <r>
    <n v="419"/>
    <s v="SCN-ISND-WL-SP-24A-FQ"/>
    <s v="CIF"/>
    <s v="NORWAY"/>
    <x v="0"/>
    <n v="4838020854"/>
    <x v="0"/>
    <x v="1"/>
    <s v="SPERRE AIR POWER AS"/>
    <s v="FEDEX"/>
    <s v="COURIER"/>
    <s v="HAMAD AIR PORT"/>
    <s v="NA"/>
    <s v="GAC-QATAR"/>
    <x v="132"/>
    <s v="AIR FRT"/>
    <s v="AIR FRT"/>
    <n v="1"/>
    <n v="21.4"/>
    <s v="PIECES"/>
    <n v="0.03"/>
    <s v="SPARE PARTS"/>
    <s v="NO"/>
    <s v="WILIP025145"/>
    <s v="SPARE PARTS"/>
    <s v="GAC_WH (ST.24)"/>
    <s v="1 PKG"/>
    <s v="USD"/>
    <n v="9784.0499999999993"/>
    <s v="GULF AGENCY QATAR WLL"/>
    <s v="NA"/>
    <s v="NA"/>
    <n v="-273"/>
    <d v="2025-11-27T00:00:00"/>
    <x v="0"/>
    <x v="4"/>
    <d v="2025-11-29T00:00:00"/>
    <n v="3.64"/>
    <n v="35613.941999999995"/>
    <m/>
    <n v="0"/>
    <n v="0"/>
    <n v="0"/>
    <n v="0"/>
    <n v="3293"/>
    <x v="2"/>
    <s v="5AIC30037647219"/>
    <d v="2025-11-26T00:00:00"/>
    <m/>
    <n v="1893"/>
    <x v="1"/>
    <x v="11"/>
    <x v="19"/>
  </r>
  <r>
    <n v="420"/>
    <s v="SCN-ISND-0382A-CQ-03"/>
    <s v="FCA"/>
    <s v="SHANGHAI, CHINA"/>
    <x v="0"/>
    <s v="157-53147216"/>
    <x v="0"/>
    <x v="1"/>
    <s v="OFFSHORE OIL ENGINEERING CO. ,LTD."/>
    <s v="QR"/>
    <s v="QR8963"/>
    <s v="HAMAD AIR PORT"/>
    <s v="QR8963"/>
    <s v="GAC-QATAR"/>
    <x v="186"/>
    <s v="AIR FRT"/>
    <s v="AIR FRT"/>
    <n v="12"/>
    <n v="4148"/>
    <s v="EACH"/>
    <n v="2.92"/>
    <s v="SWIWEL AND WELD NECK FLANGES"/>
    <s v="YES"/>
    <s v="SCN-ISND-0382A-CQ-03"/>
    <s v="GC21110900"/>
    <s v="QSTS"/>
    <s v="4 PLY WOOD CASES"/>
    <s v="CNY"/>
    <n v="504125.98"/>
    <s v="COOEC-QATAR"/>
    <m/>
    <s v="SUBSEA"/>
    <n v="-271"/>
    <d v="2025-11-29T00:00:00"/>
    <x v="0"/>
    <x v="1"/>
    <d v="2025-12-01T00:00:00"/>
    <n v="0.51129000000000002"/>
    <n v="257754.57231419999"/>
    <n v="75501.580751999994"/>
    <n v="3332.5615306619998"/>
    <n v="336588.71459686197"/>
    <n v="16829.435729843099"/>
    <n v="0"/>
    <n v="22229"/>
    <x v="2"/>
    <s v="5AI51037700789"/>
    <d v="2025-11-30T00:00:00"/>
    <m/>
    <m/>
    <x v="1"/>
    <x v="11"/>
    <x v="3"/>
  </r>
  <r>
    <n v="421"/>
    <s v="SCN-ISND-0382A-CQ-04"/>
    <s v="FCA"/>
    <s v="SHANGHAI, CHINA"/>
    <x v="0"/>
    <s v="157-45247974"/>
    <x v="0"/>
    <x v="1"/>
    <s v="OFFSHORE OIL ENGINEERING CO. ,LTD."/>
    <s v="QR"/>
    <s v="QR8961"/>
    <s v="HAMAD AIR PORT"/>
    <s v="QR8961"/>
    <s v="GAC-QATAR"/>
    <x v="186"/>
    <s v="AIR FRT"/>
    <s v="AIR FRT"/>
    <n v="11"/>
    <n v="3170"/>
    <s v="EACH"/>
    <n v="2.4849999999999999"/>
    <s v="SWIWEL AND WELD NECK FLANGES"/>
    <s v="YES"/>
    <s v="SCN-ISND-0382A-CQ-04"/>
    <s v="GC21110900"/>
    <s v="QSTS"/>
    <s v="3 PLY WOOD CASES"/>
    <s v="CNY"/>
    <n v="300047.55"/>
    <s v="COOEC-QATAR"/>
    <m/>
    <s v="SUBSEA"/>
    <n v="-271"/>
    <d v="2025-11-29T00:00:00"/>
    <x v="0"/>
    <x v="1"/>
    <d v="2025-12-01T00:00:00"/>
    <n v="0.51129000000000002"/>
    <n v="153411.31183950001"/>
    <n v="57700.09908"/>
    <n v="2111.1141091949999"/>
    <n v="213222.525028695"/>
    <n v="10661.126251434751"/>
    <n v="0"/>
    <n v="13561"/>
    <x v="2"/>
    <s v="5AI51037700791"/>
    <d v="2025-11-30T00:00:00"/>
    <m/>
    <m/>
    <x v="1"/>
    <x v="11"/>
    <x v="3"/>
  </r>
  <r>
    <n v="422"/>
    <s v="SCN-ISND-0405A-FQ"/>
    <s v="CIF"/>
    <s v="KUALA LAMPUR, MALAYSIA"/>
    <x v="0"/>
    <s v="157-09988440"/>
    <x v="0"/>
    <x v="1"/>
    <s v="OFFICINE NICOLA GALPERTI E FIGILIO S.P.A"/>
    <s v="QR"/>
    <s v="QR0845"/>
    <s v="HAMAD AIR PORT"/>
    <s v="QR0845"/>
    <s v="GAC-QATAR"/>
    <x v="132"/>
    <s v="AIR FRT"/>
    <s v="AIR FRT"/>
    <n v="760"/>
    <n v="10918"/>
    <s v="CASES"/>
    <n v="9.063600000000001"/>
    <s v="STUD BOLTS"/>
    <s v="YES"/>
    <s v="SBN-050148-C|25003376"/>
    <s v="Z2024KEBWT0380"/>
    <s v="QSTS"/>
    <s v="10 CASES (Shipped from Malaysia)"/>
    <s v="EUR"/>
    <n v="127925"/>
    <s v="COOEC-QATAR"/>
    <m/>
    <m/>
    <n v="-273"/>
    <d v="2025-11-27T00:00:00"/>
    <x v="0"/>
    <x v="0"/>
    <d v="2025-11-29T00:00:00"/>
    <n v="4.2031099999999997"/>
    <n v="537682.84674999991"/>
    <m/>
    <n v="0"/>
    <n v="537682.84674999991"/>
    <n v="26884.142337499998"/>
    <n v="0"/>
    <n v="32284"/>
    <x v="2"/>
    <s v="5AI51037674985"/>
    <d v="2025-11-28T00:00:00"/>
    <m/>
    <m/>
    <x v="1"/>
    <x v="11"/>
    <x v="4"/>
  </r>
  <r>
    <n v="423"/>
    <s v="SCN-ISND-0406S-FQ"/>
    <s v="CIF"/>
    <s v="KAOHSIUNG, TAIWAN, CHINA"/>
    <x v="0"/>
    <s v="STPKHHHMD25C004"/>
    <x v="0"/>
    <x v="0"/>
    <s v="MS TIME SDN BHD"/>
    <s v="YML"/>
    <s v="HMM RAON"/>
    <s v="HAMAD PORT"/>
    <s v="022W"/>
    <s v="GAC-QATAR"/>
    <x v="187"/>
    <s v="LCL"/>
    <s v="FFAU1518403"/>
    <n v="13"/>
    <n v="600"/>
    <s v="CASES"/>
    <n v="1.1599999999999999"/>
    <s v="7.0 MT MANUAL HOIST (HOOK-ON TYPE)"/>
    <s v="YES"/>
    <s v="IV251135"/>
    <s v="Z2024KEBWT0670"/>
    <s v="GAC_WH (ST.24)"/>
    <s v="1 WOODEN CASE"/>
    <s v="USD"/>
    <n v="46070"/>
    <s v="COOEC-QATAR"/>
    <m/>
    <m/>
    <n v="-204"/>
    <d v="2026-02-04T00:00:00"/>
    <x v="0"/>
    <x v="4"/>
    <d v="2026-02-09T00:00:00"/>
    <n v="3.64"/>
    <n v="167694.80000000002"/>
    <m/>
    <n v="0"/>
    <n v="167694.80000000002"/>
    <n v="8384.7400000000016"/>
    <n v="0"/>
    <n v="11310"/>
    <x v="2"/>
    <s v="5SI60039179599"/>
    <d v="2026-02-08T00:00:00"/>
    <m/>
    <n v="25"/>
    <x v="2"/>
    <x v="2"/>
    <x v="3"/>
  </r>
  <r>
    <n v="424"/>
    <s v="SCN-ISND-0403S-CQ"/>
    <s v="FOB"/>
    <s v="QINGDAO, CHINA"/>
    <x v="0"/>
    <s v="YMJAZ240189460"/>
    <x v="0"/>
    <x v="0"/>
    <s v="OFFSHORE OIL ENGINEERING CO. ,LTD"/>
    <s v="HMM"/>
    <s v="HMM RAON"/>
    <s v="HAMAD PORT"/>
    <s v="0'22W"/>
    <s v="GAC-QATAR"/>
    <x v="188"/>
    <s v="1x40'HQ"/>
    <s v="FFAU7107014"/>
    <n v="15"/>
    <n v="8031.4699999999993"/>
    <s v="PIECES"/>
    <n v="25.300000000000011"/>
    <s v="CHAIN BLOCK, STEEL GRATING, BOLTING, NUT &amp; WASHERS, LOW ALLOY STEEL"/>
    <s v="YES"/>
    <s v="SCN-ISND-0403S-CQ"/>
    <s v="GC21110900"/>
    <s v="GAC_OY_WUK"/>
    <s v="15 PACKAGES"/>
    <s v="CNY"/>
    <n v="320906.03000000003"/>
    <s v="COOEC-QATAR"/>
    <s v="CNOOC Offshore Engineering Solutions"/>
    <m/>
    <n v="-208"/>
    <d v="2026-01-31T00:00:00"/>
    <x v="0"/>
    <x v="0"/>
    <d v="2026-02-04T00:00:00"/>
    <n v="0.52275000000000005"/>
    <n v="167753.62718250003"/>
    <n v="10441.931250000001"/>
    <n v="1781.9555843250002"/>
    <n v="179977.51401682504"/>
    <n v="8998.8757008412522"/>
    <n v="0"/>
    <n v="11899"/>
    <x v="2"/>
    <s v="5SI60039047663"/>
    <d v="2026-02-02T00:00:00"/>
    <m/>
    <m/>
    <x v="2"/>
    <x v="3"/>
    <x v="3"/>
  </r>
  <r>
    <n v="425"/>
    <s v="SCN-ISND-HYSY698-SP-01A-CQ"/>
    <s v="FOB"/>
    <s v="GUANGZHOU,CHINA"/>
    <x v="0"/>
    <s v="784-81800795"/>
    <x v="0"/>
    <x v="1"/>
    <s v="MAN SANG CHINA CO.LTD"/>
    <s v="CHINA SOUTHERN"/>
    <s v="CZ333"/>
    <s v="HAMAD AIR PORT"/>
    <s v="CZ333"/>
    <s v="GAC-QATAR"/>
    <x v="186"/>
    <s v="AIR FRT"/>
    <s v="AIR FRT"/>
    <n v="1"/>
    <n v="55"/>
    <s v="PIECES"/>
    <n v="0.11812500000000001"/>
    <s v="PORTABLE ELECTRIC HEATER FOR VSL HYSY698"/>
    <s v="NO"/>
    <s v="GSO25112001"/>
    <s v="SPARE PARTS"/>
    <s v="GAC_WH (ST.24)"/>
    <s v="COOEC TO BE PAID ONLY STORAGE &amp; TP FOR FINAL DELIVERY"/>
    <s v="USD"/>
    <n v="1600"/>
    <s v="GULF AGENCY QATAR WLL"/>
    <s v="CNOOC Offshore Engineering Solutions"/>
    <m/>
    <n v="-271"/>
    <d v="2025-11-29T00:00:00"/>
    <x v="0"/>
    <x v="4"/>
    <d v="2025-12-02T00:00:00"/>
    <n v="3.64"/>
    <n v="5824"/>
    <m/>
    <n v="5824"/>
    <n v="11648"/>
    <n v="582.4"/>
    <n v="34.944000000000003"/>
    <n v="1582"/>
    <x v="1"/>
    <s v="NA"/>
    <m/>
    <m/>
    <n v="100"/>
    <x v="1"/>
    <x v="11"/>
    <x v="3"/>
  </r>
  <r>
    <n v="426"/>
    <s v="SCN-ISND-0408A-CQ"/>
    <s v="FOB"/>
    <s v="SHANGHAI, CHINA"/>
    <x v="0"/>
    <s v="157-06937932"/>
    <x v="0"/>
    <x v="1"/>
    <s v="OFFSHORE OIL ENGINEERING CO. ,LTD"/>
    <s v="QR"/>
    <s v="QR-0893"/>
    <s v="HAMAD AIR PORT"/>
    <s v="QR-0893"/>
    <s v="GAC-QATAR"/>
    <x v="189"/>
    <s v="AIR FRT"/>
    <s v="AIR FRT"/>
    <n v="1"/>
    <n v="550"/>
    <s v="CASES"/>
    <n v="1.1000000000000001"/>
    <s v="WELDING RODS (LOW ALLOY STEEL)"/>
    <s v="YES"/>
    <s v="SCN-ISND-0408A-CQ"/>
    <s v="NA"/>
    <s v="GAC_WH (ST.24)"/>
    <s v="1 PACKAGE"/>
    <s v="CNY"/>
    <n v="28419.5"/>
    <s v="COOEC-QATAR"/>
    <s v="CNOOC Offshore Engineering Solutions"/>
    <m/>
    <n v="-257"/>
    <d v="2025-12-13T00:00:00"/>
    <x v="0"/>
    <x v="4"/>
    <d v="2025-12-15T00:00:00"/>
    <n v="0.51129000000000002"/>
    <n v="14530.606155000001"/>
    <n v="10092.864600000001"/>
    <n v="246.23470755000002"/>
    <n v="24869.705462550002"/>
    <n v="1243.4852731275002"/>
    <n v="0"/>
    <n v="2143"/>
    <x v="2"/>
    <s v="5AI51038002869"/>
    <d v="2025-12-14T00:00:00"/>
    <m/>
    <m/>
    <x v="1"/>
    <x v="1"/>
    <x v="3"/>
  </r>
  <r>
    <n v="427"/>
    <s v="SCN-ISND-0413A-FQ-01"/>
    <s v="CIF"/>
    <s v="SHANNON AIRPORT"/>
    <x v="0"/>
    <s v="NA"/>
    <x v="0"/>
    <x v="1"/>
    <s v="CANCELLED"/>
    <s v="QR"/>
    <s v="QR0845"/>
    <s v="HAMAD AIR PORT"/>
    <s v="QR0845"/>
    <s v="GAC-QATAR"/>
    <x v="190"/>
    <s v="AIR FRT"/>
    <s v="AIR FRT"/>
    <n v="3"/>
    <n v="17"/>
    <s v="CASES"/>
    <n v="0.19"/>
    <s v="IR FLAME DITECTORS"/>
    <s v="YES"/>
    <s v="PI202512003"/>
    <s v="CGHTZX202511013701"/>
    <s v="QSTS"/>
    <s v="2 FIBERBOARD CARTONS"/>
    <s v="USD"/>
    <n v="0"/>
    <s v="COOEC-QATAR"/>
    <s v="CNOOC Offshore Engineering Solutions"/>
    <m/>
    <n v="-244"/>
    <d v="2025-12-26T00:00:00"/>
    <x v="1"/>
    <x v="2"/>
    <d v="2025-12-26T00:00:00"/>
    <m/>
    <n v="0"/>
    <m/>
    <n v="0"/>
    <n v="0"/>
    <n v="0"/>
    <n v="0"/>
    <m/>
    <x v="1"/>
    <s v="NA"/>
    <d v="2025-12-26T00:00:00"/>
    <m/>
    <m/>
    <x v="1"/>
    <x v="1"/>
    <x v="13"/>
  </r>
  <r>
    <n v="428"/>
    <s v="SCN-ISND-WL-SP-28A-CQ"/>
    <s v="CIP"/>
    <s v="TIANJIN, CHINA"/>
    <x v="0"/>
    <n v="1783209691"/>
    <x v="0"/>
    <x v="1"/>
    <s v="SYNOMAC MARINE ENGINEERING CO.LTD"/>
    <s v="WPX"/>
    <s v="WEILI"/>
    <s v="HAMAD AIR PORT"/>
    <s v="NA"/>
    <s v="GAC-QATAR"/>
    <x v="163"/>
    <s v="AIR FRT"/>
    <s v="AIR FRT"/>
    <n v="1"/>
    <n v="10.5"/>
    <s v="PIECES"/>
    <n v="0.03"/>
    <s v="INDICATOR, CONTROLLER"/>
    <s v="NO"/>
    <s v="D04550500"/>
    <s v="SPARE PARTS"/>
    <s v="GAC_WH (ST.24)"/>
    <s v="1 PKG"/>
    <s v="USD"/>
    <n v="550"/>
    <s v="GULF AGENCY QATAR WLL"/>
    <m/>
    <m/>
    <n v="-259"/>
    <d v="2025-12-11T00:00:00"/>
    <x v="0"/>
    <x v="4"/>
    <d v="2025-12-06T00:00:00"/>
    <n v="3.64"/>
    <n v="2002"/>
    <m/>
    <n v="0"/>
    <n v="2002"/>
    <n v="100.10000000000001"/>
    <n v="0"/>
    <n v="1001"/>
    <x v="2"/>
    <s v="5AIC30037810218"/>
    <d v="2025-12-04T00:00:00"/>
    <m/>
    <n v="1"/>
    <x v="1"/>
    <x v="1"/>
    <x v="3"/>
  </r>
  <r>
    <n v="429"/>
    <s v="SCN-ISND-WL-SP-29S-CQ"/>
    <s v="CIF"/>
    <s v="SHANGHAI, CHINA"/>
    <x v="0"/>
    <s v="SHFC2507176"/>
    <x v="0"/>
    <x v="0"/>
    <s v="SINOSEA MARINE SERVICES &amp; TRADING LIMITED"/>
    <s v="HMM"/>
    <s v="HMM GARAM"/>
    <s v="HAMAD PORT"/>
    <s v="0016W"/>
    <s v="GAC-QATAR"/>
    <x v="134"/>
    <s v="1x40'HQ"/>
    <s v="YMMU6755491"/>
    <n v="16"/>
    <n v="5000"/>
    <s v="PIECES"/>
    <n v="16.2"/>
    <s v="SPARE PARTS FOR VSL WEILI"/>
    <s v="NO"/>
    <s v="YBXMS925012"/>
    <s v="SPARE PARTS"/>
    <s v="GAC_WH (ST.24)"/>
    <s v="16 PACKAGES"/>
    <s v="USD"/>
    <n v="89521.87"/>
    <s v="GULF AGENCY QATAR WLL"/>
    <m/>
    <m/>
    <n v="-326"/>
    <d v="2025-10-05T00:00:00"/>
    <x v="0"/>
    <x v="4"/>
    <d v="2025-10-05T00:00:00"/>
    <n v="3.64"/>
    <n v="325859.61"/>
    <m/>
    <n v="0"/>
    <n v="325859.60680000001"/>
    <n v="16292.980340000002"/>
    <n v="0"/>
    <n v="21698"/>
    <x v="2"/>
    <s v="5SI60036795002"/>
    <d v="2025-10-13T00:00:00"/>
    <m/>
    <n v="5"/>
    <x v="1"/>
    <x v="0"/>
    <x v="3"/>
  </r>
  <r>
    <n v="430"/>
    <s v="SCN-ISND-AHSZ-V2-13-PI"/>
    <s v="FOB"/>
    <s v="QINGDAO, CHINA"/>
    <x v="0"/>
    <s v="WJL2025112523"/>
    <x v="0"/>
    <x v="0"/>
    <s v="OFFSHORE OIL ENGINEERING CO. ,LTD."/>
    <s v="GAC"/>
    <s v="DE JIAN"/>
    <s v="RAS LAFAN PORT"/>
    <n v="25072"/>
    <s v="GAC-QATAR"/>
    <x v="160"/>
    <s v="COOEC VSL"/>
    <s v="COOEC Vsl"/>
    <n v="16"/>
    <n v="65"/>
    <s v="PIECES"/>
    <n v="0.56999999999999995"/>
    <s v="25W EX OUTDOOR PAGA SPEAKER BARTEC JUNCTION BOX"/>
    <s v="YES"/>
    <s v="SCN-ISND-AHSZ-V2-13-PI"/>
    <s v="GC21110900"/>
    <s v="GAC_WH (ST.24)"/>
    <s v="1 PALLET"/>
    <s v="USD"/>
    <n v="8486.16"/>
    <s v="COOEC-QATAR"/>
    <s v="CNOOC Offshore Engineering Solutions"/>
    <m/>
    <n v="-220"/>
    <d v="2026-01-19T00:00:00"/>
    <x v="0"/>
    <x v="4"/>
    <d v="2026-01-21T00:00:00"/>
    <n v="3.64"/>
    <n v="30889.6224"/>
    <m/>
    <n v="0"/>
    <n v="0"/>
    <n v="0"/>
    <n v="0"/>
    <n v="1400"/>
    <x v="2"/>
    <s v="5SI65038686761"/>
    <d v="2026-01-15T00:00:00"/>
    <m/>
    <m/>
    <x v="2"/>
    <x v="3"/>
    <x v="3"/>
  </r>
  <r>
    <n v="431"/>
    <s v="SCN-ISND-AHSZ-V2-14-PI"/>
    <s v="FOB"/>
    <s v="QINGDAO, CHINA"/>
    <x v="0"/>
    <s v="WJL2025112524"/>
    <x v="0"/>
    <x v="0"/>
    <s v="OFFSHORE OIL ENGINEERING CO. ,LTD."/>
    <s v="GAC"/>
    <s v="DE JIAN"/>
    <s v="RAS LAFAN PORT"/>
    <n v="25072"/>
    <s v="GAC-QATAR"/>
    <x v="160"/>
    <s v="COOEC VSL"/>
    <s v="COOEC Vsl"/>
    <n v="2"/>
    <n v="84"/>
    <s v="PIECES"/>
    <n v="1"/>
    <s v="CHEMICAL INJECTION"/>
    <s v="YES"/>
    <s v="SCN-ISND-AHSZ-V2-14-PI"/>
    <s v="GC21110900"/>
    <s v="GAC_WH (ST.24)"/>
    <s v="1 WOODEN BOX"/>
    <s v="USD"/>
    <n v="40256"/>
    <s v="COOEC-QATAR"/>
    <s v="CNOOC Offshore Engineering Solutions"/>
    <m/>
    <n v="-220"/>
    <d v="2026-01-19T00:00:00"/>
    <x v="0"/>
    <x v="1"/>
    <d v="2026-01-23T00:00:00"/>
    <n v="3.64"/>
    <n v="146531.84"/>
    <n v="2556.4500000000003"/>
    <n v="1490.8829000000001"/>
    <n v="150579.17290000001"/>
    <n v="7528.9586450000006"/>
    <n v="0"/>
    <n v="10429"/>
    <x v="2"/>
    <s v="5SI65038687365"/>
    <d v="2026-01-15T00:00:00"/>
    <m/>
    <m/>
    <x v="2"/>
    <x v="3"/>
    <x v="3"/>
  </r>
  <r>
    <n v="432"/>
    <s v="SCN-ISND-DEJIAN-V2-01-TI"/>
    <s v="CIF"/>
    <s v="QINGDAO, CHINA"/>
    <x v="0"/>
    <s v="WJL2025112514"/>
    <x v="1"/>
    <x v="0"/>
    <s v="OFFSHORE OIL ENGINEERING CO. ,LTD"/>
    <s v="GAC"/>
    <s v="DE JIAN"/>
    <s v="RAS LAFAN PORT"/>
    <n v="25072"/>
    <s v="GAC-QATAR"/>
    <x v="161"/>
    <s v="COOEC VSL"/>
    <s v="OEGU1518089"/>
    <n v="391"/>
    <n v="4600"/>
    <s v="PIECES"/>
    <n v="28.72"/>
    <s v="PROJECT CARGO INCLUDING CONTAINER"/>
    <s v="YES"/>
    <s v="SCN-ISND-DEJIAN-V2-01-TI"/>
    <s v="GC21110900"/>
    <s v="OFFSHORE"/>
    <s v="1 CONTAINER"/>
    <s v="CNY"/>
    <n v="200622.9"/>
    <s v="COOEC-QATAR"/>
    <s v="CNOOC Offshore Engineering Solutions"/>
    <m/>
    <n v="-230"/>
    <d v="2026-01-09T00:00:00"/>
    <x v="0"/>
    <x v="12"/>
    <d v="2026-01-10T00:00:00"/>
    <n v="0.51129000000000002"/>
    <n v="102576.482541"/>
    <m/>
    <n v="0"/>
    <n v="102443.542541"/>
    <n v="5122.1771270500003"/>
    <n v="0"/>
    <n v="5122"/>
    <x v="3"/>
    <s v="5SI65038515810"/>
    <d v="2026-01-08T00:00:00"/>
    <m/>
    <n v="-2900"/>
    <x v="2"/>
    <x v="3"/>
    <x v="3"/>
  </r>
  <r>
    <n v="433"/>
    <s v="SCN-ISND-DEJIAN-V2-02-PI"/>
    <s v="CIF"/>
    <s v="QINGDAO, CHINA"/>
    <x v="0"/>
    <s v="NA"/>
    <x v="0"/>
    <x v="0"/>
    <s v="CANCELLED"/>
    <s v="GAC"/>
    <s v="DE JIAN"/>
    <s v="RAS LAFAN PORT"/>
    <n v="25072"/>
    <s v="GAC-QATAR"/>
    <x v="161"/>
    <s v="COOEC VSL"/>
    <s v="COOEC Vsl"/>
    <n v="11"/>
    <n v="10459.450000000001"/>
    <s v="PIECES"/>
    <n v="26.474054999999996"/>
    <s v="ROLLER ELEVATION BASE, DRAW BRACKETS, CURVED GUIDE DEVICES"/>
    <s v="YES"/>
    <s v="SCN-ISND-DEJIAN-V2-02-PI"/>
    <s v="GC21110900"/>
    <s v="OFFSHORE"/>
    <s v="11 PACKAGES"/>
    <s v="CNY"/>
    <n v="0"/>
    <s v="COOEC-QATAR"/>
    <s v="CNOOC Offshore Engineering Solutions"/>
    <m/>
    <n v="-230"/>
    <d v="2026-01-09T00:00:00"/>
    <x v="1"/>
    <x v="2"/>
    <d v="2026-01-10T00:00:00"/>
    <n v="0.51129000000000002"/>
    <n v="0"/>
    <m/>
    <n v="0"/>
    <n v="0"/>
    <n v="0"/>
    <n v="0"/>
    <n v="0"/>
    <x v="1"/>
    <s v="NA"/>
    <d v="2026-01-09T00:00:00"/>
    <m/>
    <m/>
    <x v="2"/>
    <x v="3"/>
    <x v="3"/>
  </r>
  <r>
    <n v="434"/>
    <s v="SCN-ISND-DEJIAN-V2-02-TI"/>
    <s v="CIF"/>
    <s v="QINGDAO, CHINA"/>
    <x v="0"/>
    <s v="WJL2025112516"/>
    <x v="1"/>
    <x v="0"/>
    <s v="OFFSHORE OIL ENGINEERING CO. ,LTD"/>
    <s v="GAC"/>
    <s v="DE JIAN"/>
    <s v="RAS LAFAN PORT"/>
    <n v="25072"/>
    <s v="GAC-QATAR"/>
    <x v="161"/>
    <s v="COOEC VSL"/>
    <s v="OEGU1518089"/>
    <n v="1911"/>
    <n v="2798"/>
    <s v="PIECES"/>
    <n v="28.72"/>
    <s v="PROJECT CARGO (SLINGS, WRENCHES, BEAM CLAMPS, ROPES)"/>
    <s v="YES"/>
    <s v="SCN-ISND-DEJIAN-V2-02-TI"/>
    <s v="GC21110900"/>
    <s v="OFFSHORE"/>
    <s v="1 CONTAINER"/>
    <s v="CNY"/>
    <n v="232443.2"/>
    <s v="COOEC-QATAR"/>
    <s v="CNOOC Offshore Engineering Solutions"/>
    <m/>
    <n v="-230"/>
    <d v="2026-01-09T00:00:00"/>
    <x v="0"/>
    <x v="16"/>
    <d v="2026-01-10T00:00:00"/>
    <n v="0.51129000000000002"/>
    <n v="118845.88372800002"/>
    <m/>
    <n v="0"/>
    <n v="114586.56372800001"/>
    <n v="5569.328186400001"/>
    <n v="0"/>
    <n v="5569"/>
    <x v="3"/>
    <s v="5SI65038514735"/>
    <d v="2026-01-08T00:00:00"/>
    <m/>
    <n v="-2900"/>
    <x v="2"/>
    <x v="3"/>
    <x v="3"/>
  </r>
  <r>
    <n v="435"/>
    <s v="SCN-ISND-DEJIAN-V2-03-PI"/>
    <s v="CIF"/>
    <s v="QINGDAO, CHINA"/>
    <x v="0"/>
    <s v="WJL2025112521"/>
    <x v="0"/>
    <x v="0"/>
    <s v="OFFSHORE OIL ENGINEERING CO. ,LTD"/>
    <s v="GAC"/>
    <s v="DE JIAN"/>
    <s v="RAS LAFAN PORT"/>
    <n v="25072"/>
    <s v="GAC-QATAR"/>
    <x v="160"/>
    <s v="COOEC VSL"/>
    <s v="COOEC Vsl"/>
    <n v="1854"/>
    <n v="488.69"/>
    <s v="PIECES"/>
    <n v="36.161000000000001"/>
    <s v="PROJECT CARGO (RIVET, DRILL SCREW, METAL THREAD PLUGS, NUT CYLINDERS, SHACKELS, HANDRILLS, ETC)"/>
    <s v="YES"/>
    <s v="SCN-ISND-DEJIAN-V2-03-PI"/>
    <s v="GC21110900"/>
    <s v="OFFSHORE"/>
    <s v="52 PACKAGES"/>
    <s v="CNY"/>
    <n v="191025.84"/>
    <s v="COOEC-QATAR"/>
    <s v="CNOOC Offshore Engineering Solutions"/>
    <m/>
    <n v="-220"/>
    <d v="2026-01-19T00:00:00"/>
    <x v="0"/>
    <x v="16"/>
    <d v="2026-01-10T00:00:00"/>
    <n v="0.51129000000000002"/>
    <n v="97669.601733600008"/>
    <m/>
    <n v="0"/>
    <n v="65257.351733600008"/>
    <n v="3262.8675866800004"/>
    <n v="0"/>
    <n v="4685"/>
    <x v="2"/>
    <s v="5SI65038705248"/>
    <d v="2026-01-17T00:00:00"/>
    <m/>
    <n v="22"/>
    <x v="2"/>
    <x v="3"/>
    <x v="3"/>
  </r>
  <r>
    <n v="436"/>
    <s v="SCN-ISND-DEJIAN-V2-03-TI"/>
    <s v="CIF"/>
    <s v="QINGDAO, CHINA"/>
    <x v="0"/>
    <s v="WJL2025112517"/>
    <x v="1"/>
    <x v="0"/>
    <s v="OFFSHORE OIL ENGINEERING CO. ,LTD"/>
    <s v="GAC"/>
    <s v="DE JIAN"/>
    <s v="RAS LAFAN PORT"/>
    <n v="25072"/>
    <s v="GAC-QATAR"/>
    <x v="161"/>
    <s v="COOEC VSL"/>
    <s v="OEGU1518094"/>
    <n v="95"/>
    <n v="7460"/>
    <s v="PIECES"/>
    <n v="38.296775999999994"/>
    <s v="PROJECT CARGO ( NYLON ROPES, ROUND SLINGS, SAFETY SHOES, CHAIN BLOCKS, ETC."/>
    <s v="YES"/>
    <s v="SCN-ISND-DEJIAN-V2-03-TI"/>
    <s v="GC21110900"/>
    <s v="OFFSHORE"/>
    <s v="1 CONTAINER"/>
    <s v="CNY"/>
    <n v="340032.7"/>
    <s v="COOEC-QATAR"/>
    <s v="CNOOC Offshore Engineering Solutions"/>
    <m/>
    <n v="-230"/>
    <d v="2026-01-09T00:00:00"/>
    <x v="0"/>
    <x v="16"/>
    <d v="2026-01-10T00:00:00"/>
    <n v="0.51129000000000002"/>
    <n v="173855.31918300001"/>
    <m/>
    <n v="0"/>
    <n v="173855.31918300001"/>
    <n v="8692.7659591500014"/>
    <n v="0"/>
    <n v="8693"/>
    <x v="3"/>
    <s v="5SI65038514826"/>
    <d v="2026-01-08T00:00:00"/>
    <m/>
    <n v="-2900"/>
    <x v="2"/>
    <x v="3"/>
    <x v="3"/>
  </r>
  <r>
    <n v="437"/>
    <s v="SCN-ISND-DEJIAN-V2-04-TI"/>
    <s v="CIF"/>
    <s v="QINGDAO, CHINA"/>
    <x v="0"/>
    <s v="WJL2025112518"/>
    <x v="1"/>
    <x v="0"/>
    <s v="OFFSHORE OIL ENGINEERING CO. ,LTD"/>
    <s v="GAC"/>
    <s v="DE JIAN"/>
    <s v="RAS LAFAN PORT"/>
    <n v="25072"/>
    <s v="GAC-QATAR"/>
    <x v="161"/>
    <s v="COOEC VSL"/>
    <s v="OEGU245260"/>
    <n v="109"/>
    <n v="12600"/>
    <s v="PIECES"/>
    <n v="18.926591999999999"/>
    <s v="TURN BUCKELS, H-BEAMS, MANTING PLATES , METAL BASKET 20FT HALF HEIGHT"/>
    <s v="YES"/>
    <s v="SCN-ISND-DEJIAN-V2-04-TI"/>
    <s v="GC21110900"/>
    <s v="OFFSHORE"/>
    <s v="1 CONTAINER"/>
    <s v="CNY"/>
    <n v="205002.84"/>
    <s v="COOEC-QATAR"/>
    <s v="CNOOC Offshore Engineering Solutions"/>
    <m/>
    <n v="-230"/>
    <d v="2026-01-09T00:00:00"/>
    <x v="0"/>
    <x v="16"/>
    <d v="2026-01-10T00:00:00"/>
    <n v="0.51129000000000002"/>
    <n v="104815.90206360001"/>
    <m/>
    <n v="0"/>
    <n v="104815.90206360001"/>
    <n v="5240.7951031800003"/>
    <n v="0"/>
    <n v="5241"/>
    <x v="3"/>
    <s v="5SI65038514464"/>
    <d v="2026-01-08T00:00:00"/>
    <m/>
    <n v="-2900"/>
    <x v="2"/>
    <x v="3"/>
    <x v="3"/>
  </r>
  <r>
    <n v="438"/>
    <s v="SCN-ISND-DEJIAN-V2-05-TI"/>
    <s v="CIF"/>
    <s v="QINGDAO, CHINA"/>
    <x v="0"/>
    <s v="WJL2025112519"/>
    <x v="1"/>
    <x v="0"/>
    <s v="OFFSHORE OIL ENGINEERING CO. ,LTD"/>
    <s v="GAC"/>
    <s v="DE JIAN"/>
    <s v="RAS LAFAN PORT"/>
    <n v="25072"/>
    <s v="GAC-QATAR"/>
    <x v="161"/>
    <s v="COOEC VSL"/>
    <s v="EGU245261-DP"/>
    <n v="296"/>
    <n v="9772.67"/>
    <s v="PIECES"/>
    <n v="18.926591999999999"/>
    <s v="SHACKELS, 10T PULLIES, PLATES, STEEEL PLATES, LIFTING LUGS,  CONTAINER"/>
    <s v="YES"/>
    <s v="SCN-ISND-DEJIAN-V2-05-TI"/>
    <s v="GC21110900"/>
    <s v="OFFSHORE"/>
    <s v="1 CONTAINER"/>
    <s v="CNY"/>
    <n v="388645"/>
    <s v="COOEC-QATAR"/>
    <s v="CNOOC Offshore Engineering Solutions"/>
    <m/>
    <n v="-230"/>
    <d v="2026-01-09T00:00:00"/>
    <x v="0"/>
    <x v="16"/>
    <d v="2026-01-10T00:00:00"/>
    <n v="0.51129000000000002"/>
    <n v="198710.30205"/>
    <m/>
    <n v="0"/>
    <n v="198710.30205"/>
    <n v="9935.5151025000014"/>
    <n v="0"/>
    <n v="9936"/>
    <x v="3"/>
    <s v="5SI65038513941"/>
    <d v="2026-01-08T00:00:00"/>
    <m/>
    <n v="-2900"/>
    <x v="2"/>
    <x v="3"/>
    <x v="3"/>
  </r>
  <r>
    <n v="439"/>
    <s v="SCN-ISND-DEJIAN-V2-06-TI"/>
    <s v="CIF"/>
    <s v="QINGDAO, CHINA"/>
    <x v="0"/>
    <s v="WJL2025112520"/>
    <x v="1"/>
    <x v="0"/>
    <s v="OFFSHORE OIL ENGINEERING CO. ,LTD"/>
    <s v="GAC"/>
    <s v="DE JIAN"/>
    <s v="RAS LAFAN PORT"/>
    <n v="25072"/>
    <s v="GAC-QATAR"/>
    <x v="160"/>
    <s v="COOEC VSL"/>
    <s v="COOEC Vsl"/>
    <n v="15"/>
    <n v="24356"/>
    <s v="PIECES"/>
    <n v="83.190599999999989"/>
    <s v="ROLLERS, SLINGS, WIRE ROPES, TURNBUCKLES, FOAM BLOCKS"/>
    <s v="YES"/>
    <s v="SCN-ISND-DEJIAN-V2-06-TI"/>
    <s v="GC21110900"/>
    <s v="GAC_WH (ST.24)"/>
    <s v="5 PACKAGES ON DECK"/>
    <s v="CNY"/>
    <n v="195212"/>
    <s v="COOEC-QATAR"/>
    <s v="CNOOC Offshore Engineering Solutions"/>
    <m/>
    <n v="-220"/>
    <d v="2026-01-19T00:00:00"/>
    <x v="0"/>
    <x v="16"/>
    <d v="2026-01-10T00:00:00"/>
    <n v="0.51129000000000002"/>
    <n v="99809.943480000002"/>
    <m/>
    <n v="0"/>
    <n v="99809.943480000002"/>
    <n v="4990.4971740000001"/>
    <n v="0"/>
    <n v="4990"/>
    <x v="3"/>
    <s v="5SI65038685957"/>
    <d v="2026-01-15T00:00:00"/>
    <m/>
    <n v="-1400"/>
    <x v="2"/>
    <x v="3"/>
    <x v="3"/>
  </r>
  <r>
    <n v="440"/>
    <s v="SCN-ISND-DEJIAN-V2-07-TI"/>
    <s v="CIF"/>
    <s v="QINGDAO, CHINA"/>
    <x v="0"/>
    <s v="WJL2025112522"/>
    <x v="1"/>
    <x v="0"/>
    <s v="OFFSHORE OIL ENGINEERING CO. ,LTD"/>
    <s v="GAC"/>
    <s v="DE JIAN"/>
    <s v="RAS LAFAN PORT"/>
    <n v="25072"/>
    <s v="GAC-QATAR"/>
    <x v="160"/>
    <s v="COOEC VSL"/>
    <s v="COOEC Vsl"/>
    <n v="1"/>
    <n v="3000"/>
    <s v="SET"/>
    <n v="14.28"/>
    <s v="TAUT WIRES"/>
    <s v="YES"/>
    <s v="SCN-ISND-DEJIAN-V2-07-TI"/>
    <s v="GC21110900"/>
    <s v="OFFSHORE"/>
    <s v="2 PACKAGES ON DECK"/>
    <s v="CNY"/>
    <n v="200000"/>
    <s v="COOEC-QATAR"/>
    <s v="CNOOC Offshore Engineering Solutions"/>
    <m/>
    <n v="-220"/>
    <d v="2026-01-19T00:00:00"/>
    <x v="0"/>
    <x v="16"/>
    <d v="2026-01-10T00:00:00"/>
    <n v="0.51129000000000002"/>
    <n v="102258"/>
    <m/>
    <n v="0"/>
    <n v="102258"/>
    <n v="5112.9000000000005"/>
    <n v="0"/>
    <n v="5113"/>
    <x v="3"/>
    <s v="5SI65038685659"/>
    <d v="2026-01-15T00:00:00"/>
    <m/>
    <n v="-2900"/>
    <x v="2"/>
    <x v="3"/>
    <x v="3"/>
  </r>
  <r>
    <n v="441"/>
    <s v="SCN-RUYA 09-0051A-CQ"/>
    <s v="CIF"/>
    <s v="SHANGHAI, CHINA"/>
    <x v="1"/>
    <s v="157-52850593"/>
    <x v="0"/>
    <x v="1"/>
    <s v="ROC-MASTER PIPING SOLUTIONS LTD."/>
    <s v="QA"/>
    <s v="QR8961"/>
    <s v="HAMAD AIR PORT"/>
    <s v="QR8961"/>
    <s v="GAC-QATAR"/>
    <x v="191"/>
    <s v="AIR FRT"/>
    <s v="AIR FRT"/>
    <n v="28"/>
    <n v="180"/>
    <s v="PIECES"/>
    <n v="0.82"/>
    <s v="SKILLETS"/>
    <s v="YES"/>
    <s v="RM2409066-19"/>
    <s v="Z2024SFLXBWO1002"/>
    <s v="GAC_OY_WUK "/>
    <s v="1 PLYWOOD CASE"/>
    <s v="USD"/>
    <n v="7034.94"/>
    <s v="COOEC-QATAR"/>
    <s v="CNOOC Offshore Engineering Solutions"/>
    <m/>
    <n v="-262"/>
    <d v="2025-12-08T00:00:00"/>
    <x v="0"/>
    <x v="12"/>
    <d v="2025-12-09T00:00:00"/>
    <n v="3.64"/>
    <n v="25607.1816"/>
    <m/>
    <n v="0"/>
    <n v="25607.1816"/>
    <n v="1280.3590800000002"/>
    <n v="0"/>
    <n v="2680"/>
    <x v="2"/>
    <s v="5AI51037902672"/>
    <d v="2025-12-08T00:00:00"/>
    <m/>
    <m/>
    <x v="1"/>
    <x v="1"/>
    <x v="3"/>
  </r>
  <r>
    <n v="442"/>
    <s v="SCN-ISND-0382A-CQ-05"/>
    <s v="FCA"/>
    <s v="SHANGHAI, CHINA"/>
    <x v="0"/>
    <s v="157-43159071"/>
    <x v="0"/>
    <x v="1"/>
    <s v="OFFSHORE OIL ENGINEERING CO. ,LTD."/>
    <s v="QR"/>
    <s v="QR8961"/>
    <s v="HAMAD AIR PORT"/>
    <s v="QR8961"/>
    <s v="GAC-QATAR"/>
    <x v="192"/>
    <s v="AIR FRT"/>
    <s v="AIR FRT"/>
    <n v="12"/>
    <n v="3309"/>
    <s v="EACH"/>
    <n v="2.4849999999999999"/>
    <s v="SWIWEL AND WELD NECK FLANGES"/>
    <s v="YES"/>
    <s v="SCN-ISND-0382A-CQ-05"/>
    <s v="GC21110900"/>
    <s v="QSTS"/>
    <s v="3 PLY WOOD CASES"/>
    <s v="CNY"/>
    <n v="331253.88"/>
    <s v="COOEC-QATAR"/>
    <m/>
    <s v="SUBSEA"/>
    <n v="-258"/>
    <d v="2025-12-12T00:00:00"/>
    <x v="0"/>
    <x v="1"/>
    <d v="2025-12-14T00:00:00"/>
    <n v="0.51129000000000002"/>
    <n v="169366.7963052"/>
    <n v="69290.020799999998"/>
    <n v="2386.5681710519998"/>
    <n v="241043.385276252"/>
    <n v="12052.169263812601"/>
    <n v="0"/>
    <n v="14952"/>
    <x v="2"/>
    <s v="5AI51037991398"/>
    <d v="2025-12-13T00:00:00"/>
    <m/>
    <m/>
    <x v="1"/>
    <x v="1"/>
    <x v="3"/>
  </r>
  <r>
    <n v="443"/>
    <s v="SCN-ISND-0382A-CQ-06"/>
    <s v="FCA"/>
    <s v="SHANGHAI, CHINA"/>
    <x v="0"/>
    <s v="157-52852564"/>
    <x v="0"/>
    <x v="1"/>
    <s v="OFFSHORE OIL ENGINEERING CO. ,LTD."/>
    <s v="QR"/>
    <s v="QR8961"/>
    <s v="HAMAD AIR PORT"/>
    <s v="QR8961"/>
    <s v="GAC-QATAR"/>
    <x v="163"/>
    <s v="AIR FRT"/>
    <s v="AIR FRT"/>
    <n v="12"/>
    <n v="3058"/>
    <s v="EACH"/>
    <n v="2.4849999999999999"/>
    <s v="SWIWEL AND WELD NECK FLANGES"/>
    <s v="YES"/>
    <s v="SCN-ISND-0382A-CQ-06"/>
    <s v="GC21110900"/>
    <s v="QSTS"/>
    <s v="4 PLY WOOD CASES"/>
    <s v="CNY"/>
    <n v="336270.74"/>
    <s v="COOEC-QATAR"/>
    <m/>
    <s v="SUBSEA"/>
    <n v="-259"/>
    <d v="2025-12-11T00:00:00"/>
    <x v="0"/>
    <x v="1"/>
    <d v="2025-12-13T00:00:00"/>
    <n v="0.51129000000000002"/>
    <n v="171931.86665460002"/>
    <n v="64667.959200000005"/>
    <n v="2365.9982585460002"/>
    <n v="238965.82411314602"/>
    <n v="11948.291205657302"/>
    <n v="0"/>
    <n v="14848"/>
    <x v="2"/>
    <s v="5AI51037965285"/>
    <d v="2025-12-11T00:00:00"/>
    <m/>
    <m/>
    <x v="1"/>
    <x v="1"/>
    <x v="3"/>
  </r>
  <r>
    <n v="444"/>
    <s v="SCN-ISND-0411A-FQ-01"/>
    <s v="CIP"/>
    <s v="PITTSBURGH, PA"/>
    <x v="0"/>
    <s v="NA"/>
    <x v="0"/>
    <x v="1"/>
    <s v="CANCELLED"/>
    <s v="QR"/>
    <s v="NA"/>
    <s v="HAMAD AIR PORT"/>
    <s v="NA"/>
    <s v="GAC-QATAR"/>
    <x v="190"/>
    <s v="AIR FRT"/>
    <s v="AIR FRT"/>
    <n v="5"/>
    <n v="9.1000000000000014"/>
    <s v="CASES"/>
    <n v="0.05"/>
    <s v="CALIBARATION GAS"/>
    <s v="YES"/>
    <s v="PI202512010"/>
    <s v="CGHTZX202511013701"/>
    <s v="GAC_WH (ST.24)"/>
    <s v="2 BOXES"/>
    <s v="USD"/>
    <n v="0"/>
    <s v="SHABAS TRADING &amp; LOGISTICS W.L.L"/>
    <s v="CNOOC Offshore Engineering Solutions"/>
    <m/>
    <n v="-244"/>
    <d v="2025-12-22T00:00:00"/>
    <x v="1"/>
    <x v="2"/>
    <d v="2025-12-24T00:00:00"/>
    <m/>
    <n v="0"/>
    <m/>
    <n v="0"/>
    <n v="0"/>
    <n v="0"/>
    <n v="0"/>
    <m/>
    <x v="1"/>
    <s v="NA"/>
    <d v="2025-12-26T00:00:00"/>
    <m/>
    <m/>
    <x v="1"/>
    <x v="1"/>
    <x v="14"/>
  </r>
  <r>
    <n v="445"/>
    <s v="SCN-ISND-0411A-FQ-02"/>
    <s v="CIP"/>
    <s v="PITTSBURGH, PA"/>
    <x v="0"/>
    <s v="125-19994505/1071482254"/>
    <x v="0"/>
    <x v="1"/>
    <s v="MSA SAFETY"/>
    <s v="KHUEN &amp; NAGAL"/>
    <s v="BA-0123"/>
    <s v="HAMAD AIR PORT"/>
    <s v="BA-0123"/>
    <s v="GAC-QATAR"/>
    <x v="193"/>
    <s v="AIR FRT"/>
    <s v="AIR FRT"/>
    <n v="10"/>
    <n v="56"/>
    <s v="CASES"/>
    <n v="0.21000000000000002"/>
    <s v="GAS TRANSMITORS, DETECTORS,"/>
    <s v="YES"/>
    <s v="PI202512011"/>
    <s v="CGHTZX202511013701"/>
    <s v="GAC_WH (ST.24)"/>
    <s v="3 BOXES"/>
    <s v="USD"/>
    <n v="12130"/>
    <s v="COOEC-QATAR"/>
    <s v="CNOOC Offshore Engineering Solutions"/>
    <m/>
    <n v="-248"/>
    <d v="2025-08-22T00:00:00"/>
    <x v="0"/>
    <x v="4"/>
    <d v="2025-12-24T00:00:00"/>
    <n v="3.64"/>
    <n v="44153.200000000004"/>
    <m/>
    <n v="0"/>
    <n v="44153.200000000004"/>
    <n v="0"/>
    <n v="264.91920000000005"/>
    <n v="1400"/>
    <x v="2"/>
    <s v="5AI51038179587"/>
    <d v="2025-12-23T00:00:00"/>
    <m/>
    <m/>
    <x v="1"/>
    <x v="1"/>
    <x v="14"/>
  </r>
  <r>
    <n v="446"/>
    <s v="SCN-ISND-0416A-CQ"/>
    <s v="CIP"/>
    <s v="PUDONG, CHINA"/>
    <x v="0"/>
    <s v="157-53583180"/>
    <x v="0"/>
    <x v="1"/>
    <s v="MSA CHINA"/>
    <s v="KHUEN &amp; NAGAL"/>
    <s v="QR8961"/>
    <s v="HAMAD AIR PORT"/>
    <s v="QR8961"/>
    <s v="GAC-QATAR"/>
    <x v="194"/>
    <s v="AIR FRT"/>
    <s v="AIR FRT"/>
    <n v="1"/>
    <n v="3.6"/>
    <s v="CASES"/>
    <n v="0.03"/>
    <s v="FLAMMABLE GAS  DETECTOR, CONTROLLER"/>
    <s v="YES"/>
    <s v="PI202512006"/>
    <s v="CGHTZX202511013701"/>
    <s v="GAC_WH (ST.24)"/>
    <s v="1 BOX (DUTY FREE)"/>
    <s v="USD"/>
    <n v="430"/>
    <s v="COOEC-QATAR"/>
    <s v="CNOOC Offshore Engineering Solutions"/>
    <m/>
    <n v="-241"/>
    <d v="2025-12-29T00:00:00"/>
    <x v="0"/>
    <x v="4"/>
    <d v="2025-12-30T00:00:00"/>
    <n v="3.64"/>
    <n v="1565.2"/>
    <m/>
    <n v="0"/>
    <n v="1565.2"/>
    <n v="0"/>
    <n v="0"/>
    <n v="900"/>
    <x v="2"/>
    <s v="5AI51038284153"/>
    <d v="2025-12-29T00:00:00"/>
    <m/>
    <m/>
    <x v="1"/>
    <x v="1"/>
    <x v="3"/>
  </r>
  <r>
    <n v="447"/>
    <s v="SCN-ISND-0417A-CQ"/>
    <s v="CIF"/>
    <s v="SHANGHAI, CHINA"/>
    <x v="0"/>
    <s v="235-95815694"/>
    <x v="0"/>
    <x v="1"/>
    <s v="LIMAX MARINE CO.,LIMITED"/>
    <s v="TURKISH AIR LINE"/>
    <s v="TK6360"/>
    <s v="HAMAD AIR PORT"/>
    <s v="TK6360"/>
    <s v="GAC-QATAR"/>
    <x v="195"/>
    <s v="AIR FRT"/>
    <s v="AIR FRT"/>
    <n v="3"/>
    <n v="3820"/>
    <s v="PIECES"/>
    <n v="12.714"/>
    <s v="TRANSFORMERS"/>
    <s v="YES"/>
    <s v="LMINV-081225"/>
    <s v="Z2024KEBNT0632"/>
    <s v="GAC_WH (ST.24)"/>
    <s v="3 WOODEN CRATES"/>
    <s v="USD"/>
    <n v="1162000"/>
    <s v="COOEC-QATAR"/>
    <s v="CNOOC Offshore Engineering Solutions"/>
    <m/>
    <n v="-247"/>
    <d v="2025-12-23T00:00:00"/>
    <x v="0"/>
    <x v="4"/>
    <d v="2025-12-24T00:00:00"/>
    <n v="3.64"/>
    <n v="4229680"/>
    <m/>
    <n v="0"/>
    <n v="4229680"/>
    <n v="211484"/>
    <n v="0"/>
    <n v="237262"/>
    <x v="2"/>
    <s v="5AI51038197755"/>
    <d v="2025-12-24T00:00:00"/>
    <m/>
    <m/>
    <x v="1"/>
    <x v="1"/>
    <x v="3"/>
  </r>
  <r>
    <n v="448"/>
    <s v="SCN-ISND-0418A-CQ"/>
    <s v="CIP"/>
    <s v="PUDONG, CHINA"/>
    <x v="0"/>
    <s v="157-42103180"/>
    <x v="0"/>
    <x v="1"/>
    <s v="MSA HONG KONG LTD."/>
    <s v="KHUEN &amp; NAGAL"/>
    <s v="QR-8441 "/>
    <s v="HAMAD AIR PORT"/>
    <s v="QR-8441 "/>
    <s v="GAC-QATAR"/>
    <x v="196"/>
    <s v="AIR FRT"/>
    <s v="AIR FRT"/>
    <n v="1"/>
    <n v="142.86000000000001"/>
    <s v="CASES"/>
    <n v="0.03"/>
    <s v="HEAT DETECTORS"/>
    <s v="YES"/>
    <s v="PI202512013"/>
    <s v="CGHTZX202511013701"/>
    <s v="GAC_WH (ST.24)"/>
    <s v="1 BOX (DUTY FREE)"/>
    <s v="USD"/>
    <n v="7494"/>
    <s v="COOEC-QATAR"/>
    <s v="CNOOC Offshore Engineering Solutions"/>
    <m/>
    <n v="-232"/>
    <d v="2026-01-07T00:00:00"/>
    <x v="0"/>
    <x v="4"/>
    <d v="2026-01-10T00:00:00"/>
    <n v="3.64"/>
    <n v="27278.16"/>
    <m/>
    <n v="0"/>
    <n v="27278.16"/>
    <n v="1363.9080000000001"/>
    <n v="0"/>
    <n v="2764"/>
    <x v="2"/>
    <s v="5AI51038515641"/>
    <d v="2026-01-08T00:00:00"/>
    <m/>
    <m/>
    <x v="2"/>
    <x v="3"/>
    <x v="3"/>
  </r>
  <r>
    <n v="449"/>
    <s v="SCN-ISND-0421A-CQ"/>
    <s v="FOB"/>
    <s v="BEIJING, CHINA"/>
    <x v="0"/>
    <s v="157-43516351"/>
    <x v="0"/>
    <x v="1"/>
    <s v="OFFSHORE OIL ENGINEERING CO. ,LTD"/>
    <s v="QR"/>
    <s v="MF-0845"/>
    <s v="HAMAD AIR PORT"/>
    <s v="MF-0845"/>
    <s v="GAC-QATAR"/>
    <x v="195"/>
    <s v="AIR FRT"/>
    <s v="AIR FRT"/>
    <n v="18"/>
    <n v="1055.3800000000001"/>
    <s v="PIECES"/>
    <n v="2.2000000000000002"/>
    <s v="WELDING MATERIALS, FITTINGS"/>
    <s v="YES"/>
    <s v="SCN-ISND-0421A-CQ"/>
    <s v="NA"/>
    <s v="GAC_WH (ST.24)"/>
    <s v="2 PACKAGES"/>
    <s v="CNY"/>
    <n v="53543.25"/>
    <s v="COOEC-QATAR"/>
    <s v="CNOOC Offshore Engineering Solutions"/>
    <m/>
    <n v="-247"/>
    <d v="2025-12-21T00:00:00"/>
    <x v="0"/>
    <x v="4"/>
    <d v="2025-12-25T00:00:00"/>
    <n v="0.51129000000000002"/>
    <n v="27376.128292500001"/>
    <n v="19713.29724"/>
    <n v="470.89425532499996"/>
    <n v="47560.319787824999"/>
    <n v="2378.0159893912501"/>
    <n v="0"/>
    <n v="3778"/>
    <x v="2"/>
    <s v="5AI51038197257"/>
    <d v="2025-12-24T00:00:00"/>
    <m/>
    <m/>
    <x v="1"/>
    <x v="1"/>
    <x v="3"/>
  </r>
  <r>
    <n v="450"/>
    <s v="SCN-ISND-0422S-FQ"/>
    <s v="CIF"/>
    <s v="JEBEL ALI, UAE"/>
    <x v="0"/>
    <s v="HLCUDX3251206718"/>
    <x v="0"/>
    <x v="0"/>
    <s v="ARROW PIPES &amp; FITTINGS FZCO"/>
    <s v="PENDING"/>
    <s v="CELSIUS EMMEN"/>
    <s v="HAMAD PORT"/>
    <s v="018N"/>
    <s v="GAC-QATAR"/>
    <x v="103"/>
    <s v="1x40'HQ"/>
    <s v="HLXU5648493"/>
    <n v="102"/>
    <n v="751.18"/>
    <s v="PIECES"/>
    <n v="0.13"/>
    <s v="CARBON STEEL SMLS  PIPES ASTM A333 GR.6 "/>
    <s v="YES"/>
    <s v="1019076"/>
    <s v="Z2024KEBWT0449"/>
    <s v="QSTS"/>
    <s v="1 BUNDLE"/>
    <s v="USD"/>
    <n v="13970.3"/>
    <s v="COOEC-QATAR"/>
    <s v="CNOOC Offshore Engineering Solutions"/>
    <m/>
    <n v="-254"/>
    <d v="2025-12-16T00:00:00"/>
    <x v="0"/>
    <x v="1"/>
    <d v="2025-12-22T00:00:00"/>
    <n v="3.64"/>
    <n v="50851.89"/>
    <m/>
    <n v="0"/>
    <n v="50851.892"/>
    <n v="2542.5946000000004"/>
    <n v="0"/>
    <n v="3943"/>
    <x v="2"/>
    <s v="5SI60038089332"/>
    <d v="2025-12-17T00:00:00"/>
    <m/>
    <m/>
    <x v="1"/>
    <x v="1"/>
    <x v="5"/>
  </r>
  <r>
    <n v="451"/>
    <s v="SCN-RUYA 09-0052S-CQ"/>
    <s v="CIF"/>
    <s v="ShenZhen,CHINA"/>
    <x v="1"/>
    <s v="COSU6438013310"/>
    <x v="0"/>
    <x v="0"/>
    <s v="OFFSHORE OIL ENGINEERING CO. ,LTD."/>
    <s v="COSCO "/>
    <s v="CMA CGM ALEXANDER VON HUMBOLDT"/>
    <s v="HAMAD PORT"/>
    <s v="0MDFHW1MA"/>
    <s v="GAC-QATAR"/>
    <x v="197"/>
    <s v="7x40'HQ"/>
    <s v="FFAU3362881,CSNU7243656,FSCU7104829,CSNU8378804,OOLU6966030,CSNU6751396,FSCU8799926"/>
    <n v="2383"/>
    <n v="152756"/>
    <s v="PIECES"/>
    <n v="75.62"/>
    <s v="BOLTS &amp; NUTS, STEEEL PIPES, HEXAGON HEAD BOLTS"/>
    <s v="YES"/>
    <s v="SCN-RUYA-0117-CNQA"/>
    <n v="4600001157"/>
    <s v="MILAHA_SHIPYARD (MIC)"/>
    <s v="679 PACKAGES"/>
    <s v="USD"/>
    <n v="140131.51"/>
    <s v="COOEC-QATAR"/>
    <s v="CNOOC Offshore Engineering Solutions"/>
    <m/>
    <n v="-228"/>
    <d v="2026-01-11T00:00:00"/>
    <x v="0"/>
    <x v="19"/>
    <d v="2026-01-14T00:00:00"/>
    <n v="3.64"/>
    <n v="510078.69640000007"/>
    <m/>
    <n v="0"/>
    <n v="510078.69640000007"/>
    <n v="25503.934820000006"/>
    <n v="0"/>
    <n v="31154"/>
    <x v="2"/>
    <s v="5SI60038608987"/>
    <d v="2026-01-12T00:00:00"/>
    <m/>
    <n v="250"/>
    <x v="2"/>
    <x v="3"/>
    <x v="3"/>
  </r>
  <r>
    <n v="452"/>
    <s v="SCN-ISND-WL-SP-26A-CQ"/>
    <s v="CIP"/>
    <s v="SHANGHAI, CHINA"/>
    <x v="0"/>
    <s v="20490003203"/>
    <x v="0"/>
    <x v="1"/>
    <s v="SINOSEA MARINE SERVICES &amp; TRADING LIMITED"/>
    <s v="QR"/>
    <s v="AIR FRT"/>
    <s v="HAMAD AIR PORT"/>
    <s v="NA"/>
    <s v="GAC-QATAR"/>
    <x v="96"/>
    <s v="AIR FRT"/>
    <s v="AIR FRT"/>
    <n v="2"/>
    <n v="161.30000000000001"/>
    <s v="PIECES"/>
    <n v="0.4"/>
    <s v="SPARE PARTS FOR VSL WEILI"/>
    <s v="NO"/>
    <s v="020490008381"/>
    <s v="SPARE PARTS"/>
    <s v="GAC_WH (ST.24)"/>
    <s v="2 PIECES"/>
    <s v="USD"/>
    <n v="0"/>
    <s v="GULF AGENCY QATAR WLL"/>
    <s v="CNOOC Offshore Engineering Solutions"/>
    <m/>
    <n v="-421"/>
    <d v="2025-07-02T00:00:00"/>
    <x v="0"/>
    <x v="4"/>
    <d v="2025-07-04T00:00:00"/>
    <n v="3.64"/>
    <n v="0"/>
    <m/>
    <n v="0"/>
    <n v="0"/>
    <n v="0"/>
    <n v="0"/>
    <n v="1158"/>
    <x v="2"/>
    <s v="NA"/>
    <d v="2025-07-02T00:00:00"/>
    <m/>
    <n v="1158"/>
    <x v="1"/>
    <x v="8"/>
    <x v="3"/>
  </r>
  <r>
    <n v="453"/>
    <s v="SCN-ISND-WL-SP-27A-CQ"/>
    <s v="CIP"/>
    <s v="SHANGHAI, CHINA"/>
    <x v="0"/>
    <s v="20490003262"/>
    <x v="0"/>
    <x v="1"/>
    <s v="WUHAN HONGXIA TECHNOLOGY"/>
    <s v="QR"/>
    <s v="AIR FRT"/>
    <s v="HAMAD AIR PORT"/>
    <s v="NA"/>
    <s v="GAC-QATAR"/>
    <x v="68"/>
    <s v="AIR FRT"/>
    <s v="AIR FRT"/>
    <n v="1"/>
    <n v="2"/>
    <s v="PIECES"/>
    <n v="0.02"/>
    <s v="SPARE PARTS FOR VSL WEILI"/>
    <s v="NO"/>
    <s v="2490008773"/>
    <s v="SPARE PARTS"/>
    <s v="GAC_WH (ST.24)"/>
    <s v="1 PIECE"/>
    <s v="USD"/>
    <n v="48.5"/>
    <s v="GULF AGENCY QATAR WLL"/>
    <s v="CNOOC Offshore Engineering Solutions"/>
    <m/>
    <n v="-432"/>
    <d v="2025-06-21T00:00:00"/>
    <x v="0"/>
    <x v="4"/>
    <d v="2025-06-23T00:00:00"/>
    <n v="3.64"/>
    <n v="176.54"/>
    <m/>
    <n v="176.54"/>
    <n v="353.08"/>
    <n v="17.654"/>
    <n v="1.05924"/>
    <n v="20"/>
    <x v="2"/>
    <s v="NA"/>
    <d v="2025-06-21T00:00:00"/>
    <m/>
    <n v="-898"/>
    <x v="1"/>
    <x v="7"/>
    <x v="3"/>
  </r>
  <r>
    <n v="454"/>
    <s v="SCN-ISND-WL-SP-20A-CQ"/>
    <s v="CIF"/>
    <s v="SHANGHAI, CHINA"/>
    <x v="0"/>
    <s v="157-02621813"/>
    <x v="0"/>
    <x v="1"/>
    <s v="SHANGHAI WANGXIN ELECTRICAL CO.LTD"/>
    <s v="QR"/>
    <s v="QR-8961"/>
    <s v="HAMAD AIR PORT"/>
    <s v="QR-8961"/>
    <s v="GAC-QATAR"/>
    <x v="84"/>
    <s v="AIR FRT"/>
    <s v="AIR FRT"/>
    <n v="1"/>
    <n v="139"/>
    <s v="PIECES"/>
    <n v="0.83"/>
    <s v="INSTRUMENT TRANSFORMERS"/>
    <s v="NO"/>
    <s v="WX20250527"/>
    <s v="SPARE PARTS"/>
    <s v="GAC_OY_WUK"/>
    <s v="1 WOODEN BOX"/>
    <s v="USD"/>
    <n v="2053"/>
    <s v="GULF AGENCY QATAR WLL"/>
    <s v="CNOOC Offshore Engineering Solutions"/>
    <m/>
    <n v="-451"/>
    <d v="2025-06-02T00:00:00"/>
    <x v="0"/>
    <x v="0"/>
    <d v="2025-06-04T00:00:00"/>
    <n v="3.64"/>
    <n v="7472.92"/>
    <m/>
    <n v="0"/>
    <n v="7472.92"/>
    <n v="373.64600000000002"/>
    <n v="0"/>
    <n v="1274"/>
    <x v="2"/>
    <s v="5AI51034451982"/>
    <d v="2025-06-03T00:00:00"/>
    <m/>
    <m/>
    <x v="1"/>
    <x v="7"/>
    <x v="3"/>
  </r>
  <r>
    <n v="455"/>
    <s v="SCN-ISND-WL-SP-33A-CQ"/>
    <s v="CIP"/>
    <s v="SHANGHAI, CHINA"/>
    <x v="0"/>
    <n v="1474009445"/>
    <x v="0"/>
    <x v="1"/>
    <s v="SINOSEA MARINE SERVICES &amp; TRADING LIMITED"/>
    <s v="QR"/>
    <s v="AIR FRT"/>
    <s v="HAMAD AIR PORT"/>
    <s v="NA"/>
    <s v="GAC-QATAR"/>
    <x v="90"/>
    <s v="AIR FRT"/>
    <s v="AIR FRT"/>
    <n v="14"/>
    <n v="2"/>
    <s v="PIECES"/>
    <n v="0.02"/>
    <s v="PRESURE GAUGE, TRANSMITTOR"/>
    <s v="NO"/>
    <s v="D04405056"/>
    <s v="SPARE PARTS"/>
    <s v="GAC_WH (ST.24)"/>
    <s v="14 PIECES"/>
    <s v="USD"/>
    <n v="184.3"/>
    <s v="GULF AGENCY QATAR WLL"/>
    <s v="CNOOC Offshore Engineering Solutions"/>
    <m/>
    <n v="-384"/>
    <d v="2025-08-08T00:00:00"/>
    <x v="0"/>
    <x v="4"/>
    <d v="2025-08-10T00:00:00"/>
    <n v="3.64"/>
    <n v="670.85200000000009"/>
    <m/>
    <n v="0"/>
    <n v="670.85200000000009"/>
    <n v="33.542600000000007"/>
    <n v="250"/>
    <n v="284"/>
    <x v="2"/>
    <s v="5AIC30035566834"/>
    <d v="2025-08-09T00:00:00"/>
    <m/>
    <n v="-650"/>
    <x v="1"/>
    <x v="9"/>
    <x v="3"/>
  </r>
  <r>
    <n v="456"/>
    <s v="SCN-ISND-WL-SP-34A-FQ"/>
    <s v="CIP"/>
    <s v="BUSAN, KOREA"/>
    <x v="0"/>
    <n v="5451825293"/>
    <x v="0"/>
    <x v="1"/>
    <s v="KOREA MARINE ENGINEERING CO.,LTD"/>
    <s v="DHL"/>
    <s v="COURIER"/>
    <s v="HAMAD AIR PORT"/>
    <s v="NA"/>
    <s v="GAC-QATAR"/>
    <x v="116"/>
    <s v="AIR FRT"/>
    <s v="AIR FRT"/>
    <n v="1"/>
    <n v="1"/>
    <s v="CARTON"/>
    <n v="0.02"/>
    <s v="SPARE PARTS (SCAVENGE AIR FILTER)"/>
    <s v="NO"/>
    <s v="SIT250701001-P1-01"/>
    <s v="SPARE PARTS"/>
    <s v="GAC_WH (ST.24)"/>
    <s v="1 CARTON PACKAGE"/>
    <s v="USD"/>
    <n v="1790"/>
    <s v="GULF AGENCY QATAR WLL"/>
    <s v="CNOOC Offshore Engineering Solutions"/>
    <m/>
    <n v="-391"/>
    <d v="2025-08-01T00:00:00"/>
    <x v="0"/>
    <x v="4"/>
    <d v="2025-08-02T00:00:00"/>
    <n v="3.64"/>
    <n v="6515.6"/>
    <m/>
    <n v="0"/>
    <n v="6515.6"/>
    <n v="325.78000000000003"/>
    <n v="0"/>
    <n v="1233"/>
    <x v="2"/>
    <s v="5AIC30035449592"/>
    <d v="2025-08-02T00:00:00"/>
    <m/>
    <n v="7"/>
    <x v="1"/>
    <x v="9"/>
    <x v="20"/>
  </r>
  <r>
    <n v="457"/>
    <s v="SCN-HTS-0001S-FQ"/>
    <s v="DDP"/>
    <s v="BEIJING, CHINA"/>
    <x v="2"/>
    <s v="SC21DURK1896"/>
    <x v="0"/>
    <x v="0"/>
    <s v="BEIJING HTS ENGINEERING &amp; EQUIPMENT CORP., LTD"/>
    <s v="INCHCAPE SHIPPING"/>
    <s v="CELSIUS EMMEN"/>
    <s v="HAMAD PORT"/>
    <s v="019S"/>
    <s v="GAC-QATAR"/>
    <x v="118"/>
    <s v="LCL"/>
    <s v="EGHU9051763"/>
    <n v="3"/>
    <n v="1624"/>
    <s v="PIECES"/>
    <n v="2.7"/>
    <s v="HYDRALIC TENSION SYSTEM"/>
    <s v="NO"/>
    <s v="202416515817"/>
    <s v="NA"/>
    <s v="GAC_WH (ST.24)"/>
    <s v="13 PLY WOOD CASES"/>
    <s v="USD"/>
    <n v="49245"/>
    <s v="COOEC-QATAR"/>
    <s v="CNOOC Offshore Engineering Solutions"/>
    <m/>
    <n v="-234"/>
    <d v="2026-01-05T00:00:00"/>
    <x v="0"/>
    <x v="4"/>
    <d v="2026-01-12T00:00:00"/>
    <m/>
    <n v="0"/>
    <m/>
    <n v="0"/>
    <n v="0"/>
    <n v="0"/>
    <n v="0"/>
    <m/>
    <x v="1"/>
    <s v="NA"/>
    <m/>
    <m/>
    <m/>
    <x v="2"/>
    <x v="3"/>
    <x v="3"/>
  </r>
  <r>
    <n v="458"/>
    <s v="SCN-ISND-0382A-CQ-07"/>
    <s v="FCA"/>
    <s v="SHANGHAI, CHINA"/>
    <x v="0"/>
    <s v="157-53152083"/>
    <x v="0"/>
    <x v="1"/>
    <s v="OFFSHORE OIL ENGINEERING CO. ,LTD."/>
    <s v="QR"/>
    <s v="QR8963/0871"/>
    <s v="HAMAD AIR PORT"/>
    <s v="QR8963/0871"/>
    <s v="GAC-QATAR"/>
    <x v="198"/>
    <s v="AIR FRT"/>
    <s v="AIR FRT"/>
    <n v="32"/>
    <n v="3058"/>
    <s v="EACH"/>
    <n v="4.74"/>
    <s v="SWIWEL AND WELD NECK FLANGES"/>
    <s v="YES"/>
    <s v="SCN-ISND-0382A-CQ-07"/>
    <s v="GC21110900"/>
    <s v="GAC_WH (ST.24)"/>
    <s v="7 PLY WOOD CASES"/>
    <s v="CNY"/>
    <n v="589083.89"/>
    <s v="COOEC-QATAR"/>
    <s v="CNOOC Offshore Engineering Solutions"/>
    <m/>
    <n v="-250"/>
    <d v="2025-12-20T00:00:00"/>
    <x v="0"/>
    <x v="1"/>
    <d v="2025-12-22T00:00:00"/>
    <n v="0.51129000000000002"/>
    <n v="301192.70211810002"/>
    <n v="121462.0524"/>
    <n v="4226.5475451809998"/>
    <n v="426881.30206328101"/>
    <n v="21344.065103164052"/>
    <n v="0"/>
    <n v="26744"/>
    <x v="2"/>
    <s v="5AI51038153791"/>
    <d v="2025-12-21T00:00:00"/>
    <m/>
    <m/>
    <x v="1"/>
    <x v="1"/>
    <x v="3"/>
  </r>
  <r>
    <n v="459"/>
    <s v="SCN-ISND-0424A-FQ"/>
    <s v="CIF"/>
    <s v="CHENNAI, INDIA"/>
    <x v="0"/>
    <s v="312-96306501"/>
    <x v="0"/>
    <x v="1"/>
    <s v="OFFICINE NICOLA GALPERITE FIGLIO SPA/GOODRICH"/>
    <s v="6E-1321"/>
    <s v="QR"/>
    <s v="HAMAD AIR PORT"/>
    <s v="6E-1321"/>
    <s v="GAC-QATAR"/>
    <x v="78"/>
    <s v="AIR FRT"/>
    <s v="AIR FRT"/>
    <n v="19"/>
    <n v="8"/>
    <s v="PIECES"/>
    <n v="0.02"/>
    <s v="GASKETS"/>
    <s v="YES"/>
    <s v="252000150"/>
    <s v="Z2024KEBWTO634"/>
    <s v="GAC_WH (ST.24)"/>
    <s v="1 WOODEN BOX"/>
    <s v="USD"/>
    <n v="3406.28"/>
    <s v="COOEC-QATAR"/>
    <s v="CNOOC Offshore Engineering Solutions"/>
    <m/>
    <n v="-246"/>
    <d v="2025-12-24T00:00:00"/>
    <x v="0"/>
    <x v="4"/>
    <d v="2025-12-27T00:00:00"/>
    <n v="3.64"/>
    <n v="12398.859200000001"/>
    <m/>
    <n v="0"/>
    <n v="12398.859200000001"/>
    <n v="619.94296000000008"/>
    <n v="0"/>
    <n v="1520"/>
    <x v="2"/>
    <s v="5AI51038221873"/>
    <d v="2025-12-25T00:00:00"/>
    <m/>
    <m/>
    <x v="1"/>
    <x v="1"/>
    <x v="7"/>
  </r>
  <r>
    <n v="460"/>
    <s v="SCN-ISND-0425S-FQ"/>
    <s v="CIF"/>
    <s v="PORT KLANG, MALAYSIA"/>
    <x v="0"/>
    <s v="CMRHMD015729"/>
    <x v="0"/>
    <x v="0"/>
    <s v="OFFICINE NICOLA GALPERTI E FIGILIO S.P.A"/>
    <s v="HMM"/>
    <s v="HMM RAON"/>
    <s v="HAMAD PORT"/>
    <s v="0022W"/>
    <s v="GAC-QATAR"/>
    <x v="199"/>
    <s v="2x20'GP"/>
    <s v="HDMU2797317,TEMU1523676"/>
    <n v="18"/>
    <n v="39068.06"/>
    <s v="CASES"/>
    <n v="33.339599999999997"/>
    <s v="STUDBOLTS AND NUTS"/>
    <s v="YES"/>
    <s v="RIC221747|25003613"/>
    <s v="Z2024KEBWS0586"/>
    <s v="SPEM OY_RLIC (N20)"/>
    <s v="18 CASES"/>
    <s v="EUR"/>
    <n v="372665.1"/>
    <s v="COOEC-QATAR"/>
    <s v="CNOOC Offshore Engineering Solutions"/>
    <m/>
    <n v="-200"/>
    <d v="2026-02-08T00:00:00"/>
    <x v="0"/>
    <x v="7"/>
    <d v="2026-02-17T00:00:00"/>
    <n v="4.3053900000000001"/>
    <n v="1604468.5948889998"/>
    <m/>
    <n v="0"/>
    <n v="1604468.5948889998"/>
    <n v="80223.429744449997"/>
    <n v="0"/>
    <n v="90300"/>
    <x v="2"/>
    <s v="5SI60039388888"/>
    <d v="2026-02-16T00:00:00"/>
    <m/>
    <n v="120"/>
    <x v="2"/>
    <x v="2"/>
    <x v="4"/>
  </r>
  <r>
    <n v="461"/>
    <s v="SCN-ISND-0426A-FQ"/>
    <s v="CIF"/>
    <s v="GENOA, ITALY"/>
    <x v="0"/>
    <s v="235-56793881"/>
    <x v="0"/>
    <x v="0"/>
    <s v="OFFICINE NICOLA GALPERTI E FIGILIO S.P.A"/>
    <s v="PENDING"/>
    <s v="TK6206"/>
    <s v="HAMAD PORT"/>
    <s v="TK6206"/>
    <s v="GAC-QATAR"/>
    <x v="200"/>
    <s v="AIR FRT"/>
    <s v="AIR FRT"/>
    <n v="6"/>
    <n v="2726.3"/>
    <s v="CASES"/>
    <n v="0.46"/>
    <s v="STUDBOLTS AND NUTS"/>
    <s v="YES"/>
    <s v="PL0013391|26000003, PL0011655|26000004"/>
    <s v="Z2024KEBWS0586"/>
    <s v="QSTS"/>
    <s v="2 WOODEN CASES"/>
    <s v="EUR"/>
    <n v="26494.769999999997"/>
    <s v="COOEC-QATAR"/>
    <s v="CNOOC Offshore Engineering Solutions"/>
    <m/>
    <n v="-219"/>
    <d v="2026-01-20T00:00:00"/>
    <x v="0"/>
    <x v="1"/>
    <d v="2026-01-22T00:00:00"/>
    <n v="4.2031099999999997"/>
    <n v="111360.43273469998"/>
    <m/>
    <n v="0"/>
    <n v="111360.43273469998"/>
    <n v="5568.0216367349994"/>
    <n v="0"/>
    <n v="7968"/>
    <x v="2"/>
    <s v="5AI51038791244"/>
    <d v="2026-01-21T00:00:00"/>
    <m/>
    <n v="-500"/>
    <x v="2"/>
    <x v="3"/>
    <x v="1"/>
  </r>
  <r>
    <n v="462"/>
    <s v="SCN-ISND-0427A-CQ"/>
    <s v="FOB"/>
    <s v="BEIJING, CHINA"/>
    <x v="0"/>
    <s v="157-43514951"/>
    <x v="0"/>
    <x v="1"/>
    <s v="OFFSHORE OIL ENGINEERING CO. ,LTD"/>
    <s v="QR"/>
    <s v="QR-0893"/>
    <s v="HAMAD AIR PORT"/>
    <s v="QR-0893"/>
    <s v="GAC-QATAR"/>
    <x v="166"/>
    <s v="AIR FRT"/>
    <s v="AIR FRT"/>
    <n v="52"/>
    <n v="134"/>
    <s v="PIECES"/>
    <n v="1.1000000000000001"/>
    <s v="NEEDLE VALVE, PRESURE GAUGES,"/>
    <s v="YES"/>
    <s v="SCN-ISND-0427A-CQ"/>
    <s v="NA"/>
    <s v="GAC_WH (ST.24)"/>
    <s v="1 BOX"/>
    <s v="CNY"/>
    <n v="40254.14"/>
    <s v="COOEC-QATAR"/>
    <s v="CNOOC Offshore Engineering Solutions"/>
    <m/>
    <n v="-242"/>
    <d v="2025-12-28T00:00:00"/>
    <x v="0"/>
    <x v="4"/>
    <d v="2025-12-29T00:00:00"/>
    <n v="0.51129000000000002"/>
    <n v="20581.539240599999"/>
    <n v="2452.7603880000001"/>
    <n v="230.34299628599999"/>
    <n v="15352.352624885996"/>
    <n v="767.6176312442999"/>
    <n v="0"/>
    <n v="2168"/>
    <x v="2"/>
    <s v="5AI51038252599"/>
    <d v="2025-12-28T00:00:00"/>
    <m/>
    <m/>
    <x v="1"/>
    <x v="1"/>
    <x v="3"/>
  </r>
  <r>
    <n v="463"/>
    <s v="SCN-ISND-0431A-CQ"/>
    <s v="FOB"/>
    <s v="SHANGHAI, CHINA"/>
    <x v="0"/>
    <s v="157-53160730"/>
    <x v="0"/>
    <x v="1"/>
    <s v="OFFSHORE OIL ENGINEERING CO. ,LTD"/>
    <s v="QR"/>
    <s v="QR8961"/>
    <s v="HAMAD AIR PORT"/>
    <s v="QR8961"/>
    <s v="GAC-QATAR"/>
    <x v="201"/>
    <s v="AIR FRT"/>
    <s v="AIR FRT"/>
    <n v="43"/>
    <n v="1098.6400000000001"/>
    <s v="PIECES"/>
    <n v="9.9"/>
    <s v="PIPE SUPPORTS"/>
    <s v="YES"/>
    <s v="SCN-ISND-0427A-CQ"/>
    <s v="NA"/>
    <s v="GAC_WH (ST.24)"/>
    <s v="3 WOODEN BOXES"/>
    <s v="CNY"/>
    <n v="12145.98"/>
    <s v="COOEC-QATAR"/>
    <s v="CNOOC Offshore Engineering Solutions"/>
    <m/>
    <n v="-239"/>
    <d v="2026-12-31T00:00:00"/>
    <x v="0"/>
    <x v="4"/>
    <d v="2026-01-01T00:00:00"/>
    <n v="0.51129000000000002"/>
    <n v="6210.1181142000005"/>
    <n v="27398.804004000001"/>
    <n v="336.08922118200002"/>
    <n v="33945.011339382007"/>
    <n v="1697.2505669691004"/>
    <n v="37.260708685200001"/>
    <n v="2597"/>
    <x v="2"/>
    <s v="5AI51038338661"/>
    <d v="2026-01-01T00:00:00"/>
    <m/>
    <m/>
    <x v="1"/>
    <x v="1"/>
    <x v="3"/>
  </r>
  <r>
    <n v="464"/>
    <s v="SCN-RUYA 09-0053S-CQ-01"/>
    <s v="CIF"/>
    <s v="ShenZhen,CHINA"/>
    <x v="1"/>
    <s v="HDMUSZPA40613600"/>
    <x v="0"/>
    <x v="0"/>
    <s v="OFFSHORE OIL ENGINEERING CO. ,LTD."/>
    <s v="HMM"/>
    <s v="HMM HANBADA"/>
    <s v="HAMAD PORT"/>
    <s v="017W"/>
    <s v="GAC-QATAR"/>
    <x v="200"/>
    <s v="2x40'HQ"/>
    <s v="HMMU4302776,TXGU8936463"/>
    <n v="104"/>
    <n v="25973.56"/>
    <s v="PIECES"/>
    <n v="64.69"/>
    <s v="SPREADER BARS, HEXAGON BOLT, FLANGE CATCHER"/>
    <s v="YES"/>
    <s v="SCN-RUYA-0114A-CNQA"/>
    <n v="4600001157"/>
    <s v="QSTS"/>
    <s v="5 PLY WOOD CASES"/>
    <s v="USD"/>
    <n v="62783.54"/>
    <s v="COOEC-QATAR"/>
    <s v="CNOOC Offshore Engineering Solutions"/>
    <m/>
    <n v="-219"/>
    <d v="2026-01-20T00:00:00"/>
    <x v="0"/>
    <x v="1"/>
    <d v="2026-01-25T00:00:00"/>
    <n v="3.64"/>
    <n v="228532.08560000002"/>
    <m/>
    <n v="0"/>
    <n v="228532.08560000002"/>
    <n v="11426.604280000001"/>
    <n v="0"/>
    <n v="14377"/>
    <x v="2"/>
    <s v="5SI60038793062"/>
    <d v="2026-01-21T00:00:00"/>
    <m/>
    <n v="50"/>
    <x v="2"/>
    <x v="3"/>
    <x v="3"/>
  </r>
  <r>
    <n v="465"/>
    <s v="SCN-RUYA 09-0053S-CQ-02"/>
    <s v="CIF"/>
    <s v="ShenZhen,CHINA"/>
    <x v="1"/>
    <s v="YMJAZ226066135"/>
    <x v="0"/>
    <x v="0"/>
    <s v="OFFSHORE OIL ENGINEERING CO. ,LTD."/>
    <s v="YML"/>
    <s v="HMM HANBADA"/>
    <s v="HAMAD PORT"/>
    <s v="017W"/>
    <s v="GAC-QATAR"/>
    <x v="200"/>
    <s v="3x40'HQ"/>
    <s v="TXGU7850107,FBLU0257141,YMMU6477359"/>
    <n v="104"/>
    <n v="37090"/>
    <s v="PIECES"/>
    <n v="97"/>
    <s v="SPREADER BARS"/>
    <s v="YES"/>
    <s v="SCN-RUYA-0114-CNQA-02"/>
    <n v="4600001157"/>
    <s v="QSTS"/>
    <s v="7 PLY WOOD CASES"/>
    <s v="USD"/>
    <n v="89801.86"/>
    <s v="COOEC-QATAR"/>
    <s v="CNOOC Offshore Engineering Solutions"/>
    <m/>
    <n v="-219"/>
    <d v="2026-01-20T00:00:00"/>
    <x v="0"/>
    <x v="1"/>
    <d v="2026-01-25T00:00:00"/>
    <n v="3.64"/>
    <n v="326878.77040000004"/>
    <m/>
    <n v="0"/>
    <n v="326878.77040000004"/>
    <n v="16343.938520000003"/>
    <n v="0"/>
    <n v="21844"/>
    <x v="2"/>
    <s v="5SI60038792588"/>
    <d v="2026-01-21T00:00:00"/>
    <m/>
    <n v="100"/>
    <x v="2"/>
    <x v="3"/>
    <x v="3"/>
  </r>
  <r>
    <n v="466"/>
    <s v="SCN-RUYA 09-0043A-CQ-0102-RE"/>
    <s v="CIF"/>
    <s v="HAMAD AIR PORT"/>
    <x v="1"/>
    <s v="157-00610396"/>
    <x v="2"/>
    <x v="1"/>
    <s v="OFFSHORE OIL ENGINEERING CO LTD"/>
    <s v="QA"/>
    <s v="QR-0893"/>
    <s v="BEIJING, CHINA"/>
    <s v="QR-0893"/>
    <s v="GAC-QATAR"/>
    <x v="202"/>
    <s v="AIR FRT"/>
    <s v="AIR FRT"/>
    <n v="7"/>
    <n v="216"/>
    <s v="PIECES"/>
    <n v="0.87"/>
    <s v="CABLES"/>
    <s v="YES"/>
    <s v="SCN-RUYA-0107AB-QACN-RE"/>
    <n v="4600001157"/>
    <s v="CHINA"/>
    <s v="3 BOXES"/>
    <s v="CNY"/>
    <n v="792000"/>
    <s v="COOEC-CHINA"/>
    <s v="NA"/>
    <s v="NA"/>
    <n v="-235"/>
    <d v="2026-01-04T00:00:00"/>
    <x v="0"/>
    <x v="14"/>
    <d v="2026-01-04T00:00:00"/>
    <m/>
    <n v="0"/>
    <m/>
    <n v="0"/>
    <n v="0"/>
    <n v="0"/>
    <n v="0"/>
    <m/>
    <x v="0"/>
    <s v="5AR51038371000"/>
    <d v="2026-01-03T00:00:00"/>
    <m/>
    <m/>
    <x v="2"/>
    <x v="3"/>
    <x v="8"/>
  </r>
  <r>
    <n v="467"/>
    <s v="SCN-RUYA-HYSY201-07-RE"/>
    <s v="CIF"/>
    <s v="HAMAD PORT"/>
    <x v="1"/>
    <s v="EGLV300690000562"/>
    <x v="2"/>
    <x v="0"/>
    <s v="OFFSHORE OIL ENGINEERING CO LTD"/>
    <s v="CMA-CGM"/>
    <s v="CMA CGM PATAGONIA"/>
    <s v="HAMAD PORT"/>
    <s v="0MDFOE1MA"/>
    <s v="GAC-QATAR"/>
    <x v="203"/>
    <s v="1x20'GP"/>
    <s v="EGSU3518561"/>
    <n v="2"/>
    <n v="2662"/>
    <s v="EACH"/>
    <n v="3.173"/>
    <s v="12&quot; PIPELINE RECOVERY TOOL"/>
    <s v="NO"/>
    <s v="SCN-RUYA-HYSY201-07-RE"/>
    <n v="4600001157"/>
    <s v="CHINA"/>
    <s v="RE-EXPORT CARGO"/>
    <s v="CNY"/>
    <n v="2013502.08"/>
    <s v="COOEC-CHINA"/>
    <s v="NA"/>
    <s v="NA"/>
    <n v="-210"/>
    <d v="2026-01-29T00:00:00"/>
    <x v="0"/>
    <x v="14"/>
    <d v="2026-02-01T00:00:00"/>
    <m/>
    <n v="0"/>
    <m/>
    <n v="0"/>
    <n v="0"/>
    <n v="0"/>
    <n v="0"/>
    <m/>
    <x v="0"/>
    <s v="5SR60038911310"/>
    <d v="2026-01-27T00:00:00"/>
    <m/>
    <m/>
    <x v="2"/>
    <x v="3"/>
    <x v="8"/>
  </r>
  <r>
    <n v="468"/>
    <s v="SCN-ISND-WL-SP-35A-FQ"/>
    <s v="CIF"/>
    <s v="HONG KONG"/>
    <x v="0"/>
    <s v="235-83528340"/>
    <x v="0"/>
    <x v="1"/>
    <s v="HONGKONG YUBO INDUSTRIAL CO.,LIMITED"/>
    <s v="TURKISH AIR LINE"/>
    <s v="AIR FRT"/>
    <s v="HAMAD AIR PORT"/>
    <s v="TK-6210"/>
    <s v="GAC-QATAR"/>
    <x v="204"/>
    <s v="AIR FRT"/>
    <s v="AIR FRT"/>
    <n v="2"/>
    <n v="97"/>
    <s v="PIECES"/>
    <n v="1.6619999999999999"/>
    <s v="TRANSFER NET PARTS (SLING AND STABILIZER)"/>
    <s v="NO"/>
    <s v="WILIR925002"/>
    <s v="SPARE PARTS (YBXMS925003)"/>
    <s v="GAC_OY_WUK"/>
    <s v="1 PALLET"/>
    <s v="USD"/>
    <n v="10320"/>
    <s v="GULF AGENCY QATAR WLL"/>
    <s v="NA"/>
    <s v="NA"/>
    <n v="-403"/>
    <d v="2025-07-20T00:00:00"/>
    <x v="0"/>
    <x v="12"/>
    <d v="2025-07-20T00:00:00"/>
    <n v="3.64"/>
    <n v="37564.800000000003"/>
    <m/>
    <n v="0"/>
    <n v="37564.800000000003"/>
    <n v="1878.2400000000002"/>
    <n v="0"/>
    <n v="3278"/>
    <x v="2"/>
    <s v="5AI51035244981"/>
    <d v="2025-07-21T00:00:00"/>
    <m/>
    <m/>
    <x v="1"/>
    <x v="8"/>
    <x v="10"/>
  </r>
  <r>
    <n v="469"/>
    <s v="SCN-ISND-WL-SP-36A-CQ"/>
    <s v="CIF"/>
    <s v="HONG KONG"/>
    <x v="0"/>
    <n v="5011005005"/>
    <x v="0"/>
    <x v="1"/>
    <s v="HK LIYANG MEIYAN TRADE CO LTD"/>
    <s v="DHL"/>
    <s v="COURIER"/>
    <s v="HAMAD AIR PORT"/>
    <s v="NA"/>
    <s v="GAC-QATAR"/>
    <x v="205"/>
    <s v="AIR FRT"/>
    <s v="AIR FRT"/>
    <n v="12"/>
    <n v="0.04"/>
    <s v="PIECES"/>
    <n v="1E-3"/>
    <s v="HAND PUMP, ELECTRIC PUTTER, SOLENOID VALVE,  ENERGY STORAGE BLADDER"/>
    <s v="NO"/>
    <s v="8957297812"/>
    <s v="SPARE PARTS (698)"/>
    <s v="GAC_WH (ST.24)"/>
    <s v="1 PACKAGE"/>
    <s v="USD"/>
    <n v="1920"/>
    <s v="GULF AGENCY QATAR WLL"/>
    <s v="NA"/>
    <s v="NA"/>
    <n v="-419"/>
    <d v="2025-07-04T00:00:00"/>
    <x v="0"/>
    <x v="4"/>
    <d v="2025-07-04T00:00:00"/>
    <n v="3.64"/>
    <n v="6988.8"/>
    <m/>
    <n v="0"/>
    <n v="6988.8"/>
    <n v="349.44000000000005"/>
    <n v="0"/>
    <n v="1252"/>
    <x v="2"/>
    <s v="5AIC30034974482"/>
    <d v="2025-07-04T00:00:00"/>
    <m/>
    <n v="3"/>
    <x v="1"/>
    <x v="8"/>
    <x v="10"/>
  </r>
  <r>
    <n v="470"/>
    <s v="SCN-RUYA-HYSY285-SP-01A-FQ"/>
    <s v="CIF"/>
    <s v="JEBEL ALI, UAE"/>
    <x v="1"/>
    <n v="4434576252"/>
    <x v="0"/>
    <x v="1"/>
    <s v="UNIQUE SYSTEM FZE"/>
    <s v="DHL"/>
    <s v="COURIER"/>
    <s v="HAMAD AIR PORT"/>
    <s v="NA"/>
    <s v="GAC-QATAR"/>
    <x v="198"/>
    <s v="AIR FRT"/>
    <s v="AIR FRT"/>
    <n v="52"/>
    <n v="3.8"/>
    <s v="PIECES"/>
    <n v="2.2842000000000001E-2"/>
    <s v="SENSORS, MODULES,"/>
    <s v="NO"/>
    <s v="CI_28325"/>
    <s v="SPARE PARTS (CGHTZX202507000756)"/>
    <s v="GAC_WH (ST.24)"/>
    <s v="1 PACKAGE"/>
    <s v="USD"/>
    <n v="19566.91"/>
    <s v="GULF AGENCY QATAR WLL"/>
    <s v="NA"/>
    <s v="NA"/>
    <n v="-250"/>
    <d v="2025-12-20T00:00:00"/>
    <x v="0"/>
    <x v="4"/>
    <d v="2025-12-20T00:00:00"/>
    <n v="3.64"/>
    <n v="71223.5524"/>
    <m/>
    <n v="0"/>
    <n v="71223.5524"/>
    <n v="0"/>
    <n v="0"/>
    <n v="1400"/>
    <x v="2"/>
    <s v="5AIC30038103654"/>
    <d v="2025-12-18T00:00:00"/>
    <m/>
    <m/>
    <x v="1"/>
    <x v="1"/>
    <x v="5"/>
  </r>
  <r>
    <n v="471"/>
    <s v="SCN-RUYA-HYSY285-SP-02A-FQ"/>
    <s v="CIP"/>
    <s v="JEBEL ALI, UAE"/>
    <x v="1"/>
    <s v="157-35476615"/>
    <x v="0"/>
    <x v="1"/>
    <s v="UNIQUE SYSTEM FZE"/>
    <s v="QA"/>
    <s v="QR-1019"/>
    <s v="HAMAD AIR PORT"/>
    <s v="QR-1019"/>
    <s v="GAC-QATAR"/>
    <x v="206"/>
    <s v="AIR FRT"/>
    <s v="AIR FRT"/>
    <n v="4"/>
    <n v="524"/>
    <s v="Box"/>
    <n v="3.0845420000000003"/>
    <s v="LED LIGHTS, RACK MOUNT COMMUNICATORS, LEVELS SENSOR, VALVES"/>
    <s v="NO"/>
    <s v="CI_28326"/>
    <s v="SPARE PARTS (CGHTZX202507000756)"/>
    <s v="GAC_WH (ST.24)"/>
    <s v="04 WOODEN BOXES"/>
    <s v="USD"/>
    <n v="189075.76"/>
    <s v="GULF AGENCY QATAR WLL"/>
    <s v="NA"/>
    <s v="NA"/>
    <n v="-217"/>
    <d v="2026-01-22T00:00:00"/>
    <x v="0"/>
    <x v="4"/>
    <d v="2026-01-25T00:00:00"/>
    <n v="3.64"/>
    <n v="688235.76640000008"/>
    <m/>
    <n v="0"/>
    <n v="631617.7864000001"/>
    <n v="31580.889320000006"/>
    <n v="0"/>
    <n v="36981"/>
    <x v="2"/>
    <s v="5AI51038848297"/>
    <d v="2026-01-24T00:00:00"/>
    <m/>
    <m/>
    <x v="2"/>
    <x v="3"/>
    <x v="5"/>
  </r>
  <r>
    <n v="472"/>
    <s v="SCN-RUYA 09-0054S-CQ-01"/>
    <s v="CIF"/>
    <s v="ShenZhen,CHINA"/>
    <x v="1"/>
    <s v="YMJAZ226066356"/>
    <x v="0"/>
    <x v="0"/>
    <s v="OFFSHORE OIL ENGINEERING CO. ,LTD."/>
    <s v="YML"/>
    <s v="HMM RAON "/>
    <s v="HAMAD PORT"/>
    <s v="022W"/>
    <s v="GAC-QATAR"/>
    <x v="188"/>
    <s v="8x40'HQ"/>
    <s v="TEMU8124425,TCNU4947533,YMMU6187299,YMMU6256569,YMMU6616990,TCNU4830315,SEGU6801726,TGBU6100403,"/>
    <n v="159"/>
    <n v="122786.1"/>
    <s v="PIECES"/>
    <n v="253.71089273499996"/>
    <s v="SPREADER BARS, STOPPER PLATES"/>
    <s v="YES"/>
    <s v="SCN-RUYA-0119-CNQA-01"/>
    <n v="4600001157"/>
    <s v="QSTS"/>
    <s v="30 UNPACKED PACKAGES"/>
    <s v="USD"/>
    <n v="290766.33"/>
    <s v="COOEC-QATAR"/>
    <s v="NA"/>
    <s v="NA"/>
    <n v="-208"/>
    <d v="2026-01-31T00:00:00"/>
    <x v="0"/>
    <x v="1"/>
    <d v="2026-02-02T00:00:00"/>
    <n v="3.64"/>
    <n v="1058389.4412"/>
    <m/>
    <n v="0"/>
    <n v="1058389.4412"/>
    <n v="52919.47206"/>
    <n v="0"/>
    <n v="59919"/>
    <x v="2"/>
    <s v="5SI60038987362"/>
    <d v="2026-01-31T00:00:00"/>
    <m/>
    <n v="249"/>
    <x v="2"/>
    <x v="3"/>
    <x v="3"/>
  </r>
  <r>
    <n v="473"/>
    <s v="SCN-RUYA 09-0054S-CQ-02"/>
    <s v="CIF"/>
    <s v="ShenZhen,CHINA"/>
    <x v="1"/>
    <s v="HDMUSZPA14610800"/>
    <x v="0"/>
    <x v="0"/>
    <s v="OFFSHORE OIL ENGINEERING CO. ,LTD."/>
    <s v="HMM"/>
    <s v="HMM RAON "/>
    <s v="HAMAD PORT"/>
    <s v="022W"/>
    <s v="GAC-QATAR"/>
    <x v="188"/>
    <s v="2x40'HQ"/>
    <s v="TEMU7277672,HMMU6677909"/>
    <n v="7"/>
    <n v="33200"/>
    <s v="PIECES"/>
    <n v="41.635496474999997"/>
    <s v="SPREADER BARS, STOPPER PLATES"/>
    <s v="YES"/>
    <s v="SCN-RUYA-0119-CNQA-02"/>
    <n v="4600001157"/>
    <s v="QSTS"/>
    <s v="7 UNPACKED PACKAGES"/>
    <s v="USD"/>
    <n v="78132.509999999995"/>
    <s v="COOEC-QATAR"/>
    <s v="NA"/>
    <s v="NA"/>
    <n v="-208"/>
    <d v="2026-01-31T00:00:00"/>
    <x v="0"/>
    <x v="1"/>
    <d v="2026-02-03T00:00:00"/>
    <n v="3.64"/>
    <n v="284402.33639999997"/>
    <m/>
    <n v="0"/>
    <n v="284402.33639999997"/>
    <n v="14220.116819999999"/>
    <n v="0"/>
    <n v="19670"/>
    <x v="2"/>
    <s v="5SI60039034831"/>
    <d v="2026-02-01T00:00:00"/>
    <m/>
    <n v="50"/>
    <x v="2"/>
    <x v="3"/>
    <x v="3"/>
  </r>
  <r>
    <n v="474"/>
    <s v="SCN-RUYA 09-0055S-CQ"/>
    <s v="CIF"/>
    <s v="ShenZhen,CHINA"/>
    <x v="1"/>
    <s v="YMJAZ226066485"/>
    <x v="0"/>
    <x v="0"/>
    <s v="OFFSHORE OIL ENGINEERING CO. ,LTD."/>
    <s v="PENDING"/>
    <s v="PENDING"/>
    <s v="HAMAD PORT"/>
    <m/>
    <s v="GAC-QATAR"/>
    <x v="207"/>
    <s v="4x40'HQ"/>
    <s v="FCIU7585469,YMMU6610498,YMLU6419322,YMLU6430419"/>
    <n v="936"/>
    <n v="88443"/>
    <s v="PIECES"/>
    <n v="172.53299999999999"/>
    <s v="WIRE ROPE SLINGS, SCHACKLES, MASTER LINK ASSEMBLY"/>
    <s v="YES"/>
    <s v="SCN-RUYA-0116-CNQA"/>
    <n v="4600001157"/>
    <s v="SPEM OY_RLIC (N20)"/>
    <s v="78 PACKAGES"/>
    <s v="USD"/>
    <n v="802035.59"/>
    <s v="COOEC-QATAR"/>
    <s v="NA"/>
    <s v="NA"/>
    <n v="-202"/>
    <d v="2026-02-06T00:00:00"/>
    <x v="0"/>
    <x v="7"/>
    <d v="2026-02-08T00:00:00"/>
    <n v="3.64"/>
    <n v="2919409.5476000002"/>
    <m/>
    <n v="0"/>
    <n v="2919409.5476000002"/>
    <n v="145970.47738000003"/>
    <n v="0"/>
    <n v="164036"/>
    <x v="2"/>
    <s v="5SI60039164896"/>
    <d v="2026-02-07T00:00:00"/>
    <m/>
    <n v="149"/>
    <x v="2"/>
    <x v="2"/>
    <x v="3"/>
  </r>
  <r>
    <n v="475"/>
    <s v="SCN-ISND-0436A-CQ"/>
    <s v="FOB"/>
    <s v="SHANGHAI, CHINA"/>
    <x v="0"/>
    <s v="157-53164263"/>
    <x v="0"/>
    <x v="1"/>
    <s v="OFFSHORE OIL ENGINEERING CO. ,LTD"/>
    <s v="QR"/>
    <s v="QR-8963"/>
    <s v="HAMAD AIR PORT"/>
    <s v="QR-8963"/>
    <s v="GAC-QATAR"/>
    <x v="208"/>
    <s v="AIR FRT"/>
    <s v="AIR FRT"/>
    <n v="1095"/>
    <n v="1170.05"/>
    <s v="PIECES"/>
    <n v="14.7"/>
    <s v="PIPE SUPPORTS"/>
    <s v="YES"/>
    <s v="SCN-ISND-0436A-CQ"/>
    <s v="NA"/>
    <s v="GAC_OY_WUK"/>
    <s v="7 WOODEN BOXES"/>
    <s v="CNY"/>
    <n v="921417.74"/>
    <s v="COOEC-QATAR"/>
    <s v="NA"/>
    <s v="NA"/>
    <n v="-222"/>
    <d v="2026-01-17T00:00:00"/>
    <x v="0"/>
    <x v="12"/>
    <d v="2026-01-19T00:00:00"/>
    <n v="0.51129000000000002"/>
    <n v="471111.67628459999"/>
    <n v="16236.01395"/>
    <n v="4873.4769023460003"/>
    <n v="492221.16713694599"/>
    <n v="24611.058356847301"/>
    <n v="0"/>
    <n v="30011"/>
    <x v="2"/>
    <s v="5AI51038739433"/>
    <d v="2026-01-18T00:00:00"/>
    <m/>
    <m/>
    <x v="2"/>
    <x v="3"/>
    <x v="3"/>
  </r>
  <r>
    <n v="476"/>
    <s v="SCN-ISND-WL-SP-37A-CQ"/>
    <s v="CIF"/>
    <s v="SHANGHAI, CHINA"/>
    <x v="0"/>
    <s v="887692010311"/>
    <x v="0"/>
    <x v="1"/>
    <s v="GUANGZHOU MUXUE TRADING LTD / SHANGHAI MEIRUI TRADING CO., LTD"/>
    <s v="FEDEX"/>
    <s v="COURIER"/>
    <s v="HAMAD AIR PORT"/>
    <s v="NA"/>
    <s v="GAC-QATAR"/>
    <x v="178"/>
    <s v="AIR FRT"/>
    <s v="COURIER"/>
    <n v="1"/>
    <n v="50"/>
    <s v="PIECES"/>
    <n v="0.83"/>
    <s v="HOSE, BALL BEARING, MOTORS, MODULES, POWER BOARDS, SMOKE DETECTORS"/>
    <s v="NO"/>
    <s v="WILIP025025/WILIP025106/WILIP025107"/>
    <s v="SPARE PARTS"/>
    <s v="GAC_WH (ST.24)"/>
    <s v="1 PKG COURIER"/>
    <s v="USD"/>
    <n v="456"/>
    <s v="GULF AGENCY QATAR WLL"/>
    <s v="NA"/>
    <s v="NA"/>
    <n v="-224"/>
    <d v="2026-01-15T00:00:00"/>
    <x v="0"/>
    <x v="4"/>
    <d v="2026-01-19T00:00:00"/>
    <n v="3.64"/>
    <n v="1659.8400000000001"/>
    <m/>
    <n v="0"/>
    <n v="1659.8400000000001"/>
    <n v="83"/>
    <n v="0"/>
    <n v="334"/>
    <x v="2"/>
    <s v="5AIC51038675845"/>
    <d v="2026-01-15T00:00:00"/>
    <m/>
    <n v="-649"/>
    <x v="2"/>
    <x v="3"/>
    <x v="3"/>
  </r>
  <r>
    <n v="477"/>
    <s v="SCN-ISND-WL-SP-38A-CQ-01"/>
    <s v="CIF"/>
    <s v="SHANGHAI, CHINA"/>
    <x v="0"/>
    <s v="157-50648603"/>
    <x v="0"/>
    <x v="1"/>
    <s v="SHANGHAI XUANBANG INDUSTRIAL CO., LTD"/>
    <s v="QR"/>
    <s v="QR8403"/>
    <s v="HAMAD AIR PORT"/>
    <s v="QR8403"/>
    <s v="GAC-QATAR"/>
    <x v="209"/>
    <s v="AIR FRT"/>
    <s v="AIR FRT"/>
    <n v="39"/>
    <n v="67.7"/>
    <s v="PIECES"/>
    <n v="0.2"/>
    <s v="ENCORDER, DISPLAYERS, ELECTRIC MODULES, RELAY"/>
    <s v="NO"/>
    <s v="HAIMA111904-AIR"/>
    <s v="SPARE PARTS"/>
    <s v="GAC_WH (ST.24)"/>
    <s v="10 CARTONS (GAC JOB # 511099305)"/>
    <s v="USD"/>
    <n v="69608.2"/>
    <s v="GULF AGENCY QATAR WLL"/>
    <s v="NA"/>
    <s v="NA"/>
    <n v="-201"/>
    <d v="2026-02-07T00:00:00"/>
    <x v="0"/>
    <x v="4"/>
    <d v="2026-02-10T00:00:00"/>
    <n v="3.64"/>
    <n v="253373.848"/>
    <m/>
    <n v="0"/>
    <n v="253373.848"/>
    <n v="12668.6924"/>
    <n v="0"/>
    <n v="18069"/>
    <x v="2"/>
    <s v="5AI51039178650"/>
    <d v="2026-02-08T00:00:00"/>
    <m/>
    <m/>
    <x v="2"/>
    <x v="2"/>
    <x v="3"/>
  </r>
  <r>
    <n v="478"/>
    <s v="SCN-ISND-WL-SP-38S-CQ-02"/>
    <s v="CIF"/>
    <s v="SHANGHAI, CHINA"/>
    <x v="0"/>
    <s v="SHJPHMD251200551"/>
    <x v="0"/>
    <x v="0"/>
    <s v="SHANGHAI XUANBANG INDUSTRIAL CO., LTD"/>
    <s v="ZHL LOGISTICS"/>
    <s v="HMM RAON"/>
    <s v="HAMAD PORT"/>
    <s v="0022W"/>
    <s v="GAC-QATAR"/>
    <x v="210"/>
    <s v="LCL"/>
    <s v="HMMU6356468"/>
    <n v="7304"/>
    <n v="3953"/>
    <s v="PIECES"/>
    <n v="14.53"/>
    <s v="SPARE PARTS MULTIPLE ITEMS"/>
    <s v="NO"/>
    <s v="SH20251112-A"/>
    <s v="SPARE PARTS"/>
    <s v="GAC_WH (ST.24)"/>
    <s v="28 PACKAGES"/>
    <s v="USD"/>
    <n v="153252.85"/>
    <s v="GULF AGENCY QATAR WLL"/>
    <s v="NA"/>
    <s v="NA"/>
    <n v="-207"/>
    <d v="2026-02-01T00:00:00"/>
    <x v="0"/>
    <x v="4"/>
    <d v="2026-02-08T00:00:00"/>
    <n v="3.64"/>
    <n v="557840.37400000007"/>
    <m/>
    <n v="0"/>
    <n v="557840.37400000007"/>
    <n v="27892.018700000004"/>
    <n v="0"/>
    <n v="33492"/>
    <x v="2"/>
    <s v="5SI60039115917"/>
    <d v="2026-02-05T00:00:00"/>
    <m/>
    <n v="200"/>
    <x v="2"/>
    <x v="2"/>
    <x v="3"/>
  </r>
  <r>
    <n v="479"/>
    <s v="SCN-ISND-WL-SP-39A-FQ"/>
    <s v="CIF"/>
    <s v="USA AIR PORT"/>
    <x v="0"/>
    <s v="235-88342833"/>
    <x v="0"/>
    <x v="1"/>
    <s v="SHANGHAI XUANBANG INDUSTRIAL CO., LTD"/>
    <s v="PENDING"/>
    <s v="TURKISH AIR LINES"/>
    <s v="HAMAD AIR PORT"/>
    <m/>
    <s v="GAC-QATAR"/>
    <x v="211"/>
    <s v="AIR FRT"/>
    <s v="LCL"/>
    <n v="3"/>
    <n v="273.06"/>
    <s v="PIECES"/>
    <n v="0.2"/>
    <s v="POWER SUPPLIES, UPS ACCESSORIES"/>
    <s v="NO"/>
    <s v="XBWL1211643"/>
    <s v="SPARE PARTS (WELIR02400880"/>
    <s v="GAC_WH (ST.24)"/>
    <s v="2 WOODEN PALLETS"/>
    <s v="USD"/>
    <n v="29180"/>
    <s v="GULF AGENCY QATAR WLL"/>
    <s v="NA"/>
    <s v="NA"/>
    <n v="-206"/>
    <d v="2026-02-02T00:00:00"/>
    <x v="0"/>
    <x v="4"/>
    <d v="2026-04-03T00:00:00"/>
    <n v="3.64"/>
    <n v="106215.2"/>
    <m/>
    <n v="0"/>
    <n v="106215.2"/>
    <n v="5310.76"/>
    <n v="0"/>
    <n v="8211"/>
    <x v="2"/>
    <s v="5AI51039047327"/>
    <d v="2026-02-02T00:00:00"/>
    <m/>
    <m/>
    <x v="2"/>
    <x v="2"/>
    <x v="14"/>
  </r>
  <r>
    <n v="480"/>
    <s v="SCN-ISND-WL-SP-40A-FQ"/>
    <s v="CIF"/>
    <s v="HONG KONG"/>
    <x v="0"/>
    <s v="098-31665664"/>
    <x v="0"/>
    <x v="1"/>
    <s v="SHENZHEN GOLDEN SEA OFFSHORE EQUIPMENT"/>
    <s v="AIR INDIA"/>
    <s v="AI-2283"/>
    <s v="HAMAD AIR PORT"/>
    <s v="AI-2283"/>
    <s v="GAC-QATAR"/>
    <x v="196"/>
    <s v="AIR FRT"/>
    <s v="AIR FRT"/>
    <n v="9"/>
    <n v="80"/>
    <s v="PIECES"/>
    <n v="0.2"/>
    <s v="BALLAST PARTS, STORAGE BLADDERS, APC UPS"/>
    <s v="NO"/>
    <s v="WILIP025141_WILIP025089_WILIP025108"/>
    <s v="SPARE PARTS (WELIR02400880"/>
    <s v="GAC_WH (ST.24)"/>
    <s v="3 PACKAGES"/>
    <s v="USD"/>
    <n v="621.09"/>
    <s v="GULF AGENCY QATAR WLL"/>
    <s v="NA"/>
    <s v="NA"/>
    <n v="-232"/>
    <d v="2026-01-07T00:00:00"/>
    <x v="0"/>
    <x v="4"/>
    <d v="2026-01-11T00:00:00"/>
    <n v="3.64"/>
    <n v="2260.7676000000001"/>
    <m/>
    <n v="0"/>
    <n v="2260.7676000000001"/>
    <n v="113.03838000000002"/>
    <n v="0"/>
    <n v="1013"/>
    <x v="2"/>
    <s v="5AI51038504022"/>
    <d v="2026-01-08T00:00:00"/>
    <m/>
    <m/>
    <x v="2"/>
    <x v="3"/>
    <x v="10"/>
  </r>
  <r>
    <n v="481"/>
    <s v="SCN-HTS-0002S-FQ"/>
    <s v="EX WORK"/>
    <s v="BEIJING, CHINA"/>
    <x v="2"/>
    <s v="WLCSHK60107537"/>
    <x v="0"/>
    <x v="0"/>
    <s v="BEIJING HTS ENGINEERING &amp; EQUIPMENT CORP., LTD"/>
    <s v="WORLDWIDE LOGISTICS"/>
    <s v="HMM GARAM"/>
    <s v="HAMAD PORT"/>
    <s v="0017W"/>
    <s v="GAC-QATAR"/>
    <x v="212"/>
    <s v="1x20'SOC"/>
    <s v="ZXJU0213070"/>
    <n v="1"/>
    <n v="6460"/>
    <s v="PIECES"/>
    <n v="32.9"/>
    <s v="DIAMOND WIRE CUTTING SAW SYSTEM"/>
    <s v="NO"/>
    <s v="COOEC-RUYA09-2025-01"/>
    <s v="202516882284"/>
    <s v="GAC_WH (ST.24)"/>
    <s v="SOC CONTAINER"/>
    <s v="USD"/>
    <n v="21428"/>
    <s v="COOEC-QATAR"/>
    <s v="NA"/>
    <s v="NA"/>
    <n v="-198"/>
    <d v="2026-02-10T00:00:00"/>
    <x v="0"/>
    <x v="4"/>
    <d v="2026-02-15T00:00:00"/>
    <m/>
    <n v="0"/>
    <m/>
    <n v="0"/>
    <n v="0"/>
    <n v="0"/>
    <n v="0"/>
    <m/>
    <x v="1"/>
    <s v="NA"/>
    <m/>
    <m/>
    <m/>
    <x v="2"/>
    <x v="2"/>
    <x v="3"/>
  </r>
  <r>
    <n v="482"/>
    <s v="SCN-ISND-WL-SP-41A-FQ"/>
    <s v="CIF"/>
    <s v="OSAKA, JAPAN"/>
    <x v="0"/>
    <n v="2816497563"/>
    <x v="0"/>
    <x v="1"/>
    <s v="HASSEI TRADING CO., LTD."/>
    <s v="DHL"/>
    <s v="COURIER"/>
    <s v="HAMAD AIR PORT"/>
    <s v="COURIER"/>
    <s v="GAC-QATAR"/>
    <x v="197"/>
    <s v="AIR FRT"/>
    <s v="AIR FRT"/>
    <n v="1"/>
    <n v="0.9"/>
    <s v="PIECES"/>
    <n v="0.01"/>
    <s v="SHIP'S PARTS"/>
    <s v="NO"/>
    <s v="D04595285"/>
    <s v="SPARE PARTS "/>
    <s v="GAC_WH (ST.24)"/>
    <s v="1 PACKAGE"/>
    <s v="USD"/>
    <n v="162.59"/>
    <s v="GULF AGENCY QATAR WLL"/>
    <s v="NA"/>
    <s v="NA"/>
    <n v="-228"/>
    <d v="2026-01-11T00:00:00"/>
    <x v="0"/>
    <x v="4"/>
    <d v="2026-01-13T00:00:00"/>
    <n v="3.64"/>
    <n v="591.82760000000007"/>
    <m/>
    <n v="0"/>
    <n v="591.82760000000007"/>
    <n v="29.591380000000004"/>
    <n v="0"/>
    <n v="284"/>
    <x v="2"/>
    <s v="5AIC30038531877"/>
    <d v="2026-01-09T00:00:00"/>
    <m/>
    <n v="-646"/>
    <x v="2"/>
    <x v="3"/>
    <x v="21"/>
  </r>
  <r>
    <n v="483"/>
    <s v="SCN-ISND-WL-SP-42A-CQ"/>
    <s v="CIF"/>
    <s v="ShenZhen,CHINA"/>
    <x v="0"/>
    <n v="1076431241"/>
    <x v="0"/>
    <x v="1"/>
    <s v="SHENZHEN GOLDEN SEA OFFSHORE EQUIPMENT"/>
    <s v="DHL"/>
    <s v="COURIER"/>
    <s v="HAMAD AIR PORT"/>
    <s v="COURIER"/>
    <s v="GAC-QATAR"/>
    <x v="213"/>
    <s v="AIR FRT"/>
    <s v="AIR FRT"/>
    <n v="5"/>
    <n v="0.9"/>
    <s v="PIECES"/>
    <n v="0.01"/>
    <s v="HIGH PRESSURE GAUGE"/>
    <s v="NO"/>
    <s v="D04596543"/>
    <s v="SPARE PARTS "/>
    <s v="GAC_WH (ST.24)"/>
    <s v="1 PACKAGE"/>
    <s v="USD"/>
    <n v="31"/>
    <s v="GULF AGENCY QATAR WLL"/>
    <s v="NA"/>
    <s v="NA"/>
    <n v="-229"/>
    <d v="2026-01-10T00:00:00"/>
    <x v="0"/>
    <x v="4"/>
    <d v="2026-01-13T00:00:00"/>
    <n v="3.64"/>
    <n v="112.84"/>
    <m/>
    <n v="0"/>
    <n v="112.84"/>
    <n v="5.6420000000000003"/>
    <n v="0"/>
    <n v="256"/>
    <x v="2"/>
    <s v="5AIC30038549048"/>
    <d v="2026-01-10T00:00:00"/>
    <m/>
    <n v="-650"/>
    <x v="2"/>
    <x v="3"/>
    <x v="3"/>
  </r>
  <r>
    <n v="484"/>
    <s v="SCN-ISND-WL-SP-43A-FQ"/>
    <s v="CIF"/>
    <s v="UK"/>
    <x v="0"/>
    <s v="887620532906"/>
    <x v="0"/>
    <x v="1"/>
    <s v="SINOSEA MARINE SERVICES/RADAR TANK GAUGING"/>
    <s v="FEDEX"/>
    <s v="COURIER"/>
    <s v="HAMAD AIR PORT"/>
    <s v="COURIER"/>
    <s v="GAC-QATAR"/>
    <x v="213"/>
    <s v="AIR FRT"/>
    <s v="AIR FRT"/>
    <n v="5"/>
    <n v="0.8"/>
    <s v="PIECES"/>
    <n v="0.01"/>
    <s v="ACTUATOR SEALS"/>
    <s v="NO"/>
    <s v="WILIP025070"/>
    <s v="SPARE PARTS "/>
    <s v="GAC_WH (ST.24)"/>
    <s v="1 PACKAGE"/>
    <s v="EUR"/>
    <n v="1735"/>
    <s v="GULF AGENCY QATAR WLL"/>
    <s v="NA"/>
    <s v="NA"/>
    <n v="-229"/>
    <d v="2026-01-10T00:00:00"/>
    <x v="0"/>
    <x v="4"/>
    <d v="2026-01-14T00:00:00"/>
    <n v="4.2031099999999997"/>
    <n v="7292.3958499999999"/>
    <m/>
    <n v="0"/>
    <n v="7292.3958499999999"/>
    <n v="364.61979250000002"/>
    <n v="0"/>
    <n v="1265"/>
    <x v="2"/>
    <s v="5AIC51038493116"/>
    <d v="2026-01-07T00:00:00"/>
    <m/>
    <m/>
    <x v="2"/>
    <x v="3"/>
    <x v="9"/>
  </r>
  <r>
    <n v="485"/>
    <s v="SCN-RUYA 09-0023S-QC-RE"/>
    <s v="CIF"/>
    <s v="RAS LAFFAN"/>
    <x v="1"/>
    <s v="EGLV300690000570"/>
    <x v="2"/>
    <x v="0"/>
    <s v="OFFSHORE OIL ENGINEERING CO LTD"/>
    <s v="COSCO "/>
    <s v="MV LUCKY EILEEN"/>
    <s v="TIANJIN, CHINA"/>
    <n v="25147"/>
    <s v="GAC-QATAR"/>
    <x v="203"/>
    <s v="1x20'GP"/>
    <s v="EMCU6422119"/>
    <n v="1"/>
    <n v="2020"/>
    <s v="PIECES"/>
    <n v="4.21"/>
    <s v="WELDING STEEL LINE PIPE"/>
    <s v="YES"/>
    <s v="SCN-RUYA-0120-QACN"/>
    <n v="4600001157"/>
    <s v="CHINA"/>
    <s v="RE-EXPORT CARGO"/>
    <s v="CNY"/>
    <n v="3499.28"/>
    <s v="COOEC-CHINA"/>
    <s v="NA"/>
    <s v="NA"/>
    <n v="-210"/>
    <d v="2026-01-29T00:00:00"/>
    <x v="0"/>
    <x v="14"/>
    <d v="2026-02-01T00:00:00"/>
    <n v="4.3053900000000001"/>
    <n v="15065.765119200001"/>
    <m/>
    <n v="0"/>
    <n v="15065.765119200001"/>
    <n v="0"/>
    <n v="0"/>
    <n v="900"/>
    <x v="0"/>
    <s v="5SR60038911776-1"/>
    <d v="2026-01-27T00:00:00"/>
    <m/>
    <m/>
    <x v="2"/>
    <x v="3"/>
    <x v="8"/>
  </r>
  <r>
    <n v="486"/>
    <s v="SCN-ISND-0441A-CQ"/>
    <s v="CIP"/>
    <s v="TIANJIN, CHINA"/>
    <x v="0"/>
    <s v="1560213645569"/>
    <x v="0"/>
    <x v="1"/>
    <s v="KONGSBERG MARITIME CHINA CO., LTD"/>
    <s v="QA"/>
    <s v="COURIER"/>
    <s v="HAMAD AIR PORT"/>
    <s v="COURIER"/>
    <s v="GAC-QATAR"/>
    <x v="214"/>
    <s v="AIR FRT"/>
    <s v="AIR FRT"/>
    <n v="5"/>
    <n v="260"/>
    <s v="PIECES"/>
    <n v="0.01"/>
    <s v="RMP208-1 MODULE"/>
    <s v="YES"/>
    <s v="523-004074"/>
    <n v="2203683"/>
    <s v="PMT"/>
    <s v="1 BOX (SPARE PARTS FOR HYSY289_HAND CARRY)"/>
    <s v="CNY"/>
    <n v="176740.64"/>
    <s v="COOEC-QATAR"/>
    <s v="NA"/>
    <s v="NA"/>
    <n v="-263"/>
    <d v="2025-12-07T00:00:00"/>
    <x v="0"/>
    <x v="5"/>
    <d v="2025-12-28T00:00:00"/>
    <n v="0.51129000000000002"/>
    <n v="90365.721825600005"/>
    <m/>
    <n v="0"/>
    <n v="90365.721825600005"/>
    <n v="4518.2860912800006"/>
    <n v="0"/>
    <n v="5918"/>
    <x v="2"/>
    <s v="5AI55037962560"/>
    <d v="2025-12-11T00:00:00"/>
    <m/>
    <m/>
    <x v="1"/>
    <x v="1"/>
    <x v="3"/>
  </r>
  <r>
    <n v="487"/>
    <s v="SCN-RUYA 09-0056S-CQ"/>
    <s v="CIF"/>
    <s v="TIANJIN, CHINA"/>
    <x v="1"/>
    <s v="YMJAZ226067457"/>
    <x v="0"/>
    <x v="0"/>
    <s v="OFFSHORE OIL ENGINEERING CO. ,LTD."/>
    <s v="YML"/>
    <s v="YM WELLBEING"/>
    <s v="HAMAD PORT"/>
    <s v="034W"/>
    <s v="GAC-QATAR"/>
    <x v="215"/>
    <s v="2x40ft HQ"/>
    <s v="OCGU8055640,YMLU6426569"/>
    <n v="101"/>
    <n v="32804"/>
    <s v="PIECES"/>
    <n v="78.501952000000003"/>
    <s v="SPREADER BARS, HEXAGON BOLTS"/>
    <s v="YES"/>
    <s v="SCN-RUYA-0121-CNQA"/>
    <n v="4600001157"/>
    <s v="QSTS"/>
    <s v="6 UNPACKED "/>
    <s v="USD"/>
    <n v="79181.64"/>
    <s v="COOEC-QATAR"/>
    <s v="NA"/>
    <s v="NA"/>
    <n v="-192"/>
    <d v="2026-02-16T00:00:00"/>
    <x v="0"/>
    <x v="1"/>
    <d v="2026-02-17T00:00:00"/>
    <n v="3.64"/>
    <n v="288221.16960000002"/>
    <m/>
    <n v="0"/>
    <n v="288221.16960000002"/>
    <n v="14411.058480000002"/>
    <n v="0"/>
    <n v="19861"/>
    <x v="2"/>
    <s v="5SI60039395257"/>
    <d v="2026-02-16T00:00:00"/>
    <m/>
    <n v="50"/>
    <x v="2"/>
    <x v="2"/>
    <x v="3"/>
  </r>
  <r>
    <n v="488"/>
    <s v="SCN-ISND-0442S-FQ"/>
    <s v="CIF"/>
    <s v="HARTLEPOOL, UK"/>
    <x v="0"/>
    <s v="BL No. 1"/>
    <x v="0"/>
    <x v="0"/>
    <s v="JDR CABLE SYSTEM LTD."/>
    <m/>
    <s v="BBC UKRIANE"/>
    <s v="CHINA"/>
    <s v="GAC"/>
    <s v="GAC-QATAR"/>
    <x v="216"/>
    <s v="BB Vsl"/>
    <s v="PENIDNG"/>
    <n v="5"/>
    <n v="627086"/>
    <s v="PIECES"/>
    <n v="1151.06"/>
    <s v="UMBILICALS, FLUID FLUSH, REEL LIFTS"/>
    <s v="YES"/>
    <s v="112145-11"/>
    <m/>
    <s v="CHINA"/>
    <s v="ITEM HAS SHIPPED BACK TO CHINA DUE TO QATAR WAR SITUATION"/>
    <s v="GBP"/>
    <n v="8931424.8900000006"/>
    <s v="COOEC-QATAR"/>
    <s v="NA"/>
    <s v="NA"/>
    <n v="-150"/>
    <d v="2026-03-30T00:00:00"/>
    <x v="0"/>
    <x v="14"/>
    <d v="2026-03-30T00:00:00"/>
    <m/>
    <n v="0"/>
    <m/>
    <n v="0"/>
    <n v="0"/>
    <n v="0"/>
    <n v="0"/>
    <m/>
    <x v="1"/>
    <s v="NA"/>
    <m/>
    <m/>
    <m/>
    <x v="2"/>
    <x v="4"/>
    <x v="9"/>
  </r>
  <r>
    <n v="489"/>
    <s v="SCN-ISND-0443A-FQ"/>
    <s v="CIP"/>
    <s v="PITTSBURGH, PA"/>
    <x v="0"/>
    <s v="1072201965/125-20076302"/>
    <x v="0"/>
    <x v="1"/>
    <s v="MSA SAFETY SALES, LLC"/>
    <s v="KHUEN &amp; NAGAL"/>
    <s v="BA-0127"/>
    <s v="HAMAD AIR PORT"/>
    <s v="BA-0127"/>
    <s v="GAC-QATAR"/>
    <x v="211"/>
    <s v="AIR FRT"/>
    <s v="AIR FRT"/>
    <n v="12"/>
    <n v="15"/>
    <s v="CASES"/>
    <n v="0.11"/>
    <s v="TOXIC GAS DETECTORS (SENSOR)"/>
    <s v="NO"/>
    <s v="PI202601003"/>
    <s v="CGHTZX202511013701"/>
    <s v="GAC_WH (ST.24)"/>
    <s v="1 BOX (DUTY FREE)"/>
    <s v="USD"/>
    <n v="9600"/>
    <s v="COOEC-QATAR"/>
    <s v="NA"/>
    <s v="NA"/>
    <n v="-206"/>
    <d v="2026-02-02T00:00:00"/>
    <x v="0"/>
    <x v="4"/>
    <d v="2026-02-04T00:00:00"/>
    <n v="3.64"/>
    <n v="34944"/>
    <m/>
    <n v="0"/>
    <n v="34944"/>
    <n v="0"/>
    <n v="0"/>
    <n v="1400"/>
    <x v="2"/>
    <s v="5AI51039058955"/>
    <d v="2026-02-03T00:00:00"/>
    <m/>
    <m/>
    <x v="2"/>
    <x v="2"/>
    <x v="14"/>
  </r>
  <r>
    <n v="490"/>
    <s v="SCN-ISND-0120A-FQ-02"/>
    <s v="CIF"/>
    <s v="DOHA-QATAR"/>
    <x v="0"/>
    <s v="30778869925"/>
    <x v="0"/>
    <x v="1"/>
    <s v="GOODRICH GASKET PRIVATE LIMITED"/>
    <s v="AIR FRT"/>
    <s v="COURIER"/>
    <s v="CHENNAI-INDIA"/>
    <s v="COURIER"/>
    <s v="GAC-QATAR"/>
    <x v="217"/>
    <s v="AIR FRT"/>
    <s v="AIR FRT"/>
    <n v="8"/>
    <n v="12.5"/>
    <s v="PIECES"/>
    <n v="1"/>
    <s v="ISK STYLE-GASKET WITH 316 STEEL CORE"/>
    <s v="NO"/>
    <s v="DC/SE/242000158"/>
    <s v="Z2024KEBWT0634-B01"/>
    <s v="COOEC OFFICE"/>
    <s v="1 BOX"/>
    <s v="USD"/>
    <n v="2.5"/>
    <s v="COOEC-QATAR"/>
    <s v="NA"/>
    <s v="NA"/>
    <n v="-203"/>
    <d v="2026-02-05T00:00:00"/>
    <x v="1"/>
    <x v="2"/>
    <d v="2026-01-22T00:00:00"/>
    <n v="3.64"/>
    <n v="0"/>
    <m/>
    <n v="0"/>
    <n v="0"/>
    <n v="0"/>
    <n v="0"/>
    <n v="251"/>
    <x v="2"/>
    <s v="5SI60033784729-1"/>
    <d v="2026-02-15T00:00:00"/>
    <m/>
    <n v="-649"/>
    <x v="2"/>
    <x v="2"/>
    <x v="8"/>
  </r>
  <r>
    <n v="491"/>
    <s v="SCN-ISND-AHSZ-V2-11R-QS-RE"/>
    <s v="CIF"/>
    <s v="RAS LAFFAN"/>
    <x v="0"/>
    <s v="COSU6438013310"/>
    <x v="2"/>
    <x v="2"/>
    <s v="CANCELLED"/>
    <s v="GAC"/>
    <s v="BY ROAD"/>
    <s v="KSA"/>
    <m/>
    <s v="GAC-QATAR"/>
    <x v="178"/>
    <m/>
    <s v="TRAILER"/>
    <n v="176"/>
    <n v="178.60000000000002"/>
    <s v="PIECES"/>
    <n v="3.92"/>
    <s v="SAFETY HELMETS, SHOES, CLOTHES"/>
    <s v="YES"/>
    <s v="SCN-ISND-AHSZ-V2-11"/>
    <n v="6600043083"/>
    <s v="OFFSHORE"/>
    <s v="10 CARTONS PPE ITEMS_RE-EXPORT TO KSA FROM VSL DEJIAN V2"/>
    <s v="CNY"/>
    <n v="32867.300000000003"/>
    <s v="COOEC-CHINA"/>
    <s v="NA"/>
    <s v="NA"/>
    <n v="-224"/>
    <d v="2026-01-15T00:00:00"/>
    <x v="1"/>
    <x v="2"/>
    <d v="2026-01-15T00:00:00"/>
    <n v="0.51129000000000002"/>
    <n v="16804.721817000001"/>
    <m/>
    <n v="0"/>
    <n v="16804.721817000001"/>
    <n v="840.2360908500001"/>
    <n v="0"/>
    <n v="1840"/>
    <x v="1"/>
    <s v="NA"/>
    <m/>
    <m/>
    <m/>
    <x v="2"/>
    <x v="3"/>
    <x v="8"/>
  </r>
  <r>
    <n v="492"/>
    <s v="SCN-ISND-WL-SP-25A-CQ"/>
    <s v="CIP"/>
    <s v="SHANGHAI, CHINA"/>
    <x v="0"/>
    <s v="3709990631"/>
    <x v="0"/>
    <x v="1"/>
    <s v="SINOSEA MARINE SERVICES &amp; TRADING LIMITED"/>
    <s v="DHL"/>
    <s v="COURIER"/>
    <s v="HAMAD AIR PORT"/>
    <s v="COURIER"/>
    <s v="GAC-QATAR"/>
    <x v="218"/>
    <s v="AIR FRT"/>
    <s v="AIR FRT"/>
    <n v="197"/>
    <n v="6"/>
    <s v="PIECES"/>
    <n v="0.4"/>
    <s v="SPARE PARTS FOR VSL WEILI"/>
    <s v="NO"/>
    <s v="D04607001/WILIS025034"/>
    <s v="SPARE PARTS"/>
    <s v="GAC_WH (ST.24)"/>
    <s v="1 BOX"/>
    <s v="USD"/>
    <n v="196.35"/>
    <s v="GULF AGENCY QATAR WLL"/>
    <s v="NA"/>
    <s v="NA"/>
    <n v="-221"/>
    <d v="2026-01-18T00:00:00"/>
    <x v="0"/>
    <x v="4"/>
    <d v="2026-01-19T00:00:00"/>
    <n v="3.64"/>
    <n v="714.71400000000006"/>
    <m/>
    <n v="0"/>
    <n v="714.71400000000006"/>
    <n v="35.735700000000001"/>
    <n v="0"/>
    <n v="286"/>
    <x v="2"/>
    <s v="5AIC30038717418"/>
    <d v="2026-01-18T00:00:00"/>
    <m/>
    <n v="-650"/>
    <x v="2"/>
    <x v="3"/>
    <x v="3"/>
  </r>
  <r>
    <n v="493"/>
    <s v="SCN-ISND-0444A-FQ"/>
    <s v="CIP"/>
    <s v="JAKARTA AIR PORT, INDONESIA"/>
    <x v="0"/>
    <s v="157-09970192"/>
    <x v="0"/>
    <x v="1"/>
    <s v="HAIXIANG INTERNATIONAL TRADING (HK) LTD."/>
    <s v="QR"/>
    <s v="QR-0955"/>
    <s v="HAMAD AIR PORT"/>
    <s v="QR-0955"/>
    <s v="GAC-QATAR"/>
    <x v="199"/>
    <s v="AIR FRT"/>
    <s v="AIR FRT"/>
    <n v="7"/>
    <n v="117"/>
    <s v="PIECES"/>
    <n v="1.2536349999999998"/>
    <s v="BIOLOGICAL PROBES,CORROSION COUPONS AND ACCESSORY"/>
    <s v="NO"/>
    <s v="2024-EXP-10-006-INVKS"/>
    <s v="Z2024KEBWT0781"/>
    <s v="GAC_WH (ST.24)"/>
    <s v="2 WOODEN BOXES"/>
    <s v="USD"/>
    <n v="1000"/>
    <s v="COOEC-QATAR"/>
    <s v="NA"/>
    <s v="NA"/>
    <n v="-200"/>
    <d v="2026-02-08T00:00:00"/>
    <x v="0"/>
    <x v="4"/>
    <d v="2026-02-11T00:00:00"/>
    <n v="3.64"/>
    <n v="3640"/>
    <m/>
    <n v="0"/>
    <n v="3640"/>
    <n v="182"/>
    <n v="0"/>
    <n v="1082"/>
    <x v="2"/>
    <s v="5AI51039228125"/>
    <d v="2026-02-09T00:00:00"/>
    <m/>
    <m/>
    <x v="2"/>
    <x v="2"/>
    <x v="6"/>
  </r>
  <r>
    <n v="494"/>
    <s v="SCN-ISND-WL-SP-44A-CQ"/>
    <s v="CIF"/>
    <s v="ShenZhen,CHINA"/>
    <x v="0"/>
    <s v="157-41277154"/>
    <x v="0"/>
    <x v="1"/>
    <s v="SHENZHEN JIYOULNG IMPORT &amp; EXPORT CO.,LTD"/>
    <s v="QR"/>
    <s v="QR-8469"/>
    <s v="HAMAD AIR PORT"/>
    <s v="QR-8469"/>
    <s v="GAC-QATAR"/>
    <x v="206"/>
    <s v="AIR FRT"/>
    <s v="AIR FRT"/>
    <n v="4"/>
    <n v="100"/>
    <s v="PIECES"/>
    <n v="0.4"/>
    <s v="SPARE PARTS FOR VSL WEILI"/>
    <s v="YES"/>
    <s v="WILIP025159"/>
    <s v="SPARE PARTS"/>
    <s v="GAC_WH (ST.24)"/>
    <s v="3 PACKAGES"/>
    <s v="USD"/>
    <n v="1669"/>
    <s v="GULF AGENCY QATAR WLL"/>
    <s v="NA"/>
    <s v="NA"/>
    <n v="-217"/>
    <d v="2026-01-22T00:00:00"/>
    <x v="0"/>
    <x v="4"/>
    <d v="2026-01-24T00:00:00"/>
    <n v="3.64"/>
    <n v="6075.16"/>
    <m/>
    <n v="0"/>
    <n v="6075.16"/>
    <n v="303.75799999999998"/>
    <n v="0"/>
    <n v="1204"/>
    <x v="2"/>
    <s v="5AI51038812101"/>
    <d v="2026-01-22T00:00:00"/>
    <m/>
    <m/>
    <x v="2"/>
    <x v="3"/>
    <x v="3"/>
  </r>
  <r>
    <n v="495"/>
    <s v="SCN-RUYA 09-0057S-CQ"/>
    <s v="CIF"/>
    <s v="TIANJIN, CHINA"/>
    <x v="1"/>
    <s v="YMJAZ226067991"/>
    <x v="0"/>
    <x v="0"/>
    <s v="OFFSHORE OIL ENGINEERING CO. ,LTD."/>
    <s v="YML"/>
    <s v="HMM GAON"/>
    <s v="HAMAD PORT"/>
    <s v="021W"/>
    <s v="GAC-QATAR"/>
    <x v="219"/>
    <s v="1x20'GP"/>
    <s v="YMMU1053358"/>
    <n v="243"/>
    <n v="10060"/>
    <s v="PIECES"/>
    <n v="12.212000000000002"/>
    <s v="SLINGS, SCHACKELS, CONNECTIN LINKS &amp; CHAINS"/>
    <s v="YES"/>
    <s v="SCN-RUYA-0123-CNQA"/>
    <n v="4600001157"/>
    <s v="SPEM OY_RLIC (N20)"/>
    <s v="5 PALLETS (12 PKGS)"/>
    <s v="USD"/>
    <n v="89704.22"/>
    <s v="COOEC-QATAR"/>
    <s v="NA"/>
    <s v="NA"/>
    <n v="-185"/>
    <d v="2026-02-23T00:00:00"/>
    <x v="0"/>
    <x v="7"/>
    <d v="2026-02-25T00:00:00"/>
    <n v="3.64"/>
    <n v="326523.36080000002"/>
    <m/>
    <n v="0"/>
    <n v="326523.36080000002"/>
    <n v="16326.168040000002"/>
    <n v="0"/>
    <n v="21726"/>
    <x v="2"/>
    <s v="5SI60039540614"/>
    <d v="2026-02-23T00:00:00"/>
    <m/>
    <m/>
    <x v="2"/>
    <x v="2"/>
    <x v="3"/>
  </r>
  <r>
    <n v="496"/>
    <s v="SCN-ISND-WL-SP-45A-CQ"/>
    <s v="CIF"/>
    <s v="SHANGHAI, CHINA"/>
    <x v="0"/>
    <s v="888008169084"/>
    <x v="0"/>
    <x v="1"/>
    <s v="SINOSEA MARINE SERVICES &amp; TRADING LIMITED"/>
    <s v="FEDEX"/>
    <s v="COURIER"/>
    <s v="HAMAD AIR PORT"/>
    <s v="COURIER"/>
    <s v="GAC-QATAR"/>
    <x v="220"/>
    <s v="AIR FRT"/>
    <s v="AIR FRT"/>
    <n v="20"/>
    <n v="3.5"/>
    <s v="PIECES"/>
    <n v="0.01"/>
    <s v="INK CARTRIDGES"/>
    <s v="NO"/>
    <s v="WILIS025035-A"/>
    <s v="SPARE PARTS"/>
    <s v="ON BOARD WEILI"/>
    <s v="1 BOX VIA COURIER"/>
    <s v="USD"/>
    <n v="340.6"/>
    <s v="GULF AGENCY QATAR WLL"/>
    <s v="NA"/>
    <s v="NA"/>
    <n v="-212"/>
    <d v="2026-01-27T00:00:00"/>
    <x v="0"/>
    <x v="4"/>
    <d v="2026-01-28T00:00:00"/>
    <n v="3.64"/>
    <n v="1239.7840000000001"/>
    <m/>
    <n v="0"/>
    <n v="1239.7840000000001"/>
    <n v="0"/>
    <n v="0"/>
    <n v="250"/>
    <x v="2"/>
    <s v="5AIC51038861602"/>
    <d v="2026-01-27T00:00:00"/>
    <m/>
    <n v="-650"/>
    <x v="2"/>
    <x v="3"/>
    <x v="3"/>
  </r>
  <r>
    <n v="497"/>
    <s v="SCN-ISND-WL-SP-46S-FQ"/>
    <s v="CIF"/>
    <s v="SINGAPORE "/>
    <x v="0"/>
    <s v="P/SINHMDSE112178-10"/>
    <x v="0"/>
    <x v="0"/>
    <s v="AQUAMAN SHIPPING &amp; TRADING INC."/>
    <s v="CONSOLE SHIPPING"/>
    <s v="KMTC MUNDRA"/>
    <s v="HAMAD PORT"/>
    <s v="2601W"/>
    <s v="GAC-QATAR"/>
    <x v="221"/>
    <s v="LCL"/>
    <s v="LCL"/>
    <n v="100"/>
    <n v="2708"/>
    <s v="PIECES"/>
    <n v="3.6549999999999998"/>
    <s v="WOODEN DECK"/>
    <s v="NO"/>
    <s v="WILIS025035-S"/>
    <s v="SPARE PARTS"/>
    <s v="NA"/>
    <s v="2 PALLETS"/>
    <s v="USD"/>
    <n v="10154"/>
    <s v="GULF AGENCY QATAR WLL"/>
    <s v="NA"/>
    <s v="NA"/>
    <n v="-155"/>
    <d v="2026-03-25T00:00:00"/>
    <x v="0"/>
    <x v="4"/>
    <d v="2026-03-30T00:00:00"/>
    <n v="3.64"/>
    <n v="36960.559999999998"/>
    <m/>
    <n v="0"/>
    <n v="36960.559999999998"/>
    <n v="1848.028"/>
    <n v="221.76335999999998"/>
    <n v="3298"/>
    <x v="2"/>
    <s v="5SI60039835369"/>
    <d v="2026-03-29T00:00:00"/>
    <m/>
    <n v="50"/>
    <x v="2"/>
    <x v="4"/>
    <x v="12"/>
  </r>
  <r>
    <n v="498"/>
    <s v="SCN-ISND-0310A-FC-03"/>
    <s v="FOB"/>
    <s v="QINGDAO, CHINA"/>
    <x v="0"/>
    <s v="CANCELLED"/>
    <x v="0"/>
    <x v="1"/>
    <s v="CANCELLED"/>
    <s v="QR"/>
    <s v="PENDING"/>
    <s v="HAMAD AIR PORT"/>
    <s v="PENDING"/>
    <s v="GAC-QATAR"/>
    <x v="203"/>
    <s v="AIR FRT"/>
    <s v="AIR FRT"/>
    <n v="145"/>
    <n v="112"/>
    <s v="PIECES"/>
    <n v="0.41"/>
    <s v="SPECIAL TOOLS (FLANGE), KIT OF BALL VALVE"/>
    <s v="NO"/>
    <s v="SCN-ISND-0310A-FC-03-RE"/>
    <s v="NA"/>
    <s v="GAC_WH (ST.24)"/>
    <s v="2 WOODEN BOXES"/>
    <s v="EUR"/>
    <n v="6962"/>
    <s v="COOEC-QATAR"/>
    <s v="NA"/>
    <s v="NA"/>
    <n v="-210"/>
    <d v="2026-01-29T00:00:00"/>
    <x v="1"/>
    <x v="2"/>
    <d v="2026-01-29T00:00:00"/>
    <m/>
    <n v="0"/>
    <m/>
    <n v="0"/>
    <n v="0"/>
    <n v="0"/>
    <n v="0"/>
    <m/>
    <x v="1"/>
    <s v="NA"/>
    <m/>
    <m/>
    <m/>
    <x v="2"/>
    <x v="3"/>
    <x v="3"/>
  </r>
  <r>
    <n v="499"/>
    <s v="SCN-ISND-0447A-FQ"/>
    <s v="CIF"/>
    <s v="HONG KONG"/>
    <x v="0"/>
    <s v="157-79540473"/>
    <x v="0"/>
    <x v="1"/>
    <s v="HKK INSTRUMENTATION TECHNOLOGIES CO LTD"/>
    <s v="QA"/>
    <s v="QR-8417"/>
    <s v="HAMAD AIR PORT"/>
    <s v="QR-8417"/>
    <s v="GAC-QATAR"/>
    <x v="203"/>
    <s v="AIR FRT"/>
    <s v="AIR FRT"/>
    <n v="194"/>
    <n v="17"/>
    <s v="EACH"/>
    <n v="0.12"/>
    <s v="CONNECTORS, FILTERS"/>
    <s v="YES"/>
    <s v="260009"/>
    <s v="CGHTZX202511014787"/>
    <s v="GAC_WH (ST.24)"/>
    <s v="1 WOODEN CASE"/>
    <s v="USD"/>
    <n v="11724.78"/>
    <s v="COOEC-QATAR"/>
    <s v="NA"/>
    <s v="NA"/>
    <n v="-210"/>
    <d v="2026-01-29T00:00:00"/>
    <x v="0"/>
    <x v="4"/>
    <d v="2026-01-31T00:00:00"/>
    <n v="3.64"/>
    <n v="42678.199200000003"/>
    <m/>
    <n v="0"/>
    <n v="42678.199200000003"/>
    <n v="2133.9099600000004"/>
    <n v="0"/>
    <n v="3534"/>
    <x v="2"/>
    <s v="5AI51038960683"/>
    <d v="2026-01-29T00:00:00"/>
    <m/>
    <m/>
    <x v="2"/>
    <x v="3"/>
    <x v="10"/>
  </r>
  <r>
    <n v="500"/>
    <s v="SCN-RUYA 09-0058S-CQ-01"/>
    <s v="CIF"/>
    <s v="SHANGHAI, CHINA"/>
    <x v="1"/>
    <s v="YMJAZ226067454/FNR2601045"/>
    <x v="0"/>
    <x v="0"/>
    <s v="ROC-MASTER PIPING SOLUTIONS LTD."/>
    <s v="YML"/>
    <s v="HMM GAON"/>
    <s v="HAMAD PORT"/>
    <s v="0021W"/>
    <s v="GAC-QATAR"/>
    <x v="219"/>
    <s v="NA"/>
    <s v="NA"/>
    <n v="2"/>
    <n v="359"/>
    <s v="PIECES"/>
    <n v="0.37"/>
    <s v="FLANGES"/>
    <s v="YES"/>
    <s v="RM2409066-20"/>
    <s v="Z2024SFLXBWO1002"/>
    <s v="DIME DOHA"/>
    <s v="1 WOODEN BOX (0058S-CQ-01 &amp; 02- ONE MBL/CONTAINER)"/>
    <s v="USD"/>
    <n v="2571.42"/>
    <s v="COOEC-QATAR"/>
    <s v="NA"/>
    <s v="NA"/>
    <n v="-185"/>
    <d v="2026-02-23T00:00:00"/>
    <x v="0"/>
    <x v="20"/>
    <d v="2026-02-24T00:00:00"/>
    <n v="3.64"/>
    <n v="9359.9688000000006"/>
    <m/>
    <n v="0"/>
    <n v="9359.9688000000006"/>
    <n v="467.99844000000007"/>
    <n v="0"/>
    <n v="6943"/>
    <x v="2"/>
    <s v="5SI60039540478"/>
    <d v="2026-02-23T00:00:00"/>
    <m/>
    <n v="5575"/>
    <x v="2"/>
    <x v="2"/>
    <x v="3"/>
  </r>
  <r>
    <n v="501"/>
    <s v="SCN-RUYA 09-0058S-CQ-02"/>
    <s v="CIF"/>
    <s v="SHANGHAI, CHINA"/>
    <x v="1"/>
    <s v="YMJAZ226067454/FNR2601046"/>
    <x v="0"/>
    <x v="0"/>
    <s v="OFFSHORE OIL ENGINEERING CO.,LTD"/>
    <s v="YML"/>
    <s v="HMM GAON"/>
    <s v="HAMAD PORT"/>
    <s v="0021W"/>
    <s v="GAC-QATAR"/>
    <x v="219"/>
    <s v="1x40'GP"/>
    <s v="TGHU5066991"/>
    <n v="511"/>
    <n v="24793.91"/>
    <s v="PIECES"/>
    <n v="2.9830999999999999"/>
    <s v="BOLTS, NUTS, STEEL PLATES"/>
    <s v="YES"/>
    <s v="SCN-RUYA-0122-CNQA"/>
    <s v="Z2024SFLXBWO1002"/>
    <s v="MILAHA_SHIPYARD (MIC)"/>
    <s v="14 PACKAGES (0058S-CQ-01 &amp; 02- ONE MBL/CONTAINER)"/>
    <s v="USD"/>
    <n v="24315.55"/>
    <s v="COOEC-QATAR"/>
    <s v="NA"/>
    <s v="NA"/>
    <n v="-185"/>
    <d v="2026-02-23T00:00:00"/>
    <x v="0"/>
    <x v="19"/>
    <d v="2026-02-24T00:00:00"/>
    <n v="3.64"/>
    <n v="88508.601999999999"/>
    <m/>
    <n v="0"/>
    <n v="88508.601999999999"/>
    <n v="4425.4301000000005"/>
    <n v="0"/>
    <n v="5825"/>
    <x v="2"/>
    <s v="5SI60039540478"/>
    <d v="2026-02-23T00:00:00"/>
    <m/>
    <m/>
    <x v="2"/>
    <x v="2"/>
    <x v="3"/>
  </r>
  <r>
    <n v="502"/>
    <s v="SCN-ISND-0455R-QQ"/>
    <s v="CIF"/>
    <s v="DOHA-QATAR"/>
    <x v="0"/>
    <s v="DOH0002993"/>
    <x v="0"/>
    <x v="2"/>
    <s v="PROSERV/JDR CABLE SYSTEMS LTD"/>
    <s v="NA"/>
    <s v="BY ROAD"/>
    <s v="NA"/>
    <s v="NA"/>
    <s v="GAC-QATAR"/>
    <x v="220"/>
    <s v="ROAD"/>
    <s v="ROAD"/>
    <n v="3"/>
    <n v="2480"/>
    <s v="PIECES"/>
    <n v="15.52"/>
    <s v="HYDRAULIC JUNCTION BOXES"/>
    <s v="YES"/>
    <s v="DN:DOH0002993"/>
    <s v="Z2024KELXBNT0307"/>
    <s v="GAC_WH (ST.24)"/>
    <s v="3 WOODEN BOXES"/>
    <s v="GBP"/>
    <n v="214971"/>
    <s v="COOEC-QATAR"/>
    <s v="NA"/>
    <s v="NA"/>
    <n v="-212"/>
    <d v="2026-01-27T00:00:00"/>
    <x v="0"/>
    <x v="4"/>
    <d v="2026-01-27T00:00:00"/>
    <m/>
    <n v="0"/>
    <m/>
    <n v="0"/>
    <n v="0"/>
    <n v="0"/>
    <n v="0"/>
    <m/>
    <x v="1"/>
    <s v="NA"/>
    <m/>
    <m/>
    <m/>
    <x v="2"/>
    <x v="3"/>
    <x v="8"/>
  </r>
  <r>
    <n v="503"/>
    <s v="SCN-ISND-0428S-FQ"/>
    <s v="CIF"/>
    <s v="LONDONG GATEWAY, UK"/>
    <x v="0"/>
    <s v="GTY0020435"/>
    <x v="0"/>
    <x v="0"/>
    <s v="JDR CABLE SYSTEM LTD."/>
    <s v="MAERSK"/>
    <s v="VANCOUVER EXPRESS/BSG BIMINI"/>
    <s v="SALAH PORT, OMAN"/>
    <s v="605E/612N"/>
    <s v="GAC-QATAR"/>
    <x v="222"/>
    <s v="09x40'HQ, 2x40'OT"/>
    <s v="MAEU4051261,MAEU4056601,MRKU2053240,MRKU5831844,MRKU6451664,MRSU3021908,MRSU3549747,MRSU4559673,MRSU4911336,MRSU5591900,MRSU5591900"/>
    <n v="73"/>
    <n v="90187.5"/>
    <s v="PIECES"/>
    <n v="262.43400000000003"/>
    <s v="UMBILICALS, CLAMPS, ADAPTORS, ACCESSORIES"/>
    <s v="YES"/>
    <s v="112145-12"/>
    <m/>
    <s v="GAC_WH (ST.24)"/>
    <s v="73 CRATES UMBILICAL_11 CNTRS_OFFLOADED AT SALAH PORT, OMAN &amp; BY ROAD WILL DELIVER TO QATATR"/>
    <s v="GBP"/>
    <n v="2941183.83"/>
    <s v="COOEC-QATAR"/>
    <s v="NA"/>
    <s v="NA"/>
    <n v="-129"/>
    <d v="2026-04-20T00:00:00"/>
    <x v="0"/>
    <x v="4"/>
    <d v="2026-04-20T00:00:00"/>
    <n v="4.8175400000000002"/>
    <n v="14169270.7483782"/>
    <n v="0"/>
    <n v="0"/>
    <n v="10448328.298378199"/>
    <n v="522416.41491891001"/>
    <n v="0"/>
    <n v="610082"/>
    <x v="2"/>
    <s v="5LI41040204722_x000a_5LI41040304335"/>
    <s v="20/04/2026_x000a_25/04/2026"/>
    <m/>
    <n v="2879"/>
    <x v="2"/>
    <x v="5"/>
    <x v="9"/>
  </r>
  <r>
    <n v="504"/>
    <s v="SCN-ISND-0439S-FQ"/>
    <s v="CIF"/>
    <s v="PORT KLANG, MALAYSIA"/>
    <x v="0"/>
    <s v="AYN1321763"/>
    <x v="0"/>
    <x v="0"/>
    <s v="MS TIME SDN BHD"/>
    <s v="CMA-CGM"/>
    <s v="CMA CGM CHILE"/>
    <s v="HAMAD PORT"/>
    <s v="0MDG4E1MA"/>
    <s v="GAC-QATAR"/>
    <x v="223"/>
    <s v="1x40'HQ"/>
    <s v="CMAU3602500"/>
    <n v="22"/>
    <n v="2259"/>
    <s v="CASES"/>
    <n v="48.46"/>
    <s v="PALLET TRUCK, PORTABLE PLATFORM, TROLLEYS, FRAMES, TRIPODS"/>
    <s v="YES"/>
    <s v="IV260204"/>
    <s v="Z2024KEBWT0670"/>
    <s v="GAC_WH (ST.24)"/>
    <s v="9 WOODEN CASES"/>
    <s v="USD"/>
    <n v="125350"/>
    <s v="COOEC-QATAR"/>
    <s v="NA"/>
    <s v="NA"/>
    <n v="-120"/>
    <d v="2026-04-29T00:00:00"/>
    <x v="0"/>
    <x v="4"/>
    <d v="2026-05-02T00:00:00"/>
    <n v="3.64"/>
    <n v="456274"/>
    <n v="0"/>
    <n v="0"/>
    <n v="456274"/>
    <n v="22813.7"/>
    <n v="5000"/>
    <n v="28214"/>
    <x v="2"/>
    <s v="5SI60040435686"/>
    <d v="2026-05-02T00:00:00"/>
    <m/>
    <m/>
    <x v="2"/>
    <x v="5"/>
    <x v="4"/>
  </r>
  <r>
    <n v="505"/>
    <s v="SCN-ISND-0450S-CQ-01 &amp; 02"/>
    <s v="FOB"/>
    <s v="QINGDAO, CHINA"/>
    <x v="0"/>
    <s v="QGD2626396"/>
    <x v="0"/>
    <x v="0"/>
    <s v="OFFSHORE OIL ENGINEERING CO. ,LTD"/>
    <s v="CMA-CGM"/>
    <s v="CMA CGM CHILE"/>
    <s v="HAMAD PORT"/>
    <s v="0MDG3W1MA"/>
    <s v="GAC-QATAR"/>
    <x v="224"/>
    <s v="1x20'GP"/>
    <s v="CMAU0495054"/>
    <n v="482"/>
    <n v="1439.74"/>
    <s v="PIECES"/>
    <n v="4.4000000000000004"/>
    <s v="GASKETS, BOLTS, FLANGES, ELBOWS"/>
    <s v="YES"/>
    <s v="SCN-ISND-0450S-CQ"/>
    <s v="GC21110900"/>
    <s v="GAC_WH (ST.24)"/>
    <s v="4 PACKAGES (2 CIPLs)"/>
    <s v="USD"/>
    <n v="95866.422479999994"/>
    <s v="COOEC-QATAR"/>
    <s v="NA"/>
    <s v="NA"/>
    <n v="-104"/>
    <d v="2026-05-15T00:00:00"/>
    <x v="0"/>
    <x v="4"/>
    <d v="2026-05-18T00:00:00"/>
    <n v="3.64"/>
    <n v="348953.77782720001"/>
    <n v="17640"/>
    <n v="3584.0881782719998"/>
    <n v="361992.906005472"/>
    <n v="18099.645300273602"/>
    <n v="5000"/>
    <n v="24150"/>
    <x v="2"/>
    <s v="5SI60040745102"/>
    <d v="2026-05-17T00:00:00"/>
    <m/>
    <n v="650"/>
    <x v="2"/>
    <x v="6"/>
    <x v="3"/>
  </r>
  <r>
    <n v="506"/>
    <s v="SCN-ISND-0451A-CQ-01"/>
    <s v="FOB"/>
    <s v="QINGDAO, CHINA"/>
    <x v="0"/>
    <s v="157-41992042"/>
    <x v="0"/>
    <x v="1"/>
    <s v="OFFSHORE OIL ENGINEERING CO. ,LTD"/>
    <s v="DHL"/>
    <s v="QR-0871"/>
    <s v="HAMAD PORT"/>
    <s v="QR-0871"/>
    <s v="GAC-QATAR"/>
    <x v="225"/>
    <s v="AIR FRT"/>
    <s v="AIR FRT"/>
    <n v="1"/>
    <n v="120"/>
    <s v="PIECES"/>
    <n v="1.03"/>
    <s v="WELD REDUCERS- PIPE FITTINGS"/>
    <s v="NO"/>
    <s v="SCN-ISND-0451A-CQ-01"/>
    <s v="GC21110900"/>
    <s v="QSTS"/>
    <s v="1 PALLET"/>
    <s v="CNY"/>
    <n v="9178.7499999999982"/>
    <s v="COOEC-QATAR"/>
    <s v="BF"/>
    <s v="BF"/>
    <n v="-57"/>
    <d v="2026-07-01T00:00:00"/>
    <x v="0"/>
    <x v="1"/>
    <d v="2026-07-02T00:00:00"/>
    <n v="0.53630999999999995"/>
    <n v="4922.6554124999984"/>
    <n v="42432"/>
    <n v="276.79361332499997"/>
    <n v="27956.154945824997"/>
    <n v="1397.8077472912501"/>
    <n v="500"/>
    <n v="2298"/>
    <x v="2"/>
    <s v="5AI51041635420"/>
    <d v="2026-07-01T00:00:00"/>
    <m/>
    <m/>
    <x v="2"/>
    <x v="8"/>
    <x v="3"/>
  </r>
  <r>
    <n v="507"/>
    <s v="SCN-ISND-0457S-CQ"/>
    <s v="FOB"/>
    <s v="QINGDAO, CHINA"/>
    <x v="0"/>
    <s v="YMJAZ240192482"/>
    <x v="0"/>
    <x v="0"/>
    <s v="OFFSHORE OIL ENGINEERING CO. ,LTD"/>
    <s v="WORLD WIDE LOGISTICS"/>
    <s v="HMM PERIDOT"/>
    <s v="HAMAD PORT"/>
    <s v="008W"/>
    <s v="GAC-QATAR"/>
    <x v="226"/>
    <s v="3x40'HQ, 1x20'GP"/>
    <s v="GCXU6352378,TCNU1861729,YMLU3626460,YMMU6155389"/>
    <n v="692"/>
    <n v="41369.589999999997"/>
    <s v="PIECES"/>
    <n v="94.496099999999998"/>
    <s v="BOW SHACKELS, STEEL WIRE ROPES"/>
    <s v="YES"/>
    <s v="SCN-ISND-0457S-CQ"/>
    <s v="GC21110900"/>
    <s v="SPEM OY_RLIC (N20)"/>
    <s v="16 WOODEN BOXES, 36 PACKAGES"/>
    <s v="CNY"/>
    <n v="901168.49"/>
    <s v="COOEC-QATAR"/>
    <s v="NA"/>
    <s v="NA"/>
    <n v="-70"/>
    <d v="2026-06-18T00:00:00"/>
    <x v="0"/>
    <x v="7"/>
    <d v="2026-06-24T00:00:00"/>
    <n v="0.53717999999999999"/>
    <n v="484089.68945820001"/>
    <n v="71640"/>
    <n v="5225.7326465820006"/>
    <n v="527798.99730478204"/>
    <n v="26389.949865239105"/>
    <n v="5000"/>
    <n v="31940"/>
    <x v="2"/>
    <s v="5SI60041496761"/>
    <d v="2026-06-23T00:00:00"/>
    <m/>
    <n v="150"/>
    <x v="2"/>
    <x v="7"/>
    <x v="3"/>
  </r>
  <r>
    <n v="508"/>
    <s v="SCN-ISND-0458A-CQ"/>
    <s v="FOB"/>
    <s v="SHANGHAI, CHINA"/>
    <x v="0"/>
    <s v="157-54317340"/>
    <x v="0"/>
    <x v="0"/>
    <s v="CANCELLED"/>
    <m/>
    <s v="DE BO 2"/>
    <s v="HAMAD AIR PORT"/>
    <m/>
    <s v="GAC-QATAR"/>
    <x v="227"/>
    <s v="AIR FRT"/>
    <s v="AIR FRT"/>
    <n v="724"/>
    <n v="271"/>
    <s v="PIECES"/>
    <n v="2.14"/>
    <s v="STEEL CABLES, ELECTRICAL ACCESSORIES,EXPLOSION-PROOF STAINLESS STEEL THREADED REDUCERS"/>
    <s v="YES"/>
    <s v="SCN-ISND-0458A-CQ"/>
    <s v="GC21110900"/>
    <s v="GAC_WH (ST.24)"/>
    <s v="2 WOODEN BOXES"/>
    <s v="USD"/>
    <n v="65796.760000000009"/>
    <s v="COOEC-QATAR"/>
    <s v="NA"/>
    <s v="NA"/>
    <n v="-27"/>
    <d v="2026-07-31T00:00:00"/>
    <x v="1"/>
    <x v="2"/>
    <d v="2026-07-31T00:00:00"/>
    <n v="3.64"/>
    <n v="239500.20640000005"/>
    <n v="0"/>
    <n v="2395.0020640000007"/>
    <n v="241895.20846400005"/>
    <n v="12094.760423200003"/>
    <n v="1437.0012384000004"/>
    <n v="14595"/>
    <x v="1"/>
    <s v="NA"/>
    <m/>
    <m/>
    <m/>
    <x v="2"/>
    <x v="8"/>
    <x v="3"/>
  </r>
  <r>
    <n v="509"/>
    <s v="SCN-ISND-0460A-FQ"/>
    <s v="CIF"/>
    <s v="HEATHROW, UK"/>
    <x v="0"/>
    <s v="157-67896802/GTY0020520"/>
    <x v="0"/>
    <x v="1"/>
    <s v="JDR CABLE SYSTEM LTD."/>
    <s v="QA"/>
    <s v="QR-0006"/>
    <s v="HAMAD AIR PORT"/>
    <s v="QR-0006"/>
    <s v="GAC-QATAR"/>
    <x v="228"/>
    <s v="AIR FRT"/>
    <s v="AIR FRT"/>
    <n v="9"/>
    <n v="447"/>
    <s v="PIECES"/>
    <n v="1.542"/>
    <s v="ELECTRICAL AND FIBER OPTIC JUNCTION BOXES (CABLE INSTALLATION EQUIPMENT)"/>
    <s v="YES"/>
    <s v="112145-13"/>
    <s v="Z2024KELXBNT0307"/>
    <s v="GAC_WH (ST.24)"/>
    <s v="2 PACKAGES"/>
    <s v="GBP"/>
    <n v="110186.33"/>
    <s v="COOEC-QATAR"/>
    <s v="NA"/>
    <s v="NA"/>
    <n v="-205"/>
    <d v="2026-02-03T00:00:00"/>
    <x v="0"/>
    <x v="4"/>
    <d v="2026-02-07T00:00:00"/>
    <n v="4.9660500000000001"/>
    <n v="547190.82409650006"/>
    <m/>
    <n v="0"/>
    <n v="547190.82409650006"/>
    <n v="27359.541204825004"/>
    <n v="0"/>
    <n v="32760"/>
    <x v="2"/>
    <s v="5AI51039115761"/>
    <d v="2026-02-05T00:00:00"/>
    <m/>
    <m/>
    <x v="2"/>
    <x v="2"/>
    <x v="9"/>
  </r>
  <r>
    <n v="510"/>
    <s v="SCN-ISND-WL-SP-47A-CQ"/>
    <s v="CIP"/>
    <s v="SHANGHAI, CHINA"/>
    <x v="0"/>
    <n v="20490004659"/>
    <x v="0"/>
    <x v="1"/>
    <s v="SHANGHAI YUHONG"/>
    <s v="GULF EXPRESS"/>
    <s v="AIR FRT"/>
    <s v="HAMAD AIR PORT"/>
    <s v="COURIER"/>
    <s v="GAC-QATAR"/>
    <x v="199"/>
    <s v="AIR FRT"/>
    <s v="AIR FRT"/>
    <n v="1"/>
    <n v="8.15"/>
    <s v="PIECES"/>
    <n v="0.02"/>
    <s v="SPARE PARTS FOR VSL WEILI"/>
    <s v="NO"/>
    <s v="WILIP025114/20490006364"/>
    <s v="SPARE PARTS"/>
    <s v="GAC_WH (ST.24)"/>
    <s v="1 PIECE (GAC JOB#  511100545)"/>
    <s v="USD"/>
    <n v="468"/>
    <s v="GULF AGENCY QATAR WLL"/>
    <s v="NA"/>
    <s v="NA"/>
    <n v="-200"/>
    <d v="2026-02-08T00:00:00"/>
    <x v="0"/>
    <x v="4"/>
    <d v="2026-02-11T00:00:00"/>
    <n v="3.64"/>
    <n v="1703.52"/>
    <m/>
    <n v="0"/>
    <n v="1703.52"/>
    <n v="105"/>
    <n v="0"/>
    <n v="105"/>
    <x v="2"/>
    <s v="NA"/>
    <d v="2026-02-04T00:00:00"/>
    <m/>
    <n v="-900"/>
    <x v="2"/>
    <x v="2"/>
    <x v="3"/>
  </r>
  <r>
    <n v="511"/>
    <s v="SCN-ISND-0432R-QQ"/>
    <s v="CIF"/>
    <s v="DOHA-QATAR"/>
    <x v="0"/>
    <s v="QA-27324001/QA-27324002"/>
    <x v="0"/>
    <x v="2"/>
    <s v="ABB LLC"/>
    <s v="NA"/>
    <s v="BY ROAD"/>
    <s v="NA"/>
    <s v="NA"/>
    <s v="GAC-QATAR"/>
    <x v="229"/>
    <s v="ROAD"/>
    <s v="ROAD"/>
    <n v="2"/>
    <n v="1099"/>
    <s v="PIECES"/>
    <n v="6.62"/>
    <s v="PCS SYSTEM/MARSHALLING CABINETS"/>
    <s v="YES"/>
    <s v="QA-27324001-02-02-06-03-06-001_INV_x000a_QA-27324002-02-02-06-03-06-001_INV"/>
    <s v="Z2024KEBNT0290"/>
    <s v="GAC_WH (ST.24)"/>
    <s v="2 CIPLs"/>
    <s v="GBP"/>
    <n v="214971"/>
    <s v="COOEC-QATAR"/>
    <s v="NA"/>
    <s v="NA"/>
    <n v="-199"/>
    <d v="2026-02-09T00:00:00"/>
    <x v="0"/>
    <x v="4"/>
    <d v="2026-02-09T00:00:00"/>
    <m/>
    <n v="0"/>
    <m/>
    <n v="0"/>
    <n v="0"/>
    <n v="0"/>
    <n v="0"/>
    <m/>
    <x v="1"/>
    <s v="NA"/>
    <m/>
    <m/>
    <m/>
    <x v="2"/>
    <x v="2"/>
    <x v="8"/>
  </r>
  <r>
    <n v="512"/>
    <s v="SCN-ISND-0482A-CQ"/>
    <s v="FOB"/>
    <s v="SHANGHAI, CHINA"/>
    <x v="0"/>
    <s v="157-47448380"/>
    <x v="0"/>
    <x v="1"/>
    <s v="OFFSHORE OIL ENGINEERING CO. ,LTD"/>
    <s v="QA"/>
    <s v="QR-8965"/>
    <s v="HAMAD AIR PORT"/>
    <s v="QR-8965"/>
    <s v="GAC-QATAR"/>
    <x v="230"/>
    <s v="AIR FRT"/>
    <s v="AIR FRT"/>
    <n v="12"/>
    <n v="449"/>
    <s v="PIECES"/>
    <n v="1.56"/>
    <s v="CHANNEL STEEL"/>
    <s v="NO"/>
    <s v="SCN-ISND-0482A-CQ"/>
    <s v="GC21110900"/>
    <s v="QSTS"/>
    <s v="1 WOODEN BOX"/>
    <s v="CNY"/>
    <n v="2934.58"/>
    <s v="COOEC-QATAR"/>
    <s v="NA"/>
    <s v="NA"/>
    <n v="-77"/>
    <d v="2026-06-11T00:00:00"/>
    <x v="0"/>
    <x v="1"/>
    <d v="2026-06-14T00:00:00"/>
    <n v="0.53825999999999996"/>
    <n v="1579.5670307999999"/>
    <n v="18858"/>
    <n v="117.30074110800001"/>
    <n v="11847.374851908"/>
    <n v="592.36874259540002"/>
    <n v="500"/>
    <n v="1492"/>
    <x v="2"/>
    <s v="5AI51041312246"/>
    <d v="2026-06-13T00:00:00"/>
    <m/>
    <m/>
    <x v="2"/>
    <x v="7"/>
    <x v="3"/>
  </r>
  <r>
    <n v="513"/>
    <s v="SCN-ISND-0461A-CQ-01"/>
    <s v="FCA"/>
    <s v="SHANGHAI, CHINA"/>
    <x v="0"/>
    <s v="XSSEB2602294/157-65334850"/>
    <x v="0"/>
    <x v="1"/>
    <s v="OFFSHORE OIL ENGINEERING CO. ,LTD"/>
    <s v="QA"/>
    <s v="QR-8961"/>
    <s v="HAMAD AIR PORT"/>
    <s v="QR-8961"/>
    <s v="GAC-QATAR"/>
    <x v="231"/>
    <s v="AIR FRT"/>
    <s v="AIR FRT"/>
    <n v="9"/>
    <n v="81"/>
    <s v="PIECES"/>
    <n v="1.03"/>
    <s v="FLAME DETECTORS"/>
    <s v="YES"/>
    <s v="SCN-ISND-0461A-CQ-01"/>
    <s v="GC21110900"/>
    <s v="GAC_WH (ST.24)"/>
    <s v="1 WOODEN BOX"/>
    <s v="USD"/>
    <n v="22950"/>
    <s v="COOEC-QATAR"/>
    <s v="NA"/>
    <s v="NA"/>
    <n v="-195"/>
    <d v="2026-02-13T00:00:00"/>
    <x v="0"/>
    <x v="4"/>
    <d v="2026-02-15T00:00:00"/>
    <n v="3.64"/>
    <n v="83538"/>
    <n v="5970.2232000000004"/>
    <n v="895.08223200000009"/>
    <n v="90403.305432000008"/>
    <n v="4520.1652716000008"/>
    <n v="0"/>
    <n v="5920"/>
    <x v="2"/>
    <s v="5AI51039341872"/>
    <d v="2026-02-14T00:00:00"/>
    <m/>
    <m/>
    <x v="2"/>
    <x v="2"/>
    <x v="3"/>
  </r>
  <r>
    <n v="514"/>
    <s v="SCN-ISND-0461A-CQ-02"/>
    <s v="FCA"/>
    <s v="SHANGHAI, CHINA"/>
    <x v="0"/>
    <s v="XSSEB2602295/157-65334850"/>
    <x v="0"/>
    <x v="1"/>
    <s v="OFFSHORE OIL ENGINEERING CO. ,LTD"/>
    <s v="QA"/>
    <s v="QR-8961"/>
    <s v="HAMAD AIR PORT"/>
    <s v="QR-8961"/>
    <s v="GAC-QATAR"/>
    <x v="231"/>
    <s v="AIR FRT"/>
    <s v="AIR FRT"/>
    <n v="1"/>
    <n v="60"/>
    <s v="PIECES"/>
    <n v="1.03"/>
    <s v="FLAME DETECTORS"/>
    <s v="YES"/>
    <s v="SCN-ISND-0461A-CQ-02"/>
    <s v="GC21110900"/>
    <s v="GAC_WH (ST.24)"/>
    <s v="1 WOODEN BOX"/>
    <s v="USD"/>
    <n v="3200"/>
    <s v="COOEC-QATAR"/>
    <s v="NA"/>
    <s v="NA"/>
    <n v="-195"/>
    <d v="2026-02-13T00:00:00"/>
    <x v="0"/>
    <x v="4"/>
    <d v="2026-02-15T00:00:00"/>
    <n v="3.64"/>
    <n v="11648"/>
    <n v="5970.2232000000004"/>
    <n v="176.182232"/>
    <n v="17794.405432"/>
    <n v="889.72027160000005"/>
    <n v="0"/>
    <n v="1790"/>
    <x v="2"/>
    <s v="5AI51039341945"/>
    <d v="2026-02-14T00:00:00"/>
    <m/>
    <m/>
    <x v="2"/>
    <x v="2"/>
    <x v="3"/>
  </r>
  <r>
    <n v="515"/>
    <s v="SCN-RUYA 09-0059S-CQ"/>
    <s v="CIF"/>
    <s v="ShenZhen,CHINA"/>
    <x v="1"/>
    <s v="YMJAZ226068536"/>
    <x v="1"/>
    <x v="0"/>
    <s v="OFFSHORE OIL ENGINEERING CO. ,LTD."/>
    <s v="YML"/>
    <s v="HMM DAON"/>
    <s v="HAMAD PORT"/>
    <s v="020W"/>
    <s v="GAC-QATAR"/>
    <x v="232"/>
    <s v="1x20'GP"/>
    <s v="YMLU3496177"/>
    <n v="42"/>
    <n v="2660"/>
    <s v="PIECES"/>
    <n v="8.6"/>
    <s v="BALL FLOAT, AIR CONDITIONER"/>
    <s v="YES"/>
    <s v="SCN-RUYA-0126-CNQA"/>
    <n v="4600001157"/>
    <s v="QSTS"/>
    <s v="40 NUDE &amp; 2 WOODEN PACKAGES (TI SHIPMENT)"/>
    <s v="CNY"/>
    <n v="258264.8"/>
    <s v="COOEC-QATAR"/>
    <s v="NA"/>
    <s v="NA"/>
    <n v="-131"/>
    <d v="2026-04-18T00:00:00"/>
    <x v="0"/>
    <x v="1"/>
    <d v="2026-04-21T00:00:00"/>
    <n v="0.52890000000000004"/>
    <n v="136596.25271999999"/>
    <m/>
    <n v="0"/>
    <n v="59236.802719999992"/>
    <n v="2961.8401359999998"/>
    <n v="0"/>
    <n v="2962"/>
    <x v="6"/>
    <s v="5SI60040204172"/>
    <d v="2026-04-20T00:00:00"/>
    <m/>
    <n v="-2900"/>
    <x v="2"/>
    <x v="5"/>
    <x v="3"/>
  </r>
  <r>
    <n v="516"/>
    <s v="SCN-RUYA 09-0060S-CQ"/>
    <s v="CIF"/>
    <s v="ShenZhen,CHINA"/>
    <x v="1"/>
    <s v="YMJAZ226067891"/>
    <x v="0"/>
    <x v="0"/>
    <s v="OFFSHORE OIL ENGINEERING CO. ,LTD."/>
    <s v="YML"/>
    <s v="HMM DAON"/>
    <s v="HAMAD PORT"/>
    <s v="020W"/>
    <s v="GAC-QATAR"/>
    <x v="232"/>
    <s v="1x40'HQ"/>
    <s v="YMLU8698355"/>
    <n v="10"/>
    <n v="7549.82"/>
    <s v="PIECES"/>
    <n v="7.0673492800000002"/>
    <s v="PIPE CLAMP, SPREADER BARS, STEEL WIRE ROPES"/>
    <s v="YES"/>
    <s v="SCN-RUYA-0125-CNQA"/>
    <n v="4600001157"/>
    <s v="QSTS"/>
    <s v="10 PACKAGES"/>
    <s v="USD"/>
    <n v="22935.08"/>
    <s v="COOEC-QATAR"/>
    <s v="NA"/>
    <s v="NA"/>
    <n v="-131"/>
    <d v="2026-04-18T00:00:00"/>
    <x v="0"/>
    <x v="1"/>
    <d v="2026-04-23T00:00:00"/>
    <n v="3.64"/>
    <n v="83483.691200000016"/>
    <m/>
    <n v="0"/>
    <n v="83483.691200000016"/>
    <n v="4174.1845600000006"/>
    <n v="0"/>
    <n v="5574"/>
    <x v="2"/>
    <s v="5SI60040243363"/>
    <d v="2026-04-21T00:00:00"/>
    <m/>
    <m/>
    <x v="2"/>
    <x v="5"/>
    <x v="3"/>
  </r>
  <r>
    <n v="517"/>
    <s v="SCN-RUYA 09-0061S-CQ"/>
    <s v="CIF"/>
    <s v="SHEKOU, CHINA"/>
    <x v="1"/>
    <s v="CSX26SHKHMD007956"/>
    <x v="0"/>
    <x v="0"/>
    <s v="OFFSHORE OIL ENGINEERING CO. ,LTD."/>
    <s v="CSL"/>
    <s v="ESL WASL"/>
    <s v="HAMAD PORT"/>
    <s v="02607W"/>
    <s v="GAC-QATAR"/>
    <x v="233"/>
    <s v="1x20'GP"/>
    <s v="TGCU2323146"/>
    <n v="1743"/>
    <n v="20700.839999999997"/>
    <s v="PIECES"/>
    <n v="16.830000000000002"/>
    <s v="GRATINGS, CLIPS"/>
    <s v="YES"/>
    <s v="SCN-RUYA-0127-CNQA"/>
    <n v="4600001157"/>
    <s v="MILAHA_SHIPYARD (MIC)"/>
    <s v="10 PALLETS + 1 WOODEN BOX"/>
    <s v="CNY"/>
    <n v="127313.01"/>
    <s v="COOEC-QATAR"/>
    <s v="NA"/>
    <s v="NA"/>
    <n v="-124"/>
    <d v="2026-04-25T00:00:00"/>
    <x v="0"/>
    <x v="19"/>
    <d v="2026-04-28T00:00:00"/>
    <n v="0.52890000000000004"/>
    <n v="67335.850988999999"/>
    <n v="0"/>
    <n v="0"/>
    <n v="67335.850988999999"/>
    <n v="3366.79254945"/>
    <n v="1000"/>
    <n v="4767"/>
    <x v="2"/>
    <s v="5SI60040337009"/>
    <d v="2026-04-27T00:00:00"/>
    <m/>
    <m/>
    <x v="2"/>
    <x v="5"/>
    <x v="3"/>
  </r>
  <r>
    <n v="518"/>
    <s v="SCN-ISND-0462R-QQ"/>
    <s v="CIF"/>
    <s v="DOHA-QATAR"/>
    <x v="0"/>
    <s v="DOH0002993"/>
    <x v="0"/>
    <x v="2"/>
    <s v="PROSERV/JDR CABLE SYSTEMS LTD"/>
    <s v="NA"/>
    <s v="BY ROAD"/>
    <s v="NA"/>
    <s v="NA"/>
    <s v="GAC-QATAR"/>
    <x v="215"/>
    <s v="ROAD"/>
    <s v="ROAD"/>
    <n v="9"/>
    <n v="560"/>
    <s v="PIECES"/>
    <n v="5.33"/>
    <s v="TUTU-EJB TYPE-1, TUTU-FOJB-FRAME"/>
    <s v="YES"/>
    <s v="112145-15"/>
    <s v="Z2024KELXBNT0307"/>
    <s v="GAC_WH (ST.24)"/>
    <s v="1 WOODEN BOXES"/>
    <s v="USD"/>
    <n v="0"/>
    <s v="COOEC-QATAR"/>
    <s v="NA"/>
    <s v="NA"/>
    <n v="-192"/>
    <d v="2026-02-16T00:00:00"/>
    <x v="0"/>
    <x v="4"/>
    <d v="2026-02-16T00:00:00"/>
    <m/>
    <n v="0"/>
    <m/>
    <n v="0"/>
    <n v="0"/>
    <n v="0"/>
    <n v="0"/>
    <m/>
    <x v="1"/>
    <s v="NA"/>
    <m/>
    <m/>
    <m/>
    <x v="2"/>
    <x v="2"/>
    <x v="8"/>
  </r>
  <r>
    <n v="519"/>
    <s v="SCN-ISND-0463R-QQ-01"/>
    <s v="CIF"/>
    <s v="DOHA-QATAR"/>
    <x v="0"/>
    <n v="15751669"/>
    <x v="0"/>
    <x v="2"/>
    <s v="JOTUN PAINTS QATAR W.L.L."/>
    <s v="NA"/>
    <s v="BY ROAD"/>
    <s v="NA"/>
    <s v="NA"/>
    <s v="GAC-QATAR"/>
    <x v="234"/>
    <s v="ROAD"/>
    <s v="ROAD"/>
    <n v="320"/>
    <n v="4188.47"/>
    <s v="PIECES"/>
    <n v="7.1999999999999993"/>
    <s v="TUTU-EJB TYPE-1, TUTU-FOJB-FRAME"/>
    <s v="NO"/>
    <s v="15751669"/>
    <s v="Z2024KELXBNT0307"/>
    <s v="SPEM WH (GWC-ESSA)"/>
    <s v="6 PALLETS"/>
    <s v="USD"/>
    <n v="0"/>
    <s v="COOEC-QATAR"/>
    <s v="NA"/>
    <s v="NA"/>
    <n v="-193"/>
    <d v="2026-02-15T00:00:00"/>
    <x v="0"/>
    <x v="21"/>
    <d v="2026-02-15T00:00:00"/>
    <m/>
    <n v="0"/>
    <m/>
    <n v="0"/>
    <n v="0"/>
    <n v="0"/>
    <n v="0"/>
    <m/>
    <x v="1"/>
    <s v="NA"/>
    <m/>
    <m/>
    <m/>
    <x v="2"/>
    <x v="2"/>
    <x v="8"/>
  </r>
  <r>
    <n v="520"/>
    <s v="SCN-RUYA 09-0062A-CQ"/>
    <s v="CIF"/>
    <s v="BEIJING, CHINA"/>
    <x v="1"/>
    <s v="157-92477851"/>
    <x v="0"/>
    <x v="1"/>
    <s v="OFFSHORE OIL ENGINEERING CO. ,LTD."/>
    <s v="QA"/>
    <s v="MF-0845"/>
    <s v="HAMAD AIR PORT"/>
    <s v="MF-0845"/>
    <s v="GAC-QATAR"/>
    <x v="234"/>
    <s v="AIR FRT"/>
    <s v="AIR FRT"/>
    <n v="56"/>
    <n v="135"/>
    <s v="PIECES"/>
    <n v="0.26600000000000001"/>
    <s v="HEXAGON HEAD BOLTS, NUTS AND WASHERS"/>
    <s v="YES"/>
    <s v="SCN-RUYA-0128-CNQA"/>
    <n v="4600001157"/>
    <s v="QSTS"/>
    <s v="1 PLY WOODCASE"/>
    <s v="CNY"/>
    <n v="9938.08"/>
    <s v="COOEC-QATAR"/>
    <s v="NA"/>
    <s v="NA"/>
    <n v="-193"/>
    <d v="2026-02-15T00:00:00"/>
    <x v="0"/>
    <x v="1"/>
    <d v="2026-02-18T00:00:00"/>
    <n v="0.52275000000000005"/>
    <n v="5195.1313200000004"/>
    <m/>
    <n v="0"/>
    <n v="5195.1313200000004"/>
    <n v="259.75656600000002"/>
    <n v="31.170787920000002"/>
    <n v="1160"/>
    <x v="2"/>
    <s v="5AI51039403986"/>
    <d v="2026-02-17T00:00:00"/>
    <m/>
    <m/>
    <x v="2"/>
    <x v="2"/>
    <x v="3"/>
  </r>
  <r>
    <n v="521"/>
    <s v="SCN-RUYA-DB-04-RE"/>
    <s v="CIF"/>
    <s v="RAS LAFFAN"/>
    <x v="1"/>
    <s v="DEBOPARCARG0226"/>
    <x v="2"/>
    <x v="0"/>
    <s v="OFFSHORE OIL ENGINEERING CO LTD"/>
    <s v="GAC"/>
    <s v="DE BO"/>
    <s v="GAOLAN, CHINA"/>
    <s v="V.01"/>
    <s v="GAC-QATAR"/>
    <x v="235"/>
    <s v="COOEC VSL"/>
    <s v="NA"/>
    <n v="24"/>
    <n v="29680.81"/>
    <s v="PACKAGES"/>
    <n v="10.682"/>
    <s v="WIRE ROPE SLING, SHACKELS"/>
    <s v="NO"/>
    <s v="SCN-RUYA-DEBO-04-RE1"/>
    <m/>
    <s v="CHINA"/>
    <s v="24 PKGS RE-EXPORT"/>
    <s v="USD"/>
    <n v="24644.68"/>
    <s v="COOEC-CHINA"/>
    <s v="NA"/>
    <s v="NA"/>
    <n v="-180"/>
    <d v="2026-02-28T00:00:00"/>
    <x v="0"/>
    <x v="14"/>
    <d v="2026-02-28T00:00:00"/>
    <m/>
    <n v="0"/>
    <m/>
    <n v="0"/>
    <n v="0"/>
    <n v="0"/>
    <n v="0"/>
    <m/>
    <x v="0"/>
    <s v="5SR65039614753_x000a_5SR65039614952"/>
    <d v="2026-02-26T00:00:00"/>
    <m/>
    <m/>
    <x v="2"/>
    <x v="2"/>
    <x v="8"/>
  </r>
  <r>
    <n v="522"/>
    <s v="SCN-ISND-0053A-QC-01-RE"/>
    <s v="CIF"/>
    <s v="HAMAD AIR PORT"/>
    <x v="0"/>
    <s v="157-04613604"/>
    <x v="2"/>
    <x v="1"/>
    <s v="GULF AGENCY CO QATAR WLL"/>
    <s v="QA"/>
    <s v="QR-0870"/>
    <s v="QINGDAO, CHINA"/>
    <s v="QR-0870"/>
    <s v="GAC-QATAR"/>
    <x v="79"/>
    <s v="AIR FRT"/>
    <s v="AIR FRT"/>
    <n v="1"/>
    <n v="179"/>
    <s v="PIECES"/>
    <n v="0.15"/>
    <s v="FITTINGS AND FLANGES"/>
    <s v="YES"/>
    <s v="SCN-ISND-0053A-QC-01"/>
    <s v="NA"/>
    <s v="CHINA"/>
    <s v="1 WOODEN BOX"/>
    <s v="CNY"/>
    <n v="33479.160000000003"/>
    <s v="COOEC-CHINA"/>
    <s v="NA"/>
    <s v="NA"/>
    <n v="-399"/>
    <d v="2025-07-24T00:00:00"/>
    <x v="0"/>
    <x v="14"/>
    <d v="2026-07-24T00:00:00"/>
    <m/>
    <n v="0"/>
    <m/>
    <n v="0"/>
    <n v="0"/>
    <n v="0"/>
    <n v="0"/>
    <m/>
    <x v="1"/>
    <s v="NA"/>
    <m/>
    <m/>
    <m/>
    <x v="1"/>
    <x v="8"/>
    <x v="8"/>
  </r>
  <r>
    <n v="523"/>
    <s v="SCN-ISND-0463R-QQ-02"/>
    <s v="CIF"/>
    <s v="DOHA-QATAR"/>
    <x v="0"/>
    <n v="15751669"/>
    <x v="0"/>
    <x v="2"/>
    <s v="JOTUN PAINTS QATAR W.L.L."/>
    <s v="NA"/>
    <s v="BY ROAD"/>
    <s v="NA"/>
    <s v="NA"/>
    <s v="GAC-QATAR"/>
    <x v="236"/>
    <s v="ROAD"/>
    <s v="ROAD"/>
    <n v="80"/>
    <n v="1600"/>
    <s v="PIECES"/>
    <n v="4.8"/>
    <s v="JOTACHAR JF750XT COMP B &amp; GREY 1"/>
    <s v="NO"/>
    <s v="15751669"/>
    <s v="Z2024KELXBNT0307"/>
    <s v="SPEM WH (GWC-ESSA)"/>
    <s v="4 PALLETS"/>
    <s v="USD"/>
    <n v="0"/>
    <s v="COOEC-QATAR"/>
    <s v="NA"/>
    <s v="NA"/>
    <n v="-165"/>
    <d v="2026-03-15T00:00:00"/>
    <x v="0"/>
    <x v="21"/>
    <d v="2026-03-15T00:00:00"/>
    <m/>
    <n v="0"/>
    <m/>
    <n v="0"/>
    <n v="0"/>
    <n v="0"/>
    <n v="0"/>
    <m/>
    <x v="7"/>
    <m/>
    <m/>
    <m/>
    <m/>
    <x v="2"/>
    <x v="4"/>
    <x v="8"/>
  </r>
  <r>
    <n v="524"/>
    <s v="SCN-ISND-WL-SP-50A-CQ"/>
    <s v="CIF"/>
    <s v="SHANGHAI, CHINA"/>
    <x v="0"/>
    <s v="020490004804"/>
    <x v="0"/>
    <x v="1"/>
    <s v="SHANGHAI XUANBANG INDUSTRIAL CO., LTD"/>
    <s v="SKY NET WORLD EXPRESS"/>
    <s v="AIR FRT"/>
    <s v="HAMAD AIR PORT"/>
    <s v="COURIER"/>
    <s v="GAC-QATAR"/>
    <x v="199"/>
    <s v="AIR FRT"/>
    <s v="AIR FRT"/>
    <n v="1"/>
    <n v="30.9"/>
    <s v="PIECES"/>
    <n v="0.02"/>
    <s v="ACTUATOR, FIRE PROOF WIND GATE ACTUATOR"/>
    <s v="NO"/>
    <s v="768007633993"/>
    <s v="SPARE PARTS"/>
    <s v="GAC_WH (ST.24)"/>
    <s v="1 PIECE (GAC JOB#  511109743)"/>
    <s v="USD"/>
    <n v="490"/>
    <s v="GULF AGENCY QATAR WLL"/>
    <s v="NA"/>
    <s v="NA"/>
    <n v="-200"/>
    <d v="2026-02-08T00:00:00"/>
    <x v="0"/>
    <x v="4"/>
    <d v="2026-02-11T00:00:00"/>
    <n v="3.64"/>
    <n v="1783.6000000000001"/>
    <m/>
    <n v="0"/>
    <n v="1783.6000000000001"/>
    <n v="89.18"/>
    <n v="10.701600000000001"/>
    <n v="255"/>
    <x v="2"/>
    <s v="5AIC51039386215"/>
    <d v="2026-02-16T00:00:00"/>
    <m/>
    <n v="-734"/>
    <x v="2"/>
    <x v="2"/>
    <x v="3"/>
  </r>
  <r>
    <n v="525"/>
    <s v="SCN-ISND-0471R-QQ"/>
    <s v="CIF"/>
    <s v="DOHA-QATAR"/>
    <x v="0"/>
    <s v="AE50SY2100"/>
    <x v="0"/>
    <x v="2"/>
    <s v="SCHNEIDER ELECTRIC"/>
    <s v="NA"/>
    <s v="BY ROAD"/>
    <s v="NA"/>
    <s v="NA"/>
    <s v="GAC-QATAR"/>
    <x v="237"/>
    <s v="ROAD"/>
    <s v="ROAD"/>
    <n v="1439"/>
    <n v="63.5"/>
    <s v="PIECES"/>
    <n v="0.32480000000000003"/>
    <s v="SITE COMMISSIONING MATERIAL FOR PS1 PLATFORM FOR TRICONEX PANEL MODIFICATION"/>
    <s v="NO"/>
    <s v="SE/QAT/2024/AE50SY2100/1094"/>
    <n v="202514157080"/>
    <s v="GAC_WH (ST.24)"/>
    <s v="1 WOODEN BOX"/>
    <s v="USD"/>
    <n v="0"/>
    <s v="COOEC-QATAR"/>
    <s v="NA"/>
    <s v="NA"/>
    <n v="-169"/>
    <d v="2026-03-11T00:00:00"/>
    <x v="0"/>
    <x v="4"/>
    <d v="2026-03-11T00:00:00"/>
    <m/>
    <n v="0"/>
    <m/>
    <n v="0"/>
    <n v="0"/>
    <n v="0"/>
    <n v="0"/>
    <m/>
    <x v="7"/>
    <m/>
    <m/>
    <m/>
    <m/>
    <x v="2"/>
    <x v="4"/>
    <x v="8"/>
  </r>
  <r>
    <n v="526"/>
    <s v="SCN-RUYA 09-001R-QQ"/>
    <s v="CIF"/>
    <s v="DOHA-QATAR"/>
    <x v="1"/>
    <s v="50C097664"/>
    <x v="0"/>
    <x v="2"/>
    <s v="AL-BAHAR (CAT)"/>
    <s v="NA"/>
    <s v="BY ROAD"/>
    <s v="NA"/>
    <s v="NA"/>
    <s v="GAC-QATAR"/>
    <x v="238"/>
    <s v="ROAD"/>
    <s v="ROAD"/>
    <n v="1"/>
    <n v="43"/>
    <s v="PALLET"/>
    <n v="0.16000299999999998"/>
    <s v="SPARE PARTS FOR HYSY698"/>
    <s v="NO"/>
    <s v="50C097664"/>
    <s v="NA"/>
    <s v="GAC_WH (ST.24)"/>
    <s v="1 PALLET SPARE PARTS FOR VSL HYSY698"/>
    <s v="USD"/>
    <n v="0"/>
    <s v="COOEC-QATAR"/>
    <s v="NA"/>
    <s v="NA"/>
    <n v="-154"/>
    <d v="2026-03-26T00:00:00"/>
    <x v="0"/>
    <x v="4"/>
    <d v="2026-03-29T00:00:00"/>
    <m/>
    <n v="0"/>
    <m/>
    <n v="0"/>
    <n v="0"/>
    <n v="0"/>
    <n v="0"/>
    <m/>
    <x v="7"/>
    <m/>
    <m/>
    <m/>
    <m/>
    <x v="2"/>
    <x v="4"/>
    <x v="8"/>
  </r>
  <r>
    <n v="527"/>
    <s v="SCN-ISND-WL-SP-51S-CQ"/>
    <s v="CIF"/>
    <s v="SHANGHAI, CHINA"/>
    <x v="0"/>
    <s v="JYDYX2601337F"/>
    <x v="0"/>
    <x v="0"/>
    <s v="SINOSEA MARINE SERVICES &amp; TRADING LIMITED"/>
    <s v="FEDEX"/>
    <s v="TBA"/>
    <s v="HAMAD PORT"/>
    <s v="TBA"/>
    <s v="GAC-QATAR"/>
    <x v="239"/>
    <s v="1x20'GP"/>
    <s v="LCL"/>
    <n v="2086"/>
    <n v="1147.55"/>
    <s v="PIECES"/>
    <n v="4.1269999999999998"/>
    <s v="VALVES, WIRE ROPES, PLUGS, FAN"/>
    <s v="NO"/>
    <s v="WILIE025008/WILIP025121/WILIP025134"/>
    <s v="SPARE PARTS"/>
    <s v="GAC_WH (ST.24)"/>
    <s v="8 PACKAGES (GAC JOB # 511115913)"/>
    <s v="USD"/>
    <n v="8460.98"/>
    <s v="GULF AGENCY QATAR WLL"/>
    <s v="NA"/>
    <s v="NA"/>
    <n v="-96"/>
    <d v="2026-05-23T00:00:00"/>
    <x v="0"/>
    <x v="4"/>
    <d v="2026-06-01T00:00:00"/>
    <n v="3.64"/>
    <n v="30797.967199999999"/>
    <n v="0"/>
    <n v="0"/>
    <n v="30797.967199999999"/>
    <n v="1539.9"/>
    <n v="1000"/>
    <n v="3140"/>
    <x v="2"/>
    <s v="5SI60041036893"/>
    <d v="2026-05-31T00:00:00"/>
    <m/>
    <n v="200"/>
    <x v="2"/>
    <x v="6"/>
    <x v="3"/>
  </r>
  <r>
    <n v="528"/>
    <s v="SCN-RUYA 09-0065A-CQ"/>
    <s v="CIF"/>
    <s v="BEIJING, CHINA"/>
    <x v="1"/>
    <s v="157-45743821"/>
    <x v="1"/>
    <x v="1"/>
    <s v="OFFSHORE OIL ENGINEERING CO. ,LTD."/>
    <s v="QR"/>
    <s v="AIR FRT"/>
    <s v="HAMAD AIR PORT"/>
    <s v="QR-8943"/>
    <s v="GAC-QATAR"/>
    <x v="223"/>
    <s v="AIR FRT"/>
    <s v="AIR FRT"/>
    <n v="129"/>
    <n v="2961.62"/>
    <s v="PIECES"/>
    <n v="16.46"/>
    <s v="UT TOOLS, ACCESSORIES, SHACKELS, CLAMPS, SLINGS"/>
    <s v="YES"/>
    <s v="SCN-RUYA-0118-CNQA-TI"/>
    <n v="4600001157"/>
    <s v="GAC_WH (ST.24)"/>
    <s v="8 PLY WOODCASE"/>
    <s v="USD"/>
    <n v="1797924.54"/>
    <s v="COOEC-QATAR"/>
    <s v="NA"/>
    <s v="NA"/>
    <n v="-120"/>
    <d v="2026-04-29T00:00:00"/>
    <x v="0"/>
    <x v="4"/>
    <d v="2026-04-30T00:00:00"/>
    <n v="3.64"/>
    <n v="6544445.3256000001"/>
    <n v="0"/>
    <n v="0"/>
    <n v="6423785.5055999998"/>
    <n v="321189.27528"/>
    <m/>
    <n v="321189"/>
    <x v="5"/>
    <s v="5AI51040365938"/>
    <d v="2026-04-29T00:00:00"/>
    <m/>
    <n v="-39666.671953600002"/>
    <x v="2"/>
    <x v="5"/>
    <x v="3"/>
  </r>
  <r>
    <n v="529"/>
    <s v="SCN-RUYA 09-0066A-CQ"/>
    <s v="CIF"/>
    <s v="GUANGZHOU,CHINA"/>
    <x v="1"/>
    <s v="157-49044936"/>
    <x v="0"/>
    <x v="1"/>
    <s v="OFFSHORE OIL ENGINEERING CO. ,LTD."/>
    <s v="QR-8941"/>
    <s v="AIR FRT"/>
    <s v="HAMAD AIR PORT"/>
    <s v="QR-8941"/>
    <s v="GAC-QATAR"/>
    <x v="240"/>
    <s v="AIR FRT"/>
    <s v="AIR FRT"/>
    <n v="17"/>
    <n v="590"/>
    <s v="PIECES"/>
    <n v="2.2200000000000002"/>
    <s v="WATER COOLER, COMPUTER MONITOR, HYPERFILTERS"/>
    <s v="NO"/>
    <s v="SCN-RUYA-0133-CNQA"/>
    <n v="4600001157"/>
    <s v="GAC_OY_WUK"/>
    <s v="1 WOODEN BOX + 1 CARTON"/>
    <s v="USD"/>
    <n v="56125.15"/>
    <s v="COOEC-QATAR"/>
    <s v="NA"/>
    <s v="NA"/>
    <n v="-122"/>
    <d v="2026-04-27T00:00:00"/>
    <x v="0"/>
    <x v="0"/>
    <d v="2026-04-28T00:00:00"/>
    <n v="3.64"/>
    <n v="204295.546"/>
    <n v="0"/>
    <n v="0"/>
    <n v="203153.74600000001"/>
    <n v="10157.687300000001"/>
    <n v="0"/>
    <n v="13058"/>
    <x v="2"/>
    <s v="5AI51040327356"/>
    <d v="2026-04-27T00:00:00"/>
    <n v="1141.8"/>
    <n v="0"/>
    <x v="2"/>
    <x v="5"/>
    <x v="3"/>
  </r>
  <r>
    <n v="530"/>
    <s v="SCN-RUYA 09-0067A-CQ"/>
    <s v="CIF"/>
    <s v="BEIJING, CHINA"/>
    <x v="1"/>
    <s v="157-45364115"/>
    <x v="0"/>
    <x v="1"/>
    <s v="OFFSHORE OIL ENGINEERING CO. ,LTD."/>
    <s v="QR-0893"/>
    <s v="AIR FRT"/>
    <s v="HAMAD AIR PORT"/>
    <s v="QR-0893"/>
    <s v="GAC-QATAR"/>
    <x v="233"/>
    <s v="AIR FRT"/>
    <s v="AIR FRT"/>
    <n v="1129"/>
    <n v="168"/>
    <s v="PIECES"/>
    <n v="0.27"/>
    <s v="NUT, GASKETS, WASHERS"/>
    <s v="NO"/>
    <s v="SCN-RUYA-0134-CNQA"/>
    <n v="4600001157"/>
    <s v="QSTS"/>
    <s v="1 PACKAGE"/>
    <s v="CNY"/>
    <n v="27459.72"/>
    <s v="COOEC-QATAR"/>
    <s v="NA"/>
    <s v="NA"/>
    <n v="-124"/>
    <d v="2026-04-25T00:00:00"/>
    <x v="0"/>
    <x v="1"/>
    <d v="2026-04-26T00:00:00"/>
    <n v="0.52890000000000004"/>
    <n v="14523.445908000002"/>
    <m/>
    <n v="0"/>
    <n v="14523.445908000002"/>
    <n v="726.17229540000017"/>
    <n v="0"/>
    <n v="1626"/>
    <x v="2"/>
    <s v="5AI51040306553"/>
    <d v="2026-04-25T00:00:00"/>
    <m/>
    <m/>
    <x v="2"/>
    <x v="5"/>
    <x v="3"/>
  </r>
  <r>
    <n v="531"/>
    <s v="SCN-RUYA 09-0068A-CQ"/>
    <s v="CIF"/>
    <s v="GUANGZHOU,CHINA"/>
    <x v="1"/>
    <s v="157-49044940"/>
    <x v="0"/>
    <x v="1"/>
    <s v="OFFSHORE OIL ENGINEERING CO. ,LTD."/>
    <s v="QR-8941"/>
    <s v="AIR FRT"/>
    <s v="HAMAD AIR PORT"/>
    <s v="QR-8941"/>
    <s v="GAC-QATAR"/>
    <x v="240"/>
    <s v="AIR FRT"/>
    <s v="AIR FRT"/>
    <n v="12"/>
    <n v="1095"/>
    <s v="PIECES"/>
    <n v="1.73"/>
    <s v="STEEL BASE"/>
    <s v="NO"/>
    <s v="SCN-RUYA-0132-CNQA"/>
    <n v="4600001157"/>
    <s v="QSTS"/>
    <s v="1 WOODEN PALLET"/>
    <s v="USD"/>
    <n v="4904.8999999999996"/>
    <s v="COOEC-QATAR"/>
    <s v="NA"/>
    <s v="NA"/>
    <n v="-122"/>
    <d v="2026-04-27T00:00:00"/>
    <x v="0"/>
    <x v="1"/>
    <d v="2026-04-27T00:00:00"/>
    <n v="3.64"/>
    <n v="17853.835999999999"/>
    <n v="0"/>
    <n v="0"/>
    <n v="17853.835999999999"/>
    <n v="892.69180000000006"/>
    <n v="1000"/>
    <n v="2293"/>
    <x v="2"/>
    <s v="5AI51040329240"/>
    <d v="2026-04-27T00:00:00"/>
    <m/>
    <m/>
    <x v="2"/>
    <x v="5"/>
    <x v="3"/>
  </r>
  <r>
    <n v="532"/>
    <s v="SCN-RUYA-HYSY285-SP-03A-FQ"/>
    <s v="CIF"/>
    <s v="JEBEL ALI, UAE"/>
    <x v="1"/>
    <n v="1628668156"/>
    <x v="0"/>
    <x v="1"/>
    <s v="UNIQUE SYSTEM FZE"/>
    <s v="DHL"/>
    <s v="COURIER"/>
    <s v="HAMAD AIR PORT"/>
    <s v="NA"/>
    <s v="GAC-QATAR"/>
    <x v="241"/>
    <s v="AIR FRT"/>
    <s v="AIR FRT"/>
    <n v="52"/>
    <n v="54"/>
    <s v="PIECES"/>
    <n v="0.30159999999999998"/>
    <s v="SPARE KITS, DRAGER POLYTRON"/>
    <s v="NO"/>
    <s v="CI_29152-1"/>
    <s v="SPARE PARTS (CGHTZX202511016586)"/>
    <s v="GAC_WH (ST.24)"/>
    <s v="1 WOODEN BOX"/>
    <s v="USD"/>
    <n v="15640.57"/>
    <s v="GULF AGENCY QATAR WLL"/>
    <s v="NA"/>
    <s v="NA"/>
    <n v="-135"/>
    <d v="2026-04-14T00:00:00"/>
    <x v="0"/>
    <x v="4"/>
    <d v="2026-04-15T00:00:00"/>
    <n v="3.64"/>
    <n v="56931.674800000001"/>
    <m/>
    <n v="0"/>
    <n v="56931.674800000001"/>
    <n v="2846.58374"/>
    <n v="0"/>
    <n v="4248"/>
    <x v="2"/>
    <s v="5AIC30040047156"/>
    <d v="2026-04-11T00:00:00"/>
    <m/>
    <n v="1"/>
    <x v="2"/>
    <x v="5"/>
    <x v="5"/>
  </r>
  <r>
    <n v="533"/>
    <s v="SCN-RUYA-HYSY285-SP-04A-FQ"/>
    <s v="CIF"/>
    <s v="JEBEL ALI, UAE"/>
    <x v="1"/>
    <n v="7213200190"/>
    <x v="0"/>
    <x v="1"/>
    <s v="UNIQUE SYSTEM FZE"/>
    <s v="DHL"/>
    <s v="COURIER"/>
    <s v="HAMAD AIR PORT"/>
    <s v="COURIER"/>
    <s v="GAC-QATAR"/>
    <x v="242"/>
    <s v="AIR FRT"/>
    <s v="AIR FRT"/>
    <n v="46"/>
    <n v="102"/>
    <s v="PIECES"/>
    <n v="0.68320000000000003"/>
    <s v="CYLINDER KIT, VALVES, GAUGES, SPARE KITS"/>
    <s v="NO"/>
    <s v="CI-29152-2"/>
    <s v="SPARE PARTS (CGHTZX202511016586)"/>
    <s v="GAC_WH (ST.24)"/>
    <s v="1 WOODEN BOX"/>
    <s v="USD"/>
    <n v="72308.320000000007"/>
    <s v="COOEC-QATAR"/>
    <s v="NA"/>
    <s v="NA"/>
    <n v="-111"/>
    <d v="2026-05-08T00:00:00"/>
    <x v="0"/>
    <x v="4"/>
    <d v="2026-05-14T00:00:00"/>
    <n v="3.64"/>
    <n v="263202.28480000002"/>
    <n v="0"/>
    <n v="0"/>
    <n v="171295.56480000002"/>
    <n v="8564.7782400000015"/>
    <n v="0"/>
    <n v="13965"/>
    <x v="2"/>
    <s v="5AIC30040587697"/>
    <d v="2026-05-11T00:00:00"/>
    <n v="91906.72"/>
    <m/>
    <x v="2"/>
    <x v="6"/>
    <x v="5"/>
  </r>
  <r>
    <n v="534"/>
    <s v="SCN-ISND-0474R-QQ"/>
    <s v="CIF"/>
    <s v="DOHA-QATAR"/>
    <x v="0"/>
    <s v="PJ-133-000070"/>
    <x v="0"/>
    <x v="2"/>
    <s v="PROSERVE QATAR LLC"/>
    <s v="NA"/>
    <s v="BY ROAD"/>
    <s v="NA"/>
    <s v="NA"/>
    <s v="GAC-QATAR"/>
    <x v="243"/>
    <s v="ROAD"/>
    <s v="ROAD"/>
    <n v="2"/>
    <n v="89"/>
    <s v="PIECES"/>
    <n v="0.34811099999999995"/>
    <s v="COMMISSIONING SPARES, SPECIAL TOOLS"/>
    <s v="NO"/>
    <s v="0070-13-04-26"/>
    <s v="Z2024KELXBNT0307"/>
    <s v="GAC_WH (ST.24)"/>
    <s v="2 WOODEN BOXES"/>
    <s v="USD"/>
    <n v="0"/>
    <s v="COOEC-QATAR"/>
    <s v="NA"/>
    <s v="NA"/>
    <n v="-133"/>
    <d v="2026-04-16T00:00:00"/>
    <x v="0"/>
    <x v="4"/>
    <d v="2026-04-16T00:00:00"/>
    <n v="0"/>
    <n v="0"/>
    <n v="0"/>
    <n v="0"/>
    <n v="0"/>
    <n v="0"/>
    <n v="0"/>
    <n v="0"/>
    <x v="1"/>
    <s v="NA"/>
    <d v="2026-04-16T00:00:00"/>
    <m/>
    <m/>
    <x v="2"/>
    <x v="5"/>
    <x v="8"/>
  </r>
  <r>
    <n v="535"/>
    <s v="SCN-ISND-WL-SP-32A-CQ"/>
    <s v="CIF"/>
    <s v="SHANGHAI, CHINA"/>
    <x v="0"/>
    <n v="1515607063"/>
    <x v="0"/>
    <x v="1"/>
    <s v="CTTIC SMART DATA CO.,LTD"/>
    <s v="DHL"/>
    <s v="COURIER"/>
    <s v="HAMAD AIR PORT"/>
    <s v="COURIER"/>
    <s v="GAC-QATAR"/>
    <x v="244"/>
    <s v="AIR FRT"/>
    <s v="AIR FRT"/>
    <n v="12"/>
    <n v="8.9"/>
    <s v="PIECES"/>
    <n v="0.05"/>
    <s v="DIGITAL WIRED INTERNET DESKTOP, GOOSENEK MICROPHONE"/>
    <s v="NO"/>
    <s v="ZJDSJ-HY-202505034_D04335471"/>
    <s v="SPARE PARTS"/>
    <s v="GAC_WH (ST.24)"/>
    <s v="1 CARTON"/>
    <s v="USD"/>
    <n v="3802.8"/>
    <s v="GULF AGENCY QATAR WLL"/>
    <s v="NA"/>
    <s v="NA"/>
    <n v="-355"/>
    <d v="2025-09-06T00:00:00"/>
    <x v="0"/>
    <x v="4"/>
    <d v="2025-09-08T00:00:00"/>
    <n v="3.64"/>
    <n v="13980.61"/>
    <m/>
    <n v="0"/>
    <n v="1553.3500000000004"/>
    <n v="77.667500000000018"/>
    <n v="0"/>
    <n v="978"/>
    <x v="2"/>
    <s v="5AI30034557357"/>
    <d v="2025-06-09T00:00:00"/>
    <m/>
    <m/>
    <x v="1"/>
    <x v="10"/>
    <x v="3"/>
  </r>
  <r>
    <n v="536"/>
    <s v="SCN-RUYA 09-0069A-CQ"/>
    <s v="CIF"/>
    <s v="BEIJING, CHINA"/>
    <x v="1"/>
    <s v="157-45364233"/>
    <x v="0"/>
    <x v="1"/>
    <s v="OFFSHORE OIL ENGINEERING CO. ,LTD."/>
    <s v="QR"/>
    <s v="AIR FRT"/>
    <s v="HAMAD AIR PORT"/>
    <s v="QR-0893"/>
    <s v="GAC-QATAR"/>
    <x v="245"/>
    <s v="AIR FRT"/>
    <s v="AIR FRT"/>
    <n v="215"/>
    <n v="582.54"/>
    <s v="PIECES"/>
    <n v="5.2"/>
    <s v="UT TOOLS, ACCESSORIES, WRENCH, PLIERS, SAFETY ITEMS"/>
    <s v="YES"/>
    <s v="SCN-RUYA-131-CNQA"/>
    <n v="4600001157"/>
    <s v="GAC_WH (ST.24)"/>
    <s v="2 WOODEN CASES"/>
    <s v="USD"/>
    <n v="8652.66"/>
    <s v="COOEC-QATAR"/>
    <s v="NA"/>
    <s v="NA"/>
    <n v="-121"/>
    <d v="2026-04-28T00:00:00"/>
    <x v="0"/>
    <x v="4"/>
    <d v="2026-04-29T00:00:00"/>
    <n v="3.64"/>
    <n v="31495.682400000002"/>
    <n v="0"/>
    <n v="0"/>
    <n v="13201.042400000002"/>
    <n v="660.05212000000017"/>
    <n v="0"/>
    <n v="2060"/>
    <x v="2"/>
    <s v="5AI51040345432"/>
    <d v="2026-04-28T00:00:00"/>
    <n v="18294.64"/>
    <n v="0"/>
    <x v="2"/>
    <x v="5"/>
    <x v="3"/>
  </r>
  <r>
    <n v="537"/>
    <s v="SCN-RUYA 09-0070S-CQ"/>
    <s v="CIF"/>
    <s v="ShenZhen,CHINA"/>
    <x v="1"/>
    <s v="MEDUWY086458"/>
    <x v="0"/>
    <x v="0"/>
    <s v="OFFSHORE OIL ENGINEERING CO. ,LTD."/>
    <s v="MSC"/>
    <s v="MSC SOFIA PAZ"/>
    <s v="HAMAD PORT"/>
    <s v="QI617A"/>
    <s v="GAC-QATAR"/>
    <x v="246"/>
    <s v="3x40'HQ"/>
    <s v="GAOU6696725,MSNU5616426,MSMU4125168"/>
    <n v="29"/>
    <n v="59375.57"/>
    <s v="PIECES"/>
    <n v="74.5"/>
    <s v="FRAME PIPES, CLAMPS, "/>
    <s v="YES"/>
    <s v="SCN-RUYA-0135-CNQA"/>
    <n v="4600001157"/>
    <s v="QSTS"/>
    <s v="LOOSE CARGO_PARTIAL ARRIVING MSMU4125168 - REMAINING ON 01.08.2026"/>
    <s v="USD"/>
    <n v="32656.560000000001"/>
    <s v="COOEC-QATAR"/>
    <s v="NA"/>
    <s v="NA"/>
    <n v="-53"/>
    <d v="2026-07-05T00:00:00"/>
    <x v="0"/>
    <x v="1"/>
    <d v="2026-07-07T00:00:00"/>
    <n v="3.64"/>
    <n v="118869.87840000002"/>
    <m/>
    <n v="0"/>
    <n v="118869.87840000002"/>
    <n v="5943.4939200000008"/>
    <n v="2500"/>
    <n v="8944"/>
    <x v="2"/>
    <s v="5SI60041694132"/>
    <d v="2026-07-04T00:00:00"/>
    <m/>
    <n v="101"/>
    <x v="2"/>
    <x v="8"/>
    <x v="3"/>
  </r>
  <r>
    <n v="538"/>
    <s v="SCN-ISND-WL-SP-48S-CQ"/>
    <s v="CIF"/>
    <s v="SHANGHAI, CHINA"/>
    <x v="0"/>
    <s v="HHSE6010262"/>
    <x v="0"/>
    <x v="0"/>
    <s v="FUJI MARINE LOGISTICS SHUNYANG (SHANGHAI)_x000a_CO., LTD"/>
    <s v="FEDEX"/>
    <s v="HMM MIR"/>
    <s v="HAMAD PORT"/>
    <s v="0019W"/>
    <s v="GAC-QATAR"/>
    <x v="247"/>
    <s v="LCL"/>
    <s v="YMMU6082580"/>
    <n v="638"/>
    <n v="1017"/>
    <s v="PIECES"/>
    <n v="6"/>
    <s v="SOCKETS, SAFETY WALK, FOIL TAPES, DOOR LOCKS, CONNECTORS, EARPLUGS."/>
    <s v="NO"/>
    <s v="WILIS025021"/>
    <s v="SPARE PARTS"/>
    <s v="GAC_WH (ST.24)"/>
    <s v="5 PACKAGES (JOB # 511115512)"/>
    <s v="USD"/>
    <n v="5275.2"/>
    <s v="GULF AGENCY QATAR WLL"/>
    <s v="NA"/>
    <s v="NA"/>
    <n v="-95"/>
    <d v="2026-05-24T00:00:00"/>
    <x v="0"/>
    <x v="4"/>
    <d v="2026-05-25T00:00:00"/>
    <n v="3.64"/>
    <n v="19201.727999999999"/>
    <n v="4500"/>
    <n v="0"/>
    <n v="19201.727999999999"/>
    <n v="960.08640000000003"/>
    <n v="1000"/>
    <n v="2485"/>
    <x v="2"/>
    <s v="5SI60040917660"/>
    <d v="2026-05-24T00:00:00"/>
    <m/>
    <n v="125"/>
    <x v="2"/>
    <x v="6"/>
    <x v="3"/>
  </r>
  <r>
    <n v="539"/>
    <s v="SCN-ISND-0464A-FQ"/>
    <s v="CIP"/>
    <s v="LYON ST EXUPERY, FRANCE"/>
    <x v="0"/>
    <s v="157-52114580/NRKA26025658"/>
    <x v="0"/>
    <x v="1"/>
    <s v="CHLORIDE SAS"/>
    <s v="QA"/>
    <s v="QR-8224 "/>
    <s v="HAMAD AIR PORT"/>
    <s v="QR-8224 "/>
    <s v="GAC-QATAR"/>
    <x v="223"/>
    <s v="AIR FRT"/>
    <s v="AIR FRT"/>
    <n v="1"/>
    <n v="84"/>
    <s v="PIECES"/>
    <n v="0.27359999999999995"/>
    <s v="BATTERY ALCAD VTX 1M 1180-1"/>
    <s v="NO"/>
    <s v="260300005"/>
    <n v="61000267"/>
    <s v="GAC_CHEM_WUK"/>
    <s v="1 CRATE-BATTERY (3RD PARTY AS CONSIGNEE)"/>
    <s v="EUR"/>
    <n v="107.86"/>
    <s v="SHABAS TRADING &amp; LOGISTICS W.L.L"/>
    <s v="NA"/>
    <s v="NA"/>
    <n v="-120"/>
    <d v="2026-04-29T00:00:00"/>
    <x v="0"/>
    <x v="9"/>
    <d v="2026-04-30T00:00:00"/>
    <n v="4.20092"/>
    <n v="453.11123120000002"/>
    <n v="0"/>
    <n v="4.5311123120000003"/>
    <n v="457.64234351200002"/>
    <n v="22.882117175600001"/>
    <n v="500"/>
    <n v="923"/>
    <x v="2"/>
    <s v="5AI51040371370"/>
    <d v="2026-04-29T00:00:00"/>
    <m/>
    <m/>
    <x v="2"/>
    <x v="5"/>
    <x v="16"/>
  </r>
  <r>
    <n v="540"/>
    <s v="SCN-RUYA 09-0071S-CQ"/>
    <s v="CIF"/>
    <s v="ShenZhen,CHINA"/>
    <x v="1"/>
    <s v="EMIVCHNSCN054025"/>
    <x v="0"/>
    <x v="0"/>
    <s v="OFFSHORE OIL ENGINEERING CO. ,LTD."/>
    <s v="EMIRATES SHIPPING LINE"/>
    <s v="ESL NHAVA SHEVA"/>
    <s v="HAMAD PORT"/>
    <s v="0026B3/W"/>
    <s v="GAC-QATAR"/>
    <x v="248"/>
    <s v="1x40'HQ"/>
    <s v="CLHU9030950"/>
    <n v="367"/>
    <n v="10650.6"/>
    <s v="PIECES"/>
    <n v="38.454999999999998"/>
    <s v="SECTOR FLAME, CONNECTING LINKS"/>
    <s v="YES"/>
    <s v="SCN-RUYA-0136-CNQA"/>
    <n v="4600001157"/>
    <s v="QSTS"/>
    <s v="12 PACKAGES"/>
    <s v="CNY"/>
    <n v="575626.4"/>
    <s v="COOEC-QATAR"/>
    <s v="NA"/>
    <s v="NA"/>
    <n v="-47"/>
    <d v="2026-07-11T00:00:00"/>
    <x v="0"/>
    <x v="1"/>
    <d v="2026-07-14T00:00:00"/>
    <n v="0.53486"/>
    <n v="307879.53630400001"/>
    <m/>
    <n v="0"/>
    <n v="307879.53630400001"/>
    <n v="15393.976815200002"/>
    <n v="5000"/>
    <n v="20794"/>
    <x v="2"/>
    <s v="5SI60041799255"/>
    <d v="2026-07-09T00:00:00"/>
    <m/>
    <m/>
    <x v="2"/>
    <x v="8"/>
    <x v="3"/>
  </r>
  <r>
    <n v="541"/>
    <s v="SCN-RUYA-HYSY285-SP-05A-CQ"/>
    <s v="CIF"/>
    <s v="GUANGZHOU,CHINA"/>
    <x v="1"/>
    <s v="1Z144AW70422394319 "/>
    <x v="0"/>
    <x v="1"/>
    <s v="LIUWENKUN"/>
    <s v="UPS"/>
    <s v="COURIER"/>
    <s v="HAMAD AIR PORT"/>
    <s v="COURIER"/>
    <s v="GAC-QATAR"/>
    <x v="238"/>
    <s v="AIR FRT"/>
    <s v="AIR FRT"/>
    <n v="1"/>
    <n v="5"/>
    <s v="PIECES"/>
    <n v="0.5"/>
    <s v="WATER PUMP"/>
    <s v="NO"/>
    <s v="1Z144AW70422394319"/>
    <s v="SPARE PARTS"/>
    <s v="GAC_WH (ST.24)"/>
    <s v="RUYA OFFICE INFORMED TO KEEP THE ITEM IN WH"/>
    <s v="USD"/>
    <n v="0"/>
    <s v="GULF AGENCY QATAR WLL"/>
    <s v="NA"/>
    <s v="NA"/>
    <n v="-154"/>
    <d v="2026-03-26T00:00:00"/>
    <x v="0"/>
    <x v="4"/>
    <d v="2026-03-29T00:00:00"/>
    <m/>
    <n v="0"/>
    <m/>
    <n v="0"/>
    <n v="0"/>
    <n v="0"/>
    <n v="0"/>
    <m/>
    <x v="1"/>
    <s v="NA"/>
    <d v="2026-03-26T00:00:00"/>
    <m/>
    <m/>
    <x v="2"/>
    <x v="4"/>
    <x v="3"/>
  </r>
  <r>
    <n v="542"/>
    <s v="SCN-RUYA09-HYSY698-02-QQ"/>
    <s v="DDP"/>
    <s v="DOHA-QATAR"/>
    <x v="1"/>
    <n v="9168877"/>
    <x v="0"/>
    <x v="2"/>
    <s v="WILHELMSEN/ANGLO-EASTERN"/>
    <s v="ANGLO-EASTERN"/>
    <s v="NA"/>
    <s v="DOHA-QATAR"/>
    <s v="NA"/>
    <s v="GAC-QATAR"/>
    <x v="249"/>
    <s v="ROAD"/>
    <s v="ROAD"/>
    <n v="12"/>
    <n v="162.47999999999999"/>
    <s v="PIECES"/>
    <n v="0.11812500000000001"/>
    <s v="GAMAZYME DPC, GAMAZYME, MULTICLEAN"/>
    <s v="NO"/>
    <s v="3039493/H 10075846"/>
    <s v="CHEMICALS FOR HYSY 698"/>
    <s v="GAC_CHEM_WUK"/>
    <s v="FOR CHEMICAL STORAGE (CUSTOMER NO. 8000108279/GAC JOB# 525000350)"/>
    <s v="USD"/>
    <n v="0"/>
    <s v="GULF AGENCY QATAR WLL"/>
    <s v="NA"/>
    <s v="NA"/>
    <n v="-126"/>
    <d v="2026-04-23T00:00:00"/>
    <x v="0"/>
    <x v="9"/>
    <d v="2026-04-23T00:00:00"/>
    <m/>
    <n v="0"/>
    <m/>
    <n v="0"/>
    <n v="0"/>
    <n v="0"/>
    <n v="0"/>
    <m/>
    <x v="7"/>
    <m/>
    <m/>
    <m/>
    <m/>
    <x v="2"/>
    <x v="5"/>
    <x v="8"/>
  </r>
  <r>
    <n v="543"/>
    <s v="SCN-RUYA09-HYSY698-SP-03A-QQ"/>
    <s v="CIF"/>
    <s v="DOHA-QATAR"/>
    <x v="1"/>
    <s v="QP1104814"/>
    <x v="0"/>
    <x v="2"/>
    <s v="MOHAMAD ABDULRAHMAN AL-BAHAR &amp; SONS LTD"/>
    <s v="NA"/>
    <s v="NA"/>
    <s v="DOHA-QATAR"/>
    <s v="NA"/>
    <s v="GAC-QATAR"/>
    <x v="250"/>
    <s v="ROAD"/>
    <s v="ROAD"/>
    <n v="6"/>
    <n v="1272"/>
    <s v="PIECES"/>
    <n v="2.2919999999999998"/>
    <s v="CATDEOCI4/DRUMS"/>
    <s v="NO"/>
    <s v="PSLQ1104814 50C099061"/>
    <s v="SPARE PARTS HDW-HY8-2026-2645-1"/>
    <s v="GAC_CHEM_WUK"/>
    <s v="FOR CHEMICAL STORAGE - 2 PALLETS (CUSTOMER NO. 8000108279/GAC JOB#  525000377)"/>
    <s v="USD"/>
    <n v="0"/>
    <s v="GULF AGENCY QATAR WLL"/>
    <s v="NA"/>
    <s v="NA"/>
    <n v="-125"/>
    <d v="2026-04-24T00:00:00"/>
    <x v="0"/>
    <x v="9"/>
    <d v="2026-04-24T00:00:00"/>
    <m/>
    <n v="0"/>
    <m/>
    <n v="0"/>
    <n v="0"/>
    <n v="0"/>
    <n v="0"/>
    <m/>
    <x v="7"/>
    <m/>
    <m/>
    <m/>
    <m/>
    <x v="2"/>
    <x v="5"/>
    <x v="8"/>
  </r>
  <r>
    <n v="544"/>
    <s v="SCN-ISND-0475R-QQ-01"/>
    <s v="CIF"/>
    <s v="DOHA-QATAR"/>
    <x v="0"/>
    <s v="DN-7693"/>
    <x v="0"/>
    <x v="2"/>
    <s v="SEALAND MARINE SERVICES"/>
    <s v="NA"/>
    <s v="BY ROAD"/>
    <s v="NA"/>
    <s v="NA"/>
    <s v="GAC-QATAR"/>
    <x v="223"/>
    <s v="ROAD"/>
    <s v="ROAD"/>
    <n v="2"/>
    <n v="89"/>
    <s v="PIECES"/>
    <n v="0.34811099999999995"/>
    <s v="PAINT BRUSHES, MASKING TAPES, COVERALLS, SCRAPPERS"/>
    <s v="NO"/>
    <s v="DN-7693"/>
    <s v="PO-ISND52-BF-LM-0016"/>
    <s v="GAC_WH (ST.24)"/>
    <s v="2 PALLETS (GAC JOB# 511113619)"/>
    <s v="USD"/>
    <n v="0"/>
    <s v="COOEC-QATAR"/>
    <s v="NA"/>
    <s v="NA"/>
    <n v="-120"/>
    <d v="2026-04-29T00:00:00"/>
    <x v="0"/>
    <x v="4"/>
    <d v="2026-04-30T00:00:00"/>
    <m/>
    <n v="0"/>
    <m/>
    <n v="0"/>
    <n v="0"/>
    <n v="0"/>
    <n v="0"/>
    <m/>
    <x v="7"/>
    <m/>
    <m/>
    <m/>
    <m/>
    <x v="2"/>
    <x v="5"/>
    <x v="8"/>
  </r>
  <r>
    <n v="545"/>
    <s v="SCN-ISND-0476R-QQ"/>
    <s v="CIF"/>
    <s v="DOHA-QATAR"/>
    <x v="0"/>
    <s v="26DNX01954"/>
    <x v="0"/>
    <x v="2"/>
    <s v="PETROFAC QATAR W.L.L."/>
    <s v="NA"/>
    <s v="BY ROAD"/>
    <s v="NA"/>
    <s v="NA"/>
    <s v="GAC-QATAR"/>
    <x v="251"/>
    <s v="ROAD"/>
    <s v="ROAD"/>
    <n v="200"/>
    <n v="89"/>
    <s v="PIECES"/>
    <n v="0.34811099999999995"/>
    <s v="LIFE JACKETS"/>
    <s v="NO"/>
    <s v="26DNX01954/26SOX00747"/>
    <s v="GF-ISND52-GF-LM-001"/>
    <s v="GAC_WH (ST.24)"/>
    <s v="1 PALLETS (GAC JOB# 511113895)"/>
    <s v="USD"/>
    <n v="0"/>
    <s v="COOEC-QATAR"/>
    <s v="NA"/>
    <s v="NA"/>
    <n v="-115"/>
    <d v="2026-05-04T00:00:00"/>
    <x v="0"/>
    <x v="4"/>
    <d v="2026-05-04T00:00:00"/>
    <m/>
    <n v="0"/>
    <m/>
    <n v="0"/>
    <n v="0"/>
    <n v="0"/>
    <n v="0"/>
    <m/>
    <x v="7"/>
    <m/>
    <m/>
    <m/>
    <m/>
    <x v="2"/>
    <x v="6"/>
    <x v="8"/>
  </r>
  <r>
    <n v="546"/>
    <s v="SCN-ISND-0477R-QQ"/>
    <s v="CIF"/>
    <s v="DOHA-QATAR"/>
    <x v="0"/>
    <n v="25293"/>
    <x v="0"/>
    <x v="2"/>
    <s v="PETROTEC QATAR W.L.L."/>
    <s v="NA"/>
    <s v="BY ROAD"/>
    <s v="NA"/>
    <s v="NA"/>
    <s v="GAC-QATAR"/>
    <x v="252"/>
    <s v="ROAD"/>
    <s v="ROAD"/>
    <n v="7"/>
    <n v="7"/>
    <s v="PIECES"/>
    <n v="23.05"/>
    <s v="BALL AND CHOKE VALVES"/>
    <s v="NO"/>
    <s v="25293"/>
    <s v="202513692909"/>
    <s v="GAC_WH (ST.24)"/>
    <s v="TRANSFER FROM PERTROTEC (7 VALVES - GAC JOB # 511110954)"/>
    <s v="USD"/>
    <n v="0"/>
    <s v="COOEC-QATAR"/>
    <s v="NA"/>
    <s v="NA"/>
    <n v="-151"/>
    <d v="2026-03-29T00:00:00"/>
    <x v="0"/>
    <x v="4"/>
    <d v="2026-03-29T00:00:00"/>
    <m/>
    <n v="0"/>
    <m/>
    <n v="0"/>
    <n v="0"/>
    <n v="0"/>
    <n v="0"/>
    <m/>
    <x v="7"/>
    <m/>
    <m/>
    <m/>
    <m/>
    <x v="2"/>
    <x v="4"/>
    <x v="8"/>
  </r>
  <r>
    <n v="547"/>
    <s v="SCN-ISND-WL-SP-49S-CQ"/>
    <s v="CIF"/>
    <s v="HONG KONG"/>
    <x v="0"/>
    <s v="DO 8567"/>
    <x v="0"/>
    <x v="1"/>
    <s v="SHENZHEN GOLDEN SEA OFFSHORE EQUIPMENT"/>
    <m/>
    <s v="COURIER"/>
    <s v="HAMAD AIR PORT"/>
    <s v="COURIER"/>
    <s v="A TO Z MARINE AND OFFSHORE SERVICES"/>
    <x v="253"/>
    <s v="LCL"/>
    <s v="COURIER"/>
    <n v="3"/>
    <n v="517"/>
    <s v="PIECES"/>
    <n v="1.5"/>
    <s v="BUTTERFLY VALVE, FRESH WATER PRESSURE TANK, FILTER CARTRIDGES"/>
    <s v="NO"/>
    <s v="WILIP026003"/>
    <s v="SPARE PARTS (WELIR02400880"/>
    <s v="GAC_WH (ST.24)"/>
    <s v="29 PACKAGES (GAC JOB # 511121121)"/>
    <s v="USD"/>
    <n v="4028"/>
    <s v="A TO Z MARINE AND OFFSHORE SERVICES"/>
    <s v="NA"/>
    <s v="NA"/>
    <n v="-18"/>
    <d v="2026-08-09T00:00:00"/>
    <x v="0"/>
    <x v="4"/>
    <d v="2026-08-09T00:00:00"/>
    <m/>
    <n v="0"/>
    <m/>
    <n v="0"/>
    <n v="0"/>
    <n v="0"/>
    <n v="0"/>
    <m/>
    <x v="7"/>
    <m/>
    <m/>
    <m/>
    <m/>
    <x v="2"/>
    <x v="9"/>
    <x v="10"/>
  </r>
  <r>
    <n v="548"/>
    <s v="SCN-ISND-WL-SP-52S-CQ"/>
    <s v="CIF"/>
    <s v="HONG KONG"/>
    <x v="0"/>
    <s v="DO 8564"/>
    <x v="0"/>
    <x v="2"/>
    <s v="SHENZHEN GOLDEN SEA OFFSHORE EQUIPMENT"/>
    <s v="ROAD"/>
    <s v="ROAD"/>
    <s v="HAMAD PORT"/>
    <s v="NA"/>
    <s v="A TO Z MARINE AND OFFSHORE SERVICES"/>
    <x v="253"/>
    <s v="LCL"/>
    <s v="LCL"/>
    <n v="1"/>
    <n v="900"/>
    <s v="PIECES"/>
    <n v="1.5"/>
    <s v="STEEL LIQUID STORAGE TANK"/>
    <s v="NO"/>
    <s v="WILIR0260002"/>
    <s v="SPARE PARTS (WELIR02400880"/>
    <s v="GAC_WH (ST.24)"/>
    <s v="1 PALLET (GAC JOB # 511121125)"/>
    <s v="USD"/>
    <n v="9538"/>
    <s v="A TO Z MARINE AND OFFSHORE SERVICES"/>
    <s v="NA"/>
    <s v="NA"/>
    <n v="-18"/>
    <d v="2026-08-09T00:00:00"/>
    <x v="0"/>
    <x v="4"/>
    <d v="2026-08-09T00:00:00"/>
    <m/>
    <n v="0"/>
    <m/>
    <n v="0"/>
    <n v="0"/>
    <n v="0"/>
    <n v="0"/>
    <m/>
    <x v="7"/>
    <m/>
    <m/>
    <m/>
    <m/>
    <x v="2"/>
    <x v="9"/>
    <x v="10"/>
  </r>
  <r>
    <n v="549"/>
    <s v="SCN-ISND-WL-SP-53A-CQ"/>
    <s v="CIF"/>
    <s v="INCHEON, KOREA"/>
    <x v="0"/>
    <s v="157-54832293"/>
    <x v="0"/>
    <x v="1"/>
    <s v="SINOSEA MARINE SERVICES &amp; TRADING LIMITED"/>
    <s v="QR"/>
    <s v="QR-0572"/>
    <s v="HAMAD AIR PORT"/>
    <s v="QR-0572"/>
    <s v="GAC-QATAR"/>
    <x v="254"/>
    <s v="AIR FRT"/>
    <s v="AIR FRT"/>
    <n v="78"/>
    <n v="174"/>
    <s v="PIECES"/>
    <n v="0.02"/>
    <s v="O-RING SEALS, RINGS"/>
    <s v="NO"/>
    <s v="WILIP026040"/>
    <s v="SPARE PARTS"/>
    <s v="GAC_WH (ST.24)"/>
    <s v="1 PACKAGE (GAC JOB# 511114505)"/>
    <s v="USD"/>
    <n v="1606.89"/>
    <s v="GULF AGENCY QATAR WLL"/>
    <s v="NA"/>
    <s v="NA"/>
    <n v="-109"/>
    <d v="2026-05-10T00:00:00"/>
    <x v="0"/>
    <x v="4"/>
    <d v="2026-05-12T00:00:00"/>
    <n v="3.64"/>
    <n v="5849.0796000000009"/>
    <n v="0"/>
    <n v="0"/>
    <n v="5849.0796000000009"/>
    <n v="292.45398000000006"/>
    <n v="500"/>
    <n v="1192"/>
    <x v="2"/>
    <s v="5AI51040587035"/>
    <d v="2026-05-11T00:00:00"/>
    <m/>
    <m/>
    <x v="2"/>
    <x v="6"/>
    <x v="18"/>
  </r>
  <r>
    <n v="550"/>
    <s v="SCN-ISND-WL-SP-54A-FQ"/>
    <s v="CIF"/>
    <s v="HONG KONG"/>
    <x v="0"/>
    <s v="4571789180"/>
    <x v="0"/>
    <x v="1"/>
    <s v="HONGKONG YUBO INDUSTRIAL CO.,LIMITED"/>
    <s v="DHL"/>
    <s v="COURIER"/>
    <s v="HAMAD AIR PORT"/>
    <s v="COURIER"/>
    <s v="GAC-QATAR"/>
    <x v="255"/>
    <s v="AIR FRT"/>
    <s v="AIR FRT"/>
    <n v="78"/>
    <n v="8.4"/>
    <s v="PIECES"/>
    <n v="0.02"/>
    <s v="MRU JUNCTION BOX W/3M CABLE, MRU  WALL MOUNTING BRACKET"/>
    <s v="NO"/>
    <s v="YBWL025156/WILIP025156"/>
    <s v="SPARE PARTS"/>
    <s v="GAC_WH (ST.24)"/>
    <s v="1 PACKAGE (GAC JOB # 5111147786)"/>
    <s v="USD"/>
    <n v="4908"/>
    <s v="GULF AGENCY QATAR WLL"/>
    <s v="NA"/>
    <s v="NA"/>
    <n v="-106"/>
    <d v="2026-05-13T00:00:00"/>
    <x v="0"/>
    <x v="4"/>
    <d v="2026-05-16T00:00:00"/>
    <n v="3.6763997555012224"/>
    <n v="18043.77"/>
    <n v="0"/>
    <n v="0"/>
    <n v="0"/>
    <n v="0"/>
    <n v="0"/>
    <n v="1400"/>
    <x v="2"/>
    <s v="5AIC30040653315"/>
    <d v="2026-05-13T00:00:00"/>
    <n v="18043.77"/>
    <m/>
    <x v="2"/>
    <x v="6"/>
    <x v="10"/>
  </r>
  <r>
    <n v="551"/>
    <s v="SCN-ISND-0466A-CQ"/>
    <s v="FOB"/>
    <s v="SHANGHAI, CHINA"/>
    <x v="0"/>
    <s v="157-46771244"/>
    <x v="0"/>
    <x v="1"/>
    <s v="OFFSHORE OIL ENGINEERING CO. ,LTD."/>
    <s v="QR"/>
    <s v="QR-8961"/>
    <s v="HAMAD AIR PORT"/>
    <s v="QR-8961"/>
    <s v="GAC-QATAR"/>
    <x v="256"/>
    <s v="AIR FRT"/>
    <s v="AIR FRT"/>
    <n v="4"/>
    <n v="123.07"/>
    <s v="PIECES"/>
    <n v="1.1000000000000001"/>
    <s v="BALL VALVES"/>
    <s v="NO"/>
    <s v="SCN-ISND-0466A-CQ"/>
    <m/>
    <s v="GAC_WH (ST.24)"/>
    <s v="1 PACKAGE"/>
    <s v="EUR"/>
    <n v="4946"/>
    <s v="COOEC-QATAR"/>
    <s v="NA"/>
    <s v="NA"/>
    <n v="-102"/>
    <d v="2026-05-17T00:00:00"/>
    <x v="0"/>
    <x v="4"/>
    <d v="2026-05-18T00:00:00"/>
    <n v="4.2628000000000004"/>
    <n v="21083.808800000003"/>
    <n v="4500"/>
    <n v="234.95898800000003"/>
    <n v="23730.857788000001"/>
    <n v="1186.5428894000001"/>
    <n v="1000"/>
    <n v="2587"/>
    <x v="2"/>
    <s v="5AI51040747078"/>
    <d v="2026-05-17T00:00:00"/>
    <m/>
    <n v="0"/>
    <x v="2"/>
    <x v="6"/>
    <x v="3"/>
  </r>
  <r>
    <n v="552"/>
    <s v="SCN-ISND-0468A-CQ"/>
    <s v="CIF"/>
    <s v="SHANGHAI, CHINA"/>
    <x v="0"/>
    <s v="157-46771233"/>
    <x v="0"/>
    <x v="1"/>
    <s v="OFFSHORE OIL ENGINEERING CO. ,LTD."/>
    <s v="QR"/>
    <s v="QR-8961"/>
    <s v="HAMAD AIR PORT"/>
    <s v="QR-8961"/>
    <s v="GAC-QATAR"/>
    <x v="256"/>
    <s v="AIR FRT"/>
    <s v="AIR FRT"/>
    <n v="272"/>
    <n v="475"/>
    <s v="PIECES"/>
    <n v="2.15"/>
    <s v="BOLTS"/>
    <s v="NO"/>
    <s v="SCN-ISND-0468A-CQ"/>
    <m/>
    <s v="GAC_WH (ST.24)"/>
    <s v="2 WOODEN BOXES"/>
    <s v="CNY"/>
    <n v="545173.72"/>
    <s v="COOEC-QATAR"/>
    <s v="NA"/>
    <s v="NA"/>
    <n v="-102"/>
    <d v="2026-05-17T00:00:00"/>
    <x v="0"/>
    <x v="4"/>
    <d v="2026-05-18T00:00:00"/>
    <n v="0.53602000000000005"/>
    <n v="292224.01739440003"/>
    <n v="17640"/>
    <n v="0"/>
    <n v="292224.01739440003"/>
    <n v="14611.200869720002"/>
    <n v="5000"/>
    <n v="20011"/>
    <x v="2"/>
    <s v="5AI51040746967"/>
    <d v="2026-05-17T00:00:00"/>
    <m/>
    <n v="0"/>
    <x v="2"/>
    <x v="6"/>
    <x v="3"/>
  </r>
  <r>
    <n v="553"/>
    <s v="SCN-ISND-0478R-QQ"/>
    <s v="CIF"/>
    <s v="DOHA-QATAR"/>
    <x v="0"/>
    <s v="2026-1639"/>
    <x v="0"/>
    <x v="2"/>
    <s v="BOLTS &amp; TOOLS CENTER"/>
    <s v="NA"/>
    <s v="BY ROAD"/>
    <s v="NA"/>
    <s v="NA"/>
    <s v="GAC-QATAR"/>
    <x v="257"/>
    <s v="ROAD"/>
    <s v="ROAD"/>
    <n v="270"/>
    <n v="10"/>
    <s v="PIECES"/>
    <n v="23.05"/>
    <s v="TONNERS, DUCTING TAPES, GLOVES, COVERALLS, HOOKS"/>
    <s v="NO"/>
    <s v="2026-1639"/>
    <s v="CNS INTERNALTIONAL"/>
    <s v="GAC_OY_WUK"/>
    <s v="FOR VESSEL HYSY289"/>
    <s v="USD"/>
    <n v="0"/>
    <s v="COOEC-QATAR"/>
    <s v="NA"/>
    <s v="NA"/>
    <n v="-107"/>
    <d v="2026-05-12T00:00:00"/>
    <x v="0"/>
    <x v="12"/>
    <d v="2026-05-12T00:00:00"/>
    <m/>
    <n v="0"/>
    <m/>
    <n v="0"/>
    <n v="0"/>
    <n v="0"/>
    <n v="0"/>
    <m/>
    <x v="7"/>
    <m/>
    <m/>
    <m/>
    <m/>
    <x v="2"/>
    <x v="6"/>
    <x v="8"/>
  </r>
  <r>
    <n v="554"/>
    <s v="SCN-ISND-0479R-QQ"/>
    <s v="CIF"/>
    <s v="DOHA-QATAR"/>
    <x v="0"/>
    <s v="17937/18025"/>
    <x v="0"/>
    <x v="2"/>
    <s v="PETRO-Q"/>
    <s v="NA"/>
    <s v="BY ROAD"/>
    <s v="NA"/>
    <s v="NA"/>
    <s v="GAC-QATAR"/>
    <x v="228"/>
    <s v="ROAD"/>
    <s v="ROAD"/>
    <n v="7"/>
    <n v="175"/>
    <s v="PALLETS"/>
    <n v="6.88"/>
    <s v="TOOLS, CABLE MATERIALS, GAS FITTINGS, GLOVES, CYLINDES, EARMUFFS"/>
    <s v="NO"/>
    <s v="17937/18025"/>
    <s v="2680X00366"/>
    <s v="GAC_OY_WUK"/>
    <s v="5 PALLETS 2 DRUMS (GAC JOB #  511098150)"/>
    <s v="USD"/>
    <n v="0"/>
    <s v="COOEC-QATAR"/>
    <s v="NA"/>
    <s v="NA"/>
    <n v="-205"/>
    <d v="2026-02-03T00:00:00"/>
    <x v="0"/>
    <x v="4"/>
    <d v="2026-02-03T00:00:00"/>
    <m/>
    <n v="0"/>
    <m/>
    <n v="0"/>
    <n v="0"/>
    <n v="0"/>
    <n v="0"/>
    <m/>
    <x v="7"/>
    <m/>
    <m/>
    <m/>
    <m/>
    <x v="2"/>
    <x v="2"/>
    <x v="8"/>
  </r>
  <r>
    <n v="555"/>
    <s v="SCN-ISND-WL-SP-55A-CQ"/>
    <s v="CIF"/>
    <s v="SHANGHAI, CHINA"/>
    <x v="0"/>
    <n v="20490005167"/>
    <x v="0"/>
    <x v="1"/>
    <s v="SHANGHAI JINYUNHAN MARINE ENGINEERING CO., LTD"/>
    <s v="GULF EXPRESS"/>
    <s v="COURIER"/>
    <s v="HAMAD AIR PORT"/>
    <s v="COURIER"/>
    <s v="GAC-QATAR"/>
    <x v="230"/>
    <s v="AIR FRT"/>
    <s v="AIR FRT"/>
    <n v="6"/>
    <n v="530"/>
    <s v="PIECES"/>
    <n v="4.9019999999999994E-2"/>
    <s v="WATERPROOF BELT-MOUNTED ELECTRIC BELL"/>
    <s v="NO"/>
    <s v="WILIP026017"/>
    <s v="SPARE PARTS"/>
    <s v="GAC_WH (ST.24)"/>
    <s v="1 CARTON (GAC JOB # 511117076)"/>
    <s v="USD"/>
    <n v="270"/>
    <s v="GULF AGENCY QATAR WLL"/>
    <s v="NA"/>
    <s v="NA"/>
    <n v="-77"/>
    <d v="2026-06-11T00:00:00"/>
    <x v="0"/>
    <x v="4"/>
    <d v="2026-06-16T00:00:00"/>
    <n v="3.64"/>
    <n v="982.80000000000007"/>
    <m/>
    <n v="0"/>
    <n v="982.80000000000007"/>
    <n v="49.140000000000008"/>
    <n v="500"/>
    <n v="299"/>
    <x v="2"/>
    <s v="5AIC51041242299"/>
    <d v="2026-06-09T00:00:00"/>
    <m/>
    <n v="-650"/>
    <x v="2"/>
    <x v="7"/>
    <x v="3"/>
  </r>
  <r>
    <n v="556"/>
    <s v="SCN-ISND-WL-SP-56A-FQ"/>
    <s v="FCA"/>
    <s v="USA AIR PORT"/>
    <x v="0"/>
    <s v="157-44705463"/>
    <x v="0"/>
    <x v="1"/>
    <s v="HONGKONG YUBO INDUSTRIAL CO.,LIMITED"/>
    <s v="QR"/>
    <s v="QR-0714"/>
    <s v="HAMAD AIR PORT"/>
    <s v="QR-0714"/>
    <s v="GAC-QATAR"/>
    <x v="258"/>
    <s v="AIR FRT"/>
    <s v="AIR FRT"/>
    <n v="6"/>
    <n v="109.77"/>
    <s v="PIECES"/>
    <n v="4.9019999999999994E-2"/>
    <s v="WIPER ACCESSORIES, DUST COVERS, PLUGS ADAPTORS"/>
    <s v="NO"/>
    <s v="YBWL025138/WILIP025138"/>
    <s v="SPARE PARTS"/>
    <s v="GAC_WH (ST.24)"/>
    <s v="1 WOODEN PALLET (GAC JOB # 511116234)"/>
    <s v="USD"/>
    <n v="11212.76"/>
    <s v="COOEC-QATAR"/>
    <s v="NA"/>
    <s v="NA"/>
    <n v="-84"/>
    <d v="2026-06-04T00:00:00"/>
    <x v="0"/>
    <x v="4"/>
    <d v="2026-06-07T00:00:00"/>
    <n v="3.64"/>
    <n v="40814.446400000001"/>
    <n v="1206"/>
    <n v="452.04286400000001"/>
    <n v="45656.329264"/>
    <n v="2282.8164632000003"/>
    <n v="1000"/>
    <n v="3683"/>
    <x v="2"/>
    <s v="5AI51041171849-1"/>
    <d v="2026-06-06T00:00:00"/>
    <m/>
    <m/>
    <x v="2"/>
    <x v="7"/>
    <x v="14"/>
  </r>
  <r>
    <n v="557"/>
    <s v="SCN-RUYA 09-0072S-CQ-01"/>
    <s v="CIF"/>
    <s v="ShenZhen,CHINA"/>
    <x v="1"/>
    <s v="MEDUXH393720"/>
    <x v="0"/>
    <x v="0"/>
    <s v="OFFSHORE OIL ENGINEERING CO. ,LTD."/>
    <s v="MSC"/>
    <s v="MSC FOLEGANDROS"/>
    <s v="HAMAD PORT"/>
    <s v="FK621A"/>
    <s v="GAC-QATAR"/>
    <x v="259"/>
    <s v="1x40'HQ"/>
    <s v="MSNU5336554"/>
    <n v="95"/>
    <n v="20411"/>
    <s v="PIECES"/>
    <n v="16.672000000000001"/>
    <s v="ALUMINUM ANODE"/>
    <s v="YES"/>
    <s v="SCN-RUYA-0130A-CNQA"/>
    <n v="4600001157"/>
    <s v="MILAHA_SHIPYARD (MIC)"/>
    <s v="2 PALLETS (16 PKGS TO BE DELIVERED TO MILAHA REST GAC WH)"/>
    <s v="USD"/>
    <n v="118287.35"/>
    <s v="COOEC-QATAR"/>
    <s v="NA"/>
    <s v="NA"/>
    <n v="-62"/>
    <d v="2026-06-26T00:00:00"/>
    <x v="0"/>
    <x v="19"/>
    <d v="2026-06-28T00:00:00"/>
    <n v="3.64"/>
    <n v="430565.95400000003"/>
    <m/>
    <n v="0"/>
    <n v="430565.95400000003"/>
    <n v="21528.297700000003"/>
    <n v="5000"/>
    <n v="26928"/>
    <x v="2"/>
    <s v="5SI60041537191"/>
    <d v="2026-06-25T00:00:00"/>
    <m/>
    <m/>
    <x v="2"/>
    <x v="7"/>
    <x v="3"/>
  </r>
  <r>
    <n v="558"/>
    <s v="SCN-RUYA 09-0072S-CQ-02"/>
    <s v="CIF"/>
    <s v="ShenZhen,CHINA"/>
    <x v="1"/>
    <s v="MEDUXH393720"/>
    <x v="0"/>
    <x v="0"/>
    <s v="OFFSHORE OIL ENGINEERING CO. ,LTD."/>
    <s v="MSC"/>
    <s v="MSC FOLEGANDROS"/>
    <s v="HAMAD PORT"/>
    <s v="FK621A"/>
    <s v="GAC-QATAR"/>
    <x v="259"/>
    <s v="LCL"/>
    <s v="MSNU5336554"/>
    <n v="95"/>
    <n v="1615.38"/>
    <s v="PIECES"/>
    <n v="13"/>
    <s v="UT TOOLS"/>
    <s v="YES"/>
    <s v="SCN-RUYA-0130B-CNQA"/>
    <n v="4600001157"/>
    <s v="GAC_WH (ST.24)"/>
    <s v="7 WOODEN CASES (GAC JOB # 511117942)"/>
    <s v="USD"/>
    <n v="24425.7"/>
    <s v="COOEC-QATAR"/>
    <s v="NA"/>
    <s v="NA"/>
    <n v="-62"/>
    <d v="2026-06-26T00:00:00"/>
    <x v="0"/>
    <x v="4"/>
    <d v="2026-06-28T00:00:00"/>
    <n v="3.64"/>
    <n v="88909.54800000001"/>
    <m/>
    <n v="0"/>
    <n v="88909.54800000001"/>
    <n v="4445.4774000000007"/>
    <n v="1000"/>
    <n v="5596"/>
    <x v="2"/>
    <s v="5SI60041537191"/>
    <d v="2026-06-25T00:00:00"/>
    <m/>
    <n v="-249"/>
    <x v="2"/>
    <x v="7"/>
    <x v="3"/>
  </r>
  <r>
    <n v="559"/>
    <s v="SCN-RUYA 09-002R-QQ"/>
    <s v="CIF"/>
    <s v="DOHA-QATAR"/>
    <x v="1"/>
    <s v="CR236388"/>
    <x v="0"/>
    <x v="2"/>
    <s v="ADVANCED TECHNICAL &amp; OIL FIELD SUPPLIES CO.WLL (ATOSCO)"/>
    <s v="NA"/>
    <s v="BY ROAD"/>
    <s v="NA"/>
    <s v="NA"/>
    <s v="GAC-QATAR"/>
    <x v="255"/>
    <s v="ROAD"/>
    <s v="ROAD"/>
    <n v="42"/>
    <n v="100"/>
    <s v="PIECES"/>
    <n v="0.16000299999999998"/>
    <s v="AIR HOSES, FITTINGS"/>
    <s v="NO"/>
    <s v="CR236388"/>
    <s v="NA"/>
    <s v="GAC OPEN YARD WUKAIR"/>
    <s v="2 PALLETS_FOR CNS INTERNALTIONAL"/>
    <s v="USD"/>
    <n v="0"/>
    <s v="COOEC-QATAR"/>
    <s v="NA"/>
    <s v="NA"/>
    <n v="-106"/>
    <d v="2026-05-13T00:00:00"/>
    <x v="0"/>
    <x v="12"/>
    <d v="2026-05-13T00:00:00"/>
    <m/>
    <n v="0"/>
    <m/>
    <n v="0"/>
    <n v="0"/>
    <n v="0"/>
    <n v="0"/>
    <m/>
    <x v="7"/>
    <m/>
    <m/>
    <m/>
    <m/>
    <x v="2"/>
    <x v="6"/>
    <x v="8"/>
  </r>
  <r>
    <n v="560"/>
    <s v="SCN-RUYA 09-003R-QQ"/>
    <s v="CIF"/>
    <s v="DOHA-QATAR"/>
    <x v="1"/>
    <s v="DN-7750"/>
    <x v="0"/>
    <x v="2"/>
    <s v="SEALAND MARINE SERVICES"/>
    <s v="NA"/>
    <s v="BY ROAD"/>
    <s v="NA"/>
    <s v="NA"/>
    <s v="GAC-QATAR"/>
    <x v="260"/>
    <s v="ROAD"/>
    <s v="ROAD"/>
    <n v="217"/>
    <n v="2900"/>
    <s v="PIECES"/>
    <n v="0.16000299999999998"/>
    <s v="REFRIGERANTS 134A &amp; 407C BOTTLES"/>
    <s v="NO"/>
    <s v="CR236388"/>
    <s v="NA"/>
    <s v="GAC_OY_WUK/SPEM (N20)"/>
    <s v="PO-RUYA-LM-0038-HYSY201."/>
    <s v="USD"/>
    <n v="0"/>
    <s v="COOEC-QATAR"/>
    <s v="NA"/>
    <s v="NA"/>
    <n v="-103"/>
    <d v="2026-05-16T00:00:00"/>
    <x v="0"/>
    <x v="9"/>
    <d v="2026-05-16T00:00:00"/>
    <m/>
    <n v="0"/>
    <m/>
    <n v="0"/>
    <n v="0"/>
    <n v="0"/>
    <n v="0"/>
    <m/>
    <x v="7"/>
    <m/>
    <m/>
    <m/>
    <m/>
    <x v="2"/>
    <x v="6"/>
    <x v="8"/>
  </r>
  <r>
    <n v="561"/>
    <s v="SCN-ISND-WL-SP-57A-FQ"/>
    <s v="CIP"/>
    <s v="HELMOND, NETHERLANDS"/>
    <x v="0"/>
    <s v="235-05429115"/>
    <x v="0"/>
    <x v="1"/>
    <s v="KONGSBERG MARITIME NETHERLANDS BV"/>
    <s v="TURKISH AIR LINE"/>
    <s v="TK-6182"/>
    <s v="HAMAD AIR PORT"/>
    <s v="TK-6182"/>
    <s v="GAC-QATAR"/>
    <x v="261"/>
    <s v="AIR FRT"/>
    <s v="AIR FRT"/>
    <n v="54"/>
    <n v="227.5"/>
    <s v="PIECES"/>
    <n v="0.35520000000000002"/>
    <s v="ALUMINUM ANODES"/>
    <s v="NO"/>
    <s v="CR0884882"/>
    <s v="WILIP025132"/>
    <s v="GAC_WH (ST.24)"/>
    <s v="1 WOODEN PALLET (GAC JOB # 511117786)"/>
    <s v="EUR"/>
    <n v="6276.41"/>
    <s v="GULF AGENCY QATAR WLL"/>
    <s v="NA"/>
    <s v="NA"/>
    <n v="-65"/>
    <d v="2026-06-23T00:00:00"/>
    <x v="0"/>
    <x v="4"/>
    <d v="2026-06-24T00:00:00"/>
    <n v="4.1601600000000003"/>
    <n v="26110.869825600003"/>
    <m/>
    <n v="0"/>
    <n v="26110.869825600003"/>
    <n v="1305.5434912800001"/>
    <n v="1000"/>
    <n v="2719"/>
    <x v="2"/>
    <s v="5AI51041505515"/>
    <d v="2026-06-23T00:00:00"/>
    <m/>
    <n v="13"/>
    <x v="2"/>
    <x v="7"/>
    <x v="11"/>
  </r>
  <r>
    <n v="562"/>
    <s v="SCN-RUYA 09-0073A-CQ"/>
    <s v="CIF"/>
    <s v="GUANGZHOU,CHINA"/>
    <x v="1"/>
    <s v="157-54590804"/>
    <x v="0"/>
    <x v="1"/>
    <s v="OFFSHORE OIL ENGINEERING CO. ,LTD."/>
    <s v="QA"/>
    <s v="QR-8941"/>
    <s v="HAMAD AIR PORT"/>
    <s v="QR-8941"/>
    <s v="GAC-QATAR"/>
    <x v="262"/>
    <s v="AIR FRT"/>
    <s v="AIR FRT"/>
    <n v="44"/>
    <n v="130"/>
    <s v="PIECES"/>
    <n v="0.150528"/>
    <s v="BOLTS &amp; NUTS"/>
    <s v="NO"/>
    <s v="SCN-RUYA-0138-CNQA"/>
    <n v="4600001157"/>
    <s v="QSTS"/>
    <s v="1 PLY WOOD CASE"/>
    <s v="USD"/>
    <n v="880.21"/>
    <s v="COOEC-QATAR"/>
    <s v="NA"/>
    <s v="NA"/>
    <n v="-91"/>
    <d v="2026-05-28T00:00:00"/>
    <x v="0"/>
    <x v="1"/>
    <d v="2026-05-30T00:00:00"/>
    <n v="3.64"/>
    <n v="3203.9644000000003"/>
    <n v="0"/>
    <n v="0"/>
    <n v="3203.9644000000003"/>
    <n v="160.19822000000002"/>
    <n v="500"/>
    <n v="1060"/>
    <x v="2"/>
    <s v="5AI51040968500"/>
    <d v="2026-05-28T00:00:00"/>
    <m/>
    <n v="0"/>
    <x v="2"/>
    <x v="6"/>
    <x v="3"/>
  </r>
  <r>
    <n v="563"/>
    <s v="SCN-ISND-0475R-QQ-02"/>
    <s v="CIF"/>
    <s v="DOHA-QATAR"/>
    <x v="0"/>
    <s v="DN-7722"/>
    <x v="0"/>
    <x v="2"/>
    <s v="SEALAND MARINE SERVICES"/>
    <s v="NA"/>
    <s v="BY ROAD"/>
    <s v="NA"/>
    <s v="NA"/>
    <s v="GAC-QATAR"/>
    <x v="263"/>
    <s v="ROAD"/>
    <s v="ROAD"/>
    <n v="120"/>
    <n v="100"/>
    <s v="PIECES"/>
    <n v="1.2"/>
    <s v="SAFETY HELMET, SAFETY COVERALL"/>
    <s v="NO"/>
    <s v="DN-7722"/>
    <s v="PO-ISND52-BF-LM-0016"/>
    <s v="GAC_WH (ST.24)"/>
    <s v="2 PALLETS (GAC JOB# 511113619)"/>
    <s v="USD"/>
    <n v="0"/>
    <s v="COOEC-QATAR"/>
    <s v="NA"/>
    <s v="NA"/>
    <n v="-110"/>
    <d v="2026-05-09T00:00:00"/>
    <x v="0"/>
    <x v="4"/>
    <d v="2026-05-09T00:00:00"/>
    <m/>
    <n v="0"/>
    <m/>
    <n v="0"/>
    <n v="0"/>
    <n v="0"/>
    <n v="0"/>
    <m/>
    <x v="7"/>
    <m/>
    <m/>
    <m/>
    <m/>
    <x v="2"/>
    <x v="6"/>
    <x v="8"/>
  </r>
  <r>
    <n v="564"/>
    <s v="SCN-ISND-0475R-QQ-03"/>
    <s v="CIF"/>
    <s v="DOHA-QATAR"/>
    <x v="0"/>
    <s v="PO-ISND52-BF-LM-0016 "/>
    <x v="0"/>
    <x v="2"/>
    <s v="SEALAND MARINE SERVICES"/>
    <s v="NA"/>
    <s v="BY ROAD"/>
    <s v="NA"/>
    <s v="NA"/>
    <s v="GAC-QATAR"/>
    <x v="264"/>
    <s v="ROAD"/>
    <s v="ROAD"/>
    <n v="50"/>
    <n v="100"/>
    <s v="PIECES"/>
    <n v="1.2"/>
    <s v="PENCIL GRINDER WIRE BRUSH"/>
    <s v="NO"/>
    <s v="PENDING"/>
    <s v="PO-ISND52-BF-LM-0016"/>
    <s v="GAC_WH (ST.24)"/>
    <s v="PARTIAL DELIVERY"/>
    <s v="USD"/>
    <n v="0"/>
    <s v="COOEC-QATAR"/>
    <s v="NA"/>
    <s v="NA"/>
    <n v="-99"/>
    <d v="2026-05-20T00:00:00"/>
    <x v="0"/>
    <x v="4"/>
    <d v="2026-05-20T00:00:00"/>
    <m/>
    <n v="0"/>
    <m/>
    <n v="0"/>
    <n v="0"/>
    <n v="0"/>
    <n v="0"/>
    <m/>
    <x v="7"/>
    <m/>
    <m/>
    <m/>
    <m/>
    <x v="2"/>
    <x v="6"/>
    <x v="8"/>
  </r>
  <r>
    <n v="565"/>
    <s v="SCN-ISND-WL-SP-58A-FQ"/>
    <s v="FCA"/>
    <s v="INCHEON, KOREA"/>
    <x v="0"/>
    <s v="072-74307096"/>
    <x v="0"/>
    <x v="1"/>
    <s v="HONGKONG YUBO INDUSTRIAL CO.,LIMITED"/>
    <s v="GULF AIR"/>
    <s v="GF-0530 "/>
    <s v="HAMAD AIR PORT"/>
    <s v="GF-0530 "/>
    <s v="GAC-QATAR"/>
    <x v="265"/>
    <s v="AIR FRT"/>
    <s v="AIR FRT"/>
    <n v="6"/>
    <n v="76"/>
    <s v="PIECES"/>
    <n v="4.9019999999999994E-2"/>
    <s v="HEATING ELEMENTS, PISTONS, CARTRIDGES, FILTERS"/>
    <s v="NO"/>
    <s v="YBWL025110"/>
    <s v="SPARE PARTS"/>
    <s v="GAC_WH (ST.24)"/>
    <s v="1 WOODEN BOX (GAC JOB # 511115883)"/>
    <s v="USD"/>
    <n v="5358.9"/>
    <s v="GULF AGENCY QATAR WLL"/>
    <s v="NA"/>
    <s v="NA"/>
    <n v="-88"/>
    <d v="2026-05-31T00:00:00"/>
    <x v="0"/>
    <x v="4"/>
    <d v="2026-06-02T00:00:00"/>
    <n v="3.64"/>
    <n v="19506.396000000001"/>
    <n v="983370"/>
    <n v="223.48335299999999"/>
    <n v="22571.818652999998"/>
    <n v="1128.5999999999999"/>
    <n v="1000"/>
    <n v="2529"/>
    <x v="2"/>
    <s v="5AI51041047137"/>
    <d v="2026-06-01T00:00:00"/>
    <m/>
    <n v="0"/>
    <x v="2"/>
    <x v="6"/>
    <x v="18"/>
  </r>
  <r>
    <n v="566"/>
    <s v="SCN-ISND-WL-SP-59A-FQ"/>
    <s v="FCA"/>
    <s v="INCHEON, KOREA"/>
    <x v="0"/>
    <s v="157-44938876"/>
    <x v="0"/>
    <x v="1"/>
    <s v="HONGKONG YUBO INDUSTRIAL CO.,LIMITED"/>
    <s v="DHL"/>
    <s v="COURIER"/>
    <s v="HAMAD AIR PORT"/>
    <s v="COURIER"/>
    <s v="GAC-QATAR"/>
    <x v="266"/>
    <s v="AIR FRT"/>
    <s v="AIR FRT"/>
    <n v="54"/>
    <n v="227.5"/>
    <s v="PIECES"/>
    <n v="0.15840000000000001"/>
    <s v="ALUMINUM ANODES"/>
    <s v="NO"/>
    <s v="WILIP025131"/>
    <s v="SPARE PARTS"/>
    <s v="GAC_WH (ST.24)"/>
    <s v="1 WOODEN BOX (GAC JOB # 511116082)"/>
    <s v="EUR"/>
    <n v="2865.58"/>
    <s v="GULF AGENCY QATAR WLL"/>
    <s v="NA"/>
    <s v="NA"/>
    <n v="-86"/>
    <d v="2026-06-02T00:00:00"/>
    <x v="0"/>
    <x v="4"/>
    <d v="2026-06-04T00:00:00"/>
    <n v="4.2336799999999997"/>
    <n v="12131.948734399999"/>
    <n v="897.21"/>
    <n v="121.34541671299999"/>
    <n v="12255.887088013"/>
    <n v="612.79999999999995"/>
    <n v="500"/>
    <n v="1513"/>
    <x v="2"/>
    <s v="5AI51041102319"/>
    <d v="2026-06-03T00:00:00"/>
    <m/>
    <n v="0"/>
    <x v="2"/>
    <x v="7"/>
    <x v="18"/>
  </r>
  <r>
    <n v="567"/>
    <s v="SCN-ISND-WL-SP-60A-FQ"/>
    <s v="FCA"/>
    <s v="NORWAY"/>
    <x v="0"/>
    <n v="9767186170"/>
    <x v="0"/>
    <x v="1"/>
    <s v="SPERRE AIR POWER AS"/>
    <s v="DHL"/>
    <s v="COURIER"/>
    <s v="HAMAD AIR PORT"/>
    <s v="NA"/>
    <s v="GAC-QATAR"/>
    <x v="267"/>
    <s v="AIR FRT"/>
    <s v="AIR FRT"/>
    <n v="1"/>
    <n v="6.5"/>
    <s v="PIECES"/>
    <n v="0.03"/>
    <s v="SPK FLEX TUBES, PISTON RINGS, "/>
    <s v="NO"/>
    <s v="WILIP025171"/>
    <s v="SPARE PARTS"/>
    <s v="GAC_WH (ST.24)"/>
    <s v="1 PKG  (GAC JOB # 511115428)"/>
    <s v="USD"/>
    <n v="10449.1"/>
    <s v="GULF AGENCY QATAR WLL"/>
    <s v="NA"/>
    <s v="NA"/>
    <n v="-97"/>
    <d v="2026-05-22T00:00:00"/>
    <x v="0"/>
    <x v="4"/>
    <d v="2026-05-25T00:00:00"/>
    <n v="3.64"/>
    <n v="38034.724000000002"/>
    <n v="0"/>
    <n v="380.34724"/>
    <n v="38415.071240000005"/>
    <n v="1920.76"/>
    <n v="1000"/>
    <n v="3321"/>
    <x v="2"/>
    <s v="5AIC30040869389"/>
    <d v="2026-05-23T00:00:00"/>
    <m/>
    <n v="0"/>
    <x v="2"/>
    <x v="6"/>
    <x v="19"/>
  </r>
  <r>
    <n v="568"/>
    <s v="SCN-ISND-0486R-QQ"/>
    <s v="CIF"/>
    <s v="DOHA-QATAR"/>
    <x v="0"/>
    <s v="SDN26003280"/>
    <x v="0"/>
    <x v="2"/>
    <s v="PETRO-Q"/>
    <s v="NA"/>
    <s v="BY ROAD"/>
    <s v="NA"/>
    <s v="NA"/>
    <s v="GAC-QATAR"/>
    <x v="268"/>
    <s v="ROAD"/>
    <s v="ROAD"/>
    <n v="270"/>
    <n v="10"/>
    <s v="PIECES"/>
    <n v="12.870000000000001"/>
    <s v="BALL VALVE"/>
    <s v="NO"/>
    <s v="SDN26003280"/>
    <s v="PETRO-Q"/>
    <s v="GAC_WH (ST.24)"/>
    <m/>
    <s v="USD"/>
    <n v="0"/>
    <s v="COOEC-QATAR"/>
    <s v="NA"/>
    <s v="NA"/>
    <n v="-94"/>
    <d v="2026-05-25T00:00:00"/>
    <x v="0"/>
    <x v="4"/>
    <d v="2026-05-25T00:00:00"/>
    <m/>
    <n v="0"/>
    <m/>
    <n v="0"/>
    <n v="0"/>
    <n v="0"/>
    <n v="0"/>
    <m/>
    <x v="7"/>
    <m/>
    <m/>
    <m/>
    <m/>
    <x v="2"/>
    <x v="6"/>
    <x v="8"/>
  </r>
  <r>
    <n v="569"/>
    <s v="SCN-ISND-0480R-QQ"/>
    <s v="CIF"/>
    <s v="DOHA-QATAR"/>
    <x v="0"/>
    <s v="26 DO 235"/>
    <x v="0"/>
    <x v="2"/>
    <s v="NEXT OILFIELD SUPPLY WLL"/>
    <s v="NA"/>
    <s v="BY ROAD"/>
    <s v="NA"/>
    <s v="NA"/>
    <s v="GAC-QATAR"/>
    <x v="256"/>
    <s v="ROAD"/>
    <s v="ROAD"/>
    <n v="63"/>
    <n v="10"/>
    <s v="PIECES"/>
    <n v="12.870000000000001"/>
    <s v="PARKERS, CONNECTORS, ADAPTERS, PRESSURE FITTINGS"/>
    <s v="NO"/>
    <s v="26 DO 235"/>
    <s v="PETRO-Q"/>
    <s v="GAC_WH (ST.24)"/>
    <s v="1 PALLET (GAC JOB # 511114867)"/>
    <s v="USD"/>
    <n v="0"/>
    <s v="COOEC-QATAR"/>
    <s v="NA"/>
    <s v="NA"/>
    <n v="-102"/>
    <d v="2026-05-17T00:00:00"/>
    <x v="0"/>
    <x v="4"/>
    <d v="2026-05-17T00:00:00"/>
    <m/>
    <n v="0"/>
    <m/>
    <n v="0"/>
    <n v="0"/>
    <n v="0"/>
    <n v="0"/>
    <m/>
    <x v="7"/>
    <m/>
    <m/>
    <m/>
    <m/>
    <x v="2"/>
    <x v="6"/>
    <x v="8"/>
  </r>
  <r>
    <n v="570"/>
    <s v="SCN-ISND-0481R-QQ"/>
    <s v="CIF"/>
    <s v="DOHA-QATAR"/>
    <x v="0"/>
    <s v="DN-COOEC-013/2026"/>
    <x v="0"/>
    <x v="2"/>
    <s v="UNIQUE SUBSEA TRADING WLL"/>
    <s v="NA"/>
    <s v="BY ROAD"/>
    <s v="NA"/>
    <s v="NA"/>
    <s v="GAC-QATAR"/>
    <x v="269"/>
    <s v="ROAD"/>
    <s v="ROAD"/>
    <n v="1"/>
    <n v="10"/>
    <s v="PIECES"/>
    <n v="1.56"/>
    <s v="1X16 CYLINDER GAS RACK"/>
    <s v="NO"/>
    <s v="DN-COOEC-013/2026"/>
    <s v="1 EMPTY RACK"/>
    <s v="GAC_WH (ST.24)"/>
    <s v="1 PALLET "/>
    <s v="USD"/>
    <n v="0"/>
    <s v="COOEC-QATAR"/>
    <s v="NA"/>
    <s v="NA"/>
    <n v="-101"/>
    <d v="2026-05-18T00:00:00"/>
    <x v="0"/>
    <x v="12"/>
    <d v="2026-05-18T00:00:00"/>
    <m/>
    <n v="0"/>
    <m/>
    <n v="0"/>
    <n v="0"/>
    <n v="0"/>
    <n v="0"/>
    <m/>
    <x v="7"/>
    <m/>
    <m/>
    <m/>
    <m/>
    <x v="2"/>
    <x v="6"/>
    <x v="8"/>
  </r>
  <r>
    <n v="571"/>
    <s v="SCN-ISND-0482R-QQ"/>
    <s v="CIF"/>
    <s v="DOHA-QATAR"/>
    <x v="0"/>
    <s v="26 DO 256"/>
    <x v="0"/>
    <x v="2"/>
    <s v="NEXT OILFIELD SUPPLY WLL"/>
    <s v="NA"/>
    <s v="BY ROAD"/>
    <s v="NA"/>
    <s v="NA"/>
    <s v="GAC-QATAR"/>
    <x v="264"/>
    <s v="ROAD"/>
    <s v="ROAD"/>
    <n v="2"/>
    <n v="10"/>
    <s v="PIECES"/>
    <n v="12.870000000000001"/>
    <s v="GENERATOR MATERIAL KITS"/>
    <s v="NO"/>
    <s v="26 DO 256"/>
    <m/>
    <s v="GAC_WH (ST.24)"/>
    <s v="2 PAKGS (GRN # 511115157)"/>
    <s v="USD"/>
    <n v="0"/>
    <s v="COOEC-QATAR"/>
    <s v="NA"/>
    <s v="NA"/>
    <n v="-99"/>
    <d v="2026-05-20T00:00:00"/>
    <x v="0"/>
    <x v="4"/>
    <d v="2026-05-20T00:00:00"/>
    <m/>
    <n v="0"/>
    <m/>
    <n v="0"/>
    <n v="0"/>
    <n v="0"/>
    <n v="0"/>
    <m/>
    <x v="7"/>
    <m/>
    <m/>
    <m/>
    <m/>
    <x v="2"/>
    <x v="6"/>
    <x v="8"/>
  </r>
  <r>
    <n v="572"/>
    <s v="SCN-ISND-WL-SP-61A-CQ"/>
    <s v="CIF"/>
    <s v="SHANGHAI, CHINA"/>
    <x v="0"/>
    <n v="4525183515"/>
    <x v="0"/>
    <x v="1"/>
    <s v="SHANGHAI CELEX SCIENCE &amp; TECH CO., LTD"/>
    <s v="DHL"/>
    <s v="COURIER"/>
    <s v="HAMAD AIR PORT"/>
    <s v="NA"/>
    <s v="GAC-QATAR"/>
    <x v="269"/>
    <s v="AIR FRT"/>
    <s v="AIR FRT"/>
    <n v="8"/>
    <n v="54"/>
    <s v="PIECES"/>
    <n v="0.03"/>
    <s v="PUMP SPARE PARTS"/>
    <s v="NO"/>
    <s v="4525183515/WILIP026019"/>
    <s v="SPARE PARTS"/>
    <s v="GAC_WH (ST.24)"/>
    <s v="1 PACKAGE (GAC JOB #  511115911)"/>
    <s v="CNY"/>
    <n v="63000"/>
    <s v="GULF AGENCY QATAR WLL"/>
    <s v="NA"/>
    <s v="NA"/>
    <n v="-101"/>
    <d v="2026-05-18T00:00:00"/>
    <x v="0"/>
    <x v="4"/>
    <d v="2026-06-01T00:00:00"/>
    <n v="0.53602000000000005"/>
    <n v="33769.26"/>
    <n v="0"/>
    <n v="337.69260000000003"/>
    <n v="34106.952600000004"/>
    <n v="1705.35"/>
    <n v="1000"/>
    <n v="3105"/>
    <x v="2"/>
    <s v="5AIC30040840514"/>
    <d v="2026-05-21T00:00:00"/>
    <m/>
    <n v="0"/>
    <x v="2"/>
    <x v="6"/>
    <x v="3"/>
  </r>
  <r>
    <n v="573"/>
    <s v="SCN-ISND-0483R-QQ"/>
    <s v="CIF"/>
    <s v="DOHA-QATAR"/>
    <x v="0"/>
    <s v="HHME-JCGS-25167"/>
    <x v="0"/>
    <x v="2"/>
    <s v="HOT-HEAD MIDDLE EAST WLL"/>
    <s v="NA"/>
    <s v="BY ROAD"/>
    <s v="NA"/>
    <s v="NA"/>
    <s v="GAC-QATAR"/>
    <x v="264"/>
    <s v="ROAD"/>
    <s v="ROAD"/>
    <n v="2"/>
    <n v="10"/>
    <s v="SET"/>
    <n v="1.8239999999999998"/>
    <s v="HABITAT PANEL 4x4x2m"/>
    <s v="NO"/>
    <s v="HHME-JCGS-25167"/>
    <s v="WO-ISND5-2-BF-0001-HABITAT"/>
    <s v="GAC_WH (ST.24)"/>
    <s v="2 PALLETS (GAC JOB # 511115141)"/>
    <s v="USD"/>
    <n v="0"/>
    <s v="COOEC-QATAR"/>
    <s v="NA"/>
    <s v="NA"/>
    <n v="-99"/>
    <d v="2026-05-20T00:00:00"/>
    <x v="0"/>
    <x v="4"/>
    <d v="2026-05-20T00:00:00"/>
    <m/>
    <n v="0"/>
    <m/>
    <n v="0"/>
    <n v="0"/>
    <n v="0"/>
    <n v="0"/>
    <m/>
    <x v="7"/>
    <m/>
    <m/>
    <m/>
    <m/>
    <x v="2"/>
    <x v="6"/>
    <x v="8"/>
  </r>
  <r>
    <n v="574"/>
    <s v="SCN-ISND-0484R-QQ-01"/>
    <s v="CIF"/>
    <s v="DOHA-QATAR"/>
    <x v="0"/>
    <s v="FDO-0526-048-DE"/>
    <x v="0"/>
    <x v="2"/>
    <s v="FRANKLIN OFFSHORE QATAR WLL"/>
    <s v="NA"/>
    <s v="BY ROAD"/>
    <s v="NA"/>
    <s v="NA"/>
    <s v="GAC-QATAR"/>
    <x v="256"/>
    <s v="ROAD"/>
    <s v="ROAD"/>
    <n v="20"/>
    <n v="25"/>
    <s v="SET"/>
    <n v="1.248"/>
    <s v="CO2 FIRE EXTINGUISHERS 5KG"/>
    <s v="NO"/>
    <s v="FDO-0526-048-DE"/>
    <s v="WO-ISND5-2-BF-0001-HABITAT"/>
    <s v="GAC_WH (ST.24)"/>
    <s v="1 PALLET (GAC JOB # 511115217)"/>
    <s v="USD"/>
    <n v="0"/>
    <s v="COOEC-QATAR"/>
    <s v="NA"/>
    <s v="NA"/>
    <n v="-102"/>
    <d v="2026-05-17T00:00:00"/>
    <x v="0"/>
    <x v="4"/>
    <d v="2026-05-17T00:00:00"/>
    <m/>
    <n v="0"/>
    <m/>
    <n v="0"/>
    <n v="0"/>
    <n v="0"/>
    <n v="0"/>
    <m/>
    <x v="7"/>
    <m/>
    <m/>
    <m/>
    <m/>
    <x v="2"/>
    <x v="6"/>
    <x v="8"/>
  </r>
  <r>
    <n v="575"/>
    <s v="SCN-ISND-0484R-QQ-02"/>
    <s v="CIF"/>
    <s v="DOHA-QATAR"/>
    <x v="0"/>
    <s v="FDO-0526-048-DE1"/>
    <x v="0"/>
    <x v="2"/>
    <s v="FRANKLIN OFFSHORE QATAR WLL"/>
    <s v="NA"/>
    <s v="BY ROAD"/>
    <s v="NA"/>
    <s v="NA"/>
    <s v="GAC-QATAR"/>
    <x v="270"/>
    <s v="ROAD"/>
    <s v="ROAD"/>
    <n v="20"/>
    <n v="10"/>
    <s v="PIECES"/>
    <n v="1.248"/>
    <s v="FIRE HOSE"/>
    <s v="NO"/>
    <s v="FDO-0526-048-DE1"/>
    <s v="PO-ISND52-BF-LM-0017"/>
    <s v="GAC_WH (ST.24)"/>
    <s v="1 PALLET (GAC JOB # 511115218)"/>
    <s v="USD"/>
    <n v="0"/>
    <s v="COOEC-QATAR"/>
    <s v="NA"/>
    <s v="NA"/>
    <n v="-98"/>
    <d v="2026-05-21T00:00:00"/>
    <x v="0"/>
    <x v="4"/>
    <d v="2026-05-21T00:00:00"/>
    <m/>
    <n v="0"/>
    <m/>
    <n v="0"/>
    <n v="0"/>
    <n v="0"/>
    <n v="0"/>
    <m/>
    <x v="7"/>
    <m/>
    <m/>
    <m/>
    <m/>
    <x v="2"/>
    <x v="6"/>
    <x v="8"/>
  </r>
  <r>
    <n v="576"/>
    <s v="SCN-ISND-0485R-QQ"/>
    <s v="CIF"/>
    <s v="DOHA-QATAR"/>
    <x v="0"/>
    <s v="M26QO771"/>
    <x v="0"/>
    <x v="2"/>
    <s v="MIDDLE EAST FUJI LLC (QATAR)"/>
    <s v="NA"/>
    <s v="BY ROAD"/>
    <s v="NA"/>
    <s v="NA"/>
    <s v="GAC-QATAR"/>
    <x v="264"/>
    <s v="ROAD"/>
    <s v="ROAD"/>
    <n v="20"/>
    <n v="10"/>
    <s v="PIECES"/>
    <n v="1.92"/>
    <s v="ROPE NYLON, DECK STORES"/>
    <s v="NO"/>
    <s v="HYS-2026-2609-1"/>
    <s v="PO-ISND52-BF-LM-0017"/>
    <s v="GAC_WH (ST.24)"/>
    <s v="1 PALLET (GAC JOB # 511115217)"/>
    <s v="USD"/>
    <n v="0"/>
    <s v="COOEC-QATAR"/>
    <s v="NA"/>
    <s v="NA"/>
    <n v="-99"/>
    <d v="2026-05-20T00:00:00"/>
    <x v="0"/>
    <x v="4"/>
    <d v="2026-05-20T00:00:00"/>
    <m/>
    <n v="0"/>
    <m/>
    <n v="0"/>
    <n v="0"/>
    <n v="0"/>
    <n v="0"/>
    <m/>
    <x v="7"/>
    <m/>
    <m/>
    <m/>
    <m/>
    <x v="2"/>
    <x v="6"/>
    <x v="8"/>
  </r>
  <r>
    <n v="577"/>
    <s v="SCN-ISND-0487A-FQ"/>
    <s v="CIF"/>
    <s v="KUALA LAMPUR, MALAYSIA"/>
    <x v="0"/>
    <s v="157-60031985"/>
    <x v="0"/>
    <x v="1"/>
    <s v="J.ROCCO MARINE &amp; OFFSHORE CO., LIMITED"/>
    <s v="QA"/>
    <s v="QR-0853 "/>
    <s v="HAMAD AIR PORT"/>
    <s v="QR-0853 "/>
    <s v="GAC-QATAR"/>
    <x v="271"/>
    <s v="AIR FRT"/>
    <s v="AIR FRT"/>
    <n v="4"/>
    <n v="140"/>
    <s v="PIECES"/>
    <n v="0.14599999999999999"/>
    <s v="BLIND HUB, SEAL RING, BOLT AND NUTS"/>
    <s v="NO"/>
    <s v="JROPL20260520"/>
    <s v="Z2024KEBNT0827"/>
    <s v="GAC_WH (ST.24)"/>
    <s v="1 WOODEN CRATE (GAC JOB# 511116235)"/>
    <s v="USD"/>
    <n v="11124"/>
    <s v="COOEC-QATAR"/>
    <s v="NA"/>
    <s v="NA"/>
    <n v="-82"/>
    <d v="2026-06-06T00:00:00"/>
    <x v="0"/>
    <x v="4"/>
    <d v="2026-06-07T00:00:00"/>
    <n v="3.64"/>
    <n v="40491.360000000001"/>
    <n v="0"/>
    <n v="0"/>
    <n v="40491.360000000001"/>
    <n v="2024.57"/>
    <n v="1000"/>
    <n v="3425"/>
    <x v="2"/>
    <s v="5AI51041172528"/>
    <d v="2026-06-06T00:00:00"/>
    <m/>
    <n v="0"/>
    <x v="2"/>
    <x v="7"/>
    <x v="4"/>
  </r>
  <r>
    <n v="578"/>
    <s v="SCN-ISND-0488R-QQ"/>
    <s v="CIF"/>
    <s v="DOHA-QATAR"/>
    <x v="0"/>
    <s v="HHME-JCGS-26036"/>
    <x v="0"/>
    <x v="2"/>
    <s v="HOT-HEAD MIDDLE EAST WLL"/>
    <s v="NA"/>
    <s v="BY ROAD"/>
    <s v="NA"/>
    <s v="NA"/>
    <s v="GAC-QATAR"/>
    <x v="272"/>
    <s v="ROAD"/>
    <s v="ROAD"/>
    <n v="8"/>
    <n v="715"/>
    <s v="PIECES"/>
    <n v="7.6440000000000001"/>
    <s v="HVAC UNIT, EXTENSION CABLES, PNEUMATIC BLOWERS"/>
    <s v="NO"/>
    <s v="HHME-JCGS-26036"/>
    <s v="CGHTZX202605013431"/>
    <s v="GAC_WH (ST.24)"/>
    <s v="8 PALLETS (GAC JOB # 511115891)"/>
    <s v="USD"/>
    <n v="0"/>
    <s v="COOEC-QATAR"/>
    <s v="NA"/>
    <s v="NA"/>
    <n v="-87"/>
    <d v="2026-06-01T00:00:00"/>
    <x v="0"/>
    <x v="4"/>
    <d v="2026-06-01T00:00:00"/>
    <m/>
    <n v="0"/>
    <m/>
    <n v="0"/>
    <n v="0"/>
    <n v="0"/>
    <n v="0"/>
    <m/>
    <x v="7"/>
    <m/>
    <m/>
    <m/>
    <m/>
    <x v="2"/>
    <x v="7"/>
    <x v="8"/>
  </r>
  <r>
    <n v="579"/>
    <s v="SCN-ISND-0489A-CQ"/>
    <s v="FOB"/>
    <s v="SHANGHAI, CHINA"/>
    <x v="0"/>
    <s v="157-47448461"/>
    <x v="0"/>
    <x v="1"/>
    <s v="OFFSHORE OIL ENGINEERING CO. ,LTD."/>
    <s v="QA"/>
    <s v="QR-8963 "/>
    <s v="HAMAD AIR PORT"/>
    <s v="QR-8963 "/>
    <s v="GAC-QATAR"/>
    <x v="273"/>
    <s v="AIR FRT"/>
    <s v="AIR FRT"/>
    <n v="17132"/>
    <n v="925"/>
    <s v="PIECES"/>
    <n v="3.5"/>
    <s v="INSULATING TAPES, SLEEVES, BOLTS, SCREWS, CLAMPS"/>
    <s v="NO"/>
    <s v="JROPL20260520"/>
    <s v="GC21110900"/>
    <s v="GAC_WH (ST.24)"/>
    <s v="4 WOODEN BOXES (GAC JOB # 511116916)"/>
    <s v="CNY"/>
    <n v="352474"/>
    <s v="COOEC-QATAR"/>
    <s v="NA"/>
    <s v="NA"/>
    <n v="-75"/>
    <d v="2026-06-13T00:00:00"/>
    <x v="0"/>
    <x v="4"/>
    <d v="2026-06-15T00:00:00"/>
    <n v="0.53825999999999996"/>
    <n v="189722.65523999999"/>
    <n v="37000"/>
    <n v="2096.3827523999998"/>
    <n v="128173.1979924"/>
    <n v="6408.6598996200009"/>
    <n v="0"/>
    <n v="9309"/>
    <x v="2"/>
    <s v="5AI51041335545"/>
    <d v="2026-06-14T00:00:00"/>
    <n v="83561.459999999992"/>
    <n v="0"/>
    <x v="2"/>
    <x v="7"/>
    <x v="3"/>
  </r>
  <r>
    <n v="580"/>
    <s v="SCN-ISND-0490A-CQ"/>
    <s v="FOB"/>
    <s v="SHANGHAI, CHINA"/>
    <x v="0"/>
    <s v="157-47448376"/>
    <x v="1"/>
    <x v="1"/>
    <s v="OFFSHORE OIL ENGINEERING CO. ,LTD."/>
    <s v="QR"/>
    <s v="QR-8963 "/>
    <s v="HAMAD AIR PORT"/>
    <s v="QR-8963 "/>
    <s v="GAC-QATAR"/>
    <x v="230"/>
    <s v="AIR FRT"/>
    <s v="AIR FRT"/>
    <n v="4"/>
    <n v="570"/>
    <s v="PIECES"/>
    <n v="2.88"/>
    <s v="WELDING CABLES, WATER COOLER SOFT WELDING HANDLE, ARGON ARC WELDER"/>
    <s v="NO"/>
    <s v="SCN-ISND-0490A-CQ"/>
    <m/>
    <s v="GAC_WH (ST.24)"/>
    <s v="2 WOODEN BOXES (GAC JOB # 511116828)"/>
    <s v="CNY"/>
    <n v="141650"/>
    <s v="COOEC-QATAR"/>
    <s v="NA"/>
    <s v="NA"/>
    <n v="-77"/>
    <d v="2026-06-11T00:00:00"/>
    <x v="0"/>
    <x v="4"/>
    <d v="2026-06-14T00:00:00"/>
    <n v="0.53730999999999995"/>
    <n v="76109.96149999999"/>
    <n v="36280"/>
    <n v="956.03568299999984"/>
    <n v="77273.333982999975"/>
    <n v="3863.6666991499987"/>
    <n v="0"/>
    <n v="3864"/>
    <x v="5"/>
    <s v="5AI51041311505"/>
    <d v="2026-06-13T00:00:00"/>
    <n v="19286.27"/>
    <n v="-1400"/>
    <x v="2"/>
    <x v="7"/>
    <x v="3"/>
  </r>
  <r>
    <n v="581"/>
    <s v="SCN-ISND-0491R-QQ"/>
    <s v="CIF"/>
    <s v="DOHA-QATAR"/>
    <x v="0"/>
    <s v="26 DO 80"/>
    <x v="0"/>
    <x v="2"/>
    <s v="NEXT OILFIELD SUPPLY WLL"/>
    <s v="NA"/>
    <s v="BY ROAD"/>
    <s v="NA"/>
    <s v="ROAD"/>
    <s v="GAC-QATAR"/>
    <x v="266"/>
    <s v="ROAD"/>
    <s v="ROAD"/>
    <n v="6"/>
    <n v="10"/>
    <s v="PIECES"/>
    <n v="12.870000000000001"/>
    <s v="GAS MONITOR, GAS ALERT MICROCLIPS"/>
    <s v="NO"/>
    <s v="26 DO 80"/>
    <s v="A-QATAR-NEXTOF-01-1"/>
    <s v="GAC_WH (ST.24)"/>
    <s v="6 PACKAGES (GAC JOB # 511116037)"/>
    <s v="USD"/>
    <n v="0"/>
    <s v="COOEC-QATAR"/>
    <s v="NA"/>
    <s v="NA"/>
    <n v="-86"/>
    <d v="2026-06-02T00:00:00"/>
    <x v="0"/>
    <x v="4"/>
    <d v="2026-06-02T00:00:00"/>
    <m/>
    <n v="0"/>
    <m/>
    <n v="0"/>
    <n v="0"/>
    <n v="0"/>
    <n v="0"/>
    <m/>
    <x v="7"/>
    <m/>
    <m/>
    <m/>
    <m/>
    <x v="2"/>
    <x v="7"/>
    <x v="8"/>
  </r>
  <r>
    <n v="582"/>
    <s v="SCN-ISND-0492A-FQ"/>
    <s v="DDP"/>
    <s v="USA AIR PORT"/>
    <x v="0"/>
    <s v="1Z8YE1726797792761"/>
    <x v="0"/>
    <x v="1"/>
    <s v="NUR FADZIL LALIZAS ALEXANDER LLC HOUSTON"/>
    <s v="UPS"/>
    <s v="COURIER"/>
    <s v="HAMAD AIR PORT"/>
    <s v="COURIER"/>
    <s v="GAC-QATAR"/>
    <x v="238"/>
    <s v="AIR FRT"/>
    <s v="AIR FRT"/>
    <n v="12"/>
    <n v="2.2599999999999998"/>
    <s v="PIECES"/>
    <n v="0.3"/>
    <s v="PROXIMITY SWICTH, L-BRACKET, LONG, MOUNTING"/>
    <s v="NO"/>
    <s v="26 DO 256"/>
    <s v="Z2024KEBNT0534"/>
    <s v="GAC_WH (ST.24)"/>
    <s v="2 BOXES (GAC JOB # 511115960)"/>
    <s v="USD"/>
    <n v="3638.64"/>
    <s v="COOEC-QATAR"/>
    <s v="NA"/>
    <s v="NA"/>
    <n v="-154"/>
    <d v="2026-03-26T00:00:00"/>
    <x v="0"/>
    <x v="4"/>
    <d v="2026-03-26T00:00:00"/>
    <m/>
    <n v="0"/>
    <m/>
    <n v="0"/>
    <n v="0"/>
    <n v="0"/>
    <n v="0"/>
    <m/>
    <x v="7"/>
    <m/>
    <m/>
    <m/>
    <m/>
    <x v="2"/>
    <x v="4"/>
    <x v="14"/>
  </r>
  <r>
    <n v="583"/>
    <s v="SCN-ISND-0493R-QQ-01"/>
    <s v="CIF"/>
    <s v="DOHA-QATAR"/>
    <x v="0"/>
    <s v="2026-1811"/>
    <x v="0"/>
    <x v="1"/>
    <s v="BOLTS &amp; TOOLS CENTER"/>
    <s v="NA"/>
    <s v="BY ROAD"/>
    <s v="HAMAD AIR PORT"/>
    <s v="ROAD"/>
    <s v="GAC-QATAR"/>
    <x v="274"/>
    <s v="ROAD"/>
    <s v="AIR FRT"/>
    <n v="135"/>
    <n v="10"/>
    <s v="PIECES"/>
    <n v="0.3"/>
    <s v="CARTRIDGE TONERS, CLIPS, CABLE TIES, WIRES, TAPES, STRETCH FILM"/>
    <s v="NO"/>
    <s v="2026-1811"/>
    <n v="289"/>
    <s v="GAC_OY_WUK"/>
    <s v="CNS INTERNATIONAL"/>
    <s v="USD"/>
    <n v="0"/>
    <s v="COOEC-QATAR"/>
    <s v="NA"/>
    <s v="NA"/>
    <n v="-85"/>
    <d v="2026-06-03T00:00:00"/>
    <x v="0"/>
    <x v="12"/>
    <d v="2026-06-03T00:00:00"/>
    <m/>
    <n v="0"/>
    <m/>
    <n v="0"/>
    <n v="0"/>
    <n v="0"/>
    <n v="0"/>
    <m/>
    <x v="7"/>
    <m/>
    <m/>
    <m/>
    <m/>
    <x v="2"/>
    <x v="7"/>
    <x v="8"/>
  </r>
  <r>
    <n v="584"/>
    <s v="SCN-ISND-0493R-QQ-02"/>
    <s v="CIF"/>
    <s v="DOHA-QATAR"/>
    <x v="0"/>
    <s v="2026-1877"/>
    <x v="0"/>
    <x v="1"/>
    <s v="BOLTS &amp; TOOLS CENTER"/>
    <s v="NA"/>
    <s v="BY ROAD"/>
    <s v="HAMAD AIR PORT"/>
    <s v="ROAD"/>
    <s v="GAC-QATAR"/>
    <x v="274"/>
    <s v="ROAD"/>
    <s v="AIR FRT"/>
    <n v="10"/>
    <n v="5"/>
    <s v="PIECES"/>
    <n v="0.5"/>
    <s v="WILLIAM HACKETT WH SS-L5 QP AND OFFSHORE LEVER HOIST 1.6TX3MTR-UK"/>
    <s v="NO"/>
    <s v="2026-1877"/>
    <n v="289"/>
    <s v="GAC_OY_WUK"/>
    <s v="CNS INTERNATIONAL"/>
    <s v="USD"/>
    <n v="0"/>
    <s v="COOEC-QATAR"/>
    <s v="NA"/>
    <s v="NA"/>
    <n v="-85"/>
    <d v="2026-06-03T00:00:00"/>
    <x v="0"/>
    <x v="12"/>
    <d v="2026-06-03T00:00:00"/>
    <m/>
    <n v="0"/>
    <m/>
    <n v="0"/>
    <n v="0"/>
    <n v="0"/>
    <n v="0"/>
    <m/>
    <x v="7"/>
    <m/>
    <m/>
    <m/>
    <m/>
    <x v="2"/>
    <x v="7"/>
    <x v="8"/>
  </r>
  <r>
    <n v="585"/>
    <s v="SCN-ISND-0495R-QQ"/>
    <s v="CIF"/>
    <s v="DOHA-QATAR"/>
    <x v="0"/>
    <s v="26 DO 80_1"/>
    <x v="0"/>
    <x v="2"/>
    <s v="NEXT OILFIELD SUPPLY WLL"/>
    <s v="NA"/>
    <s v="BY ROAD"/>
    <s v="NA"/>
    <s v="ROAD"/>
    <s v="GAC-QATAR"/>
    <x v="275"/>
    <s v="ROAD"/>
    <s v="ROAD"/>
    <n v="8"/>
    <n v="10.8"/>
    <s v="PIECES"/>
    <n v="0.2"/>
    <s v="ANGLE GRINDER, MOTOROLLA GPS,  GASALERT MICROCLIPS"/>
    <s v="NO"/>
    <s v="26 DO 80_1"/>
    <s v="A-QATAR-NEXTOF-01-1"/>
    <s v="GAC_WH (ST.24)"/>
    <s v="GAC JOB # 511116516"/>
    <s v="USD"/>
    <n v="0"/>
    <s v="COOEC-QATAR"/>
    <s v="NA"/>
    <s v="NA"/>
    <n v="-79"/>
    <d v="2026-06-09T00:00:00"/>
    <x v="0"/>
    <x v="12"/>
    <d v="2026-06-03T00:00:00"/>
    <m/>
    <n v="0"/>
    <m/>
    <n v="0"/>
    <n v="0"/>
    <n v="0"/>
    <n v="0"/>
    <m/>
    <x v="7"/>
    <m/>
    <m/>
    <m/>
    <m/>
    <x v="2"/>
    <x v="7"/>
    <x v="8"/>
  </r>
  <r>
    <n v="586"/>
    <s v="SCN-ISND-WL-SP-62S-CQ"/>
    <s v="CIF"/>
    <s v="HONG KONG"/>
    <x v="0"/>
    <s v="CANCELLED"/>
    <x v="0"/>
    <x v="0"/>
    <s v="SHENZHEN GOLDEN SEA OFFSHORE EQUIPMENT"/>
    <s v="MSC"/>
    <s v="MSC DILETTA"/>
    <s v="HAMAD PORT"/>
    <s v="QS623A"/>
    <s v="A TO Z MARINE AND OFFSHORE SERVICES"/>
    <x v="276"/>
    <s v="LCL"/>
    <s v="LCL"/>
    <n v="974"/>
    <n v="82"/>
    <s v="PIECES"/>
    <n v="1.5"/>
    <s v="SEAFARE COVERS, LIFE BOAT CUSHION, TURN BUCKELS, WIRE ROPES"/>
    <s v="NO"/>
    <s v="WILIS026011"/>
    <s v="SPARE PARTS "/>
    <s v="GAC_WH (ST.24)"/>
    <s v="3 PACKAGES"/>
    <s v="USD"/>
    <n v="1098.82"/>
    <s v="GULF AGENCY QATAR WLL"/>
    <s v="NA"/>
    <s v="NA"/>
    <n v="9"/>
    <d v="2026-09-05T00:00:00"/>
    <x v="1"/>
    <x v="2"/>
    <d v="2026-09-05T00:00:00"/>
    <m/>
    <n v="0"/>
    <m/>
    <n v="0"/>
    <n v="0"/>
    <n v="0"/>
    <n v="0"/>
    <m/>
    <x v="7"/>
    <m/>
    <m/>
    <m/>
    <m/>
    <x v="2"/>
    <x v="10"/>
    <x v="10"/>
  </r>
  <r>
    <n v="587"/>
    <s v="SCN-ISND-WL-SP-63A-CQ"/>
    <s v="CIF"/>
    <s v="SHANGHAI, CHINA"/>
    <x v="0"/>
    <n v="2470229381"/>
    <x v="0"/>
    <x v="1"/>
    <s v="SHENZHEN GOLDEN SEA OFFSHORE EQUIPMENT"/>
    <s v="DHL"/>
    <s v="COURIER"/>
    <s v="HAMAD AIR PORT"/>
    <s v="COURIER"/>
    <s v="GAC-QATAR"/>
    <x v="273"/>
    <s v="AIR FRT"/>
    <s v="AIR FRT"/>
    <n v="14"/>
    <n v="24.6"/>
    <s v="PIECES"/>
    <n v="0.15"/>
    <s v="FAN RELAY, CAPACITOR, MAIN BOARD, FAN MOTOR"/>
    <s v="NO"/>
    <s v="WILIP026034"/>
    <s v="SPARE PARTS"/>
    <s v="GAC_WH (ST.24)"/>
    <s v="4 PACKAGES (GAC JOB # 511117174)"/>
    <s v="USD"/>
    <n v="1066.3"/>
    <s v="GULF AGENCY QATAR WLL"/>
    <s v="NA"/>
    <s v="NA"/>
    <n v="-75"/>
    <d v="2026-06-13T00:00:00"/>
    <x v="0"/>
    <x v="4"/>
    <d v="2026-06-17T00:00:00"/>
    <n v="3.64"/>
    <n v="3881.3319999999999"/>
    <m/>
    <n v="0"/>
    <n v="3881.3319999999999"/>
    <n v="194.06659999999999"/>
    <n v="500"/>
    <n v="1091"/>
    <x v="2"/>
    <s v="5AIC30041345784"/>
    <d v="2026-06-13T00:00:00"/>
    <m/>
    <n v="-3.07"/>
    <x v="2"/>
    <x v="7"/>
    <x v="3"/>
  </r>
  <r>
    <n v="588"/>
    <s v="SCN-ISND-WL-SP-64A-CQ"/>
    <s v="CIF"/>
    <s v="SHANGHAI, CHINA"/>
    <x v="0"/>
    <n v="8988063980"/>
    <x v="0"/>
    <x v="1"/>
    <s v="SINOSEA MARINE SERVICES &amp; TRADING LIMITED"/>
    <s v="DHL"/>
    <s v="COURIER"/>
    <s v="HAMAD AIR PORT"/>
    <s v="COURIER"/>
    <s v="GAC-QATAR"/>
    <x v="277"/>
    <s v="AIR FRT"/>
    <s v="AIR FRT"/>
    <n v="20"/>
    <n v="15"/>
    <s v="PIECES"/>
    <n v="0.2"/>
    <s v="HIGH VOLUME GREASE INJECTOR"/>
    <s v="NO"/>
    <s v="WILIS026009"/>
    <s v="SPARE PARTS"/>
    <s v="GAC_WH (ST.24)"/>
    <s v="1 CARTON (GAC JOB # 511116961)"/>
    <s v="USD"/>
    <n v="187"/>
    <s v="GULF AGENCY QATAR WLL"/>
    <s v="NA"/>
    <s v="NA"/>
    <n v="-80"/>
    <d v="2026-06-08T00:00:00"/>
    <x v="0"/>
    <x v="4"/>
    <d v="2026-06-15T00:00:00"/>
    <n v="3.64"/>
    <n v="680.68000000000006"/>
    <m/>
    <n v="0"/>
    <n v="680.68000000000006"/>
    <n v="34.034000000000006"/>
    <n v="500"/>
    <n v="284"/>
    <x v="2"/>
    <s v="5AIC30041214416"/>
    <d v="2026-06-08T00:00:00"/>
    <m/>
    <n v="-650"/>
    <x v="2"/>
    <x v="7"/>
    <x v="3"/>
  </r>
  <r>
    <n v="589"/>
    <s v="SCN-ISND-WL-SP-65S-CQ"/>
    <s v="CIF"/>
    <s v="SHANGHAI, CHINA"/>
    <x v="0"/>
    <s v="CANCELLED"/>
    <x v="0"/>
    <x v="1"/>
    <s v="NANTONG JINDAO MACHINERY EQUIPMENT CO., LTD"/>
    <s v="PENDING"/>
    <s v="LCL"/>
    <s v="HAMAD AIR PORT"/>
    <s v="PENDING"/>
    <s v="A TO Z MARINE AND OFFSHORE SERVICES"/>
    <x v="278"/>
    <s v="LCL"/>
    <s v="AIR FRT"/>
    <n v="37"/>
    <n v="370"/>
    <s v="PIECES"/>
    <n v="0.47"/>
    <s v="VALVE SEAT, FLOW CONTROL VALVE,  SIMULATION INPUT"/>
    <s v="NO"/>
    <s v="WILIP024165&amp;025014&amp;025017&amp;025127"/>
    <s v="SPARE PARTS"/>
    <s v="GAC_WH (ST.24)"/>
    <s v="2 WOODEN CASES + 3 CARTONS"/>
    <s v="USD"/>
    <n v="25087.47"/>
    <s v="A TO Z MARINE AND OFFSHORE SERVICES"/>
    <s v="NA"/>
    <s v="NA"/>
    <n v="-22"/>
    <d v="2026-08-05T00:00:00"/>
    <x v="1"/>
    <x v="2"/>
    <d v="2026-08-05T00:00:00"/>
    <m/>
    <n v="0"/>
    <m/>
    <n v="0"/>
    <n v="0"/>
    <n v="0"/>
    <n v="0"/>
    <m/>
    <x v="7"/>
    <m/>
    <m/>
    <m/>
    <m/>
    <x v="2"/>
    <x v="9"/>
    <x v="3"/>
  </r>
  <r>
    <n v="590"/>
    <s v="SCN-ISND-WL-SP-66A-CQ"/>
    <s v="CIF"/>
    <s v="SHANGHAI, CHINA"/>
    <x v="0"/>
    <s v="3656189471"/>
    <x v="0"/>
    <x v="1"/>
    <s v="SHENZHEN GOLDEN SEA OFFSHORE EQUIPMENT"/>
    <s v="DHL"/>
    <s v="COURIER"/>
    <s v="HAMAD AIR PORT"/>
    <s v="COURIER"/>
    <s v="GAC-QATAR"/>
    <x v="279"/>
    <s v="AIR FRT"/>
    <s v="AIR FRT"/>
    <n v="2"/>
    <n v="8.0500000000000007"/>
    <s v="PIECES"/>
    <n v="1.2E-2"/>
    <s v="BEARING INDUCTION HEATER, PRESURE CALIBORATION"/>
    <s v="NO"/>
    <s v="WILIS026012"/>
    <s v="SPARE PARTS"/>
    <s v="GAC_WH (ST.24)"/>
    <s v="2 PACKAGES (GAC JOB #"/>
    <s v="USD"/>
    <n v="1475"/>
    <s v="GULF AGENCY QATAR WLL"/>
    <s v="NA"/>
    <s v="NA"/>
    <n v="-59"/>
    <d v="2026-06-29T00:00:00"/>
    <x v="0"/>
    <x v="4"/>
    <d v="2026-07-02T00:00:00"/>
    <n v="3.64"/>
    <n v="5369"/>
    <m/>
    <n v="0"/>
    <n v="1464.6599999999999"/>
    <n v="73.23299999999999"/>
    <n v="500"/>
    <n v="976"/>
    <x v="2"/>
    <s v="5AIC30041600995"/>
    <d v="2026-06-29T00:00:00"/>
    <n v="3904.34"/>
    <n v="2.92"/>
    <x v="2"/>
    <x v="7"/>
    <x v="3"/>
  </r>
  <r>
    <n v="591"/>
    <s v="SCN-BH2-0001A-CNQA-TI"/>
    <s v="CIF"/>
    <s v="ShenZhen,CHINA"/>
    <x v="3"/>
    <s v="157-51228811"/>
    <x v="1"/>
    <x v="1"/>
    <s v="CHINA OFFSHORE FUGRO GEOSOLUTIONS (SHENZHEN) CO., LTD. "/>
    <s v="QR"/>
    <s v="QR-8943"/>
    <s v="HAMAD AIR PORT"/>
    <s v="QR-8943"/>
    <s v="GAC-QATAR"/>
    <x v="280"/>
    <s v="AIR FRT"/>
    <s v="AIR FRT"/>
    <n v="28"/>
    <n v="700"/>
    <s v="PIECES"/>
    <n v="5.744059"/>
    <s v="NAVIGATION SYSTEM TOOL ACCESSORIES"/>
    <s v="NO"/>
    <s v="SCN-BH2-0001-CNQA-TI"/>
    <s v="GC24105200"/>
    <s v="SPEM OY_RLIC (N20)"/>
    <s v="BH2 PROJECT"/>
    <s v="CNY"/>
    <n v="3088627"/>
    <s v="COOEC-QATAR"/>
    <s v="BH2-PMT"/>
    <s v="NA"/>
    <n v="-60"/>
    <d v="2026-06-28T00:00:00"/>
    <x v="0"/>
    <x v="7"/>
    <d v="2026-06-29T00:00:00"/>
    <n v="0.53525999999999996"/>
    <n v="1653218.4880199998"/>
    <m/>
    <n v="0"/>
    <n v="1653218.4880199998"/>
    <n v="82660.924400999997"/>
    <n v="9919.3109281199995"/>
    <n v="82661"/>
    <x v="5"/>
    <s v="5AI51041597198"/>
    <d v="2026-06-28T00:00:00"/>
    <m/>
    <n v="-9808.7608850199995"/>
    <x v="2"/>
    <x v="7"/>
    <x v="3"/>
  </r>
  <r>
    <n v="592"/>
    <s v="SCN-BH2-0002A-CNQA"/>
    <s v="CIF"/>
    <s v="ShenZhen,CHINA"/>
    <x v="3"/>
    <s v="157-51045654"/>
    <x v="0"/>
    <x v="1"/>
    <s v="CHINA OFFSHORE FUGRO GEOSOLUTIONS (SHENZHEN) CO., LTD. "/>
    <s v="QR"/>
    <s v="QR-8943"/>
    <s v="HAMAD AIR PORT"/>
    <s v="QR-8943"/>
    <s v="GAC-QATAR"/>
    <x v="261"/>
    <s v="AIR FRT"/>
    <s v="AIR FRT"/>
    <n v="62"/>
    <n v="102"/>
    <s v="PIECES"/>
    <n v="0.21"/>
    <s v="CABLES, SHACKELS, SLINGS, ELECTRICAL ADHESIVES, CABLE TIES"/>
    <s v="NO"/>
    <s v="SCN-BH2-0002A-CNQA"/>
    <s v="GC24105200"/>
    <s v="QSTS"/>
    <s v="1 WOODEN BOX_BH2 PROJECT"/>
    <s v="CNY"/>
    <n v="4812.5"/>
    <s v="COOEC-QATAR"/>
    <s v="BH2-PMT"/>
    <s v="NA"/>
    <n v="-65"/>
    <d v="2026-06-23T00:00:00"/>
    <x v="0"/>
    <x v="1"/>
    <d v="2026-06-24T00:00:00"/>
    <n v="0.53717999999999999"/>
    <n v="2585.17875"/>
    <m/>
    <n v="0"/>
    <n v="2585.17875"/>
    <n v="129.2589375"/>
    <n v="500"/>
    <n v="1029"/>
    <x v="2"/>
    <s v="5AI51041504955"/>
    <d v="2026-06-23T00:00:00"/>
    <m/>
    <n v="0"/>
    <x v="2"/>
    <x v="7"/>
    <x v="3"/>
  </r>
  <r>
    <n v="593"/>
    <s v="SCN-ISND-0496R-QQ-01"/>
    <s v="CIF"/>
    <s v="DOHA-QATAR"/>
    <x v="0"/>
    <s v="DN-7854"/>
    <x v="0"/>
    <x v="2"/>
    <s v="SEALAND MARINE SERVICES"/>
    <s v="NA"/>
    <s v="BY ROAD"/>
    <s v="NA"/>
    <s v="ROAD"/>
    <s v="GAC-QATAR"/>
    <x v="230"/>
    <s v="ROAD"/>
    <s v="ROAD"/>
    <n v="4500"/>
    <n v="2500"/>
    <s v="Box"/>
    <n v="32.4"/>
    <s v="BOTTLE WATER"/>
    <s v="NO"/>
    <s v="DN-7854"/>
    <s v="PO-ISND52-BF-LM-0018-01"/>
    <s v="GAC_WH (ST.24)"/>
    <s v="34 PALLETS (132 BOXES) + 1 LOOSE PALLET (GAC JOB # 511116685)"/>
    <s v="USD"/>
    <n v="0"/>
    <s v="COOEC-QATAR"/>
    <s v="NA"/>
    <s v="NA"/>
    <n v="-77"/>
    <d v="2026-06-11T00:00:00"/>
    <x v="0"/>
    <x v="4"/>
    <d v="2026-06-11T00:00:00"/>
    <m/>
    <n v="0"/>
    <m/>
    <n v="0"/>
    <n v="0"/>
    <n v="0"/>
    <n v="0"/>
    <m/>
    <x v="7"/>
    <m/>
    <m/>
    <m/>
    <m/>
    <x v="2"/>
    <x v="7"/>
    <x v="8"/>
  </r>
  <r>
    <n v="594"/>
    <s v="SCN-ISND-0496R-QQ-02"/>
    <s v="CIF"/>
    <s v="DOHA-QATAR"/>
    <x v="0"/>
    <s v="DN-7874"/>
    <x v="0"/>
    <x v="2"/>
    <s v="SEALAND MARINE SERVICES"/>
    <s v="NA"/>
    <s v="BY ROAD"/>
    <s v="NA"/>
    <s v="ROAD"/>
    <s v="GAC-QATAR"/>
    <x v="281"/>
    <s v="ROAD"/>
    <s v="ROAD"/>
    <n v="4500"/>
    <n v="100"/>
    <s v="PIECES"/>
    <n v="1.8599999999999999"/>
    <s v="SAFETY GLOVES, WELDING FACE SHEILD, APRON, WELDING GLASSES"/>
    <s v="NO"/>
    <s v="DN-7874"/>
    <s v="PO-ISND52-BF-LM-0018-01"/>
    <s v="GAC_WH (ST.24)"/>
    <s v="1 PALLET (GAC JOB # 511117269)"/>
    <s v="USD"/>
    <n v="0"/>
    <s v="COOEC-QATAR"/>
    <s v="NA"/>
    <s v="NA"/>
    <n v="-71"/>
    <d v="2026-06-17T00:00:00"/>
    <x v="0"/>
    <x v="4"/>
    <d v="2026-06-17T00:00:00"/>
    <m/>
    <n v="0"/>
    <m/>
    <n v="0"/>
    <n v="0"/>
    <n v="0"/>
    <n v="0"/>
    <m/>
    <x v="7"/>
    <m/>
    <m/>
    <m/>
    <m/>
    <x v="2"/>
    <x v="7"/>
    <x v="8"/>
  </r>
  <r>
    <n v="595"/>
    <s v="SCN-ISND-0496R-QQ-03"/>
    <s v="CIF"/>
    <s v="DOHA-QATAR"/>
    <x v="0"/>
    <s v="DN-7892"/>
    <x v="0"/>
    <x v="2"/>
    <s v="SEALAND MARINE SERVICES"/>
    <s v="NA"/>
    <s v="BY ROAD"/>
    <s v="NA"/>
    <s v="ROAD"/>
    <s v="GAC-QATAR"/>
    <x v="282"/>
    <s v="ROAD"/>
    <s v="ROAD"/>
    <n v="300"/>
    <n v="100"/>
    <s v="PIECES"/>
    <n v="1.5"/>
    <s v="LAMINATING SHEETS, TONERS, DISCS"/>
    <s v="NO"/>
    <s v="DN-7892"/>
    <s v="PO-ISND52-BF-LM-0018-01"/>
    <s v="GAC_WH (ST.24)"/>
    <s v="1 PALLET (GAC JOB # 511117510)"/>
    <s v="USD"/>
    <n v="0"/>
    <s v="COOEC-QATAR"/>
    <s v="NA"/>
    <s v="NA"/>
    <n v="-67"/>
    <d v="2026-06-21T00:00:00"/>
    <x v="0"/>
    <x v="4"/>
    <d v="2026-06-21T00:00:00"/>
    <m/>
    <n v="0"/>
    <m/>
    <n v="0"/>
    <n v="0"/>
    <n v="0"/>
    <n v="0"/>
    <m/>
    <x v="7"/>
    <m/>
    <m/>
    <m/>
    <m/>
    <x v="2"/>
    <x v="7"/>
    <x v="8"/>
  </r>
  <r>
    <n v="596"/>
    <s v="SCN-ISND-0497R-QQ"/>
    <s v="CIF"/>
    <s v="DOHA-QATAR"/>
    <x v="0"/>
    <s v="DN-JHB-007-15"/>
    <x v="0"/>
    <x v="2"/>
    <s v="ENERGY HAB OIL AND GAS SERVICES"/>
    <s v="NA"/>
    <s v="BY ROAD"/>
    <s v="NA"/>
    <s v="ROAD"/>
    <s v="GAC-QATAR"/>
    <x v="230"/>
    <s v="ROAD"/>
    <s v="ROAD"/>
    <n v="30"/>
    <n v="30"/>
    <s v="Box"/>
    <n v="0.24"/>
    <s v="STICKY HOOK AND LOOP 25MTR"/>
    <s v="NO"/>
    <s v="DN-JHB-007-15"/>
    <s v="DN-JHB-007"/>
    <s v="GAC_WH (ST.24)"/>
    <s v="(GAC JOB # 511116640)"/>
    <s v="USD"/>
    <n v="0"/>
    <s v="COOEC-QATAR"/>
    <s v="BF"/>
    <s v="PS-1"/>
    <n v="-77"/>
    <d v="2026-06-11T00:00:00"/>
    <x v="0"/>
    <x v="4"/>
    <d v="2026-06-11T00:00:00"/>
    <m/>
    <n v="0"/>
    <m/>
    <n v="0"/>
    <n v="0"/>
    <n v="0"/>
    <n v="0"/>
    <m/>
    <x v="7"/>
    <m/>
    <m/>
    <m/>
    <m/>
    <x v="2"/>
    <x v="7"/>
    <x v="3"/>
  </r>
  <r>
    <n v="597"/>
    <s v="SCN-ISND-0498R-QQ-01"/>
    <s v="CIF"/>
    <s v="DOHA-QATAR"/>
    <x v="0"/>
    <s v="FDO-0626-013A-DE"/>
    <x v="0"/>
    <x v="2"/>
    <s v="FRANKLIN OFFSHORE QATAR WLL"/>
    <s v="NA"/>
    <s v="BY ROAD"/>
    <s v="NA"/>
    <s v="ROAD"/>
    <s v="GAC-QATAR"/>
    <x v="230"/>
    <s v="ROAD"/>
    <s v="ROAD"/>
    <n v="1630"/>
    <n v="60"/>
    <s v="Box"/>
    <n v="3.3239999999999998"/>
    <s v="DRILL BITS, TAPE MEASURES, CABLE TIES, CERAMIC NOZZELS, INSULATED WATER BUCKETS"/>
    <s v="NO"/>
    <s v="FDO-0626-013A-DE"/>
    <s v="FWS/06/26/013/LK"/>
    <s v="GAC_WH (ST.24)"/>
    <s v="2 PALLETS (GAC JOB # 511116762)"/>
    <s v="USD"/>
    <n v="0"/>
    <s v="COOEC-QATAR"/>
    <s v="NA"/>
    <s v="NA"/>
    <n v="-77"/>
    <d v="2026-06-11T00:00:00"/>
    <x v="0"/>
    <x v="4"/>
    <d v="2026-06-11T00:00:00"/>
    <m/>
    <n v="0"/>
    <m/>
    <n v="0"/>
    <n v="0"/>
    <n v="0"/>
    <n v="0"/>
    <m/>
    <x v="7"/>
    <m/>
    <m/>
    <m/>
    <m/>
    <x v="2"/>
    <x v="7"/>
    <x v="3"/>
  </r>
  <r>
    <n v="598"/>
    <s v="SCN-ISND-0456A-CQ-01"/>
    <s v="FOB"/>
    <s v="SHANGHAI, CHINA"/>
    <x v="0"/>
    <s v="157-47446604"/>
    <x v="0"/>
    <x v="1"/>
    <s v="OFFSHORE OIL ENGINEERING CO. ,LTD."/>
    <s v="QA"/>
    <s v="QR-8961"/>
    <s v="HAMAD AIR PORT"/>
    <s v="QR-8961"/>
    <s v="GAC-QATAR"/>
    <x v="283"/>
    <s v="AIR FRT"/>
    <s v="AIR FRT"/>
    <n v="2"/>
    <n v="668"/>
    <s v="PIECES"/>
    <n v="1.1299999999999999"/>
    <s v="PLATES"/>
    <s v="NO"/>
    <s v="SCN-ISND-0456A-CQ-01"/>
    <s v="NA"/>
    <s v="GAC_WH (ST.24)"/>
    <s v="1 WOODEN BOX (GAC JOB #  )"/>
    <s v="CNY"/>
    <n v="3295.44"/>
    <s v="COOEC-QATAR"/>
    <s v="NA"/>
    <s v="NA"/>
    <n v="-73"/>
    <d v="2026-06-15T00:00:00"/>
    <x v="0"/>
    <x v="4"/>
    <d v="2026-06-17T00:00:00"/>
    <n v="0.53825999999999996"/>
    <n v="1773.8035344"/>
    <n v="26720"/>
    <n v="161.56110734399999"/>
    <n v="16317.671841743999"/>
    <n v="815.88359208719999"/>
    <n v="500"/>
    <n v="1716"/>
    <x v="2"/>
    <s v="5AI51041364559"/>
    <d v="2026-06-16T00:00:00"/>
    <m/>
    <m/>
    <x v="2"/>
    <x v="7"/>
    <x v="3"/>
  </r>
  <r>
    <n v="599"/>
    <s v="SCN-ISND-0456A-CQ-02"/>
    <s v="FOB"/>
    <s v="SHANGHAI, CHINA"/>
    <x v="0"/>
    <s v="157-47444913"/>
    <x v="0"/>
    <x v="1"/>
    <s v="OFFSHORE OIL ENGINEERING CO. ,LTD."/>
    <s v="QA"/>
    <s v="QR-8961"/>
    <s v="HAMAD AIR PORT"/>
    <s v="QR-8961"/>
    <s v="GAC-QATAR"/>
    <x v="283"/>
    <s v="AIR FRT"/>
    <s v="AIR FRT"/>
    <n v="51"/>
    <n v="668"/>
    <s v="PIECES"/>
    <n v="1.48"/>
    <s v="ANGLE BAR"/>
    <s v="NO"/>
    <s v="SCN-ISND-0456A-CQ-02"/>
    <s v="NA"/>
    <s v="GAC_WH (ST.24)"/>
    <s v="1 WOODEN BOX (GAC JOB #  )"/>
    <s v="CNY"/>
    <n v="5753.51"/>
    <s v="COOEC-QATAR"/>
    <s v="NA"/>
    <s v="NA"/>
    <n v="-73"/>
    <d v="2026-06-15T00:00:00"/>
    <x v="0"/>
    <x v="4"/>
    <d v="2026-06-17T00:00:00"/>
    <n v="0.53864999999999996"/>
    <n v="3099.1281614999998"/>
    <n v="23200"/>
    <n v="155.95808161499997"/>
    <n v="15751.766243114997"/>
    <n v="787.58831215574992"/>
    <n v="500"/>
    <n v="1688"/>
    <x v="2"/>
    <s v="5AI51041364953"/>
    <d v="2026-06-16T00:00:00"/>
    <m/>
    <m/>
    <x v="2"/>
    <x v="7"/>
    <x v="3"/>
  </r>
  <r>
    <n v="600"/>
    <s v="SCN-ISND-0456A-CQ-03"/>
    <s v="FOB"/>
    <s v="SHANGHAI, CHINA"/>
    <x v="0"/>
    <s v="157-47448494"/>
    <x v="0"/>
    <x v="1"/>
    <s v="OFFSHORE OIL ENGINEERING CO. ,LTD."/>
    <s v="QA"/>
    <s v="QR-8963"/>
    <s v="HAMAD AIR PORT"/>
    <s v="QR-8963"/>
    <s v="GAC-QATAR"/>
    <x v="273"/>
    <s v="AIR FRT"/>
    <s v="AIR FRT"/>
    <n v="5"/>
    <n v="213"/>
    <s v="PIECES"/>
    <n v="1.48"/>
    <s v="CHANNEL"/>
    <s v="NO"/>
    <s v="SCN-ISND-0456A-CQ-03"/>
    <s v="NA"/>
    <s v="GAC_WH (ST.24)"/>
    <s v="1 WOODEN BOX (GAC JOB # 511116921 )"/>
    <s v="CNY"/>
    <n v="1444.52"/>
    <s v="COOEC-QATAR"/>
    <s v="NA"/>
    <s v="NA"/>
    <n v="-75"/>
    <d v="2026-06-13T00:00:00"/>
    <x v="0"/>
    <x v="4"/>
    <d v="2026-06-15T00:00:00"/>
    <n v="0.53825999999999996"/>
    <n v="777.52733519999992"/>
    <n v="8946"/>
    <n v="55.928012951999989"/>
    <n v="5648.7293081519992"/>
    <n v="282.4364654076"/>
    <n v="500"/>
    <n v="1182"/>
    <x v="2"/>
    <s v="5AI51041335789"/>
    <d v="2026-06-14T00:00:00"/>
    <m/>
    <m/>
    <x v="2"/>
    <x v="7"/>
    <x v="3"/>
  </r>
  <r>
    <n v="601"/>
    <s v="SCN-ISND-0456A-CQ-04"/>
    <s v="FOB"/>
    <s v="SHANGHAI, CHINA"/>
    <x v="0"/>
    <s v="157-47448483"/>
    <x v="0"/>
    <x v="1"/>
    <s v="OFFSHORE OIL ENGINEERING CO. ,LTD."/>
    <s v="QA"/>
    <s v="QR-8963"/>
    <s v="HAMAD AIR PORT"/>
    <s v="QR-8963"/>
    <s v="GAC-QATAR"/>
    <x v="284"/>
    <s v="AIR FRT"/>
    <s v="AIR FRT"/>
    <n v="5"/>
    <n v="641"/>
    <s v="PIECES"/>
    <n v="1.48"/>
    <s v="I BEAM"/>
    <s v="NO"/>
    <s v="SCN-ISND-0456A-CQ-04"/>
    <s v="NA"/>
    <s v="GAC_WH (ST.24)"/>
    <s v="1 WOODEN BOX (GAC JOB # 511116922 )"/>
    <s v="CNY"/>
    <n v="4198.93"/>
    <s v="COOEC-QATAR"/>
    <s v="NA"/>
    <s v="NA"/>
    <n v="-74"/>
    <d v="2026-06-14T00:00:00"/>
    <x v="0"/>
    <x v="4"/>
    <d v="2026-06-15T00:00:00"/>
    <n v="0.53825999999999996"/>
    <n v="2260.1160617999999"/>
    <n v="25640"/>
    <n v="160.61102461799999"/>
    <n v="16221.713486417999"/>
    <n v="811.08567432090001"/>
    <n v="500"/>
    <n v="1711"/>
    <x v="2"/>
    <s v="5AI51041336159"/>
    <d v="2026-06-14T00:00:00"/>
    <m/>
    <m/>
    <x v="2"/>
    <x v="7"/>
    <x v="3"/>
  </r>
  <r>
    <n v="602"/>
    <s v="SCN-ISND-0456A-CQ-05"/>
    <s v="FOB"/>
    <s v="SHANGHAI, CHINA"/>
    <x v="0"/>
    <s v="157-40909164"/>
    <x v="0"/>
    <x v="1"/>
    <s v="OFFSHORE OIL ENGINEERING CO. ,LTD."/>
    <s v="QA"/>
    <s v="QR-8961"/>
    <s v="HAMAD AIR PORT"/>
    <s v="QR-8961"/>
    <s v="GAC-QATAR"/>
    <x v="283"/>
    <s v="AIR FRT"/>
    <s v="AIR FRT"/>
    <n v="20"/>
    <n v="747"/>
    <s v="PIECES"/>
    <n v="1.48"/>
    <s v="I BEAM, CHANNEL"/>
    <s v="NO"/>
    <s v="SCN-ISND-0456A-CQ-05"/>
    <s v="NA"/>
    <s v="GAC_WH (ST.24)"/>
    <s v="1 WOODEN BOX (GAC JOB #  )"/>
    <s v="CNY"/>
    <n v="7245.99"/>
    <s v="COOEC-QATAR"/>
    <s v="NA"/>
    <s v="NA"/>
    <n v="-73"/>
    <d v="2026-06-15T00:00:00"/>
    <x v="0"/>
    <x v="4"/>
    <d v="2026-06-17T00:00:00"/>
    <n v="0.53864999999999996"/>
    <n v="3903.0525134999998"/>
    <n v="29880"/>
    <n v="199.97914513500001"/>
    <n v="20197.893658634999"/>
    <n v="1009.89468293175"/>
    <n v="500"/>
    <n v="1910"/>
    <x v="2"/>
    <s v="5AI51041364677"/>
    <d v="2026-06-16T00:00:00"/>
    <m/>
    <m/>
    <x v="2"/>
    <x v="7"/>
    <x v="3"/>
  </r>
  <r>
    <n v="603"/>
    <s v="SCN-ISND-0456A-CQ-06"/>
    <s v="FOB"/>
    <s v="SHANGHAI, CHINA"/>
    <x v="0"/>
    <s v="157-40909175"/>
    <x v="0"/>
    <x v="1"/>
    <s v="OFFSHORE OIL ENGINEERING CO. ,LTD."/>
    <s v="QA"/>
    <s v="QR-8961"/>
    <s v="HAMAD AIR PORT"/>
    <s v="QR-8961"/>
    <s v="GAC-QATAR"/>
    <x v="284"/>
    <s v="AIR FRT"/>
    <s v="AIR FRT"/>
    <n v="10"/>
    <n v="654"/>
    <s v="PIECES"/>
    <n v="1.48"/>
    <s v="I BEAM"/>
    <s v="NO"/>
    <s v="SCN-ISND-0456A-CQ-06"/>
    <s v="NA"/>
    <s v="GAC_WH (ST.24)"/>
    <s v="1 WOODEN BOX (GAC JOB #  )"/>
    <s v="CNY"/>
    <n v="8418.6"/>
    <s v="COOEC-QATAR"/>
    <s v="NA"/>
    <s v="NA"/>
    <n v="-74"/>
    <d v="2026-06-14T00:00:00"/>
    <x v="0"/>
    <x v="4"/>
    <d v="2026-06-16T00:00:00"/>
    <n v="0.53825999999999996"/>
    <n v="4531.3956360000002"/>
    <n v="26160"/>
    <n v="186.12277235999997"/>
    <n v="18798.400008359997"/>
    <n v="939.92000041799986"/>
    <n v="500"/>
    <n v="1840"/>
    <x v="2"/>
    <s v="5AI51041348778"/>
    <d v="2026-06-15T00:00:00"/>
    <m/>
    <m/>
    <x v="2"/>
    <x v="7"/>
    <x v="3"/>
  </r>
  <r>
    <n v="604"/>
    <s v="SCN-ISND-0456A-CQ-07"/>
    <s v="FOB"/>
    <s v="SHANGHAI, CHINA"/>
    <x v="0"/>
    <s v="157-47448472"/>
    <x v="0"/>
    <x v="1"/>
    <s v="OFFSHORE OIL ENGINEERING CO. ,LTD."/>
    <s v="QA"/>
    <s v="QR-8963"/>
    <s v="HAMAD AIR PORT"/>
    <s v="QR-8963"/>
    <s v="GAC-QATAR"/>
    <x v="285"/>
    <s v="AIR FRT"/>
    <s v="AIR FRT"/>
    <n v="3"/>
    <n v="599"/>
    <s v="PIECES"/>
    <n v="1.94"/>
    <s v="STEEL PLATES"/>
    <s v="NO"/>
    <s v="SCN-ISND-0456A-CQ-07"/>
    <s v="NA"/>
    <s v="GAC_WH (ST.24)"/>
    <s v="1 WOODEN BOX (GAC JOB #  )"/>
    <s v="CNY"/>
    <n v="5074.2"/>
    <s v="COOEC-QATAR"/>
    <s v="NA"/>
    <s v="NA"/>
    <n v="-72"/>
    <d v="2026-06-16T00:00:00"/>
    <x v="0"/>
    <x v="4"/>
    <d v="2026-06-17T00:00:00"/>
    <n v="0.53864999999999996"/>
    <n v="2733.2178299999996"/>
    <n v="23960"/>
    <n v="156.39271829999998"/>
    <n v="15795.664548299997"/>
    <n v="789.78322741499994"/>
    <n v="500"/>
    <n v="1690"/>
    <x v="2"/>
    <s v="5AI51041371391"/>
    <d v="2026-06-16T00:00:00"/>
    <m/>
    <m/>
    <x v="2"/>
    <x v="7"/>
    <x v="8"/>
  </r>
  <r>
    <n v="605"/>
    <s v="SCN-HTS-0003A-CQ"/>
    <s v="DDP"/>
    <s v="BEIJING, CHINA"/>
    <x v="2"/>
    <s v="157-42201773"/>
    <x v="0"/>
    <x v="1"/>
    <s v="BEIJING HTS ENGINEERING &amp; EQUIPMENT CORP., LTD"/>
    <s v="QA"/>
    <s v="QR-8943 "/>
    <s v="HAMAD AIR PORT"/>
    <s v="QR-8943 "/>
    <s v="GAC-QATAR"/>
    <x v="266"/>
    <s v="AIR FRT"/>
    <s v="AIR FRT"/>
    <n v="2"/>
    <n v="316"/>
    <s v="PIECES"/>
    <n v="0.59"/>
    <s v="HYDRAULIC TENSION SYSTEM AND WRENCH"/>
    <s v="NO"/>
    <s v="202416515817"/>
    <s v="202516882284"/>
    <s v="SPEM OY_RLIC (N20)"/>
    <s v="2 WOODEN BOXES_COOEC ONLY STORAGE"/>
    <s v="USD"/>
    <n v="23922"/>
    <s v="COOEC-QATAR"/>
    <s v="NA"/>
    <s v="NA"/>
    <n v="-86"/>
    <d v="2026-06-02T00:00:00"/>
    <x v="0"/>
    <x v="7"/>
    <d v="2026-06-04T00:00:00"/>
    <m/>
    <n v="0"/>
    <m/>
    <n v="0"/>
    <n v="0"/>
    <n v="0"/>
    <n v="0"/>
    <m/>
    <x v="7"/>
    <m/>
    <m/>
    <m/>
    <m/>
    <x v="2"/>
    <x v="7"/>
    <x v="3"/>
  </r>
  <r>
    <n v="606"/>
    <s v="SCN-RUYA 09-004R-QQ"/>
    <s v="CIF"/>
    <s v="DOHA-QATAR"/>
    <x v="1"/>
    <s v="DN-COECC-14-2026"/>
    <x v="0"/>
    <x v="2"/>
    <s v="UNIQUE SUBSEA TRADING"/>
    <s v="NA"/>
    <s v="BY ROAD"/>
    <s v="NA"/>
    <s v="NA"/>
    <s v="GAC-QATAR"/>
    <x v="265"/>
    <s v="ROAD"/>
    <s v="ROAD"/>
    <n v="2"/>
    <n v="603"/>
    <s v="PIECES"/>
    <n v="3.19"/>
    <s v="BELL COOLER, SAT CHAMBER MONITOR SYSTEM"/>
    <s v="NO"/>
    <s v="DN-COECC-14-2026"/>
    <s v="NA"/>
    <s v="GAC_OY_WUK "/>
    <s v="2 WOODEN CRATES FOR HYSY285"/>
    <s v="USD"/>
    <n v="0"/>
    <s v="COOEC-QATAR"/>
    <s v="NA"/>
    <s v="NA"/>
    <n v="-88"/>
    <d v="2026-05-31T00:00:00"/>
    <x v="0"/>
    <x v="0"/>
    <d v="2026-05-31T00:00:00"/>
    <m/>
    <n v="0"/>
    <m/>
    <n v="0"/>
    <n v="0"/>
    <n v="0"/>
    <n v="0"/>
    <m/>
    <x v="7"/>
    <m/>
    <m/>
    <m/>
    <m/>
    <x v="2"/>
    <x v="6"/>
    <x v="8"/>
  </r>
  <r>
    <n v="607"/>
    <s v="SCN-ISND-WL-SP-67A-CQ"/>
    <s v="DDP"/>
    <s v="SHANGHAI, CHINA"/>
    <x v="0"/>
    <s v="QA2603240004A"/>
    <x v="0"/>
    <x v="1"/>
    <s v="SHENZHEN GOLDEN SEA OFFSHORE EQUIPMENT"/>
    <s v="UNIVERSAL PKG"/>
    <s v="COURIER"/>
    <s v="HAMAD AIR PORT"/>
    <s v="COURIER"/>
    <s v="GAC-QATAR"/>
    <x v="241"/>
    <s v="AIR FRT"/>
    <s v="AIR FRT"/>
    <n v="6"/>
    <n v="26.5"/>
    <s v="PIECES"/>
    <n v="1.2E-2"/>
    <s v="HIGH PRESSURE HOSE, PROTECTION MODULE"/>
    <s v="NO"/>
    <s v="WILIR0250082/WEILIP025105"/>
    <s v="SPARE PARTS"/>
    <s v="GAC_OY_WUK "/>
    <s v="2 PACKAGES (GAC JOB #"/>
    <s v="USD"/>
    <n v="1101.72"/>
    <s v="GULF AGENCY QATAR WLL"/>
    <s v="NA"/>
    <s v="NA"/>
    <n v="-135"/>
    <d v="2026-04-14T00:00:00"/>
    <x v="0"/>
    <x v="0"/>
    <d v="2026-04-14T00:00:00"/>
    <m/>
    <n v="0"/>
    <m/>
    <n v="0"/>
    <n v="0"/>
    <n v="0"/>
    <n v="0"/>
    <m/>
    <x v="7"/>
    <m/>
    <m/>
    <m/>
    <m/>
    <x v="2"/>
    <x v="5"/>
    <x v="3"/>
  </r>
  <r>
    <n v="608"/>
    <s v="SCN-ISND-WL-SP-68A-FQ"/>
    <s v="FCA"/>
    <s v="AMSTERDAM, NETHERLANDS"/>
    <x v="0"/>
    <s v="235-05437880"/>
    <x v="0"/>
    <x v="1"/>
    <s v="HONGKONG YUBO INDUSTRIAL CO.,LIMITED"/>
    <s v="TURKISH AIR LINE"/>
    <s v="TK-6182"/>
    <s v="HAMAD AIR PORT"/>
    <s v="TK-6182"/>
    <s v="GAC-QATAR"/>
    <x v="286"/>
    <s v="AIR FRT"/>
    <s v="AIR FRT"/>
    <n v="13"/>
    <n v="660.5"/>
    <s v="PIECES"/>
    <n v="0.45119999999999993"/>
    <s v="ANODE"/>
    <s v="NO"/>
    <s v="YBWL025158/WILIP025158"/>
    <s v="SPARE PARTS"/>
    <s v="GAC_WH (ST.24)"/>
    <s v="1 PLYWOOD BOX (GAC JOB # 511118888)"/>
    <s v="USD"/>
    <n v="6487"/>
    <s v="GULF AGENCY QATAR WLL"/>
    <s v="NA"/>
    <s v="NA"/>
    <n v="-51"/>
    <d v="2026-07-07T00:00:00"/>
    <x v="0"/>
    <x v="4"/>
    <d v="2026-07-08T00:00:00"/>
    <n v="3.64"/>
    <n v="23612.68"/>
    <n v="4150"/>
    <n v="408.60080000000005"/>
    <n v="41268.680800000002"/>
    <n v="2063.4340400000001"/>
    <n v="1000"/>
    <n v="3463"/>
    <x v="2"/>
    <s v="5AI51041775276"/>
    <d v="2026-07-08T00:00:00"/>
    <m/>
    <m/>
    <x v="2"/>
    <x v="8"/>
    <x v="11"/>
  </r>
  <r>
    <n v="609"/>
    <s v="SCN-RUYA 09-0075A-CQ"/>
    <s v="CIP"/>
    <s v="SHANGHAI, CHINA"/>
    <x v="1"/>
    <s v="936-02395105 "/>
    <x v="0"/>
    <x v="1"/>
    <s v="OFFSHORE OIL ENGINEERING CO. ,LTD."/>
    <s v="QA"/>
    <s v="ES-0281 "/>
    <s v="HAMAD AIR PORT"/>
    <s v="ES-0281 "/>
    <s v="GAC-QATAR"/>
    <x v="287"/>
    <s v="AIR FRT"/>
    <s v="AIR FRT"/>
    <n v="2124"/>
    <n v="2269"/>
    <s v="SET"/>
    <n v="11.989000000000001"/>
    <s v="CABLE CLAMPS, FLEXIBLE TUBES, FLAME RETARDENT SLEEVE, HANG OFF"/>
    <s v="NO"/>
    <s v="RUYA-ZTT-COOEC-IRN-005"/>
    <n v="4600001157"/>
    <s v="GAC_OY_AL KHOR"/>
    <s v="5 PLY WOODEN BOXES"/>
    <s v="CNY"/>
    <n v="494400"/>
    <s v="COOEC-QATAR"/>
    <s v="NA"/>
    <s v="NA"/>
    <n v="-68"/>
    <d v="2026-06-20T00:00:00"/>
    <x v="0"/>
    <x v="22"/>
    <d v="2026-06-21T00:00:00"/>
    <n v="0.53781000000000001"/>
    <n v="265893.26400000002"/>
    <n v="0"/>
    <n v="0"/>
    <n v="265893.26400000002"/>
    <n v="13294.663200000003"/>
    <n v="5000"/>
    <n v="18695"/>
    <x v="2"/>
    <s v="5AI51041443510"/>
    <d v="2026-06-20T00:00:00"/>
    <m/>
    <m/>
    <x v="2"/>
    <x v="7"/>
    <x v="3"/>
  </r>
  <r>
    <n v="610"/>
    <s v="SCN-ISND-0498R-QQ-02"/>
    <s v="CIF"/>
    <s v="DOHA-QATAR"/>
    <x v="0"/>
    <s v="FDO-0626-013B-DE"/>
    <x v="0"/>
    <x v="2"/>
    <s v="FRANKLIN OFFSHORE QATAR WLL"/>
    <s v="NA"/>
    <s v="BY ROAD"/>
    <s v="NA"/>
    <s v="ROAD"/>
    <s v="GAC-QATAR"/>
    <x v="285"/>
    <s v="ROAD"/>
    <s v="ROAD"/>
    <n v="325"/>
    <n v="100"/>
    <s v="Box"/>
    <n v="1.08"/>
    <s v="EAR PLUGS, SAFETY GOOGLES, CLEAR, COLOR"/>
    <s v="NO"/>
    <s v="FDO-0626-013B-DE"/>
    <s v="FWS/06/26/013/LK"/>
    <s v="GAC_WH (ST.24)"/>
    <s v="1 PALLETS (GAC JOB # 511117163)"/>
    <s v="USD"/>
    <n v="0"/>
    <s v="COOEC-QATAR"/>
    <s v="NA"/>
    <s v="NA"/>
    <n v="-72"/>
    <d v="2026-06-16T00:00:00"/>
    <x v="0"/>
    <x v="4"/>
    <d v="2026-06-16T00:00:00"/>
    <m/>
    <n v="0"/>
    <m/>
    <n v="0"/>
    <m/>
    <n v="0"/>
    <n v="0"/>
    <m/>
    <x v="7"/>
    <m/>
    <m/>
    <m/>
    <m/>
    <x v="2"/>
    <x v="7"/>
    <x v="8"/>
  </r>
  <r>
    <n v="611"/>
    <s v="SCN-ISND-0498R-QQ-03"/>
    <s v="CIF"/>
    <s v="DOHA-QATAR"/>
    <x v="0"/>
    <s v="FDO-0626-013C-DE"/>
    <x v="0"/>
    <x v="2"/>
    <s v="FRANKLIN OFFSHORE QATAR WLL"/>
    <s v="NA"/>
    <s v="BY ROAD"/>
    <s v="NA"/>
    <s v="ROAD"/>
    <s v="GAC-QATAR"/>
    <x v="226"/>
    <s v="ROAD"/>
    <s v="ROAD"/>
    <n v="450"/>
    <n v="100"/>
    <s v="Box"/>
    <n v="1.08"/>
    <s v="EAR PLUGS, SAFETY GOOGLES, CLEAR, COLOR"/>
    <s v="NO"/>
    <s v="FDO-0626-013C-DE"/>
    <s v="PO-ISND52-BF-LM-0018-02"/>
    <s v="GAC_WH (ST.24)"/>
    <s v="2 PALLETS (GAC JOB # 511117330)"/>
    <s v="USD"/>
    <n v="0"/>
    <s v="COOEC-QATAR"/>
    <s v="NA"/>
    <s v="NA"/>
    <n v="-70"/>
    <d v="2026-06-18T00:00:00"/>
    <x v="0"/>
    <x v="4"/>
    <d v="2026-06-18T00:00:00"/>
    <m/>
    <n v="0"/>
    <m/>
    <n v="0"/>
    <m/>
    <n v="0"/>
    <n v="0"/>
    <m/>
    <x v="7"/>
    <m/>
    <m/>
    <m/>
    <m/>
    <x v="2"/>
    <x v="7"/>
    <x v="8"/>
  </r>
  <r>
    <n v="612"/>
    <s v="SCN-ISND-0499R-QQ"/>
    <s v="CIF"/>
    <s v="DOHA-QATAR"/>
    <x v="0"/>
    <s v="26DN2X02784"/>
    <x v="0"/>
    <x v="2"/>
    <s v="PETRO-Q"/>
    <s v="NA"/>
    <s v="BY ROAD"/>
    <s v="NA"/>
    <s v="NA"/>
    <s v="GAC-QATAR"/>
    <x v="281"/>
    <s v="ROAD"/>
    <s v="ROAD"/>
    <n v="930"/>
    <n v="100"/>
    <s v="PIECES"/>
    <n v="0.8"/>
    <s v="INSULATION TAPE, GRINDING HEADS, "/>
    <s v="NO"/>
    <s v="26DN2X02784"/>
    <s v="PO-ISND52-BF-LM-0018-04"/>
    <s v="GAC_WH (ST.24)"/>
    <s v="1 PALLET (GAC JOB # 511117265)"/>
    <s v="USD"/>
    <n v="0"/>
    <s v="COOEC-QATAR"/>
    <s v="NA"/>
    <s v="NA"/>
    <n v="-71"/>
    <d v="2026-06-17T00:00:00"/>
    <x v="0"/>
    <x v="4"/>
    <d v="2026-06-17T00:00:00"/>
    <m/>
    <n v="0"/>
    <m/>
    <n v="0"/>
    <m/>
    <n v="0"/>
    <n v="0"/>
    <m/>
    <x v="7"/>
    <m/>
    <m/>
    <m/>
    <m/>
    <x v="2"/>
    <x v="7"/>
    <x v="8"/>
  </r>
  <r>
    <n v="613"/>
    <s v="SCN-ISND-0504R-QQ"/>
    <s v="CIF"/>
    <s v="DOHA-QATAR"/>
    <x v="0"/>
    <s v="2026-2123-2"/>
    <x v="0"/>
    <x v="2"/>
    <s v="BOLTS &amp; TOOLS CENTER"/>
    <s v="NA"/>
    <s v="BY ROAD"/>
    <s v="HAMAD AIR PORT"/>
    <s v="ROAD"/>
    <s v="GAC-QATAR"/>
    <x v="287"/>
    <s v="ROAD"/>
    <s v="AIR FRT"/>
    <n v="3"/>
    <n v="450"/>
    <s v="PIECES"/>
    <n v="0.5"/>
    <s v="BLACK BASE 3 COMPARTMENT W/LID"/>
    <s v="NO"/>
    <s v="2026-2123-2"/>
    <s v="HYSY289"/>
    <s v="GAC_OY_WUK"/>
    <s v="3 JUMOB BAGS_CNS INTERNALTIONAL"/>
    <s v="USD"/>
    <n v="0"/>
    <s v="COOEC-QATAR"/>
    <s v="NA"/>
    <s v="NA"/>
    <n v="-68"/>
    <d v="2026-06-20T00:00:00"/>
    <x v="0"/>
    <x v="0"/>
    <d v="2026-06-20T00:00:00"/>
    <m/>
    <n v="0"/>
    <m/>
    <n v="0"/>
    <m/>
    <n v="0"/>
    <n v="0"/>
    <m/>
    <x v="7"/>
    <m/>
    <m/>
    <m/>
    <m/>
    <x v="2"/>
    <x v="7"/>
    <x v="8"/>
  </r>
  <r>
    <n v="614"/>
    <s v="SCN-ISND-0505R-QQ"/>
    <s v="CIF"/>
    <s v="DOHA-QATAR"/>
    <x v="0"/>
    <s v="DN-0113-26"/>
    <x v="0"/>
    <x v="2"/>
    <s v="MATTEO TRADING"/>
    <s v="NA"/>
    <s v="BY ROAD"/>
    <s v="HAMAD AIR PORT"/>
    <s v="ROAD"/>
    <s v="GAC-QATAR"/>
    <x v="226"/>
    <s v="ROAD"/>
    <s v="AIR FRT"/>
    <n v="692"/>
    <n v="450"/>
    <s v="PIECES"/>
    <n v="1.4"/>
    <s v="SAFETY VESTS, HELMETS, A4 PAPERS, DUCT TAPES, GAS HOSES"/>
    <s v="NO"/>
    <s v="DN-0113-26"/>
    <s v="PO-ISND52-BF-LM-0018-03"/>
    <s v="GAC_WH (ST.24)"/>
    <s v="2 PALLETS (GAC JOB # 511117328)"/>
    <s v="USD"/>
    <n v="0"/>
    <s v="COOEC-QATAR"/>
    <s v="NA"/>
    <s v="NA"/>
    <n v="-70"/>
    <d v="2026-06-18T00:00:00"/>
    <x v="0"/>
    <x v="4"/>
    <d v="2026-06-20T00:00:00"/>
    <m/>
    <n v="0"/>
    <m/>
    <n v="0"/>
    <m/>
    <n v="0"/>
    <n v="0"/>
    <m/>
    <x v="7"/>
    <m/>
    <m/>
    <m/>
    <m/>
    <x v="2"/>
    <x v="7"/>
    <x v="8"/>
  </r>
  <r>
    <n v="615"/>
    <s v="SCN-ISND-0506R-QQ-01"/>
    <s v="CIF"/>
    <s v="DOHA-QATAR"/>
    <x v="0"/>
    <s v="26DNX02847"/>
    <x v="0"/>
    <x v="2"/>
    <s v="PETRO-Q"/>
    <s v="NA"/>
    <s v="BY ROAD"/>
    <s v="NA"/>
    <s v="NA"/>
    <s v="GAC-QATAR"/>
    <x v="287"/>
    <s v="ROAD"/>
    <s v="ROAD"/>
    <n v="1018"/>
    <n v="0"/>
    <s v="PIECES"/>
    <n v="0.8"/>
    <s v="INSULATION CABLE PLUGS,  CYLINDER TROLLEYS"/>
    <s v="NO"/>
    <s v="26DNX02847"/>
    <s v="PO-ISND52-BF-LM-0019"/>
    <s v="GAC_WH (ST.24)"/>
    <s v="1 PALLET (GAC JOB # 511117466 )"/>
    <s v="USD"/>
    <n v="0"/>
    <s v="COOEC-QATAR"/>
    <s v="NA"/>
    <s v="NA"/>
    <n v="-68"/>
    <d v="2026-06-20T00:00:00"/>
    <x v="0"/>
    <x v="4"/>
    <d v="2026-06-20T00:00:00"/>
    <m/>
    <n v="0"/>
    <m/>
    <n v="0"/>
    <m/>
    <n v="0"/>
    <n v="0"/>
    <m/>
    <x v="7"/>
    <m/>
    <m/>
    <m/>
    <m/>
    <x v="2"/>
    <x v="7"/>
    <x v="8"/>
  </r>
  <r>
    <n v="616"/>
    <s v="SCN-ISND-0506R-QQ-02"/>
    <s v="CIF"/>
    <s v="DOHA-QATAR"/>
    <x v="0"/>
    <s v="26DNX02848"/>
    <x v="0"/>
    <x v="2"/>
    <s v="PETRO-Q"/>
    <s v="NA"/>
    <s v="BY ROAD"/>
    <s v="NA"/>
    <s v="NA"/>
    <s v="GAC-QATAR"/>
    <x v="287"/>
    <s v="ROAD"/>
    <s v="ROAD"/>
    <n v="43"/>
    <n v="0"/>
    <s v="PIECES"/>
    <n v="0.8"/>
    <s v="RUBBER BOOTS, PROOF SOCKETS, POWER OUTLETS"/>
    <s v="NO"/>
    <s v="26DNX02848"/>
    <s v="PO-ISND52-BF-LM-0019"/>
    <s v="GAC_WH (ST.24)"/>
    <s v="1 PALLET (GAC JOB # 511117467 )"/>
    <s v="USD"/>
    <n v="0"/>
    <s v="COOEC-QATAR"/>
    <s v="NA"/>
    <s v="NA"/>
    <n v="-68"/>
    <d v="2026-06-20T00:00:00"/>
    <x v="0"/>
    <x v="4"/>
    <d v="2026-06-20T00:00:00"/>
    <m/>
    <n v="0"/>
    <m/>
    <n v="0"/>
    <m/>
    <n v="0"/>
    <n v="0"/>
    <m/>
    <x v="7"/>
    <m/>
    <m/>
    <m/>
    <m/>
    <x v="2"/>
    <x v="7"/>
    <x v="8"/>
  </r>
  <r>
    <n v="617"/>
    <s v="SCN-ISND-0506R-QQ-03"/>
    <s v="CIF"/>
    <s v="DOHA-QATAR"/>
    <x v="0"/>
    <s v="26DNX02869"/>
    <x v="0"/>
    <x v="2"/>
    <s v="PETRO-Q"/>
    <s v="NA"/>
    <s v="BY ROAD"/>
    <s v="NA"/>
    <s v="NA"/>
    <s v="GAC-QATAR"/>
    <x v="282"/>
    <s v="ROAD"/>
    <s v="ROAD"/>
    <n v="79"/>
    <n v="0"/>
    <s v="PIECES"/>
    <n v="0.8"/>
    <s v="110V, 220, 380V PROOF PLUGS, SOCKETS &amp; CABLES"/>
    <s v="NO"/>
    <s v="26DNX02869"/>
    <s v="PO-ISND52-BF-LM-0019"/>
    <s v="GAC_WH (ST.24)"/>
    <s v="1 PALLET (GAC JOB # 511117508)"/>
    <s v="USD"/>
    <n v="0"/>
    <s v="COOEC-QATAR"/>
    <s v="NA"/>
    <s v="NA"/>
    <n v="-67"/>
    <d v="2026-06-21T00:00:00"/>
    <x v="0"/>
    <x v="4"/>
    <d v="2026-06-21T00:00:00"/>
    <m/>
    <n v="0"/>
    <m/>
    <n v="0"/>
    <m/>
    <n v="0"/>
    <n v="0"/>
    <m/>
    <x v="7"/>
    <m/>
    <m/>
    <m/>
    <m/>
    <x v="2"/>
    <x v="7"/>
    <x v="8"/>
  </r>
  <r>
    <n v="618"/>
    <s v="SCN-ISND-0507R-QQ-01"/>
    <s v="CIF"/>
    <s v="DOHA-QATAR"/>
    <x v="0"/>
    <s v="26 DO 83"/>
    <x v="0"/>
    <x v="2"/>
    <s v="NEXT OILFIELD SUPPLY WLL"/>
    <s v="NA"/>
    <s v="BY ROAD"/>
    <s v="NA"/>
    <s v="ROAD"/>
    <s v="GAC-QATAR"/>
    <x v="287"/>
    <s v="ROAD"/>
    <s v="ROAD"/>
    <n v="2"/>
    <n v="4"/>
    <s v="PIECES"/>
    <n v="0.2"/>
    <s v="STRAIGHT GRINDER"/>
    <s v="NO"/>
    <s v="26 DO 83"/>
    <s v="A-QATAR-NEXTOF-01-1"/>
    <s v="GAC_WH (ST.24)"/>
    <s v="GAC JOB # 511117453"/>
    <s v="USD"/>
    <n v="0"/>
    <s v="COOEC-QATAR"/>
    <s v="NA"/>
    <s v="NA"/>
    <n v="-68"/>
    <d v="2026-06-20T00:00:00"/>
    <x v="0"/>
    <x v="4"/>
    <d v="2026-06-20T00:00:00"/>
    <m/>
    <n v="0"/>
    <m/>
    <n v="0"/>
    <n v="0"/>
    <n v="0"/>
    <n v="0"/>
    <m/>
    <x v="7"/>
    <m/>
    <m/>
    <m/>
    <m/>
    <x v="2"/>
    <x v="7"/>
    <x v="8"/>
  </r>
  <r>
    <n v="619"/>
    <s v="SCN-ISND-0507R-QQ-02"/>
    <s v="CIF"/>
    <s v="DOHA-QATAR"/>
    <x v="0"/>
    <s v="26 DO 310"/>
    <x v="0"/>
    <x v="2"/>
    <s v="NEXT OILFIELD SUPPLY WLL"/>
    <s v="NA"/>
    <s v="BY ROAD"/>
    <s v="NA"/>
    <s v="ROAD"/>
    <s v="GAC-QATAR"/>
    <x v="282"/>
    <s v="ROAD"/>
    <s v="ROAD"/>
    <n v="1"/>
    <n v="2500"/>
    <s v="PIECES"/>
    <n v="3.24"/>
    <s v="CABLE DRUM"/>
    <s v="NO"/>
    <s v="26 DO 310"/>
    <s v="A-QATAR-NEXTOF-01-1"/>
    <s v="GAC_WH (ST.24)"/>
    <s v="GAC JOB # 511117506 - FORKLIFT HAS ARRANGED FOR OFFLOADING"/>
    <s v="USD"/>
    <n v="0"/>
    <s v="COOEC-QATAR"/>
    <s v="NA"/>
    <s v="NA"/>
    <n v="-67"/>
    <d v="2026-06-21T00:00:00"/>
    <x v="0"/>
    <x v="4"/>
    <d v="2026-06-21T00:00:00"/>
    <m/>
    <n v="0"/>
    <m/>
    <n v="0"/>
    <n v="0"/>
    <n v="0"/>
    <n v="0"/>
    <m/>
    <x v="7"/>
    <m/>
    <m/>
    <m/>
    <m/>
    <x v="2"/>
    <x v="7"/>
    <x v="8"/>
  </r>
  <r>
    <n v="620"/>
    <s v="SCN-ISND-0508R-QQ"/>
    <s v="CIF"/>
    <s v="DOHA-QATAR"/>
    <x v="0"/>
    <s v="2026-2194"/>
    <x v="0"/>
    <x v="2"/>
    <s v="BOLTS &amp; TOOLS CENTER"/>
    <s v="NA"/>
    <s v="BY ROAD"/>
    <s v="DOHA-QATAR"/>
    <s v="ROAD"/>
    <s v="GAC-QATAR"/>
    <x v="288"/>
    <s v="ROAD"/>
    <s v="AIR FRT"/>
    <n v="171"/>
    <n v="400"/>
    <s v="PIECES"/>
    <n v="2"/>
    <s v="SAFETY HELMETS, GLOVES, JUMBO BAGS, RULERS, CUTTERS, COVERALLS"/>
    <s v="NO"/>
    <s v="2026-2194"/>
    <s v="HYSY289"/>
    <s v="GAC_OY_WUK"/>
    <s v="CNS INTERNALTIONAL"/>
    <s v="USD"/>
    <n v="0"/>
    <s v="COOEC-QATAR"/>
    <s v="NA"/>
    <s v="NA"/>
    <n v="-63"/>
    <d v="2026-06-25T00:00:00"/>
    <x v="0"/>
    <x v="12"/>
    <d v="2026-06-24T00:00:00"/>
    <m/>
    <n v="0"/>
    <m/>
    <n v="0"/>
    <n v="0"/>
    <n v="0"/>
    <n v="0"/>
    <m/>
    <x v="7"/>
    <m/>
    <m/>
    <m/>
    <m/>
    <x v="2"/>
    <x v="7"/>
    <x v="8"/>
  </r>
  <r>
    <n v="621"/>
    <s v="SCN-ISND-0509A-CQ"/>
    <s v="FOB"/>
    <s v="SHANGHAI, CHINA"/>
    <x v="0"/>
    <s v="157-52972194"/>
    <x v="0"/>
    <x v="1"/>
    <s v="OFFSHORE OIL ENGINEERING CO. ,LTD."/>
    <s v="QA"/>
    <s v="QR-8965 "/>
    <s v="HAMAD AIR PORT"/>
    <s v="QR-8965 "/>
    <s v="GAC-QATAR"/>
    <x v="289"/>
    <s v="AIR FRT"/>
    <s v="AIR FRT"/>
    <n v="3"/>
    <n v="190"/>
    <s v="PIECES"/>
    <n v="1.89"/>
    <s v="PIPE SUPPORT, SADDLE PLATES"/>
    <s v="NO"/>
    <s v="SCN-ISND-0509A-CQ"/>
    <s v="NA"/>
    <s v="GAC_WH (ST.24)"/>
    <s v="1 WOODEN BOX (GAC JOB # 511118465  )"/>
    <s v="CNY"/>
    <n v="13182"/>
    <s v="COOEC-QATAR"/>
    <s v="NA"/>
    <s v="NA"/>
    <n v="-56"/>
    <d v="2026-07-02T00:00:00"/>
    <x v="0"/>
    <x v="4"/>
    <d v="2026-07-04T00:00:00"/>
    <n v="0.53598999999999997"/>
    <n v="7065.4201799999992"/>
    <n v="7980"/>
    <n v="113.42620379999998"/>
    <n v="11456.046583799998"/>
    <n v="572.80232918999991"/>
    <n v="500"/>
    <n v="1473"/>
    <x v="2"/>
    <s v="5AI51041672386"/>
    <d v="2026-07-02T00:00:00"/>
    <m/>
    <m/>
    <x v="2"/>
    <x v="8"/>
    <x v="3"/>
  </r>
  <r>
    <n v="622"/>
    <s v="SCN-ISND-WL-SP-69S-CQ"/>
    <s v="FCA"/>
    <s v="SHANGHAI, CHINA"/>
    <x v="0"/>
    <s v="SHJPHMD260600264"/>
    <x v="0"/>
    <x v="0"/>
    <s v="HONGKONG YUBO INDUSTRIAL CO.,LIMITED"/>
    <s v="MSC"/>
    <s v="MSC MIRJAM"/>
    <s v="HAMAD PORT"/>
    <s v="QS624A"/>
    <s v="GAC-QATAR"/>
    <x v="278"/>
    <s v="LCL"/>
    <s v="UETU8320276"/>
    <n v="8"/>
    <n v="8540"/>
    <s v="PIECES"/>
    <n v="8.0500000000000007"/>
    <s v="SPARE PARTS WEILI"/>
    <s v="NO"/>
    <s v="YBWL025123"/>
    <s v="SPARE PARTS"/>
    <s v="GAC_WH (ST.24)"/>
    <s v="8 PACKAGES (GAC JOB #    )"/>
    <s v="USD"/>
    <n v="0"/>
    <s v="GULF AGENCY QATAR WLL"/>
    <s v="NA"/>
    <s v="NA"/>
    <n v="-22"/>
    <d v="2026-08-05T00:00:00"/>
    <x v="1"/>
    <x v="2"/>
    <d v="2026-08-05T00:00:00"/>
    <m/>
    <n v="0"/>
    <m/>
    <n v="0"/>
    <n v="0"/>
    <n v="0"/>
    <n v="0"/>
    <m/>
    <x v="7"/>
    <m/>
    <m/>
    <m/>
    <m/>
    <x v="2"/>
    <x v="9"/>
    <x v="3"/>
  </r>
  <r>
    <n v="623"/>
    <s v="SCN-ISND-WL-SP-70S-FQ"/>
    <s v="CIF"/>
    <s v="USA AIR PORT"/>
    <x v="0"/>
    <s v="CANCELLED"/>
    <x v="0"/>
    <x v="0"/>
    <s v="HONGKONG YUBO INDUSTRIAL CO.,LIMITED"/>
    <s v="SHIPCO TP"/>
    <s v="MSC NOA"/>
    <s v="HAMAD PORT"/>
    <s v="IV627R"/>
    <s v="A TO Z MARINE AND OFFSHORE SERVICES"/>
    <x v="278"/>
    <s v="LCL"/>
    <s v="LCL"/>
    <n v="21"/>
    <n v="1397.65"/>
    <s v="PIECES"/>
    <n v="2.2559999999999998"/>
    <s v="BEARING ROLLERS, PRESSUER COMPENSATION"/>
    <s v="NO"/>
    <s v="YBWL025066B/WILIP025066B"/>
    <s v="SPARE PARTS"/>
    <s v="GAC_WH (ST.24)"/>
    <s v="1 PALLET + 1 CRATE (GAC JOB #    )"/>
    <s v="USD"/>
    <n v="166716.20000000001"/>
    <s v="A TO Z MARINE AND OFFSHORE SERVICES"/>
    <s v="NA"/>
    <s v="NA"/>
    <n v="-22"/>
    <d v="2026-08-05T00:00:00"/>
    <x v="1"/>
    <x v="2"/>
    <d v="2026-08-05T00:00:00"/>
    <m/>
    <n v="0"/>
    <m/>
    <n v="0"/>
    <n v="0"/>
    <n v="0"/>
    <n v="0"/>
    <m/>
    <x v="7"/>
    <m/>
    <m/>
    <m/>
    <m/>
    <x v="2"/>
    <x v="9"/>
    <x v="14"/>
  </r>
  <r>
    <n v="624"/>
    <s v="SCN-ISND-WL-SP-71A-FQ"/>
    <s v="CIF"/>
    <s v="INCHEON, KOREA"/>
    <x v="0"/>
    <s v="CANCELLED"/>
    <x v="0"/>
    <x v="1"/>
    <s v="CANCELLED"/>
    <s v="DHL"/>
    <s v="CORRIER"/>
    <s v="HAMAD AIR PORT"/>
    <s v="COURIER"/>
    <s v="GAC-QATAR"/>
    <x v="279"/>
    <s v="AIR FRT"/>
    <s v="COURIER"/>
    <n v="2"/>
    <n v="5.8"/>
    <s v="PIECES"/>
    <n v="0.45119999999999993"/>
    <s v="GASKET REVERSING COVER, GASKETS, O-RINGS"/>
    <s v="NO"/>
    <s v="YBWL025158/WILIP025158"/>
    <s v="SPARE PARTS"/>
    <s v="GAC_WH (ST.24)"/>
    <s v="GAC JOB # 51111"/>
    <s v="USD"/>
    <n v="617.4"/>
    <s v="GULF AGENCY QATAR WLL"/>
    <s v="NA"/>
    <s v="NA"/>
    <n v="-59"/>
    <d v="2026-06-29T00:00:00"/>
    <x v="1"/>
    <x v="2"/>
    <d v="2026-06-29T00:00:00"/>
    <m/>
    <n v="0"/>
    <m/>
    <n v="0"/>
    <n v="0"/>
    <n v="0"/>
    <n v="0"/>
    <m/>
    <x v="7"/>
    <m/>
    <m/>
    <m/>
    <m/>
    <x v="2"/>
    <x v="7"/>
    <x v="18"/>
  </r>
  <r>
    <n v="625"/>
    <s v="SCN-RUYA-ZQ7-01-QS"/>
    <s v="CIF"/>
    <s v="DOHA-QATAR"/>
    <x v="1"/>
    <s v="CANCELLED"/>
    <x v="0"/>
    <x v="0"/>
    <s v="CANCELLED"/>
    <s v="GAC"/>
    <s v="ZHONG QUAN 7"/>
    <s v="DOHA-QATAR"/>
    <s v="NA"/>
    <s v="GAC-QATAR"/>
    <x v="290"/>
    <s v="COOEC VSL"/>
    <s v="NA"/>
    <n v="4"/>
    <n v="119560"/>
    <s v="PIECES"/>
    <n v="2522.88"/>
    <s v="STEEL BRIDGES"/>
    <s v="NO"/>
    <s v="OBZQ720260601"/>
    <s v="QE"/>
    <s v="KSA"/>
    <s v="TI EXPORT TO KSA"/>
    <s v="USD"/>
    <n v="196000"/>
    <s v="COOEC-KSA"/>
    <s v="NA"/>
    <s v="NA"/>
    <n v="-81"/>
    <d v="2026-06-07T00:00:00"/>
    <x v="1"/>
    <x v="2"/>
    <d v="2026-06-07T00:00:00"/>
    <m/>
    <n v="0"/>
    <m/>
    <n v="0"/>
    <n v="0"/>
    <n v="0"/>
    <n v="0"/>
    <m/>
    <x v="7"/>
    <m/>
    <m/>
    <m/>
    <m/>
    <x v="2"/>
    <x v="7"/>
    <x v="8"/>
  </r>
  <r>
    <n v="626"/>
    <s v="SCN-RUYA 09-0076A-CQ"/>
    <s v="CIF"/>
    <s v="GUANGZHOU,CHINA"/>
    <x v="1"/>
    <s v="157-41598830"/>
    <x v="0"/>
    <x v="1"/>
    <s v="OFFSHORE OIL ENGINEERING CO. ,LTD."/>
    <s v="QA"/>
    <s v="QR-8943 "/>
    <s v="HAMAD AIR PORT"/>
    <s v="QR-8943 "/>
    <s v="GAC-QATAR"/>
    <x v="291"/>
    <s v="AIR FRT"/>
    <s v="AIR FRT"/>
    <n v="316"/>
    <n v="86"/>
    <s v="PIECES"/>
    <n v="0.08"/>
    <s v="M30 HEAVY HEX NUTS WITH TOMMY BAR HOLES"/>
    <s v="NO"/>
    <s v="SCN-RUYA-ZB0142A-CNQA"/>
    <n v="4600001157"/>
    <s v="QSTS"/>
    <s v="1 PLY WOOD CASE"/>
    <s v="CNY"/>
    <n v="16092.2"/>
    <s v="COOEC-QATAR"/>
    <s v="NA"/>
    <s v="NA"/>
    <n v="-58"/>
    <d v="2026-06-30T00:00:00"/>
    <x v="0"/>
    <x v="1"/>
    <d v="2026-07-01T00:00:00"/>
    <n v="0.53564999999999996"/>
    <n v="8619.7869300000002"/>
    <m/>
    <n v="0"/>
    <n v="8619.7869300000002"/>
    <n v="430.98934650000001"/>
    <n v="500"/>
    <n v="1331"/>
    <x v="2"/>
    <s v="5AI51041626217"/>
    <d v="2026-06-30T00:00:00"/>
    <m/>
    <m/>
    <x v="2"/>
    <x v="7"/>
    <x v="3"/>
  </r>
  <r>
    <n v="627"/>
    <s v="SCN-HTS-0004A-CQ"/>
    <s v="CIF"/>
    <s v="BEIJING, CHINA"/>
    <x v="2"/>
    <s v="157-50616311"/>
    <x v="0"/>
    <x v="1"/>
    <s v="BEIJING HTS ENGINEERING &amp; EQUIPMENT CORP., LTD"/>
    <s v="QA"/>
    <s v="QR-8943 "/>
    <s v="HAMAD AIR PORT"/>
    <s v="QR-8943 "/>
    <s v="GAC-QATAR"/>
    <x v="246"/>
    <s v="AIR FRT"/>
    <s v="AIR FRT"/>
    <n v="2"/>
    <n v="1327.4"/>
    <s v="PIECES"/>
    <n v="0.91800000000000004"/>
    <s v="HYDRAULIC TENSION SYSTEM AND WRENCH"/>
    <s v="NO"/>
    <s v="20241651581704"/>
    <s v="202516882284"/>
    <s v="SPEM OY_RLIC (N20)"/>
    <s v="2 WOODEN BOXES_COOEC ONLY STORAGE"/>
    <s v="USD"/>
    <n v="44420"/>
    <s v="COOEC-QATAR"/>
    <s v="NA"/>
    <s v="NA"/>
    <n v="-53"/>
    <d v="2026-07-05T00:00:00"/>
    <x v="0"/>
    <x v="7"/>
    <d v="2026-07-07T00:00:00"/>
    <n v="3.64"/>
    <n v="161688.80000000002"/>
    <m/>
    <n v="1616.8880000000001"/>
    <n v="163305.68800000002"/>
    <n v="8165.2844000000014"/>
    <n v="2500"/>
    <n v="11065"/>
    <x v="8"/>
    <s v="5AI51041718592"/>
    <d v="2026-07-06T00:00:00"/>
    <m/>
    <m/>
    <x v="2"/>
    <x v="8"/>
    <x v="3"/>
  </r>
  <r>
    <n v="628"/>
    <s v="SCN-ISND-HYSY289-SP-01"/>
    <s v="CIF"/>
    <s v="GUANGZHOU,CHINA"/>
    <x v="0"/>
    <s v="157-51230023"/>
    <x v="0"/>
    <x v="1"/>
    <s v="PRAXIS AUTOMATION TECHNOLOGY"/>
    <s v="QA"/>
    <s v="QR-8943 "/>
    <s v="HAMAD AIR PORT"/>
    <s v="QR-8943 "/>
    <s v="GAC-QATAR"/>
    <x v="292"/>
    <s v="AIR FRT"/>
    <s v="AIR FRT"/>
    <n v="1"/>
    <n v="73.400000000000006"/>
    <s v="PIECES"/>
    <n v="0.32600000000000001"/>
    <s v="SYSCAN LAYSOR POS REF.SENSOR"/>
    <s v="NO"/>
    <s v="CYSCAN260617"/>
    <s v="NA"/>
    <s v="GAC_WH (ST.24)"/>
    <s v="1 PACKAGE (PAYMENT HAS BEEN DONE BY SHIPPER)"/>
    <s v="EUR"/>
    <n v="50000"/>
    <s v="COOEC-QATAR"/>
    <s v="NA"/>
    <s v="NA"/>
    <n v="-64"/>
    <d v="2026-06-24T00:00:00"/>
    <x v="0"/>
    <x v="4"/>
    <d v="2026-06-28T00:00:00"/>
    <n v="4.1386799999999999"/>
    <n v="206934"/>
    <m/>
    <n v="0"/>
    <n v="206934"/>
    <n v="10346.700000000001"/>
    <n v="2500"/>
    <n v="13247"/>
    <x v="8"/>
    <s v="5AI51041570044"/>
    <d v="2026-06-27T00:00:00"/>
    <m/>
    <m/>
    <x v="2"/>
    <x v="7"/>
    <x v="3"/>
  </r>
  <r>
    <n v="629"/>
    <s v="SCN-RUYA 09-0077A-CQ"/>
    <s v="CIF"/>
    <s v="GUANGZHOU,CHINA"/>
    <x v="1"/>
    <s v="157-57492105"/>
    <x v="0"/>
    <x v="1"/>
    <s v="OFFSHORE OIL ENGINEERING CO. ,LTD."/>
    <s v="QA"/>
    <s v="QA-8963"/>
    <s v="HAMAD AIR PORT"/>
    <s v="QA-8963"/>
    <s v="GAC-QATAR"/>
    <x v="248"/>
    <s v="AIR FRT"/>
    <s v="AIR FRT"/>
    <n v="45"/>
    <n v="713"/>
    <s v="PIECES"/>
    <n v="1.006"/>
    <s v="GALVANIZED HEAVY HEXAGONAL NUTS, GASKETS, "/>
    <s v="NO"/>
    <s v="SCN-RUYA-ZB0143A-CNQA"/>
    <n v="4600001157"/>
    <s v="DIME DOHA"/>
    <s v="4 PLY WOOD CASES"/>
    <s v="USD"/>
    <n v="7260.37"/>
    <s v="COOEC-QATAR"/>
    <s v="NA"/>
    <s v="NA"/>
    <n v="-47"/>
    <d v="2026-07-11T00:00:00"/>
    <x v="0"/>
    <x v="20"/>
    <d v="2026-07-14T00:00:00"/>
    <n v="3.64"/>
    <n v="26427.746800000001"/>
    <m/>
    <n v="0"/>
    <n v="26427.746800000001"/>
    <n v="1321.3873400000002"/>
    <n v="1000"/>
    <n v="2721"/>
    <x v="2"/>
    <s v="5AI51041844384"/>
    <d v="2026-07-12T00:00:00"/>
    <m/>
    <m/>
    <x v="2"/>
    <x v="8"/>
    <x v="3"/>
  </r>
  <r>
    <n v="630"/>
    <s v="SCN-ISND-0494A-CQ"/>
    <s v="FOB"/>
    <s v="SHANGHAI, CHINA"/>
    <x v="0"/>
    <s v="157-47587212"/>
    <x v="0"/>
    <x v="1"/>
    <s v="OFFSHORE OIL ENGINEERING CO. ,LTD."/>
    <s v="DHL"/>
    <s v="QR-8963 "/>
    <s v="HAMAD AIR PORT"/>
    <s v="QR-8963 "/>
    <s v="GAC-QATAR"/>
    <x v="289"/>
    <s v="AIR FRT"/>
    <s v="AIR FRT"/>
    <n v="8"/>
    <n v="1109"/>
    <s v="PIECES"/>
    <n v="1.76"/>
    <s v="STEEL PLATE"/>
    <s v="NO"/>
    <s v="SCN-ISND-0494A-CQ"/>
    <s v="NA"/>
    <s v="QSTS"/>
    <s v="2 WOODEN BOX (GAC JOB # 51111    )"/>
    <s v="CNY"/>
    <n v="6598.48"/>
    <s v="COOEC-QATAR"/>
    <s v="NA"/>
    <s v="NA"/>
    <n v="-56"/>
    <d v="2026-07-02T00:00:00"/>
    <x v="0"/>
    <x v="1"/>
    <d v="2026-07-04T00:00:00"/>
    <n v="0.53598999999999997"/>
    <n v="3536.7192951999996"/>
    <n v="42432"/>
    <n v="262.79846975199996"/>
    <n v="26542.645444951999"/>
    <n v="1327.1322722476"/>
    <n v="500"/>
    <n v="2227"/>
    <x v="2"/>
    <s v="5AI51041671835"/>
    <d v="2026-07-02T00:00:00"/>
    <m/>
    <m/>
    <x v="2"/>
    <x v="8"/>
    <x v="3"/>
  </r>
  <r>
    <n v="631"/>
    <s v="SCN-ISND-0510R-QQ"/>
    <s v="CIF"/>
    <s v="DOHA-QATAR"/>
    <x v="0"/>
    <s v="DN-JHB-007-16"/>
    <x v="0"/>
    <x v="2"/>
    <s v="REXON ENERGY"/>
    <s v="NA"/>
    <s v="BY ROAD"/>
    <s v="DOHA-QATAR"/>
    <s v="ROAD"/>
    <s v="GAC-QATAR"/>
    <x v="279"/>
    <s v="ROAD"/>
    <s v="ROAD"/>
    <n v="171"/>
    <n v="120"/>
    <s v="PIECES"/>
    <n v="1.7999999999999998"/>
    <s v="AIR INTEL CONTROL,HOOKS 25MTR, STICKY LOOP 25MTR, TAPE, Y-DUCT"/>
    <s v="NO"/>
    <s v="DN-JHB-007-16"/>
    <s v="PS-1"/>
    <s v="GAC_WH (ST.24)"/>
    <s v="1 PALLET - HAB ENERGY (GRN # 511118035)"/>
    <s v="USD"/>
    <n v="0"/>
    <s v="COOEC-QATAR"/>
    <s v="PS-1"/>
    <s v="NA"/>
    <n v="-59"/>
    <d v="2026-06-29T00:00:00"/>
    <x v="0"/>
    <x v="4"/>
    <d v="2026-06-29T00:00:00"/>
    <m/>
    <n v="0"/>
    <m/>
    <n v="0"/>
    <n v="0"/>
    <n v="0"/>
    <n v="0"/>
    <m/>
    <x v="7"/>
    <m/>
    <m/>
    <m/>
    <m/>
    <x v="2"/>
    <x v="7"/>
    <x v="8"/>
  </r>
  <r>
    <n v="632"/>
    <s v="SCN-RUYA 09-011R-QQ"/>
    <s v="CIF"/>
    <s v="DOHA-QATAR"/>
    <x v="1"/>
    <s v="AHM/CNS/01/26-002"/>
    <x v="0"/>
    <x v="2"/>
    <s v="AHM MARINE LLC"/>
    <s v="NA"/>
    <s v="BY ROAD"/>
    <s v="NA"/>
    <s v="NA"/>
    <s v="GAC-QATAR"/>
    <x v="293"/>
    <s v="ROAD"/>
    <s v="ROAD"/>
    <n v="43"/>
    <n v="400"/>
    <s v="PIECES"/>
    <n v="2.4"/>
    <s v="CABLES, CYLINDER VALVES AND WITHOUT VALVES"/>
    <s v="NO"/>
    <s v="AHM-QTR-009"/>
    <s v="NA"/>
    <s v="GAC_OY_WUK "/>
    <s v="2 PALLETS (HYSY289)"/>
    <s v="USD"/>
    <n v="0"/>
    <s v="NAKILAT AGENCY"/>
    <s v="NA"/>
    <s v="NA"/>
    <n v="-41"/>
    <d v="2026-07-17T00:00:00"/>
    <x v="0"/>
    <x v="0"/>
    <d v="2026-07-17T00:00:00"/>
    <m/>
    <n v="0"/>
    <m/>
    <n v="0"/>
    <n v="0"/>
    <n v="0"/>
    <n v="0"/>
    <m/>
    <x v="7"/>
    <m/>
    <m/>
    <m/>
    <m/>
    <x v="2"/>
    <x v="8"/>
    <x v="8"/>
  </r>
  <r>
    <n v="633"/>
    <s v="SCN-RUYA 09-006R-QQ"/>
    <s v="CIF"/>
    <s v="DOHA-QATAR"/>
    <x v="1"/>
    <s v="DN-COOEC-0017-2026"/>
    <x v="0"/>
    <x v="2"/>
    <s v="UNIQUE SUBSEA TRADING LLC"/>
    <s v="NA"/>
    <s v="BY ROAD"/>
    <s v="NA"/>
    <s v="NA"/>
    <s v="GAC-QATAR"/>
    <x v="288"/>
    <s v="ROAD"/>
    <s v="ROAD"/>
    <n v="1"/>
    <n v="300"/>
    <s v="PIECES"/>
    <n v="1.0149999999999999"/>
    <s v="GOLDEN GATE C/W LIFTING SLINGS, DVR, TPIC STANDARDS"/>
    <s v="NO"/>
    <s v="DN-COOEC-0017-2026"/>
    <s v="HYSY285"/>
    <s v="GAC_OY_WUK "/>
    <s v="1 BOX (HYSY285)"/>
    <s v="USD"/>
    <n v="0"/>
    <s v="COOEC-QATAR"/>
    <s v="NA"/>
    <s v="NA"/>
    <n v="-63"/>
    <d v="2026-06-25T00:00:00"/>
    <x v="0"/>
    <x v="0"/>
    <d v="2026-06-25T00:00:00"/>
    <m/>
    <n v="0"/>
    <m/>
    <n v="0"/>
    <n v="0"/>
    <n v="0"/>
    <n v="0"/>
    <m/>
    <x v="7"/>
    <m/>
    <m/>
    <m/>
    <m/>
    <x v="2"/>
    <x v="7"/>
    <x v="8"/>
  </r>
  <r>
    <n v="634"/>
    <s v="SCN-RUYA 09-007R-QQ"/>
    <s v="CIF"/>
    <s v="DOHA-QATAR"/>
    <x v="1"/>
    <s v="DN2026-2097"/>
    <x v="0"/>
    <x v="2"/>
    <s v="BOLTS &amp; TOOLS CENTER"/>
    <s v="NA"/>
    <s v="BY ROAD"/>
    <s v="NA"/>
    <s v="NA"/>
    <s v="GAC-QATAR"/>
    <x v="261"/>
    <s v="ROAD"/>
    <s v="ROAD"/>
    <n v="6132"/>
    <n v="500"/>
    <s v="PIECES"/>
    <n v="1.0149999999999999"/>
    <s v="RUST REMOVER, PR-ROPES,BOW SHACKELS, JUMBO BAGS"/>
    <s v="NO"/>
    <s v="DN2026-2097"/>
    <s v="HYSY285"/>
    <s v="GAC_OY_WUK "/>
    <s v="1 BOX (HYSY285)"/>
    <s v="USD"/>
    <n v="0"/>
    <s v="COOEC-QATAR"/>
    <s v="NA"/>
    <s v="NA"/>
    <n v="-65"/>
    <d v="2026-06-23T00:00:00"/>
    <x v="0"/>
    <x v="0"/>
    <d v="2026-06-23T00:00:00"/>
    <m/>
    <n v="0"/>
    <m/>
    <n v="0"/>
    <n v="0"/>
    <n v="0"/>
    <n v="0"/>
    <m/>
    <x v="7"/>
    <m/>
    <m/>
    <m/>
    <m/>
    <x v="2"/>
    <x v="7"/>
    <x v="8"/>
  </r>
  <r>
    <n v="635"/>
    <s v="SCN-ISND-WL-SP-72A-CQ"/>
    <s v="CIF"/>
    <s v="SHANGHAI, CHINA"/>
    <x v="0"/>
    <s v="873865698517"/>
    <x v="0"/>
    <x v="1"/>
    <s v="SINOSEA MARINE SERVICES &amp; TRADING LIMITED"/>
    <s v="FEDEX"/>
    <s v="COURIER"/>
    <s v="HAMAD AIR PORT"/>
    <s v="COURIER"/>
    <s v="GAC-QATAR"/>
    <x v="294"/>
    <s v="AIR FRT"/>
    <s v="COURIER"/>
    <n v="1"/>
    <n v="10"/>
    <s v="PIECES"/>
    <n v="0.1"/>
    <s v="STORAGE DESICCANT, FIRE PROOF PUTTY,"/>
    <s v="NO"/>
    <s v="WILIQ926001C"/>
    <s v="SPARE PARTS"/>
    <s v="GAC_WH (ST.24)"/>
    <s v="1 CARTON (GAC JOB # 511119107)"/>
    <s v="USD"/>
    <n v="15"/>
    <s v="GULF AGENCY QATAR WLL"/>
    <s v="NA"/>
    <s v="NA"/>
    <n v="-48"/>
    <d v="2026-07-10T00:00:00"/>
    <x v="0"/>
    <x v="4"/>
    <d v="2026-07-13T00:00:00"/>
    <n v="3.64"/>
    <n v="54.6"/>
    <m/>
    <n v="0"/>
    <n v="54.6"/>
    <n v="2.7300000000000004"/>
    <n v="500"/>
    <n v="253"/>
    <x v="2"/>
    <s v="5AIC51041810330"/>
    <d v="2026-07-11T00:00:00"/>
    <m/>
    <n v="-650"/>
    <x v="2"/>
    <x v="8"/>
    <x v="3"/>
  </r>
  <r>
    <n v="636"/>
    <s v="SCN-ISND-WL-SP-73A-CQ"/>
    <s v="CIF"/>
    <s v="SHANGHAI, CHINA"/>
    <x v="0"/>
    <s v="079-50624044"/>
    <x v="0"/>
    <x v="1"/>
    <s v="SINOSEA MARINE SERVICES &amp; TRADING LIMITED"/>
    <s v="QA"/>
    <s v="PR684"/>
    <s v="HAMAD AIR PORT"/>
    <s v="PR684"/>
    <s v="GAC-QATAR"/>
    <x v="295"/>
    <s v="AIR FRT"/>
    <s v="COURIER"/>
    <n v="64"/>
    <n v="45.1"/>
    <s v="PIECES"/>
    <n v="0.1"/>
    <s v="BEARING COVERS, CAPS, HOUSING,SPRING RETAINERS, O-RINGS ETD."/>
    <s v="NO"/>
    <s v="WILIP026053/WILIP026043 "/>
    <s v="SPARE PARTS"/>
    <s v="GAC_WH (ST.24)"/>
    <s v="2 CARTON (GAC JOB # 51111  )"/>
    <s v="USD"/>
    <n v="11028.43"/>
    <s v="GULF AGENCY QATAR WLL"/>
    <s v="NA"/>
    <s v="NA"/>
    <n v="-45"/>
    <d v="2026-07-13T00:00:00"/>
    <x v="0"/>
    <x v="4"/>
    <d v="2026-07-15T00:00:00"/>
    <n v="3.64"/>
    <n v="40143.485200000003"/>
    <n v="0"/>
    <n v="0"/>
    <n v="40143.485200000003"/>
    <n v="2007.1742600000002"/>
    <n v="1000"/>
    <n v="3407"/>
    <x v="2"/>
    <s v="5AI51041872038"/>
    <d v="2026-07-14T00:00:00"/>
    <m/>
    <m/>
    <x v="2"/>
    <x v="8"/>
    <x v="3"/>
  </r>
  <r>
    <n v="637"/>
    <s v="SCN-ISND-0511R-QQ"/>
    <s v="CIF"/>
    <s v="DOHA-QATAR"/>
    <x v="0"/>
    <s v="SCPC01OF260609551"/>
    <x v="0"/>
    <x v="2"/>
    <s v="RMS MARINE SERVICE COMPANY LTD"/>
    <s v="NA"/>
    <s v="BY ROAD"/>
    <s v="DOHA-QATAR"/>
    <s v="ROAD"/>
    <s v="GAC-QATAR"/>
    <x v="279"/>
    <s v="ROAD"/>
    <s v="ROAD"/>
    <n v="18"/>
    <n v="120"/>
    <s v="PIECES"/>
    <n v="1.7999999999999998"/>
    <s v="OFFICE TABLE BROWN 120X70"/>
    <s v="NO"/>
    <s v="SCPC01OF260609551"/>
    <s v="DEJIAN (CHINA YANTAI SALVAGE)"/>
    <s v="GAC_WH (ST.24)"/>
    <s v="VSL DEJIAN (GRN # 511118151 )"/>
    <s v="CNY"/>
    <n v="0"/>
    <s v="COOEC-QATAR"/>
    <s v="NA"/>
    <s v="NA"/>
    <n v="-59"/>
    <d v="2026-06-29T00:00:00"/>
    <x v="0"/>
    <x v="4"/>
    <d v="2026-06-29T00:00:00"/>
    <m/>
    <n v="0"/>
    <m/>
    <n v="0"/>
    <n v="0"/>
    <n v="0"/>
    <n v="0"/>
    <m/>
    <x v="7"/>
    <m/>
    <m/>
    <m/>
    <m/>
    <x v="2"/>
    <x v="7"/>
    <x v="8"/>
  </r>
  <r>
    <n v="638"/>
    <s v="SCN-ISND-0496R-QQ-04"/>
    <s v="CIF"/>
    <s v="DOHA-QATAR"/>
    <x v="0"/>
    <s v="DN-7930"/>
    <x v="0"/>
    <x v="2"/>
    <s v="SEALAND MARINE SERVICES"/>
    <s v="NA"/>
    <s v="BY ROAD"/>
    <s v="NA"/>
    <s v="ROAD"/>
    <s v="GAC-QATAR"/>
    <x v="291"/>
    <s v="ROAD"/>
    <s v="ROAD"/>
    <n v="102"/>
    <n v="50"/>
    <s v="PIECES"/>
    <n v="1"/>
    <s v="LAUNDRY BAG, GAS HOSE 50MTR"/>
    <s v="NO"/>
    <s v="DN-7930"/>
    <s v="PO-ISND52-BF-LM-0018-01"/>
    <s v="GAC_WH (ST.24)"/>
    <s v="2 CARTONS AND 2 GAS HOSES (GAC JOB # 511118233)"/>
    <s v="QAR"/>
    <n v="0"/>
    <s v="COOEC-QATAR"/>
    <s v="NA"/>
    <s v="NA"/>
    <n v="-58"/>
    <d v="2026-06-30T00:00:00"/>
    <x v="0"/>
    <x v="4"/>
    <d v="2026-06-30T00:00:00"/>
    <m/>
    <n v="0"/>
    <m/>
    <n v="0"/>
    <n v="0"/>
    <n v="0"/>
    <n v="0"/>
    <m/>
    <x v="7"/>
    <m/>
    <m/>
    <m/>
    <m/>
    <x v="2"/>
    <x v="7"/>
    <x v="8"/>
  </r>
  <r>
    <n v="639"/>
    <s v="SCN-ISND-0503A-CQ"/>
    <s v="FOB"/>
    <s v="SHANGHAI, CHINA"/>
    <x v="0"/>
    <s v="157-60982972"/>
    <x v="0"/>
    <x v="1"/>
    <s v="OFFSHORE OIL ENGINEERING CO. ,LTD."/>
    <s v="QA"/>
    <s v="QR-0871"/>
    <s v="HAMAD AIR PORT"/>
    <s v="QR-0871"/>
    <s v="GAC-QATAR"/>
    <x v="295"/>
    <s v="AIR FRT"/>
    <s v="AIR FRT"/>
    <n v="3282"/>
    <n v="2924"/>
    <s v="PIECES"/>
    <n v="3.8660000000000001"/>
    <s v="STUD. BOLT, NUTS, GASKETS, SAFETY GAGE, FLANGE TAGS"/>
    <s v="NO"/>
    <s v="SCN-ISND-0503A-CQ"/>
    <s v="NA"/>
    <s v="GAC_WH (ST.24)"/>
    <s v="4 WOODEN BOXES (GAC JOB # 511119104)"/>
    <s v="CNY"/>
    <n v="193182.64"/>
    <s v="COOEC-QATAR"/>
    <s v="BF"/>
    <s v="NA"/>
    <n v="-45"/>
    <d v="2026-07-13T00:00:00"/>
    <x v="0"/>
    <x v="4"/>
    <d v="2026-04-14T00:00:00"/>
    <n v="0.53486"/>
    <n v="103325.6668304"/>
    <n v="135966"/>
    <n v="1760.4844159040001"/>
    <n v="177808.92600630401"/>
    <n v="8890.4463003152014"/>
    <n v="0"/>
    <n v="11790"/>
    <x v="2"/>
    <s v="5AI51041863077"/>
    <d v="2026-07-13T00:00:00"/>
    <m/>
    <n v="1500"/>
    <x v="2"/>
    <x v="8"/>
    <x v="3"/>
  </r>
  <r>
    <n v="640"/>
    <s v="SCN-ISND-0451A-CQ-02"/>
    <s v="FOB"/>
    <s v="QINGDAO, CHINA"/>
    <x v="0"/>
    <s v="PENDING"/>
    <x v="0"/>
    <x v="1"/>
    <s v="OFFSHORE OIL ENGINEERING CO. ,LTD"/>
    <s v="QA"/>
    <s v="PENDING"/>
    <s v="HAMAD PORT"/>
    <s v="PENDING"/>
    <s v="GAC-QATAR"/>
    <x v="296"/>
    <s v="AIR FRT"/>
    <s v="AIR FRT"/>
    <n v="1"/>
    <n v="1"/>
    <s v="PIECES"/>
    <n v="1"/>
    <s v="PENDING"/>
    <s v="NO"/>
    <s v="SCN-ISND-0451A-CQ-02"/>
    <s v="GC21110900"/>
    <s v="GAC_WH (ST.24)"/>
    <s v="1 PALLET (GAC JOB # 51111"/>
    <s v="CNY"/>
    <n v="0"/>
    <s v="COOEC-QATAR"/>
    <s v="NA"/>
    <s v="NA"/>
    <n v="4"/>
    <d v="2026-08-31T00:00:00"/>
    <x v="2"/>
    <x v="16"/>
    <m/>
    <m/>
    <n v="0"/>
    <m/>
    <n v="0"/>
    <n v="0"/>
    <n v="0"/>
    <n v="0"/>
    <m/>
    <x v="7"/>
    <m/>
    <m/>
    <m/>
    <m/>
    <x v="2"/>
    <x v="9"/>
    <x v="3"/>
  </r>
  <r>
    <n v="641"/>
    <s v="SCN-ISND-0451A-CQ-03"/>
    <s v="FOB"/>
    <s v="SHANGHAI, CHINA"/>
    <x v="0"/>
    <s v="157-54568242"/>
    <x v="0"/>
    <x v="1"/>
    <s v="OFFSHORE OIL ENGINEERING CO. ,LTD"/>
    <s v="QA"/>
    <s v="QR-8965"/>
    <s v="HAMAD PORT"/>
    <s v="QR-8965"/>
    <s v="GAC-QATAR"/>
    <x v="297"/>
    <s v="AIR FRT"/>
    <s v="AIR FRT"/>
    <n v="101"/>
    <n v="1074"/>
    <s v="PIECES"/>
    <n v="2.1760000000000002"/>
    <s v="PIPE FLANGES (GALVANIZED)"/>
    <s v="NO"/>
    <s v="SCN-ISND-0451A-CQ-03"/>
    <s v="GC21110900"/>
    <s v="QSTS"/>
    <s v="2 WOODEN BOXES"/>
    <s v="CNY"/>
    <n v="27170.99"/>
    <s v="COOEC-QATAR"/>
    <s v="NA"/>
    <s v="BF"/>
    <n v="-49"/>
    <d v="2026-07-09T00:00:00"/>
    <x v="0"/>
    <x v="1"/>
    <d v="2026-07-12T00:00:00"/>
    <n v="0.53486"/>
    <n v="14532.675711400001"/>
    <n v="49941"/>
    <n v="412.44118971400002"/>
    <n v="41656.560161114001"/>
    <n v="2082.8280080557001"/>
    <n v="500"/>
    <n v="2983"/>
    <x v="2"/>
    <s v="5AI51041830683"/>
    <d v="2026-07-11T00:00:00"/>
    <m/>
    <m/>
    <x v="2"/>
    <x v="8"/>
    <x v="3"/>
  </r>
  <r>
    <n v="642"/>
    <s v="SCN-ISND-0507R-QQ-03"/>
    <s v="CIF"/>
    <s v="DOHA-QATAR"/>
    <x v="0"/>
    <s v="26 DO 320"/>
    <x v="0"/>
    <x v="2"/>
    <s v="NEXT OILFIELD SUPPLY WLL"/>
    <s v="NA"/>
    <s v="BY ROAD"/>
    <s v="NA"/>
    <s v="ROAD"/>
    <s v="GAC-QATAR"/>
    <x v="225"/>
    <s v="ROAD"/>
    <s v="ROAD"/>
    <n v="68"/>
    <n v="50"/>
    <s v="PIECES"/>
    <n v="0.5"/>
    <s v="TRANSFORMERS, RECORDERS, IRON WIRES, CABLES,"/>
    <s v="NO"/>
    <s v="26 DO 320"/>
    <s v="A-QATAR-NEXTOF-01-1"/>
    <s v="GAC_WH (ST.24)"/>
    <s v="2 PALLETS (GAC JOB # 511118310)"/>
    <s v="QAR"/>
    <n v="0"/>
    <s v="COOEC-QATAR"/>
    <s v="NA"/>
    <s v="NA"/>
    <n v="-57"/>
    <d v="2026-07-01T00:00:00"/>
    <x v="0"/>
    <x v="4"/>
    <d v="2026-07-01T00:00:00"/>
    <m/>
    <n v="0"/>
    <m/>
    <n v="0"/>
    <n v="0"/>
    <n v="0"/>
    <n v="0"/>
    <m/>
    <x v="7"/>
    <m/>
    <m/>
    <m/>
    <m/>
    <x v="2"/>
    <x v="8"/>
    <x v="8"/>
  </r>
  <r>
    <n v="643"/>
    <s v="SCN-RUYA 09-008R-QQ"/>
    <s v="CIF"/>
    <s v="DOHA-QATAR"/>
    <x v="1"/>
    <s v="DN-000015605"/>
    <x v="0"/>
    <x v="2"/>
    <s v="SEVEN SEAS SHIPCHANDLERS TRADING"/>
    <s v="NA"/>
    <s v="BY ROAD"/>
    <s v="NA"/>
    <s v="NA"/>
    <s v="GAC-QATAR"/>
    <x v="261"/>
    <s v="ROAD"/>
    <s v="ROAD"/>
    <n v="5"/>
    <n v="15"/>
    <s v="PIECES"/>
    <n v="1.0149999999999999"/>
    <s v="HP LASER JET PRINTER, HP TERRAJET TONER CARTRIDGE"/>
    <s v="NO"/>
    <s v="DN-000015605"/>
    <s v="HYSY698"/>
    <s v="GAC_WH (ST.24)"/>
    <s v="2 BOXES (GAC JOB # 511118311)"/>
    <s v="QAR"/>
    <n v="0"/>
    <s v="COOEC-QATAR"/>
    <s v="NA"/>
    <s v="NA"/>
    <n v="-65"/>
    <d v="2026-06-23T00:00:00"/>
    <x v="0"/>
    <x v="4"/>
    <d v="2026-07-01T00:00:00"/>
    <m/>
    <n v="0"/>
    <m/>
    <n v="0"/>
    <n v="0"/>
    <n v="0"/>
    <n v="0"/>
    <m/>
    <x v="7"/>
    <m/>
    <m/>
    <m/>
    <m/>
    <x v="2"/>
    <x v="7"/>
    <x v="8"/>
  </r>
  <r>
    <n v="644"/>
    <s v="SCN-ISND-WL-SP-74A-FQ"/>
    <s v="EX WORK"/>
    <s v="INCHEON, KOREA"/>
    <x v="0"/>
    <s v="157-50617792"/>
    <x v="0"/>
    <x v="1"/>
    <s v="SE YANG KOREA CO.,LTD"/>
    <s v="QA"/>
    <s v="QR-8985"/>
    <s v="HAMAD AIR PORT"/>
    <s v="QR-8985"/>
    <s v="GAC-QATAR"/>
    <x v="298"/>
    <s v="AIR FRT"/>
    <s v="AIR FRT"/>
    <n v="212"/>
    <n v="372.9"/>
    <s v="PIECES"/>
    <n v="0.45119999999999993"/>
    <s v="FILTER ELEMENTS, PRESURE TRANSMITERS, SEALING RINGS, ROLLER BEARING"/>
    <s v="NO"/>
    <s v="WILIP026045/WILIP025053E/WILIP025008/ WILIP025172 /WILIP026042/WILIP025010 "/>
    <s v="SPARE PARTS"/>
    <s v="GAC_WH (ST.24)"/>
    <s v="21 CARTONS (GAC JOB # 511119416)"/>
    <s v="USD"/>
    <n v="19647.400000000001"/>
    <s v="GULF AGENCY QATAR WLL"/>
    <s v="NA"/>
    <s v="NA"/>
    <n v="-43"/>
    <d v="2026-07-15T00:00:00"/>
    <x v="0"/>
    <x v="4"/>
    <d v="2026-07-16T00:00:00"/>
    <n v="3.64"/>
    <n v="71516.536000000007"/>
    <n v="4459790"/>
    <n v="844.41007420000005"/>
    <n v="85285.41749420001"/>
    <n v="4264.2708747100005"/>
    <n v="1000"/>
    <n v="5664"/>
    <x v="2"/>
    <s v="5AI51041906479-1"/>
    <d v="2026-07-16T00:00:00"/>
    <m/>
    <m/>
    <x v="2"/>
    <x v="8"/>
    <x v="18"/>
  </r>
  <r>
    <n v="645"/>
    <s v="SCN-ISND-WL-SP-75A-CQ"/>
    <s v="DDP"/>
    <s v="BEIJING, CHINA"/>
    <x v="0"/>
    <s v="8316882232"/>
    <x v="0"/>
    <x v="1"/>
    <s v="JIANGSU TUSUO OCEAN TECHNOLOGY"/>
    <s v="DHL"/>
    <s v="COURIER"/>
    <s v="HAMAD AIR PORT"/>
    <s v="COURIER"/>
    <s v="GAC-QATAR"/>
    <x v="246"/>
    <s v="AIR FRT"/>
    <s v="COURIER"/>
    <n v="2"/>
    <n v="5.5"/>
    <s v="PIECES"/>
    <n v="0.13700000000000001"/>
    <s v="SHIP SPARE PARTS"/>
    <s v="NO"/>
    <s v="HLD26T06388"/>
    <s v="SPARE PARTS"/>
    <s v="GAC_WH (ST.24)"/>
    <s v="2 BOXES (GAC JOB # 511118808)"/>
    <s v="USD"/>
    <n v="300"/>
    <s v="GULF AGENCY QATAR WLL"/>
    <s v="NA"/>
    <s v="NA"/>
    <n v="-53"/>
    <d v="2026-07-05T00:00:00"/>
    <x v="0"/>
    <x v="4"/>
    <d v="2026-07-07T00:00:00"/>
    <n v="3.64"/>
    <n v="1092"/>
    <m/>
    <n v="10.92"/>
    <n v="1102.92"/>
    <n v="55.146000000000008"/>
    <n v="500"/>
    <n v="305"/>
    <x v="2"/>
    <s v="5AIC30041705494"/>
    <d v="2026-07-05T00:00:00"/>
    <m/>
    <n v="-650"/>
    <x v="2"/>
    <x v="8"/>
    <x v="3"/>
  </r>
  <r>
    <n v="646"/>
    <s v="SCN-ISND-0501A-CQ-01"/>
    <s v="FOB"/>
    <s v="SHANGHAI, CHINA"/>
    <x v="0"/>
    <s v="157-41708645"/>
    <x v="0"/>
    <x v="1"/>
    <s v="OFFSHORE OIL ENGINEERING CO. ,LTD."/>
    <s v="QA"/>
    <s v="QR-8965"/>
    <s v="HAMAD AIR PORT"/>
    <s v="QR-8965"/>
    <s v="GAC-QATAR"/>
    <x v="297"/>
    <s v="AIR FRT"/>
    <s v="AIR FRT"/>
    <n v="2690"/>
    <n v="2344"/>
    <s v="PIECES"/>
    <n v="6.1029999999999998"/>
    <s v="GAS-STOP BLACK"/>
    <s v="YES"/>
    <s v="SCN-ISND-0501A-CQ-01"/>
    <s v="NA"/>
    <s v="GAC_WH (ST.24)"/>
    <s v="3 WOODEN BOXES (GAC JOB # 511119063)"/>
    <s v="USD"/>
    <n v="17356.304"/>
    <s v="COOEC-QATAR"/>
    <s v="BF"/>
    <s v="NA"/>
    <n v="-49"/>
    <d v="2026-07-09T00:00:00"/>
    <x v="0"/>
    <x v="4"/>
    <d v="2026-07-12T00:00:00"/>
    <n v="3.64"/>
    <n v="63176.946560000004"/>
    <n v="108996"/>
    <n v="1214.7454712000001"/>
    <n v="122689.29259120001"/>
    <n v="6134.4646295600005"/>
    <n v="1000"/>
    <n v="7534"/>
    <x v="2"/>
    <s v="5AI51041829246"/>
    <d v="2026-07-11T00:00:00"/>
    <m/>
    <m/>
    <x v="2"/>
    <x v="8"/>
    <x v="3"/>
  </r>
  <r>
    <n v="647"/>
    <s v="SCN-ISND-0501A-CQ-02"/>
    <s v="FOB"/>
    <s v="SHANGHAI, CHINA"/>
    <x v="0"/>
    <s v="157-54568706"/>
    <x v="0"/>
    <x v="1"/>
    <s v="OFFSHORE OIL ENGINEERING CO. ,LTD."/>
    <s v="QA"/>
    <s v="QR-8961"/>
    <s v="HAMAD AIR PORT"/>
    <s v="QR-8961"/>
    <s v="GAC-QATAR"/>
    <x v="294"/>
    <s v="AIR FRT"/>
    <s v="AIR FRT"/>
    <n v="1000"/>
    <n v="1166"/>
    <s v="PIECES"/>
    <n v="2.66"/>
    <s v="GAS-STOP BLACK, CONTROL CABLE, "/>
    <s v="YES"/>
    <s v="SCN-ISND-0501A-CQ-02"/>
    <s v="NA"/>
    <s v="GAC_WH (ST.24)"/>
    <s v="1 WOODEN BOXES (GAC JOB # 511119066)"/>
    <s v="USD"/>
    <n v="10366.700000000001"/>
    <s v="COOEC-QATAR"/>
    <s v="BF"/>
    <s v="NA"/>
    <n v="-48"/>
    <d v="2026-07-10T00:00:00"/>
    <x v="0"/>
    <x v="4"/>
    <d v="2026-07-12T00:00:00"/>
    <n v="3.64"/>
    <n v="37734.788"/>
    <n v="54219"/>
    <n v="667.34362339999996"/>
    <n v="67401.705963399989"/>
    <n v="3370.0852981699995"/>
    <n v="1000"/>
    <n v="4770"/>
    <x v="2"/>
    <s v="5AI51041828939-1"/>
    <d v="2026-07-11T00:00:00"/>
    <m/>
    <m/>
    <x v="2"/>
    <x v="8"/>
    <x v="3"/>
  </r>
  <r>
    <n v="648"/>
    <s v="SCN-ISND-0501A-CQ-03"/>
    <s v="FOB"/>
    <s v="SHANGHAI, CHINA"/>
    <x v="0"/>
    <s v="157-54568710"/>
    <x v="0"/>
    <x v="1"/>
    <s v="OFFSHORE OIL ENGINEERING CO. ,LTD."/>
    <s v="QA"/>
    <s v="QR-8961"/>
    <s v="HAMAD AIR PORT"/>
    <s v="QR-8961"/>
    <s v="GAC-QATAR"/>
    <x v="294"/>
    <s v="AIR FRT"/>
    <s v="AIR FRT"/>
    <n v="1000"/>
    <n v="1614"/>
    <s v="PIECES"/>
    <n v="3.7170000000000001"/>
    <s v="GAS-STOP BLACK, CONTROL CABLE (INSTRUMENT CABLE &amp; F&amp;G CABLE)"/>
    <s v="YES"/>
    <s v="SCN-ISND-0501A-CQ-03"/>
    <s v="NA"/>
    <s v="GAC_WH (ST.24)"/>
    <s v="1 WOODEN BOX (GAC JOB # 511119067)"/>
    <s v="USD"/>
    <n v="15272.9"/>
    <s v="COOEC-QATAR"/>
    <s v="BF"/>
    <s v="NA"/>
    <n v="-48"/>
    <d v="2026-07-10T00:00:00"/>
    <x v="0"/>
    <x v="4"/>
    <d v="2026-07-12T00:00:00"/>
    <n v="3.64"/>
    <n v="55593.356"/>
    <n v="75051"/>
    <n v="957.35133860000008"/>
    <n v="96692.485198599999"/>
    <n v="4834.6242599300003"/>
    <n v="1000"/>
    <n v="6235"/>
    <x v="2"/>
    <s v="5AI51041829691"/>
    <d v="2026-07-11T00:00:00"/>
    <m/>
    <m/>
    <x v="2"/>
    <x v="8"/>
    <x v="3"/>
  </r>
  <r>
    <n v="649"/>
    <s v="SCN-RUYA 09-009R-QQ"/>
    <s v="CIF"/>
    <s v="DOHA-QATAR"/>
    <x v="1"/>
    <s v="M26Q1073/M26Q0771/M26Q0795"/>
    <x v="0"/>
    <x v="2"/>
    <s v="MIDDLE EAST FUJI LLC"/>
    <s v="NA"/>
    <s v="BY ROAD"/>
    <s v="NA"/>
    <s v="NA"/>
    <s v="GAC-QATAR"/>
    <x v="246"/>
    <s v="ROAD"/>
    <s v="ROAD"/>
    <n v="12"/>
    <n v="60"/>
    <s v="PIECES"/>
    <n v="1.042"/>
    <s v="FLEXIBLE RUBBER JOINTS, PLYWOOD WATERPROOF, HEAVY DUTY RESCUE TRIPODS"/>
    <s v="NO"/>
    <s v="M26Q1073/M26Q0771/M26Q0795"/>
    <s v="HYSY698"/>
    <s v="GAC_WH (ST.24)"/>
    <s v="1 PALLET (GAC JOB # 511118589)"/>
    <s v="USD"/>
    <n v="0"/>
    <s v="COOEC-QATAR"/>
    <s v="NA"/>
    <s v="NA"/>
    <n v="-53"/>
    <d v="2026-07-05T00:00:00"/>
    <x v="0"/>
    <x v="12"/>
    <d v="2026-07-05T00:00:00"/>
    <m/>
    <n v="0"/>
    <m/>
    <n v="0"/>
    <n v="0"/>
    <n v="0"/>
    <n v="0"/>
    <m/>
    <x v="7"/>
    <m/>
    <m/>
    <m/>
    <m/>
    <x v="2"/>
    <x v="8"/>
    <x v="8"/>
  </r>
  <r>
    <n v="650"/>
    <s v="SCN-RUYA 09-010R-QQ"/>
    <s v="CIF"/>
    <s v="DOHA-QATAR"/>
    <x v="1"/>
    <s v="DN2026-2287-1"/>
    <x v="0"/>
    <x v="2"/>
    <s v="BOLTS &amp; TOOLS CENTER"/>
    <s v="NA"/>
    <s v="BY ROAD"/>
    <s v="NA"/>
    <s v="NA"/>
    <s v="GAC-QATAR"/>
    <x v="299"/>
    <s v="ROAD"/>
    <s v="ROAD"/>
    <n v="1"/>
    <n v="700"/>
    <s v="PIECES"/>
    <n v="0.8"/>
    <s v="TOOLS AND LIFTING RIGGINGS"/>
    <s v="NO"/>
    <s v="SCN-RUYA 09-010R-QQ"/>
    <s v="HYSY285"/>
    <s v="GAC_OY_WUK"/>
    <s v="1 PALLET "/>
    <s v="USD"/>
    <n v="0"/>
    <s v="COOEC-QATAR"/>
    <s v="NA"/>
    <s v="NA"/>
    <n v="-52"/>
    <d v="2026-07-06T00:00:00"/>
    <x v="0"/>
    <x v="12"/>
    <d v="2026-07-06T00:00:00"/>
    <m/>
    <n v="0"/>
    <m/>
    <n v="0"/>
    <n v="0"/>
    <n v="0"/>
    <n v="0"/>
    <m/>
    <x v="7"/>
    <m/>
    <m/>
    <m/>
    <m/>
    <x v="2"/>
    <x v="8"/>
    <x v="8"/>
  </r>
  <r>
    <n v="651"/>
    <s v="SCN-ISND-WL-SP-76R-QQ"/>
    <s v="DDP"/>
    <s v="DOHA-QATAR"/>
    <x v="0"/>
    <s v="WILIP026060"/>
    <x v="0"/>
    <x v="2"/>
    <s v="SHANGHAI SALVAGE COMPANY"/>
    <s v="ROAD"/>
    <s v="ROAD"/>
    <s v="NA"/>
    <s v="NA"/>
    <s v="GAC-QATAR"/>
    <x v="246"/>
    <s v="AIR FRT"/>
    <s v="ROAD"/>
    <n v="4"/>
    <n v="5.5"/>
    <s v="PIECES"/>
    <n v="0.13700000000000001"/>
    <s v="RADIUS 1000 TRANSPONDER BATTERY D-SIZE"/>
    <s v="NO"/>
    <s v="WILIP026060"/>
    <s v="SPARE PARTS"/>
    <s v="GAC_OY_WUK"/>
    <s v="1 CARTON"/>
    <s v="USD"/>
    <n v="0"/>
    <s v="GULF AGENCY QATAR WLL"/>
    <s v="NA"/>
    <s v="NA"/>
    <n v="-53"/>
    <d v="2026-07-05T00:00:00"/>
    <x v="0"/>
    <x v="12"/>
    <d v="2026-07-05T00:00:00"/>
    <m/>
    <n v="0"/>
    <m/>
    <n v="0"/>
    <n v="0"/>
    <n v="0"/>
    <n v="0"/>
    <m/>
    <x v="7"/>
    <m/>
    <m/>
    <m/>
    <m/>
    <x v="2"/>
    <x v="8"/>
    <x v="8"/>
  </r>
  <r>
    <n v="652"/>
    <s v="SCN-ISND-WL-SP-77A-CQ"/>
    <s v="CIF"/>
    <s v="DOHA-QATAR"/>
    <x v="0"/>
    <s v="CANCELLED"/>
    <x v="0"/>
    <x v="1"/>
    <s v="SHENZHEN GOLDEN SEA OFFSHORE EQUIPMENT"/>
    <s v="DHL"/>
    <s v="COURIER"/>
    <s v="HAMAD AIR PORT"/>
    <s v="COURIER"/>
    <s v="GAC-QATAR"/>
    <x v="278"/>
    <s v="AIR FRT"/>
    <s v="AIR FRT"/>
    <n v="41"/>
    <n v="87.5"/>
    <s v="PIECES"/>
    <n v="0.2"/>
    <s v="HANDRILL BATTERIES, CHAINSAW CHAIN BLADE, GRINDER, DOUBLE SIDE TAPES"/>
    <s v="NO"/>
    <s v="WILIS026013-1"/>
    <s v="SPARE PARTS"/>
    <s v="GAC_WH (ST.24)"/>
    <s v="4 PACKAGES (GAC JOB # 51111"/>
    <s v="USD"/>
    <n v="796"/>
    <s v="GULF AGENCY QATAR WLL"/>
    <s v="NA"/>
    <s v="NA"/>
    <n v="-22"/>
    <d v="2026-08-05T00:00:00"/>
    <x v="1"/>
    <x v="2"/>
    <d v="2026-08-05T00:00:00"/>
    <m/>
    <n v="0"/>
    <m/>
    <n v="0"/>
    <n v="0"/>
    <n v="0"/>
    <n v="0"/>
    <m/>
    <x v="7"/>
    <m/>
    <m/>
    <m/>
    <m/>
    <x v="2"/>
    <x v="9"/>
    <x v="8"/>
  </r>
  <r>
    <n v="653"/>
    <s v="SCN-ISND-WL-SP-78S-CQ"/>
    <s v="DDP"/>
    <s v="ShenZhen,CHINA"/>
    <x v="0"/>
    <s v="CANCELLED"/>
    <x v="0"/>
    <x v="0"/>
    <s v="CANCELLED"/>
    <s v="NA"/>
    <s v="PENDING"/>
    <s v="HAMAD PORT"/>
    <s v="PENDING"/>
    <s v="GAC-QATAR"/>
    <x v="300"/>
    <s v="AIR FRT"/>
    <s v="AIR FRT"/>
    <n v="4466"/>
    <n v="87.5"/>
    <s v="PIECES"/>
    <n v="0.2"/>
    <s v="GREASE NIPPLE, PAINT ROLLERS, CLIMBING NET, CABLE TIES, GRINDING WHELLS "/>
    <s v="NO"/>
    <s v="WILIS026013-2"/>
    <s v="SPARE PARTS"/>
    <s v="GAC_WH (ST.24)"/>
    <s v="9 PACKAGES (GAC JOB # 51111"/>
    <s v="USD"/>
    <n v="2340"/>
    <s v="GULF AGENCY QATAR WLL"/>
    <s v="NA"/>
    <s v="NA"/>
    <n v="0"/>
    <d v="2026-08-27T00:00:00"/>
    <x v="1"/>
    <x v="2"/>
    <d v="2026-07-14T00:00:00"/>
    <m/>
    <n v="0"/>
    <m/>
    <n v="0"/>
    <n v="0"/>
    <n v="0"/>
    <n v="0"/>
    <m/>
    <x v="7"/>
    <m/>
    <m/>
    <m/>
    <m/>
    <x v="2"/>
    <x v="9"/>
    <x v="3"/>
  </r>
  <r>
    <n v="654"/>
    <s v="SCN-RUYA 09-0078S-CQ"/>
    <s v="CIF"/>
    <s v="SHANGHAI, CHINA"/>
    <x v="1"/>
    <s v="MEDUABA88335/WLC60717246A"/>
    <x v="0"/>
    <x v="0"/>
    <s v="ROC-MASTER PIPING SOLUTIONS LTD."/>
    <s v="MSC"/>
    <s v="MSC MICOL"/>
    <s v="HAMAD PORT"/>
    <s v="QS630A"/>
    <s v="GAC-QATAR"/>
    <x v="301"/>
    <s v="3x40'HQ, 1x20GP"/>
    <s v="MSBU4234946,MSCU4401076,MSBU4103400,MSMU2323267"/>
    <n v="276"/>
    <n v="88787"/>
    <s v="PIECES"/>
    <n v="77.8"/>
    <s v="FLANGES"/>
    <s v="YES"/>
    <s v="RM2409066-21"/>
    <s v="Z2024SFLXBWO1002"/>
    <s v="QSTS"/>
    <s v="99 PLY WOOD CASES"/>
    <s v="USD"/>
    <n v="1336760.8400000001"/>
    <s v="COOEC-QATAR"/>
    <m/>
    <m/>
    <n v="27"/>
    <d v="2026-09-23T00:00:00"/>
    <x v="2"/>
    <x v="16"/>
    <m/>
    <m/>
    <n v="0"/>
    <m/>
    <n v="0"/>
    <n v="0"/>
    <n v="0"/>
    <n v="0"/>
    <m/>
    <x v="7"/>
    <m/>
    <m/>
    <m/>
    <m/>
    <x v="2"/>
    <x v="10"/>
    <x v="3"/>
  </r>
  <r>
    <n v="655"/>
    <s v="SCN-ISND-WL-SP-79S-CQ"/>
    <s v="CIF"/>
    <s v="SHANGHAI, CHINA"/>
    <x v="0"/>
    <s v="CANCELLED"/>
    <x v="0"/>
    <x v="0"/>
    <s v="CANCELLED"/>
    <s v="FEDEX"/>
    <s v="TBA"/>
    <s v="HAMAD PORT"/>
    <s v="TBA"/>
    <s v="A TO Z MARINE AND OFFSHORE SERVICES"/>
    <x v="302"/>
    <s v="LCL"/>
    <s v="LCL"/>
    <n v="2086"/>
    <n v="1655"/>
    <s v="PIECES"/>
    <n v="2"/>
    <s v="SOFA LEATHER, FABRIC, TREDMILL BELTS, COATED WIRE ROPE, FLAT MOPS"/>
    <s v="NO"/>
    <s v="WILIS026010/WILI026002 "/>
    <s v="NA"/>
    <s v="GAC_WH (ST.24)"/>
    <s v="15 PACKAGES (GAC JOB # 51111)"/>
    <s v="USD"/>
    <n v="9050.9"/>
    <s v="A TO Z MARINE AND OFFSHORE SERVICES"/>
    <s v="NA"/>
    <s v="NA"/>
    <n v="-44"/>
    <d v="2026-07-14T00:00:00"/>
    <x v="1"/>
    <x v="2"/>
    <d v="2026-08-27T00:00:00"/>
    <m/>
    <n v="0"/>
    <m/>
    <n v="0"/>
    <n v="0"/>
    <n v="0"/>
    <n v="0"/>
    <m/>
    <x v="7"/>
    <m/>
    <m/>
    <m/>
    <m/>
    <x v="2"/>
    <x v="8"/>
    <x v="3"/>
  </r>
  <r>
    <n v="656"/>
    <s v="SCN-ISND-0498R-QQ-04"/>
    <s v="CIF"/>
    <s v="DOHA-QATAR"/>
    <x v="0"/>
    <s v="FDO-0626-013D-SN"/>
    <x v="0"/>
    <x v="2"/>
    <s v="FRANKLIN OFFSHORE QATAR WLL"/>
    <s v="NA"/>
    <s v="BY ROAD"/>
    <s v="NA"/>
    <s v="ROAD"/>
    <s v="GAC-QATAR"/>
    <x v="303"/>
    <s v="ROAD"/>
    <s v="ROAD"/>
    <n v="605"/>
    <n v="100"/>
    <s v="Box"/>
    <n v="0.31779000000000007"/>
    <s v="COOLING SCARF, HARD HAT, TUBE CUTTER FOR INSTRUMENTATION TUBING"/>
    <s v="NO"/>
    <s v="FDO-0626-013D-SN"/>
    <s v="PO-ISND52-BF-LM-0018-02"/>
    <s v="GAC_WH (ST.24)"/>
    <s v="1 PALLET (GAC JOB # 511118874)"/>
    <s v="USD"/>
    <n v="0"/>
    <s v="COOEC-QATAR"/>
    <s v="NA"/>
    <s v="NA"/>
    <n v="-50"/>
    <d v="2026-07-08T00:00:00"/>
    <x v="0"/>
    <x v="12"/>
    <d v="2026-07-08T00:00:00"/>
    <m/>
    <n v="0"/>
    <m/>
    <n v="0"/>
    <n v="0"/>
    <n v="0"/>
    <n v="0"/>
    <m/>
    <x v="7"/>
    <m/>
    <m/>
    <m/>
    <m/>
    <x v="2"/>
    <x v="8"/>
    <x v="8"/>
  </r>
  <r>
    <n v="657"/>
    <s v="SCN-ISND-0498R-QQ-05"/>
    <s v="CIF"/>
    <s v="DOHA-QATAR"/>
    <x v="0"/>
    <s v="FDO-0626-048A-SN"/>
    <x v="0"/>
    <x v="2"/>
    <s v="FRANKLIN OFFSHORE QATAR WLL"/>
    <s v="NA"/>
    <s v="BY ROAD"/>
    <s v="NA"/>
    <s v="ROAD"/>
    <s v="GAC-QATAR"/>
    <x v="297"/>
    <s v="ROAD"/>
    <s v="ROAD"/>
    <n v="3"/>
    <n v="300"/>
    <s v="Box"/>
    <n v="0.3"/>
    <s v="FIRE HOSE"/>
    <s v="NO"/>
    <s v="FDO-0626-048A-SN"/>
    <s v="PO-ISND52-BF-LM-0017"/>
    <s v="GAC_WH (ST.24)"/>
    <s v="REPLACEMENTS (GAC JOB # 511118876)"/>
    <s v="USD"/>
    <n v="0"/>
    <s v="COOEC-QATAR"/>
    <s v="NA"/>
    <s v="NA"/>
    <n v="-49"/>
    <d v="2026-07-09T00:00:00"/>
    <x v="0"/>
    <x v="12"/>
    <d v="2026-07-09T00:00:00"/>
    <m/>
    <n v="0"/>
    <m/>
    <n v="0"/>
    <n v="0"/>
    <n v="0"/>
    <n v="0"/>
    <m/>
    <x v="7"/>
    <m/>
    <m/>
    <m/>
    <m/>
    <x v="2"/>
    <x v="8"/>
    <x v="8"/>
  </r>
  <r>
    <n v="658"/>
    <s v="SCN-ISND-0512R-QQ"/>
    <s v="CIF"/>
    <s v="DOHA-QATAR"/>
    <x v="0"/>
    <s v="DN-0121-26"/>
    <x v="0"/>
    <x v="2"/>
    <s v="MATTEO TRADING"/>
    <s v="NA"/>
    <s v="BY ROAD"/>
    <s v="HAMAD AIR PORT"/>
    <s v="ROAD"/>
    <s v="GAC-QATAR"/>
    <x v="299"/>
    <s v="ROAD"/>
    <s v="AIR FRT"/>
    <n v="655"/>
    <n v="100"/>
    <s v="PIECES"/>
    <n v="0.72"/>
    <s v="TUNGSTON RODS, FLAP DISCS, GASKETS, HEX KEY"/>
    <s v="NO"/>
    <s v="DN-0121-26"/>
    <s v="PO-ISND52-BF-LM-0018-03"/>
    <s v="GAC_WH (ST.24)"/>
    <s v="1 PALLET (GAC JOB # 511118801)"/>
    <s v="USD"/>
    <n v="0"/>
    <s v="COOEC-QATAR"/>
    <s v="NA"/>
    <s v="NA"/>
    <n v="-52"/>
    <d v="2026-07-06T00:00:00"/>
    <x v="0"/>
    <x v="12"/>
    <d v="2026-07-06T00:00:00"/>
    <m/>
    <n v="0"/>
    <m/>
    <n v="0"/>
    <n v="0"/>
    <n v="0"/>
    <n v="0"/>
    <m/>
    <x v="7"/>
    <m/>
    <m/>
    <m/>
    <m/>
    <x v="2"/>
    <x v="8"/>
    <x v="8"/>
  </r>
  <r>
    <n v="659"/>
    <s v="SCN-ISND-0513R-QQ-01"/>
    <s v="CIF"/>
    <s v="DOHA-QATAR"/>
    <x v="0"/>
    <s v="26 DO 334"/>
    <x v="0"/>
    <x v="2"/>
    <s v="NEXT OILFIELD SUPPLY WLL"/>
    <s v="NA"/>
    <s v="BY ROAD"/>
    <s v="NA"/>
    <s v="ROAD"/>
    <s v="GAC-QATAR"/>
    <x v="304"/>
    <s v="ROAD"/>
    <s v="ROAD"/>
    <n v="1"/>
    <n v="4"/>
    <s v="PIECES"/>
    <n v="0.2"/>
    <s v="200 KVA SERVICE KIT"/>
    <s v="NO"/>
    <s v="26 DO 334"/>
    <s v="26 DO 265"/>
    <s v="GAC_WH (ST.24)"/>
    <s v="GAC JOB # 51111"/>
    <s v="QAR"/>
    <n v="0"/>
    <s v="COOEC-QATAR"/>
    <s v="NA"/>
    <s v="NA"/>
    <n v="-46"/>
    <d v="2026-07-12T00:00:00"/>
    <x v="0"/>
    <x v="4"/>
    <d v="2026-07-12T00:00:00"/>
    <m/>
    <n v="0"/>
    <m/>
    <n v="0"/>
    <n v="0"/>
    <n v="0"/>
    <n v="0"/>
    <m/>
    <x v="7"/>
    <m/>
    <m/>
    <m/>
    <m/>
    <x v="2"/>
    <x v="8"/>
    <x v="8"/>
  </r>
  <r>
    <n v="660"/>
    <s v="SCN-ISND-0513R-QQ-02"/>
    <s v="CIF"/>
    <s v="DOHA-QATAR"/>
    <x v="0"/>
    <s v="26 DO 335"/>
    <x v="0"/>
    <x v="2"/>
    <s v="NEXT OILFIELD SUPPLY WLL"/>
    <s v="NA"/>
    <s v="BY ROAD"/>
    <s v="NA"/>
    <s v="ROAD"/>
    <s v="GAC-QATAR"/>
    <x v="303"/>
    <s v="ROAD"/>
    <s v="ROAD"/>
    <n v="2"/>
    <n v="4"/>
    <s v="PIECES"/>
    <n v="0.2"/>
    <s v="SADDLE (PART OF SERVCIE KIT)"/>
    <s v="NO"/>
    <s v="26 DO 335"/>
    <s v="26 DO 266"/>
    <s v="GAC_WH (ST.24)"/>
    <s v="2 PIECES (GAC JOB # 511118882)"/>
    <s v="QAR"/>
    <n v="0"/>
    <s v="COOEC-QATAR"/>
    <s v="NA"/>
    <s v="NA"/>
    <n v="-50"/>
    <d v="2026-07-08T00:00:00"/>
    <x v="0"/>
    <x v="12"/>
    <d v="2026-06-08T00:00:00"/>
    <m/>
    <n v="0"/>
    <m/>
    <n v="0"/>
    <n v="0"/>
    <n v="0"/>
    <n v="0"/>
    <m/>
    <x v="7"/>
    <m/>
    <m/>
    <m/>
    <m/>
    <x v="2"/>
    <x v="8"/>
    <x v="8"/>
  </r>
  <r>
    <n v="661"/>
    <s v="SCN-ISND-ISP-0514S-CQ"/>
    <s v="CIF"/>
    <s v="QINGDAO, CHINA"/>
    <x v="0"/>
    <s v="PENDING"/>
    <x v="0"/>
    <x v="0"/>
    <s v="FBV INC"/>
    <s v="PENDING"/>
    <s v="PENDING"/>
    <s v="HAMAD PORT"/>
    <s v="PENDING"/>
    <s v="GAC-QATAR"/>
    <x v="276"/>
    <s v="LCL"/>
    <s v="PENDING"/>
    <n v="11"/>
    <n v="51"/>
    <s v="PIECES"/>
    <n v="0.17298000000000002"/>
    <s v="SPARE PARTS GASKETS, SPRINGS FOR CHECK VALVES"/>
    <s v="YES"/>
    <s v="F26CI7432-0"/>
    <s v="Z2024KEBNT0395"/>
    <m/>
    <s v="1 PLY WOOD CASE (GAC JOB # 51111)"/>
    <s v="CNY"/>
    <n v="9900"/>
    <s v="COOEC-QATAR"/>
    <s v="NA"/>
    <s v="NA"/>
    <n v="9"/>
    <d v="2026-09-05T00:00:00"/>
    <x v="2"/>
    <x v="16"/>
    <m/>
    <m/>
    <n v="0"/>
    <m/>
    <n v="0"/>
    <n v="0"/>
    <n v="0"/>
    <n v="0"/>
    <m/>
    <x v="7"/>
    <m/>
    <m/>
    <m/>
    <m/>
    <x v="2"/>
    <x v="10"/>
    <x v="3"/>
  </r>
  <r>
    <n v="662"/>
    <s v="SCN-ISND-0515R-QQ"/>
    <s v="CIF"/>
    <s v="DOHA-QATAR"/>
    <x v="0"/>
    <s v="26DNX03200"/>
    <x v="0"/>
    <x v="2"/>
    <s v="PETRO-Q"/>
    <s v="NA"/>
    <s v="BY ROAD"/>
    <s v="NA"/>
    <s v="NA"/>
    <s v="GAC-QATAR"/>
    <x v="303"/>
    <s v="ROAD"/>
    <s v="ROAD"/>
    <n v="400"/>
    <n v="100"/>
    <s v="PIECES"/>
    <n v="1.3499999999999999"/>
    <s v="CABELS"/>
    <s v="NO"/>
    <s v="26DNX03200"/>
    <s v="PO-ISND52-BF-LM-0019"/>
    <s v="GAC_WH (ST.24)"/>
    <s v="1 PALLET (GAC JOB # 511118884)"/>
    <s v="USD"/>
    <n v="0"/>
    <s v="COOEC-QATAR"/>
    <s v="NA"/>
    <s v="NA"/>
    <n v="-50"/>
    <d v="2026-07-08T00:00:00"/>
    <x v="0"/>
    <x v="12"/>
    <d v="2026-06-08T00:00:00"/>
    <m/>
    <n v="0"/>
    <m/>
    <n v="0"/>
    <n v="0"/>
    <n v="0"/>
    <n v="0"/>
    <m/>
    <x v="7"/>
    <m/>
    <m/>
    <m/>
    <m/>
    <x v="2"/>
    <x v="8"/>
    <x v="8"/>
  </r>
  <r>
    <n v="663"/>
    <s v="SCN-ISND-0516A-CQ"/>
    <s v="FOB"/>
    <s v="SHANGHAI, CHINA"/>
    <x v="0"/>
    <s v="157-41707466"/>
    <x v="0"/>
    <x v="1"/>
    <s v="OFFSHORE OIL ENGINEERING CO. ,LTD."/>
    <s v="QA"/>
    <s v="QR-8961"/>
    <s v="HAMAD AIR PORT"/>
    <s v="QR-8961"/>
    <s v="GAC-QATAR"/>
    <x v="305"/>
    <s v="AIR FRT"/>
    <s v="AIR FRT"/>
    <n v="2"/>
    <n v="382"/>
    <s v="PIECES"/>
    <n v="3"/>
    <s v="PS1-R-CED-PSA-0015 (PIPE SUPPORT)"/>
    <s v="YES"/>
    <s v="SCN-ISND-0516A-CQ"/>
    <s v="NA"/>
    <s v="QSTS"/>
    <s v="1 WOODEN BOXES"/>
    <s v="CNY"/>
    <n v="11294"/>
    <s v="COOEC-QATAR"/>
    <s v="NA"/>
    <s v="NA"/>
    <n v="-38"/>
    <d v="2026-07-20T00:00:00"/>
    <x v="0"/>
    <x v="1"/>
    <d v="2026-07-22T00:00:00"/>
    <n v="0.53486"/>
    <n v="6040.7088400000002"/>
    <n v="25887.5"/>
    <n v="198.86897089999999"/>
    <n v="20085.766060899998"/>
    <n v="1004.2883030449999"/>
    <n v="500"/>
    <n v="1904"/>
    <x v="2"/>
    <s v="5AI51041961277"/>
    <d v="2026-07-21T00:00:00"/>
    <m/>
    <m/>
    <x v="2"/>
    <x v="8"/>
    <x v="3"/>
  </r>
  <r>
    <n v="664"/>
    <s v="SCN-RUYA 09-0074S-CQ"/>
    <s v="CIF"/>
    <s v="TIANJIN, CHINA"/>
    <x v="1"/>
    <s v="MEDUXP894405"/>
    <x v="1"/>
    <x v="0"/>
    <s v="OFFSHORE OIL ENGINEERING CO. ,LTD."/>
    <s v="MSC"/>
    <s v="MSC APOLLINE"/>
    <s v="HAMAD PORT"/>
    <s v="QS629A"/>
    <s v="GAC-QATAR"/>
    <x v="306"/>
    <s v="1x40'HQ"/>
    <s v="MSBU5096374"/>
    <n v="161"/>
    <n v="4946.91"/>
    <s v="PIECES"/>
    <n v="27.248999999999999"/>
    <s v="UT TOOLS AND ACCESSORIES, UNIVERSAL PIG HANDLING PALLETS, FOLDING PLATFORM CARTS, STRAPPING BADS ETC."/>
    <s v="NO"/>
    <s v="SCN-RUYA-ZB0144S-CNQA-TI"/>
    <n v="4600001157"/>
    <s v="GAC_WH (ST.24)"/>
    <s v="20 PACKAGES (GAC JOB # 5111)"/>
    <s v="USD"/>
    <n v="4434626.96"/>
    <s v="COOEC-QATAR"/>
    <s v="NA"/>
    <s v="NA"/>
    <n v="33"/>
    <d v="2026-09-29T00:00:00"/>
    <x v="2"/>
    <x v="16"/>
    <m/>
    <m/>
    <n v="0"/>
    <m/>
    <n v="0"/>
    <n v="0"/>
    <n v="0"/>
    <n v="0"/>
    <m/>
    <x v="7"/>
    <m/>
    <m/>
    <m/>
    <m/>
    <x v="2"/>
    <x v="10"/>
    <x v="3"/>
  </r>
  <r>
    <n v="665"/>
    <s v="SCN-RUYA 09-0079A-CQ"/>
    <s v="CIF"/>
    <s v="SHANGHAI, CHINA"/>
    <x v="1"/>
    <s v="157-57541610"/>
    <x v="0"/>
    <x v="1"/>
    <s v="OFFSHORE OIL ENGINEERING CO. ,LTD."/>
    <s v="QA"/>
    <s v="QR-8961"/>
    <s v="HAMAD AIR PORT"/>
    <s v="QR-8961"/>
    <s v="GAC-QATAR"/>
    <x v="294"/>
    <s v="AIR FRT"/>
    <s v="AIR FRT"/>
    <n v="412"/>
    <n v="117"/>
    <s v="PIECES"/>
    <n v="0.12"/>
    <s v="SELF LOCKING NUT M30"/>
    <s v="NO"/>
    <s v="SCN-RUYA-ZB0147A-CNQA"/>
    <n v="4600001157"/>
    <s v="QSTS"/>
    <s v="1 PLY WOOD CASE"/>
    <s v="CNY"/>
    <n v="14372.6"/>
    <s v="COOEC-QATAR"/>
    <s v="NA"/>
    <s v="NA"/>
    <n v="-48"/>
    <d v="2026-07-10T00:00:00"/>
    <x v="0"/>
    <x v="1"/>
    <d v="2026-07-12T00:00:00"/>
    <n v="0.53486"/>
    <n v="7687.3288360000006"/>
    <m/>
    <n v="0"/>
    <n v="7687.3288360000006"/>
    <n v="384.36644180000008"/>
    <n v="500"/>
    <n v="1284"/>
    <x v="2"/>
    <s v="5AI51041829817"/>
    <d v="2026-07-11T00:00:00"/>
    <m/>
    <m/>
    <x v="2"/>
    <x v="8"/>
    <x v="3"/>
  </r>
  <r>
    <n v="666"/>
    <s v="SCN-RUYA 09-0080S-CQ"/>
    <s v="CIF"/>
    <s v="TIANJIN, CHINA"/>
    <x v="1"/>
    <s v="PENDING"/>
    <x v="0"/>
    <x v="0"/>
    <s v="OFFSHORE OIL ENGINEERING CO. ,LTD."/>
    <s v="QA"/>
    <s v="PENDING"/>
    <s v="HAMAD PORT"/>
    <s v="PENDING"/>
    <s v="GAC-QATAR"/>
    <x v="276"/>
    <s v="LCL"/>
    <s v="PENDING"/>
    <n v="1230"/>
    <n v="562.78"/>
    <s v="PIECES"/>
    <n v="2.6"/>
    <s v="PIG CUP FOR UT TOOLS, ZIPLOCK BAGS, GEL PENS, NYLON CABLE TIES, "/>
    <s v="YES"/>
    <s v="SCN-RUYA-ZB0145S-CNQA"/>
    <n v="4600001157"/>
    <s v="GAC_WH (ST.24)"/>
    <s v="1 WOODEN CASES (GAC JOB # 5111)"/>
    <s v="USD"/>
    <n v="34983"/>
    <s v="COOEC-QATAR"/>
    <s v="NA"/>
    <s v="NA"/>
    <n v="9"/>
    <d v="2026-09-05T00:00:00"/>
    <x v="2"/>
    <x v="16"/>
    <m/>
    <m/>
    <n v="0"/>
    <m/>
    <n v="0"/>
    <n v="0"/>
    <n v="0"/>
    <n v="0"/>
    <m/>
    <x v="7"/>
    <m/>
    <m/>
    <m/>
    <m/>
    <x v="2"/>
    <x v="10"/>
    <x v="3"/>
  </r>
  <r>
    <n v="667"/>
    <s v="SCN-ISND-0496R-QQ-05"/>
    <s v="CIF"/>
    <s v="DOHA-QATAR"/>
    <x v="0"/>
    <s v="DN-7969"/>
    <x v="0"/>
    <x v="2"/>
    <s v="SEALAND MARINE SERVICES"/>
    <s v="NA"/>
    <s v="BY ROAD"/>
    <s v="NA"/>
    <s v="ROAD"/>
    <s v="GAC-QATAR"/>
    <x v="248"/>
    <s v="ROAD"/>
    <s v="ROAD"/>
    <n v="305"/>
    <n v="60"/>
    <s v="PIECES"/>
    <n v="1.74"/>
    <s v="SAFETY COVERS, ARGON HOSE, LAMINATING PAPER"/>
    <s v="NO"/>
    <s v="DN-7969"/>
    <s v="PO-ISND52-BF-LM-0018-01"/>
    <s v="GAC_WH (ST.24)"/>
    <s v="1 PALLET (GAC JOB # 511119502)"/>
    <s v="QAR"/>
    <n v="0"/>
    <s v="COOEC-QATAR"/>
    <s v="NA"/>
    <s v="NA"/>
    <n v="-47"/>
    <d v="2026-07-11T00:00:00"/>
    <x v="0"/>
    <x v="4"/>
    <d v="2026-07-11T00:00:00"/>
    <m/>
    <n v="0"/>
    <m/>
    <n v="0"/>
    <n v="0"/>
    <n v="0"/>
    <n v="0"/>
    <m/>
    <x v="7"/>
    <m/>
    <m/>
    <m/>
    <m/>
    <x v="2"/>
    <x v="8"/>
    <x v="8"/>
  </r>
  <r>
    <n v="668"/>
    <s v="SCN-ISND-0517R-QQ"/>
    <s v="CIF"/>
    <s v="DOHA-QATAR"/>
    <x v="0"/>
    <s v="HHDN-26159"/>
    <x v="0"/>
    <x v="2"/>
    <s v="HOT-HEAD MIDDLE EAST WLL"/>
    <s v="NA"/>
    <s v="BY ROAD"/>
    <s v="NA"/>
    <s v="NA"/>
    <s v="GAC-QATAR"/>
    <x v="307"/>
    <s v="ROAD"/>
    <s v="ROAD"/>
    <n v="123"/>
    <n v="200"/>
    <s v="PIECES"/>
    <n v="1.2"/>
    <s v="HVAC UNIT, EXTENSION CABLES, AIR INTERL CONTROLER, HABITAT MATERIALS AND CONSUMABLES"/>
    <s v="NO"/>
    <s v="HHDN-26159"/>
    <s v="CGHTZX202605013431"/>
    <s v="GAC_WH (ST.24)"/>
    <s v="1 PALLET (GAC JOB # 511119411)"/>
    <s v="QAR"/>
    <n v="0"/>
    <s v="COOEC-QATAR"/>
    <s v="NA"/>
    <s v="NA"/>
    <n v="-42"/>
    <d v="2026-07-16T00:00:00"/>
    <x v="0"/>
    <x v="4"/>
    <d v="2026-07-16T00:00:00"/>
    <m/>
    <n v="0"/>
    <m/>
    <n v="0"/>
    <n v="0"/>
    <n v="0"/>
    <n v="0"/>
    <m/>
    <x v="7"/>
    <m/>
    <m/>
    <m/>
    <m/>
    <x v="2"/>
    <x v="8"/>
    <x v="8"/>
  </r>
  <r>
    <n v="669"/>
    <s v="SCN-ISND-0518R-QQ"/>
    <s v="CIF"/>
    <s v="DOHA-QATAR"/>
    <x v="0"/>
    <s v="26 DO 346"/>
    <x v="0"/>
    <x v="2"/>
    <s v="NEXT OILFIELD SUPPLY WLL"/>
    <s v="NA"/>
    <s v="BY ROAD"/>
    <s v="NA"/>
    <s v="ROAD"/>
    <s v="GAC-QATAR"/>
    <x v="307"/>
    <s v="ROAD"/>
    <s v="ROAD"/>
    <n v="13"/>
    <n v="4"/>
    <s v="PIECES"/>
    <n v="0.2"/>
    <s v="INSULATION BOX, CHART PAPPER, BINDING WIRE"/>
    <s v="NO"/>
    <s v="26 DO 346"/>
    <s v="26 DO 273"/>
    <s v="GAC_WH (ST.24)"/>
    <s v="13 PIECES (GAC JOB # 511119414)"/>
    <s v="QAR"/>
    <n v="0"/>
    <s v="COOEC-QATAR"/>
    <s v="NA"/>
    <s v="NA"/>
    <n v="-42"/>
    <d v="2026-07-16T00:00:00"/>
    <x v="0"/>
    <x v="4"/>
    <d v="2026-07-16T00:00:00"/>
    <m/>
    <n v="0"/>
    <m/>
    <n v="0"/>
    <n v="0"/>
    <n v="0"/>
    <n v="0"/>
    <m/>
    <x v="7"/>
    <m/>
    <m/>
    <m/>
    <m/>
    <x v="2"/>
    <x v="8"/>
    <x v="8"/>
  </r>
  <r>
    <n v="670"/>
    <s v="SCN-ISND-0502A-CQ"/>
    <s v="FOB"/>
    <s v="SHANGHAI, CHINA"/>
    <x v="0"/>
    <s v="157-47080106"/>
    <x v="0"/>
    <x v="1"/>
    <s v="OFFSHORE OIL ENGINEERING CO. ,LTD."/>
    <s v="QA"/>
    <s v="QR-8961"/>
    <s v="HAMAD AIR PORT"/>
    <s v="QR-8961"/>
    <s v="GAC-QATAR"/>
    <x v="305"/>
    <s v="AIR FRT"/>
    <s v="AIR FRT"/>
    <n v="520"/>
    <n v="548"/>
    <s v="PIECES"/>
    <n v="2.738"/>
    <s v="CABELS"/>
    <s v="NO"/>
    <s v="SCN-ISND-0502A-CQ"/>
    <s v="NA"/>
    <s v="GAC_WH (ST.24)"/>
    <s v="1 WOODEN BOX (GAC JOB # 511119741 )"/>
    <s v="USD"/>
    <n v="2507.29"/>
    <s v="COOEC-QATAR"/>
    <s v="NA"/>
    <s v="NA"/>
    <n v="-38"/>
    <d v="2026-07-20T00:00:00"/>
    <x v="0"/>
    <x v="4"/>
    <d v="2026-07-22T00:00:00"/>
    <n v="3.64"/>
    <n v="9126.5356000000011"/>
    <n v="26030"/>
    <n v="230.48941400000004"/>
    <n v="23279.430814000003"/>
    <n v="1163.9715407000001"/>
    <n v="500"/>
    <n v="2064"/>
    <x v="2"/>
    <s v="5AI51041961488"/>
    <d v="2026-07-21T00:00:00"/>
    <m/>
    <m/>
    <x v="2"/>
    <x v="8"/>
    <x v="3"/>
  </r>
  <r>
    <n v="671"/>
    <s v="SCN-RUYA 09-005R-QQ-01"/>
    <s v="CIF"/>
    <s v="DOHA-QATAR"/>
    <x v="1"/>
    <s v="DN_2026-2222-2"/>
    <x v="0"/>
    <x v="2"/>
    <s v="BOLTS &amp; TOOLS CENTER"/>
    <s v="NA"/>
    <s v="BY ROAD"/>
    <s v="NA"/>
    <s v="NA"/>
    <s v="GAC-QATAR"/>
    <x v="308"/>
    <s v="ROAD"/>
    <s v="ROAD"/>
    <n v="4"/>
    <n v="200"/>
    <s v="PIECES"/>
    <n v="0.8"/>
    <s v="WILLIAM HACKETT WH SS-L5 QP LEVER HOIST 3.2TX3MTR-UK W/TPC"/>
    <s v="NO"/>
    <s v="DN_2026-2222-2"/>
    <s v="HYSY285"/>
    <s v="GAC_OY_WUK"/>
    <s v="1 PALLET "/>
    <s v="USD"/>
    <n v="0"/>
    <s v="COOEC-QATAR"/>
    <s v="NA"/>
    <s v="NA"/>
    <n v="-40"/>
    <d v="2026-07-18T00:00:00"/>
    <x v="0"/>
    <x v="12"/>
    <d v="2026-07-18T00:00:00"/>
    <m/>
    <n v="0"/>
    <m/>
    <n v="0"/>
    <n v="0"/>
    <n v="0"/>
    <n v="0"/>
    <m/>
    <x v="7"/>
    <m/>
    <m/>
    <m/>
    <m/>
    <x v="2"/>
    <x v="8"/>
    <x v="8"/>
  </r>
  <r>
    <n v="672"/>
    <s v="SCN-RUYA 09-005R-QQ-02"/>
    <s v="CIF"/>
    <s v="DOHA-QATAR"/>
    <x v="1"/>
    <s v="DN_2026-2287-2"/>
    <x v="0"/>
    <x v="2"/>
    <s v="BOLTS &amp; TOOLS CENTER"/>
    <s v="NA"/>
    <s v="BY ROAD"/>
    <s v="NA"/>
    <s v="NA"/>
    <s v="GAC-QATAR"/>
    <x v="308"/>
    <s v="ROAD"/>
    <s v="ROAD"/>
    <n v="8"/>
    <n v="200"/>
    <s v="PIECES"/>
    <n v="0.4"/>
    <s v="KINDRICK SLOGGING RING WRENCH"/>
    <s v="NO"/>
    <s v="DN_2026-2287-2"/>
    <s v="HYSY285"/>
    <s v="GAC_OY_WUK"/>
    <s v="1 PALLET "/>
    <s v="USD"/>
    <n v="0"/>
    <s v="COOEC-QATAR"/>
    <s v="NA"/>
    <s v="NA"/>
    <n v="-40"/>
    <d v="2026-07-18T00:00:00"/>
    <x v="0"/>
    <x v="12"/>
    <d v="2026-07-18T00:00:00"/>
    <m/>
    <n v="0"/>
    <m/>
    <n v="0"/>
    <n v="0"/>
    <n v="0"/>
    <n v="0"/>
    <m/>
    <x v="7"/>
    <m/>
    <m/>
    <m/>
    <m/>
    <x v="2"/>
    <x v="8"/>
    <x v="8"/>
  </r>
  <r>
    <n v="673"/>
    <s v="SCN-RUYA 09-012R-QQ"/>
    <s v="CIF"/>
    <s v="DOHA-QATAR"/>
    <x v="1"/>
    <s v="26DNX03365"/>
    <x v="0"/>
    <x v="2"/>
    <s v="PETRO-Q"/>
    <s v="NA"/>
    <s v="BY ROAD"/>
    <s v="NA"/>
    <s v="NA"/>
    <s v="GAC-QATAR"/>
    <x v="309"/>
    <s v="ROAD"/>
    <s v="ROAD"/>
    <n v="200"/>
    <n v="100"/>
    <s v="PIECES"/>
    <n v="2.6"/>
    <s v="FLANGE PROTECTORS, CUTTING CNC WOOD PANEL"/>
    <s v="NO"/>
    <s v="26DNX03365"/>
    <s v="PO-RUYA-LM-0045-SUBSEA"/>
    <s v="GAC_OY_WUK"/>
    <s v="2 PALLETS "/>
    <s v="USD"/>
    <n v="3060"/>
    <s v="COOEC-QATAR"/>
    <s v="SUBSEA"/>
    <s v="SUBSEA"/>
    <n v="-39"/>
    <d v="2026-07-19T00:00:00"/>
    <x v="0"/>
    <x v="12"/>
    <d v="2026-07-16T00:00:00"/>
    <m/>
    <n v="0"/>
    <m/>
    <n v="0"/>
    <n v="0"/>
    <n v="0"/>
    <n v="0"/>
    <m/>
    <x v="7"/>
    <m/>
    <m/>
    <m/>
    <m/>
    <x v="2"/>
    <x v="8"/>
    <x v="8"/>
  </r>
  <r>
    <n v="674"/>
    <s v="SCN-RUYA 09-013R-QQ"/>
    <s v="CIF"/>
    <s v="DOHA-QATAR"/>
    <x v="1"/>
    <s v="DN-7995"/>
    <x v="0"/>
    <x v="2"/>
    <s v="SEALAND MARINE SERVICES"/>
    <s v="NA"/>
    <s v="BY ROAD"/>
    <s v="NA"/>
    <s v="NA"/>
    <s v="GAC-QATAR"/>
    <x v="309"/>
    <s v="ROAD"/>
    <s v="ROAD"/>
    <n v="4"/>
    <n v="20"/>
    <s v="SET"/>
    <n v="9.6794999999999992E-2"/>
    <s v="SEALED SEAM BOAT DECK LIGHT, HUB IN STEEL"/>
    <s v="NO"/>
    <s v="DN-7995"/>
    <s v="PO-RUYA-LM-0037-SUBSEA"/>
    <s v="GAC_WH (ST.24)"/>
    <s v="2 BOXES (GAC JOB # 51119579)"/>
    <s v="USD"/>
    <n v="0"/>
    <s v="COOEC-QATAR"/>
    <s v="SUBSEA"/>
    <s v="SUBSEA"/>
    <n v="-39"/>
    <d v="2026-07-19T00:00:00"/>
    <x v="0"/>
    <x v="4"/>
    <d v="2026-07-19T00:00:00"/>
    <m/>
    <n v="0"/>
    <m/>
    <n v="0"/>
    <n v="0"/>
    <n v="0"/>
    <n v="0"/>
    <m/>
    <x v="7"/>
    <m/>
    <m/>
    <m/>
    <m/>
    <x v="2"/>
    <x v="8"/>
    <x v="8"/>
  </r>
  <r>
    <n v="675"/>
    <s v="SCN-RUYA 09-0081S-CQ"/>
    <s v="CIF"/>
    <s v="SHANGHAI, CHINA"/>
    <x v="1"/>
    <s v="PENDING"/>
    <x v="0"/>
    <x v="0"/>
    <s v="OFFSHORE OIL ENGINEERING CO. ,LTD."/>
    <s v="MSC"/>
    <s v="PENDING"/>
    <s v="HAMAD PORT"/>
    <s v="PENDING"/>
    <s v="GAC-QATAR"/>
    <x v="276"/>
    <s v="LCL"/>
    <s v="PENDING"/>
    <n v="7246"/>
    <n v="47019"/>
    <s v="PIECES"/>
    <n v="54.591597999999998"/>
    <s v="TUBES, BUCKELS, STEEL STRAPS,"/>
    <s v="YES"/>
    <s v="SCN-RUYA-ZB0148S-CNQA"/>
    <n v="4600001157"/>
    <s v="QSTS"/>
    <s v="36 PACKAGES,"/>
    <s v="CNY"/>
    <n v="2696974.29"/>
    <s v="COOEC-QATAR"/>
    <s v="NA"/>
    <s v="NA"/>
    <n v="9"/>
    <d v="2026-09-05T00:00:00"/>
    <x v="2"/>
    <x v="16"/>
    <m/>
    <m/>
    <n v="0"/>
    <m/>
    <n v="0"/>
    <n v="0"/>
    <n v="0"/>
    <n v="0"/>
    <m/>
    <x v="7"/>
    <m/>
    <m/>
    <m/>
    <m/>
    <x v="2"/>
    <x v="10"/>
    <x v="3"/>
  </r>
  <r>
    <n v="676"/>
    <s v="SCN-RUYA09-HYSY698-04-CQ"/>
    <s v="DDP"/>
    <s v="DOHA-QATAR"/>
    <x v="1"/>
    <s v="DN026079"/>
    <x v="0"/>
    <x v="2"/>
    <s v="ANGLO-EASTERN"/>
    <s v="ANGLO-EASTERN"/>
    <s v="NA"/>
    <s v="DOHA-QATAR"/>
    <s v="NA"/>
    <s v="GAC-QATAR"/>
    <x v="307"/>
    <s v="ROAD"/>
    <s v="ROAD"/>
    <n v="4"/>
    <n v="15"/>
    <s v="PIECES"/>
    <n v="0.11812500000000001"/>
    <s v="DANFOSS EXPANSION VALVES, DANFOSS ORIFICE"/>
    <s v="NO"/>
    <s v="DN026079"/>
    <s v="HYSY698"/>
    <s v="GAC_WH (ST.24)"/>
    <s v="GAC JOB# 511119415)"/>
    <s v="USD"/>
    <n v="241.76"/>
    <s v="COOEC-QATAR"/>
    <s v="NA"/>
    <s v="NA"/>
    <n v="-42"/>
    <d v="2026-07-16T00:00:00"/>
    <x v="0"/>
    <x v="4"/>
    <d v="2026-07-16T00:00:00"/>
    <m/>
    <n v="0"/>
    <m/>
    <n v="0"/>
    <n v="0"/>
    <n v="0"/>
    <n v="0"/>
    <m/>
    <x v="7"/>
    <m/>
    <m/>
    <m/>
    <m/>
    <x v="2"/>
    <x v="8"/>
    <x v="8"/>
  </r>
  <r>
    <n v="677"/>
    <s v="SCN-RUYA09-HYSY698-05-QQ"/>
    <s v="DDP"/>
    <s v="DOHA-QATAR"/>
    <x v="1"/>
    <s v="DN-000015762"/>
    <x v="0"/>
    <x v="2"/>
    <s v="ANGLO-EASTERN"/>
    <s v="ANGLO-EASTERN"/>
    <s v="NA"/>
    <s v="DOHA-QATAR"/>
    <s v="NA"/>
    <s v="GAC-QATAR"/>
    <x v="305"/>
    <s v="ROAD"/>
    <s v="ROAD"/>
    <n v="8"/>
    <n v="15"/>
    <s v="PIECES"/>
    <n v="0.11812500000000001"/>
    <s v="REFRIGERANT R404A, VEHICLE RENTAL"/>
    <s v="NO"/>
    <s v="DN-000015762"/>
    <s v="HYSY698"/>
    <s v="GAC_WH (ST.24)"/>
    <s v="GAC JOB# 511119499)"/>
    <s v="USD"/>
    <n v="0"/>
    <s v="COOEC-QATAR"/>
    <s v="NA"/>
    <s v="NA"/>
    <n v="-38"/>
    <d v="2026-07-20T00:00:00"/>
    <x v="0"/>
    <x v="4"/>
    <d v="2026-07-16T00:00:00"/>
    <m/>
    <n v="0"/>
    <m/>
    <n v="0"/>
    <n v="0"/>
    <n v="0"/>
    <n v="0"/>
    <m/>
    <x v="7"/>
    <m/>
    <m/>
    <m/>
    <m/>
    <x v="2"/>
    <x v="8"/>
    <x v="8"/>
  </r>
  <r>
    <n v="678"/>
    <s v="SCN-RUYA09-HYSY698-TRANS-QSTS-01"/>
    <s v="DDP"/>
    <s v="DOHA-QATAR"/>
    <x v="1"/>
    <s v="DN 210062"/>
    <x v="0"/>
    <x v="2"/>
    <s v="QATAR SHIPYARD"/>
    <s v="NA"/>
    <s v="NA"/>
    <s v="DOHA-QATAR"/>
    <s v="NA"/>
    <s v="GAC-QATAR"/>
    <x v="307"/>
    <s v="ROAD"/>
    <s v="ROAD"/>
    <n v="67"/>
    <n v="1574"/>
    <s v="PIECES"/>
    <n v="2.2400000000000002"/>
    <s v="ANGLE BARS, STEEL PLATES"/>
    <s v="NO"/>
    <s v="VEHICLE 30852"/>
    <s v="NA"/>
    <s v="GAC_WH (ST.24)"/>
    <s v="2 PALLETS_TRANSFER FROM QSTS (GAC JOB# 511119417)"/>
    <s v="QAR"/>
    <n v="0"/>
    <s v="COOEC-QATAR"/>
    <s v="NA"/>
    <s v="NA"/>
    <n v="-42"/>
    <d v="2026-07-16T00:00:00"/>
    <x v="0"/>
    <x v="4"/>
    <d v="2026-07-16T00:00:00"/>
    <m/>
    <n v="0"/>
    <m/>
    <n v="0"/>
    <n v="0"/>
    <n v="0"/>
    <n v="0"/>
    <m/>
    <x v="7"/>
    <m/>
    <m/>
    <m/>
    <m/>
    <x v="2"/>
    <x v="8"/>
    <x v="8"/>
  </r>
  <r>
    <n v="679"/>
    <s v="SCN-RUYA-HYSY289-SP-01"/>
    <s v="DDP"/>
    <s v="DOHA-QATAR"/>
    <x v="1"/>
    <s v="AHM/CNS/01/26-001"/>
    <x v="0"/>
    <x v="2"/>
    <s v="AHM MARINE LLC"/>
    <s v="NA"/>
    <s v="BY ROAD"/>
    <s v="DOHA-QATAR"/>
    <s v="NA"/>
    <s v="GAC-QATAR"/>
    <x v="289"/>
    <s v="AIR FRT"/>
    <s v="ROAD"/>
    <n v="1"/>
    <n v="200"/>
    <s v="PIECES"/>
    <n v="2.5"/>
    <s v="SOC BASKET CONTANING 180MTR DIVING UMBILICAL"/>
    <s v="NO"/>
    <s v="AHM/CNS/01/26-001"/>
    <s v="NA"/>
    <s v="GAC_OY_WUK"/>
    <s v="1 PACKAGE DELIVERED ON FRIDAY"/>
    <s v="QAR"/>
    <n v="0"/>
    <s v="COOEC-QATAR"/>
    <s v="NA"/>
    <s v="NA"/>
    <n v="-56"/>
    <d v="2026-07-02T00:00:00"/>
    <x v="0"/>
    <x v="4"/>
    <d v="2026-07-02T00:00:00"/>
    <m/>
    <n v="0"/>
    <m/>
    <n v="0"/>
    <n v="0"/>
    <n v="0"/>
    <n v="0"/>
    <m/>
    <x v="7"/>
    <m/>
    <m/>
    <m/>
    <m/>
    <x v="2"/>
    <x v="8"/>
    <x v="8"/>
  </r>
  <r>
    <n v="680"/>
    <s v="SCN-RUYA-HYSY289-SP-02"/>
    <s v="DDP"/>
    <s v="DOHA-QATAR"/>
    <x v="1"/>
    <s v="AHM/CNS/01/26-003"/>
    <x v="0"/>
    <x v="2"/>
    <s v="AHM MARINE LLC"/>
    <s v="NA"/>
    <s v="BY ROAD"/>
    <s v="DOHA-QATAR"/>
    <s v="NA"/>
    <s v="GAC-QATAR"/>
    <x v="310"/>
    <s v="AIR FRT"/>
    <s v="ROAD"/>
    <n v="2"/>
    <n v="50"/>
    <s v="PIECES"/>
    <n v="0.2"/>
    <s v="ICE CUBE MAKER TOP AND BOTTOM UNITS"/>
    <s v="NO"/>
    <s v="AHM/CNS/01/26-003"/>
    <s v="NA"/>
    <s v="GAC_OY_WUK"/>
    <s v="2 PACKAGES"/>
    <s v="QAR"/>
    <n v="0"/>
    <s v="COOEC-QATAR"/>
    <s v="NA"/>
    <s v="NA"/>
    <n v="-33"/>
    <d v="2026-07-25T00:00:00"/>
    <x v="0"/>
    <x v="12"/>
    <d v="2026-07-25T00:00:00"/>
    <m/>
    <n v="0"/>
    <m/>
    <n v="0"/>
    <n v="0"/>
    <n v="0"/>
    <n v="0"/>
    <m/>
    <x v="7"/>
    <m/>
    <m/>
    <m/>
    <m/>
    <x v="2"/>
    <x v="8"/>
    <x v="8"/>
  </r>
  <r>
    <n v="681"/>
    <s v="SCN-ISND-DEJIAN-SP-01A-QQ"/>
    <s v="DDP"/>
    <s v="DOHA-QATAR"/>
    <x v="0"/>
    <s v="DO/ALCSQA264/A2"/>
    <x v="0"/>
    <x v="2"/>
    <s v="SOLAS MARINE SERVICES W.L.L."/>
    <s v="ROAD"/>
    <s v="BY ROAD"/>
    <s v="DOHA-QATAR"/>
    <s v="ROAD"/>
    <s v="GAC-QATAR"/>
    <x v="311"/>
    <s v="ROAD"/>
    <s v="ROAD"/>
    <n v="3"/>
    <n v="610"/>
    <s v="PIECES"/>
    <n v="5.8988250000000004"/>
    <s v="GRP BOXES AND SPARE MATERIALS FOR THE CASCADE SYSTEM AND GAS DETECTION SYSTEM"/>
    <s v="NO"/>
    <s v="DO/ALCSQA264/A2"/>
    <s v="ZDZYC-RFQ-GCFW-010"/>
    <s v="GAC_WH (ST.24)"/>
    <s v="3 WOODEN PALLETS (GAC JOB # 511119736)"/>
    <s v="QAR"/>
    <n v="0"/>
    <s v="COOEC-QATAR"/>
    <s v="NA"/>
    <s v="NA"/>
    <n v="-36"/>
    <d v="2026-07-22T00:00:00"/>
    <x v="0"/>
    <x v="4"/>
    <d v="2026-07-22T00:00:00"/>
    <m/>
    <n v="0"/>
    <m/>
    <n v="0"/>
    <n v="0"/>
    <n v="0"/>
    <n v="0"/>
    <m/>
    <x v="7"/>
    <m/>
    <m/>
    <m/>
    <m/>
    <x v="2"/>
    <x v="8"/>
    <x v="8"/>
  </r>
  <r>
    <n v="682"/>
    <s v="SCN-ISND-0519A-CQ"/>
    <s v="FOB"/>
    <s v="SHANGHAI, CHINA"/>
    <x v="0"/>
    <s v="PENDING"/>
    <x v="0"/>
    <x v="1"/>
    <s v="OFFSHORE OIL ENGINEERING CO. ,LTD."/>
    <s v="QA"/>
    <m/>
    <s v="HAMAD AIR PORT"/>
    <m/>
    <s v="GAC-QATAR"/>
    <x v="296"/>
    <s v="AIR FRT"/>
    <s v="AIR FRT"/>
    <m/>
    <n v="382"/>
    <s v="PIECES"/>
    <n v="3"/>
    <s v="PENDING"/>
    <s v="YES"/>
    <s v="SCN-ISND-0519A-CQ"/>
    <s v="NA"/>
    <m/>
    <m/>
    <s v="CNY"/>
    <n v="0"/>
    <s v="COOEC-QATAR"/>
    <s v="NA"/>
    <s v="NA"/>
    <n v="4"/>
    <d v="2026-08-31T00:00:00"/>
    <x v="2"/>
    <x v="16"/>
    <m/>
    <m/>
    <n v="0"/>
    <m/>
    <n v="0"/>
    <n v="0"/>
    <n v="0"/>
    <n v="0"/>
    <m/>
    <x v="7"/>
    <m/>
    <m/>
    <m/>
    <m/>
    <x v="2"/>
    <x v="9"/>
    <x v="3"/>
  </r>
  <r>
    <n v="683"/>
    <s v="SCN-ISND-0520R-QQ"/>
    <s v="CIF"/>
    <s v="DOHA-QATAR"/>
    <x v="0"/>
    <s v="4377/07092026"/>
    <x v="0"/>
    <x v="2"/>
    <s v="ABB LLC"/>
    <s v="NA"/>
    <s v="BY ROAD"/>
    <s v="NA"/>
    <s v="NA"/>
    <s v="GAC-QATAR"/>
    <x v="312"/>
    <s v="ROAD"/>
    <s v="ROAD"/>
    <n v="2"/>
    <n v="52"/>
    <s v="PIECES"/>
    <n v="1.0617030000000001"/>
    <s v="CABLES, ACCESSORIES"/>
    <s v="NO"/>
    <s v="4377/07092026"/>
    <s v="Z2024KEBNT0290"/>
    <s v="GAC_WH (ST.24)"/>
    <s v="2 BOXES (GAC JOB # 511119849)"/>
    <s v="QAR"/>
    <n v="0"/>
    <s v="COOEC-QATAR"/>
    <s v="NA"/>
    <s v="BF"/>
    <n v="-35"/>
    <d v="2026-07-23T00:00:00"/>
    <x v="0"/>
    <x v="4"/>
    <d v="2026-07-23T00:00:00"/>
    <m/>
    <n v="0"/>
    <m/>
    <n v="0"/>
    <n v="0"/>
    <n v="0"/>
    <n v="0"/>
    <m/>
    <x v="7"/>
    <m/>
    <m/>
    <m/>
    <m/>
    <x v="2"/>
    <x v="8"/>
    <x v="8"/>
  </r>
  <r>
    <n v="684"/>
    <s v="SCN-ISND-0521R-QQ"/>
    <s v="CIF"/>
    <s v="DOHA-QATAR"/>
    <x v="0"/>
    <s v="26 DO 84"/>
    <x v="0"/>
    <x v="2"/>
    <s v="NEXT OILFIELD SUPPLY WLL"/>
    <s v="NA"/>
    <s v="BY ROAD"/>
    <s v="NA"/>
    <s v="ROAD"/>
    <s v="GAC-QATAR"/>
    <x v="311"/>
    <s v="ROAD"/>
    <s v="ROAD"/>
    <n v="3"/>
    <n v="2"/>
    <s v="PIECES"/>
    <n v="0.2"/>
    <s v="GRINDER , MOTOROLLA RADIO"/>
    <s v="NO"/>
    <s v="26 DO 84"/>
    <s v="NA"/>
    <s v="GAC_WH (ST.24)"/>
    <s v="2 PACKAGES (GAC JOB # 511119852)"/>
    <s v="QAR"/>
    <n v="0"/>
    <s v="COOEC-QATAR"/>
    <s v="NA"/>
    <s v="BF"/>
    <n v="-36"/>
    <d v="2026-07-22T00:00:00"/>
    <x v="0"/>
    <x v="4"/>
    <d v="2026-07-22T00:00:00"/>
    <m/>
    <n v="0"/>
    <m/>
    <n v="0"/>
    <n v="0"/>
    <n v="0"/>
    <n v="0"/>
    <m/>
    <x v="7"/>
    <m/>
    <m/>
    <m/>
    <m/>
    <x v="2"/>
    <x v="8"/>
    <x v="8"/>
  </r>
  <r>
    <n v="685"/>
    <s v="SCN-ISND-0522A-CQ"/>
    <s v="FOB"/>
    <s v="SHANGHAI, CHINA"/>
    <x v="0"/>
    <s v="157-67481116"/>
    <x v="0"/>
    <x v="1"/>
    <s v="OFFSHORE OIL ENGINEERING CO. ,LTD."/>
    <s v="QA"/>
    <s v="QR-8961"/>
    <s v="HAMAD AIR PORT"/>
    <s v="QR-8961"/>
    <s v="GAC-QATAR"/>
    <x v="313"/>
    <s v="AIR FRT"/>
    <s v="AIR FRT"/>
    <n v="100"/>
    <n v="632"/>
    <s v="PIECES"/>
    <n v="1.4"/>
    <s v="BOLTS AND NUTS"/>
    <s v="NO"/>
    <s v="SCN-ISND-0522A-CQ"/>
    <s v="NA"/>
    <s v="GAC_WH (ST.24)"/>
    <s v="2 WOODEN BOXES (GAC JOB # 511120566)"/>
    <s v="USD"/>
    <n v="3422.6"/>
    <s v="COOEC-QATAR"/>
    <n v="29735"/>
    <s v="BF"/>
    <n v="-28"/>
    <d v="2026-07-30T00:00:00"/>
    <x v="0"/>
    <x v="4"/>
    <d v="2026-08-02T00:00:00"/>
    <n v="3.64"/>
    <n v="12458.263999999999"/>
    <n v="29735"/>
    <n v="284.85428999999999"/>
    <n v="28770.283289999999"/>
    <n v="1438.5141645000001"/>
    <n v="500"/>
    <n v="2339"/>
    <x v="2"/>
    <s v="5AI51042143669"/>
    <d v="2026-08-01T00:00:00"/>
    <m/>
    <m/>
    <x v="2"/>
    <x v="8"/>
    <x v="3"/>
  </r>
  <r>
    <n v="686"/>
    <s v="SCN-ISND-0406S-FQ-02"/>
    <s v="CIF"/>
    <s v="KUALA LAMPUR, MALAYSIA"/>
    <x v="0"/>
    <s v="5744029653"/>
    <x v="0"/>
    <x v="1"/>
    <s v="MS TIME SDN BHD"/>
    <s v="DHL"/>
    <s v="HMM RAON"/>
    <s v="HAMAD AIR PORT"/>
    <s v="022W"/>
    <s v="GAC-QATAR"/>
    <x v="314"/>
    <s v="LCL"/>
    <s v="FFAU1518403"/>
    <n v="13"/>
    <n v="20"/>
    <s v="CASES"/>
    <n v="1.1599999999999999"/>
    <s v="SAFETY CHAIN, HOOKS AND ANCHOR"/>
    <s v="YES"/>
    <s v="IV251135"/>
    <s v="Z2024KEBWT0670"/>
    <s v="GAC_WH (ST.24)"/>
    <s v="REMAINING ITEMS FOR 406S-FQ (GAC JOB # 511120878)"/>
    <s v="CNY"/>
    <n v="1452"/>
    <s v="COOEC-QATAR"/>
    <s v="NA"/>
    <s v="BF"/>
    <n v="-23"/>
    <d v="2026-08-04T00:00:00"/>
    <x v="0"/>
    <x v="4"/>
    <d v="2026-08-06T00:00:00"/>
    <m/>
    <n v="0"/>
    <m/>
    <n v="0"/>
    <n v="0"/>
    <n v="0"/>
    <n v="0"/>
    <m/>
    <x v="7"/>
    <m/>
    <m/>
    <m/>
    <m/>
    <x v="2"/>
    <x v="9"/>
    <x v="4"/>
  </r>
  <r>
    <n v="687"/>
    <s v="SCN-RUYA09-HYSY698-06A-FQ"/>
    <s v="DDP"/>
    <s v="JEBEL ALI, UAE"/>
    <x v="1"/>
    <s v="2553958186"/>
    <x v="0"/>
    <x v="2"/>
    <s v="MARINE POWER INTERNATIONAL FZC"/>
    <s v="DHL"/>
    <s v="NA"/>
    <s v="DOHA-QATAR"/>
    <s v="ROAD"/>
    <s v="GAC-QATAR"/>
    <x v="315"/>
    <s v="ROAD"/>
    <s v="ROAD"/>
    <n v="55"/>
    <n v="0.5"/>
    <s v="PIECES"/>
    <n v="1.3499999999999999E-3"/>
    <s v="VALVE SPRINGS"/>
    <s v="NO"/>
    <s v="MPI/26/1781"/>
    <s v="HDW-HY8-2025-2504-2"/>
    <s v="GAC_WH (ST.24)"/>
    <s v="GAC JOB# 511120142)"/>
    <s v="EUR"/>
    <n v="2621.25"/>
    <s v="COOEC-QATAR"/>
    <s v="NA"/>
    <s v="NA"/>
    <n v="-32"/>
    <d v="2026-07-26T00:00:00"/>
    <x v="0"/>
    <x v="4"/>
    <d v="2026-06-26T00:00:00"/>
    <m/>
    <n v="0"/>
    <m/>
    <n v="0"/>
    <n v="0"/>
    <n v="0"/>
    <n v="0"/>
    <m/>
    <x v="7"/>
    <m/>
    <m/>
    <m/>
    <m/>
    <x v="2"/>
    <x v="8"/>
    <x v="5"/>
  </r>
  <r>
    <n v="688"/>
    <s v="SCN-ALK-0001SR-FQ-01"/>
    <s v="FOB"/>
    <s v="DUNKIRKQUE, FRANCE"/>
    <x v="4"/>
    <s v="1256058DUNJED001A"/>
    <x v="0"/>
    <x v="2"/>
    <s v="EUPEC INTERNATIONAL"/>
    <s v="BIMCO LINER "/>
    <s v="BY ROAD"/>
    <s v="YANBU, SAUDI ARABIA"/>
    <s v="ROAD"/>
    <s v="GAC-QATAR"/>
    <x v="316"/>
    <s v="ROAD"/>
    <s v="TRAILER"/>
    <n v="11"/>
    <n v="23721"/>
    <s v="PIECES"/>
    <n v="41.732999999999997"/>
    <s v="OD509-BARE BENDS MOTHER PIPE"/>
    <s v="NO"/>
    <s v="SCN-ALK-0012A-FRQA"/>
    <s v="EUPEC &amp;COOEC-202616466359"/>
    <s v="GAC_OY_RLIC"/>
    <s v="FOB TERM."/>
    <s v="EUR"/>
    <n v="432716.13"/>
    <s v="COOEC-QATAR"/>
    <s v="NA"/>
    <s v="NA"/>
    <n v="1"/>
    <d v="2026-08-28T00:00:00"/>
    <x v="2"/>
    <x v="16"/>
    <m/>
    <m/>
    <n v="0"/>
    <m/>
    <n v="0"/>
    <n v="0"/>
    <n v="0"/>
    <n v="0"/>
    <m/>
    <x v="7"/>
    <m/>
    <m/>
    <m/>
    <m/>
    <x v="2"/>
    <x v="9"/>
    <x v="16"/>
  </r>
  <r>
    <n v="689"/>
    <s v="SCN-ALK-0001SR-FQ-02"/>
    <s v="FOB"/>
    <s v="DUNKIRKQUE, FRANCE"/>
    <x v="4"/>
    <s v="1256058DUNJED001B"/>
    <x v="0"/>
    <x v="2"/>
    <s v="EUPEC INTERNATIONAL"/>
    <s v="BIMCO LINER "/>
    <s v="BY ROAD"/>
    <s v="YANBU, SAUDI ARABIA"/>
    <s v="ROAD"/>
    <s v="GAC-QATAR"/>
    <x v="317"/>
    <s v="ROAD"/>
    <s v="TRAILER"/>
    <n v="38"/>
    <n v="128800"/>
    <s v="PIECES"/>
    <n v="122.259"/>
    <s v="BARE PIPES, ANODE, LINE PIPES"/>
    <s v="YES"/>
    <s v="SCN-ALK-0012B-FRQA"/>
    <s v="EUPEC &amp;COOEC-202616466359"/>
    <s v="GAC_OY_RLIC"/>
    <s v="FOB TERM."/>
    <s v="EUR"/>
    <n v="2885038.5"/>
    <s v="COOEC-QATAR"/>
    <s v="NA"/>
    <s v="NA"/>
    <n v="-2"/>
    <d v="2026-08-25T00:00:00"/>
    <x v="0"/>
    <x v="8"/>
    <d v="2026-08-26T00:00:00"/>
    <n v="4.2457000000000003"/>
    <n v="12249007.959450001"/>
    <n v="97384.29"/>
    <n v="126624.72439503002"/>
    <n v="12789097.16389803"/>
    <n v="639454.85819490161"/>
    <n v="73494.047756700005"/>
    <n v="714999"/>
    <x v="9"/>
    <s v="5LI41042589335"/>
    <d v="2026-08-25T00:00:00"/>
    <m/>
    <n v="1650"/>
    <x v="2"/>
    <x v="9"/>
    <x v="16"/>
  </r>
  <r>
    <n v="690"/>
    <s v="SCN-ALK-0001SR-FQ-03"/>
    <s v="FOB"/>
    <s v="DUNKIRKQUE, FRANCE"/>
    <x v="4"/>
    <s v="1256058DUNJED001C"/>
    <x v="0"/>
    <x v="2"/>
    <s v="EUPEC INTERNATIONAL"/>
    <s v="BIMCO LINER "/>
    <s v="BY ROAD"/>
    <s v="YANBU, SAUDI ARABIA"/>
    <s v="ROAD"/>
    <s v="GAC-QATAR"/>
    <x v="318"/>
    <s v="ROAD"/>
    <s v="TRAILER"/>
    <n v="23"/>
    <n v="143175"/>
    <s v="PIECES"/>
    <n v="99.338999999999999"/>
    <s v="ANODE"/>
    <s v="YES"/>
    <s v="SCN-ALK-0012C-FRQA"/>
    <s v="EUPEC &amp;COOEC-202616466359"/>
    <s v="GAC_OY_RLIC"/>
    <s v="FOB TERM."/>
    <s v="EUR"/>
    <n v="1894965.01"/>
    <s v="COOEC-QATAR"/>
    <s v="NA"/>
    <s v="NA"/>
    <n v="3"/>
    <d v="2026-08-30T00:00:00"/>
    <x v="2"/>
    <x v="16"/>
    <m/>
    <m/>
    <n v="0"/>
    <m/>
    <n v="0"/>
    <n v="0"/>
    <n v="0"/>
    <n v="0"/>
    <m/>
    <x v="7"/>
    <m/>
    <m/>
    <m/>
    <m/>
    <x v="2"/>
    <x v="9"/>
    <x v="16"/>
  </r>
  <r>
    <n v="691"/>
    <s v="SCN-ALK-0001SR-FQ-04"/>
    <s v="FOB"/>
    <s v="DUNKIRKQUE, FRANCE"/>
    <x v="4"/>
    <s v="1256058DUNJED001D"/>
    <x v="0"/>
    <x v="2"/>
    <s v="EUPEC INTERNATIONAL"/>
    <s v="BIMCO LINER "/>
    <s v="BY ROAD"/>
    <s v="YANBU, SAUDI ARABIA"/>
    <s v="ROAD"/>
    <s v="GAC-QATAR"/>
    <x v="318"/>
    <s v="ROAD"/>
    <s v="TRAILER"/>
    <n v="18"/>
    <n v="112050"/>
    <s v="PIECES"/>
    <n v="77.744"/>
    <s v="ANODE"/>
    <s v="YES"/>
    <s v="SCN-ALK-0012D-FRQA"/>
    <s v="EUPEC &amp;COOEC-202616466359"/>
    <s v="GAC_OY_RLIC"/>
    <s v="FOB TERM."/>
    <s v="EUR"/>
    <n v="1483016.1"/>
    <s v="COOEC-QATAR"/>
    <s v="NA"/>
    <s v="NA"/>
    <n v="3"/>
    <d v="2026-08-30T00:00:00"/>
    <x v="2"/>
    <x v="16"/>
    <m/>
    <m/>
    <n v="0"/>
    <m/>
    <n v="0"/>
    <n v="0"/>
    <n v="0"/>
    <n v="0"/>
    <m/>
    <x v="7"/>
    <m/>
    <m/>
    <m/>
    <m/>
    <x v="2"/>
    <x v="9"/>
    <x v="16"/>
  </r>
  <r>
    <n v="692"/>
    <s v="SCN-ALK-0001SR-FQ-05"/>
    <s v="FOB"/>
    <s v="DUNKIRKQUE, FRANCE"/>
    <x v="4"/>
    <s v="1256058DUNJED001E"/>
    <x v="0"/>
    <x v="2"/>
    <s v="EUPEC INTERNATIONAL"/>
    <s v="BIMCO LINER "/>
    <s v="BY ROAD"/>
    <s v="YANBU, SAUDI ARABIA"/>
    <s v="ROAD"/>
    <s v="GAC-QATAR"/>
    <x v="316"/>
    <s v="ROAD"/>
    <s v="TRAILER"/>
    <n v="30"/>
    <n v="180750"/>
    <s v="PIECES"/>
    <n v="129.57300000000001"/>
    <s v="OD508-3LPE 3.5 MM+CWC 40MM"/>
    <s v="YES"/>
    <s v="SCN-ALK-0012E-FRQA"/>
    <s v="EUPEC &amp;COOEC-202616466359"/>
    <s v="GAC_OY_RLIC"/>
    <s v="FOB TERM."/>
    <s v="EUR"/>
    <n v="2325928.7999999998"/>
    <s v="COOEC-QATAR"/>
    <s v="NA"/>
    <s v="NA"/>
    <n v="1"/>
    <d v="2026-08-28T00:00:00"/>
    <x v="2"/>
    <x v="16"/>
    <m/>
    <m/>
    <n v="0"/>
    <m/>
    <n v="0"/>
    <n v="0"/>
    <n v="0"/>
    <n v="0"/>
    <m/>
    <x v="7"/>
    <m/>
    <m/>
    <m/>
    <m/>
    <x v="2"/>
    <x v="9"/>
    <x v="16"/>
  </r>
  <r>
    <n v="693"/>
    <s v="SCN-ALK-0001SR-FQ-06"/>
    <s v="FOB"/>
    <s v="DUNKIRKQUE, FRANCE"/>
    <x v="4"/>
    <s v="1256058DUNJED001F"/>
    <x v="0"/>
    <x v="2"/>
    <s v="EUPEC INTERNATIONAL"/>
    <s v="BIMCO LINER "/>
    <s v="BY ROAD"/>
    <s v="YANBU, SAUDI ARABIA"/>
    <s v="ROAD"/>
    <s v="GAC-QATAR"/>
    <x v="318"/>
    <s v="ROAD"/>
    <s v="TRAILER"/>
    <n v="30"/>
    <n v="180750"/>
    <s v="PIECES"/>
    <n v="129.57300000000001"/>
    <s v="OD508-3LPE 3.5 MM+CWC 40MM"/>
    <s v="YES"/>
    <s v="SCN-ALK-0012F-FRQA"/>
    <s v="EUPEC &amp;COOEC-202616466359"/>
    <s v="GAC_OY_RLIC"/>
    <s v="FOB TERM."/>
    <s v="EUR"/>
    <n v="2325928.7999999998"/>
    <s v="COOEC-QATAR"/>
    <s v="NA"/>
    <s v="NA"/>
    <n v="3"/>
    <d v="2026-08-30T00:00:00"/>
    <x v="2"/>
    <x v="16"/>
    <m/>
    <m/>
    <n v="0"/>
    <m/>
    <n v="0"/>
    <n v="0"/>
    <n v="0"/>
    <n v="0"/>
    <m/>
    <x v="7"/>
    <m/>
    <m/>
    <m/>
    <m/>
    <x v="2"/>
    <x v="9"/>
    <x v="16"/>
  </r>
  <r>
    <n v="694"/>
    <s v="SCN-ALK-0001SR-FQ-07"/>
    <s v="FOB"/>
    <s v="DUNKIRKQUE, FRANCE"/>
    <x v="4"/>
    <s v="1256058DUNJED001G"/>
    <x v="0"/>
    <x v="2"/>
    <s v="EUPEC INTERNATIONAL"/>
    <s v="BIMCO LINER "/>
    <s v="BY ROAD"/>
    <s v="YANBU, SAUDI ARABIA"/>
    <s v="ROAD"/>
    <s v="GAC-QATAR"/>
    <x v="318"/>
    <s v="ROAD"/>
    <s v="TRAILER"/>
    <n v="30"/>
    <n v="180750"/>
    <s v="PIECES"/>
    <n v="129.57300000000001"/>
    <s v="OD508-3LPE 3.5 MM+CWC 40MM"/>
    <s v="YES"/>
    <s v="SCN-ALK-0012G-FRQA"/>
    <s v="EUPEC &amp;COOEC-202616466359"/>
    <s v="GAC_OY_RLIC"/>
    <s v="FOB TERM."/>
    <s v="EUR"/>
    <n v="2325928.7999999998"/>
    <s v="COOEC-QATAR"/>
    <s v="NA"/>
    <s v="NA"/>
    <n v="3"/>
    <d v="2026-08-30T00:00:00"/>
    <x v="2"/>
    <x v="16"/>
    <m/>
    <m/>
    <n v="0"/>
    <m/>
    <n v="0"/>
    <n v="0"/>
    <n v="0"/>
    <n v="0"/>
    <m/>
    <x v="7"/>
    <m/>
    <m/>
    <m/>
    <m/>
    <x v="2"/>
    <x v="9"/>
    <x v="16"/>
  </r>
  <r>
    <n v="695"/>
    <s v="SCN-ALK-0001SR-FQ-08"/>
    <s v="FOB"/>
    <s v="DUNKIRKQUE, FRANCE"/>
    <x v="4"/>
    <s v="1256058DUNJED001H"/>
    <x v="0"/>
    <x v="2"/>
    <s v="EUPEC INTERNATIONAL"/>
    <s v="BIMCO LINER "/>
    <s v="BY ROAD"/>
    <s v="YANBU, SAUDI ARABIA"/>
    <s v="ROAD"/>
    <s v="GAC-QATAR"/>
    <x v="318"/>
    <s v="ROAD"/>
    <s v="TRAILER"/>
    <n v="30"/>
    <n v="180750"/>
    <s v="PIECES"/>
    <n v="129.57300000000001"/>
    <s v="OD508-3LPE 3.5 MM+CWC 40MM"/>
    <s v="YES"/>
    <s v="SCN-ALK-0012H-FRQA"/>
    <s v="EUPEC &amp;COOEC-202616466359"/>
    <s v="GAC_OY_RLIC"/>
    <s v="FOB TERM."/>
    <s v="EUR"/>
    <n v="2325928.7999999998"/>
    <s v="COOEC-QATAR"/>
    <s v="NA"/>
    <s v="NA"/>
    <n v="3"/>
    <d v="2026-08-30T00:00:00"/>
    <x v="2"/>
    <x v="16"/>
    <m/>
    <m/>
    <n v="0"/>
    <m/>
    <n v="0"/>
    <n v="0"/>
    <n v="0"/>
    <n v="0"/>
    <m/>
    <x v="7"/>
    <m/>
    <m/>
    <m/>
    <m/>
    <x v="2"/>
    <x v="9"/>
    <x v="16"/>
  </r>
  <r>
    <n v="696"/>
    <s v="SCN-ALK-0001SR-FQ-09"/>
    <s v="FOB"/>
    <s v="DUNKIRKQUE, FRANCE"/>
    <x v="4"/>
    <s v="1256058DUNJED001I"/>
    <x v="0"/>
    <x v="2"/>
    <s v="EUPEC INTERNATIONAL"/>
    <s v="BIMCO LINER "/>
    <s v="BY ROAD"/>
    <s v="YANBU, SAUDI ARABIA"/>
    <s v="ROAD"/>
    <s v="GAC-QATAR"/>
    <x v="318"/>
    <s v="ROAD"/>
    <s v="TRAILER"/>
    <n v="30"/>
    <n v="180750"/>
    <s v="PIECES"/>
    <n v="129.57300000000001"/>
    <s v="OD508-3LPE 3.5 MM+CWC 40MM"/>
    <s v="YES"/>
    <s v="SCN-ALK-0012I-FRQA"/>
    <s v="EUPEC &amp;COOEC-202616466359"/>
    <s v="GAC_OY_RLIC"/>
    <s v="FOB TERM."/>
    <s v="EUR"/>
    <n v="2325928.7999999998"/>
    <s v="COOEC-QATAR"/>
    <s v="NA"/>
    <s v="NA"/>
    <n v="3"/>
    <d v="2026-08-30T00:00:00"/>
    <x v="2"/>
    <x v="16"/>
    <m/>
    <m/>
    <n v="0"/>
    <m/>
    <n v="0"/>
    <n v="0"/>
    <n v="0"/>
    <n v="0"/>
    <m/>
    <x v="7"/>
    <m/>
    <m/>
    <m/>
    <m/>
    <x v="2"/>
    <x v="9"/>
    <x v="16"/>
  </r>
  <r>
    <n v="697"/>
    <s v="SCN-ALK-0001SR-FQ-10"/>
    <s v="FOB"/>
    <s v="DUNKIRKQUE, FRANCE"/>
    <x v="4"/>
    <s v="1256058DUNJED001J"/>
    <x v="0"/>
    <x v="2"/>
    <s v="EUPEC INTERNATIONAL"/>
    <s v="BIMCO LINER "/>
    <s v="BY ROAD"/>
    <s v="YANBU, SAUDI ARABIA"/>
    <s v="ROAD"/>
    <s v="GAC-QATAR"/>
    <x v="318"/>
    <s v="ROAD"/>
    <s v="TRAILER"/>
    <n v="30"/>
    <n v="180750"/>
    <s v="PIECES"/>
    <n v="129.57300000000001"/>
    <s v="OD508-3LPE 3.5 MM+CWC 40MM"/>
    <s v="YES"/>
    <s v="SCN-ALK-0012J-FRQA"/>
    <s v="EUPEC &amp;COOEC-202616466359"/>
    <s v="GAC_OY_RLIC"/>
    <s v="FOB TERM."/>
    <s v="EUR"/>
    <n v="2325928.7999999998"/>
    <s v="COOEC-QATAR"/>
    <s v="NA"/>
    <s v="NA"/>
    <n v="3"/>
    <d v="2026-08-30T00:00:00"/>
    <x v="2"/>
    <x v="16"/>
    <m/>
    <m/>
    <n v="0"/>
    <m/>
    <n v="0"/>
    <n v="0"/>
    <n v="0"/>
    <n v="0"/>
    <m/>
    <x v="7"/>
    <m/>
    <m/>
    <m/>
    <m/>
    <x v="2"/>
    <x v="9"/>
    <x v="16"/>
  </r>
  <r>
    <n v="698"/>
    <s v="SCN-ALK-0001SR-FQ-11"/>
    <s v="FOB"/>
    <s v="DUNKIRKQUE, FRANCE"/>
    <x v="4"/>
    <s v="1256058DUNJED001K"/>
    <x v="0"/>
    <x v="2"/>
    <s v="EUPEC INTERNATIONAL"/>
    <s v="BIMCO LINER "/>
    <s v="BY ROAD"/>
    <s v="YANBU, SAUDI ARABIA"/>
    <s v="ROAD"/>
    <s v="GAC-QATAR"/>
    <x v="318"/>
    <s v="ROAD"/>
    <s v="TRAILER"/>
    <n v="30"/>
    <n v="180750"/>
    <s v="PIECES"/>
    <n v="129.57300000000001"/>
    <s v="OD508-3LPE 3.5 MM+CWC 40MM"/>
    <s v="YES"/>
    <s v="SCN-ALK-0012K-FRQA"/>
    <s v="EUPEC &amp;COOEC-202616466359"/>
    <s v="GAC_OY_RLIC"/>
    <s v="FOB TERM."/>
    <s v="EUR"/>
    <n v="2325928.7999999998"/>
    <s v="COOEC-QATAR"/>
    <s v="NA"/>
    <s v="NA"/>
    <n v="3"/>
    <d v="2026-08-30T00:00:00"/>
    <x v="2"/>
    <x v="16"/>
    <m/>
    <m/>
    <n v="0"/>
    <m/>
    <n v="0"/>
    <n v="0"/>
    <n v="0"/>
    <n v="0"/>
    <m/>
    <x v="7"/>
    <m/>
    <m/>
    <m/>
    <m/>
    <x v="2"/>
    <x v="9"/>
    <x v="16"/>
  </r>
  <r>
    <n v="699"/>
    <s v="SCN-ALK-0001SR-FQ-12"/>
    <s v="FOB"/>
    <s v="DUNKIRKQUE, FRANCE"/>
    <x v="4"/>
    <s v="1256058DUNJED001L"/>
    <x v="0"/>
    <x v="2"/>
    <s v="EUPEC INTERNATIONAL"/>
    <s v="BIMCO LINER "/>
    <s v="BY ROAD"/>
    <s v="YANBU, SAUDI ARABIA"/>
    <s v="ROAD"/>
    <s v="GAC-QATAR"/>
    <x v="317"/>
    <s v="ROAD"/>
    <s v="TRAILER"/>
    <n v="10"/>
    <n v="60250"/>
    <s v="PIECES"/>
    <n v="43.192"/>
    <s v="OD508-3LPE 3.5 MM+CWC 40MM"/>
    <s v="YES"/>
    <s v="SCN-ALK-0012L-FRQA"/>
    <s v="EUPEC &amp;COOEC-202616466359"/>
    <s v="GAC_OY_RLIC"/>
    <s v="FOB TERM."/>
    <s v="EUR"/>
    <n v="775309.6"/>
    <s v="COOEC-QATAR"/>
    <s v="NA"/>
    <s v="NA"/>
    <n v="-2"/>
    <d v="2026-08-25T00:00:00"/>
    <x v="0"/>
    <x v="8"/>
    <d v="2026-08-26T00:00:00"/>
    <n v="4.2457000000000003"/>
    <n v="3291731.9687200002"/>
    <n v="45554.38"/>
    <n v="34851.421998860002"/>
    <n v="3519993.6218848601"/>
    <n v="175999.68109424302"/>
    <n v="19750.391812320002"/>
    <n v="197100"/>
    <x v="9"/>
    <s v="5LI41042588947"/>
    <d v="2026-08-25T00:00:00"/>
    <m/>
    <n v="950"/>
    <x v="2"/>
    <x v="9"/>
    <x v="16"/>
  </r>
  <r>
    <n v="700"/>
    <s v="SCN-ALK-0002A-CQ-TI"/>
    <s v="CIF"/>
    <s v="TIANJIN, CHINA"/>
    <x v="4"/>
    <s v="PENDING"/>
    <x v="1"/>
    <x v="1"/>
    <s v="OFFSHORE OIL ENGINEERING CO. ,LTD."/>
    <s v="QA"/>
    <s v="QA"/>
    <s v="HAMAD AIR PORT"/>
    <s v="QA"/>
    <s v="GAC-QATAR"/>
    <x v="296"/>
    <s v="AIR FRT"/>
    <s v="AIR FRT"/>
    <n v="6"/>
    <n v="3181"/>
    <s v="PIECES"/>
    <n v="2.67"/>
    <s v="PIPE LINE RECOVERY TOOL, HOSE, CONNECTOR, ADAPTOR"/>
    <s v="YES"/>
    <s v="SCN-ALK-0002A-CNQA-TI"/>
    <s v="EUPEC &amp;COOEC-202616466359"/>
    <s v="GAC_WH (ST.24)"/>
    <s v="2 PACKAGES"/>
    <s v="CNY"/>
    <n v="2345926"/>
    <s v="COOEC-QATAR"/>
    <s v="NA"/>
    <s v="NA"/>
    <n v="4"/>
    <d v="2026-08-31T00:00:00"/>
    <x v="2"/>
    <x v="16"/>
    <m/>
    <m/>
    <n v="0"/>
    <m/>
    <n v="0"/>
    <n v="0"/>
    <n v="0"/>
    <n v="0"/>
    <m/>
    <x v="7"/>
    <m/>
    <m/>
    <m/>
    <m/>
    <x v="2"/>
    <x v="9"/>
    <x v="3"/>
  </r>
  <r>
    <n v="701"/>
    <s v="SCN-ALK-0003S-CQ"/>
    <s v="CIF"/>
    <s v="TIANJIN, CHINA"/>
    <x v="4"/>
    <s v="MEDUACE24116"/>
    <x v="0"/>
    <x v="0"/>
    <s v="OFFSHORE OIL ENGINEERING CO. ,LTD."/>
    <s v="MSC"/>
    <s v="MSC LORETO"/>
    <s v="HAMAD PORT"/>
    <s v="QS632A"/>
    <s v="GAC-QATAR"/>
    <x v="301"/>
    <s v="1x20'OT"/>
    <s v="MEDUACE24116"/>
    <n v="56"/>
    <n v="5832"/>
    <s v="PIECES"/>
    <n v="12.651999999999999"/>
    <s v="SOCKETED WIRE ROPE SLINGS, ALUMINUM ALOY CLIMBING LADDER"/>
    <s v="NO"/>
    <s v="SCN-ALK-0013S-CNQA"/>
    <s v="TOTAL ENERGY"/>
    <s v="GAC_WH (ST.24)"/>
    <s v="10 PACKAGES"/>
    <s v="USD"/>
    <n v="21646.13"/>
    <s v="COOEC-QATAR"/>
    <s v="NA"/>
    <s v="NA"/>
    <n v="27"/>
    <d v="2026-09-23T00:00:00"/>
    <x v="2"/>
    <x v="16"/>
    <m/>
    <m/>
    <n v="0"/>
    <m/>
    <n v="0"/>
    <n v="0"/>
    <n v="0"/>
    <n v="0"/>
    <m/>
    <x v="7"/>
    <m/>
    <m/>
    <m/>
    <m/>
    <x v="2"/>
    <x v="10"/>
    <x v="3"/>
  </r>
  <r>
    <n v="702"/>
    <s v="SCN-ALK-0004A-CQ"/>
    <s v="CIF"/>
    <s v="SHANGHAI, CHINA"/>
    <x v="4"/>
    <s v="235-98544703"/>
    <x v="0"/>
    <x v="1"/>
    <s v="OFFSHORE OIL ENGINEERING CO. ,LTD."/>
    <s v="TURKISH AIR LINE"/>
    <s v="TK-6182 "/>
    <s v="HAMAD AIR PORT"/>
    <s v="TK-6182 "/>
    <s v="GAC-QATAR"/>
    <x v="317"/>
    <s v="AIR FRT"/>
    <s v="AIR FRT"/>
    <n v="998"/>
    <n v="9188"/>
    <s v="PIECES"/>
    <n v="7.31"/>
    <s v="BOLTS AND NUTS"/>
    <s v="YES"/>
    <s v="SCN-ALK-0014A-CNQA"/>
    <n v="4600008592"/>
    <s v="GAC_WH (ST.24) PARTIALLY ARRIVED"/>
    <s v="11 PACKAGES"/>
    <s v="CNY"/>
    <n v="969942.98"/>
    <s v="COOEC-QATAR"/>
    <s v="NA"/>
    <s v="NA"/>
    <n v="-2"/>
    <d v="2026-08-25T00:00:00"/>
    <x v="0"/>
    <x v="4"/>
    <d v="2026-08-27T00:00:00"/>
    <n v="0.54154999999999998"/>
    <n v="525272.62081899995"/>
    <m/>
    <n v="0"/>
    <n v="525272.62081899995"/>
    <n v="26263.63104095"/>
    <n v="5000"/>
    <n v="31664"/>
    <x v="2"/>
    <s v="5AI51042597550"/>
    <d v="2026-08-26T00:00:00"/>
    <m/>
    <m/>
    <x v="2"/>
    <x v="9"/>
    <x v="3"/>
  </r>
  <r>
    <n v="703"/>
    <s v="SCN-ALK-0005A-CQ"/>
    <s v="CIF"/>
    <s v="TIANJIN, CHINA"/>
    <x v="4"/>
    <s v="235-98544736"/>
    <x v="0"/>
    <x v="1"/>
    <s v="OFFSHORE OIL ENGINEERING CO. ,LTD."/>
    <s v="TURKISH AIR LINE"/>
    <s v="TK-6252 "/>
    <s v="HAMAD AIR PORT"/>
    <s v="TK-6252 "/>
    <s v="GAC-QATAR"/>
    <x v="319"/>
    <s v="AIR FRT"/>
    <s v="PENDING"/>
    <n v="369"/>
    <n v="5438.31"/>
    <s v="PIECES"/>
    <n v="2.8519999999999999"/>
    <s v="SHACKESL"/>
    <s v="NO"/>
    <s v="SCN-ALK-0015A-CNQA"/>
    <n v="4600008592"/>
    <s v="SPEM OY_RLIC (N20)"/>
    <s v="04 PACKAGES"/>
    <s v="USD"/>
    <n v="42285.09"/>
    <s v="COOEC-QATAR"/>
    <s v="NA"/>
    <s v="NA"/>
    <n v="-5"/>
    <d v="2026-08-22T00:00:00"/>
    <x v="0"/>
    <x v="7"/>
    <d v="2026-08-23T00:00:00"/>
    <n v="3.64"/>
    <n v="153917.72759999998"/>
    <m/>
    <n v="0"/>
    <n v="153917.72759999998"/>
    <n v="7695.8863799999999"/>
    <n v="2500"/>
    <n v="10596"/>
    <x v="2"/>
    <s v="5AI51042532370"/>
    <d v="2026-08-23T00:00:00"/>
    <m/>
    <m/>
    <x v="2"/>
    <x v="9"/>
    <x v="3"/>
  </r>
  <r>
    <n v="704"/>
    <s v="SCN-ALK-0006A-CQ"/>
    <s v="CIF"/>
    <s v="SHANGHAI, CHINA"/>
    <x v="4"/>
    <s v="235-98544725"/>
    <x v="0"/>
    <x v="1"/>
    <s v="OFFSHORE OIL ENGINEERING CO. ,LTD."/>
    <s v="TURKISH AIR LINE"/>
    <s v="TK-6318"/>
    <s v="HAMAD AIR PORT"/>
    <s v="TK-6318"/>
    <s v="GAC-QATAR"/>
    <x v="320"/>
    <s v="AIR FRT"/>
    <s v="AIR FRT"/>
    <n v="14"/>
    <n v="1944"/>
    <s v="PIECES"/>
    <n v="8.7799999999999994"/>
    <s v="HIGH STRENGTH ROPES"/>
    <s v="YES"/>
    <s v="SCN-ALK-0016A-CNQA"/>
    <n v="4600008592"/>
    <s v="GAC_WH (ST.24)"/>
    <s v="04 PACKAGES (GAC JOB # 511122412)"/>
    <s v="CNY"/>
    <n v="211266.78"/>
    <s v="COOEC-QATAR"/>
    <s v="NA"/>
    <s v="NA"/>
    <n v="-3"/>
    <d v="2026-08-24T00:00:00"/>
    <x v="0"/>
    <x v="4"/>
    <d v="2026-08-26T00:00:00"/>
    <n v="0.54137999999999997"/>
    <n v="114375.60935639999"/>
    <n v="97384.29"/>
    <n v="0"/>
    <n v="114375.60935639999"/>
    <n v="5718.78046782"/>
    <n v="2500"/>
    <n v="8619"/>
    <x v="2"/>
    <s v="5AI51042581771"/>
    <d v="2026-08-25T00:00:00"/>
    <m/>
    <n v="0"/>
    <x v="2"/>
    <x v="9"/>
    <x v="3"/>
  </r>
  <r>
    <n v="705"/>
    <s v="SCN-RUYA 09-0082A-CQ"/>
    <s v="CIF"/>
    <s v="SHANGHAI, CHINA"/>
    <x v="1"/>
    <s v="157-54561533"/>
    <x v="0"/>
    <x v="1"/>
    <s v="OFFSHORE OIL ENGINEERING CO. ,LTD."/>
    <s v="QA"/>
    <s v="QR-8961"/>
    <s v="HAMAD AIR PORT"/>
    <s v="QR-8961"/>
    <s v="GAC-QATAR"/>
    <x v="321"/>
    <s v="AIR FRT"/>
    <s v="AIR FRT"/>
    <n v="22"/>
    <n v="210"/>
    <s v="PIECES"/>
    <n v="0.32"/>
    <s v="GASKET, R55, SOFT IRON"/>
    <s v="NO"/>
    <s v="SCN-RUYA-ZB0149A-CNQA"/>
    <n v="4600001157"/>
    <s v="SPEM OY_RLIC (N20)"/>
    <s v="1 PLY WOOD CASE"/>
    <s v="CNY"/>
    <n v="18934.52"/>
    <s v="COOEC-QATAR"/>
    <s v="NA"/>
    <s v="NA"/>
    <n v="-17"/>
    <d v="2026-08-10T00:00:00"/>
    <x v="0"/>
    <x v="7"/>
    <d v="2026-08-12T00:00:00"/>
    <n v="0.53957999999999995"/>
    <n v="10216.688301599999"/>
    <n v="29735"/>
    <n v="0"/>
    <n v="10216.688301599999"/>
    <n v="510.83441507999999"/>
    <n v="500"/>
    <n v="1411"/>
    <x v="2"/>
    <s v="5AI51042321089"/>
    <d v="2026-08-11T00:00:00"/>
    <m/>
    <m/>
    <x v="2"/>
    <x v="9"/>
    <x v="3"/>
  </r>
  <r>
    <n v="706"/>
    <s v="SCN-ISND-0498R-QQ-06"/>
    <s v="CIF"/>
    <s v="DOHA-QATAR"/>
    <x v="0"/>
    <s v="FDO-0526-048B-SN"/>
    <x v="0"/>
    <x v="2"/>
    <s v="FRANKLIN OFFSHORE QATAR WLL"/>
    <s v="NA"/>
    <s v="BY ROAD"/>
    <s v="NA"/>
    <s v="ROAD"/>
    <s v="GAC-QATAR"/>
    <x v="311"/>
    <s v="ROAD"/>
    <s v="ROAD"/>
    <n v="7"/>
    <n v="200"/>
    <s v="Box"/>
    <n v="0.3"/>
    <s v="FIRE HOSE"/>
    <s v="NO"/>
    <s v="FDO-0626-048B-SN"/>
    <s v="PO-ISND52-BF-LM-0017"/>
    <s v="GAC_WH (ST.24)"/>
    <s v="REPLACEMENTS (GAC JOB # 511119851)"/>
    <s v="USD"/>
    <n v="0"/>
    <s v="COOEC-QATAR"/>
    <s v="NA"/>
    <s v="NA"/>
    <n v="-36"/>
    <d v="2026-07-22T00:00:00"/>
    <x v="0"/>
    <x v="4"/>
    <d v="2026-07-26T00:00:00"/>
    <m/>
    <n v="0"/>
    <m/>
    <n v="0"/>
    <n v="0"/>
    <n v="0"/>
    <n v="0"/>
    <m/>
    <x v="7"/>
    <m/>
    <m/>
    <m/>
    <m/>
    <x v="2"/>
    <x v="8"/>
    <x v="8"/>
  </r>
  <r>
    <n v="707"/>
    <s v="SCN-ISND-0498R-QQ-07"/>
    <s v="CIF"/>
    <s v="DOHA-QATAR"/>
    <x v="0"/>
    <s v="FDO-0726-048-SN"/>
    <x v="0"/>
    <x v="2"/>
    <s v="FRANKLIN OFFSHORE QATAR WLL"/>
    <s v="NA"/>
    <s v="BY ROAD"/>
    <s v="NA"/>
    <s v="ROAD"/>
    <s v="GAC-QATAR"/>
    <x v="313"/>
    <s v="ROAD"/>
    <s v="ROAD"/>
    <n v="18"/>
    <n v="400"/>
    <s v="Box"/>
    <n v="0.5"/>
    <s v="ON/OFF JET SPRAY NOZZEL"/>
    <s v="NO"/>
    <s v="FDO-0726-048-SN"/>
    <s v="FWS/07/26/048/LK"/>
    <s v="GAC_WH (ST.24)"/>
    <s v="REPLACEMENTS (GAC JOB # 5111)"/>
    <s v="USD"/>
    <n v="0"/>
    <s v="COOEC-QATAR"/>
    <s v="NA"/>
    <s v="NA"/>
    <n v="-28"/>
    <d v="2026-07-30T00:00:00"/>
    <x v="0"/>
    <x v="4"/>
    <d v="2026-07-29T00:00:00"/>
    <m/>
    <n v="0"/>
    <m/>
    <n v="0"/>
    <n v="0"/>
    <n v="0"/>
    <n v="0"/>
    <m/>
    <x v="7"/>
    <m/>
    <m/>
    <m/>
    <m/>
    <x v="2"/>
    <x v="8"/>
    <x v="8"/>
  </r>
  <r>
    <n v="708"/>
    <s v="SCN-ISND-DEBO2-V2-01-TI"/>
    <s v="FOB"/>
    <s v="ZHUHAI, CHINA"/>
    <x v="0"/>
    <s v="PENDING"/>
    <x v="1"/>
    <x v="0"/>
    <s v="OFFSHORE OIL ENGINEERING CO. ,LTD."/>
    <s v="GAC"/>
    <s v="DE BO2"/>
    <s v="RAS LAFAN PORT"/>
    <s v="PENDING"/>
    <s v="GAC-QATAR"/>
    <x v="322"/>
    <s v="COOEC VSL"/>
    <s v="NA"/>
    <n v="37"/>
    <n v="235300"/>
    <s v="PACKAGES"/>
    <n v="161.86799999999999"/>
    <s v="SOC CONTAINER, SLINGS, GRILLAGE, SHACKELS"/>
    <s v="NO"/>
    <s v="SCN-ISND-DEBO2-V2-01-TI"/>
    <s v="GC21110900"/>
    <s v="TBA"/>
    <s v="37 PACKAGES, TI SHIPMENT"/>
    <s v="CNY"/>
    <n v="4626188"/>
    <s v="COOEC-QATAR"/>
    <s v="NA"/>
    <s v="NA"/>
    <n v="24"/>
    <d v="2026-09-20T00:00:00"/>
    <x v="2"/>
    <x v="16"/>
    <m/>
    <m/>
    <n v="0"/>
    <m/>
    <n v="0"/>
    <n v="0"/>
    <n v="0"/>
    <n v="0"/>
    <m/>
    <x v="7"/>
    <m/>
    <m/>
    <m/>
    <m/>
    <x v="2"/>
    <x v="10"/>
    <x v="3"/>
  </r>
  <r>
    <n v="709"/>
    <s v="SCN-ISND-DEBO2-V2-02-PI"/>
    <s v="FOB"/>
    <s v="ZHUHAI, CHINA"/>
    <x v="0"/>
    <s v="PENDING"/>
    <x v="0"/>
    <x v="0"/>
    <s v="OFFSHORE OIL ENGINEERING CO. ,LTD."/>
    <s v="GAC"/>
    <s v="DE BO2"/>
    <s v="RAS LAFAN PORT"/>
    <s v="PENDING"/>
    <s v="GAC-QATAR"/>
    <x v="322"/>
    <s v="COOEC VSL"/>
    <s v="NA"/>
    <n v="157"/>
    <n v="2080"/>
    <s v="PACKAGES"/>
    <n v="5.766"/>
    <s v="SHACKELS, NYLON ROPES, SLINGS"/>
    <s v="YES"/>
    <s v="SCN-ISND-DEBO2-V2-02-PI"/>
    <s v="GC21110900"/>
    <s v="TBA"/>
    <s v="LOOSE CARGO"/>
    <s v="CNY"/>
    <n v="74727.12"/>
    <s v="COOEC-QATAR"/>
    <s v="NA"/>
    <s v="NA"/>
    <n v="24"/>
    <d v="2026-09-20T00:00:00"/>
    <x v="2"/>
    <x v="16"/>
    <m/>
    <m/>
    <n v="0"/>
    <m/>
    <n v="0"/>
    <n v="0"/>
    <n v="0"/>
    <n v="0"/>
    <m/>
    <x v="7"/>
    <m/>
    <m/>
    <m/>
    <m/>
    <x v="2"/>
    <x v="10"/>
    <x v="3"/>
  </r>
  <r>
    <n v="710"/>
    <s v="SCN-ISND-DEBO2-V2-03-PI"/>
    <s v="CIF"/>
    <s v="ZHUHAI, CHINA"/>
    <x v="0"/>
    <s v="PENDING"/>
    <x v="0"/>
    <x v="0"/>
    <s v="OFFSHORE OIL ENGINEERING CO. ,LTD."/>
    <s v="GAC"/>
    <s v="DE BO2"/>
    <s v="RAS LAFAN PORT"/>
    <s v="PENDING"/>
    <s v="GAC-QATAR"/>
    <x v="322"/>
    <s v="COOEC VSL"/>
    <s v="NA"/>
    <n v="3"/>
    <n v="2080"/>
    <s v="PIECES"/>
    <n v="82431"/>
    <s v="GREEN FIELD TOP SIDE PLATFORM IS-S07, IS-T07, IS-V09"/>
    <s v="YES"/>
    <s v="SCN-ISND-DEBO2-V2-03-PI"/>
    <s v="GC21110900"/>
    <s v="TBA"/>
    <s v="LOOSE CARGO"/>
    <s v="USD"/>
    <n v="178622083.96000001"/>
    <s v="COOEC-QATAR"/>
    <s v="NA"/>
    <s v="NA"/>
    <n v="24"/>
    <d v="2026-09-20T00:00:00"/>
    <x v="2"/>
    <x v="16"/>
    <m/>
    <m/>
    <n v="0"/>
    <m/>
    <n v="0"/>
    <n v="0"/>
    <n v="0"/>
    <n v="0"/>
    <m/>
    <x v="7"/>
    <m/>
    <m/>
    <m/>
    <m/>
    <x v="2"/>
    <x v="10"/>
    <x v="3"/>
  </r>
  <r>
    <n v="711"/>
    <s v="SCN-ISND-DEBO2-V2-04-1-TI"/>
    <s v="FOB"/>
    <s v="ZHUHAI, CHINA"/>
    <x v="0"/>
    <s v="PENDING"/>
    <x v="1"/>
    <x v="0"/>
    <s v="OFFSHORE OIL ENGINEERING CO. ,LTD."/>
    <s v="GAC"/>
    <s v="DE BO2"/>
    <s v="RAS LAFAN PORT"/>
    <s v="PENDING"/>
    <s v="GAC-QATAR"/>
    <x v="322"/>
    <s v="COOEC VSL"/>
    <s v="NA"/>
    <n v="2"/>
    <n v="13116"/>
    <s v="PIECES"/>
    <n v="40.655999999999999"/>
    <s v="2x20FT CONTAINERS, SHACKEL, WIRE ROPE, HEATING ELEMENT, WELDING MACHINES, ELECTRICAL CABLES."/>
    <s v="NO"/>
    <s v="SCN-ISND-DEBO2-V2-04-1-TI "/>
    <s v="GC21110900"/>
    <s v="TBA"/>
    <s v="ITEMS STORED IN 2 X CONTAINERS."/>
    <s v="CNY"/>
    <n v="532434"/>
    <s v="COOEC-QATAR"/>
    <s v="NA"/>
    <s v="NA"/>
    <n v="24"/>
    <d v="2026-09-20T00:00:00"/>
    <x v="2"/>
    <x v="16"/>
    <m/>
    <m/>
    <n v="0"/>
    <m/>
    <n v="0"/>
    <n v="0"/>
    <n v="0"/>
    <n v="0"/>
    <m/>
    <x v="7"/>
    <m/>
    <m/>
    <m/>
    <m/>
    <x v="2"/>
    <x v="10"/>
    <x v="3"/>
  </r>
  <r>
    <n v="712"/>
    <s v="SCN-ISND-DEBO2-V2-04-2-PI"/>
    <s v="FOB"/>
    <s v="ZHUHAI, CHINA"/>
    <x v="0"/>
    <s v="PENDING"/>
    <x v="0"/>
    <x v="0"/>
    <s v="OFFSHORE OIL ENGINEERING CO. ,LTD."/>
    <s v="GAC"/>
    <s v="DE BO2"/>
    <s v="RAS LAFAN PORT"/>
    <s v="PENDING"/>
    <s v="GAC-QATAR"/>
    <x v="322"/>
    <s v="COOEC VSL"/>
    <s v="NA"/>
    <n v="530"/>
    <n v="886"/>
    <s v="PIECES"/>
    <n v="16.5"/>
    <s v="THERMOCOUPLE, INSULATION BLANKET"/>
    <s v="YES"/>
    <s v="SCN-ISND-DEBO2-V2-04-2-PI "/>
    <s v="GC21110900"/>
    <s v="TBA"/>
    <s v="6 WOODEN BOXES + 4 LOOSE"/>
    <s v="CNY"/>
    <n v="13600"/>
    <s v="COOEC-QATAR"/>
    <s v="NA"/>
    <s v="NA"/>
    <n v="24"/>
    <d v="2026-09-20T00:00:00"/>
    <x v="2"/>
    <x v="16"/>
    <m/>
    <m/>
    <n v="0"/>
    <m/>
    <n v="0"/>
    <n v="0"/>
    <n v="0"/>
    <n v="0"/>
    <m/>
    <x v="7"/>
    <m/>
    <m/>
    <m/>
    <m/>
    <x v="2"/>
    <x v="10"/>
    <x v="3"/>
  </r>
  <r>
    <n v="713"/>
    <s v="SCN-ISND-DEBO2-V2-05-1-TI"/>
    <s v="FOB"/>
    <s v="ZHUHAI, CHINA"/>
    <x v="0"/>
    <s v="PENDING"/>
    <x v="1"/>
    <x v="0"/>
    <s v="OFFSHORE OIL ENGINEERING CO. ,LTD."/>
    <s v="GAC"/>
    <s v="DE BO2"/>
    <s v="RAS LAFAN PORT"/>
    <s v="PENDING"/>
    <s v="GAC-QATAR"/>
    <x v="322"/>
    <s v="COOEC VSL"/>
    <s v="NA"/>
    <n v="33"/>
    <n v="2342.4"/>
    <s v="PIECES"/>
    <n v="37.44"/>
    <s v="1xCONTAINER CONTAINING ACCESSORIES"/>
    <s v="NO"/>
    <s v="SCN-ISND-DEBO2-V2-05-1-TI "/>
    <s v="GC21110900"/>
    <s v="TBA"/>
    <s v="1xCONTAINER CONTAINING 1 TONNAGE BAG"/>
    <s v="CNY"/>
    <n v="35370"/>
    <s v="COOEC-QATAR"/>
    <s v="NA"/>
    <s v="NA"/>
    <n v="24"/>
    <d v="2026-09-20T00:00:00"/>
    <x v="2"/>
    <x v="16"/>
    <m/>
    <m/>
    <n v="0"/>
    <m/>
    <n v="0"/>
    <n v="0"/>
    <n v="0"/>
    <n v="0"/>
    <m/>
    <x v="7"/>
    <m/>
    <m/>
    <m/>
    <m/>
    <x v="2"/>
    <x v="10"/>
    <x v="3"/>
  </r>
  <r>
    <n v="714"/>
    <s v="SCN-ISND-DEBO2-V2-05-2-PI"/>
    <s v="FOB"/>
    <s v="ZHUHAI, CHINA"/>
    <x v="0"/>
    <s v="PENDING"/>
    <x v="0"/>
    <x v="0"/>
    <s v="OFFSHORE OIL ENGINEERING CO. ,LTD."/>
    <s v="GAC"/>
    <s v="DE BO2"/>
    <s v="RAS LAFAN PORT"/>
    <s v="PENDING"/>
    <s v="GAC-QATAR"/>
    <x v="322"/>
    <s v="COOEC VSL"/>
    <s v="NA"/>
    <n v="6986"/>
    <n v="2338.1999999999971"/>
    <s v="PIECES"/>
    <n v="3"/>
    <s v="3 TONNAGE BAGS CONTAINING ACCESSORIES (FIBC#1, 2, 3)"/>
    <s v="YES"/>
    <s v="SCN-ISND-DEBO2-V2-05-2-PI "/>
    <s v="GC21110900"/>
    <s v="TBA"/>
    <s v="3 TONNAGE BAGS"/>
    <s v="CNY"/>
    <n v="28377"/>
    <s v="COOEC-QATAR"/>
    <s v="NA"/>
    <s v="NA"/>
    <n v="24"/>
    <d v="2026-09-20T00:00:00"/>
    <x v="2"/>
    <x v="16"/>
    <m/>
    <m/>
    <n v="0"/>
    <m/>
    <n v="0"/>
    <n v="0"/>
    <n v="0"/>
    <n v="0"/>
    <m/>
    <x v="7"/>
    <m/>
    <m/>
    <m/>
    <m/>
    <x v="2"/>
    <x v="10"/>
    <x v="3"/>
  </r>
  <r>
    <n v="715"/>
    <s v="SCN-ISND-DEBO2-V2-06-1-TI"/>
    <s v="FOB"/>
    <s v="ZHUHAI, CHINA"/>
    <x v="0"/>
    <s v="PENDING"/>
    <x v="1"/>
    <x v="0"/>
    <s v="OFFSHORE OIL ENGINEERING CO. ,LTD."/>
    <s v="GAC"/>
    <s v="DE BO2"/>
    <s v="RAS LAFAN PORT"/>
    <s v="PENDING"/>
    <s v="GAC-QATAR"/>
    <x v="322"/>
    <s v="COOEC VSL"/>
    <s v="NA"/>
    <n v="4827.4799999999996"/>
    <n v="2338.1999999999971"/>
    <s v="PIECES"/>
    <n v="86.081000000000003"/>
    <s v="1xCONTAINER CONTAINING PROJECT ACCESSORIES"/>
    <s v="NO"/>
    <s v="SCN-ISND-DEBO2-V2-06-1-TI "/>
    <s v="GC21110900"/>
    <s v="TBA"/>
    <s v="3 BOXES IN 1 CONTAINER"/>
    <s v="CNY"/>
    <n v="199730"/>
    <s v="COOEC-QATAR"/>
    <s v="NA"/>
    <s v="NA"/>
    <n v="24"/>
    <d v="2026-09-20T00:00:00"/>
    <x v="2"/>
    <x v="16"/>
    <m/>
    <m/>
    <n v="0"/>
    <m/>
    <n v="0"/>
    <n v="0"/>
    <n v="0"/>
    <n v="0"/>
    <m/>
    <x v="7"/>
    <m/>
    <m/>
    <m/>
    <m/>
    <x v="2"/>
    <x v="10"/>
    <x v="3"/>
  </r>
  <r>
    <n v="716"/>
    <s v="SCN-ISND-DEBO2-V2-06-2-PI"/>
    <s v="FOB"/>
    <s v="ZHUHAI, CHINA"/>
    <x v="0"/>
    <s v="PENDING"/>
    <x v="0"/>
    <x v="0"/>
    <s v="OFFSHORE OIL ENGINEERING CO. ,LTD."/>
    <s v="GAC"/>
    <s v="DE BO2"/>
    <s v="RAS LAFAN PORT"/>
    <s v="PENDING"/>
    <s v="GAC-QATAR"/>
    <x v="322"/>
    <s v="COOEC VSL"/>
    <s v="NA"/>
    <n v="3666"/>
    <n v="1140.5299999999991"/>
    <s v="PIECES"/>
    <n v="4.5"/>
    <s v="CUTTING NOZELS, GRINDING NOZELS, BOX CUTTER ETC."/>
    <s v="YES"/>
    <s v="SCN-ISND-DEBO2-V2-06-2-PI "/>
    <s v="GC21110900"/>
    <s v="TBA"/>
    <s v="2 WOODEN BOXES"/>
    <s v="CNY"/>
    <n v="63571.8"/>
    <s v="COOEC-QATAR"/>
    <s v="NA"/>
    <s v="NA"/>
    <n v="24"/>
    <d v="2026-09-20T00:00:00"/>
    <x v="2"/>
    <x v="16"/>
    <m/>
    <m/>
    <n v="0"/>
    <m/>
    <n v="0"/>
    <n v="0"/>
    <n v="0"/>
    <n v="0"/>
    <m/>
    <x v="7"/>
    <m/>
    <m/>
    <m/>
    <m/>
    <x v="2"/>
    <x v="10"/>
    <x v="3"/>
  </r>
  <r>
    <n v="717"/>
    <s v="SCN-ISND-DEBO2-V2-06-3-TI"/>
    <s v="FOB"/>
    <s v="ZHUHAI, CHINA"/>
    <x v="0"/>
    <s v="PENDING"/>
    <x v="1"/>
    <x v="0"/>
    <s v="OFFSHORE OIL ENGINEERING CO. ,LTD."/>
    <s v="GAC"/>
    <s v="DE BO2"/>
    <s v="RAS LAFAN PORT"/>
    <s v="PENDING"/>
    <s v="GAC-QATAR"/>
    <x v="322"/>
    <s v="COOEC VSL"/>
    <s v="NA"/>
    <n v="18"/>
    <n v="1311.1"/>
    <s v="PIECES"/>
    <n v="7.8860000000000001"/>
    <s v="HYDRAULIC PROTABLE MACHINES, TOOL POST ASSEMBLY"/>
    <s v="NO"/>
    <s v="SCN-ISND-DEBO2-V2-06-3-TI "/>
    <s v="GC21110900"/>
    <s v="TBA"/>
    <s v="2 WOODEN BOXES"/>
    <s v="CNY"/>
    <n v="282810"/>
    <s v="COOEC-QATAR"/>
    <s v="NA"/>
    <s v="NA"/>
    <n v="24"/>
    <d v="2026-09-20T00:00:00"/>
    <x v="2"/>
    <x v="16"/>
    <m/>
    <m/>
    <n v="0"/>
    <m/>
    <n v="0"/>
    <n v="0"/>
    <n v="0"/>
    <n v="0"/>
    <m/>
    <x v="7"/>
    <m/>
    <m/>
    <m/>
    <m/>
    <x v="2"/>
    <x v="10"/>
    <x v="3"/>
  </r>
  <r>
    <n v="718"/>
    <s v="SCN-ISND-DEBO2-V2-06-4-PI"/>
    <s v="FOB"/>
    <s v="ZHUHAI, CHINA"/>
    <x v="0"/>
    <s v="PENDING"/>
    <x v="0"/>
    <x v="0"/>
    <s v="OFFSHORE OIL ENGINEERING CO. ,LTD."/>
    <s v="GAC"/>
    <s v="DE BO2"/>
    <s v="RAS LAFAN PORT"/>
    <s v="PENDING"/>
    <s v="GAC-QATAR"/>
    <x v="322"/>
    <s v="COOEC VSL"/>
    <s v="NA"/>
    <n v="107"/>
    <n v="90.54"/>
    <s v="PIECES"/>
    <n v="0.95"/>
    <s v="CUTTER PIPE, BREVELLING CUTTER, "/>
    <s v="YES"/>
    <s v="SCN-ISND-DEBO2-V2-06-4-PI"/>
    <s v="GC21110900"/>
    <s v="TBA"/>
    <s v="1 WOODEN BOX"/>
    <s v="CNY"/>
    <n v="13510"/>
    <s v="COOEC-QATAR"/>
    <s v="NA"/>
    <s v="NA"/>
    <n v="24"/>
    <d v="2026-09-20T00:00:00"/>
    <x v="2"/>
    <x v="16"/>
    <m/>
    <m/>
    <n v="0"/>
    <m/>
    <n v="0"/>
    <n v="0"/>
    <n v="0"/>
    <n v="0"/>
    <m/>
    <x v="7"/>
    <m/>
    <m/>
    <m/>
    <m/>
    <x v="2"/>
    <x v="10"/>
    <x v="3"/>
  </r>
  <r>
    <n v="719"/>
    <s v="SCN-ISND-DEBO2-V2-06-5-TI"/>
    <s v="FOB"/>
    <s v="ZHUHAI, CHINA"/>
    <x v="0"/>
    <s v="PENDING"/>
    <x v="1"/>
    <x v="0"/>
    <s v="OFFSHORE OIL ENGINEERING CO. ,LTD."/>
    <s v="GAC"/>
    <s v="DE BO2"/>
    <s v="RAS LAFAN PORT"/>
    <s v="PENDING"/>
    <s v="GAC-QATAR"/>
    <x v="322"/>
    <s v="COOEC VSL"/>
    <s v="NA"/>
    <n v="107"/>
    <n v="5863.1100000000006"/>
    <s v="PIECES"/>
    <n v="77.015132735999998"/>
    <s v="1xCONTAINER + SLINGS, GRINDERS, CABLES, SHUCKELS,"/>
    <s v="NO"/>
    <s v="SCN-ISND-DEBO2-V2-06-5-TI"/>
    <s v="GC21110900"/>
    <s v="TBA"/>
    <s v="8 BOXES IN 1 CONTAINER"/>
    <s v="CNY"/>
    <n v="321128.03999999998"/>
    <s v="COOEC-QATAR"/>
    <s v="NA"/>
    <s v="NA"/>
    <n v="24"/>
    <d v="2026-09-20T00:00:00"/>
    <x v="2"/>
    <x v="16"/>
    <m/>
    <m/>
    <n v="0"/>
    <m/>
    <n v="0"/>
    <n v="0"/>
    <n v="0"/>
    <n v="0"/>
    <m/>
    <x v="7"/>
    <m/>
    <m/>
    <m/>
    <m/>
    <x v="2"/>
    <x v="10"/>
    <x v="3"/>
  </r>
  <r>
    <n v="720"/>
    <s v="SCN-ISND-DEBO2-V2-06-6-TI"/>
    <s v="FOB"/>
    <s v="ZHUHAI, CHINA"/>
    <x v="0"/>
    <s v="PENDING"/>
    <x v="1"/>
    <x v="0"/>
    <s v="OFFSHORE OIL ENGINEERING CO. ,LTD."/>
    <s v="GAC"/>
    <s v="DE BO2"/>
    <s v="RAS LAFAN PORT"/>
    <s v="PENDING"/>
    <s v="GAC-QATAR"/>
    <x v="322"/>
    <s v="COOEC VSL"/>
    <s v="NA"/>
    <n v="54"/>
    <n v="13892.1"/>
    <s v="PIECES"/>
    <n v="65.39200000000001"/>
    <s v="WRENCHES, SOCKETS HEAD, HAND PALLET JACKS"/>
    <s v="NO"/>
    <s v="SCN-ISND-DEBO2-V2-06-6-TI"/>
    <s v="GC21110900"/>
    <s v="TBA"/>
    <s v="44 WODEN BOXES+ 6 LOOSE"/>
    <s v="CNY"/>
    <n v="1664668.48"/>
    <s v="COOEC-QATAR"/>
    <s v="NA"/>
    <s v="NA"/>
    <n v="24"/>
    <d v="2026-09-20T00:00:00"/>
    <x v="2"/>
    <x v="16"/>
    <m/>
    <m/>
    <n v="0"/>
    <m/>
    <n v="0"/>
    <n v="0"/>
    <n v="0"/>
    <n v="0"/>
    <m/>
    <x v="7"/>
    <m/>
    <m/>
    <m/>
    <m/>
    <x v="2"/>
    <x v="10"/>
    <x v="3"/>
  </r>
  <r>
    <n v="721"/>
    <s v="SCN-ISND-DEBO2-V2-06-7-PI"/>
    <s v="FOB"/>
    <s v="ZHUHAI, CHINA"/>
    <x v="0"/>
    <s v="PENDING"/>
    <x v="0"/>
    <x v="0"/>
    <s v="OFFSHORE OIL ENGINEERING CO. ,LTD."/>
    <s v="GAC"/>
    <s v="DE BO2"/>
    <s v="RAS LAFAN PORT"/>
    <s v="PENDING"/>
    <s v="GAC-QATAR"/>
    <x v="322"/>
    <s v="COOEC VSL"/>
    <s v="NA"/>
    <n v="9547"/>
    <n v="2774.94"/>
    <s v="PIECES"/>
    <n v="11.8"/>
    <s v="FIRE PROOF BLANKET, GRIDING DISKS, BRUSHES"/>
    <s v="YES"/>
    <s v="SCN-ISND-DEBO2-V2-06-7-PI"/>
    <s v="GC21110900"/>
    <s v="TBA"/>
    <s v="11 WODEN BOXES"/>
    <s v="CNY"/>
    <n v="142097.82999999999"/>
    <s v="COOEC-QATAR"/>
    <s v="NA"/>
    <s v="NA"/>
    <n v="24"/>
    <d v="2026-09-20T00:00:00"/>
    <x v="2"/>
    <x v="16"/>
    <m/>
    <m/>
    <n v="0"/>
    <m/>
    <n v="0"/>
    <n v="0"/>
    <n v="0"/>
    <n v="0"/>
    <m/>
    <x v="7"/>
    <m/>
    <m/>
    <m/>
    <m/>
    <x v="2"/>
    <x v="10"/>
    <x v="3"/>
  </r>
  <r>
    <n v="722"/>
    <s v="SCN-ISND-DEBO2-V2-06-8-TI"/>
    <s v="FOB"/>
    <s v="ZHUHAI, CHINA"/>
    <x v="0"/>
    <s v="PENDING"/>
    <x v="1"/>
    <x v="0"/>
    <s v="OFFSHORE OIL ENGINEERING CO. ,LTD."/>
    <s v="GAC"/>
    <s v="DE BO2"/>
    <s v="RAS LAFAN PORT"/>
    <s v="PENDING"/>
    <s v="GAC-QATAR"/>
    <x v="322"/>
    <s v="COOEC VSL"/>
    <s v="NA"/>
    <n v="190"/>
    <n v="4190.5999999999995"/>
    <s v="PIECES"/>
    <n v="86.080982015999993"/>
    <s v="1xCONTAINER CONTAINING ACCESSORIES"/>
    <s v="NO"/>
    <s v="SCN-ISND-DEBO2-V2-06-8-TI"/>
    <s v="GC21110900"/>
    <s v="TBA"/>
    <s v="2 BOXES LOADED IN 1 CONTAINER"/>
    <s v="CNY"/>
    <n v="144533.01999999999"/>
    <s v="COOEC-QATAR"/>
    <s v="NA"/>
    <s v="NA"/>
    <n v="24"/>
    <d v="2026-09-20T00:00:00"/>
    <x v="2"/>
    <x v="16"/>
    <m/>
    <m/>
    <n v="0"/>
    <m/>
    <n v="0"/>
    <n v="0"/>
    <n v="0"/>
    <n v="0"/>
    <m/>
    <x v="7"/>
    <m/>
    <m/>
    <m/>
    <m/>
    <x v="2"/>
    <x v="10"/>
    <x v="3"/>
  </r>
  <r>
    <n v="723"/>
    <s v="SCN-ISND-DEBO2-V2-06-9-PI"/>
    <s v="FOB"/>
    <s v="ZHUHAI, CHINA"/>
    <x v="0"/>
    <s v="PENDING"/>
    <x v="0"/>
    <x v="0"/>
    <s v="OFFSHORE OIL ENGINEERING CO. ,LTD."/>
    <s v="GAC"/>
    <s v="DE BO2"/>
    <s v="RAS LAFAN PORT"/>
    <s v="PENDING"/>
    <s v="GAC-QATAR"/>
    <x v="322"/>
    <s v="COOEC VSL"/>
    <s v="NA"/>
    <n v="16518"/>
    <n v="1604.6039999999998"/>
    <s v="PIECES"/>
    <n v="1.9"/>
    <s v="TOOL KIT, MARKER PEN, TUBE CUTTER BLADE, TOOLKIT"/>
    <s v="YES"/>
    <s v="SCN-ISND-DEBO2-V2-06-9-PI"/>
    <s v="GC21110900"/>
    <s v="TBA"/>
    <s v="2 WOODEN BOXES"/>
    <s v="CNY"/>
    <n v="71752.399999999994"/>
    <s v="COOEC-QATAR"/>
    <s v="NA"/>
    <s v="NA"/>
    <n v="24"/>
    <d v="2026-09-20T00:00:00"/>
    <x v="2"/>
    <x v="16"/>
    <m/>
    <m/>
    <n v="0"/>
    <m/>
    <n v="0"/>
    <n v="0"/>
    <n v="0"/>
    <n v="0"/>
    <m/>
    <x v="7"/>
    <m/>
    <m/>
    <m/>
    <m/>
    <x v="2"/>
    <x v="10"/>
    <x v="3"/>
  </r>
  <r>
    <n v="724"/>
    <s v="SCN-ISND-DEBO2-V2-06-10-TI "/>
    <s v="FOB"/>
    <s v="ZHUHAI, CHINA"/>
    <x v="0"/>
    <s v="PENDING"/>
    <x v="0"/>
    <x v="0"/>
    <s v="OFFSHORE OIL ENGINEERING CO. ,LTD."/>
    <s v="GAC"/>
    <s v="DE BO2"/>
    <s v="RAS LAFAN PORT"/>
    <s v="PENDING"/>
    <s v="GAC-QATAR"/>
    <x v="322"/>
    <s v="COOEC VSL"/>
    <s v="NA"/>
    <n v="1"/>
    <n v="170.4"/>
    <s v="SET"/>
    <n v="1"/>
    <s v="SCISSORS, ELECTRIC CABLES, PIPE TONGS, PRESSURE GAUGE "/>
    <s v="YES"/>
    <s v="SCN-ISND-DEBO2-V2-06-10-TI "/>
    <s v="GC21110900"/>
    <s v="TBA"/>
    <s v="1 BOX"/>
    <s v="CNY"/>
    <n v="23601.58"/>
    <s v="COOEC-QATAR"/>
    <s v="NA"/>
    <s v="NA"/>
    <n v="24"/>
    <d v="2026-09-20T00:00:00"/>
    <x v="2"/>
    <x v="16"/>
    <m/>
    <m/>
    <n v="0"/>
    <m/>
    <n v="0"/>
    <n v="0"/>
    <n v="0"/>
    <n v="0"/>
    <m/>
    <x v="7"/>
    <m/>
    <m/>
    <m/>
    <m/>
    <x v="2"/>
    <x v="10"/>
    <x v="3"/>
  </r>
  <r>
    <n v="725"/>
    <s v="SCN-ISND-DEBO2-V2-06-11-PI"/>
    <s v="FOB"/>
    <s v="ZHUHAI, CHINA"/>
    <x v="0"/>
    <s v="PENDING"/>
    <x v="1"/>
    <x v="0"/>
    <s v="OFFSHORE OIL ENGINEERING CO. ,LTD."/>
    <s v="GAC"/>
    <s v="DE BO2"/>
    <s v="RAS LAFAN PORT"/>
    <s v="PENDING"/>
    <s v="GAC-QATAR"/>
    <x v="322"/>
    <s v="COOEC VSL"/>
    <s v="NA"/>
    <n v="3090"/>
    <n v="3398.9300000000003"/>
    <s v="PIECES"/>
    <n v="23.541"/>
    <s v="FIRE PROOF BLANKET, ISOLATION BELT, FILTER CARTRIDGE, TOOL KITS, FIREPROOF CANVAS"/>
    <s v="NO"/>
    <s v="SCN-ISND-DEBO2-V2-06-11-PI"/>
    <s v="GC21110900"/>
    <s v="TBA"/>
    <s v="8 WOODEN BOXES"/>
    <s v="CNY"/>
    <n v="569634.59"/>
    <s v="COOEC-QATAR"/>
    <s v="NA"/>
    <s v="NA"/>
    <n v="24"/>
    <d v="2026-09-20T00:00:00"/>
    <x v="2"/>
    <x v="16"/>
    <m/>
    <m/>
    <n v="0"/>
    <m/>
    <n v="0"/>
    <n v="0"/>
    <n v="0"/>
    <n v="0"/>
    <m/>
    <x v="7"/>
    <m/>
    <m/>
    <m/>
    <m/>
    <x v="2"/>
    <x v="10"/>
    <x v="3"/>
  </r>
  <r>
    <n v="726"/>
    <s v="SCN-ISND-DEBO2-V2-06-12-TI"/>
    <s v="FOB"/>
    <s v="ZHUHAI, CHINA"/>
    <x v="0"/>
    <s v="PENDING"/>
    <x v="1"/>
    <x v="0"/>
    <s v="OFFSHORE OIL ENGINEERING CO. ,LTD."/>
    <s v="GAC"/>
    <s v="DE BO2"/>
    <s v="RAS LAFAN PORT"/>
    <s v="PENDING"/>
    <s v="GAC-QATAR"/>
    <x v="322"/>
    <s v="COOEC VSL"/>
    <s v="NA"/>
    <n v="1468"/>
    <n v="6889.75"/>
    <s v="PIECES"/>
    <n v="16.75"/>
    <s v="ELECTRIC CABLES, HEATING TORCH, ELECTRIC GRINDERS, CO2 WELDING HANDLE, REGULATORS"/>
    <s v="NO"/>
    <s v="SCN-ISND-DEBO2-V2-06-12-TI"/>
    <s v="GC21110900"/>
    <s v="TBA"/>
    <s v="2 WOODEN BOXES AND 128 LOOSE"/>
    <s v="CNY"/>
    <n v="754915.28"/>
    <s v="COOEC-QATAR"/>
    <s v="NA"/>
    <s v="NA"/>
    <n v="24"/>
    <d v="2026-09-20T00:00:00"/>
    <x v="2"/>
    <x v="16"/>
    <m/>
    <m/>
    <n v="0"/>
    <m/>
    <n v="0"/>
    <n v="0"/>
    <n v="0"/>
    <n v="0"/>
    <m/>
    <x v="7"/>
    <m/>
    <m/>
    <m/>
    <m/>
    <x v="2"/>
    <x v="10"/>
    <x v="3"/>
  </r>
  <r>
    <n v="727"/>
    <s v="SCN-ISND-DEBO2-V2-06-13-PI"/>
    <s v="FOB"/>
    <s v="ZHUHAI, CHINA"/>
    <x v="0"/>
    <s v="PENDING"/>
    <x v="0"/>
    <x v="0"/>
    <s v="OFFSHORE OIL ENGINEERING CO. ,LTD."/>
    <s v="GAC"/>
    <s v="DE BO2"/>
    <s v="RAS LAFAN PORT"/>
    <s v="PENDING"/>
    <s v="GAC-QATAR"/>
    <x v="322"/>
    <s v="COOEC VSL"/>
    <s v="NA"/>
    <n v="1468"/>
    <n v="6383.4"/>
    <s v="PIECES"/>
    <n v="11.768000000000001"/>
    <s v="FIRE PROOF BLANKET, HOSE CLAMP, GRINDING DISK, CONNECTORS"/>
    <s v="YES"/>
    <s v="SCN-ISND-DEBO2-V2-06-13-PI"/>
    <s v="GC21110900"/>
    <s v="TBA"/>
    <s v="9 PACKAGES, (7 WOODEN BOXES + 2 PKGS) "/>
    <s v="CNY"/>
    <n v="136221.97"/>
    <s v="COOEC-QATAR"/>
    <s v="NA"/>
    <s v="NA"/>
    <n v="24"/>
    <d v="2026-09-20T00:00:00"/>
    <x v="2"/>
    <x v="16"/>
    <m/>
    <m/>
    <n v="0"/>
    <m/>
    <n v="0"/>
    <n v="0"/>
    <n v="0"/>
    <n v="0"/>
    <m/>
    <x v="7"/>
    <m/>
    <m/>
    <m/>
    <m/>
    <x v="2"/>
    <x v="10"/>
    <x v="3"/>
  </r>
  <r>
    <n v="728"/>
    <s v="SCN-ISND-DEBO2-V2-06-14-PI"/>
    <s v="FOB"/>
    <s v="ZHUHAI, CHINA"/>
    <x v="0"/>
    <s v="PENDING"/>
    <x v="0"/>
    <x v="0"/>
    <s v="OFFSHORE OIL ENGINEERING CO. ,LTD."/>
    <s v="GAC"/>
    <s v="DE BO2"/>
    <s v="RAS LAFAN PORT"/>
    <s v="PENDING"/>
    <s v="GAC-QATAR"/>
    <x v="322"/>
    <s v="COOEC VSL"/>
    <s v="NA"/>
    <n v="10"/>
    <n v="12"/>
    <s v="PIECES"/>
    <n v="2.3E-2"/>
    <s v="WELDING ROD OK TIGROD"/>
    <s v="YES"/>
    <s v="SCN-ISND-DEBO2-V2-06-14-PI"/>
    <s v="GC21110900"/>
    <s v="TBA"/>
    <s v="2 PLASTICS BOXES"/>
    <s v="CNY"/>
    <n v="365"/>
    <s v="COOEC-QATAR"/>
    <s v="NA"/>
    <s v="NA"/>
    <n v="24"/>
    <d v="2026-09-20T00:00:00"/>
    <x v="2"/>
    <x v="16"/>
    <m/>
    <m/>
    <n v="0"/>
    <m/>
    <n v="0"/>
    <n v="0"/>
    <n v="0"/>
    <n v="0"/>
    <m/>
    <x v="7"/>
    <m/>
    <m/>
    <m/>
    <m/>
    <x v="2"/>
    <x v="10"/>
    <x v="3"/>
  </r>
  <r>
    <n v="729"/>
    <s v="SCN-ISND-DEBO2-V2-06-15-PI"/>
    <s v="FOB"/>
    <s v="ZHUHAI, CHINA"/>
    <x v="0"/>
    <s v="PENDING"/>
    <x v="0"/>
    <x v="0"/>
    <s v="OFFSHORE OIL ENGINEERING CO. ,LTD."/>
    <s v="GAC"/>
    <s v="DE BO2"/>
    <s v="RAS LAFAN PORT"/>
    <s v="PENDING"/>
    <s v="GAC-QATAR"/>
    <x v="322"/>
    <s v="COOEC VSL"/>
    <s v="NA"/>
    <n v="10"/>
    <n v="840"/>
    <s v="PIECES"/>
    <n v="3.15"/>
    <s v="WELDING ROD OK TIGROD"/>
    <s v="YES"/>
    <s v="SCN-ISND-DEBO2-V2-06-15-PI"/>
    <s v="GC21110900"/>
    <s v="TBA"/>
    <s v="1 PLASTIC BOX"/>
    <s v="CNY"/>
    <n v="16611"/>
    <s v="COOEC-QATAR"/>
    <s v="NA"/>
    <s v="NA"/>
    <n v="24"/>
    <d v="2026-09-20T00:00:00"/>
    <x v="2"/>
    <x v="16"/>
    <m/>
    <m/>
    <n v="0"/>
    <m/>
    <n v="0"/>
    <n v="0"/>
    <n v="0"/>
    <n v="0"/>
    <m/>
    <x v="7"/>
    <m/>
    <m/>
    <m/>
    <m/>
    <x v="2"/>
    <x v="10"/>
    <x v="3"/>
  </r>
  <r>
    <n v="730"/>
    <s v="SCN-ISND-DEBO2-V2-06-16-PI"/>
    <s v="FOB"/>
    <s v="ZHUHAI, CHINA"/>
    <x v="0"/>
    <s v="PENDING"/>
    <x v="0"/>
    <x v="0"/>
    <s v="OFFSHORE OIL ENGINEERING CO. ,LTD."/>
    <s v="GAC"/>
    <s v="DE BO2"/>
    <s v="RAS LAFAN PORT"/>
    <s v="PENDING"/>
    <s v="GAC-QATAR"/>
    <x v="322"/>
    <s v="COOEC VSL"/>
    <s v="NA"/>
    <n v="50"/>
    <n v="300"/>
    <s v="PIECES"/>
    <n v="1.125"/>
    <s v="WELDING ROD OK TIGROD"/>
    <s v="YES"/>
    <s v="SCN-ISND-DEBO2-V2-06-16-PI"/>
    <s v="GC21110900"/>
    <s v="TBA"/>
    <s v="50 PLASTIC BOXES"/>
    <s v="CNY"/>
    <n v="5932.5"/>
    <s v="COOEC-QATAR"/>
    <s v="NA"/>
    <s v="NA"/>
    <n v="24"/>
    <d v="2026-09-20T00:00:00"/>
    <x v="2"/>
    <x v="16"/>
    <m/>
    <m/>
    <n v="0"/>
    <m/>
    <n v="0"/>
    <n v="0"/>
    <n v="0"/>
    <n v="0"/>
    <m/>
    <x v="7"/>
    <m/>
    <m/>
    <m/>
    <m/>
    <x v="2"/>
    <x v="10"/>
    <x v="3"/>
  </r>
  <r>
    <n v="731"/>
    <s v="SCN-ISND-DEBO2-V2-06-17-PI"/>
    <s v="FOB"/>
    <s v="ZHUHAI, CHINA"/>
    <x v="0"/>
    <s v="PENDING"/>
    <x v="0"/>
    <x v="0"/>
    <s v="OFFSHORE OIL ENGINEERING CO. ,LTD."/>
    <s v="GAC"/>
    <s v="DE BO2"/>
    <s v="RAS LAFAN PORT"/>
    <s v="PENDING"/>
    <s v="GAC-QATAR"/>
    <x v="322"/>
    <s v="COOEC VSL"/>
    <s v="NA"/>
    <n v="60"/>
    <n v="72"/>
    <s v="PIECES"/>
    <n v="0.27"/>
    <s v="WELDING ROD UTP"/>
    <s v="YES"/>
    <s v="SCN-ISND-DEBO2-V2-06-17-PI"/>
    <s v="GC21110900"/>
    <s v="TBA"/>
    <s v="12 PLASTIC BOXES"/>
    <s v="CNY"/>
    <n v="3613.8"/>
    <s v="COOEC-QATAR"/>
    <s v="NA"/>
    <s v="NA"/>
    <n v="24"/>
    <d v="2026-09-20T00:00:00"/>
    <x v="2"/>
    <x v="16"/>
    <m/>
    <m/>
    <n v="0"/>
    <m/>
    <n v="0"/>
    <n v="0"/>
    <n v="0"/>
    <n v="0"/>
    <m/>
    <x v="7"/>
    <m/>
    <m/>
    <m/>
    <m/>
    <x v="2"/>
    <x v="10"/>
    <x v="3"/>
  </r>
  <r>
    <n v="732"/>
    <s v="SCN-ISND-DEBO2-V2-07-1-TI"/>
    <s v="FOB"/>
    <s v="ZHUHAI, CHINA"/>
    <x v="0"/>
    <s v="PENDING"/>
    <x v="1"/>
    <x v="0"/>
    <s v="OFFSHORE OIL ENGINEERING CO. ,LTD."/>
    <s v="GAC"/>
    <s v="DE BO2"/>
    <s v="RAS LAFAN PORT"/>
    <s v="PENDING"/>
    <s v="GAC-QATAR"/>
    <x v="322"/>
    <s v="COOEC VSL"/>
    <s v="NA"/>
    <n v="54"/>
    <n v="68.75"/>
    <s v="PIECES"/>
    <n v="1.5"/>
    <s v="WELDRULER, STEEL TAPE, "/>
    <s v="NO"/>
    <s v="SCN-ISND-DEBO2-V2-07-1-TI"/>
    <s v="GC21110900"/>
    <s v="TBA"/>
    <s v="12 PLASTIC BOXES"/>
    <s v="CNY"/>
    <n v="176190"/>
    <s v="COOEC-QATAR"/>
    <s v="NA"/>
    <s v="NA"/>
    <n v="24"/>
    <d v="2026-09-20T00:00:00"/>
    <x v="2"/>
    <x v="16"/>
    <m/>
    <m/>
    <n v="0"/>
    <m/>
    <n v="0"/>
    <n v="0"/>
    <n v="0"/>
    <n v="0"/>
    <m/>
    <x v="7"/>
    <m/>
    <m/>
    <m/>
    <m/>
    <x v="2"/>
    <x v="10"/>
    <x v="3"/>
  </r>
  <r>
    <n v="733"/>
    <s v="SCN-ISND-DEBO2-V2-07-2-PI"/>
    <s v="FOB"/>
    <s v="ZHUHAI, CHINA"/>
    <x v="0"/>
    <s v="PENDING"/>
    <x v="0"/>
    <x v="0"/>
    <s v="OFFSHORE OIL ENGINEERING CO. ,LTD."/>
    <s v="GAC"/>
    <s v="DE BO2"/>
    <s v="RAS LAFAN PORT"/>
    <s v="PENDING"/>
    <s v="GAC-QATAR"/>
    <x v="322"/>
    <s v="COOEC VSL"/>
    <s v="NA"/>
    <n v="122"/>
    <n v="42.2"/>
    <s v="PIECES"/>
    <n v="0.95"/>
    <s v="GLOVES, PAINT MAKERS, CRAYON MAKER"/>
    <s v="YES"/>
    <s v="SCN-ISND-DEBO2-V2-07-2-PI"/>
    <s v="GC21110900"/>
    <s v="TBA"/>
    <s v="1 BOX"/>
    <s v="CNY"/>
    <n v="820"/>
    <s v="COOEC-QATAR"/>
    <s v="NA"/>
    <s v="NA"/>
    <n v="24"/>
    <d v="2026-09-20T00:00:00"/>
    <x v="2"/>
    <x v="16"/>
    <m/>
    <m/>
    <n v="0"/>
    <m/>
    <n v="0"/>
    <n v="0"/>
    <n v="0"/>
    <n v="0"/>
    <m/>
    <x v="7"/>
    <m/>
    <m/>
    <m/>
    <m/>
    <x v="2"/>
    <x v="10"/>
    <x v="3"/>
  </r>
  <r>
    <n v="734"/>
    <s v="SCN-ISND-DEBO2-V2-08-TI"/>
    <s v="FOB"/>
    <s v="ZHUHAI, CHINA"/>
    <x v="0"/>
    <s v="PENDING"/>
    <x v="1"/>
    <x v="0"/>
    <s v="OFFSHORE OIL ENGINEERING CO. ,LTD."/>
    <s v="GAC"/>
    <s v="DE BO2"/>
    <s v="RAS LAFAN PORT"/>
    <s v="PENDING"/>
    <s v="GAC-QATAR"/>
    <x v="322"/>
    <s v="COOEC VSL"/>
    <s v="NA"/>
    <n v="30"/>
    <n v="40410"/>
    <s v="PIECES"/>
    <n v="1057.5"/>
    <s v="SCAFOLD"/>
    <s v="NO"/>
    <s v="SCN-ISND-DEBO2-V2-08-TI"/>
    <s v="GC21110900"/>
    <s v="TBA"/>
    <s v="1 BOX"/>
    <s v="CNY"/>
    <n v="323280"/>
    <s v="COOEC-QATAR"/>
    <s v="NA"/>
    <s v="NA"/>
    <n v="24"/>
    <d v="2026-09-20T00:00:00"/>
    <x v="2"/>
    <x v="16"/>
    <m/>
    <m/>
    <n v="0"/>
    <m/>
    <n v="0"/>
    <n v="0"/>
    <n v="0"/>
    <n v="0"/>
    <m/>
    <x v="7"/>
    <m/>
    <m/>
    <m/>
    <m/>
    <x v="2"/>
    <x v="10"/>
    <x v="3"/>
  </r>
  <r>
    <n v="735"/>
    <s v="SCN-ISND-DEBO2-V2-09-TI"/>
    <s v="FOB"/>
    <s v="ZHUHAI, CHINA"/>
    <x v="0"/>
    <s v="PENDING"/>
    <x v="1"/>
    <x v="0"/>
    <s v="OFFSHORE OIL ENGINEERING CO. ,LTD."/>
    <s v="GAC"/>
    <s v="DE BO2"/>
    <s v="RAS LAFAN PORT"/>
    <s v="PENDING"/>
    <s v="GAC-QATAR"/>
    <x v="322"/>
    <s v="COOEC VSL"/>
    <s v="NA"/>
    <n v="39"/>
    <n v="395543"/>
    <s v="PIECES"/>
    <n v="635.4140000000001"/>
    <s v="TRANSPORTATION BEAMS SUPPORT, SECURING COMPONENTS"/>
    <s v="NO"/>
    <s v="SCN-ISND-DEBO2-V2-09-TI"/>
    <s v="GC21110900"/>
    <s v="TBA"/>
    <s v="39 PACKAGES"/>
    <s v="CNY"/>
    <n v="1994149.4"/>
    <s v="COOEC-QATAR"/>
    <s v="NA"/>
    <s v="NA"/>
    <n v="24"/>
    <d v="2026-09-20T00:00:00"/>
    <x v="2"/>
    <x v="16"/>
    <m/>
    <m/>
    <n v="0"/>
    <m/>
    <n v="0"/>
    <n v="0"/>
    <n v="0"/>
    <n v="0"/>
    <m/>
    <x v="7"/>
    <m/>
    <m/>
    <m/>
    <m/>
    <x v="2"/>
    <x v="10"/>
    <x v="3"/>
  </r>
  <r>
    <n v="736"/>
    <s v="SCN-ISND-DEBO2-V2-10-1-TI"/>
    <s v="FOB"/>
    <s v="ZHUHAI, CHINA"/>
    <x v="0"/>
    <s v="PENDING"/>
    <x v="1"/>
    <x v="0"/>
    <s v="OFFSHORE OIL ENGINEERING CO. ,LTD."/>
    <s v="GAC"/>
    <s v="DE BO2"/>
    <s v="RAS LAFAN PORT"/>
    <s v="PENDING"/>
    <s v="GAC-QATAR"/>
    <x v="322"/>
    <s v="COOEC VSL"/>
    <s v="NA"/>
    <n v="11"/>
    <n v="2051.25"/>
    <s v="PIECES"/>
    <n v="25.85"/>
    <s v="TRANSPORTATION BEAMS SUPPORT, SECURING COMPONENTS"/>
    <s v="NO"/>
    <s v="SCN-ISND-DEBO2-V2-10-1-TI"/>
    <s v="GC21110900"/>
    <s v="TBA"/>
    <s v="10 PACKAGES (2 WOODEN BOX, 8 LOOSE PKGS)"/>
    <s v="CNY"/>
    <n v="610400"/>
    <s v="COOEC-QATAR"/>
    <s v="NA"/>
    <s v="NA"/>
    <n v="24"/>
    <d v="2026-09-20T00:00:00"/>
    <x v="2"/>
    <x v="16"/>
    <m/>
    <m/>
    <n v="0"/>
    <m/>
    <n v="0"/>
    <n v="0"/>
    <n v="0"/>
    <n v="0"/>
    <m/>
    <x v="7"/>
    <m/>
    <m/>
    <m/>
    <m/>
    <x v="2"/>
    <x v="10"/>
    <x v="3"/>
  </r>
  <r>
    <n v="737"/>
    <s v="SCN-ISND-DEBO2-V2-10-2-PI"/>
    <s v="FOB"/>
    <s v="ZHUHAI, CHINA"/>
    <x v="0"/>
    <s v="PENDING"/>
    <x v="0"/>
    <x v="0"/>
    <s v="OFFSHORE OIL ENGINEERING CO. ,LTD."/>
    <s v="GAC"/>
    <s v="DE BO2"/>
    <s v="RAS LAFAN PORT"/>
    <s v="PENDING"/>
    <s v="GAC-QATAR"/>
    <x v="322"/>
    <s v="COOEC VSL"/>
    <s v="NA"/>
    <n v="1194"/>
    <n v="3600"/>
    <s v="PIECES"/>
    <n v="15.667999999999999"/>
    <s v="POWER CABLE, HYDRAULIC OIL, DRUMS, CABLES"/>
    <s v="YES"/>
    <s v="SCN-ISND-DEBO2-V2-10-2-PI"/>
    <s v="GC21110900"/>
    <s v="TBA"/>
    <s v="35 PACKAGES (10 WOODEN PALLETS+3 WOODEN BOXES+1 BUNDLE+17 LOOSE+3 CARTON BOX+1 PLASTIC BOX)"/>
    <s v="CNY"/>
    <n v="153871.03"/>
    <s v="COOEC-QATAR"/>
    <s v="NA"/>
    <s v="NA"/>
    <n v="24"/>
    <d v="2026-09-20T00:00:00"/>
    <x v="2"/>
    <x v="16"/>
    <m/>
    <m/>
    <n v="0"/>
    <m/>
    <n v="0"/>
    <n v="0"/>
    <n v="0"/>
    <n v="0"/>
    <m/>
    <x v="7"/>
    <m/>
    <m/>
    <m/>
    <m/>
    <x v="2"/>
    <x v="10"/>
    <x v="3"/>
  </r>
  <r>
    <n v="738"/>
    <s v="SCN-ISND-DEBO2-V2-11-PI"/>
    <s v="FOB"/>
    <s v="ZHUHAI, CHINA"/>
    <x v="0"/>
    <s v="PENDING"/>
    <x v="0"/>
    <x v="0"/>
    <s v="OFFSHORE OIL ENGINEERING CO. ,LTD."/>
    <s v="GAC"/>
    <s v="DE BO2"/>
    <s v="RAS LAFAN PORT"/>
    <s v="PENDING"/>
    <s v="GAC-QATAR"/>
    <x v="322"/>
    <s v="COOEC VSL"/>
    <s v="NA"/>
    <n v="24"/>
    <n v="4871"/>
    <s v="DRUMS"/>
    <n v="8.2350719999999988"/>
    <s v="FIRST FIL OIL"/>
    <s v="YES"/>
    <s v="SCN-ISND-DEBO2-V2-11-PI"/>
    <s v="GC21110900"/>
    <s v="TBA"/>
    <s v="24 WOODEN PACKAGES"/>
    <s v="CNY"/>
    <n v="29345.200000000001"/>
    <s v="COOEC-QATAR"/>
    <s v="NA"/>
    <s v="NA"/>
    <n v="24"/>
    <d v="2026-09-20T00:00:00"/>
    <x v="2"/>
    <x v="16"/>
    <m/>
    <m/>
    <n v="0"/>
    <m/>
    <n v="0"/>
    <n v="0"/>
    <n v="0"/>
    <n v="0"/>
    <m/>
    <x v="7"/>
    <m/>
    <m/>
    <m/>
    <m/>
    <x v="2"/>
    <x v="10"/>
    <x v="3"/>
  </r>
  <r>
    <n v="739"/>
    <s v="SCN-ISND-DEBO2-V2-13-PI"/>
    <s v="CIF"/>
    <s v="ZHUHAI, CHINA"/>
    <x v="0"/>
    <s v="PENDING"/>
    <x v="0"/>
    <x v="0"/>
    <s v="OFFSHORE OIL ENGINEERING CO. ,LTD."/>
    <s v="GAC"/>
    <s v="DE BO2"/>
    <s v="RAS LAFAN PORT"/>
    <s v="PENDING"/>
    <s v="GAC-QATAR"/>
    <x v="322"/>
    <s v="COOEC VSL"/>
    <s v="NA"/>
    <n v="1"/>
    <n v="49209.680000000022"/>
    <s v="SET"/>
    <n v="112.33000000000003"/>
    <s v="CONTROLLING MANIFOLD ASSEMBLY OF REST 11 WELLS"/>
    <s v="YES"/>
    <s v="SCN-ISND-DEBO2-V2-13-PI"/>
    <s v="GC21110900"/>
    <s v="TBA"/>
    <s v="62 PACKAGES (42 BOXES + 20 PALLETS)"/>
    <s v="USD"/>
    <n v="1910700.04"/>
    <s v="COOEC-QATAR"/>
    <s v="NA"/>
    <s v="NA"/>
    <n v="24"/>
    <d v="2026-09-20T00:00:00"/>
    <x v="2"/>
    <x v="16"/>
    <m/>
    <m/>
    <n v="0"/>
    <m/>
    <n v="0"/>
    <n v="0"/>
    <n v="0"/>
    <n v="0"/>
    <m/>
    <x v="7"/>
    <m/>
    <m/>
    <m/>
    <m/>
    <x v="2"/>
    <x v="10"/>
    <x v="3"/>
  </r>
  <r>
    <n v="740"/>
    <s v="SCN-ISND-DEBO2-V2-14-PI"/>
    <s v="FOB"/>
    <s v="ZHUHAI, CHINA"/>
    <x v="0"/>
    <s v="PENDING"/>
    <x v="0"/>
    <x v="0"/>
    <s v="OFFSHORE OIL ENGINEERING CO. ,LTD."/>
    <s v="GAC"/>
    <s v="DE BO2"/>
    <s v="RAS LAFAN PORT"/>
    <s v="PENDING"/>
    <s v="GAC-QATAR"/>
    <x v="322"/>
    <s v="COOEC VSL"/>
    <s v="NA"/>
    <n v="21"/>
    <n v="2153"/>
    <s v="SET"/>
    <n v="2.7119999999999997"/>
    <s v="BALL VALVE"/>
    <s v="YES"/>
    <s v="SCN-ISND-DEBO2-V2-14-PI"/>
    <s v="GC21110900"/>
    <s v="TBA"/>
    <s v="8 PLY WOOD BOXES"/>
    <s v="CNY"/>
    <n v="507728.21"/>
    <s v="COOEC-QATAR"/>
    <s v="NA"/>
    <s v="NA"/>
    <n v="24"/>
    <d v="2026-09-20T00:00:00"/>
    <x v="2"/>
    <x v="16"/>
    <m/>
    <m/>
    <n v="0"/>
    <m/>
    <n v="0"/>
    <n v="0"/>
    <n v="0"/>
    <n v="0"/>
    <m/>
    <x v="7"/>
    <m/>
    <m/>
    <m/>
    <m/>
    <x v="2"/>
    <x v="10"/>
    <x v="3"/>
  </r>
  <r>
    <n v="741"/>
    <s v="SCN-ISND-DEBO2-V2-15-PI"/>
    <s v="FOB"/>
    <s v="ZHUHAI, CHINA"/>
    <x v="0"/>
    <s v="PENDING"/>
    <x v="0"/>
    <x v="0"/>
    <s v="OFFSHORE OIL ENGINEERING CO. ,LTD."/>
    <s v="GAC"/>
    <s v="DE BO2"/>
    <s v="RAS LAFAN PORT"/>
    <s v="PENDING"/>
    <s v="GAC-QATAR"/>
    <x v="322"/>
    <s v="COOEC VSL"/>
    <s v="NA"/>
    <n v="5"/>
    <n v="678"/>
    <s v="SET"/>
    <n v="0.67600000000000005"/>
    <s v="CHECK VALVE, GLOBE VALVE,"/>
    <s v="YES"/>
    <s v="SCN-ISND-DEBO2-V2-15-PI"/>
    <s v="GC21110900"/>
    <s v="TBA"/>
    <s v="2 PLY WOOD BOXES"/>
    <s v="CNY"/>
    <n v="131419"/>
    <s v="COOEC-QATAR"/>
    <s v="NA"/>
    <s v="NA"/>
    <n v="24"/>
    <d v="2026-09-20T00:00:00"/>
    <x v="2"/>
    <x v="16"/>
    <m/>
    <m/>
    <n v="0"/>
    <m/>
    <n v="0"/>
    <n v="0"/>
    <n v="0"/>
    <n v="0"/>
    <m/>
    <x v="7"/>
    <m/>
    <m/>
    <m/>
    <m/>
    <x v="2"/>
    <x v="10"/>
    <x v="3"/>
  </r>
  <r>
    <n v="742"/>
    <s v="SCN-ISND-DEBO2-V2-16-PI"/>
    <s v="FOB"/>
    <s v="ZHUHAI, CHINA"/>
    <x v="0"/>
    <s v="PENDING"/>
    <x v="0"/>
    <x v="0"/>
    <s v="OFFSHORE OIL ENGINEERING CO. ,LTD."/>
    <s v="GAC"/>
    <s v="DE BO2"/>
    <s v="RAS LAFAN PORT"/>
    <s v="PENDING"/>
    <s v="GAC-QATAR"/>
    <x v="322"/>
    <s v="COOEC VSL"/>
    <s v="NA"/>
    <n v="14"/>
    <n v="240"/>
    <s v="SET"/>
    <n v="0.73899999999999999"/>
    <s v="BALL VALVE, FLOATING BALL"/>
    <s v="YES"/>
    <s v="SCN-ISND-DEBO2-V2-16-PI"/>
    <s v="GC21110900"/>
    <s v="TBA"/>
    <s v="2 PLY WOOD BOXES"/>
    <s v="CNY"/>
    <n v="432752.71"/>
    <s v="COOEC-QATAR"/>
    <s v="NA"/>
    <s v="NA"/>
    <n v="24"/>
    <d v="2026-09-20T00:00:00"/>
    <x v="2"/>
    <x v="16"/>
    <m/>
    <m/>
    <n v="0"/>
    <m/>
    <n v="0"/>
    <n v="0"/>
    <n v="0"/>
    <n v="0"/>
    <m/>
    <x v="7"/>
    <m/>
    <m/>
    <m/>
    <m/>
    <x v="2"/>
    <x v="10"/>
    <x v="3"/>
  </r>
  <r>
    <n v="743"/>
    <s v="SCN-ISND-DEBO2-V2-18-TI"/>
    <s v="FOB"/>
    <s v="ZHUHAI, CHINA"/>
    <x v="0"/>
    <s v="PENDING"/>
    <x v="1"/>
    <x v="0"/>
    <s v="OFFSHORE OIL ENGINEERING CO. ,LTD."/>
    <s v="GAC"/>
    <s v="DE BO2"/>
    <s v="RAS LAFAN PORT"/>
    <s v="PENDING"/>
    <s v="GAC-QATAR"/>
    <x v="322"/>
    <s v="COOEC VSL"/>
    <s v="NA"/>
    <n v="14"/>
    <n v="86"/>
    <s v="SET"/>
    <n v="0.76800000000000002"/>
    <s v="UT EQUIPMENT, UT CALICRATION BLOCK, MT EQUIPMENT"/>
    <s v="NO"/>
    <s v="SCN-ISND-DEBO2-V2-18-TI"/>
    <s v="GC21110900"/>
    <s v="TBA"/>
    <s v="1 WOODEN BOX"/>
    <s v="CNY"/>
    <n v="136400"/>
    <s v="COOEC-QATAR"/>
    <s v="NA"/>
    <s v="NA"/>
    <n v="24"/>
    <d v="2026-09-20T00:00:00"/>
    <x v="2"/>
    <x v="16"/>
    <m/>
    <m/>
    <n v="0"/>
    <m/>
    <n v="0"/>
    <n v="0"/>
    <n v="0"/>
    <n v="0"/>
    <m/>
    <x v="7"/>
    <m/>
    <m/>
    <m/>
    <m/>
    <x v="2"/>
    <x v="10"/>
    <x v="3"/>
  </r>
  <r>
    <n v="744"/>
    <s v="SCN-ISND-DEBO2-V2-19-TI"/>
    <s v="FOB"/>
    <s v="ZHUHAI, CHINA"/>
    <x v="0"/>
    <s v="PENDING"/>
    <x v="1"/>
    <x v="0"/>
    <s v="OFFSHORE OIL ENGINEERING CO. ,LTD."/>
    <s v="GAC"/>
    <s v="DE BO2"/>
    <s v="RAS LAFAN PORT"/>
    <s v="PENDING"/>
    <s v="GAC-QATAR"/>
    <x v="322"/>
    <s v="COOEC VSL"/>
    <s v="NA"/>
    <n v="2"/>
    <n v="65"/>
    <s v="SET"/>
    <n v="0.84"/>
    <s v="FIBER LASER MARKING MACHINE, DESKTOP MICROCOMPUTER"/>
    <s v="NO"/>
    <s v="SCN-ISND-DEBO2-V2-19-TI"/>
    <s v="GC21110900"/>
    <s v="TBA"/>
    <s v="1 WOODEN BOX"/>
    <s v="CNY"/>
    <n v="50000"/>
    <s v="COOEC-QATAR"/>
    <s v="NA"/>
    <s v="NA"/>
    <n v="24"/>
    <d v="2026-09-20T00:00:00"/>
    <x v="2"/>
    <x v="16"/>
    <m/>
    <m/>
    <n v="0"/>
    <m/>
    <n v="0"/>
    <n v="0"/>
    <n v="0"/>
    <n v="0"/>
    <m/>
    <x v="7"/>
    <m/>
    <m/>
    <m/>
    <m/>
    <x v="2"/>
    <x v="10"/>
    <x v="3"/>
  </r>
  <r>
    <n v="745"/>
    <s v="SCN-ISND-DEBO2-V2-21-PI"/>
    <s v="FOB"/>
    <s v="ZHUHAI, CHINA"/>
    <x v="0"/>
    <s v="PENDING"/>
    <x v="0"/>
    <x v="0"/>
    <s v="OFFSHORE OIL ENGINEERING CO. ,LTD."/>
    <s v="GAC"/>
    <s v="DE BO2"/>
    <s v="RAS LAFAN PORT"/>
    <s v="PENDING"/>
    <s v="GAC-QATAR"/>
    <x v="322"/>
    <s v="COOEC VSL"/>
    <s v="NA"/>
    <n v="92"/>
    <n v="111"/>
    <s v="SET"/>
    <n v="0.56000000000000005"/>
    <s v="RETRIEVER, SERVICE VALVE, SOLID PLUG"/>
    <s v="YES"/>
    <s v="SCN-ISND-DEBO2-V2-21-PI"/>
    <s v="GC21110900"/>
    <s v="TBA"/>
    <s v="1 WOODEN BOX"/>
    <s v="USD"/>
    <n v="49910"/>
    <s v="COOEC-QATAR"/>
    <s v="NA"/>
    <s v="NA"/>
    <n v="24"/>
    <d v="2026-09-20T00:00:00"/>
    <x v="2"/>
    <x v="16"/>
    <m/>
    <m/>
    <n v="0"/>
    <m/>
    <n v="0"/>
    <n v="0"/>
    <n v="0"/>
    <n v="0"/>
    <m/>
    <x v="7"/>
    <m/>
    <m/>
    <m/>
    <m/>
    <x v="2"/>
    <x v="10"/>
    <x v="3"/>
  </r>
  <r>
    <n v="746"/>
    <s v="SCN-ISND-DEBO2-V2-22-PI"/>
    <s v="FOB"/>
    <s v="ZHUHAI, CHINA"/>
    <x v="0"/>
    <s v="PENDING"/>
    <x v="0"/>
    <x v="0"/>
    <s v="OFFSHORE OIL ENGINEERING CO. ,LTD."/>
    <s v="GAC"/>
    <s v="DE BO2"/>
    <s v="RAS LAFAN PORT"/>
    <s v="PENDING"/>
    <s v="GAC-QATAR"/>
    <x v="322"/>
    <s v="COOEC VSL"/>
    <s v="NA"/>
    <n v="5"/>
    <n v="510"/>
    <s v="SET"/>
    <n v="1.28"/>
    <s v="BARTEC /EJB31X TELEPHONE SS316L JUNCTION BOX EXD IP6"/>
    <s v="YES"/>
    <s v="SCN-ISND-DEBO2-V2-22-PI"/>
    <s v="GC21110900"/>
    <s v="TBA"/>
    <s v="2 WOODEN CRATES"/>
    <s v="USD"/>
    <n v="131438.95000000001"/>
    <s v="COOEC-QATAR"/>
    <s v="NA"/>
    <s v="NA"/>
    <n v="24"/>
    <d v="2026-09-20T00:00:00"/>
    <x v="2"/>
    <x v="16"/>
    <m/>
    <m/>
    <n v="0"/>
    <m/>
    <n v="0"/>
    <n v="0"/>
    <n v="0"/>
    <n v="0"/>
    <m/>
    <x v="7"/>
    <m/>
    <m/>
    <m/>
    <m/>
    <x v="2"/>
    <x v="10"/>
    <x v="3"/>
  </r>
  <r>
    <n v="747"/>
    <s v="SCN-ISND-DEBO2-V2-24-PI"/>
    <s v="FOB"/>
    <s v="ZHUHAI, CHINA"/>
    <x v="0"/>
    <s v="PENDING"/>
    <x v="0"/>
    <x v="0"/>
    <s v="OFFSHORE OIL ENGINEERING CO. ,LTD."/>
    <s v="GAC"/>
    <s v="DE BO2"/>
    <s v="RAS LAFAN PORT"/>
    <s v="PENDING"/>
    <s v="GAC-QATAR"/>
    <x v="322"/>
    <s v="COOEC VSL"/>
    <s v="NA"/>
    <n v="4"/>
    <n v="622346"/>
    <s v="PIECES"/>
    <n v="1143.7510000000002"/>
    <s v="UMBILICAL REELS"/>
    <s v="YES"/>
    <s v="SCN-ISND-DEBO2-V2-24-PI"/>
    <s v="GC21110900"/>
    <s v="TBA"/>
    <s v="4 REELS"/>
    <s v="GBP"/>
    <n v="9983354.6799999997"/>
    <s v="COOEC-QATAR"/>
    <s v="NA"/>
    <s v="NA"/>
    <n v="24"/>
    <d v="2026-09-20T00:00:00"/>
    <x v="2"/>
    <x v="16"/>
    <m/>
    <m/>
    <n v="0"/>
    <m/>
    <n v="0"/>
    <n v="0"/>
    <n v="0"/>
    <n v="0"/>
    <m/>
    <x v="7"/>
    <m/>
    <m/>
    <m/>
    <m/>
    <x v="2"/>
    <x v="10"/>
    <x v="3"/>
  </r>
  <r>
    <n v="748"/>
    <s v="SCN-ISND-DEBO2-V2-25-PI"/>
    <s v="FOB"/>
    <s v="ZHUHAI, CHINA"/>
    <x v="0"/>
    <s v="PENDING"/>
    <x v="0"/>
    <x v="0"/>
    <s v="OFFSHORE OIL ENGINEERING CO. ,LTD."/>
    <s v="GAC"/>
    <s v="DE BO2"/>
    <s v="RAS LAFAN PORT"/>
    <s v="PENDING"/>
    <s v="GAC-QATAR"/>
    <x v="322"/>
    <s v="COOEC VSL"/>
    <s v="NA"/>
    <n v="1"/>
    <n v="4740"/>
    <s v="SET"/>
    <n v="7.31"/>
    <s v="LIFTING BEAMS (ACCESSORIES FOR REELS)"/>
    <s v="YES"/>
    <s v="SCN-ISND-DEBO2-V2-25-PI"/>
    <s v="GC21110900"/>
    <s v="TBA"/>
    <s v="4 REELS"/>
    <s v="GBP"/>
    <n v="2000"/>
    <s v="COOEC-QATAR"/>
    <s v="NA"/>
    <s v="NA"/>
    <n v="24"/>
    <d v="2026-09-20T00:00:00"/>
    <x v="2"/>
    <x v="16"/>
    <m/>
    <m/>
    <n v="0"/>
    <m/>
    <n v="0"/>
    <n v="0"/>
    <n v="0"/>
    <n v="0"/>
    <m/>
    <x v="7"/>
    <m/>
    <m/>
    <m/>
    <m/>
    <x v="2"/>
    <x v="10"/>
    <x v="3"/>
  </r>
  <r>
    <n v="749"/>
    <s v="SCN-RUYA09-HYSY698-07-QQ"/>
    <s v="DDP"/>
    <s v="DOHA-QATAR"/>
    <x v="1"/>
    <s v="DN-000015887"/>
    <x v="0"/>
    <x v="2"/>
    <s v="WILHELMSEN/ANGLO-EASTERN"/>
    <s v="SEVENSEAS "/>
    <s v="NA"/>
    <s v="DOHA-QATAR"/>
    <s v="NA"/>
    <s v="GAC-QATAR"/>
    <x v="323"/>
    <s v="ROAD"/>
    <s v="ROAD"/>
    <n v="2"/>
    <n v="10"/>
    <s v="DRUMS"/>
    <n v="0.93100000000000005"/>
    <s v="LUBE OIL FOR BOW AND STERN"/>
    <s v="NO"/>
    <s v="DN-000015887"/>
    <s v="HDW-HY8-2026-2723-1"/>
    <s v="GAC_CHEM_WUK"/>
    <s v="1 PALLET_CHEMICAL STORAGE (GAC JOB# 525000768)"/>
    <s v="USD"/>
    <n v="0"/>
    <s v="COOEC-QATAR"/>
    <s v="NA"/>
    <s v="NA"/>
    <n v="-29"/>
    <d v="2026-07-29T00:00:00"/>
    <x v="0"/>
    <x v="9"/>
    <d v="2026-07-29T00:00:00"/>
    <m/>
    <n v="0"/>
    <m/>
    <n v="0"/>
    <n v="0"/>
    <n v="0"/>
    <n v="0"/>
    <m/>
    <x v="7"/>
    <m/>
    <m/>
    <m/>
    <m/>
    <x v="2"/>
    <x v="8"/>
    <x v="8"/>
  </r>
  <r>
    <n v="750"/>
    <s v="SCN-RUYA09-HYSY698-08-CQ"/>
    <s v="DDP"/>
    <s v="DOHA-QATAR"/>
    <x v="1"/>
    <s v="874653280030"/>
    <x v="0"/>
    <x v="2"/>
    <s v="OFFSHORE OIL ENGINEERING CO. ,LTD"/>
    <s v="DHL"/>
    <s v="COURIER"/>
    <s v="DOHA-QATAR"/>
    <s v="COURIER"/>
    <s v="GAC-QATAR"/>
    <x v="324"/>
    <s v="ROAD"/>
    <s v="ROAD"/>
    <n v="1"/>
    <n v="10"/>
    <s v="DRUMS"/>
    <n v="0.2"/>
    <s v="MSA SAFETY HELMETS"/>
    <s v="NO"/>
    <s v="874653280030"/>
    <m/>
    <s v="GAC_WH (ST.24)"/>
    <s v="01 BOX_(GAC JOB# 511120570)"/>
    <s v="CNY"/>
    <n v="50"/>
    <s v="COOEC-QATAR"/>
    <s v="NA"/>
    <s v="NA"/>
    <n v="-25"/>
    <d v="2026-08-02T00:00:00"/>
    <x v="0"/>
    <x v="4"/>
    <d v="2026-08-02T00:00:00"/>
    <m/>
    <n v="0"/>
    <m/>
    <n v="0"/>
    <n v="0"/>
    <n v="0"/>
    <n v="0"/>
    <m/>
    <x v="7"/>
    <m/>
    <m/>
    <m/>
    <m/>
    <x v="2"/>
    <x v="9"/>
    <x v="8"/>
  </r>
  <r>
    <n v="751"/>
    <s v="SCN-RUYA09-HYSY698-09-CQ"/>
    <s v="DDP"/>
    <s v="DOHA-QATAR"/>
    <x v="1"/>
    <s v="874653280040"/>
    <x v="0"/>
    <x v="2"/>
    <s v="OFFSHORE OIL ENGINEERING CO. ,LTD"/>
    <s v="DHL"/>
    <s v="COURIER"/>
    <s v="DOHA-QATAR"/>
    <s v="COURIER"/>
    <s v="GAC-QATAR"/>
    <x v="324"/>
    <s v="ROAD"/>
    <s v="ROAD"/>
    <n v="1"/>
    <n v="10"/>
    <s v="DRUMS"/>
    <n v="0.2"/>
    <s v="MSA SAFETY HELMETS"/>
    <s v="NO"/>
    <s v="874653280040"/>
    <m/>
    <s v="GAC_WH (ST.24)"/>
    <s v="01 BOX_(GAC JOB# 511120571)"/>
    <s v="CNY"/>
    <n v="50"/>
    <s v="COOEC-QATAR"/>
    <s v="NA"/>
    <s v="NA"/>
    <n v="-25"/>
    <d v="2026-08-02T00:00:00"/>
    <x v="0"/>
    <x v="4"/>
    <d v="2026-08-02T00:00:00"/>
    <m/>
    <n v="0"/>
    <m/>
    <n v="0"/>
    <n v="0"/>
    <n v="0"/>
    <n v="0"/>
    <m/>
    <x v="7"/>
    <m/>
    <m/>
    <m/>
    <m/>
    <x v="2"/>
    <x v="9"/>
    <x v="8"/>
  </r>
  <r>
    <n v="752"/>
    <s v="SCN-RUYA09-HYSY201-SP-01A-CQ"/>
    <s v="DDP"/>
    <s v="DOHA-QATAR"/>
    <x v="1"/>
    <s v="874653280029"/>
    <x v="0"/>
    <x v="2"/>
    <s v="OFFSHORE OIL ENGINEERING CO. ,LTD"/>
    <s v="DHL"/>
    <s v="COURIER"/>
    <s v="DOHA-QATAR"/>
    <s v="COURIER"/>
    <s v="GAC-QATAR"/>
    <x v="324"/>
    <s v="ROAD"/>
    <s v="ROAD"/>
    <n v="1"/>
    <n v="10"/>
    <s v="DRUMS"/>
    <n v="0.2"/>
    <s v="ACCESSORIES"/>
    <s v="NO"/>
    <s v="874653280029"/>
    <m/>
    <s v="GAC_WH (ST.24)"/>
    <s v="01 BOX_(GAC JOB# 511120568)"/>
    <s v="CNY"/>
    <n v="580"/>
    <s v="COOEC-QATAR"/>
    <s v="NA"/>
    <s v="NA"/>
    <n v="-25"/>
    <d v="2026-08-02T00:00:00"/>
    <x v="0"/>
    <x v="4"/>
    <d v="2026-08-02T00:00:00"/>
    <m/>
    <n v="0"/>
    <m/>
    <n v="0"/>
    <n v="0"/>
    <n v="0"/>
    <n v="0"/>
    <m/>
    <x v="7"/>
    <m/>
    <m/>
    <m/>
    <m/>
    <x v="2"/>
    <x v="9"/>
    <x v="8"/>
  </r>
  <r>
    <n v="753"/>
    <s v="SCN-RUYA09-HYSY698-10-CQ"/>
    <s v="DDP"/>
    <s v="DOHA-QATAR"/>
    <x v="1"/>
    <n v="9860873610"/>
    <x v="0"/>
    <x v="2"/>
    <s v="SYNOMAC MARINE ENGINEERING CO., LIMITED"/>
    <s v="DHL"/>
    <s v="COURIER"/>
    <s v="DOHA-QATAR"/>
    <s v="COURIER"/>
    <s v="GAC-QATAR"/>
    <x v="325"/>
    <s v="ROAD"/>
    <s v="ROAD"/>
    <n v="3"/>
    <n v="10"/>
    <s v="DRUMS"/>
    <n v="0.2"/>
    <s v="SHAFT SREAL HS8413 91 00 90"/>
    <s v="NO"/>
    <s v="NMC-20260730001"/>
    <s v="HDW-HY8-2026-2705-1"/>
    <s v="GAC_WH (ST.24)"/>
    <s v="01 BOX_(GAC JOB# 511120568)"/>
    <s v="USD"/>
    <n v="60"/>
    <s v="GULF AGENCY QATAR WLL"/>
    <s v="NA"/>
    <s v="NA"/>
    <n v="-24"/>
    <d v="2026-08-03T00:00:00"/>
    <x v="0"/>
    <x v="4"/>
    <d v="2026-08-03T00:00:00"/>
    <m/>
    <n v="0"/>
    <m/>
    <n v="0"/>
    <n v="0"/>
    <n v="0"/>
    <n v="0"/>
    <m/>
    <x v="7"/>
    <m/>
    <m/>
    <m/>
    <m/>
    <x v="2"/>
    <x v="9"/>
    <x v="8"/>
  </r>
  <r>
    <n v="754"/>
    <s v="SCN-ISND-0498R-QQ-08"/>
    <s v="CIF"/>
    <s v="DOHA-QATAR"/>
    <x v="0"/>
    <s v="FDO-0726-049-SN"/>
    <x v="0"/>
    <x v="2"/>
    <s v="FRANKLIN OFFSHORE QATAR WLL"/>
    <s v="NA"/>
    <s v="BY ROAD"/>
    <s v="NA"/>
    <s v="ROAD"/>
    <s v="GAC-QATAR"/>
    <x v="314"/>
    <s v="ROAD"/>
    <s v="ROAD"/>
    <n v="156"/>
    <n v="200"/>
    <s v="Box"/>
    <n v="0.86399999999999999"/>
    <s v="PAINT SCRAPPER 2&quot; FLAPPER DISC"/>
    <s v="NO"/>
    <s v="FDO-0726-048-SN"/>
    <s v="PO-ISND52-BF-LM-0020-01"/>
    <s v="GAC_WH (ST.24)"/>
    <s v="1 PALLETENTS (GAC JOB # 511120759)"/>
    <s v="QAR"/>
    <n v="0"/>
    <s v="COOEC-QATAR"/>
    <s v="NA"/>
    <s v="NA"/>
    <n v="-23"/>
    <d v="2026-08-04T00:00:00"/>
    <x v="0"/>
    <x v="4"/>
    <d v="2026-08-04T00:00:00"/>
    <m/>
    <n v="0"/>
    <m/>
    <n v="0"/>
    <n v="0"/>
    <n v="0"/>
    <n v="0"/>
    <m/>
    <x v="7"/>
    <m/>
    <m/>
    <m/>
    <m/>
    <x v="2"/>
    <x v="9"/>
    <x v="8"/>
  </r>
  <r>
    <n v="755"/>
    <s v="SCN-RUYA09-HYSY698-11-QQ"/>
    <s v="DDP"/>
    <s v="DOHA-QATAR"/>
    <x v="1"/>
    <n v="39888308"/>
    <x v="0"/>
    <x v="2"/>
    <s v="TEYSEER MOTORS"/>
    <s v="NA"/>
    <s v="NA"/>
    <s v="DOHA-QATAR"/>
    <s v="ROAD"/>
    <s v="GAC-QATAR"/>
    <x v="325"/>
    <s v="ROAD"/>
    <s v="ROAD"/>
    <n v="25"/>
    <n v="5200"/>
    <s v="DRUMS"/>
    <n v="7.4"/>
    <s v="MOBILGARD412 208L"/>
    <s v="NO"/>
    <s v="52062211175"/>
    <n v="23038234452"/>
    <s v="GAC_CHEM_WUK"/>
    <s v="7 PALLETS_(GAC JOB# 525000783)"/>
    <s v="QAR"/>
    <n v="60"/>
    <s v="COOEC-QATAR"/>
    <s v="NA"/>
    <s v="NA"/>
    <n v="-24"/>
    <d v="2026-08-03T00:00:00"/>
    <x v="0"/>
    <x v="9"/>
    <d v="2026-08-03T00:00:00"/>
    <m/>
    <n v="0"/>
    <m/>
    <n v="0"/>
    <n v="0"/>
    <n v="0"/>
    <n v="0"/>
    <m/>
    <x v="7"/>
    <m/>
    <m/>
    <m/>
    <m/>
    <x v="2"/>
    <x v="9"/>
    <x v="8"/>
  </r>
  <r>
    <n v="756"/>
    <s v="SCN-RUYA09-HYSY698-12-QQ"/>
    <s v="DDP"/>
    <s v="DOHA-QATAR"/>
    <x v="1"/>
    <s v="QA2605150083S"/>
    <x v="0"/>
    <x v="2"/>
    <s v="MAN SANG CHINA CO.,LTD/D.H.EASY TRADING"/>
    <s v="NA"/>
    <s v="NA"/>
    <s v="DOHA-QATAR"/>
    <s v="ROAD"/>
    <s v="GAC-QATAR"/>
    <x v="326"/>
    <s v="ROAD"/>
    <s v="ROAD"/>
    <n v="1"/>
    <n v="52"/>
    <s v="PALLET"/>
    <n v="0.56499999999999995"/>
    <s v="QA2605150083S"/>
    <s v="NO"/>
    <s v="174117"/>
    <s v="JOB # 5584"/>
    <s v="GAC_WH (ST.24)"/>
    <s v="1 PALLET_(GAC JOB# 511120966)"/>
    <s v="QAR"/>
    <n v="0"/>
    <s v="GULF AGENCY QATAR WLL"/>
    <s v="NA"/>
    <s v="NA"/>
    <n v="-21"/>
    <d v="2026-08-06T00:00:00"/>
    <x v="0"/>
    <x v="4"/>
    <d v="2026-08-06T00:00:00"/>
    <m/>
    <n v="0"/>
    <m/>
    <n v="0"/>
    <n v="0"/>
    <n v="0"/>
    <n v="0"/>
    <m/>
    <x v="7"/>
    <m/>
    <m/>
    <m/>
    <m/>
    <x v="2"/>
    <x v="9"/>
    <x v="8"/>
  </r>
  <r>
    <n v="757"/>
    <s v="SCN-RUYA09-HYSY698-13-QQ"/>
    <s v="DDP"/>
    <s v="DOHA-QATAR"/>
    <x v="1"/>
    <s v="QA2605150083S-1 TO 6"/>
    <x v="0"/>
    <x v="2"/>
    <s v="MAN SANG CHINA CO.,LTD/D.H.EASY TRADING"/>
    <s v="NA"/>
    <s v="NA"/>
    <s v="DOHA-QATAR"/>
    <s v="ROAD"/>
    <s v="GAC-QATAR"/>
    <x v="326"/>
    <s v="ROAD"/>
    <s v="ROAD"/>
    <n v="6"/>
    <n v="1723"/>
    <s v="PALLET"/>
    <n v="11.67"/>
    <s v="QA2605150083S-1 TO 6"/>
    <s v="NO"/>
    <s v="174117"/>
    <s v="JOB # 5584"/>
    <s v="GAC_WH (ST.24)"/>
    <s v="6 PALLETS_(GAC JOB# 511120969)"/>
    <s v="QAR"/>
    <n v="0"/>
    <s v="GULF AGENCY QATAR WLL"/>
    <s v="NA"/>
    <s v="NA"/>
    <n v="-21"/>
    <d v="2026-08-06T00:00:00"/>
    <x v="0"/>
    <x v="4"/>
    <d v="2026-08-06T00:00:00"/>
    <m/>
    <n v="0"/>
    <m/>
    <n v="0"/>
    <n v="0"/>
    <n v="0"/>
    <n v="0"/>
    <m/>
    <x v="7"/>
    <m/>
    <m/>
    <m/>
    <m/>
    <x v="2"/>
    <x v="9"/>
    <x v="8"/>
  </r>
  <r>
    <n v="758"/>
    <s v="SCN-ISND-0498R-QQ-09"/>
    <s v="CIF"/>
    <s v="DOHA-QATAR"/>
    <x v="0"/>
    <s v="FDO-0726-049B-SN"/>
    <x v="0"/>
    <x v="2"/>
    <s v="FRANKLIN OFFSHORE QATAR WLL"/>
    <s v="NA"/>
    <s v="BY ROAD"/>
    <s v="NA"/>
    <s v="ROAD"/>
    <s v="GAC-QATAR"/>
    <x v="327"/>
    <s v="ROAD"/>
    <s v="ROAD"/>
    <n v="20"/>
    <n v="100"/>
    <s v="SET"/>
    <n v="0.86399999999999999"/>
    <s v="MANUAL CHAIN BLOCKS- 1 TON, 3 TON"/>
    <s v="NO"/>
    <s v="FDO-0726-049B-SN"/>
    <s v="PO-ISND52-BF-LM-0020-01"/>
    <s v="GAC_WH (ST.24)"/>
    <s v="1 PALLET  (GAC JOB # 511121343)"/>
    <s v="QAR"/>
    <n v="0"/>
    <s v="COOEC-QATAR"/>
    <s v="NA"/>
    <s v="NA"/>
    <n v="-16"/>
    <d v="2026-08-11T00:00:00"/>
    <x v="0"/>
    <x v="4"/>
    <d v="2026-08-11T00:00:00"/>
    <m/>
    <n v="0"/>
    <m/>
    <n v="0"/>
    <n v="0"/>
    <n v="0"/>
    <n v="0"/>
    <m/>
    <x v="7"/>
    <m/>
    <m/>
    <m/>
    <m/>
    <x v="2"/>
    <x v="9"/>
    <x v="8"/>
  </r>
  <r>
    <n v="759"/>
    <s v="SCN-ISND-0500A-CQ"/>
    <s v="FOB"/>
    <s v="SHANGHAI, CHINA"/>
    <x v="0"/>
    <s v="PENDING"/>
    <x v="0"/>
    <x v="1"/>
    <s v="OFFSHORE OIL ENGINEERING CO. ,LTD."/>
    <s v="QA"/>
    <m/>
    <s v="HAMAD AIR PORT"/>
    <m/>
    <s v="GAC-QATAR"/>
    <x v="296"/>
    <s v="AIR FRT"/>
    <s v="AIR FRT"/>
    <n v="51"/>
    <n v="444"/>
    <s v="PIECES"/>
    <n v="0.7"/>
    <s v="CARBON STEEL FLANGE"/>
    <s v="NO"/>
    <s v="SCN-ISND-0500A-CQ"/>
    <s v="NA"/>
    <s v="QSTS"/>
    <s v="1 WOODEN BOX"/>
    <s v="EUR"/>
    <n v="1248.25"/>
    <m/>
    <m/>
    <m/>
    <n v="4"/>
    <d v="2026-08-31T00:00:00"/>
    <x v="2"/>
    <x v="16"/>
    <m/>
    <m/>
    <n v="0"/>
    <m/>
    <n v="0"/>
    <n v="0"/>
    <n v="0"/>
    <n v="0"/>
    <m/>
    <x v="7"/>
    <m/>
    <m/>
    <m/>
    <m/>
    <x v="2"/>
    <x v="9"/>
    <x v="3"/>
  </r>
  <r>
    <n v="760"/>
    <s v="SCN-ISND-TRAN-QSTS-TR-01"/>
    <s v="DDP"/>
    <s v="DOHA-QATAR"/>
    <x v="1"/>
    <s v="DN 216426"/>
    <x v="0"/>
    <x v="2"/>
    <s v="QATAR SHIPYARD"/>
    <s v="NA"/>
    <s v="NA"/>
    <s v="DOHA-QATAR"/>
    <s v="NA"/>
    <s v="GAC-QATAR"/>
    <x v="304"/>
    <s v="ROAD"/>
    <s v="ROAD"/>
    <n v="23"/>
    <n v="6900"/>
    <s v="Box"/>
    <n v="18.28"/>
    <s v="FLANGES, GASKETS, "/>
    <s v="NO"/>
    <s v="VEHICLE 93475 / DN 30676"/>
    <s v="WO-ISND-PO-26-0400"/>
    <s v="GAC_WH (ST.24)"/>
    <s v="23 PALLETS_TRANSFER FROM QSTS  (GAC JOB# 511119196)"/>
    <s v="QAR"/>
    <n v="0"/>
    <s v="COOEC-QATAR"/>
    <s v="NA"/>
    <s v="NA"/>
    <n v="-46"/>
    <d v="2026-07-12T00:00:00"/>
    <x v="0"/>
    <x v="4"/>
    <d v="2026-07-12T00:00:00"/>
    <m/>
    <n v="0"/>
    <m/>
    <n v="0"/>
    <n v="0"/>
    <n v="0"/>
    <n v="0"/>
    <m/>
    <x v="7"/>
    <m/>
    <m/>
    <m/>
    <m/>
    <x v="2"/>
    <x v="8"/>
    <x v="8"/>
  </r>
  <r>
    <n v="761"/>
    <s v="SCN-ISND-TRAN-QSTS-TR-02"/>
    <s v="DDP"/>
    <s v="DOHA-QATAR"/>
    <x v="1"/>
    <s v="DO 30524"/>
    <x v="0"/>
    <x v="2"/>
    <s v="QATAR SHIPYARD"/>
    <s v="NA"/>
    <s v="NA"/>
    <s v="DOHA-QATAR"/>
    <s v="NA"/>
    <s v="GAC-QATAR"/>
    <x v="298"/>
    <s v="ROAD"/>
    <s v="ROAD"/>
    <n v="21"/>
    <n v="6300"/>
    <s v="PALLET"/>
    <n v="20.062999999999999"/>
    <s v="TEST RINGS, FLANGES"/>
    <s v="NO"/>
    <s v="VEHICLE 93185"/>
    <s v="WO-ISND-PO-26-0400"/>
    <s v="GAC_WH (ST.24)"/>
    <s v="21 PALLETS_TRANSFER FROM QSTS  (GAC JOB# 511119421)"/>
    <s v="QAR"/>
    <n v="0"/>
    <s v="COOEC-QATAR"/>
    <s v="NA"/>
    <s v="NA"/>
    <n v="-43"/>
    <d v="2026-07-15T00:00:00"/>
    <x v="0"/>
    <x v="4"/>
    <d v="2026-07-15T00:00:00"/>
    <m/>
    <n v="0"/>
    <m/>
    <n v="0"/>
    <n v="0"/>
    <n v="0"/>
    <n v="0"/>
    <m/>
    <x v="7"/>
    <m/>
    <m/>
    <m/>
    <m/>
    <x v="2"/>
    <x v="8"/>
    <x v="8"/>
  </r>
  <r>
    <n v="762"/>
    <s v="SCN-ISND-TRAN-QSTS-TR-03"/>
    <s v="DDP"/>
    <s v="DOHA-QATAR"/>
    <x v="1"/>
    <s v="DO 30525"/>
    <x v="0"/>
    <x v="2"/>
    <s v="QATAR SHIPYARD"/>
    <s v="NA"/>
    <s v="NA"/>
    <s v="DOHA-QATAR"/>
    <s v="NA"/>
    <s v="GAC-QATAR"/>
    <x v="308"/>
    <s v="ROAD"/>
    <s v="ROAD"/>
    <n v="14"/>
    <n v="4200"/>
    <s v="PALLET"/>
    <n v="11.244999999999999"/>
    <s v="TEST RINGS, FLANGES, BENDS"/>
    <s v="NO"/>
    <s v="VEHICLE 93585"/>
    <s v="WO-ISND-PO-26-0400"/>
    <s v="GAC_WH (ST.24)"/>
    <s v="14 PACKAGES_TRANSFER FROM QSTS  (GAC JOB# 511119500)"/>
    <s v="QAR"/>
    <n v="0"/>
    <s v="COOEC-QATAR"/>
    <s v="NA"/>
    <s v="NA"/>
    <n v="-40"/>
    <d v="2026-07-18T00:00:00"/>
    <x v="0"/>
    <x v="4"/>
    <d v="2026-07-18T00:00:00"/>
    <m/>
    <n v="0"/>
    <m/>
    <n v="0"/>
    <n v="0"/>
    <n v="0"/>
    <n v="0"/>
    <m/>
    <x v="7"/>
    <m/>
    <m/>
    <m/>
    <m/>
    <x v="2"/>
    <x v="8"/>
    <x v="8"/>
  </r>
  <r>
    <n v="763"/>
    <s v="SCN-ISND-0524R-QQ"/>
    <s v="CIF"/>
    <s v="DOHA-QATAR"/>
    <x v="0"/>
    <s v="26 DO 364/365"/>
    <x v="0"/>
    <x v="2"/>
    <s v="NEXT OILFIELD SUPPLY WLL"/>
    <s v="NA"/>
    <s v="BY ROAD"/>
    <s v="NA"/>
    <s v="ROAD"/>
    <s v="GAC-QATAR"/>
    <x v="325"/>
    <s v="ROAD"/>
    <s v="ROAD"/>
    <n v="5"/>
    <n v="75"/>
    <s v="PACKAGES"/>
    <n v="0.2"/>
    <s v="TUBE SMLS, BALL VALVE, ELBOWS"/>
    <s v="NO"/>
    <s v="26 DO 364/365"/>
    <s v="NA"/>
    <s v="GAC_WH (ST.24)"/>
    <s v="5 PACKAGES (GAC JOB # 511120640)"/>
    <s v="QAR"/>
    <n v="0"/>
    <s v="COOEC-QATAR"/>
    <s v="NA"/>
    <s v="NA"/>
    <n v="-24"/>
    <d v="2026-08-03T00:00:00"/>
    <x v="0"/>
    <x v="4"/>
    <d v="2026-08-03T00:00:00"/>
    <m/>
    <n v="0"/>
    <m/>
    <n v="0"/>
    <n v="0"/>
    <n v="0"/>
    <n v="0"/>
    <m/>
    <x v="7"/>
    <m/>
    <m/>
    <m/>
    <m/>
    <x v="2"/>
    <x v="9"/>
    <x v="8"/>
  </r>
  <r>
    <n v="764"/>
    <s v="SCN-ISND-0525R-QQ"/>
    <s v="CIF"/>
    <s v="DOHA-QATAR"/>
    <x v="0"/>
    <s v="DN 19112"/>
    <x v="0"/>
    <x v="2"/>
    <s v="HARBOUR TRADING &amp; TECHNICAL SERVICES W.L.L"/>
    <s v="NA"/>
    <s v="BY ROAD"/>
    <s v="NA"/>
    <s v="ROAD"/>
    <s v="GAC-QATAR"/>
    <x v="314"/>
    <s v="ROAD"/>
    <s v="ROAD"/>
    <n v="260"/>
    <n v="1040"/>
    <s v="PIECES"/>
    <n v="5.9020000000000001"/>
    <s v="POKARI SWEET (ELECTROLYTE DRINK), GATORADE"/>
    <s v="NO"/>
    <s v="DN 19112"/>
    <s v="PO-ISND52-BF-LM-0021"/>
    <s v="GAC_WH (ST.24)"/>
    <s v="5 PACKAGES (GAC JOB # 511120721)"/>
    <s v="QAR"/>
    <n v="0"/>
    <s v="COOEC-QATAR"/>
    <s v="NA"/>
    <s v="NA"/>
    <n v="-23"/>
    <d v="2026-08-04T00:00:00"/>
    <x v="0"/>
    <x v="4"/>
    <d v="2026-08-04T00:00:00"/>
    <m/>
    <n v="0"/>
    <m/>
    <n v="0"/>
    <n v="0"/>
    <n v="0"/>
    <n v="0"/>
    <m/>
    <x v="7"/>
    <m/>
    <m/>
    <m/>
    <m/>
    <x v="2"/>
    <x v="9"/>
    <x v="8"/>
  </r>
  <r>
    <n v="765"/>
    <s v="SCN-ISND-0526A-CQ"/>
    <s v="FOB"/>
    <s v="SHANGHAI, CHINA"/>
    <x v="0"/>
    <s v="PENDING"/>
    <x v="0"/>
    <x v="1"/>
    <s v="OFFSHORE OIL ENGINEERING CO. ,LTD."/>
    <s v="QA"/>
    <m/>
    <s v="HAMAD AIR PORT"/>
    <m/>
    <s v="GAC-QATAR"/>
    <x v="296"/>
    <s v="AIR FRT"/>
    <s v="AIR FRT"/>
    <n v="50"/>
    <n v="1248"/>
    <s v="PIECES"/>
    <n v="5.5"/>
    <s v="PIPE SADDLE"/>
    <s v="YES"/>
    <s v="SCN-ISND-0526A-CQ"/>
    <s v="NA"/>
    <s v="QSTS"/>
    <s v="5 WOODEN BOX"/>
    <s v="EUR"/>
    <n v="58132.2"/>
    <s v="COOEC-QATAR"/>
    <s v="NA"/>
    <s v="NA"/>
    <n v="4"/>
    <d v="2026-08-31T00:00:00"/>
    <x v="2"/>
    <x v="16"/>
    <m/>
    <m/>
    <n v="0"/>
    <m/>
    <n v="0"/>
    <n v="0"/>
    <n v="0"/>
    <n v="0"/>
    <m/>
    <x v="7"/>
    <m/>
    <m/>
    <m/>
    <m/>
    <x v="2"/>
    <x v="9"/>
    <x v="3"/>
  </r>
  <r>
    <n v="766"/>
    <s v="SCN-ISND-0527R-QQ"/>
    <s v="CIF"/>
    <s v="DOHA-QATAR"/>
    <x v="0"/>
    <s v="DN-JHB-007-17"/>
    <x v="0"/>
    <x v="2"/>
    <s v="ENERGY HAB OIL AND GAS SERVICES"/>
    <s v="NA"/>
    <s v="BY ROAD"/>
    <s v="NA"/>
    <s v="ROAD"/>
    <s v="GAC-QATAR"/>
    <x v="327"/>
    <s v="ROAD"/>
    <s v="ROAD"/>
    <n v="52"/>
    <n v="40"/>
    <s v="PIECES"/>
    <n v="0.38400000000000001"/>
    <s v="STICKY HOOKS, LOOPS, HAND GLOVES"/>
    <s v="NO"/>
    <s v="DN-JHB-007-17"/>
    <s v="PS-1"/>
    <s v="GAC_WH (ST.24)"/>
    <s v="1 PALLET (GAC JOB # 511121348)"/>
    <s v="QAR"/>
    <n v="0"/>
    <s v="COOEC-QATAR"/>
    <s v="NA"/>
    <s v="NA"/>
    <n v="-16"/>
    <d v="2026-08-11T00:00:00"/>
    <x v="0"/>
    <x v="4"/>
    <d v="2026-08-11T00:00:00"/>
    <m/>
    <n v="0"/>
    <m/>
    <n v="0"/>
    <n v="0"/>
    <n v="0"/>
    <n v="0"/>
    <m/>
    <x v="7"/>
    <m/>
    <m/>
    <m/>
    <m/>
    <x v="2"/>
    <x v="9"/>
    <x v="8"/>
  </r>
  <r>
    <n v="767"/>
    <s v="SCN-ISND-0528A-CQ"/>
    <s v="FOB"/>
    <s v="SHANGHAI, CHINA"/>
    <x v="0"/>
    <s v="PENDING"/>
    <x v="0"/>
    <x v="1"/>
    <s v="OFFSHORE OIL ENGINEERING CO. ,LTD."/>
    <s v="QA"/>
    <m/>
    <s v="HAMAD AIR PORT"/>
    <m/>
    <s v="GAC-QATAR"/>
    <x v="276"/>
    <s v="AIR FRT"/>
    <s v="AIR FRT"/>
    <m/>
    <n v="1248"/>
    <s v="PIECES"/>
    <m/>
    <s v="PENDING"/>
    <s v="YES"/>
    <s v="SCN-ISND-0528A-CQ"/>
    <s v="NA"/>
    <m/>
    <m/>
    <s v="CNY"/>
    <n v="0"/>
    <s v="COOEC-QATAR"/>
    <s v="NA"/>
    <s v="NA"/>
    <n v="9"/>
    <d v="2026-09-05T00:00:00"/>
    <x v="2"/>
    <x v="16"/>
    <m/>
    <m/>
    <n v="0"/>
    <m/>
    <n v="0"/>
    <n v="0"/>
    <n v="0"/>
    <n v="0"/>
    <m/>
    <x v="7"/>
    <m/>
    <m/>
    <m/>
    <m/>
    <x v="2"/>
    <x v="10"/>
    <x v="3"/>
  </r>
  <r>
    <n v="768"/>
    <s v="SCN-ISND-0529A-CQ"/>
    <s v="FOB"/>
    <s v="SHANGHAI, CHINA"/>
    <x v="0"/>
    <s v="PENDING"/>
    <x v="0"/>
    <x v="1"/>
    <s v="OFFSHORE OIL ENGINEERING CO. ,LTD."/>
    <s v="QA"/>
    <m/>
    <s v="HAMAD AIR PORT"/>
    <m/>
    <s v="GAC-QATAR"/>
    <x v="296"/>
    <s v="AIR FRT"/>
    <s v="AIR FRT"/>
    <n v="29"/>
    <n v="477"/>
    <s v="PIECES"/>
    <n v="3.02"/>
    <s v="FLOOD LIGHTS, EMERGENCY LUMINAIRE LED, FLOURECENT LAMPS"/>
    <s v="YES"/>
    <s v="SCN-ISND-0529A-CQ"/>
    <s v="NA"/>
    <s v="GAC_WH (ST.24)"/>
    <s v="2 WOODEN BOXES (GAC JOB # 5111)"/>
    <s v="EUR"/>
    <n v="17130"/>
    <s v="COOEC-QATAR"/>
    <s v="NA"/>
    <s v="NA"/>
    <n v="4"/>
    <d v="2026-08-31T00:00:00"/>
    <x v="2"/>
    <x v="16"/>
    <m/>
    <m/>
    <n v="0"/>
    <m/>
    <n v="0"/>
    <n v="0"/>
    <n v="0"/>
    <n v="0"/>
    <m/>
    <x v="7"/>
    <m/>
    <m/>
    <m/>
    <m/>
    <x v="2"/>
    <x v="9"/>
    <x v="3"/>
  </r>
  <r>
    <n v="769"/>
    <s v="SCN-ISND-0530R-QQ"/>
    <s v="CIF"/>
    <s v="DOHA-QATAR"/>
    <x v="0"/>
    <s v="DN 19098"/>
    <x v="0"/>
    <x v="2"/>
    <s v="HARBOUR TRADING &amp; TECHNICAL SERVICES W.L.L"/>
    <s v="NA"/>
    <s v="BY ROAD"/>
    <s v="NA"/>
    <s v="ROAD"/>
    <s v="GAC-QATAR"/>
    <x v="328"/>
    <s v="ROAD"/>
    <s v="ROAD"/>
    <n v="2580"/>
    <n v="300"/>
    <s v="PIECES"/>
    <n v="7.27"/>
    <s v="PAINT BRUSHES, TAPES, HOSE WATER, THINNER,ELECTRICAL DRILL HAMMER"/>
    <s v="NO"/>
    <s v="DN 19098"/>
    <s v="PO-ISND52-BF-LM-0020-02"/>
    <s v="GAC_WH (ST.24)"/>
    <s v="3 PALLETS (GAC JOB # 511121486)"/>
    <s v="QAR"/>
    <n v="0"/>
    <s v="COOEC-QATAR"/>
    <s v="NA"/>
    <s v="NA"/>
    <n v="-12"/>
    <d v="2026-08-15T00:00:00"/>
    <x v="0"/>
    <x v="4"/>
    <d v="2026-08-15T00:00:00"/>
    <m/>
    <n v="0"/>
    <m/>
    <n v="0"/>
    <n v="0"/>
    <n v="0"/>
    <n v="0"/>
    <m/>
    <x v="7"/>
    <m/>
    <m/>
    <m/>
    <m/>
    <x v="2"/>
    <x v="9"/>
    <x v="8"/>
  </r>
  <r>
    <n v="770"/>
    <s v="SCN-ISND-0531R-QQ"/>
    <s v="CIF"/>
    <s v="DOHA-QATAR"/>
    <x v="0"/>
    <s v="DN 19199"/>
    <x v="0"/>
    <x v="2"/>
    <s v="HARBOUR TRADING &amp; TECHNICAL SERVICES W.L.L"/>
    <s v="NA"/>
    <s v="BY ROAD"/>
    <s v="NA"/>
    <s v="ROAD"/>
    <s v="GAC-QATAR"/>
    <x v="329"/>
    <s v="ROAD"/>
    <s v="ROAD"/>
    <n v="52"/>
    <n v="150"/>
    <s v="PIECES"/>
    <n v="1.1475"/>
    <s v="HOSE, MULTI PURPOSE SUCTION DISCHARGE HOSE, CAMLOCK,  FLAPPER WHEEL"/>
    <s v="NO"/>
    <s v="DN 19199"/>
    <s v="PO-ISND52-BF-LM-0020-02"/>
    <s v="GAC_WH (ST.24)"/>
    <s v="1 PALLET (GAC JOB # 511121572)"/>
    <s v="QAR"/>
    <n v="0"/>
    <s v="COOEC-QATAR"/>
    <s v="NA"/>
    <s v="NA"/>
    <n v="-11"/>
    <d v="2026-08-16T00:00:00"/>
    <x v="0"/>
    <x v="4"/>
    <d v="2026-08-16T00:00:00"/>
    <m/>
    <n v="0"/>
    <m/>
    <n v="0"/>
    <n v="0"/>
    <n v="0"/>
    <n v="0"/>
    <m/>
    <x v="7"/>
    <m/>
    <m/>
    <m/>
    <m/>
    <x v="2"/>
    <x v="9"/>
    <x v="8"/>
  </r>
  <r>
    <n v="771"/>
    <s v="SCN-ISND-0532R-QQ"/>
    <s v="CIF"/>
    <s v="DOHA-QATAR"/>
    <x v="0"/>
    <s v="DN 19186"/>
    <x v="0"/>
    <x v="2"/>
    <s v="HARBOUR TRADING &amp; TECHNICAL SERVICES W.L.L"/>
    <s v="NA"/>
    <s v="BY ROAD"/>
    <s v="NA"/>
    <s v="ROAD"/>
    <s v="GAC-QATAR"/>
    <x v="330"/>
    <s v="ROAD"/>
    <s v="ROAD"/>
    <n v="2300"/>
    <n v="200"/>
    <s v="PIECES"/>
    <n v="1.9799999999999998"/>
    <s v="HOSE, MULTI PURPOSE SUCTION DISCHARGE HOSE, CAMLOCK,  FLAPPER WHEEL"/>
    <s v="NO"/>
    <s v="DN 19186"/>
    <s v="PO-ISND52-BF-LM-0020-02"/>
    <s v="GAC_WH (ST.24)"/>
    <s v="1 PALLET (GAC JOB # 511121990)"/>
    <s v="QAR"/>
    <n v="0"/>
    <s v="COOEC-QATAR"/>
    <s v="NA"/>
    <s v="NA"/>
    <n v="-7"/>
    <d v="2026-08-20T00:00:00"/>
    <x v="0"/>
    <x v="4"/>
    <d v="2026-08-20T00:00:00"/>
    <m/>
    <n v="0"/>
    <m/>
    <n v="0"/>
    <n v="0"/>
    <n v="0"/>
    <n v="0"/>
    <m/>
    <x v="7"/>
    <m/>
    <m/>
    <m/>
    <m/>
    <x v="2"/>
    <x v="9"/>
    <x v="8"/>
  </r>
  <r>
    <n v="772"/>
    <s v="SCN-ISND-0533R-QQ"/>
    <s v="CIF"/>
    <s v="DOHA-QATAR"/>
    <x v="0"/>
    <s v="DN-8140"/>
    <x v="0"/>
    <x v="2"/>
    <s v="SEALAND MARINE SERVICES"/>
    <s v="NA"/>
    <s v="BY ROAD"/>
    <s v="NA"/>
    <s v="NA"/>
    <s v="GAC-QATAR"/>
    <x v="317"/>
    <s v="ROAD"/>
    <s v="ROAD"/>
    <n v="1080"/>
    <m/>
    <s v="SET"/>
    <n v="0"/>
    <s v="STATIONARIES, (A4, TAPE), WD 40"/>
    <s v="NO"/>
    <s v="DN-8140"/>
    <s v="PO-ISND 2-BF-LM- 22"/>
    <s v="GAC_WH (ST.24)"/>
    <s v=" (GAC JOB # 511122335)"/>
    <s v="USD"/>
    <n v="0"/>
    <s v="COOEC-QATAR"/>
    <s v="NA"/>
    <s v="NA"/>
    <n v="-2"/>
    <d v="2026-08-25T00:00:00"/>
    <x v="0"/>
    <x v="4"/>
    <d v="2026-08-25T00:00:00"/>
    <m/>
    <n v="0"/>
    <m/>
    <n v="0"/>
    <n v="0"/>
    <n v="0"/>
    <n v="0"/>
    <m/>
    <x v="7"/>
    <m/>
    <m/>
    <m/>
    <m/>
    <x v="2"/>
    <x v="9"/>
    <x v="8"/>
  </r>
  <r>
    <n v="773"/>
    <s v="SCN-ALK-0007A-CQ"/>
    <s v="CIF"/>
    <s v="HEATHROW, UK"/>
    <x v="4"/>
    <s v="PENDING"/>
    <x v="0"/>
    <x v="1"/>
    <s v="CONNECTOR SUBSEA SOLUTIONS"/>
    <s v="PENDING"/>
    <s v="PENDING"/>
    <s v="HAMAD AIR PORT"/>
    <s v="PENDING"/>
    <s v="GAC-QATAR"/>
    <x v="296"/>
    <s v="AIR FRT"/>
    <s v="AIR FRT"/>
    <n v="14"/>
    <n v="13460"/>
    <s v="PIECES"/>
    <n v="20.042999999999999"/>
    <s v="CONNECTORS, PLUGS, FLANGES"/>
    <s v="YES"/>
    <s v="SCN-ALK-0018A-UKQA"/>
    <n v="202516196724"/>
    <s v="GAC_WH (ST.24)"/>
    <s v="03 WOODEN CRATES (GAC JOB # 5111)"/>
    <s v="USD"/>
    <n v="1254511"/>
    <s v="COOEC-QATAR"/>
    <s v="NA"/>
    <s v="NA"/>
    <n v="4"/>
    <d v="2026-08-31T00:00:00"/>
    <x v="2"/>
    <x v="16"/>
    <m/>
    <m/>
    <n v="0"/>
    <m/>
    <n v="0"/>
    <n v="0"/>
    <n v="0"/>
    <n v="0"/>
    <m/>
    <x v="7"/>
    <m/>
    <m/>
    <m/>
    <m/>
    <x v="2"/>
    <x v="9"/>
    <x v="9"/>
  </r>
  <r>
    <n v="774"/>
    <s v="SCN-ALK-0008A-CQ"/>
    <s v="FOB"/>
    <s v="CHARLES DE GAULLE, FRANCE"/>
    <x v="4"/>
    <s v="235-10575924"/>
    <x v="0"/>
    <x v="1"/>
    <s v="EUPEC INTERNATIONAL"/>
    <s v="TURKISH AIR LINE"/>
    <s v="TK-6182 "/>
    <s v="HAMAD AIR PORT"/>
    <s v="TK-6182 "/>
    <s v="GAC-QATAR"/>
    <x v="317"/>
    <s v="AIR FRT"/>
    <s v="AIR FRT"/>
    <n v="5"/>
    <n v="8411.57"/>
    <s v="PACKAGES"/>
    <n v="37.746000000000002"/>
    <s v="UNPACKED BENDS OD508-SP8884 0.75MM-"/>
    <s v="YES"/>
    <s v="SCN-ALK-0019A-FRQA-01"/>
    <s v="EUPEC &amp;COOEC-202616466359"/>
    <s v="GAC_OY_WUK "/>
    <m/>
    <s v="EUR"/>
    <n v="225957.92"/>
    <s v="COOEC-QATAR"/>
    <s v="NA"/>
    <s v="NA"/>
    <n v="-2"/>
    <d v="2026-08-25T00:00:00"/>
    <x v="0"/>
    <x v="0"/>
    <d v="2026-08-27T00:00:00"/>
    <n v="4.2496999999999998"/>
    <n v="960253.37262400007"/>
    <n v="43640.89"/>
    <n v="11457.140628570001"/>
    <n v="1157171.2034855701"/>
    <n v="57858.560174278507"/>
    <n v="5000"/>
    <n v="63259"/>
    <x v="2"/>
    <s v="5AI51042599028"/>
    <d v="2026-08-26T00:00:00"/>
    <m/>
    <m/>
    <x v="2"/>
    <x v="9"/>
    <x v="16"/>
  </r>
  <r>
    <n v="775"/>
    <s v="SCN-ALK-0009A-CQ"/>
    <s v="FOB"/>
    <s v="DUNKIRKQUE, FRANCE"/>
    <x v="4"/>
    <s v="PENDING"/>
    <x v="0"/>
    <x v="1"/>
    <s v="EUPEC INTERNATIONAL"/>
    <s v="PENDING"/>
    <s v="PENDING"/>
    <s v="HAMAD AIR PORT"/>
    <s v="PENDING"/>
    <s v="GAC-QATAR"/>
    <x v="296"/>
    <s v="AIR FRT"/>
    <s v="AIR FRT"/>
    <n v="9"/>
    <n v="7064"/>
    <s v="PIECES"/>
    <n v="19.305378000000001"/>
    <s v="BENDS OD508-SP8884 0.75MM , LINE PIPES"/>
    <s v="YES"/>
    <s v="SCN-ALK-0019A-FRQA-02"/>
    <s v="EUPEC &amp;COOEC-202616466359"/>
    <s v="GAC_WH (ST.24)"/>
    <s v="5 PACKAGES"/>
    <s v="EUR"/>
    <n v="335927.51"/>
    <s v="COOEC-QATAR"/>
    <s v="NA"/>
    <s v="NA"/>
    <n v="4"/>
    <d v="2026-08-31T00:00:00"/>
    <x v="2"/>
    <x v="16"/>
    <m/>
    <m/>
    <n v="0"/>
    <m/>
    <n v="0"/>
    <n v="0"/>
    <n v="0"/>
    <n v="0"/>
    <m/>
    <x v="7"/>
    <m/>
    <m/>
    <m/>
    <m/>
    <x v="2"/>
    <x v="9"/>
    <x v="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9">
  <r>
    <d v="2024-10-01T00:00:00"/>
    <s v="6000007000"/>
    <s v="SCN-ISND-0010S-FQ"/>
    <s v="242979017"/>
    <n v="2204001234"/>
    <x v="0"/>
    <x v="0"/>
    <x v="0"/>
    <n v="2469.2199999999998"/>
    <n v="2469.2199999999998"/>
    <d v="2025-01-09T00:00:00"/>
    <d v="2024-11-10T00:00:00"/>
    <x v="0"/>
    <x v="0"/>
    <x v="0"/>
  </r>
  <r>
    <d v="2024-10-01T00:00:00"/>
    <s v="6000007000"/>
    <s v="SCN-ISND-0010S-FQ"/>
    <s v="242979017"/>
    <n v="2204001234"/>
    <x v="0"/>
    <x v="0"/>
    <x v="1"/>
    <n v="3319.7500000000005"/>
    <n v="3319.7500000000005"/>
    <d v="2025-01-09T00:00:00"/>
    <d v="2024-11-10T00:00:00"/>
    <x v="1"/>
    <x v="0"/>
    <x v="0"/>
  </r>
  <r>
    <d v="2024-10-01T00:00:00"/>
    <s v="6000007001"/>
    <s v="SCN-ISND-0017S-FQ"/>
    <s v="OOLU2152106620"/>
    <n v="2204001235"/>
    <x v="0"/>
    <x v="0"/>
    <x v="0"/>
    <n v="8667.4"/>
    <n v="8667.4"/>
    <d v="2025-01-09T00:00:00"/>
    <d v="2024-11-10T00:00:00"/>
    <x v="0"/>
    <x v="0"/>
    <x v="0"/>
  </r>
  <r>
    <d v="2024-10-01T00:00:00"/>
    <s v="6000007001"/>
    <s v="SCN-ISND-0017S-FQ"/>
    <s v="OOLU2152106620"/>
    <n v="2204001235"/>
    <x v="0"/>
    <x v="0"/>
    <x v="1"/>
    <n v="3299.25"/>
    <n v="3299.25"/>
    <d v="2025-01-09T00:00:00"/>
    <d v="2024-11-10T00:00:00"/>
    <x v="1"/>
    <x v="0"/>
    <x v="0"/>
  </r>
  <r>
    <d v="2024-11-01T00:00:00"/>
    <n v="6000007181"/>
    <s v="SCN-ISND-0019S-FQ"/>
    <n v="17409783"/>
    <n v="2204001265"/>
    <x v="0"/>
    <x v="0"/>
    <x v="0"/>
    <n v="3348.68"/>
    <n v="3348.68"/>
    <d v="2025-01-19T00:00:00"/>
    <d v="2024-12-15T00:00:00"/>
    <x v="0"/>
    <x v="0"/>
    <x v="1"/>
  </r>
  <r>
    <d v="2024-11-01T00:00:00"/>
    <n v="6000007181"/>
    <s v="SCN-ISND-0019S-FQ"/>
    <n v="17409783"/>
    <n v="2204001265"/>
    <x v="0"/>
    <x v="0"/>
    <x v="1"/>
    <n v="5020.4400000000005"/>
    <n v="5020.4400000000005"/>
    <d v="2025-01-19T00:00:00"/>
    <d v="2024-12-15T00:00:00"/>
    <x v="1"/>
    <x v="0"/>
    <x v="1"/>
  </r>
  <r>
    <d v="2024-12-01T00:00:00"/>
    <n v="6000007323"/>
    <s v="SCN-ISND-0006S-CQ-01"/>
    <s v="COSU6399556250"/>
    <n v="2204001321"/>
    <x v="0"/>
    <x v="0"/>
    <x v="0"/>
    <n v="22884.15"/>
    <n v="22884.15"/>
    <d v="2025-02-06T00:00:00"/>
    <d v="2025-01-15T00:00:00"/>
    <x v="0"/>
    <x v="0"/>
    <x v="2"/>
  </r>
  <r>
    <d v="2024-12-01T00:00:00"/>
    <n v="6000007323"/>
    <s v="SCN-ISND-0006S-CQ-01"/>
    <s v="COSU6399556250"/>
    <n v="2204001321"/>
    <x v="0"/>
    <x v="0"/>
    <x v="1"/>
    <n v="6906.75"/>
    <n v="6906.75"/>
    <d v="2025-02-06T00:00:00"/>
    <d v="2025-01-15T00:00:00"/>
    <x v="1"/>
    <x v="0"/>
    <x v="2"/>
  </r>
  <r>
    <d v="2024-12-01T00:00:00"/>
    <n v="6000007324"/>
    <s v="SCN-ISND-0006S-CQ-02"/>
    <s v="COSU6399557100"/>
    <n v="2204001321"/>
    <x v="0"/>
    <x v="0"/>
    <x v="0"/>
    <n v="13484.9"/>
    <n v="13484.9"/>
    <d v="2025-02-06T00:00:00"/>
    <d v="2025-01-15T00:00:00"/>
    <x v="0"/>
    <x v="0"/>
    <x v="2"/>
  </r>
  <r>
    <d v="2024-12-01T00:00:00"/>
    <n v="6000007324"/>
    <s v="SCN-ISND-0006S-CQ-02"/>
    <s v="COSU6399557100"/>
    <n v="2204001321"/>
    <x v="0"/>
    <x v="0"/>
    <x v="1"/>
    <n v="4809.0399999999991"/>
    <n v="4809.0399999999991"/>
    <d v="2025-02-06T00:00:00"/>
    <d v="2025-01-15T00:00:00"/>
    <x v="1"/>
    <x v="0"/>
    <x v="2"/>
  </r>
  <r>
    <d v="2025-01-01T00:00:00"/>
    <n v="6000007498"/>
    <s v="SCN-ISND-0070A-FQ"/>
    <s v="075-66485720"/>
    <n v="2204001484"/>
    <x v="1"/>
    <x v="0"/>
    <x v="1"/>
    <n v="11114.08"/>
    <n v="11114.08"/>
    <d v="2025-05-18T00:00:00"/>
    <d v="2025-02-10T00:00:00"/>
    <x v="1"/>
    <x v="1"/>
    <x v="3"/>
  </r>
  <r>
    <d v="2025-01-01T00:00:00"/>
    <n v="6000007498"/>
    <s v="SCN-ISND-0070A-FQ"/>
    <s v="075-66485720"/>
    <n v="2204001484"/>
    <x v="1"/>
    <x v="0"/>
    <x v="1"/>
    <n v="3406.4400000000005"/>
    <n v="3406.4400000000005"/>
    <d v="2025-05-18T00:00:00"/>
    <d v="2025-02-10T00:00:00"/>
    <x v="1"/>
    <x v="1"/>
    <x v="3"/>
  </r>
  <r>
    <d v="2025-01-01T00:00:00"/>
    <n v="6000007499"/>
    <s v="SCN-ISND-0054A-CQ"/>
    <s v="235-92154716"/>
    <n v="2204001490"/>
    <x v="1"/>
    <x v="0"/>
    <x v="0"/>
    <n v="15700.95"/>
    <n v="15700.95"/>
    <d v="2025-05-18T00:00:00"/>
    <d v="2025-02-10T00:00:00"/>
    <x v="0"/>
    <x v="1"/>
    <x v="3"/>
  </r>
  <r>
    <d v="2025-01-01T00:00:00"/>
    <n v="6000007499"/>
    <s v="SCN-ISND-0054A-CQ"/>
    <s v="235-92154716"/>
    <n v="2204001490"/>
    <x v="1"/>
    <x v="0"/>
    <x v="1"/>
    <n v="2259.8899999999994"/>
    <n v="2259.8899999999994"/>
    <d v="2025-05-18T00:00:00"/>
    <d v="2025-02-10T00:00:00"/>
    <x v="1"/>
    <x v="1"/>
    <x v="3"/>
  </r>
  <r>
    <d v="2025-01-01T00:00:00"/>
    <n v="6000007500"/>
    <s v="SCN-ISND-0069A-FQ"/>
    <s v="157-00354476"/>
    <n v="2204001493"/>
    <x v="1"/>
    <x v="0"/>
    <x v="0"/>
    <n v="54197.909999999996"/>
    <n v="54197.909999999996"/>
    <d v="2025-05-18T00:00:00"/>
    <d v="2025-02-10T00:00:00"/>
    <x v="0"/>
    <x v="1"/>
    <x v="3"/>
  </r>
  <r>
    <d v="2025-01-01T00:00:00"/>
    <n v="6000007500"/>
    <s v="SCN-ISND-0069A-FQ"/>
    <s v="157-00354476"/>
    <n v="2204001493"/>
    <x v="1"/>
    <x v="0"/>
    <x v="1"/>
    <n v="6865.4100000000035"/>
    <n v="6865.4100000000035"/>
    <d v="2025-05-18T00:00:00"/>
    <d v="2025-02-10T00:00:00"/>
    <x v="1"/>
    <x v="1"/>
    <x v="3"/>
  </r>
  <r>
    <d v="2025-02-01T00:00:00"/>
    <n v="6000007656"/>
    <s v="SCN-ISND-0085S-FQ"/>
    <s v="HLCUDX3250200438"/>
    <n v="2204001534"/>
    <x v="0"/>
    <x v="0"/>
    <x v="0"/>
    <n v="13786.25"/>
    <n v="13786.25"/>
    <d v="2025-05-25T00:00:00"/>
    <d v="2025-03-15T00:00:00"/>
    <x v="0"/>
    <x v="1"/>
    <x v="4"/>
  </r>
  <r>
    <d v="2025-02-01T00:00:00"/>
    <n v="6000007656"/>
    <s v="SCN-ISND-0085S-FQ"/>
    <s v="HLCUDX3250200438"/>
    <n v="2204001534"/>
    <x v="0"/>
    <x v="0"/>
    <x v="1"/>
    <n v="5590.869999999999"/>
    <n v="5590.869999999999"/>
    <d v="2025-05-25T00:00:00"/>
    <d v="2025-03-15T00:00:00"/>
    <x v="1"/>
    <x v="1"/>
    <x v="4"/>
  </r>
  <r>
    <d v="2025-02-01T00:00:00"/>
    <n v="6000007659"/>
    <s v="SCN-ISND-0050S-FQ"/>
    <s v="JEAQAHMD31398"/>
    <n v="2204001505"/>
    <x v="0"/>
    <x v="0"/>
    <x v="1"/>
    <n v="25792.62"/>
    <n v="25792.62"/>
    <d v="2025-05-25T00:00:00"/>
    <d v="2025-03-15T00:00:00"/>
    <x v="1"/>
    <x v="1"/>
    <x v="4"/>
  </r>
  <r>
    <d v="2025-02-01T00:00:00"/>
    <n v="6000007661"/>
    <s v="SCN-ISND-0013S-CQ"/>
    <s v="HLCUTS12412AXLP7"/>
    <n v="2304000043"/>
    <x v="0"/>
    <x v="0"/>
    <x v="0"/>
    <n v="7271.35"/>
    <n v="7271.35"/>
    <d v="2025-05-25T00:00:00"/>
    <d v="2025-03-15T00:00:00"/>
    <x v="0"/>
    <x v="1"/>
    <x v="4"/>
  </r>
  <r>
    <d v="2025-02-01T00:00:00"/>
    <n v="6000007661"/>
    <s v="SCN-ISND-0013S-CQ"/>
    <s v="HLCUTS12412AXLP7"/>
    <n v="2304000043"/>
    <x v="0"/>
    <x v="0"/>
    <x v="1"/>
    <n v="8281.35"/>
    <n v="8281.35"/>
    <d v="2025-05-25T00:00:00"/>
    <d v="2025-03-15T00:00:00"/>
    <x v="1"/>
    <x v="1"/>
    <x v="4"/>
  </r>
  <r>
    <d v="2025-02-01T00:00:00"/>
    <n v="6000007720"/>
    <s v="SCN-ISND-0044S-FQ"/>
    <s v="AYN1206334"/>
    <n v="2204001509"/>
    <x v="0"/>
    <x v="0"/>
    <x v="1"/>
    <n v="3300.04"/>
    <n v="3300.04"/>
    <d v="2025-05-25T00:00:00"/>
    <d v="2025-03-15T00:00:00"/>
    <x v="1"/>
    <x v="1"/>
    <x v="4"/>
  </r>
  <r>
    <d v="2025-02-01T00:00:00"/>
    <n v="22110638"/>
    <s v="SCN-ISND-0045S-FQ"/>
    <s v="CHAN2502KTNHAD01"/>
    <n v="22059505"/>
    <x v="0"/>
    <x v="0"/>
    <x v="1"/>
    <n v="981.25"/>
    <n v="981.25"/>
    <d v="2025-05-25T00:00:00"/>
    <d v="2025-03-15T00:00:00"/>
    <x v="1"/>
    <x v="1"/>
    <x v="4"/>
  </r>
  <r>
    <d v="2025-02-01T00:00:00"/>
    <n v="22110650"/>
    <s v="SCN-ISND-0042S-FQ"/>
    <s v="CHAN2502KTNHAD02"/>
    <n v="22059505"/>
    <x v="0"/>
    <x v="0"/>
    <x v="0"/>
    <n v="12071.424999999999"/>
    <n v="12071.424999999999"/>
    <d v="2025-05-25T00:00:00"/>
    <d v="2025-03-15T00:00:00"/>
    <x v="0"/>
    <x v="1"/>
    <x v="4"/>
  </r>
  <r>
    <d v="2025-02-01T00:00:00"/>
    <n v="22110650"/>
    <s v="SCN-ISND-0042S-FQ"/>
    <s v="CHAN2502KTNHAD02"/>
    <n v="22059505"/>
    <x v="0"/>
    <x v="0"/>
    <x v="1"/>
    <n v="2279.3350000000009"/>
    <n v="2279.3350000000009"/>
    <d v="2025-05-25T00:00:00"/>
    <d v="2025-03-15T00:00:00"/>
    <x v="1"/>
    <x v="1"/>
    <x v="4"/>
  </r>
  <r>
    <d v="2025-02-01T00:00:00"/>
    <n v="6000007658"/>
    <s v="SCN-ISND-0055S-FQ"/>
    <s v="JEAQAHMD31396"/>
    <n v="2204001504"/>
    <x v="0"/>
    <x v="0"/>
    <x v="1"/>
    <n v="7247.75"/>
    <n v="7247.75"/>
    <d v="2025-05-25T00:00:00"/>
    <d v="2025-03-15T00:00:00"/>
    <x v="1"/>
    <x v="1"/>
    <x v="4"/>
  </r>
  <r>
    <d v="2025-02-01T00:00:00"/>
    <n v="6000007732"/>
    <s v="SCN-ISND-0055S-FQ"/>
    <s v="JEAQAHMD31396"/>
    <s v="2204001504A "/>
    <x v="0"/>
    <x v="0"/>
    <x v="1"/>
    <n v="481.25"/>
    <n v="481.25"/>
    <d v="2025-05-25T00:00:00"/>
    <d v="2025-03-15T00:00:00"/>
    <x v="1"/>
    <x v="1"/>
    <x v="4"/>
  </r>
  <r>
    <d v="2025-02-01T00:00:00"/>
    <n v="6000007662"/>
    <s v="SCN-ISND-0078S-FQ"/>
    <s v="JEAQAHMD31563"/>
    <n v="2204001521"/>
    <x v="0"/>
    <x v="0"/>
    <x v="1"/>
    <n v="13925.25"/>
    <n v="13925.25"/>
    <d v="2025-05-25T00:00:00"/>
    <d v="2025-03-15T00:00:00"/>
    <x v="1"/>
    <x v="1"/>
    <x v="4"/>
  </r>
  <r>
    <d v="2025-02-01T00:00:00"/>
    <n v="6000007692"/>
    <s v="SCN-ISND-0057S-FQ"/>
    <s v="YMJAZ470076368"/>
    <n v="2204001548"/>
    <x v="0"/>
    <x v="0"/>
    <x v="0"/>
    <n v="6618.4249999999993"/>
    <n v="6618.4249999999993"/>
    <d v="2025-05-25T00:00:00"/>
    <d v="2025-03-15T00:00:00"/>
    <x v="0"/>
    <x v="1"/>
    <x v="4"/>
  </r>
  <r>
    <d v="2025-02-01T00:00:00"/>
    <n v="6000007692"/>
    <s v="SCN-ISND-0057S-FQ"/>
    <s v="YMJAZ470076368"/>
    <n v="2204001548"/>
    <x v="0"/>
    <x v="0"/>
    <x v="1"/>
    <n v="3647.0450000000001"/>
    <n v="3647.0450000000001"/>
    <d v="2025-05-25T00:00:00"/>
    <d v="2025-03-15T00:00:00"/>
    <x v="1"/>
    <x v="1"/>
    <x v="4"/>
  </r>
  <r>
    <d v="2025-02-01T00:00:00"/>
    <n v="6000007691"/>
    <s v="SCN-ISND-0075A-FQ"/>
    <s v="157-35608322"/>
    <n v="2204001551"/>
    <x v="1"/>
    <x v="0"/>
    <x v="0"/>
    <n v="13309.625"/>
    <n v="13309.625"/>
    <d v="2025-05-25T00:00:00"/>
    <d v="2025-03-15T00:00:00"/>
    <x v="0"/>
    <x v="1"/>
    <x v="4"/>
  </r>
  <r>
    <d v="2025-02-01T00:00:00"/>
    <n v="6000007691"/>
    <s v="SCN-ISND-0075A-FQ"/>
    <s v="157-35608322"/>
    <n v="2204001551"/>
    <x v="1"/>
    <x v="0"/>
    <x v="1"/>
    <n v="2553.7950000000001"/>
    <n v="2553.7950000000001"/>
    <d v="2025-05-25T00:00:00"/>
    <d v="2025-03-15T00:00:00"/>
    <x v="1"/>
    <x v="1"/>
    <x v="4"/>
  </r>
  <r>
    <d v="2025-02-01T00:00:00"/>
    <n v="6000007660"/>
    <s v="SCN-RUYA 09-001S-CQ"/>
    <s v="BJSA20133"/>
    <n v="2204001506"/>
    <x v="0"/>
    <x v="1"/>
    <x v="0"/>
    <n v="85534.2"/>
    <n v="85534.2"/>
    <d v="2025-06-03T00:00:00"/>
    <d v="2025-03-15T00:00:00"/>
    <x v="0"/>
    <x v="1"/>
    <x v="4"/>
  </r>
  <r>
    <d v="2025-02-01T00:00:00"/>
    <n v="6000007660"/>
    <s v="SCN-RUYA 09-001S-CQ"/>
    <s v="BJSA20133"/>
    <n v="2204001506"/>
    <x v="0"/>
    <x v="1"/>
    <x v="1"/>
    <n v="7171.1900000000023"/>
    <n v="7171.1900000000023"/>
    <d v="2025-06-03T00:00:00"/>
    <d v="2025-03-15T00:00:00"/>
    <x v="1"/>
    <x v="1"/>
    <x v="4"/>
  </r>
  <r>
    <d v="2025-02-01T00:00:00"/>
    <n v="6000007657"/>
    <s v="SCN-RUYA 09-002S-CQ"/>
    <s v="COSU6406140080"/>
    <n v="2204001528"/>
    <x v="0"/>
    <x v="1"/>
    <x v="0"/>
    <n v="12588.025"/>
    <n v="12588.025"/>
    <d v="2025-06-03T00:00:00"/>
    <d v="2025-03-15T00:00:00"/>
    <x v="0"/>
    <x v="1"/>
    <x v="4"/>
  </r>
  <r>
    <d v="2025-02-01T00:00:00"/>
    <n v="6000007657"/>
    <s v="SCN-RUYA 09-002S-CQ"/>
    <s v="COSU6406140080"/>
    <n v="2204001528"/>
    <x v="0"/>
    <x v="1"/>
    <x v="1"/>
    <n v="4149.2549999999992"/>
    <n v="4149.2549999999992"/>
    <d v="2025-06-03T00:00:00"/>
    <d v="2025-03-15T00:00:00"/>
    <x v="1"/>
    <x v="1"/>
    <x v="4"/>
  </r>
  <r>
    <d v="2025-02-01T00:00:00"/>
    <n v="6000007721"/>
    <s v="SCN-RUYA 09-004S-FQ"/>
    <s v="BOMB09675"/>
    <n v="2204001531"/>
    <x v="0"/>
    <x v="1"/>
    <x v="0"/>
    <n v="21628.53"/>
    <n v="21628.53"/>
    <d v="2025-06-03T00:00:00"/>
    <d v="2025-03-15T00:00:00"/>
    <x v="0"/>
    <x v="1"/>
    <x v="4"/>
  </r>
  <r>
    <d v="2025-02-01T00:00:00"/>
    <n v="6000007721"/>
    <s v="SCN-RUYA 09-004S-FQ"/>
    <s v="BOMB09675"/>
    <n v="2204001531"/>
    <x v="0"/>
    <x v="1"/>
    <x v="1"/>
    <n v="9319.25"/>
    <n v="9319.25"/>
    <d v="2025-06-03T00:00:00"/>
    <d v="2025-03-15T00:00:00"/>
    <x v="1"/>
    <x v="1"/>
    <x v="4"/>
  </r>
  <r>
    <d v="2025-03-01T00:00:00"/>
    <n v="6000007902"/>
    <s v="SCN-ISND-0099A-CQ-02"/>
    <s v="157-06410504"/>
    <n v="2204001631"/>
    <x v="1"/>
    <x v="0"/>
    <x v="0"/>
    <n v="4683"/>
    <n v="4683"/>
    <d v="2025-05-25T00:00:00"/>
    <d v="2025-06-17T00:00:00"/>
    <x v="2"/>
    <x v="1"/>
    <x v="5"/>
  </r>
  <r>
    <d v="2025-03-01T00:00:00"/>
    <n v="6000007903"/>
    <s v="SCN-ISND-0099A-CQ-01"/>
    <s v="157-06410493"/>
    <n v="2204001630"/>
    <x v="1"/>
    <x v="0"/>
    <x v="0"/>
    <n v="5790"/>
    <n v="5790"/>
    <d v="2025-05-25T00:00:00"/>
    <d v="2025-06-17T00:00:00"/>
    <x v="2"/>
    <x v="1"/>
    <x v="5"/>
  </r>
  <r>
    <d v="2025-03-01T00:00:00"/>
    <n v="6000007904"/>
    <s v="SCN-ISND-0081A-CQ-02"/>
    <s v="157-08297553"/>
    <n v="2204001636"/>
    <x v="1"/>
    <x v="0"/>
    <x v="0"/>
    <n v="4605"/>
    <n v="4605"/>
    <d v="2025-05-25T00:00:00"/>
    <d v="2025-06-17T00:00:00"/>
    <x v="2"/>
    <x v="1"/>
    <x v="5"/>
  </r>
  <r>
    <d v="2025-03-01T00:00:00"/>
    <n v="6000007905"/>
    <s v="SCN-ISND-0112S-FQ"/>
    <s v="MSKJEAHMD04274"/>
    <n v="2304000076"/>
    <x v="0"/>
    <x v="0"/>
    <x v="0"/>
    <n v="25561"/>
    <n v="25561"/>
    <d v="2025-05-25T00:00:00"/>
    <d v="2025-06-17T00:00:00"/>
    <x v="2"/>
    <x v="1"/>
    <x v="5"/>
  </r>
  <r>
    <d v="2025-03-01T00:00:00"/>
    <n v="6000007906"/>
    <s v="SCN-ISND-0081A-CQ-01"/>
    <s v="157-06409362"/>
    <n v="2204001637"/>
    <x v="1"/>
    <x v="0"/>
    <x v="0"/>
    <n v="4545"/>
    <n v="4545"/>
    <d v="2025-05-25T00:00:00"/>
    <d v="2025-06-17T00:00:00"/>
    <x v="2"/>
    <x v="1"/>
    <x v="5"/>
  </r>
  <r>
    <d v="2025-03-01T00:00:00"/>
    <n v="6000007908"/>
    <s v="SCN-ISND-0132A-FQ"/>
    <s v="157-01333721"/>
    <n v="2204001674"/>
    <x v="1"/>
    <x v="0"/>
    <x v="0"/>
    <n v="8620"/>
    <n v="8620"/>
    <d v="2025-06-17T00:00:00"/>
    <d v="2025-06-17T00:00:00"/>
    <x v="2"/>
    <x v="1"/>
    <x v="5"/>
  </r>
  <r>
    <d v="2025-03-01T00:00:00"/>
    <n v="6000007909"/>
    <s v="SCN-ISND-0072S-FQ"/>
    <n v="249666257"/>
    <n v="2204001657"/>
    <x v="0"/>
    <x v="0"/>
    <x v="0"/>
    <n v="11284"/>
    <n v="11284"/>
    <d v="2025-06-17T00:00:00"/>
    <d v="2025-06-17T00:00:00"/>
    <x v="2"/>
    <x v="1"/>
    <x v="5"/>
  </r>
  <r>
    <d v="2025-03-01T00:00:00"/>
    <n v="6000007910"/>
    <s v="SCN-ISND-0100A-CQ"/>
    <s v="157-06073196"/>
    <n v="2204001700"/>
    <x v="1"/>
    <x v="0"/>
    <x v="0"/>
    <n v="2026"/>
    <n v="2026"/>
    <d v="2025-06-17T00:00:00"/>
    <d v="2025-06-17T00:00:00"/>
    <x v="2"/>
    <x v="1"/>
    <x v="5"/>
  </r>
  <r>
    <d v="2025-03-01T00:00:00"/>
    <n v="6000007917"/>
    <s v="SCN-ISND-0043S-FQ"/>
    <s v="AYN1225650"/>
    <n v="2204001702"/>
    <x v="0"/>
    <x v="0"/>
    <x v="0"/>
    <n v="6611"/>
    <n v="6611"/>
    <d v="2025-06-17T00:00:00"/>
    <d v="2025-06-17T00:00:00"/>
    <x v="2"/>
    <x v="1"/>
    <x v="5"/>
  </r>
  <r>
    <d v="2025-05-01T00:00:00"/>
    <n v="6000007997"/>
    <s v="SCN-RUYA 09-006S-FQ"/>
    <s v="MUNHMD97459142008"/>
    <n v="2204001647"/>
    <x v="0"/>
    <x v="1"/>
    <x v="1"/>
    <n v="8334.2800000000007"/>
    <n v="8334.2800000000007"/>
    <d v="2025-07-02T00:00:00"/>
    <d v="2025-06-17T00:00:00"/>
    <x v="1"/>
    <x v="1"/>
    <x v="6"/>
  </r>
  <r>
    <d v="2025-03-01T00:00:00"/>
    <n v="6000008057"/>
    <s v="SCN-ISND-0035S-CQ-01"/>
    <s v="MEDUQT818125"/>
    <n v="2204001596"/>
    <x v="0"/>
    <x v="0"/>
    <x v="0"/>
    <n v="157925.86000000002"/>
    <n v="157925.86000000002"/>
    <d v="2025-09-21T00:00:00"/>
    <d v="2025-06-17T00:00:00"/>
    <x v="0"/>
    <x v="1"/>
    <x v="5"/>
  </r>
  <r>
    <d v="2025-03-01T00:00:00"/>
    <n v="6000008057"/>
    <s v="SCN-ISND-0035S-CQ-01"/>
    <s v="MEDUQT818125"/>
    <n v="2204001596"/>
    <x v="0"/>
    <x v="0"/>
    <x v="1"/>
    <n v="6735.9599999999919"/>
    <n v="6735.9599999999919"/>
    <d v="2025-09-21T00:00:00"/>
    <d v="2025-06-17T00:00:00"/>
    <x v="1"/>
    <x v="1"/>
    <x v="5"/>
  </r>
  <r>
    <d v="2025-03-01T00:00:00"/>
    <n v="6000008027"/>
    <s v="SCN-ISND-0099A-CQ-01"/>
    <s v="157-06410493"/>
    <n v="2204001630"/>
    <x v="1"/>
    <x v="0"/>
    <x v="1"/>
    <n v="4902.41"/>
    <n v="4902.41"/>
    <d v="2025-09-21T00:00:00"/>
    <d v="2025-06-17T00:00:00"/>
    <x v="1"/>
    <x v="1"/>
    <x v="5"/>
  </r>
  <r>
    <d v="2025-03-01T00:00:00"/>
    <n v="6000007994"/>
    <s v="SCN-ISND-0099A-CQ-02"/>
    <s v="157-06410504"/>
    <n v="2204001631"/>
    <x v="1"/>
    <x v="0"/>
    <x v="1"/>
    <n v="2657.07"/>
    <n v="2657.07"/>
    <d v="2025-09-21T00:00:00"/>
    <d v="2025-06-17T00:00:00"/>
    <x v="1"/>
    <x v="1"/>
    <x v="5"/>
  </r>
  <r>
    <d v="2025-03-01T00:00:00"/>
    <n v="6000008015"/>
    <s v="SCN-ISND-0027S-CQ-01"/>
    <s v="MEDUYX587726"/>
    <n v="2204001556"/>
    <x v="0"/>
    <x v="0"/>
    <x v="0"/>
    <n v="6884.93"/>
    <n v="6884.93"/>
    <d v="2025-09-21T00:00:00"/>
    <d v="2025-06-17T00:00:00"/>
    <x v="0"/>
    <x v="1"/>
    <x v="5"/>
  </r>
  <r>
    <d v="2025-03-01T00:00:00"/>
    <n v="6000008015"/>
    <s v="SCN-ISND-0027S-CQ-01"/>
    <s v="MEDUYX587726"/>
    <n v="2204001556"/>
    <x v="0"/>
    <x v="0"/>
    <x v="1"/>
    <n v="3083.59"/>
    <n v="3083.59"/>
    <d v="2025-09-21T00:00:00"/>
    <d v="2025-06-17T00:00:00"/>
    <x v="1"/>
    <x v="1"/>
    <x v="5"/>
  </r>
  <r>
    <d v="2025-03-01T00:00:00"/>
    <n v="6000008240"/>
    <s v="SCN-ISND-0027S-CQ-02"/>
    <s v="MEDUYX567298"/>
    <n v="2204001555"/>
    <x v="0"/>
    <x v="0"/>
    <x v="0"/>
    <n v="14282.359999999999"/>
    <n v="14282.359999999999"/>
    <d v="2025-09-21T00:00:00"/>
    <d v="2025-06-17T00:00:00"/>
    <x v="0"/>
    <x v="1"/>
    <x v="5"/>
  </r>
  <r>
    <d v="2025-03-01T00:00:00"/>
    <n v="6000008240"/>
    <s v="SCN-ISND-0027S-CQ-02"/>
    <s v="MEDUYX567298"/>
    <n v="2204001555"/>
    <x v="0"/>
    <x v="0"/>
    <x v="1"/>
    <n v="7503.3800000000028"/>
    <n v="7503.3800000000028"/>
    <d v="2025-09-21T00:00:00"/>
    <d v="2025-06-17T00:00:00"/>
    <x v="1"/>
    <x v="1"/>
    <x v="5"/>
  </r>
  <r>
    <d v="2025-03-01T00:00:00"/>
    <n v="6000007962"/>
    <s v="SCN-ISND-0081A-CQ-01"/>
    <s v="157-06409362"/>
    <n v="2204001637"/>
    <x v="1"/>
    <x v="0"/>
    <x v="1"/>
    <n v="6472.44"/>
    <n v="6472.44"/>
    <d v="2025-08-03T00:00:00"/>
    <d v="2025-06-17T00:00:00"/>
    <x v="1"/>
    <x v="1"/>
    <x v="5"/>
  </r>
  <r>
    <d v="2025-03-01T00:00:00"/>
    <n v="6000007993"/>
    <s v="SCN-ISND-0081A-CQ-02"/>
    <s v="157-08297553"/>
    <n v="2204001636"/>
    <x v="1"/>
    <x v="0"/>
    <x v="1"/>
    <n v="4794.57"/>
    <n v="4794.57"/>
    <d v="2025-08-03T00:00:00"/>
    <d v="2025-06-17T00:00:00"/>
    <x v="1"/>
    <x v="1"/>
    <x v="5"/>
  </r>
  <r>
    <d v="2025-03-01T00:00:00"/>
    <n v="6000007963"/>
    <s v="SCN-ISND-0081A-CQ-03"/>
    <s v="157-04150591"/>
    <n v="2204001615"/>
    <x v="1"/>
    <x v="0"/>
    <x v="0"/>
    <n v="4072.3249999999998"/>
    <n v="4072.3249999999998"/>
    <d v="2025-08-03T00:00:00"/>
    <d v="2025-06-17T00:00:00"/>
    <x v="0"/>
    <x v="1"/>
    <x v="5"/>
  </r>
  <r>
    <d v="2025-03-01T00:00:00"/>
    <n v="6000007963"/>
    <s v="SCN-ISND-0081A-CQ-03"/>
    <s v="157-04150591"/>
    <n v="2204001615"/>
    <x v="1"/>
    <x v="0"/>
    <x v="1"/>
    <n v="5322.1950000000006"/>
    <n v="5322.1950000000006"/>
    <d v="2025-08-03T00:00:00"/>
    <d v="2025-06-17T00:00:00"/>
    <x v="1"/>
    <x v="1"/>
    <x v="5"/>
  </r>
  <r>
    <d v="2025-03-01T00:00:00"/>
    <n v="6000007995"/>
    <s v="SCN-ISND-0081A-CQ-04"/>
    <s v="157-04150602"/>
    <n v="2204001626"/>
    <x v="1"/>
    <x v="0"/>
    <x v="0"/>
    <n v="4422.88"/>
    <n v="4422.88"/>
    <d v="2025-08-03T00:00:00"/>
    <d v="2025-06-17T00:00:00"/>
    <x v="0"/>
    <x v="1"/>
    <x v="5"/>
  </r>
  <r>
    <d v="2025-03-01T00:00:00"/>
    <n v="6000007995"/>
    <s v="SCN-ISND-0081A-CQ-04"/>
    <s v="157-04150602"/>
    <n v="2204001626"/>
    <x v="1"/>
    <x v="0"/>
    <x v="1"/>
    <n v="4527.2599999999993"/>
    <n v="4527.2599999999993"/>
    <d v="2025-08-03T00:00:00"/>
    <d v="2025-06-17T00:00:00"/>
    <x v="1"/>
    <x v="1"/>
    <x v="5"/>
  </r>
  <r>
    <d v="2025-03-01T00:00:00"/>
    <n v="6000007964"/>
    <s v="SCN-ISND-0084A-FQ"/>
    <s v="075-66485790"/>
    <n v="2204001613"/>
    <x v="1"/>
    <x v="0"/>
    <x v="0"/>
    <n v="14826.625"/>
    <n v="14826.625"/>
    <d v="2025-08-03T00:00:00"/>
    <d v="2025-06-17T00:00:00"/>
    <x v="0"/>
    <x v="1"/>
    <x v="5"/>
  </r>
  <r>
    <d v="2025-03-01T00:00:00"/>
    <n v="6000007964"/>
    <s v="SCN-ISND-0084A-FQ"/>
    <s v="075-66485790"/>
    <n v="2204001613"/>
    <x v="1"/>
    <x v="0"/>
    <x v="1"/>
    <n v="6186.744999999999"/>
    <n v="6186.744999999999"/>
    <d v="2025-08-03T00:00:00"/>
    <d v="2025-06-17T00:00:00"/>
    <x v="1"/>
    <x v="1"/>
    <x v="5"/>
  </r>
  <r>
    <d v="2025-03-01T00:00:00"/>
    <n v="6000008014"/>
    <s v="SCN-ISND-0090A-CQ"/>
    <s v="157-06412884"/>
    <n v="2204001584"/>
    <x v="1"/>
    <x v="0"/>
    <x v="0"/>
    <n v="2296"/>
    <n v="2296"/>
    <d v="2025-09-23T00:00:00"/>
    <d v="2025-06-17T00:00:00"/>
    <x v="0"/>
    <x v="1"/>
    <x v="5"/>
  </r>
  <r>
    <d v="2025-03-01T00:00:00"/>
    <n v="6000008014"/>
    <s v="SCN-ISND-0090A-CQ"/>
    <s v="157-06412884"/>
    <n v="2204001584"/>
    <x v="1"/>
    <x v="0"/>
    <x v="1"/>
    <n v="2429.9300000000003"/>
    <n v="2429.9300000000003"/>
    <d v="2025-09-23T00:00:00"/>
    <d v="2025-06-17T00:00:00"/>
    <x v="1"/>
    <x v="1"/>
    <x v="5"/>
  </r>
  <r>
    <d v="2025-03-01T00:00:00"/>
    <n v="6000007996"/>
    <s v="SCN-ISND-0094A-CQ"/>
    <s v="235-92158570"/>
    <n v="2204001585"/>
    <x v="1"/>
    <x v="0"/>
    <x v="0"/>
    <n v="1779.4"/>
    <n v="1779.4"/>
    <d v="2025-09-23T00:00:00"/>
    <d v="2025-06-17T00:00:00"/>
    <x v="0"/>
    <x v="1"/>
    <x v="5"/>
  </r>
  <r>
    <d v="2025-03-01T00:00:00"/>
    <n v="6000007996"/>
    <s v="SCN-ISND-0094A-CQ"/>
    <s v="235-92158570"/>
    <n v="2204001585"/>
    <x v="1"/>
    <x v="0"/>
    <x v="1"/>
    <n v="2215.77"/>
    <n v="2215.77"/>
    <d v="2025-09-23T00:00:00"/>
    <d v="2025-06-17T00:00:00"/>
    <x v="1"/>
    <x v="1"/>
    <x v="5"/>
  </r>
  <r>
    <d v="2025-03-01T00:00:00"/>
    <n v="6000007998"/>
    <s v="SCN-ISND-0095A-CQ"/>
    <s v="157-06418742"/>
    <n v="2204001586"/>
    <x v="1"/>
    <x v="0"/>
    <x v="0"/>
    <n v="6336.55"/>
    <n v="6336.55"/>
    <d v="2025-09-23T00:00:00"/>
    <d v="2025-06-17T00:00:00"/>
    <x v="0"/>
    <x v="1"/>
    <x v="5"/>
  </r>
  <r>
    <d v="2025-03-01T00:00:00"/>
    <n v="6000007998"/>
    <s v="SCN-ISND-0095A-CQ"/>
    <s v="157-06418742"/>
    <n v="2204001586"/>
    <x v="1"/>
    <x v="0"/>
    <x v="1"/>
    <n v="6141.69"/>
    <n v="6141.69"/>
    <d v="2025-09-23T00:00:00"/>
    <d v="2025-06-17T00:00:00"/>
    <x v="1"/>
    <x v="1"/>
    <x v="5"/>
  </r>
  <r>
    <d v="2025-03-01T00:00:00"/>
    <n v="6000008012"/>
    <s v="SCN-ISND-0112S-FQ"/>
    <s v="MSKJEAHMD04274"/>
    <n v="2304000076"/>
    <x v="0"/>
    <x v="0"/>
    <x v="1"/>
    <n v="14711.75"/>
    <n v="14711.75"/>
    <d v="2025-09-23T00:00:00"/>
    <d v="2025-06-17T00:00:00"/>
    <x v="1"/>
    <x v="1"/>
    <x v="5"/>
  </r>
  <r>
    <d v="2025-03-01T00:00:00"/>
    <n v="6000008013"/>
    <s v="SCN-ISND-0033S-CQ &amp; 0067S-CQ"/>
    <s v="MEDUQT919972"/>
    <n v="2204001599"/>
    <x v="0"/>
    <x v="0"/>
    <x v="1"/>
    <n v="10711.65"/>
    <n v="10711.65"/>
    <d v="2025-09-23T00:00:00"/>
    <d v="2025-06-17T00:00:00"/>
    <x v="1"/>
    <x v="1"/>
    <x v="5"/>
  </r>
  <r>
    <d v="2025-03-01T00:00:00"/>
    <n v="6000008013"/>
    <s v="SCN-ISND-0053S-CQ"/>
    <s v="MEDUQT931951"/>
    <n v="2204001598"/>
    <x v="0"/>
    <x v="0"/>
    <x v="0"/>
    <n v="48820.749999999993"/>
    <n v="48820.749999999993"/>
    <d v="2025-09-03T00:00:00"/>
    <d v="2025-06-17T00:00:00"/>
    <x v="0"/>
    <x v="1"/>
    <x v="5"/>
  </r>
  <r>
    <d v="2025-03-01T00:00:00"/>
    <n v="6000008013"/>
    <s v="SCN-ISND-0053S-CQ"/>
    <s v="MEDUQT931951"/>
    <n v="2204001598"/>
    <x v="0"/>
    <x v="0"/>
    <x v="1"/>
    <n v="4449.0100000000093"/>
    <n v="4449.0100000000093"/>
    <d v="2025-09-03T00:00:00"/>
    <d v="2025-06-17T00:00:00"/>
    <x v="1"/>
    <x v="1"/>
    <x v="5"/>
  </r>
  <r>
    <d v="2025-03-01T00:00:00"/>
    <n v="6000008294"/>
    <s v="SCN-ISND-0066S-FQ"/>
    <s v="HLCUGOA2412AQOX2"/>
    <n v="2204001556"/>
    <x v="0"/>
    <x v="0"/>
    <x v="0"/>
    <n v="203389.73"/>
    <n v="203389.73"/>
    <d v="2025-09-03T00:00:00"/>
    <d v="2025-06-17T00:00:00"/>
    <x v="0"/>
    <x v="1"/>
    <x v="5"/>
  </r>
  <r>
    <d v="2025-03-01T00:00:00"/>
    <n v="6000008294"/>
    <s v="SCN-ISND-0066S-FQ"/>
    <s v="HLCUGOA2412AQOX2"/>
    <n v="2204001556"/>
    <x v="0"/>
    <x v="0"/>
    <x v="1"/>
    <n v="61975.03"/>
    <n v="61975.03"/>
    <d v="2025-09-03T00:00:00"/>
    <d v="2025-06-17T00:00:00"/>
    <x v="1"/>
    <x v="1"/>
    <x v="5"/>
  </r>
  <r>
    <d v="2025-03-01T00:00:00"/>
    <n v="6000007916"/>
    <s v="SCN-RUYA-ZQ7-01"/>
    <s v="GL01WD250318901"/>
    <n v="2304000118"/>
    <x v="2"/>
    <x v="1"/>
    <x v="0"/>
    <n v="1841390"/>
    <n v="1841390"/>
    <d v="2025-05-18T00:00:00"/>
    <d v="2025-10-13T00:00:00"/>
    <x v="2"/>
    <x v="1"/>
    <x v="5"/>
  </r>
  <r>
    <d v="2025-03-01T00:00:00"/>
    <n v="22121395"/>
    <s v="COOEC-ISND5-2_MAR25"/>
    <s v="T95449"/>
    <n v="22063314"/>
    <x v="3"/>
    <x v="0"/>
    <x v="2"/>
    <n v="13000"/>
    <n v="13000"/>
    <d v="2026-01-22T00:00:00"/>
    <d v="2026-01-15T00:00:00"/>
    <x v="1"/>
    <x v="1"/>
    <x v="5"/>
  </r>
  <r>
    <d v="2025-03-01T00:00:00"/>
    <n v="22124055"/>
    <s v="COOEC-ISND5-2_MAR25"/>
    <s v="T99024"/>
    <n v="22060683"/>
    <x v="4"/>
    <x v="0"/>
    <x v="2"/>
    <n v="8027.75"/>
    <n v="8027.75"/>
    <d v="2026-04-06T00:00:00"/>
    <d v="2026-02-03T00:00:00"/>
    <x v="1"/>
    <x v="1"/>
    <x v="5"/>
  </r>
  <r>
    <d v="2025-04-01T00:00:00"/>
    <n v="6000007990"/>
    <s v="SCN-ISND-0139A-CQ"/>
    <s v="157-06421332"/>
    <n v="2204001721"/>
    <x v="1"/>
    <x v="0"/>
    <x v="0"/>
    <n v="2837"/>
    <n v="2837"/>
    <d v="2025-09-03T00:00:00"/>
    <d v="2025-05-18T00:00:00"/>
    <x v="2"/>
    <x v="1"/>
    <x v="7"/>
  </r>
  <r>
    <d v="2025-04-01T00:00:00"/>
    <n v="6000007991"/>
    <s v="SCN-ISND-0058S-CQ-01"/>
    <s v="JHTJHMD067"/>
    <n v="2204001693"/>
    <x v="0"/>
    <x v="0"/>
    <x v="0"/>
    <n v="55412"/>
    <n v="55412"/>
    <d v="2025-09-03T00:00:00"/>
    <d v="2025-05-18T00:00:00"/>
    <x v="2"/>
    <x v="1"/>
    <x v="7"/>
  </r>
  <r>
    <d v="2025-04-01T00:00:00"/>
    <n v="6000007992"/>
    <s v="SCN-ISND-0143A-CQ"/>
    <s v="157-04222632"/>
    <n v="2204001757"/>
    <x v="1"/>
    <x v="0"/>
    <x v="0"/>
    <n v="2344"/>
    <n v="2344"/>
    <d v="2025-09-03T00:00:00"/>
    <d v="2025-05-18T00:00:00"/>
    <x v="2"/>
    <x v="1"/>
    <x v="7"/>
  </r>
  <r>
    <d v="2025-04-01T00:00:00"/>
    <n v="6000008169"/>
    <s v="SCN-ISND-0170A-CQ"/>
    <s v="157 - 02589646"/>
    <n v="2204001808"/>
    <x v="1"/>
    <x v="0"/>
    <x v="0"/>
    <n v="3299"/>
    <n v="3299"/>
    <d v="2025-09-03T00:00:00"/>
    <d v="2025-05-18T00:00:00"/>
    <x v="2"/>
    <x v="1"/>
    <x v="7"/>
  </r>
  <r>
    <d v="2025-04-01T00:00:00"/>
    <n v="6000008170"/>
    <s v="SCN-ISND-0165A-CQ"/>
    <s v="157-02586441"/>
    <n v="2204001809"/>
    <x v="1"/>
    <x v="0"/>
    <x v="0"/>
    <n v="2390"/>
    <n v="2390"/>
    <d v="2025-09-03T00:00:00"/>
    <d v="2025-05-18T00:00:00"/>
    <x v="2"/>
    <x v="1"/>
    <x v="7"/>
  </r>
  <r>
    <d v="2025-04-01T00:00:00"/>
    <n v="6000008171"/>
    <s v="SCN-ISND-0120S-FQ"/>
    <s v="664115000217"/>
    <n v="2204001788"/>
    <x v="0"/>
    <x v="0"/>
    <x v="0"/>
    <n v="1273"/>
    <n v="1273"/>
    <d v="2025-09-03T00:00:00"/>
    <d v="2025-05-18T00:00:00"/>
    <x v="2"/>
    <x v="1"/>
    <x v="7"/>
  </r>
  <r>
    <d v="2025-04-01T00:00:00"/>
    <n v="6000008452"/>
    <s v="SCN-ISND-0100A-CQ"/>
    <s v="157-06073196"/>
    <n v="2204001700"/>
    <x v="1"/>
    <x v="0"/>
    <x v="1"/>
    <n v="3118.11"/>
    <n v="3118.11"/>
    <d v="2025-11-27T00:00:00"/>
    <d v="2025-05-18T00:00:00"/>
    <x v="1"/>
    <x v="1"/>
    <x v="7"/>
  </r>
  <r>
    <d v="2025-04-01T00:00:00"/>
    <n v="6000008454"/>
    <s v="SCN-ISND-0132A-FQ"/>
    <s v="157-01333721"/>
    <n v="2204001674"/>
    <x v="1"/>
    <x v="0"/>
    <x v="1"/>
    <n v="2944.38"/>
    <n v="2944.38"/>
    <d v="2025-11-27T00:00:00"/>
    <d v="2025-05-18T00:00:00"/>
    <x v="1"/>
    <x v="1"/>
    <x v="7"/>
  </r>
  <r>
    <d v="2025-04-01T00:00:00"/>
    <n v="6000008460"/>
    <s v="SCN-ISND-0137A-CQ"/>
    <s v="157-08297903"/>
    <n v="2204001768"/>
    <x v="1"/>
    <x v="0"/>
    <x v="0"/>
    <n v="16609.099999999999"/>
    <n v="16609.099999999999"/>
    <d v="2025-11-27T00:00:00"/>
    <d v="2025-05-18T00:00:00"/>
    <x v="0"/>
    <x v="1"/>
    <x v="7"/>
  </r>
  <r>
    <d v="2025-04-01T00:00:00"/>
    <n v="6000008460"/>
    <s v="SCN-ISND-0137A-CQ"/>
    <s v="157-08297903"/>
    <n v="2204001768"/>
    <x v="1"/>
    <x v="0"/>
    <x v="1"/>
    <n v="8297.34"/>
    <n v="8297.34"/>
    <d v="2025-11-27T00:00:00"/>
    <d v="2025-05-18T00:00:00"/>
    <x v="1"/>
    <x v="1"/>
    <x v="7"/>
  </r>
  <r>
    <d v="2025-04-01T00:00:00"/>
    <n v="6000008457"/>
    <s v="SCN-ISND-0139A-CQ"/>
    <s v="157-06421332"/>
    <n v="2204001721"/>
    <x v="1"/>
    <x v="0"/>
    <x v="1"/>
    <n v="2025.82"/>
    <n v="2025.82"/>
    <d v="2025-11-27T00:00:00"/>
    <d v="2025-05-18T00:00:00"/>
    <x v="1"/>
    <x v="1"/>
    <x v="7"/>
  </r>
  <r>
    <d v="2025-04-01T00:00:00"/>
    <n v="6000008458"/>
    <s v="SCN-ISND-0143A-CQ"/>
    <s v="157-04222632"/>
    <n v="2204001757"/>
    <x v="1"/>
    <x v="0"/>
    <x v="1"/>
    <n v="2302.63"/>
    <n v="2302.63"/>
    <d v="2025-11-27T00:00:00"/>
    <d v="2025-05-18T00:00:00"/>
    <x v="1"/>
    <x v="1"/>
    <x v="7"/>
  </r>
  <r>
    <d v="2025-06-01T00:00:00"/>
    <n v="6000008453"/>
    <s v="SCN-ISND-0043S-FQ"/>
    <s v="AYN1225650"/>
    <n v="2204001702"/>
    <x v="0"/>
    <x v="0"/>
    <x v="1"/>
    <n v="3885.98"/>
    <n v="3885.98"/>
    <d v="2025-08-03T00:00:00"/>
    <d v="2025-05-18T00:00:00"/>
    <x v="1"/>
    <x v="1"/>
    <x v="8"/>
  </r>
  <r>
    <d v="2025-04-01T00:00:00"/>
    <n v="6000008443"/>
    <s v="SCN-ISND-0072S-FQ"/>
    <s v="OMO58396765"/>
    <n v="2204001657"/>
    <x v="0"/>
    <x v="0"/>
    <x v="1"/>
    <n v="5747.5"/>
    <n v="5747.5"/>
    <d v="2025-08-03T00:00:00"/>
    <d v="2025-05-18T00:00:00"/>
    <x v="1"/>
    <x v="1"/>
    <x v="7"/>
  </r>
  <r>
    <d v="2025-04-01T00:00:00"/>
    <n v="6000008495"/>
    <s v="SCN-ISND-0120S-FQ"/>
    <s v="664115000217"/>
    <n v="2204001788"/>
    <x v="0"/>
    <x v="0"/>
    <x v="1"/>
    <n v="3728.17"/>
    <n v="3728.17"/>
    <d v="2025-08-03T00:00:00"/>
    <d v="2025-05-18T00:00:00"/>
    <x v="1"/>
    <x v="1"/>
    <x v="7"/>
  </r>
  <r>
    <d v="2025-04-01T00:00:00"/>
    <n v="6000008496"/>
    <s v="SCN-ISND-0123A-CQ"/>
    <s v="157-06421925"/>
    <n v="2204001764"/>
    <x v="1"/>
    <x v="0"/>
    <x v="0"/>
    <n v="24820.374999999996"/>
    <n v="24820.374999999996"/>
    <d v="2025-08-03T00:00:00"/>
    <d v="2025-05-18T00:00:00"/>
    <x v="0"/>
    <x v="1"/>
    <x v="7"/>
  </r>
  <r>
    <d v="2025-04-01T00:00:00"/>
    <n v="6000008496"/>
    <s v="SCN-ISND-0123A-CQ"/>
    <s v="157-06421925"/>
    <n v="2204001764"/>
    <x v="1"/>
    <x v="0"/>
    <x v="1"/>
    <n v="14265.365000000002"/>
    <n v="14265.365000000002"/>
    <d v="2025-08-03T00:00:00"/>
    <d v="2025-05-18T00:00:00"/>
    <x v="1"/>
    <x v="1"/>
    <x v="7"/>
  </r>
  <r>
    <d v="2025-04-01T00:00:00"/>
    <n v="6000008471"/>
    <s v="ISND-WCME-OSL01"/>
    <s v="ISND-WCME-OSL01"/>
    <n v="2204001762"/>
    <x v="5"/>
    <x v="0"/>
    <x v="0"/>
    <n v="55012.78"/>
    <n v="55012.78"/>
    <d v="2025-08-03T00:00:00"/>
    <d v="2025-05-18T00:00:00"/>
    <x v="0"/>
    <x v="1"/>
    <x v="7"/>
  </r>
  <r>
    <d v="2025-04-01T00:00:00"/>
    <n v="6000008471"/>
    <s v="ISND-WCME-OSL01"/>
    <s v="ISND-WCME-OSL01"/>
    <n v="2204001762"/>
    <x v="5"/>
    <x v="0"/>
    <x v="1"/>
    <n v="12624.380000000005"/>
    <n v="12624.380000000005"/>
    <d v="2025-08-03T00:00:00"/>
    <d v="2025-05-18T00:00:00"/>
    <x v="1"/>
    <x v="1"/>
    <x v="7"/>
  </r>
  <r>
    <d v="2025-04-01T00:00:00"/>
    <n v="6000008519"/>
    <s v="SCN-ISND-0098S-FQ"/>
    <s v="COSU6410383560"/>
    <n v="2204001763"/>
    <x v="0"/>
    <x v="0"/>
    <x v="0"/>
    <n v="46246.974999999999"/>
    <n v="46246.974999999999"/>
    <d v="2025-12-14T00:00:00"/>
    <d v="2025-05-18T00:00:00"/>
    <x v="0"/>
    <x v="1"/>
    <x v="7"/>
  </r>
  <r>
    <d v="2025-04-01T00:00:00"/>
    <n v="6000008519"/>
    <s v="SCN-ISND-0098S-FQ"/>
    <s v="COSU6410383560"/>
    <n v="2204001763"/>
    <x v="0"/>
    <x v="0"/>
    <x v="1"/>
    <n v="6990.5050000000047"/>
    <n v="6990.5050000000047"/>
    <d v="2025-12-14T00:00:00"/>
    <d v="2025-05-18T00:00:00"/>
    <x v="1"/>
    <x v="1"/>
    <x v="7"/>
  </r>
  <r>
    <d v="2025-04-01T00:00:00"/>
    <n v="6000008534"/>
    <s v="SCN-ISND-0058S-CQ-01"/>
    <s v="JHTJHMD067"/>
    <n v="2204001693"/>
    <x v="0"/>
    <x v="0"/>
    <x v="1"/>
    <n v="82796.14"/>
    <n v="82796.14"/>
    <d v="2025-12-14T00:00:00"/>
    <d v="2025-05-18T00:00:00"/>
    <x v="1"/>
    <x v="1"/>
    <x v="7"/>
  </r>
  <r>
    <d v="2025-04-01T00:00:00"/>
    <n v="6000008441"/>
    <s v="ZQ7-202503"/>
    <s v="ZQDL25001"/>
    <n v="2304000085"/>
    <x v="2"/>
    <x v="1"/>
    <x v="1"/>
    <n v="1298.75"/>
    <n v="1298.75"/>
    <d v="2025-08-03T00:00:00"/>
    <d v="2025-05-18T00:00:00"/>
    <x v="1"/>
    <x v="1"/>
    <x v="7"/>
  </r>
  <r>
    <d v="2025-04-01T00:00:00"/>
    <n v="6000008455"/>
    <s v="SM/0325/CI-255"/>
    <s v="SM/0325/CI-255"/>
    <n v="2304000108"/>
    <x v="2"/>
    <x v="1"/>
    <x v="1"/>
    <n v="1298.75"/>
    <n v="1298.75"/>
    <d v="2025-08-03T00:00:00"/>
    <d v="2025-05-18T00:00:00"/>
    <x v="1"/>
    <x v="1"/>
    <x v="7"/>
  </r>
  <r>
    <d v="2025-04-01T00:00:00"/>
    <n v="6000008442"/>
    <s v="SCN-RUYA-0054-CNQA"/>
    <s v="GL01WD250318901"/>
    <n v="2304000118"/>
    <x v="2"/>
    <x v="1"/>
    <x v="1"/>
    <n v="525"/>
    <n v="525"/>
    <d v="2025-08-03T00:00:00"/>
    <d v="2025-05-18T00:00:00"/>
    <x v="1"/>
    <x v="1"/>
    <x v="7"/>
  </r>
  <r>
    <d v="2025-04-01T00:00:00"/>
    <n v="6000008442"/>
    <s v="SCN-RUYA-ZQ7-01"/>
    <s v="GL01WD250318901"/>
    <n v="2304000118"/>
    <x v="2"/>
    <x v="1"/>
    <x v="0"/>
    <n v="1841390"/>
    <n v="1841390"/>
    <d v="2025-05-18T00:00:00"/>
    <d v="2025-04-10T00:00:00"/>
    <x v="2"/>
    <x v="1"/>
    <x v="7"/>
  </r>
  <r>
    <d v="2025-04-01T00:00:00"/>
    <n v="22121436"/>
    <s v="COOEC-ISND5-2_APR25"/>
    <s v="T95455"/>
    <n v="22063315"/>
    <x v="3"/>
    <x v="0"/>
    <x v="2"/>
    <n v="10205.5"/>
    <n v="10205.5"/>
    <d v="2026-01-22T00:00:00"/>
    <d v="2025-05-18T00:00:00"/>
    <x v="1"/>
    <x v="1"/>
    <x v="7"/>
  </r>
  <r>
    <d v="2025-04-01T00:00:00"/>
    <n v="22122088"/>
    <s v="COOEC-RUYA 09_APR25"/>
    <s v="T96482"/>
    <n v="22060660"/>
    <x v="3"/>
    <x v="1"/>
    <x v="2"/>
    <n v="2632"/>
    <n v="2632"/>
    <d v="2026-04-20T00:00:00"/>
    <d v="2026-01-15T00:00:00"/>
    <x v="1"/>
    <x v="1"/>
    <x v="7"/>
  </r>
  <r>
    <d v="2025-03-01T00:00:00"/>
    <n v="22124056"/>
    <s v="COOEC-ISND5-2_APR25"/>
    <s v="T99025"/>
    <n v="22060683"/>
    <x v="4"/>
    <x v="0"/>
    <x v="2"/>
    <n v="3514.8"/>
    <n v="3514.8"/>
    <d v="2026-04-06T00:00:00"/>
    <d v="2025-05-18T00:00:00"/>
    <x v="1"/>
    <x v="1"/>
    <x v="5"/>
  </r>
  <r>
    <d v="2025-05-01T00:00:00"/>
    <n v="6000007907"/>
    <s v="SCN-RUYA 09-006S-FQ"/>
    <s v="MUNHMD97459142008"/>
    <n v="2204001647"/>
    <x v="0"/>
    <x v="1"/>
    <x v="0"/>
    <n v="13094"/>
    <n v="13094"/>
    <d v="2025-05-18T00:00:00"/>
    <d v="2025-05-28T00:00:00"/>
    <x v="2"/>
    <x v="1"/>
    <x v="6"/>
  </r>
  <r>
    <d v="2025-05-01T00:00:00"/>
    <n v="6000008308"/>
    <s v="SCN-RUYA 09-0015S-FQ"/>
    <s v="DV251401"/>
    <n v="2204001631"/>
    <x v="2"/>
    <x v="1"/>
    <x v="0"/>
    <n v="3806511"/>
    <n v="3806511"/>
    <d v="2025-05-21T00:00:00"/>
    <d v="2025-05-19T00:00:00"/>
    <x v="1"/>
    <x v="1"/>
    <x v="6"/>
  </r>
  <r>
    <d v="2025-05-01T00:00:00"/>
    <n v="6000008325"/>
    <s v="SCN-ISND-0121S-CQ"/>
    <s v="TAOZ12776200"/>
    <n v="2204001871"/>
    <x v="0"/>
    <x v="0"/>
    <x v="0"/>
    <n v="7606"/>
    <n v="7606"/>
    <d v="2025-07-01T00:00:00"/>
    <d v="2025-06-03T00:00:00"/>
    <x v="2"/>
    <x v="1"/>
    <x v="6"/>
  </r>
  <r>
    <d v="2025-05-01T00:00:00"/>
    <n v="6000008326"/>
    <s v="SCN-ISND-0103S-CQ"/>
    <s v="TAOZ22860100"/>
    <n v="2204001883"/>
    <x v="0"/>
    <x v="0"/>
    <x v="0"/>
    <n v="8712"/>
    <n v="8712"/>
    <d v="2025-07-01T00:00:00"/>
    <d v="2025-06-03T00:00:00"/>
    <x v="2"/>
    <x v="1"/>
    <x v="6"/>
  </r>
  <r>
    <d v="2025-05-01T00:00:00"/>
    <n v="6000008328"/>
    <s v="SCN-ISND-0153A-CQ-01"/>
    <s v="157-02588666"/>
    <n v="2204001892"/>
    <x v="1"/>
    <x v="0"/>
    <x v="0"/>
    <n v="8234"/>
    <n v="8234"/>
    <d v="2025-07-01T00:00:00"/>
    <d v="2025-06-03T00:00:00"/>
    <x v="2"/>
    <x v="1"/>
    <x v="6"/>
  </r>
  <r>
    <d v="2025-05-01T00:00:00"/>
    <n v="6000008329"/>
    <s v="SCN-ISND-0153A-CQ-02"/>
    <s v="157-02588655"/>
    <n v="2204001899"/>
    <x v="1"/>
    <x v="0"/>
    <x v="0"/>
    <n v="12477"/>
    <n v="12477"/>
    <d v="2025-07-01T00:00:00"/>
    <d v="2025-06-03T00:00:00"/>
    <x v="2"/>
    <x v="1"/>
    <x v="6"/>
  </r>
  <r>
    <d v="2025-05-01T00:00:00"/>
    <n v="6000008330"/>
    <s v="SCN-ISND-0188A-CQ"/>
    <s v="157-04696506"/>
    <n v="2204001908"/>
    <x v="1"/>
    <x v="0"/>
    <x v="0"/>
    <n v="9190"/>
    <n v="9190"/>
    <d v="2025-07-01T00:00:00"/>
    <d v="2025-06-03T00:00:00"/>
    <x v="2"/>
    <x v="1"/>
    <x v="6"/>
  </r>
  <r>
    <d v="2025-05-01T00:00:00"/>
    <n v="6000008331"/>
    <s v="SCN-ISND-0191A-CQ"/>
    <s v="157-04698105"/>
    <n v="2204001907"/>
    <x v="1"/>
    <x v="0"/>
    <x v="0"/>
    <n v="6449"/>
    <n v="6449"/>
    <d v="2025-07-01T00:00:00"/>
    <d v="2025-06-03T00:00:00"/>
    <x v="2"/>
    <x v="1"/>
    <x v="6"/>
  </r>
  <r>
    <d v="2025-05-01T00:00:00"/>
    <n v="6000008332"/>
    <s v="SCN-ISND-0153A-CQ-03"/>
    <s v="157-02588832"/>
    <n v="2204001910"/>
    <x v="1"/>
    <x v="0"/>
    <x v="0"/>
    <n v="4979"/>
    <n v="4979"/>
    <d v="2025-07-01T00:00:00"/>
    <d v="2025-06-03T00:00:00"/>
    <x v="2"/>
    <x v="1"/>
    <x v="6"/>
  </r>
  <r>
    <d v="2025-05-01T00:00:00"/>
    <n v="6000008333"/>
    <s v="SCN-ISND-0189A-CQ"/>
    <s v="157-02588725"/>
    <n v="2204001915"/>
    <x v="1"/>
    <x v="0"/>
    <x v="0"/>
    <n v="11140"/>
    <n v="11140"/>
    <d v="2025-07-01T00:00:00"/>
    <d v="2025-06-03T00:00:00"/>
    <x v="2"/>
    <x v="1"/>
    <x v="6"/>
  </r>
  <r>
    <d v="2025-05-01T00:00:00"/>
    <n v="6000008334"/>
    <s v="SCN-ISND-0197A-CQ"/>
    <s v="157-04229072"/>
    <n v="2204001904"/>
    <x v="1"/>
    <x v="0"/>
    <x v="0"/>
    <n v="13247"/>
    <n v="13247"/>
    <d v="2025-07-01T00:00:00"/>
    <d v="2025-06-03T00:00:00"/>
    <x v="2"/>
    <x v="1"/>
    <x v="6"/>
  </r>
  <r>
    <d v="2025-05-01T00:00:00"/>
    <n v="6000008335"/>
    <s v="SCN-ISND-0130S-CQ"/>
    <s v="SHRT20250327"/>
    <n v="2204001884"/>
    <x v="0"/>
    <x v="0"/>
    <x v="0"/>
    <n v="23020"/>
    <n v="23020"/>
    <d v="2025-07-01T00:00:00"/>
    <d v="2025-06-03T00:00:00"/>
    <x v="2"/>
    <x v="1"/>
    <x v="6"/>
  </r>
  <r>
    <d v="2025-05-01T00:00:00"/>
    <n v="6000008327"/>
    <s v="SCN-RUYA 09-0014A-CQ"/>
    <s v="157-02588563"/>
    <n v="2204001887"/>
    <x v="1"/>
    <x v="1"/>
    <x v="0"/>
    <n v="4508"/>
    <n v="4508"/>
    <d v="2025-07-01T00:00:00"/>
    <d v="2025-06-03T00:00:00"/>
    <x v="2"/>
    <x v="1"/>
    <x v="6"/>
  </r>
  <r>
    <d v="2025-05-01T00:00:00"/>
    <n v="6000008599"/>
    <s v="SCN-ISND-0160A-FQ"/>
    <s v="157-02487796"/>
    <n v="2204001811"/>
    <x v="1"/>
    <x v="0"/>
    <x v="0"/>
    <n v="6560"/>
    <n v="6560"/>
    <d v="2025-08-07T00:00:00"/>
    <d v="2025-06-20T00:00:00"/>
    <x v="0"/>
    <x v="1"/>
    <x v="6"/>
  </r>
  <r>
    <d v="2025-05-01T00:00:00"/>
    <n v="6000008599"/>
    <s v="SCN-ISND-0160A-FQ"/>
    <s v="157-02487796"/>
    <n v="2204001811"/>
    <x v="1"/>
    <x v="0"/>
    <x v="1"/>
    <n v="12653.119999999999"/>
    <n v="12653.119999999999"/>
    <d v="2025-08-07T00:00:00"/>
    <d v="2025-06-20T00:00:00"/>
    <x v="1"/>
    <x v="1"/>
    <x v="6"/>
  </r>
  <r>
    <d v="2025-05-01T00:00:00"/>
    <n v="6000008600"/>
    <s v="SCN-ISND-0165A-CQ"/>
    <s v="157-02586441"/>
    <n v="2204001809"/>
    <x v="1"/>
    <x v="0"/>
    <x v="1"/>
    <n v="2024.36"/>
    <n v="2024.36"/>
    <d v="2025-08-07T00:00:00"/>
    <d v="2025-06-20T00:00:00"/>
    <x v="1"/>
    <x v="1"/>
    <x v="6"/>
  </r>
  <r>
    <d v="2025-05-01T00:00:00"/>
    <n v="6000008602"/>
    <s v="SCN-ISND-0170A-CQ"/>
    <s v="157-02589646"/>
    <n v="2204001808"/>
    <x v="1"/>
    <x v="0"/>
    <x v="1"/>
    <n v="1577.94"/>
    <n v="1577.94"/>
    <d v="2025-08-07T00:00:00"/>
    <d v="2025-06-20T00:00:00"/>
    <x v="1"/>
    <x v="1"/>
    <x v="6"/>
  </r>
  <r>
    <d v="2025-05-01T00:00:00"/>
    <n v="6000008603"/>
    <s v="SCN-ISND-0102S-CQ"/>
    <s v="TAOZ2369160"/>
    <n v="2204001805"/>
    <x v="0"/>
    <x v="0"/>
    <x v="0"/>
    <n v="21678.75"/>
    <n v="21678.75"/>
    <d v="2025-08-07T00:00:00"/>
    <d v="2025-06-20T00:00:00"/>
    <x v="0"/>
    <x v="1"/>
    <x v="6"/>
  </r>
  <r>
    <d v="2025-05-01T00:00:00"/>
    <n v="6000008603"/>
    <s v="SCN-ISND-0102S-CQ"/>
    <s v="TAOZ2369160"/>
    <n v="2204001805"/>
    <x v="0"/>
    <x v="0"/>
    <x v="1"/>
    <n v="3822.5499999999993"/>
    <n v="3822.5499999999993"/>
    <d v="2025-08-07T00:00:00"/>
    <d v="2025-06-20T00:00:00"/>
    <x v="1"/>
    <x v="1"/>
    <x v="6"/>
  </r>
  <r>
    <d v="2025-05-01T00:00:00"/>
    <n v="6000008604"/>
    <s v="SCN-ISND-0088S-FQ"/>
    <n v="250175569"/>
    <n v="2204001801"/>
    <x v="0"/>
    <x v="0"/>
    <x v="1"/>
    <n v="8408.0750000000007"/>
    <n v="8408.0750000000007"/>
    <d v="2025-08-07T00:00:00"/>
    <d v="2025-06-20T00:00:00"/>
    <x v="1"/>
    <x v="1"/>
    <x v="6"/>
  </r>
  <r>
    <d v="2025-05-01T00:00:00"/>
    <n v="6000008604"/>
    <s v="SCN-ISND-0088S-FQ"/>
    <n v="250175569"/>
    <n v="2204001801"/>
    <x v="0"/>
    <x v="0"/>
    <x v="1"/>
    <n v="4246.6349999999984"/>
    <n v="4246.6349999999984"/>
    <d v="2025-08-07T00:00:00"/>
    <d v="2025-06-20T00:00:00"/>
    <x v="1"/>
    <x v="1"/>
    <x v="6"/>
  </r>
  <r>
    <d v="2025-05-01T00:00:00"/>
    <n v="6000008456"/>
    <s v="HYSY 289"/>
    <s v="COOEC/01/QTR"/>
    <n v="2204001694"/>
    <x v="0"/>
    <x v="0"/>
    <x v="1"/>
    <n v="1401.25"/>
    <n v="1401.25"/>
    <d v="2025-08-04T00:00:00"/>
    <d v="2025-06-12T00:00:00"/>
    <x v="1"/>
    <x v="1"/>
    <x v="6"/>
  </r>
  <r>
    <d v="2025-05-01T00:00:00"/>
    <n v="6000008459"/>
    <s v="SCN-ISND-HYSY289-02"/>
    <s v="EI72504190005"/>
    <n v="2204001796"/>
    <x v="0"/>
    <x v="0"/>
    <x v="0"/>
    <n v="31300.424999999996"/>
    <n v="31300.424999999996"/>
    <d v="2025-08-04T00:00:00"/>
    <d v="2025-06-12T00:00:00"/>
    <x v="0"/>
    <x v="1"/>
    <x v="6"/>
  </r>
  <r>
    <d v="2025-05-01T00:00:00"/>
    <n v="6000008459"/>
    <s v="SCN-ISND-HYSY289-02"/>
    <s v="EI72504190005"/>
    <n v="2204001796"/>
    <x v="0"/>
    <x v="0"/>
    <x v="1"/>
    <n v="17996.25"/>
    <n v="17996.25"/>
    <d v="2025-08-04T00:00:00"/>
    <d v="2025-06-12T00:00:00"/>
    <x v="1"/>
    <x v="1"/>
    <x v="6"/>
  </r>
  <r>
    <d v="2025-05-01T00:00:00"/>
    <n v="6000008444"/>
    <s v="HSY698202503"/>
    <s v="NA"/>
    <n v="2304000116"/>
    <x v="2"/>
    <x v="0"/>
    <x v="1"/>
    <n v="4451.25"/>
    <n v="4451.25"/>
    <d v="2025-08-04T00:00:00"/>
    <d v="2025-06-12T00:00:00"/>
    <x v="1"/>
    <x v="1"/>
    <x v="6"/>
  </r>
  <r>
    <d v="2025-05-01T00:00:00"/>
    <n v="6000008598"/>
    <s v="SCN-ISND-WEI LI"/>
    <s v="COOEC/03/QTR"/>
    <n v="2304000191"/>
    <x v="2"/>
    <x v="0"/>
    <x v="1"/>
    <n v="1298.75"/>
    <n v="1298.75"/>
    <d v="2025-08-04T00:00:00"/>
    <d v="2025-06-12T00:00:00"/>
    <x v="1"/>
    <x v="1"/>
    <x v="6"/>
  </r>
  <r>
    <d v="2025-05-01T00:00:00"/>
    <n v="6000008601"/>
    <s v="KAI HE 222"/>
    <s v="E672504080195"/>
    <n v="2304000139"/>
    <x v="0"/>
    <x v="0"/>
    <x v="1"/>
    <n v="3451.25"/>
    <n v="3451.25"/>
    <d v="2025-08-04T00:00:00"/>
    <d v="2025-06-12T00:00:00"/>
    <x v="1"/>
    <x v="1"/>
    <x v="6"/>
  </r>
  <r>
    <d v="2025-05-01T00:00:00"/>
    <n v="6000008571"/>
    <s v="SCN-RUYA 09-009A-CQ"/>
    <s v="157-06421564"/>
    <n v="2204001729"/>
    <x v="1"/>
    <x v="1"/>
    <x v="0"/>
    <n v="28736.9"/>
    <n v="28736.9"/>
    <d v="2026-03-25T00:00:00"/>
    <d v="2025-06-20T00:00:00"/>
    <x v="0"/>
    <x v="1"/>
    <x v="6"/>
  </r>
  <r>
    <d v="2025-05-01T00:00:00"/>
    <n v="6000008571"/>
    <s v="SCN-RUYA 09-009A-CQ"/>
    <s v="157-06421564"/>
    <n v="2204001729"/>
    <x v="1"/>
    <x v="1"/>
    <x v="1"/>
    <n v="9001.9399999999951"/>
    <n v="9001.9399999999951"/>
    <d v="2026-03-25T00:00:00"/>
    <d v="2025-06-20T00:00:00"/>
    <x v="1"/>
    <x v="1"/>
    <x v="6"/>
  </r>
  <r>
    <d v="2025-05-01T00:00:00"/>
    <n v="6000008570"/>
    <s v="SCN-RUYA 09-0010S-FQ"/>
    <s v="WAMMUNHMD003670"/>
    <n v="2204001776"/>
    <x v="1"/>
    <x v="1"/>
    <x v="0"/>
    <n v="15147.449999999999"/>
    <n v="15147.449999999999"/>
    <d v="2026-03-25T00:00:00"/>
    <d v="2025-06-20T00:00:00"/>
    <x v="0"/>
    <x v="1"/>
    <x v="6"/>
  </r>
  <r>
    <d v="2025-05-01T00:00:00"/>
    <n v="6000008570"/>
    <s v="SCN-RUYA 09-0010S-FQ"/>
    <s v="WAMMUNHMD003670"/>
    <n v="2204001776"/>
    <x v="1"/>
    <x v="1"/>
    <x v="1"/>
    <n v="23668.82"/>
    <n v="23668.82"/>
    <d v="2026-03-25T00:00:00"/>
    <d v="2025-06-20T00:00:00"/>
    <x v="1"/>
    <x v="1"/>
    <x v="6"/>
  </r>
  <r>
    <d v="2025-05-01T00:00:00"/>
    <n v="6000008557"/>
    <s v="SCN-RUYA 09-0015S-FQ"/>
    <s v="DV251401"/>
    <n v="2304000193"/>
    <x v="2"/>
    <x v="1"/>
    <x v="1"/>
    <n v="225"/>
    <n v="225"/>
    <d v="2026-03-25T00:00:00"/>
    <d v="2025-06-20T00:00:00"/>
    <x v="1"/>
    <x v="1"/>
    <x v="6"/>
  </r>
  <r>
    <d v="2025-05-01T00:00:00"/>
    <n v="22121435"/>
    <s v="COOEC-ISND5-2_MAY25"/>
    <s v="T96483"/>
    <n v="22060661"/>
    <x v="3"/>
    <x v="0"/>
    <x v="2"/>
    <n v="8875"/>
    <n v="8875"/>
    <d v="2026-01-22T00:00:00"/>
    <d v="2026-01-15T00:00:00"/>
    <x v="1"/>
    <x v="1"/>
    <x v="6"/>
  </r>
  <r>
    <d v="2025-05-01T00:00:00"/>
    <n v="22122081"/>
    <s v="COOEC-RUYA 09_MAY25"/>
    <s v="T95461"/>
    <n v="22060661"/>
    <x v="3"/>
    <x v="1"/>
    <x v="2"/>
    <n v="16550"/>
    <n v="16550"/>
    <d v="2026-04-20T00:00:00"/>
    <d v="2026-01-15T00:00:00"/>
    <x v="1"/>
    <x v="1"/>
    <x v="6"/>
  </r>
  <r>
    <d v="2025-05-01T00:00:00"/>
    <n v="22124057"/>
    <s v="COOEC-ISND5-2_MAY25"/>
    <s v="T99027"/>
    <n v="22060683"/>
    <x v="4"/>
    <x v="0"/>
    <x v="2"/>
    <n v="41066.43"/>
    <n v="41066.43"/>
    <d v="2026-04-20T00:00:00"/>
    <d v="2026-02-06T00:00:00"/>
    <x v="1"/>
    <x v="1"/>
    <x v="6"/>
  </r>
  <r>
    <d v="2025-06-01T00:00:00"/>
    <n v="6000008608"/>
    <s v="SCN-ISND-AHSZ-01"/>
    <s v="2506QD001"/>
    <n v="2304000263"/>
    <x v="2"/>
    <x v="0"/>
    <x v="0"/>
    <n v="452824"/>
    <n v="452824"/>
    <d v="2025-06-22T00:00:00"/>
    <d v="2025-06-23T00:00:00"/>
    <x v="1"/>
    <x v="1"/>
    <x v="8"/>
  </r>
  <r>
    <d v="2025-06-01T00:00:00"/>
    <n v="6000008416"/>
    <s v="SCN-ISND-0174A-FQ"/>
    <s v="157-09218856"/>
    <n v="2204001953"/>
    <x v="1"/>
    <x v="0"/>
    <x v="0"/>
    <n v="72105"/>
    <n v="72105"/>
    <d v="2025-07-01T00:00:00"/>
    <d v="2025-06-23T00:00:00"/>
    <x v="2"/>
    <x v="1"/>
    <x v="8"/>
  </r>
  <r>
    <d v="2025-06-01T00:00:00"/>
    <n v="6000008417"/>
    <s v="SCN-ISND-0153A-CQ-05"/>
    <s v="157-02588902"/>
    <n v="2204001931"/>
    <x v="1"/>
    <x v="0"/>
    <x v="0"/>
    <n v="6811"/>
    <n v="6811"/>
    <d v="2025-07-01T00:00:00"/>
    <d v="2025-06-23T00:00:00"/>
    <x v="2"/>
    <x v="1"/>
    <x v="8"/>
  </r>
  <r>
    <d v="2025-06-01T00:00:00"/>
    <n v="6000008418"/>
    <s v="SCN-ISND-0210A-FQ"/>
    <s v="157-36586325"/>
    <n v="2204001941"/>
    <x v="1"/>
    <x v="0"/>
    <x v="0"/>
    <n v="78046"/>
    <n v="78046"/>
    <d v="2025-07-01T00:00:00"/>
    <d v="2025-06-23T00:00:00"/>
    <x v="2"/>
    <x v="1"/>
    <x v="8"/>
  </r>
  <r>
    <d v="2025-06-01T00:00:00"/>
    <n v="6000008419"/>
    <s v="SCN-ISND-0205A-CQ"/>
    <s v="157-08298393"/>
    <n v="2204001945"/>
    <x v="1"/>
    <x v="0"/>
    <x v="0"/>
    <n v="35433"/>
    <n v="35433"/>
    <d v="2025-07-01T00:00:00"/>
    <d v="2025-06-23T00:00:00"/>
    <x v="2"/>
    <x v="1"/>
    <x v="8"/>
  </r>
  <r>
    <d v="2025-06-01T00:00:00"/>
    <n v="6000008421"/>
    <s v="SCN-ISND-0079S-CQ"/>
    <s v="TAOZ88209300"/>
    <n v="2204001946"/>
    <x v="0"/>
    <x v="0"/>
    <x v="0"/>
    <n v="9776"/>
    <n v="9776"/>
    <d v="2025-07-01T00:00:00"/>
    <d v="2025-06-23T00:00:00"/>
    <x v="2"/>
    <x v="1"/>
    <x v="8"/>
  </r>
  <r>
    <d v="2025-06-01T00:00:00"/>
    <n v="6000008572"/>
    <s v="SCN-ISND-0153A-CQ-04"/>
    <s v="157-02588913"/>
    <n v="2204001926"/>
    <x v="1"/>
    <x v="0"/>
    <x v="0"/>
    <n v="7552"/>
    <n v="7552"/>
    <d v="2025-07-01T00:00:00"/>
    <d v="2025-06-24T00:00:00"/>
    <x v="2"/>
    <x v="1"/>
    <x v="8"/>
  </r>
  <r>
    <d v="2025-06-01T00:00:00"/>
    <n v="6000008573"/>
    <s v="SCN-ISND-0190A-CQ"/>
    <s v="157-04955591"/>
    <n v="2204001961"/>
    <x v="1"/>
    <x v="0"/>
    <x v="0"/>
    <n v="7675"/>
    <n v="7675"/>
    <d v="2025-07-01T00:00:00"/>
    <d v="2025-06-24T00:00:00"/>
    <x v="2"/>
    <x v="1"/>
    <x v="8"/>
  </r>
  <r>
    <d v="2025-06-01T00:00:00"/>
    <n v="6000008574"/>
    <s v="SCN-ISND-0126S-CQ"/>
    <s v="SHAS25989503"/>
    <n v="2204001928"/>
    <x v="0"/>
    <x v="0"/>
    <x v="0"/>
    <n v="4281"/>
    <n v="4281"/>
    <d v="2025-07-01T00:00:00"/>
    <d v="2025-06-24T00:00:00"/>
    <x v="2"/>
    <x v="1"/>
    <x v="8"/>
  </r>
  <r>
    <d v="2025-06-01T00:00:00"/>
    <n v="6000008577"/>
    <s v="SCN-ISND-0192A-CQ"/>
    <s v="157-01646212"/>
    <n v="2204001968"/>
    <x v="1"/>
    <x v="0"/>
    <x v="0"/>
    <n v="2254"/>
    <n v="2254"/>
    <d v="2025-07-01T00:00:00"/>
    <d v="2025-06-24T00:00:00"/>
    <x v="2"/>
    <x v="1"/>
    <x v="8"/>
  </r>
  <r>
    <d v="2025-06-01T00:00:00"/>
    <n v="6000008581"/>
    <s v="SCN-ISND-0091S-CQ"/>
    <s v="MEDUVX245768"/>
    <n v="2204001903"/>
    <x v="0"/>
    <x v="0"/>
    <x v="0"/>
    <n v="56756"/>
    <n v="56756"/>
    <d v="2025-07-01T00:00:00"/>
    <d v="2025-06-24T00:00:00"/>
    <x v="2"/>
    <x v="1"/>
    <x v="8"/>
  </r>
  <r>
    <d v="2025-06-01T00:00:00"/>
    <n v="6000008583"/>
    <s v="SCN-ISND-0144S-CQ"/>
    <s v="TAOZ62358900"/>
    <n v="2204001933"/>
    <x v="0"/>
    <x v="0"/>
    <x v="0"/>
    <n v="4981"/>
    <n v="4981"/>
    <d v="2025-07-01T00:00:00"/>
    <d v="2025-06-24T00:00:00"/>
    <x v="2"/>
    <x v="1"/>
    <x v="8"/>
  </r>
  <r>
    <d v="2025-06-01T00:00:00"/>
    <n v="6000008584"/>
    <s v="SCN-ISND-0058S-CQ-02"/>
    <s v="TAOZ00774200"/>
    <n v="2204001966"/>
    <x v="0"/>
    <x v="0"/>
    <x v="0"/>
    <n v="29745"/>
    <n v="29745"/>
    <d v="2025-07-01T00:00:00"/>
    <d v="2025-06-24T00:00:00"/>
    <x v="2"/>
    <x v="1"/>
    <x v="8"/>
  </r>
  <r>
    <d v="2025-06-01T00:00:00"/>
    <n v="6000008585"/>
    <s v="SCN-ISND-0147S-CQ"/>
    <s v="TAOZ97858200"/>
    <n v="2204001935"/>
    <x v="0"/>
    <x v="0"/>
    <x v="0"/>
    <n v="3808"/>
    <n v="3808"/>
    <d v="2025-07-01T00:00:00"/>
    <d v="2025-06-24T00:00:00"/>
    <x v="2"/>
    <x v="1"/>
    <x v="8"/>
  </r>
  <r>
    <d v="2025-06-01T00:00:00"/>
    <n v="6000008586"/>
    <s v="SCN-ISND-0138S-CQ"/>
    <s v="TAOZ70749100"/>
    <n v="2204001934"/>
    <x v="0"/>
    <x v="0"/>
    <x v="0"/>
    <n v="46864"/>
    <n v="46864"/>
    <d v="2025-07-01T00:00:00"/>
    <d v="2025-06-24T00:00:00"/>
    <x v="2"/>
    <x v="1"/>
    <x v="8"/>
  </r>
  <r>
    <d v="2025-06-01T00:00:00"/>
    <n v="6000008588"/>
    <s v="SCN-ISND-BRXF-02"/>
    <s v="2502QD002"/>
    <n v="2304000231"/>
    <x v="0"/>
    <x v="0"/>
    <x v="0"/>
    <n v="9473"/>
    <n v="9473"/>
    <d v="2025-07-01T00:00:00"/>
    <d v="2025-06-24T00:00:00"/>
    <x v="2"/>
    <x v="1"/>
    <x v="8"/>
  </r>
  <r>
    <d v="2025-06-01T00:00:00"/>
    <n v="6000008589"/>
    <s v="SCN-ISND-BRXF-01"/>
    <s v="2502QD001"/>
    <n v="2304000230"/>
    <x v="6"/>
    <x v="0"/>
    <x v="0"/>
    <n v="246972"/>
    <n v="246972"/>
    <d v="2025-07-01T00:00:00"/>
    <d v="2025-06-24T00:00:00"/>
    <x v="2"/>
    <x v="1"/>
    <x v="8"/>
  </r>
  <r>
    <d v="2025-06-01T00:00:00"/>
    <n v="6000008590"/>
    <s v="SCN-ISND-BRXF-03"/>
    <s v="2502QD0003"/>
    <n v="2304000232"/>
    <x v="6"/>
    <x v="0"/>
    <x v="0"/>
    <n v="24701"/>
    <n v="24701"/>
    <d v="2025-07-01T00:00:00"/>
    <d v="2025-06-24T00:00:00"/>
    <x v="2"/>
    <x v="1"/>
    <x v="8"/>
  </r>
  <r>
    <d v="2025-06-01T00:00:00"/>
    <n v="6000008591"/>
    <s v="SCN-ISND-BRXF-04"/>
    <s v="2502QD004"/>
    <n v="2304000233"/>
    <x v="6"/>
    <x v="0"/>
    <x v="0"/>
    <n v="1015"/>
    <n v="1015"/>
    <d v="2025-07-01T00:00:00"/>
    <d v="2025-06-24T00:00:00"/>
    <x v="2"/>
    <x v="1"/>
    <x v="8"/>
  </r>
  <r>
    <d v="2025-06-01T00:00:00"/>
    <n v="6000008594"/>
    <s v="SCN-ISND-DB-01"/>
    <s v="GY80250430503"/>
    <n v="2304000246"/>
    <x v="2"/>
    <x v="0"/>
    <x v="0"/>
    <n v="94442"/>
    <n v="94442"/>
    <d v="2025-07-01T00:00:00"/>
    <d v="2025-06-24T00:00:00"/>
    <x v="2"/>
    <x v="1"/>
    <x v="8"/>
  </r>
  <r>
    <d v="2025-06-01T00:00:00"/>
    <n v="6000008595"/>
    <s v="SCN-ISND-0207A-CQ"/>
    <s v="157-02617156"/>
    <n v="2204001943"/>
    <x v="1"/>
    <x v="0"/>
    <x v="0"/>
    <n v="6784"/>
    <n v="6784"/>
    <d v="2025-07-01T00:00:00"/>
    <d v="2025-06-24T00:00:00"/>
    <x v="2"/>
    <x v="1"/>
    <x v="8"/>
  </r>
  <r>
    <d v="2025-06-01T00:00:00"/>
    <n v="6000008420"/>
    <s v="SCN-RUYA 09-008S-CQ"/>
    <s v="MEDUGJ696087"/>
    <n v="2204001940"/>
    <x v="0"/>
    <x v="1"/>
    <x v="0"/>
    <n v="84436"/>
    <n v="84436"/>
    <d v="2025-07-01T00:00:00"/>
    <d v="2025-06-23T00:00:00"/>
    <x v="2"/>
    <x v="1"/>
    <x v="8"/>
  </r>
  <r>
    <d v="2025-06-01T00:00:00"/>
    <n v="6000008578"/>
    <s v="SCN-RUYA 09-0021A-CQ"/>
    <s v="157-04977000"/>
    <n v="2204001979"/>
    <x v="1"/>
    <x v="1"/>
    <x v="0"/>
    <n v="5679"/>
    <n v="5679"/>
    <d v="2025-07-01T00:00:00"/>
    <d v="2025-06-24T00:00:00"/>
    <x v="2"/>
    <x v="1"/>
    <x v="8"/>
  </r>
  <r>
    <d v="2025-06-01T00:00:00"/>
    <n v="6000008579"/>
    <s v="SCN-RUYA 09-0017A-CQ"/>
    <s v="157-01647461"/>
    <n v="2204001976"/>
    <x v="1"/>
    <x v="1"/>
    <x v="0"/>
    <n v="3963"/>
    <n v="3963"/>
    <d v="2025-07-01T00:00:00"/>
    <d v="2025-06-24T00:00:00"/>
    <x v="2"/>
    <x v="1"/>
    <x v="8"/>
  </r>
  <r>
    <d v="2025-06-01T00:00:00"/>
    <n v="6000008580"/>
    <s v="SCN-RUYA 09-0020A-CQ-01"/>
    <s v="235-92565126"/>
    <n v="2204001977"/>
    <x v="1"/>
    <x v="1"/>
    <x v="0"/>
    <n v="24763"/>
    <n v="24763"/>
    <d v="2025-07-01T00:00:00"/>
    <d v="2025-06-24T00:00:00"/>
    <x v="2"/>
    <x v="1"/>
    <x v="8"/>
  </r>
  <r>
    <d v="2025-06-01T00:00:00"/>
    <n v="6000008582"/>
    <s v="SCN-RUYA 09-0020A-CQ-02"/>
    <s v="235-92565605"/>
    <n v="2204001978"/>
    <x v="1"/>
    <x v="1"/>
    <x v="0"/>
    <n v="28094"/>
    <n v="28094"/>
    <d v="2025-07-01T00:00:00"/>
    <d v="2025-06-24T00:00:00"/>
    <x v="2"/>
    <x v="1"/>
    <x v="8"/>
  </r>
  <r>
    <d v="2025-06-01T00:00:00"/>
    <n v="6000008587"/>
    <s v="SCN-RUYA 09-0020A-CQ-03"/>
    <s v="235-92566213"/>
    <n v="2204001990"/>
    <x v="1"/>
    <x v="1"/>
    <x v="0"/>
    <n v="5883"/>
    <n v="5883"/>
    <d v="2025-07-01T00:00:00"/>
    <d v="2025-06-24T00:00:00"/>
    <x v="2"/>
    <x v="1"/>
    <x v="8"/>
  </r>
  <r>
    <d v="2025-06-01T00:00:00"/>
    <n v="6000008575"/>
    <s v="SCN-RUYA 09-0011S-CQ"/>
    <s v="MEDUGJ859800"/>
    <n v="2204001964"/>
    <x v="1"/>
    <x v="1"/>
    <x v="0"/>
    <n v="93040"/>
    <n v="93040"/>
    <d v="2025-07-01T00:00:00"/>
    <d v="2025-06-24T00:00:00"/>
    <x v="2"/>
    <x v="1"/>
    <x v="8"/>
  </r>
  <r>
    <d v="2025-06-01T00:00:00"/>
    <n v="6000008576"/>
    <s v="SCN-RUYA 09-0012S-CQ"/>
    <s v="MEDUYS083549"/>
    <n v="2204001965"/>
    <x v="0"/>
    <x v="1"/>
    <x v="0"/>
    <n v="23686"/>
    <n v="23686"/>
    <d v="2025-07-01T00:00:00"/>
    <d v="2025-06-24T00:00:00"/>
    <x v="2"/>
    <x v="1"/>
    <x v="8"/>
  </r>
  <r>
    <d v="2025-06-01T00:00:00"/>
    <n v="6000008592"/>
    <s v="SCN-RUYA-HYSY201-08"/>
    <s v="GL01HY25050508"/>
    <n v="2304000228"/>
    <x v="2"/>
    <x v="1"/>
    <x v="0"/>
    <n v="1257"/>
    <n v="1257"/>
    <d v="2025-07-01T00:00:00"/>
    <d v="2025-06-24T00:00:00"/>
    <x v="2"/>
    <x v="1"/>
    <x v="8"/>
  </r>
  <r>
    <d v="2025-06-01T00:00:00"/>
    <n v="6000008593"/>
    <s v="SCN-RUYA-HYSY201-09"/>
    <s v="GL01HY25050509"/>
    <n v="2304000229"/>
    <x v="2"/>
    <x v="1"/>
    <x v="0"/>
    <n v="12837"/>
    <n v="12837"/>
    <d v="2025-07-01T00:00:00"/>
    <d v="2025-06-24T00:00:00"/>
    <x v="2"/>
    <x v="1"/>
    <x v="8"/>
  </r>
  <r>
    <d v="2025-06-01T00:00:00"/>
    <n v="6000008650"/>
    <s v="ISND-WCME-LO01"/>
    <s v="ISND-WCME-LO01"/>
    <n v="2204002035"/>
    <x v="5"/>
    <x v="0"/>
    <x v="0"/>
    <n v="842611"/>
    <n v="842611"/>
    <d v="2025-06-26T00:00:00"/>
    <d v="2025-06-02T00:00:00"/>
    <x v="1"/>
    <x v="1"/>
    <x v="8"/>
  </r>
  <r>
    <d v="2025-06-01T00:00:00"/>
    <n v="22125377"/>
    <s v="COOEC-ISND5-2_JUN25"/>
    <s v="T99028"/>
    <n v="22061513"/>
    <x v="4"/>
    <x v="0"/>
    <x v="2"/>
    <n v="39835.97"/>
    <n v="39835.97"/>
    <d v="2026-05-20T00:00:00"/>
    <d v="2026-02-24T00:00:00"/>
    <x v="1"/>
    <x v="1"/>
    <x v="8"/>
  </r>
  <r>
    <d v="2025-06-01T00:00:00"/>
    <n v="22125378"/>
    <s v="COOEC-RUYA 09_JUN25"/>
    <s v="T100187"/>
    <n v="22061513"/>
    <x v="4"/>
    <x v="1"/>
    <x v="2"/>
    <n v="664.5"/>
    <n v="664.5"/>
    <d v="2026-04-08T00:00:00"/>
    <d v="2026-02-24T00:00:00"/>
    <x v="1"/>
    <x v="1"/>
    <x v="8"/>
  </r>
  <r>
    <d v="2025-06-01T00:00:00"/>
    <n v="22122082"/>
    <s v="COOEC-ISND5-2_JUN25"/>
    <s v="T95477"/>
    <n v="22063318"/>
    <x v="3"/>
    <x v="0"/>
    <x v="2"/>
    <n v="32845.5"/>
    <n v="32845.5"/>
    <d v="2026-03-29T00:00:00"/>
    <d v="2026-01-28T00:00:00"/>
    <x v="1"/>
    <x v="1"/>
    <x v="8"/>
  </r>
  <r>
    <d v="2025-06-01T00:00:00"/>
    <n v="22122083"/>
    <s v="COOEC-RUYA 09_JUN25"/>
    <s v="T96616"/>
    <n v="22063318"/>
    <x v="3"/>
    <x v="1"/>
    <x v="2"/>
    <n v="14988"/>
    <n v="14988"/>
    <d v="2026-04-01T00:00:00"/>
    <d v="2026-01-29T00:00:00"/>
    <x v="1"/>
    <x v="1"/>
    <x v="8"/>
  </r>
  <r>
    <d v="2025-07-01T00:00:00"/>
    <n v="6000008749"/>
    <s v="ISND-WCME-LO03"/>
    <s v="ISND-WCME-LO03"/>
    <n v="2204002097"/>
    <x v="5"/>
    <x v="0"/>
    <x v="0"/>
    <n v="879356"/>
    <n v="879356"/>
    <d v="2025-07-10T00:00:00"/>
    <d v="2025-07-07T00:00:00"/>
    <x v="1"/>
    <x v="1"/>
    <x v="9"/>
  </r>
  <r>
    <d v="2025-07-01T00:00:00"/>
    <n v="6000008769"/>
    <s v="SCN-RUYA 09-0030S-FQ"/>
    <s v="CR001"/>
    <n v="2304000310"/>
    <x v="2"/>
    <x v="1"/>
    <x v="0"/>
    <n v="2821580"/>
    <n v="2821580"/>
    <d v="2025-07-15T00:00:00"/>
    <d v="2025-07-11T00:00:00"/>
    <x v="1"/>
    <x v="1"/>
    <x v="9"/>
  </r>
  <r>
    <d v="2025-07-01T00:00:00"/>
    <n v="6000008770"/>
    <s v="SCN-RUYA 09-0031S-FQ"/>
    <s v="CR002"/>
    <n v="2304000311"/>
    <x v="2"/>
    <x v="1"/>
    <x v="0"/>
    <n v="86115"/>
    <n v="86115"/>
    <d v="2025-07-15T00:00:00"/>
    <d v="2025-07-11T00:00:00"/>
    <x v="1"/>
    <x v="1"/>
    <x v="9"/>
  </r>
  <r>
    <d v="2025-07-01T00:00:00"/>
    <n v="6000008690"/>
    <s v="SCN-RUYA-DB-03"/>
    <s v="GY80250430502"/>
    <n v="2304000243"/>
    <x v="0"/>
    <x v="1"/>
    <x v="0"/>
    <n v="112988"/>
    <n v="112988"/>
    <d v="2025-08-04T00:00:00"/>
    <d v="2025-07-15T00:00:00"/>
    <x v="2"/>
    <x v="1"/>
    <x v="9"/>
  </r>
  <r>
    <d v="2025-07-01T00:00:00"/>
    <n v="6000008697"/>
    <s v="SCN-RUYA 09-0025A-CQ"/>
    <s v="157-04231091"/>
    <n v="2204002026"/>
    <x v="0"/>
    <x v="1"/>
    <x v="0"/>
    <n v="10538"/>
    <n v="10538"/>
    <d v="2025-08-04T00:00:00"/>
    <d v="2025-07-15T00:00:00"/>
    <x v="2"/>
    <x v="1"/>
    <x v="9"/>
  </r>
  <r>
    <d v="2025-07-01T00:00:00"/>
    <n v="6000008704"/>
    <s v="SCN-RUYA 09-0013S-CQ"/>
    <s v="MEDUHJ134749"/>
    <n v="2204002021"/>
    <x v="0"/>
    <x v="1"/>
    <x v="0"/>
    <n v="42981"/>
    <n v="42981"/>
    <d v="2025-08-04T00:00:00"/>
    <d v="2025-07-15T00:00:00"/>
    <x v="2"/>
    <x v="1"/>
    <x v="9"/>
  </r>
  <r>
    <d v="2025-07-01T00:00:00"/>
    <n v="6000008708"/>
    <s v="SCN-RUYA-0072-CNQA"/>
    <s v="GL01WD250531901"/>
    <n v="2304000283"/>
    <x v="0"/>
    <x v="1"/>
    <x v="0"/>
    <n v="66889"/>
    <n v="66889"/>
    <d v="2025-08-04T00:00:00"/>
    <d v="2025-07-15T00:00:00"/>
    <x v="2"/>
    <x v="1"/>
    <x v="9"/>
  </r>
  <r>
    <d v="2025-07-01T00:00:00"/>
    <n v="6000008688"/>
    <s v="SCN-ISND-0221S-FQ"/>
    <s v="SSLJEAHMD000682"/>
    <n v="2204001991"/>
    <x v="0"/>
    <x v="0"/>
    <x v="0"/>
    <n v="5969"/>
    <n v="5969"/>
    <d v="2025-08-04T00:00:00"/>
    <d v="2025-07-15T00:00:00"/>
    <x v="2"/>
    <x v="1"/>
    <x v="9"/>
  </r>
  <r>
    <d v="2025-07-01T00:00:00"/>
    <n v="6000008689"/>
    <s v="SCN-ISND-DB-02"/>
    <s v="GY80250430504"/>
    <n v="2304000245"/>
    <x v="0"/>
    <x v="0"/>
    <x v="0"/>
    <n v="75300"/>
    <n v="75300"/>
    <d v="2025-08-04T00:00:00"/>
    <d v="2025-07-15T00:00:00"/>
    <x v="2"/>
    <x v="1"/>
    <x v="9"/>
  </r>
  <r>
    <d v="2025-07-01T00:00:00"/>
    <n v="6000008691"/>
    <s v="SCN-ISND-0183S-FQ"/>
    <n v="253469863"/>
    <n v="2204002008"/>
    <x v="0"/>
    <x v="0"/>
    <x v="0"/>
    <n v="10169"/>
    <n v="10169"/>
    <d v="2025-08-04T00:00:00"/>
    <d v="2025-07-15T00:00:00"/>
    <x v="2"/>
    <x v="1"/>
    <x v="9"/>
  </r>
  <r>
    <d v="2025-07-01T00:00:00"/>
    <n v="6000008693"/>
    <s v="SCN-ISND-0161S-CQ-01"/>
    <s v="QGD1798391"/>
    <n v="2204002011"/>
    <x v="0"/>
    <x v="0"/>
    <x v="0"/>
    <n v="7201"/>
    <n v="7201"/>
    <d v="2025-08-04T00:00:00"/>
    <d v="2025-07-15T00:00:00"/>
    <x v="2"/>
    <x v="1"/>
    <x v="9"/>
  </r>
  <r>
    <d v="2025-07-01T00:00:00"/>
    <n v="6000008694"/>
    <s v="SCN-ISND-0184S-FQ"/>
    <s v="GEN1863790"/>
    <n v="2204002000"/>
    <x v="0"/>
    <x v="0"/>
    <x v="0"/>
    <n v="53983"/>
    <n v="53983"/>
    <d v="2025-08-04T00:00:00"/>
    <d v="2025-07-15T00:00:00"/>
    <x v="2"/>
    <x v="1"/>
    <x v="9"/>
  </r>
  <r>
    <d v="2025-07-01T00:00:00"/>
    <n v="6000008699"/>
    <s v="SCN-ISND-AHSZ-02"/>
    <s v="2506QD002"/>
    <n v="2304000266"/>
    <x v="0"/>
    <x v="0"/>
    <x v="0"/>
    <n v="221783"/>
    <n v="221783"/>
    <d v="2025-08-04T00:00:00"/>
    <d v="2025-07-15T00:00:00"/>
    <x v="2"/>
    <x v="1"/>
    <x v="9"/>
  </r>
  <r>
    <d v="2025-07-01T00:00:00"/>
    <n v="6000008700"/>
    <s v="SCN-ISND-AHSZ-03"/>
    <s v="2506QD003"/>
    <n v="2304000265"/>
    <x v="0"/>
    <x v="0"/>
    <x v="0"/>
    <n v="21749"/>
    <n v="21749"/>
    <d v="2025-08-04T00:00:00"/>
    <d v="2025-07-15T00:00:00"/>
    <x v="2"/>
    <x v="1"/>
    <x v="9"/>
  </r>
  <r>
    <d v="2025-07-01T00:00:00"/>
    <n v="6000008701"/>
    <s v="SCN-ISND-AHSZ-04"/>
    <s v="2506QD004"/>
    <n v="2304000264"/>
    <x v="0"/>
    <x v="0"/>
    <x v="0"/>
    <n v="5917"/>
    <n v="5917"/>
    <d v="2025-08-04T00:00:00"/>
    <d v="2025-07-15T00:00:00"/>
    <x v="2"/>
    <x v="1"/>
    <x v="9"/>
  </r>
  <r>
    <d v="2025-07-01T00:00:00"/>
    <n v="6000008702"/>
    <s v="SCN-ISND-0180S-CQ"/>
    <s v="SHRT20250512 "/>
    <n v="2204002024"/>
    <x v="0"/>
    <x v="0"/>
    <x v="0"/>
    <n v="4335"/>
    <n v="4335"/>
    <d v="2025-08-04T00:00:00"/>
    <d v="2025-07-15T00:00:00"/>
    <x v="2"/>
    <x v="1"/>
    <x v="9"/>
  </r>
  <r>
    <d v="2025-07-01T00:00:00"/>
    <n v="6000008695"/>
    <s v="SCN-ISND-0233A-CQ"/>
    <s v="157-04233390"/>
    <n v="2204002030"/>
    <x v="1"/>
    <x v="0"/>
    <x v="0"/>
    <n v="1439"/>
    <n v="1439"/>
    <d v="2025-08-28T00:00:00"/>
    <d v="2025-07-15T00:00:00"/>
    <x v="2"/>
    <x v="1"/>
    <x v="9"/>
  </r>
  <r>
    <d v="2025-07-01T00:00:00"/>
    <n v="6000008696"/>
    <s v="SCN-ISND-0223A-CQ"/>
    <s v="157-04226482"/>
    <n v="2204002031"/>
    <x v="1"/>
    <x v="0"/>
    <x v="0"/>
    <n v="1386"/>
    <n v="1386"/>
    <d v="2025-08-28T00:00:00"/>
    <d v="2025-07-15T00:00:00"/>
    <x v="2"/>
    <x v="1"/>
    <x v="9"/>
  </r>
  <r>
    <d v="2025-07-01T00:00:00"/>
    <n v="6000008698"/>
    <s v="SCN-ISND-0236A-FQ"/>
    <s v="125-13602050"/>
    <n v="2204002037"/>
    <x v="1"/>
    <x v="0"/>
    <x v="0"/>
    <n v="21997"/>
    <n v="21997"/>
    <d v="2025-08-28T00:00:00"/>
    <d v="2025-07-15T00:00:00"/>
    <x v="2"/>
    <x v="1"/>
    <x v="9"/>
  </r>
  <r>
    <d v="2025-07-01T00:00:00"/>
    <n v="6000008705"/>
    <s v="SCN-ISND-0217A-FQ"/>
    <s v="065-49237591"/>
    <n v="2204002040"/>
    <x v="1"/>
    <x v="0"/>
    <x v="0"/>
    <n v="25147"/>
    <n v="25147"/>
    <d v="2025-08-28T00:00:00"/>
    <d v="2025-07-15T00:00:00"/>
    <x v="2"/>
    <x v="1"/>
    <x v="9"/>
  </r>
  <r>
    <d v="2025-07-01T00:00:00"/>
    <n v="6000008709"/>
    <s v="SCN-ISND-0206A-CQ"/>
    <s v="157-04231076"/>
    <n v="2204002046"/>
    <x v="1"/>
    <x v="0"/>
    <x v="0"/>
    <n v="3254"/>
    <n v="3254"/>
    <d v="2025-08-28T00:00:00"/>
    <d v="2025-07-15T00:00:00"/>
    <x v="2"/>
    <x v="1"/>
    <x v="9"/>
  </r>
  <r>
    <d v="2025-07-01T00:00:00"/>
    <n v="6000008692"/>
    <s v="ISND-WCME-OSL03"/>
    <s v="ISND-WCME-OSL03"/>
    <n v="2204001988"/>
    <x v="0"/>
    <x v="0"/>
    <x v="0"/>
    <n v="11708"/>
    <n v="11708"/>
    <d v="2025-08-28T00:00:00"/>
    <d v="2025-07-15T00:00:00"/>
    <x v="2"/>
    <x v="1"/>
    <x v="9"/>
  </r>
  <r>
    <d v="2025-07-01T00:00:00"/>
    <n v="6000008712"/>
    <s v="SCN-ISND-0149A-CQ"/>
    <s v="157-04240095"/>
    <n v="2204002049"/>
    <x v="1"/>
    <x v="0"/>
    <x v="0"/>
    <n v="1400"/>
    <n v="1400"/>
    <d v="2025-08-28T00:00:00"/>
    <d v="2025-07-15T00:00:00"/>
    <x v="2"/>
    <x v="1"/>
    <x v="9"/>
  </r>
  <r>
    <d v="2025-07-01T00:00:00"/>
    <n v="6000008713"/>
    <s v="SCN-ISND-0249A-CQ"/>
    <s v="157-04975471"/>
    <n v="2204002053"/>
    <x v="1"/>
    <x v="0"/>
    <x v="0"/>
    <n v="1846"/>
    <n v="1846"/>
    <d v="2025-08-28T00:00:00"/>
    <d v="2025-07-15T00:00:00"/>
    <x v="2"/>
    <x v="1"/>
    <x v="9"/>
  </r>
  <r>
    <d v="2025-07-01T00:00:00"/>
    <n v="6000008714"/>
    <s v="ISND-WCME-OSL04"/>
    <s v="ISND-WCME-OSL04"/>
    <n v="2204002034"/>
    <x v="0"/>
    <x v="0"/>
    <x v="0"/>
    <n v="4005"/>
    <n v="4005"/>
    <d v="2025-08-28T00:00:00"/>
    <d v="2025-07-15T00:00:00"/>
    <x v="2"/>
    <x v="1"/>
    <x v="9"/>
  </r>
  <r>
    <d v="2025-07-01T00:00:00"/>
    <n v="6000008800"/>
    <s v="SCN-RUYA 09-0016S-CQ"/>
    <s v="MEDUVX692258"/>
    <n v="2304000289"/>
    <x v="0"/>
    <x v="1"/>
    <x v="0"/>
    <n v="46577"/>
    <n v="46577"/>
    <d v="2025-08-27T00:00:00"/>
    <d v="2025-07-15T00:00:00"/>
    <x v="2"/>
    <x v="1"/>
    <x v="9"/>
  </r>
  <r>
    <d v="2025-07-01T00:00:00"/>
    <n v="6000008802"/>
    <s v="SCN-RUYA 09-0027A-CQ"/>
    <s v="157-04971455"/>
    <n v="2204002058"/>
    <x v="1"/>
    <x v="1"/>
    <x v="0"/>
    <n v="4457"/>
    <n v="4457"/>
    <d v="2025-08-27T00:00:00"/>
    <d v="2025-07-15T00:00:00"/>
    <x v="2"/>
    <x v="1"/>
    <x v="9"/>
  </r>
  <r>
    <d v="2025-07-01T00:00:00"/>
    <n v="6000008847"/>
    <s v="SCN-RUYA 09-0022S-CQ"/>
    <s v="SHAA88936600"/>
    <n v="2204002113"/>
    <x v="0"/>
    <x v="1"/>
    <x v="0"/>
    <n v="32578"/>
    <n v="32578"/>
    <d v="2025-08-27T00:00:00"/>
    <d v="2025-07-15T00:00:00"/>
    <x v="2"/>
    <x v="1"/>
    <x v="9"/>
  </r>
  <r>
    <d v="2025-07-01T00:00:00"/>
    <n v="6000008848"/>
    <s v="SCN-RUYA 09-0019S-CQ"/>
    <s v="SHAA36758300"/>
    <n v="2204002114"/>
    <x v="0"/>
    <x v="1"/>
    <x v="0"/>
    <n v="327762"/>
    <n v="327762"/>
    <d v="2025-08-27T00:00:00"/>
    <d v="2025-07-15T00:00:00"/>
    <x v="2"/>
    <x v="1"/>
    <x v="9"/>
  </r>
  <r>
    <d v="2025-07-01T00:00:00"/>
    <n v="6000008850"/>
    <s v="SCN-RUYA 09-0018S-CQ"/>
    <s v="SHAA69337300"/>
    <n v="2204002089"/>
    <x v="0"/>
    <x v="1"/>
    <x v="0"/>
    <n v="38706"/>
    <n v="38706"/>
    <d v="2025-08-27T00:00:00"/>
    <d v="2025-07-15T00:00:00"/>
    <x v="2"/>
    <x v="1"/>
    <x v="9"/>
  </r>
  <r>
    <d v="2025-07-01T00:00:00"/>
    <n v="6000008703"/>
    <s v="SCN-ISND-0155S-CQ"/>
    <s v="YMJAZ240179313"/>
    <n v="2204002027"/>
    <x v="0"/>
    <x v="0"/>
    <x v="0"/>
    <n v="30790"/>
    <n v="30790"/>
    <d v="2025-09-03T00:00:00"/>
    <d v="2025-07-15T00:00:00"/>
    <x v="2"/>
    <x v="1"/>
    <x v="9"/>
  </r>
  <r>
    <d v="2025-07-01T00:00:00"/>
    <n v="6000008706"/>
    <s v="SCN-ISND-0157S-CQ-01"/>
    <s v="TAOZ95999000"/>
    <n v="2204002009"/>
    <x v="0"/>
    <x v="0"/>
    <x v="0"/>
    <n v="8476"/>
    <n v="8476"/>
    <d v="2025-09-03T00:00:00"/>
    <d v="2025-07-15T00:00:00"/>
    <x v="2"/>
    <x v="1"/>
    <x v="9"/>
  </r>
  <r>
    <d v="2025-07-01T00:00:00"/>
    <n v="6000008707"/>
    <s v="SCN-ISND-0176S-FQ"/>
    <s v="SINI44281900"/>
    <n v="2304000256"/>
    <x v="0"/>
    <x v="0"/>
    <x v="0"/>
    <n v="30696"/>
    <n v="30696"/>
    <d v="2025-09-03T00:00:00"/>
    <d v="2025-07-15T00:00:00"/>
    <x v="2"/>
    <x v="1"/>
    <x v="9"/>
  </r>
  <r>
    <d v="2025-07-01T00:00:00"/>
    <n v="6000008710"/>
    <s v="SCN-ISND-0238A-CQ-01"/>
    <s v="157-04977921"/>
    <n v="2204002047"/>
    <x v="1"/>
    <x v="0"/>
    <x v="0"/>
    <n v="3323"/>
    <n v="3323"/>
    <d v="2025-09-03T00:00:00"/>
    <d v="2025-07-15T00:00:00"/>
    <x v="2"/>
    <x v="1"/>
    <x v="9"/>
  </r>
  <r>
    <d v="2025-07-01T00:00:00"/>
    <n v="6000008711"/>
    <s v="SCN-ISND-0238A-CQ-02"/>
    <s v="157-04953163"/>
    <n v="2204002048"/>
    <x v="1"/>
    <x v="0"/>
    <x v="0"/>
    <n v="3588"/>
    <n v="3588"/>
    <d v="2025-09-03T00:00:00"/>
    <d v="2025-07-15T00:00:00"/>
    <x v="2"/>
    <x v="1"/>
    <x v="9"/>
  </r>
  <r>
    <d v="2025-07-01T00:00:00"/>
    <n v="6000008799"/>
    <s v="ISND-WCME-LO01"/>
    <s v="ISND-WCME-LO01"/>
    <n v="2204002035"/>
    <x v="2"/>
    <x v="0"/>
    <x v="0"/>
    <n v="2445"/>
    <n v="2445"/>
    <d v="2025-09-03T00:00:00"/>
    <d v="2025-07-15T00:00:00"/>
    <x v="2"/>
    <x v="1"/>
    <x v="9"/>
  </r>
  <r>
    <d v="2025-07-01T00:00:00"/>
    <n v="6000008801"/>
    <s v="SCN-ISND-0245A-CQ"/>
    <s v="157-04977453"/>
    <n v="2204002060"/>
    <x v="1"/>
    <x v="0"/>
    <x v="0"/>
    <n v="9460"/>
    <n v="9460"/>
    <d v="2025-09-03T00:00:00"/>
    <d v="2025-07-15T00:00:00"/>
    <x v="2"/>
    <x v="1"/>
    <x v="9"/>
  </r>
  <r>
    <d v="2025-07-01T00:00:00"/>
    <n v="6000008803"/>
    <s v="SCN-ISND-0234A-CQ"/>
    <s v="157-04977486"/>
    <n v="2204002068"/>
    <x v="1"/>
    <x v="0"/>
    <x v="0"/>
    <n v="3505"/>
    <n v="3505"/>
    <d v="2025-09-03T00:00:00"/>
    <d v="2025-07-15T00:00:00"/>
    <x v="2"/>
    <x v="1"/>
    <x v="9"/>
  </r>
  <r>
    <d v="2025-07-01T00:00:00"/>
    <n v="6000008840"/>
    <s v="SCN-ISND-0256A-CQ"/>
    <s v="157-08299045"/>
    <n v="2204002103"/>
    <x v="1"/>
    <x v="0"/>
    <x v="0"/>
    <n v="6215"/>
    <n v="6215"/>
    <d v="2025-09-03T00:00:00"/>
    <d v="2025-07-15T00:00:00"/>
    <x v="2"/>
    <x v="1"/>
    <x v="9"/>
  </r>
  <r>
    <d v="2025-07-01T00:00:00"/>
    <n v="6000008841"/>
    <s v="SCN-ISND-0290A-FQ"/>
    <s v="157-07331796"/>
    <n v="2204002101"/>
    <x v="1"/>
    <x v="0"/>
    <x v="0"/>
    <n v="26658"/>
    <n v="26658"/>
    <d v="2025-09-03T00:00:00"/>
    <d v="2025-07-15T00:00:00"/>
    <x v="2"/>
    <x v="1"/>
    <x v="9"/>
  </r>
  <r>
    <d v="2025-07-01T00:00:00"/>
    <n v="6000008842"/>
    <s v="SCN-ISND-0284A-FQ"/>
    <s v="615-63798781"/>
    <n v="2204002112"/>
    <x v="1"/>
    <x v="0"/>
    <x v="0"/>
    <n v="3719"/>
    <n v="3719"/>
    <d v="2025-09-03T00:00:00"/>
    <d v="2025-07-15T00:00:00"/>
    <x v="2"/>
    <x v="1"/>
    <x v="9"/>
  </r>
  <r>
    <d v="2025-07-01T00:00:00"/>
    <n v="6000008843"/>
    <s v="SCN-ISND-0273A-CQ"/>
    <s v="157-08299303"/>
    <n v="2204002127"/>
    <x v="1"/>
    <x v="0"/>
    <x v="0"/>
    <n v="1529"/>
    <n v="1529"/>
    <d v="2025-09-03T00:00:00"/>
    <d v="2025-07-15T00:00:00"/>
    <x v="2"/>
    <x v="1"/>
    <x v="9"/>
  </r>
  <r>
    <d v="2025-07-01T00:00:00"/>
    <n v="6000008844"/>
    <s v="SCN-ISND-0262A-CQ"/>
    <s v="157-04977696"/>
    <n v="2204002133"/>
    <x v="1"/>
    <x v="0"/>
    <x v="0"/>
    <n v="10817"/>
    <n v="10817"/>
    <d v="2025-09-03T00:00:00"/>
    <d v="2025-07-15T00:00:00"/>
    <x v="2"/>
    <x v="1"/>
    <x v="9"/>
  </r>
  <r>
    <d v="2025-07-01T00:00:00"/>
    <n v="6000008845"/>
    <s v="SCN-ISND-0253A-FQ"/>
    <s v="065-49241522"/>
    <n v="2204002140"/>
    <x v="1"/>
    <x v="0"/>
    <x v="0"/>
    <n v="1605"/>
    <n v="1605"/>
    <d v="2025-09-03T00:00:00"/>
    <d v="2025-07-15T00:00:00"/>
    <x v="2"/>
    <x v="1"/>
    <x v="9"/>
  </r>
  <r>
    <d v="2025-07-01T00:00:00"/>
    <n v="6000008846"/>
    <s v="SCN-ISND-0166S-FQ"/>
    <s v="AYN1240291"/>
    <n v="2304000308"/>
    <x v="0"/>
    <x v="0"/>
    <x v="0"/>
    <n v="78860"/>
    <n v="78860"/>
    <d v="2025-09-03T00:00:00"/>
    <d v="2025-07-15T00:00:00"/>
    <x v="2"/>
    <x v="1"/>
    <x v="9"/>
  </r>
  <r>
    <d v="2025-06-01T00:00:00"/>
    <n v="6000008730"/>
    <s v="SCN-RUYA-HYSY201-01"/>
    <s v="GL01HY25050501"/>
    <n v="2304000203"/>
    <x v="2"/>
    <x v="1"/>
    <x v="1"/>
    <n v="4348.75"/>
    <n v="4348.75"/>
    <d v="2025-09-21T00:00:00"/>
    <d v="2025-07-30T00:00:00"/>
    <x v="1"/>
    <x v="1"/>
    <x v="8"/>
  </r>
  <r>
    <d v="2025-06-01T00:00:00"/>
    <n v="6000008739"/>
    <s v="SCN-RUYA-HYSY201-02"/>
    <s v="GL01HY25050502"/>
    <n v="2304000204"/>
    <x v="2"/>
    <x v="1"/>
    <x v="0"/>
    <n v="53487.574999999997"/>
    <n v="53487.574999999997"/>
    <d v="2025-09-21T00:00:00"/>
    <d v="2025-07-30T00:00:00"/>
    <x v="0"/>
    <x v="1"/>
    <x v="8"/>
  </r>
  <r>
    <d v="2025-06-01T00:00:00"/>
    <n v="6000008739"/>
    <s v="SCN-RUYA-HYSY201-02"/>
    <s v="GL01HY25050502"/>
    <n v="2304000204"/>
    <x v="2"/>
    <x v="1"/>
    <x v="1"/>
    <n v="3092.5"/>
    <n v="3092.5"/>
    <d v="2025-09-21T00:00:00"/>
    <d v="2025-07-30T00:00:00"/>
    <x v="1"/>
    <x v="1"/>
    <x v="8"/>
  </r>
  <r>
    <d v="2025-06-01T00:00:00"/>
    <n v="6000008733"/>
    <s v="SCN-RUYA-HYSY201-03"/>
    <s v="GY80250430503"/>
    <n v="2304000205"/>
    <x v="2"/>
    <x v="1"/>
    <x v="1"/>
    <n v="3348.75"/>
    <n v="3348.75"/>
    <d v="2025-09-21T00:00:00"/>
    <d v="2025-07-30T00:00:00"/>
    <x v="1"/>
    <x v="1"/>
    <x v="8"/>
  </r>
  <r>
    <d v="2025-06-01T00:00:00"/>
    <n v="6000008875"/>
    <s v="SCN-RUYA-HYSY201-04"/>
    <s v="GY80250430504"/>
    <n v="2304000206"/>
    <x v="2"/>
    <x v="1"/>
    <x v="1"/>
    <n v="3348.75"/>
    <n v="3348.75"/>
    <d v="2025-09-21T00:00:00"/>
    <d v="2025-07-30T00:00:00"/>
    <x v="1"/>
    <x v="1"/>
    <x v="8"/>
  </r>
  <r>
    <d v="2025-06-01T00:00:00"/>
    <n v="6000008855"/>
    <s v="SCN-RUYA-HYSY201-05"/>
    <s v="GY80250430505"/>
    <n v="2304000207"/>
    <x v="2"/>
    <x v="1"/>
    <x v="1"/>
    <n v="3348.75"/>
    <n v="3348.75"/>
    <d v="2025-09-21T00:00:00"/>
    <d v="2025-07-30T00:00:00"/>
    <x v="1"/>
    <x v="1"/>
    <x v="8"/>
  </r>
  <r>
    <d v="2025-06-01T00:00:00"/>
    <n v="6000008877"/>
    <s v="SCN-RUYA-HYSY201-06"/>
    <s v="GY80250430506"/>
    <n v="2304000208"/>
    <x v="2"/>
    <x v="1"/>
    <x v="1"/>
    <n v="3348.75"/>
    <n v="3348.75"/>
    <d v="2025-09-23T00:00:00"/>
    <d v="2025-07-30T00:00:00"/>
    <x v="1"/>
    <x v="1"/>
    <x v="8"/>
  </r>
  <r>
    <d v="2025-06-01T00:00:00"/>
    <n v="6000008856"/>
    <s v="SCN-RUYA-HYSY201-07"/>
    <s v="GY80250430507"/>
    <n v="2304000209"/>
    <x v="2"/>
    <x v="1"/>
    <x v="1"/>
    <n v="3348.75"/>
    <n v="3348.75"/>
    <d v="2025-09-23T00:00:00"/>
    <d v="2025-07-30T00:00:00"/>
    <x v="1"/>
    <x v="1"/>
    <x v="8"/>
  </r>
  <r>
    <d v="2025-06-01T00:00:00"/>
    <n v="6000008859"/>
    <s v="SCN-RUYA-HYSY201-08"/>
    <s v="GY80250430508"/>
    <n v="2304000228"/>
    <x v="2"/>
    <x v="1"/>
    <x v="1"/>
    <n v="2575"/>
    <n v="2575"/>
    <d v="2025-09-23T00:00:00"/>
    <d v="2025-07-30T00:00:00"/>
    <x v="1"/>
    <x v="1"/>
    <x v="8"/>
  </r>
  <r>
    <d v="2025-06-01T00:00:00"/>
    <n v="6000008857"/>
    <s v="SCN-RUYA-HYSY201-09"/>
    <s v="GY80250430509"/>
    <n v="2304000229"/>
    <x v="2"/>
    <x v="1"/>
    <x v="1"/>
    <n v="2575"/>
    <n v="2575"/>
    <d v="2025-09-23T00:00:00"/>
    <d v="2025-07-30T00:00:00"/>
    <x v="1"/>
    <x v="1"/>
    <x v="8"/>
  </r>
  <r>
    <d v="2025-06-01T00:00:00"/>
    <n v="6000008851"/>
    <s v="SCN-RUYA 09-0023S-FQ"/>
    <s v="LE001"/>
    <n v="2304000240"/>
    <x v="2"/>
    <x v="1"/>
    <x v="1"/>
    <n v="59956.39748"/>
    <n v="59956.39748"/>
    <d v="2025-09-21T00:00:00"/>
    <d v="2025-07-30T00:00:00"/>
    <x v="1"/>
    <x v="1"/>
    <x v="8"/>
  </r>
  <r>
    <d v="2025-06-01T00:00:00"/>
    <n v="6000008451"/>
    <s v="SCN-RUYA 09-0023S-FQ"/>
    <s v="LE001"/>
    <n v="2304000240"/>
    <x v="2"/>
    <x v="1"/>
    <x v="0"/>
    <n v="3890819"/>
    <n v="3890819"/>
    <d v="2025-06-10T00:00:00"/>
    <d v="2025-06-07T00:00:00"/>
    <x v="1"/>
    <x v="1"/>
    <x v="8"/>
  </r>
  <r>
    <d v="2025-06-01T00:00:00"/>
    <n v="6000008852"/>
    <s v="SCN-RUYA 09-0012S-CQ"/>
    <s v="MEDUYS083549"/>
    <n v="2204001965"/>
    <x v="0"/>
    <x v="1"/>
    <x v="1"/>
    <n v="4409"/>
    <n v="4409"/>
    <d v="2025-09-21T00:00:00"/>
    <d v="2025-07-30T00:00:00"/>
    <x v="1"/>
    <x v="1"/>
    <x v="8"/>
  </r>
  <r>
    <d v="2025-06-01T00:00:00"/>
    <n v="6000008853"/>
    <s v="SCN-RUYA 09-0017A-CQ"/>
    <s v="157-01647461"/>
    <n v="2204001953"/>
    <x v="1"/>
    <x v="1"/>
    <x v="1"/>
    <n v="2505.5437499999998"/>
    <n v="2505.5437499999998"/>
    <d v="2025-09-21T00:00:00"/>
    <d v="2025-07-30T00:00:00"/>
    <x v="1"/>
    <x v="1"/>
    <x v="8"/>
  </r>
  <r>
    <d v="2025-06-01T00:00:00"/>
    <n v="6000008854"/>
    <s v="SCN-RUYA 09-0011S-CQ"/>
    <s v="MEDUGJ859800"/>
    <n v="2204001964"/>
    <x v="0"/>
    <x v="1"/>
    <x v="1"/>
    <n v="10663.375"/>
    <n v="10663.375"/>
    <d v="2025-09-21T00:00:00"/>
    <d v="2025-07-30T00:00:00"/>
    <x v="1"/>
    <x v="1"/>
    <x v="8"/>
  </r>
  <r>
    <d v="2025-06-01T00:00:00"/>
    <n v="6000008860"/>
    <s v="SCN-RUYA 09-0021A-CQ"/>
    <s v="157-04977000"/>
    <n v="2204001979"/>
    <x v="1"/>
    <x v="1"/>
    <x v="1"/>
    <n v="2909.0127499999999"/>
    <n v="2909.0127499999999"/>
    <d v="2025-09-21T00:00:00"/>
    <d v="2025-07-30T00:00:00"/>
    <x v="1"/>
    <x v="1"/>
    <x v="8"/>
  </r>
  <r>
    <d v="2025-06-01T00:00:00"/>
    <n v="6000008862"/>
    <s v="SCN-RUYA 09-0020A-CQ-01"/>
    <s v="235-92565126"/>
    <n v="2204001977"/>
    <x v="1"/>
    <x v="1"/>
    <x v="1"/>
    <n v="7116.8592499999995"/>
    <n v="7116.8592499999995"/>
    <d v="2025-09-21T00:00:00"/>
    <d v="2025-07-30T00:00:00"/>
    <x v="1"/>
    <x v="1"/>
    <x v="8"/>
  </r>
  <r>
    <d v="2025-06-01T00:00:00"/>
    <n v="6000008861"/>
    <s v="SCN-RUYA 09-0020A-CQ-02"/>
    <s v="235-92565605"/>
    <n v="2204001978"/>
    <x v="1"/>
    <x v="1"/>
    <x v="1"/>
    <n v="8812.5227499999983"/>
    <n v="8812.5227499999983"/>
    <d v="2025-09-21T00:00:00"/>
    <d v="2025-07-30T00:00:00"/>
    <x v="1"/>
    <x v="1"/>
    <x v="8"/>
  </r>
  <r>
    <d v="2025-06-01T00:00:00"/>
    <n v="6000008874"/>
    <s v="SCN-RUYA 09-0020A-CQ-03"/>
    <s v="235-92566213"/>
    <n v="2204001990"/>
    <x v="1"/>
    <x v="1"/>
    <x v="1"/>
    <n v="2451.8162499999999"/>
    <n v="2451.8162499999999"/>
    <d v="2025-09-21T00:00:00"/>
    <d v="2025-07-30T00:00:00"/>
    <x v="1"/>
    <x v="1"/>
    <x v="8"/>
  </r>
  <r>
    <d v="2025-06-01T00:00:00"/>
    <n v="6000008876"/>
    <s v="SCN-RUYA-DB-03"/>
    <s v="GY80250430502"/>
    <n v="2304000243"/>
    <x v="0"/>
    <x v="1"/>
    <x v="1"/>
    <n v="2575"/>
    <n v="2575"/>
    <d v="2025-09-21T00:00:00"/>
    <d v="2025-07-30T00:00:00"/>
    <x v="1"/>
    <x v="1"/>
    <x v="8"/>
  </r>
  <r>
    <d v="2025-06-01T00:00:00"/>
    <n v="6000008812"/>
    <s v="SCN-RUYA-DB-04"/>
    <s v="GY80250430501"/>
    <n v="2304000195"/>
    <x v="0"/>
    <x v="1"/>
    <x v="1"/>
    <n v="3348.75"/>
    <n v="3348.75"/>
    <d v="2025-09-21T00:00:00"/>
    <d v="2025-07-30T00:00:00"/>
    <x v="1"/>
    <x v="1"/>
    <x v="8"/>
  </r>
  <r>
    <d v="2025-06-01T00:00:00"/>
    <n v="6000008629"/>
    <s v="SCN-ISND-0118S-CQ"/>
    <s v="TAOZ37168000"/>
    <n v="2204001860"/>
    <x v="0"/>
    <x v="0"/>
    <x v="1"/>
    <n v="299269.25"/>
    <n v="299269.25"/>
    <d v="2025-09-21T00:00:00"/>
    <d v="2025-08-05T00:00:00"/>
    <x v="1"/>
    <x v="1"/>
    <x v="8"/>
  </r>
  <r>
    <d v="2025-06-01T00:00:00"/>
    <n v="6000008629"/>
    <s v="SCN-ISND-0118S-CQ"/>
    <s v="TAOZ37168000"/>
    <n v="2204001860"/>
    <x v="0"/>
    <x v="0"/>
    <x v="1"/>
    <n v="8210.6149999999907"/>
    <n v="8210.6149999999907"/>
    <d v="2025-09-21T00:00:00"/>
    <d v="2025-08-05T00:00:00"/>
    <x v="1"/>
    <x v="1"/>
    <x v="8"/>
  </r>
  <r>
    <d v="2025-06-01T00:00:00"/>
    <n v="6000008784"/>
    <s v="SCN-ISND-0103S-CQ"/>
    <s v="TAOZ22860100"/>
    <n v="2204001883"/>
    <x v="0"/>
    <x v="0"/>
    <x v="1"/>
    <n v="3953.25"/>
    <n v="3953.25"/>
    <d v="2025-09-21T00:00:00"/>
    <d v="2025-08-05T00:00:00"/>
    <x v="1"/>
    <x v="1"/>
    <x v="8"/>
  </r>
  <r>
    <d v="2025-06-01T00:00:00"/>
    <n v="6000008791"/>
    <s v="SCN-ISND-0121S-CQ"/>
    <s v="TAOZ12776200"/>
    <n v="2204001871"/>
    <x v="0"/>
    <x v="0"/>
    <x v="1"/>
    <n v="8905.25"/>
    <n v="8905.25"/>
    <d v="2025-09-21T00:00:00"/>
    <d v="2025-08-05T00:00:00"/>
    <x v="1"/>
    <x v="1"/>
    <x v="8"/>
  </r>
  <r>
    <d v="2025-06-01T00:00:00"/>
    <n v="6000008790"/>
    <s v="SCN-ISND-0130S-CQ"/>
    <s v="SHRT20250327"/>
    <n v="2204001884"/>
    <x v="0"/>
    <x v="0"/>
    <x v="1"/>
    <n v="8961.8009999999995"/>
    <n v="8961.8009999999995"/>
    <d v="2025-09-21T00:00:00"/>
    <d v="2025-08-05T00:00:00"/>
    <x v="1"/>
    <x v="1"/>
    <x v="8"/>
  </r>
  <r>
    <d v="2025-06-01T00:00:00"/>
    <n v="6000008816"/>
    <s v="SCN-ISND-0126S-CQ"/>
    <s v="SHAS25989503"/>
    <n v="2204001928"/>
    <x v="0"/>
    <x v="0"/>
    <x v="1"/>
    <n v="2401.875"/>
    <n v="2401.875"/>
    <d v="2025-09-21T00:00:00"/>
    <d v="2025-08-05T00:00:00"/>
    <x v="1"/>
    <x v="1"/>
    <x v="8"/>
  </r>
  <r>
    <d v="2025-06-01T00:00:00"/>
    <n v="6000008928"/>
    <s v="SCN-ISND-0153A-CQ-01"/>
    <s v="157-02588666"/>
    <n v="2204001892"/>
    <x v="1"/>
    <x v="0"/>
    <x v="1"/>
    <n v="4316.0087499999991"/>
    <n v="4316.0087499999991"/>
    <d v="2025-09-21T00:00:00"/>
    <d v="2025-08-05T00:00:00"/>
    <x v="1"/>
    <x v="1"/>
    <x v="8"/>
  </r>
  <r>
    <d v="2025-06-01T00:00:00"/>
    <n v="6000008783"/>
    <s v="SCN-ISND-0153A-CQ-02"/>
    <s v="157-02588655"/>
    <n v="2204001899"/>
    <x v="1"/>
    <x v="0"/>
    <x v="1"/>
    <n v="5149.2357499999998"/>
    <n v="5149.2357499999998"/>
    <d v="2025-09-21T00:00:00"/>
    <d v="2025-08-05T00:00:00"/>
    <x v="1"/>
    <x v="1"/>
    <x v="8"/>
  </r>
  <r>
    <d v="2025-06-01T00:00:00"/>
    <n v="6000008929"/>
    <s v="SCN-ISND-0153A-CQ-03"/>
    <s v="157-02588832"/>
    <n v="2204001910"/>
    <x v="1"/>
    <x v="0"/>
    <x v="1"/>
    <n v="3731.9057499999999"/>
    <n v="3731.9057499999999"/>
    <d v="2025-09-21T00:00:00"/>
    <d v="2025-08-05T00:00:00"/>
    <x v="1"/>
    <x v="1"/>
    <x v="8"/>
  </r>
  <r>
    <d v="2025-06-01T00:00:00"/>
    <n v="6000008813"/>
    <s v="SCN-ISND-0153A-CQ-04"/>
    <s v="157-02588913"/>
    <n v="2204001926"/>
    <x v="1"/>
    <x v="0"/>
    <x v="1"/>
    <n v="4336.3367500000004"/>
    <n v="4336.3367500000004"/>
    <d v="2025-09-21T00:00:00"/>
    <d v="2025-08-05T00:00:00"/>
    <x v="1"/>
    <x v="1"/>
    <x v="8"/>
  </r>
  <r>
    <d v="2025-06-01T00:00:00"/>
    <n v="6000008817"/>
    <s v="SCN-ISND-0153A-CQ-05"/>
    <s v="157-02588902"/>
    <n v="2204001931"/>
    <x v="1"/>
    <x v="0"/>
    <x v="1"/>
    <n v="3986.5837499999998"/>
    <n v="3986.5837499999998"/>
    <d v="2025-09-21T00:00:00"/>
    <d v="2025-08-05T00:00:00"/>
    <x v="1"/>
    <x v="1"/>
    <x v="8"/>
  </r>
  <r>
    <d v="2025-06-01T00:00:00"/>
    <s v="6000008529"/>
    <s v="SCN-RUYA-0070-CNQA"/>
    <s v="GL01WD250531902"/>
    <n v="2304000248"/>
    <x v="2"/>
    <x v="1"/>
    <x v="0"/>
    <n v="1326561"/>
    <n v="1326561"/>
    <d v="2025-06-24T00:00:00"/>
    <d v="2025-06-20T00:00:00"/>
    <x v="1"/>
    <x v="1"/>
    <x v="8"/>
  </r>
  <r>
    <d v="2025-06-01T00:00:00"/>
    <n v="2304000195"/>
    <s v="SCN-RUYA-DB-04"/>
    <s v="GY80250430501"/>
    <n v="2304000195"/>
    <x v="2"/>
    <x v="1"/>
    <x v="0"/>
    <n v="148182"/>
    <n v="148182"/>
    <d v="2025-05-18T00:00:00"/>
    <d v="2025-05-18T00:00:00"/>
    <x v="3"/>
    <x v="1"/>
    <x v="8"/>
  </r>
  <r>
    <d v="2025-06-01T00:00:00"/>
    <n v="2304000203"/>
    <s v="SCN-RUYA-HYSY201-01"/>
    <s v="GL01HY25050501"/>
    <n v="2304000203"/>
    <x v="2"/>
    <x v="1"/>
    <x v="0"/>
    <n v="29507"/>
    <n v="29507"/>
    <d v="2025-06-04T00:00:00"/>
    <d v="2025-06-04T00:00:00"/>
    <x v="3"/>
    <x v="1"/>
    <x v="8"/>
  </r>
  <r>
    <d v="2025-06-01T00:00:00"/>
    <n v="2304000205"/>
    <s v="SCN-RUYA-HYSY201-03"/>
    <s v="GL01HY25050503"/>
    <n v="2304000205"/>
    <x v="2"/>
    <x v="1"/>
    <x v="0"/>
    <n v="340652"/>
    <n v="340652"/>
    <d v="2025-06-04T00:00:00"/>
    <d v="2025-06-04T00:00:00"/>
    <x v="3"/>
    <x v="1"/>
    <x v="8"/>
  </r>
  <r>
    <d v="2025-06-01T00:00:00"/>
    <n v="2304000206"/>
    <s v="SCN-RUYA-HYSY201-04"/>
    <s v="GL01HY25050504"/>
    <n v="2304000206"/>
    <x v="2"/>
    <x v="1"/>
    <x v="0"/>
    <n v="108682"/>
    <n v="108682"/>
    <d v="2025-06-04T00:00:00"/>
    <d v="2025-06-04T00:00:00"/>
    <x v="3"/>
    <x v="1"/>
    <x v="8"/>
  </r>
  <r>
    <d v="2025-06-01T00:00:00"/>
    <n v="2304000207"/>
    <s v="SCN-RUYA-HYSY201-05"/>
    <s v="GL01HY25050505"/>
    <n v="2304000207"/>
    <x v="2"/>
    <x v="1"/>
    <x v="0"/>
    <n v="188565"/>
    <n v="188565"/>
    <d v="2025-06-04T00:00:00"/>
    <d v="2025-06-04T00:00:00"/>
    <x v="3"/>
    <x v="1"/>
    <x v="8"/>
  </r>
  <r>
    <d v="2025-06-01T00:00:00"/>
    <n v="2304000208"/>
    <s v="SCN-RUYA-HYSY201-06"/>
    <s v="GL01HY25050506"/>
    <n v="2304000208"/>
    <x v="2"/>
    <x v="1"/>
    <x v="0"/>
    <n v="16425"/>
    <n v="16425"/>
    <d v="2025-06-04T00:00:00"/>
    <d v="2025-06-04T00:00:00"/>
    <x v="3"/>
    <x v="1"/>
    <x v="8"/>
  </r>
  <r>
    <d v="2025-06-01T00:00:00"/>
    <n v="2304000237"/>
    <s v="SCN-RUYA-ZQ9-052501"/>
    <s v="GL01WD250531903"/>
    <n v="2304000237"/>
    <x v="2"/>
    <x v="1"/>
    <x v="0"/>
    <n v="142943"/>
    <n v="142943"/>
    <d v="2025-06-22T00:00:00"/>
    <d v="2025-06-22T00:00:00"/>
    <x v="3"/>
    <x v="1"/>
    <x v="8"/>
  </r>
  <r>
    <d v="2025-06-01T00:00:00"/>
    <n v="6000008732"/>
    <s v="SCN-ISND-0168A-FQ"/>
    <s v="157-08751385"/>
    <n v="2204001858"/>
    <x v="1"/>
    <x v="0"/>
    <x v="0"/>
    <n v="21172.399999999998"/>
    <n v="21172.399999999998"/>
    <d v="2025-10-21T00:00:00"/>
    <d v="2025-08-05T00:00:00"/>
    <x v="0"/>
    <x v="1"/>
    <x v="8"/>
  </r>
  <r>
    <d v="2025-06-01T00:00:00"/>
    <n v="6000008732"/>
    <s v="SCN-ISND-0168A-FQ"/>
    <s v="157-08751385"/>
    <n v="2204001858"/>
    <x v="1"/>
    <x v="0"/>
    <x v="1"/>
    <n v="2922.5275000000038"/>
    <n v="2922.5275000000038"/>
    <d v="2025-10-21T00:00:00"/>
    <d v="2025-08-05T00:00:00"/>
    <x v="1"/>
    <x v="1"/>
    <x v="8"/>
  </r>
  <r>
    <d v="2025-06-01T00:00:00"/>
    <n v="6000008761"/>
    <s v="SCN-ISND-0177A-CQ"/>
    <s v="157-08297365"/>
    <n v="2204001882"/>
    <x v="1"/>
    <x v="0"/>
    <x v="0"/>
    <n v="12386.099999999999"/>
    <n v="12386.099999999999"/>
    <d v="2025-10-21T00:00:00"/>
    <d v="2025-08-05T00:00:00"/>
    <x v="0"/>
    <x v="1"/>
    <x v="8"/>
  </r>
  <r>
    <d v="2025-06-01T00:00:00"/>
    <n v="6000008761"/>
    <s v="SCN-ISND-0177A-CQ"/>
    <s v="157-08297365"/>
    <n v="2204001882"/>
    <x v="1"/>
    <x v="0"/>
    <x v="1"/>
    <n v="10352.800000000003"/>
    <n v="10352.800000000003"/>
    <d v="2025-10-21T00:00:00"/>
    <d v="2025-08-05T00:00:00"/>
    <x v="1"/>
    <x v="1"/>
    <x v="8"/>
  </r>
  <r>
    <d v="2025-06-01T00:00:00"/>
    <n v="6000008762"/>
    <s v="SCN-ISND-0171A-CQ"/>
    <s v="157-04229573"/>
    <n v="2204001877"/>
    <x v="1"/>
    <x v="0"/>
    <x v="0"/>
    <n v="17381.949999999997"/>
    <n v="17381.949999999997"/>
    <d v="2025-10-21T00:00:00"/>
    <d v="2025-08-05T00:00:00"/>
    <x v="0"/>
    <x v="1"/>
    <x v="8"/>
  </r>
  <r>
    <d v="2025-06-01T00:00:00"/>
    <n v="6000008762"/>
    <s v="SCN-ISND-0171A-CQ"/>
    <s v="157-04229573"/>
    <n v="2204001877"/>
    <x v="1"/>
    <x v="0"/>
    <x v="1"/>
    <n v="5219.6062500000044"/>
    <n v="5219.6062500000044"/>
    <d v="2025-10-21T00:00:00"/>
    <d v="2025-08-05T00:00:00"/>
    <x v="1"/>
    <x v="1"/>
    <x v="8"/>
  </r>
  <r>
    <d v="2025-06-01T00:00:00"/>
    <n v="6000008804"/>
    <s v="SCN-ISND-0197A-CQ"/>
    <s v="157-04229072"/>
    <n v="2204001904"/>
    <x v="1"/>
    <x v="0"/>
    <x v="1"/>
    <n v="5697.9676136363632"/>
    <n v="5697.9676136363632"/>
    <d v="2025-10-21T00:00:00"/>
    <d v="2025-08-05T00:00:00"/>
    <x v="1"/>
    <x v="1"/>
    <x v="8"/>
  </r>
  <r>
    <d v="2025-06-01T00:00:00"/>
    <n v="6000008858"/>
    <s v="SCN-ISND-0174A-FQ"/>
    <s v="157-09218856"/>
    <n v="2204001953"/>
    <x v="1"/>
    <x v="0"/>
    <x v="1"/>
    <n v="2254.09825"/>
    <n v="2254.09825"/>
    <d v="2025-10-21T00:00:00"/>
    <d v="2025-08-05T00:00:00"/>
    <x v="1"/>
    <x v="1"/>
    <x v="8"/>
  </r>
  <r>
    <d v="2025-06-01T00:00:00"/>
    <n v="6000008758"/>
    <s v="SCN-ISND-0195A-CQ-01"/>
    <s v="157-04694395"/>
    <n v="2204001954"/>
    <x v="1"/>
    <x v="0"/>
    <x v="0"/>
    <n v="394915.07499999995"/>
    <n v="394915.07499999995"/>
    <d v="2025-10-12T00:00:00"/>
    <d v="2025-08-05T00:00:00"/>
    <x v="0"/>
    <x v="1"/>
    <x v="8"/>
  </r>
  <r>
    <d v="2025-06-01T00:00:00"/>
    <n v="6000008758"/>
    <s v="SCN-ISND-0195A-CQ-01"/>
    <s v="157-04694395"/>
    <n v="2204001954"/>
    <x v="1"/>
    <x v="0"/>
    <x v="1"/>
    <n v="5647.2320000000182"/>
    <n v="5647.2320000000182"/>
    <d v="2025-10-12T00:00:00"/>
    <d v="2025-08-05T00:00:00"/>
    <x v="1"/>
    <x v="1"/>
    <x v="8"/>
  </r>
  <r>
    <d v="2025-06-01T00:00:00"/>
    <n v="6000008757"/>
    <s v="SCN-ISND-0195A-CQ-02"/>
    <s v="157-04694491"/>
    <n v="2204001962"/>
    <x v="1"/>
    <x v="0"/>
    <x v="0"/>
    <n v="169476.57499999998"/>
    <n v="169476.57499999998"/>
    <d v="2025-10-12T00:00:00"/>
    <d v="2025-08-05T00:00:00"/>
    <x v="0"/>
    <x v="1"/>
    <x v="8"/>
  </r>
  <r>
    <d v="2025-06-01T00:00:00"/>
    <n v="6000008757"/>
    <s v="SCN-ISND-0195A-CQ-02"/>
    <s v="157-04694491"/>
    <n v="2204001962"/>
    <x v="1"/>
    <x v="0"/>
    <x v="1"/>
    <n v="6018.2617500000051"/>
    <n v="6018.2617500000051"/>
    <d v="2025-10-12T00:00:00"/>
    <d v="2025-08-05T00:00:00"/>
    <x v="1"/>
    <x v="1"/>
    <x v="8"/>
  </r>
  <r>
    <d v="2025-06-01T00:00:00"/>
    <n v="6000008792"/>
    <s v="SCN-ISND-0205A-CQ"/>
    <s v="157-08298393"/>
    <n v="2204001945"/>
    <x v="1"/>
    <x v="0"/>
    <x v="1"/>
    <n v="19495.72825"/>
    <n v="19495.72825"/>
    <d v="2025-10-12T00:00:00"/>
    <d v="2025-08-05T00:00:00"/>
    <x v="1"/>
    <x v="1"/>
    <x v="8"/>
  </r>
  <r>
    <d v="2025-06-01T00:00:00"/>
    <n v="6000008753"/>
    <s v="ISND-WCME-OSL02"/>
    <s v="NA"/>
    <n v="2304000199"/>
    <x v="5"/>
    <x v="0"/>
    <x v="0"/>
    <n v="411890.11"/>
    <n v="411890.11"/>
    <d v="2025-10-12T00:00:00"/>
    <d v="2025-08-05T00:00:00"/>
    <x v="0"/>
    <x v="1"/>
    <x v="8"/>
  </r>
  <r>
    <d v="2025-06-01T00:00:00"/>
    <n v="6000008753"/>
    <s v="ISND-WCME-OSL02"/>
    <s v="NA"/>
    <n v="2304000199"/>
    <x v="5"/>
    <x v="0"/>
    <x v="1"/>
    <n v="200"/>
    <n v="200"/>
    <d v="2025-10-12T00:00:00"/>
    <d v="2025-08-05T00:00:00"/>
    <x v="1"/>
    <x v="1"/>
    <x v="8"/>
  </r>
  <r>
    <d v="2025-06-01T00:00:00"/>
    <n v="6000008865"/>
    <s v="ISND-WCME-OSL03"/>
    <s v="NA"/>
    <n v="2204001988"/>
    <x v="5"/>
    <x v="0"/>
    <x v="1"/>
    <n v="2952.0833333333335"/>
    <n v="2952.0833333333335"/>
    <d v="2025-10-12T00:00:00"/>
    <d v="2025-08-05T00:00:00"/>
    <x v="1"/>
    <x v="1"/>
    <x v="8"/>
  </r>
  <r>
    <d v="2025-06-01T00:00:00"/>
    <n v="6000008759"/>
    <s v="SCN-ISND-HYSY289-01"/>
    <s v="EI72504190004"/>
    <n v="2204001864"/>
    <x v="0"/>
    <x v="0"/>
    <x v="0"/>
    <n v="9684.2000000000007"/>
    <n v="9684.2000000000007"/>
    <d v="2025-10-12T00:00:00"/>
    <d v="2025-08-05T00:00:00"/>
    <x v="0"/>
    <x v="1"/>
    <x v="8"/>
  </r>
  <r>
    <d v="2025-06-01T00:00:00"/>
    <n v="6000008759"/>
    <s v="SCN-ISND-HYSY289-01"/>
    <s v="EI72504190004"/>
    <n v="2204001864"/>
    <x v="0"/>
    <x v="0"/>
    <x v="1"/>
    <n v="893.48749999999927"/>
    <n v="893.48749999999927"/>
    <d v="2025-10-12T00:00:00"/>
    <d v="2025-08-05T00:00:00"/>
    <x v="1"/>
    <x v="1"/>
    <x v="8"/>
  </r>
  <r>
    <d v="2025-06-01T00:00:00"/>
    <n v="6000008728"/>
    <s v="SCN-ISND-HYSY289-03"/>
    <s v="EI72504190007"/>
    <n v="2204001797"/>
    <x v="0"/>
    <x v="0"/>
    <x v="0"/>
    <n v="16937.099999999999"/>
    <n v="16937.099999999999"/>
    <d v="2025-10-12T00:00:00"/>
    <d v="2025-08-05T00:00:00"/>
    <x v="0"/>
    <x v="1"/>
    <x v="8"/>
  </r>
  <r>
    <d v="2025-06-01T00:00:00"/>
    <n v="6000008728"/>
    <s v="SCN-ISND-HYSY289-03"/>
    <s v="EI72504190007"/>
    <n v="2204001797"/>
    <x v="0"/>
    <x v="0"/>
    <x v="1"/>
    <n v="2458.54"/>
    <n v="2458.54"/>
    <d v="2025-10-12T00:00:00"/>
    <d v="2025-08-05T00:00:00"/>
    <x v="1"/>
    <x v="1"/>
    <x v="8"/>
  </r>
  <r>
    <d v="2025-06-01T00:00:00"/>
    <n v="6000008750"/>
    <s v="SCN-ISND-WEI LI-01"/>
    <s v="WL202505100001"/>
    <n v="2304000198"/>
    <x v="2"/>
    <x v="0"/>
    <x v="0"/>
    <n v="262925.83"/>
    <n v="262925.83"/>
    <d v="2025-10-12T00:00:00"/>
    <d v="2025-08-05T00:00:00"/>
    <x v="0"/>
    <x v="1"/>
    <x v="8"/>
  </r>
  <r>
    <d v="2025-06-01T00:00:00"/>
    <n v="6000008750"/>
    <s v="SCN-ISND-WEI LI-01"/>
    <s v="WL202505100001"/>
    <n v="2304000198"/>
    <x v="2"/>
    <x v="0"/>
    <x v="1"/>
    <n v="1298.7449999999953"/>
    <n v="1298.7449999999953"/>
    <d v="2025-10-12T00:00:00"/>
    <d v="2025-08-05T00:00:00"/>
    <x v="1"/>
    <x v="1"/>
    <x v="8"/>
  </r>
  <r>
    <d v="2025-06-01T00:00:00"/>
    <n v="6000008811"/>
    <s v="SCN-ISND-DB202505"/>
    <s v="DB250506"/>
    <n v="2304000201"/>
    <x v="2"/>
    <x v="0"/>
    <x v="1"/>
    <n v="3348.75"/>
    <n v="3348.75"/>
    <d v="2025-10-12T00:00:00"/>
    <d v="2025-08-05T00:00:00"/>
    <x v="1"/>
    <x v="1"/>
    <x v="8"/>
  </r>
  <r>
    <d v="2025-06-01T00:00:00"/>
    <n v="6000008932"/>
    <s v="SCN-ISND-BRXF"/>
    <s v="COOEC/02/QTR"/>
    <n v="2304000185"/>
    <x v="2"/>
    <x v="0"/>
    <x v="1"/>
    <n v="1298.75"/>
    <n v="1298.75"/>
    <d v="2025-10-12T00:00:00"/>
    <d v="2025-08-05T00:00:00"/>
    <x v="1"/>
    <x v="1"/>
    <x v="8"/>
  </r>
  <r>
    <d v="2025-06-01T00:00:00"/>
    <n v="6000008814"/>
    <s v="SCN-ISND-0147S-CQ"/>
    <s v="TAOZ97858200"/>
    <n v="2204001935"/>
    <x v="2"/>
    <x v="0"/>
    <x v="1"/>
    <n v="6914.625"/>
    <n v="6914.625"/>
    <d v="2025-10-26T00:00:00"/>
    <d v="2025-08-05T00:00:00"/>
    <x v="1"/>
    <x v="1"/>
    <x v="8"/>
  </r>
  <r>
    <d v="2025-06-01T00:00:00"/>
    <n v="6000008815"/>
    <s v="SCN-ISND-0144S-CQ"/>
    <s v="TAOZ62358900"/>
    <n v="2204001933"/>
    <x v="2"/>
    <x v="0"/>
    <x v="1"/>
    <n v="3207.75"/>
    <n v="3207.75"/>
    <d v="2025-10-26T00:00:00"/>
    <d v="2025-08-05T00:00:00"/>
    <x v="1"/>
    <x v="1"/>
    <x v="8"/>
  </r>
  <r>
    <d v="2025-06-01T00:00:00"/>
    <n v="6000008930"/>
    <s v="SCN-ISND-0068S-CQ"/>
    <s v="MEDUVX102340"/>
    <n v="2204001826"/>
    <x v="0"/>
    <x v="0"/>
    <x v="0"/>
    <n v="53848.374999999993"/>
    <n v="53848.374999999993"/>
    <d v="2025-10-26T00:00:00"/>
    <d v="2025-08-05T00:00:00"/>
    <x v="0"/>
    <x v="1"/>
    <x v="8"/>
  </r>
  <r>
    <d v="2025-06-01T00:00:00"/>
    <n v="6000008930"/>
    <s v="SCN-ISND-0068S-CQ"/>
    <s v="MEDUVX102340"/>
    <n v="2204001826"/>
    <x v="0"/>
    <x v="0"/>
    <x v="1"/>
    <n v="25682.30000000001"/>
    <n v="25682.30000000001"/>
    <d v="2025-10-26T00:00:00"/>
    <d v="2025-08-05T00:00:00"/>
    <x v="1"/>
    <x v="1"/>
    <x v="8"/>
  </r>
  <r>
    <d v="2025-06-01T00:00:00"/>
    <n v="6000008958"/>
    <s v="SCN-ISND-0138S-CQ"/>
    <s v="TAOZ70749100"/>
    <n v="2204001934"/>
    <x v="0"/>
    <x v="0"/>
    <x v="1"/>
    <n v="29124.25"/>
    <n v="29124.25"/>
    <d v="2025-10-26T00:00:00"/>
    <d v="2025-08-05T00:00:00"/>
    <x v="1"/>
    <x v="1"/>
    <x v="8"/>
  </r>
  <r>
    <d v="2025-06-01T00:00:00"/>
    <n v="6000008961"/>
    <s v="SCN-ISND-0091S-CQ"/>
    <s v="MEDUVX245768"/>
    <n v="2204001903"/>
    <x v="0"/>
    <x v="0"/>
    <x v="1"/>
    <n v="12287.670000000002"/>
    <n v="12287.670000000002"/>
    <d v="2025-10-26T00:00:00"/>
    <d v="2025-08-05T00:00:00"/>
    <x v="1"/>
    <x v="1"/>
    <x v="8"/>
  </r>
  <r>
    <d v="2025-07-01T00:00:00"/>
    <n v="6000008832"/>
    <s v="SCN-RUYA 09-0029S-CQ-01"/>
    <s v="HNZH001"/>
    <n v="2304000323"/>
    <x v="2"/>
    <x v="1"/>
    <x v="0"/>
    <n v="1592310"/>
    <n v="1592310"/>
    <d v="2025-07-19T00:00:00"/>
    <d v="2025-07-24T00:00:00"/>
    <x v="1"/>
    <x v="1"/>
    <x v="9"/>
  </r>
  <r>
    <d v="2025-07-01T00:00:00"/>
    <n v="6000008832"/>
    <s v="SCN-RUYA 09-0029S-CQ-02"/>
    <s v="HNZH001"/>
    <n v="2304000323"/>
    <x v="2"/>
    <x v="1"/>
    <x v="0"/>
    <n v="2427659"/>
    <n v="2427659"/>
    <d v="2025-07-19T00:00:00"/>
    <d v="2025-07-24T00:00:00"/>
    <x v="1"/>
    <x v="1"/>
    <x v="9"/>
  </r>
  <r>
    <d v="2025-07-01T00:00:00"/>
    <n v="6000008727"/>
    <s v="SCN-RUYA-HYSY201"/>
    <s v="HYSY001"/>
    <n v="2304000170"/>
    <x v="2"/>
    <x v="1"/>
    <x v="1"/>
    <n v="3451.25"/>
    <n v="3451.25"/>
    <d v="2025-09-23T00:00:00"/>
    <d v="2025-08-28T00:00:00"/>
    <x v="1"/>
    <x v="1"/>
    <x v="9"/>
  </r>
  <r>
    <d v="2025-07-01T00:00:00"/>
    <n v="6000008752"/>
    <s v="SCN-RUYA-HYSY289-01"/>
    <s v="EI72504190002"/>
    <n v="2204001865"/>
    <x v="0"/>
    <x v="1"/>
    <x v="0"/>
    <n v="65403.199999999997"/>
    <n v="65403.199999999997"/>
    <d v="2025-09-23T00:00:00"/>
    <d v="2025-08-28T00:00:00"/>
    <x v="0"/>
    <x v="1"/>
    <x v="9"/>
  </r>
  <r>
    <d v="2025-07-01T00:00:00"/>
    <n v="6000008752"/>
    <s v="SCN-RUYA-HYSY289-01"/>
    <s v="EI72504190002"/>
    <n v="2204001865"/>
    <x v="0"/>
    <x v="1"/>
    <x v="1"/>
    <n v="4347.7375000000029"/>
    <n v="4347.7375000000029"/>
    <d v="2025-09-23T00:00:00"/>
    <d v="2025-08-28T00:00:00"/>
    <x v="1"/>
    <x v="1"/>
    <x v="9"/>
  </r>
  <r>
    <d v="2025-07-01T00:00:00"/>
    <n v="6000008729"/>
    <s v="SCN-RUYA-HYSY289-02"/>
    <s v="E172504190003"/>
    <n v="2204001834"/>
    <x v="0"/>
    <x v="1"/>
    <x v="0"/>
    <n v="119319.22500000001"/>
    <n v="119319.22500000001"/>
    <d v="2025-09-23T00:00:00"/>
    <d v="2025-08-28T00:00:00"/>
    <x v="0"/>
    <x v="1"/>
    <x v="9"/>
  </r>
  <r>
    <d v="2025-07-01T00:00:00"/>
    <n v="6000008729"/>
    <s v="SCN-RUYA-HYSY289-02"/>
    <s v="E172504190003"/>
    <n v="2204001834"/>
    <x v="0"/>
    <x v="1"/>
    <x v="1"/>
    <n v="6936.25"/>
    <n v="6936.25"/>
    <d v="2025-09-23T00:00:00"/>
    <d v="2025-08-28T00:00:00"/>
    <x v="1"/>
    <x v="1"/>
    <x v="9"/>
  </r>
  <r>
    <d v="2025-07-01T00:00:00"/>
    <n v="6000008751"/>
    <s v="SCN-RUYA-HYSY289-03"/>
    <s v="EI72504190001"/>
    <n v="2204001867"/>
    <x v="0"/>
    <x v="1"/>
    <x v="0"/>
    <n v="33443.699999999997"/>
    <n v="33443.699999999997"/>
    <d v="2025-09-23T00:00:00"/>
    <d v="2025-08-28T00:00:00"/>
    <x v="0"/>
    <x v="1"/>
    <x v="9"/>
  </r>
  <r>
    <d v="2025-07-01T00:00:00"/>
    <n v="6000008751"/>
    <s v="SCN-RUYA-HYSY289-03"/>
    <s v="EI72504190001"/>
    <n v="2204001867"/>
    <x v="0"/>
    <x v="1"/>
    <x v="1"/>
    <n v="1849.8125"/>
    <n v="1849.8125"/>
    <d v="2025-09-23T00:00:00"/>
    <d v="2025-08-28T00:00:00"/>
    <x v="1"/>
    <x v="1"/>
    <x v="9"/>
  </r>
  <r>
    <d v="2025-07-01T00:00:00"/>
    <n v="6000008878"/>
    <s v="SCN-RUYA-SB_CI-261"/>
    <s v="SM0425CI-261"/>
    <n v="2304000194"/>
    <x v="0"/>
    <x v="1"/>
    <x v="1"/>
    <n v="1401.25"/>
    <n v="1401.25"/>
    <d v="2025-09-23T00:00:00"/>
    <d v="2025-08-28T00:00:00"/>
    <x v="1"/>
    <x v="1"/>
    <x v="9"/>
  </r>
  <r>
    <d v="2025-07-01T00:00:00"/>
    <n v="6000008737"/>
    <s v="SCN-RUYA 09-0014A-CQ"/>
    <s v="157-02588563"/>
    <n v="2204001887"/>
    <x v="1"/>
    <x v="1"/>
    <x v="1"/>
    <n v="6267.1607499999991"/>
    <n v="6267.1607499999991"/>
    <d v="2025-09-23T00:00:00"/>
    <d v="2025-07-30T00:00:00"/>
    <x v="1"/>
    <x v="1"/>
    <x v="9"/>
  </r>
  <r>
    <d v="2025-07-01T00:00:00"/>
    <n v="6000008738"/>
    <s v="SCN-RUYA 09-007S-CQ"/>
    <s v="MEDUQU797989"/>
    <n v="2204001870"/>
    <x v="0"/>
    <x v="1"/>
    <x v="0"/>
    <n v="8186.68"/>
    <n v="8186.68"/>
    <d v="2025-09-23T00:00:00"/>
    <d v="2025-07-30T00:00:00"/>
    <x v="0"/>
    <x v="1"/>
    <x v="9"/>
  </r>
  <r>
    <d v="2025-07-01T00:00:00"/>
    <n v="6000008738"/>
    <s v="SCN-RUYA 09-007S-CQ"/>
    <s v="MEDUQU797989"/>
    <n v="2204001870"/>
    <x v="0"/>
    <x v="1"/>
    <x v="1"/>
    <n v="3531.494999999999"/>
    <n v="3531.494999999999"/>
    <d v="2025-09-23T00:00:00"/>
    <d v="2025-07-30T00:00:00"/>
    <x v="1"/>
    <x v="1"/>
    <x v="9"/>
  </r>
  <r>
    <d v="2025-07-01T00:00:00"/>
    <n v="6000008899"/>
    <s v="SCN-RUYA 09-008S-CQ"/>
    <s v="MEDUGJ696087"/>
    <n v="2204001940"/>
    <x v="0"/>
    <x v="1"/>
    <x v="1"/>
    <n v="7556.375"/>
    <n v="7556.375"/>
    <d v="2025-09-23T00:00:00"/>
    <d v="2025-07-30T00:00:00"/>
    <x v="1"/>
    <x v="1"/>
    <x v="9"/>
  </r>
  <r>
    <d v="2025-07-01T00:00:00"/>
    <n v="22129096"/>
    <s v="SHANGHAI SALVAGE-TP"/>
    <s v="T103492/WEILI"/>
    <n v="22061549"/>
    <x v="0"/>
    <x v="0"/>
    <x v="1"/>
    <n v="850"/>
    <n v="850"/>
    <d v="2026-06-01T00:00:00"/>
    <d v="2026-04-21T00:00:00"/>
    <x v="1"/>
    <x v="1"/>
    <x v="9"/>
  </r>
  <r>
    <d v="2025-07-01T00:00:00"/>
    <n v="22122085"/>
    <s v="COOEC-ISND5-2_JUL25"/>
    <s v="T96623"/>
    <n v="22061513"/>
    <x v="3"/>
    <x v="0"/>
    <x v="2"/>
    <n v="151896"/>
    <n v="151896"/>
    <d v="2026-03-04T00:00:00"/>
    <d v="2026-01-28T00:00:00"/>
    <x v="1"/>
    <x v="1"/>
    <x v="9"/>
  </r>
  <r>
    <d v="2025-07-01T00:00:00"/>
    <n v="22122084"/>
    <s v="COOEC-RUYA 09_JUL25"/>
    <s v="T95482"/>
    <n v="22061513"/>
    <x v="3"/>
    <x v="1"/>
    <x v="2"/>
    <n v="80036"/>
    <n v="80036"/>
    <d v="2026-04-01T00:00:00"/>
    <d v="2026-01-28T00:00:00"/>
    <x v="1"/>
    <x v="1"/>
    <x v="9"/>
  </r>
  <r>
    <d v="2025-07-01T00:00:00"/>
    <n v="22125391"/>
    <s v="COOEC-ISND5-2_JUL25"/>
    <s v="T99029"/>
    <n v="22061513"/>
    <x v="4"/>
    <x v="0"/>
    <x v="2"/>
    <n v="74478"/>
    <n v="74478"/>
    <d v="2026-05-20T00:00:00"/>
    <d v="2026-02-24T00:00:00"/>
    <x v="1"/>
    <x v="1"/>
    <x v="9"/>
  </r>
  <r>
    <d v="2025-07-01T00:00:00"/>
    <n v="22125392"/>
    <s v="COOEC-RUYA 09_JUL25"/>
    <s v="T100195"/>
    <n v="22061513"/>
    <x v="4"/>
    <x v="1"/>
    <x v="2"/>
    <n v="20823.89"/>
    <n v="20823.89"/>
    <d v="2026-04-08T00:00:00"/>
    <d v="2026-02-24T00:00:00"/>
    <x v="1"/>
    <x v="1"/>
    <x v="9"/>
  </r>
  <r>
    <d v="2025-08-01T00:00:00"/>
    <n v="6000008849"/>
    <s v="SCN-ISND-0200S-CQ"/>
    <s v="SHAS251000808"/>
    <n v="2204002119"/>
    <x v="0"/>
    <x v="0"/>
    <x v="0"/>
    <n v="13601"/>
    <n v="13601"/>
    <d v="2025-09-10T00:00:00"/>
    <d v="2025-08-15T00:00:00"/>
    <x v="2"/>
    <x v="1"/>
    <x v="10"/>
  </r>
  <r>
    <d v="2025-08-01T00:00:00"/>
    <n v="6000008949"/>
    <s v="SCN-ISND-0259A-FQ"/>
    <s v="235-30820882"/>
    <n v="2204002139"/>
    <x v="1"/>
    <x v="0"/>
    <x v="0"/>
    <n v="18595"/>
    <n v="18595"/>
    <d v="2025-09-10T00:00:00"/>
    <d v="2025-08-15T00:00:00"/>
    <x v="2"/>
    <x v="1"/>
    <x v="10"/>
  </r>
  <r>
    <d v="2025-08-01T00:00:00"/>
    <n v="6000008950"/>
    <s v="SCN-ISND-0215A-FQ"/>
    <s v="235-93788155"/>
    <n v="2204002147"/>
    <x v="1"/>
    <x v="0"/>
    <x v="0"/>
    <n v="5400"/>
    <n v="5400"/>
    <d v="2025-09-10T00:00:00"/>
    <d v="2025-08-15T00:00:00"/>
    <x v="2"/>
    <x v="1"/>
    <x v="10"/>
  </r>
  <r>
    <d v="2025-08-01T00:00:00"/>
    <n v="6000008951"/>
    <s v="SCN-ISND-0162S-FQ"/>
    <s v="3CEG5040152"/>
    <n v="2204002075"/>
    <x v="0"/>
    <x v="0"/>
    <x v="0"/>
    <n v="4683"/>
    <n v="4683"/>
    <d v="2025-09-10T00:00:00"/>
    <d v="2025-08-15T00:00:00"/>
    <x v="2"/>
    <x v="1"/>
    <x v="10"/>
  </r>
  <r>
    <d v="2025-08-01T00:00:00"/>
    <n v="6000008952"/>
    <s v="SCN-ISND-0302A-FQ"/>
    <s v="157-02724304"/>
    <n v="2204002163"/>
    <x v="1"/>
    <x v="0"/>
    <x v="0"/>
    <n v="24647"/>
    <n v="24647"/>
    <d v="2025-09-10T00:00:00"/>
    <d v="2025-08-15T00:00:00"/>
    <x v="2"/>
    <x v="1"/>
    <x v="10"/>
  </r>
  <r>
    <d v="2025-08-01T00:00:00"/>
    <n v="6000008953"/>
    <s v="SCN-ISND-0181S-FQ"/>
    <n v="95500049375"/>
    <n v="2304000331"/>
    <x v="0"/>
    <x v="0"/>
    <x v="0"/>
    <n v="71674"/>
    <n v="71674"/>
    <d v="2025-09-16T00:00:00"/>
    <d v="2025-08-15T00:00:00"/>
    <x v="2"/>
    <x v="1"/>
    <x v="10"/>
  </r>
  <r>
    <d v="2025-08-01T00:00:00"/>
    <n v="6000008954"/>
    <s v="SCN-ISND-0295A-FQ"/>
    <s v="155-07825322"/>
    <n v="2204002176"/>
    <x v="1"/>
    <x v="0"/>
    <x v="0"/>
    <n v="55967"/>
    <n v="55967"/>
    <d v="2025-09-16T00:00:00"/>
    <d v="2025-08-15T00:00:00"/>
    <x v="2"/>
    <x v="1"/>
    <x v="10"/>
  </r>
  <r>
    <d v="2025-08-01T00:00:00"/>
    <n v="6000008955"/>
    <s v="SCN-ISND-0196S-FQ"/>
    <s v="572500010978"/>
    <n v="2304000332"/>
    <x v="0"/>
    <x v="0"/>
    <x v="0"/>
    <n v="82828"/>
    <n v="82828"/>
    <d v="2025-09-16T00:00:00"/>
    <d v="2025-08-15T00:00:00"/>
    <x v="2"/>
    <x v="1"/>
    <x v="10"/>
  </r>
  <r>
    <d v="2025-08-01T00:00:00"/>
    <n v="6000008956"/>
    <s v="SCN-ISND-0216A-FQ"/>
    <s v="235-09077504"/>
    <n v="2204002052"/>
    <x v="1"/>
    <x v="0"/>
    <x v="0"/>
    <n v="2900"/>
    <n v="2900"/>
    <d v="2025-09-16T00:00:00"/>
    <d v="2025-08-15T00:00:00"/>
    <x v="2"/>
    <x v="1"/>
    <x v="10"/>
  </r>
  <r>
    <d v="2025-08-01T00:00:00"/>
    <n v="6000008957"/>
    <s v="SCN-ISND-HYSY698-SP-01A-CQ"/>
    <s v="882436187075"/>
    <n v="2510001519"/>
    <x v="1"/>
    <x v="0"/>
    <x v="0"/>
    <n v="1582"/>
    <n v="1582"/>
    <d v="2025-09-16T00:00:00"/>
    <d v="2025-08-15T00:00:00"/>
    <x v="2"/>
    <x v="1"/>
    <x v="10"/>
  </r>
  <r>
    <d v="2025-08-01T00:00:00"/>
    <n v="6000008959"/>
    <s v="SCN-RUYA 09-0028S-CQ-01"/>
    <s v="HNZH002"/>
    <n v="2304000328"/>
    <x v="0"/>
    <x v="1"/>
    <x v="0"/>
    <n v="1207"/>
    <n v="1207"/>
    <d v="2025-08-25T00:00:00"/>
    <d v="2025-08-15T00:00:00"/>
    <x v="2"/>
    <x v="1"/>
    <x v="10"/>
  </r>
  <r>
    <d v="2025-08-01T00:00:00"/>
    <n v="6000008960"/>
    <s v="SCN-RUYA 09-0028S-CQ-02"/>
    <s v="HNZH003"/>
    <n v="2304000329"/>
    <x v="0"/>
    <x v="1"/>
    <x v="0"/>
    <n v="8218"/>
    <n v="8218"/>
    <d v="2025-08-25T00:00:00"/>
    <d v="2025-08-15T00:00:00"/>
    <x v="2"/>
    <x v="1"/>
    <x v="10"/>
  </r>
  <r>
    <d v="2025-08-01T00:00:00"/>
    <n v="6000009111"/>
    <s v="SCN-ISND-XSL-04"/>
    <s v="SLD2507G"/>
    <n v="2304000354"/>
    <x v="0"/>
    <x v="0"/>
    <x v="0"/>
    <n v="2538"/>
    <n v="2538"/>
    <d v="2025-08-25T00:00:00"/>
    <d v="2025-08-14T00:00:00"/>
    <x v="1"/>
    <x v="1"/>
    <x v="10"/>
  </r>
  <r>
    <d v="2025-08-01T00:00:00"/>
    <n v="6000009112"/>
    <s v="SCN-ISND-XSL-03"/>
    <s v="SLD2507F"/>
    <n v="2304000355"/>
    <x v="0"/>
    <x v="0"/>
    <x v="0"/>
    <n v="1302"/>
    <n v="1302"/>
    <d v="2025-08-25T00:00:00"/>
    <d v="2025-08-14T00:00:00"/>
    <x v="1"/>
    <x v="1"/>
    <x v="10"/>
  </r>
  <r>
    <d v="2025-08-01T00:00:00"/>
    <n v="6000009113"/>
    <s v="SCN-ISND-XSL-06-2"/>
    <s v="SLD2507M"/>
    <n v="2304000356"/>
    <x v="0"/>
    <x v="0"/>
    <x v="0"/>
    <n v="28464"/>
    <n v="28464"/>
    <d v="2025-08-25T00:00:00"/>
    <d v="2025-08-14T00:00:00"/>
    <x v="1"/>
    <x v="1"/>
    <x v="10"/>
  </r>
  <r>
    <d v="2025-08-01T00:00:00"/>
    <n v="6000009114"/>
    <s v="SCN-ISND-XSL-06-1"/>
    <s v="SLD2507L"/>
    <n v="2304000357"/>
    <x v="0"/>
    <x v="0"/>
    <x v="0"/>
    <n v="2750"/>
    <n v="2750"/>
    <d v="2025-08-25T00:00:00"/>
    <d v="2025-08-14T00:00:00"/>
    <x v="1"/>
    <x v="1"/>
    <x v="10"/>
  </r>
  <r>
    <d v="2025-08-01T00:00:00"/>
    <n v="6000009133"/>
    <s v="SCN-ISND-XSL-13"/>
    <s v="SLD2507S"/>
    <n v="2304000362"/>
    <x v="0"/>
    <x v="0"/>
    <x v="0"/>
    <n v="1823299"/>
    <n v="1823299"/>
    <d v="2025-08-25T00:00:00"/>
    <d v="2025-08-14T00:00:00"/>
    <x v="1"/>
    <x v="1"/>
    <x v="10"/>
  </r>
  <r>
    <d v="2025-08-01T00:00:00"/>
    <n v="6000009134"/>
    <s v="SCN-ISND-XSL-07"/>
    <s v="SLD2507P"/>
    <n v="2304000361"/>
    <x v="0"/>
    <x v="0"/>
    <x v="0"/>
    <n v="630293"/>
    <n v="630293"/>
    <d v="2025-08-25T00:00:00"/>
    <d v="2025-08-14T00:00:00"/>
    <x v="1"/>
    <x v="1"/>
    <x v="10"/>
  </r>
  <r>
    <d v="2025-08-01T00:00:00"/>
    <n v="6000009135"/>
    <s v="SCN-ISND-XSL-11"/>
    <s v="SLD2507R"/>
    <n v="2304000363"/>
    <x v="0"/>
    <x v="0"/>
    <x v="0"/>
    <n v="4394"/>
    <n v="4394"/>
    <d v="2025-08-25T00:00:00"/>
    <d v="2025-08-14T00:00:00"/>
    <x v="1"/>
    <x v="1"/>
    <x v="10"/>
  </r>
  <r>
    <d v="2025-08-01T00:00:00"/>
    <n v="6000009167"/>
    <s v="SCN-ISND-XSL-06-3"/>
    <s v="SLD2507N"/>
    <n v="6000009167"/>
    <x v="0"/>
    <x v="0"/>
    <x v="0"/>
    <n v="32799"/>
    <n v="32799"/>
    <d v="2025-08-25T00:00:00"/>
    <d v="2025-08-14T00:00:00"/>
    <x v="1"/>
    <x v="1"/>
    <x v="10"/>
  </r>
  <r>
    <d v="2025-08-01T00:00:00"/>
    <n v="6000009006"/>
    <s v="SCN-RUYA-AI 01"/>
    <s v="SM/0425/CI-262"/>
    <n v="2304000177"/>
    <x v="0"/>
    <x v="1"/>
    <x v="1"/>
    <n v="4348.75"/>
    <n v="4348.75"/>
    <d v="2025-10-21T00:00:00"/>
    <d v="2025-08-28T00:00:00"/>
    <x v="1"/>
    <x v="1"/>
    <x v="10"/>
  </r>
  <r>
    <d v="2025-08-01T00:00:00"/>
    <n v="6000009110"/>
    <s v="SCN-RUYA-AA 01"/>
    <s v="AURORA ARMOUR/1/5/2025"/>
    <n v="2204001896"/>
    <x v="0"/>
    <x v="1"/>
    <x v="1"/>
    <n v="1001.25"/>
    <n v="1001.25"/>
    <d v="2025-10-21T00:00:00"/>
    <d v="2025-08-14T00:00:00"/>
    <x v="1"/>
    <x v="1"/>
    <x v="10"/>
  </r>
  <r>
    <d v="2025-08-01T00:00:00"/>
    <n v="6000009109"/>
    <s v="SCN-ISND-0191A-CQ"/>
    <s v="157-04698105"/>
    <n v="2204001907"/>
    <x v="1"/>
    <x v="0"/>
    <x v="1"/>
    <n v="6066.7337500000003"/>
    <n v="6066.7337500000003"/>
    <d v="2025-10-26T00:00:00"/>
    <d v="2025-08-28T00:00:00"/>
    <x v="1"/>
    <x v="1"/>
    <x v="10"/>
  </r>
  <r>
    <d v="2025-08-01T00:00:00"/>
    <n v="6000009236"/>
    <s v="SCN-ISND-0188A-CQ"/>
    <s v="157-04696506"/>
    <n v="2204001908"/>
    <x v="1"/>
    <x v="0"/>
    <x v="1"/>
    <n v="4627.0932499999999"/>
    <n v="4627.0932499999999"/>
    <d v="2025-10-26T00:00:00"/>
    <d v="2025-08-28T00:00:00"/>
    <x v="1"/>
    <x v="1"/>
    <x v="10"/>
  </r>
  <r>
    <d v="2025-08-01T00:00:00"/>
    <n v="6000009106"/>
    <s v="SCN-ISND-0189A-CQ"/>
    <s v="157-02588725"/>
    <n v="2204001915"/>
    <x v="1"/>
    <x v="0"/>
    <x v="1"/>
    <n v="5394.2837499999996"/>
    <n v="5394.2837499999996"/>
    <d v="2025-10-26T00:00:00"/>
    <d v="2025-08-28T00:00:00"/>
    <x v="1"/>
    <x v="1"/>
    <x v="10"/>
  </r>
  <r>
    <d v="2025-08-01T00:00:00"/>
    <n v="6000009107"/>
    <s v="SCN-ISND-0210A-FQ"/>
    <s v="157-36586325"/>
    <n v="2204001941"/>
    <x v="1"/>
    <x v="0"/>
    <x v="1"/>
    <n v="2648.7727500000001"/>
    <n v="2648.7727500000001"/>
    <d v="2025-10-26T00:00:00"/>
    <d v="2025-08-28T00:00:00"/>
    <x v="1"/>
    <x v="1"/>
    <x v="10"/>
  </r>
  <r>
    <d v="2025-08-01T00:00:00"/>
    <n v="6000009108"/>
    <s v="SCN-ISND-0207A-CQ"/>
    <s v="157-02617156"/>
    <n v="2204001943"/>
    <x v="1"/>
    <x v="0"/>
    <x v="1"/>
    <n v="6453.682749999999"/>
    <n v="6453.682749999999"/>
    <d v="2025-10-26T00:00:00"/>
    <d v="2025-08-28T00:00:00"/>
    <x v="1"/>
    <x v="1"/>
    <x v="10"/>
  </r>
  <r>
    <d v="2025-08-01T00:00:00"/>
    <n v="6000009105"/>
    <s v="SCN-ISND-0190A-CQ"/>
    <s v="157-04955591"/>
    <n v="2204001961"/>
    <x v="1"/>
    <x v="0"/>
    <x v="1"/>
    <n v="15904.60175"/>
    <n v="15904.60175"/>
    <d v="2025-10-21T00:00:00"/>
    <d v="2025-08-28T00:00:00"/>
    <x v="1"/>
    <x v="1"/>
    <x v="10"/>
  </r>
  <r>
    <d v="2025-08-01T00:00:00"/>
    <n v="6000009104"/>
    <s v="SCN-ISND-0192A-CQ"/>
    <s v="157-01646212"/>
    <n v="2204001968"/>
    <x v="1"/>
    <x v="0"/>
    <x v="1"/>
    <n v="2420.056"/>
    <n v="2420.056"/>
    <d v="2025-10-21T00:00:00"/>
    <d v="2025-08-28T00:00:00"/>
    <x v="1"/>
    <x v="1"/>
    <x v="10"/>
  </r>
  <r>
    <d v="2025-08-01T00:00:00"/>
    <n v="6000009103"/>
    <s v="SCN-ISND-0183S-FQ"/>
    <s v="TC/25/301202"/>
    <n v="2204002008"/>
    <x v="0"/>
    <x v="0"/>
    <x v="1"/>
    <n v="3785"/>
    <n v="3785"/>
    <d v="2025-10-21T00:00:00"/>
    <d v="2025-08-28T00:00:00"/>
    <x v="1"/>
    <x v="1"/>
    <x v="10"/>
  </r>
  <r>
    <d v="2025-08-01T00:00:00"/>
    <n v="6000009235"/>
    <s v="SCN-ISND-0221S-FQ"/>
    <s v="SSLJEAHMD000682"/>
    <n v="2204001991"/>
    <x v="0"/>
    <x v="0"/>
    <x v="1"/>
    <n v="4289.7"/>
    <n v="4289.7"/>
    <d v="2025-10-21T00:00:00"/>
    <d v="2025-08-28T00:00:00"/>
    <x v="1"/>
    <x v="1"/>
    <x v="10"/>
  </r>
  <r>
    <d v="2025-08-01T00:00:00"/>
    <n v="6000009099"/>
    <s v="SCN-ISND-BRXF-01"/>
    <s v="2502QD001"/>
    <n v="2304000230"/>
    <x v="7"/>
    <x v="0"/>
    <x v="1"/>
    <n v="525"/>
    <n v="525"/>
    <d v="2025-10-26T00:00:00"/>
    <d v="2025-08-28T00:00:00"/>
    <x v="1"/>
    <x v="1"/>
    <x v="10"/>
  </r>
  <r>
    <d v="2025-08-01T00:00:00"/>
    <n v="6000009100"/>
    <s v="SCN-ISND-BRXF-02"/>
    <s v="2502QD002"/>
    <n v="2304000231"/>
    <x v="7"/>
    <x v="0"/>
    <x v="1"/>
    <n v="525"/>
    <n v="525"/>
    <d v="2025-10-26T00:00:00"/>
    <d v="2025-08-28T00:00:00"/>
    <x v="1"/>
    <x v="1"/>
    <x v="10"/>
  </r>
  <r>
    <d v="2025-08-01T00:00:00"/>
    <n v="6000009101"/>
    <s v="SCN-ISND-BRXF-03"/>
    <s v="2502QD003"/>
    <n v="2304000232"/>
    <x v="7"/>
    <x v="0"/>
    <x v="1"/>
    <n v="525"/>
    <n v="525"/>
    <d v="2025-10-26T00:00:00"/>
    <d v="2025-08-28T00:00:00"/>
    <x v="1"/>
    <x v="1"/>
    <x v="10"/>
  </r>
  <r>
    <d v="2025-08-01T00:00:00"/>
    <n v="6000009102"/>
    <s v="SCN-ISND-BRXF-04"/>
    <s v="2502QD004"/>
    <n v="2304000233"/>
    <x v="7"/>
    <x v="0"/>
    <x v="1"/>
    <n v="525"/>
    <n v="525"/>
    <d v="2025-10-26T00:00:00"/>
    <d v="2025-08-28T00:00:00"/>
    <x v="1"/>
    <x v="1"/>
    <x v="10"/>
  </r>
  <r>
    <d v="2025-08-01T00:00:00"/>
    <n v="6000009086"/>
    <s v="SCN-ISND-DB2-01"/>
    <s v="2503QD001"/>
    <n v="2304000352"/>
    <x v="2"/>
    <x v="0"/>
    <x v="0"/>
    <n v="3739135"/>
    <n v="3739135"/>
    <d v="2025-08-20T00:00:00"/>
    <d v="2025-08-12T00:00:00"/>
    <x v="1"/>
    <x v="1"/>
    <x v="10"/>
  </r>
  <r>
    <d v="2025-08-01T00:00:00"/>
    <n v="6000009087"/>
    <s v="SCN-ISND-DB2-02"/>
    <s v="2503QD002"/>
    <n v="2304000353"/>
    <x v="2"/>
    <x v="0"/>
    <x v="0"/>
    <n v="37102"/>
    <n v="37102"/>
    <d v="2025-08-20T00:00:00"/>
    <d v="2025-08-12T00:00:00"/>
    <x v="1"/>
    <x v="1"/>
    <x v="10"/>
  </r>
  <r>
    <d v="2025-08-01T00:00:00"/>
    <n v="22126998"/>
    <s v="SHANGHAI SALVAGE-TP"/>
    <s v="WEILI"/>
    <n v="22062232"/>
    <x v="2"/>
    <x v="0"/>
    <x v="1"/>
    <n v="2520"/>
    <n v="2520"/>
    <d v="2026-06-08T00:00:00"/>
    <d v="2026-03-19T00:00:00"/>
    <x v="1"/>
    <x v="1"/>
    <x v="10"/>
  </r>
  <r>
    <d v="2025-08-01T00:00:00"/>
    <n v="22129581"/>
    <s v="COOEC-ISND5-2_AUG25"/>
    <s v="T104724"/>
    <n v="22064530"/>
    <x v="8"/>
    <x v="0"/>
    <x v="2"/>
    <n v="271"/>
    <n v="271"/>
    <d v="2026-06-09T00:00:00"/>
    <d v="2026-05-07T00:00:00"/>
    <x v="1"/>
    <x v="1"/>
    <x v="10"/>
  </r>
  <r>
    <d v="2025-08-01T00:00:00"/>
    <n v="22123862"/>
    <s v="COOEC-ISND5-2_AUG25"/>
    <s v="T98760"/>
    <n v="22062041"/>
    <x v="3"/>
    <x v="0"/>
    <x v="2"/>
    <n v="81610"/>
    <n v="81610"/>
    <d v="2026-04-01T00:00:00"/>
    <d v="2026-02-11T00:00:00"/>
    <x v="1"/>
    <x v="1"/>
    <x v="10"/>
  </r>
  <r>
    <d v="2025-08-01T00:00:00"/>
    <n v="22123860"/>
    <s v="COOEC-RUYA 09_AUG25"/>
    <s v="T98759"/>
    <n v="22062041"/>
    <x v="3"/>
    <x v="1"/>
    <x v="2"/>
    <n v="76619.5"/>
    <n v="76619.5"/>
    <d v="2026-04-20T00:00:00"/>
    <d v="2026-02-05T00:00:00"/>
    <x v="1"/>
    <x v="1"/>
    <x v="10"/>
  </r>
  <r>
    <d v="2025-08-01T00:00:00"/>
    <n v="22125591"/>
    <s v="COOEC-ISND5-2_AUG25"/>
    <s v="T99030"/>
    <n v="22062041"/>
    <x v="4"/>
    <x v="0"/>
    <x v="2"/>
    <n v="112154.34"/>
    <n v="112154.34"/>
    <d v="2026-04-26T00:00:00"/>
    <d v="2026-02-26T00:00:00"/>
    <x v="1"/>
    <x v="1"/>
    <x v="10"/>
  </r>
  <r>
    <d v="2025-08-01T00:00:00"/>
    <n v="22125537"/>
    <s v="COOEC-RUYA 09_AUG25"/>
    <s v="T100207"/>
    <n v="22062041"/>
    <x v="4"/>
    <x v="1"/>
    <x v="2"/>
    <n v="4626.43"/>
    <n v="4626.43"/>
    <d v="2026-05-05T00:00:00"/>
    <d v="2026-02-26T00:00:00"/>
    <x v="1"/>
    <x v="1"/>
    <x v="10"/>
  </r>
  <r>
    <d v="2025-09-01T00:00:00"/>
    <n v="6000009150"/>
    <s v="SCN-ISND-0301A-CQ"/>
    <s v="157-04241252"/>
    <n v="2204002204"/>
    <x v="1"/>
    <x v="0"/>
    <x v="0"/>
    <n v="3223"/>
    <n v="3223"/>
    <d v="2025-09-15T00:00:00"/>
    <d v="2025-09-02T00:00:00"/>
    <x v="2"/>
    <x v="1"/>
    <x v="11"/>
  </r>
  <r>
    <d v="2025-09-01T00:00:00"/>
    <n v="6000009151"/>
    <s v="SCN-ISND-0293A-CQ"/>
    <s v="157-05141883"/>
    <n v="2204002210"/>
    <x v="1"/>
    <x v="0"/>
    <x v="0"/>
    <n v="5045"/>
    <n v="5045"/>
    <d v="2025-09-15T00:00:00"/>
    <d v="2025-09-02T00:00:00"/>
    <x v="2"/>
    <x v="1"/>
    <x v="11"/>
  </r>
  <r>
    <d v="2025-09-01T00:00:00"/>
    <n v="6000009153"/>
    <s v="SCN-ISND-0304S-FQ"/>
    <n v="72500015536"/>
    <n v="2204002183"/>
    <x v="0"/>
    <x v="0"/>
    <x v="0"/>
    <n v="35795"/>
    <n v="35795"/>
    <d v="2025-09-15T00:00:00"/>
    <d v="2025-09-02T00:00:00"/>
    <x v="2"/>
    <x v="1"/>
    <x v="11"/>
  </r>
  <r>
    <d v="2025-09-01T00:00:00"/>
    <n v="6000009154"/>
    <s v="SCN-ISND-0226S-CQ"/>
    <s v="EURFL25603414HMD"/>
    <n v="2204002194"/>
    <x v="0"/>
    <x v="0"/>
    <x v="0"/>
    <n v="5948"/>
    <n v="5948"/>
    <d v="2025-09-15T00:00:00"/>
    <d v="2025-09-02T00:00:00"/>
    <x v="2"/>
    <x v="1"/>
    <x v="11"/>
  </r>
  <r>
    <d v="2025-09-01T00:00:00"/>
    <n v="6000009155"/>
    <s v="SCN-ISND-0267A-FQ"/>
    <s v="235-86623950"/>
    <n v="2204002219"/>
    <x v="1"/>
    <x v="0"/>
    <x v="0"/>
    <n v="11123"/>
    <n v="11123"/>
    <d v="2025-09-15T00:00:00"/>
    <d v="2025-09-02T00:00:00"/>
    <x v="2"/>
    <x v="1"/>
    <x v="11"/>
  </r>
  <r>
    <d v="2025-09-01T00:00:00"/>
    <n v="6000009156"/>
    <s v="SCN-ISND-0292A-FQ-01"/>
    <s v="172-00219063"/>
    <n v="2204002229"/>
    <x v="1"/>
    <x v="0"/>
    <x v="0"/>
    <n v="2899"/>
    <n v="2899"/>
    <d v="2025-09-15T00:00:00"/>
    <d v="2025-09-02T00:00:00"/>
    <x v="2"/>
    <x v="1"/>
    <x v="11"/>
  </r>
  <r>
    <d v="2025-09-01T00:00:00"/>
    <n v="6000009157"/>
    <s v="SCN-ISND-0292A-FQ-02"/>
    <s v="172-00219063"/>
    <n v="2204002229"/>
    <x v="1"/>
    <x v="0"/>
    <x v="0"/>
    <n v="200509"/>
    <n v="200509"/>
    <d v="2025-09-15T00:00:00"/>
    <d v="2025-09-02T00:00:00"/>
    <x v="2"/>
    <x v="1"/>
    <x v="11"/>
  </r>
  <r>
    <d v="2025-09-01T00:00:00"/>
    <n v="6000009158"/>
    <s v="SCN-ISND-0232S-CQ"/>
    <s v="YMJAZ240181697"/>
    <n v="2204002217"/>
    <x v="0"/>
    <x v="0"/>
    <x v="0"/>
    <n v="19036"/>
    <n v="19036"/>
    <d v="2025-09-15T00:00:00"/>
    <d v="2025-09-02T00:00:00"/>
    <x v="2"/>
    <x v="1"/>
    <x v="11"/>
  </r>
  <r>
    <d v="2025-09-01T00:00:00"/>
    <n v="6000009278"/>
    <s v="SCN-ISND-WL-SP-01"/>
    <s v="235-86950592"/>
    <n v="2204002252"/>
    <x v="0"/>
    <x v="0"/>
    <x v="0"/>
    <n v="11965"/>
    <n v="11965"/>
    <d v="2025-09-15T00:00:00"/>
    <d v="2025-09-02T00:00:00"/>
    <x v="2"/>
    <x v="1"/>
    <x v="11"/>
  </r>
  <r>
    <d v="2025-09-01T00:00:00"/>
    <n v="6000009279"/>
    <s v="SCN-ISND-0229S-CQ-02"/>
    <s v="SC21DURF1519"/>
    <n v="2204002250"/>
    <x v="0"/>
    <x v="0"/>
    <x v="0"/>
    <n v="11175"/>
    <n v="11175"/>
    <d v="2025-09-15T00:00:00"/>
    <d v="2025-09-02T00:00:00"/>
    <x v="2"/>
    <x v="1"/>
    <x v="11"/>
  </r>
  <r>
    <d v="2025-09-01T00:00:00"/>
    <n v="6000009342"/>
    <s v="SCN-ISND-0202S-FQ"/>
    <s v="M25EXL19741QADOH"/>
    <n v="2204002280"/>
    <x v="0"/>
    <x v="0"/>
    <x v="0"/>
    <n v="29336"/>
    <n v="29336"/>
    <d v="2025-09-15T00:00:00"/>
    <d v="2025-09-02T00:00:00"/>
    <x v="2"/>
    <x v="1"/>
    <x v="11"/>
  </r>
  <r>
    <d v="2025-09-01T00:00:00"/>
    <n v="6000009280"/>
    <s v="SCN-ISND-0322A-CQ"/>
    <s v="157-05142631"/>
    <n v="2204002292"/>
    <x v="1"/>
    <x v="0"/>
    <x v="0"/>
    <n v="1539"/>
    <n v="1539"/>
    <d v="2025-09-15T00:00:00"/>
    <d v="2025-09-02T00:00:00"/>
    <x v="2"/>
    <x v="1"/>
    <x v="11"/>
  </r>
  <r>
    <d v="2025-09-01T00:00:00"/>
    <n v="6000009281"/>
    <s v="SCN-ISND-0326A-CQ"/>
    <s v="157-05144495"/>
    <n v="2204002313"/>
    <x v="1"/>
    <x v="0"/>
    <x v="0"/>
    <n v="2962"/>
    <n v="2962"/>
    <d v="2025-09-15T00:00:00"/>
    <d v="2025-09-02T00:00:00"/>
    <x v="2"/>
    <x v="1"/>
    <x v="11"/>
  </r>
  <r>
    <d v="2025-09-01T00:00:00"/>
    <n v="6000009343"/>
    <s v="SCN-ISND-0229S-CQ-01"/>
    <s v="SC21DURF1520A"/>
    <n v="2204002305"/>
    <x v="0"/>
    <x v="0"/>
    <x v="0"/>
    <n v="20909"/>
    <n v="20909"/>
    <d v="2025-09-15T00:00:00"/>
    <d v="2025-09-02T00:00:00"/>
    <x v="2"/>
    <x v="1"/>
    <x v="11"/>
  </r>
  <r>
    <d v="2025-09-01T00:00:00"/>
    <n v="6000009344"/>
    <s v="SCN-ISND-0269S-CQ"/>
    <s v="ONEYTA5PYJ200900"/>
    <n v="2204002307"/>
    <x v="0"/>
    <x v="0"/>
    <x v="0"/>
    <n v="24800"/>
    <n v="24800"/>
    <d v="2025-09-15T00:00:00"/>
    <d v="2025-09-02T00:00:00"/>
    <x v="2"/>
    <x v="1"/>
    <x v="11"/>
  </r>
  <r>
    <d v="2025-09-01T00:00:00"/>
    <n v="6000009345"/>
    <s v="SCN-ISND-0328A-FQ"/>
    <s v="SCN-ISND-0328A-FQ"/>
    <n v="2204002320"/>
    <x v="1"/>
    <x v="0"/>
    <x v="0"/>
    <n v="4315"/>
    <n v="4315"/>
    <d v="2025-09-15T00:00:00"/>
    <d v="2025-09-02T00:00:00"/>
    <x v="2"/>
    <x v="1"/>
    <x v="11"/>
  </r>
  <r>
    <d v="2025-09-01T00:00:00"/>
    <n v="6000009159"/>
    <s v="SCN-RUYA 09-0024S-CQ"/>
    <s v="MEDUJT964890"/>
    <n v="2204002231"/>
    <x v="0"/>
    <x v="1"/>
    <x v="0"/>
    <n v="67662"/>
    <n v="67662"/>
    <d v="2025-09-15T00:00:00"/>
    <d v="2025-09-02T00:00:00"/>
    <x v="2"/>
    <x v="1"/>
    <x v="11"/>
  </r>
  <r>
    <d v="2025-09-01T00:00:00"/>
    <n v="6000009152"/>
    <s v="SCN-RUYA 09-0026S-CQ"/>
    <s v="YMJAZ226058930"/>
    <n v="2204002199"/>
    <x v="0"/>
    <x v="1"/>
    <x v="0"/>
    <n v="41916"/>
    <n v="41916"/>
    <d v="2025-09-15T00:00:00"/>
    <d v="2025-09-02T00:00:00"/>
    <x v="2"/>
    <x v="1"/>
    <x v="11"/>
  </r>
  <r>
    <d v="2025-09-01T00:00:00"/>
    <n v="6000009346"/>
    <s v="SCN-RUYA 09-0032S-CQ"/>
    <s v="SHAA40282000"/>
    <n v="2204002329"/>
    <x v="0"/>
    <x v="1"/>
    <x v="0"/>
    <n v="201725"/>
    <n v="201725"/>
    <d v="2025-09-15T00:00:00"/>
    <d v="2025-09-02T00:00:00"/>
    <x v="2"/>
    <x v="1"/>
    <x v="11"/>
  </r>
  <r>
    <d v="2025-09-01T00:00:00"/>
    <n v="6000009442"/>
    <s v="SCN-ISND-0286S-CQ"/>
    <s v="MEDUOV113925"/>
    <n v="2204002334"/>
    <x v="0"/>
    <x v="0"/>
    <x v="0"/>
    <n v="6248"/>
    <n v="6248"/>
    <d v="2025-09-16T00:00:00"/>
    <d v="2025-09-09T00:00:00"/>
    <x v="2"/>
    <x v="1"/>
    <x v="11"/>
  </r>
  <r>
    <d v="2025-09-01T00:00:00"/>
    <n v="6000009443"/>
    <s v="SCN-ISND-0282S-FQ"/>
    <s v="ONEYTA5PYC872500"/>
    <n v="2204002335"/>
    <x v="0"/>
    <x v="0"/>
    <x v="0"/>
    <n v="10920"/>
    <n v="10920"/>
    <d v="2025-09-16T00:00:00"/>
    <d v="2025-09-09T00:00:00"/>
    <x v="2"/>
    <x v="1"/>
    <x v="11"/>
  </r>
  <r>
    <d v="2025-09-01T00:00:00"/>
    <n v="6000009444"/>
    <s v="SCN-ISND-0281S-FQ"/>
    <s v="ONEYTA5PYC785800"/>
    <n v="2304000393"/>
    <x v="0"/>
    <x v="0"/>
    <x v="0"/>
    <n v="22276"/>
    <n v="22276"/>
    <d v="2025-09-16T00:00:00"/>
    <d v="2025-09-09T00:00:00"/>
    <x v="2"/>
    <x v="1"/>
    <x v="11"/>
  </r>
  <r>
    <d v="2025-09-01T00:00:00"/>
    <n v="6000009445"/>
    <s v="SCN-ISND-0341A-FQ"/>
    <s v="125-13602271"/>
    <n v="2204002338"/>
    <x v="1"/>
    <x v="0"/>
    <x v="0"/>
    <n v="10001"/>
    <n v="10001"/>
    <d v="2025-09-16T00:00:00"/>
    <d v="2025-09-09T00:00:00"/>
    <x v="2"/>
    <x v="1"/>
    <x v="11"/>
  </r>
  <r>
    <d v="2025-09-01T00:00:00"/>
    <n v="6000009446"/>
    <s v="SCN-ISND-0248S-FQ"/>
    <s v="M25EXL22297QADOH"/>
    <n v="2204002237"/>
    <x v="0"/>
    <x v="0"/>
    <x v="0"/>
    <n v="7537"/>
    <n v="7537"/>
    <d v="2025-09-16T00:00:00"/>
    <d v="2025-09-09T00:00:00"/>
    <x v="2"/>
    <x v="1"/>
    <x v="11"/>
  </r>
  <r>
    <d v="2025-09-01T00:00:00"/>
    <n v="6000009448"/>
    <s v="SCN-ISND-0230S-CQ"/>
    <s v="TAOZ59538400"/>
    <n v="2204002206"/>
    <x v="0"/>
    <x v="0"/>
    <x v="0"/>
    <n v="3607"/>
    <n v="3607"/>
    <d v="2025-09-16T00:00:00"/>
    <d v="2025-09-09T00:00:00"/>
    <x v="2"/>
    <x v="1"/>
    <x v="11"/>
  </r>
  <r>
    <d v="2025-09-01T00:00:00"/>
    <n v="6000009447"/>
    <s v="SCN-ISND-0340A-CQ-02"/>
    <s v="157-09466122"/>
    <n v="2204002365"/>
    <x v="1"/>
    <x v="0"/>
    <x v="0"/>
    <n v="15088"/>
    <n v="15088"/>
    <d v="2025-09-16T00:00:00"/>
    <d v="2025-09-09T00:00:00"/>
    <x v="2"/>
    <x v="1"/>
    <x v="11"/>
  </r>
  <r>
    <d v="2025-09-01T00:00:00"/>
    <n v="6000009449"/>
    <s v="SCN-RUYA 09-0034S-CQ-01"/>
    <s v="MEDUOS903120"/>
    <n v="2204002355"/>
    <x v="0"/>
    <x v="1"/>
    <x v="0"/>
    <n v="183372"/>
    <n v="183372"/>
    <d v="2025-09-16T00:00:00"/>
    <d v="2025-09-09T00:00:00"/>
    <x v="2"/>
    <x v="1"/>
    <x v="11"/>
  </r>
  <r>
    <d v="2025-09-01T00:00:00"/>
    <n v="6000009450"/>
    <s v="SCN-RUYA 09-0034S-CQ-02"/>
    <s v="MEDUOS694893"/>
    <n v="2204002359"/>
    <x v="0"/>
    <x v="1"/>
    <x v="0"/>
    <n v="204732"/>
    <n v="204732"/>
    <d v="2025-09-16T00:00:00"/>
    <d v="2025-09-09T00:00:00"/>
    <x v="2"/>
    <x v="1"/>
    <x v="11"/>
  </r>
  <r>
    <d v="2025-09-01T00:00:00"/>
    <n v="6000009525"/>
    <s v="SCN-ISND-0334A-CQ-02"/>
    <s v="157-00737914"/>
    <n v="2204002370"/>
    <x v="1"/>
    <x v="0"/>
    <x v="0"/>
    <n v="2619"/>
    <n v="2619"/>
    <d v="2025-10-14T00:00:00"/>
    <d v="2025-09-09T00:00:00"/>
    <x v="2"/>
    <x v="1"/>
    <x v="11"/>
  </r>
  <r>
    <d v="2025-09-01T00:00:00"/>
    <n v="6000009526"/>
    <s v="SCN-ISND-0337A-CQ"/>
    <s v="157-09142206"/>
    <n v="2204002371"/>
    <x v="1"/>
    <x v="0"/>
    <x v="0"/>
    <n v="4042"/>
    <n v="4042"/>
    <d v="2025-10-14T00:00:00"/>
    <d v="2025-09-09T00:00:00"/>
    <x v="2"/>
    <x v="1"/>
    <x v="11"/>
  </r>
  <r>
    <d v="2025-09-01T00:00:00"/>
    <n v="6000009527"/>
    <s v="SCN-ISND-0333A-CQ-01"/>
    <s v="157-09467835"/>
    <n v="2204002377"/>
    <x v="1"/>
    <x v="0"/>
    <x v="0"/>
    <n v="13729"/>
    <n v="13729"/>
    <d v="2025-10-14T00:00:00"/>
    <d v="2025-09-09T00:00:00"/>
    <x v="2"/>
    <x v="1"/>
    <x v="11"/>
  </r>
  <r>
    <d v="2025-09-01T00:00:00"/>
    <n v="6000009528"/>
    <s v="SCN-ISND-0332A-CQ"/>
    <s v="157-09466273"/>
    <n v="2204002375"/>
    <x v="1"/>
    <x v="0"/>
    <x v="0"/>
    <n v="1302"/>
    <n v="1302"/>
    <d v="2025-10-14T00:00:00"/>
    <d v="2025-09-09T00:00:00"/>
    <x v="2"/>
    <x v="1"/>
    <x v="11"/>
  </r>
  <r>
    <d v="2025-09-01T00:00:00"/>
    <n v="6000009529"/>
    <s v="SCN-ISND-0340A-CQ-01"/>
    <s v="157-09466111"/>
    <n v="2204002376"/>
    <x v="1"/>
    <x v="0"/>
    <x v="0"/>
    <n v="16156"/>
    <n v="16156"/>
    <d v="2025-10-14T00:00:00"/>
    <d v="2025-09-09T00:00:00"/>
    <x v="2"/>
    <x v="1"/>
    <x v="11"/>
  </r>
  <r>
    <d v="2025-09-01T00:00:00"/>
    <n v="6000009530"/>
    <s v="SCN-ISND-WL-SP-02-CQ"/>
    <s v="2530QDHD003"/>
    <n v="2204002220"/>
    <x v="0"/>
    <x v="0"/>
    <x v="0"/>
    <n v="36269"/>
    <n v="36269"/>
    <d v="2025-10-14T00:00:00"/>
    <d v="2025-09-09T00:00:00"/>
    <x v="2"/>
    <x v="1"/>
    <x v="11"/>
  </r>
  <r>
    <d v="2025-09-01T00:00:00"/>
    <n v="6000009531"/>
    <s v="SCN-ISND-0247S-FQ"/>
    <n v="95500068507"/>
    <n v="2204002372"/>
    <x v="0"/>
    <x v="0"/>
    <x v="0"/>
    <n v="76814"/>
    <n v="76814"/>
    <d v="2025-10-14T00:00:00"/>
    <d v="2025-09-09T00:00:00"/>
    <x v="2"/>
    <x v="1"/>
    <x v="11"/>
  </r>
  <r>
    <d v="2025-09-01T00:00:00"/>
    <n v="6000009259"/>
    <s v="SCN-RUYA-0072-CNQA"/>
    <s v="GL01WD250531901"/>
    <n v="2304000283"/>
    <x v="0"/>
    <x v="1"/>
    <x v="1"/>
    <n v="525"/>
    <n v="525"/>
    <d v="2025-12-14T00:00:00"/>
    <d v="2025-09-18T00:00:00"/>
    <x v="1"/>
    <x v="1"/>
    <x v="11"/>
  </r>
  <r>
    <d v="2025-09-01T00:00:00"/>
    <n v="6000009262"/>
    <s v="SCN-RUYA 09-0016S-CQ"/>
    <s v="MEDUVX692258"/>
    <n v="2304000289"/>
    <x v="0"/>
    <x v="1"/>
    <x v="1"/>
    <n v="5538.375"/>
    <n v="5538.375"/>
    <d v="2025-12-14T00:00:00"/>
    <d v="2025-09-18T00:00:00"/>
    <x v="1"/>
    <x v="1"/>
    <x v="11"/>
  </r>
  <r>
    <d v="2025-09-01T00:00:00"/>
    <n v="6000009263"/>
    <s v="SCN-RUYA 09-0015S-FQ"/>
    <s v="DV251401"/>
    <n v="2304000193"/>
    <x v="0"/>
    <x v="1"/>
    <x v="1"/>
    <n v="58967.381200000003"/>
    <n v="58967.381200000003"/>
    <d v="2025-12-14T00:00:00"/>
    <d v="2025-09-18T00:00:00"/>
    <x v="1"/>
    <x v="1"/>
    <x v="11"/>
  </r>
  <r>
    <d v="2025-09-01T00:00:00"/>
    <n v="6000009355"/>
    <s v="SCN-RUYA 09-0031S-CQ"/>
    <s v="CR001"/>
    <n v="2304000310"/>
    <x v="2"/>
    <x v="1"/>
    <x v="1"/>
    <n v="525"/>
    <n v="525"/>
    <d v="2025-12-14T00:00:00"/>
    <d v="2025-09-18T00:00:00"/>
    <x v="1"/>
    <x v="1"/>
    <x v="11"/>
  </r>
  <r>
    <d v="2025-09-01T00:00:00"/>
    <n v="6000009451"/>
    <s v="SCN-RUYA 09-0030S-CQ"/>
    <s v="CR002"/>
    <n v="2304000311"/>
    <x v="2"/>
    <x v="1"/>
    <x v="1"/>
    <n v="525"/>
    <n v="525"/>
    <d v="2025-12-14T00:00:00"/>
    <d v="2025-09-18T00:00:00"/>
    <x v="1"/>
    <x v="1"/>
    <x v="11"/>
  </r>
  <r>
    <d v="2025-09-01T00:00:00"/>
    <n v="6000009356"/>
    <s v="SCN-RUYA 09-0018S-CQ"/>
    <s v="SHAA69337300"/>
    <n v="2204002089"/>
    <x v="0"/>
    <x v="1"/>
    <x v="1"/>
    <n v="13596.625"/>
    <n v="13596.625"/>
    <d v="2025-12-14T00:00:00"/>
    <d v="2025-09-18T00:00:00"/>
    <x v="1"/>
    <x v="1"/>
    <x v="11"/>
  </r>
  <r>
    <d v="2025-09-01T00:00:00"/>
    <n v="6000009357"/>
    <s v="SCN-RUYA 09-0022S-CQ"/>
    <s v="SHAA88936600"/>
    <n v="2204002113"/>
    <x v="0"/>
    <x v="1"/>
    <x v="1"/>
    <n v="10734.625"/>
    <n v="10734.625"/>
    <d v="2025-12-14T00:00:00"/>
    <d v="2025-09-18T00:00:00"/>
    <x v="1"/>
    <x v="1"/>
    <x v="11"/>
  </r>
  <r>
    <d v="2025-09-01T00:00:00"/>
    <n v="6000009452"/>
    <s v="SCN-RUYA 09-0019S-CQ"/>
    <n v="36758300"/>
    <n v="2204002114"/>
    <x v="0"/>
    <x v="1"/>
    <x v="1"/>
    <n v="17380.88"/>
    <n v="17380.88"/>
    <d v="2025-12-14T00:00:00"/>
    <d v="2025-09-18T00:00:00"/>
    <x v="1"/>
    <x v="1"/>
    <x v="11"/>
  </r>
  <r>
    <d v="2025-09-01T00:00:00"/>
    <n v="6000009453"/>
    <s v="SCN-RUYA 09-0026S-CQ"/>
    <s v="YMJAZ226058930"/>
    <n v="2204002199"/>
    <x v="0"/>
    <x v="1"/>
    <x v="1"/>
    <n v="7078.8249999999998"/>
    <n v="7078.8249999999998"/>
    <d v="2025-12-14T00:00:00"/>
    <d v="2025-09-18T00:00:00"/>
    <x v="1"/>
    <x v="1"/>
    <x v="11"/>
  </r>
  <r>
    <d v="2025-09-01T00:00:00"/>
    <n v="6000009507"/>
    <s v="SCN-RUYA 09-0013S-CQ"/>
    <s v="MSHSE2504028"/>
    <n v="2204002021"/>
    <x v="0"/>
    <x v="1"/>
    <x v="1"/>
    <n v="2961.5049999999997"/>
    <n v="2961.5049999999997"/>
    <d v="2025-12-14T00:00:00"/>
    <d v="2025-09-18T00:00:00"/>
    <x v="1"/>
    <x v="1"/>
    <x v="11"/>
  </r>
  <r>
    <d v="2025-09-01T00:00:00"/>
    <n v="6000009505"/>
    <s v="SCN-RUYA-SN-CI-260"/>
    <s v="SM/0425/CI-260"/>
    <n v="2304000314"/>
    <x v="2"/>
    <x v="1"/>
    <x v="1"/>
    <n v="4348.75"/>
    <n v="4348.75"/>
    <d v="2025-12-14T00:00:00"/>
    <d v="2025-09-18T00:00:00"/>
    <x v="1"/>
    <x v="1"/>
    <x v="11"/>
  </r>
  <r>
    <d v="2025-09-01T00:00:00"/>
    <n v="6000009506"/>
    <s v="SCN-RUYA-SS-CI-272"/>
    <s v="SM/0725/CI-272"/>
    <n v="2304000309"/>
    <x v="2"/>
    <x v="1"/>
    <x v="1"/>
    <n v="4348.75"/>
    <n v="4348.75"/>
    <d v="2025-12-14T00:00:00"/>
    <d v="2025-09-18T00:00:00"/>
    <x v="1"/>
    <x v="1"/>
    <x v="11"/>
  </r>
  <r>
    <d v="2025-09-01T00:00:00"/>
    <n v="6000009510"/>
    <s v="SCN-RUYA 09-ZQ9-01"/>
    <s v="ZQDL25002"/>
    <n v="2304000262"/>
    <x v="2"/>
    <x v="1"/>
    <x v="1"/>
    <n v="1298.75"/>
    <n v="1298.75"/>
    <d v="2025-12-14T00:00:00"/>
    <d v="2025-09-18T00:00:00"/>
    <x v="1"/>
    <x v="1"/>
    <x v="11"/>
  </r>
  <r>
    <d v="2025-09-01T00:00:00"/>
    <n v="6000009509"/>
    <s v="SCN-RUYA-ZQ9-052501"/>
    <s v="GL01WD250531903"/>
    <n v="2304000237"/>
    <x v="2"/>
    <x v="1"/>
    <x v="1"/>
    <n v="1298.75"/>
    <n v="1298.75"/>
    <d v="2025-12-14T00:00:00"/>
    <d v="2025-09-18T00:00:00"/>
    <x v="1"/>
    <x v="1"/>
    <x v="11"/>
  </r>
  <r>
    <d v="2025-09-01T00:00:00"/>
    <n v="6000009524"/>
    <s v="SCN-RUYA-AAQ-001"/>
    <s v="AQ-BL-001/16072025"/>
    <n v="2304000330"/>
    <x v="2"/>
    <x v="1"/>
    <x v="1"/>
    <n v="4451.25"/>
    <n v="4451.25"/>
    <d v="2025-12-14T00:00:00"/>
    <d v="2025-09-18T00:00:00"/>
    <x v="1"/>
    <x v="1"/>
    <x v="11"/>
  </r>
  <r>
    <d v="2025-09-01T00:00:00"/>
    <n v="6000009258"/>
    <s v="SCN-RUYA 09-0025A-CQ"/>
    <s v="157-04231091"/>
    <n v="2204002026"/>
    <x v="1"/>
    <x v="1"/>
    <x v="1"/>
    <n v="3465.3312499999997"/>
    <n v="3465.3312499999997"/>
    <d v="2025-12-14T00:00:00"/>
    <d v="2025-09-18T00:00:00"/>
    <x v="1"/>
    <x v="1"/>
    <x v="11"/>
  </r>
  <r>
    <d v="2025-09-01T00:00:00"/>
    <n v="6000009260"/>
    <s v="SCN-RUYA 09-0027A-CQ"/>
    <s v="157-04971455"/>
    <n v="2204002058"/>
    <x v="1"/>
    <x v="1"/>
    <x v="1"/>
    <n v="1347.36475"/>
    <n v="1347.36475"/>
    <d v="2025-12-14T00:00:00"/>
    <d v="2025-09-18T00:00:00"/>
    <x v="1"/>
    <x v="1"/>
    <x v="11"/>
  </r>
  <r>
    <d v="2025-09-01T00:00:00"/>
    <n v="6000009587"/>
    <s v="SCN-RUYA-0070-CNQA"/>
    <s v="GL01WD250531902"/>
    <n v="2304000248"/>
    <x v="2"/>
    <x v="1"/>
    <x v="1"/>
    <n v="525"/>
    <n v="525"/>
    <d v="2025-12-14T00:00:00"/>
    <d v="2025-09-18T00:00:00"/>
    <x v="1"/>
    <x v="1"/>
    <x v="11"/>
  </r>
  <r>
    <d v="2025-09-01T00:00:00"/>
    <n v="6000009588"/>
    <s v="SCN-RUYA 09-0028S-CQ-01"/>
    <s v="HNZH002"/>
    <n v="2304000328"/>
    <x v="2"/>
    <x v="1"/>
    <x v="1"/>
    <n v="525"/>
    <n v="525"/>
    <d v="2025-12-14T00:00:00"/>
    <d v="2025-09-18T00:00:00"/>
    <x v="1"/>
    <x v="1"/>
    <x v="11"/>
  </r>
  <r>
    <d v="2025-09-01T00:00:00"/>
    <n v="6000009589"/>
    <s v="SCN-RUYA 09-0028S-CQ-02"/>
    <s v="HNZH003"/>
    <n v="2304000329"/>
    <x v="2"/>
    <x v="1"/>
    <x v="1"/>
    <n v="525"/>
    <n v="525"/>
    <d v="2025-12-14T00:00:00"/>
    <d v="2025-09-18T00:00:00"/>
    <x v="1"/>
    <x v="1"/>
    <x v="11"/>
  </r>
  <r>
    <d v="2025-09-01T00:00:00"/>
    <n v="6000009273"/>
    <s v="SCN-ISND-AHSZ-02"/>
    <s v="2506QD002"/>
    <n v="2304000266"/>
    <x v="7"/>
    <x v="0"/>
    <x v="1"/>
    <n v="525"/>
    <n v="525"/>
    <d v="2025-12-14T00:00:00"/>
    <d v="2025-09-18T00:00:00"/>
    <x v="1"/>
    <x v="1"/>
    <x v="11"/>
  </r>
  <r>
    <d v="2025-09-01T00:00:00"/>
    <n v="6000009274"/>
    <s v="SCN-ISND-AHSZ-03"/>
    <s v="2506QD003"/>
    <n v="2304000265"/>
    <x v="7"/>
    <x v="0"/>
    <x v="1"/>
    <n v="525"/>
    <n v="525"/>
    <d v="2025-12-14T00:00:00"/>
    <d v="2025-09-18T00:00:00"/>
    <x v="1"/>
    <x v="1"/>
    <x v="11"/>
  </r>
  <r>
    <d v="2025-09-01T00:00:00"/>
    <n v="6000009275"/>
    <s v="SCN-ISND-AHSZ-04"/>
    <s v="2506QD004"/>
    <n v="2304000264"/>
    <x v="7"/>
    <x v="0"/>
    <x v="1"/>
    <n v="525"/>
    <n v="525"/>
    <d v="2025-12-14T00:00:00"/>
    <d v="2025-09-18T00:00:00"/>
    <x v="1"/>
    <x v="1"/>
    <x v="11"/>
  </r>
  <r>
    <d v="2025-09-01T00:00:00"/>
    <n v="6000009276"/>
    <s v="SCN-ISND-AHSZ-01"/>
    <s v="2506QD001"/>
    <n v="2304000263"/>
    <x v="7"/>
    <x v="0"/>
    <x v="1"/>
    <n v="525"/>
    <n v="525"/>
    <d v="2025-12-14T00:00:00"/>
    <d v="2025-09-18T00:00:00"/>
    <x v="1"/>
    <x v="1"/>
    <x v="11"/>
  </r>
  <r>
    <d v="2025-09-01T00:00:00"/>
    <n v="6000009521"/>
    <s v="SCN-ISND-MM-01"/>
    <s v="SM/0625/CI-269"/>
    <n v="2304000315"/>
    <x v="2"/>
    <x v="0"/>
    <x v="1"/>
    <n v="4348.75"/>
    <n v="4348.75"/>
    <d v="2025-12-14T00:00:00"/>
    <d v="2025-09-18T00:00:00"/>
    <x v="1"/>
    <x v="1"/>
    <x v="11"/>
  </r>
  <r>
    <d v="2025-09-01T00:00:00"/>
    <n v="6000009269"/>
    <s v="SCN-ISND-0155S-CQ"/>
    <s v="YMJAZ240179313"/>
    <n v="2204002027"/>
    <x v="0"/>
    <x v="0"/>
    <x v="1"/>
    <n v="5853.8249999999998"/>
    <n v="5853.8249999999998"/>
    <d v="2025-12-14T00:00:00"/>
    <d v="2025-09-18T00:00:00"/>
    <x v="1"/>
    <x v="1"/>
    <x v="11"/>
  </r>
  <r>
    <d v="2025-09-01T00:00:00"/>
    <n v="6000009270"/>
    <s v="SCN-ISND-0180S-CQ"/>
    <s v="SHRT20250512"/>
    <n v="2204002024"/>
    <x v="0"/>
    <x v="0"/>
    <x v="1"/>
    <n v="4999.0540000000001"/>
    <n v="4999.0540000000001"/>
    <d v="2025-12-14T00:00:00"/>
    <d v="2025-09-18T00:00:00"/>
    <x v="1"/>
    <x v="1"/>
    <x v="11"/>
  </r>
  <r>
    <d v="2025-09-01T00:00:00"/>
    <n v="6000009271"/>
    <s v="SCN-ISND-0161S-CQ-01"/>
    <s v="QGD1798391"/>
    <n v="2204002011"/>
    <x v="0"/>
    <x v="0"/>
    <x v="1"/>
    <n v="3975.7909999999997"/>
    <n v="3975.7909999999997"/>
    <d v="2025-12-14T00:00:00"/>
    <d v="2025-09-18T00:00:00"/>
    <x v="1"/>
    <x v="1"/>
    <x v="11"/>
  </r>
  <r>
    <d v="2025-09-01T00:00:00"/>
    <n v="6000009272"/>
    <s v="SCN-ISND-0058S-CQ-02"/>
    <s v="TAOZ00774200"/>
    <n v="2204001966"/>
    <x v="0"/>
    <x v="0"/>
    <x v="1"/>
    <n v="5358.375"/>
    <n v="5358.375"/>
    <d v="2025-12-14T00:00:00"/>
    <d v="2025-09-18T00:00:00"/>
    <x v="1"/>
    <x v="1"/>
    <x v="11"/>
  </r>
  <r>
    <d v="2025-09-01T00:00:00"/>
    <n v="6000009277"/>
    <s v="SCN-ISND-0157S-CQ-01"/>
    <s v="TAOZ95999000"/>
    <n v="2204002009"/>
    <x v="0"/>
    <x v="0"/>
    <x v="1"/>
    <n v="4638.375"/>
    <n v="4638.375"/>
    <d v="2025-12-14T00:00:00"/>
    <d v="2025-09-18T00:00:00"/>
    <x v="1"/>
    <x v="1"/>
    <x v="11"/>
  </r>
  <r>
    <d v="2025-09-01T00:00:00"/>
    <n v="6000009315"/>
    <s v="SCN-ISND-0238A-CQ-02"/>
    <s v="157-04953163"/>
    <n v="2204002048"/>
    <x v="1"/>
    <x v="0"/>
    <x v="1"/>
    <n v="4833.0437499999998"/>
    <n v="4833.0437499999998"/>
    <d v="2025-12-14T00:00:00"/>
    <d v="2025-09-18T00:00:00"/>
    <x v="1"/>
    <x v="1"/>
    <x v="11"/>
  </r>
  <r>
    <d v="2025-09-01T00:00:00"/>
    <n v="6000009321"/>
    <s v="SCN-ISND-0206A-CQ"/>
    <s v="157-04231076"/>
    <n v="2204002046"/>
    <x v="1"/>
    <x v="0"/>
    <x v="1"/>
    <n v="2008.5512499999998"/>
    <n v="2008.5512499999998"/>
    <d v="2025-12-14T00:00:00"/>
    <d v="2025-09-18T00:00:00"/>
    <x v="1"/>
    <x v="1"/>
    <x v="11"/>
  </r>
  <r>
    <d v="2025-09-01T00:00:00"/>
    <n v="6000009322"/>
    <s v="SCN-ISND-0238A-CQ-01"/>
    <s v="157-04977921"/>
    <n v="2204002047"/>
    <x v="1"/>
    <x v="0"/>
    <x v="1"/>
    <n v="4419.7997500000001"/>
    <n v="4419.7997500000001"/>
    <d v="2025-12-14T00:00:00"/>
    <d v="2025-09-18T00:00:00"/>
    <x v="1"/>
    <x v="1"/>
    <x v="11"/>
  </r>
  <r>
    <d v="2025-09-01T00:00:00"/>
    <n v="6000009323"/>
    <s v="SCN-ISND-0217A-FQ"/>
    <s v="065-49237591"/>
    <n v="2204002040"/>
    <x v="1"/>
    <x v="0"/>
    <x v="1"/>
    <n v="4106.2914999999994"/>
    <n v="4106.2914999999994"/>
    <d v="2025-12-14T00:00:00"/>
    <d v="2025-09-18T00:00:00"/>
    <x v="1"/>
    <x v="1"/>
    <x v="11"/>
  </r>
  <r>
    <d v="2025-09-01T00:00:00"/>
    <n v="6000009542"/>
    <s v="SCN-ISND-0234A-CQ"/>
    <s v="157-04977486"/>
    <n v="2204002068"/>
    <x v="1"/>
    <x v="0"/>
    <x v="1"/>
    <n v="4387.11175"/>
    <n v="4387.11175"/>
    <d v="2025-12-14T00:00:00"/>
    <d v="2025-09-18T00:00:00"/>
    <x v="1"/>
    <x v="1"/>
    <x v="11"/>
  </r>
  <r>
    <d v="2025-09-01T00:00:00"/>
    <n v="6000009261"/>
    <s v="SCN-ISND-0245A-CQ"/>
    <s v="157-04977453"/>
    <n v="2204002060"/>
    <x v="1"/>
    <x v="0"/>
    <x v="1"/>
    <n v="6468.8297499999999"/>
    <n v="6468.8297499999999"/>
    <d v="2025-12-09T00:00:00"/>
    <d v="2025-09-18T00:00:00"/>
    <x v="1"/>
    <x v="1"/>
    <x v="11"/>
  </r>
  <r>
    <d v="2025-09-01T00:00:00"/>
    <n v="6000009317"/>
    <s v="SCN-ISND-0243A-FQ"/>
    <s v="157-09220525"/>
    <n v="2204002055"/>
    <x v="1"/>
    <x v="0"/>
    <x v="0"/>
    <n v="21153.949999999997"/>
    <n v="21153.949999999997"/>
    <d v="2025-12-09T00:00:00"/>
    <d v="2025-09-18T00:00:00"/>
    <x v="0"/>
    <x v="1"/>
    <x v="11"/>
  </r>
  <r>
    <d v="2025-09-01T00:00:00"/>
    <n v="6000009317"/>
    <s v="SCN-ISND-0243A-FQ"/>
    <s v="157-09220525"/>
    <n v="2204002055"/>
    <x v="1"/>
    <x v="0"/>
    <x v="1"/>
    <n v="1368.0912500000013"/>
    <n v="1368.0912500000013"/>
    <d v="2025-12-09T00:00:00"/>
    <d v="2025-09-18T00:00:00"/>
    <x v="1"/>
    <x v="1"/>
    <x v="11"/>
  </r>
  <r>
    <d v="2025-09-01T00:00:00"/>
    <n v="6000009318"/>
    <s v="SCN-ISND-0216A-FQ"/>
    <s v="235-09077504"/>
    <n v="2204002052"/>
    <x v="1"/>
    <x v="0"/>
    <x v="1"/>
    <n v="890.32749999999999"/>
    <n v="890.32749999999999"/>
    <d v="2025-12-09T00:00:00"/>
    <d v="2025-09-18T00:00:00"/>
    <x v="1"/>
    <x v="1"/>
    <x v="11"/>
  </r>
  <r>
    <d v="2025-09-01T00:00:00"/>
    <n v="6000009319"/>
    <s v="SCN-ISND-0249A-CQ"/>
    <s v="157-04975471"/>
    <n v="2204002053"/>
    <x v="1"/>
    <x v="0"/>
    <x v="1"/>
    <n v="2749.5262499999999"/>
    <n v="2749.5262499999999"/>
    <d v="2025-12-09T00:00:00"/>
    <d v="2025-09-18T00:00:00"/>
    <x v="1"/>
    <x v="1"/>
    <x v="11"/>
  </r>
  <r>
    <d v="2025-09-01T00:00:00"/>
    <n v="6000009320"/>
    <s v="SCN-ISND-0237A-CQ"/>
    <s v="157-04977431"/>
    <n v="2204002054"/>
    <x v="1"/>
    <x v="0"/>
    <x v="0"/>
    <n v="3641.8249999999998"/>
    <n v="3641.8249999999998"/>
    <d v="2025-12-09T00:00:00"/>
    <d v="2025-09-18T00:00:00"/>
    <x v="0"/>
    <x v="1"/>
    <x v="11"/>
  </r>
  <r>
    <d v="2025-09-01T00:00:00"/>
    <n v="6000009320"/>
    <s v="SCN-ISND-0237A-CQ"/>
    <s v="157-04977431"/>
    <n v="2204002054"/>
    <x v="1"/>
    <x v="0"/>
    <x v="1"/>
    <n v="677.28125"/>
    <n v="677.28125"/>
    <d v="2025-12-09T00:00:00"/>
    <d v="2025-09-18T00:00:00"/>
    <x v="1"/>
    <x v="1"/>
    <x v="11"/>
  </r>
  <r>
    <d v="2025-09-01T00:00:00"/>
    <n v="2304000368"/>
    <s v="SCN-ISND-DB2-03"/>
    <s v="2503QD003"/>
    <n v="2304000368"/>
    <x v="2"/>
    <x v="0"/>
    <x v="0"/>
    <n v="12360"/>
    <n v="12360"/>
    <d v="2025-09-15T00:00:00"/>
    <d v="2025-09-15T00:00:00"/>
    <x v="4"/>
    <x v="1"/>
    <x v="11"/>
  </r>
  <r>
    <d v="2025-09-01T00:00:00"/>
    <n v="2304000366"/>
    <s v="SCN-ISND-DB2-04"/>
    <s v="2503QD004"/>
    <n v="2304000366"/>
    <x v="2"/>
    <x v="0"/>
    <x v="0"/>
    <n v="46864"/>
    <n v="46864"/>
    <d v="2025-09-14T00:00:00"/>
    <d v="2025-09-14T00:00:00"/>
    <x v="4"/>
    <x v="1"/>
    <x v="11"/>
  </r>
  <r>
    <d v="2025-09-01T00:00:00"/>
    <n v="2304000367"/>
    <s v="SCN-ISND-DB2-05"/>
    <s v="2503QD005"/>
    <n v="2304000367"/>
    <x v="2"/>
    <x v="0"/>
    <x v="0"/>
    <n v="113296"/>
    <n v="113296"/>
    <d v="2025-09-14T00:00:00"/>
    <d v="2025-09-14T00:00:00"/>
    <x v="4"/>
    <x v="1"/>
    <x v="11"/>
  </r>
  <r>
    <d v="2025-09-01T00:00:00"/>
    <n v="2304000374"/>
    <s v="SCN-ISND-XSL-01-1"/>
    <s v="SLD2507A"/>
    <n v="2304000374"/>
    <x v="2"/>
    <x v="0"/>
    <x v="0"/>
    <n v="1297927"/>
    <n v="1297927"/>
    <d v="2025-09-15T00:00:00"/>
    <d v="2025-09-15T00:00:00"/>
    <x v="4"/>
    <x v="1"/>
    <x v="11"/>
  </r>
  <r>
    <d v="2025-09-01T00:00:00"/>
    <n v="2304000375"/>
    <s v="SCN-ISND-XSL-01-2"/>
    <s v="SLD2507B"/>
    <n v="2304000375"/>
    <x v="2"/>
    <x v="0"/>
    <x v="0"/>
    <n v="480847"/>
    <n v="480847"/>
    <d v="2025-09-15T00:00:00"/>
    <d v="2025-09-15T00:00:00"/>
    <x v="4"/>
    <x v="1"/>
    <x v="11"/>
  </r>
  <r>
    <d v="2025-09-01T00:00:00"/>
    <n v="2304000376"/>
    <s v="SCN-ISND-XSL-01-3"/>
    <s v="SLD2507C"/>
    <n v="2304000376"/>
    <x v="2"/>
    <x v="0"/>
    <x v="0"/>
    <n v="275565"/>
    <n v="275565"/>
    <d v="2025-09-15T00:00:00"/>
    <d v="2025-09-15T00:00:00"/>
    <x v="4"/>
    <x v="1"/>
    <x v="11"/>
  </r>
  <r>
    <d v="2025-09-01T00:00:00"/>
    <n v="2304000377"/>
    <s v="SCN-ISND-XSL-01-4"/>
    <s v="SLD2507D"/>
    <n v="2304000377"/>
    <x v="2"/>
    <x v="0"/>
    <x v="0"/>
    <n v="6221"/>
    <n v="6221"/>
    <d v="2025-09-15T00:00:00"/>
    <d v="2025-09-15T00:00:00"/>
    <x v="4"/>
    <x v="1"/>
    <x v="11"/>
  </r>
  <r>
    <d v="2025-09-01T00:00:00"/>
    <n v="2304000378"/>
    <s v="SCN-ISND-XSL-02"/>
    <s v="SLD2507E"/>
    <n v="2304000378"/>
    <x v="2"/>
    <x v="0"/>
    <x v="0"/>
    <n v="29153"/>
    <n v="29153"/>
    <d v="2025-09-15T00:00:00"/>
    <d v="2025-09-15T00:00:00"/>
    <x v="4"/>
    <x v="1"/>
    <x v="11"/>
  </r>
  <r>
    <d v="2025-09-01T00:00:00"/>
    <n v="2304000379"/>
    <s v="SCN-ISND-XSL-05-1"/>
    <s v="SLD2507H"/>
    <n v="2304000379"/>
    <x v="2"/>
    <x v="0"/>
    <x v="0"/>
    <n v="7425"/>
    <n v="7425"/>
    <d v="2025-09-15T00:00:00"/>
    <d v="2025-09-15T00:00:00"/>
    <x v="4"/>
    <x v="1"/>
    <x v="11"/>
  </r>
  <r>
    <d v="2025-09-01T00:00:00"/>
    <n v="2304000380"/>
    <s v="SCN-ISND-XSL-05-2"/>
    <s v="SLD2507I"/>
    <n v="2304000380"/>
    <x v="2"/>
    <x v="0"/>
    <x v="0"/>
    <n v="30109"/>
    <n v="30109"/>
    <d v="2025-09-15T00:00:00"/>
    <d v="2025-09-15T00:00:00"/>
    <x v="4"/>
    <x v="1"/>
    <x v="11"/>
  </r>
  <r>
    <d v="2025-09-01T00:00:00"/>
    <n v="2304000381"/>
    <s v="SCN-ISND-XSL-05-3"/>
    <s v="SLD2507J"/>
    <n v="2304000381"/>
    <x v="2"/>
    <x v="0"/>
    <x v="0"/>
    <n v="13609"/>
    <n v="13609"/>
    <d v="2025-09-15T00:00:00"/>
    <d v="2025-09-15T00:00:00"/>
    <x v="4"/>
    <x v="1"/>
    <x v="11"/>
  </r>
  <r>
    <d v="2025-09-01T00:00:00"/>
    <n v="2304000382"/>
    <s v="SCN-ISND-XSL-05-4"/>
    <s v="SLD2507K"/>
    <n v="2304000382"/>
    <x v="2"/>
    <x v="0"/>
    <x v="0"/>
    <n v="19640"/>
    <n v="19640"/>
    <d v="2025-09-15T00:00:00"/>
    <d v="2025-09-15T00:00:00"/>
    <x v="4"/>
    <x v="1"/>
    <x v="11"/>
  </r>
  <r>
    <d v="2025-09-01T00:00:00"/>
    <n v="2304000383"/>
    <s v="SCN-ISND-XSL-10"/>
    <s v="SLD2507Q"/>
    <n v="2304000383"/>
    <x v="2"/>
    <x v="0"/>
    <x v="0"/>
    <n v="141695"/>
    <n v="141695"/>
    <d v="2025-09-15T00:00:00"/>
    <d v="2025-09-15T00:00:00"/>
    <x v="4"/>
    <x v="1"/>
    <x v="11"/>
  </r>
  <r>
    <d v="2025-09-01T00:00:00"/>
    <n v="6000009314"/>
    <s v="SCN-ISND-0233A-CQ"/>
    <s v="157-04233390"/>
    <n v="2204002030"/>
    <x v="1"/>
    <x v="0"/>
    <x v="1"/>
    <n v="1754.4012499999999"/>
    <n v="1754.4012499999999"/>
    <d v="2025-12-10T00:00:00"/>
    <d v="2025-09-18T00:00:00"/>
    <x v="1"/>
    <x v="1"/>
    <x v="11"/>
  </r>
  <r>
    <d v="2025-09-01T00:00:00"/>
    <n v="6000009324"/>
    <s v="SCN-ISND-0256A-CQ"/>
    <s v="157-08299045"/>
    <n v="2204002103"/>
    <x v="1"/>
    <x v="0"/>
    <x v="1"/>
    <n v="2899.8567499999999"/>
    <n v="2899.8567499999999"/>
    <d v="2025-12-10T00:00:00"/>
    <d v="2025-09-18T00:00:00"/>
    <x v="1"/>
    <x v="1"/>
    <x v="11"/>
  </r>
  <r>
    <d v="2025-09-01T00:00:00"/>
    <n v="6000009325"/>
    <s v="SCN-ISND-0284A-FQ"/>
    <s v="615-63798781"/>
    <n v="2204002112"/>
    <x v="1"/>
    <x v="0"/>
    <x v="1"/>
    <n v="7915.9244999999992"/>
    <n v="7915.9244999999992"/>
    <d v="2025-12-10T00:00:00"/>
    <d v="2025-09-18T00:00:00"/>
    <x v="1"/>
    <x v="1"/>
    <x v="11"/>
  </r>
  <r>
    <d v="2025-09-01T00:00:00"/>
    <n v="6000009326"/>
    <s v="SCN-ISND-0273A-CQ"/>
    <s v="157-08299303"/>
    <n v="2204002127"/>
    <x v="1"/>
    <x v="0"/>
    <x v="1"/>
    <n v="1489.58125"/>
    <n v="1489.58125"/>
    <d v="2025-12-10T00:00:00"/>
    <d v="2025-09-18T00:00:00"/>
    <x v="1"/>
    <x v="1"/>
    <x v="11"/>
  </r>
  <r>
    <d v="2025-09-01T00:00:00"/>
    <n v="6000009327"/>
    <s v="SCN-ISND-0262A-CQ"/>
    <s v="157-04977696"/>
    <n v="2204002133"/>
    <x v="1"/>
    <x v="0"/>
    <x v="1"/>
    <n v="3113.9042499999996"/>
    <n v="3113.9042499999996"/>
    <d v="2025-12-10T00:00:00"/>
    <d v="2025-09-18T00:00:00"/>
    <x v="1"/>
    <x v="1"/>
    <x v="11"/>
  </r>
  <r>
    <d v="2025-09-01T00:00:00"/>
    <n v="6000009348"/>
    <s v="SCN-ISND-0149A-CQ"/>
    <s v="157-04240095"/>
    <n v="2204002049"/>
    <x v="1"/>
    <x v="0"/>
    <x v="1"/>
    <n v="1469.58125"/>
    <n v="1469.58125"/>
    <d v="2025-11-23T00:00:00"/>
    <d v="2025-09-18T00:00:00"/>
    <x v="1"/>
    <x v="1"/>
    <x v="11"/>
  </r>
  <r>
    <d v="2025-09-01T00:00:00"/>
    <n v="6000009367"/>
    <s v="SCN-ISND-0259A-FQ"/>
    <s v="235-30820882"/>
    <n v="2204002139"/>
    <x v="1"/>
    <x v="0"/>
    <x v="1"/>
    <n v="1981.5989999999999"/>
    <n v="1981.5989999999999"/>
    <d v="2025-11-23T00:00:00"/>
    <d v="2025-09-18T00:00:00"/>
    <x v="1"/>
    <x v="1"/>
    <x v="11"/>
  </r>
  <r>
    <d v="2025-09-01T00:00:00"/>
    <n v="6000009369"/>
    <s v="SCN-ISND-0302A-FQ"/>
    <s v="157-02724304"/>
    <n v="2204002163"/>
    <x v="1"/>
    <x v="0"/>
    <x v="1"/>
    <n v="9762.9514999999992"/>
    <n v="9762.9514999999992"/>
    <d v="2025-11-23T00:00:00"/>
    <d v="2025-09-18T00:00:00"/>
    <x v="1"/>
    <x v="1"/>
    <x v="11"/>
  </r>
  <r>
    <d v="2025-09-01T00:00:00"/>
    <n v="6000009370"/>
    <s v="SCN-ISND-0253A-FQ"/>
    <s v="065-49241522"/>
    <n v="2204002140"/>
    <x v="1"/>
    <x v="0"/>
    <x v="1"/>
    <n v="3289.1248333333333"/>
    <n v="3289.1248333333333"/>
    <d v="2025-11-23T00:00:00"/>
    <d v="2025-09-18T00:00:00"/>
    <x v="1"/>
    <x v="1"/>
    <x v="11"/>
  </r>
  <r>
    <d v="2025-09-01T00:00:00"/>
    <n v="6000009371"/>
    <s v="SCN-ISND-0215A-FQ"/>
    <s v="235-93788155"/>
    <n v="2204002147"/>
    <x v="1"/>
    <x v="0"/>
    <x v="1"/>
    <n v="2265.7889999999998"/>
    <n v="2265.7889999999998"/>
    <d v="2025-11-23T00:00:00"/>
    <d v="2025-09-18T00:00:00"/>
    <x v="1"/>
    <x v="1"/>
    <x v="11"/>
  </r>
  <r>
    <d v="2025-09-01T00:00:00"/>
    <n v="6000009313"/>
    <s v="SCN-ISND-0072S-QC-RE"/>
    <n v="5274131041"/>
    <n v="2510001476"/>
    <x v="1"/>
    <x v="0"/>
    <x v="1"/>
    <n v="2514.9740000000002"/>
    <n v="2514.9740000000002"/>
    <d v="2025-12-04T00:00:00"/>
    <d v="2025-09-18T00:00:00"/>
    <x v="1"/>
    <x v="1"/>
    <x v="11"/>
  </r>
  <r>
    <d v="2025-09-01T00:00:00"/>
    <n v="6000009316"/>
    <s v="SCN-ISND-0236A-FQ"/>
    <s v="125-13602050"/>
    <n v="2204002037"/>
    <x v="1"/>
    <x v="0"/>
    <x v="1"/>
    <n v="13869.795999999998"/>
    <n v="13869.795999999998"/>
    <d v="2025-12-04T00:00:00"/>
    <d v="2025-09-18T00:00:00"/>
    <x v="1"/>
    <x v="1"/>
    <x v="11"/>
  </r>
  <r>
    <d v="2025-09-01T00:00:00"/>
    <n v="6000009328"/>
    <s v="SCN-ISND-0290A-FQ"/>
    <s v="157-07331796"/>
    <n v="2204002101"/>
    <x v="1"/>
    <x v="0"/>
    <x v="1"/>
    <n v="7032.2944999999991"/>
    <n v="7032.2944999999991"/>
    <d v="2025-12-04T00:00:00"/>
    <d v="2025-09-18T00:00:00"/>
    <x v="1"/>
    <x v="1"/>
    <x v="11"/>
  </r>
  <r>
    <d v="2025-09-01T00:00:00"/>
    <n v="6000009354"/>
    <s v="SCN-ISND-0223A-CQ"/>
    <s v="157-04226482"/>
    <n v="2204002031"/>
    <x v="1"/>
    <x v="0"/>
    <x v="1"/>
    <n v="2198.7162499999999"/>
    <n v="2198.7162499999999"/>
    <d v="2025-12-04T00:00:00"/>
    <d v="2025-09-18T00:00:00"/>
    <x v="1"/>
    <x v="1"/>
    <x v="11"/>
  </r>
  <r>
    <d v="2025-09-01T00:00:00"/>
    <n v="6000009368"/>
    <s v="SCN-ISND-0301A-CQ"/>
    <s v=" 157-04241252"/>
    <n v="2204002204"/>
    <x v="1"/>
    <x v="0"/>
    <x v="1"/>
    <n v="2504.9460833333333"/>
    <n v="2504.9460833333333"/>
    <d v="2025-12-04T00:00:00"/>
    <d v="2025-09-18T00:00:00"/>
    <x v="1"/>
    <x v="1"/>
    <x v="11"/>
  </r>
  <r>
    <d v="2025-09-01T00:00:00"/>
    <n v="6000009349"/>
    <s v="SCN-ISND-VV-01"/>
    <s v="VE/001/05/2025"/>
    <n v="2304000225"/>
    <x v="0"/>
    <x v="0"/>
    <x v="1"/>
    <n v="1298.75"/>
    <n v="1298.75"/>
    <d v="2025-11-23T00:00:00"/>
    <d v="2025-09-18T00:00:00"/>
    <x v="1"/>
    <x v="1"/>
    <x v="11"/>
  </r>
  <r>
    <d v="2025-09-01T00:00:00"/>
    <n v="6000009350"/>
    <s v="ISND-WCME-OSL04"/>
    <s v="ISND-WCME-OSL04 "/>
    <n v="2204002034"/>
    <x v="0"/>
    <x v="0"/>
    <x v="1"/>
    <n v="327.5"/>
    <n v="327.5"/>
    <d v="2025-11-23T00:00:00"/>
    <d v="2025-09-18T00:00:00"/>
    <x v="1"/>
    <x v="1"/>
    <x v="11"/>
  </r>
  <r>
    <d v="2025-09-01T00:00:00"/>
    <n v="6000009351"/>
    <s v="ISND-WCME-LO01"/>
    <s v="ISND-WCME-LO01 "/>
    <n v="2204002035"/>
    <x v="0"/>
    <x v="0"/>
    <x v="1"/>
    <n v="327.5"/>
    <n v="327.5"/>
    <d v="2025-11-23T00:00:00"/>
    <d v="2025-09-18T00:00:00"/>
    <x v="1"/>
    <x v="1"/>
    <x v="11"/>
  </r>
  <r>
    <d v="2025-09-01T00:00:00"/>
    <n v="6000009352"/>
    <s v="ISND-WCME-LO03"/>
    <s v="ISND-WCME-LO03 "/>
    <n v="2204002097"/>
    <x v="0"/>
    <x v="0"/>
    <x v="1"/>
    <n v="225"/>
    <n v="225"/>
    <d v="2025-11-23T00:00:00"/>
    <d v="2025-09-18T00:00:00"/>
    <x v="1"/>
    <x v="1"/>
    <x v="11"/>
  </r>
  <r>
    <d v="2025-09-01T00:00:00"/>
    <n v="6000009366"/>
    <s v="SCN-ISND-0295A-FQ"/>
    <s v="155-07825322"/>
    <n v="2204002176"/>
    <x v="1"/>
    <x v="0"/>
    <x v="1"/>
    <n v="1904.8277499999999"/>
    <n v="1904.8277499999999"/>
    <d v="2025-11-23T00:00:00"/>
    <d v="2025-09-18T00:00:00"/>
    <x v="1"/>
    <x v="1"/>
    <x v="11"/>
  </r>
  <r>
    <d v="2025-09-01T00:00:00"/>
    <n v="6000009347"/>
    <s v="SCN-ISND-0176S-FQ"/>
    <s v="SG125-25-0017"/>
    <n v="2304000256"/>
    <x v="0"/>
    <x v="0"/>
    <x v="1"/>
    <n v="4210.875"/>
    <n v="4210.875"/>
    <d v="2025-11-23T00:00:00"/>
    <d v="2025-09-23T00:00:00"/>
    <x v="1"/>
    <x v="1"/>
    <x v="11"/>
  </r>
  <r>
    <d v="2025-09-01T00:00:00"/>
    <n v="6000009353"/>
    <s v="SCN-ISND-0166S-FQ"/>
    <s v="AYN1240291"/>
    <n v="2304000308"/>
    <x v="0"/>
    <x v="0"/>
    <x v="1"/>
    <n v="4452.5409999999993"/>
    <n v="4452.5409999999993"/>
    <d v="2025-11-23T00:00:00"/>
    <d v="2025-09-23T00:00:00"/>
    <x v="1"/>
    <x v="1"/>
    <x v="11"/>
  </r>
  <r>
    <d v="2025-09-01T00:00:00"/>
    <n v="6000009365"/>
    <s v="SCN-ISND-0079S-CQ"/>
    <s v="TAOZ88209300"/>
    <n v="2204001946"/>
    <x v="0"/>
    <x v="0"/>
    <x v="1"/>
    <n v="3890.25"/>
    <n v="3890.25"/>
    <d v="2025-11-23T00:00:00"/>
    <d v="2025-09-23T00:00:00"/>
    <x v="1"/>
    <x v="1"/>
    <x v="11"/>
  </r>
  <r>
    <d v="2025-09-01T00:00:00"/>
    <n v="6000009372"/>
    <s v="SCN-ISND-0196S-FQ"/>
    <s v="572500010978"/>
    <n v="2304000332"/>
    <x v="0"/>
    <x v="0"/>
    <x v="1"/>
    <n v="3745.3249999999998"/>
    <n v="3745.3249999999998"/>
    <d v="2025-11-23T00:00:00"/>
    <d v="2025-09-23T00:00:00"/>
    <x v="1"/>
    <x v="1"/>
    <x v="11"/>
  </r>
  <r>
    <d v="2025-09-01T00:00:00"/>
    <n v="6000009454"/>
    <s v="SCN-ISND-0027S-CQ-02"/>
    <s v="NA"/>
    <n v="2204002215"/>
    <x v="0"/>
    <x v="0"/>
    <x v="1"/>
    <n v="242.5"/>
    <n v="242.5"/>
    <d v="2025-11-23T00:00:00"/>
    <d v="2025-09-23T00:00:00"/>
    <x v="1"/>
    <x v="1"/>
    <x v="11"/>
  </r>
  <r>
    <d v="2025-09-01T00:00:00"/>
    <n v="6000009499"/>
    <s v="SCN-ISND-0226S-CQ"/>
    <s v="SHAS01005953"/>
    <n v="2204002194"/>
    <x v="0"/>
    <x v="0"/>
    <x v="1"/>
    <n v="3700.8849999999998"/>
    <n v="3700.8849999999998"/>
    <d v="2025-12-09T00:00:00"/>
    <d v="2025-09-23T00:00:00"/>
    <x v="1"/>
    <x v="1"/>
    <x v="11"/>
  </r>
  <r>
    <d v="2025-09-01T00:00:00"/>
    <n v="6000009500"/>
    <s v="SCN-ISND-0162S-FQ"/>
    <s v="3CEG5040152"/>
    <n v="2204002075"/>
    <x v="0"/>
    <x v="0"/>
    <x v="1"/>
    <n v="2348.1602499999999"/>
    <n v="2348.1602499999999"/>
    <d v="2025-12-09T00:00:00"/>
    <d v="2025-09-23T00:00:00"/>
    <x v="1"/>
    <x v="1"/>
    <x v="11"/>
  </r>
  <r>
    <d v="2025-09-01T00:00:00"/>
    <n v="6000009501"/>
    <s v="SCN-ISND-0304S-FQ"/>
    <s v="SG12526-0018"/>
    <n v="2204002183"/>
    <x v="0"/>
    <x v="0"/>
    <x v="1"/>
    <n v="8425.880000000001"/>
    <n v="8425.880000000001"/>
    <d v="2025-12-09T00:00:00"/>
    <d v="2025-09-23T00:00:00"/>
    <x v="1"/>
    <x v="1"/>
    <x v="11"/>
  </r>
  <r>
    <d v="2025-09-01T00:00:00"/>
    <n v="6000009502"/>
    <s v="SCN-ISND-0200S-CQ"/>
    <s v="SHAS251000808"/>
    <n v="2204002119"/>
    <x v="0"/>
    <x v="0"/>
    <x v="1"/>
    <n v="4029.21"/>
    <n v="4029.21"/>
    <d v="2025-12-09T00:00:00"/>
    <d v="2025-09-23T00:00:00"/>
    <x v="1"/>
    <x v="1"/>
    <x v="11"/>
  </r>
  <r>
    <d v="2025-09-01T00:00:00"/>
    <n v="6000009508"/>
    <s v="SCN-ISND-0184S-FQ"/>
    <s v="OMO58661607"/>
    <n v="2204002000"/>
    <x v="0"/>
    <x v="0"/>
    <x v="1"/>
    <n v="7617.33"/>
    <n v="7617.33"/>
    <d v="2025-12-09T00:00:00"/>
    <d v="2025-09-23T00:00:00"/>
    <x v="1"/>
    <x v="1"/>
    <x v="11"/>
  </r>
  <r>
    <d v="2025-09-01T00:00:00"/>
    <n v="6000009503"/>
    <s v="SCN-ISND-DB-01"/>
    <s v="GY80250430503"/>
    <n v="2304000246"/>
    <x v="2"/>
    <x v="0"/>
    <x v="1"/>
    <n v="2575"/>
    <n v="2575"/>
    <d v="2025-12-04T00:00:00"/>
    <d v="2025-09-23T00:00:00"/>
    <x v="1"/>
    <x v="1"/>
    <x v="11"/>
  </r>
  <r>
    <d v="2025-09-01T00:00:00"/>
    <n v="6000009504"/>
    <s v="SCN-ISND-DB-02"/>
    <s v="GY80250430504"/>
    <n v="2304000245"/>
    <x v="2"/>
    <x v="0"/>
    <x v="1"/>
    <n v="2575"/>
    <n v="2575"/>
    <d v="2025-12-04T00:00:00"/>
    <d v="2025-09-23T00:00:00"/>
    <x v="1"/>
    <x v="1"/>
    <x v="11"/>
  </r>
  <r>
    <d v="2025-09-01T00:00:00"/>
    <n v="6000009522"/>
    <s v="SCN-ISND-0230S-CQ"/>
    <s v="TAOZ59538400"/>
    <n v="2204002206"/>
    <x v="0"/>
    <x v="0"/>
    <x v="1"/>
    <n v="4745.875"/>
    <n v="4745.875"/>
    <d v="2025-12-04T00:00:00"/>
    <d v="2025-09-23T00:00:00"/>
    <x v="1"/>
    <x v="1"/>
    <x v="11"/>
  </r>
  <r>
    <d v="2025-09-01T00:00:00"/>
    <n v="6000009545"/>
    <s v="SCN-ISND-0181S-FQ"/>
    <s v="095500049375"/>
    <n v="2304000331"/>
    <x v="0"/>
    <x v="0"/>
    <x v="1"/>
    <n v="9381.4"/>
    <n v="9381.4"/>
    <d v="2025-12-04T00:00:00"/>
    <d v="2025-09-23T00:00:00"/>
    <x v="1"/>
    <x v="1"/>
    <x v="11"/>
  </r>
  <r>
    <d v="2025-09-01T00:00:00"/>
    <n v="6000009590"/>
    <s v="SCN-ISND-0232S-CQ"/>
    <s v="YMJAZ240181697"/>
    <n v="2204002217"/>
    <x v="0"/>
    <x v="0"/>
    <x v="1"/>
    <n v="2902.6624999999999"/>
    <n v="2902.6624999999999"/>
    <d v="2025-12-04T00:00:00"/>
    <d v="2025-09-23T00:00:00"/>
    <x v="1"/>
    <x v="1"/>
    <x v="11"/>
  </r>
  <r>
    <d v="2025-09-01T00:00:00"/>
    <n v="6000010861"/>
    <s v="ISND-WCME-OSL02"/>
    <s v="NA"/>
    <n v="2304000199"/>
    <x v="0"/>
    <x v="0"/>
    <x v="1"/>
    <n v="108185.25"/>
    <n v="108185.25"/>
    <d v="2026-03-02T00:00:00"/>
    <d v="2026-01-05T00:00:00"/>
    <x v="1"/>
    <x v="1"/>
    <x v="11"/>
  </r>
  <r>
    <d v="2025-09-01T00:00:00"/>
    <n v="6000009523"/>
    <s v="SCN-ISND-0091S-QC"/>
    <s v="EMC300590002163"/>
    <n v="2204002195"/>
    <x v="0"/>
    <x v="0"/>
    <x v="1"/>
    <n v="4014.9175"/>
    <n v="4014.9175"/>
    <d v="2025-12-04T00:00:00"/>
    <d v="2025-09-24T00:00:00"/>
    <x v="1"/>
    <x v="1"/>
    <x v="11"/>
  </r>
  <r>
    <d v="2025-09-01T00:00:00"/>
    <n v="6000009532"/>
    <s v="SCN-ISND-0294A-QC"/>
    <s v="157-04613674"/>
    <n v="2204002190"/>
    <x v="1"/>
    <x v="0"/>
    <x v="1"/>
    <n v="8918.5295000000006"/>
    <n v="8918.5295000000006"/>
    <d v="2025-12-04T00:00:00"/>
    <d v="2025-09-24T00:00:00"/>
    <x v="1"/>
    <x v="1"/>
    <x v="11"/>
  </r>
  <r>
    <d v="2025-09-01T00:00:00"/>
    <n v="6000009586"/>
    <s v="SCN-ISND-0053A-QC-01"/>
    <s v="157-04613604"/>
    <n v="2204002131"/>
    <x v="1"/>
    <x v="0"/>
    <x v="1"/>
    <n v="11841.848749999999"/>
    <n v="11841.848749999999"/>
    <d v="2025-12-04T00:00:00"/>
    <d v="2025-09-24T00:00:00"/>
    <x v="1"/>
    <x v="1"/>
    <x v="11"/>
  </r>
  <r>
    <d v="2025-09-01T00:00:00"/>
    <n v="6000009655"/>
    <s v="SCN-ISND-0267A-FQ"/>
    <s v="235-86623950"/>
    <n v="2204002219"/>
    <x v="1"/>
    <x v="0"/>
    <x v="1"/>
    <n v="2267.5299999999997"/>
    <n v="2267.5299999999997"/>
    <d v="2025-12-04T00:00:00"/>
    <d v="2025-09-24T00:00:00"/>
    <x v="1"/>
    <x v="1"/>
    <x v="11"/>
  </r>
  <r>
    <d v="2025-09-01T00:00:00"/>
    <n v="22123913"/>
    <s v="COOEC-ISND5-2_SEP25"/>
    <s v="T98882"/>
    <n v="22062603"/>
    <x v="3"/>
    <x v="0"/>
    <x v="2"/>
    <n v="242725.9"/>
    <n v="242725.9"/>
    <d v="2026-03-11T00:00:00"/>
    <d v="2026-02-11T00:00:00"/>
    <x v="1"/>
    <x v="1"/>
    <x v="11"/>
  </r>
  <r>
    <d v="2025-09-01T00:00:00"/>
    <n v="22123911"/>
    <s v="COOEC-RUYA 09_SEP25"/>
    <s v="T98881"/>
    <n v="22062581"/>
    <x v="3"/>
    <x v="1"/>
    <x v="2"/>
    <n v="74181"/>
    <n v="74181"/>
    <d v="2026-04-01T00:00:00"/>
    <d v="2026-02-12T00:00:00"/>
    <x v="1"/>
    <x v="1"/>
    <x v="11"/>
  </r>
  <r>
    <d v="2025-09-01T00:00:00"/>
    <n v="22128948"/>
    <s v="SHANGHAI SALVAGE-TP"/>
    <s v="T104259/WEILI"/>
    <n v="22062593"/>
    <x v="2"/>
    <x v="0"/>
    <x v="1"/>
    <n v="600"/>
    <n v="600"/>
    <d v="2026-06-08T00:00:00"/>
    <d v="2026-04-29T00:00:00"/>
    <x v="1"/>
    <x v="1"/>
    <x v="11"/>
  </r>
  <r>
    <d v="2025-09-01T00:00:00"/>
    <n v="22129581"/>
    <s v="COOEC-ISND5-2_SEP25"/>
    <s v="T104724"/>
    <n v="22064530"/>
    <x v="8"/>
    <x v="0"/>
    <x v="2"/>
    <n v="96"/>
    <n v="96"/>
    <d v="2026-06-09T00:00:00"/>
    <d v="2026-05-07T00:00:00"/>
    <x v="1"/>
    <x v="1"/>
    <x v="11"/>
  </r>
  <r>
    <d v="2025-09-01T00:00:00"/>
    <n v="22125527"/>
    <s v="COOEC-ISND5-2_SEP25"/>
    <s v="T100734"/>
    <n v="22062603"/>
    <x v="4"/>
    <x v="0"/>
    <x v="2"/>
    <n v="121119.57"/>
    <n v="121119.57"/>
    <d v="2026-04-26T00:00:00"/>
    <d v="2026-02-26T00:00:00"/>
    <x v="1"/>
    <x v="1"/>
    <x v="11"/>
  </r>
  <r>
    <d v="2025-09-01T00:00:00"/>
    <n v="22125526"/>
    <s v="COOEC-RUYA 09_SEP25"/>
    <s v="T100735"/>
    <n v="22062603"/>
    <x v="4"/>
    <x v="1"/>
    <x v="2"/>
    <n v="29279.35"/>
    <n v="29279.35"/>
    <d v="2026-05-05T00:00:00"/>
    <d v="2026-02-26T00:00:00"/>
    <x v="1"/>
    <x v="1"/>
    <x v="11"/>
  </r>
  <r>
    <d v="2025-10-01T00:00:00"/>
    <n v="6000009674"/>
    <s v="SCN-ISND-0333A-CQ-03"/>
    <s v="157-09467850"/>
    <n v="2204002383"/>
    <x v="1"/>
    <x v="0"/>
    <x v="0"/>
    <n v="6028"/>
    <n v="6028"/>
    <d v="2025-10-26T00:00:00"/>
    <d v="2025-10-05T00:00:00"/>
    <x v="2"/>
    <x v="1"/>
    <x v="0"/>
  </r>
  <r>
    <d v="2025-10-01T00:00:00"/>
    <n v="6000009675"/>
    <s v="SCN-ISND-0333A-CQ-02"/>
    <s v="157-09467846"/>
    <n v="2204002382"/>
    <x v="1"/>
    <x v="0"/>
    <x v="0"/>
    <n v="13291"/>
    <n v="13291"/>
    <d v="2025-10-26T00:00:00"/>
    <d v="2025-10-05T00:00:00"/>
    <x v="2"/>
    <x v="1"/>
    <x v="0"/>
  </r>
  <r>
    <d v="2025-10-01T00:00:00"/>
    <n v="6000009676"/>
    <s v="SCN-ISND-0276S-FQ"/>
    <n v="95500068485"/>
    <n v="2204002380"/>
    <x v="0"/>
    <x v="0"/>
    <x v="0"/>
    <n v="77950"/>
    <n v="77950"/>
    <d v="2025-10-26T00:00:00"/>
    <d v="2025-10-05T00:00:00"/>
    <x v="2"/>
    <x v="1"/>
    <x v="0"/>
  </r>
  <r>
    <d v="2025-10-01T00:00:00"/>
    <n v="6000009677"/>
    <s v="SCN-ISND-0340A-CQ-03"/>
    <s v="157-09466391"/>
    <n v="2204002397"/>
    <x v="1"/>
    <x v="0"/>
    <x v="0"/>
    <n v="13302"/>
    <n v="13302"/>
    <d v="2025-10-26T00:00:00"/>
    <d v="2025-10-05T00:00:00"/>
    <x v="2"/>
    <x v="1"/>
    <x v="0"/>
  </r>
  <r>
    <d v="2025-10-01T00:00:00"/>
    <n v="6000009678"/>
    <s v="ISND-WCME-OSL05"/>
    <s v="OSL05"/>
    <n v="2204002385"/>
    <x v="2"/>
    <x v="0"/>
    <x v="0"/>
    <n v="23380"/>
    <n v="23380"/>
    <d v="2025-10-26T00:00:00"/>
    <d v="2025-10-05T00:00:00"/>
    <x v="2"/>
    <x v="1"/>
    <x v="0"/>
  </r>
  <r>
    <d v="2025-10-01T00:00:00"/>
    <n v="6000009679"/>
    <s v="SCN-ISND-0299S-CQ"/>
    <s v="ONEYTA5PYJ121400"/>
    <n v="2204002398"/>
    <x v="0"/>
    <x v="0"/>
    <x v="0"/>
    <n v="19188"/>
    <n v="19188"/>
    <d v="2025-10-26T00:00:00"/>
    <d v="2025-10-05T00:00:00"/>
    <x v="2"/>
    <x v="1"/>
    <x v="0"/>
  </r>
  <r>
    <d v="2025-10-01T00:00:00"/>
    <n v="6000009680"/>
    <s v="SCN-ISND-0274S-CQ-01"/>
    <s v="SHAZZVG55700"/>
    <n v="2204002396"/>
    <x v="0"/>
    <x v="0"/>
    <x v="0"/>
    <n v="18733"/>
    <n v="18733"/>
    <d v="2025-10-26T00:00:00"/>
    <d v="2025-10-05T00:00:00"/>
    <x v="2"/>
    <x v="1"/>
    <x v="0"/>
  </r>
  <r>
    <d v="2025-10-01T00:00:00"/>
    <n v="6000009681"/>
    <s v="SCN-ISND-0340A-CQ-04"/>
    <s v="157-09466402"/>
    <n v="2204002409"/>
    <x v="1"/>
    <x v="0"/>
    <x v="0"/>
    <n v="17229"/>
    <n v="17229"/>
    <d v="2025-10-26T00:00:00"/>
    <d v="2025-10-05T00:00:00"/>
    <x v="2"/>
    <x v="1"/>
    <x v="0"/>
  </r>
  <r>
    <d v="2025-10-01T00:00:00"/>
    <n v="6000009682"/>
    <s v="SCN-ISND-0316S-FQ"/>
    <s v="FBLCDOH082500543"/>
    <n v="2204002408"/>
    <x v="0"/>
    <x v="0"/>
    <x v="0"/>
    <n v="89800"/>
    <n v="89800"/>
    <d v="2025-10-26T00:00:00"/>
    <d v="2025-10-05T00:00:00"/>
    <x v="2"/>
    <x v="1"/>
    <x v="0"/>
  </r>
  <r>
    <d v="2025-10-01T00:00:00"/>
    <n v="6000009713"/>
    <s v="SCN-ISND-WL-SP-04-FQ"/>
    <s v="884003605220"/>
    <n v="2510001612"/>
    <x v="1"/>
    <x v="0"/>
    <x v="0"/>
    <n v="3083"/>
    <n v="3083"/>
    <d v="2025-10-26T00:00:00"/>
    <d v="2025-10-05T00:00:00"/>
    <x v="2"/>
    <x v="1"/>
    <x v="0"/>
  </r>
  <r>
    <d v="2025-10-01T00:00:00"/>
    <n v="6000009683"/>
    <s v="SCN-RUYA 09-0033S-CQ"/>
    <s v="TSNA80447700"/>
    <n v="2204002400"/>
    <x v="0"/>
    <x v="1"/>
    <x v="0"/>
    <n v="62596"/>
    <n v="62596"/>
    <d v="2025-10-28T00:00:00"/>
    <d v="2025-10-05T00:00:00"/>
    <x v="2"/>
    <x v="1"/>
    <x v="0"/>
  </r>
  <r>
    <d v="2025-10-01T00:00:00"/>
    <n v="6000009684"/>
    <s v="SCN-RUYA 09-0037S-FQ"/>
    <s v="MAS/MUN11212/HMD/09/25"/>
    <n v="2204002402"/>
    <x v="0"/>
    <x v="1"/>
    <x v="0"/>
    <n v="35859"/>
    <n v="35859"/>
    <d v="2025-10-28T00:00:00"/>
    <d v="2025-10-05T00:00:00"/>
    <x v="2"/>
    <x v="1"/>
    <x v="0"/>
  </r>
  <r>
    <d v="2025-10-01T00:00:00"/>
    <n v="6000009812"/>
    <s v="SCN-ISND-0277S-FQ"/>
    <s v="ONEYPKGF57109500"/>
    <n v="2204002492"/>
    <x v="0"/>
    <x v="0"/>
    <x v="0"/>
    <n v="55450"/>
    <n v="55450"/>
    <d v="2025-10-28T00:00:00"/>
    <d v="2025-10-14T00:00:00"/>
    <x v="2"/>
    <x v="1"/>
    <x v="0"/>
  </r>
  <r>
    <d v="2025-10-01T00:00:00"/>
    <n v="6000009817"/>
    <s v="SCN-ISND-0298S-CQ"/>
    <s v="COSU6425335990"/>
    <n v="2204002446"/>
    <x v="0"/>
    <x v="0"/>
    <x v="0"/>
    <n v="88741"/>
    <n v="88741"/>
    <d v="2025-10-28T00:00:00"/>
    <d v="2025-10-14T00:00:00"/>
    <x v="2"/>
    <x v="1"/>
    <x v="0"/>
  </r>
  <r>
    <d v="2025-10-01T00:00:00"/>
    <n v="6000009886"/>
    <s v="SCN-ISND-0280S-CQ"/>
    <s v="COSU6424952460"/>
    <n v="2204002447"/>
    <x v="0"/>
    <x v="0"/>
    <x v="0"/>
    <n v="14204"/>
    <n v="14204"/>
    <d v="2025-10-28T00:00:00"/>
    <d v="2025-10-14T00:00:00"/>
    <x v="2"/>
    <x v="1"/>
    <x v="0"/>
  </r>
  <r>
    <d v="2025-10-01T00:00:00"/>
    <n v="6000009888"/>
    <s v="SCN-ISND-0317S-CQ"/>
    <s v="QGD2132860"/>
    <n v="2304000416"/>
    <x v="0"/>
    <x v="0"/>
    <x v="0"/>
    <n v="23722"/>
    <n v="23722"/>
    <d v="2025-10-28T00:00:00"/>
    <d v="2025-10-14T00:00:00"/>
    <x v="2"/>
    <x v="1"/>
    <x v="0"/>
  </r>
  <r>
    <d v="2025-10-01T00:00:00"/>
    <n v="6000009889"/>
    <s v="SCN-ISND-0320S-FQ"/>
    <s v="COSU6426718000"/>
    <n v="2204002452"/>
    <x v="0"/>
    <x v="0"/>
    <x v="0"/>
    <n v="13931"/>
    <n v="13931"/>
    <d v="2025-10-28T00:00:00"/>
    <d v="2025-10-14T00:00:00"/>
    <x v="2"/>
    <x v="1"/>
    <x v="0"/>
  </r>
  <r>
    <d v="2025-10-01T00:00:00"/>
    <n v="6000009887"/>
    <s v="SCN-ISND-0334A-CQ-01"/>
    <s v="157-00737903"/>
    <n v="2204002448"/>
    <x v="1"/>
    <x v="0"/>
    <x v="0"/>
    <n v="9768"/>
    <n v="9768"/>
    <d v="2025-10-28T00:00:00"/>
    <d v="2025-10-14T00:00:00"/>
    <x v="2"/>
    <x v="1"/>
    <x v="0"/>
  </r>
  <r>
    <d v="2025-10-01T00:00:00"/>
    <n v="6000009890"/>
    <s v="SCN-ISND-0308S-CQ-01"/>
    <s v="SC21DURH1621"/>
    <n v="2304000431"/>
    <x v="0"/>
    <x v="0"/>
    <x v="0"/>
    <n v="3287"/>
    <n v="3287"/>
    <d v="2025-10-28T00:00:00"/>
    <d v="2025-10-14T00:00:00"/>
    <x v="2"/>
    <x v="1"/>
    <x v="0"/>
  </r>
  <r>
    <d v="2025-10-01T00:00:00"/>
    <n v="6000009891"/>
    <s v="SCN-ISND-0308S-CQ-02"/>
    <s v="SC21DURH1620"/>
    <n v="2304000432"/>
    <x v="0"/>
    <x v="0"/>
    <x v="0"/>
    <n v="11460"/>
    <n v="11460"/>
    <d v="2025-10-28T00:00:00"/>
    <d v="2025-10-14T00:00:00"/>
    <x v="2"/>
    <x v="1"/>
    <x v="0"/>
  </r>
  <r>
    <d v="2025-10-01T00:00:00"/>
    <n v="6000009892"/>
    <s v="SCN-ISND-0351S-FQ"/>
    <s v="HLCUDX3250942966"/>
    <n v="2204002474"/>
    <x v="0"/>
    <x v="0"/>
    <x v="0"/>
    <n v="3717"/>
    <n v="3717"/>
    <d v="2025-10-28T00:00:00"/>
    <d v="2025-10-14T00:00:00"/>
    <x v="2"/>
    <x v="1"/>
    <x v="0"/>
  </r>
  <r>
    <d v="2025-10-01T00:00:00"/>
    <n v="6000009895"/>
    <s v="SCN-ISND-0355A-FQ"/>
    <s v="125-17060466"/>
    <n v="2204002515"/>
    <x v="1"/>
    <x v="0"/>
    <x v="0"/>
    <n v="4193"/>
    <n v="4193"/>
    <d v="2025-10-28T00:00:00"/>
    <d v="2025-10-14T00:00:00"/>
    <x v="2"/>
    <x v="1"/>
    <x v="0"/>
  </r>
  <r>
    <d v="2025-10-01T00:00:00"/>
    <n v="6000009811"/>
    <s v="SCN-RUYA 09-0036S-CQ"/>
    <s v="SHAA17763000"/>
    <n v="2304000438"/>
    <x v="0"/>
    <x v="1"/>
    <x v="0"/>
    <n v="402817"/>
    <n v="402817"/>
    <d v="2025-10-28T00:00:00"/>
    <d v="2025-10-14T00:00:00"/>
    <x v="2"/>
    <x v="1"/>
    <x v="0"/>
  </r>
  <r>
    <d v="2025-10-01T00:00:00"/>
    <n v="6000009974"/>
    <s v="SCN-ISND-0271A-FQ"/>
    <s v="607-50715254"/>
    <n v="2204002439"/>
    <x v="1"/>
    <x v="0"/>
    <x v="0"/>
    <n v="4287"/>
    <n v="4287"/>
    <d v="2025-11-23T00:00:00"/>
    <d v="2025-10-29T00:00:00"/>
    <x v="2"/>
    <x v="1"/>
    <x v="0"/>
  </r>
  <r>
    <d v="2025-10-01T00:00:00"/>
    <n v="6000009975"/>
    <s v="SCN-ISND-0321S-CQ"/>
    <s v="MEDUOV539731"/>
    <n v="2204002539"/>
    <x v="0"/>
    <x v="0"/>
    <x v="0"/>
    <n v="25407"/>
    <n v="25407"/>
    <d v="2025-11-23T00:00:00"/>
    <d v="2025-10-29T00:00:00"/>
    <x v="2"/>
    <x v="1"/>
    <x v="0"/>
  </r>
  <r>
    <d v="2025-10-01T00:00:00"/>
    <n v="6000009976"/>
    <s v="SCN-ISND-0358A-FQ-01"/>
    <s v="157-35217700"/>
    <n v="2204002536"/>
    <x v="1"/>
    <x v="0"/>
    <x v="0"/>
    <n v="2900"/>
    <n v="2900"/>
    <d v="2025-11-23T00:00:00"/>
    <d v="2025-10-29T00:00:00"/>
    <x v="2"/>
    <x v="1"/>
    <x v="0"/>
  </r>
  <r>
    <d v="2025-10-01T00:00:00"/>
    <n v="6000009977"/>
    <s v="SCN-ISND-0359A-CQ"/>
    <s v="157-06934631"/>
    <n v="2204002558"/>
    <x v="1"/>
    <x v="0"/>
    <x v="0"/>
    <n v="2900"/>
    <n v="2900"/>
    <d v="2025-11-23T00:00:00"/>
    <d v="2025-10-29T00:00:00"/>
    <x v="2"/>
    <x v="1"/>
    <x v="0"/>
  </r>
  <r>
    <d v="2025-10-01T00:00:00"/>
    <n v="6000009981"/>
    <s v="SCN-ISND-0358A-FQ-02"/>
    <s v="157-35217722"/>
    <n v="2204002556"/>
    <x v="1"/>
    <x v="0"/>
    <x v="0"/>
    <n v="3202"/>
    <n v="3202"/>
    <d v="2025-11-23T00:00:00"/>
    <d v="2025-10-29T00:00:00"/>
    <x v="2"/>
    <x v="1"/>
    <x v="0"/>
  </r>
  <r>
    <d v="2025-10-01T00:00:00"/>
    <n v="6000009986"/>
    <s v="SCN-ISND-0278S-FQ"/>
    <s v="ONEYPKGF60689500"/>
    <n v="2204002541"/>
    <x v="0"/>
    <x v="0"/>
    <x v="0"/>
    <n v="66530"/>
    <n v="66530"/>
    <d v="2025-11-18T00:00:00"/>
    <d v="2025-10-29T00:00:00"/>
    <x v="2"/>
    <x v="1"/>
    <x v="0"/>
  </r>
  <r>
    <d v="2025-10-01T00:00:00"/>
    <n v="6000009943"/>
    <s v="SCN-ISND-WL-SP-05-FQ"/>
    <n v="6991323220"/>
    <n v="2510001567"/>
    <x v="1"/>
    <x v="0"/>
    <x v="0"/>
    <n v="60"/>
    <n v="60"/>
    <d v="2025-12-15T00:00:00"/>
    <d v="2025-10-29T00:00:00"/>
    <x v="2"/>
    <x v="1"/>
    <x v="0"/>
  </r>
  <r>
    <d v="2025-12-01T00:00:00"/>
    <n v="6000010166"/>
    <s v="SCN-ISND-WL-SP-07-FQ"/>
    <n v="8582205671"/>
    <n v="2510001645"/>
    <x v="1"/>
    <x v="0"/>
    <x v="0"/>
    <n v="1598"/>
    <n v="1598"/>
    <d v="2025-12-15T00:00:00"/>
    <d v="2025-10-29T00:00:00"/>
    <x v="2"/>
    <x v="1"/>
    <x v="2"/>
  </r>
  <r>
    <d v="2025-10-01T00:00:00"/>
    <n v="6000009985"/>
    <s v="SCN-ISND-WL-SP-08-CQ"/>
    <n v="6346202343"/>
    <n v="2510001664"/>
    <x v="1"/>
    <x v="0"/>
    <x v="0"/>
    <n v="1165"/>
    <n v="1165"/>
    <d v="2025-12-15T00:00:00"/>
    <d v="2025-10-29T00:00:00"/>
    <x v="2"/>
    <x v="1"/>
    <x v="0"/>
  </r>
  <r>
    <d v="2025-10-01T00:00:00"/>
    <n v="6000009963"/>
    <s v="SCN-ISND-WL-SP-06A-CQ"/>
    <s v="235-86949446"/>
    <n v="2204002314"/>
    <x v="1"/>
    <x v="0"/>
    <x v="0"/>
    <n v="1556"/>
    <n v="1556"/>
    <d v="2025-12-15T00:00:00"/>
    <d v="2025-10-29T00:00:00"/>
    <x v="2"/>
    <x v="1"/>
    <x v="0"/>
  </r>
  <r>
    <d v="2025-10-01T00:00:00"/>
    <n v="6000009980"/>
    <s v="SCN-ISND-0329S-CQ"/>
    <s v="MEDUOV610367"/>
    <n v="2204002540"/>
    <x v="0"/>
    <x v="0"/>
    <x v="0"/>
    <n v="26943"/>
    <n v="26943"/>
    <d v="2025-12-15T00:00:00"/>
    <d v="2025-10-29T00:00:00"/>
    <x v="2"/>
    <x v="1"/>
    <x v="0"/>
  </r>
  <r>
    <d v="2025-10-01T00:00:00"/>
    <n v="2304000424"/>
    <s v="SCN-ISND HYSY285-03"/>
    <s v="EB72509170996"/>
    <n v="2304000424"/>
    <x v="2"/>
    <x v="0"/>
    <x v="0"/>
    <n v="13048"/>
    <n v="13048"/>
    <d v="2025-10-06T00:00:00"/>
    <d v="2025-10-06T00:00:00"/>
    <x v="4"/>
    <x v="1"/>
    <x v="0"/>
  </r>
  <r>
    <d v="2025-10-01T00:00:00"/>
    <n v="2304000436"/>
    <s v="SCN-RUYA-HYSY285-01"/>
    <s v="HYSY285202509002"/>
    <n v="2304000436"/>
    <x v="2"/>
    <x v="1"/>
    <x v="0"/>
    <n v="512042"/>
    <n v="512042"/>
    <d v="2025-10-07T00:00:00"/>
    <d v="2025-10-07T00:00:00"/>
    <x v="4"/>
    <x v="1"/>
    <x v="0"/>
  </r>
  <r>
    <d v="2025-10-01T00:00:00"/>
    <n v="6000009770"/>
    <s v="SCN-ISND-0326A-CQ"/>
    <s v="157-05144495"/>
    <n v="2204002313"/>
    <x v="1"/>
    <x v="0"/>
    <x v="1"/>
    <n v="1619.9"/>
    <n v="1619.9"/>
    <d v="2025-12-14T00:00:00"/>
    <d v="2025-10-14T00:00:00"/>
    <x v="1"/>
    <x v="1"/>
    <x v="0"/>
  </r>
  <r>
    <d v="2025-10-01T00:00:00"/>
    <n v="6000009771"/>
    <s v="SCN-ISND-0328A-FQ"/>
    <s v="157-07022632"/>
    <n v="2204002320"/>
    <x v="1"/>
    <x v="0"/>
    <x v="1"/>
    <n v="2662.23"/>
    <n v="2662.23"/>
    <d v="2025-12-14T00:00:00"/>
    <d v="2025-10-14T00:00:00"/>
    <x v="1"/>
    <x v="1"/>
    <x v="0"/>
  </r>
  <r>
    <d v="2025-10-01T00:00:00"/>
    <n v="6000009772"/>
    <s v="SCN-ISND-0293A-CQ"/>
    <s v="157-05141883"/>
    <n v="2204002210"/>
    <x v="1"/>
    <x v="0"/>
    <x v="1"/>
    <n v="2579.0500000000002"/>
    <n v="2579.0500000000002"/>
    <d v="2025-12-14T00:00:00"/>
    <d v="2025-10-14T00:00:00"/>
    <x v="1"/>
    <x v="1"/>
    <x v="0"/>
  </r>
  <r>
    <d v="2025-10-01T00:00:00"/>
    <n v="6000009773"/>
    <s v="SCN-ISND-0322A-CQ"/>
    <s v="157-05142631"/>
    <n v="2204002292"/>
    <x v="1"/>
    <x v="0"/>
    <x v="1"/>
    <n v="1490.61"/>
    <n v="1490.61"/>
    <d v="2025-12-14T00:00:00"/>
    <d v="2025-10-14T00:00:00"/>
    <x v="1"/>
    <x v="1"/>
    <x v="0"/>
  </r>
  <r>
    <d v="2025-10-01T00:00:00"/>
    <n v="6000009774"/>
    <s v="SCN-ISND-0292A-FQ-01"/>
    <s v="172-00219063"/>
    <n v="2204002229"/>
    <x v="1"/>
    <x v="0"/>
    <x v="1"/>
    <n v="24609.06"/>
    <n v="24609.06"/>
    <d v="2025-12-14T00:00:00"/>
    <d v="2025-10-14T00:00:00"/>
    <x v="1"/>
    <x v="1"/>
    <x v="0"/>
  </r>
  <r>
    <d v="2025-10-01T00:00:00"/>
    <n v="6000009765"/>
    <s v="SCN-ISND-0229S-CQ-01"/>
    <s v="SC21DURF1520A"/>
    <n v="2204002305"/>
    <x v="0"/>
    <x v="0"/>
    <x v="1"/>
    <n v="8451.23"/>
    <n v="8451.23"/>
    <d v="2025-12-14T00:00:00"/>
    <d v="2025-10-14T00:00:00"/>
    <x v="1"/>
    <x v="1"/>
    <x v="0"/>
  </r>
  <r>
    <d v="2025-10-01T00:00:00"/>
    <n v="6000009766"/>
    <s v="SCN-ISND-0229S-CQ-02"/>
    <s v="SC21DURF1519"/>
    <n v="2204002250"/>
    <x v="0"/>
    <x v="0"/>
    <x v="1"/>
    <n v="3036.3"/>
    <n v="3036.3"/>
    <d v="2025-12-14T00:00:00"/>
    <d v="2025-10-14T00:00:00"/>
    <x v="1"/>
    <x v="1"/>
    <x v="0"/>
  </r>
  <r>
    <d v="2025-10-01T00:00:00"/>
    <n v="6000009767"/>
    <s v="SCN-ISND-0202S-FQ"/>
    <s v="M25EXL19741QADOH"/>
    <n v="2204002280"/>
    <x v="0"/>
    <x v="0"/>
    <x v="1"/>
    <n v="3019.07"/>
    <n v="3019.07"/>
    <d v="2025-12-14T00:00:00"/>
    <d v="2025-10-14T00:00:00"/>
    <x v="1"/>
    <x v="1"/>
    <x v="0"/>
  </r>
  <r>
    <d v="2025-10-01T00:00:00"/>
    <n v="6000009768"/>
    <s v="SCN-ISND-0248S-FQ"/>
    <s v="M25EXL22297QADOH"/>
    <n v="2204002237"/>
    <x v="0"/>
    <x v="0"/>
    <x v="1"/>
    <n v="4120.6299999999992"/>
    <n v="4120.6299999999992"/>
    <d v="2025-12-14T00:00:00"/>
    <d v="2025-10-14T00:00:00"/>
    <x v="1"/>
    <x v="1"/>
    <x v="0"/>
  </r>
  <r>
    <d v="2025-10-01T00:00:00"/>
    <n v="6000009769"/>
    <s v="SCN-ISND-0269S-CQ"/>
    <s v="ONEYTASPYJ200900"/>
    <n v="2204002305"/>
    <x v="0"/>
    <x v="0"/>
    <x v="1"/>
    <n v="3478.63"/>
    <n v="3478.63"/>
    <d v="2025-12-14T00:00:00"/>
    <d v="2025-10-14T00:00:00"/>
    <x v="1"/>
    <x v="1"/>
    <x v="0"/>
  </r>
  <r>
    <d v="2025-10-01T00:00:00"/>
    <n v="6000009759"/>
    <s v="SCN-ISND-DB2-03"/>
    <s v="2503QD004"/>
    <n v="2304000368"/>
    <x v="2"/>
    <x v="0"/>
    <x v="1"/>
    <n v="1401.25"/>
    <n v="1401.25"/>
    <d v="2025-12-14T00:00:00"/>
    <d v="2025-10-14T00:00:00"/>
    <x v="1"/>
    <x v="1"/>
    <x v="0"/>
  </r>
  <r>
    <d v="2025-10-01T00:00:00"/>
    <n v="6000009760"/>
    <s v="SCN-ISND-DB2-05"/>
    <s v="2503QD004"/>
    <n v="2304000367"/>
    <x v="2"/>
    <x v="0"/>
    <x v="1"/>
    <n v="1401.25"/>
    <n v="1401.25"/>
    <d v="2025-12-14T00:00:00"/>
    <d v="2025-10-14T00:00:00"/>
    <x v="1"/>
    <x v="1"/>
    <x v="0"/>
  </r>
  <r>
    <d v="2025-10-01T00:00:00"/>
    <n v="6000009762"/>
    <s v="SCN-ISND-DB2-01"/>
    <s v="2503QD001"/>
    <n v="2304000352"/>
    <x v="2"/>
    <x v="0"/>
    <x v="1"/>
    <n v="678.75"/>
    <n v="678.75"/>
    <d v="2025-12-14T00:00:00"/>
    <d v="2025-10-14T00:00:00"/>
    <x v="1"/>
    <x v="1"/>
    <x v="0"/>
  </r>
  <r>
    <d v="2025-10-01T00:00:00"/>
    <n v="6000009763"/>
    <s v="SCN-ISND-DB2-02"/>
    <s v="2503QD002"/>
    <n v="2304000353"/>
    <x v="2"/>
    <x v="0"/>
    <x v="1"/>
    <n v="525"/>
    <n v="525"/>
    <d v="2025-12-14T00:00:00"/>
    <d v="2025-10-14T00:00:00"/>
    <x v="1"/>
    <x v="1"/>
    <x v="0"/>
  </r>
  <r>
    <d v="2025-10-01T00:00:00"/>
    <n v="6000009764"/>
    <s v="SCN-ISND-DB2-04"/>
    <s v="2503QD004"/>
    <n v="2304000366"/>
    <x v="2"/>
    <x v="0"/>
    <x v="1"/>
    <n v="1401.25"/>
    <n v="1401.25"/>
    <d v="2025-12-14T00:00:00"/>
    <d v="2025-10-14T00:00:00"/>
    <x v="1"/>
    <x v="1"/>
    <x v="0"/>
  </r>
  <r>
    <d v="2025-10-01T00:00:00"/>
    <n v="6000009795"/>
    <s v="SCN-ISND-XSL-01-1"/>
    <s v="SLD2507A"/>
    <n v="2304000374"/>
    <x v="2"/>
    <x v="0"/>
    <x v="1"/>
    <n v="1298.75"/>
    <n v="1298.75"/>
    <d v="2025-12-14T00:00:00"/>
    <d v="2025-10-14T00:00:00"/>
    <x v="1"/>
    <x v="1"/>
    <x v="0"/>
  </r>
  <r>
    <d v="2025-10-01T00:00:00"/>
    <n v="6000009793"/>
    <s v="SCN-ISND-XSL-01-2"/>
    <s v="SLD2507B"/>
    <n v="2304000375"/>
    <x v="2"/>
    <x v="0"/>
    <x v="1"/>
    <n v="1298.75"/>
    <n v="1298.75"/>
    <d v="2025-12-14T00:00:00"/>
    <d v="2025-10-14T00:00:00"/>
    <x v="1"/>
    <x v="1"/>
    <x v="0"/>
  </r>
  <r>
    <d v="2025-10-01T00:00:00"/>
    <n v="6000009796"/>
    <s v="SCN-ISND-XSL-01-3"/>
    <s v="SLD2507C"/>
    <n v="2304000376"/>
    <x v="2"/>
    <x v="0"/>
    <x v="1"/>
    <n v="1298.75"/>
    <n v="1298.75"/>
    <d v="2025-12-14T00:00:00"/>
    <d v="2025-10-14T00:00:00"/>
    <x v="1"/>
    <x v="1"/>
    <x v="0"/>
  </r>
  <r>
    <d v="2025-10-01T00:00:00"/>
    <n v="6000009789"/>
    <s v="SCN-ISND-XSL-01-4"/>
    <s v="SLD2507D"/>
    <n v="2304000377"/>
    <x v="2"/>
    <x v="0"/>
    <x v="1"/>
    <n v="1298.75"/>
    <n v="1298.75"/>
    <d v="2025-12-14T00:00:00"/>
    <d v="2025-10-14T00:00:00"/>
    <x v="1"/>
    <x v="1"/>
    <x v="0"/>
  </r>
  <r>
    <d v="2025-10-01T00:00:00"/>
    <n v="6000009794"/>
    <s v="SCN-ISND-XSL-02"/>
    <s v="SLD2507E"/>
    <n v="2304000378"/>
    <x v="2"/>
    <x v="0"/>
    <x v="1"/>
    <n v="1298.75"/>
    <n v="1298.75"/>
    <d v="2025-12-14T00:00:00"/>
    <d v="2025-10-14T00:00:00"/>
    <x v="1"/>
    <x v="1"/>
    <x v="0"/>
  </r>
  <r>
    <d v="2025-10-01T00:00:00"/>
    <n v="6000009790"/>
    <s v="SCN-ISND-XSL-10"/>
    <s v="SLD2507Q"/>
    <n v="2304000383"/>
    <x v="2"/>
    <x v="0"/>
    <x v="1"/>
    <n v="1298.75"/>
    <n v="1298.75"/>
    <d v="2025-12-14T00:00:00"/>
    <d v="2025-10-20T00:00:00"/>
    <x v="1"/>
    <x v="1"/>
    <x v="0"/>
  </r>
  <r>
    <d v="2025-10-01T00:00:00"/>
    <n v="6000009910"/>
    <s v="SCN-ISND-XSL-05-1"/>
    <s v="SLD2507H"/>
    <n v="2304000379"/>
    <x v="2"/>
    <x v="0"/>
    <x v="1"/>
    <n v="1298.75"/>
    <n v="1298.75"/>
    <d v="2025-12-14T00:00:00"/>
    <d v="2025-10-20T00:00:00"/>
    <x v="1"/>
    <x v="1"/>
    <x v="0"/>
  </r>
  <r>
    <d v="2025-10-01T00:00:00"/>
    <n v="6000009911"/>
    <s v="SCN-ISND-XSL-05-2"/>
    <s v="SLD2507I"/>
    <n v="2304000380"/>
    <x v="2"/>
    <x v="0"/>
    <x v="1"/>
    <n v="1298.75"/>
    <n v="1298.75"/>
    <d v="2025-12-14T00:00:00"/>
    <d v="2025-10-20T00:00:00"/>
    <x v="1"/>
    <x v="1"/>
    <x v="0"/>
  </r>
  <r>
    <d v="2025-10-01T00:00:00"/>
    <n v="6000009791"/>
    <s v="SCN-ISND-XSL-05-3"/>
    <s v="SLD2507J"/>
    <n v="2304000381"/>
    <x v="2"/>
    <x v="0"/>
    <x v="1"/>
    <n v="1298.75"/>
    <n v="1298.75"/>
    <d v="2025-12-14T00:00:00"/>
    <d v="2025-10-20T00:00:00"/>
    <x v="1"/>
    <x v="1"/>
    <x v="0"/>
  </r>
  <r>
    <d v="2025-10-01T00:00:00"/>
    <n v="6000009792"/>
    <s v="SCN-ISND-XSL-05-4"/>
    <s v="SLD2507K"/>
    <n v="2304000382"/>
    <x v="2"/>
    <x v="0"/>
    <x v="1"/>
    <n v="1298.75"/>
    <n v="1298.75"/>
    <d v="2025-12-14T00:00:00"/>
    <d v="2025-10-20T00:00:00"/>
    <x v="1"/>
    <x v="1"/>
    <x v="0"/>
  </r>
  <r>
    <d v="2025-10-01T00:00:00"/>
    <n v="6000009780"/>
    <s v="SCN-ISND-0281S-FQ"/>
    <s v="ONEYTASPYC785800"/>
    <n v="2304000393"/>
    <x v="0"/>
    <x v="0"/>
    <x v="1"/>
    <n v="4068.63"/>
    <n v="4068.63"/>
    <d v="2025-12-14T00:00:00"/>
    <d v="2025-10-20T00:00:00"/>
    <x v="1"/>
    <x v="1"/>
    <x v="0"/>
  </r>
  <r>
    <d v="2025-10-01T00:00:00"/>
    <n v="6000009781"/>
    <s v="SCN-ISND-0282S-FQ"/>
    <s v="ONEYTA5PYC872500"/>
    <n v="2204002335"/>
    <x v="0"/>
    <x v="0"/>
    <x v="1"/>
    <n v="3668.38"/>
    <n v="3668.38"/>
    <d v="2025-12-14T00:00:00"/>
    <d v="2025-10-20T00:00:00"/>
    <x v="1"/>
    <x v="1"/>
    <x v="0"/>
  </r>
  <r>
    <d v="2025-10-01T00:00:00"/>
    <n v="6000009782"/>
    <s v="SCN-ISND-0286S-CQ"/>
    <s v="MEDUOV113925"/>
    <n v="2204002334"/>
    <x v="0"/>
    <x v="0"/>
    <x v="1"/>
    <n v="4116.5"/>
    <n v="4116.5"/>
    <d v="2025-12-14T00:00:00"/>
    <d v="2025-10-20T00:00:00"/>
    <x v="1"/>
    <x v="1"/>
    <x v="0"/>
  </r>
  <r>
    <d v="2025-10-01T00:00:00"/>
    <n v="6000009783"/>
    <s v="SCN-ISND-0341A-FQ"/>
    <s v="125-13602271"/>
    <n v="2204002338"/>
    <x v="1"/>
    <x v="0"/>
    <x v="1"/>
    <n v="3949.25"/>
    <n v="3949.25"/>
    <d v="2025-12-14T00:00:00"/>
    <d v="2025-10-20T00:00:00"/>
    <x v="1"/>
    <x v="1"/>
    <x v="0"/>
  </r>
  <r>
    <d v="2025-10-01T00:00:00"/>
    <n v="6000009654"/>
    <s v="SCN-ISND-0292A-FQ-01"/>
    <s v="172-00219063"/>
    <n v="2204002232"/>
    <x v="1"/>
    <x v="0"/>
    <x v="1"/>
    <n v="32800"/>
    <n v="32800"/>
    <d v="2025-12-14T00:00:00"/>
    <d v="2025-10-20T00:00:00"/>
    <x v="1"/>
    <x v="1"/>
    <x v="0"/>
  </r>
  <r>
    <d v="2025-10-01T00:00:00"/>
    <n v="6000009966"/>
    <s v="SCN-ISND-WL-SP-02-CQ"/>
    <s v="2530QDHD003"/>
    <n v="2204002220"/>
    <x v="0"/>
    <x v="0"/>
    <x v="1"/>
    <n v="61807.28"/>
    <n v="61807.28"/>
    <d v="2025-12-14T00:00:00"/>
    <d v="2025-10-21T00:00:00"/>
    <x v="1"/>
    <x v="1"/>
    <x v="0"/>
  </r>
  <r>
    <d v="2025-10-01T00:00:00"/>
    <n v="6000009917"/>
    <s v="SCN-ISND-WL-SP-01-FQ"/>
    <s v="235-86950592"/>
    <n v="2204002252"/>
    <x v="1"/>
    <x v="0"/>
    <x v="1"/>
    <n v="1667.74"/>
    <n v="1667.74"/>
    <d v="2025-12-14T00:00:00"/>
    <d v="2025-10-21T00:00:00"/>
    <x v="1"/>
    <x v="1"/>
    <x v="0"/>
  </r>
  <r>
    <d v="2025-10-01T00:00:00"/>
    <n v="6000009926"/>
    <s v="SCN-ISND-WL-SP-04_FQ"/>
    <s v="884002985387/_x000a_884003605220/_x000a_884058709100"/>
    <n v="2510001612"/>
    <x v="1"/>
    <x v="0"/>
    <x v="1"/>
    <n v="322.89"/>
    <n v="322.89"/>
    <d v="2025-12-14T00:00:00"/>
    <d v="2025-10-21T00:00:00"/>
    <x v="1"/>
    <x v="1"/>
    <x v="0"/>
  </r>
  <r>
    <d v="2025-10-01T00:00:00"/>
    <n v="6000009964"/>
    <s v="SCN-ISND-WL-SP-06A-CQ"/>
    <s v="235-86949446"/>
    <n v="2204002314"/>
    <x v="1"/>
    <x v="0"/>
    <x v="1"/>
    <n v="1339.9"/>
    <n v="1339.9"/>
    <d v="2025-12-14T00:00:00"/>
    <d v="2025-10-21T00:00:00"/>
    <x v="1"/>
    <x v="1"/>
    <x v="0"/>
  </r>
  <r>
    <d v="2025-10-01T00:00:00"/>
    <n v="6000009942"/>
    <s v="SCN-ISND-WL-SP-05_FQ"/>
    <n v="6991323220"/>
    <n v="2510001567"/>
    <x v="1"/>
    <x v="0"/>
    <x v="1"/>
    <n v="410"/>
    <n v="410"/>
    <d v="2025-12-14T00:00:00"/>
    <d v="2025-10-21T00:00:00"/>
    <x v="1"/>
    <x v="1"/>
    <x v="0"/>
  </r>
  <r>
    <d v="2025-10-01T00:00:00"/>
    <n v="6000009761"/>
    <s v="SCN-ISND-DB2"/>
    <s v="DB220250623"/>
    <n v="2304000359"/>
    <x v="2"/>
    <x v="0"/>
    <x v="1"/>
    <n v="1298.75"/>
    <n v="1298.75"/>
    <d v="2025-12-14T00:00:00"/>
    <d v="2025-10-21T00:00:00"/>
    <x v="1"/>
    <x v="1"/>
    <x v="0"/>
  </r>
  <r>
    <d v="2025-10-01T00:00:00"/>
    <n v="6000009788"/>
    <s v="SCN-ISND-XSL1"/>
    <s v="XINSILU20250803"/>
    <n v="2304000390"/>
    <x v="2"/>
    <x v="0"/>
    <x v="1"/>
    <n v="1298.75"/>
    <n v="1298.75"/>
    <d v="2025-12-14T00:00:00"/>
    <d v="2025-10-21T00:00:00"/>
    <x v="1"/>
    <x v="1"/>
    <x v="0"/>
  </r>
  <r>
    <d v="2025-10-01T00:00:00"/>
    <n v="6000009960"/>
    <s v="SCN-ISND-XSL-07"/>
    <s v="SLD2507P"/>
    <n v="2304000361"/>
    <x v="2"/>
    <x v="0"/>
    <x v="1"/>
    <n v="525"/>
    <n v="525"/>
    <d v="2025-12-14T00:00:00"/>
    <d v="2025-10-21T00:00:00"/>
    <x v="1"/>
    <x v="1"/>
    <x v="0"/>
  </r>
  <r>
    <d v="2025-10-01T00:00:00"/>
    <n v="6000009961"/>
    <s v="SCN-ISND-XSL-11"/>
    <s v="SLD2507R"/>
    <n v="2304000363"/>
    <x v="2"/>
    <x v="0"/>
    <x v="1"/>
    <n v="525"/>
    <n v="525"/>
    <d v="2025-12-14T00:00:00"/>
    <d v="2025-10-21T00:00:00"/>
    <x v="1"/>
    <x v="1"/>
    <x v="0"/>
  </r>
  <r>
    <d v="2025-10-01T00:00:00"/>
    <n v="6000009962"/>
    <s v="SCN-ISND-XSL-13"/>
    <s v="SLD2507S"/>
    <n v="2304000362"/>
    <x v="2"/>
    <x v="0"/>
    <x v="1"/>
    <n v="525"/>
    <n v="525"/>
    <d v="2025-12-14T00:00:00"/>
    <d v="2025-10-21T00:00:00"/>
    <x v="1"/>
    <x v="1"/>
    <x v="0"/>
  </r>
  <r>
    <d v="2025-10-01T00:00:00"/>
    <n v="6000009785"/>
    <s v="SCN-ISND-XSL-06-1"/>
    <s v="SLD2507L"/>
    <n v="2304000357"/>
    <x v="2"/>
    <x v="0"/>
    <x v="1"/>
    <n v="525"/>
    <n v="525"/>
    <d v="2025-12-14T00:00:00"/>
    <d v="2025-10-21T00:00:00"/>
    <x v="1"/>
    <x v="1"/>
    <x v="0"/>
  </r>
  <r>
    <d v="2025-10-01T00:00:00"/>
    <n v="6000009787"/>
    <s v="SCN-ISND-XSL-06-2"/>
    <s v="SLD2507M"/>
    <n v="2304000356"/>
    <x v="2"/>
    <x v="0"/>
    <x v="1"/>
    <n v="525"/>
    <n v="525"/>
    <d v="2025-12-14T00:00:00"/>
    <d v="2025-10-21T00:00:00"/>
    <x v="1"/>
    <x v="1"/>
    <x v="0"/>
  </r>
  <r>
    <d v="2025-10-01T00:00:00"/>
    <n v="6000009959"/>
    <s v="SCN-ISND-XSL-06-3"/>
    <s v="SLD2507N"/>
    <n v="2304000369"/>
    <x v="2"/>
    <x v="0"/>
    <x v="1"/>
    <n v="525"/>
    <n v="525"/>
    <d v="2025-12-14T00:00:00"/>
    <d v="2025-10-21T00:00:00"/>
    <x v="1"/>
    <x v="1"/>
    <x v="0"/>
  </r>
  <r>
    <d v="2025-10-01T00:00:00"/>
    <n v="6000009784"/>
    <s v="SCN-ISND-XSL-03"/>
    <s v="SLD2507F"/>
    <n v="2304000355"/>
    <x v="2"/>
    <x v="0"/>
    <x v="1"/>
    <n v="525"/>
    <n v="525"/>
    <d v="2025-12-14T00:00:00"/>
    <d v="2025-10-21T00:00:00"/>
    <x v="1"/>
    <x v="1"/>
    <x v="0"/>
  </r>
  <r>
    <d v="2025-10-01T00:00:00"/>
    <n v="6000009786"/>
    <s v="SCN-ISND-XSL-04"/>
    <s v="SLD2507G"/>
    <n v="2304000354"/>
    <x v="2"/>
    <x v="0"/>
    <x v="1"/>
    <n v="525"/>
    <n v="525"/>
    <d v="2025-12-14T00:00:00"/>
    <d v="2025-10-21T00:00:00"/>
    <x v="1"/>
    <x v="1"/>
    <x v="0"/>
  </r>
  <r>
    <d v="2025-10-01T00:00:00"/>
    <n v="6000009978"/>
    <s v="SCN-RUYA 09-0029S-CQ-01"/>
    <s v="CR002"/>
    <n v="2304000323"/>
    <x v="2"/>
    <x v="1"/>
    <x v="1"/>
    <n v="70917.613200000007"/>
    <n v="70917.613200000007"/>
    <d v="2025-12-10T00:00:00"/>
    <d v="2025-10-29T00:00:00"/>
    <x v="1"/>
    <x v="1"/>
    <x v="0"/>
  </r>
  <r>
    <d v="2025-10-01T00:00:00"/>
    <n v="6000009979"/>
    <s v="SCN-RUYA 09-0031S-FQ"/>
    <s v="CR002"/>
    <n v="2304000310"/>
    <x v="2"/>
    <x v="1"/>
    <x v="1"/>
    <n v="39207.769999999997"/>
    <n v="39207.769999999997"/>
    <d v="2025-12-10T00:00:00"/>
    <d v="2025-10-29T00:00:00"/>
    <x v="1"/>
    <x v="1"/>
    <x v="0"/>
  </r>
  <r>
    <d v="2025-10-01T00:00:00"/>
    <n v="6000009925"/>
    <s v="SCN-RUYA 09-0024S-CQ"/>
    <s v="MEDUJT964890"/>
    <n v="2204002231"/>
    <x v="0"/>
    <x v="1"/>
    <x v="1"/>
    <n v="7819.63"/>
    <n v="7819.63"/>
    <d v="2025-12-10T00:00:00"/>
    <d v="2025-10-29T00:00:00"/>
    <x v="1"/>
    <x v="1"/>
    <x v="0"/>
  </r>
  <r>
    <d v="2025-10-01T00:00:00"/>
    <n v="6000009927"/>
    <s v="SCN-RUYA 09-0032S-CQ"/>
    <s v="HDMUSHAA40282000"/>
    <n v="2204002329"/>
    <x v="0"/>
    <x v="1"/>
    <x v="1"/>
    <n v="22987.15"/>
    <n v="22987.15"/>
    <d v="2025-12-10T00:00:00"/>
    <d v="2025-10-29T00:00:00"/>
    <x v="1"/>
    <x v="1"/>
    <x v="0"/>
  </r>
  <r>
    <d v="2025-10-01T00:00:00"/>
    <n v="22123916"/>
    <s v="COOEC-ISND5-2_OCT25"/>
    <s v="T98885"/>
    <n v="22063107"/>
    <x v="3"/>
    <x v="0"/>
    <x v="2"/>
    <n v="153216"/>
    <n v="153216"/>
    <d v="2026-04-01T00:00:00"/>
    <d v="2026-02-11T00:00:00"/>
    <x v="1"/>
    <x v="1"/>
    <x v="0"/>
  </r>
  <r>
    <d v="2025-10-01T00:00:00"/>
    <n v="22123914"/>
    <s v="COOEC-RUYA 09_OCT25"/>
    <s v="T98884"/>
    <n v="22063106"/>
    <x v="3"/>
    <x v="1"/>
    <x v="2"/>
    <n v="96095"/>
    <n v="96095"/>
    <d v="2026-04-01T00:00:00"/>
    <d v="2026-02-12T00:00:00"/>
    <x v="1"/>
    <x v="1"/>
    <x v="0"/>
  </r>
  <r>
    <d v="2025-10-01T00:00:00"/>
    <n v="22129581"/>
    <s v="COOEC-ISND5-2_OCT25"/>
    <s v="T104724"/>
    <n v="22064530"/>
    <x v="8"/>
    <x v="0"/>
    <x v="2"/>
    <n v="96"/>
    <n v="96"/>
    <d v="2026-06-09T00:00:00"/>
    <d v="2026-05-07T00:00:00"/>
    <x v="1"/>
    <x v="1"/>
    <x v="0"/>
  </r>
  <r>
    <d v="2025-10-01T00:00:00"/>
    <n v="22125747"/>
    <s v="COOEC-ISND5-2_OCT25"/>
    <s v="T100978"/>
    <n v="22063107"/>
    <x v="4"/>
    <x v="0"/>
    <x v="2"/>
    <n v="150493.5"/>
    <n v="150493.5"/>
    <d v="2026-04-26T00:00:00"/>
    <d v="2026-02-27T00:00:00"/>
    <x v="1"/>
    <x v="1"/>
    <x v="0"/>
  </r>
  <r>
    <d v="2025-10-01T00:00:00"/>
    <n v="22125746"/>
    <s v="COOEC-RUYA 09_OCT25"/>
    <s v="T100979"/>
    <n v="22063106"/>
    <x v="4"/>
    <x v="1"/>
    <x v="2"/>
    <n v="8064.25"/>
    <n v="8064.25"/>
    <d v="2026-04-26T00:00:00"/>
    <d v="2026-02-27T00:00:00"/>
    <x v="1"/>
    <x v="1"/>
    <x v="0"/>
  </r>
  <r>
    <d v="2025-11-01T00:00:00"/>
    <n v="6000009988"/>
    <s v="SCN-ISND HYSY285-02"/>
    <s v="EB72509170992"/>
    <n v="2304000447"/>
    <x v="2"/>
    <x v="0"/>
    <x v="0"/>
    <n v="11230"/>
    <n v="11230"/>
    <d v="2025-11-16T00:00:00"/>
    <d v="2025-11-03T00:00:00"/>
    <x v="2"/>
    <x v="1"/>
    <x v="1"/>
  </r>
  <r>
    <d v="2025-11-01T00:00:00"/>
    <n v="6000009990"/>
    <s v="SCN-ISND HYSY285-01"/>
    <s v="EB72509170995"/>
    <n v="2304000446"/>
    <x v="2"/>
    <x v="0"/>
    <x v="0"/>
    <n v="52540"/>
    <n v="52540"/>
    <d v="2025-11-16T00:00:00"/>
    <d v="2025-11-03T00:00:00"/>
    <x v="2"/>
    <x v="1"/>
    <x v="1"/>
  </r>
  <r>
    <d v="2025-11-01T00:00:00"/>
    <n v="6000010078"/>
    <s v="SCN-ISND-0371A-CQ"/>
    <s v="157-00740191"/>
    <n v="2204002591"/>
    <x v="1"/>
    <x v="0"/>
    <x v="0"/>
    <n v="3525"/>
    <n v="3525"/>
    <d v="2025-11-16T00:00:00"/>
    <d v="2025-11-03T00:00:00"/>
    <x v="2"/>
    <x v="1"/>
    <x v="1"/>
  </r>
  <r>
    <d v="2025-11-01T00:00:00"/>
    <n v="6000010079"/>
    <s v="SCN-ISND-0365A-FQ"/>
    <s v="235-31428025"/>
    <n v="2204002611"/>
    <x v="1"/>
    <x v="0"/>
    <x v="0"/>
    <n v="49898"/>
    <n v="49898"/>
    <d v="2025-11-16T00:00:00"/>
    <d v="2025-11-03T00:00:00"/>
    <x v="2"/>
    <x v="1"/>
    <x v="1"/>
  </r>
  <r>
    <d v="2025-11-01T00:00:00"/>
    <n v="6000010083"/>
    <s v="SCN-ISND-0363S-FQ"/>
    <s v="ECGEN01581084"/>
    <n v="2304000465"/>
    <x v="0"/>
    <x v="0"/>
    <x v="0"/>
    <n v="2267"/>
    <n v="2267"/>
    <d v="2025-11-16T00:00:00"/>
    <d v="2025-11-03T00:00:00"/>
    <x v="2"/>
    <x v="1"/>
    <x v="1"/>
  </r>
  <r>
    <d v="2025-11-01T00:00:00"/>
    <n v="6000009989"/>
    <s v="SCN-RUYA-HYSY285-02"/>
    <s v="HYSY285202509001"/>
    <n v="2304000445"/>
    <x v="2"/>
    <x v="1"/>
    <x v="0"/>
    <n v="13299"/>
    <n v="13299"/>
    <d v="2025-11-18T00:00:00"/>
    <d v="2025-11-03T00:00:00"/>
    <x v="2"/>
    <x v="1"/>
    <x v="1"/>
  </r>
  <r>
    <d v="2025-11-01T00:00:00"/>
    <n v="6000010080"/>
    <s v="SCN-RUYA 09-0040A-CQ"/>
    <s v="157-00726213"/>
    <n v="2204002605"/>
    <x v="2"/>
    <x v="1"/>
    <x v="0"/>
    <n v="2151"/>
    <n v="2151"/>
    <d v="2025-11-18T00:00:00"/>
    <d v="2025-11-03T00:00:00"/>
    <x v="2"/>
    <x v="1"/>
    <x v="1"/>
  </r>
  <r>
    <d v="2025-11-01T00:00:00"/>
    <n v="6000010201"/>
    <s v="SCN-ISND-WL-SP-09A-CQ"/>
    <n v="3890192202"/>
    <n v="2510001672"/>
    <x v="1"/>
    <x v="0"/>
    <x v="0"/>
    <n v="900"/>
    <n v="900"/>
    <d v="2025-12-04T00:00:00"/>
    <d v="2025-11-16T00:00:00"/>
    <x v="2"/>
    <x v="1"/>
    <x v="1"/>
  </r>
  <r>
    <d v="2025-11-01T00:00:00"/>
    <n v="6000010199"/>
    <s v="SCN-ISND-WL-SP-21A-CQ"/>
    <s v="1Z4W260E0423482924"/>
    <n v="2510001680"/>
    <x v="1"/>
    <x v="0"/>
    <x v="0"/>
    <n v="357"/>
    <n v="357"/>
    <d v="2025-12-04T00:00:00"/>
    <d v="2025-11-16T00:00:00"/>
    <x v="2"/>
    <x v="1"/>
    <x v="1"/>
  </r>
  <r>
    <d v="2025-11-01T00:00:00"/>
    <n v="6000010200"/>
    <s v="SCN-ISND-WL-SP-17A-FQ"/>
    <s v="885346960722"/>
    <n v="2510001679"/>
    <x v="1"/>
    <x v="0"/>
    <x v="0"/>
    <n v="900"/>
    <n v="900"/>
    <d v="2025-12-04T00:00:00"/>
    <d v="2025-11-16T00:00:00"/>
    <x v="2"/>
    <x v="1"/>
    <x v="1"/>
  </r>
  <r>
    <d v="2025-11-01T00:00:00"/>
    <n v="6000010203"/>
    <s v="SCN-ISND-WL-SP-16A-CQ"/>
    <s v="885495728390"/>
    <n v="2510001690"/>
    <x v="1"/>
    <x v="0"/>
    <x v="0"/>
    <n v="1032"/>
    <n v="1032"/>
    <d v="2025-12-04T00:00:00"/>
    <d v="2025-11-16T00:00:00"/>
    <x v="2"/>
    <x v="1"/>
    <x v="1"/>
  </r>
  <r>
    <d v="2025-11-01T00:00:00"/>
    <n v="6000010159"/>
    <s v="SCN-ISND-0375A-CQ"/>
    <s v="157-42240446"/>
    <n v="2204002626"/>
    <x v="1"/>
    <x v="0"/>
    <x v="0"/>
    <n v="1958"/>
    <n v="1958"/>
    <d v="2025-12-04T00:00:00"/>
    <d v="2025-11-16T00:00:00"/>
    <x v="2"/>
    <x v="1"/>
    <x v="1"/>
  </r>
  <r>
    <d v="2025-11-01T00:00:00"/>
    <n v="6000010160"/>
    <s v="SCN-ISND-0356A-FQ"/>
    <s v="235-83627143"/>
    <n v="2204002610"/>
    <x v="1"/>
    <x v="0"/>
    <x v="0"/>
    <n v="7367"/>
    <n v="7367"/>
    <d v="2025-12-04T00:00:00"/>
    <d v="2025-11-16T00:00:00"/>
    <x v="2"/>
    <x v="1"/>
    <x v="1"/>
  </r>
  <r>
    <d v="2025-11-01T00:00:00"/>
    <n v="6000010202"/>
    <s v="SCN-ISND-0366A-FQ"/>
    <s v="157-09994633"/>
    <n v="2204002616"/>
    <x v="1"/>
    <x v="0"/>
    <x v="0"/>
    <n v="48863"/>
    <n v="48863"/>
    <d v="2025-12-04T00:00:00"/>
    <d v="2025-11-16T00:00:00"/>
    <x v="2"/>
    <x v="1"/>
    <x v="1"/>
  </r>
  <r>
    <d v="2025-11-01T00:00:00"/>
    <n v="6000010204"/>
    <s v="SCN-ISND-0377A-FQ"/>
    <s v="172-02021832"/>
    <n v="2204002676"/>
    <x v="1"/>
    <x v="0"/>
    <x v="0"/>
    <n v="100193"/>
    <n v="100193"/>
    <d v="2025-12-04T00:00:00"/>
    <d v="2025-11-16T00:00:00"/>
    <x v="2"/>
    <x v="1"/>
    <x v="1"/>
  </r>
  <r>
    <d v="2025-11-01T00:00:00"/>
    <n v="6000010164"/>
    <s v="SCN-RUYA 09-0038S-CQ"/>
    <s v="TSNA47935600"/>
    <n v="2204002629"/>
    <x v="0"/>
    <x v="1"/>
    <x v="0"/>
    <n v="156809"/>
    <n v="156809"/>
    <d v="2025-11-27T00:00:00"/>
    <d v="2025-11-16T00:00:00"/>
    <x v="2"/>
    <x v="1"/>
    <x v="1"/>
  </r>
  <r>
    <d v="2025-11-01T00:00:00"/>
    <n v="6000010161"/>
    <s v="SCN-RUYA 09-0042A-CQ"/>
    <s v="157-06939435"/>
    <n v="2204002677"/>
    <x v="1"/>
    <x v="1"/>
    <x v="0"/>
    <n v="1400"/>
    <n v="1400"/>
    <d v="2025-11-27T00:00:00"/>
    <d v="2025-11-16T00:00:00"/>
    <x v="2"/>
    <x v="1"/>
    <x v="1"/>
  </r>
  <r>
    <d v="2025-11-01T00:00:00"/>
    <n v="6000010057"/>
    <s v="SCN-ISND-0334A-CQ-02"/>
    <s v="157-00737914"/>
    <n v="2204002370"/>
    <x v="1"/>
    <x v="0"/>
    <x v="1"/>
    <n v="1714.07"/>
    <n v="1714.07"/>
    <d v="2025-12-16T00:00:00"/>
    <d v="2025-11-13T00:00:00"/>
    <x v="1"/>
    <x v="1"/>
    <x v="1"/>
  </r>
  <r>
    <d v="2025-11-01T00:00:00"/>
    <n v="6000010059"/>
    <s v="SCN-ISND-0333A-CQ-01"/>
    <s v="157-09467835"/>
    <n v="2204002377"/>
    <x v="1"/>
    <x v="0"/>
    <x v="1"/>
    <n v="7311.1"/>
    <n v="7311.1"/>
    <d v="2025-12-16T00:00:00"/>
    <d v="2025-11-13T00:00:00"/>
    <x v="1"/>
    <x v="1"/>
    <x v="1"/>
  </r>
  <r>
    <d v="2025-11-01T00:00:00"/>
    <n v="6000010060"/>
    <s v="SCN-ISND-0333A-CQ-02"/>
    <s v="157-09467846"/>
    <n v="2204002382"/>
    <x v="1"/>
    <x v="0"/>
    <x v="1"/>
    <n v="3724.5"/>
    <n v="3724.5"/>
    <d v="2025-12-16T00:00:00"/>
    <d v="2025-11-13T00:00:00"/>
    <x v="1"/>
    <x v="1"/>
    <x v="1"/>
  </r>
  <r>
    <d v="2025-11-01T00:00:00"/>
    <n v="6000010061"/>
    <s v="SCN-ISND-0333A-CQ-03"/>
    <s v="157-09467850"/>
    <n v="2204002383"/>
    <x v="1"/>
    <x v="0"/>
    <x v="1"/>
    <n v="1765.63"/>
    <n v="1765.63"/>
    <d v="2025-12-16T00:00:00"/>
    <d v="2025-11-13T00:00:00"/>
    <x v="1"/>
    <x v="1"/>
    <x v="1"/>
  </r>
  <r>
    <d v="2025-11-01T00:00:00"/>
    <n v="6000010099"/>
    <s v="SCN-ISND-0334A-CQ-01"/>
    <s v="157-00737903"/>
    <n v="2204002448"/>
    <x v="1"/>
    <x v="0"/>
    <x v="1"/>
    <n v="1520.58"/>
    <n v="1520.58"/>
    <d v="2025-12-16T00:00:00"/>
    <d v="2025-11-13T00:00:00"/>
    <x v="1"/>
    <x v="1"/>
    <x v="1"/>
  </r>
  <r>
    <d v="2025-11-01T00:00:00"/>
    <n v="6000010058"/>
    <s v="SCN-ISND-0337A-CQ"/>
    <s v="157-09142206"/>
    <n v="2204002371"/>
    <x v="1"/>
    <x v="0"/>
    <x v="1"/>
    <n v="3167.37"/>
    <n v="3167.37"/>
    <d v="2025-12-16T00:00:00"/>
    <d v="2025-11-13T00:00:00"/>
    <x v="1"/>
    <x v="1"/>
    <x v="1"/>
  </r>
  <r>
    <d v="2025-11-01T00:00:00"/>
    <n v="6000010063"/>
    <s v="SCN-ISND-0340A-CQ-01"/>
    <s v="157-09466111"/>
    <n v="2204002376"/>
    <x v="1"/>
    <x v="0"/>
    <x v="1"/>
    <n v="6759.21"/>
    <n v="6759.21"/>
    <d v="2025-12-16T00:00:00"/>
    <d v="2025-11-13T00:00:00"/>
    <x v="1"/>
    <x v="1"/>
    <x v="1"/>
  </r>
  <r>
    <d v="2025-11-01T00:00:00"/>
    <n v="6000010064"/>
    <s v="SCN-ISND-0340A-CQ-03"/>
    <s v="157-09466391"/>
    <n v="2204002397"/>
    <x v="1"/>
    <x v="0"/>
    <x v="1"/>
    <n v="3562.05"/>
    <n v="3562.05"/>
    <d v="2025-12-16T00:00:00"/>
    <d v="2025-11-13T00:00:00"/>
    <x v="1"/>
    <x v="1"/>
    <x v="1"/>
  </r>
  <r>
    <d v="2025-11-01T00:00:00"/>
    <n v="6000010065"/>
    <s v="SCN-ISND-0340A-CQ-02"/>
    <s v="157-09466122"/>
    <n v="2204002365"/>
    <x v="1"/>
    <x v="0"/>
    <x v="1"/>
    <n v="4474.7800000000007"/>
    <n v="4474.7800000000007"/>
    <d v="2025-12-16T00:00:00"/>
    <d v="2025-11-13T00:00:00"/>
    <x v="1"/>
    <x v="1"/>
    <x v="1"/>
  </r>
  <r>
    <d v="2025-11-01T00:00:00"/>
    <n v="6000010100"/>
    <s v="SCN-ISND-0340A-CQ-04"/>
    <s v="157-09466402"/>
    <n v="2204002409"/>
    <x v="1"/>
    <x v="0"/>
    <x v="1"/>
    <n v="17171.45"/>
    <n v="17171.45"/>
    <d v="2025-12-16T00:00:00"/>
    <d v="2025-11-13T00:00:00"/>
    <x v="1"/>
    <x v="1"/>
    <x v="1"/>
  </r>
  <r>
    <d v="2025-11-01T00:00:00"/>
    <n v="6000010088"/>
    <s v="SCN-ISND-0247S-FQ"/>
    <s v="EGLV095500068507"/>
    <n v="2204002372"/>
    <x v="0"/>
    <x v="0"/>
    <x v="1"/>
    <n v="8447.91"/>
    <n v="8447.91"/>
    <d v="2025-12-16T00:00:00"/>
    <d v="2025-11-13T00:00:00"/>
    <x v="1"/>
    <x v="1"/>
    <x v="1"/>
  </r>
  <r>
    <d v="2025-11-01T00:00:00"/>
    <n v="6000010093"/>
    <s v="SCN-ISND-0316S-FQ"/>
    <s v="2526CHE00317"/>
    <n v="2204002408"/>
    <x v="0"/>
    <x v="0"/>
    <x v="1"/>
    <n v="20789.510000000002"/>
    <n v="20789.510000000002"/>
    <d v="2025-12-16T00:00:00"/>
    <d v="2025-11-13T00:00:00"/>
    <x v="1"/>
    <x v="1"/>
    <x v="1"/>
  </r>
  <r>
    <d v="2025-11-01T00:00:00"/>
    <n v="6000010094"/>
    <s v="SCN-ISND-0274S-CQ-01"/>
    <s v="HDMUSHAZZVG55700"/>
    <n v="2204002396"/>
    <x v="0"/>
    <x v="0"/>
    <x v="1"/>
    <n v="8840.5"/>
    <n v="8840.5"/>
    <d v="2025-12-16T00:00:00"/>
    <d v="2025-11-13T00:00:00"/>
    <x v="1"/>
    <x v="1"/>
    <x v="1"/>
  </r>
  <r>
    <d v="2025-11-01T00:00:00"/>
    <n v="6000010095"/>
    <s v="SCN-ISND-0299S-CQ"/>
    <s v="ONEYTA5PYJ121400"/>
    <n v="2204002398"/>
    <x v="0"/>
    <x v="0"/>
    <x v="1"/>
    <n v="3584.88"/>
    <n v="3584.88"/>
    <d v="2025-12-16T00:00:00"/>
    <d v="2025-11-13T00:00:00"/>
    <x v="1"/>
    <x v="1"/>
    <x v="1"/>
  </r>
  <r>
    <d v="2025-11-01T00:00:00"/>
    <n v="6000010096"/>
    <s v="SCN-ISND-0276S-FQ"/>
    <s v="EGLV095500068485"/>
    <n v="2204002380"/>
    <x v="0"/>
    <x v="0"/>
    <x v="1"/>
    <n v="5820.73"/>
    <n v="5820.73"/>
    <d v="2025-12-16T00:00:00"/>
    <d v="2025-11-13T00:00:00"/>
    <x v="1"/>
    <x v="1"/>
    <x v="1"/>
  </r>
  <r>
    <d v="2025-11-01T00:00:00"/>
    <n v="6000010098"/>
    <s v="SCN-RUYA-HYSY201-01-RE"/>
    <s v="EGLV300590002678"/>
    <n v="2204002420"/>
    <x v="9"/>
    <x v="1"/>
    <x v="1"/>
    <n v="3959.74"/>
    <n v="3959.74"/>
    <d v="2025-12-16T00:00:00"/>
    <d v="2025-11-13T00:00:00"/>
    <x v="1"/>
    <x v="1"/>
    <x v="1"/>
  </r>
  <r>
    <d v="2025-11-01T00:00:00"/>
    <n v="6000010102"/>
    <s v="SCN-RUYA-HYSY201-02-RE"/>
    <s v="EGLV300590002686"/>
    <n v="2204002421"/>
    <x v="9"/>
    <x v="1"/>
    <x v="1"/>
    <n v="4333.8600000000006"/>
    <n v="4333.8600000000006"/>
    <d v="2025-12-16T00:00:00"/>
    <d v="2025-11-13T00:00:00"/>
    <x v="1"/>
    <x v="1"/>
    <x v="1"/>
  </r>
  <r>
    <d v="2025-11-01T00:00:00"/>
    <n v="6000010103"/>
    <s v="SCN-RUYA-HYSY201-03-RE"/>
    <s v="EGLV300590002694"/>
    <n v="2204002422"/>
    <x v="9"/>
    <x v="1"/>
    <x v="1"/>
    <n v="3718.8599999999997"/>
    <n v="3718.8599999999997"/>
    <d v="2025-12-16T00:00:00"/>
    <d v="2025-11-13T00:00:00"/>
    <x v="1"/>
    <x v="1"/>
    <x v="1"/>
  </r>
  <r>
    <d v="2025-11-01T00:00:00"/>
    <n v="6000010097"/>
    <s v="SCN-RUYA-HYSY201-04-RE"/>
    <s v="EGLV300590002708"/>
    <n v="2204002423"/>
    <x v="9"/>
    <x v="1"/>
    <x v="1"/>
    <n v="80962.95"/>
    <n v="80962.95"/>
    <d v="2025-12-16T00:00:00"/>
    <d v="2025-11-13T00:00:00"/>
    <x v="1"/>
    <x v="1"/>
    <x v="1"/>
  </r>
  <r>
    <d v="2025-11-01T00:00:00"/>
    <n v="6000010101"/>
    <s v="ISND-WCME-OSL05"/>
    <s v="NA"/>
    <n v="2204002385"/>
    <x v="2"/>
    <x v="0"/>
    <x v="1"/>
    <n v="5504.52"/>
    <n v="5504.52"/>
    <d v="2025-12-16T00:00:00"/>
    <d v="2025-11-13T00:00:00"/>
    <x v="1"/>
    <x v="1"/>
    <x v="1"/>
  </r>
  <r>
    <d v="2025-11-01T00:00:00"/>
    <n v="6000010086"/>
    <s v="SCN-ISND-0308S-CQ-01"/>
    <s v="SC21DURH1621"/>
    <n v="2304000431"/>
    <x v="0"/>
    <x v="0"/>
    <x v="1"/>
    <n v="2452.48"/>
    <n v="2452.48"/>
    <d v="2025-12-16T00:00:00"/>
    <d v="2025-11-13T00:00:00"/>
    <x v="1"/>
    <x v="1"/>
    <x v="1"/>
  </r>
  <r>
    <d v="2025-11-01T00:00:00"/>
    <n v="6000010087"/>
    <s v="SCN-ISND-0308S-CQ-02"/>
    <s v="SC21DURH1620"/>
    <n v="2304000432"/>
    <x v="0"/>
    <x v="0"/>
    <x v="1"/>
    <n v="9081.98"/>
    <n v="9081.98"/>
    <d v="2025-12-16T00:00:00"/>
    <d v="2025-11-13T00:00:00"/>
    <x v="1"/>
    <x v="1"/>
    <x v="1"/>
  </r>
  <r>
    <d v="2025-11-01T00:00:00"/>
    <n v="6000010089"/>
    <s v="SCN-ISND-0320S-FQ"/>
    <s v="CMRHMD015225A"/>
    <n v="2204002452"/>
    <x v="0"/>
    <x v="0"/>
    <x v="1"/>
    <n v="5983.53"/>
    <n v="5983.53"/>
    <d v="2025-12-16T00:00:00"/>
    <d v="2025-11-13T00:00:00"/>
    <x v="1"/>
    <x v="1"/>
    <x v="1"/>
  </r>
  <r>
    <d v="2025-11-01T00:00:00"/>
    <n v="6000010091"/>
    <s v="SCN-ISND-0280S-CQ"/>
    <s v="COSU6424952460"/>
    <n v="2204002447"/>
    <x v="0"/>
    <x v="0"/>
    <x v="1"/>
    <n v="3783.25"/>
    <n v="3783.25"/>
    <d v="2025-12-16T00:00:00"/>
    <d v="2025-11-13T00:00:00"/>
    <x v="1"/>
    <x v="1"/>
    <x v="1"/>
  </r>
  <r>
    <d v="2025-11-01T00:00:00"/>
    <n v="6000010092"/>
    <s v="SCN-ISND-0298S-CQ"/>
    <s v="COSU6425335990"/>
    <n v="2204002446"/>
    <x v="0"/>
    <x v="0"/>
    <x v="1"/>
    <n v="7776.75"/>
    <n v="7776.75"/>
    <d v="2025-12-16T00:00:00"/>
    <d v="2025-11-13T00:00:00"/>
    <x v="1"/>
    <x v="1"/>
    <x v="1"/>
  </r>
  <r>
    <d v="2025-11-01T00:00:00"/>
    <n v="6000010054"/>
    <s v="SCN-RUYA 09-0033S-CQ"/>
    <s v="HDMUTSNA80447700"/>
    <n v="2204002400"/>
    <x v="0"/>
    <x v="1"/>
    <x v="1"/>
    <n v="12399.63"/>
    <n v="12399.63"/>
    <d v="2025-12-15T00:00:00"/>
    <d v="2025-11-13T00:00:00"/>
    <x v="1"/>
    <x v="1"/>
    <x v="1"/>
  </r>
  <r>
    <d v="2025-11-01T00:00:00"/>
    <n v="6000010055"/>
    <s v="SCN-RUYA 09-0034S-CQ-02"/>
    <s v="MEDUOS694893"/>
    <n v="2204002359"/>
    <x v="0"/>
    <x v="1"/>
    <x v="1"/>
    <n v="13099"/>
    <n v="13099"/>
    <d v="2025-12-15T00:00:00"/>
    <d v="2025-11-13T00:00:00"/>
    <x v="1"/>
    <x v="1"/>
    <x v="1"/>
  </r>
  <r>
    <d v="2025-11-01T00:00:00"/>
    <n v="6000010056"/>
    <s v="SCN-RUYA 09-0037S-FQ"/>
    <s v="MAS/MUN11212/HMD/09/25"/>
    <n v="2204002402"/>
    <x v="2"/>
    <x v="1"/>
    <x v="1"/>
    <n v="26133.129999999997"/>
    <n v="26133.129999999997"/>
    <d v="2025-12-15T00:00:00"/>
    <d v="2025-11-13T00:00:00"/>
    <x v="1"/>
    <x v="1"/>
    <x v="1"/>
  </r>
  <r>
    <d v="2025-11-01T00:00:00"/>
    <n v="6000010205"/>
    <s v="SCN-RUYA 09-0043A-CQ-02"/>
    <s v="43508522A"/>
    <n v="2204002684"/>
    <x v="1"/>
    <x v="1"/>
    <x v="0"/>
    <n v="21408"/>
    <n v="21408"/>
    <d v="2025-12-09T00:00:00"/>
    <d v="2025-11-19T00:00:00"/>
    <x v="2"/>
    <x v="1"/>
    <x v="1"/>
  </r>
  <r>
    <d v="2025-11-01T00:00:00"/>
    <n v="6000010206"/>
    <s v="SCN-RUYA 09-0043A-CQ-01"/>
    <s v="43508522B"/>
    <n v="2204002684"/>
    <x v="1"/>
    <x v="1"/>
    <x v="0"/>
    <n v="5783"/>
    <n v="5783"/>
    <d v="2025-12-09T00:00:00"/>
    <d v="2025-11-19T00:00:00"/>
    <x v="2"/>
    <x v="1"/>
    <x v="1"/>
  </r>
  <r>
    <d v="2025-11-01T00:00:00"/>
    <n v="6000010207"/>
    <s v="SCN-ISND-WL-SP-12A-CQ"/>
    <s v="883707020758"/>
    <n v="2510001619"/>
    <x v="1"/>
    <x v="0"/>
    <x v="0"/>
    <n v="250"/>
    <n v="250"/>
    <d v="2025-12-09T00:00:00"/>
    <d v="2025-11-19T00:00:00"/>
    <x v="2"/>
    <x v="1"/>
    <x v="1"/>
  </r>
  <r>
    <d v="2025-11-01T00:00:00"/>
    <n v="6000010208"/>
    <s v="SCN-ISND-WL-SP-13A-CQ"/>
    <s v="884283533470"/>
    <n v="2510001631"/>
    <x v="1"/>
    <x v="0"/>
    <x v="0"/>
    <n v="4140"/>
    <n v="4140"/>
    <d v="2025-12-09T00:00:00"/>
    <d v="2025-11-19T00:00:00"/>
    <x v="2"/>
    <x v="1"/>
    <x v="1"/>
  </r>
  <r>
    <d v="2025-11-01T00:00:00"/>
    <n v="6000010209"/>
    <s v="SCN-ISND-WL-SP-14A-CQ"/>
    <s v="5411480141"/>
    <n v="2510001632"/>
    <x v="1"/>
    <x v="0"/>
    <x v="0"/>
    <n v="1037"/>
    <n v="1037"/>
    <d v="2025-12-09T00:00:00"/>
    <d v="2025-11-19T00:00:00"/>
    <x v="2"/>
    <x v="1"/>
    <x v="1"/>
  </r>
  <r>
    <d v="2025-11-01T00:00:00"/>
    <n v="6000010210"/>
    <s v="SCN-ISND-WL-SP-15A-CQ"/>
    <n v="9509443543"/>
    <n v="2510001633"/>
    <x v="1"/>
    <x v="0"/>
    <x v="0"/>
    <n v="259"/>
    <n v="259"/>
    <d v="2025-12-09T00:00:00"/>
    <d v="2025-11-19T00:00:00"/>
    <x v="2"/>
    <x v="1"/>
    <x v="1"/>
  </r>
  <r>
    <d v="2025-11-01T00:00:00"/>
    <n v="6000010211"/>
    <s v="SCN-ISND-WL-SP-11A-FQ"/>
    <s v="SHFC2507103"/>
    <n v="2204002574"/>
    <x v="1"/>
    <x v="0"/>
    <x v="0"/>
    <n v="1501"/>
    <n v="1501"/>
    <d v="2025-12-09T00:00:00"/>
    <d v="2025-11-19T00:00:00"/>
    <x v="2"/>
    <x v="1"/>
    <x v="1"/>
  </r>
  <r>
    <d v="2025-11-01T00:00:00"/>
    <n v="6000010212"/>
    <s v="SCN-ISND-WL-SP-19A-FQ"/>
    <s v="2518486353"/>
    <n v="2510001707"/>
    <x v="1"/>
    <x v="0"/>
    <x v="0"/>
    <n v="2776"/>
    <n v="2776"/>
    <d v="2025-12-14T00:00:00"/>
    <d v="2025-11-19T00:00:00"/>
    <x v="2"/>
    <x v="1"/>
    <x v="1"/>
  </r>
  <r>
    <d v="2025-11-01T00:00:00"/>
    <n v="6000010213"/>
    <s v="SCN-ISND-0382A-CQ-02"/>
    <s v="784-68537884"/>
    <n v="2204002701"/>
    <x v="1"/>
    <x v="0"/>
    <x v="0"/>
    <n v="4616"/>
    <n v="4616"/>
    <d v="2025-12-14T00:00:00"/>
    <d v="2025-11-19T00:00:00"/>
    <x v="2"/>
    <x v="1"/>
    <x v="1"/>
  </r>
  <r>
    <d v="2025-11-01T00:00:00"/>
    <n v="6000010214"/>
    <s v="SCN-ISND-0387A-FQ"/>
    <s v="157-06575181"/>
    <n v="2204002718"/>
    <x v="1"/>
    <x v="0"/>
    <x v="0"/>
    <n v="19330"/>
    <n v="19330"/>
    <d v="2025-12-14T00:00:00"/>
    <d v="2025-11-19T00:00:00"/>
    <x v="2"/>
    <x v="1"/>
    <x v="1"/>
  </r>
  <r>
    <d v="2025-11-01T00:00:00"/>
    <n v="6000010215"/>
    <s v="SCN-ISND-0382A-CQ-01"/>
    <s v="157-45244301"/>
    <n v="2204002720"/>
    <x v="1"/>
    <x v="0"/>
    <x v="0"/>
    <n v="29895"/>
    <n v="29895"/>
    <d v="2025-12-14T00:00:00"/>
    <d v="2025-11-19T00:00:00"/>
    <x v="2"/>
    <x v="1"/>
    <x v="1"/>
  </r>
  <r>
    <d v="2025-11-01T00:00:00"/>
    <n v="6000010216"/>
    <s v="SCN-ISND-0362S-FQ"/>
    <s v="OMO59125858"/>
    <n v="2304000434"/>
    <x v="0"/>
    <x v="0"/>
    <x v="0"/>
    <n v="27118"/>
    <n v="27118"/>
    <d v="2025-12-14T00:00:00"/>
    <d v="2025-11-19T00:00:00"/>
    <x v="2"/>
    <x v="1"/>
    <x v="1"/>
  </r>
  <r>
    <d v="2025-11-01T00:00:00"/>
    <n v="6000010297"/>
    <s v="SCN-ISND-0392A-CQ"/>
    <s v="157-42903873"/>
    <n v="2204002751"/>
    <x v="1"/>
    <x v="0"/>
    <x v="0"/>
    <n v="1655"/>
    <n v="1655"/>
    <d v="2025-12-14T00:00:00"/>
    <d v="2025-11-20T00:00:00"/>
    <x v="2"/>
    <x v="1"/>
    <x v="1"/>
  </r>
  <r>
    <d v="2025-11-01T00:00:00"/>
    <n v="6000010298"/>
    <s v="SCN-ISND-0393A-CQ"/>
    <s v="157-42239960"/>
    <n v="2204002743"/>
    <x v="1"/>
    <x v="0"/>
    <x v="0"/>
    <n v="3039"/>
    <n v="3039"/>
    <d v="2025-12-14T00:00:00"/>
    <d v="2025-11-20T00:00:00"/>
    <x v="2"/>
    <x v="1"/>
    <x v="1"/>
  </r>
  <r>
    <d v="2025-11-01T00:00:00"/>
    <n v="6000010300"/>
    <s v="SCN-ISND-WL-SP-23A-CQ"/>
    <s v="886138437609"/>
    <n v="2510001726"/>
    <x v="1"/>
    <x v="0"/>
    <x v="0"/>
    <n v="2321"/>
    <n v="2321"/>
    <d v="2025-12-14T00:00:00"/>
    <d v="2025-11-20T00:00:00"/>
    <x v="2"/>
    <x v="1"/>
    <x v="1"/>
  </r>
  <r>
    <d v="2025-11-01T00:00:00"/>
    <n v="6000010296"/>
    <s v="SCN-RUYA 09-0039S-CQ-01"/>
    <s v="TSNA30110700"/>
    <n v="2204002739"/>
    <x v="0"/>
    <x v="1"/>
    <x v="0"/>
    <n v="69179"/>
    <n v="69179"/>
    <d v="2025-12-14T00:00:00"/>
    <d v="2025-11-20T00:00:00"/>
    <x v="2"/>
    <x v="1"/>
    <x v="1"/>
  </r>
  <r>
    <d v="2025-11-01T00:00:00"/>
    <n v="6000010299"/>
    <s v="SCN-RUYA 09-0039S-CQ-02"/>
    <s v="TSNA30110701"/>
    <n v="2204002740"/>
    <x v="1"/>
    <x v="1"/>
    <x v="0"/>
    <n v="111265"/>
    <n v="111265"/>
    <d v="2025-12-14T00:00:00"/>
    <d v="2025-11-20T00:00:00"/>
    <x v="2"/>
    <x v="1"/>
    <x v="1"/>
  </r>
  <r>
    <d v="2025-11-01T00:00:00"/>
    <n v="6000010062"/>
    <s v="SCN-ISND-0332A-CQ"/>
    <s v="157-09466273"/>
    <n v="2204002375"/>
    <x v="1"/>
    <x v="0"/>
    <x v="1"/>
    <n v="2460.08"/>
    <n v="2460.08"/>
    <d v="2026-01-05T00:00:00"/>
    <d v="2025-11-20T00:00:00"/>
    <x v="1"/>
    <x v="1"/>
    <x v="1"/>
  </r>
  <r>
    <d v="2025-11-01T00:00:00"/>
    <n v="6000010090"/>
    <s v="SCN-ISND-0351S-FQ"/>
    <s v="HLCUDX3250942966"/>
    <n v="2204002474"/>
    <x v="0"/>
    <x v="0"/>
    <x v="1"/>
    <n v="4339"/>
    <n v="4339"/>
    <d v="2026-01-05T00:00:00"/>
    <d v="2025-11-20T00:00:00"/>
    <x v="1"/>
    <x v="1"/>
    <x v="1"/>
  </r>
  <r>
    <d v="2025-11-01T00:00:00"/>
    <n v="6000010233"/>
    <s v="SCN-ISND-0271A-FQ"/>
    <s v="607-50715254"/>
    <n v="2204002439"/>
    <x v="1"/>
    <x v="0"/>
    <x v="1"/>
    <n v="3007.74"/>
    <n v="3007.74"/>
    <d v="2026-01-05T00:00:00"/>
    <d v="2025-11-20T00:00:00"/>
    <x v="1"/>
    <x v="1"/>
    <x v="1"/>
  </r>
  <r>
    <d v="2025-11-01T00:00:00"/>
    <n v="6000010251"/>
    <s v="SCN-ISND-0362S-FQ"/>
    <s v="OMO59125858"/>
    <n v="2304000434"/>
    <x v="0"/>
    <x v="0"/>
    <x v="1"/>
    <n v="4731.75"/>
    <n v="4731.75"/>
    <d v="2026-01-05T00:00:00"/>
    <d v="2025-11-20T00:00:00"/>
    <x v="1"/>
    <x v="1"/>
    <x v="1"/>
  </r>
  <r>
    <d v="2025-11-01T00:00:00"/>
    <n v="6000010255"/>
    <s v="SCN-ISND-0317S-CQ"/>
    <s v="QGD2132860"/>
    <n v="2304000416"/>
    <x v="0"/>
    <x v="0"/>
    <x v="1"/>
    <n v="7503.58"/>
    <n v="7503.58"/>
    <d v="2026-01-05T00:00:00"/>
    <d v="2025-11-20T00:00:00"/>
    <x v="1"/>
    <x v="1"/>
    <x v="1"/>
  </r>
  <r>
    <d v="2025-11-01T00:00:00"/>
    <n v="6000010227"/>
    <s v="SCN-ISND-WL-SP-10A-CQ"/>
    <n v="20490003577"/>
    <n v="2510001609"/>
    <x v="1"/>
    <x v="0"/>
    <x v="1"/>
    <n v="199.88"/>
    <n v="199.88"/>
    <d v="2026-01-05T00:00:00"/>
    <d v="2025-11-20T00:00:00"/>
    <x v="1"/>
    <x v="1"/>
    <x v="1"/>
  </r>
  <r>
    <d v="2025-11-01T00:00:00"/>
    <n v="6000010228"/>
    <s v="SCN-ISND-WL-SP-12A-CQ"/>
    <s v="883707020758"/>
    <n v="2510001619"/>
    <x v="1"/>
    <x v="0"/>
    <x v="1"/>
    <n v="107.63"/>
    <n v="107.63"/>
    <d v="2026-01-05T00:00:00"/>
    <d v="2025-11-20T00:00:00"/>
    <x v="1"/>
    <x v="1"/>
    <x v="1"/>
  </r>
  <r>
    <d v="2025-11-01T00:00:00"/>
    <n v="6000010229"/>
    <s v="SCN-ISND-WL-SP-13A-FQ"/>
    <s v="884433898330"/>
    <n v="2510001631"/>
    <x v="1"/>
    <x v="0"/>
    <x v="1"/>
    <n v="107.63"/>
    <n v="107.63"/>
    <d v="2026-01-05T00:00:00"/>
    <d v="2025-11-20T00:00:00"/>
    <x v="1"/>
    <x v="1"/>
    <x v="1"/>
  </r>
  <r>
    <d v="2025-11-01T00:00:00"/>
    <n v="6000010230"/>
    <s v="SCN-ISND-WL-SP-14A-FQ"/>
    <n v="5411480141"/>
    <n v="2510001632"/>
    <x v="1"/>
    <x v="0"/>
    <x v="1"/>
    <n v="153.75"/>
    <n v="153.75"/>
    <d v="2026-01-05T00:00:00"/>
    <d v="2025-11-20T00:00:00"/>
    <x v="1"/>
    <x v="1"/>
    <x v="1"/>
  </r>
  <r>
    <d v="2025-11-01T00:00:00"/>
    <n v="6000010231"/>
    <s v="SCN-ISND-WL-SP-15A-FQ"/>
    <n v="9509443543"/>
    <n v="2510001633"/>
    <x v="1"/>
    <x v="0"/>
    <x v="1"/>
    <n v="153.75"/>
    <n v="153.75"/>
    <d v="2026-01-05T00:00:00"/>
    <d v="2025-11-20T00:00:00"/>
    <x v="1"/>
    <x v="1"/>
    <x v="1"/>
  </r>
  <r>
    <d v="2025-11-01T00:00:00"/>
    <n v="6000010232"/>
    <s v="SCN-ISND-WL-SP-07-FQ"/>
    <n v="8582205671"/>
    <n v="2510001645"/>
    <x v="1"/>
    <x v="0"/>
    <x v="1"/>
    <n v="1652.3"/>
    <n v="1652.3"/>
    <d v="2026-01-05T00:00:00"/>
    <d v="2025-11-20T00:00:00"/>
    <x v="1"/>
    <x v="1"/>
    <x v="1"/>
  </r>
  <r>
    <d v="2025-11-01T00:00:00"/>
    <n v="6000010252"/>
    <s v="SCN-ISND-ZQ-7/STD.OSPREY"/>
    <s v="TI EXTENSION 02 VESSELS"/>
    <n v="2304000422"/>
    <x v="2"/>
    <x v="0"/>
    <x v="1"/>
    <n v="485"/>
    <n v="485"/>
    <d v="2026-01-05T00:00:00"/>
    <d v="2025-11-20T00:00:00"/>
    <x v="1"/>
    <x v="1"/>
    <x v="1"/>
  </r>
  <r>
    <d v="2025-11-01T00:00:00"/>
    <n v="6000010253"/>
    <s v="SCN-ISND HYSY285-03"/>
    <s v="EB72509170996"/>
    <n v="2304000424"/>
    <x v="2"/>
    <x v="0"/>
    <x v="1"/>
    <n v="1298.75"/>
    <n v="1298.75"/>
    <d v="2026-01-05T00:00:00"/>
    <d v="2025-11-20T00:00:00"/>
    <x v="1"/>
    <x v="1"/>
    <x v="1"/>
  </r>
  <r>
    <d v="2025-11-01T00:00:00"/>
    <n v="6000010254"/>
    <s v="SCN-RUYA-HYSY285-01"/>
    <s v="HYSY285202509002"/>
    <n v="2304000436"/>
    <x v="2"/>
    <x v="1"/>
    <x v="1"/>
    <n v="1401.25"/>
    <n v="1401.25"/>
    <d v="2026-01-05T00:00:00"/>
    <d v="2025-11-20T00:00:00"/>
    <x v="1"/>
    <x v="1"/>
    <x v="1"/>
  </r>
  <r>
    <d v="2025-11-01T00:00:00"/>
    <n v="22128949"/>
    <s v="SHANGHAI SALVAGE-TP"/>
    <s v="T104260"/>
    <n v="22064075"/>
    <x v="0"/>
    <x v="0"/>
    <x v="1"/>
    <n v="3480"/>
    <n v="3480"/>
    <d v="2026-06-08T00:00:00"/>
    <d v="2026-04-29T00:00:00"/>
    <x v="1"/>
    <x v="1"/>
    <x v="1"/>
  </r>
  <r>
    <d v="2025-11-01T00:00:00"/>
    <n v="22123919"/>
    <s v="COOEC-ISND5-2_NOV25"/>
    <s v="T98903"/>
    <n v="22063864"/>
    <x v="3"/>
    <x v="0"/>
    <x v="2"/>
    <n v="107010"/>
    <n v="107010"/>
    <d v="2026-04-01T00:00:00"/>
    <d v="2026-02-11T00:00:00"/>
    <x v="1"/>
    <x v="1"/>
    <x v="1"/>
  </r>
  <r>
    <d v="2025-11-01T00:00:00"/>
    <n v="22123918"/>
    <s v="COOEC-RUYA 09_NOV25"/>
    <s v="T98899"/>
    <n v="22063751"/>
    <x v="3"/>
    <x v="1"/>
    <x v="2"/>
    <s v="227,292.50"/>
    <m/>
    <m/>
    <d v="2026-02-12T00:00:00"/>
    <x v="1"/>
    <x v="1"/>
    <x v="1"/>
  </r>
  <r>
    <d v="2025-11-01T00:00:00"/>
    <n v="22127515"/>
    <s v="COOEC-ISND5-2_NOV25_ADD"/>
    <s v="T102809"/>
    <n v="22063864"/>
    <x v="3"/>
    <x v="0"/>
    <x v="2"/>
    <n v="44700"/>
    <n v="44700"/>
    <d v="2026-05-07T00:00:00"/>
    <d v="2026-03-30T00:00:00"/>
    <x v="1"/>
    <x v="1"/>
    <x v="1"/>
  </r>
  <r>
    <d v="2025-11-01T00:00:00"/>
    <n v="22127514"/>
    <s v="COOEC-RUYA 09_NOV25"/>
    <s v="T98899"/>
    <n v="22063751"/>
    <x v="3"/>
    <x v="1"/>
    <x v="2"/>
    <n v="182592.5"/>
    <n v="182592.5"/>
    <d v="2026-05-07T00:00:00"/>
    <d v="2026-03-30T00:00:00"/>
    <x v="1"/>
    <x v="1"/>
    <x v="1"/>
  </r>
  <r>
    <d v="2025-11-01T00:00:00"/>
    <n v="22125750"/>
    <s v="COOEC-ISND5-2_NOV25"/>
    <s v="T101000"/>
    <n v="22063864"/>
    <x v="4"/>
    <x v="0"/>
    <x v="2"/>
    <n v="123315.41"/>
    <n v="123315.41"/>
    <d v="2026-04-26T00:00:00"/>
    <d v="2026-02-27T00:00:00"/>
    <x v="1"/>
    <x v="1"/>
    <x v="1"/>
  </r>
  <r>
    <d v="2025-11-01T00:00:00"/>
    <n v="22125749"/>
    <s v="COOEC-RUYA 09_NOV25"/>
    <s v="T101002"/>
    <n v="22063864"/>
    <x v="4"/>
    <x v="1"/>
    <x v="2"/>
    <n v="11895.15"/>
    <n v="11895.15"/>
    <d v="2026-04-26T00:00:00"/>
    <d v="2026-02-27T00:00:00"/>
    <x v="1"/>
    <x v="1"/>
    <x v="1"/>
  </r>
  <r>
    <d v="2025-11-01T00:00:00"/>
    <n v="22129581"/>
    <s v="COOEC-ISND5-2_NOV25"/>
    <s v="T104724"/>
    <n v="22064530"/>
    <x v="8"/>
    <x v="0"/>
    <x v="2"/>
    <n v="96"/>
    <n v="96"/>
    <d v="2026-06-09T00:00:00"/>
    <d v="2026-05-07T00:00:00"/>
    <x v="1"/>
    <x v="1"/>
    <x v="1"/>
  </r>
  <r>
    <d v="2025-11-01T00:00:00"/>
    <n v="22129580"/>
    <s v="COOEC-RUYA 09_NOV25"/>
    <s v="T104722"/>
    <n v="22064423"/>
    <x v="8"/>
    <x v="1"/>
    <x v="2"/>
    <n v="368.67"/>
    <n v="368.67"/>
    <d v="2026-07-01T00:00:00"/>
    <d v="2026-05-07T00:00:00"/>
    <x v="1"/>
    <x v="1"/>
    <x v="1"/>
  </r>
  <r>
    <d v="2025-12-01T00:00:00"/>
    <n v="6000010459"/>
    <s v="SCN-RUYA 09-0050A-CQ"/>
    <s v="784-68615444"/>
    <n v="2204002793"/>
    <x v="1"/>
    <x v="1"/>
    <x v="0"/>
    <n v="2500"/>
    <n v="2500"/>
    <d v="2025-12-15T00:00:00"/>
    <d v="2025-12-08T00:00:00"/>
    <x v="2"/>
    <x v="1"/>
    <x v="2"/>
  </r>
  <r>
    <d v="2025-12-01T00:00:00"/>
    <n v="6000010458"/>
    <s v="SCN-ISND-0376A-CQ"/>
    <s v="157-53578744 "/>
    <n v="2204002791"/>
    <x v="1"/>
    <x v="0"/>
    <x v="0"/>
    <n v="10720"/>
    <n v="10720"/>
    <d v="2025-12-15T00:00:00"/>
    <d v="2025-12-08T00:00:00"/>
    <x v="2"/>
    <x v="1"/>
    <x v="2"/>
  </r>
  <r>
    <d v="2025-12-01T00:00:00"/>
    <n v="6000010460"/>
    <s v="SCN-ISND-0335A-FQ"/>
    <s v="235-41228526"/>
    <n v="2204002797"/>
    <x v="1"/>
    <x v="0"/>
    <x v="0"/>
    <n v="10520"/>
    <n v="10520"/>
    <d v="2025-12-15T00:00:00"/>
    <d v="2025-12-08T00:00:00"/>
    <x v="2"/>
    <x v="1"/>
    <x v="2"/>
  </r>
  <r>
    <d v="2025-12-01T00:00:00"/>
    <n v="6000010461"/>
    <s v="SCN-ISND-0405A-FQ"/>
    <s v="157-09988440"/>
    <n v="2204002799"/>
    <x v="1"/>
    <x v="0"/>
    <x v="0"/>
    <n v="32284"/>
    <n v="32284"/>
    <d v="2025-12-15T00:00:00"/>
    <d v="2025-12-08T00:00:00"/>
    <x v="2"/>
    <x v="1"/>
    <x v="2"/>
  </r>
  <r>
    <d v="2025-12-01T00:00:00"/>
    <n v="6000010462"/>
    <s v="SCN-ISND-0382A-CQ-04"/>
    <s v="157-45247974"/>
    <n v="2204002803"/>
    <x v="1"/>
    <x v="0"/>
    <x v="0"/>
    <n v="13561"/>
    <n v="13561"/>
    <d v="2025-12-15T00:00:00"/>
    <d v="2025-12-08T00:00:00"/>
    <x v="2"/>
    <x v="1"/>
    <x v="2"/>
  </r>
  <r>
    <d v="2025-12-01T00:00:00"/>
    <n v="6000010463"/>
    <s v="SCN-ISND-0382A-CQ-03"/>
    <s v="157-53147216"/>
    <n v="2204002810"/>
    <x v="1"/>
    <x v="0"/>
    <x v="0"/>
    <n v="22229"/>
    <n v="22229"/>
    <d v="2025-12-15T00:00:00"/>
    <d v="2025-12-08T00:00:00"/>
    <x v="2"/>
    <x v="1"/>
    <x v="2"/>
  </r>
  <r>
    <d v="2025-12-01T00:00:00"/>
    <n v="6000010464"/>
    <s v="SCN-ISND-WL-SP-24A-FQ"/>
    <n v="4838020854"/>
    <n v="2510001729"/>
    <x v="1"/>
    <x v="0"/>
    <x v="0"/>
    <n v="3293"/>
    <n v="3293"/>
    <d v="2025-12-15T00:00:00"/>
    <d v="2025-12-08T00:00:00"/>
    <x v="2"/>
    <x v="1"/>
    <x v="2"/>
  </r>
  <r>
    <d v="2025-12-01T00:00:00"/>
    <n v="6000010465"/>
    <s v="SCN-ISND-0364S-CQ"/>
    <s v="QGD2273538"/>
    <n v="2204002800"/>
    <x v="0"/>
    <x v="0"/>
    <x v="0"/>
    <n v="48594"/>
    <n v="48594"/>
    <d v="2025-12-15T00:00:00"/>
    <d v="2025-12-08T00:00:00"/>
    <x v="2"/>
    <x v="1"/>
    <x v="2"/>
  </r>
  <r>
    <d v="2025-12-01T00:00:00"/>
    <n v="6000010466"/>
    <s v="SCN-ISND-0402A-CQ"/>
    <s v="157-52842871"/>
    <n v="2204002819"/>
    <x v="1"/>
    <x v="0"/>
    <x v="0"/>
    <n v="8566"/>
    <n v="8566"/>
    <d v="2025-12-15T00:00:00"/>
    <d v="2025-12-08T00:00:00"/>
    <x v="2"/>
    <x v="1"/>
    <x v="2"/>
  </r>
  <r>
    <d v="2025-12-01T00:00:00"/>
    <n v="6000010467"/>
    <s v="SCN-ISND-0268A-FQ"/>
    <s v="784-68617010"/>
    <n v="2204002844"/>
    <x v="1"/>
    <x v="0"/>
    <x v="0"/>
    <n v="39055"/>
    <n v="39055"/>
    <d v="2025-12-15T00:00:00"/>
    <d v="2025-12-08T00:00:00"/>
    <x v="2"/>
    <x v="1"/>
    <x v="2"/>
  </r>
  <r>
    <d v="2025-12-01T00:00:00"/>
    <n v="6000010468"/>
    <s v="SCN-ISND-WL-SP-29S-CQ"/>
    <s v="YMJAZ237011125"/>
    <n v="2204002526"/>
    <x v="0"/>
    <x v="0"/>
    <x v="0"/>
    <n v="21698"/>
    <n v="21698"/>
    <d v="2025-12-15T00:00:00"/>
    <d v="2025-12-08T00:00:00"/>
    <x v="2"/>
    <x v="1"/>
    <x v="2"/>
  </r>
  <r>
    <d v="2025-12-01T00:00:00"/>
    <n v="6000010338"/>
    <s v="SCN-ISND-0371A-CQ"/>
    <s v="157-00740191"/>
    <n v="2204002591"/>
    <x v="1"/>
    <x v="0"/>
    <x v="1"/>
    <n v="1898.14"/>
    <n v="1898.14"/>
    <d v="2026-01-22T00:00:00"/>
    <d v="2025-12-09T00:00:00"/>
    <x v="1"/>
    <x v="1"/>
    <x v="2"/>
  </r>
  <r>
    <d v="2025-12-01T00:00:00"/>
    <n v="6000010339"/>
    <s v="SCN-ISND-0355A-FQ"/>
    <s v="125-17060466"/>
    <n v="2204002515"/>
    <x v="1"/>
    <x v="0"/>
    <x v="1"/>
    <n v="3348.31"/>
    <n v="3348.31"/>
    <d v="2026-01-22T00:00:00"/>
    <d v="2025-12-09T00:00:00"/>
    <x v="1"/>
    <x v="1"/>
    <x v="2"/>
  </r>
  <r>
    <d v="2025-12-01T00:00:00"/>
    <n v="6000010343"/>
    <s v="SCN-ISND-0359A-CQ"/>
    <s v="157-06934631"/>
    <n v="2204002558"/>
    <x v="1"/>
    <x v="0"/>
    <x v="1"/>
    <n v="1467.53"/>
    <n v="1467.53"/>
    <d v="2026-01-22T00:00:00"/>
    <d v="2025-12-09T00:00:00"/>
    <x v="1"/>
    <x v="1"/>
    <x v="2"/>
  </r>
  <r>
    <d v="2025-12-01T00:00:00"/>
    <n v="6000010344"/>
    <s v="SCN-ISND-0358A-FQ-01"/>
    <s v="157-35217700"/>
    <n v="2204002536"/>
    <x v="1"/>
    <x v="0"/>
    <x v="1"/>
    <n v="2683.73"/>
    <n v="2683.73"/>
    <d v="2026-01-22T00:00:00"/>
    <d v="2025-12-09T00:00:00"/>
    <x v="1"/>
    <x v="1"/>
    <x v="2"/>
  </r>
  <r>
    <d v="2025-12-01T00:00:00"/>
    <n v="6000010452"/>
    <s v="SCN-ISND-0358A-FQ-02"/>
    <s v="157-35217722"/>
    <n v="2204002556"/>
    <x v="1"/>
    <x v="0"/>
    <x v="1"/>
    <n v="5232.13"/>
    <n v="5232.13"/>
    <d v="2026-01-22T00:00:00"/>
    <d v="2025-12-09T00:00:00"/>
    <x v="1"/>
    <x v="1"/>
    <x v="2"/>
  </r>
  <r>
    <d v="2025-12-01T00:00:00"/>
    <n v="6000010406"/>
    <s v="SCN-ISND-0277S-FQ"/>
    <s v="ONEYPKGF57109500"/>
    <n v="2204002492"/>
    <x v="0"/>
    <x v="0"/>
    <x v="1"/>
    <n v="4763.08"/>
    <n v="4763.08"/>
    <d v="2026-01-22T00:00:00"/>
    <d v="2025-12-09T00:00:00"/>
    <x v="1"/>
    <x v="1"/>
    <x v="2"/>
  </r>
  <r>
    <d v="2025-12-01T00:00:00"/>
    <n v="6000010407"/>
    <s v="SCN-ISND-0278S-FQ"/>
    <s v="ONEYPKGF60689500"/>
    <n v="2204002541"/>
    <x v="0"/>
    <x v="0"/>
    <x v="1"/>
    <n v="4647.17"/>
    <n v="4647.17"/>
    <d v="2026-01-22T00:00:00"/>
    <d v="2025-12-09T00:00:00"/>
    <x v="1"/>
    <x v="1"/>
    <x v="2"/>
  </r>
  <r>
    <d v="2025-12-01T00:00:00"/>
    <n v="6000010408"/>
    <s v="SCN-ISND-0363S-FQ"/>
    <s v="E C GEN 01 581084"/>
    <n v="2304000465"/>
    <x v="0"/>
    <x v="0"/>
    <x v="1"/>
    <n v="3836.95"/>
    <n v="3836.95"/>
    <d v="2026-01-22T00:00:00"/>
    <d v="2025-12-09T00:00:00"/>
    <x v="1"/>
    <x v="1"/>
    <x v="2"/>
  </r>
  <r>
    <d v="2025-12-01T00:00:00"/>
    <n v="6000010410"/>
    <s v="SCN-ISND-0329S-CQ"/>
    <s v="MEDUOV610367"/>
    <n v="2204002540"/>
    <x v="0"/>
    <x v="0"/>
    <x v="1"/>
    <n v="7288.25"/>
    <n v="7288.25"/>
    <d v="2026-01-22T00:00:00"/>
    <d v="2025-12-09T00:00:00"/>
    <x v="1"/>
    <x v="1"/>
    <x v="2"/>
  </r>
  <r>
    <d v="2025-12-01T00:00:00"/>
    <n v="6000010411"/>
    <s v="SCN-ISND-0321S-CQ"/>
    <s v="177GHSHSQ4920"/>
    <n v="2204002539"/>
    <x v="0"/>
    <x v="0"/>
    <x v="1"/>
    <n v="26020"/>
    <n v="26020"/>
    <d v="2026-01-22T00:00:00"/>
    <d v="2025-12-09T00:00:00"/>
    <x v="1"/>
    <x v="1"/>
    <x v="2"/>
  </r>
  <r>
    <d v="2025-12-01T00:00:00"/>
    <n v="6000010453"/>
    <s v="SCN-ISND-WL-SP-11S-CQ"/>
    <s v="SHFC2507103"/>
    <n v="2204002574"/>
    <x v="0"/>
    <x v="0"/>
    <x v="1"/>
    <n v="3245.93"/>
    <n v="3245.93"/>
    <d v="2026-01-22T00:00:00"/>
    <d v="2025-12-09T00:00:00"/>
    <x v="1"/>
    <x v="1"/>
    <x v="2"/>
  </r>
  <r>
    <d v="2025-12-01T00:00:00"/>
    <n v="6000010454"/>
    <s v="SCN-ISND-WL-SP-08A-CQ"/>
    <n v="6346202343"/>
    <n v="2510001664"/>
    <x v="1"/>
    <x v="0"/>
    <x v="1"/>
    <n v="410"/>
    <n v="410"/>
    <d v="2026-01-22T00:00:00"/>
    <d v="2025-12-09T00:00:00"/>
    <x v="1"/>
    <x v="1"/>
    <x v="2"/>
  </r>
  <r>
    <d v="2025-12-01T00:00:00"/>
    <n v="6000010455"/>
    <s v="SCN-ISND-WL-SP-09A-FQ"/>
    <s v="3890192202 (WILIP025055)"/>
    <n v="2510001672"/>
    <x v="1"/>
    <x v="0"/>
    <x v="1"/>
    <n v="212.18"/>
    <n v="212.18"/>
    <d v="2026-01-22T00:00:00"/>
    <d v="2025-12-09T00:00:00"/>
    <x v="1"/>
    <x v="1"/>
    <x v="2"/>
  </r>
  <r>
    <d v="2025-12-01T00:00:00"/>
    <n v="6000010456"/>
    <s v="SCN-ISND-WL-SP-17A-FQ"/>
    <s v="885346960722"/>
    <n v="2510001679"/>
    <x v="1"/>
    <x v="0"/>
    <x v="1"/>
    <n v="107.63"/>
    <n v="107.63"/>
    <d v="2026-01-22T00:00:00"/>
    <d v="2025-12-09T00:00:00"/>
    <x v="1"/>
    <x v="1"/>
    <x v="2"/>
  </r>
  <r>
    <d v="2025-12-01T00:00:00"/>
    <n v="6000010457"/>
    <s v="SCN-ISND-WL-SP-21A-CQ"/>
    <s v="1Z4W260E0423482924"/>
    <n v="2510001680"/>
    <x v="1"/>
    <x v="0"/>
    <x v="1"/>
    <n v="117.88"/>
    <n v="117.88"/>
    <d v="2026-01-22T00:00:00"/>
    <d v="2025-12-09T00:00:00"/>
    <x v="1"/>
    <x v="1"/>
    <x v="2"/>
  </r>
  <r>
    <d v="2025-12-01T00:00:00"/>
    <n v="6000010235"/>
    <s v="SCN-RUYA 09-0034S-CQ-01"/>
    <s v="MEDUOS903120"/>
    <n v="2204002355"/>
    <x v="0"/>
    <x v="1"/>
    <x v="1"/>
    <n v="16764.629999999997"/>
    <n v="16764.629999999997"/>
    <d v="2026-01-22T00:00:00"/>
    <d v="2025-12-09T00:00:00"/>
    <x v="1"/>
    <x v="1"/>
    <x v="2"/>
  </r>
  <r>
    <d v="2025-12-01T00:00:00"/>
    <n v="6000010301"/>
    <s v="SCN-RUYA 09-0036S-CQ"/>
    <s v="HDMUSHAA17763000"/>
    <n v="2304000438"/>
    <x v="0"/>
    <x v="1"/>
    <x v="1"/>
    <n v="23472"/>
    <n v="23472"/>
    <d v="2026-01-22T00:00:00"/>
    <d v="2025-12-09T00:00:00"/>
    <x v="1"/>
    <x v="1"/>
    <x v="2"/>
  </r>
  <r>
    <d v="2025-12-01T00:00:00"/>
    <n v="6000010306"/>
    <s v="SCN-RUYA 09-0040A-CQ"/>
    <s v="157-00726213"/>
    <n v="2204002605"/>
    <x v="1"/>
    <x v="1"/>
    <x v="1"/>
    <n v="1650.2"/>
    <n v="1650.2"/>
    <d v="2026-01-22T00:00:00"/>
    <d v="2025-12-09T00:00:00"/>
    <x v="1"/>
    <x v="1"/>
    <x v="2"/>
  </r>
  <r>
    <d v="2025-12-01T00:00:00"/>
    <n v="6000010307"/>
    <s v="SCN-RUYA 09-0038S-CQ"/>
    <s v="HDMUTSNA47935600"/>
    <n v="2204002629"/>
    <x v="0"/>
    <x v="1"/>
    <x v="1"/>
    <n v="21537.98"/>
    <n v="21537.98"/>
    <d v="2026-01-22T00:00:00"/>
    <d v="2025-12-09T00:00:00"/>
    <x v="1"/>
    <x v="1"/>
    <x v="2"/>
  </r>
  <r>
    <d v="2025-12-01T00:00:00"/>
    <n v="6000010469"/>
    <s v="SCN-RUYA-SB_CI-261_R1"/>
    <s v="SB/1025"/>
    <n v="2204002506"/>
    <x v="2"/>
    <x v="1"/>
    <x v="1"/>
    <n v="896.25"/>
    <n v="896.25"/>
    <d v="2026-01-22T00:00:00"/>
    <d v="2025-12-09T00:00:00"/>
    <x v="1"/>
    <x v="1"/>
    <x v="2"/>
  </r>
  <r>
    <d v="2025-12-01T00:00:00"/>
    <n v="6000010553"/>
    <s v="SCN-RUYA 09-0041S-CQ"/>
    <s v="TSNA44296400"/>
    <n v="2204002856"/>
    <x v="0"/>
    <x v="1"/>
    <x v="0"/>
    <n v="209223"/>
    <n v="209223"/>
    <d v="2025-12-21T00:00:00"/>
    <d v="2025-12-15T00:00:00"/>
    <x v="2"/>
    <x v="1"/>
    <x v="2"/>
  </r>
  <r>
    <d v="2025-12-01T00:00:00"/>
    <n v="6000010554"/>
    <s v="SCN-RUYA 09-0051A-CQ"/>
    <s v="157-52850593"/>
    <n v="2204002861"/>
    <x v="1"/>
    <x v="1"/>
    <x v="0"/>
    <n v="2680"/>
    <n v="2680"/>
    <d v="2025-12-21T00:00:00"/>
    <d v="2025-12-15T00:00:00"/>
    <x v="2"/>
    <x v="1"/>
    <x v="2"/>
  </r>
  <r>
    <d v="2025-12-01T00:00:00"/>
    <n v="6000010555"/>
    <s v="SCN-ISND-0382A-CQ-06"/>
    <s v="157-52852564"/>
    <n v="2204002881"/>
    <x v="1"/>
    <x v="0"/>
    <x v="0"/>
    <n v="14848"/>
    <n v="14848"/>
    <d v="2025-12-21T00:00:00"/>
    <d v="2025-12-15T00:00:00"/>
    <x v="2"/>
    <x v="1"/>
    <x v="2"/>
  </r>
  <r>
    <d v="2025-12-01T00:00:00"/>
    <n v="6000010556"/>
    <s v="SCN-ISND-0382A-CQ-05"/>
    <s v="157-43159071"/>
    <n v="2204002882"/>
    <x v="1"/>
    <x v="0"/>
    <x v="0"/>
    <n v="14952"/>
    <n v="14952"/>
    <d v="2025-12-21T00:00:00"/>
    <d v="2025-12-15T00:00:00"/>
    <x v="2"/>
    <x v="1"/>
    <x v="2"/>
  </r>
  <r>
    <d v="2025-12-01T00:00:00"/>
    <n v="6000010557"/>
    <s v="SCN-ISND-0408A-CQ"/>
    <s v="157-06937932"/>
    <n v="2204002891"/>
    <x v="1"/>
    <x v="0"/>
    <x v="0"/>
    <n v="2143"/>
    <n v="2143"/>
    <d v="2025-12-21T00:00:00"/>
    <d v="2025-12-15T00:00:00"/>
    <x v="2"/>
    <x v="1"/>
    <x v="2"/>
  </r>
  <r>
    <d v="2025-12-01T00:00:00"/>
    <n v="6000010558"/>
    <s v="SCN-ISND-WL-SP-28A-CQ"/>
    <s v="178-3209691"/>
    <n v="2510001748"/>
    <x v="1"/>
    <x v="0"/>
    <x v="0"/>
    <n v="1001"/>
    <n v="1001"/>
    <d v="2025-12-21T00:00:00"/>
    <d v="2025-12-15T00:00:00"/>
    <x v="2"/>
    <x v="1"/>
    <x v="2"/>
  </r>
  <r>
    <d v="2025-12-01T00:00:00"/>
    <n v="6000010523"/>
    <s v="SCN-RUYA 09-HYSY285-CQ"/>
    <s v="HYSY285202509006"/>
    <n v="2304000443"/>
    <x v="2"/>
    <x v="1"/>
    <x v="1"/>
    <n v="1298.75"/>
    <n v="1298.75"/>
    <d v="2026-02-01T00:00:00"/>
    <d v="2025-12-15T00:00:00"/>
    <x v="1"/>
    <x v="1"/>
    <x v="2"/>
  </r>
  <r>
    <d v="2025-12-01T00:00:00"/>
    <n v="6000010538"/>
    <s v="SCN-RUYA 09-0039S-CQ-02"/>
    <s v="HDMUTSNA30110701"/>
    <n v="2204002740"/>
    <x v="0"/>
    <x v="1"/>
    <x v="1"/>
    <n v="14748.5"/>
    <n v="14748.5"/>
    <d v="2026-02-01T00:00:00"/>
    <d v="2025-12-15T00:00:00"/>
    <x v="1"/>
    <x v="1"/>
    <x v="2"/>
  </r>
  <r>
    <d v="2025-12-01T00:00:00"/>
    <n v="6000010539"/>
    <s v="SCN-RUYA 09-0039S-CQ-01"/>
    <s v="HDMUTSNA30110700"/>
    <n v="2204002739"/>
    <x v="0"/>
    <x v="1"/>
    <x v="1"/>
    <n v="9297.75"/>
    <n v="9297.75"/>
    <d v="2026-02-01T00:00:00"/>
    <d v="2025-12-15T00:00:00"/>
    <x v="1"/>
    <x v="1"/>
    <x v="2"/>
  </r>
  <r>
    <d v="2025-12-01T00:00:00"/>
    <n v="6000010547"/>
    <s v="SCN-RUYA 09-0042A-CQ"/>
    <s v="157-06939435"/>
    <n v="2204002677"/>
    <x v="1"/>
    <x v="1"/>
    <x v="1"/>
    <n v="687.53"/>
    <n v="687.53"/>
    <d v="2026-02-01T00:00:00"/>
    <d v="2025-12-15T00:00:00"/>
    <x v="1"/>
    <x v="1"/>
    <x v="2"/>
  </r>
  <r>
    <d v="2025-12-01T00:00:00"/>
    <n v="6000010341"/>
    <s v="SCN-ISND-0356A-FQ"/>
    <s v="235-83627143 "/>
    <n v="2204002610"/>
    <x v="1"/>
    <x v="0"/>
    <x v="1"/>
    <n v="13780.35"/>
    <n v="13780.35"/>
    <d v="2026-01-22T00:00:00"/>
    <d v="2025-12-14T00:00:00"/>
    <x v="1"/>
    <x v="1"/>
    <x v="2"/>
  </r>
  <r>
    <d v="2025-12-01T00:00:00"/>
    <n v="6000010340"/>
    <s v="SCN-ISND-0366A-FQ"/>
    <s v="157-09994633"/>
    <n v="2204002616"/>
    <x v="1"/>
    <x v="0"/>
    <x v="1"/>
    <n v="4554.24"/>
    <n v="4554.24"/>
    <d v="2026-01-22T00:00:00"/>
    <d v="2025-12-14T00:00:00"/>
    <x v="1"/>
    <x v="1"/>
    <x v="2"/>
  </r>
  <r>
    <d v="2025-12-01T00:00:00"/>
    <n v="6000010342"/>
    <s v="SCN-ISND-0365A-FQ"/>
    <s v="235-31428025"/>
    <n v="2204002611"/>
    <x v="1"/>
    <x v="0"/>
    <x v="1"/>
    <n v="3811.41"/>
    <n v="3811.41"/>
    <d v="2026-01-22T00:00:00"/>
    <d v="2025-12-14T00:00:00"/>
    <x v="1"/>
    <x v="1"/>
    <x v="2"/>
  </r>
  <r>
    <d v="2025-12-01T00:00:00"/>
    <n v="6000010409"/>
    <s v="SCN-ISND-0375A-CQ"/>
    <s v="157-42240446"/>
    <n v="2204002626"/>
    <x v="1"/>
    <x v="0"/>
    <x v="1"/>
    <n v="1694.72"/>
    <n v="1694.72"/>
    <d v="2026-01-22T00:00:00"/>
    <d v="2025-12-14T00:00:00"/>
    <x v="1"/>
    <x v="1"/>
    <x v="2"/>
  </r>
  <r>
    <d v="2025-12-01T00:00:00"/>
    <n v="6000010536"/>
    <s v="SCN-ISND-WL-SP-16A-CQ"/>
    <s v="885495728390"/>
    <n v="2510001690"/>
    <x v="1"/>
    <x v="0"/>
    <x v="1"/>
    <n v="107.63"/>
    <n v="107.63"/>
    <d v="2026-01-22T00:00:00"/>
    <d v="2025-12-14T00:00:00"/>
    <x v="1"/>
    <x v="1"/>
    <x v="2"/>
  </r>
  <r>
    <d v="2025-12-01T00:00:00"/>
    <n v="6000010489"/>
    <s v="SCN-ISND-DB2-03-RE"/>
    <s v="SCAFFOLDDEBO2/1025"/>
    <n v="2304000461"/>
    <x v="10"/>
    <x v="0"/>
    <x v="1"/>
    <n v="2946.25"/>
    <n v="2946.25"/>
    <d v="2026-01-27T00:00:00"/>
    <d v="2025-12-14T00:00:00"/>
    <x v="1"/>
    <x v="1"/>
    <x v="2"/>
  </r>
  <r>
    <d v="2025-12-01T00:00:00"/>
    <n v="6000010490"/>
    <s v="SCN-ISND-DB2-04-RE"/>
    <s v="ALDEBO2/1025"/>
    <n v="2304000461"/>
    <x v="10"/>
    <x v="0"/>
    <x v="1"/>
    <n v="2946.25"/>
    <n v="2946.25"/>
    <d v="2026-01-27T00:00:00"/>
    <d v="2025-12-14T00:00:00"/>
    <x v="1"/>
    <x v="1"/>
    <x v="2"/>
  </r>
  <r>
    <d v="2025-12-01T00:00:00"/>
    <n v="6000010491"/>
    <s v="SCN-ISND-DB2-05-RE1"/>
    <s v="GRILLDEBO2/1025"/>
    <n v="2304000461"/>
    <x v="10"/>
    <x v="0"/>
    <x v="1"/>
    <n v="2946.25"/>
    <n v="2946.25"/>
    <d v="2026-01-27T00:00:00"/>
    <d v="2025-12-14T00:00:00"/>
    <x v="1"/>
    <x v="1"/>
    <x v="2"/>
  </r>
  <r>
    <d v="2025-12-01T00:00:00"/>
    <n v="6000010492"/>
    <s v="SCN-ISND-DB2-R1"/>
    <s v="DEB02/1025"/>
    <n v="2304000461"/>
    <x v="2"/>
    <x v="0"/>
    <x v="1"/>
    <n v="4140.68"/>
    <n v="4140.68"/>
    <d v="2026-01-27T00:00:00"/>
    <d v="2025-12-14T00:00:00"/>
    <x v="1"/>
    <x v="1"/>
    <x v="2"/>
  </r>
  <r>
    <d v="2025-12-01T00:00:00"/>
    <n v="6000010534"/>
    <s v="SCN-ISND HYSY285-01"/>
    <s v="EB72509170995"/>
    <n v="2304000446"/>
    <x v="2"/>
    <x v="0"/>
    <x v="1"/>
    <n v="525"/>
    <n v="525"/>
    <d v="2026-01-27T00:00:00"/>
    <d v="2025-12-14T00:00:00"/>
    <x v="1"/>
    <x v="1"/>
    <x v="2"/>
  </r>
  <r>
    <d v="2025-12-01T00:00:00"/>
    <n v="6000010535"/>
    <s v="SCN-ISND HYSY285-02"/>
    <s v="EB72509170992"/>
    <n v="2304000447"/>
    <x v="2"/>
    <x v="0"/>
    <x v="1"/>
    <n v="525"/>
    <n v="525"/>
    <d v="2026-01-27T00:00:00"/>
    <d v="2025-12-14T00:00:00"/>
    <x v="1"/>
    <x v="1"/>
    <x v="2"/>
  </r>
  <r>
    <d v="2025-12-01T00:00:00"/>
    <n v="6000010540"/>
    <s v="SCN-ISND-WL-SP-19A-FQ"/>
    <n v="2518486353"/>
    <n v="2510001707"/>
    <x v="1"/>
    <x v="0"/>
    <x v="1"/>
    <n v="635.5"/>
    <n v="635.5"/>
    <d v="2026-01-27T00:00:00"/>
    <d v="2025-12-15T00:00:00"/>
    <x v="1"/>
    <x v="1"/>
    <x v="2"/>
  </r>
  <r>
    <d v="2025-12-01T00:00:00"/>
    <n v="6000010541"/>
    <s v="SCN-ISND-WL-SP-23A-CQ"/>
    <s v="886138437609"/>
    <n v="2510001726"/>
    <x v="1"/>
    <x v="0"/>
    <x v="1"/>
    <n v="107.63"/>
    <n v="107.63"/>
    <d v="2026-01-27T00:00:00"/>
    <d v="2025-12-15T00:00:00"/>
    <x v="1"/>
    <x v="1"/>
    <x v="2"/>
  </r>
  <r>
    <d v="2025-12-01T00:00:00"/>
    <n v="6000010542"/>
    <s v="SCN-ISND-WL-SP-24A-FQ"/>
    <n v="4838020854"/>
    <n v="2510001729"/>
    <x v="1"/>
    <x v="0"/>
    <x v="1"/>
    <n v="153.75"/>
    <n v="153.75"/>
    <d v="2026-01-27T00:00:00"/>
    <d v="2025-12-15T00:00:00"/>
    <x v="1"/>
    <x v="1"/>
    <x v="2"/>
  </r>
  <r>
    <d v="2025-12-01T00:00:00"/>
    <n v="6000010546"/>
    <s v="SCN-ISND-0387A-FQ"/>
    <s v="157-06575181"/>
    <n v="2204002718"/>
    <x v="1"/>
    <x v="0"/>
    <x v="1"/>
    <n v="1467.53"/>
    <n v="1467.53"/>
    <d v="2026-01-27T00:00:00"/>
    <d v="2025-12-15T00:00:00"/>
    <x v="1"/>
    <x v="1"/>
    <x v="2"/>
  </r>
  <r>
    <d v="2025-12-01T00:00:00"/>
    <n v="6000010548"/>
    <s v="SCN-ISND-0377A-FQ"/>
    <s v="172-02021832"/>
    <n v="2204002676"/>
    <x v="1"/>
    <x v="0"/>
    <x v="1"/>
    <n v="6561.46"/>
    <n v="6561.46"/>
    <d v="2026-01-27T00:00:00"/>
    <d v="2025-12-15T00:00:00"/>
    <x v="1"/>
    <x v="1"/>
    <x v="2"/>
  </r>
  <r>
    <d v="2025-12-01T00:00:00"/>
    <n v="6000010543"/>
    <s v="SCN-ISND-0294A-QC"/>
    <s v="157-04613674"/>
    <n v="2204002705"/>
    <x v="10"/>
    <x v="0"/>
    <x v="1"/>
    <n v="2460"/>
    <n v="2460"/>
    <d v="2026-01-27T00:00:00"/>
    <d v="2025-12-15T00:00:00"/>
    <x v="1"/>
    <x v="1"/>
    <x v="2"/>
  </r>
  <r>
    <d v="2025-12-01T00:00:00"/>
    <n v="6000010545"/>
    <s v="SCN-ISND-0382A-CQ-04"/>
    <s v="157-45247974"/>
    <n v="2204002803"/>
    <x v="1"/>
    <x v="0"/>
    <x v="1"/>
    <n v="3927.66"/>
    <n v="3927.66"/>
    <d v="2026-01-27T00:00:00"/>
    <d v="2025-12-15T00:00:00"/>
    <x v="1"/>
    <x v="1"/>
    <x v="2"/>
  </r>
  <r>
    <d v="2025-12-01T00:00:00"/>
    <n v="6000010550"/>
    <s v="SCN-ISND-0382A-CQ-03"/>
    <s v="157-53147216"/>
    <n v="2204002810"/>
    <x v="1"/>
    <x v="0"/>
    <x v="1"/>
    <n v="6236.79"/>
    <n v="6236.79"/>
    <d v="2026-01-27T00:00:00"/>
    <d v="2025-12-15T00:00:00"/>
    <x v="1"/>
    <x v="1"/>
    <x v="2"/>
  </r>
  <r>
    <d v="2025-12-01T00:00:00"/>
    <n v="6000010551"/>
    <s v="SCN-ISND-0382A-CQ-01"/>
    <s v="157-45244301"/>
    <n v="2204002720"/>
    <x v="1"/>
    <x v="0"/>
    <x v="1"/>
    <n v="6750.15"/>
    <n v="6750.15"/>
    <d v="2026-01-27T00:00:00"/>
    <d v="2025-12-15T00:00:00"/>
    <x v="1"/>
    <x v="1"/>
    <x v="2"/>
  </r>
  <r>
    <d v="2025-12-01T00:00:00"/>
    <n v="6000010552"/>
    <s v="SCN-ISND-0382A-CQ-02"/>
    <s v="784-68537884"/>
    <n v="2204002701"/>
    <x v="1"/>
    <x v="0"/>
    <x v="1"/>
    <n v="2381.92"/>
    <n v="2381.92"/>
    <d v="2026-01-27T00:00:00"/>
    <d v="2025-12-15T00:00:00"/>
    <x v="1"/>
    <x v="1"/>
    <x v="2"/>
  </r>
  <r>
    <d v="2025-12-01T00:00:00"/>
    <n v="6000010544"/>
    <s v="SCN-ISND-DB2-05-RE2"/>
    <s v="XINSILU-CARGO-14 |"/>
    <n v="2304000535"/>
    <x v="2"/>
    <x v="0"/>
    <x v="1"/>
    <n v="896.25"/>
    <n v="896.25"/>
    <d v="2026-01-27T00:00:00"/>
    <d v="2025-12-15T00:00:00"/>
    <x v="1"/>
    <x v="1"/>
    <x v="2"/>
  </r>
  <r>
    <d v="2025-12-01T00:00:00"/>
    <n v="6000010576"/>
    <s v="SCN-ISND-WL-SP-26A-CQ"/>
    <n v="20490003203"/>
    <n v="2510001471"/>
    <x v="1"/>
    <x v="0"/>
    <x v="1"/>
    <n v="328"/>
    <n v="328"/>
    <d v="2026-02-01T00:00:00"/>
    <d v="2025-12-19T00:00:00"/>
    <x v="1"/>
    <x v="1"/>
    <x v="2"/>
  </r>
  <r>
    <d v="2025-12-01T00:00:00"/>
    <n v="6000010578"/>
    <s v="SCN-ISND-WL-SP-27A-CQ"/>
    <n v="20490003262"/>
    <n v="2510001472"/>
    <x v="1"/>
    <x v="0"/>
    <x v="1"/>
    <n v="51.25"/>
    <n v="51.25"/>
    <d v="2026-02-01T00:00:00"/>
    <d v="2025-12-19T00:00:00"/>
    <x v="1"/>
    <x v="1"/>
    <x v="2"/>
  </r>
  <r>
    <d v="2025-12-01T00:00:00"/>
    <n v="6000010580"/>
    <s v="SCN-ISND-WL-SP-36A-CQ"/>
    <n v="5011005005"/>
    <n v="2510001495"/>
    <x v="1"/>
    <x v="0"/>
    <x v="1"/>
    <n v="153.75"/>
    <n v="153.75"/>
    <d v="2026-02-01T00:00:00"/>
    <d v="2025-12-19T00:00:00"/>
    <x v="1"/>
    <x v="1"/>
    <x v="2"/>
  </r>
  <r>
    <d v="2025-12-01T00:00:00"/>
    <n v="6000010585"/>
    <s v="SCN-ISND-WL-SP-29S-CQ"/>
    <s v="SHFC2507176"/>
    <n v="2204002526"/>
    <x v="0"/>
    <x v="0"/>
    <x v="1"/>
    <n v="13354.77"/>
    <n v="13354.77"/>
    <d v="2026-02-01T00:00:00"/>
    <d v="2025-12-19T00:00:00"/>
    <x v="1"/>
    <x v="1"/>
    <x v="2"/>
  </r>
  <r>
    <d v="2025-12-01T00:00:00"/>
    <n v="6000010590"/>
    <s v="SCN-ISND-WL-SP-34A-FQ"/>
    <n v="5451825293"/>
    <n v="2510001534"/>
    <x v="1"/>
    <x v="0"/>
    <x v="1"/>
    <n v="153.75"/>
    <n v="153.75"/>
    <d v="2026-02-01T00:00:00"/>
    <d v="2025-12-19T00:00:00"/>
    <x v="1"/>
    <x v="1"/>
    <x v="2"/>
  </r>
  <r>
    <d v="2025-12-01T00:00:00"/>
    <n v="6000010582"/>
    <s v="SCN-ISND-0195A-CQ-01"/>
    <s v="157-04694395"/>
    <n v="2204002732"/>
    <x v="1"/>
    <x v="0"/>
    <x v="1"/>
    <n v="485"/>
    <n v="485"/>
    <d v="2026-02-01T00:00:00"/>
    <d v="2025-12-19T00:00:00"/>
    <x v="1"/>
    <x v="1"/>
    <x v="2"/>
  </r>
  <r>
    <d v="2025-12-01T00:00:00"/>
    <n v="6000010584"/>
    <s v="SCN-ISND-HYSY289-01_x000a_SCN-ISND-HYSY289-02_x000a_SCN-ISND-HYSY289-03_x000a_SCN-ISND-WEI LI-01"/>
    <s v="EI72504190005_x000a_WL202505100001"/>
    <n v="2304000455"/>
    <x v="0"/>
    <x v="0"/>
    <x v="1"/>
    <n v="970"/>
    <n v="970"/>
    <d v="2026-02-01T00:00:00"/>
    <d v="2025-12-19T00:00:00"/>
    <x v="1"/>
    <x v="1"/>
    <x v="2"/>
  </r>
  <r>
    <d v="2025-12-01T00:00:00"/>
    <n v="6000010586"/>
    <s v="SCN-RUYA 09-0050A-CQ"/>
    <s v="784-68615444"/>
    <n v="2204002793"/>
    <x v="1"/>
    <x v="1"/>
    <x v="1"/>
    <n v="2153.61"/>
    <n v="2153.61"/>
    <d v="2026-02-01T00:00:00"/>
    <d v="2025-12-19T00:00:00"/>
    <x v="1"/>
    <x v="1"/>
    <x v="2"/>
  </r>
  <r>
    <d v="2025-12-01T00:00:00"/>
    <n v="6000010583"/>
    <s v="SCN-RUYA-HYSY289-02"/>
    <s v="COOEC/03/QTR_x000a_EI72504190003_x000a_1_x000a_E672504080195_x000a_VE/001/05/2025_x000a_SM/0425/CI-262"/>
    <n v="2304000455"/>
    <x v="0"/>
    <x v="1"/>
    <x v="1"/>
    <n v="1455"/>
    <n v="1455"/>
    <d v="2026-02-01T00:00:00"/>
    <d v="2025-12-19T00:00:00"/>
    <x v="1"/>
    <x v="1"/>
    <x v="2"/>
  </r>
  <r>
    <d v="2025-12-01T00:00:00"/>
    <n v="6000010587"/>
    <s v="SCN-RUYA 09-0043A-CQ-01 &amp; 02"/>
    <s v="157-43508522"/>
    <n v="2204002684"/>
    <x v="1"/>
    <x v="1"/>
    <x v="1"/>
    <n v="2514.46"/>
    <n v="2514.46"/>
    <d v="2026-02-01T00:00:00"/>
    <d v="2025-12-19T00:00:00"/>
    <x v="1"/>
    <x v="1"/>
    <x v="2"/>
  </r>
  <r>
    <d v="2025-12-01T00:00:00"/>
    <n v="6000010537"/>
    <s v="SCN-ISND-0364S-CQ"/>
    <s v="QGD2273538"/>
    <n v="2204002800"/>
    <x v="0"/>
    <x v="0"/>
    <x v="1"/>
    <n v="18136.68"/>
    <n v="18136.68"/>
    <d v="2026-02-01T00:00:00"/>
    <d v="2025-12-19T00:00:00"/>
    <x v="1"/>
    <x v="1"/>
    <x v="2"/>
  </r>
  <r>
    <d v="2025-12-01T00:00:00"/>
    <n v="6000010588"/>
    <s v="SCN-ISND-0393A-CQ"/>
    <s v="157-42239960"/>
    <n v="2204002743"/>
    <x v="1"/>
    <x v="0"/>
    <x v="1"/>
    <n v="1849.74"/>
    <n v="1849.74"/>
    <d v="2026-02-01T00:00:00"/>
    <d v="2025-12-19T00:00:00"/>
    <x v="1"/>
    <x v="1"/>
    <x v="2"/>
  </r>
  <r>
    <d v="2025-12-01T00:00:00"/>
    <n v="6000010591"/>
    <s v="SCN-ISND-0392A-CQ"/>
    <s v="157-42903873"/>
    <n v="2204002751"/>
    <x v="1"/>
    <x v="0"/>
    <x v="1"/>
    <n v="2226.9899999999998"/>
    <n v="2226.9899999999998"/>
    <d v="2026-02-01T00:00:00"/>
    <d v="2025-12-19T00:00:00"/>
    <x v="1"/>
    <x v="1"/>
    <x v="2"/>
  </r>
  <r>
    <d v="2025-12-01T00:00:00"/>
    <n v="6000010592"/>
    <s v="SCN-ISND-0376A-CQ"/>
    <s v="157-53578744"/>
    <n v="2204002791"/>
    <x v="1"/>
    <x v="0"/>
    <x v="1"/>
    <n v="2707.59"/>
    <n v="2707.59"/>
    <d v="2026-02-01T00:00:00"/>
    <d v="2025-12-19T00:00:00"/>
    <x v="1"/>
    <x v="1"/>
    <x v="2"/>
  </r>
  <r>
    <d v="2025-12-01T00:00:00"/>
    <n v="22123998"/>
    <s v="COOEC-ISND5-2_DEC25"/>
    <s v="T99181"/>
    <n v="22064530"/>
    <x v="3"/>
    <x v="0"/>
    <x v="2"/>
    <n v="86367"/>
    <n v="86367"/>
    <d v="2026-04-01T00:00:00"/>
    <d v="2026-02-11T00:00:00"/>
    <x v="1"/>
    <x v="1"/>
    <x v="2"/>
  </r>
  <r>
    <d v="2025-12-01T00:00:00"/>
    <n v="22123997"/>
    <s v="COOEC-RUYA 09_DEC25"/>
    <s v="T99183"/>
    <n v="22064423"/>
    <x v="3"/>
    <x v="1"/>
    <x v="2"/>
    <n v="146929.10090909089"/>
    <n v="146929.10090909089"/>
    <d v="2026-03-11T00:00:00"/>
    <d v="2026-02-13T00:00:00"/>
    <x v="1"/>
    <x v="1"/>
    <x v="2"/>
  </r>
  <r>
    <d v="2025-12-01T00:00:00"/>
    <n v="22129581"/>
    <s v="COOEC-ISND5-2_DEC25"/>
    <s v="T104724"/>
    <n v="22064530"/>
    <x v="8"/>
    <x v="0"/>
    <x v="2"/>
    <n v="96"/>
    <n v="96"/>
    <d v="2026-06-09T00:00:00"/>
    <d v="2026-05-07T00:00:00"/>
    <x v="1"/>
    <x v="1"/>
    <x v="2"/>
  </r>
  <r>
    <d v="2025-12-01T00:00:00"/>
    <n v="22126156"/>
    <s v="COOEC-ISND5-2_DEC25"/>
    <s v="T101393"/>
    <n v="22064423"/>
    <x v="4"/>
    <x v="0"/>
    <x v="2"/>
    <n v="97388.38"/>
    <n v="97388.38"/>
    <d v="2026-04-26T00:00:00"/>
    <d v="2026-03-06T00:00:00"/>
    <x v="1"/>
    <x v="1"/>
    <x v="2"/>
  </r>
  <r>
    <d v="2025-12-01T00:00:00"/>
    <n v="22126157"/>
    <s v="COOEC-RUYA 09_DEC25"/>
    <s v="T101394"/>
    <n v="22064423"/>
    <x v="4"/>
    <x v="1"/>
    <x v="2"/>
    <n v="7029.92"/>
    <n v="7029.92"/>
    <d v="2026-04-26T00:00:00"/>
    <d v="2026-03-06T00:00:00"/>
    <x v="1"/>
    <x v="1"/>
    <x v="2"/>
  </r>
  <r>
    <d v="2026-01-01T00:00:00"/>
    <n v="6000010838"/>
    <s v="SCN-ISND-WL-SP-18A-FQ"/>
    <n v="5427795144"/>
    <n v="2510001760"/>
    <x v="1"/>
    <x v="0"/>
    <x v="0"/>
    <n v="1003"/>
    <n v="1003"/>
    <d v="2026-01-15T00:00:00"/>
    <d v="2026-01-08T00:00:00"/>
    <x v="2"/>
    <x v="2"/>
    <x v="3"/>
  </r>
  <r>
    <d v="2026-01-01T00:00:00"/>
    <n v="6000010575"/>
    <s v="SCN-ISND-WL-SP-26A-CQ"/>
    <n v="20490003203"/>
    <n v="2510001471"/>
    <x v="1"/>
    <x v="0"/>
    <x v="0"/>
    <n v="1158"/>
    <n v="1158"/>
    <d v="2026-01-15T00:00:00"/>
    <d v="2026-01-08T00:00:00"/>
    <x v="2"/>
    <x v="2"/>
    <x v="3"/>
  </r>
  <r>
    <d v="2026-01-01T00:00:00"/>
    <n v="6000010577"/>
    <s v="SCN-ISND-WL-SP-27A-CQ"/>
    <n v="20490003262"/>
    <n v="2510001472"/>
    <x v="1"/>
    <x v="0"/>
    <x v="0"/>
    <n v="20"/>
    <n v="20"/>
    <d v="2026-01-15T00:00:00"/>
    <d v="2026-01-08T00:00:00"/>
    <x v="2"/>
    <x v="2"/>
    <x v="3"/>
  </r>
  <r>
    <d v="2026-01-01T00:00:00"/>
    <n v="6000010579"/>
    <s v="SCN-ISND-WL-SP-36A-CQ"/>
    <n v="5011005005"/>
    <n v="2510001495"/>
    <x v="1"/>
    <x v="0"/>
    <x v="0"/>
    <n v="1252"/>
    <n v="1252"/>
    <d v="2026-01-15T00:00:00"/>
    <d v="2026-01-08T00:00:00"/>
    <x v="2"/>
    <x v="2"/>
    <x v="3"/>
  </r>
  <r>
    <d v="2026-01-01T00:00:00"/>
    <n v="6000010589"/>
    <s v="SCN-ISND-WL-SP-34A-FQ"/>
    <n v="5451825293"/>
    <n v="2510001534"/>
    <x v="1"/>
    <x v="0"/>
    <x v="0"/>
    <n v="1233"/>
    <n v="1233"/>
    <d v="2026-01-15T00:00:00"/>
    <d v="2026-01-08T00:00:00"/>
    <x v="2"/>
    <x v="2"/>
    <x v="3"/>
  </r>
  <r>
    <d v="2026-01-01T00:00:00"/>
    <n v="6000010841"/>
    <s v="SCN-ISND-0382A-CQ-07"/>
    <s v="157-53152083"/>
    <n v="2204002919"/>
    <x v="1"/>
    <x v="0"/>
    <x v="0"/>
    <n v="26744"/>
    <n v="26744"/>
    <d v="2026-01-15T00:00:00"/>
    <d v="2026-01-08T00:00:00"/>
    <x v="2"/>
    <x v="2"/>
    <x v="3"/>
  </r>
  <r>
    <d v="2026-01-01T00:00:00"/>
    <n v="6000010843"/>
    <s v="SCN-ISND-0411A-FQ-02"/>
    <n v="1071482254"/>
    <n v="2204002935"/>
    <x v="1"/>
    <x v="0"/>
    <x v="0"/>
    <n v="1400"/>
    <n v="1400"/>
    <d v="2026-01-15T00:00:00"/>
    <d v="2026-01-08T00:00:00"/>
    <x v="2"/>
    <x v="2"/>
    <x v="3"/>
  </r>
  <r>
    <d v="2026-01-01T00:00:00"/>
    <n v="6000010844"/>
    <s v="SCN-ISND-0421A-CQ"/>
    <s v="157-43516351"/>
    <n v="2204002944"/>
    <x v="1"/>
    <x v="0"/>
    <x v="0"/>
    <n v="3778"/>
    <n v="3778"/>
    <d v="2026-01-15T00:00:00"/>
    <d v="2026-01-08T00:00:00"/>
    <x v="2"/>
    <x v="2"/>
    <x v="3"/>
  </r>
  <r>
    <d v="2026-01-01T00:00:00"/>
    <n v="6000010845"/>
    <s v="SCN-ISND-0417A-CQ"/>
    <s v="235-95815694"/>
    <n v="2204002943"/>
    <x v="1"/>
    <x v="0"/>
    <x v="0"/>
    <n v="237262"/>
    <n v="237262"/>
    <d v="2026-01-15T00:00:00"/>
    <d v="2026-01-08T00:00:00"/>
    <x v="2"/>
    <x v="2"/>
    <x v="3"/>
  </r>
  <r>
    <d v="2026-01-01T00:00:00"/>
    <n v="6000010846"/>
    <s v="SCN-ISND-0194A-FQ"/>
    <s v="607-50736733"/>
    <n v="2204002953"/>
    <x v="1"/>
    <x v="0"/>
    <x v="0"/>
    <n v="24462"/>
    <n v="24462"/>
    <d v="2026-01-15T00:00:00"/>
    <d v="2026-01-08T00:00:00"/>
    <x v="2"/>
    <x v="2"/>
    <x v="3"/>
  </r>
  <r>
    <d v="2026-01-01T00:00:00"/>
    <n v="6000010847"/>
    <s v="SCN-ISND-0379S-CQ"/>
    <s v="SHRT20251103"/>
    <n v="2304000556"/>
    <x v="0"/>
    <x v="0"/>
    <x v="0"/>
    <n v="2895"/>
    <n v="2895"/>
    <d v="2026-01-20T00:00:00"/>
    <d v="2026-01-08T00:00:00"/>
    <x v="2"/>
    <x v="2"/>
    <x v="3"/>
  </r>
  <r>
    <d v="2026-01-01T00:00:00"/>
    <n v="6000010839"/>
    <s v="SCN-ISND-0385S-CQ"/>
    <s v="OOLU2314551630"/>
    <n v="2304000551"/>
    <x v="0"/>
    <x v="0"/>
    <x v="0"/>
    <n v="14213"/>
    <n v="14213"/>
    <d v="2026-01-20T00:00:00"/>
    <d v="2026-01-08T00:00:00"/>
    <x v="2"/>
    <x v="2"/>
    <x v="3"/>
  </r>
  <r>
    <d v="2026-01-01T00:00:00"/>
    <n v="6000010840"/>
    <s v="SCN-ISND-0384S-CQ"/>
    <s v="COSU9504625570"/>
    <n v="2204002898"/>
    <x v="0"/>
    <x v="0"/>
    <x v="0"/>
    <n v="21625"/>
    <n v="21625"/>
    <d v="2026-01-20T00:00:00"/>
    <d v="2026-01-08T00:00:00"/>
    <x v="2"/>
    <x v="2"/>
    <x v="3"/>
  </r>
  <r>
    <d v="2026-01-01T00:00:00"/>
    <n v="6000010848"/>
    <s v="SCN-ISND-0424A-FQ"/>
    <s v="312-96306501"/>
    <n v="2204002951"/>
    <x v="1"/>
    <x v="0"/>
    <x v="0"/>
    <n v="1520"/>
    <n v="1520"/>
    <d v="2026-01-20T00:00:00"/>
    <d v="2026-01-08T00:00:00"/>
    <x v="2"/>
    <x v="2"/>
    <x v="3"/>
  </r>
  <r>
    <d v="2026-01-01T00:00:00"/>
    <n v="6000010849"/>
    <s v="SCN-ISND-0427A-CQ"/>
    <s v="157-43514951"/>
    <n v="2204002968"/>
    <x v="1"/>
    <x v="0"/>
    <x v="0"/>
    <n v="2168"/>
    <n v="2168"/>
    <d v="2026-01-20T00:00:00"/>
    <d v="2026-01-08T00:00:00"/>
    <x v="2"/>
    <x v="2"/>
    <x v="3"/>
  </r>
  <r>
    <d v="2026-01-01T00:00:00"/>
    <n v="6000010593"/>
    <s v="SCN-ISND-WL-SP-33A-CQ"/>
    <n v="1474009445"/>
    <n v="2510001547"/>
    <x v="1"/>
    <x v="0"/>
    <x v="0"/>
    <n v="284"/>
    <n v="284"/>
    <d v="2026-01-20T00:00:00"/>
    <d v="2026-01-08T00:00:00"/>
    <x v="2"/>
    <x v="2"/>
    <x v="3"/>
  </r>
  <r>
    <d v="2026-01-01T00:00:00"/>
    <n v="6000010595"/>
    <s v="SCN-ISND-WL-SP-20A-CQ"/>
    <s v="157-02621813"/>
    <n v="2204002001"/>
    <x v="1"/>
    <x v="0"/>
    <x v="0"/>
    <n v="1274"/>
    <n v="1274"/>
    <d v="2026-01-20T00:00:00"/>
    <d v="2026-01-08T00:00:00"/>
    <x v="2"/>
    <x v="2"/>
    <x v="3"/>
  </r>
  <r>
    <d v="2026-01-01T00:00:00"/>
    <n v="6000010842"/>
    <s v="SCN-ISND-WL-SP-35A-FQ"/>
    <s v="235-83528340"/>
    <n v="2204002153"/>
    <x v="1"/>
    <x v="0"/>
    <x v="0"/>
    <n v="3278"/>
    <n v="3278"/>
    <d v="2026-01-20T00:00:00"/>
    <d v="2026-01-08T00:00:00"/>
    <x v="2"/>
    <x v="2"/>
    <x v="3"/>
  </r>
  <r>
    <d v="2026-01-01T00:00:00"/>
    <n v="6000010850"/>
    <s v="SCN-RUYA 09-0044S-CQ"/>
    <s v="MEDUOZ449499"/>
    <n v="2204002969"/>
    <x v="0"/>
    <x v="1"/>
    <x v="0"/>
    <n v="18619"/>
    <n v="18619"/>
    <d v="2026-01-15T00:00:00"/>
    <d v="2026-01-08T00:00:00"/>
    <x v="2"/>
    <x v="2"/>
    <x v="3"/>
  </r>
  <r>
    <d v="2026-01-01T00:00:00"/>
    <n v="6000010851"/>
    <s v="SCN-RUYA 09-0045S-CQ"/>
    <s v="MEDUOZ333743"/>
    <n v="2204002967"/>
    <x v="0"/>
    <x v="1"/>
    <x v="0"/>
    <n v="94966"/>
    <n v="94966"/>
    <d v="2026-01-15T00:00:00"/>
    <d v="2026-01-08T00:00:00"/>
    <x v="2"/>
    <x v="2"/>
    <x v="3"/>
  </r>
  <r>
    <d v="2026-01-01T00:00:00"/>
    <n v="6000010852"/>
    <s v="SCN-RUYA-HYSY285-SP-01A-FQ"/>
    <n v="4434576252"/>
    <n v="2510001775"/>
    <x v="1"/>
    <x v="1"/>
    <x v="0"/>
    <n v="1400"/>
    <n v="1400"/>
    <d v="2026-01-15T00:00:00"/>
    <d v="2026-01-08T00:00:00"/>
    <x v="2"/>
    <x v="2"/>
    <x v="3"/>
  </r>
  <r>
    <d v="2026-01-01T00:00:00"/>
    <n v="6000010594"/>
    <s v="SCN-ISND-WL-SP-33A-CQ"/>
    <n v="1474009445"/>
    <n v="2510001547"/>
    <x v="1"/>
    <x v="0"/>
    <x v="1"/>
    <n v="222.43"/>
    <n v="222.43"/>
    <d v="2026-03-02T00:00:00"/>
    <d v="2026-01-12T00:00:00"/>
    <x v="1"/>
    <x v="2"/>
    <x v="3"/>
  </r>
  <r>
    <d v="2026-01-01T00:00:00"/>
    <n v="6000010880"/>
    <s v="SCN-ISND-WL-SP-20A-CQ"/>
    <s v="157-02621813"/>
    <n v="2204002001"/>
    <x v="1"/>
    <x v="0"/>
    <x v="1"/>
    <n v="1848.49"/>
    <n v="1848.49"/>
    <d v="2026-03-02T00:00:00"/>
    <d v="2026-01-12T00:00:00"/>
    <x v="1"/>
    <x v="2"/>
    <x v="3"/>
  </r>
  <r>
    <d v="2026-01-01T00:00:00"/>
    <n v="6000010881"/>
    <s v="SCN-ISND-WL-SP-35A-FQ"/>
    <s v="235-83528340"/>
    <n v="2204002153"/>
    <x v="1"/>
    <x v="0"/>
    <x v="1"/>
    <n v="3372.17"/>
    <n v="3372.17"/>
    <d v="2026-03-02T00:00:00"/>
    <d v="2026-01-12T00:00:00"/>
    <x v="1"/>
    <x v="2"/>
    <x v="3"/>
  </r>
  <r>
    <d v="2026-01-01T00:00:00"/>
    <n v="6000010894"/>
    <s v="SCN-ISND-WL-SP-28A-CQ"/>
    <n v="1783209691"/>
    <n v="2510001748"/>
    <x v="1"/>
    <x v="0"/>
    <x v="1"/>
    <n v="153.75"/>
    <n v="153.75"/>
    <d v="2026-03-02T00:00:00"/>
    <d v="2026-01-12T00:00:00"/>
    <x v="1"/>
    <x v="2"/>
    <x v="3"/>
  </r>
  <r>
    <d v="2026-01-01T00:00:00"/>
    <n v="6000010895"/>
    <s v="SCN-ISND-WL-SP-18A-FQ"/>
    <n v="5427795144"/>
    <n v="2510001760"/>
    <x v="1"/>
    <x v="0"/>
    <x v="1"/>
    <n v="153.75"/>
    <n v="153.75"/>
    <d v="2026-03-02T00:00:00"/>
    <d v="2026-01-12T00:00:00"/>
    <x v="1"/>
    <x v="2"/>
    <x v="3"/>
  </r>
  <r>
    <d v="2026-01-01T00:00:00"/>
    <n v="6000010907"/>
    <s v="SCN-ISND-0382A-CQ-05"/>
    <s v="157-43159071"/>
    <n v="2204002882"/>
    <x v="1"/>
    <x v="0"/>
    <x v="1"/>
    <n v="4814.67"/>
    <n v="4814.67"/>
    <d v="2026-03-03T00:00:00"/>
    <d v="2026-01-12T00:00:00"/>
    <x v="1"/>
    <x v="2"/>
    <x v="3"/>
  </r>
  <r>
    <d v="2026-01-01T00:00:00"/>
    <n v="6000010908"/>
    <s v="SCN-ISND-0382A-CQ-06"/>
    <s v="157-52852564"/>
    <n v="2204002881"/>
    <x v="1"/>
    <x v="0"/>
    <x v="1"/>
    <n v="5313.8"/>
    <n v="5313.8"/>
    <d v="2026-03-03T00:00:00"/>
    <d v="2026-01-12T00:00:00"/>
    <x v="1"/>
    <x v="2"/>
    <x v="3"/>
  </r>
  <r>
    <d v="2026-01-01T00:00:00"/>
    <n v="6000010909"/>
    <s v="SCN-ISND-0402A-CQ"/>
    <s v="157-52842871"/>
    <n v="2204002819"/>
    <x v="1"/>
    <x v="0"/>
    <x v="1"/>
    <n v="4310.88"/>
    <n v="4310.88"/>
    <d v="2026-03-03T00:00:00"/>
    <d v="2026-01-12T00:00:00"/>
    <x v="1"/>
    <x v="2"/>
    <x v="3"/>
  </r>
  <r>
    <d v="2026-01-01T00:00:00"/>
    <n v="6000010910"/>
    <s v="SCN-ISND-0405A-FQ"/>
    <s v="157-09988440"/>
    <n v="2204002799"/>
    <x v="1"/>
    <x v="0"/>
    <x v="1"/>
    <n v="13354.69"/>
    <n v="13354.69"/>
    <d v="2026-03-03T00:00:00"/>
    <d v="2026-01-12T00:00:00"/>
    <x v="1"/>
    <x v="2"/>
    <x v="3"/>
  </r>
  <r>
    <d v="2026-01-01T00:00:00"/>
    <n v="6000010911"/>
    <s v="SCN-ISND-0335A-FQ"/>
    <s v="235-41228526"/>
    <n v="2204002797"/>
    <x v="1"/>
    <x v="0"/>
    <x v="1"/>
    <n v="1557.23"/>
    <n v="1557.23"/>
    <d v="2026-03-03T00:00:00"/>
    <d v="2026-01-12T00:00:00"/>
    <x v="1"/>
    <x v="2"/>
    <x v="3"/>
  </r>
  <r>
    <d v="2026-01-01T00:00:00"/>
    <n v="6000010893"/>
    <s v="SCN-RUYA-HYSY285-SP-01A-FQ"/>
    <n v="4434576252"/>
    <n v="2510001775"/>
    <x v="1"/>
    <x v="1"/>
    <x v="1"/>
    <n v="153.75"/>
    <n v="153.75"/>
    <d v="2026-03-02T00:00:00"/>
    <d v="2026-01-12T00:00:00"/>
    <x v="1"/>
    <x v="2"/>
    <x v="3"/>
  </r>
  <r>
    <d v="2026-01-01T00:00:00"/>
    <n v="6000010897"/>
    <s v="SCN-RUYA-201-SB-ZQ9-TI-EXT"/>
    <s v="GL01HY25050506_x000a_GL01HY25050505_x000a_GL01HY25050507_x000a_SM/0425/CI-261_x000a_ZQDL25002_x000a_GL01WD250531903"/>
    <n v="2204002696"/>
    <x v="2"/>
    <x v="1"/>
    <x v="1"/>
    <n v="1455"/>
    <n v="1455"/>
    <d v="2026-03-02T00:00:00"/>
    <d v="2026-01-12T00:00:00"/>
    <x v="1"/>
    <x v="2"/>
    <x v="3"/>
  </r>
  <r>
    <d v="2026-01-01T00:00:00"/>
    <n v="6000010905"/>
    <s v="SCN-RUYA 09-0051A-CQ"/>
    <s v="157-52850593"/>
    <n v="2204002861"/>
    <x v="1"/>
    <x v="1"/>
    <x v="1"/>
    <n v="1479.22"/>
    <n v="1479.22"/>
    <d v="2026-03-02T00:00:00"/>
    <d v="2026-01-12T00:00:00"/>
    <x v="1"/>
    <x v="2"/>
    <x v="3"/>
  </r>
  <r>
    <d v="2026-01-01T00:00:00"/>
    <n v="6000010932"/>
    <s v="SCN-RUYA-HYSY285-01-RE"/>
    <s v="XINSILU-CARGO-13"/>
    <n v="2304000537"/>
    <x v="0"/>
    <x v="1"/>
    <x v="1"/>
    <n v="896.25"/>
    <n v="896.25"/>
    <d v="2026-03-02T00:00:00"/>
    <d v="2026-01-18T00:00:00"/>
    <x v="1"/>
    <x v="2"/>
    <x v="3"/>
  </r>
  <r>
    <d v="2026-01-01T00:00:00"/>
    <n v="6000010979"/>
    <s v="SCN-RUYA-SN-CI-260"/>
    <s v="SN/1225"/>
    <n v="2304000550"/>
    <x v="2"/>
    <x v="1"/>
    <x v="1"/>
    <n v="896.25"/>
    <n v="896.25"/>
    <d v="2026-03-02T00:00:00"/>
    <d v="2026-01-18T00:00:00"/>
    <x v="1"/>
    <x v="2"/>
    <x v="3"/>
  </r>
  <r>
    <d v="2026-01-01T00:00:00"/>
    <n v="6000010984"/>
    <s v="SCN-RUYA-HYSY285-02"/>
    <s v="HYSY285202509001"/>
    <n v="2304000445"/>
    <x v="2"/>
    <x v="1"/>
    <x v="1"/>
    <n v="525"/>
    <n v="525"/>
    <d v="2026-03-02T00:00:00"/>
    <d v="2026-01-18T00:00:00"/>
    <x v="1"/>
    <x v="2"/>
    <x v="3"/>
  </r>
  <r>
    <d v="2026-01-01T00:00:00"/>
    <n v="6000010930"/>
    <s v="SCN-ISND-XSL-02-RE"/>
    <s v="XINSILU-CARGO-05"/>
    <n v="2304000534"/>
    <x v="10"/>
    <x v="0"/>
    <x v="1"/>
    <n v="896.25"/>
    <n v="896.25"/>
    <d v="2026-03-02T00:00:00"/>
    <d v="2026-01-18T00:00:00"/>
    <x v="1"/>
    <x v="2"/>
    <x v="3"/>
  </r>
  <r>
    <d v="2026-01-01T00:00:00"/>
    <n v="6000010934"/>
    <s v="SCN-ISND-XSL-01-1-RE"/>
    <s v="XINSILU-CARGO-01"/>
    <n v="2304000524"/>
    <x v="10"/>
    <x v="0"/>
    <x v="1"/>
    <n v="896.25"/>
    <n v="896.25"/>
    <d v="2026-03-02T00:00:00"/>
    <d v="2026-01-18T00:00:00"/>
    <x v="1"/>
    <x v="2"/>
    <x v="3"/>
  </r>
  <r>
    <d v="2026-01-01T00:00:00"/>
    <n v="6000010935"/>
    <s v="SCN-ISND-XSL-01-2-RE"/>
    <s v="XINSILU-CARGO-02"/>
    <n v="2304000525"/>
    <x v="10"/>
    <x v="0"/>
    <x v="1"/>
    <n v="896.25"/>
    <n v="896.25"/>
    <d v="2026-03-02T00:00:00"/>
    <d v="2026-01-18T00:00:00"/>
    <x v="1"/>
    <x v="2"/>
    <x v="3"/>
  </r>
  <r>
    <d v="2026-01-01T00:00:00"/>
    <n v="6000010936"/>
    <s v="SCN-ISND-XSL-01-3-RE"/>
    <s v="XINSILU-CARGO-03"/>
    <n v="2304000526"/>
    <x v="10"/>
    <x v="0"/>
    <x v="1"/>
    <n v="896.25"/>
    <n v="896.25"/>
    <d v="2026-03-02T00:00:00"/>
    <d v="2026-01-18T00:00:00"/>
    <x v="1"/>
    <x v="2"/>
    <x v="3"/>
  </r>
  <r>
    <d v="2026-01-01T00:00:00"/>
    <n v="6000010939"/>
    <s v="SCN-ISND-XSL-01-4-RE"/>
    <s v="XINSILU-CARGO-04"/>
    <n v="2304000533"/>
    <x v="10"/>
    <x v="0"/>
    <x v="1"/>
    <n v="896.25"/>
    <n v="896.25"/>
    <d v="2026-03-02T00:00:00"/>
    <d v="2026-01-18T00:00:00"/>
    <x v="1"/>
    <x v="2"/>
    <x v="3"/>
  </r>
  <r>
    <d v="2026-01-01T00:00:00"/>
    <n v="6000010927"/>
    <s v="SCN-ISND-XSL-05-1-RE"/>
    <s v="XINSILU-CARGO-06"/>
    <n v="2304000528"/>
    <x v="10"/>
    <x v="0"/>
    <x v="1"/>
    <n v="896.25"/>
    <n v="896.25"/>
    <d v="2026-03-02T00:00:00"/>
    <d v="2026-01-18T00:00:00"/>
    <x v="1"/>
    <x v="2"/>
    <x v="3"/>
  </r>
  <r>
    <d v="2026-01-01T00:00:00"/>
    <n v="6000010928"/>
    <s v="SCN-ISND-XSL-05-2-RE"/>
    <s v="XINSILU-CARGO-07"/>
    <n v="2304000529"/>
    <x v="10"/>
    <x v="0"/>
    <x v="1"/>
    <n v="896.25"/>
    <n v="896.25"/>
    <d v="2026-03-02T00:00:00"/>
    <d v="2026-01-18T00:00:00"/>
    <x v="1"/>
    <x v="2"/>
    <x v="3"/>
  </r>
  <r>
    <d v="2026-01-01T00:00:00"/>
    <n v="6000010929"/>
    <s v="SCN-ISND-XSL-05-3-RE"/>
    <s v="XINSILU-CARGO-08"/>
    <n v="2304000530"/>
    <x v="10"/>
    <x v="0"/>
    <x v="1"/>
    <n v="896.25"/>
    <n v="896.25"/>
    <d v="2026-03-02T00:00:00"/>
    <d v="2026-01-18T00:00:00"/>
    <x v="1"/>
    <x v="2"/>
    <x v="3"/>
  </r>
  <r>
    <d v="2026-01-01T00:00:00"/>
    <n v="6000010937"/>
    <s v="SCN-ISND-XSL-05-4-RE"/>
    <s v="XINSILU-CARGO-09"/>
    <n v="2304000531"/>
    <x v="10"/>
    <x v="0"/>
    <x v="1"/>
    <n v="896.25"/>
    <n v="896.25"/>
    <d v="2026-03-02T00:00:00"/>
    <d v="2026-01-18T00:00:00"/>
    <x v="1"/>
    <x v="2"/>
    <x v="3"/>
  </r>
  <r>
    <d v="2026-01-01T00:00:00"/>
    <n v="6000010938"/>
    <s v="SCN-ISND-XSL-10-RE"/>
    <s v="XINSILU-CARGO-10"/>
    <n v="2304000532"/>
    <x v="10"/>
    <x v="0"/>
    <x v="1"/>
    <n v="896.25"/>
    <n v="896.25"/>
    <d v="2026-03-02T00:00:00"/>
    <d v="2026-01-18T00:00:00"/>
    <x v="1"/>
    <x v="2"/>
    <x v="3"/>
  </r>
  <r>
    <d v="2026-01-01T00:00:00"/>
    <n v="6000010896"/>
    <s v="SCN-ISND-0195S-QC-01-RE"/>
    <s v="EGLV300590003437"/>
    <n v="2204002535"/>
    <x v="11"/>
    <x v="0"/>
    <x v="1"/>
    <n v="27840.59"/>
    <n v="27840.59"/>
    <d v="2026-03-02T00:00:00"/>
    <d v="2026-01-18T00:00:00"/>
    <x v="1"/>
    <x v="2"/>
    <x v="3"/>
  </r>
  <r>
    <d v="2026-01-01T00:00:00"/>
    <n v="6000010898"/>
    <s v="SCN-ISND-201-BRXF-DB-TI-EXT"/>
    <s v="HYSY001_x000a_COOEC/02/QTR_x000a_DB250506"/>
    <n v="2204002696"/>
    <x v="11"/>
    <x v="0"/>
    <x v="1"/>
    <n v="727.5"/>
    <n v="727.5"/>
    <d v="2026-03-02T00:00:00"/>
    <d v="2026-01-18T00:00:00"/>
    <x v="1"/>
    <x v="2"/>
    <x v="3"/>
  </r>
  <r>
    <d v="2026-01-01T00:00:00"/>
    <n v="6000010926"/>
    <s v="SCN-ISND-0195S-QC-03-RE"/>
    <s v="XINSILU-CARGO-11"/>
    <n v="2304000527"/>
    <x v="11"/>
    <x v="0"/>
    <x v="1"/>
    <n v="896.25"/>
    <n v="896.25"/>
    <d v="2026-03-02T00:00:00"/>
    <d v="2026-01-18T00:00:00"/>
    <x v="1"/>
    <x v="2"/>
    <x v="3"/>
  </r>
  <r>
    <d v="2026-01-01T00:00:00"/>
    <n v="6000010931"/>
    <s v="SCN-ISND-DB2-02-RE"/>
    <s v="XINSILU-CARGO-12"/>
    <n v="2304000536"/>
    <x v="10"/>
    <x v="0"/>
    <x v="1"/>
    <n v="896.25"/>
    <n v="896.25"/>
    <d v="2026-03-02T00:00:00"/>
    <d v="2026-01-18T00:00:00"/>
    <x v="1"/>
    <x v="2"/>
    <x v="3"/>
  </r>
  <r>
    <d v="2026-01-01T00:00:00"/>
    <n v="6000010933"/>
    <s v="SCN-ISND-XSL1-RE"/>
    <s v="XINSILU/0611"/>
    <n v="2304000523"/>
    <x v="10"/>
    <x v="0"/>
    <x v="1"/>
    <n v="896.25"/>
    <n v="896.25"/>
    <d v="2026-03-02T00:00:00"/>
    <d v="2026-01-18T00:00:00"/>
    <x v="1"/>
    <x v="2"/>
    <x v="3"/>
  </r>
  <r>
    <d v="2026-01-01T00:00:00"/>
    <n v="6000010978"/>
    <s v="SCN-ISND-MM-01"/>
    <s v="MMPLM/1225"/>
    <n v="2304000550"/>
    <x v="10"/>
    <x v="0"/>
    <x v="1"/>
    <n v="896.25"/>
    <n v="896.25"/>
    <d v="2026-03-02T00:00:00"/>
    <d v="2026-01-18T00:00:00"/>
    <x v="1"/>
    <x v="2"/>
    <x v="3"/>
  </r>
  <r>
    <d v="2026-01-01T00:00:00"/>
    <n v="6000010906"/>
    <s v="SCN-ISND-0408A-CQ"/>
    <s v="157-06937932"/>
    <n v="2204002891"/>
    <x v="1"/>
    <x v="0"/>
    <x v="1"/>
    <n v="1887.8200000000002"/>
    <n v="1887.8200000000002"/>
    <d v="2026-03-02T00:00:00"/>
    <d v="2026-01-18T00:00:00"/>
    <x v="1"/>
    <x v="2"/>
    <x v="3"/>
  </r>
  <r>
    <d v="2026-01-01T00:00:00"/>
    <n v="6000010973"/>
    <s v="SCN-ISND-0424A-FQ"/>
    <s v="312-96306501"/>
    <n v="2204002951"/>
    <x v="1"/>
    <x v="0"/>
    <x v="1"/>
    <n v="1662.53"/>
    <n v="1662.53"/>
    <d v="2026-03-02T00:00:00"/>
    <d v="2026-01-18T00:00:00"/>
    <x v="1"/>
    <x v="2"/>
    <x v="3"/>
  </r>
  <r>
    <d v="2026-01-01T00:00:00"/>
    <n v="6000010977"/>
    <s v="SCN-ISND-0417A-CQ"/>
    <s v="235-95815694"/>
    <n v="2204002943"/>
    <x v="1"/>
    <x v="0"/>
    <x v="1"/>
    <n v="4956.9400000000005"/>
    <n v="4956.9400000000005"/>
    <d v="2026-03-02T00:00:00"/>
    <d v="2026-01-18T00:00:00"/>
    <x v="1"/>
    <x v="2"/>
    <x v="3"/>
  </r>
  <r>
    <d v="2026-01-01T00:00:00"/>
    <n v="6000010980"/>
    <s v="SCN-ISND-0258A-FQ"/>
    <s v="172-80541661"/>
    <n v="2204002908"/>
    <x v="1"/>
    <x v="0"/>
    <x v="1"/>
    <n v="1402.53"/>
    <n v="1402.53"/>
    <d v="2026-03-02T00:00:00"/>
    <d v="2026-01-18T00:00:00"/>
    <x v="1"/>
    <x v="2"/>
    <x v="3"/>
  </r>
  <r>
    <d v="2026-01-01T00:00:00"/>
    <n v="6000010985"/>
    <s v="SCN-ISND-0411A-FQ-02"/>
    <s v="125-19994505/_x000a_1071482254"/>
    <n v="2204002935"/>
    <x v="1"/>
    <x v="0"/>
    <x v="1"/>
    <n v="2069.73"/>
    <n v="2069.73"/>
    <d v="2026-03-02T00:00:00"/>
    <d v="2026-01-18T00:00:00"/>
    <x v="1"/>
    <x v="2"/>
    <x v="3"/>
  </r>
  <r>
    <d v="2026-01-01T00:00:00"/>
    <n v="6000010971"/>
    <s v="SCN-ISND-0194A-FQ"/>
    <s v="607-50736733"/>
    <n v="2204002953"/>
    <x v="1"/>
    <x v="0"/>
    <x v="1"/>
    <n v="1630.03"/>
    <n v="1630.03"/>
    <d v="2026-03-02T00:00:00"/>
    <d v="2026-01-18T00:00:00"/>
    <x v="1"/>
    <x v="2"/>
    <x v="3"/>
  </r>
  <r>
    <d v="2026-01-01T00:00:00"/>
    <n v="6000010972"/>
    <s v="SCN-ISND-0427A-CQ"/>
    <s v="157-43514951"/>
    <n v="2204002968"/>
    <x v="1"/>
    <x v="0"/>
    <x v="1"/>
    <n v="1435.03"/>
    <n v="1435.03"/>
    <d v="2026-03-02T00:00:00"/>
    <d v="2026-01-18T00:00:00"/>
    <x v="1"/>
    <x v="2"/>
    <x v="3"/>
  </r>
  <r>
    <d v="2026-01-01T00:00:00"/>
    <n v="6000010974"/>
    <s v="SCN-ISND-0421A-CQ"/>
    <s v="157-43516351"/>
    <n v="2204002944"/>
    <x v="1"/>
    <x v="0"/>
    <x v="1"/>
    <n v="1233.96"/>
    <n v="1233.96"/>
    <d v="2026-03-02T00:00:00"/>
    <d v="2026-01-18T00:00:00"/>
    <x v="1"/>
    <x v="2"/>
    <x v="3"/>
  </r>
  <r>
    <d v="2026-01-01T00:00:00"/>
    <n v="6000010976"/>
    <s v="SCN-ISND-0441A-CQ"/>
    <s v="1560213645569"/>
    <n v="2204002877"/>
    <x v="1"/>
    <x v="0"/>
    <x v="1"/>
    <n v="1515.38"/>
    <n v="1515.38"/>
    <d v="2026-03-02T00:00:00"/>
    <d v="2026-01-18T00:00:00"/>
    <x v="1"/>
    <x v="2"/>
    <x v="3"/>
  </r>
  <r>
    <d v="2026-01-01T00:00:00"/>
    <n v="6000010982"/>
    <s v="SCN-ISND-0335A-FQ"/>
    <s v="235-41228526"/>
    <s v="2204002797-1"/>
    <x v="1"/>
    <x v="0"/>
    <x v="1"/>
    <n v="461.25"/>
    <n v="461.25"/>
    <d v="2026-03-02T00:00:00"/>
    <d v="2026-01-18T00:00:00"/>
    <x v="1"/>
    <x v="2"/>
    <x v="3"/>
  </r>
  <r>
    <d v="2026-01-01T00:00:00"/>
    <n v="6000010899"/>
    <s v="SCN-ISND-0258A-FQ"/>
    <s v="172-80541661"/>
    <n v="2204002908"/>
    <x v="1"/>
    <x v="0"/>
    <x v="0"/>
    <n v="1400"/>
    <n v="1400"/>
    <d v="2026-01-27T00:00:00"/>
    <d v="2026-01-20T00:00:00"/>
    <x v="2"/>
    <x v="2"/>
    <x v="3"/>
  </r>
  <r>
    <d v="2026-01-01T00:00:00"/>
    <n v="6000010975"/>
    <s v="SCN-ISND-0441A-CQ"/>
    <s v="1560213645569"/>
    <n v="2204002877"/>
    <x v="1"/>
    <x v="0"/>
    <x v="0"/>
    <n v="5918"/>
    <n v="5918"/>
    <d v="2026-01-27T00:00:00"/>
    <d v="2026-01-20T00:00:00"/>
    <x v="2"/>
    <x v="2"/>
    <x v="3"/>
  </r>
  <r>
    <d v="2026-01-01T00:00:00"/>
    <n v="6000010986"/>
    <s v="SCN-ISND-0416A-CQ"/>
    <s v="SCN-ISND-0416A-CQ"/>
    <n v="2204002975"/>
    <x v="1"/>
    <x v="0"/>
    <x v="0"/>
    <n v="900"/>
    <n v="900"/>
    <d v="2026-01-27T00:00:00"/>
    <d v="2026-01-20T00:00:00"/>
    <x v="2"/>
    <x v="2"/>
    <x v="3"/>
  </r>
  <r>
    <d v="2026-01-01T00:00:00"/>
    <n v="6000010987"/>
    <s v="SCN-ISND-0431A-CQ"/>
    <s v="157-53160730"/>
    <n v="2204002981"/>
    <x v="1"/>
    <x v="0"/>
    <x v="0"/>
    <n v="2597"/>
    <n v="2597"/>
    <d v="2026-01-27T00:00:00"/>
    <d v="2026-01-20T00:00:00"/>
    <x v="2"/>
    <x v="2"/>
    <x v="3"/>
  </r>
  <r>
    <d v="2026-01-01T00:00:00"/>
    <n v="6000010994"/>
    <s v="SCN-ISND-0418A-CQ"/>
    <s v="157-42103180"/>
    <n v="2204003005"/>
    <x v="1"/>
    <x v="0"/>
    <x v="0"/>
    <n v="2764"/>
    <n v="2764"/>
    <d v="2026-01-27T00:00:00"/>
    <d v="2026-01-20T00:00:00"/>
    <x v="2"/>
    <x v="2"/>
    <x v="3"/>
  </r>
  <r>
    <d v="2026-01-01T00:00:00"/>
    <n v="6000010993"/>
    <s v="SCN-ISND-WL-SP-40A-FQ"/>
    <s v="098-31665664"/>
    <n v="2204003008"/>
    <x v="1"/>
    <x v="0"/>
    <x v="0"/>
    <n v="1013"/>
    <n v="1013"/>
    <d v="2026-02-01T00:00:00"/>
    <d v="2026-01-20T00:00:00"/>
    <x v="2"/>
    <x v="2"/>
    <x v="3"/>
  </r>
  <r>
    <d v="2026-01-01T00:00:00"/>
    <n v="6000010995"/>
    <s v="SCN-ISND-WL-SP-41A-FQ"/>
    <n v="2816497563"/>
    <n v="2510001796"/>
    <x v="1"/>
    <x v="0"/>
    <x v="0"/>
    <n v="284"/>
    <n v="284"/>
    <d v="2026-02-01T00:00:00"/>
    <d v="2026-01-20T00:00:00"/>
    <x v="2"/>
    <x v="2"/>
    <x v="3"/>
  </r>
  <r>
    <d v="2026-01-01T00:00:00"/>
    <n v="6000010996"/>
    <s v="SCN-ISND-WL-SP-43A-FQ"/>
    <s v="887620532906"/>
    <n v="2510001802"/>
    <x v="1"/>
    <x v="0"/>
    <x v="0"/>
    <n v="1265"/>
    <n v="1265"/>
    <d v="2026-02-01T00:00:00"/>
    <d v="2026-01-20T00:00:00"/>
    <x v="2"/>
    <x v="2"/>
    <x v="3"/>
  </r>
  <r>
    <d v="2026-01-01T00:00:00"/>
    <n v="6000010997"/>
    <s v="SCN-ISND-WL-SP-42A-CQ"/>
    <s v="1076431241"/>
    <n v="2510001801"/>
    <x v="1"/>
    <x v="0"/>
    <x v="0"/>
    <n v="256"/>
    <n v="256"/>
    <d v="2026-02-01T00:00:00"/>
    <d v="2026-01-20T00:00:00"/>
    <x v="2"/>
    <x v="2"/>
    <x v="3"/>
  </r>
  <r>
    <d v="2026-01-01T00:00:00"/>
    <n v="6000011004"/>
    <s v="SCN-ISND-WL-SP-22S-FQ"/>
    <s v="SZDHA25146755"/>
    <n v="2204002991"/>
    <x v="1"/>
    <x v="0"/>
    <x v="0"/>
    <n v="2861"/>
    <n v="2861"/>
    <d v="2026-02-01T00:00:00"/>
    <d v="2026-01-20T00:00:00"/>
    <x v="2"/>
    <x v="2"/>
    <x v="3"/>
  </r>
  <r>
    <d v="2026-01-01T00:00:00"/>
    <n v="6000010998"/>
    <s v="SCN-ISND-0306S-FQ"/>
    <s v="JNP/25-26/HMD/0135"/>
    <n v="2204003014"/>
    <x v="0"/>
    <x v="0"/>
    <x v="0"/>
    <n v="20152"/>
    <n v="20152"/>
    <d v="2026-02-01T00:00:00"/>
    <d v="2026-01-20T00:00:00"/>
    <x v="2"/>
    <x v="2"/>
    <x v="3"/>
  </r>
  <r>
    <d v="2026-01-01T00:00:00"/>
    <n v="6000011003"/>
    <s v="SCN-ISND-0422S-FQ"/>
    <s v="HLCUDX3251206718"/>
    <n v="2204002907"/>
    <x v="0"/>
    <x v="0"/>
    <x v="0"/>
    <n v="3943"/>
    <n v="3943"/>
    <d v="2026-02-01T00:00:00"/>
    <d v="2026-01-20T00:00:00"/>
    <x v="2"/>
    <x v="2"/>
    <x v="3"/>
  </r>
  <r>
    <d v="2026-01-01T00:00:00"/>
    <n v="6000011005"/>
    <s v="SCN-ISND-0394S-CQ"/>
    <s v="YMJAZ240189088"/>
    <n v="2204003028"/>
    <x v="0"/>
    <x v="0"/>
    <x v="0"/>
    <n v="26282"/>
    <n v="26282"/>
    <d v="2026-02-01T00:00:00"/>
    <d v="2026-01-20T00:00:00"/>
    <x v="2"/>
    <x v="2"/>
    <x v="3"/>
  </r>
  <r>
    <d v="2026-01-01T00:00:00"/>
    <n v="6000011009"/>
    <s v="SCN-ISND-0373S-FQ"/>
    <s v="CUIANY25005839"/>
    <n v="2204003001"/>
    <x v="0"/>
    <x v="0"/>
    <x v="0"/>
    <n v="2371"/>
    <n v="2371"/>
    <d v="2026-02-01T00:00:00"/>
    <d v="2026-01-20T00:00:00"/>
    <x v="2"/>
    <x v="2"/>
    <x v="3"/>
  </r>
  <r>
    <d v="2026-01-01T00:00:00"/>
    <n v="6000011010"/>
    <s v="SCN-ISND-0383S-FQ"/>
    <s v="25301675"/>
    <n v="2204002996"/>
    <x v="0"/>
    <x v="0"/>
    <x v="0"/>
    <n v="45485"/>
    <n v="45485"/>
    <d v="2026-02-01T00:00:00"/>
    <d v="2026-01-20T00:00:00"/>
    <x v="2"/>
    <x v="2"/>
    <x v="3"/>
  </r>
  <r>
    <d v="2026-01-01T00:00:00"/>
    <n v="6000010999"/>
    <s v="SCN-RUYA 09-0048S-CQ-02"/>
    <s v="TSNA74487301"/>
    <n v="2204003026"/>
    <x v="0"/>
    <x v="1"/>
    <x v="0"/>
    <n v="184672"/>
    <n v="184672"/>
    <d v="2026-02-01T00:00:00"/>
    <d v="2026-01-20T00:00:00"/>
    <x v="2"/>
    <x v="2"/>
    <x v="3"/>
  </r>
  <r>
    <d v="2026-01-01T00:00:00"/>
    <n v="6000011000"/>
    <s v="SCN-RUYA 09-0048S-CQ-01"/>
    <s v="TSNA74487300"/>
    <n v="2204003027"/>
    <x v="0"/>
    <x v="1"/>
    <x v="0"/>
    <n v="30962"/>
    <n v="30962"/>
    <d v="2026-02-01T00:00:00"/>
    <d v="2026-01-20T00:00:00"/>
    <x v="2"/>
    <x v="2"/>
    <x v="3"/>
  </r>
  <r>
    <d v="2026-01-01T00:00:00"/>
    <n v="6000011001"/>
    <s v="SCN-RUYA 09-0052S-CQ"/>
    <s v="COSU6438013310"/>
    <n v="2204003025"/>
    <x v="0"/>
    <x v="1"/>
    <x v="0"/>
    <n v="31154"/>
    <n v="31154"/>
    <d v="2026-02-01T00:00:00"/>
    <d v="2026-01-20T00:00:00"/>
    <x v="2"/>
    <x v="2"/>
    <x v="3"/>
  </r>
  <r>
    <d v="2026-01-01T00:00:00"/>
    <n v="6000011002"/>
    <s v="SCN-RUYA 09-0049S-CQ"/>
    <s v="OOLU2315179850"/>
    <n v="2204002971"/>
    <x v="0"/>
    <x v="1"/>
    <x v="0"/>
    <n v="18950"/>
    <n v="18950"/>
    <d v="2026-02-01T00:00:00"/>
    <d v="2026-01-20T00:00:00"/>
    <x v="2"/>
    <x v="2"/>
    <x v="3"/>
  </r>
  <r>
    <d v="2026-01-01T00:00:00"/>
    <n v="6000011006"/>
    <s v="SCN-RUYA 09-0047S-CQ-02"/>
    <s v="TJN0801977B"/>
    <n v="2304000588"/>
    <x v="0"/>
    <x v="1"/>
    <x v="0"/>
    <n v="218393"/>
    <n v="218393"/>
    <d v="2026-02-01T00:00:00"/>
    <d v="2026-01-20T00:00:00"/>
    <x v="2"/>
    <x v="2"/>
    <x v="3"/>
  </r>
  <r>
    <d v="2026-01-01T00:00:00"/>
    <n v="6000011007"/>
    <s v="SCN-RUYA 09-0046S-CQ"/>
    <s v="MEDUJH814348"/>
    <n v="2204003030"/>
    <x v="0"/>
    <x v="1"/>
    <x v="0"/>
    <n v="59707"/>
    <n v="59707"/>
    <d v="2026-02-01T00:00:00"/>
    <d v="2026-01-20T00:00:00"/>
    <x v="2"/>
    <x v="2"/>
    <x v="3"/>
  </r>
  <r>
    <d v="2026-01-01T00:00:00"/>
    <n v="6000011008"/>
    <s v="SCN-RUYA 09-0047S-CQ-01"/>
    <s v="TJN0801977A"/>
    <n v="2304000589"/>
    <x v="0"/>
    <x v="1"/>
    <x v="0"/>
    <n v="22799"/>
    <n v="22799"/>
    <d v="2026-02-01T00:00:00"/>
    <d v="2026-01-20T00:00:00"/>
    <x v="2"/>
    <x v="2"/>
    <x v="3"/>
  </r>
  <r>
    <d v="2026-01-01T00:00:00"/>
    <n v="6000010519"/>
    <s v="SCN-ISND-AHSZ-V2-03-PI"/>
    <s v="WJL2025112502"/>
    <n v="2304000544"/>
    <x v="2"/>
    <x v="0"/>
    <x v="0"/>
    <n v="823557"/>
    <n v="823557"/>
    <d v="2026-01-12T00:00:00"/>
    <d v="2026-01-03T00:00:00"/>
    <x v="1"/>
    <x v="2"/>
    <x v="3"/>
  </r>
  <r>
    <d v="2026-01-01T00:00:00"/>
    <n v="6000010520"/>
    <s v="SCN-ISND-AHSZ-V2-04-PI"/>
    <s v="WJL2025112503"/>
    <n v="2304000546"/>
    <x v="2"/>
    <x v="0"/>
    <x v="0"/>
    <n v="1337263"/>
    <n v="1337263"/>
    <d v="2026-01-07T00:00:00"/>
    <d v="2026-01-03T00:00:00"/>
    <x v="1"/>
    <x v="2"/>
    <x v="3"/>
  </r>
  <r>
    <d v="2026-01-01T00:00:00"/>
    <n v="2304000586"/>
    <s v="SCN-ISND-AHSZ-V2-02-TI"/>
    <s v="WJL2025112599"/>
    <n v="2304000586"/>
    <x v="2"/>
    <x v="0"/>
    <x v="0"/>
    <n v="13140"/>
    <n v="13140"/>
    <d v="2026-01-18T00:00:00"/>
    <d v="2026-01-18T00:00:00"/>
    <x v="3"/>
    <x v="2"/>
    <x v="3"/>
  </r>
  <r>
    <d v="2026-01-01T00:00:00"/>
    <n v="2304000587"/>
    <s v="SCN-ISND-AHSZ-V2-06-TI"/>
    <s v="WJL2025112505"/>
    <n v="2304000587"/>
    <x v="2"/>
    <x v="0"/>
    <x v="0"/>
    <n v="12148"/>
    <n v="12148"/>
    <d v="2026-01-18T00:00:00"/>
    <d v="2026-01-18T00:00:00"/>
    <x v="3"/>
    <x v="2"/>
    <x v="3"/>
  </r>
  <r>
    <d v="2026-01-01T00:00:00"/>
    <n v="2304000568"/>
    <s v="SCN-ISND-DEJIAN-V2-01-TI"/>
    <s v="WJL2025112514"/>
    <n v="2304000568"/>
    <x v="2"/>
    <x v="0"/>
    <x v="0"/>
    <n v="5122"/>
    <n v="5122"/>
    <d v="2026-01-08T00:00:00"/>
    <d v="2026-01-08T00:00:00"/>
    <x v="3"/>
    <x v="2"/>
    <x v="3"/>
  </r>
  <r>
    <d v="2026-01-01T00:00:00"/>
    <n v="2304000569"/>
    <s v="SCN-ISND-DEJIAN-V2-02-TI"/>
    <s v="WJL2025112516"/>
    <n v="2304000569"/>
    <x v="2"/>
    <x v="0"/>
    <x v="0"/>
    <n v="5569"/>
    <n v="5569"/>
    <d v="2026-01-08T00:00:00"/>
    <d v="2026-01-08T00:00:00"/>
    <x v="3"/>
    <x v="2"/>
    <x v="3"/>
  </r>
  <r>
    <d v="2026-01-01T00:00:00"/>
    <n v="2304000570"/>
    <s v="SCN-ISND-DEJIAN-V2-03-TI"/>
    <s v="WJL2025112517"/>
    <n v="2304000570"/>
    <x v="2"/>
    <x v="0"/>
    <x v="0"/>
    <n v="8693"/>
    <n v="8693"/>
    <d v="2026-01-08T00:00:00"/>
    <d v="2026-01-08T00:00:00"/>
    <x v="3"/>
    <x v="2"/>
    <x v="3"/>
  </r>
  <r>
    <d v="2026-01-01T00:00:00"/>
    <n v="2304000571"/>
    <s v="SCN-ISND-DEJIAN-V2-04-TI"/>
    <s v="WJL2025112518"/>
    <n v="2304000571"/>
    <x v="2"/>
    <x v="0"/>
    <x v="0"/>
    <n v="5241"/>
    <n v="5241"/>
    <d v="2026-01-08T00:00:00"/>
    <d v="2026-01-08T00:00:00"/>
    <x v="3"/>
    <x v="2"/>
    <x v="3"/>
  </r>
  <r>
    <d v="2026-01-01T00:00:00"/>
    <n v="2304000572"/>
    <s v="SCN-ISND-DEJIAN-V2-05-TI"/>
    <s v="WJL2025112519"/>
    <n v="2304000572"/>
    <x v="2"/>
    <x v="0"/>
    <x v="0"/>
    <n v="9936"/>
    <n v="9936"/>
    <d v="2026-01-08T00:00:00"/>
    <d v="2026-01-08T00:00:00"/>
    <x v="3"/>
    <x v="2"/>
    <x v="3"/>
  </r>
  <r>
    <d v="2026-01-01T00:00:00"/>
    <n v="2304000573"/>
    <s v="SCN-ISND-DEJIAN-V2-06-TI"/>
    <s v="WJL2025112520"/>
    <n v="2304000573"/>
    <x v="2"/>
    <x v="0"/>
    <x v="0"/>
    <n v="4991"/>
    <n v="4991"/>
    <d v="2026-01-08T00:00:00"/>
    <d v="2026-01-08T00:00:00"/>
    <x v="3"/>
    <x v="2"/>
    <x v="3"/>
  </r>
  <r>
    <d v="2026-01-01T00:00:00"/>
    <n v="2304000574"/>
    <s v="SCN-ISND-DEJIAN-V2-07-TI"/>
    <s v="WJL2025112522"/>
    <n v="2304000574"/>
    <x v="2"/>
    <x v="0"/>
    <x v="0"/>
    <n v="5113"/>
    <n v="5113"/>
    <d v="2026-01-08T00:00:00"/>
    <d v="2026-01-08T00:00:00"/>
    <x v="3"/>
    <x v="2"/>
    <x v="3"/>
  </r>
  <r>
    <d v="2026-01-01T00:00:00"/>
    <n v="6000011086"/>
    <s v="SCN-RUYA 09-0049S-CQ"/>
    <s v="OOLU2315179850"/>
    <n v="2204002971"/>
    <x v="0"/>
    <x v="1"/>
    <x v="1"/>
    <n v="19651.019999999997"/>
    <n v="19651.019999999997"/>
    <d v="2026-03-25T00:00:00"/>
    <d v="2026-01-25T00:00:00"/>
    <x v="1"/>
    <x v="2"/>
    <x v="3"/>
  </r>
  <r>
    <d v="2026-01-01T00:00:00"/>
    <n v="6000011087"/>
    <s v="SCN-RUYA 09-0041S-CQ"/>
    <s v="HDMUTSNA44296400"/>
    <n v="2204002856"/>
    <x v="0"/>
    <x v="1"/>
    <x v="1"/>
    <n v="31809.879999999997"/>
    <n v="31809.879999999997"/>
    <d v="2026-03-25T00:00:00"/>
    <d v="2026-01-25T00:00:00"/>
    <x v="1"/>
    <x v="2"/>
    <x v="3"/>
  </r>
  <r>
    <d v="2026-01-01T00:00:00"/>
    <n v="6000011092"/>
    <s v="SCN-RUYA-AAQ-002"/>
    <s v="AA/1225,"/>
    <n v="2204002960"/>
    <x v="2"/>
    <x v="1"/>
    <x v="1"/>
    <n v="896.25"/>
    <n v="896.25"/>
    <d v="2026-03-25T00:00:00"/>
    <d v="2026-01-25T00:00:00"/>
    <x v="1"/>
    <x v="2"/>
    <x v="3"/>
  </r>
  <r>
    <d v="2026-01-01T00:00:00"/>
    <n v="6000011104"/>
    <s v="SCN-RUYA 09-0044S-CQ"/>
    <s v="MEDUOZ449499"/>
    <n v="2204002969"/>
    <x v="0"/>
    <x v="1"/>
    <x v="1"/>
    <n v="4460.5"/>
    <n v="4460.5"/>
    <d v="2026-03-25T00:00:00"/>
    <d v="2026-01-25T00:00:00"/>
    <x v="1"/>
    <x v="2"/>
    <x v="3"/>
  </r>
  <r>
    <d v="2026-01-01T00:00:00"/>
    <n v="6000011105"/>
    <s v="SCN-RUYA 09-0045S-CQ"/>
    <s v="MEDUOZ333743"/>
    <n v="2204002967"/>
    <x v="0"/>
    <x v="1"/>
    <x v="1"/>
    <n v="5814.88"/>
    <n v="5814.88"/>
    <d v="2026-03-25T00:00:00"/>
    <d v="2026-01-25T00:00:00"/>
    <x v="1"/>
    <x v="2"/>
    <x v="3"/>
  </r>
  <r>
    <d v="2026-01-01T00:00:00"/>
    <n v="6000010988"/>
    <s v="SCN-ISND-0382A-CQ-07"/>
    <s v="157-53152083"/>
    <n v="2204002919"/>
    <x v="1"/>
    <x v="0"/>
    <x v="1"/>
    <n v="8483.08"/>
    <n v="8483.08"/>
    <d v="2026-03-23T00:00:00"/>
    <d v="2026-01-25T00:00:00"/>
    <x v="1"/>
    <x v="2"/>
    <x v="3"/>
  </r>
  <r>
    <d v="2026-01-01T00:00:00"/>
    <n v="6000011057"/>
    <s v="SCN-ISND-0431A-CQ"/>
    <s v="157-53160730"/>
    <n v="2204002981"/>
    <x v="1"/>
    <x v="0"/>
    <x v="1"/>
    <n v="2703.4300000000003"/>
    <n v="2703.4300000000003"/>
    <d v="2026-03-23T00:00:00"/>
    <d v="2026-01-25T00:00:00"/>
    <x v="1"/>
    <x v="2"/>
    <x v="3"/>
  </r>
  <r>
    <d v="2026-01-01T00:00:00"/>
    <n v="6000011058"/>
    <s v="SCN-ISND-0416A-CQ"/>
    <s v="157-53583180"/>
    <n v="2204002975"/>
    <x v="1"/>
    <x v="0"/>
    <x v="1"/>
    <n v="2345.98"/>
    <n v="2345.98"/>
    <d v="2026-03-23T00:00:00"/>
    <d v="2026-01-25T00:00:00"/>
    <x v="1"/>
    <x v="2"/>
    <x v="3"/>
  </r>
  <r>
    <d v="2026-01-01T00:00:00"/>
    <n v="6000011059"/>
    <s v="SCN-ISND-0268A-FQ"/>
    <s v="784-68617010"/>
    <n v="2204002844"/>
    <x v="1"/>
    <x v="0"/>
    <x v="1"/>
    <n v="1899.56"/>
    <n v="1899.56"/>
    <d v="2026-03-23T00:00:00"/>
    <d v="2026-01-25T00:00:00"/>
    <x v="1"/>
    <x v="2"/>
    <x v="3"/>
  </r>
  <r>
    <d v="2026-01-01T00:00:00"/>
    <n v="6000011083"/>
    <s v="SCN-ISND-WL-SP-41A-FQ"/>
    <s v="2816497563"/>
    <n v="2510001796"/>
    <x v="1"/>
    <x v="0"/>
    <x v="1"/>
    <n v="408.98"/>
    <n v="408.98"/>
    <d v="2026-03-24T00:00:00"/>
    <d v="2026-01-25T00:00:00"/>
    <x v="1"/>
    <x v="2"/>
    <x v="3"/>
  </r>
  <r>
    <d v="2026-01-01T00:00:00"/>
    <n v="6000011085"/>
    <s v="SCN-ISND-WL-SP-42A-CQ"/>
    <s v="1076431241"/>
    <n v="2510001801"/>
    <x v="1"/>
    <x v="0"/>
    <x v="1"/>
    <n v="153.75"/>
    <n v="153.75"/>
    <d v="2026-03-24T00:00:00"/>
    <d v="2026-01-25T00:00:00"/>
    <x v="1"/>
    <x v="2"/>
    <x v="3"/>
  </r>
  <r>
    <d v="2026-01-01T00:00:00"/>
    <n v="6000011084"/>
    <s v="SCN-ISND-WL-SP-43A-FQ"/>
    <s v="887620532906"/>
    <n v="2510001802"/>
    <x v="1"/>
    <x v="0"/>
    <x v="1"/>
    <n v="107.63"/>
    <n v="107.63"/>
    <d v="2026-03-24T00:00:00"/>
    <d v="2026-01-25T00:00:00"/>
    <x v="1"/>
    <x v="2"/>
    <x v="3"/>
  </r>
  <r>
    <d v="2026-01-01T00:00:00"/>
    <n v="6000011089"/>
    <s v="SCN-ISND-AHSZ-V2-03-PI"/>
    <s v="WJL2025112502"/>
    <n v="2304000544"/>
    <x v="2"/>
    <x v="0"/>
    <x v="1"/>
    <n v="525"/>
    <n v="525"/>
    <d v="2026-03-24T00:00:00"/>
    <d v="2026-01-25T00:00:00"/>
    <x v="1"/>
    <x v="2"/>
    <x v="3"/>
  </r>
  <r>
    <d v="2026-01-01T00:00:00"/>
    <n v="6000011090"/>
    <s v="SCN-ISND-AHSZ-V2-04-PI"/>
    <s v="WJL2025112503"/>
    <n v="2304000546"/>
    <x v="2"/>
    <x v="0"/>
    <x v="1"/>
    <n v="525"/>
    <n v="525"/>
    <d v="2026-03-24T00:00:00"/>
    <d v="2026-01-25T00:00:00"/>
    <x v="1"/>
    <x v="2"/>
    <x v="3"/>
  </r>
  <r>
    <d v="2026-01-01T00:00:00"/>
    <n v="6000011082"/>
    <s v="SCN-ISND-0384S-CQ"/>
    <s v="COSU9504625570"/>
    <n v="2204002898"/>
    <x v="0"/>
    <x v="0"/>
    <x v="1"/>
    <n v="10408"/>
    <n v="10408"/>
    <d v="2026-03-25T00:00:00"/>
    <d v="2026-01-25T00:00:00"/>
    <x v="1"/>
    <x v="2"/>
    <x v="3"/>
  </r>
  <r>
    <d v="2026-01-01T00:00:00"/>
    <n v="6000011091"/>
    <s v="SCN-ISND-WEI LI-02"/>
    <s v="3PWEILI/1225"/>
    <n v="2304000554"/>
    <x v="1"/>
    <x v="0"/>
    <x v="1"/>
    <n v="2297.5"/>
    <n v="2297.5"/>
    <d v="2026-03-25T00:00:00"/>
    <d v="2026-01-25T00:00:00"/>
    <x v="1"/>
    <x v="2"/>
    <x v="3"/>
  </r>
  <r>
    <d v="2026-01-01T00:00:00"/>
    <n v="6000011093"/>
    <s v="SCN-ISND-0422S-FQ"/>
    <s v="HLCUDX3251206718"/>
    <n v="2204002907"/>
    <x v="0"/>
    <x v="0"/>
    <x v="1"/>
    <n v="4963.75"/>
    <n v="4963.75"/>
    <d v="2026-03-25T00:00:00"/>
    <d v="2026-01-25T00:00:00"/>
    <x v="1"/>
    <x v="2"/>
    <x v="3"/>
  </r>
  <r>
    <d v="2026-01-01T00:00:00"/>
    <n v="6000011094"/>
    <s v="SCN-ISND-0379S-CQ"/>
    <s v="SHRT20251103"/>
    <n v="2304000556"/>
    <x v="0"/>
    <x v="0"/>
    <x v="1"/>
    <n v="3523.05"/>
    <n v="3523.05"/>
    <d v="2026-03-25T00:00:00"/>
    <d v="2026-01-25T00:00:00"/>
    <x v="1"/>
    <x v="2"/>
    <x v="3"/>
  </r>
  <r>
    <d v="2026-01-01T00:00:00"/>
    <n v="6000011106"/>
    <s v="SCN-ISND-0385S-CQ"/>
    <s v="OOLU2314551630"/>
    <n v="2304000551"/>
    <x v="0"/>
    <x v="0"/>
    <x v="1"/>
    <n v="7486.71"/>
    <n v="7486.71"/>
    <d v="2026-03-25T00:00:00"/>
    <d v="2026-01-25T00:00:00"/>
    <x v="1"/>
    <x v="2"/>
    <x v="3"/>
  </r>
  <r>
    <d v="2026-01-01T00:00:00"/>
    <n v="22126856"/>
    <s v="COOEC-ISND5-2_JAN26"/>
    <s v="T100756"/>
    <n v="22065068"/>
    <x v="3"/>
    <x v="0"/>
    <x v="2"/>
    <n v="163465"/>
    <n v="163465"/>
    <d v="2026-05-05T00:00:00"/>
    <d v="2026-03-27T00:00:00"/>
    <x v="1"/>
    <x v="2"/>
    <x v="3"/>
  </r>
  <r>
    <d v="2026-01-01T00:00:00"/>
    <n v="22126857"/>
    <s v="COOEC-RUYA 09_JAN26"/>
    <s v="T100754"/>
    <n v="22065070"/>
    <x v="3"/>
    <x v="1"/>
    <x v="2"/>
    <n v="139715"/>
    <n v="139715"/>
    <d v="2026-05-05T00:00:00"/>
    <d v="2026-03-27T00:00:00"/>
    <x v="1"/>
    <x v="2"/>
    <x v="3"/>
  </r>
  <r>
    <d v="2026-01-01T00:00:00"/>
    <n v="22127938"/>
    <s v="COOEC-ISND5-2_JAN26"/>
    <s v="T103243"/>
    <n v="22065068"/>
    <x v="4"/>
    <x v="0"/>
    <x v="2"/>
    <n v="126389.95"/>
    <n v="126389.95"/>
    <d v="2026-05-20T00:00:00"/>
    <d v="2026-04-07T00:00:00"/>
    <x v="1"/>
    <x v="2"/>
    <x v="3"/>
  </r>
  <r>
    <d v="2026-01-01T00:00:00"/>
    <n v="22127939"/>
    <s v="COOEC-RUYA 09_JAN26"/>
    <s v="T103242"/>
    <n v="22065070"/>
    <x v="4"/>
    <x v="1"/>
    <x v="2"/>
    <n v="12270"/>
    <n v="12270"/>
    <d v="2026-05-20T00:00:00"/>
    <d v="2026-04-07T00:00:00"/>
    <x v="1"/>
    <x v="2"/>
    <x v="3"/>
  </r>
  <r>
    <d v="2026-01-01T00:00:00"/>
    <n v="22131067"/>
    <s v="COOEC-ISND5-2_JAN26"/>
    <s v="T106145"/>
    <n v="22064530"/>
    <x v="8"/>
    <x v="0"/>
    <x v="2"/>
    <n v="96"/>
    <n v="96"/>
    <d v="2026-07-01T00:00:00"/>
    <d v="2026-05-22T00:00:00"/>
    <x v="1"/>
    <x v="2"/>
    <x v="3"/>
  </r>
  <r>
    <d v="2026-01-01T00:00:00"/>
    <n v="22131068"/>
    <s v="COOEC-RUYA 09_JAN26"/>
    <s v="T106144"/>
    <n v="22065070"/>
    <x v="8"/>
    <x v="1"/>
    <x v="2"/>
    <n v="1142.3699999999999"/>
    <n v="1142.3699999999999"/>
    <d v="2026-07-02T00:00:00"/>
    <d v="2026-05-22T00:00:00"/>
    <x v="1"/>
    <x v="2"/>
    <x v="3"/>
  </r>
  <r>
    <d v="2026-02-01T00:00:00"/>
    <n v="6000011182"/>
    <s v="SCN-ISND-DEJIAN-V2-03-PI"/>
    <s v="WJL2025112521"/>
    <s v="2304000595"/>
    <x v="2"/>
    <x v="0"/>
    <x v="0"/>
    <n v="4685"/>
    <n v="4685"/>
    <d v="2026-03-03T00:00:00"/>
    <d v="2026-02-02T00:00:00"/>
    <x v="2"/>
    <x v="2"/>
    <x v="4"/>
  </r>
  <r>
    <d v="2026-02-01T00:00:00"/>
    <n v="6000011183"/>
    <s v="SCN-ISND-AHSZ-V2-01-PI"/>
    <s v="WJL2025112501"/>
    <n v="2304000596"/>
    <x v="2"/>
    <x v="0"/>
    <x v="0"/>
    <n v="49008"/>
    <n v="49008"/>
    <d v="2026-03-03T00:00:00"/>
    <d v="2026-02-02T00:00:00"/>
    <x v="2"/>
    <x v="2"/>
    <x v="4"/>
  </r>
  <r>
    <d v="2026-02-01T00:00:00"/>
    <n v="6000011184"/>
    <s v="SCN-ISND-AHSZ-V2-05-PI"/>
    <s v="WJL2025112504"/>
    <n v="2304000597"/>
    <x v="2"/>
    <x v="0"/>
    <x v="0"/>
    <n v="28119"/>
    <n v="28119"/>
    <d v="2026-03-03T00:00:00"/>
    <d v="2026-02-02T00:00:00"/>
    <x v="2"/>
    <x v="2"/>
    <x v="4"/>
  </r>
  <r>
    <d v="2026-02-01T00:00:00"/>
    <n v="6000011185"/>
    <s v="SCN-ISND-AHSZ-V2-07-PI"/>
    <s v="WJL2025112506"/>
    <n v="2304000598"/>
    <x v="2"/>
    <x v="0"/>
    <x v="0"/>
    <n v="9167"/>
    <n v="9167"/>
    <d v="2026-03-03T00:00:00"/>
    <d v="2026-02-02T00:00:00"/>
    <x v="2"/>
    <x v="2"/>
    <x v="4"/>
  </r>
  <r>
    <d v="2026-02-01T00:00:00"/>
    <n v="6000011186"/>
    <s v="SCN-ISND-AHSZ-V2-08-PI"/>
    <s v="WJL2025112507"/>
    <n v="2304000600"/>
    <x v="2"/>
    <x v="0"/>
    <x v="0"/>
    <n v="28298"/>
    <n v="28298"/>
    <d v="2026-03-03T00:00:00"/>
    <d v="2026-02-02T00:00:00"/>
    <x v="2"/>
    <x v="2"/>
    <x v="4"/>
  </r>
  <r>
    <d v="2026-02-01T00:00:00"/>
    <n v="6000011187"/>
    <s v="SCN-ISND-AHSZ-V2-09-PI"/>
    <s v="WJL2025112508"/>
    <n v="2304000601"/>
    <x v="2"/>
    <x v="0"/>
    <x v="0"/>
    <n v="13930"/>
    <n v="13930"/>
    <d v="2026-03-03T00:00:00"/>
    <d v="2026-02-02T00:00:00"/>
    <x v="2"/>
    <x v="2"/>
    <x v="4"/>
  </r>
  <r>
    <d v="2026-02-01T00:00:00"/>
    <n v="6000011188"/>
    <s v="SCN-ISND-AHSZ-V2-11-PI"/>
    <s v="WJL2025112510"/>
    <n v="2304000602"/>
    <x v="2"/>
    <x v="0"/>
    <x v="0"/>
    <n v="2507"/>
    <n v="2507"/>
    <d v="2026-03-03T00:00:00"/>
    <d v="2026-02-02T00:00:00"/>
    <x v="2"/>
    <x v="2"/>
    <x v="4"/>
  </r>
  <r>
    <d v="2026-02-01T00:00:00"/>
    <n v="6000011189"/>
    <s v="SCN-ISND-AHSZ-V2-12-PI"/>
    <s v="WJL2025112511"/>
    <n v="2304000603"/>
    <x v="2"/>
    <x v="0"/>
    <x v="0"/>
    <n v="43247"/>
    <n v="43247"/>
    <d v="2026-03-03T00:00:00"/>
    <d v="2026-02-02T00:00:00"/>
    <x v="2"/>
    <x v="2"/>
    <x v="4"/>
  </r>
  <r>
    <d v="2026-02-01T00:00:00"/>
    <n v="6000011190"/>
    <s v="SCN-ISND-AHSZ-V2-13-PI"/>
    <s v="WJL2025112523"/>
    <n v="2304000604"/>
    <x v="2"/>
    <x v="0"/>
    <x v="0"/>
    <n v="1400"/>
    <n v="1400"/>
    <d v="2026-03-03T00:00:00"/>
    <d v="2026-02-02T00:00:00"/>
    <x v="2"/>
    <x v="2"/>
    <x v="4"/>
  </r>
  <r>
    <d v="2026-02-01T00:00:00"/>
    <n v="6000011191"/>
    <s v="SCN-ISND-AHSZ-V2-14-PI"/>
    <s v="WJL2025112524"/>
    <n v="2304000605"/>
    <x v="2"/>
    <x v="0"/>
    <x v="0"/>
    <n v="10429"/>
    <n v="10429"/>
    <d v="2026-03-03T00:00:00"/>
    <d v="2026-02-02T00:00:00"/>
    <x v="2"/>
    <x v="2"/>
    <x v="4"/>
  </r>
  <r>
    <d v="2026-02-01T00:00:00"/>
    <n v="6000011173"/>
    <s v="SCN-ISND-WL-SP-37A-CQ"/>
    <s v="887692010311"/>
    <n v="2510001814"/>
    <x v="1"/>
    <x v="0"/>
    <x v="0"/>
    <n v="334"/>
    <n v="334"/>
    <d v="2026-03-03T00:00:00"/>
    <d v="2026-02-02T00:00:00"/>
    <x v="2"/>
    <x v="2"/>
    <x v="4"/>
  </r>
  <r>
    <d v="2026-02-01T00:00:00"/>
    <n v="6000011174"/>
    <s v="SCN-ISND-WL-SP-25A-CQ"/>
    <s v="3709990631"/>
    <n v="2510001817"/>
    <x v="1"/>
    <x v="0"/>
    <x v="0"/>
    <n v="286"/>
    <n v="286"/>
    <d v="2026-03-03T00:00:00"/>
    <d v="2026-02-02T00:00:00"/>
    <x v="2"/>
    <x v="2"/>
    <x v="4"/>
  </r>
  <r>
    <d v="2026-02-01T00:00:00"/>
    <n v="6000011175"/>
    <s v="SCN-ISND-0436A-CQ"/>
    <s v="157- 53164263 "/>
    <n v="2204003045"/>
    <x v="1"/>
    <x v="0"/>
    <x v="0"/>
    <n v="30011"/>
    <n v="30011"/>
    <d v="2026-03-03T00:00:00"/>
    <d v="2026-02-02T00:00:00"/>
    <x v="2"/>
    <x v="2"/>
    <x v="4"/>
  </r>
  <r>
    <d v="2026-02-01T00:00:00"/>
    <n v="6000011176"/>
    <s v="SCN-ISND-0426A-FQ"/>
    <s v="235-56793881"/>
    <n v="2204003066"/>
    <x v="1"/>
    <x v="0"/>
    <x v="0"/>
    <n v="7968"/>
    <n v="7968"/>
    <d v="2026-03-03T00:00:00"/>
    <d v="2026-02-02T00:00:00"/>
    <x v="2"/>
    <x v="2"/>
    <x v="4"/>
  </r>
  <r>
    <d v="2026-02-01T00:00:00"/>
    <n v="6000011177"/>
    <s v="SCN-ISND-WL-SP-44A-CQ"/>
    <s v="157-41277154"/>
    <n v="2204003074"/>
    <x v="1"/>
    <x v="0"/>
    <x v="0"/>
    <n v="1204"/>
    <n v="1204"/>
    <d v="2026-03-03T00:00:00"/>
    <d v="2026-02-02T00:00:00"/>
    <x v="2"/>
    <x v="2"/>
    <x v="4"/>
  </r>
  <r>
    <d v="2026-02-01T00:00:00"/>
    <n v="6000011181"/>
    <s v="SCN-ISND-WL-SP-31S-CQ"/>
    <s v="SHFC25120021"/>
    <n v="2204003057"/>
    <x v="0"/>
    <x v="0"/>
    <x v="0"/>
    <n v="1638"/>
    <n v="1638"/>
    <d v="2026-03-03T00:00:00"/>
    <d v="2026-02-02T00:00:00"/>
    <x v="2"/>
    <x v="2"/>
    <x v="4"/>
  </r>
  <r>
    <d v="2026-02-01T00:00:00"/>
    <n v="6000011178"/>
    <s v="SCN-RUYA-HYSY285-SP-02A-FQ"/>
    <s v="157-35476615"/>
    <n v="2204003075"/>
    <x v="1"/>
    <x v="1"/>
    <x v="0"/>
    <n v="36981"/>
    <n v="36981"/>
    <d v="2026-03-03T00:00:00"/>
    <d v="2026-02-02T00:00:00"/>
    <x v="2"/>
    <x v="2"/>
    <x v="4"/>
  </r>
  <r>
    <d v="2026-02-01T00:00:00"/>
    <n v="6000011179"/>
    <s v="SCN-RUYA 09-0053S-CQ-01"/>
    <s v="SZPA40613600"/>
    <n v="2204003062"/>
    <x v="0"/>
    <x v="1"/>
    <x v="0"/>
    <n v="14377"/>
    <n v="14377"/>
    <d v="2026-03-03T00:00:00"/>
    <d v="2026-02-02T00:00:00"/>
    <x v="2"/>
    <x v="2"/>
    <x v="4"/>
  </r>
  <r>
    <d v="2026-02-01T00:00:00"/>
    <n v="6000011180"/>
    <s v="SCN-RUYA 09-0053S-CQ-02"/>
    <s v="YMJAZ226066135"/>
    <n v="2204003060"/>
    <x v="0"/>
    <x v="1"/>
    <x v="0"/>
    <n v="21844"/>
    <n v="21844"/>
    <d v="2026-03-03T00:00:00"/>
    <d v="2026-02-02T00:00:00"/>
    <x v="2"/>
    <x v="2"/>
    <x v="4"/>
  </r>
  <r>
    <d v="2026-02-01T00:00:00"/>
    <n v="6000011473"/>
    <s v="SCN-ISND-WL-SP-45A-CQ"/>
    <s v="888008169084"/>
    <n v="2510001828"/>
    <x v="1"/>
    <x v="0"/>
    <x v="0"/>
    <n v="250"/>
    <n v="250"/>
    <d v="2026-03-12T00:00:00"/>
    <d v="2026-02-23T00:00:00"/>
    <x v="2"/>
    <x v="2"/>
    <x v="4"/>
  </r>
  <r>
    <d v="2026-02-01T00:00:00"/>
    <n v="6000011475"/>
    <s v="SCN-ISND-0447A-FQ"/>
    <s v="157-79540473"/>
    <n v="2204003104"/>
    <x v="1"/>
    <x v="0"/>
    <x v="0"/>
    <n v="3534"/>
    <n v="3534"/>
    <d v="2026-03-12T00:00:00"/>
    <d v="2026-02-23T00:00:00"/>
    <x v="2"/>
    <x v="2"/>
    <x v="4"/>
  </r>
  <r>
    <d v="2026-02-01T00:00:00"/>
    <n v="6000011476"/>
    <s v="SCN-ISND-WL-SP-39A-FQ"/>
    <s v="235-88342833"/>
    <n v="2204003124"/>
    <x v="1"/>
    <x v="0"/>
    <x v="0"/>
    <n v="8211"/>
    <n v="8211"/>
    <d v="2026-03-12T00:00:00"/>
    <d v="2026-02-23T00:00:00"/>
    <x v="2"/>
    <x v="2"/>
    <x v="4"/>
  </r>
  <r>
    <d v="2026-02-01T00:00:00"/>
    <n v="6000011477"/>
    <s v="SCN-ISND-0443A-FQ"/>
    <s v="125-20076302"/>
    <n v="2204003126"/>
    <x v="1"/>
    <x v="0"/>
    <x v="0"/>
    <n v="1400"/>
    <n v="1400"/>
    <d v="2026-03-12T00:00:00"/>
    <d v="2026-02-23T00:00:00"/>
    <x v="2"/>
    <x v="2"/>
    <x v="4"/>
  </r>
  <r>
    <d v="2026-02-01T00:00:00"/>
    <n v="6000011478"/>
    <s v="SCN-ISND-0460A-FQ"/>
    <s v="157-67896802"/>
    <n v="2204003130"/>
    <x v="1"/>
    <x v="0"/>
    <x v="0"/>
    <n v="32760"/>
    <n v="32760"/>
    <d v="2026-03-12T00:00:00"/>
    <d v="2026-02-23T00:00:00"/>
    <x v="2"/>
    <x v="2"/>
    <x v="4"/>
  </r>
  <r>
    <d v="2026-02-01T00:00:00"/>
    <n v="6000011479"/>
    <s v="SCN-ISND-0403S-CQ"/>
    <s v="YMJAZ240189460"/>
    <n v="2204003114"/>
    <x v="0"/>
    <x v="0"/>
    <x v="0"/>
    <n v="11899"/>
    <n v="11899"/>
    <d v="2026-03-12T00:00:00"/>
    <d v="2026-02-23T00:00:00"/>
    <x v="2"/>
    <x v="2"/>
    <x v="4"/>
  </r>
  <r>
    <d v="2026-02-01T00:00:00"/>
    <n v="6000011481"/>
    <s v="SCN-ISND-WL-SP-38A-CQ-01"/>
    <s v="157-50648603"/>
    <n v="2204003148"/>
    <x v="1"/>
    <x v="0"/>
    <x v="0"/>
    <n v="18069"/>
    <n v="18069"/>
    <d v="2026-03-12T00:00:00"/>
    <d v="2026-02-23T00:00:00"/>
    <x v="2"/>
    <x v="2"/>
    <x v="4"/>
  </r>
  <r>
    <d v="2026-02-01T00:00:00"/>
    <n v="6000011482"/>
    <s v="SCN-ISND-0406S-FQ"/>
    <s v="100926000384"/>
    <n v="2204003136"/>
    <x v="0"/>
    <x v="0"/>
    <x v="0"/>
    <n v="11310"/>
    <n v="11310"/>
    <d v="2026-03-12T00:00:00"/>
    <d v="2026-02-23T00:00:00"/>
    <x v="2"/>
    <x v="2"/>
    <x v="4"/>
  </r>
  <r>
    <d v="2026-02-01T00:00:00"/>
    <n v="6000011484"/>
    <s v="SCN-ISND-0444A-FQ"/>
    <s v="157-09970192"/>
    <n v="2204003157"/>
    <x v="1"/>
    <x v="0"/>
    <x v="0"/>
    <n v="1082"/>
    <n v="1082"/>
    <d v="2026-03-12T00:00:00"/>
    <d v="2026-02-23T00:00:00"/>
    <x v="2"/>
    <x v="2"/>
    <x v="4"/>
  </r>
  <r>
    <d v="2026-02-01T00:00:00"/>
    <n v="6000011485"/>
    <s v="SCN-ISND-0425S-FQ"/>
    <s v="KULA47642600"/>
    <n v="2304000628"/>
    <x v="0"/>
    <x v="0"/>
    <x v="0"/>
    <n v="90300"/>
    <n v="90300"/>
    <d v="2026-03-12T00:00:00"/>
    <d v="2026-02-23T00:00:00"/>
    <x v="2"/>
    <x v="2"/>
    <x v="4"/>
  </r>
  <r>
    <d v="2026-02-01T00:00:00"/>
    <n v="6000011487"/>
    <s v="SCN-ISND-0461A-CQ-01 / SCN-ISND-0461A-CQ-02"/>
    <s v="157-65334850 / XSSEB2602294                                         157-65334850 / XSSEB2602294 "/>
    <n v="2204003173"/>
    <x v="1"/>
    <x v="0"/>
    <x v="0"/>
    <n v="7710"/>
    <n v="7710"/>
    <d v="2026-04-26T00:00:00"/>
    <d v="2026-02-23T00:00:00"/>
    <x v="2"/>
    <x v="2"/>
    <x v="4"/>
  </r>
  <r>
    <d v="2026-02-01T00:00:00"/>
    <n v="6000011925"/>
    <s v="SCN-ISND-0161S-CQ-01 / SCN-ISND-0230S-CQ"/>
    <s v="QGD1798391 / HDMUTAOZ59538400"/>
    <n v="2304000643"/>
    <x v="0"/>
    <x v="0"/>
    <x v="0"/>
    <n v="1241"/>
    <n v="1241"/>
    <d v="2026-05-05T00:00:00"/>
    <d v="2026-04-01T00:00:00"/>
    <x v="2"/>
    <x v="2"/>
    <x v="4"/>
  </r>
  <r>
    <d v="2026-02-01T00:00:00"/>
    <n v="6000011514"/>
    <s v="SCN-ISND-WL-SP-38S-CQ-02"/>
    <s v="SHJPHMD251200551"/>
    <n v="2204003125"/>
    <x v="0"/>
    <x v="0"/>
    <x v="0"/>
    <n v="33492"/>
    <n v="33492"/>
    <d v="2026-04-26T00:00:00"/>
    <d v="2026-02-23T00:00:00"/>
    <x v="2"/>
    <x v="2"/>
    <x v="4"/>
  </r>
  <r>
    <d v="2026-02-01T00:00:00"/>
    <n v="6000011515"/>
    <s v="SCN-ISND-WL-SP-47A-CQ"/>
    <s v="20490004659"/>
    <n v="2510001836"/>
    <x v="1"/>
    <x v="0"/>
    <x v="0"/>
    <n v="105"/>
    <n v="105"/>
    <d v="2026-04-26T00:00:00"/>
    <d v="2026-02-23T00:00:00"/>
    <x v="2"/>
    <x v="2"/>
    <x v="4"/>
  </r>
  <r>
    <d v="2026-02-01T00:00:00"/>
    <n v="6000011474"/>
    <s v="SCN-RUYA 09-0054S-CQ-01"/>
    <s v="YMJAZ226066356"/>
    <n v="2204003102"/>
    <x v="0"/>
    <x v="1"/>
    <x v="0"/>
    <n v="59919"/>
    <n v="59919"/>
    <d v="2026-03-15T00:00:00"/>
    <d v="2026-02-23T00:00:00"/>
    <x v="2"/>
    <x v="2"/>
    <x v="4"/>
  </r>
  <r>
    <d v="2026-02-01T00:00:00"/>
    <n v="6000011480"/>
    <s v="SCN-RUYA 09-0055S-CQ"/>
    <s v="YMJAZ226066485"/>
    <n v="2304000626"/>
    <x v="0"/>
    <x v="1"/>
    <x v="0"/>
    <n v="164036"/>
    <n v="164036"/>
    <d v="2026-03-15T00:00:00"/>
    <d v="2026-02-23T00:00:00"/>
    <x v="2"/>
    <x v="2"/>
    <x v="4"/>
  </r>
  <r>
    <d v="2026-02-01T00:00:00"/>
    <n v="6000011483"/>
    <s v="SCN-RUYA 09-0054S-CQ-02"/>
    <s v="SZPA14610800"/>
    <n v="2204003113"/>
    <x v="0"/>
    <x v="1"/>
    <x v="0"/>
    <n v="19670"/>
    <n v="19670"/>
    <d v="2026-03-15T00:00:00"/>
    <d v="2026-02-23T00:00:00"/>
    <x v="2"/>
    <x v="2"/>
    <x v="4"/>
  </r>
  <r>
    <d v="2026-02-01T00:00:00"/>
    <n v="6000011486"/>
    <s v="SCN-RUYA 09-0056S-CQ"/>
    <s v="YMJAZ226067457"/>
    <n v="2204003179"/>
    <x v="0"/>
    <x v="1"/>
    <x v="0"/>
    <n v="19861"/>
    <n v="19861"/>
    <d v="2026-03-15T00:00:00"/>
    <d v="2026-02-23T00:00:00"/>
    <x v="2"/>
    <x v="2"/>
    <x v="4"/>
  </r>
  <r>
    <d v="2026-02-01T00:00:00"/>
    <n v="6000011394"/>
    <s v="SCN-ISND-DEJIAN-V2-02-TI"/>
    <s v="WJL2025112516"/>
    <n v="2304000569"/>
    <x v="2"/>
    <x v="0"/>
    <x v="1"/>
    <n v="1298.75"/>
    <n v="1298.75"/>
    <d v="2026-04-22T00:00:00"/>
    <d v="2026-02-25T00:00:00"/>
    <x v="1"/>
    <x v="2"/>
    <x v="4"/>
  </r>
  <r>
    <d v="2026-02-01T00:00:00"/>
    <n v="6000011396"/>
    <s v="SCN-ISND-DEJIAN-V2-01-TI"/>
    <s v="WJL2025112514"/>
    <n v="2304000568"/>
    <x v="2"/>
    <x v="0"/>
    <x v="1"/>
    <n v="2298.75"/>
    <n v="2298.75"/>
    <d v="2026-04-22T00:00:00"/>
    <d v="2026-02-25T00:00:00"/>
    <x v="1"/>
    <x v="2"/>
    <x v="4"/>
  </r>
  <r>
    <d v="2026-02-01T00:00:00"/>
    <n v="6000011459"/>
    <s v="SCN-ISND-DEJIAN-V2-03-TI"/>
    <s v="WJL2025112517"/>
    <n v="2304000570"/>
    <x v="2"/>
    <x v="0"/>
    <x v="1"/>
    <n v="1298.75"/>
    <n v="1298.75"/>
    <d v="2026-04-22T00:00:00"/>
    <d v="2026-02-25T00:00:00"/>
    <x v="1"/>
    <x v="2"/>
    <x v="4"/>
  </r>
  <r>
    <d v="2026-02-01T00:00:00"/>
    <n v="6000011460"/>
    <s v="SCN-ISND-DEJIAN-V2-04-TI"/>
    <s v="WJL2025112518"/>
    <n v="2304000571"/>
    <x v="2"/>
    <x v="0"/>
    <x v="1"/>
    <n v="1298.75"/>
    <n v="1298.75"/>
    <d v="2026-04-22T00:00:00"/>
    <d v="2026-02-25T00:00:00"/>
    <x v="1"/>
    <x v="2"/>
    <x v="4"/>
  </r>
  <r>
    <d v="2026-02-01T00:00:00"/>
    <n v="6000011461"/>
    <s v="SCN-ISND-DEJIAN-V2-05-TI"/>
    <s v="WJL2025112519"/>
    <n v="2304000572"/>
    <x v="2"/>
    <x v="0"/>
    <x v="1"/>
    <n v="1298.75"/>
    <n v="1298.75"/>
    <d v="2026-04-22T00:00:00"/>
    <d v="2026-02-25T00:00:00"/>
    <x v="1"/>
    <x v="2"/>
    <x v="4"/>
  </r>
  <r>
    <d v="2026-02-01T00:00:00"/>
    <n v="6000011437"/>
    <s v="SCN-ISND-AHSZ-V2-13-PI"/>
    <s v="WJL2025112523"/>
    <n v="2304000604"/>
    <x v="2"/>
    <x v="0"/>
    <x v="1"/>
    <n v="525"/>
    <n v="525"/>
    <d v="2026-04-01T00:00:00"/>
    <d v="2026-02-25T00:00:00"/>
    <x v="1"/>
    <x v="2"/>
    <x v="4"/>
  </r>
  <r>
    <d v="2026-02-01T00:00:00"/>
    <n v="6000011438"/>
    <s v="SCN-ISND-AHSZ-V2-14-PI"/>
    <s v="WJL2025112524"/>
    <n v="2304000605"/>
    <x v="2"/>
    <x v="0"/>
    <x v="1"/>
    <n v="525"/>
    <n v="525"/>
    <d v="2026-04-01T00:00:00"/>
    <d v="2026-02-25T00:00:00"/>
    <x v="1"/>
    <x v="2"/>
    <x v="4"/>
  </r>
  <r>
    <d v="2026-02-01T00:00:00"/>
    <n v="6000011439"/>
    <s v="SCN-ISND-AHSZ-V2-11-PI"/>
    <s v="WJL2025112510"/>
    <n v="2304000602"/>
    <x v="2"/>
    <x v="0"/>
    <x v="1"/>
    <n v="525"/>
    <n v="525"/>
    <d v="2026-04-01T00:00:00"/>
    <d v="2026-02-25T00:00:00"/>
    <x v="1"/>
    <x v="2"/>
    <x v="4"/>
  </r>
  <r>
    <d v="2026-02-01T00:00:00"/>
    <n v="6000011440"/>
    <s v="SCN-ISND-AHSZ-V2-12-PI"/>
    <s v="WJL2025112511"/>
    <n v="2304000603"/>
    <x v="2"/>
    <x v="0"/>
    <x v="1"/>
    <n v="525"/>
    <n v="525"/>
    <d v="2026-04-01T00:00:00"/>
    <d v="2026-02-25T00:00:00"/>
    <x v="1"/>
    <x v="2"/>
    <x v="4"/>
  </r>
  <r>
    <d v="2026-02-01T00:00:00"/>
    <n v="6000011441"/>
    <s v="SCN-ISND-AHSZ-V2-08-PI"/>
    <s v="WJL2025112507"/>
    <n v="2304000600"/>
    <x v="2"/>
    <x v="0"/>
    <x v="1"/>
    <n v="525"/>
    <n v="525"/>
    <d v="2026-04-01T00:00:00"/>
    <d v="2026-02-25T00:00:00"/>
    <x v="1"/>
    <x v="2"/>
    <x v="4"/>
  </r>
  <r>
    <d v="2026-02-01T00:00:00"/>
    <n v="6000011442"/>
    <s v="SCN-ISND-AHSZ-V2-09-PI"/>
    <s v="WJL2025112508"/>
    <n v="2304000601"/>
    <x v="2"/>
    <x v="0"/>
    <x v="1"/>
    <n v="525"/>
    <n v="525"/>
    <d v="2026-04-22T00:00:00"/>
    <d v="2026-02-25T00:00:00"/>
    <x v="1"/>
    <x v="2"/>
    <x v="4"/>
  </r>
  <r>
    <d v="2026-02-01T00:00:00"/>
    <n v="6000011444"/>
    <s v="SCN-ISND-AHSZ-V2-01-PI"/>
    <s v="WJL2025112501"/>
    <n v="2304000596"/>
    <x v="2"/>
    <x v="0"/>
    <x v="1"/>
    <n v="525"/>
    <n v="525"/>
    <d v="2026-04-22T00:00:00"/>
    <d v="2026-02-25T00:00:00"/>
    <x v="1"/>
    <x v="2"/>
    <x v="4"/>
  </r>
  <r>
    <d v="2026-02-01T00:00:00"/>
    <n v="6000011445"/>
    <s v="SCN-ISND-AHSZ-V2-05-PI"/>
    <s v="WJL2025112504"/>
    <n v="2304000597"/>
    <x v="2"/>
    <x v="0"/>
    <x v="1"/>
    <n v="525"/>
    <n v="525"/>
    <d v="2026-04-22T00:00:00"/>
    <d v="2026-02-25T00:00:00"/>
    <x v="1"/>
    <x v="2"/>
    <x v="4"/>
  </r>
  <r>
    <d v="2026-02-01T00:00:00"/>
    <n v="6000011464"/>
    <s v="SCN-ISND-AHSZ-V2-02-TI"/>
    <s v="WJL2025112599"/>
    <n v="2304000586"/>
    <x v="2"/>
    <x v="0"/>
    <x v="1"/>
    <n v="1298.75"/>
    <n v="1298.75"/>
    <d v="2026-04-22T00:00:00"/>
    <d v="2026-02-25T00:00:00"/>
    <x v="1"/>
    <x v="2"/>
    <x v="4"/>
  </r>
  <r>
    <d v="2026-02-01T00:00:00"/>
    <n v="6000011465"/>
    <s v="SCN-ISND-AHSZ-V2-06-TI"/>
    <s v="WJL2025112505"/>
    <n v="2304000587"/>
    <x v="2"/>
    <x v="0"/>
    <x v="1"/>
    <n v="1298.75"/>
    <n v="1298.75"/>
    <d v="2026-04-22T00:00:00"/>
    <d v="2026-02-25T00:00:00"/>
    <x v="1"/>
    <x v="2"/>
    <x v="4"/>
  </r>
  <r>
    <d v="2026-02-01T00:00:00"/>
    <n v="6000011397"/>
    <s v="SCN-ISND-WL-SP-37A-CQ"/>
    <s v="887692010311"/>
    <n v="2510001814"/>
    <x v="1"/>
    <x v="0"/>
    <x v="1"/>
    <n v="107.63"/>
    <n v="107.63"/>
    <d v="2026-04-29T00:00:00"/>
    <d v="2026-02-25T00:00:00"/>
    <x v="1"/>
    <x v="2"/>
    <x v="4"/>
  </r>
  <r>
    <d v="2026-02-01T00:00:00"/>
    <n v="6000011398"/>
    <s v="SCN-ISND-WL-SP-25A-CQ"/>
    <s v="3709990631"/>
    <n v="2510001817"/>
    <x v="1"/>
    <x v="0"/>
    <x v="1"/>
    <n v="153.75"/>
    <n v="153.75"/>
    <d v="2026-04-29T00:00:00"/>
    <d v="2026-02-25T00:00:00"/>
    <x v="1"/>
    <x v="2"/>
    <x v="4"/>
  </r>
  <r>
    <d v="2026-02-01T00:00:00"/>
    <n v="6000011469"/>
    <s v="SCN-ISND-WL-SP-44A-CQ"/>
    <s v="157-41277154"/>
    <n v="2204003074"/>
    <x v="1"/>
    <x v="0"/>
    <x v="1"/>
    <n v="1402.53"/>
    <n v="1402.53"/>
    <d v="2026-04-29T00:00:00"/>
    <d v="2026-02-25T00:00:00"/>
    <x v="1"/>
    <x v="2"/>
    <x v="4"/>
  </r>
  <r>
    <d v="2026-02-01T00:00:00"/>
    <n v="6000011556"/>
    <s v="SCN-ISND-WL-SP-40A-FQ"/>
    <s v="098-31665664"/>
    <n v="2204003008"/>
    <x v="1"/>
    <x v="0"/>
    <x v="1"/>
    <n v="1337.53"/>
    <n v="1337.53"/>
    <d v="2026-04-29T00:00:00"/>
    <d v="2026-02-25T00:00:00"/>
    <x v="1"/>
    <x v="2"/>
    <x v="4"/>
  </r>
  <r>
    <d v="2026-02-01T00:00:00"/>
    <n v="6000011557"/>
    <s v="SCN-ISND-WL-SP-45A-CQ"/>
    <s v="888008169084"/>
    <n v="2510001828"/>
    <x v="1"/>
    <x v="0"/>
    <x v="1"/>
    <n v="107.63"/>
    <n v="107.63"/>
    <d v="2026-04-29T00:00:00"/>
    <d v="2026-02-25T00:00:00"/>
    <x v="1"/>
    <x v="2"/>
    <x v="4"/>
  </r>
  <r>
    <d v="2026-02-01T00:00:00"/>
    <n v="6000011401"/>
    <s v="SCN-ISND-0436A-CQ"/>
    <s v="157-53164263"/>
    <n v="2204003045"/>
    <x v="1"/>
    <x v="0"/>
    <x v="1"/>
    <n v="2708.12"/>
    <n v="2708.12"/>
    <d v="2026-04-26T00:00:00"/>
    <d v="2026-02-25T00:00:00"/>
    <x v="1"/>
    <x v="2"/>
    <x v="4"/>
  </r>
  <r>
    <d v="2026-02-01T00:00:00"/>
    <n v="6000011471"/>
    <s v="SCN-ISND-0426A-FQ"/>
    <s v="235-56793881"/>
    <n v="2204003066"/>
    <x v="1"/>
    <x v="0"/>
    <x v="1"/>
    <n v="4561.4799999999996"/>
    <n v="4561.4799999999996"/>
    <d v="2026-04-26T00:00:00"/>
    <d v="2026-02-25T00:00:00"/>
    <x v="1"/>
    <x v="2"/>
    <x v="4"/>
  </r>
  <r>
    <d v="2026-02-01T00:00:00"/>
    <n v="6000011558"/>
    <s v="SCN-ISND-0447A-FQ"/>
    <s v="157-79540473"/>
    <n v="2204003104"/>
    <x v="1"/>
    <x v="0"/>
    <x v="1"/>
    <n v="1337.53"/>
    <n v="1337.53"/>
    <d v="2026-04-26T00:00:00"/>
    <d v="2026-02-25T00:00:00"/>
    <x v="1"/>
    <x v="2"/>
    <x v="4"/>
  </r>
  <r>
    <d v="2026-02-01T00:00:00"/>
    <n v="6000011567"/>
    <s v="SCN-ISND-0383S-FQ"/>
    <s v="250027110000.01"/>
    <n v="2204002996"/>
    <x v="0"/>
    <x v="0"/>
    <x v="1"/>
    <n v="4846.08"/>
    <n v="4846.08"/>
    <d v="2026-04-26T00:00:00"/>
    <d v="2026-02-25T00:00:00"/>
    <x v="1"/>
    <x v="2"/>
    <x v="4"/>
  </r>
  <r>
    <d v="2026-02-01T00:00:00"/>
    <n v="6000011568"/>
    <s v="SCN-ISND-0418A-CQ"/>
    <s v="157-42103180"/>
    <n v="2204003005"/>
    <x v="1"/>
    <x v="0"/>
    <x v="1"/>
    <n v="1289.73"/>
    <n v="1289.73"/>
    <d v="2026-04-26T00:00:00"/>
    <d v="2026-02-25T00:00:00"/>
    <x v="1"/>
    <x v="2"/>
    <x v="4"/>
  </r>
  <r>
    <d v="2026-02-01T00:00:00"/>
    <n v="6000011400"/>
    <s v="SCN-ISND-0373S-FQ"/>
    <s v="ORDSE2500161-01"/>
    <n v="2204003001"/>
    <x v="0"/>
    <x v="0"/>
    <x v="1"/>
    <n v="3196.21"/>
    <n v="3196.21"/>
    <d v="2026-04-26T00:00:00"/>
    <d v="2026-02-25T00:00:00"/>
    <x v="1"/>
    <x v="2"/>
    <x v="4"/>
  </r>
  <r>
    <d v="2026-02-01T00:00:00"/>
    <n v="6000011402"/>
    <s v="SCN-ISND-0394S-CQ"/>
    <s v="Z240189088"/>
    <n v="2204003028"/>
    <x v="0"/>
    <x v="0"/>
    <x v="1"/>
    <n v="3766.66"/>
    <n v="3766.66"/>
    <d v="2026-04-26T00:00:00"/>
    <d v="2026-02-25T00:00:00"/>
    <x v="1"/>
    <x v="2"/>
    <x v="4"/>
  </r>
  <r>
    <d v="2026-02-01T00:00:00"/>
    <n v="6000011468"/>
    <s v="SCN-ISND-WL-SP-22S-FQ"/>
    <s v="DASSE2511015/SZDHA25146755"/>
    <n v="2204002991"/>
    <x v="0"/>
    <x v="0"/>
    <x v="1"/>
    <n v="2763.7499999999995"/>
    <n v="2763.7499999999995"/>
    <d v="2026-04-26T00:00:00"/>
    <d v="2026-02-25T00:00:00"/>
    <x v="1"/>
    <x v="2"/>
    <x v="4"/>
  </r>
  <r>
    <d v="2026-02-01T00:00:00"/>
    <n v="6000011470"/>
    <s v="SCN-ISND-0306S-FQ"/>
    <s v="JNP/25-26/HMD/0135"/>
    <n v="2204003014"/>
    <x v="0"/>
    <x v="0"/>
    <x v="1"/>
    <n v="2775.78"/>
    <n v="2775.78"/>
    <d v="2026-04-26T00:00:00"/>
    <d v="2026-02-25T00:00:00"/>
    <x v="1"/>
    <x v="2"/>
    <x v="4"/>
  </r>
  <r>
    <d v="2026-02-01T00:00:00"/>
    <n v="6000011565"/>
    <s v="SCN-ISND-WL-SP-31S-CQ"/>
    <s v="SHFC25120021"/>
    <n v="2204003057"/>
    <x v="0"/>
    <x v="0"/>
    <x v="1"/>
    <n v="3530.1600000000003"/>
    <n v="3530.1600000000003"/>
    <d v="2026-04-26T00:00:00"/>
    <d v="2026-02-25T00:00:00"/>
    <x v="1"/>
    <x v="2"/>
    <x v="4"/>
  </r>
  <r>
    <d v="2026-02-01T00:00:00"/>
    <n v="6000011443"/>
    <s v="SCN-ISND-DEJIAN-V2-03-PI"/>
    <s v="WJL2025112521"/>
    <n v="2304000595"/>
    <x v="2"/>
    <x v="0"/>
    <x v="1"/>
    <n v="525"/>
    <n v="525"/>
    <d v="2026-04-12T00:00:00"/>
    <d v="2026-02-25T00:00:00"/>
    <x v="1"/>
    <x v="2"/>
    <x v="4"/>
  </r>
  <r>
    <d v="2026-02-01T00:00:00"/>
    <n v="6000011462"/>
    <s v="SCN-ISND-DEJIAN-V2-06-TI"/>
    <s v="WJL2025112520"/>
    <n v="2304000573"/>
    <x v="2"/>
    <x v="0"/>
    <x v="1"/>
    <n v="1298.75"/>
    <n v="1298.75"/>
    <d v="2026-04-12T00:00:00"/>
    <d v="2026-02-25T00:00:00"/>
    <x v="1"/>
    <x v="2"/>
    <x v="4"/>
  </r>
  <r>
    <d v="2026-02-01T00:00:00"/>
    <n v="6000011463"/>
    <s v="SCN-ISND-DEJIAN-V2-07-TI"/>
    <s v="WJL2025112522"/>
    <n v="2304000574"/>
    <x v="2"/>
    <x v="0"/>
    <x v="1"/>
    <n v="1298.75"/>
    <n v="1298.75"/>
    <d v="2026-04-12T00:00:00"/>
    <d v="2026-02-25T00:00:00"/>
    <x v="1"/>
    <x v="2"/>
    <x v="4"/>
  </r>
  <r>
    <d v="2026-02-01T00:00:00"/>
    <n v="6000011466"/>
    <s v="SCN-ISND-DEJIAN-01"/>
    <s v="WJL2025120701"/>
    <n v="2304000575"/>
    <x v="2"/>
    <x v="0"/>
    <x v="1"/>
    <n v="1298.75"/>
    <n v="1298.75"/>
    <d v="2026-04-12T00:00:00"/>
    <d v="2026-02-25T00:00:00"/>
    <x v="1"/>
    <x v="2"/>
    <x v="4"/>
  </r>
  <r>
    <d v="2026-02-01T00:00:00"/>
    <n v="6000011395"/>
    <s v="SCN-RUYA-AI 02"/>
    <s v="AI/0126"/>
    <n v="2304000611"/>
    <x v="2"/>
    <x v="1"/>
    <x v="1"/>
    <n v="896.25"/>
    <n v="896.25"/>
    <d v="2026-04-22T00:00:00"/>
    <d v="2026-02-25T00:00:00"/>
    <x v="1"/>
    <x v="2"/>
    <x v="4"/>
  </r>
  <r>
    <d v="2026-02-01T00:00:00"/>
    <n v="6000011399"/>
    <s v="SCN-RUYA 09-0043A-CQ-0102-RE"/>
    <s v="157-00610396"/>
    <n v="2204002986"/>
    <x v="1"/>
    <x v="1"/>
    <x v="1"/>
    <n v="13294.61"/>
    <n v="13294.61"/>
    <d v="2026-04-22T00:00:00"/>
    <d v="2026-02-25T00:00:00"/>
    <x v="1"/>
    <x v="2"/>
    <x v="4"/>
  </r>
  <r>
    <d v="2026-02-01T00:00:00"/>
    <n v="6000011467"/>
    <s v="SCN-RUYA-SS-CI-272-02"/>
    <s v="SM/0725/CI-272"/>
    <n v="2304000576"/>
    <x v="2"/>
    <x v="1"/>
    <x v="1"/>
    <n v="242.5"/>
    <n v="242.5"/>
    <d v="2026-04-22T00:00:00"/>
    <d v="2026-02-25T00:00:00"/>
    <x v="1"/>
    <x v="2"/>
    <x v="4"/>
  </r>
  <r>
    <d v="2026-02-01T00:00:00"/>
    <n v="6000011472"/>
    <s v="SCN-RUYA-HYSY285-SP-02A-FQ"/>
    <s v="157-35476615"/>
    <n v="2204003075"/>
    <x v="1"/>
    <x v="1"/>
    <x v="1"/>
    <n v="1767.47"/>
    <n v="1767.47"/>
    <d v="2026-04-22T00:00:00"/>
    <d v="2026-02-25T00:00:00"/>
    <x v="1"/>
    <x v="2"/>
    <x v="4"/>
  </r>
  <r>
    <d v="2026-02-01T00:00:00"/>
    <n v="6000011403"/>
    <s v="SCN-RUYA 09-0047S-CQ-02"/>
    <s v="TJN0801977B"/>
    <n v="2304000588"/>
    <x v="0"/>
    <x v="1"/>
    <x v="1"/>
    <n v="22948.46"/>
    <n v="22948.46"/>
    <d v="2026-04-22T00:00:00"/>
    <d v="2026-02-25T00:00:00"/>
    <x v="1"/>
    <x v="2"/>
    <x v="4"/>
  </r>
  <r>
    <d v="2026-02-01T00:00:00"/>
    <n v="6000011559"/>
    <s v="SCN-RUYA 09-0047S-CQ-01"/>
    <s v="TJN0801977A"/>
    <n v="2304000589"/>
    <x v="0"/>
    <x v="1"/>
    <x v="1"/>
    <n v="4373.2909999999993"/>
    <n v="4373.2909999999993"/>
    <d v="2026-04-22T00:00:00"/>
    <d v="2026-02-25T00:00:00"/>
    <x v="1"/>
    <x v="2"/>
    <x v="4"/>
  </r>
  <r>
    <d v="2026-02-01T00:00:00"/>
    <n v="6000011560"/>
    <s v="SCN-RUYA 09-0052S-CQ"/>
    <s v="COSU6438013310"/>
    <n v="2204003025"/>
    <x v="1"/>
    <x v="1"/>
    <x v="1"/>
    <n v="21669.93"/>
    <n v="21669.93"/>
    <d v="2026-04-22T00:00:00"/>
    <d v="2026-02-25T00:00:00"/>
    <x v="1"/>
    <x v="2"/>
    <x v="4"/>
  </r>
  <r>
    <d v="2026-02-01T00:00:00"/>
    <n v="6000011561"/>
    <s v="SCN-RUYA 09-0048S-CQ-02"/>
    <s v="HDMUTSNA74487301"/>
    <n v="2204003026"/>
    <x v="0"/>
    <x v="1"/>
    <x v="1"/>
    <n v="15311.5"/>
    <n v="15311.5"/>
    <d v="2026-04-22T00:00:00"/>
    <d v="2026-02-25T00:00:00"/>
    <x v="1"/>
    <x v="2"/>
    <x v="4"/>
  </r>
  <r>
    <d v="2026-02-01T00:00:00"/>
    <n v="6000011562"/>
    <s v="SCN-RUYA 09-0046S-CQ"/>
    <s v="MEDUJH814348"/>
    <n v="2204003030"/>
    <x v="0"/>
    <x v="1"/>
    <x v="1"/>
    <n v="9522.630000000001"/>
    <n v="9522.630000000001"/>
    <d v="2026-04-22T00:00:00"/>
    <d v="2026-04-01T00:00:00"/>
    <x v="1"/>
    <x v="2"/>
    <x v="4"/>
  </r>
  <r>
    <d v="2026-02-01T00:00:00"/>
    <n v="6000011563"/>
    <s v="SCN-RUYA 09-0053S-CQ-02"/>
    <s v="YMJAZ226066135"/>
    <n v="2204003060"/>
    <x v="0"/>
    <x v="1"/>
    <x v="1"/>
    <n v="12479.18"/>
    <n v="12479.18"/>
    <d v="2026-04-22T00:00:00"/>
    <d v="2026-02-25T00:00:00"/>
    <x v="1"/>
    <x v="2"/>
    <x v="4"/>
  </r>
  <r>
    <d v="2026-02-01T00:00:00"/>
    <n v="6000011564"/>
    <s v="SCN-RUYA 09-0053S-CQ-01"/>
    <s v="HDMUSZPA40613600"/>
    <n v="2204003062"/>
    <x v="0"/>
    <x v="1"/>
    <x v="1"/>
    <n v="7853.89"/>
    <n v="7853.89"/>
    <d v="2026-04-22T00:00:00"/>
    <d v="2026-02-25T00:00:00"/>
    <x v="1"/>
    <x v="2"/>
    <x v="4"/>
  </r>
  <r>
    <d v="2026-02-01T00:00:00"/>
    <n v="6000011566"/>
    <s v="SCN-RUYA 09-0048S-CQ-01"/>
    <s v="HDMUTSNA74487300"/>
    <n v="2204003027"/>
    <x v="0"/>
    <x v="1"/>
    <x v="1"/>
    <n v="4508.38"/>
    <n v="4508.38"/>
    <d v="2026-04-22T00:00:00"/>
    <d v="2026-02-25T00:00:00"/>
    <x v="1"/>
    <x v="2"/>
    <x v="4"/>
  </r>
  <r>
    <d v="2026-02-01T00:00:00"/>
    <n v="22127473"/>
    <s v="COOEC-ISND5-2_FEB26"/>
    <s v="T102647"/>
    <n v="22065722"/>
    <x v="3"/>
    <x v="0"/>
    <x v="2"/>
    <n v="123715"/>
    <n v="123715"/>
    <d v="2026-05-11T00:00:00"/>
    <d v="2026-03-27T00:00:00"/>
    <x v="1"/>
    <x v="2"/>
    <x v="4"/>
  </r>
  <r>
    <d v="2026-02-01T00:00:00"/>
    <n v="22127474"/>
    <s v="COOEC-RUYA 09_FEB26"/>
    <s v="T102646"/>
    <n v="22065661"/>
    <x v="3"/>
    <x v="1"/>
    <x v="2"/>
    <n v="78275"/>
    <n v="78275"/>
    <d v="2026-05-07T00:00:00"/>
    <d v="2026-03-27T00:00:00"/>
    <x v="1"/>
    <x v="2"/>
    <x v="4"/>
  </r>
  <r>
    <d v="2026-02-01T00:00:00"/>
    <n v="22128496"/>
    <s v="COOEC-ISND5-2_FEB26"/>
    <s v="T103664"/>
    <n v="22065722"/>
    <x v="4"/>
    <x v="0"/>
    <x v="2"/>
    <n v="152873.1"/>
    <n v="152873.1"/>
    <d v="2026-05-25T00:00:00"/>
    <d v="2026-04-13T00:00:00"/>
    <x v="1"/>
    <x v="2"/>
    <x v="4"/>
  </r>
  <r>
    <d v="2026-02-01T00:00:00"/>
    <n v="22128497"/>
    <s v="COOEC-RUYA 09_FEB26"/>
    <s v="T103665"/>
    <n v="22065661"/>
    <x v="4"/>
    <x v="1"/>
    <x v="2"/>
    <n v="9909"/>
    <n v="9909"/>
    <d v="2026-06-04T00:00:00"/>
    <d v="2026-04-13T00:00:00"/>
    <x v="1"/>
    <x v="2"/>
    <x v="4"/>
  </r>
  <r>
    <d v="2026-02-01T00:00:00"/>
    <n v="22131070"/>
    <s v="COOEC-ISND5-2_FEB26"/>
    <s v="T106146"/>
    <n v="22065722"/>
    <x v="8"/>
    <x v="0"/>
    <x v="2"/>
    <n v="2474.6999999999998"/>
    <n v="2474.6999999999998"/>
    <d v="2026-07-01T00:00:00"/>
    <d v="2026-05-22T00:00:00"/>
    <x v="1"/>
    <x v="2"/>
    <x v="4"/>
  </r>
  <r>
    <d v="2026-03-01T00:00:00"/>
    <n v="6000011641"/>
    <s v="SCN-RUYA 09-0058S-CQ-01"/>
    <s v="YMJAZ226067454"/>
    <n v="2304000654"/>
    <x v="0"/>
    <x v="1"/>
    <x v="0"/>
    <n v="6943"/>
    <n v="6943"/>
    <d v="2026-03-25T00:00:00"/>
    <d v="2026-03-09T00:00:00"/>
    <x v="2"/>
    <x v="2"/>
    <x v="5"/>
  </r>
  <r>
    <d v="2026-03-01T00:00:00"/>
    <n v="6000011642"/>
    <s v="SCN-RUYA 09-0057S-CQ "/>
    <s v="YMJAZ226067991"/>
    <n v="2304000653"/>
    <x v="0"/>
    <x v="1"/>
    <x v="0"/>
    <n v="21726"/>
    <n v="21726"/>
    <d v="2026-03-25T00:00:00"/>
    <d v="2026-03-09T00:00:00"/>
    <x v="2"/>
    <x v="2"/>
    <x v="5"/>
  </r>
  <r>
    <d v="2026-03-01T00:00:00"/>
    <n v="6000011643"/>
    <s v="SCN-RUYA 09-0062A-CQ"/>
    <s v="157-92477851"/>
    <n v="2204003182"/>
    <x v="1"/>
    <x v="1"/>
    <x v="0"/>
    <n v="1160"/>
    <n v="1160"/>
    <d v="2026-03-25T00:00:00"/>
    <d v="2026-03-09T00:00:00"/>
    <x v="2"/>
    <x v="2"/>
    <x v="5"/>
  </r>
  <r>
    <d v="2026-03-01T00:00:00"/>
    <n v="6000011747"/>
    <s v="SCN-RUYA 09-0062A-CQ"/>
    <s v="EGLV300690000570"/>
    <n v="2204003084"/>
    <x v="11"/>
    <x v="1"/>
    <x v="1"/>
    <n v="19167.28"/>
    <n v="19167.28"/>
    <d v="2026-05-07T00:00:00"/>
    <d v="2026-03-23T00:00:00"/>
    <x v="1"/>
    <x v="2"/>
    <x v="5"/>
  </r>
  <r>
    <d v="2026-03-01T00:00:00"/>
    <n v="6000011748"/>
    <s v="SCN-RUYA-HYSY201-07-RE"/>
    <s v="EGLV300690000562"/>
    <n v="2204003084"/>
    <x v="0"/>
    <x v="1"/>
    <x v="1"/>
    <n v="23528.559999999998"/>
    <n v="23528.559999999998"/>
    <d v="2026-05-07T00:00:00"/>
    <d v="2026-03-23T00:00:00"/>
    <x v="1"/>
    <x v="2"/>
    <x v="5"/>
  </r>
  <r>
    <d v="2026-03-01T00:00:00"/>
    <n v="6000011750"/>
    <s v="SCN-RUYA 09-0062A-CQ"/>
    <s v="157-92477851"/>
    <n v="2204003182"/>
    <x v="1"/>
    <x v="1"/>
    <x v="1"/>
    <n v="1732.9"/>
    <n v="1732.9"/>
    <d v="2026-05-07T00:00:00"/>
    <d v="2026-03-23T00:00:00"/>
    <x v="1"/>
    <x v="2"/>
    <x v="5"/>
  </r>
  <r>
    <d v="2026-03-01T00:00:00"/>
    <n v="6000011745"/>
    <s v="SCN-RUYA 09-0054S-CQ-01"/>
    <s v="YMJAZ226066356"/>
    <n v="2204003102"/>
    <x v="0"/>
    <x v="1"/>
    <x v="1"/>
    <n v="39925.58"/>
    <n v="39925.58"/>
    <d v="2026-05-07T00:00:00"/>
    <d v="2026-03-23T00:00:00"/>
    <x v="1"/>
    <x v="2"/>
    <x v="5"/>
  </r>
  <r>
    <d v="2026-03-01T00:00:00"/>
    <n v="6000011754"/>
    <s v="SCN-RUYA 09-0055S-CQ"/>
    <s v="YMJAZ226066485"/>
    <n v="2304000626"/>
    <x v="0"/>
    <x v="1"/>
    <x v="1"/>
    <n v="17357.98"/>
    <n v="17357.98"/>
    <d v="2026-05-07T00:00:00"/>
    <d v="2026-03-23T00:00:00"/>
    <x v="1"/>
    <x v="2"/>
    <x v="5"/>
  </r>
  <r>
    <d v="2026-03-01T00:00:00"/>
    <n v="6000011738"/>
    <s v="SCN-ISND-WL-SP-47A-CQ"/>
    <n v="20490004659"/>
    <n v="2510001836"/>
    <x v="1"/>
    <x v="0"/>
    <x v="1"/>
    <n v="194.75"/>
    <n v="194.75"/>
    <d v="2026-05-07T00:00:00"/>
    <d v="2026-03-23T00:00:00"/>
    <x v="1"/>
    <x v="2"/>
    <x v="5"/>
  </r>
  <r>
    <d v="2026-03-01T00:00:00"/>
    <n v="6000011743"/>
    <s v="SCN-ISND-WL-SP-38A-CQ-01"/>
    <s v="157-50648603"/>
    <n v="2204003148"/>
    <x v="1"/>
    <x v="0"/>
    <x v="1"/>
    <n v="1402.53"/>
    <n v="1402.53"/>
    <d v="2026-05-07T00:00:00"/>
    <d v="2026-03-23T00:00:00"/>
    <x v="1"/>
    <x v="2"/>
    <x v="5"/>
  </r>
  <r>
    <d v="2026-03-01T00:00:00"/>
    <n v="6000011746"/>
    <s v="SCN-ISND-0443A-FQ"/>
    <s v="1072201965/125-20076302"/>
    <n v="2204003126"/>
    <x v="1"/>
    <x v="0"/>
    <x v="1"/>
    <n v="1939.73"/>
    <n v="1939.73"/>
    <d v="2026-05-07T00:00:00"/>
    <d v="2026-03-23T00:00:00"/>
    <x v="1"/>
    <x v="2"/>
    <x v="5"/>
  </r>
  <r>
    <d v="2026-03-01T00:00:00"/>
    <n v="6000011749"/>
    <s v="SCN-ISND-WL-SP-39A-FQ"/>
    <s v="235-88342833"/>
    <n v="2204003124"/>
    <x v="1"/>
    <x v="0"/>
    <x v="1"/>
    <n v="1502.59"/>
    <n v="1502.59"/>
    <d v="2026-05-07T00:00:00"/>
    <d v="2026-03-23T00:00:00"/>
    <x v="1"/>
    <x v="2"/>
    <x v="5"/>
  </r>
  <r>
    <d v="2026-03-01T00:00:00"/>
    <n v="6000011753"/>
    <s v="SCN-ISND-0460A-FQ"/>
    <s v="157-67896802/GTY0020520"/>
    <n v="2204003130"/>
    <x v="1"/>
    <x v="0"/>
    <x v="1"/>
    <n v="2426.33"/>
    <n v="2426.33"/>
    <d v="2026-05-07T00:00:00"/>
    <d v="2026-03-23T00:00:00"/>
    <x v="1"/>
    <x v="2"/>
    <x v="5"/>
  </r>
  <r>
    <d v="2026-03-01T00:00:00"/>
    <n v="6000011740"/>
    <s v="SCN-ISND-0425S-FQ"/>
    <s v="CMRHMD015729"/>
    <n v="2304000628"/>
    <x v="0"/>
    <x v="0"/>
    <x v="1"/>
    <n v="23622.61"/>
    <n v="23622.61"/>
    <d v="2026-05-07T00:00:00"/>
    <d v="2026-03-23T00:00:00"/>
    <x v="1"/>
    <x v="2"/>
    <x v="5"/>
  </r>
  <r>
    <d v="2026-03-01T00:00:00"/>
    <n v="6000011741"/>
    <s v="SCN-ISND-0027S-CQ-02"/>
    <s v="MEDUYX567298"/>
    <n v="2304000649"/>
    <x v="0"/>
    <x v="0"/>
    <x v="1"/>
    <n v="242.5"/>
    <n v="242.5"/>
    <d v="2026-05-07T00:00:00"/>
    <d v="2026-03-23T00:00:00"/>
    <x v="1"/>
    <x v="2"/>
    <x v="5"/>
  </r>
  <r>
    <d v="2026-03-01T00:00:00"/>
    <n v="6000011751"/>
    <s v="SCN-ISND-0406S-FQ"/>
    <s v="STPKHHHMD25C004"/>
    <n v="2204003136"/>
    <x v="0"/>
    <x v="0"/>
    <x v="1"/>
    <n v="2945.96"/>
    <n v="2945.96"/>
    <d v="2026-05-07T00:00:00"/>
    <d v="2026-03-23T00:00:00"/>
    <x v="1"/>
    <x v="2"/>
    <x v="5"/>
  </r>
  <r>
    <d v="2026-03-01T00:00:00"/>
    <n v="6000011752"/>
    <s v="SCN-ISND-WL-SP-38S-CQ-02"/>
    <s v="SHJPHMD251200551"/>
    <n v="2204003125"/>
    <x v="0"/>
    <x v="0"/>
    <x v="1"/>
    <n v="10120.880000000001"/>
    <n v="10120.880000000001"/>
    <d v="2026-05-07T00:00:00"/>
    <d v="2026-03-23T00:00:00"/>
    <x v="1"/>
    <x v="2"/>
    <x v="5"/>
  </r>
  <r>
    <d v="2026-03-01T00:00:00"/>
    <n v="6000011760"/>
    <s v="SCN-ISND-0403S-CQ"/>
    <s v="YMJAZ240189460"/>
    <n v="2204003114"/>
    <x v="0"/>
    <x v="0"/>
    <x v="1"/>
    <n v="4997.21"/>
    <n v="4997.21"/>
    <d v="2026-05-07T00:00:00"/>
    <d v="2026-03-23T00:00:00"/>
    <x v="1"/>
    <x v="2"/>
    <x v="5"/>
  </r>
  <r>
    <d v="2026-03-01T00:00:00"/>
    <n v="6000011757"/>
    <s v="SCN-RUYA 09-0054S-CQ-02"/>
    <s v="HDMUSZPA14610800"/>
    <n v="2204003113"/>
    <x v="0"/>
    <x v="1"/>
    <x v="1"/>
    <n v="9803.3799999999992"/>
    <n v="9803.3799999999992"/>
    <d v="2026-05-07T00:00:00"/>
    <d v="2026-03-23T00:00:00"/>
    <x v="1"/>
    <x v="2"/>
    <x v="5"/>
  </r>
  <r>
    <d v="2026-03-01T00:00:00"/>
    <n v="6000011758"/>
    <s v="SCN-RUYA 09-0057S-CQ"/>
    <s v="YMJAZ226067991"/>
    <n v="2304000653"/>
    <x v="0"/>
    <x v="1"/>
    <x v="1"/>
    <n v="2902.66"/>
    <n v="2902.66"/>
    <d v="2026-05-07T00:00:00"/>
    <d v="2026-03-23T00:00:00"/>
    <x v="1"/>
    <x v="2"/>
    <x v="5"/>
  </r>
  <r>
    <d v="2026-03-01T00:00:00"/>
    <n v="6000011759"/>
    <s v="SCN-RUYA 09-0056S-CQ"/>
    <s v="YMJAZ226067457"/>
    <n v="2204003179"/>
    <x v="0"/>
    <x v="1"/>
    <x v="1"/>
    <n v="9463.83"/>
    <n v="9463.83"/>
    <d v="2026-05-07T00:00:00"/>
    <d v="2026-03-23T00:00:00"/>
    <x v="1"/>
    <x v="2"/>
    <x v="5"/>
  </r>
  <r>
    <d v="2026-03-01T00:00:00"/>
    <n v="6000011771"/>
    <s v="SCN-RUYA-DB-04-RE"/>
    <s v="DEBOPARCARG0226"/>
    <n v="2304000666"/>
    <x v="12"/>
    <x v="1"/>
    <x v="1"/>
    <n v="6892.5"/>
    <n v="6892.5"/>
    <d v="2026-05-07T00:00:00"/>
    <d v="2026-03-23T00:00:00"/>
    <x v="1"/>
    <x v="2"/>
    <x v="5"/>
  </r>
  <r>
    <d v="2026-03-01T00:00:00"/>
    <n v="6000011772"/>
    <s v="SCN-RUYA 09-0058S-CQ-02"/>
    <s v="YMJAZ226067454/FNR2601046"/>
    <n v="2304000654"/>
    <x v="0"/>
    <x v="1"/>
    <x v="1"/>
    <n v="5776.41"/>
    <n v="5776.41"/>
    <d v="2026-05-07T00:00:00"/>
    <d v="2026-03-23T00:00:00"/>
    <x v="1"/>
    <x v="2"/>
    <x v="5"/>
  </r>
  <r>
    <d v="2026-03-01T00:00:00"/>
    <n v="6000011739"/>
    <s v="SCN-ISND-0120A-FQ-02"/>
    <n v="30778869925"/>
    <n v="2510001848"/>
    <x v="13"/>
    <x v="0"/>
    <x v="1"/>
    <n v="102.49999999999999"/>
    <n v="102.49999999999999"/>
    <d v="2026-05-07T00:00:00"/>
    <d v="2026-03-23T00:00:00"/>
    <x v="1"/>
    <x v="2"/>
    <x v="5"/>
  </r>
  <r>
    <d v="2026-03-01T00:00:00"/>
    <n v="6000011742"/>
    <s v="SCN-ISND-0444A-FQ"/>
    <s v="157-09970192"/>
    <n v="2204003157"/>
    <x v="1"/>
    <x v="0"/>
    <x v="1"/>
    <n v="2084.0299999999997"/>
    <n v="2084.0299999999997"/>
    <d v="2026-05-07T00:00:00"/>
    <d v="2026-03-23T00:00:00"/>
    <x v="1"/>
    <x v="2"/>
    <x v="5"/>
  </r>
  <r>
    <d v="2026-03-01T00:00:00"/>
    <n v="6000011744"/>
    <s v="SCN-ISND-0461A-CQ-01_x000a_SCN-ISND-0461A-CQ-02"/>
    <s v="XSSEB2602294/_x000a_XSSEB2602295/_x000a_157-65334850"/>
    <n v="2204003173"/>
    <x v="1"/>
    <x v="0"/>
    <x v="1"/>
    <n v="2453.63"/>
    <n v="2453.63"/>
    <d v="2026-05-07T00:00:00"/>
    <d v="2026-03-23T00:00:00"/>
    <x v="1"/>
    <x v="2"/>
    <x v="5"/>
  </r>
  <r>
    <d v="2026-03-01T00:00:00"/>
    <n v="6000011798"/>
    <s v="SCN-ISND-AHSZ-V2-07-PI"/>
    <s v="WJL2025112506"/>
    <n v="2304000598"/>
    <x v="2"/>
    <x v="0"/>
    <x v="1"/>
    <n v="525"/>
    <n v="525"/>
    <d v="2026-05-07T00:00:00"/>
    <d v="2026-03-23T00:00:00"/>
    <x v="1"/>
    <x v="2"/>
    <x v="5"/>
  </r>
  <r>
    <d v="2026-03-01T00:00:00"/>
    <n v="22129188"/>
    <s v="COOEC-ISND5-2_MAR26"/>
    <s v="T104338"/>
    <n v="22066568"/>
    <x v="3"/>
    <x v="0"/>
    <x v="2"/>
    <n v="97325"/>
    <n v="97325"/>
    <d v="2026-06-02T00:00:00"/>
    <d v="2026-04-23T00:00:00"/>
    <x v="1"/>
    <x v="2"/>
    <x v="5"/>
  </r>
  <r>
    <d v="2026-03-01T00:00:00"/>
    <n v="22129189"/>
    <s v="COOEC-RUYA 09_MAR26"/>
    <s v="T104337"/>
    <n v="22066404"/>
    <x v="3"/>
    <x v="1"/>
    <x v="2"/>
    <n v="93125"/>
    <n v="93125"/>
    <d v="2026-06-02T00:00:00"/>
    <d v="2026-04-23T00:00:00"/>
    <x v="1"/>
    <x v="2"/>
    <x v="5"/>
  </r>
  <r>
    <d v="2026-03-01T00:00:00"/>
    <n v="22129357"/>
    <s v="COOEC-ISND5-2_MAR26"/>
    <s v="T104571"/>
    <n v="22066568"/>
    <x v="4"/>
    <x v="0"/>
    <x v="2"/>
    <n v="103466.1"/>
    <n v="103466.1"/>
    <d v="2026-07-01T00:00:00"/>
    <d v="2026-05-21T00:00:00"/>
    <x v="1"/>
    <x v="2"/>
    <x v="5"/>
  </r>
  <r>
    <d v="2026-03-01T00:00:00"/>
    <n v="22129356"/>
    <s v="COOEC-RUYA 09_MAR26"/>
    <s v="T104570"/>
    <n v="22066404"/>
    <x v="4"/>
    <x v="1"/>
    <x v="2"/>
    <n v="13340.46"/>
    <n v="13340.46"/>
    <d v="2026-07-02T00:00:00"/>
    <d v="2026-05-21T00:00:00"/>
    <x v="1"/>
    <x v="2"/>
    <x v="5"/>
  </r>
  <r>
    <d v="2026-03-01T00:00:00"/>
    <n v="22131071"/>
    <s v="COOEC-ISND5-2_MAR26"/>
    <s v="T106147"/>
    <n v="22066568"/>
    <x v="8"/>
    <x v="0"/>
    <x v="2"/>
    <n v="1602"/>
    <n v="1602"/>
    <d v="2026-07-02T00:00:00"/>
    <d v="2026-05-22T00:00:00"/>
    <x v="1"/>
    <x v="2"/>
    <x v="5"/>
  </r>
  <r>
    <d v="2026-04-01T00:00:00"/>
    <n v="6000011731"/>
    <s v="SCN-ISND-0120A-FQ-02"/>
    <s v="30778869925"/>
    <s v="2510001881"/>
    <x v="1"/>
    <x v="0"/>
    <x v="0"/>
    <n v="251"/>
    <n v="251"/>
    <d v="2026-04-26T00:00:00"/>
    <d v="2026-04-09T00:00:00"/>
    <x v="2"/>
    <x v="2"/>
    <x v="7"/>
  </r>
  <r>
    <d v="2026-04-01T00:00:00"/>
    <n v="6000012014"/>
    <s v="SCN-ISND-WL-SP-50A-CQ"/>
    <s v="020490004804"/>
    <s v="2510001881"/>
    <x v="1"/>
    <x v="0"/>
    <x v="0"/>
    <n v="255"/>
    <n v="255"/>
    <d v="2026-04-26T00:00:00"/>
    <d v="2026-04-09T00:00:00"/>
    <x v="2"/>
    <x v="2"/>
    <x v="7"/>
  </r>
  <r>
    <d v="2026-04-01T00:00:00"/>
    <n v="6000012015"/>
    <s v="SCN-ISND-WL-SP-46S-FQ"/>
    <s v="P/SINHMDSE112448-01"/>
    <s v="2204003262"/>
    <x v="0"/>
    <x v="0"/>
    <x v="0"/>
    <n v="3298"/>
    <n v="3298"/>
    <d v="2026-04-26T00:00:00"/>
    <d v="2026-04-09T00:00:00"/>
    <x v="2"/>
    <x v="2"/>
    <x v="7"/>
  </r>
  <r>
    <d v="2026-04-01T00:00:00"/>
    <n v="6000012049"/>
    <s v="SCN-ISND-STD OSPREY_02"/>
    <s v="SO/0326"/>
    <n v="2304000679"/>
    <x v="2"/>
    <x v="0"/>
    <x v="1"/>
    <n v="896.25"/>
    <n v="896.25"/>
    <d v="2026-06-01T00:00:00"/>
    <d v="2026-04-13T00:00:00"/>
    <x v="1"/>
    <x v="2"/>
    <x v="7"/>
  </r>
  <r>
    <d v="2026-04-01T00:00:00"/>
    <n v="6000012050"/>
    <s v="SCN-ISND-WL-SP-50A-CQ"/>
    <n v="20490004804"/>
    <n v="2510001881"/>
    <x v="1"/>
    <x v="0"/>
    <x v="1"/>
    <n v="348.5"/>
    <n v="348.5"/>
    <d v="2026-06-01T00:00:00"/>
    <d v="2026-04-13T00:00:00"/>
    <x v="1"/>
    <x v="2"/>
    <x v="7"/>
  </r>
  <r>
    <d v="2026-04-01T00:00:00"/>
    <n v="6000012051"/>
    <s v="SCN-ISND-XSL-01-4_x000a_SCN-ISND-XSL-02"/>
    <s v="SLD2507D"/>
    <n v="2304000678"/>
    <x v="2"/>
    <x v="0"/>
    <x v="1"/>
    <n v="485"/>
    <n v="485"/>
    <d v="2026-06-01T00:00:00"/>
    <d v="2026-04-13T00:00:00"/>
    <x v="1"/>
    <x v="2"/>
    <x v="7"/>
  </r>
  <r>
    <d v="2026-04-01T00:00:00"/>
    <n v="6000012052"/>
    <s v="SCN-ISND-WL-SP-46S-FQ"/>
    <s v="P/SINHMDSE112178-10"/>
    <n v="2204003262"/>
    <x v="0"/>
    <x v="0"/>
    <x v="1"/>
    <n v="5281.12"/>
    <n v="5281.12"/>
    <d v="2026-06-01T00:00:00"/>
    <d v="2026-04-13T00:00:00"/>
    <x v="1"/>
    <x v="2"/>
    <x v="7"/>
  </r>
  <r>
    <d v="2026-04-01T00:00:00"/>
    <n v="6000012140"/>
    <s v="SCN-RUYA-HYSY285-SP-03A-FQ"/>
    <n v="1628668156"/>
    <n v="2510001900"/>
    <x v="1"/>
    <x v="1"/>
    <x v="0"/>
    <n v="4248"/>
    <n v="4248"/>
    <d v="2026-04-26T00:00:00"/>
    <d v="2026-04-28T00:00:00"/>
    <x v="2"/>
    <x v="2"/>
    <x v="7"/>
  </r>
  <r>
    <d v="2026-04-01T00:00:00"/>
    <n v="6000012141"/>
    <s v="SCN-RUYA 09-0067A-CQ"/>
    <s v="157-45364115"/>
    <n v="2204003381"/>
    <x v="1"/>
    <x v="1"/>
    <x v="0"/>
    <n v="1626"/>
    <n v="1626"/>
    <d v="2026-04-26T00:00:00"/>
    <d v="2026-04-28T00:00:00"/>
    <x v="2"/>
    <x v="2"/>
    <x v="7"/>
  </r>
  <r>
    <d v="2026-04-01T00:00:00"/>
    <n v="6000012142"/>
    <s v="SCN-RUYA 09-0060S-CQ"/>
    <s v="YMJAZ226067891"/>
    <n v="2204003327"/>
    <x v="0"/>
    <x v="1"/>
    <x v="0"/>
    <n v="5574"/>
    <n v="5574"/>
    <d v="2026-04-26T00:00:00"/>
    <d v="2026-04-28T00:00:00"/>
    <x v="2"/>
    <x v="2"/>
    <x v="7"/>
  </r>
  <r>
    <d v="2026-04-01T00:00:00"/>
    <n v="6000012143"/>
    <s v="SCN-ISND-0428S-FQ"/>
    <s v="GTY0020435"/>
    <n v="2204003238"/>
    <x v="14"/>
    <x v="0"/>
    <x v="0"/>
    <n v="610082"/>
    <n v="610082"/>
    <d v="2026-05-25T00:00:00"/>
    <d v="2026-04-28T00:00:00"/>
    <x v="2"/>
    <x v="2"/>
    <x v="7"/>
  </r>
  <r>
    <d v="2026-04-01T00:00:00"/>
    <n v="22129152"/>
    <s v="SCN-ISND-WL-SP-32A-CQ"/>
    <n v="1515607063"/>
    <n v="22061014"/>
    <x v="1"/>
    <x v="0"/>
    <x v="0"/>
    <n v="978"/>
    <n v="978"/>
    <d v="2026-05-25T00:00:00"/>
    <d v="2026-04-28T00:00:00"/>
    <x v="2"/>
    <x v="2"/>
    <x v="7"/>
  </r>
  <r>
    <d v="2026-04-01T00:00:00"/>
    <n v="22129154"/>
    <s v="SCN-ISND-WL-SP-32A-CQ"/>
    <s v="1515607063/T104376"/>
    <n v="22061014"/>
    <x v="1"/>
    <x v="0"/>
    <x v="1"/>
    <n v="938.45"/>
    <n v="938.45"/>
    <d v="2026-06-08T00:00:00"/>
    <d v="2026-04-28T00:00:00"/>
    <x v="1"/>
    <x v="2"/>
    <x v="7"/>
  </r>
  <r>
    <d v="2026-04-01T00:00:00"/>
    <n v="22130060"/>
    <s v="COOEC-ISND5-2_APR26"/>
    <s v="T105303"/>
    <n v="22066634"/>
    <x v="3"/>
    <x v="0"/>
    <x v="2"/>
    <n v="97165"/>
    <n v="97165"/>
    <d v="2026-07-01T00:00:00"/>
    <d v="2026-05-07T00:00:00"/>
    <x v="1"/>
    <x v="2"/>
    <x v="7"/>
  </r>
  <r>
    <d v="2026-04-01T00:00:00"/>
    <n v="22130061"/>
    <s v="COOEC-RUYA 09_APR26"/>
    <s v="T105301"/>
    <n v="22066610"/>
    <x v="3"/>
    <x v="1"/>
    <x v="2"/>
    <n v="74895"/>
    <n v="74895"/>
    <d v="2026-07-01T00:00:00"/>
    <d v="2026-05-07T00:00:00"/>
    <x v="1"/>
    <x v="2"/>
    <x v="7"/>
  </r>
  <r>
    <d v="2026-04-01T00:00:00"/>
    <n v="22130696"/>
    <s v="COOEC-ISND5-2_APR26"/>
    <s v="T105879"/>
    <n v="22066634"/>
    <x v="4"/>
    <x v="0"/>
    <x v="2"/>
    <n v="121310.9"/>
    <n v="121310.9"/>
    <d v="2026-07-01T00:00:00"/>
    <d v="2026-05-18T00:00:00"/>
    <x v="1"/>
    <x v="2"/>
    <x v="7"/>
  </r>
  <r>
    <d v="2026-04-01T00:00:00"/>
    <n v="22130697"/>
    <s v="COOEC-RUYA 09_APR26"/>
    <s v="T105880"/>
    <n v="22066610"/>
    <x v="4"/>
    <x v="1"/>
    <x v="2"/>
    <n v="23013.81"/>
    <n v="23013.81"/>
    <d v="2026-07-01T00:00:00"/>
    <d v="2026-05-18T00:00:00"/>
    <x v="1"/>
    <x v="2"/>
    <x v="7"/>
  </r>
  <r>
    <d v="2026-04-01T00:00:00"/>
    <n v="22131118"/>
    <s v="COOEC-ISND5-2_APR26"/>
    <s v="T106292"/>
    <n v="22066634"/>
    <x v="8"/>
    <x v="0"/>
    <x v="2"/>
    <n v="1156.4000000000001"/>
    <n v="1156.4000000000001"/>
    <d v="2026-07-02T00:00:00"/>
    <d v="2026-05-24T00:00:00"/>
    <x v="1"/>
    <x v="2"/>
    <x v="7"/>
  </r>
  <r>
    <d v="2026-04-01T00:00:00"/>
    <n v="22131117"/>
    <s v="COOEC-RUYA 09_APR26"/>
    <s v="T106289"/>
    <n v="22066610"/>
    <x v="8"/>
    <x v="1"/>
    <x v="2"/>
    <n v="1239.1199999999999"/>
    <n v="1239.1199999999999"/>
    <d v="2026-07-02T00:00:00"/>
    <d v="2026-05-24T00:00:00"/>
    <x v="1"/>
    <x v="2"/>
    <x v="7"/>
  </r>
  <r>
    <d v="2026-05-01T00:00:00"/>
    <n v="6000012213"/>
    <s v="SCN-ISND-0439S-FQ"/>
    <s v="AYN1321763"/>
    <n v="2204003408"/>
    <x v="0"/>
    <x v="0"/>
    <x v="0"/>
    <n v="28214"/>
    <n v="28214"/>
    <d v="2026-06-01T00:00:00"/>
    <d v="2026-05-11T00:00:00"/>
    <x v="1"/>
    <x v="2"/>
    <x v="6"/>
  </r>
  <r>
    <d v="2026-05-01T00:00:00"/>
    <n v="6000012218"/>
    <s v="SCN-RUYA 09-0066A-CQ"/>
    <s v="157-49044936"/>
    <n v="2204003396"/>
    <x v="1"/>
    <x v="1"/>
    <x v="0"/>
    <n v="13058"/>
    <n v="13058"/>
    <d v="2026-06-02T00:00:00"/>
    <d v="2026-05-11T00:00:00"/>
    <x v="1"/>
    <x v="2"/>
    <x v="6"/>
  </r>
  <r>
    <d v="2026-05-01T00:00:00"/>
    <n v="6000012220"/>
    <s v="SCN-RUYA 09-0068A-CQ"/>
    <s v="157-49044940"/>
    <n v="2204003400"/>
    <x v="1"/>
    <x v="1"/>
    <x v="0"/>
    <n v="2293"/>
    <n v="2293"/>
    <d v="2026-06-02T00:00:00"/>
    <d v="2026-05-11T00:00:00"/>
    <x v="1"/>
    <x v="2"/>
    <x v="6"/>
  </r>
  <r>
    <d v="2026-05-01T00:00:00"/>
    <n v="6000012222"/>
    <s v="SCN-RUYA 09-0061S-CQ"/>
    <s v="CSX26SHKHMD007956"/>
    <n v="2204003389"/>
    <x v="0"/>
    <x v="1"/>
    <x v="0"/>
    <n v="4767"/>
    <n v="4767"/>
    <d v="2026-06-02T00:00:00"/>
    <d v="2026-05-11T00:00:00"/>
    <x v="1"/>
    <x v="2"/>
    <x v="6"/>
  </r>
  <r>
    <d v="2026-05-01T00:00:00"/>
    <n v="6000012225"/>
    <s v="SCN-RUYA 09-0069A-CQ"/>
    <s v="157-45364233"/>
    <n v="2204003406"/>
    <x v="1"/>
    <x v="1"/>
    <x v="0"/>
    <n v="2060"/>
    <n v="2060"/>
    <d v="2026-06-02T00:00:00"/>
    <d v="2026-05-11T00:00:00"/>
    <x v="1"/>
    <x v="2"/>
    <x v="6"/>
  </r>
  <r>
    <d v="2026-05-01T00:00:00"/>
    <n v="6000012212"/>
    <s v="SCN-RUYA-HYSY285-SP-03A-FQ"/>
    <n v="1628668156"/>
    <n v="2510001900"/>
    <x v="1"/>
    <x v="1"/>
    <x v="1"/>
    <n v="153.75"/>
    <n v="153.75"/>
    <d v="2026-06-23T00:00:00"/>
    <d v="2026-05-15T00:00:00"/>
    <x v="1"/>
    <x v="2"/>
    <x v="6"/>
  </r>
  <r>
    <d v="2026-05-01T00:00:00"/>
    <n v="6000012216"/>
    <s v="SCN-RUYA-HYSY285-01_x000a_HYSY285-202509_x000a_ZQ7-202503"/>
    <s v="HYSY285202509002"/>
    <n v="2304000695"/>
    <x v="2"/>
    <x v="1"/>
    <x v="1"/>
    <n v="727.5"/>
    <n v="727.5"/>
    <d v="2026-06-23T00:00:00"/>
    <d v="2026-05-15T00:00:00"/>
    <x v="1"/>
    <x v="2"/>
    <x v="6"/>
  </r>
  <r>
    <d v="2026-05-01T00:00:00"/>
    <n v="6000012324"/>
    <s v="SCN-RUYA 09-0060S-CQ"/>
    <s v="YMJAZ226067891"/>
    <n v="2204003327"/>
    <x v="0"/>
    <x v="1"/>
    <x v="1"/>
    <n v="11476.55"/>
    <n v="11476.55"/>
    <d v="2026-06-23T00:00:00"/>
    <d v="2026-05-15T00:00:00"/>
    <x v="1"/>
    <x v="2"/>
    <x v="6"/>
  </r>
  <r>
    <d v="2026-05-01T00:00:00"/>
    <n v="6000012217"/>
    <s v="SCN-RUYA 09-0065A-CQ"/>
    <s v="157-45743821"/>
    <n v="2204003407"/>
    <x v="1"/>
    <x v="1"/>
    <x v="1"/>
    <n v="4549.54"/>
    <n v="4549.54"/>
    <d v="2026-06-23T00:00:00"/>
    <d v="2026-05-15T00:00:00"/>
    <x v="1"/>
    <x v="2"/>
    <x v="6"/>
  </r>
  <r>
    <d v="2026-05-01T00:00:00"/>
    <n v="6000012219"/>
    <s v="SCN-RUYA 09-0066A-CQ"/>
    <s v="157-49044936"/>
    <n v="2204003396"/>
    <x v="1"/>
    <x v="1"/>
    <x v="1"/>
    <n v="1643.38"/>
    <n v="1643.38"/>
    <d v="2026-06-23T00:00:00"/>
    <d v="2026-05-15T00:00:00"/>
    <x v="1"/>
    <x v="2"/>
    <x v="6"/>
  </r>
  <r>
    <d v="2026-05-01T00:00:00"/>
    <n v="6000012221"/>
    <s v="SCN-RUYA 09-0068A-CQ"/>
    <s v="157-49044940"/>
    <n v="2204003400"/>
    <x v="1"/>
    <x v="1"/>
    <x v="1"/>
    <n v="2293.92"/>
    <n v="2293.92"/>
    <d v="2026-06-23T00:00:00"/>
    <d v="2026-05-15T00:00:00"/>
    <x v="1"/>
    <x v="2"/>
    <x v="6"/>
  </r>
  <r>
    <d v="2026-05-01T00:00:00"/>
    <n v="6000012223"/>
    <s v="SCN-RUYA 09-0061S-CQ"/>
    <s v="CSX26SHKHMD007956"/>
    <n v="2204003389"/>
    <x v="0"/>
    <x v="1"/>
    <x v="1"/>
    <n v="3133.2"/>
    <n v="3133.2"/>
    <d v="2026-06-23T00:00:00"/>
    <d v="2026-05-15T00:00:00"/>
    <x v="1"/>
    <x v="2"/>
    <x v="6"/>
  </r>
  <r>
    <d v="2026-05-01T00:00:00"/>
    <n v="6000012226"/>
    <s v="SCN-RUYA 09-0069A-CQ"/>
    <s v="157-45364233"/>
    <n v="2204003406"/>
    <x v="1"/>
    <x v="1"/>
    <x v="1"/>
    <n v="1501.8"/>
    <n v="1501.8"/>
    <d v="2026-06-23T00:00:00"/>
    <d v="2026-05-15T00:00:00"/>
    <x v="1"/>
    <x v="2"/>
    <x v="6"/>
  </r>
  <r>
    <d v="2026-05-01T00:00:00"/>
    <n v="6000012258"/>
    <s v="SCN-RUYA 09-0059S-CQ"/>
    <s v="YMJAZ226068536"/>
    <n v="2204003178"/>
    <x v="0"/>
    <x v="1"/>
    <x v="1"/>
    <n v="8887.1"/>
    <n v="8887.1"/>
    <d v="2026-06-23T00:00:00"/>
    <d v="2026-05-15T00:00:00"/>
    <x v="1"/>
    <x v="2"/>
    <x v="6"/>
  </r>
  <r>
    <d v="2026-05-01T00:00:00"/>
    <n v="6000012214"/>
    <s v="SCN-ISND-0439S-FQ"/>
    <s v="AYN1321763"/>
    <n v="2204003408"/>
    <x v="0"/>
    <x v="0"/>
    <x v="1"/>
    <n v="18469.29"/>
    <n v="18469.29"/>
    <d v="2026-06-23T00:00:00"/>
    <d v="2026-05-15T00:00:00"/>
    <x v="1"/>
    <x v="2"/>
    <x v="6"/>
  </r>
  <r>
    <d v="2026-05-01T00:00:00"/>
    <n v="6000012215"/>
    <s v="SCN-ISND HYSY285-03"/>
    <s v="EB72509170996"/>
    <n v="2304000695"/>
    <x v="2"/>
    <x v="0"/>
    <x v="1"/>
    <n v="242.5"/>
    <n v="242.5"/>
    <d v="2026-06-23T00:00:00"/>
    <d v="2026-05-15T00:00:00"/>
    <x v="1"/>
    <x v="2"/>
    <x v="6"/>
  </r>
  <r>
    <d v="2026-05-01T00:00:00"/>
    <n v="6000012224"/>
    <s v="SCN-ISND-0428S-FQ"/>
    <s v="GTY0020435"/>
    <n v="2204003238"/>
    <x v="15"/>
    <x v="0"/>
    <x v="1"/>
    <n v="225"/>
    <n v="225"/>
    <d v="2026-06-23T00:00:00"/>
    <d v="2026-05-15T00:00:00"/>
    <x v="1"/>
    <x v="2"/>
    <x v="6"/>
  </r>
  <r>
    <d v="2026-05-01T00:00:00"/>
    <n v="6000012394"/>
    <s v="SCN-RUYA-HYSY285-SP-04A-FQ"/>
    <n v="7213200190"/>
    <n v="2510001942"/>
    <x v="1"/>
    <x v="1"/>
    <x v="0"/>
    <n v="13965"/>
    <n v="13965"/>
    <d v="2026-06-14T00:00:00"/>
    <d v="2026-05-21T00:00:00"/>
    <x v="1"/>
    <x v="2"/>
    <x v="6"/>
  </r>
  <r>
    <d v="2026-05-01T00:00:00"/>
    <n v="6000012392"/>
    <s v="SCN-ISND-0464A-FQ"/>
    <s v="157-52114580"/>
    <n v="2204003414"/>
    <x v="1"/>
    <x v="0"/>
    <x v="0"/>
    <n v="923"/>
    <n v="923"/>
    <d v="2026-06-08T00:00:00"/>
    <d v="2026-05-21T00:00:00"/>
    <x v="1"/>
    <x v="2"/>
    <x v="6"/>
  </r>
  <r>
    <d v="2026-05-01T00:00:00"/>
    <n v="6000012393"/>
    <s v="SCN-ISND-WL-SP-53A-CQ"/>
    <s v="157-54832293"/>
    <n v="2204003465"/>
    <x v="1"/>
    <x v="0"/>
    <x v="0"/>
    <n v="1192"/>
    <n v="1192"/>
    <d v="2026-06-08T00:00:00"/>
    <d v="2026-05-21T00:00:00"/>
    <x v="1"/>
    <x v="2"/>
    <x v="6"/>
  </r>
  <r>
    <d v="2026-05-01T00:00:00"/>
    <n v="6000012395"/>
    <s v="SCN-ISND-WL-SP-54A-FQ"/>
    <n v="4571789180"/>
    <n v="2510001944"/>
    <x v="1"/>
    <x v="0"/>
    <x v="0"/>
    <n v="1400"/>
    <n v="1400"/>
    <d v="2026-06-08T00:00:00"/>
    <d v="2026-05-21T00:00:00"/>
    <x v="1"/>
    <x v="2"/>
    <x v="6"/>
  </r>
  <r>
    <d v="2026-05-01T00:00:00"/>
    <n v="6000012396"/>
    <s v="SCN-ISND-0450S-CQ-01 &amp; 02"/>
    <s v="QGD2626396 "/>
    <n v="2204003467"/>
    <x v="0"/>
    <x v="0"/>
    <x v="0"/>
    <n v="24150"/>
    <n v="24150"/>
    <d v="2026-06-08T00:00:00"/>
    <d v="2026-05-21T00:00:00"/>
    <x v="1"/>
    <x v="2"/>
    <x v="6"/>
  </r>
  <r>
    <d v="2026-05-01T00:00:00"/>
    <n v="6000012397"/>
    <s v="SCN-ISND-0468A-CQ"/>
    <s v="157-46771233"/>
    <n v="2204003486"/>
    <x v="1"/>
    <x v="0"/>
    <x v="0"/>
    <n v="20011"/>
    <n v="20011"/>
    <d v="2026-06-08T00:00:00"/>
    <d v="2026-05-21T00:00:00"/>
    <x v="1"/>
    <x v="2"/>
    <x v="6"/>
  </r>
  <r>
    <d v="2026-05-01T00:00:00"/>
    <n v="6000012398"/>
    <s v="SCN-ISND-0466A-CQ"/>
    <s v="157-46771244"/>
    <n v="2204003487"/>
    <x v="1"/>
    <x v="0"/>
    <x v="0"/>
    <n v="2587"/>
    <n v="2587"/>
    <d v="2026-06-08T00:00:00"/>
    <d v="2026-05-21T00:00:00"/>
    <x v="1"/>
    <x v="2"/>
    <x v="6"/>
  </r>
  <r>
    <d v="2026-05-01T00:00:00"/>
    <n v="6000012257"/>
    <s v="SCN-RUYA 09-0059S-CQ"/>
    <s v="YMJAZ226068536"/>
    <n v="2204003178"/>
    <x v="0"/>
    <x v="1"/>
    <x v="0"/>
    <n v="2962"/>
    <n v="2962"/>
    <d v="2026-06-08T00:00:00"/>
    <d v="2026-05-21T00:00:00"/>
    <x v="5"/>
    <x v="2"/>
    <x v="6"/>
  </r>
  <r>
    <d v="2026-05-01T00:00:00"/>
    <n v="22132375"/>
    <s v="COOEC-ISND5-2_MAY26"/>
    <s v="T107320"/>
    <n v="22067256"/>
    <x v="3"/>
    <x v="0"/>
    <x v="2"/>
    <n v="114400"/>
    <n v="114400"/>
    <d v="2026-07-17T00:00:00"/>
    <d v="2026-06-17T00:00:00"/>
    <x v="1"/>
    <x v="2"/>
    <x v="6"/>
  </r>
  <r>
    <d v="2026-05-01T00:00:00"/>
    <n v="22132376"/>
    <s v="COOEC-RUYA 09_MAY26"/>
    <s v="T107321"/>
    <n v="22067128"/>
    <x v="3"/>
    <x v="1"/>
    <x v="2"/>
    <n v="90875"/>
    <n v="90875"/>
    <d v="2026-07-13T00:00:00"/>
    <d v="2026-06-17T00:00:00"/>
    <x v="1"/>
    <x v="2"/>
    <x v="6"/>
  </r>
  <r>
    <d v="2026-05-01T00:00:00"/>
    <n v="22132519"/>
    <s v="COOEC-ISND5-2_MAY26"/>
    <s v="T107734"/>
    <n v="22067256"/>
    <x v="4"/>
    <x v="0"/>
    <x v="2"/>
    <n v="140761.45000000001"/>
    <n v="140761.45000000001"/>
    <d v="2026-07-17T00:00:00"/>
    <d v="2026-06-18T00:00:00"/>
    <x v="1"/>
    <x v="2"/>
    <x v="6"/>
  </r>
  <r>
    <d v="2026-05-01T00:00:00"/>
    <n v="22132518"/>
    <s v="COOEC-RUYA 09_MAY26"/>
    <s v="T107735"/>
    <n v="22067128"/>
    <x v="4"/>
    <x v="1"/>
    <x v="2"/>
    <n v="10429.049999999999"/>
    <n v="10429.049999999999"/>
    <d v="2026-07-13T00:00:00"/>
    <d v="2026-06-18T00:00:00"/>
    <x v="1"/>
    <x v="2"/>
    <x v="6"/>
  </r>
  <r>
    <d v="2026-05-01T00:00:00"/>
    <n v="22132626"/>
    <s v="COOEC-ISND5-2_MAY26"/>
    <s v="T107891"/>
    <n v="22067128"/>
    <x v="8"/>
    <x v="0"/>
    <x v="2"/>
    <n v="1734.64"/>
    <n v="1734.64"/>
    <d v="2026-07-17T00:00:00"/>
    <d v="2026-06-22T00:00:00"/>
    <x v="1"/>
    <x v="2"/>
    <x v="6"/>
  </r>
  <r>
    <d v="2026-05-01T00:00:00"/>
    <n v="22132625"/>
    <s v="COOEC-RUYA 09_MAY26"/>
    <s v="T107890"/>
    <n v="22067128"/>
    <x v="8"/>
    <x v="1"/>
    <x v="2"/>
    <n v="1227.44"/>
    <n v="1227.44"/>
    <d v="2026-07-13T00:00:00"/>
    <d v="2026-06-22T00:00:00"/>
    <x v="1"/>
    <x v="2"/>
    <x v="6"/>
  </r>
  <r>
    <d v="2026-06-01T00:00:00"/>
    <n v="6000012470"/>
    <s v="SCN-ISND-STD OSPREY_03"/>
    <s v="SM/0426/CI-291"/>
    <n v="2304000769"/>
    <x v="2"/>
    <x v="0"/>
    <x v="1"/>
    <n v="1298.75"/>
    <n v="1298.75"/>
    <d v="2026-07-19T00:00:00"/>
    <d v="2026-06-09T00:00:00"/>
    <x v="1"/>
    <x v="2"/>
    <x v="8"/>
  </r>
  <r>
    <d v="2026-06-01T00:00:00"/>
    <n v="6000012471"/>
    <s v="SCN-ISND-WL-SP-54A-FQ"/>
    <n v="4571789180"/>
    <n v="2510001944"/>
    <x v="1"/>
    <x v="0"/>
    <x v="1"/>
    <n v="153.75"/>
    <n v="153.75"/>
    <d v="2026-07-19T00:00:00"/>
    <d v="2026-06-09T00:00:00"/>
    <x v="1"/>
    <x v="2"/>
    <x v="8"/>
  </r>
  <r>
    <d v="2026-06-01T00:00:00"/>
    <n v="6000012473"/>
    <s v="SCN-ISND-WL-SP-53A-CQ"/>
    <s v="157-54832293"/>
    <n v="2204003465"/>
    <x v="1"/>
    <x v="0"/>
    <x v="1"/>
    <n v="1467.53"/>
    <n v="1467.53"/>
    <d v="2026-07-19T00:00:00"/>
    <d v="2026-06-09T00:00:00"/>
    <x v="1"/>
    <x v="2"/>
    <x v="8"/>
  </r>
  <r>
    <d v="2026-06-01T00:00:00"/>
    <n v="6000012493"/>
    <s v="SCN-ISND-0464A-FQ"/>
    <s v="157-52114580/NRKA26025658"/>
    <n v="2204003414"/>
    <x v="1"/>
    <x v="0"/>
    <x v="1"/>
    <n v="4680.62"/>
    <n v="4680.62"/>
    <d v="2026-07-19T00:00:00"/>
    <d v="2026-06-09T00:00:00"/>
    <x v="1"/>
    <x v="2"/>
    <x v="8"/>
  </r>
  <r>
    <d v="2026-06-01T00:00:00"/>
    <n v="6000012692"/>
    <s v="SCN-ISND-0428S-FQ.ADD"/>
    <s v="GTY0020435"/>
    <n v="2204003238"/>
    <x v="15"/>
    <x v="0"/>
    <x v="1"/>
    <n v="461.25"/>
    <n v="461.25"/>
    <d v="2026-07-19T00:00:00"/>
    <d v="2026-06-09T00:00:00"/>
    <x v="1"/>
    <x v="2"/>
    <x v="8"/>
  </r>
  <r>
    <d v="2026-06-01T00:00:00"/>
    <n v="6000012362"/>
    <s v="SCN-RUYA 09-0067A-CQ"/>
    <s v="157-45364115"/>
    <n v="2204003381"/>
    <x v="1"/>
    <x v="1"/>
    <x v="1"/>
    <n v="2087.5299999999997"/>
    <n v="2087.5299999999997"/>
    <d v="2026-07-27T00:00:00"/>
    <d v="2026-06-09T00:00:00"/>
    <x v="1"/>
    <x v="2"/>
    <x v="8"/>
  </r>
  <r>
    <d v="2026-06-01T00:00:00"/>
    <n v="6000012472"/>
    <s v="SCN-RUYA-HYSY285-SP-04A-FQ"/>
    <n v="7213200190"/>
    <n v="2510001942"/>
    <x v="1"/>
    <x v="1"/>
    <x v="1"/>
    <n v="1905.48"/>
    <n v="1905.48"/>
    <d v="2026-07-27T00:00:00"/>
    <d v="2026-06-09T00:00:00"/>
    <x v="1"/>
    <x v="2"/>
    <x v="8"/>
  </r>
  <r>
    <d v="2026-06-01T00:00:00"/>
    <n v="6000012685"/>
    <s v="SCN-ISND-WL-SP-48S-CQ"/>
    <s v="HHSE6010262"/>
    <n v="2204003516"/>
    <x v="0"/>
    <x v="0"/>
    <x v="0"/>
    <n v="2485"/>
    <n v="2485"/>
    <d v="2026-07-06T00:00:00"/>
    <d v="2026-06-10T00:00:00"/>
    <x v="1"/>
    <x v="2"/>
    <x v="8"/>
  </r>
  <r>
    <d v="2026-06-01T00:00:00"/>
    <n v="6000012686"/>
    <s v="SCN-ISND-WL-SP-60A-FQ"/>
    <n v="9767186170"/>
    <n v="2510001954"/>
    <x v="1"/>
    <x v="0"/>
    <x v="0"/>
    <n v="3321"/>
    <n v="3321"/>
    <d v="2026-07-06T00:00:00"/>
    <d v="2026-06-10T00:00:00"/>
    <x v="1"/>
    <x v="2"/>
    <x v="8"/>
  </r>
  <r>
    <d v="2026-06-01T00:00:00"/>
    <n v="6000012687"/>
    <s v="SCN-ISND-WL-SP-61A-CQ"/>
    <n v="4525183515"/>
    <n v="2510001963"/>
    <x v="1"/>
    <x v="0"/>
    <x v="0"/>
    <n v="3105"/>
    <n v="3105"/>
    <d v="2026-07-06T00:00:00"/>
    <d v="2026-06-10T00:00:00"/>
    <x v="1"/>
    <x v="2"/>
    <x v="8"/>
  </r>
  <r>
    <d v="2026-06-01T00:00:00"/>
    <n v="6000012688"/>
    <s v="SCN-ISND-WL-SP-51S-CQ"/>
    <s v="JYDYX2601337F"/>
    <n v="2204003545"/>
    <x v="0"/>
    <x v="0"/>
    <x v="0"/>
    <n v="3140"/>
    <n v="3140"/>
    <d v="2026-07-06T00:00:00"/>
    <d v="2026-06-10T00:00:00"/>
    <x v="1"/>
    <x v="2"/>
    <x v="8"/>
  </r>
  <r>
    <d v="2026-06-01T00:00:00"/>
    <n v="6000012690"/>
    <s v="SCN-ISND-WL-SP-58A-FQ"/>
    <s v="072-74307096"/>
    <n v="2204003550"/>
    <x v="1"/>
    <x v="0"/>
    <x v="0"/>
    <n v="2529"/>
    <n v="2529"/>
    <d v="2026-07-06T00:00:00"/>
    <d v="2026-06-10T00:00:00"/>
    <x v="1"/>
    <x v="2"/>
    <x v="8"/>
  </r>
  <r>
    <d v="2026-06-01T00:00:00"/>
    <n v="6000012691"/>
    <s v="SCN-ISND-WL-SP-59A-FQ"/>
    <s v="157-44938876"/>
    <n v="2204003564"/>
    <x v="1"/>
    <x v="0"/>
    <x v="0"/>
    <n v="1513"/>
    <n v="1513"/>
    <d v="2026-07-06T00:00:00"/>
    <d v="2026-06-10T00:00:00"/>
    <x v="1"/>
    <x v="2"/>
    <x v="8"/>
  </r>
  <r>
    <d v="2026-06-01T00:00:00"/>
    <n v="6000012689"/>
    <s v="SCN-RUYA 09-0073A-CQ"/>
    <s v="157-54590804"/>
    <n v="2204003539"/>
    <x v="1"/>
    <x v="1"/>
    <x v="0"/>
    <n v="1060"/>
    <n v="1060"/>
    <d v="2026-07-09T00:00:00"/>
    <d v="2026-06-10T00:00:00"/>
    <x v="1"/>
    <x v="2"/>
    <x v="8"/>
  </r>
  <r>
    <d v="2026-06-01T00:00:00"/>
    <n v="6000012742"/>
    <s v="SCN-RUYA-TI EXTENTION-02"/>
    <s v="EI72504190003_x000a_1_x000a_E672504080195"/>
    <n v="2304000735"/>
    <x v="2"/>
    <x v="1"/>
    <x v="1"/>
    <n v="727.5"/>
    <n v="727.5"/>
    <d v="2026-07-27T00:00:00"/>
    <d v="2026-06-18T00:00:00"/>
    <x v="1"/>
    <x v="2"/>
    <x v="8"/>
  </r>
  <r>
    <d v="2026-06-01T00:00:00"/>
    <n v="6000012785"/>
    <s v="SCN-RUYA 09-0073A-CQ"/>
    <s v="157-54590804"/>
    <n v="2204003539"/>
    <x v="1"/>
    <x v="1"/>
    <x v="1"/>
    <n v="1727.53"/>
    <n v="1727.53"/>
    <d v="2026-07-27T00:00:00"/>
    <d v="2026-06-18T00:00:00"/>
    <x v="1"/>
    <x v="2"/>
    <x v="8"/>
  </r>
  <r>
    <d v="2026-06-01T00:00:00"/>
    <n v="6000012786"/>
    <s v="SCN-ISND-WL-SP-60A-FQ"/>
    <n v="9767186170"/>
    <n v="2510001954"/>
    <x v="1"/>
    <x v="0"/>
    <x v="1"/>
    <n v="153.75"/>
    <n v="153.75"/>
    <d v="2026-07-27T00:00:00"/>
    <d v="2026-06-18T00:00:00"/>
    <x v="1"/>
    <x v="2"/>
    <x v="8"/>
  </r>
  <r>
    <d v="2026-06-01T00:00:00"/>
    <n v="6000012787"/>
    <s v="SCN-ISND-WL-SP-61A-CQ"/>
    <n v="4525183515"/>
    <n v="2510001963"/>
    <x v="1"/>
    <x v="0"/>
    <x v="1"/>
    <n v="727.75"/>
    <n v="727.75"/>
    <d v="2026-07-27T00:00:00"/>
    <d v="2026-06-18T00:00:00"/>
    <x v="1"/>
    <x v="2"/>
    <x v="8"/>
  </r>
  <r>
    <d v="2026-06-01T00:00:00"/>
    <n v="6000012788"/>
    <s v="SCN-ISND-WL-SP-48S-CQ"/>
    <s v="HHSE6010262"/>
    <n v="2204003516"/>
    <x v="0"/>
    <x v="0"/>
    <x v="1"/>
    <n v="11682.880000000001"/>
    <n v="11682.880000000001"/>
    <d v="2026-07-27T00:00:00"/>
    <d v="2026-06-18T00:00:00"/>
    <x v="1"/>
    <x v="2"/>
    <x v="8"/>
  </r>
  <r>
    <d v="2026-06-01T00:00:00"/>
    <n v="6000012789"/>
    <s v="SCN-ISND-0466A-CQ"/>
    <s v="157-46771244"/>
    <n v="2204003487"/>
    <x v="1"/>
    <x v="0"/>
    <x v="1"/>
    <n v="687.53"/>
    <n v="687.53"/>
    <d v="2026-07-27T00:00:00"/>
    <d v="2026-06-18T00:00:00"/>
    <x v="1"/>
    <x v="2"/>
    <x v="8"/>
  </r>
  <r>
    <d v="2026-06-01T00:00:00"/>
    <n v="6000012790"/>
    <s v="SCN-ISND-0468A-CQ"/>
    <s v="157-46771233"/>
    <n v="2204003486"/>
    <x v="1"/>
    <x v="0"/>
    <x v="1"/>
    <n v="1585.4099999999999"/>
    <n v="1585.4099999999999"/>
    <d v="2026-07-27T00:00:00"/>
    <d v="2026-06-18T00:00:00"/>
    <x v="1"/>
    <x v="2"/>
    <x v="8"/>
  </r>
  <r>
    <d v="2026-06-01T00:00:00"/>
    <n v="6000012743"/>
    <s v="SCN-ISND-TI EXTENTION-02"/>
    <s v="COOEC/03/QTR_x000a_EI72504190005_x000a_EI72504190007_x000a_WL20250510001_x000a_VE/001/05/2025_x000a_COOEC/02/QTR"/>
    <n v="2304000735"/>
    <x v="2"/>
    <x v="0"/>
    <x v="1"/>
    <n v="1455"/>
    <n v="1455"/>
    <d v="2026-07-27T00:00:00"/>
    <d v="2026-06-18T00:00:00"/>
    <x v="1"/>
    <x v="2"/>
    <x v="8"/>
  </r>
  <r>
    <d v="2026-06-01T00:00:00"/>
    <n v="6000012791"/>
    <s v="SCN-ISND-0450S-CQ-01 &amp; 02"/>
    <s v="QGD2626396"/>
    <n v="2204003467"/>
    <x v="0"/>
    <x v="0"/>
    <x v="1"/>
    <n v="19854.919999999998"/>
    <n v="19854.919999999998"/>
    <d v="2026-07-27T00:00:00"/>
    <d v="2026-06-18T00:00:00"/>
    <x v="1"/>
    <x v="2"/>
    <x v="8"/>
  </r>
  <r>
    <d v="2026-06-01T00:00:00"/>
    <n v="6000012792"/>
    <s v="SCN-ISND-WL-SP-51S-CQ"/>
    <s v="JYDYX2601337F"/>
    <n v="2204003545"/>
    <x v="0"/>
    <x v="0"/>
    <x v="1"/>
    <n v="6098"/>
    <n v="6098"/>
    <d v="2026-07-27T00:00:00"/>
    <d v="2026-06-18T00:00:00"/>
    <x v="1"/>
    <x v="2"/>
    <x v="8"/>
  </r>
  <r>
    <d v="2026-06-01T00:00:00"/>
    <s v="22132657"/>
    <s v="SHANGHAI SALVAGE-TP"/>
    <s v="T107867"/>
    <n v="22067836"/>
    <x v="2"/>
    <x v="2"/>
    <x v="1"/>
    <n v="1700"/>
    <n v="1700"/>
    <d v="2026-07-13T00:00:00"/>
    <d v="2026-06-22T00:00:00"/>
    <x v="1"/>
    <x v="2"/>
    <x v="8"/>
  </r>
  <r>
    <d v="2026-06-01T00:00:00"/>
    <n v="6000012882"/>
    <s v="SCN-RUYA 09-0075A-CQ"/>
    <s v="936-02395105"/>
    <n v="2204003667"/>
    <x v="1"/>
    <x v="1"/>
    <x v="0"/>
    <n v="18695"/>
    <n v="18695"/>
    <d v="2026-07-09T00:00:00"/>
    <d v="2026-06-22T00:00:00"/>
    <x v="1"/>
    <x v="2"/>
    <x v="8"/>
  </r>
  <r>
    <d v="2026-06-01T00:00:00"/>
    <n v="6000012860"/>
    <s v="SCN-ISND-0487A-FQ"/>
    <s v="157-60031985"/>
    <n v="2204003572"/>
    <x v="1"/>
    <x v="0"/>
    <x v="0"/>
    <n v="3425"/>
    <n v="3425"/>
    <d v="2026-07-09T00:00:00"/>
    <d v="2026-06-22T00:00:00"/>
    <x v="1"/>
    <x v="2"/>
    <x v="8"/>
  </r>
  <r>
    <d v="2026-06-01T00:00:00"/>
    <n v="6000012861"/>
    <s v="SCN-ISND-WL-SP-56A-FQ"/>
    <s v="157-44705463"/>
    <n v="2204003571"/>
    <x v="1"/>
    <x v="0"/>
    <x v="0"/>
    <n v="3683"/>
    <n v="3683"/>
    <d v="2026-07-09T00:00:00"/>
    <d v="2026-06-22T00:00:00"/>
    <x v="1"/>
    <x v="2"/>
    <x v="8"/>
  </r>
  <r>
    <d v="2026-06-01T00:00:00"/>
    <n v="6000012862"/>
    <s v="SCN-ISND-0482A-CQ"/>
    <s v="157-47448380"/>
    <n v="2204003613"/>
    <x v="1"/>
    <x v="0"/>
    <x v="0"/>
    <n v="1492"/>
    <n v="1492"/>
    <d v="2026-07-09T00:00:00"/>
    <d v="2026-06-22T00:00:00"/>
    <x v="1"/>
    <x v="2"/>
    <x v="8"/>
  </r>
  <r>
    <d v="2026-06-01T00:00:00"/>
    <n v="6000012863"/>
    <s v="SCN-ISND-0456A-CQ-04"/>
    <s v="157-47448483"/>
    <n v="2204003625"/>
    <x v="1"/>
    <x v="0"/>
    <x v="0"/>
    <n v="1711"/>
    <n v="1711"/>
    <d v="2026-07-09T00:00:00"/>
    <d v="2026-06-22T00:00:00"/>
    <x v="1"/>
    <x v="2"/>
    <x v="8"/>
  </r>
  <r>
    <d v="2026-06-01T00:00:00"/>
    <n v="6000012864"/>
    <s v="SCN-ISND-0456A-CQ-03"/>
    <s v="157-47448494"/>
    <n v="2204003623"/>
    <x v="1"/>
    <x v="0"/>
    <x v="0"/>
    <n v="1182"/>
    <n v="1182"/>
    <d v="2026-07-09T00:00:00"/>
    <d v="2026-06-22T00:00:00"/>
    <x v="1"/>
    <x v="2"/>
    <x v="8"/>
  </r>
  <r>
    <d v="2026-06-01T00:00:00"/>
    <n v="6000012865"/>
    <s v="SCN-ISND-0489A-CQ"/>
    <s v="157-47448461"/>
    <n v="2204003621"/>
    <x v="1"/>
    <x v="0"/>
    <x v="0"/>
    <n v="9309"/>
    <n v="9309"/>
    <d v="2026-07-06T00:00:00"/>
    <d v="2026-06-22T00:00:00"/>
    <x v="1"/>
    <x v="2"/>
    <x v="8"/>
  </r>
  <r>
    <d v="2026-06-01T00:00:00"/>
    <n v="6000012866"/>
    <s v="SCN-ISND-0456A-CQ-06"/>
    <s v="157-40909175"/>
    <n v="2204003633"/>
    <x v="1"/>
    <x v="0"/>
    <x v="0"/>
    <n v="1840"/>
    <n v="1840"/>
    <d v="2026-07-06T00:00:00"/>
    <d v="2026-06-22T00:00:00"/>
    <x v="1"/>
    <x v="2"/>
    <x v="8"/>
  </r>
  <r>
    <d v="2026-06-01T00:00:00"/>
    <n v="6000012867"/>
    <s v="SCN-ISND-0456A-CQ-01"/>
    <s v="157-47446604"/>
    <n v="2204003641"/>
    <x v="1"/>
    <x v="0"/>
    <x v="0"/>
    <n v="1716"/>
    <n v="1716"/>
    <d v="2026-07-06T00:00:00"/>
    <d v="2026-06-22T00:00:00"/>
    <x v="1"/>
    <x v="2"/>
    <x v="8"/>
  </r>
  <r>
    <d v="2026-06-01T00:00:00"/>
    <n v="6000012868"/>
    <s v="SCN-ISND-0456A-CQ-05"/>
    <s v="157-40909164"/>
    <n v="2204003642"/>
    <x v="1"/>
    <x v="0"/>
    <x v="0"/>
    <n v="1910"/>
    <n v="1910"/>
    <d v="2026-07-06T00:00:00"/>
    <d v="2026-06-22T00:00:00"/>
    <x v="1"/>
    <x v="2"/>
    <x v="8"/>
  </r>
  <r>
    <d v="2026-06-01T00:00:00"/>
    <n v="6000012869"/>
    <s v="SCN-ISND-0456A-CQ-02"/>
    <s v="157-47444913"/>
    <n v="2204003643"/>
    <x v="1"/>
    <x v="0"/>
    <x v="0"/>
    <n v="1688"/>
    <n v="1688"/>
    <d v="2026-07-06T00:00:00"/>
    <d v="2026-06-22T00:00:00"/>
    <x v="1"/>
    <x v="2"/>
    <x v="8"/>
  </r>
  <r>
    <d v="2026-06-01T00:00:00"/>
    <n v="6000012870"/>
    <s v="SCN-ISND-0456A-CQ-07"/>
    <s v="157-47448472"/>
    <n v="2204003646"/>
    <x v="1"/>
    <x v="0"/>
    <x v="0"/>
    <n v="1690"/>
    <n v="1690"/>
    <d v="2026-07-09T00:00:00"/>
    <d v="2026-06-22T00:00:00"/>
    <x v="1"/>
    <x v="2"/>
    <x v="8"/>
  </r>
  <r>
    <d v="2026-06-01T00:00:00"/>
    <n v="6000012881"/>
    <s v="SCN-ISND-WL-SP-55A-CQ"/>
    <n v="20490005167"/>
    <n v="2510001988"/>
    <x v="1"/>
    <x v="0"/>
    <x v="0"/>
    <n v="299"/>
    <n v="299"/>
    <d v="2026-07-09T00:00:00"/>
    <d v="2026-06-22T00:00:00"/>
    <x v="1"/>
    <x v="2"/>
    <x v="8"/>
  </r>
  <r>
    <d v="2026-06-01T00:00:00"/>
    <n v="6000012885"/>
    <s v="SCN-ISND-WL-SP-63A-CQ"/>
    <n v="2470229381"/>
    <n v="2510001990"/>
    <x v="1"/>
    <x v="0"/>
    <x v="0"/>
    <n v="1091"/>
    <n v="1091"/>
    <d v="2026-07-09T00:00:00"/>
    <d v="2026-06-22T00:00:00"/>
    <x v="1"/>
    <x v="2"/>
    <x v="8"/>
  </r>
  <r>
    <d v="2026-06-01T00:00:00"/>
    <n v="6000012892"/>
    <s v="SCN-ISND-WL-SP-64A-CQ"/>
    <n v="8988063980"/>
    <n v="2510001986"/>
    <x v="1"/>
    <x v="0"/>
    <x v="0"/>
    <n v="284"/>
    <n v="284"/>
    <d v="2026-07-09T00:00:00"/>
    <d v="2026-06-22T00:00:00"/>
    <x v="1"/>
    <x v="2"/>
    <x v="8"/>
  </r>
  <r>
    <d v="2026-06-01T00:00:00"/>
    <n v="6000012906"/>
    <s v="SCN-RUYA-ZQ7-01-QS"/>
    <s v="NA"/>
    <n v="2304000818"/>
    <x v="2"/>
    <x v="1"/>
    <x v="1"/>
    <n v="485"/>
    <n v="485"/>
    <d v="2026-08-04T00:00:00"/>
    <d v="2026-06-23T00:00:00"/>
    <x v="1"/>
    <x v="2"/>
    <x v="8"/>
  </r>
  <r>
    <d v="2026-06-01T00:00:00"/>
    <n v="6000012908"/>
    <s v="SCN-RUYA09-KFF-01"/>
    <s v="KF20260508"/>
    <n v="2304000811"/>
    <x v="0"/>
    <x v="1"/>
    <x v="1"/>
    <n v="1298.75"/>
    <n v="1298.75"/>
    <d v="2026-08-04T00:00:00"/>
    <d v="2026-06-23T00:00:00"/>
    <x v="1"/>
    <x v="2"/>
    <x v="8"/>
  </r>
  <r>
    <d v="2026-06-01T00:00:00"/>
    <n v="6000012910"/>
    <s v="SCN-RUYA-ZQ7-01-QS-RE"/>
    <s v="ZQ7/0626"/>
    <n v="2304000826"/>
    <x v="2"/>
    <x v="1"/>
    <x v="1"/>
    <n v="3946.25"/>
    <n v="3946.25"/>
    <d v="2026-08-04T00:00:00"/>
    <d v="2026-06-23T00:00:00"/>
    <x v="1"/>
    <x v="2"/>
    <x v="8"/>
  </r>
  <r>
    <d v="2026-06-01T00:00:00"/>
    <n v="6000012907"/>
    <s v="SCN-ISND-0489A-CQ"/>
    <s v="157-47448461"/>
    <n v="2204003621"/>
    <x v="1"/>
    <x v="0"/>
    <x v="1"/>
    <n v="2165.52"/>
    <n v="2165.52"/>
    <d v="2026-08-04T00:00:00"/>
    <d v="2026-06-23T00:00:00"/>
    <x v="1"/>
    <x v="2"/>
    <x v="8"/>
  </r>
  <r>
    <d v="2026-06-01T00:00:00"/>
    <n v="6000012909"/>
    <s v="SCN-ISND-0482A-CQ"/>
    <s v="157-47448380"/>
    <n v="2204003613"/>
    <x v="1"/>
    <x v="0"/>
    <x v="1"/>
    <n v="2412.81"/>
    <n v="2412.81"/>
    <d v="2026-08-04T00:00:00"/>
    <d v="2026-06-23T00:00:00"/>
    <x v="1"/>
    <x v="2"/>
    <x v="8"/>
  </r>
  <r>
    <d v="2026-06-01T00:00:00"/>
    <n v="6000012914"/>
    <s v="SCN-ISND-0490A-CQ"/>
    <s v="157-47448376"/>
    <n v="2204003590"/>
    <x v="1"/>
    <x v="0"/>
    <x v="1"/>
    <n v="2911.27"/>
    <n v="2911.27"/>
    <d v="2026-08-04T00:00:00"/>
    <d v="2026-06-23T00:00:00"/>
    <x v="1"/>
    <x v="2"/>
    <x v="8"/>
  </r>
  <r>
    <d v="2026-06-01T00:00:00"/>
    <n v="6000012911"/>
    <s v="SCN-ISND-WL-SP-64A-CQ"/>
    <n v="8988063980"/>
    <n v="2510001986"/>
    <x v="1"/>
    <x v="0"/>
    <x v="1"/>
    <n v="153.75"/>
    <n v="153.75"/>
    <d v="2026-08-04T00:00:00"/>
    <d v="2026-06-23T00:00:00"/>
    <x v="1"/>
    <x v="2"/>
    <x v="8"/>
  </r>
  <r>
    <d v="2026-06-01T00:00:00"/>
    <n v="6000012912"/>
    <s v="SCN-ISND-WL-SP-55A-CQ"/>
    <n v="20490005167"/>
    <n v="2510001988"/>
    <x v="1"/>
    <x v="0"/>
    <x v="1"/>
    <n v="399.75"/>
    <n v="399.75"/>
    <d v="2026-08-04T00:00:00"/>
    <d v="2026-06-23T00:00:00"/>
    <x v="1"/>
    <x v="2"/>
    <x v="8"/>
  </r>
  <r>
    <d v="2026-06-01T00:00:00"/>
    <n v="6000012913"/>
    <s v="SCN-ISND-WL-SP-63A-CQ"/>
    <n v="2470229381"/>
    <n v="2510001990"/>
    <x v="1"/>
    <x v="0"/>
    <x v="1"/>
    <n v="297.25"/>
    <n v="297.25"/>
    <d v="2026-08-04T00:00:00"/>
    <d v="2026-06-23T00:00:00"/>
    <x v="1"/>
    <x v="2"/>
    <x v="8"/>
  </r>
  <r>
    <d v="2026-06-01T00:00:00"/>
    <n v="6000012915"/>
    <s v="SCN-ISND-0456A-CQ-04"/>
    <s v="157-47448483"/>
    <n v="2204003625"/>
    <x v="1"/>
    <x v="0"/>
    <x v="1"/>
    <n v="1743.45"/>
    <n v="1743.45"/>
    <d v="2026-08-04T00:00:00"/>
    <d v="2026-06-24T00:00:00"/>
    <x v="1"/>
    <x v="2"/>
    <x v="8"/>
  </r>
  <r>
    <d v="2026-06-01T00:00:00"/>
    <n v="6000012916"/>
    <s v="SCN-ISND-0456A-CQ-06"/>
    <s v="157-40909175"/>
    <n v="2204003633"/>
    <x v="1"/>
    <x v="0"/>
    <x v="1"/>
    <n v="1688.8400000000001"/>
    <n v="1688.8400000000001"/>
    <d v="2026-08-04T00:00:00"/>
    <d v="2026-06-24T00:00:00"/>
    <x v="1"/>
    <x v="2"/>
    <x v="8"/>
  </r>
  <r>
    <d v="2026-06-01T00:00:00"/>
    <n v="6000012917"/>
    <s v="SCN-ISND-WL-SP-58A-FQ"/>
    <s v="072-74307096"/>
    <n v="2204003550"/>
    <x v="1"/>
    <x v="0"/>
    <x v="1"/>
    <n v="1467.53"/>
    <n v="1467.53"/>
    <d v="2026-08-04T00:00:00"/>
    <d v="2026-06-24T00:00:00"/>
    <x v="1"/>
    <x v="2"/>
    <x v="8"/>
  </r>
  <r>
    <d v="2026-06-01T00:00:00"/>
    <n v="6000012918"/>
    <s v="SCN-ISND-WL-SP-59A-FQ"/>
    <s v="157-44938876"/>
    <n v="2204003564"/>
    <x v="1"/>
    <x v="0"/>
    <x v="1"/>
    <n v="2182.48"/>
    <n v="2182.48"/>
    <d v="2026-08-04T00:00:00"/>
    <d v="2026-06-24T00:00:00"/>
    <x v="1"/>
    <x v="2"/>
    <x v="8"/>
  </r>
  <r>
    <d v="2026-06-01T00:00:00"/>
    <n v="6000012919"/>
    <s v="SCN-ISND-WL-SP-56A-FQ"/>
    <s v="157-44705463"/>
    <n v="2204003571"/>
    <x v="1"/>
    <x v="0"/>
    <x v="1"/>
    <n v="1477.53"/>
    <n v="1477.53"/>
    <d v="2026-08-04T00:00:00"/>
    <d v="2026-06-24T00:00:00"/>
    <x v="1"/>
    <x v="2"/>
    <x v="8"/>
  </r>
  <r>
    <d v="2026-06-01T00:00:00"/>
    <n v="6000012920"/>
    <s v="SCN-ISND-0456A-CQ-03"/>
    <s v="157-47448494"/>
    <n v="2204003623"/>
    <x v="1"/>
    <x v="0"/>
    <x v="1"/>
    <n v="1705.49"/>
    <n v="1705.49"/>
    <d v="2026-08-04T00:00:00"/>
    <d v="2026-06-24T00:00:00"/>
    <x v="1"/>
    <x v="2"/>
    <x v="8"/>
  </r>
  <r>
    <d v="2026-06-01T00:00:00"/>
    <n v="6000012930"/>
    <s v="SCN-ISND-0487A-FQ"/>
    <s v="157-60031985"/>
    <n v="2204003571"/>
    <x v="1"/>
    <x v="0"/>
    <x v="1"/>
    <n v="1316.94"/>
    <n v="1316.94"/>
    <d v="2026-08-04T00:00:00"/>
    <d v="2026-06-24T00:00:00"/>
    <x v="1"/>
    <x v="2"/>
    <x v="8"/>
  </r>
  <r>
    <d v="2026-06-01T00:00:00"/>
    <n v="6000012931"/>
    <s v="SCN-ISND-0456A-CQ-01"/>
    <s v="157-47446604"/>
    <n v="2204003641"/>
    <x v="1"/>
    <x v="0"/>
    <x v="1"/>
    <n v="2008.78"/>
    <n v="2008.78"/>
    <d v="2026-08-04T00:00:00"/>
    <d v="2026-06-24T00:00:00"/>
    <x v="1"/>
    <x v="2"/>
    <x v="8"/>
  </r>
  <r>
    <d v="2026-06-01T00:00:00"/>
    <n v="6000012932"/>
    <s v="SCN-ISND-0456A-CQ-05"/>
    <s v="157-40909164"/>
    <n v="2204003642"/>
    <x v="1"/>
    <x v="0"/>
    <x v="1"/>
    <n v="2071.9499999999998"/>
    <n v="2071.9499999999998"/>
    <d v="2026-08-04T00:00:00"/>
    <d v="2026-06-24T00:00:00"/>
    <x v="1"/>
    <x v="2"/>
    <x v="8"/>
  </r>
  <r>
    <d v="2026-06-01T00:00:00"/>
    <n v="6000012933"/>
    <s v="SCN-ISND-0456A-CQ-02"/>
    <s v="157-47444913"/>
    <n v="2204003643"/>
    <x v="1"/>
    <x v="0"/>
    <x v="1"/>
    <n v="1938.4299999999998"/>
    <n v="1938.4299999999998"/>
    <d v="2026-08-04T00:00:00"/>
    <d v="2026-06-24T00:00:00"/>
    <x v="1"/>
    <x v="2"/>
    <x v="8"/>
  </r>
  <r>
    <d v="2026-06-01T00:00:00"/>
    <n v="6000012934"/>
    <s v="SCN-ISND-0456A-CQ-07"/>
    <s v="157-47448472"/>
    <n v="2204003646"/>
    <x v="1"/>
    <x v="0"/>
    <x v="1"/>
    <n v="1969.87"/>
    <n v="1969.87"/>
    <d v="2026-08-04T00:00:00"/>
    <d v="2026-06-24T00:00:00"/>
    <x v="1"/>
    <x v="2"/>
    <x v="8"/>
  </r>
  <r>
    <d v="2026-06-01T00:00:00"/>
    <n v="22134404"/>
    <s v="COOEC-ISND5-2_JUNE26"/>
    <s v="T109406"/>
    <n v="22067586"/>
    <x v="3"/>
    <x v="0"/>
    <x v="2"/>
    <n v="141740"/>
    <m/>
    <m/>
    <d v="2026-07-29T00:00:00"/>
    <x v="1"/>
    <x v="2"/>
    <x v="8"/>
  </r>
  <r>
    <d v="2026-06-01T00:00:00"/>
    <n v="22134406"/>
    <s v="COOEC-RUYA 09_JUNE26"/>
    <s v="T109408"/>
    <n v="22067561"/>
    <x v="3"/>
    <x v="1"/>
    <x v="2"/>
    <n v="89295"/>
    <m/>
    <m/>
    <d v="2026-07-29T00:00:00"/>
    <x v="1"/>
    <x v="2"/>
    <x v="8"/>
  </r>
  <r>
    <d v="2026-06-01T00:00:00"/>
    <n v="22134238"/>
    <s v="COOEC-ISND5-2_JUNE26"/>
    <s v="T109419"/>
    <n v="22067586"/>
    <x v="4"/>
    <x v="0"/>
    <x v="2"/>
    <n v="164497.25"/>
    <m/>
    <m/>
    <d v="2026-07-28T00:00:00"/>
    <x v="1"/>
    <x v="2"/>
    <x v="8"/>
  </r>
  <r>
    <d v="2026-06-01T00:00:00"/>
    <n v="22134239"/>
    <s v="COOEC-ISND5-2_MAY 26 -ADD"/>
    <s v="T109420"/>
    <n v="22067256"/>
    <x v="4"/>
    <x v="1"/>
    <x v="2"/>
    <n v="25900"/>
    <m/>
    <m/>
    <d v="2026-07-28T00:00:00"/>
    <x v="1"/>
    <x v="2"/>
    <x v="8"/>
  </r>
  <r>
    <d v="2026-06-01T00:00:00"/>
    <n v="22134237"/>
    <s v="COOEC-ISND5-2_JUNE26"/>
    <s v="T109418"/>
    <n v="22067586"/>
    <x v="4"/>
    <x v="1"/>
    <x v="3"/>
    <n v="6450"/>
    <m/>
    <m/>
    <d v="2026-07-28T00:00:00"/>
    <x v="1"/>
    <x v="2"/>
    <x v="8"/>
  </r>
  <r>
    <d v="2026-06-01T00:00:00"/>
    <n v="22134240"/>
    <s v="COOEC-RUYA 09_JUNE26"/>
    <s v="T109422"/>
    <n v="22067561"/>
    <x v="4"/>
    <x v="1"/>
    <x v="2"/>
    <n v="30745.95"/>
    <m/>
    <m/>
    <d v="2026-07-28T00:00:00"/>
    <x v="1"/>
    <x v="2"/>
    <x v="8"/>
  </r>
  <r>
    <d v="2026-06-01T00:00:00"/>
    <n v="22134236"/>
    <s v="COOEC-ISND5-2_JUNE26"/>
    <s v="T109413"/>
    <n v="22067586"/>
    <x v="8"/>
    <x v="0"/>
    <x v="2"/>
    <n v="1893"/>
    <m/>
    <m/>
    <d v="2026-07-28T00:00:00"/>
    <x v="1"/>
    <x v="2"/>
    <x v="8"/>
  </r>
  <r>
    <d v="2026-06-01T00:00:00"/>
    <n v="22134235"/>
    <s v="COOEC-RUYA 09_JUNE26"/>
    <s v="T109411"/>
    <n v="22067561"/>
    <x v="8"/>
    <x v="1"/>
    <x v="2"/>
    <n v="1872.52"/>
    <m/>
    <m/>
    <d v="2026-07-28T00:00:00"/>
    <x v="1"/>
    <x v="2"/>
    <x v="8"/>
  </r>
  <r>
    <d v="2026-07-01T00:00:00"/>
    <n v="6000013050"/>
    <s v="SCN-BH2-0002A-CNQA"/>
    <s v="157-51045654"/>
    <n v="2204003693"/>
    <x v="1"/>
    <x v="2"/>
    <x v="0"/>
    <n v="1029"/>
    <n v="1029"/>
    <d v="2026-07-20T00:00:00"/>
    <d v="2026-07-06T00:00:00"/>
    <x v="1"/>
    <x v="2"/>
    <x v="9"/>
  </r>
  <r>
    <d v="2026-07-01T00:00:00"/>
    <n v="6000013051"/>
    <s v="SCN-ISND-WL-SP-57A-FQ"/>
    <s v="235-05429115"/>
    <n v="2204003694"/>
    <x v="1"/>
    <x v="0"/>
    <x v="0"/>
    <n v="2719"/>
    <n v="2719"/>
    <d v="2026-07-20T00:00:00"/>
    <d v="2026-07-06T00:00:00"/>
    <x v="1"/>
    <x v="2"/>
    <x v="9"/>
  </r>
  <r>
    <d v="2026-07-01T00:00:00"/>
    <n v="6000013052"/>
    <s v="SCN-ISND-0457S-CQ"/>
    <s v="YMJAZ240192482"/>
    <n v="2204003655"/>
    <x v="0"/>
    <x v="0"/>
    <x v="0"/>
    <n v="31940"/>
    <n v="31940"/>
    <d v="2026-07-20T00:00:00"/>
    <d v="2026-07-06T00:00:00"/>
    <x v="1"/>
    <x v="2"/>
    <x v="9"/>
  </r>
  <r>
    <d v="2026-07-01T00:00:00"/>
    <n v="6000013055"/>
    <s v="SCN-ISND-0451A-CQ-01"/>
    <s v="157-41992042"/>
    <n v="2204003735"/>
    <x v="1"/>
    <x v="0"/>
    <x v="0"/>
    <n v="2298"/>
    <n v="2298"/>
    <d v="2026-07-20T00:00:00"/>
    <d v="2026-07-06T00:00:00"/>
    <x v="1"/>
    <x v="2"/>
    <x v="9"/>
  </r>
  <r>
    <d v="2026-07-01T00:00:00"/>
    <n v="6000013056"/>
    <s v="SCN-ISND-0509A-CQ"/>
    <s v="157-52972194 "/>
    <n v="2204003757"/>
    <x v="1"/>
    <x v="0"/>
    <x v="0"/>
    <n v="1473"/>
    <n v="1473"/>
    <d v="2026-07-20T00:00:00"/>
    <d v="2026-07-06T00:00:00"/>
    <x v="1"/>
    <x v="2"/>
    <x v="9"/>
  </r>
  <r>
    <d v="2026-07-01T00:00:00"/>
    <n v="6000013057"/>
    <s v="SCN-ISND-0494A-CQ"/>
    <s v="157-47587212"/>
    <n v="2204003756"/>
    <x v="1"/>
    <x v="0"/>
    <x v="0"/>
    <n v="2227"/>
    <n v="2227"/>
    <d v="2026-07-20T00:00:00"/>
    <d v="2026-07-06T00:00:00"/>
    <x v="1"/>
    <x v="2"/>
    <x v="9"/>
  </r>
  <r>
    <d v="2026-07-01T00:00:00"/>
    <n v="6000013058"/>
    <s v="SCN-ISND-WL-SP-66A-CQ"/>
    <n v="3656189471"/>
    <n v="2510002030"/>
    <x v="1"/>
    <x v="0"/>
    <x v="0"/>
    <n v="976"/>
    <n v="976"/>
    <d v="2026-07-20T00:00:00"/>
    <d v="2026-07-06T00:00:00"/>
    <x v="1"/>
    <x v="2"/>
    <x v="9"/>
  </r>
  <r>
    <d v="2026-07-01T00:00:00"/>
    <n v="6000013059"/>
    <s v="SCN-RUYA 09-0070S-CQ"/>
    <s v="MEDUWY086458"/>
    <n v="2204003743"/>
    <x v="0"/>
    <x v="1"/>
    <x v="0"/>
    <n v="8944"/>
    <m/>
    <m/>
    <d v="2026-07-06T00:00:00"/>
    <x v="1"/>
    <x v="2"/>
    <x v="9"/>
  </r>
  <r>
    <d v="2026-07-01T00:00:00"/>
    <n v="6000013053"/>
    <s v="SCN-RUYA 09-0072S-CQ-01 &amp; 02"/>
    <s v="MEDUXH393720"/>
    <n v="2204003697"/>
    <x v="0"/>
    <x v="1"/>
    <x v="0"/>
    <n v="32524"/>
    <m/>
    <m/>
    <d v="2026-07-06T00:00:00"/>
    <x v="1"/>
    <x v="2"/>
    <x v="9"/>
  </r>
  <r>
    <d v="2026-07-01T00:00:00"/>
    <n v="6000013054"/>
    <s v="SCN-RUYA 09-0076A-CQ"/>
    <s v="157-41598830"/>
    <n v="2204003731"/>
    <x v="1"/>
    <x v="1"/>
    <x v="0"/>
    <n v="1331"/>
    <m/>
    <m/>
    <d v="2026-07-06T00:00:00"/>
    <x v="1"/>
    <x v="2"/>
    <x v="9"/>
  </r>
  <r>
    <d v="2026-07-01T00:00:00"/>
    <n v="6000013081"/>
    <s v="SCN-ISND-WEI LI-02"/>
    <s v="WEILI1225"/>
    <n v="2304000813"/>
    <x v="2"/>
    <x v="0"/>
    <x v="1"/>
    <n v="242.5"/>
    <n v="242.5"/>
    <d v="2026-08-20T00:00:00"/>
    <d v="2026-07-12T00:00:00"/>
    <x v="1"/>
    <x v="2"/>
    <x v="9"/>
  </r>
  <r>
    <d v="2026-07-01T00:00:00"/>
    <n v="6000013082"/>
    <s v="SCN-RUYA-HYSY201"/>
    <s v="HYSY001"/>
    <n v="2304000813"/>
    <x v="2"/>
    <x v="1"/>
    <x v="1"/>
    <n v="242.5"/>
    <n v="242.5"/>
    <d v="2026-08-20T00:00:00"/>
    <d v="2026-07-12T00:00:00"/>
    <x v="1"/>
    <x v="2"/>
    <x v="9"/>
  </r>
  <r>
    <d v="2026-07-01T00:00:00"/>
    <n v="6000013083"/>
    <s v="SCN-RUYA-HYSY201-06_x000a_SCN-RUYA-HYSY201-05_x000a_SCN-RUYA-DB-04_x000a_SCN-RUYA 09-ZQ9-01_x000a_SCN-RUYA-ZQ9-052501_x000a_"/>
    <s v="GL01HY25050506_x000a_GL01HY25050505_x000a_GY80250430501_x000a_ZQDL25002_x000a_GL01WD250531903"/>
    <n v="2304000813"/>
    <x v="2"/>
    <x v="1"/>
    <x v="1"/>
    <n v="1212.5"/>
    <n v="1212.5"/>
    <d v="2026-08-07T00:00:00"/>
    <d v="2026-07-12T00:00:00"/>
    <x v="1"/>
    <x v="2"/>
    <x v="9"/>
  </r>
  <r>
    <d v="2026-07-01T00:00:00"/>
    <n v="6000013098"/>
    <s v="SCN-BH2-0001A-CNQA-TI"/>
    <s v="157-51228811"/>
    <n v="2204003659"/>
    <x v="1"/>
    <x v="2"/>
    <x v="1"/>
    <n v="1511.25"/>
    <m/>
    <m/>
    <d v="2026-07-20T00:00:00"/>
    <x v="1"/>
    <x v="2"/>
    <x v="9"/>
  </r>
  <r>
    <d v="2026-07-01T00:00:00"/>
    <n v="6000013097"/>
    <s v="SCN-RUYA-DB-04-RE"/>
    <s v="DEBOPARCARG0226"/>
    <n v="2304000666"/>
    <x v="12"/>
    <x v="1"/>
    <x v="1"/>
    <n v="152.11000000000001"/>
    <n v="152.11000000000001"/>
    <d v="2026-08-07T00:00:00"/>
    <d v="2026-07-20T00:00:00"/>
    <x v="1"/>
    <x v="2"/>
    <x v="9"/>
  </r>
  <r>
    <d v="2026-07-01T00:00:00"/>
    <n v="6000013096"/>
    <s v="SCN-RUYA 09-0072S-CQ-01"/>
    <s v="DEBOPARCARG0226"/>
    <n v="2204003697"/>
    <x v="12"/>
    <x v="1"/>
    <x v="1"/>
    <n v="4673"/>
    <n v="4673"/>
    <d v="2026-08-07T00:00:00"/>
    <d v="2026-07-20T00:00:00"/>
    <x v="1"/>
    <x v="2"/>
    <x v="9"/>
  </r>
  <r>
    <d v="2026-07-01T00:00:00"/>
    <n v="6000013148"/>
    <s v="SCN-ISND-WL-SP-68A-FQ"/>
    <s v="235-05437880"/>
    <n v="2204003791"/>
    <x v="1"/>
    <x v="0"/>
    <x v="0"/>
    <n v="3463"/>
    <n v="3463"/>
    <d v="2026-08-06T00:00:00"/>
    <d v="2026-07-23T00:00:00"/>
    <x v="1"/>
    <x v="2"/>
    <x v="9"/>
  </r>
  <r>
    <d v="2026-07-01T00:00:00"/>
    <n v="6000013150"/>
    <s v="SCN-ISND-WL-SP-75A-CQ"/>
    <n v="8316882232"/>
    <n v="2510002044"/>
    <x v="1"/>
    <x v="0"/>
    <x v="0"/>
    <n v="305"/>
    <n v="305"/>
    <d v="2026-08-06T00:00:00"/>
    <d v="2026-07-23T00:00:00"/>
    <x v="1"/>
    <x v="2"/>
    <x v="9"/>
  </r>
  <r>
    <d v="2026-07-01T00:00:00"/>
    <n v="6000013158"/>
    <s v="SCN-ISND-WL-SP-74A-FQ"/>
    <s v="157-50617782"/>
    <n v="2204003841"/>
    <x v="1"/>
    <x v="0"/>
    <x v="0"/>
    <n v="5664"/>
    <n v="5664"/>
    <d v="2026-08-06T00:00:00"/>
    <d v="2026-07-23T00:00:00"/>
    <x v="1"/>
    <x v="2"/>
    <x v="9"/>
  </r>
  <r>
    <d v="2026-07-01T00:00:00"/>
    <n v="6000013159"/>
    <s v="SCN-ISND-WL-SP-72A-CQ"/>
    <s v="873865698517"/>
    <n v="2510002053"/>
    <x v="1"/>
    <x v="0"/>
    <x v="0"/>
    <n v="253"/>
    <n v="253"/>
    <d v="2026-08-06T00:00:00"/>
    <d v="2026-07-23T00:00:00"/>
    <x v="1"/>
    <x v="2"/>
    <x v="9"/>
  </r>
  <r>
    <d v="2026-07-01T00:00:00"/>
    <n v="6000013160"/>
    <s v="SCN-ISND-WL-SP-73A-CQ"/>
    <s v="079-50624044"/>
    <n v="2204003832"/>
    <x v="1"/>
    <x v="0"/>
    <x v="0"/>
    <n v="3407"/>
    <n v="3407"/>
    <d v="2026-08-06T00:00:00"/>
    <d v="2026-07-23T00:00:00"/>
    <x v="1"/>
    <x v="2"/>
    <x v="9"/>
  </r>
  <r>
    <d v="2026-07-01T00:00:00"/>
    <n v="6000013151"/>
    <s v="SCN-ISND-0451A-CQ-03"/>
    <s v="157-54568242"/>
    <n v="2204003807"/>
    <x v="1"/>
    <x v="0"/>
    <x v="0"/>
    <n v="2983"/>
    <n v="2983"/>
    <d v="2026-08-06T00:00:00"/>
    <d v="2026-07-23T00:00:00"/>
    <x v="1"/>
    <x v="2"/>
    <x v="9"/>
  </r>
  <r>
    <d v="2026-07-01T00:00:00"/>
    <n v="6000013153"/>
    <s v="SCN-ISND-0501A-CQ-01"/>
    <s v="157-41708645"/>
    <n v="2204003804"/>
    <x v="1"/>
    <x v="0"/>
    <x v="0"/>
    <n v="7534"/>
    <n v="7534"/>
    <d v="2026-08-06T00:00:00"/>
    <d v="2026-07-23T00:00:00"/>
    <x v="1"/>
    <x v="2"/>
    <x v="9"/>
  </r>
  <r>
    <d v="2026-07-01T00:00:00"/>
    <n v="6000013154"/>
    <s v="SCN-ISND-0501A-CQ-03"/>
    <s v="  157-54568710"/>
    <n v="2204003805"/>
    <x v="1"/>
    <x v="0"/>
    <x v="0"/>
    <n v="6235"/>
    <n v="6235"/>
    <d v="2026-08-06T00:00:00"/>
    <d v="2026-07-23T00:00:00"/>
    <x v="1"/>
    <x v="2"/>
    <x v="9"/>
  </r>
  <r>
    <d v="2026-07-01T00:00:00"/>
    <n v="6000013155"/>
    <s v="SCN-ISND-0501A-CQ-02"/>
    <s v="157-54568706"/>
    <n v="2204003803"/>
    <x v="1"/>
    <x v="0"/>
    <x v="0"/>
    <n v="4770"/>
    <n v="4770"/>
    <d v="2026-08-06T00:00:00"/>
    <d v="2026-07-23T00:00:00"/>
    <x v="1"/>
    <x v="2"/>
    <x v="9"/>
  </r>
  <r>
    <d v="2026-07-01T00:00:00"/>
    <n v="6000013157"/>
    <s v="SCN-ISND-0503A-CQ"/>
    <s v="157-60982972"/>
    <n v="2204003824"/>
    <x v="1"/>
    <x v="0"/>
    <x v="0"/>
    <n v="11790"/>
    <n v="11790"/>
    <d v="2026-08-06T00:00:00"/>
    <d v="2026-07-23T00:00:00"/>
    <x v="1"/>
    <x v="2"/>
    <x v="9"/>
  </r>
  <r>
    <d v="2026-07-01T00:00:00"/>
    <n v="6000013149"/>
    <s v="SCN-RUYA 09-0071S-CQ"/>
    <s v="EMIVCHNSCN054025"/>
    <n v="2204003795"/>
    <x v="0"/>
    <x v="1"/>
    <x v="0"/>
    <n v="20794"/>
    <n v="20794"/>
    <d v="2026-08-23T00:00:00"/>
    <d v="2026-07-23T00:00:00"/>
    <x v="1"/>
    <x v="2"/>
    <x v="9"/>
  </r>
  <r>
    <d v="2026-07-01T00:00:00"/>
    <n v="6000013152"/>
    <s v="SCN-RUYA 09-0079A-CQ"/>
    <s v=" 157-57541610"/>
    <n v="2204003806"/>
    <x v="1"/>
    <x v="1"/>
    <x v="0"/>
    <n v="1284"/>
    <n v="1284"/>
    <d v="2026-08-23T00:00:00"/>
    <d v="2026-07-23T00:00:00"/>
    <x v="1"/>
    <x v="2"/>
    <x v="9"/>
  </r>
  <r>
    <d v="2026-07-01T00:00:00"/>
    <n v="6000013156"/>
    <s v="SCN-RUYA 09-0077A-CQ"/>
    <s v="157-57492105"/>
    <n v="2204003810"/>
    <x v="1"/>
    <x v="1"/>
    <x v="0"/>
    <n v="2721"/>
    <n v="2721"/>
    <d v="2026-08-23T00:00:00"/>
    <d v="2026-07-23T00:00:00"/>
    <x v="1"/>
    <x v="2"/>
    <x v="9"/>
  </r>
  <r>
    <d v="2026-07-01T00:00:00"/>
    <n v="6000013174"/>
    <s v="SCN-RUYA 09-0075A-CQ"/>
    <s v="936-02395105 "/>
    <n v="2204003667"/>
    <x v="1"/>
    <x v="1"/>
    <x v="1"/>
    <n v="3695.0299999999997"/>
    <m/>
    <m/>
    <d v="2026-07-24T00:00:00"/>
    <x v="1"/>
    <x v="2"/>
    <x v="9"/>
  </r>
  <r>
    <d v="2026-07-01T00:00:00"/>
    <n v="6000013175"/>
    <s v="SCN-RUYA 09-0071S-CQ"/>
    <s v="EMIVCHNSCN054025"/>
    <n v="2204003795"/>
    <x v="0"/>
    <x v="1"/>
    <x v="1"/>
    <n v="8536.2000000000007"/>
    <m/>
    <m/>
    <d v="2026-07-24T00:00:00"/>
    <x v="1"/>
    <x v="2"/>
    <x v="9"/>
  </r>
  <r>
    <d v="2026-07-01T00:00:00"/>
    <n v="6000013176"/>
    <s v="SCN-RUYA 09-0077A-CQ"/>
    <s v="157-57492105"/>
    <n v="2204003810"/>
    <x v="1"/>
    <x v="1"/>
    <x v="1"/>
    <n v="1855.1925000000001"/>
    <m/>
    <m/>
    <d v="2026-07-24T00:00:00"/>
    <x v="1"/>
    <x v="2"/>
    <x v="9"/>
  </r>
  <r>
    <d v="2026-07-01T00:00:00"/>
    <n v="6000013177"/>
    <s v="SCN-RUYA 09-0079A-CQ"/>
    <s v="157-57541610"/>
    <n v="2204003824"/>
    <x v="1"/>
    <x v="1"/>
    <x v="1"/>
    <n v="1927.53125"/>
    <m/>
    <m/>
    <d v="2026-07-24T00:00:00"/>
    <x v="1"/>
    <x v="2"/>
    <x v="9"/>
  </r>
  <r>
    <d v="2026-07-01T00:00:00"/>
    <n v="6000013178"/>
    <s v="SCN-RUYA-ZQ7 V2-01"/>
    <s v="ZQ7202606"/>
    <n v="2304000845"/>
    <x v="2"/>
    <x v="1"/>
    <x v="1"/>
    <n v="4348.75"/>
    <m/>
    <m/>
    <d v="2026-07-24T00:00:00"/>
    <x v="1"/>
    <x v="2"/>
    <x v="9"/>
  </r>
  <r>
    <d v="2026-07-01T00:00:00"/>
    <n v="6000013180"/>
    <s v="SCN-RUYA 09-0076A-CQ"/>
    <s v="157-41598830"/>
    <n v="2204003731"/>
    <x v="1"/>
    <x v="1"/>
    <x v="1"/>
    <n v="1807.53"/>
    <m/>
    <m/>
    <d v="2026-07-24T00:00:00"/>
    <x v="1"/>
    <x v="2"/>
    <x v="9"/>
  </r>
  <r>
    <d v="2026-07-01T00:00:00"/>
    <n v="6000013165"/>
    <s v="SCN-ISND-WL-SP-72A-CQ"/>
    <s v="873865698517"/>
    <n v="2510002053"/>
    <x v="1"/>
    <x v="0"/>
    <x v="1"/>
    <n v="123"/>
    <m/>
    <m/>
    <d v="2026-07-24T00:00:00"/>
    <x v="1"/>
    <x v="2"/>
    <x v="9"/>
  </r>
  <r>
    <d v="2026-07-01T00:00:00"/>
    <n v="6000013166"/>
    <s v="SCN-ISND-WL-SP-75A-CQ"/>
    <s v="8316882232"/>
    <n v="2510002044"/>
    <x v="1"/>
    <x v="0"/>
    <x v="1"/>
    <n v="153.75"/>
    <m/>
    <m/>
    <d v="2026-07-24T00:00:00"/>
    <x v="1"/>
    <x v="2"/>
    <x v="9"/>
  </r>
  <r>
    <d v="2026-07-01T00:00:00"/>
    <n v="6000013167"/>
    <s v="SCN-ISND-WL-SP-66A-CQ"/>
    <n v="3656189471"/>
    <n v="2510002030"/>
    <x v="1"/>
    <x v="0"/>
    <x v="1"/>
    <n v="153.75"/>
    <m/>
    <m/>
    <d v="2026-07-24T00:00:00"/>
    <x v="1"/>
    <x v="2"/>
    <x v="9"/>
  </r>
  <r>
    <d v="2026-07-01T00:00:00"/>
    <n v="6000013171"/>
    <s v="SCN-ISND-WL-SP-57A-FQ"/>
    <s v="235-05429115"/>
    <n v="2204003694"/>
    <x v="1"/>
    <x v="0"/>
    <x v="1"/>
    <n v="2263.88"/>
    <m/>
    <m/>
    <d v="2026-07-24T00:00:00"/>
    <x v="1"/>
    <x v="2"/>
    <x v="9"/>
  </r>
  <r>
    <d v="2026-07-01T00:00:00"/>
    <n v="6000013200"/>
    <s v="SCN-ISND-WL-SP-74A-FQ"/>
    <s v="PENDING"/>
    <n v="2204003841"/>
    <x v="1"/>
    <x v="0"/>
    <x v="1"/>
    <n v="1726.15"/>
    <m/>
    <m/>
    <d v="2026-07-24T00:00:00"/>
    <x v="1"/>
    <x v="2"/>
    <x v="9"/>
  </r>
  <r>
    <d v="2026-07-01T00:00:00"/>
    <n v="6000013164"/>
    <s v="SCN-ISND-BRXF-EX"/>
    <s v="BRXF/0726"/>
    <n v="2304000864"/>
    <x v="2"/>
    <x v="0"/>
    <x v="1"/>
    <n v="896.25"/>
    <n v="896.25"/>
    <d v="2026-08-05T00:00:00"/>
    <d v="2026-07-24T00:00:00"/>
    <x v="1"/>
    <x v="2"/>
    <x v="9"/>
  </r>
  <r>
    <d v="2026-07-01T00:00:00"/>
    <n v="6000013169"/>
    <s v="SCN-ISND-0509A-CQ"/>
    <s v="157-52972194"/>
    <n v="2204003757"/>
    <x v="1"/>
    <x v="0"/>
    <x v="1"/>
    <n v="1501.06"/>
    <n v="1501.06"/>
    <d v="2026-08-05T00:00:00"/>
    <d v="2026-07-24T00:00:00"/>
    <x v="1"/>
    <x v="2"/>
    <x v="9"/>
  </r>
  <r>
    <d v="2026-07-01T00:00:00"/>
    <n v="6000013170"/>
    <s v="SCN-ISND-0494A-CQ"/>
    <s v="157-47587212"/>
    <n v="2204003756"/>
    <x v="1"/>
    <x v="0"/>
    <x v="1"/>
    <n v="2488.3199999999997"/>
    <n v="2488.3199999999997"/>
    <d v="2026-08-05T00:00:00"/>
    <d v="2026-07-24T00:00:00"/>
    <x v="1"/>
    <x v="2"/>
    <x v="9"/>
  </r>
  <r>
    <d v="2026-07-01T00:00:00"/>
    <n v="6000013179"/>
    <s v="SCN-ISND-0457S-CQ"/>
    <s v="YMJAZ240192482"/>
    <n v="2204003655"/>
    <x v="0"/>
    <x v="0"/>
    <x v="1"/>
    <n v="126592.08000000002"/>
    <n v="126592.08000000002"/>
    <d v="2026-08-05T00:00:00"/>
    <d v="2026-07-24T00:00:00"/>
    <x v="1"/>
    <x v="2"/>
    <x v="9"/>
  </r>
  <r>
    <d v="2026-07-01T00:00:00"/>
    <n v="6000013181"/>
    <s v="SCN-ISND-0503A-CQ"/>
    <s v="157-60982972"/>
    <n v="2204003824"/>
    <x v="1"/>
    <x v="0"/>
    <x v="1"/>
    <n v="3926.2067499999994"/>
    <n v="3926.2067499999994"/>
    <d v="2026-08-05T00:00:00"/>
    <d v="2026-07-24T00:00:00"/>
    <x v="1"/>
    <x v="2"/>
    <x v="9"/>
  </r>
  <r>
    <d v="2026-07-01T00:00:00"/>
    <n v="6000013168"/>
    <s v="SCN-ISND-0501A-CQ-02"/>
    <s v="157-54568706"/>
    <n v="2204003804"/>
    <x v="1"/>
    <x v="0"/>
    <x v="1"/>
    <n v="2228.1857499999996"/>
    <n v="2228.1857499999996"/>
    <d v="2026-08-04T00:00:00"/>
    <d v="2026-07-24T00:00:00"/>
    <x v="1"/>
    <x v="2"/>
    <x v="9"/>
  </r>
  <r>
    <d v="2026-07-01T00:00:00"/>
    <n v="6000013173"/>
    <s v="SCN-ISND-0501A-CQ-01"/>
    <s v="157-41708645"/>
    <n v="2204003804"/>
    <x v="1"/>
    <x v="0"/>
    <x v="1"/>
    <n v="3890.78"/>
    <n v="3890.78"/>
    <d v="2026-08-04T00:00:00"/>
    <d v="2026-07-24T00:00:00"/>
    <x v="1"/>
    <x v="2"/>
    <x v="9"/>
  </r>
  <r>
    <d v="2026-07-01T00:00:00"/>
    <n v="6000013182"/>
    <s v="SCN-ISND-0451A-CQ-01"/>
    <s v="157-41992042"/>
    <n v="2204003735"/>
    <x v="0"/>
    <x v="0"/>
    <x v="1"/>
    <n v="2007.53125"/>
    <n v="2007.53125"/>
    <d v="2026-08-04T00:00:00"/>
    <d v="2026-07-24T00:00:00"/>
    <x v="1"/>
    <x v="2"/>
    <x v="9"/>
  </r>
  <r>
    <d v="2026-07-01T00:00:00"/>
    <n v="6000013206"/>
    <s v="SCN-ISND-0501A-CQ-03"/>
    <s v="157-54568710"/>
    <n v="2204003805"/>
    <x v="1"/>
    <x v="0"/>
    <x v="1"/>
    <n v="2748.8599999999997"/>
    <n v="2748.8599999999997"/>
    <d v="2026-08-04T00:00:00"/>
    <d v="2026-07-24T00:00:00"/>
    <x v="1"/>
    <x v="2"/>
    <x v="9"/>
  </r>
  <r>
    <d v="2026-07-01T00:00:00"/>
    <n v="6000013207"/>
    <s v="SCN-ISND-0451A-CQ-03"/>
    <s v="157-54568242"/>
    <n v="2204003807"/>
    <x v="0"/>
    <x v="0"/>
    <x v="1"/>
    <n v="1607.39"/>
    <n v="1607.39"/>
    <d v="2026-08-04T00:00:00"/>
    <d v="2026-07-24T00:00:00"/>
    <x v="1"/>
    <x v="2"/>
    <x v="9"/>
  </r>
  <r>
    <d v="2026-07-01T00:00:00"/>
    <n v="6000013208"/>
    <s v="SCN-ISND-WL-SP-73A-CQ"/>
    <s v="079-50624044"/>
    <n v="2204003832"/>
    <x v="1"/>
    <x v="0"/>
    <x v="1"/>
    <n v="1727.53"/>
    <n v="1727.53"/>
    <d v="2026-08-04T00:00:00"/>
    <d v="2026-07-24T00:00:00"/>
    <x v="1"/>
    <x v="2"/>
    <x v="9"/>
  </r>
  <r>
    <d v="2026-07-01T00:00:00"/>
    <n v="6000013172"/>
    <s v="SCN-BH2-0002A-CNQA"/>
    <s v="157-51045654"/>
    <n v="2204003693"/>
    <x v="1"/>
    <x v="2"/>
    <x v="1"/>
    <n v="2736.3966666666665"/>
    <m/>
    <m/>
    <d v="2026-07-24T00:00:00"/>
    <x v="1"/>
    <x v="2"/>
    <x v="9"/>
  </r>
  <r>
    <s v="Sep-26"/>
    <n v="6000013233"/>
    <s v="SCN-ISND-0516A-CQ"/>
    <s v="157-41707466"/>
    <n v="2204003869"/>
    <x v="1"/>
    <x v="0"/>
    <x v="0"/>
    <n v="1904"/>
    <n v="1904"/>
    <d v="2026-08-06T00:00:00"/>
    <d v="2026-07-29T00:00:00"/>
    <x v="1"/>
    <x v="2"/>
    <x v="11"/>
  </r>
  <r>
    <s v="Sep-26"/>
    <n v="6000013234"/>
    <s v="SCN-ISND-0502A-CQ"/>
    <s v="157-47080106"/>
    <n v="2204003870"/>
    <x v="1"/>
    <x v="0"/>
    <x v="0"/>
    <n v="2064"/>
    <n v="2064"/>
    <d v="2026-08-06T00:00:00"/>
    <d v="2026-07-29T00:00:00"/>
    <x v="1"/>
    <x v="2"/>
    <x v="11"/>
  </r>
  <r>
    <d v="2026-07-01T00:00:00"/>
    <n v="22136063"/>
    <s v="COOEC-ISND5-2_JULY26"/>
    <s v="T111330"/>
    <n v="22068057"/>
    <x v="3"/>
    <x v="0"/>
    <x v="2"/>
    <n v="136100"/>
    <m/>
    <m/>
    <d v="2026-08-27T00:00:00"/>
    <x v="1"/>
    <x v="2"/>
    <x v="9"/>
  </r>
  <r>
    <d v="2026-07-01T00:00:00"/>
    <n v="22136062"/>
    <s v="COOEC-RUYA 09_JULY26"/>
    <s v="T111328"/>
    <n v="22068056"/>
    <x v="3"/>
    <x v="1"/>
    <x v="2"/>
    <n v="83775"/>
    <m/>
    <m/>
    <d v="2026-08-27T00:00:00"/>
    <x v="1"/>
    <x v="2"/>
    <x v="9"/>
  </r>
  <r>
    <d v="2026-07-01T00:00:00"/>
    <n v="22135916"/>
    <s v="COOEC-ISND5-2_JULY26"/>
    <s v="T111142"/>
    <n v="22068057"/>
    <x v="4"/>
    <x v="0"/>
    <x v="2"/>
    <n v="159568.34"/>
    <m/>
    <m/>
    <d v="2026-08-24T00:00:00"/>
    <x v="1"/>
    <x v="2"/>
    <x v="9"/>
  </r>
  <r>
    <d v="2026-07-01T00:00:00"/>
    <n v="22135915"/>
    <s v="COOEC-RUYA 09_JULY26"/>
    <s v="T111141"/>
    <n v="22068056"/>
    <x v="4"/>
    <x v="1"/>
    <x v="2"/>
    <n v="13949.58"/>
    <m/>
    <m/>
    <d v="2026-08-24T00:00:00"/>
    <x v="1"/>
    <x v="2"/>
    <x v="9"/>
  </r>
  <r>
    <d v="2026-07-01T00:00:00"/>
    <n v="22135810"/>
    <s v="COOEC-ISND5-2_JULY26"/>
    <s v="T111139"/>
    <n v="22068057"/>
    <x v="8"/>
    <x v="0"/>
    <x v="2"/>
    <n v="847"/>
    <m/>
    <m/>
    <d v="2026-08-28T00:00:00"/>
    <x v="1"/>
    <x v="2"/>
    <x v="9"/>
  </r>
  <r>
    <d v="2026-07-01T00:00:00"/>
    <n v="22135812"/>
    <s v="COOEC-RUYA 09_JULY26"/>
    <s v="T111140"/>
    <n v="22068056"/>
    <x v="8"/>
    <x v="1"/>
    <x v="2"/>
    <n v="1121.2"/>
    <m/>
    <m/>
    <d v="2026-08-28T00:00:00"/>
    <x v="1"/>
    <x v="2"/>
    <x v="9"/>
  </r>
  <r>
    <s v="Aug-26"/>
    <n v="6000013240"/>
    <s v="SCN-ISND-0502A-CQ"/>
    <s v="157-47080106"/>
    <n v="2204003870"/>
    <x v="1"/>
    <x v="0"/>
    <x v="1"/>
    <n v="1896.5900000000001"/>
    <m/>
    <m/>
    <d v="2026-08-24T00:00:00"/>
    <x v="1"/>
    <x v="2"/>
    <x v="10"/>
  </r>
  <r>
    <s v="Aug-26"/>
    <n v="6000013241"/>
    <s v="SCN-ISND-0516A-CQ"/>
    <s v="157-41707466"/>
    <n v="2204003869"/>
    <x v="1"/>
    <x v="0"/>
    <x v="1"/>
    <n v="2248.1"/>
    <m/>
    <m/>
    <d v="2026-08-24T00:00:00"/>
    <x v="1"/>
    <x v="2"/>
    <x v="10"/>
  </r>
  <r>
    <s v="Aug-26"/>
    <n v="6000013242"/>
    <s v="SCN-ISND-WL-SP-68A-FQ"/>
    <s v="235-05437880"/>
    <n v="2204003791"/>
    <x v="1"/>
    <x v="0"/>
    <x v="1"/>
    <n v="1994.6399999999999"/>
    <m/>
    <m/>
    <d v="2026-08-24T00:00:00"/>
    <x v="1"/>
    <x v="2"/>
    <x v="10"/>
  </r>
  <r>
    <s v="Aug-26"/>
    <n v="6000013477"/>
    <s v="SCN-ISND-DEJIAN-V2-01-TI_x000a_SCN-ISND-DEJIAN-V2-02-TI_x000a_SCN-ISND-DEJIAN-V2-03-TI_x000a_SCN-ISND-DEJIAN-V2-04-TI_x000a_SCN-ISND-DEJIAN-V2-05-TI_x000a_SCN-ISND-DEJIAN-V2-06-TI_x000a_SCN-ISND-DEJIAN-V2-07-TI_x000a_SCN-ISND-AHSZ-V2-02-TI_x000a_SCN-ISND-AHSZ-V2-06-TI_x000a_SCN-ISND-DEJIAN-01"/>
    <s v="WJL2025112514_x000a_WJL2025112516_x000a_WJL2025112517_x000a_WJL2025112518_x000a_WJL2025112519_x000a_WJL2025112520_x000a_WJL2025112522_x000a_WJL2025112599_x000a_WJL2025112505_x000a_WJL2025120701"/>
    <n v="2304000856"/>
    <x v="2"/>
    <x v="0"/>
    <x v="1"/>
    <n v="2425"/>
    <m/>
    <m/>
    <d v="2026-08-24T00:00:00"/>
    <x v="1"/>
    <x v="2"/>
    <x v="10"/>
  </r>
  <r>
    <s v="Aug-26"/>
    <n v="6000013913"/>
    <s v="SCN-ISND-VV-02"/>
    <s v="VV/0726"/>
    <n v="2304000875"/>
    <x v="2"/>
    <x v="0"/>
    <x v="1"/>
    <n v="896.25"/>
    <m/>
    <m/>
    <d v="2026-08-24T00:00:00"/>
    <x v="1"/>
    <x v="2"/>
    <x v="10"/>
  </r>
  <r>
    <s v="Aug-26"/>
    <n v="6000013476"/>
    <s v="SCN-RUYA-SS-CI-272-03"/>
    <s v="SM/0725/CI-272"/>
    <n v="2304000856"/>
    <x v="16"/>
    <x v="1"/>
    <x v="1"/>
    <n v="242.5"/>
    <m/>
    <m/>
    <d v="2026-08-24T00:00:00"/>
    <x v="1"/>
    <x v="2"/>
    <x v="10"/>
  </r>
  <r>
    <s v="Aug-26"/>
    <n v="6000013503"/>
    <s v="SCN-RUYA 09-0070S-CQ"/>
    <s v="MEDUWY086458"/>
    <n v="2204003743"/>
    <x v="0"/>
    <x v="1"/>
    <x v="1"/>
    <n v="16784"/>
    <m/>
    <m/>
    <d v="2026-08-24T00:00:00"/>
    <x v="1"/>
    <x v="2"/>
    <x v="10"/>
  </r>
  <r>
    <s v="Sep-26"/>
    <n v="6000013915"/>
    <s v="SCN-ISND-0522A-CQ"/>
    <s v="157-67481116"/>
    <n v="2204003951"/>
    <x v="1"/>
    <x v="0"/>
    <x v="0"/>
    <n v="2339"/>
    <m/>
    <m/>
    <m/>
    <x v="1"/>
    <x v="2"/>
    <x v="11"/>
  </r>
  <r>
    <s v="Sep-26"/>
    <n v="6000013916"/>
    <s v="SCN-RUYA 09-0082A-CQ"/>
    <s v="157-54561533"/>
    <n v="2204004042"/>
    <x v="1"/>
    <x v="1"/>
    <x v="0"/>
    <n v="1411"/>
    <m/>
    <m/>
    <m/>
    <x v="1"/>
    <x v="2"/>
    <x v="11"/>
  </r>
  <r>
    <s v="Sep-26"/>
    <n v="6000013976"/>
    <s v="SCN-ALK-0001SR-FQ-02"/>
    <s v="SCN-ALK-0012B-FRQA"/>
    <n v="2204003910"/>
    <x v="17"/>
    <x v="3"/>
    <x v="0"/>
    <n v="714999"/>
    <m/>
    <m/>
    <d v="2026-08-26T00:00:00"/>
    <x v="6"/>
    <x v="2"/>
    <x v="11"/>
  </r>
  <r>
    <s v="Sep-26"/>
    <n v="6000013977"/>
    <s v="SCN-ALK-0001SR-FQ-12"/>
    <s v="SCN-ALK-0012L-FRQA"/>
    <n v="2204003910"/>
    <x v="17"/>
    <x v="3"/>
    <x v="0"/>
    <n v="197100"/>
    <m/>
    <m/>
    <d v="2026-08-26T00:00:00"/>
    <x v="6"/>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B241A4-1B7D-44A4-95B1-DAD571B7C777}" name="Shipment By"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17:B22"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axis="axisRow"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7"/>
  </rowFields>
  <rowItems count="5">
    <i>
      <x/>
    </i>
    <i>
      <x v="1"/>
    </i>
    <i>
      <x v="2"/>
    </i>
    <i>
      <x v="3"/>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608F47-D819-44B7-9DD1-DD18B1404247}" name="TI / PI"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25:B29"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6"/>
  </rowFields>
  <rowItems count="4">
    <i>
      <x/>
    </i>
    <i>
      <x v="1"/>
    </i>
    <i>
      <x v="2"/>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2F99F-10B1-4F02-94AF-FABB262FE763}" name="ETA YEAR"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10:B14"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50"/>
  </rowFields>
  <rowItems count="4">
    <i>
      <x/>
    </i>
    <i>
      <x v="1"/>
    </i>
    <i>
      <x v="2"/>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A9C16F-0C7F-409F-A7F3-53572CD26452}" name="SHIPMENT FROM"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68:B91"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23">
        <item x="2"/>
        <item x="3"/>
        <item x="16"/>
        <item x="17"/>
        <item x="10"/>
        <item x="7"/>
        <item x="6"/>
        <item x="13"/>
        <item x="1"/>
        <item x="21"/>
        <item x="20"/>
        <item x="18"/>
        <item x="4"/>
        <item x="11"/>
        <item x="19"/>
        <item x="8"/>
        <item x="0"/>
        <item x="12"/>
        <item x="15"/>
        <item x="5"/>
        <item x="9"/>
        <item x="14"/>
        <item m="1" x="22"/>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5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8E5CF8-83C1-48DD-9552-A35178307E15}" name="DELIVERED TO"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40:B64"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axis="axisRow" compact="0" outline="0" showAll="0" sortType="ascending" defaultSubtotal="0">
      <items count="28">
        <item x="17"/>
        <item m="1" x="24"/>
        <item x="14"/>
        <item x="20"/>
        <item x="15"/>
        <item m="1" x="26"/>
        <item x="9"/>
        <item x="22"/>
        <item x="8"/>
        <item x="12"/>
        <item x="0"/>
        <item x="4"/>
        <item m="1" x="25"/>
        <item x="18"/>
        <item x="19"/>
        <item x="2"/>
        <item x="13"/>
        <item x="10"/>
        <item x="5"/>
        <item x="1"/>
        <item m="1" x="27"/>
        <item x="11"/>
        <item x="21"/>
        <item x="7"/>
        <item x="16"/>
        <item x="6"/>
        <item x="3"/>
        <item m="1"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35"/>
  </rowFields>
  <rowItems count="24">
    <i>
      <x/>
    </i>
    <i>
      <x v="2"/>
    </i>
    <i>
      <x v="3"/>
    </i>
    <i>
      <x v="4"/>
    </i>
    <i>
      <x v="6"/>
    </i>
    <i>
      <x v="7"/>
    </i>
    <i>
      <x v="8"/>
    </i>
    <i>
      <x v="9"/>
    </i>
    <i>
      <x v="10"/>
    </i>
    <i>
      <x v="11"/>
    </i>
    <i>
      <x v="13"/>
    </i>
    <i>
      <x v="14"/>
    </i>
    <i>
      <x v="15"/>
    </i>
    <i>
      <x v="16"/>
    </i>
    <i>
      <x v="17"/>
    </i>
    <i>
      <x v="18"/>
    </i>
    <i>
      <x v="19"/>
    </i>
    <i>
      <x v="21"/>
    </i>
    <i>
      <x v="22"/>
    </i>
    <i>
      <x v="23"/>
    </i>
    <i>
      <x v="24"/>
    </i>
    <i>
      <x v="25"/>
    </i>
    <i>
      <x v="26"/>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562187-FC2D-4BDF-936F-3C69F5C49C0F}" name="STATUS"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2:B36"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axis="axisRow" compact="0" outline="0" showAll="0" defaultSubtotal="0">
      <items count="6">
        <item x="0"/>
        <item x="2"/>
        <item x="1"/>
        <item m="1" x="3"/>
        <item m="1" x="4"/>
        <item m="1"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34"/>
  </rowFields>
  <rowItems count="4">
    <i>
      <x/>
    </i>
    <i>
      <x v="1"/>
    </i>
    <i>
      <x v="2"/>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A0FF54-B004-45B7-A6F4-9C28BA231A27}" name="PivotTable1"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98:B107"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2"/>
        <item x="3"/>
        <item x="4"/>
        <item x="5"/>
        <item m="1" x="10"/>
        <item x="0"/>
        <item h="1" x="1"/>
        <item h="1" x="7"/>
        <item x="6"/>
        <item x="8"/>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45"/>
  </rowFields>
  <rowItems count="9">
    <i>
      <x/>
    </i>
    <i>
      <x v="1"/>
    </i>
    <i>
      <x v="2"/>
    </i>
    <i>
      <x v="3"/>
    </i>
    <i>
      <x v="5"/>
    </i>
    <i>
      <x v="8"/>
    </i>
    <i>
      <x v="9"/>
    </i>
    <i>
      <x v="10"/>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B33A8D-5494-43D0-A238-88DDF826DA8E}" name="ETA MONTH"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109:B122"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4"/>
        <item x="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ubtotalTop="0" showAll="0" defaultSubtotal="0">
      <items count="12">
        <item x="3"/>
        <item x="2"/>
        <item x="4"/>
        <item x="5"/>
        <item x="6"/>
        <item x="7"/>
        <item x="8"/>
        <item x="9"/>
        <item x="10"/>
        <item x="0"/>
        <item x="11"/>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51"/>
  </rowFields>
  <rowItems count="13">
    <i>
      <x/>
    </i>
    <i>
      <x v="1"/>
    </i>
    <i>
      <x v="2"/>
    </i>
    <i>
      <x v="3"/>
    </i>
    <i>
      <x v="4"/>
    </i>
    <i>
      <x v="5"/>
    </i>
    <i>
      <x v="6"/>
    </i>
    <i>
      <x v="7"/>
    </i>
    <i>
      <x v="8"/>
    </i>
    <i>
      <x v="9"/>
    </i>
    <i>
      <x v="10"/>
    </i>
    <i>
      <x v="11"/>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053852-93FD-4537-9D3E-8D2C3C410CE3}" name="SHIPMENT FOR" cacheId="25"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2:B8" firstHeaderRow="1" firstDataRow="1" firstDataCol="1"/>
  <pivotFields count="54">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2"/>
        <item x="0"/>
        <item x="1"/>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1"/>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31">
        <item x="0"/>
        <item x="1"/>
        <item x="2"/>
        <item x="8"/>
        <item x="14"/>
        <item x="13"/>
        <item x="11"/>
        <item x="9"/>
        <item x="3"/>
        <item x="5"/>
        <item x="10"/>
        <item x="18"/>
        <item x="6"/>
        <item x="4"/>
        <item x="51"/>
        <item x="17"/>
        <item x="7"/>
        <item x="24"/>
        <item x="21"/>
        <item x="15"/>
        <item x="22"/>
        <item x="35"/>
        <item x="12"/>
        <item x="29"/>
        <item x="27"/>
        <item x="28"/>
        <item x="32"/>
        <item x="38"/>
        <item x="26"/>
        <item x="25"/>
        <item x="44"/>
        <item x="16"/>
        <item x="33"/>
        <item x="19"/>
        <item x="49"/>
        <item x="20"/>
        <item x="45"/>
        <item x="52"/>
        <item x="31"/>
        <item x="47"/>
        <item x="41"/>
        <item x="36"/>
        <item x="59"/>
        <item x="56"/>
        <item x="23"/>
        <item x="34"/>
        <item x="62"/>
        <item x="39"/>
        <item x="46"/>
        <item x="37"/>
        <item x="74"/>
        <item x="66"/>
        <item x="63"/>
        <item x="69"/>
        <item x="71"/>
        <item x="30"/>
        <item x="70"/>
        <item x="73"/>
        <item x="50"/>
        <item x="40"/>
        <item x="77"/>
        <item x="42"/>
        <item x="67"/>
        <item x="84"/>
        <item x="72"/>
        <item x="61"/>
        <item x="53"/>
        <item x="43"/>
        <item x="48"/>
        <item x="83"/>
        <item x="86"/>
        <item x="65"/>
        <item x="54"/>
        <item x="55"/>
        <item x="68"/>
        <item x="57"/>
        <item x="58"/>
        <item x="85"/>
        <item x="89"/>
        <item x="91"/>
        <item x="97"/>
        <item x="99"/>
        <item x="64"/>
        <item x="96"/>
        <item x="205"/>
        <item x="81"/>
        <item x="102"/>
        <item x="60"/>
        <item x="75"/>
        <item x="110"/>
        <item x="82"/>
        <item x="107"/>
        <item x="111"/>
        <item x="101"/>
        <item x="95"/>
        <item x="204"/>
        <item x="115"/>
        <item x="79"/>
        <item x="87"/>
        <item x="80"/>
        <item x="100"/>
        <item x="116"/>
        <item x="88"/>
        <item x="104"/>
        <item x="92"/>
        <item x="117"/>
        <item x="119"/>
        <item x="90"/>
        <item x="98"/>
        <item x="94"/>
        <item x="76"/>
        <item x="121"/>
        <item x="125"/>
        <item x="150"/>
        <item x="151"/>
        <item x="93"/>
        <item x="126"/>
        <item x="127"/>
        <item x="106"/>
        <item x="133"/>
        <item x="109"/>
        <item x="120"/>
        <item x="135"/>
        <item x="131"/>
        <item x="129"/>
        <item x="108"/>
        <item x="169"/>
        <item x="122"/>
        <item x="137"/>
        <item x="113"/>
        <item x="170"/>
        <item x="123"/>
        <item x="112"/>
        <item x="171"/>
        <item x="130"/>
        <item x="172"/>
        <item x="114"/>
        <item x="136"/>
        <item x="139"/>
        <item x="157"/>
        <item x="140"/>
        <item x="128"/>
        <item x="134"/>
        <item x="153"/>
        <item x="142"/>
        <item x="143"/>
        <item x="124"/>
        <item x="167"/>
        <item x="152"/>
        <item x="183"/>
        <item x="141"/>
        <item x="147"/>
        <item x="145"/>
        <item x="148"/>
        <item x="173"/>
        <item x="154"/>
        <item x="138"/>
        <item x="156"/>
        <item x="164"/>
        <item x="168"/>
        <item x="165"/>
        <item x="174"/>
        <item x="177"/>
        <item x="144"/>
        <item x="176"/>
        <item x="181"/>
        <item x="180"/>
        <item x="149"/>
        <item x="158"/>
        <item x="155"/>
        <item x="132"/>
        <item x="186"/>
        <item x="184"/>
        <item x="185"/>
        <item x="146"/>
        <item x="105"/>
        <item x="214"/>
        <item x="191"/>
        <item x="163"/>
        <item x="192"/>
        <item x="189"/>
        <item x="103"/>
        <item x="159"/>
        <item x="198"/>
        <item x="193"/>
        <item x="195"/>
        <item x="78"/>
        <item x="190"/>
        <item x="166"/>
        <item x="194"/>
        <item x="201"/>
        <item x="175"/>
        <item x="162"/>
        <item x="202"/>
        <item x="118"/>
        <item x="179"/>
        <item x="196"/>
        <item x="161"/>
        <item x="213"/>
        <item x="197"/>
        <item x="182"/>
        <item x="178"/>
        <item x="208"/>
        <item x="218"/>
        <item x="160"/>
        <item x="200"/>
        <item x="206"/>
        <item x="220"/>
        <item x="203"/>
        <item x="188"/>
        <item x="210"/>
        <item x="211"/>
        <item x="228"/>
        <item x="187"/>
        <item x="217"/>
        <item x="207"/>
        <item x="209"/>
        <item x="199"/>
        <item x="229"/>
        <item x="212"/>
        <item x="231"/>
        <item x="234"/>
        <item x="215"/>
        <item x="219"/>
        <item x="235"/>
        <item x="236"/>
        <item x="221"/>
        <item x="216"/>
        <item x="237"/>
        <item x="238"/>
        <item x="264"/>
        <item x="233"/>
        <item x="224"/>
        <item x="232"/>
        <item x="241"/>
        <item x="243"/>
        <item x="222"/>
        <item x="223"/>
        <item x="267"/>
        <item x="240"/>
        <item x="242"/>
        <item x="244"/>
        <item x="245"/>
        <item x="257"/>
        <item x="249"/>
        <item x="250"/>
        <item x="251"/>
        <item x="252"/>
        <item x="254"/>
        <item x="255"/>
        <item x="256"/>
        <item x="260"/>
        <item x="272"/>
        <item x="266"/>
        <item x="270"/>
        <item x="262"/>
        <item x="263"/>
        <item x="268"/>
        <item x="288"/>
        <item x="226"/>
        <item x="230"/>
        <item x="292"/>
        <item x="247"/>
        <item x="259"/>
        <item x="287"/>
        <item x="258"/>
        <item x="284"/>
        <item x="265"/>
        <item x="269"/>
        <item x="271"/>
        <item x="273"/>
        <item x="274"/>
        <item x="275"/>
        <item x="281"/>
        <item x="277"/>
        <item x="291"/>
        <item x="283"/>
        <item x="285"/>
        <item x="289"/>
        <item x="225"/>
        <item x="239"/>
        <item x="261"/>
        <item x="293"/>
        <item x="298"/>
        <item x="280"/>
        <item x="282"/>
        <item x="286"/>
        <item x="312"/>
        <item x="279"/>
        <item x="290"/>
        <item x="246"/>
        <item x="305"/>
        <item x="248"/>
        <item x="294"/>
        <item x="295"/>
        <item x="304"/>
        <item x="297"/>
        <item x="299"/>
        <item x="310"/>
        <item x="227"/>
        <item x="313"/>
        <item x="303"/>
        <item x="307"/>
        <item x="278"/>
        <item x="324"/>
        <item x="308"/>
        <item x="309"/>
        <item x="311"/>
        <item x="315"/>
        <item x="321"/>
        <item x="314"/>
        <item x="317"/>
        <item x="322"/>
        <item x="306"/>
        <item x="323"/>
        <item x="325"/>
        <item x="326"/>
        <item x="327"/>
        <item x="253"/>
        <item x="276"/>
        <item x="296"/>
        <item x="300"/>
        <item x="301"/>
        <item x="302"/>
        <item x="316"/>
        <item x="318"/>
        <item x="319"/>
        <item x="320"/>
        <item x="328"/>
        <item x="329"/>
        <item x="33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STATUS" compact="0" outline="0" showAll="0" defaultSubtotal="0">
      <items count="6">
        <item m="1" x="4"/>
        <item x="0"/>
        <item x="2"/>
        <item x="1"/>
        <item m="1" x="5"/>
        <item m="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4"/>
  </rowFields>
  <rowItems count="6">
    <i>
      <x/>
    </i>
    <i>
      <x v="1"/>
    </i>
    <i>
      <x v="2"/>
    </i>
    <i>
      <x v="3"/>
    </i>
    <i>
      <x v="4"/>
    </i>
    <i t="grand">
      <x/>
    </i>
  </rowItems>
  <colItems count="1">
    <i/>
  </colItems>
  <dataFields count="1">
    <dataField name="Count of SI#"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E63460-7C19-49AC-8DE1-CD6813CC586F}" name="PAID BY 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2:B70" firstHeaderRow="1" firstDataRow="1" firstDataCol="1"/>
  <pivotFields count="15">
    <pivotField numFmtId="17" showAll="0"/>
    <pivotField showAll="0"/>
    <pivotField showAll="0"/>
    <pivotField showAll="0"/>
    <pivotField showAll="0"/>
    <pivotField showAll="0"/>
    <pivotField showAll="0">
      <items count="6">
        <item x="3"/>
        <item x="2"/>
        <item x="0"/>
        <item m="1" x="4"/>
        <item x="1"/>
        <item t="default"/>
      </items>
    </pivotField>
    <pivotField showAll="0">
      <items count="7">
        <item x="0"/>
        <item m="1" x="4"/>
        <item x="1"/>
        <item m="1" x="5"/>
        <item x="3"/>
        <item x="2"/>
        <item t="default"/>
      </items>
    </pivotField>
    <pivotField dataField="1" numFmtId="43" showAll="0"/>
    <pivotField showAll="0"/>
    <pivotField showAll="0"/>
    <pivotField showAll="0"/>
    <pivotField axis="axisRow" showAll="0">
      <items count="8">
        <item x="2"/>
        <item x="3"/>
        <item x="1"/>
        <item x="4"/>
        <item x="0"/>
        <item x="5"/>
        <item x="6"/>
        <item t="default"/>
      </items>
    </pivotField>
    <pivotField showAll="0">
      <items count="4">
        <item x="0"/>
        <item x="1"/>
        <item x="2"/>
        <item t="default"/>
      </items>
    </pivotField>
    <pivotField showAll="0"/>
  </pivotFields>
  <rowFields count="1">
    <field x="12"/>
  </rowFields>
  <rowItems count="8">
    <i>
      <x/>
    </i>
    <i>
      <x v="1"/>
    </i>
    <i>
      <x v="2"/>
    </i>
    <i>
      <x v="3"/>
    </i>
    <i>
      <x v="4"/>
    </i>
    <i>
      <x v="5"/>
    </i>
    <i>
      <x v="6"/>
    </i>
    <i t="grand">
      <x/>
    </i>
  </rowItems>
  <colItems count="1">
    <i/>
  </colItems>
  <dataFields count="1">
    <dataField name="Sum of INVOICE AMOUNT QAR" fld="8" baseField="0" baseItem="0" numFmtId="43"/>
  </dataFields>
  <formats count="2">
    <format dxfId="374">
      <pivotArea outline="0" collapsedLevelsAreSubtotals="1" fieldPosition="0"/>
    </format>
    <format dxfId="3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AA68C5-3865-4573-8F51-687C5F94FBA0}"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8:B107" firstHeaderRow="1" firstDataRow="1" firstDataCol="1"/>
  <pivotFields count="15">
    <pivotField numFmtId="17" showAll="0"/>
    <pivotField dataField="1" showAll="0"/>
    <pivotField showAll="0"/>
    <pivotField showAll="0"/>
    <pivotField showAll="0"/>
    <pivotField axis="axisRow" showAll="0">
      <items count="26">
        <item m="1" x="20"/>
        <item m="1" x="23"/>
        <item m="1" x="22"/>
        <item m="1" x="21"/>
        <item m="1" x="24"/>
        <item x="4"/>
        <item x="0"/>
        <item x="1"/>
        <item m="1" x="18"/>
        <item x="3"/>
        <item x="5"/>
        <item x="6"/>
        <item x="7"/>
        <item x="9"/>
        <item x="10"/>
        <item x="11"/>
        <item x="12"/>
        <item x="13"/>
        <item x="8"/>
        <item x="14"/>
        <item x="15"/>
        <item x="2"/>
        <item m="1" x="19"/>
        <item x="16"/>
        <item x="17"/>
        <item t="default"/>
      </items>
    </pivotField>
    <pivotField showAll="0">
      <items count="6">
        <item x="3"/>
        <item x="2"/>
        <item x="0"/>
        <item m="1" x="4"/>
        <item x="1"/>
        <item t="default"/>
      </items>
    </pivotField>
    <pivotField showAll="0">
      <items count="7">
        <item x="0"/>
        <item m="1" x="4"/>
        <item x="1"/>
        <item m="1" x="5"/>
        <item x="3"/>
        <item x="2"/>
        <item t="default"/>
      </items>
    </pivotField>
    <pivotField numFmtId="43" showAll="0"/>
    <pivotField showAll="0"/>
    <pivotField showAll="0"/>
    <pivotField showAll="0"/>
    <pivotField showAll="0"/>
    <pivotField showAll="0">
      <items count="4">
        <item x="0"/>
        <item x="1"/>
        <item x="2"/>
        <item t="default"/>
      </items>
    </pivotField>
    <pivotField showAll="0"/>
  </pivotFields>
  <rowFields count="1">
    <field x="5"/>
  </rowFields>
  <rowItems count="19">
    <i>
      <x v="5"/>
    </i>
    <i>
      <x v="6"/>
    </i>
    <i>
      <x v="7"/>
    </i>
    <i>
      <x v="9"/>
    </i>
    <i>
      <x v="10"/>
    </i>
    <i>
      <x v="11"/>
    </i>
    <i>
      <x v="12"/>
    </i>
    <i>
      <x v="13"/>
    </i>
    <i>
      <x v="14"/>
    </i>
    <i>
      <x v="15"/>
    </i>
    <i>
      <x v="16"/>
    </i>
    <i>
      <x v="17"/>
    </i>
    <i>
      <x v="18"/>
    </i>
    <i>
      <x v="19"/>
    </i>
    <i>
      <x v="20"/>
    </i>
    <i>
      <x v="21"/>
    </i>
    <i>
      <x v="23"/>
    </i>
    <i>
      <x v="24"/>
    </i>
    <i t="grand">
      <x/>
    </i>
  </rowItems>
  <colItems count="1">
    <i/>
  </colItems>
  <dataFields count="1">
    <dataField name="Count of GAC INVOICE NO" fld="1" subtotal="count" baseField="0" baseItem="0"/>
  </dataFields>
  <formats count="2">
    <format dxfId="376">
      <pivotArea outline="0" collapsedLevelsAreSubtotals="1" fieldPosition="0"/>
    </format>
    <format dxfId="3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5F9175-BDE6-49D6-ACC9-8BA44B38C8C8}" name="YEAR" cacheId="3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B8" firstHeaderRow="1" firstDataRow="1" firstDataCol="1"/>
  <pivotFields count="15">
    <pivotField numFmtId="17" showAll="0"/>
    <pivotField dataField="1" showAll="0"/>
    <pivotField showAll="0"/>
    <pivotField showAll="0"/>
    <pivotField showAll="0"/>
    <pivotField showAll="0"/>
    <pivotField showAll="0">
      <items count="6">
        <item x="3"/>
        <item x="2"/>
        <item x="0"/>
        <item m="1" x="4"/>
        <item x="1"/>
        <item t="default"/>
      </items>
    </pivotField>
    <pivotField showAll="0">
      <items count="7">
        <item x="0"/>
        <item m="1" x="4"/>
        <item x="1"/>
        <item m="1" x="5"/>
        <item x="3"/>
        <item x="2"/>
        <item t="default"/>
      </items>
    </pivotField>
    <pivotField numFmtId="43" showAll="0"/>
    <pivotField showAll="0"/>
    <pivotField showAll="0"/>
    <pivotField showAll="0"/>
    <pivotField showAll="0"/>
    <pivotField axis="axisRow" showAll="0">
      <items count="4">
        <item x="0"/>
        <item x="1"/>
        <item x="2"/>
        <item t="default"/>
      </items>
    </pivotField>
    <pivotField showAll="0"/>
  </pivotFields>
  <rowFields count="1">
    <field x="13"/>
  </rowFields>
  <rowItems count="4">
    <i>
      <x/>
    </i>
    <i>
      <x v="1"/>
    </i>
    <i>
      <x v="2"/>
    </i>
    <i t="grand">
      <x/>
    </i>
  </rowItems>
  <colItems count="1">
    <i/>
  </colItems>
  <dataFields count="1">
    <dataField name="Count of GAC INVOICE NO" fld="1" subtotal="count" baseField="0" baseItem="0"/>
  </dataFields>
  <formats count="2">
    <format dxfId="378">
      <pivotArea outline="0" collapsedLevelsAreSubtotals="1" fieldPosition="0"/>
    </format>
    <format dxfId="3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679945-728A-4CF4-9AD3-4B37C4991C1F}" name="TYPE"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3" firstHeaderRow="1" firstDataRow="1" firstDataCol="1"/>
  <pivotFields count="15">
    <pivotField numFmtId="17" showAll="0"/>
    <pivotField dataField="1" showAll="0"/>
    <pivotField showAll="0"/>
    <pivotField showAll="0"/>
    <pivotField showAll="0"/>
    <pivotField showAll="0"/>
    <pivotField showAll="0">
      <items count="6">
        <item x="3"/>
        <item x="2"/>
        <item x="0"/>
        <item m="1" x="4"/>
        <item x="1"/>
        <item t="default"/>
      </items>
    </pivotField>
    <pivotField axis="axisRow" showAll="0">
      <items count="7">
        <item m="1" x="4"/>
        <item x="1"/>
        <item m="1" x="5"/>
        <item x="2"/>
        <item x="0"/>
        <item x="3"/>
        <item t="default"/>
      </items>
    </pivotField>
    <pivotField numFmtId="43" showAll="0"/>
    <pivotField showAll="0"/>
    <pivotField showAll="0"/>
    <pivotField showAll="0"/>
    <pivotField showAll="0"/>
    <pivotField showAll="0">
      <items count="4">
        <item x="0"/>
        <item x="1"/>
        <item x="2"/>
        <item t="default"/>
      </items>
    </pivotField>
    <pivotField showAll="0"/>
  </pivotFields>
  <rowFields count="1">
    <field x="7"/>
  </rowFields>
  <rowItems count="5">
    <i>
      <x v="1"/>
    </i>
    <i>
      <x v="3"/>
    </i>
    <i>
      <x v="4"/>
    </i>
    <i>
      <x v="5"/>
    </i>
    <i t="grand">
      <x/>
    </i>
  </rowItems>
  <colItems count="1">
    <i/>
  </colItems>
  <dataFields count="1">
    <dataField name="Count of GAC INVOICE NO" fld="1" subtotal="count" baseField="0" baseItem="0"/>
  </dataFields>
  <formats count="2">
    <format dxfId="380">
      <pivotArea outline="0" collapsedLevelsAreSubtotals="1" fieldPosition="0"/>
    </format>
    <format dxfId="3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0C6C7E9-1DDF-434F-A8B2-0BD144C9F344}" name="MM2"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2:C85" firstHeaderRow="0" firstDataRow="1" firstDataCol="1"/>
  <pivotFields count="15">
    <pivotField compact="0" numFmtId="17" outline="0" showAll="0"/>
    <pivotField compact="0" outline="0" showAll="0"/>
    <pivotField compact="0" outline="0" showAll="0"/>
    <pivotField compact="0" outline="0" showAll="0"/>
    <pivotField compact="0" outline="0" showAll="0"/>
    <pivotField compact="0" outline="0" showAll="0"/>
    <pivotField compact="0" outline="0" showAll="0">
      <items count="6">
        <item x="3"/>
        <item x="2"/>
        <item x="0"/>
        <item m="1" x="4"/>
        <item x="1"/>
        <item t="default"/>
      </items>
    </pivotField>
    <pivotField compact="0" outline="0" showAll="0">
      <items count="7">
        <item x="0"/>
        <item m="1" x="4"/>
        <item x="1"/>
        <item m="1" x="5"/>
        <item x="3"/>
        <item x="2"/>
        <item t="default"/>
      </items>
    </pivotField>
    <pivotField dataField="1" compact="0" numFmtId="43" outline="0" showAll="0"/>
    <pivotField dataField="1" compact="0" outline="0" showAll="0"/>
    <pivotField compact="0" outline="0" showAll="0"/>
    <pivotField compact="0" outline="0" showAll="0"/>
    <pivotField compact="0" outline="0" showAll="0"/>
    <pivotField compact="0" outline="0" showAll="0">
      <items count="4">
        <item x="0"/>
        <item x="1"/>
        <item x="2"/>
        <item t="default"/>
      </items>
    </pivotField>
    <pivotField axis="axisRow" compact="0" outline="0" showAll="0">
      <items count="13">
        <item x="3"/>
        <item x="4"/>
        <item x="5"/>
        <item x="7"/>
        <item x="6"/>
        <item x="8"/>
        <item x="9"/>
        <item x="10"/>
        <item x="11"/>
        <item x="0"/>
        <item x="1"/>
        <item x="2"/>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INVOICE AMOUNT QAR" fld="8" baseField="0" baseItem="0" numFmtId="43"/>
    <dataField name="Sum of PAID TO GAC AMOUNT (QAR)" fld="9" baseField="0" baseItem="0"/>
  </dataFields>
  <formats count="4">
    <format dxfId="384">
      <pivotArea outline="0" collapsedLevelsAreSubtotals="1" fieldPosition="0"/>
    </format>
    <format dxfId="383">
      <pivotArea dataOnly="0" labelOnly="1" outline="0" axis="axisValues" fieldPosition="0"/>
    </format>
    <format dxfId="382">
      <pivotArea outline="0" collapsedLevelsAreSubtotals="1" fieldPosition="0"/>
    </format>
    <format dxfId="38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A76B0B-B360-4842-A2EC-76B598279203}" name="MM"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5:C48" firstHeaderRow="0" firstDataRow="1" firstDataCol="1"/>
  <pivotFields count="15">
    <pivotField compact="0" numFmtId="17" outline="0" showAll="0"/>
    <pivotField compact="0" outline="0" showAll="0"/>
    <pivotField compact="0" outline="0" showAll="0"/>
    <pivotField compact="0" outline="0" showAll="0"/>
    <pivotField compact="0" outline="0" showAll="0"/>
    <pivotField compact="0" outline="0" showAll="0"/>
    <pivotField compact="0" outline="0" showAll="0">
      <items count="6">
        <item x="3"/>
        <item x="2"/>
        <item x="0"/>
        <item m="1" x="4"/>
        <item x="1"/>
        <item t="default"/>
      </items>
    </pivotField>
    <pivotField compact="0" outline="0" showAll="0">
      <items count="7">
        <item x="0"/>
        <item m="1" x="4"/>
        <item x="1"/>
        <item m="1" x="5"/>
        <item x="3"/>
        <item x="2"/>
        <item t="default"/>
      </items>
    </pivotField>
    <pivotField dataField="1" compact="0" numFmtId="43" outline="0" showAll="0"/>
    <pivotField dataField="1" compact="0" outline="0" showAll="0"/>
    <pivotField compact="0" outline="0" showAll="0"/>
    <pivotField compact="0" outline="0" showAll="0"/>
    <pivotField compact="0" outline="0" showAll="0"/>
    <pivotField compact="0" outline="0" showAll="0">
      <items count="4">
        <item x="0"/>
        <item x="1"/>
        <item x="2"/>
        <item t="default"/>
      </items>
    </pivotField>
    <pivotField axis="axisRow" compact="0" outline="0" showAll="0">
      <items count="13">
        <item x="3"/>
        <item x="4"/>
        <item x="5"/>
        <item x="7"/>
        <item x="6"/>
        <item x="8"/>
        <item x="9"/>
        <item x="10"/>
        <item x="11"/>
        <item x="0"/>
        <item x="1"/>
        <item x="2"/>
        <item t="default"/>
      </items>
    </pivotField>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INVOICE AMOUNT QAR" fld="8" baseField="0" baseItem="0" numFmtId="43"/>
    <dataField name="Sum of PAID TO GAC AMOUNT (QAR)" fld="9" baseField="0" baseItem="0"/>
  </dataFields>
  <formats count="4">
    <format dxfId="388">
      <pivotArea outline="0" collapsedLevelsAreSubtotals="1" fieldPosition="0"/>
    </format>
    <format dxfId="387">
      <pivotArea dataOnly="0" labelOnly="1" outline="0" axis="axisValues" fieldPosition="0"/>
    </format>
    <format dxfId="386">
      <pivotArea outline="0" collapsedLevelsAreSubtotals="1" fieldPosition="0"/>
    </format>
    <format dxfId="38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ED1B81-5DC2-4BA7-A215-334B65F560C1}" name="PAIDBY"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B60" firstHeaderRow="1" firstDataRow="1" firstDataCol="1"/>
  <pivotFields count="15">
    <pivotField numFmtId="17" showAll="0"/>
    <pivotField dataField="1" showAll="0"/>
    <pivotField showAll="0"/>
    <pivotField showAll="0"/>
    <pivotField showAll="0"/>
    <pivotField showAll="0"/>
    <pivotField showAll="0">
      <items count="6">
        <item x="3"/>
        <item x="2"/>
        <item x="0"/>
        <item m="1" x="4"/>
        <item x="1"/>
        <item t="default"/>
      </items>
    </pivotField>
    <pivotField showAll="0">
      <items count="7">
        <item x="0"/>
        <item m="1" x="4"/>
        <item x="1"/>
        <item m="1" x="5"/>
        <item x="3"/>
        <item x="2"/>
        <item t="default"/>
      </items>
    </pivotField>
    <pivotField numFmtId="43" showAll="0"/>
    <pivotField showAll="0"/>
    <pivotField showAll="0"/>
    <pivotField showAll="0"/>
    <pivotField axis="axisRow" showAll="0">
      <items count="8">
        <item x="2"/>
        <item x="3"/>
        <item x="1"/>
        <item x="4"/>
        <item x="0"/>
        <item x="5"/>
        <item x="6"/>
        <item t="default"/>
      </items>
    </pivotField>
    <pivotField showAll="0">
      <items count="4">
        <item x="0"/>
        <item x="1"/>
        <item x="2"/>
        <item t="default"/>
      </items>
    </pivotField>
    <pivotField showAll="0"/>
  </pivotFields>
  <rowFields count="1">
    <field x="12"/>
  </rowFields>
  <rowItems count="8">
    <i>
      <x/>
    </i>
    <i>
      <x v="1"/>
    </i>
    <i>
      <x v="2"/>
    </i>
    <i>
      <x v="3"/>
    </i>
    <i>
      <x v="4"/>
    </i>
    <i>
      <x v="5"/>
    </i>
    <i>
      <x v="6"/>
    </i>
    <i t="grand">
      <x/>
    </i>
  </rowItems>
  <colItems count="1">
    <i/>
  </colItems>
  <dataFields count="1">
    <dataField name="Count of GAC INVOICE NO" fld="1" subtotal="count" baseField="0" baseItem="0"/>
  </dataFields>
  <formats count="2">
    <format dxfId="390">
      <pivotArea outline="0" collapsedLevelsAreSubtotals="1" fieldPosition="0"/>
    </format>
    <format dxfId="3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2121D44-8C69-4FB6-9C01-CC40444E55F8}" name="PROJECT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15">
    <pivotField numFmtId="17" showAll="0"/>
    <pivotField dataField="1" showAll="0"/>
    <pivotField showAll="0"/>
    <pivotField showAll="0"/>
    <pivotField showAll="0"/>
    <pivotField showAll="0"/>
    <pivotField axis="axisRow" showAll="0">
      <items count="6">
        <item x="0"/>
        <item x="1"/>
        <item x="2"/>
        <item m="1" x="4"/>
        <item x="3"/>
        <item t="default"/>
      </items>
    </pivotField>
    <pivotField showAll="0">
      <items count="7">
        <item x="0"/>
        <item m="1" x="4"/>
        <item x="1"/>
        <item m="1" x="5"/>
        <item x="3"/>
        <item x="2"/>
        <item t="default"/>
      </items>
    </pivotField>
    <pivotField numFmtId="43" showAll="0"/>
    <pivotField showAll="0"/>
    <pivotField showAll="0"/>
    <pivotField showAll="0"/>
    <pivotField showAll="0"/>
    <pivotField showAll="0">
      <items count="4">
        <item x="0"/>
        <item x="1"/>
        <item x="2"/>
        <item t="default"/>
      </items>
    </pivotField>
    <pivotField showAll="0"/>
  </pivotFields>
  <rowFields count="1">
    <field x="6"/>
  </rowFields>
  <rowItems count="5">
    <i>
      <x/>
    </i>
    <i>
      <x v="1"/>
    </i>
    <i>
      <x v="2"/>
    </i>
    <i>
      <x v="4"/>
    </i>
    <i t="grand">
      <x/>
    </i>
  </rowItems>
  <colItems count="1">
    <i/>
  </colItems>
  <dataFields count="1">
    <dataField name="Count of GAC INVOICE NO" fld="1" subtotal="count" baseField="0" baseItem="0"/>
  </dataFields>
  <formats count="2">
    <format dxfId="392">
      <pivotArea outline="0" collapsedLevelsAreSubtotals="1" fieldPosition="0"/>
    </format>
    <format dxfId="3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5160BB-185A-4645-868D-C6A617540C98}" name="PROJECT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4" firstHeaderRow="1" firstDataRow="1" firstDataCol="1"/>
  <pivotFields count="15">
    <pivotField numFmtId="17" showAll="0"/>
    <pivotField showAll="0"/>
    <pivotField showAll="0"/>
    <pivotField showAll="0"/>
    <pivotField showAll="0"/>
    <pivotField showAll="0"/>
    <pivotField axis="axisRow" showAll="0">
      <items count="6">
        <item x="0"/>
        <item x="1"/>
        <item x="2"/>
        <item m="1" x="4"/>
        <item x="3"/>
        <item t="default"/>
      </items>
    </pivotField>
    <pivotField showAll="0">
      <items count="7">
        <item x="0"/>
        <item m="1" x="4"/>
        <item x="1"/>
        <item m="1" x="5"/>
        <item x="3"/>
        <item x="2"/>
        <item t="default"/>
      </items>
    </pivotField>
    <pivotField dataField="1" numFmtId="43" showAll="0"/>
    <pivotField showAll="0"/>
    <pivotField showAll="0"/>
    <pivotField showAll="0"/>
    <pivotField showAll="0"/>
    <pivotField showAll="0">
      <items count="4">
        <item x="0"/>
        <item x="1"/>
        <item x="2"/>
        <item t="default"/>
      </items>
    </pivotField>
    <pivotField showAll="0"/>
  </pivotFields>
  <rowFields count="1">
    <field x="6"/>
  </rowFields>
  <rowItems count="5">
    <i>
      <x/>
    </i>
    <i>
      <x v="1"/>
    </i>
    <i>
      <x v="2"/>
    </i>
    <i>
      <x v="4"/>
    </i>
    <i t="grand">
      <x/>
    </i>
  </rowItems>
  <colItems count="1">
    <i/>
  </colItems>
  <dataFields count="1">
    <dataField name="Sum of INVOICE AMOUNT QAR" fld="8" baseField="6" baseItem="0" numFmtId="43"/>
  </dataFields>
  <formats count="2">
    <format dxfId="394">
      <pivotArea outline="0" collapsedLevelsAreSubtotals="1" fieldPosition="0"/>
    </format>
    <format dxfId="3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1F13513-2792-4342-92A9-13A5D58B360D}" name="PivotTable13" cacheId="2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50:C104" firstHeaderRow="1" firstDataRow="1" firstDataCol="3" rowPageCount="1" colPageCount="1"/>
  <pivotFields count="5">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compact="0" allDrilled="1" outline="0"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3">
    <field x="3"/>
    <field x="1"/>
    <field x="2"/>
  </rowFields>
  <rowItems count="54">
    <i>
      <x/>
      <x/>
      <x/>
    </i>
    <i r="1">
      <x v="1"/>
      <x v="1"/>
    </i>
    <i>
      <x v="1"/>
      <x v="2"/>
      <x v="2"/>
    </i>
    <i r="1">
      <x v="3"/>
      <x v="3"/>
    </i>
    <i r="1">
      <x v="4"/>
      <x v="4"/>
    </i>
    <i r="1">
      <x v="5"/>
      <x v="5"/>
    </i>
    <i r="1">
      <x v="6"/>
      <x v="6"/>
    </i>
    <i r="2">
      <x v="7"/>
    </i>
    <i r="1">
      <x v="7"/>
      <x v="8"/>
    </i>
    <i r="1">
      <x v="8"/>
      <x v="8"/>
    </i>
    <i r="2">
      <x v="9"/>
    </i>
    <i r="1">
      <x v="9"/>
      <x v="10"/>
    </i>
    <i r="2">
      <x v="11"/>
    </i>
    <i r="1">
      <x v="10"/>
      <x v="12"/>
    </i>
    <i r="1">
      <x/>
      <x v="13"/>
    </i>
    <i r="2">
      <x v="9"/>
    </i>
    <i r="1">
      <x v="11"/>
      <x v="14"/>
    </i>
    <i r="2">
      <x v="15"/>
    </i>
    <i r="2">
      <x v="16"/>
    </i>
    <i r="1">
      <x v="12"/>
      <x v="17"/>
    </i>
    <i r="2">
      <x v="5"/>
    </i>
    <i>
      <x v="2"/>
      <x v="2"/>
      <x v="18"/>
    </i>
    <i r="1">
      <x v="5"/>
      <x v="19"/>
    </i>
    <i r="1">
      <x v="7"/>
      <x v="20"/>
    </i>
    <i r="1">
      <x v="8"/>
      <x v="20"/>
    </i>
    <i r="1">
      <x v="13"/>
      <x v="21"/>
    </i>
    <i r="1">
      <x v="14"/>
      <x v="22"/>
    </i>
    <i>
      <x v="3"/>
      <x v="15"/>
      <x v="23"/>
    </i>
    <i r="2">
      <x v="24"/>
    </i>
    <i r="2">
      <x v="25"/>
    </i>
    <i r="1">
      <x v="5"/>
      <x v="26"/>
    </i>
    <i r="1">
      <x v="16"/>
      <x v="27"/>
    </i>
    <i r="1">
      <x v="17"/>
      <x v="28"/>
    </i>
    <i r="1">
      <x v="18"/>
      <x v="29"/>
    </i>
    <i r="1">
      <x v="6"/>
      <x v="30"/>
    </i>
    <i r="2">
      <x v="31"/>
    </i>
    <i r="1">
      <x v="7"/>
      <x v="9"/>
    </i>
    <i r="1">
      <x v="19"/>
      <x v="32"/>
    </i>
    <i r="2">
      <x v="33"/>
    </i>
    <i r="2">
      <x v="34"/>
    </i>
    <i r="1">
      <x v="20"/>
      <x v="35"/>
    </i>
    <i r="1">
      <x v="21"/>
      <x v="36"/>
    </i>
    <i r="1">
      <x v="13"/>
      <x v="37"/>
    </i>
    <i r="2">
      <x v="15"/>
    </i>
    <i r="1">
      <x v="22"/>
      <x v="38"/>
    </i>
    <i r="1">
      <x v="14"/>
      <x v="39"/>
    </i>
    <i r="2">
      <x v="9"/>
    </i>
    <i r="1">
      <x v="1"/>
      <x v="40"/>
    </i>
    <i r="2">
      <x v="24"/>
    </i>
    <i r="2">
      <x v="41"/>
    </i>
    <i r="1">
      <x v="23"/>
      <x v="42"/>
    </i>
    <i>
      <x v="4"/>
      <x v="24"/>
      <x v="43"/>
    </i>
    <i r="2">
      <x v="16"/>
    </i>
    <i t="grand">
      <x/>
    </i>
  </rowItems>
  <pageFields count="1">
    <pageField fld="0" hier="12" name="[Range].[STATUS].[All]" cap="All"/>
  </pageFields>
  <formats count="3">
    <format dxfId="344">
      <pivotArea dataOnly="0" labelOnly="1" outline="0" fieldPosition="0">
        <references count="1">
          <reference field="0" count="0"/>
        </references>
      </pivotArea>
    </format>
    <format dxfId="343">
      <pivotArea field="1" type="button" dataOnly="0" labelOnly="1" outline="0" axis="axisRow" fieldPosition="1"/>
    </format>
    <format dxfId="342">
      <pivotArea field="2" type="button" dataOnly="0" labelOnly="1" outline="0" axis="axisRow" fieldPosition="2"/>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VESSEL NAME"/>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C Tracker!$A$2:$P$5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EA8D9D3-7A11-4CA9-B88D-135D0CBD74E4}" name="PivotTable14"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5" firstHeaderRow="1" firstDataRow="1" firstDataCol="1"/>
  <pivotFields count="2">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0"/>
  </rowFields>
  <rowItems count="3">
    <i>
      <x/>
    </i>
    <i>
      <x v="1"/>
    </i>
    <i t="grand">
      <x/>
    </i>
  </rowItems>
  <colItems count="1">
    <i/>
  </colItems>
  <dataFields count="1">
    <dataField name="Count of CERTIFICATE NO." fld="1" subtotal="count" baseField="0" baseItem="0"/>
  </dataFields>
  <formats count="2">
    <format dxfId="346">
      <pivotArea outline="0" collapsedLevelsAreSubtotals="1" fieldPosition="0"/>
    </format>
    <format dxfId="345">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Count of VESSEL NAME"/>
    <pivotHierarchy dragToData="1" caption="Distinct Count of VESSEL 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C Tracker!$A$2:$P$5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1F9B1BD-B085-47DE-B1D0-D88E63240A50}" name="PivotTable12"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1:B46"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VESSEL NAME" fld="1" subtotal="count" baseField="0" baseItem="1">
      <extLst>
        <ext xmlns:x15="http://schemas.microsoft.com/office/spreadsheetml/2010/11/main" uri="{FABC7310-3BB5-11E1-824E-6D434824019B}">
          <x15:dataField isCountDistinct="1"/>
        </ext>
      </extLst>
    </dataField>
  </dataFields>
  <formats count="2">
    <format dxfId="348">
      <pivotArea outline="0" collapsedLevelsAreSubtotals="1" fieldPosition="0"/>
    </format>
    <format dxfId="347">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VESSEL 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C Tracker!$A$2:$P$5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BFBBDDC-3B42-4458-A5BD-B13F99E5BD74}"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7"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Distinct Count of VESSEL NAME" fld="0" subtotal="count" baseField="0" baseItem="0">
      <extLst>
        <ext xmlns:x15="http://schemas.microsoft.com/office/spreadsheetml/2010/11/main" uri="{FABC7310-3BB5-11E1-824E-6D434824019B}">
          <x15:dataField isCountDistinct="1"/>
        </ext>
      </extLst>
    </dataField>
  </dataFields>
  <formats count="2">
    <format dxfId="350">
      <pivotArea outline="0" collapsedLevelsAreSubtotals="1" fieldPosition="0"/>
    </format>
    <format dxfId="349">
      <pivotArea dataOnly="0" labelOnly="1" outline="0" axis="axisValues"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VESSEL 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C Tracker!$A$2:$P$5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7BD693D-0E3A-48BD-8EFC-C22684317952}"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C2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Distinct Count of VESSEL NAME" fld="2" subtotal="count" baseField="0" baseItem="0">
      <extLst>
        <ext xmlns:x15="http://schemas.microsoft.com/office/spreadsheetml/2010/11/main" uri="{FABC7310-3BB5-11E1-824E-6D434824019B}">
          <x15:dataField isCountDistinct="1"/>
        </ext>
      </extLst>
    </dataField>
    <dataField name="Count of CERTIFICATE NO." fld="1" subtotal="count" baseField="0" baseItem="0"/>
  </dataFields>
  <formats count="2">
    <format dxfId="352">
      <pivotArea outline="0" collapsedLevelsAreSubtotals="1" fieldPosition="0"/>
    </format>
    <format dxfId="351">
      <pivotArea dataOnly="0" labelOnly="1" outline="0" fieldPosition="0">
        <references count="1">
          <reference field="4294967294" count="2">
            <x v="0"/>
            <x v="1"/>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VESSEL 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C Tracker!$A$2:$P$5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949BF63-43D9-406D-A23F-2E34B84D957E}"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Distinct Count of VESSEL NAME" fld="1" subtotal="count" baseField="0" baseItem="0">
      <extLst>
        <ext xmlns:x15="http://schemas.microsoft.com/office/spreadsheetml/2010/11/main" uri="{FABC7310-3BB5-11E1-824E-6D434824019B}">
          <x15:dataField isCountDistinct="1"/>
        </ext>
      </extLst>
    </dataField>
  </dataFields>
  <formats count="2">
    <format dxfId="354">
      <pivotArea outline="0" collapsedLevelsAreSubtotals="1" fieldPosition="0"/>
    </format>
    <format dxfId="353">
      <pivotArea dataOnly="0" labelOnly="1" outline="0" axis="axisValues" fieldPosition="0"/>
    </format>
  </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VESSEL 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C Tracker!$A$2:$P$5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A_YEAR" xr10:uid="{2DD9C3D5-52FC-47E4-BA20-38E03CF11BEC}" sourceName="ETA YEAR">
  <pivotTables>
    <pivotTable tabId="5" name="SHIPMENT FROM"/>
    <pivotTable tabId="5" name="DELIVERED TO"/>
    <pivotTable tabId="5" name="STATUS"/>
    <pivotTable tabId="5" name="TI / PI"/>
    <pivotTable tabId="5" name="ETA YEAR"/>
    <pivotTable tabId="5" name="SHIPMENT FOR"/>
    <pivotTable tabId="5" name="Shipment By"/>
    <pivotTable tabId="5" name="ETA MONTH"/>
    <pivotTable tabId="5" name="PivotTable1"/>
  </pivotTables>
  <data>
    <tabular pivotCacheId="10000952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___PI1" xr10:uid="{D3878A6D-637B-44CC-9980-EED9B10F16E2}" sourceName="TI / PI">
  <pivotTables>
    <pivotTable tabId="5" name="SHIPMENT FROM"/>
    <pivotTable tabId="5" name="DELIVERED TO"/>
    <pivotTable tabId="5" name="STATUS"/>
    <pivotTable tabId="5" name="TI / PI"/>
    <pivotTable tabId="5" name="ETA YEAR"/>
    <pivotTable tabId="5" name="SHIPMENT FOR"/>
    <pivotTable tabId="5" name="Shipment By"/>
    <pivotTable tabId="5" name="ETA MONTH"/>
    <pivotTable tabId="5" name="PivotTable1"/>
  </pivotTables>
  <data>
    <tabular pivotCacheId="100009521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FOR1" xr10:uid="{6DB5D41D-3E6F-4D45-9400-74E04EBA6F13}" sourceName="SHIPMENT FOR">
  <pivotTables>
    <pivotTable tabId="5" name="SHIPMENT FROM"/>
    <pivotTable tabId="5" name="DELIVERED TO"/>
    <pivotTable tabId="5" name="STATUS"/>
    <pivotTable tabId="5" name="TI / PI"/>
    <pivotTable tabId="5" name="ETA YEAR"/>
    <pivotTable tabId="5" name="SHIPMENT FOR"/>
    <pivotTable tabId="5" name="Shipment By"/>
    <pivotTable tabId="5" name="ETA MONTH"/>
    <pivotTable tabId="5" name="PivotTable1"/>
  </pivotTables>
  <data>
    <tabular pivotCacheId="1000095216">
      <items count="5">
        <i x="4" s="1"/>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A_MONTH" xr10:uid="{241EFAF5-F1B8-4F59-9220-5E27FA01C801}" sourceName="ETA MONTH">
  <pivotTables>
    <pivotTable tabId="5" name="ETA MONTH"/>
  </pivotTables>
  <data>
    <tabular pivotCacheId="1000095216">
      <items count="12">
        <i x="3" s="1"/>
        <i x="2" s="1"/>
        <i x="4" s="1"/>
        <i x="5" s="1"/>
        <i x="6" s="1"/>
        <i x="7" s="1"/>
        <i x="8" s="1"/>
        <i x="9" s="1"/>
        <i x="10" s="1"/>
        <i x="0" s="1"/>
        <i x="11"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 xr10:uid="{43639292-DECB-4C6C-B688-08A5B06C97AD}" sourceName="PROJECT ">
  <pivotTables>
    <pivotTable tabId="14" name="YEAR"/>
    <pivotTable tabId="14" name="PROJECT1"/>
    <pivotTable tabId="14" name="PROJECT2"/>
    <pivotTable tabId="14" name="TYPE"/>
    <pivotTable tabId="14" name="MM"/>
    <pivotTable tabId="14" name="PAIDBY"/>
    <pivotTable tabId="14" name="PAID BY 2"/>
    <pivotTable tabId="14" name="MM2"/>
    <pivotTable tabId="14" name="PivotTable2"/>
  </pivotTables>
  <data>
    <tabular pivotCacheId="1506533354">
      <items count="5">
        <i x="3" s="1"/>
        <i x="2" s="1"/>
        <i x="0" s="1"/>
        <i x="1"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25E618-2443-4ABA-BD88-23C84693ECD2}" sourceName="YEAR">
  <pivotTables>
    <pivotTable tabId="14" name="YEAR"/>
    <pivotTable tabId="14" name="PROJECT1"/>
    <pivotTable tabId="14" name="PROJECT2"/>
    <pivotTable tabId="14" name="TYPE"/>
    <pivotTable tabId="14" name="MM"/>
    <pivotTable tabId="14" name="PAIDBY"/>
    <pivotTable tabId="14" name="PAID BY 2"/>
    <pivotTable tabId="14" name="MM2"/>
    <pivotTable tabId="14" name="PivotTable2"/>
  </pivotTables>
  <data>
    <tabular pivotCacheId="1506533354">
      <items count="3">
        <i x="0" s="1"/>
        <i x="1" s="1"/>
        <i x="2"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1" xr10:uid="{5E552B3A-D680-4CEA-9BB1-2DA4D87FAF76}" sourceName="SERVICE TYPE">
  <pivotTables>
    <pivotTable tabId="14" name="PROJECT1"/>
    <pivotTable tabId="14" name="PROJECT2"/>
    <pivotTable tabId="14" name="YEAR"/>
    <pivotTable tabId="14" name="TYPE"/>
    <pivotTable tabId="14" name="MM"/>
    <pivotTable tabId="14" name="PAIDBY"/>
    <pivotTable tabId="14" name="PAID BY 2"/>
    <pivotTable tabId="14" name="MM2"/>
    <pivotTable tabId="14" name="PivotTable2"/>
  </pivotTables>
  <data>
    <tabular pivotCacheId="1506533354">
      <items count="6">
        <i x="0" s="1"/>
        <i x="1" s="1"/>
        <i x="3" s="1"/>
        <i x="2" s="1"/>
        <i x="4" s="1" nd="1"/>
        <i x="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BY1" xr10:uid="{94C69F96-64E6-4AED-BAE5-45B7199A3300}" sourceName="SHIPMENT BY">
  <pivotTables>
    <pivotTable tabId="5" name="Shipment By"/>
    <pivotTable tabId="5" name="DELIVERED TO"/>
    <pivotTable tabId="5" name="ETA MONTH"/>
    <pivotTable tabId="5" name="ETA YEAR"/>
    <pivotTable tabId="5" name="PivotTable1"/>
    <pivotTable tabId="5" name="SHIPMENT FOR"/>
    <pivotTable tabId="5" name="SHIPMENT FROM"/>
    <pivotTable tabId="5" name="STATUS"/>
  </pivotTables>
  <data>
    <tabular pivotCacheId="1000095216">
      <items count="4">
        <i x="1" s="1"/>
        <i x="3"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STATUS" xr10:uid="{03009E2D-F3C5-4292-9C75-E37EB9BFA5BE}" sourceName="SHIPMENT STATUS">
  <pivotTables>
    <pivotTable tabId="5" name="STATUS"/>
    <pivotTable tabId="5" name="DELIVERED TO"/>
    <pivotTable tabId="5" name="ETA MONTH"/>
    <pivotTable tabId="5" name="ETA YEAR"/>
    <pivotTable tabId="5" name="PivotTable1"/>
    <pivotTable tabId="5" name="Shipment By"/>
    <pivotTable tabId="5" name="SHIPMENT FOR"/>
    <pivotTable tabId="5" name="SHIPMENT FROM"/>
    <pivotTable tabId="5" name="TI / PI"/>
  </pivotTables>
  <data>
    <tabular pivotCacheId="1000095216">
      <items count="6">
        <i x="0" s="1"/>
        <i x="2" s="1"/>
        <i x="1" s="1"/>
        <i x="4" s="1" nd="1"/>
        <i x="5" s="1" nd="1"/>
        <i x="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1" xr10:uid="{FEBA7D3C-2911-4614-8A6D-C4463AC961C4}" sourceName="[Range].[PROJECT]">
  <pivotTables>
    <pivotTable tabId="18" name="PivotTable9"/>
  </pivotTables>
  <data>
    <olap pivotCacheId="162826444">
      <levels count="2">
        <level uniqueName="[Range].[PROJECT].[(All)]" sourceCaption="(All)" count="0"/>
        <level uniqueName="[Range].[PROJECT].[PROJECT]" sourceCaption="PROJECT" count="5">
          <ranges>
            <range startItem="0">
              <i n="[Range].[PROJECT].&amp;[BH]" c="BH"/>
              <i n="[Range].[PROJECT].&amp;[NOC]" c="NOC"/>
              <i n="[Range].[PROJECT].&amp;[NOC/QE]" c="NOC/QE"/>
              <i n="[Range].[PROJECT].&amp;[QE]" c="QE"/>
              <i n="[Range].[PROJECT].&amp;[QE/NOC/ALK]" c="QE/NOC/ALK"/>
            </range>
          </ranges>
        </level>
      </levels>
      <selections count="1">
        <selection n="[Range].[PROJECT].[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A8667B5-4F1A-4EFC-BB07-829E3FD9CA61}" sourceName="[Range].[STATUS]">
  <pivotTables>
    <pivotTable tabId="18" name="PivotTable9"/>
    <pivotTable tabId="18" name="PivotTable10"/>
    <pivotTable tabId="18" name="PivotTable11"/>
    <pivotTable tabId="18" name="PivotTable12"/>
    <pivotTable tabId="18" name="PivotTable13"/>
    <pivotTable tabId="18" name="PivotTable14"/>
  </pivotTables>
  <data>
    <olap pivotCacheId="162826444">
      <levels count="2">
        <level uniqueName="[Range].[STATUS].[(All)]" sourceCaption="(All)" count="0"/>
        <level uniqueName="[Range].[STATUS].[STATUS]" sourceCaption="STATUS" count="4">
          <ranges>
            <range startItem="0">
              <i n="[Range].[STATUS].&amp;[CANCELLED]" c="CANCELLED"/>
              <i n="[Range].[STATUS].&amp;[EXPIRED]" c="EXPIRED"/>
              <i n="[Range].[STATUS].&amp;[OFFSHORE]" c="OFFSHORE"/>
              <i n="[Range].[STATUS].&amp;[SAILED OUT]" c="SAILED OUT"/>
            </range>
          </ranges>
        </level>
      </levels>
      <selections count="1">
        <selection n="[Range].[STATUS].[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__DATE__Year" xr10:uid="{C2D32B59-FCA2-4296-8079-4DAA852593AE}" sourceName="[Range].[ISSUE   DATE (Year)]">
  <pivotTables>
    <pivotTable tabId="18" name="PivotTable14"/>
    <pivotTable tabId="18" name="PivotTable10"/>
    <pivotTable tabId="18" name="PivotTable11"/>
    <pivotTable tabId="18" name="PivotTable12"/>
    <pivotTable tabId="18" name="PivotTable13"/>
    <pivotTable tabId="18" name="PivotTable9"/>
  </pivotTables>
  <data>
    <olap pivotCacheId="874887889">
      <levels count="2">
        <level uniqueName="[Range].[ISSUE   DATE (Year)].[(All)]" sourceCaption="(All)" count="0"/>
        <level uniqueName="[Range].[ISSUE   DATE (Year)].[ISSUE   DATE (Year)]" sourceCaption="ISSUE   DATE (Year)" count="2">
          <ranges>
            <range startItem="0">
              <i n="[Range].[ISSUE   DATE (Year)].&amp;[2025]" c="2025"/>
              <i n="[Range].[ISSUE   DATE (Year)].&amp;[2026]" c="2026"/>
            </range>
          </ranges>
        </level>
      </levels>
      <selections count="1">
        <selection n="[Range].[ISSUE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A YEAR 1" xr10:uid="{CDCFBB87-55A3-490E-AD26-AC0E5C75C385}" cache="Slicer_ETA_YEAR" columnCount="3" style="Slicer Style 1" rowHeight="274320"/>
  <slicer name="TI / PI 1" xr10:uid="{353EE119-2E26-4C0C-9F98-525914A9CCB7}" cache="Slicer_TI___PI1" caption="TI / PI" columnCount="3" style="Slicer Style 1" rowHeight="274320"/>
  <slicer name="SHIPMENT FOR 1" xr10:uid="{2DF5829F-B7E8-4CD1-B338-C36434534197}" cache="Slicer_SHIPMENT_FOR1" caption="SHIPMENT FOR" columnCount="3" style="Slicer Style 1" rowHeight="274320"/>
  <slicer name="SHIPMENT BY 1" xr10:uid="{1D3DAE48-5968-47D8-9726-7F7C608670E2}" cache="Slicer_SHIPMENT_BY1" caption="SHIPMENT BY" columnCount="2" style="Slicer Style 1" rowHeight="274320"/>
  <slicer name="STATUS 1" xr10:uid="{C873FF8D-251F-440F-81BC-7416043A7996}" cache="Slicer_SHIPMENT_STATUS" caption="STATUS"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1" xr10:uid="{588D895F-25D1-40FC-941A-DBA4D8D4EE0C}" cache="Slicer_PROJECT" caption="PROJECT" startItem="2" columnCount="2" style="Slicer Style 1" rowHeight="274320"/>
  <slicer name="YEAR 1" xr10:uid="{00DB4544-25FD-42F3-A7EC-348FA607461F}" cache="Slicer_YEAR" caption="YEAR" columnCount="3" style="Slicer Style 1" rowHeight="274320"/>
  <slicer name="SERVICE TYPE 3" xr10:uid="{4A1E29D9-A793-4FE6-A79A-1BC5508C64A7}" cache="Slicer_SERVICE_TYPE1" caption="SERVICE TYPE" style="Slicer Style 1"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TA YEAR" xr10:uid="{EFE2E264-CF6A-4926-B743-7FD834DFD4B8}" cache="Slicer_ETA_YEAR" caption="ETA YEAR" columnCount="3" style="Slicer Style 1" rowHeight="234950"/>
  <slicer name="TI / PI" xr10:uid="{360603A2-9381-4702-ABD8-42313F3C0100}" cache="Slicer_TI___PI1" caption="TI / PI" style="Slicer Style 1" rowHeight="234950"/>
  <slicer name="SHIPMENT FOR 2" xr10:uid="{6B3EE9BB-75D1-45B3-81E2-23E5F4E89E1B}" cache="Slicer_SHIPMENT_FOR1" caption="SHIPMENT FOR" style="Slicer Style 1" rowHeight="234950"/>
  <slicer name="SHIPMENT FOR" xr10:uid="{57E2673D-8473-4A78-9A77-6DD67BB8BB8A}" cache="Slicer_SHIPMENT_FOR1" caption="SHIPMENT FOR" columnCount="2" style="Slicer Style 1" rowHeight="234950"/>
  <slicer name="ETA MONTH 2" xr10:uid="{6F73F732-85E3-43F8-9311-259ADCA02E61}" cache="Slicer_ETA_MONTH" caption="ETA MONTH" columnCount="12" style="Slicer Style 1" rowHeight="234950"/>
  <slicer name="SHIPMENT BY" xr10:uid="{42EE75E6-3ABC-41B0-9FA3-4225B355AB09}" cache="Slicer_SHIPMENT_BY1" caption="SHIPMENT BY" columnCount="2" style="Slicer Style 1" rowHeight="234950"/>
  <slicer name="STATUS" xr10:uid="{A54A3610-CBD3-43E6-A7EC-43A3C162D537}" cache="Slicer_SHIPMENT_STATUS" caption="STATUS" style="Slicer Style 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 xr10:uid="{CE946F0C-37B0-4D54-80A6-823F8F21F84F}" cache="Slicer_PROJECT" caption="PROJECT " columnCount="2" style="Slicer Style 1" rowHeight="234950"/>
  <slicer name="YEAR" xr10:uid="{0A1C7247-455E-43DA-A059-0107745C282E}" cache="Slicer_YEAR" caption="YEAR" columnCount="3" style="Slicer Style 1" rowHeight="234950"/>
  <slicer name="SERVICE TYPE 2" xr10:uid="{E889160C-C5E9-4536-B471-4A798D460B99}" cache="Slicer_SERVICE_TYPE1" caption="SERVICE TYPE" style="Slicer Style 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xr10:uid="{1FA5E545-B867-4127-99C4-0615C8224CF5}" cache="Slicer_PROJECT1" caption="PROJECT" level="1" style="Slicer Style 1" rowHeight="234950"/>
  <slicer name="STATUS 2" xr10:uid="{54447CE1-A1FF-444F-9CF2-BC1DE6127E77}" cache="Slicer_STATUS" caption="STATUS" level="1" style="Slicer Style 1" rowHeight="234950"/>
  <slicer name="ISSUE   DATE (Year)" xr10:uid="{8362E9F9-BE8F-4F6D-83D7-8102B6847800}" cache="Slicer_ISSUE___DATE__Year" caption="ISSUE   DATE (Year)" level="1" style="Slicer Style 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1" xr10:uid="{55A82C78-6535-48E2-9ACF-1467D25F10EE}" cache="Slicer_PROJECT1" caption="PROJECT" level="1" style="Slicer Style 1" rowHeight="234950"/>
  <slicer name="STATUS 3" xr10:uid="{DFD4399B-985D-498A-A508-7025FDEB23C2}" cache="Slicer_STATUS" caption="STATUS" level="1" style="Slicer Style 1" rowHeight="234950"/>
  <slicer name="ISSUE   DATE (Year) 1" xr10:uid="{59AE0D45-FADB-4552-B67A-55AC6E584BC5}" cache="Slicer_ISSUE___DATE__Year" caption="YEAR" columnCount="2" level="1" style="Slicer Style 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49A50-C0E1-4F97-901E-561E152BD9C2}" name="Table6" displayName="Table6" ref="A1:BA776" totalsRowShown="0" headerRowDxfId="452" dataDxfId="450" headerRowBorderDxfId="451" tableBorderDxfId="449" totalsRowBorderDxfId="448">
  <autoFilter ref="A1:BA776" xr:uid="{AE3811E5-F1C2-44C8-8873-55E4677957BA}">
    <filterColumn colId="3">
      <filters>
        <filter val="SHANGHAI, CHINA"/>
      </filters>
    </filterColumn>
  </autoFilter>
  <tableColumns count="53">
    <tableColumn id="1" xr3:uid="{20733438-7F96-4326-A229-7F32791E99AF}" name="SI#" dataDxfId="447"/>
    <tableColumn id="2" xr3:uid="{E5919C1F-CAAE-4117-A1DE-327E95AE9710}" name="TRACKING#" dataDxfId="446"/>
    <tableColumn id="3" xr3:uid="{6A521246-C7F4-4250-B75F-19D05890F73B}" name="SHIPMENT TERM" dataDxfId="445"/>
    <tableColumn id="4" xr3:uid="{BD849B2E-11D4-4022-A72E-0AD153216C0F}" name="PORT OF LOADING" dataDxfId="444"/>
    <tableColumn id="5" xr3:uid="{C818E3D2-531E-4A5A-ADE5-89E79EEA41F7}" name="SHIPMENT FOR" dataDxfId="443"/>
    <tableColumn id="6" xr3:uid="{D5AF561B-C706-4210-967B-4532CAC37476}" name="HBL#" dataDxfId="442"/>
    <tableColumn id="7" xr3:uid="{95929E30-14F5-46E6-9A96-46C997A768F6}" name="TI / PI" dataDxfId="441"/>
    <tableColumn id="8" xr3:uid="{66C0D967-FA92-4ECE-81F8-4062FDF2B0DB}" name="SHIPMENT BY" dataDxfId="440"/>
    <tableColumn id="9" xr3:uid="{DA5A4707-12CA-494E-9931-31974576EA99}" name="SHIPPER" dataDxfId="439"/>
    <tableColumn id="10" xr3:uid="{A16CF0F0-6493-4731-8CA9-6A130B7A1EE5}" name="SHIPPING LINE" dataDxfId="438"/>
    <tableColumn id="11" xr3:uid="{96098912-BD8C-41D2-871A-79835B8BB1BD}" name="VESSEL/FLIGHT" dataDxfId="437"/>
    <tableColumn id="12" xr3:uid="{57842411-9B3F-439E-9ECC-023E8D2781F7}" name="PORT SITE" dataDxfId="436"/>
    <tableColumn id="13" xr3:uid="{8151FE6C-7BA6-43E1-927C-F3C1E783E157}" name="VOY. NO" dataDxfId="435"/>
    <tableColumn id="14" xr3:uid="{FFD3951A-0450-4EF8-B5CB-1ABD2F3527C5}" name="AGENT" dataDxfId="434"/>
    <tableColumn id="15" xr3:uid="{93AC9594-70F2-49F9-892C-22F2CF871724}" name="ETA" dataDxfId="433"/>
    <tableColumn id="16" xr3:uid="{FE9CB973-D4E8-41AE-8CF0-79A1CC8FCE62}" name="TYPE" dataDxfId="432"/>
    <tableColumn id="17" xr3:uid="{7F390B9B-5932-449A-A75E-4397BC575EDD}" name="CONTAINER#" dataDxfId="431"/>
    <tableColumn id="18" xr3:uid="{99509AC3-203A-4F55-A762-106CFEF89FF9}" name="QTY" dataDxfId="430"/>
    <tableColumn id="19" xr3:uid="{12127F5C-A67A-4FC5-9ADF-869894849C0B}" name="WEIGHT" dataDxfId="429" dataCellStyle="Comma"/>
    <tableColumn id="20" xr3:uid="{ACF05730-91B6-4C79-A01C-63F0B6D18063}" name="UOM" dataDxfId="428"/>
    <tableColumn id="21" xr3:uid="{9309583B-6B20-4BCD-AE7C-964963494F37}" name="CBM" dataDxfId="427" dataCellStyle="Comma"/>
    <tableColumn id="22" xr3:uid="{E7A341F9-7BC3-4C51-84F3-4B65B61D97B8}" name="ITEM DESCRIPTION" dataDxfId="426"/>
    <tableColumn id="23" xr3:uid="{1C2E0BDF-8A74-4A48-92CD-0954EEFFCA69}" name="COO" dataDxfId="425"/>
    <tableColumn id="24" xr3:uid="{71F3AC1E-A02E-4750-8372-94C434735B8E}" name="INV/PKG LIST#" dataDxfId="424"/>
    <tableColumn id="25" xr3:uid="{3B82A7E0-062B-4F97-A2D3-9FFFFEBA4711}" name="PO#" dataDxfId="423"/>
    <tableColumn id="26" xr3:uid="{577081E7-4A2A-4612-80FD-624F3DAA9561}" name="DELIVERY TO" dataDxfId="422"/>
    <tableColumn id="27" xr3:uid="{CB958FC1-C1C8-4945-B745-D377BA15BA16}" name="REMARKS" dataDxfId="421"/>
    <tableColumn id="28" xr3:uid="{AB53E0BB-8111-4F5D-9A94-F9A08E31D904}" name="CURRENCY" dataDxfId="420"/>
    <tableColumn id="29" xr3:uid="{D710CDBE-4570-4074-B6EA-AC0D69B8CE0C}" name="INVOICE VALUE" dataDxfId="419" dataCellStyle="Comma"/>
    <tableColumn id="30" xr3:uid="{08A39B6E-2467-4970-9262-BCD40FBD7D21}" name="CONSIGNEE_x000a_ (CIPL)" dataDxfId="418"/>
    <tableColumn id="31" xr3:uid="{D794959E-5145-4E14-8958-863F069CF527}" name="PROJECT OWNER" dataDxfId="417"/>
    <tableColumn id="32" xr3:uid="{85B56A20-EEA1-42D0-9255-703A2CB07D01}" name="WORK SCOPE" dataDxfId="416"/>
    <tableColumn id="33" xr3:uid="{BA5AB8DC-6B59-4113-AE97-3F64F71FE02D}" name="DAYS TO ARRIVE" dataDxfId="415"/>
    <tableColumn id="34" xr3:uid="{FC30ACE6-B897-4E2F-9BFF-7D5C804EB979}" name="ARRIVED DATE" dataDxfId="414"/>
    <tableColumn id="35" xr3:uid="{C65FBDB5-F19C-4782-83CB-4A7BE2CA2534}" name="SHIPMENT STATUS" dataDxfId="413"/>
    <tableColumn id="36" xr3:uid="{B84E0B50-8F6F-4A02-9FA7-1BD9FEC0BB89}" name="MOVED TO " dataDxfId="412"/>
    <tableColumn id="37" xr3:uid="{4D3FDD37-36E1-46E0-8483-62977EB6489F}" name="MOVED DATE" dataDxfId="411"/>
    <tableColumn id="38" xr3:uid="{5D8D397A-CA24-46C2-B4D1-3027C51F7C62}" name="EX. RATE" dataDxfId="410" dataCellStyle="Comma"/>
    <tableColumn id="39" xr3:uid="{3D28829E-2CC4-419A-B745-B97952AB56F4}" name="INVOICE VALUE_ACTUAL" dataDxfId="409" dataCellStyle="Comma"/>
    <tableColumn id="40" xr3:uid="{98DB2612-45C6-412A-86F4-A1B8A7832710}" name="FREIGHT CERTITICATE AMOUNT" dataDxfId="408" dataCellStyle="Comma"/>
    <tableColumn id="41" xr3:uid="{4DCA9C48-F62E-4B69-A292-E0D514847E6F}" name="INSURANCE VALUE" dataDxfId="407" dataCellStyle="Comma"/>
    <tableColumn id="42" xr3:uid="{F8F70994-D9F1-4B4C-9641-76283D87C54B}" name="CIF VALUE" dataDxfId="406" dataCellStyle="Comma"/>
    <tableColumn id="43" xr3:uid="{A8AC26D8-0670-4EEC-8A9F-B225A0B2CF7C}" name="ACTUAL CUSTOM DUTY" dataDxfId="405" dataCellStyle="Comma"/>
    <tableColumn id="44" xr3:uid="{268707F6-47C3-4FE6-BE8B-21970150686D}" name="ACTUAL LEGALIZATION CHGS" dataDxfId="404" dataCellStyle="Comma"/>
    <tableColumn id="45" xr3:uid="{2A1A199C-543B-48E1-9D0E-E72D1365E45F}" name="ACTUAL DUTY AMOUNT" dataDxfId="403" dataCellStyle="Comma"/>
    <tableColumn id="46" xr3:uid="{92D751AF-4DA1-43E0-92E8-13E7ADC4C90B}" name="DUTY PAID BY" dataDxfId="402"/>
    <tableColumn id="47" xr3:uid="{AC0577EA-C10B-4004-AF32-457769379D2F}" name="CUSTOM DECLARTAION #" dataDxfId="401" dataCellStyle="Comma"/>
    <tableColumn id="48" xr3:uid="{B20121E7-6C33-4BF1-BA2E-8C2F7B57B2B4}" name="CUSTOM DECLARATION DATE" dataDxfId="400" dataCellStyle="Comma"/>
    <tableColumn id="53" xr3:uid="{D4AAE182-C1FC-4FC7-859D-9F813FA91CCA}" name="DUTY FREE CIF VALUE (QAR)" dataDxfId="399" dataCellStyle="Comma"/>
    <tableColumn id="52" xr3:uid="{C83CD7A8-D057-4F24-95AE-234F2537169D}" name="ADDITIONAL _x000a_CNTR/PKG (QAR)" dataDxfId="398" dataCellStyle="Comma"/>
    <tableColumn id="49" xr3:uid="{9A6E8D00-DB99-463B-8070-FCE79583DA66}" name="ETA YEAR" dataDxfId="397" dataCellStyle="Comma">
      <calculatedColumnFormula>YEAR(Table6[[#This Row],[ETA]])</calculatedColumnFormula>
    </tableColumn>
    <tableColumn id="51" xr3:uid="{C1530DF0-65AA-4AA9-8FFF-7A651B05C49D}" name="ETA MONTH" dataDxfId="396" dataCellStyle="Comma">
      <calculatedColumnFormula>TEXT(Table6[[#This Row],[ETA]],"MMMM")</calculatedColumnFormula>
    </tableColumn>
    <tableColumn id="50" xr3:uid="{8A01D98D-4B75-488A-A5DF-14DAEDC1FBA0}" name="SHIPMENT FROM" dataDxfId="3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FB88A5-AAEB-4CE2-9DBB-B6BC8806955E}" name="Table2" displayName="Table2" ref="A1:O1180" totalsRowShown="0" headerRowDxfId="372" dataDxfId="371" tableBorderDxfId="370">
  <autoFilter ref="A1:O1180" xr:uid="{52FB88A5-AAEB-4CE2-9DBB-B6BC8806955E}"/>
  <tableColumns count="15">
    <tableColumn id="1" xr3:uid="{B78A2FA6-8C94-4E7F-9504-7E10E7396578}" name="MONTH" dataDxfId="369" dataCellStyle="Normal 2"/>
    <tableColumn id="2" xr3:uid="{F1EA77CE-0C08-4BE3-B604-755F81EA414F}" name="GAC INVOICE NO" dataDxfId="368"/>
    <tableColumn id="3" xr3:uid="{EF1587E4-521A-4C98-9E02-616BFFCEB00C}" name="COOEC REF." dataDxfId="367"/>
    <tableColumn id="4" xr3:uid="{A6ADD51C-6960-4C9D-B267-8F6BD807FBF6}" name="HBL No." dataDxfId="366"/>
    <tableColumn id="5" xr3:uid="{5FBF2602-94A6-4EA4-BC89-19C67CBC614E}" name="JOB NO" dataDxfId="365"/>
    <tableColumn id="6" xr3:uid="{3196585B-7268-4188-B865-C3EAFE6651F8}" name="DESTINATION PORT" dataDxfId="364"/>
    <tableColumn id="7" xr3:uid="{0611A9D6-D063-422A-AE05-81F8299B1BF1}" name="PROJECT " dataDxfId="363"/>
    <tableColumn id="8" xr3:uid="{228349F9-C883-453A-95B7-3743176A7583}" name="SERVICE TYPE" dataDxfId="362"/>
    <tableColumn id="9" xr3:uid="{84A2AA4F-2010-4845-99B6-C5CAA21BAB76}" name="INVOICE AMOUNT QAR" dataDxfId="361" dataCellStyle="Comma"/>
    <tableColumn id="10" xr3:uid="{E5FEA335-AE04-4C59-A2C7-7060EF0D87FB}" name="PAID TO GAC AMOUNT (QAR)" dataDxfId="360" dataCellStyle="Comma"/>
    <tableColumn id="11" xr3:uid="{D9F5DEE3-5D9C-48E6-B456-C4B153188AF6}" name="PAYMENT TRANSFER DATE" dataDxfId="359"/>
    <tableColumn id="12" xr3:uid="{5EE3E4E5-2FEB-4D8C-A043-60CC51FAE1FF}" name="INV. SUBMISSION TO COOEC FINANCE DATE" dataDxfId="358"/>
    <tableColumn id="16" xr3:uid="{1E7BCAC2-6497-40C2-86B8-CC0CC61A5C95}" name="PAID BY" dataDxfId="357"/>
    <tableColumn id="14" xr3:uid="{A6E348FA-C0EF-4A90-87BD-6EFAB6FB1F8B}" name="YEAR" dataDxfId="356">
      <calculatedColumnFormula>YEAR(Table2[[#This Row],[MONTH]])</calculatedColumnFormula>
    </tableColumn>
    <tableColumn id="15" xr3:uid="{854E7634-2A65-4315-A690-D46ABFCEA423}" name="MM" dataDxfId="355">
      <calculatedColumnFormula>TEXT(Table2[[#This Row],[MONTH]],"MMMM")</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EE6E41-C39D-446F-9A78-0E8E62178EE5}" name="Table64" displayName="Table64" ref="A2:O68" totalsRowShown="0" headerRowDxfId="341" headerRowBorderDxfId="340" tableBorderDxfId="339">
  <autoFilter ref="A2:O68" xr:uid="{A50C67A3-57E8-4839-A6EF-780315A9A26C}">
    <filterColumn colId="9">
      <customFilters>
        <customFilter operator="greaterThan" val="1"/>
      </customFilters>
    </filterColumn>
  </autoFilter>
  <tableColumns count="15">
    <tableColumn id="1" xr3:uid="{C66DF131-0FB8-4268-86DC-42F90741844A}" name="NO " dataDxfId="338"/>
    <tableColumn id="2" xr3:uid="{48C9957A-A42A-4CFB-A09B-076B5AC0C278}" name="VESSEL NAME " dataDxfId="337"/>
    <tableColumn id="3" xr3:uid="{9E6D01F9-C557-4673-A65F-F1C2EA041AF5}" name="PROJECT " dataDxfId="336"/>
    <tableColumn id="4" xr3:uid="{4005811E-D424-454E-8016-68B831EE0901}" name="TYPE OF VESSEL " dataDxfId="335"/>
    <tableColumn id="5" xr3:uid="{7D716FAD-FB73-4962-8C5F-7ADD31F09AEA}" name="MARINE ACTIVITIES LOCATION " dataDxfId="334"/>
    <tableColumn id="6" xr3:uid="{EAE53576-C8DB-460C-B38A-EC9122F3E5B8}" name="IMO/OFFICIAL NO " dataDxfId="333"/>
    <tableColumn id="7" xr3:uid="{549CA35B-1503-4CFF-999D-508CF9D91682}" name="ISSUE   DATE " dataDxfId="332"/>
    <tableColumn id="8" xr3:uid="{C4980BB8-3B3A-4B53-B145-A71EF9EA8662}" name="EXPIRY DATE " dataDxfId="331"/>
    <tableColumn id="9" xr3:uid="{0184D827-5900-4B7A-96B3-8168072FA553}" name="VALIDITY   FOR" dataDxfId="330"/>
    <tableColumn id="10" xr3:uid="{4ECF3282-EE20-4E06-BE98-67F6320C9CDE}" name="DATES TO EXPIRE" dataDxfId="329">
      <calculatedColumnFormula>H3-$N$1</calculatedColumnFormula>
    </tableColumn>
    <tableColumn id="11" xr3:uid="{FF620E24-D39E-412C-B15E-3BC82BE2DAC5}" name="FLAG" dataDxfId="328"/>
    <tableColumn id="12" xr3:uid="{C96009F4-1696-4D27-B8F2-ED36CDB9576B}" name="SHIPING AGENT " dataDxfId="327"/>
    <tableColumn id="13" xr3:uid="{5A65A0D7-DAAF-4E70-B6B5-740B0F4B49BF}" name="STATUS" dataDxfId="326"/>
    <tableColumn id="14" xr3:uid="{0384186C-C2A9-49AA-B610-B5B19879D2F3}" name="DATE" dataDxfId="325"/>
    <tableColumn id="15" xr3:uid="{DA1E1B69-9785-4903-963C-57FB70C05631}" name="CERTIFICATE NO." dataDxfId="32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TA" xr10:uid="{705FF6DB-87E9-4838-8322-2CA2FB65922C}" sourceName="ETA">
  <pivotTables>
    <pivotTable tabId="5" name="TI / PI"/>
    <pivotTable tabId="5" name="DELIVERED TO"/>
    <pivotTable tabId="5" name="ETA MONTH"/>
    <pivotTable tabId="5" name="ETA YEAR"/>
    <pivotTable tabId="5" name="Shipment By"/>
    <pivotTable tabId="5" name="SHIPMENT FOR"/>
    <pivotTable tabId="5" name="SHIPMENT FROM"/>
    <pivotTable tabId="5" name="STATUS"/>
    <pivotTable tabId="5" name="PivotTable1"/>
  </pivotTables>
  <state minimalRefreshVersion="6" lastRefreshVersion="6" pivotCacheId="1000095216"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TA 1" xr10:uid="{96D76486-6855-473C-A076-9FC9DFDC6177}" cache="NativeTimeline_ETA" caption="ETA" showTimeLevel="0" showHorizontalScrollbar="0" level="2" selectionLevel="2" scrollPosition="2024-05-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TA" xr10:uid="{EB14B78E-8B65-4220-8180-4B491062E0A7}" cache="NativeTimeline_ETA" caption="ETA" level="2" selectionLevel="2" scrollPosition="2025-08-25T00:00:00" style="TimeSlicerStyleDark1"/>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2">
    <wetp:webextensionref xmlns:r="http://schemas.openxmlformats.org/officeDocument/2006/relationships" r:id="rId1"/>
  </wetp:taskpane>
  <wetp:taskpane dockstate="right" visibility="0" width="438" row="1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CB1DDE4-FAE9-4D61-9BBB-4B4115188D43}">
  <we:reference id="wa200010215" version="2.0.0.0" store="en-US" storeType="OMEX"/>
  <we:alternateReferences>
    <we:reference id="wa200010215" version="2.0.0.0" store="wa200010215" storeType="OMEX"/>
  </we:alternateReferences>
  <we:properties>
    <we:property name="bps.codex_control.document_id" value="&quot;1faca544-b61c-4537-938a-cd2dc4f444e3&quot;"/>
  </we:properties>
  <we:bindings/>
  <we:snapshot xmlns:r="http://schemas.openxmlformats.org/officeDocument/2006/relationships"/>
</we:webextension>
</file>

<file path=xl/webextensions/webextension2.xml><?xml version="1.0" encoding="utf-8"?>
<we:webextension xmlns:we="http://schemas.microsoft.com/office/webextensions/webextension/2010/11" id="{152898C6-573B-44A3-BCBF-D0FCDA53CD9D}">
  <we:reference id="wa200007447" version="1.1.6.7" store="en-US"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3.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microsoft.com/office/2007/relationships/slicer" Target="../slicers/slicer4.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ctrlProp" Target="../ctrlProps/ctrlProp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vmlDrawing" Target="../drawings/vmlDrawing1.vml"/><Relationship Id="rId5" Type="http://schemas.openxmlformats.org/officeDocument/2006/relationships/pivotTable" Target="../pivotTables/pivotTable14.xml"/><Relationship Id="rId10" Type="http://schemas.openxmlformats.org/officeDocument/2006/relationships/drawing" Target="../drawings/drawing4.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microsoft.com/office/2007/relationships/slicer" Target="../slicers/slicer5.xml"/><Relationship Id="rId3" Type="http://schemas.openxmlformats.org/officeDocument/2006/relationships/pivotTable" Target="../pivotTables/pivotTable21.xml"/><Relationship Id="rId7" Type="http://schemas.openxmlformats.org/officeDocument/2006/relationships/drawing" Target="../drawings/drawing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48BE-8E93-4D82-B5E8-0801C7F52D4A}">
  <sheetPr codeName="Sheet1">
    <tabColor rgb="FFFF0000"/>
  </sheetPr>
  <dimension ref="A1:AB34"/>
  <sheetViews>
    <sheetView showGridLines="0" showRowColHeaders="0" tabSelected="1" zoomScale="85" zoomScaleNormal="85" workbookViewId="0">
      <selection activeCell="H11" sqref="H11"/>
      <extLst>
        <ext xmlns:xlsdti="http://schemas.microsoft.com/office/spreadsheetml/2023/showDataTypeIcons" uri="{77bfe23e-c014-4d31-8a63-9c772dbf06b6}">
          <xlsdti:showDataTypeIcons visible="0"/>
        </ext>
      </extLst>
    </sheetView>
  </sheetViews>
  <sheetFormatPr defaultColWidth="0" defaultRowHeight="18" customHeight="1" zeroHeight="1" x14ac:dyDescent="0.3"/>
  <cols>
    <col min="1" max="25" width="9.44140625" customWidth="1"/>
    <col min="26" max="26" width="12" customWidth="1"/>
    <col min="27" max="16384" width="9.44140625" hidden="1"/>
  </cols>
  <sheetData>
    <row r="1" spans="1:28" ht="18" customHeight="1" x14ac:dyDescent="0.3">
      <c r="A1" s="26"/>
      <c r="B1" s="26"/>
      <c r="C1" s="26"/>
      <c r="D1" s="26"/>
      <c r="E1" s="26"/>
      <c r="F1" s="26"/>
      <c r="G1" s="26"/>
      <c r="H1" s="26"/>
      <c r="I1" s="26"/>
      <c r="J1" s="26"/>
      <c r="K1" s="26"/>
      <c r="L1" s="26"/>
      <c r="M1" s="26"/>
      <c r="N1" s="26"/>
      <c r="O1" s="26"/>
      <c r="P1" s="26"/>
      <c r="Q1" s="26"/>
      <c r="R1" s="26"/>
      <c r="S1" s="26"/>
      <c r="T1" s="26"/>
      <c r="U1" s="26"/>
      <c r="V1" s="956">
        <f ca="1">NOW()</f>
        <v>46275.370376736108</v>
      </c>
      <c r="W1" s="956"/>
      <c r="X1" s="956"/>
      <c r="Y1" s="956"/>
      <c r="Z1" s="26"/>
    </row>
    <row r="2" spans="1:28" ht="18" customHeight="1" x14ac:dyDescent="0.3">
      <c r="A2" s="26"/>
      <c r="B2" s="26"/>
      <c r="C2" s="26"/>
      <c r="D2" s="26"/>
      <c r="E2" s="26"/>
      <c r="F2" s="26"/>
      <c r="G2" s="26"/>
      <c r="H2" s="26"/>
      <c r="I2" s="26"/>
      <c r="J2" s="26"/>
      <c r="K2" s="26"/>
      <c r="L2" s="26"/>
      <c r="M2" s="26"/>
      <c r="N2" s="26"/>
      <c r="O2" s="26"/>
      <c r="P2" s="26"/>
      <c r="Q2" s="26"/>
      <c r="R2" s="26"/>
      <c r="S2" s="26"/>
      <c r="T2" s="26"/>
      <c r="U2" s="47"/>
      <c r="V2" s="956"/>
      <c r="W2" s="956"/>
      <c r="X2" s="956"/>
      <c r="Y2" s="956"/>
      <c r="Z2" s="26"/>
      <c r="AA2" s="26"/>
      <c r="AB2" s="26"/>
    </row>
    <row r="3" spans="1:28" ht="18" customHeight="1" x14ac:dyDescent="0.3">
      <c r="A3" s="26"/>
      <c r="B3" s="26"/>
      <c r="C3" s="26"/>
      <c r="D3" s="26"/>
      <c r="E3" s="26"/>
      <c r="F3" s="26"/>
      <c r="G3" s="26"/>
      <c r="H3" s="26"/>
      <c r="I3" s="26"/>
      <c r="J3" s="26"/>
      <c r="K3" s="26"/>
      <c r="L3" s="26"/>
      <c r="M3" s="26"/>
      <c r="N3" s="26"/>
      <c r="O3" s="26"/>
      <c r="P3" s="26"/>
      <c r="Q3" s="26"/>
      <c r="R3" s="26"/>
      <c r="S3" s="26"/>
      <c r="T3" s="26"/>
      <c r="U3" s="26"/>
      <c r="V3" s="956"/>
      <c r="W3" s="956"/>
      <c r="X3" s="956"/>
      <c r="Y3" s="956"/>
      <c r="Z3" s="26"/>
      <c r="AA3" s="26"/>
      <c r="AB3" s="26"/>
    </row>
    <row r="4" spans="1:28" ht="18" customHeight="1"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row>
    <row r="5" spans="1:28" ht="18" customHeight="1"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row>
    <row r="6" spans="1:28" ht="18" customHeight="1" x14ac:dyDescent="0.3">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row>
    <row r="7" spans="1:28" ht="18" customHeight="1" x14ac:dyDescent="0.3">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row>
    <row r="8" spans="1:28" ht="18" customHeight="1" x14ac:dyDescent="0.3">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row>
    <row r="9" spans="1:28" ht="18" customHeight="1"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row>
    <row r="10" spans="1:28" ht="18" customHeight="1"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row>
    <row r="11" spans="1:28" ht="18" customHeight="1"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row>
    <row r="12" spans="1:28" ht="18" customHeight="1"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row>
    <row r="13" spans="1:28" ht="18" customHeight="1"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row>
    <row r="14" spans="1:28" ht="18" customHeight="1"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row>
    <row r="15" spans="1:28" ht="18" customHeight="1"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row>
    <row r="16" spans="1:28" ht="18" customHeight="1"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row>
    <row r="17" spans="1:28" ht="18" customHeight="1"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row>
    <row r="18" spans="1:28" ht="18" customHeight="1"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row>
    <row r="19" spans="1:28" ht="18" customHeight="1"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row>
    <row r="20" spans="1:28" ht="18" customHeight="1"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row>
    <row r="21" spans="1:28" ht="18" customHeight="1"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row>
    <row r="22" spans="1:28" ht="18" customHeight="1"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row>
    <row r="23" spans="1:28" ht="18" customHeight="1"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row>
    <row r="24" spans="1:28" ht="18" customHeight="1"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row>
    <row r="25" spans="1:28" ht="18" customHeight="1"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row>
    <row r="26" spans="1:28" ht="18" customHeight="1"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row>
    <row r="27" spans="1:28" ht="18" customHeight="1"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row>
    <row r="28" spans="1:28" ht="18" customHeight="1"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row>
    <row r="29" spans="1:28" ht="18" customHeight="1"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row>
    <row r="30" spans="1:28" ht="18" customHeight="1"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row>
    <row r="31" spans="1:28" ht="18" customHeight="1"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row>
    <row r="32" spans="1:28" ht="18" customHeight="1"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row>
    <row r="33" spans="1:28" ht="18" customHeight="1"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row>
    <row r="34" spans="1:28" ht="18" customHeight="1"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row>
  </sheetData>
  <mergeCells count="1">
    <mergeCell ref="V1:Y3"/>
  </mergeCells>
  <pageMargins left="0.25" right="0.25" top="0.38" bottom="0.24" header="0.3" footer="0.1"/>
  <pageSetup paperSize="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5C46-A131-4015-A805-78C7C54A66CA}">
  <sheetPr codeName="Sheet2">
    <tabColor rgb="FF0070C0"/>
  </sheetPr>
  <dimension ref="A1:AC34"/>
  <sheetViews>
    <sheetView showGridLines="0" showRowColHeaders="0" zoomScale="85" zoomScaleNormal="85" workbookViewId="0">
      <selection activeCell="E34" sqref="E34"/>
      <extLst>
        <ext xmlns:xlsdti="http://schemas.microsoft.com/office/spreadsheetml/2023/showDataTypeIcons" uri="{77bfe23e-c014-4d31-8a63-9c772dbf06b6}">
          <xlsdti:showDataTypeIcons visible="0"/>
        </ext>
      </extLst>
    </sheetView>
  </sheetViews>
  <sheetFormatPr defaultColWidth="9.44140625" defaultRowHeight="18.600000000000001" customHeight="1" zeroHeight="1" x14ac:dyDescent="0.3"/>
  <sheetData>
    <row r="1" spans="1:28" ht="18.600000000000001" customHeight="1" x14ac:dyDescent="0.3">
      <c r="A1" s="26"/>
      <c r="B1" s="26"/>
      <c r="C1" s="26"/>
      <c r="D1" s="26"/>
      <c r="E1" s="26"/>
      <c r="F1" s="26"/>
      <c r="G1" s="26"/>
      <c r="H1" s="26"/>
      <c r="I1" s="26"/>
      <c r="J1" s="26"/>
      <c r="K1" s="26"/>
      <c r="L1" s="26"/>
      <c r="M1" s="26"/>
      <c r="N1" s="26"/>
      <c r="O1" s="26"/>
      <c r="P1" s="26"/>
      <c r="Q1" s="26"/>
      <c r="R1" s="26"/>
      <c r="S1" s="26"/>
      <c r="T1" s="26"/>
      <c r="U1" s="26"/>
      <c r="V1" s="956">
        <f ca="1">NOW()</f>
        <v>46275.370376736108</v>
      </c>
      <c r="W1" s="956"/>
      <c r="X1" s="956"/>
      <c r="Y1" s="956"/>
      <c r="Z1" s="26"/>
      <c r="AA1" s="26"/>
      <c r="AB1" s="26"/>
    </row>
    <row r="2" spans="1:28" ht="18.600000000000001" customHeight="1" x14ac:dyDescent="0.3">
      <c r="A2" s="26"/>
      <c r="B2" s="26"/>
      <c r="C2" s="26"/>
      <c r="D2" s="26"/>
      <c r="E2" s="26"/>
      <c r="F2" s="26"/>
      <c r="G2" s="26"/>
      <c r="H2" s="26"/>
      <c r="I2" s="26"/>
      <c r="J2" s="26"/>
      <c r="K2" s="26"/>
      <c r="L2" s="26"/>
      <c r="M2" s="26"/>
      <c r="N2" s="26"/>
      <c r="O2" s="26"/>
      <c r="P2" s="26"/>
      <c r="Q2" s="26"/>
      <c r="R2" s="26"/>
      <c r="S2" s="26"/>
      <c r="T2" s="26"/>
      <c r="U2" s="47"/>
      <c r="V2" s="956"/>
      <c r="W2" s="956"/>
      <c r="X2" s="956"/>
      <c r="Y2" s="956"/>
      <c r="Z2" s="26"/>
      <c r="AA2" s="26"/>
      <c r="AB2" s="26"/>
    </row>
    <row r="3" spans="1:28" ht="18.600000000000001" customHeight="1"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row>
    <row r="4" spans="1:28" ht="18.600000000000001" customHeight="1"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row>
    <row r="5" spans="1:28" ht="18.600000000000001" customHeight="1"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row>
    <row r="6" spans="1:28" ht="18.600000000000001" customHeight="1" x14ac:dyDescent="0.3">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row>
    <row r="7" spans="1:28" ht="18.600000000000001" customHeight="1" x14ac:dyDescent="0.3">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row>
    <row r="8" spans="1:28" ht="18.600000000000001" customHeight="1" x14ac:dyDescent="0.3">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row>
    <row r="9" spans="1:28" ht="18.600000000000001" customHeight="1"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row>
    <row r="10" spans="1:28" ht="18.600000000000001" customHeight="1"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row>
    <row r="11" spans="1:28" ht="18.600000000000001" customHeight="1"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row>
    <row r="12" spans="1:28" ht="18.600000000000001" customHeight="1"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row>
    <row r="13" spans="1:28" ht="18.600000000000001" customHeight="1"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row>
    <row r="14" spans="1:28" ht="18.600000000000001" customHeight="1"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row>
    <row r="15" spans="1:28" ht="18.600000000000001" customHeight="1"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row>
    <row r="16" spans="1:28" ht="18.600000000000001" customHeight="1"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row>
    <row r="17" spans="1:29" ht="18.600000000000001" customHeight="1"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row>
    <row r="18" spans="1:29" ht="18.600000000000001" customHeight="1"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row>
    <row r="19" spans="1:29" ht="18.600000000000001" customHeight="1"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row>
    <row r="20" spans="1:29" ht="18.600000000000001" customHeight="1"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row>
    <row r="21" spans="1:29" ht="18.600000000000001" customHeight="1"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542"/>
    </row>
    <row r="22" spans="1:29" ht="18.600000000000001" customHeight="1"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row>
    <row r="23" spans="1:29" ht="18.600000000000001" customHeight="1"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row>
    <row r="24" spans="1:29" ht="18.600000000000001" customHeight="1"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row>
    <row r="25" spans="1:29" ht="18.600000000000001" customHeight="1"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row>
    <row r="26" spans="1:29" ht="18.600000000000001" customHeight="1"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row>
    <row r="27" spans="1:29" ht="18.600000000000001" customHeight="1"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row>
    <row r="28" spans="1:29" ht="18.600000000000001" customHeight="1"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row>
    <row r="29" spans="1:29" ht="18.600000000000001" customHeight="1"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row>
    <row r="30" spans="1:29" ht="18.600000000000001" customHeight="1"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row>
    <row r="31" spans="1:29" ht="18.600000000000001" customHeight="1"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row>
    <row r="32" spans="1:29" ht="18.600000000000001" customHeight="1"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row>
    <row r="33" spans="1:28" ht="18.600000000000001" customHeight="1"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row>
    <row r="34" spans="1:28" ht="18.600000000000001" customHeight="1"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row>
  </sheetData>
  <mergeCells count="1">
    <mergeCell ref="V1:Y2"/>
  </mergeCells>
  <pageMargins left="0.25" right="0.25" top="0.38" bottom="0.24" header="0.3" footer="0.1"/>
  <pageSetup paperSize="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CD954-3DB5-4779-B3F6-CAC70161358A}">
  <sheetPr codeName="Sheet14"/>
  <dimension ref="A1:BA776"/>
  <sheetViews>
    <sheetView topLeftCell="AH1" zoomScale="85" zoomScaleNormal="85" workbookViewId="0">
      <selection activeCell="BA766" sqref="BA766"/>
    </sheetView>
  </sheetViews>
  <sheetFormatPr defaultColWidth="8.88671875" defaultRowHeight="13.8" x14ac:dyDescent="0.3"/>
  <cols>
    <col min="1" max="1" width="6.44140625" style="14" customWidth="1"/>
    <col min="2" max="2" width="22.6640625" style="12" bestFit="1" customWidth="1"/>
    <col min="3" max="3" width="8.77734375" style="14" customWidth="1"/>
    <col min="4" max="4" width="18.21875" style="12" customWidth="1"/>
    <col min="5" max="5" width="12" style="12" customWidth="1"/>
    <col min="6" max="6" width="14.44140625" style="15" customWidth="1"/>
    <col min="7" max="7" width="7.6640625" style="14" customWidth="1"/>
    <col min="8" max="8" width="9.44140625" style="16" customWidth="1"/>
    <col min="9" max="9" width="21.33203125" style="12" customWidth="1"/>
    <col min="10" max="10" width="14.88671875" style="12" customWidth="1"/>
    <col min="11" max="11" width="13.77734375" style="12" customWidth="1"/>
    <col min="12" max="12" width="14.88671875" style="12" customWidth="1"/>
    <col min="13" max="13" width="11.6640625" style="12" customWidth="1"/>
    <col min="14" max="14" width="11.33203125" style="12" customWidth="1"/>
    <col min="15" max="15" width="10.5546875" style="18" customWidth="1"/>
    <col min="16" max="16" width="17.5546875" style="12" customWidth="1"/>
    <col min="17" max="17" width="14.109375" style="12" customWidth="1"/>
    <col min="18" max="18" width="9.21875" style="14" customWidth="1"/>
    <col min="19" max="19" width="12.88671875" style="17" customWidth="1"/>
    <col min="20" max="20" width="10" style="12" customWidth="1"/>
    <col min="21" max="21" width="11" style="17" customWidth="1"/>
    <col min="22" max="22" width="21.44140625" style="12" customWidth="1"/>
    <col min="23" max="23" width="9.44140625" style="14" customWidth="1"/>
    <col min="24" max="24" width="20" style="12" customWidth="1"/>
    <col min="25" max="25" width="16.33203125" style="12" customWidth="1"/>
    <col min="26" max="26" width="18.88671875" style="12" customWidth="1"/>
    <col min="27" max="27" width="17.5546875" style="12" customWidth="1"/>
    <col min="28" max="28" width="9.5546875" style="14" customWidth="1"/>
    <col min="29" max="29" width="14.6640625" style="17" customWidth="1"/>
    <col min="30" max="30" width="12.109375" style="12" customWidth="1"/>
    <col min="31" max="32" width="9.88671875" style="12" customWidth="1"/>
    <col min="33" max="33" width="11.109375" style="12" customWidth="1"/>
    <col min="34" max="34" width="12.44140625" style="18" customWidth="1"/>
    <col min="35" max="35" width="11.88671875" style="12" customWidth="1"/>
    <col min="36" max="36" width="12.88671875" style="12" customWidth="1"/>
    <col min="37" max="37" width="10.77734375" style="18" customWidth="1"/>
    <col min="38" max="38" width="9" style="19" customWidth="1"/>
    <col min="39" max="39" width="13.5546875" style="17" customWidth="1"/>
    <col min="40" max="40" width="11.21875" style="17" customWidth="1"/>
    <col min="41" max="41" width="12" style="17" customWidth="1"/>
    <col min="42" max="42" width="13.21875" style="17" customWidth="1"/>
    <col min="43" max="43" width="12.6640625" style="17" customWidth="1"/>
    <col min="44" max="44" width="9.77734375" style="17" customWidth="1"/>
    <col min="45" max="45" width="11.88671875" style="17" customWidth="1"/>
    <col min="46" max="46" width="14.21875" style="14" customWidth="1"/>
    <col min="47" max="47" width="16.33203125" style="12" customWidth="1"/>
    <col min="48" max="49" width="13.88671875" style="18" customWidth="1"/>
    <col min="50" max="50" width="10.77734375" style="12" customWidth="1"/>
    <col min="51" max="52" width="8.88671875" style="12" customWidth="1"/>
    <col min="53" max="16384" width="8.88671875" style="12"/>
  </cols>
  <sheetData>
    <row r="1" spans="1:53" s="24" customFormat="1" ht="55.2" x14ac:dyDescent="0.3">
      <c r="A1" s="1" t="s">
        <v>0</v>
      </c>
      <c r="B1" s="2" t="s">
        <v>1</v>
      </c>
      <c r="C1" s="2" t="s">
        <v>2</v>
      </c>
      <c r="D1" s="2" t="s">
        <v>3</v>
      </c>
      <c r="E1" s="2" t="s">
        <v>4</v>
      </c>
      <c r="F1" s="3" t="s">
        <v>5</v>
      </c>
      <c r="G1" s="2" t="s">
        <v>6</v>
      </c>
      <c r="H1" s="4" t="s">
        <v>7</v>
      </c>
      <c r="I1" s="2" t="s">
        <v>8</v>
      </c>
      <c r="J1" s="2" t="s">
        <v>9</v>
      </c>
      <c r="K1" s="2" t="s">
        <v>10</v>
      </c>
      <c r="L1" s="2" t="s">
        <v>11</v>
      </c>
      <c r="M1" s="2" t="s">
        <v>12</v>
      </c>
      <c r="N1" s="2" t="s">
        <v>13</v>
      </c>
      <c r="O1" s="2" t="s">
        <v>14</v>
      </c>
      <c r="P1" s="2" t="s">
        <v>15</v>
      </c>
      <c r="Q1" s="2" t="s">
        <v>16</v>
      </c>
      <c r="R1" s="2" t="s">
        <v>17</v>
      </c>
      <c r="S1" s="5" t="s">
        <v>18</v>
      </c>
      <c r="T1" s="2" t="s">
        <v>19</v>
      </c>
      <c r="U1" s="5" t="s">
        <v>20</v>
      </c>
      <c r="V1" s="2" t="s">
        <v>21</v>
      </c>
      <c r="W1" s="2" t="s">
        <v>22</v>
      </c>
      <c r="X1" s="2" t="s">
        <v>23</v>
      </c>
      <c r="Y1" s="2" t="s">
        <v>24</v>
      </c>
      <c r="Z1" s="2" t="s">
        <v>25</v>
      </c>
      <c r="AA1" s="2" t="s">
        <v>26</v>
      </c>
      <c r="AB1" s="2" t="s">
        <v>27</v>
      </c>
      <c r="AC1" s="5" t="s">
        <v>28</v>
      </c>
      <c r="AD1" s="2" t="s">
        <v>29</v>
      </c>
      <c r="AE1" s="2" t="s">
        <v>30</v>
      </c>
      <c r="AF1" s="2" t="s">
        <v>31</v>
      </c>
      <c r="AG1" s="6" t="s">
        <v>32</v>
      </c>
      <c r="AH1" s="7" t="s">
        <v>33</v>
      </c>
      <c r="AI1" s="6" t="s">
        <v>34</v>
      </c>
      <c r="AJ1" s="6" t="s">
        <v>35</v>
      </c>
      <c r="AK1" s="7" t="s">
        <v>36</v>
      </c>
      <c r="AL1" s="8" t="s">
        <v>37</v>
      </c>
      <c r="AM1" s="9" t="s">
        <v>38</v>
      </c>
      <c r="AN1" s="9" t="s">
        <v>39</v>
      </c>
      <c r="AO1" s="9" t="s">
        <v>40</v>
      </c>
      <c r="AP1" s="9" t="s">
        <v>41</v>
      </c>
      <c r="AQ1" s="10" t="s">
        <v>42</v>
      </c>
      <c r="AR1" s="9" t="s">
        <v>43</v>
      </c>
      <c r="AS1" s="10" t="s">
        <v>44</v>
      </c>
      <c r="AT1" s="11" t="s">
        <v>45</v>
      </c>
      <c r="AU1" s="11" t="s">
        <v>67</v>
      </c>
      <c r="AV1" s="11" t="s">
        <v>68</v>
      </c>
      <c r="AW1" s="11" t="s">
        <v>3764</v>
      </c>
      <c r="AX1" s="11" t="s">
        <v>3765</v>
      </c>
      <c r="AY1" s="2" t="s">
        <v>3324</v>
      </c>
      <c r="AZ1" s="2" t="s">
        <v>3349</v>
      </c>
      <c r="BA1" s="2" t="s">
        <v>3341</v>
      </c>
    </row>
    <row r="2" spans="1:53" ht="13.2" hidden="1" customHeight="1" x14ac:dyDescent="0.3">
      <c r="A2" s="13">
        <v>1</v>
      </c>
      <c r="B2" s="69" t="s">
        <v>175</v>
      </c>
      <c r="C2" s="79" t="s">
        <v>70</v>
      </c>
      <c r="D2" s="69" t="s">
        <v>176</v>
      </c>
      <c r="E2" s="69" t="s">
        <v>46</v>
      </c>
      <c r="F2" s="80" t="s">
        <v>3113</v>
      </c>
      <c r="G2" s="79" t="s">
        <v>177</v>
      </c>
      <c r="H2" s="70" t="s">
        <v>47</v>
      </c>
      <c r="I2" s="69" t="s">
        <v>178</v>
      </c>
      <c r="J2" s="69" t="s">
        <v>179</v>
      </c>
      <c r="K2" s="69" t="s">
        <v>180</v>
      </c>
      <c r="L2" s="69" t="s">
        <v>48</v>
      </c>
      <c r="M2" s="69" t="s">
        <v>181</v>
      </c>
      <c r="N2" s="69" t="s">
        <v>49</v>
      </c>
      <c r="O2" s="84">
        <v>45587</v>
      </c>
      <c r="P2" s="69" t="s">
        <v>182</v>
      </c>
      <c r="Q2" s="69" t="s">
        <v>183</v>
      </c>
      <c r="R2" s="79">
        <v>4</v>
      </c>
      <c r="S2" s="81">
        <v>2200</v>
      </c>
      <c r="T2" s="69" t="s">
        <v>184</v>
      </c>
      <c r="U2" s="81">
        <v>1.28</v>
      </c>
      <c r="V2" s="69" t="s">
        <v>185</v>
      </c>
      <c r="W2" s="79" t="s">
        <v>50</v>
      </c>
      <c r="X2" s="69" t="s">
        <v>186</v>
      </c>
      <c r="Y2" s="69" t="s">
        <v>187</v>
      </c>
      <c r="Z2" s="69" t="s">
        <v>188</v>
      </c>
      <c r="AA2" s="69" t="s">
        <v>189</v>
      </c>
      <c r="AB2" s="79" t="s">
        <v>71</v>
      </c>
      <c r="AC2" s="81">
        <v>5542.27</v>
      </c>
      <c r="AD2" s="69" t="s">
        <v>51</v>
      </c>
      <c r="AE2" s="69" t="s">
        <v>190</v>
      </c>
      <c r="AF2" s="69" t="s">
        <v>191</v>
      </c>
      <c r="AG2" s="79">
        <v>-674</v>
      </c>
      <c r="AH2" s="84">
        <v>45587</v>
      </c>
      <c r="AI2" s="69" t="s">
        <v>3177</v>
      </c>
      <c r="AJ2" s="69" t="s">
        <v>72</v>
      </c>
      <c r="AK2" s="84">
        <v>45588</v>
      </c>
      <c r="AL2" s="82">
        <v>3.64</v>
      </c>
      <c r="AM2" s="81">
        <v>20173.862800000003</v>
      </c>
      <c r="AN2" s="81">
        <v>0</v>
      </c>
      <c r="AO2" s="81">
        <v>0</v>
      </c>
      <c r="AP2" s="81">
        <v>20173.862800000003</v>
      </c>
      <c r="AQ2" s="81">
        <v>1008.6931400000002</v>
      </c>
      <c r="AR2" s="81"/>
      <c r="AS2" s="81">
        <v>2409</v>
      </c>
      <c r="AT2" s="79" t="s">
        <v>2658</v>
      </c>
      <c r="AU2" s="20" t="s">
        <v>2659</v>
      </c>
      <c r="AV2" s="22">
        <v>45587</v>
      </c>
      <c r="AW2" s="20"/>
      <c r="AX2" s="448"/>
      <c r="AY2" s="29">
        <f>YEAR(Table6[[#This Row],[ETA]])</f>
        <v>2024</v>
      </c>
      <c r="AZ2" s="32" t="str">
        <f>TEXT(Table6[[#This Row],[ETA]],"MMMM")</f>
        <v>October</v>
      </c>
      <c r="BA2" s="12" t="s">
        <v>3338</v>
      </c>
    </row>
    <row r="3" spans="1:53" hidden="1" x14ac:dyDescent="0.3">
      <c r="A3" s="13">
        <v>2</v>
      </c>
      <c r="B3" s="69" t="s">
        <v>192</v>
      </c>
      <c r="C3" s="79" t="s">
        <v>70</v>
      </c>
      <c r="D3" s="69" t="s">
        <v>193</v>
      </c>
      <c r="E3" s="69" t="s">
        <v>46</v>
      </c>
      <c r="F3" s="80" t="s">
        <v>194</v>
      </c>
      <c r="G3" s="79" t="s">
        <v>177</v>
      </c>
      <c r="H3" s="70" t="s">
        <v>47</v>
      </c>
      <c r="I3" s="69" t="s">
        <v>195</v>
      </c>
      <c r="J3" s="69" t="s">
        <v>196</v>
      </c>
      <c r="K3" s="69" t="s">
        <v>197</v>
      </c>
      <c r="L3" s="69" t="s">
        <v>48</v>
      </c>
      <c r="M3" s="69" t="s">
        <v>198</v>
      </c>
      <c r="N3" s="69" t="s">
        <v>49</v>
      </c>
      <c r="O3" s="84">
        <v>45587</v>
      </c>
      <c r="P3" s="69" t="s">
        <v>199</v>
      </c>
      <c r="Q3" s="69" t="s">
        <v>200</v>
      </c>
      <c r="R3" s="79">
        <v>10</v>
      </c>
      <c r="S3" s="81">
        <v>11786</v>
      </c>
      <c r="T3" s="69" t="s">
        <v>184</v>
      </c>
      <c r="U3" s="81">
        <v>9.1999999999999993</v>
      </c>
      <c r="V3" s="69" t="s">
        <v>201</v>
      </c>
      <c r="W3" s="79" t="s">
        <v>50</v>
      </c>
      <c r="X3" s="69" t="s">
        <v>202</v>
      </c>
      <c r="Y3" s="69" t="s">
        <v>187</v>
      </c>
      <c r="Z3" s="69" t="s">
        <v>72</v>
      </c>
      <c r="AA3" s="69" t="s">
        <v>203</v>
      </c>
      <c r="AB3" s="79" t="s">
        <v>71</v>
      </c>
      <c r="AC3" s="81">
        <v>30527.74</v>
      </c>
      <c r="AD3" s="69" t="s">
        <v>51</v>
      </c>
      <c r="AE3" s="69" t="s">
        <v>190</v>
      </c>
      <c r="AF3" s="69" t="s">
        <v>191</v>
      </c>
      <c r="AG3" s="79">
        <v>-674</v>
      </c>
      <c r="AH3" s="84">
        <v>45587</v>
      </c>
      <c r="AI3" s="69" t="s">
        <v>3177</v>
      </c>
      <c r="AJ3" s="69" t="s">
        <v>72</v>
      </c>
      <c r="AK3" s="84">
        <v>45589</v>
      </c>
      <c r="AL3" s="82">
        <v>3.64</v>
      </c>
      <c r="AM3" s="81">
        <v>111120.97360000001</v>
      </c>
      <c r="AN3" s="81">
        <v>0</v>
      </c>
      <c r="AO3" s="81">
        <v>0</v>
      </c>
      <c r="AP3" s="81">
        <v>111120.97360000001</v>
      </c>
      <c r="AQ3" s="81">
        <v>5556.0486800000008</v>
      </c>
      <c r="AR3" s="81"/>
      <c r="AS3" s="81">
        <v>8456</v>
      </c>
      <c r="AT3" s="79" t="s">
        <v>2658</v>
      </c>
      <c r="AU3" s="85" t="s">
        <v>2660</v>
      </c>
      <c r="AV3" s="22">
        <v>45587</v>
      </c>
      <c r="AW3" s="20"/>
      <c r="AX3" s="81"/>
      <c r="AY3" s="30">
        <f>YEAR(Table6[[#This Row],[ETA]])</f>
        <v>2024</v>
      </c>
      <c r="AZ3" s="32" t="str">
        <f>TEXT(Table6[[#This Row],[ETA]],"MMMM")</f>
        <v>October</v>
      </c>
      <c r="BA3" s="12" t="s">
        <v>392</v>
      </c>
    </row>
    <row r="4" spans="1:53" hidden="1" x14ac:dyDescent="0.3">
      <c r="A4" s="13">
        <v>3</v>
      </c>
      <c r="B4" s="69" t="s">
        <v>204</v>
      </c>
      <c r="C4" s="79" t="s">
        <v>70</v>
      </c>
      <c r="D4" s="69" t="s">
        <v>205</v>
      </c>
      <c r="E4" s="69" t="s">
        <v>46</v>
      </c>
      <c r="F4" s="80">
        <v>17409783</v>
      </c>
      <c r="G4" s="79" t="s">
        <v>177</v>
      </c>
      <c r="H4" s="70" t="s">
        <v>47</v>
      </c>
      <c r="I4" s="69" t="s">
        <v>206</v>
      </c>
      <c r="J4" s="69" t="s">
        <v>207</v>
      </c>
      <c r="K4" s="69" t="s">
        <v>208</v>
      </c>
      <c r="L4" s="69" t="s">
        <v>48</v>
      </c>
      <c r="M4" s="69" t="s">
        <v>209</v>
      </c>
      <c r="N4" s="69" t="s">
        <v>49</v>
      </c>
      <c r="O4" s="84">
        <v>45589</v>
      </c>
      <c r="P4" s="69" t="s">
        <v>210</v>
      </c>
      <c r="Q4" s="69" t="s">
        <v>211</v>
      </c>
      <c r="R4" s="79">
        <v>16</v>
      </c>
      <c r="S4" s="81">
        <v>6498</v>
      </c>
      <c r="T4" s="69" t="s">
        <v>184</v>
      </c>
      <c r="U4" s="81">
        <v>5.0060000000000002</v>
      </c>
      <c r="V4" s="69" t="s">
        <v>212</v>
      </c>
      <c r="W4" s="79" t="s">
        <v>50</v>
      </c>
      <c r="X4" s="69" t="s">
        <v>213</v>
      </c>
      <c r="Y4" s="69" t="s">
        <v>214</v>
      </c>
      <c r="Z4" s="69" t="s">
        <v>72</v>
      </c>
      <c r="AA4" s="69" t="s">
        <v>215</v>
      </c>
      <c r="AB4" s="79" t="s">
        <v>71</v>
      </c>
      <c r="AC4" s="81">
        <v>9157.8340000000007</v>
      </c>
      <c r="AD4" s="69" t="s">
        <v>216</v>
      </c>
      <c r="AE4" s="69" t="s">
        <v>190</v>
      </c>
      <c r="AF4" s="69" t="s">
        <v>191</v>
      </c>
      <c r="AG4" s="79">
        <v>-672</v>
      </c>
      <c r="AH4" s="84">
        <v>45589</v>
      </c>
      <c r="AI4" s="69" t="s">
        <v>3177</v>
      </c>
      <c r="AJ4" s="69" t="s">
        <v>72</v>
      </c>
      <c r="AK4" s="84">
        <v>45608</v>
      </c>
      <c r="AL4" s="82">
        <v>3.64</v>
      </c>
      <c r="AM4" s="81">
        <v>33334.515760000002</v>
      </c>
      <c r="AN4" s="81">
        <v>0</v>
      </c>
      <c r="AO4" s="81">
        <v>0</v>
      </c>
      <c r="AP4" s="81">
        <v>33334.515760000002</v>
      </c>
      <c r="AQ4" s="81">
        <v>1666.7257880000002</v>
      </c>
      <c r="AR4" s="81"/>
      <c r="AS4" s="81">
        <v>3267</v>
      </c>
      <c r="AT4" s="79" t="s">
        <v>2658</v>
      </c>
      <c r="AU4" s="85" t="s">
        <v>2661</v>
      </c>
      <c r="AV4" s="22">
        <v>45607</v>
      </c>
      <c r="AW4" s="20"/>
      <c r="AX4" s="81">
        <v>200</v>
      </c>
      <c r="AY4" s="30">
        <f>YEAR(Table6[[#This Row],[ETA]])</f>
        <v>2024</v>
      </c>
      <c r="AZ4" s="32" t="str">
        <f>TEXT(Table6[[#This Row],[ETA]],"MMMM")</f>
        <v>October</v>
      </c>
      <c r="BA4" s="12" t="s">
        <v>3336</v>
      </c>
    </row>
    <row r="5" spans="1:53" hidden="1" x14ac:dyDescent="0.3">
      <c r="A5" s="13">
        <v>4</v>
      </c>
      <c r="B5" s="69" t="s">
        <v>217</v>
      </c>
      <c r="C5" s="79" t="s">
        <v>90</v>
      </c>
      <c r="D5" s="69" t="s">
        <v>218</v>
      </c>
      <c r="E5" s="69" t="s">
        <v>46</v>
      </c>
      <c r="F5" s="80" t="s">
        <v>219</v>
      </c>
      <c r="G5" s="79" t="s">
        <v>177</v>
      </c>
      <c r="H5" s="70" t="s">
        <v>47</v>
      </c>
      <c r="I5" s="69" t="s">
        <v>52</v>
      </c>
      <c r="J5" s="69" t="s">
        <v>220</v>
      </c>
      <c r="K5" s="69" t="s">
        <v>221</v>
      </c>
      <c r="L5" s="69" t="s">
        <v>48</v>
      </c>
      <c r="M5" s="69" t="s">
        <v>222</v>
      </c>
      <c r="N5" s="69" t="s">
        <v>49</v>
      </c>
      <c r="O5" s="84">
        <v>45628</v>
      </c>
      <c r="P5" s="69" t="s">
        <v>223</v>
      </c>
      <c r="Q5" s="69" t="s">
        <v>224</v>
      </c>
      <c r="R5" s="79">
        <v>16</v>
      </c>
      <c r="S5" s="81">
        <v>34650</v>
      </c>
      <c r="T5" s="69" t="s">
        <v>184</v>
      </c>
      <c r="U5" s="81">
        <v>23.59</v>
      </c>
      <c r="V5" s="69" t="s">
        <v>225</v>
      </c>
      <c r="W5" s="79" t="s">
        <v>50</v>
      </c>
      <c r="X5" s="69" t="s">
        <v>217</v>
      </c>
      <c r="Y5" s="69" t="s">
        <v>78</v>
      </c>
      <c r="Z5" s="69" t="s">
        <v>73</v>
      </c>
      <c r="AA5" s="69" t="s">
        <v>226</v>
      </c>
      <c r="AB5" s="79" t="s">
        <v>53</v>
      </c>
      <c r="AC5" s="81">
        <v>584937.4</v>
      </c>
      <c r="AD5" s="69" t="s">
        <v>51</v>
      </c>
      <c r="AE5" s="69" t="s">
        <v>190</v>
      </c>
      <c r="AF5" s="69" t="s">
        <v>191</v>
      </c>
      <c r="AG5" s="79">
        <v>-633</v>
      </c>
      <c r="AH5" s="84">
        <v>45628</v>
      </c>
      <c r="AI5" s="69" t="s">
        <v>3177</v>
      </c>
      <c r="AJ5" s="69" t="s">
        <v>73</v>
      </c>
      <c r="AK5" s="84">
        <v>45631</v>
      </c>
      <c r="AL5" s="82">
        <v>0.50234999999999996</v>
      </c>
      <c r="AM5" s="81">
        <v>293843.30288999999</v>
      </c>
      <c r="AN5" s="81">
        <v>40338.704999999994</v>
      </c>
      <c r="AO5" s="81">
        <v>3341.8200789000002</v>
      </c>
      <c r="AP5" s="81">
        <v>337523.82796890003</v>
      </c>
      <c r="AQ5" s="81">
        <v>16876.191398445004</v>
      </c>
      <c r="AR5" s="81"/>
      <c r="AS5" s="81">
        <v>22276</v>
      </c>
      <c r="AT5" s="79" t="s">
        <v>2658</v>
      </c>
      <c r="AU5" s="85" t="s">
        <v>2662</v>
      </c>
      <c r="AV5" s="22">
        <v>45628</v>
      </c>
      <c r="AW5" s="20"/>
      <c r="AX5" s="81"/>
      <c r="AY5" s="30">
        <f>YEAR(Table6[[#This Row],[ETA]])</f>
        <v>2024</v>
      </c>
      <c r="AZ5" s="32" t="str">
        <f>TEXT(Table6[[#This Row],[ETA]],"MMMM")</f>
        <v>December</v>
      </c>
      <c r="BA5" s="12" t="s">
        <v>63</v>
      </c>
    </row>
    <row r="6" spans="1:53" hidden="1" x14ac:dyDescent="0.3">
      <c r="A6" s="13">
        <v>5</v>
      </c>
      <c r="B6" s="69" t="s">
        <v>227</v>
      </c>
      <c r="C6" s="79" t="s">
        <v>90</v>
      </c>
      <c r="D6" s="69" t="s">
        <v>218</v>
      </c>
      <c r="E6" s="69" t="s">
        <v>46</v>
      </c>
      <c r="F6" s="80" t="s">
        <v>228</v>
      </c>
      <c r="G6" s="79" t="s">
        <v>177</v>
      </c>
      <c r="H6" s="70" t="s">
        <v>47</v>
      </c>
      <c r="I6" s="69" t="s">
        <v>52</v>
      </c>
      <c r="J6" s="69" t="s">
        <v>220</v>
      </c>
      <c r="K6" s="69" t="s">
        <v>221</v>
      </c>
      <c r="L6" s="69" t="s">
        <v>48</v>
      </c>
      <c r="M6" s="69" t="s">
        <v>222</v>
      </c>
      <c r="N6" s="69" t="s">
        <v>49</v>
      </c>
      <c r="O6" s="84">
        <v>45628</v>
      </c>
      <c r="P6" s="69" t="s">
        <v>229</v>
      </c>
      <c r="Q6" s="69" t="s">
        <v>230</v>
      </c>
      <c r="R6" s="79">
        <v>13</v>
      </c>
      <c r="S6" s="81">
        <v>21790</v>
      </c>
      <c r="T6" s="69" t="s">
        <v>184</v>
      </c>
      <c r="U6" s="81">
        <v>14.16</v>
      </c>
      <c r="V6" s="69" t="s">
        <v>225</v>
      </c>
      <c r="W6" s="79" t="s">
        <v>50</v>
      </c>
      <c r="X6" s="69" t="s">
        <v>227</v>
      </c>
      <c r="Y6" s="69" t="s">
        <v>78</v>
      </c>
      <c r="Z6" s="69" t="s">
        <v>73</v>
      </c>
      <c r="AA6" s="69" t="s">
        <v>231</v>
      </c>
      <c r="AB6" s="79" t="s">
        <v>53</v>
      </c>
      <c r="AC6" s="81">
        <v>364122.26</v>
      </c>
      <c r="AD6" s="69" t="s">
        <v>51</v>
      </c>
      <c r="AE6" s="69" t="s">
        <v>190</v>
      </c>
      <c r="AF6" s="69" t="s">
        <v>191</v>
      </c>
      <c r="AG6" s="79">
        <v>-633</v>
      </c>
      <c r="AH6" s="84">
        <v>45628</v>
      </c>
      <c r="AI6" s="69" t="s">
        <v>3177</v>
      </c>
      <c r="AJ6" s="69" t="s">
        <v>73</v>
      </c>
      <c r="AK6" s="84">
        <v>45630</v>
      </c>
      <c r="AL6" s="82">
        <v>0.50234999999999996</v>
      </c>
      <c r="AM6" s="81">
        <v>182916.81731099999</v>
      </c>
      <c r="AN6" s="81">
        <v>20169.352499999997</v>
      </c>
      <c r="AO6" s="81">
        <v>2030.8616981100001</v>
      </c>
      <c r="AP6" s="81">
        <v>205117.03150911001</v>
      </c>
      <c r="AQ6" s="81">
        <v>10255.851575455501</v>
      </c>
      <c r="AR6" s="81"/>
      <c r="AS6" s="81">
        <v>13156</v>
      </c>
      <c r="AT6" s="79" t="s">
        <v>2658</v>
      </c>
      <c r="AU6" s="85" t="s">
        <v>2663</v>
      </c>
      <c r="AV6" s="22">
        <v>45628</v>
      </c>
      <c r="AW6" s="20"/>
      <c r="AX6" s="81"/>
      <c r="AY6" s="30">
        <f>YEAR(Table6[[#This Row],[ETA]])</f>
        <v>2024</v>
      </c>
      <c r="AZ6" s="32" t="str">
        <f>TEXT(Table6[[#This Row],[ETA]],"MMMM")</f>
        <v>December</v>
      </c>
      <c r="BA6" s="12" t="s">
        <v>63</v>
      </c>
    </row>
    <row r="7" spans="1:53" x14ac:dyDescent="0.3">
      <c r="A7" s="13">
        <v>6</v>
      </c>
      <c r="B7" s="69" t="s">
        <v>232</v>
      </c>
      <c r="C7" s="79" t="s">
        <v>70</v>
      </c>
      <c r="D7" s="69" t="s">
        <v>233</v>
      </c>
      <c r="E7" s="69" t="s">
        <v>74</v>
      </c>
      <c r="F7" s="80" t="s">
        <v>234</v>
      </c>
      <c r="G7" s="79" t="s">
        <v>177</v>
      </c>
      <c r="H7" s="70" t="s">
        <v>47</v>
      </c>
      <c r="I7" s="69" t="s">
        <v>235</v>
      </c>
      <c r="J7" s="69" t="s">
        <v>236</v>
      </c>
      <c r="K7" s="69" t="s">
        <v>237</v>
      </c>
      <c r="L7" s="69" t="s">
        <v>48</v>
      </c>
      <c r="M7" s="69" t="s">
        <v>238</v>
      </c>
      <c r="N7" s="69" t="s">
        <v>49</v>
      </c>
      <c r="O7" s="84">
        <v>45690</v>
      </c>
      <c r="P7" s="69" t="s">
        <v>199</v>
      </c>
      <c r="Q7" s="69" t="s">
        <v>239</v>
      </c>
      <c r="R7" s="79">
        <v>34</v>
      </c>
      <c r="S7" s="81">
        <v>13774</v>
      </c>
      <c r="T7" s="69" t="s">
        <v>184</v>
      </c>
      <c r="U7" s="81">
        <v>21.56</v>
      </c>
      <c r="V7" s="69" t="s">
        <v>240</v>
      </c>
      <c r="W7" s="79" t="s">
        <v>50</v>
      </c>
      <c r="X7" s="69" t="s">
        <v>241</v>
      </c>
      <c r="Y7" s="69" t="s">
        <v>242</v>
      </c>
      <c r="Z7" s="69" t="s">
        <v>73</v>
      </c>
      <c r="AA7" s="69" t="s">
        <v>243</v>
      </c>
      <c r="AB7" s="79" t="s">
        <v>71</v>
      </c>
      <c r="AC7" s="81">
        <v>407416.69</v>
      </c>
      <c r="AD7" s="69" t="s">
        <v>51</v>
      </c>
      <c r="AE7" s="69" t="s">
        <v>244</v>
      </c>
      <c r="AF7" s="69" t="s">
        <v>245</v>
      </c>
      <c r="AG7" s="79">
        <v>-571</v>
      </c>
      <c r="AH7" s="84">
        <v>45690</v>
      </c>
      <c r="AI7" s="69" t="s">
        <v>3177</v>
      </c>
      <c r="AJ7" s="69" t="s">
        <v>73</v>
      </c>
      <c r="AK7" s="84">
        <v>45693</v>
      </c>
      <c r="AL7" s="82">
        <v>3.64</v>
      </c>
      <c r="AM7" s="81">
        <v>1482996.7516000001</v>
      </c>
      <c r="AN7" s="81">
        <v>0</v>
      </c>
      <c r="AO7" s="81">
        <v>0</v>
      </c>
      <c r="AP7" s="81">
        <v>1482996.7516000001</v>
      </c>
      <c r="AQ7" s="81">
        <v>74149.837580000007</v>
      </c>
      <c r="AR7" s="81"/>
      <c r="AS7" s="81">
        <v>83448</v>
      </c>
      <c r="AT7" s="79" t="s">
        <v>2658</v>
      </c>
      <c r="AU7" s="85" t="s">
        <v>2664</v>
      </c>
      <c r="AV7" s="22">
        <v>45692</v>
      </c>
      <c r="AW7" s="20"/>
      <c r="AX7" s="81"/>
      <c r="AY7" s="30">
        <f>YEAR(Table6[[#This Row],[ETA]])</f>
        <v>2025</v>
      </c>
      <c r="AZ7" s="32" t="str">
        <f>TEXT(Table6[[#This Row],[ETA]],"MMMM")</f>
        <v>February</v>
      </c>
      <c r="BA7" s="12" t="s">
        <v>63</v>
      </c>
    </row>
    <row r="8" spans="1:53" hidden="1" x14ac:dyDescent="0.3">
      <c r="A8" s="13">
        <v>7</v>
      </c>
      <c r="B8" s="69" t="s">
        <v>246</v>
      </c>
      <c r="C8" s="79" t="s">
        <v>247</v>
      </c>
      <c r="D8" s="69" t="s">
        <v>248</v>
      </c>
      <c r="E8" s="69" t="s">
        <v>46</v>
      </c>
      <c r="F8" s="80" t="s">
        <v>249</v>
      </c>
      <c r="G8" s="79" t="s">
        <v>177</v>
      </c>
      <c r="H8" s="70" t="s">
        <v>47</v>
      </c>
      <c r="I8" s="69" t="s">
        <v>250</v>
      </c>
      <c r="J8" s="69" t="s">
        <v>251</v>
      </c>
      <c r="K8" s="69" t="s">
        <v>252</v>
      </c>
      <c r="L8" s="69" t="s">
        <v>48</v>
      </c>
      <c r="M8" s="69" t="s">
        <v>75</v>
      </c>
      <c r="N8" s="69" t="s">
        <v>49</v>
      </c>
      <c r="O8" s="84">
        <v>45701</v>
      </c>
      <c r="P8" s="69" t="s">
        <v>253</v>
      </c>
      <c r="Q8" s="69" t="s">
        <v>254</v>
      </c>
      <c r="R8" s="79">
        <v>10</v>
      </c>
      <c r="S8" s="81">
        <v>17426</v>
      </c>
      <c r="T8" s="69" t="s">
        <v>76</v>
      </c>
      <c r="U8" s="81">
        <v>11.247</v>
      </c>
      <c r="V8" s="69" t="s">
        <v>255</v>
      </c>
      <c r="W8" s="79" t="s">
        <v>50</v>
      </c>
      <c r="X8" s="69" t="s">
        <v>256</v>
      </c>
      <c r="Y8" s="69" t="s">
        <v>75</v>
      </c>
      <c r="Z8" s="69" t="s">
        <v>91</v>
      </c>
      <c r="AA8" s="69" t="s">
        <v>257</v>
      </c>
      <c r="AB8" s="79" t="s">
        <v>71</v>
      </c>
      <c r="AC8" s="81">
        <v>46402.55</v>
      </c>
      <c r="AD8" s="69" t="s">
        <v>51</v>
      </c>
      <c r="AE8" s="69" t="s">
        <v>190</v>
      </c>
      <c r="AF8" s="69" t="s">
        <v>258</v>
      </c>
      <c r="AG8" s="79">
        <v>-560</v>
      </c>
      <c r="AH8" s="84">
        <v>45701</v>
      </c>
      <c r="AI8" s="69" t="s">
        <v>3177</v>
      </c>
      <c r="AJ8" s="69" t="s">
        <v>73</v>
      </c>
      <c r="AK8" s="84">
        <v>45703</v>
      </c>
      <c r="AL8" s="82">
        <v>3.64</v>
      </c>
      <c r="AM8" s="81">
        <v>168905.28200000001</v>
      </c>
      <c r="AN8" s="81">
        <v>0</v>
      </c>
      <c r="AO8" s="81">
        <v>1689.0528200000001</v>
      </c>
      <c r="AP8" s="81">
        <v>170594.33482000002</v>
      </c>
      <c r="AQ8" s="81">
        <v>8529.716741000002</v>
      </c>
      <c r="AR8" s="81"/>
      <c r="AS8" s="81">
        <v>11430</v>
      </c>
      <c r="AT8" s="79" t="s">
        <v>2658</v>
      </c>
      <c r="AU8" s="85" t="s">
        <v>2665</v>
      </c>
      <c r="AV8" s="22">
        <v>45701</v>
      </c>
      <c r="AW8" s="20"/>
      <c r="AX8" s="81"/>
      <c r="AY8" s="30">
        <f>YEAR(Table6[[#This Row],[ETA]])</f>
        <v>2025</v>
      </c>
      <c r="AZ8" s="32" t="str">
        <f>TEXT(Table6[[#This Row],[ETA]],"MMMM")</f>
        <v>February</v>
      </c>
      <c r="BA8" s="12" t="s">
        <v>3340</v>
      </c>
    </row>
    <row r="9" spans="1:53" hidden="1" x14ac:dyDescent="0.3">
      <c r="A9" s="13">
        <v>8</v>
      </c>
      <c r="B9" s="69" t="s">
        <v>259</v>
      </c>
      <c r="C9" s="79" t="s">
        <v>90</v>
      </c>
      <c r="D9" s="69" t="s">
        <v>92</v>
      </c>
      <c r="E9" s="69" t="s">
        <v>46</v>
      </c>
      <c r="F9" s="80" t="s">
        <v>260</v>
      </c>
      <c r="G9" s="79" t="s">
        <v>177</v>
      </c>
      <c r="H9" s="70" t="s">
        <v>47</v>
      </c>
      <c r="I9" s="69" t="s">
        <v>52</v>
      </c>
      <c r="J9" s="69" t="s">
        <v>261</v>
      </c>
      <c r="K9" s="69" t="s">
        <v>262</v>
      </c>
      <c r="L9" s="69" t="s">
        <v>48</v>
      </c>
      <c r="M9" s="69" t="s">
        <v>263</v>
      </c>
      <c r="N9" s="69" t="s">
        <v>49</v>
      </c>
      <c r="O9" s="84">
        <v>45692</v>
      </c>
      <c r="P9" s="69" t="s">
        <v>264</v>
      </c>
      <c r="Q9" s="69" t="s">
        <v>265</v>
      </c>
      <c r="R9" s="79">
        <v>10</v>
      </c>
      <c r="S9" s="81">
        <v>27896</v>
      </c>
      <c r="T9" s="69" t="s">
        <v>184</v>
      </c>
      <c r="U9" s="81">
        <v>13.62</v>
      </c>
      <c r="V9" s="69" t="s">
        <v>266</v>
      </c>
      <c r="W9" s="79" t="s">
        <v>50</v>
      </c>
      <c r="X9" s="69" t="s">
        <v>259</v>
      </c>
      <c r="Y9" s="69" t="s">
        <v>75</v>
      </c>
      <c r="Z9" s="69" t="s">
        <v>73</v>
      </c>
      <c r="AA9" s="69" t="s">
        <v>267</v>
      </c>
      <c r="AB9" s="79" t="s">
        <v>53</v>
      </c>
      <c r="AC9" s="81">
        <v>174294.94</v>
      </c>
      <c r="AD9" s="69" t="s">
        <v>51</v>
      </c>
      <c r="AE9" s="69" t="s">
        <v>190</v>
      </c>
      <c r="AF9" s="69" t="s">
        <v>268</v>
      </c>
      <c r="AG9" s="79">
        <v>-569</v>
      </c>
      <c r="AH9" s="84">
        <v>45692</v>
      </c>
      <c r="AI9" s="69" t="s">
        <v>3177</v>
      </c>
      <c r="AJ9" s="69" t="s">
        <v>73</v>
      </c>
      <c r="AK9" s="84">
        <v>45697</v>
      </c>
      <c r="AL9" s="82">
        <v>0.50053999999999998</v>
      </c>
      <c r="AM9" s="81">
        <v>87241.589267599993</v>
      </c>
      <c r="AN9" s="81">
        <v>24526.46</v>
      </c>
      <c r="AO9" s="81">
        <v>1117.6804926760001</v>
      </c>
      <c r="AP9" s="81">
        <v>112885.72976027599</v>
      </c>
      <c r="AQ9" s="81">
        <v>5644.2864880138004</v>
      </c>
      <c r="AR9" s="81"/>
      <c r="AS9" s="81">
        <v>7044</v>
      </c>
      <c r="AT9" s="79" t="s">
        <v>2658</v>
      </c>
      <c r="AU9" s="85" t="s">
        <v>2666</v>
      </c>
      <c r="AV9" s="22">
        <v>45694</v>
      </c>
      <c r="AW9" s="20"/>
      <c r="AX9" s="81"/>
      <c r="AY9" s="30">
        <f>YEAR(Table6[[#This Row],[ETA]])</f>
        <v>2025</v>
      </c>
      <c r="AZ9" s="32" t="str">
        <f>TEXT(Table6[[#This Row],[ETA]],"MMMM")</f>
        <v>February</v>
      </c>
      <c r="BA9" s="12" t="s">
        <v>63</v>
      </c>
    </row>
    <row r="10" spans="1:53" hidden="1" x14ac:dyDescent="0.3">
      <c r="A10" s="13">
        <v>9</v>
      </c>
      <c r="B10" s="69" t="s">
        <v>269</v>
      </c>
      <c r="C10" s="79" t="s">
        <v>70</v>
      </c>
      <c r="D10" s="69" t="s">
        <v>93</v>
      </c>
      <c r="E10" s="69" t="s">
        <v>74</v>
      </c>
      <c r="F10" s="80" t="s">
        <v>270</v>
      </c>
      <c r="G10" s="79" t="s">
        <v>177</v>
      </c>
      <c r="H10" s="70" t="s">
        <v>47</v>
      </c>
      <c r="I10" s="69" t="s">
        <v>52</v>
      </c>
      <c r="J10" s="69" t="s">
        <v>220</v>
      </c>
      <c r="K10" s="69" t="s">
        <v>271</v>
      </c>
      <c r="L10" s="69" t="s">
        <v>48</v>
      </c>
      <c r="M10" s="69" t="s">
        <v>272</v>
      </c>
      <c r="N10" s="69" t="s">
        <v>49</v>
      </c>
      <c r="O10" s="84">
        <v>45700</v>
      </c>
      <c r="P10" s="69" t="s">
        <v>273</v>
      </c>
      <c r="Q10" s="69" t="s">
        <v>274</v>
      </c>
      <c r="R10" s="79">
        <v>33</v>
      </c>
      <c r="S10" s="81">
        <v>20199</v>
      </c>
      <c r="T10" s="69" t="s">
        <v>76</v>
      </c>
      <c r="U10" s="81">
        <v>13.702</v>
      </c>
      <c r="V10" s="69" t="s">
        <v>255</v>
      </c>
      <c r="W10" s="79" t="s">
        <v>50</v>
      </c>
      <c r="X10" s="69" t="s">
        <v>275</v>
      </c>
      <c r="Y10" s="69" t="s">
        <v>75</v>
      </c>
      <c r="Z10" s="69" t="s">
        <v>73</v>
      </c>
      <c r="AA10" s="69" t="s">
        <v>276</v>
      </c>
      <c r="AB10" s="79" t="s">
        <v>71</v>
      </c>
      <c r="AC10" s="81">
        <v>51544.42</v>
      </c>
      <c r="AD10" s="69" t="s">
        <v>51</v>
      </c>
      <c r="AE10" s="69" t="s">
        <v>244</v>
      </c>
      <c r="AF10" s="69" t="s">
        <v>245</v>
      </c>
      <c r="AG10" s="79">
        <v>-561</v>
      </c>
      <c r="AH10" s="84">
        <v>45700</v>
      </c>
      <c r="AI10" s="69" t="s">
        <v>3177</v>
      </c>
      <c r="AJ10" s="69" t="s">
        <v>73</v>
      </c>
      <c r="AK10" s="84">
        <v>45703</v>
      </c>
      <c r="AL10" s="82">
        <v>3.64</v>
      </c>
      <c r="AM10" s="81">
        <v>187621.6888</v>
      </c>
      <c r="AN10" s="81">
        <v>0</v>
      </c>
      <c r="AO10" s="81">
        <v>0</v>
      </c>
      <c r="AP10" s="81">
        <v>187621.6888</v>
      </c>
      <c r="AQ10" s="81">
        <v>9381.0844400000005</v>
      </c>
      <c r="AR10" s="81"/>
      <c r="AS10" s="81">
        <v>12281</v>
      </c>
      <c r="AT10" s="79" t="s">
        <v>2658</v>
      </c>
      <c r="AU10" s="85" t="s">
        <v>2667</v>
      </c>
      <c r="AV10" s="22">
        <v>45700</v>
      </c>
      <c r="AW10" s="20"/>
      <c r="AX10" s="81"/>
      <c r="AY10" s="30">
        <f>YEAR(Table6[[#This Row],[ETA]])</f>
        <v>2025</v>
      </c>
      <c r="AZ10" s="32" t="str">
        <f>TEXT(Table6[[#This Row],[ETA]],"MMMM")</f>
        <v>February</v>
      </c>
      <c r="BA10" s="12" t="s">
        <v>63</v>
      </c>
    </row>
    <row r="11" spans="1:53" hidden="1" x14ac:dyDescent="0.3">
      <c r="A11" s="13">
        <v>10</v>
      </c>
      <c r="B11" s="69" t="s">
        <v>277</v>
      </c>
      <c r="C11" s="79" t="s">
        <v>90</v>
      </c>
      <c r="D11" s="69" t="s">
        <v>93</v>
      </c>
      <c r="E11" s="69" t="s">
        <v>46</v>
      </c>
      <c r="F11" s="80" t="s">
        <v>278</v>
      </c>
      <c r="G11" s="79" t="s">
        <v>177</v>
      </c>
      <c r="H11" s="70" t="s">
        <v>47</v>
      </c>
      <c r="I11" s="69" t="s">
        <v>52</v>
      </c>
      <c r="J11" s="69" t="s">
        <v>279</v>
      </c>
      <c r="K11" s="69" t="s">
        <v>280</v>
      </c>
      <c r="L11" s="69" t="s">
        <v>48</v>
      </c>
      <c r="M11" s="69" t="s">
        <v>281</v>
      </c>
      <c r="N11" s="69" t="s">
        <v>49</v>
      </c>
      <c r="O11" s="84">
        <v>45715</v>
      </c>
      <c r="P11" s="69" t="s">
        <v>282</v>
      </c>
      <c r="Q11" s="69" t="s">
        <v>283</v>
      </c>
      <c r="R11" s="79">
        <v>69</v>
      </c>
      <c r="S11" s="81">
        <v>4475</v>
      </c>
      <c r="T11" s="69" t="s">
        <v>184</v>
      </c>
      <c r="U11" s="81">
        <v>37</v>
      </c>
      <c r="V11" s="69" t="s">
        <v>284</v>
      </c>
      <c r="W11" s="79" t="s">
        <v>50</v>
      </c>
      <c r="X11" s="69" t="s">
        <v>277</v>
      </c>
      <c r="Y11" s="69" t="s">
        <v>75</v>
      </c>
      <c r="Z11" s="69" t="s">
        <v>72</v>
      </c>
      <c r="AA11" s="69" t="s">
        <v>285</v>
      </c>
      <c r="AB11" s="79" t="s">
        <v>53</v>
      </c>
      <c r="AC11" s="81">
        <v>237560.8</v>
      </c>
      <c r="AD11" s="69" t="s">
        <v>51</v>
      </c>
      <c r="AE11" s="69" t="s">
        <v>190</v>
      </c>
      <c r="AF11" s="69" t="s">
        <v>286</v>
      </c>
      <c r="AG11" s="79">
        <v>-546</v>
      </c>
      <c r="AH11" s="84">
        <v>45715</v>
      </c>
      <c r="AI11" s="69" t="s">
        <v>3177</v>
      </c>
      <c r="AJ11" s="69" t="s">
        <v>72</v>
      </c>
      <c r="AK11" s="84">
        <v>45718</v>
      </c>
      <c r="AL11" s="82">
        <v>0.50153000000000003</v>
      </c>
      <c r="AM11" s="81">
        <v>119143.868024</v>
      </c>
      <c r="AN11" s="81">
        <v>9278.3050000000003</v>
      </c>
      <c r="AO11" s="81">
        <v>1284.2217302399999</v>
      </c>
      <c r="AP11" s="81">
        <v>129706.39475423998</v>
      </c>
      <c r="AQ11" s="81">
        <v>6485.3197377119996</v>
      </c>
      <c r="AR11" s="81"/>
      <c r="AS11" s="81">
        <v>6717</v>
      </c>
      <c r="AT11" s="79" t="s">
        <v>2658</v>
      </c>
      <c r="AU11" s="85" t="s">
        <v>2668</v>
      </c>
      <c r="AV11" s="22">
        <v>45715</v>
      </c>
      <c r="AW11" s="20">
        <v>53368.38</v>
      </c>
      <c r="AX11" s="81">
        <v>-2668.4189999999999</v>
      </c>
      <c r="AY11" s="30">
        <f>YEAR(Table6[[#This Row],[ETA]])</f>
        <v>2025</v>
      </c>
      <c r="AZ11" s="32" t="str">
        <f>TEXT(Table6[[#This Row],[ETA]],"MMMM")</f>
        <v>February</v>
      </c>
      <c r="BA11" s="12" t="s">
        <v>63</v>
      </c>
    </row>
    <row r="12" spans="1:53" hidden="1" x14ac:dyDescent="0.3">
      <c r="A12" s="13">
        <v>11</v>
      </c>
      <c r="B12" s="69" t="s">
        <v>287</v>
      </c>
      <c r="C12" s="79" t="s">
        <v>90</v>
      </c>
      <c r="D12" s="69" t="s">
        <v>93</v>
      </c>
      <c r="E12" s="69" t="s">
        <v>46</v>
      </c>
      <c r="F12" s="80" t="s">
        <v>288</v>
      </c>
      <c r="G12" s="79" t="s">
        <v>289</v>
      </c>
      <c r="H12" s="70" t="s">
        <v>47</v>
      </c>
      <c r="I12" s="69" t="s">
        <v>52</v>
      </c>
      <c r="J12" s="69" t="s">
        <v>279</v>
      </c>
      <c r="K12" s="69" t="s">
        <v>280</v>
      </c>
      <c r="L12" s="69" t="s">
        <v>48</v>
      </c>
      <c r="M12" s="69" t="s">
        <v>281</v>
      </c>
      <c r="N12" s="69" t="s">
        <v>49</v>
      </c>
      <c r="O12" s="84">
        <v>45715</v>
      </c>
      <c r="P12" s="69" t="s">
        <v>290</v>
      </c>
      <c r="Q12" s="69" t="s">
        <v>291</v>
      </c>
      <c r="R12" s="79">
        <v>84</v>
      </c>
      <c r="S12" s="81">
        <v>25815</v>
      </c>
      <c r="T12" s="69" t="s">
        <v>184</v>
      </c>
      <c r="U12" s="81">
        <v>111</v>
      </c>
      <c r="V12" s="69" t="s">
        <v>284</v>
      </c>
      <c r="W12" s="79" t="s">
        <v>79</v>
      </c>
      <c r="X12" s="69" t="s">
        <v>287</v>
      </c>
      <c r="Y12" s="69" t="s">
        <v>75</v>
      </c>
      <c r="Z12" s="69" t="s">
        <v>292</v>
      </c>
      <c r="AA12" s="69" t="s">
        <v>293</v>
      </c>
      <c r="AB12" s="79" t="s">
        <v>53</v>
      </c>
      <c r="AC12" s="81">
        <v>480577.01</v>
      </c>
      <c r="AD12" s="69" t="s">
        <v>51</v>
      </c>
      <c r="AE12" s="69" t="s">
        <v>190</v>
      </c>
      <c r="AF12" s="69" t="s">
        <v>286</v>
      </c>
      <c r="AG12" s="79">
        <v>-546</v>
      </c>
      <c r="AH12" s="84">
        <v>45715</v>
      </c>
      <c r="AI12" s="69" t="s">
        <v>3177</v>
      </c>
      <c r="AJ12" s="69" t="s">
        <v>72</v>
      </c>
      <c r="AK12" s="84">
        <v>45718</v>
      </c>
      <c r="AL12" s="82">
        <v>0.50153000000000003</v>
      </c>
      <c r="AM12" s="81">
        <v>241023.78782530001</v>
      </c>
      <c r="AN12" s="81">
        <v>27834.915000000001</v>
      </c>
      <c r="AO12" s="81">
        <v>2688.587028253</v>
      </c>
      <c r="AP12" s="81">
        <v>268972.27985355299</v>
      </c>
      <c r="AQ12" s="81">
        <v>13448.61399267765</v>
      </c>
      <c r="AR12" s="81"/>
      <c r="AS12" s="81">
        <v>13449</v>
      </c>
      <c r="AT12" s="79" t="s">
        <v>2658</v>
      </c>
      <c r="AU12" s="85" t="s">
        <v>2669</v>
      </c>
      <c r="AV12" s="22">
        <v>45715</v>
      </c>
      <c r="AW12" s="20"/>
      <c r="AX12" s="81">
        <v>-2900</v>
      </c>
      <c r="AY12" s="30">
        <f>YEAR(Table6[[#This Row],[ETA]])</f>
        <v>2025</v>
      </c>
      <c r="AZ12" s="32" t="str">
        <f>TEXT(Table6[[#This Row],[ETA]],"MMMM")</f>
        <v>February</v>
      </c>
      <c r="BA12" s="12" t="s">
        <v>63</v>
      </c>
    </row>
    <row r="13" spans="1:53" x14ac:dyDescent="0.3">
      <c r="A13" s="13">
        <v>12</v>
      </c>
      <c r="B13" s="69" t="s">
        <v>294</v>
      </c>
      <c r="C13" s="79" t="s">
        <v>70</v>
      </c>
      <c r="D13" s="69" t="s">
        <v>233</v>
      </c>
      <c r="E13" s="69" t="s">
        <v>74</v>
      </c>
      <c r="F13" s="80" t="s">
        <v>75</v>
      </c>
      <c r="G13" s="79" t="s">
        <v>177</v>
      </c>
      <c r="H13" s="70" t="s">
        <v>47</v>
      </c>
      <c r="I13" s="69" t="s">
        <v>295</v>
      </c>
      <c r="J13" s="69" t="s">
        <v>75</v>
      </c>
      <c r="K13" s="69" t="s">
        <v>75</v>
      </c>
      <c r="L13" s="69" t="s">
        <v>75</v>
      </c>
      <c r="M13" s="69" t="s">
        <v>75</v>
      </c>
      <c r="N13" s="69" t="s">
        <v>49</v>
      </c>
      <c r="O13" s="84">
        <v>45670</v>
      </c>
      <c r="P13" s="69" t="s">
        <v>75</v>
      </c>
      <c r="Q13" s="69" t="s">
        <v>75</v>
      </c>
      <c r="R13" s="79">
        <v>0</v>
      </c>
      <c r="S13" s="81">
        <v>24321</v>
      </c>
      <c r="T13" s="69" t="s">
        <v>184</v>
      </c>
      <c r="U13" s="81">
        <v>12.49</v>
      </c>
      <c r="V13" s="69" t="s">
        <v>295</v>
      </c>
      <c r="W13" s="79" t="s">
        <v>75</v>
      </c>
      <c r="X13" s="69" t="s">
        <v>296</v>
      </c>
      <c r="Y13" s="69" t="s">
        <v>75</v>
      </c>
      <c r="Z13" s="69" t="s">
        <v>73</v>
      </c>
      <c r="AA13" s="69" t="s">
        <v>297</v>
      </c>
      <c r="AB13" s="79" t="s">
        <v>53</v>
      </c>
      <c r="AC13" s="81">
        <v>0</v>
      </c>
      <c r="AD13" s="69" t="s">
        <v>51</v>
      </c>
      <c r="AE13" s="69" t="s">
        <v>298</v>
      </c>
      <c r="AF13" s="69" t="s">
        <v>298</v>
      </c>
      <c r="AG13" s="79">
        <v>-591</v>
      </c>
      <c r="AH13" s="84">
        <v>45670</v>
      </c>
      <c r="AI13" s="69" t="s">
        <v>3178</v>
      </c>
      <c r="AJ13" s="69" t="s">
        <v>75</v>
      </c>
      <c r="AK13" s="84">
        <v>45670</v>
      </c>
      <c r="AL13" s="82">
        <v>0</v>
      </c>
      <c r="AM13" s="81">
        <v>0</v>
      </c>
      <c r="AN13" s="81">
        <v>0</v>
      </c>
      <c r="AO13" s="81">
        <v>0</v>
      </c>
      <c r="AP13" s="81">
        <v>0</v>
      </c>
      <c r="AQ13" s="81">
        <v>0</v>
      </c>
      <c r="AR13" s="81">
        <v>0</v>
      </c>
      <c r="AS13" s="81">
        <v>0</v>
      </c>
      <c r="AT13" s="79" t="s">
        <v>75</v>
      </c>
      <c r="AU13" s="85" t="s">
        <v>75</v>
      </c>
      <c r="AV13" s="22">
        <v>45670</v>
      </c>
      <c r="AW13" s="20"/>
      <c r="AX13" s="81"/>
      <c r="AY13" s="30">
        <f>YEAR(Table6[[#This Row],[ETA]])</f>
        <v>2025</v>
      </c>
      <c r="AZ13" s="32" t="str">
        <f>TEXT(Table6[[#This Row],[ETA]],"MMMM")</f>
        <v>January</v>
      </c>
      <c r="BA13" s="12" t="s">
        <v>63</v>
      </c>
    </row>
    <row r="14" spans="1:53" hidden="1" x14ac:dyDescent="0.3">
      <c r="A14" s="13">
        <v>13</v>
      </c>
      <c r="B14" s="69" t="s">
        <v>299</v>
      </c>
      <c r="C14" s="79" t="s">
        <v>90</v>
      </c>
      <c r="D14" s="69" t="s">
        <v>300</v>
      </c>
      <c r="E14" s="69" t="s">
        <v>46</v>
      </c>
      <c r="F14" s="80" t="s">
        <v>301</v>
      </c>
      <c r="G14" s="79" t="s">
        <v>177</v>
      </c>
      <c r="H14" s="70" t="s">
        <v>302</v>
      </c>
      <c r="I14" s="69" t="s">
        <v>52</v>
      </c>
      <c r="J14" s="69" t="s">
        <v>303</v>
      </c>
      <c r="K14" s="69" t="s">
        <v>304</v>
      </c>
      <c r="L14" s="69" t="s">
        <v>305</v>
      </c>
      <c r="M14" s="69" t="s">
        <v>304</v>
      </c>
      <c r="N14" s="69" t="s">
        <v>49</v>
      </c>
      <c r="O14" s="84">
        <v>45684</v>
      </c>
      <c r="P14" s="69" t="s">
        <v>306</v>
      </c>
      <c r="Q14" s="69" t="s">
        <v>306</v>
      </c>
      <c r="R14" s="79">
        <v>13</v>
      </c>
      <c r="S14" s="81">
        <v>1550</v>
      </c>
      <c r="T14" s="69" t="s">
        <v>76</v>
      </c>
      <c r="U14" s="81">
        <v>3.0951360000000001</v>
      </c>
      <c r="V14" s="69" t="s">
        <v>307</v>
      </c>
      <c r="W14" s="79" t="s">
        <v>50</v>
      </c>
      <c r="X14" s="69" t="s">
        <v>299</v>
      </c>
      <c r="Y14" s="69" t="s">
        <v>75</v>
      </c>
      <c r="Z14" s="69" t="s">
        <v>73</v>
      </c>
      <c r="AA14" s="69" t="s">
        <v>308</v>
      </c>
      <c r="AB14" s="79" t="s">
        <v>53</v>
      </c>
      <c r="AC14" s="81">
        <v>427101.55</v>
      </c>
      <c r="AD14" s="69" t="s">
        <v>51</v>
      </c>
      <c r="AE14" s="69" t="s">
        <v>190</v>
      </c>
      <c r="AF14" s="69" t="s">
        <v>286</v>
      </c>
      <c r="AG14" s="79">
        <v>-577</v>
      </c>
      <c r="AH14" s="84">
        <v>45684</v>
      </c>
      <c r="AI14" s="69" t="s">
        <v>3177</v>
      </c>
      <c r="AJ14" s="69" t="s">
        <v>73</v>
      </c>
      <c r="AK14" s="84">
        <v>45685</v>
      </c>
      <c r="AL14" s="82">
        <v>0.50153000000000003</v>
      </c>
      <c r="AM14" s="81">
        <v>214204.2403715</v>
      </c>
      <c r="AN14" s="81">
        <v>23321.145</v>
      </c>
      <c r="AO14" s="81">
        <v>2375.2538537149999</v>
      </c>
      <c r="AP14" s="81">
        <v>239900.63922521498</v>
      </c>
      <c r="AQ14" s="81">
        <v>11995.031961260749</v>
      </c>
      <c r="AR14" s="81"/>
      <c r="AS14" s="81">
        <v>14895</v>
      </c>
      <c r="AT14" s="79" t="s">
        <v>2658</v>
      </c>
      <c r="AU14" s="85" t="s">
        <v>2670</v>
      </c>
      <c r="AV14" s="22">
        <v>45684</v>
      </c>
      <c r="AW14" s="20"/>
      <c r="AX14" s="81"/>
      <c r="AY14" s="30">
        <f>YEAR(Table6[[#This Row],[ETA]])</f>
        <v>2025</v>
      </c>
      <c r="AZ14" s="32" t="str">
        <f>TEXT(Table6[[#This Row],[ETA]],"MMMM")</f>
        <v>January</v>
      </c>
      <c r="BA14" s="12" t="s">
        <v>63</v>
      </c>
    </row>
    <row r="15" spans="1:53" hidden="1" x14ac:dyDescent="0.3">
      <c r="A15" s="13">
        <v>14</v>
      </c>
      <c r="B15" s="69" t="s">
        <v>309</v>
      </c>
      <c r="C15" s="79" t="s">
        <v>310</v>
      </c>
      <c r="D15" s="69" t="s">
        <v>311</v>
      </c>
      <c r="E15" s="69" t="s">
        <v>46</v>
      </c>
      <c r="F15" s="80" t="s">
        <v>312</v>
      </c>
      <c r="G15" s="79" t="s">
        <v>177</v>
      </c>
      <c r="H15" s="70" t="s">
        <v>47</v>
      </c>
      <c r="I15" s="69" t="s">
        <v>313</v>
      </c>
      <c r="J15" s="69" t="s">
        <v>251</v>
      </c>
      <c r="K15" s="69" t="s">
        <v>314</v>
      </c>
      <c r="L15" s="69" t="s">
        <v>48</v>
      </c>
      <c r="M15" s="69" t="s">
        <v>315</v>
      </c>
      <c r="N15" s="69" t="s">
        <v>49</v>
      </c>
      <c r="O15" s="84">
        <v>45693</v>
      </c>
      <c r="P15" s="69" t="s">
        <v>316</v>
      </c>
      <c r="Q15" s="69" t="s">
        <v>317</v>
      </c>
      <c r="R15" s="79">
        <v>11</v>
      </c>
      <c r="S15" s="81">
        <v>18468</v>
      </c>
      <c r="T15" s="69" t="s">
        <v>76</v>
      </c>
      <c r="U15" s="81">
        <v>12.169</v>
      </c>
      <c r="V15" s="69" t="s">
        <v>201</v>
      </c>
      <c r="W15" s="79" t="s">
        <v>50</v>
      </c>
      <c r="X15" s="69" t="s">
        <v>318</v>
      </c>
      <c r="Y15" s="69" t="s">
        <v>75</v>
      </c>
      <c r="Z15" s="69" t="s">
        <v>91</v>
      </c>
      <c r="AA15" s="69" t="s">
        <v>319</v>
      </c>
      <c r="AB15" s="79" t="s">
        <v>71</v>
      </c>
      <c r="AC15" s="81">
        <v>48194.22</v>
      </c>
      <c r="AD15" s="69" t="s">
        <v>320</v>
      </c>
      <c r="AE15" s="69" t="s">
        <v>190</v>
      </c>
      <c r="AF15" s="69" t="s">
        <v>258</v>
      </c>
      <c r="AG15" s="79">
        <v>-568</v>
      </c>
      <c r="AH15" s="84">
        <v>45693</v>
      </c>
      <c r="AI15" s="69" t="s">
        <v>3177</v>
      </c>
      <c r="AJ15" s="69" t="s">
        <v>91</v>
      </c>
      <c r="AK15" s="84">
        <v>45694</v>
      </c>
      <c r="AL15" s="82">
        <v>3.64</v>
      </c>
      <c r="AM15" s="81">
        <v>0</v>
      </c>
      <c r="AN15" s="81">
        <v>0</v>
      </c>
      <c r="AO15" s="81">
        <v>0</v>
      </c>
      <c r="AP15" s="81">
        <v>0</v>
      </c>
      <c r="AQ15" s="81">
        <v>0</v>
      </c>
      <c r="AR15" s="81"/>
      <c r="AS15" s="81">
        <v>2900</v>
      </c>
      <c r="AT15" s="79" t="s">
        <v>2658</v>
      </c>
      <c r="AU15" s="85" t="s">
        <v>2671</v>
      </c>
      <c r="AV15" s="22">
        <v>45692</v>
      </c>
      <c r="AW15" s="20"/>
      <c r="AX15" s="81"/>
      <c r="AY15" s="30">
        <f>YEAR(Table6[[#This Row],[ETA]])</f>
        <v>2025</v>
      </c>
      <c r="AZ15" s="32" t="str">
        <f>TEXT(Table6[[#This Row],[ETA]],"MMMM")</f>
        <v>February</v>
      </c>
      <c r="BA15" s="12" t="s">
        <v>3340</v>
      </c>
    </row>
    <row r="16" spans="1:53" hidden="1" x14ac:dyDescent="0.3">
      <c r="A16" s="13">
        <v>15</v>
      </c>
      <c r="B16" s="69" t="s">
        <v>321</v>
      </c>
      <c r="C16" s="79" t="s">
        <v>70</v>
      </c>
      <c r="D16" s="69" t="s">
        <v>322</v>
      </c>
      <c r="E16" s="69" t="s">
        <v>46</v>
      </c>
      <c r="F16" s="80" t="s">
        <v>323</v>
      </c>
      <c r="G16" s="79" t="s">
        <v>177</v>
      </c>
      <c r="H16" s="70" t="s">
        <v>47</v>
      </c>
      <c r="I16" s="69" t="s">
        <v>324</v>
      </c>
      <c r="J16" s="69" t="s">
        <v>325</v>
      </c>
      <c r="K16" s="69" t="s">
        <v>326</v>
      </c>
      <c r="L16" s="69" t="s">
        <v>48</v>
      </c>
      <c r="M16" s="69" t="s">
        <v>327</v>
      </c>
      <c r="N16" s="69" t="s">
        <v>49</v>
      </c>
      <c r="O16" s="84">
        <v>45683</v>
      </c>
      <c r="P16" s="69" t="s">
        <v>328</v>
      </c>
      <c r="Q16" s="69" t="s">
        <v>329</v>
      </c>
      <c r="R16" s="79">
        <v>163</v>
      </c>
      <c r="S16" s="81">
        <v>67406</v>
      </c>
      <c r="T16" s="69" t="s">
        <v>184</v>
      </c>
      <c r="U16" s="81">
        <v>66.349999999999994</v>
      </c>
      <c r="V16" s="69" t="s">
        <v>330</v>
      </c>
      <c r="W16" s="79" t="s">
        <v>50</v>
      </c>
      <c r="X16" s="69" t="s">
        <v>331</v>
      </c>
      <c r="Y16" s="69" t="s">
        <v>75</v>
      </c>
      <c r="Z16" s="69" t="s">
        <v>73</v>
      </c>
      <c r="AA16" s="69" t="s">
        <v>332</v>
      </c>
      <c r="AB16" s="79" t="s">
        <v>71</v>
      </c>
      <c r="AC16" s="81">
        <v>325059.65999999997</v>
      </c>
      <c r="AD16" s="69" t="s">
        <v>51</v>
      </c>
      <c r="AE16" s="69" t="s">
        <v>190</v>
      </c>
      <c r="AF16" s="69" t="s">
        <v>286</v>
      </c>
      <c r="AG16" s="79">
        <v>-578</v>
      </c>
      <c r="AH16" s="84">
        <v>45683</v>
      </c>
      <c r="AI16" s="69" t="s">
        <v>3177</v>
      </c>
      <c r="AJ16" s="69" t="s">
        <v>73</v>
      </c>
      <c r="AK16" s="84">
        <v>45693</v>
      </c>
      <c r="AL16" s="82">
        <v>3.64</v>
      </c>
      <c r="AM16" s="81">
        <v>0</v>
      </c>
      <c r="AN16" s="81">
        <v>0</v>
      </c>
      <c r="AO16" s="81">
        <v>0</v>
      </c>
      <c r="AP16" s="81">
        <v>0</v>
      </c>
      <c r="AQ16" s="81">
        <v>0</v>
      </c>
      <c r="AR16" s="81"/>
      <c r="AS16" s="81">
        <v>7499</v>
      </c>
      <c r="AT16" s="79" t="s">
        <v>2658</v>
      </c>
      <c r="AU16" s="85" t="s">
        <v>2672</v>
      </c>
      <c r="AV16" s="22">
        <v>45704</v>
      </c>
      <c r="AW16" s="20"/>
      <c r="AX16" s="81"/>
      <c r="AY16" s="30">
        <f>YEAR(Table6[[#This Row],[ETA]])</f>
        <v>2025</v>
      </c>
      <c r="AZ16" s="32" t="str">
        <f>TEXT(Table6[[#This Row],[ETA]],"MMMM")</f>
        <v>January</v>
      </c>
      <c r="BA16" s="12" t="s">
        <v>3337</v>
      </c>
    </row>
    <row r="17" spans="1:53" hidden="1" x14ac:dyDescent="0.3">
      <c r="A17" s="13">
        <v>16</v>
      </c>
      <c r="B17" s="69" t="s">
        <v>333</v>
      </c>
      <c r="C17" s="79" t="s">
        <v>70</v>
      </c>
      <c r="D17" s="69" t="s">
        <v>322</v>
      </c>
      <c r="E17" s="69" t="s">
        <v>46</v>
      </c>
      <c r="F17" s="80" t="s">
        <v>334</v>
      </c>
      <c r="G17" s="79" t="s">
        <v>177</v>
      </c>
      <c r="H17" s="70" t="s">
        <v>47</v>
      </c>
      <c r="I17" s="69" t="s">
        <v>324</v>
      </c>
      <c r="J17" s="69" t="s">
        <v>325</v>
      </c>
      <c r="K17" s="69" t="s">
        <v>326</v>
      </c>
      <c r="L17" s="69" t="s">
        <v>48</v>
      </c>
      <c r="M17" s="69" t="s">
        <v>327</v>
      </c>
      <c r="N17" s="69" t="s">
        <v>49</v>
      </c>
      <c r="O17" s="84">
        <v>45683</v>
      </c>
      <c r="P17" s="69" t="s">
        <v>199</v>
      </c>
      <c r="Q17" s="69" t="s">
        <v>335</v>
      </c>
      <c r="R17" s="79">
        <v>15</v>
      </c>
      <c r="S17" s="81">
        <v>20905</v>
      </c>
      <c r="T17" s="69" t="s">
        <v>184</v>
      </c>
      <c r="U17" s="81">
        <v>66.349999999999994</v>
      </c>
      <c r="V17" s="69" t="s">
        <v>336</v>
      </c>
      <c r="W17" s="79" t="s">
        <v>50</v>
      </c>
      <c r="X17" s="69" t="s">
        <v>337</v>
      </c>
      <c r="Y17" s="69" t="s">
        <v>338</v>
      </c>
      <c r="Z17" s="69" t="s">
        <v>91</v>
      </c>
      <c r="AA17" s="69" t="s">
        <v>339</v>
      </c>
      <c r="AB17" s="79" t="s">
        <v>71</v>
      </c>
      <c r="AC17" s="81">
        <v>156083.29889999999</v>
      </c>
      <c r="AD17" s="69" t="s">
        <v>51</v>
      </c>
      <c r="AE17" s="69" t="s">
        <v>190</v>
      </c>
      <c r="AF17" s="69" t="s">
        <v>245</v>
      </c>
      <c r="AG17" s="79">
        <v>-578</v>
      </c>
      <c r="AH17" s="84">
        <v>45683</v>
      </c>
      <c r="AI17" s="69" t="s">
        <v>3177</v>
      </c>
      <c r="AJ17" s="69" t="s">
        <v>91</v>
      </c>
      <c r="AK17" s="84">
        <v>45693</v>
      </c>
      <c r="AL17" s="82">
        <v>3.64</v>
      </c>
      <c r="AM17" s="81">
        <v>0</v>
      </c>
      <c r="AN17" s="81">
        <v>0</v>
      </c>
      <c r="AO17" s="81">
        <v>0</v>
      </c>
      <c r="AP17" s="81">
        <v>0</v>
      </c>
      <c r="AQ17" s="81">
        <v>0</v>
      </c>
      <c r="AR17" s="81"/>
      <c r="AS17" s="81">
        <v>5400</v>
      </c>
      <c r="AT17" s="79" t="s">
        <v>2658</v>
      </c>
      <c r="AU17" s="85" t="s">
        <v>2673</v>
      </c>
      <c r="AV17" s="22">
        <v>45692</v>
      </c>
      <c r="AW17" s="20"/>
      <c r="AX17" s="81"/>
      <c r="AY17" s="30">
        <f>YEAR(Table6[[#This Row],[ETA]])</f>
        <v>2025</v>
      </c>
      <c r="AZ17" s="32" t="str">
        <f>TEXT(Table6[[#This Row],[ETA]],"MMMM")</f>
        <v>January</v>
      </c>
      <c r="BA17" s="12" t="s">
        <v>3337</v>
      </c>
    </row>
    <row r="18" spans="1:53" hidden="1" x14ac:dyDescent="0.3">
      <c r="A18" s="13">
        <v>17</v>
      </c>
      <c r="B18" s="69" t="s">
        <v>340</v>
      </c>
      <c r="C18" s="79" t="s">
        <v>90</v>
      </c>
      <c r="D18" s="69" t="s">
        <v>92</v>
      </c>
      <c r="E18" s="69" t="s">
        <v>46</v>
      </c>
      <c r="F18" s="80" t="s">
        <v>341</v>
      </c>
      <c r="G18" s="79" t="s">
        <v>177</v>
      </c>
      <c r="H18" s="70" t="s">
        <v>47</v>
      </c>
      <c r="I18" s="69" t="s">
        <v>52</v>
      </c>
      <c r="J18" s="69" t="s">
        <v>279</v>
      </c>
      <c r="K18" s="69" t="s">
        <v>342</v>
      </c>
      <c r="L18" s="69" t="s">
        <v>48</v>
      </c>
      <c r="M18" s="69" t="s">
        <v>343</v>
      </c>
      <c r="N18" s="69" t="s">
        <v>49</v>
      </c>
      <c r="O18" s="84">
        <v>45728</v>
      </c>
      <c r="P18" s="69" t="s">
        <v>344</v>
      </c>
      <c r="Q18" s="69" t="s">
        <v>345</v>
      </c>
      <c r="R18" s="79">
        <v>14</v>
      </c>
      <c r="S18" s="81">
        <v>20800</v>
      </c>
      <c r="T18" s="69" t="s">
        <v>346</v>
      </c>
      <c r="U18" s="81">
        <v>22.39</v>
      </c>
      <c r="V18" s="69" t="s">
        <v>347</v>
      </c>
      <c r="W18" s="79" t="s">
        <v>79</v>
      </c>
      <c r="X18" s="69" t="s">
        <v>348</v>
      </c>
      <c r="Y18" s="69" t="s">
        <v>349</v>
      </c>
      <c r="Z18" s="69" t="s">
        <v>3766</v>
      </c>
      <c r="AA18" s="69" t="s">
        <v>350</v>
      </c>
      <c r="AB18" s="79" t="s">
        <v>53</v>
      </c>
      <c r="AC18" s="81">
        <v>4344912.1500000004</v>
      </c>
      <c r="AD18" s="69" t="s">
        <v>51</v>
      </c>
      <c r="AE18" s="69" t="s">
        <v>190</v>
      </c>
      <c r="AF18" s="69" t="s">
        <v>351</v>
      </c>
      <c r="AG18" s="79">
        <v>-533</v>
      </c>
      <c r="AH18" s="84">
        <v>45728</v>
      </c>
      <c r="AI18" s="69" t="s">
        <v>3177</v>
      </c>
      <c r="AJ18" s="69" t="s">
        <v>3766</v>
      </c>
      <c r="AK18" s="84">
        <v>45732</v>
      </c>
      <c r="AL18" s="82">
        <v>0.50344999999999995</v>
      </c>
      <c r="AM18" s="81">
        <v>2187446.0219175001</v>
      </c>
      <c r="AN18" s="81">
        <v>19131.099999999999</v>
      </c>
      <c r="AO18" s="81">
        <v>22065.771219175003</v>
      </c>
      <c r="AP18" s="81">
        <v>2228642.893136675</v>
      </c>
      <c r="AQ18" s="81">
        <v>111432.14465683376</v>
      </c>
      <c r="AR18" s="81"/>
      <c r="AS18" s="81">
        <v>124928</v>
      </c>
      <c r="AT18" s="79" t="s">
        <v>2658</v>
      </c>
      <c r="AU18" s="85" t="s">
        <v>2674</v>
      </c>
      <c r="AV18" s="86">
        <v>45728</v>
      </c>
      <c r="AW18" s="85"/>
      <c r="AX18" s="81">
        <v>-140</v>
      </c>
      <c r="AY18" s="30">
        <f>YEAR(Table6[[#This Row],[ETA]])</f>
        <v>2025</v>
      </c>
      <c r="AZ18" s="32" t="str">
        <f>TEXT(Table6[[#This Row],[ETA]],"MMMM")</f>
        <v>March</v>
      </c>
      <c r="BA18" s="12" t="s">
        <v>63</v>
      </c>
    </row>
    <row r="19" spans="1:53" hidden="1" x14ac:dyDescent="0.3">
      <c r="A19" s="13">
        <v>18</v>
      </c>
      <c r="B19" s="69" t="s">
        <v>340</v>
      </c>
      <c r="C19" s="79" t="s">
        <v>90</v>
      </c>
      <c r="D19" s="69" t="s">
        <v>92</v>
      </c>
      <c r="E19" s="69" t="s">
        <v>46</v>
      </c>
      <c r="F19" s="80" t="s">
        <v>341</v>
      </c>
      <c r="G19" s="79" t="s">
        <v>177</v>
      </c>
      <c r="H19" s="70" t="s">
        <v>47</v>
      </c>
      <c r="I19" s="69" t="s">
        <v>52</v>
      </c>
      <c r="J19" s="69" t="s">
        <v>279</v>
      </c>
      <c r="K19" s="69" t="s">
        <v>342</v>
      </c>
      <c r="L19" s="69" t="s">
        <v>48</v>
      </c>
      <c r="M19" s="69" t="s">
        <v>343</v>
      </c>
      <c r="N19" s="69" t="s">
        <v>49</v>
      </c>
      <c r="O19" s="84">
        <v>45728</v>
      </c>
      <c r="P19" s="69" t="s">
        <v>344</v>
      </c>
      <c r="Q19" s="69" t="s">
        <v>352</v>
      </c>
      <c r="R19" s="79">
        <v>1</v>
      </c>
      <c r="S19" s="81">
        <v>417.01</v>
      </c>
      <c r="T19" s="69" t="s">
        <v>353</v>
      </c>
      <c r="U19" s="81">
        <v>0.71</v>
      </c>
      <c r="V19" s="69" t="s">
        <v>354</v>
      </c>
      <c r="W19" s="79" t="s">
        <v>79</v>
      </c>
      <c r="X19" s="69" t="s">
        <v>355</v>
      </c>
      <c r="Y19" s="69" t="s">
        <v>356</v>
      </c>
      <c r="Z19" s="69" t="s">
        <v>3766</v>
      </c>
      <c r="AA19" s="69" t="s">
        <v>357</v>
      </c>
      <c r="AB19" s="79" t="s">
        <v>53</v>
      </c>
      <c r="AC19" s="81">
        <v>884719.94</v>
      </c>
      <c r="AD19" s="69" t="s">
        <v>51</v>
      </c>
      <c r="AE19" s="69" t="s">
        <v>190</v>
      </c>
      <c r="AF19" s="69" t="s">
        <v>351</v>
      </c>
      <c r="AG19" s="79">
        <v>-533</v>
      </c>
      <c r="AH19" s="84">
        <v>45728</v>
      </c>
      <c r="AI19" s="69" t="s">
        <v>3177</v>
      </c>
      <c r="AJ19" s="69" t="s">
        <v>3766</v>
      </c>
      <c r="AK19" s="84">
        <v>45732</v>
      </c>
      <c r="AL19" s="82">
        <v>0.50344999999999995</v>
      </c>
      <c r="AM19" s="81">
        <v>445412.25379299995</v>
      </c>
      <c r="AN19" s="81">
        <v>0</v>
      </c>
      <c r="AO19" s="81">
        <v>4454.1225379299995</v>
      </c>
      <c r="AP19" s="81">
        <v>449866.37633092992</v>
      </c>
      <c r="AQ19" s="81">
        <v>22493.318816546496</v>
      </c>
      <c r="AR19" s="81"/>
      <c r="AS19" s="81">
        <v>27222</v>
      </c>
      <c r="AT19" s="79" t="s">
        <v>2658</v>
      </c>
      <c r="AU19" s="85" t="s">
        <v>2674</v>
      </c>
      <c r="AV19" s="86">
        <v>45728</v>
      </c>
      <c r="AW19" s="85"/>
      <c r="AX19" s="81">
        <v>-671</v>
      </c>
      <c r="AY19" s="30">
        <f>YEAR(Table6[[#This Row],[ETA]])</f>
        <v>2025</v>
      </c>
      <c r="AZ19" s="32" t="str">
        <f>TEXT(Table6[[#This Row],[ETA]],"MMMM")</f>
        <v>March</v>
      </c>
      <c r="BA19" s="12" t="s">
        <v>63</v>
      </c>
    </row>
    <row r="20" spans="1:53" hidden="1" x14ac:dyDescent="0.3">
      <c r="A20" s="13">
        <v>19</v>
      </c>
      <c r="B20" s="69" t="s">
        <v>340</v>
      </c>
      <c r="C20" s="79" t="s">
        <v>90</v>
      </c>
      <c r="D20" s="69" t="s">
        <v>92</v>
      </c>
      <c r="E20" s="69" t="s">
        <v>46</v>
      </c>
      <c r="F20" s="80" t="s">
        <v>341</v>
      </c>
      <c r="G20" s="79" t="s">
        <v>177</v>
      </c>
      <c r="H20" s="70" t="s">
        <v>47</v>
      </c>
      <c r="I20" s="69" t="s">
        <v>52</v>
      </c>
      <c r="J20" s="69" t="s">
        <v>279</v>
      </c>
      <c r="K20" s="69" t="s">
        <v>342</v>
      </c>
      <c r="L20" s="69" t="s">
        <v>48</v>
      </c>
      <c r="M20" s="69" t="s">
        <v>343</v>
      </c>
      <c r="N20" s="69" t="s">
        <v>49</v>
      </c>
      <c r="O20" s="84">
        <v>45728</v>
      </c>
      <c r="P20" s="69" t="s">
        <v>75</v>
      </c>
      <c r="Q20" s="69" t="s">
        <v>75</v>
      </c>
      <c r="R20" s="79">
        <v>99</v>
      </c>
      <c r="S20" s="81">
        <v>757</v>
      </c>
      <c r="T20" s="69" t="s">
        <v>358</v>
      </c>
      <c r="U20" s="81">
        <v>0.30599999999999999</v>
      </c>
      <c r="V20" s="69" t="s">
        <v>359</v>
      </c>
      <c r="W20" s="79" t="s">
        <v>79</v>
      </c>
      <c r="X20" s="69" t="s">
        <v>340</v>
      </c>
      <c r="Y20" s="69" t="s">
        <v>75</v>
      </c>
      <c r="Z20" s="69" t="s">
        <v>73</v>
      </c>
      <c r="AA20" s="69" t="s">
        <v>360</v>
      </c>
      <c r="AB20" s="79" t="s">
        <v>53</v>
      </c>
      <c r="AC20" s="81">
        <v>4790.5</v>
      </c>
      <c r="AD20" s="69" t="s">
        <v>51</v>
      </c>
      <c r="AE20" s="69" t="s">
        <v>190</v>
      </c>
      <c r="AF20" s="69" t="s">
        <v>361</v>
      </c>
      <c r="AG20" s="79">
        <v>-533</v>
      </c>
      <c r="AH20" s="84">
        <v>45728</v>
      </c>
      <c r="AI20" s="69" t="s">
        <v>3177</v>
      </c>
      <c r="AJ20" s="69" t="s">
        <v>73</v>
      </c>
      <c r="AK20" s="84">
        <v>45733</v>
      </c>
      <c r="AL20" s="82">
        <v>0.50344999999999995</v>
      </c>
      <c r="AM20" s="81">
        <v>2411.7772249999998</v>
      </c>
      <c r="AN20" s="81">
        <v>0</v>
      </c>
      <c r="AO20" s="81">
        <v>24.117772249999998</v>
      </c>
      <c r="AP20" s="81">
        <v>2435.89499725</v>
      </c>
      <c r="AQ20" s="81">
        <v>121.7947498625</v>
      </c>
      <c r="AR20" s="81"/>
      <c r="AS20" s="81">
        <v>1022</v>
      </c>
      <c r="AT20" s="79" t="s">
        <v>2658</v>
      </c>
      <c r="AU20" s="85" t="s">
        <v>2674</v>
      </c>
      <c r="AV20" s="86">
        <v>45728</v>
      </c>
      <c r="AW20" s="85"/>
      <c r="AX20" s="81"/>
      <c r="AY20" s="30">
        <f>YEAR(Table6[[#This Row],[ETA]])</f>
        <v>2025</v>
      </c>
      <c r="AZ20" s="32" t="str">
        <f>TEXT(Table6[[#This Row],[ETA]],"MMMM")</f>
        <v>March</v>
      </c>
      <c r="BA20" s="12" t="s">
        <v>63</v>
      </c>
    </row>
    <row r="21" spans="1:53" hidden="1" x14ac:dyDescent="0.3">
      <c r="A21" s="13">
        <v>20</v>
      </c>
      <c r="B21" s="69" t="s">
        <v>362</v>
      </c>
      <c r="C21" s="79" t="s">
        <v>90</v>
      </c>
      <c r="D21" s="69" t="s">
        <v>92</v>
      </c>
      <c r="E21" s="69" t="s">
        <v>46</v>
      </c>
      <c r="F21" s="80" t="s">
        <v>341</v>
      </c>
      <c r="G21" s="79" t="s">
        <v>177</v>
      </c>
      <c r="H21" s="70" t="s">
        <v>47</v>
      </c>
      <c r="I21" s="69" t="s">
        <v>52</v>
      </c>
      <c r="J21" s="69" t="s">
        <v>279</v>
      </c>
      <c r="K21" s="69" t="s">
        <v>342</v>
      </c>
      <c r="L21" s="69" t="s">
        <v>48</v>
      </c>
      <c r="M21" s="69" t="s">
        <v>343</v>
      </c>
      <c r="N21" s="69" t="s">
        <v>49</v>
      </c>
      <c r="O21" s="84">
        <v>45728</v>
      </c>
      <c r="P21" s="69" t="s">
        <v>75</v>
      </c>
      <c r="Q21" s="69" t="s">
        <v>75</v>
      </c>
      <c r="R21" s="79">
        <v>1</v>
      </c>
      <c r="S21" s="81">
        <v>6</v>
      </c>
      <c r="T21" s="69" t="s">
        <v>363</v>
      </c>
      <c r="U21" s="81">
        <v>1.7000000000000001E-2</v>
      </c>
      <c r="V21" s="69" t="s">
        <v>364</v>
      </c>
      <c r="W21" s="79" t="s">
        <v>79</v>
      </c>
      <c r="X21" s="69" t="s">
        <v>362</v>
      </c>
      <c r="Y21" s="69" t="s">
        <v>75</v>
      </c>
      <c r="Z21" s="69" t="s">
        <v>73</v>
      </c>
      <c r="AA21" s="69" t="s">
        <v>365</v>
      </c>
      <c r="AB21" s="79" t="s">
        <v>71</v>
      </c>
      <c r="AC21" s="81">
        <v>9.42</v>
      </c>
      <c r="AD21" s="69" t="s">
        <v>51</v>
      </c>
      <c r="AE21" s="69" t="s">
        <v>190</v>
      </c>
      <c r="AF21" s="69" t="s">
        <v>361</v>
      </c>
      <c r="AG21" s="79">
        <v>-533</v>
      </c>
      <c r="AH21" s="84">
        <v>45728</v>
      </c>
      <c r="AI21" s="69" t="s">
        <v>3177</v>
      </c>
      <c r="AJ21" s="69" t="s">
        <v>73</v>
      </c>
      <c r="AK21" s="84">
        <v>45733</v>
      </c>
      <c r="AL21" s="82">
        <v>3.64</v>
      </c>
      <c r="AM21" s="81">
        <v>34.288800000000002</v>
      </c>
      <c r="AN21" s="81">
        <v>0</v>
      </c>
      <c r="AO21" s="81">
        <v>0.34288800000000003</v>
      </c>
      <c r="AP21" s="81">
        <v>34.631688000000004</v>
      </c>
      <c r="AQ21" s="81">
        <v>1.7315844000000002</v>
      </c>
      <c r="AR21" s="81"/>
      <c r="AS21" s="81">
        <v>902</v>
      </c>
      <c r="AT21" s="79" t="s">
        <v>2658</v>
      </c>
      <c r="AU21" s="85" t="s">
        <v>2674</v>
      </c>
      <c r="AV21" s="86">
        <v>45728</v>
      </c>
      <c r="AW21" s="85"/>
      <c r="AX21" s="81"/>
      <c r="AY21" s="30">
        <f>YEAR(Table6[[#This Row],[ETA]])</f>
        <v>2025</v>
      </c>
      <c r="AZ21" s="32" t="str">
        <f>TEXT(Table6[[#This Row],[ETA]],"MMMM")</f>
        <v>March</v>
      </c>
      <c r="BA21" s="12" t="s">
        <v>63</v>
      </c>
    </row>
    <row r="22" spans="1:53" hidden="1" x14ac:dyDescent="0.3">
      <c r="A22" s="13">
        <v>21</v>
      </c>
      <c r="B22" s="69" t="s">
        <v>366</v>
      </c>
      <c r="C22" s="79" t="s">
        <v>90</v>
      </c>
      <c r="D22" s="69" t="s">
        <v>92</v>
      </c>
      <c r="E22" s="69" t="s">
        <v>46</v>
      </c>
      <c r="F22" s="80" t="s">
        <v>367</v>
      </c>
      <c r="G22" s="79" t="s">
        <v>177</v>
      </c>
      <c r="H22" s="70" t="s">
        <v>47</v>
      </c>
      <c r="I22" s="69" t="s">
        <v>52</v>
      </c>
      <c r="J22" s="69" t="s">
        <v>279</v>
      </c>
      <c r="K22" s="69" t="s">
        <v>342</v>
      </c>
      <c r="L22" s="69" t="s">
        <v>48</v>
      </c>
      <c r="M22" s="69" t="s">
        <v>343</v>
      </c>
      <c r="N22" s="69" t="s">
        <v>49</v>
      </c>
      <c r="O22" s="84">
        <v>45728</v>
      </c>
      <c r="P22" s="69" t="s">
        <v>182</v>
      </c>
      <c r="Q22" s="69" t="s">
        <v>368</v>
      </c>
      <c r="R22" s="79">
        <v>199</v>
      </c>
      <c r="S22" s="81">
        <v>15380.4</v>
      </c>
      <c r="T22" s="69" t="s">
        <v>76</v>
      </c>
      <c r="U22" s="81">
        <v>7.56</v>
      </c>
      <c r="V22" s="69" t="s">
        <v>369</v>
      </c>
      <c r="W22" s="79" t="s">
        <v>79</v>
      </c>
      <c r="X22" s="69" t="s">
        <v>366</v>
      </c>
      <c r="Y22" s="69" t="s">
        <v>75</v>
      </c>
      <c r="Z22" s="69" t="s">
        <v>73</v>
      </c>
      <c r="AA22" s="69" t="s">
        <v>370</v>
      </c>
      <c r="AB22" s="79" t="s">
        <v>53</v>
      </c>
      <c r="AC22" s="81">
        <v>141487.09</v>
      </c>
      <c r="AD22" s="69" t="s">
        <v>51</v>
      </c>
      <c r="AE22" s="69" t="s">
        <v>190</v>
      </c>
      <c r="AF22" s="69" t="s">
        <v>361</v>
      </c>
      <c r="AG22" s="79">
        <v>-533</v>
      </c>
      <c r="AH22" s="84">
        <v>45728</v>
      </c>
      <c r="AI22" s="69" t="s">
        <v>3177</v>
      </c>
      <c r="AJ22" s="69" t="s">
        <v>73</v>
      </c>
      <c r="AK22" s="84">
        <v>45732</v>
      </c>
      <c r="AL22" s="82">
        <v>0.50344999999999995</v>
      </c>
      <c r="AM22" s="81">
        <v>71231.675460499988</v>
      </c>
      <c r="AN22" s="81">
        <v>9565.5499999999993</v>
      </c>
      <c r="AO22" s="81">
        <v>807.97225460499988</v>
      </c>
      <c r="AP22" s="81">
        <v>81605.197715104994</v>
      </c>
      <c r="AQ22" s="81">
        <v>4080.2598857552498</v>
      </c>
      <c r="AR22" s="81"/>
      <c r="AS22" s="81">
        <v>5480</v>
      </c>
      <c r="AT22" s="79" t="s">
        <v>2658</v>
      </c>
      <c r="AU22" s="85" t="s">
        <v>2675</v>
      </c>
      <c r="AV22" s="86">
        <v>45728</v>
      </c>
      <c r="AW22" s="85"/>
      <c r="AX22" s="81"/>
      <c r="AY22" s="30">
        <f>YEAR(Table6[[#This Row],[ETA]])</f>
        <v>2025</v>
      </c>
      <c r="AZ22" s="32" t="str">
        <f>TEXT(Table6[[#This Row],[ETA]],"MMMM")</f>
        <v>March</v>
      </c>
      <c r="BA22" s="12" t="s">
        <v>63</v>
      </c>
    </row>
    <row r="23" spans="1:53" hidden="1" x14ac:dyDescent="0.3">
      <c r="A23" s="13">
        <v>22</v>
      </c>
      <c r="B23" s="69" t="s">
        <v>371</v>
      </c>
      <c r="C23" s="79" t="s">
        <v>90</v>
      </c>
      <c r="D23" s="69" t="s">
        <v>92</v>
      </c>
      <c r="E23" s="69" t="s">
        <v>46</v>
      </c>
      <c r="F23" s="80" t="s">
        <v>367</v>
      </c>
      <c r="G23" s="79" t="s">
        <v>177</v>
      </c>
      <c r="H23" s="70" t="s">
        <v>47</v>
      </c>
      <c r="I23" s="69" t="s">
        <v>52</v>
      </c>
      <c r="J23" s="69" t="s">
        <v>279</v>
      </c>
      <c r="K23" s="69" t="s">
        <v>342</v>
      </c>
      <c r="L23" s="69" t="s">
        <v>48</v>
      </c>
      <c r="M23" s="69" t="s">
        <v>343</v>
      </c>
      <c r="N23" s="69" t="s">
        <v>49</v>
      </c>
      <c r="O23" s="84">
        <v>45728</v>
      </c>
      <c r="P23" s="69" t="s">
        <v>75</v>
      </c>
      <c r="Q23" s="69" t="s">
        <v>75</v>
      </c>
      <c r="R23" s="79">
        <v>3</v>
      </c>
      <c r="S23" s="81">
        <v>1102</v>
      </c>
      <c r="T23" s="69" t="s">
        <v>76</v>
      </c>
      <c r="U23" s="81">
        <v>1.55</v>
      </c>
      <c r="V23" s="69" t="s">
        <v>372</v>
      </c>
      <c r="W23" s="79" t="s">
        <v>79</v>
      </c>
      <c r="X23" s="69" t="s">
        <v>371</v>
      </c>
      <c r="Y23" s="69" t="s">
        <v>75</v>
      </c>
      <c r="Z23" s="69" t="s">
        <v>73</v>
      </c>
      <c r="AA23" s="69" t="s">
        <v>373</v>
      </c>
      <c r="AB23" s="79" t="s">
        <v>71</v>
      </c>
      <c r="AC23" s="81">
        <v>1553.71</v>
      </c>
      <c r="AD23" s="69" t="s">
        <v>51</v>
      </c>
      <c r="AE23" s="69" t="s">
        <v>190</v>
      </c>
      <c r="AF23" s="69" t="s">
        <v>361</v>
      </c>
      <c r="AG23" s="79">
        <v>-533</v>
      </c>
      <c r="AH23" s="84">
        <v>45728</v>
      </c>
      <c r="AI23" s="69" t="s">
        <v>3177</v>
      </c>
      <c r="AJ23" s="69" t="s">
        <v>73</v>
      </c>
      <c r="AK23" s="84">
        <v>45732</v>
      </c>
      <c r="AL23" s="82">
        <v>0.50344999999999995</v>
      </c>
      <c r="AM23" s="81">
        <v>782.2152994999999</v>
      </c>
      <c r="AN23" s="81">
        <v>0</v>
      </c>
      <c r="AO23" s="81">
        <v>7.8221529949999988</v>
      </c>
      <c r="AP23" s="81">
        <v>790.03745249499991</v>
      </c>
      <c r="AQ23" s="81">
        <v>39.50187262475</v>
      </c>
      <c r="AR23" s="81"/>
      <c r="AS23" s="81">
        <v>940</v>
      </c>
      <c r="AT23" s="79" t="s">
        <v>2658</v>
      </c>
      <c r="AU23" s="85" t="s">
        <v>2675</v>
      </c>
      <c r="AV23" s="86">
        <v>45728</v>
      </c>
      <c r="AW23" s="85"/>
      <c r="AX23" s="81"/>
      <c r="AY23" s="30">
        <f>YEAR(Table6[[#This Row],[ETA]])</f>
        <v>2025</v>
      </c>
      <c r="AZ23" s="32" t="str">
        <f>TEXT(Table6[[#This Row],[ETA]],"MMMM")</f>
        <v>March</v>
      </c>
      <c r="BA23" s="12" t="s">
        <v>63</v>
      </c>
    </row>
    <row r="24" spans="1:53" hidden="1" x14ac:dyDescent="0.3">
      <c r="A24" s="13">
        <v>23</v>
      </c>
      <c r="B24" s="69" t="s">
        <v>374</v>
      </c>
      <c r="C24" s="79" t="s">
        <v>90</v>
      </c>
      <c r="D24" s="69" t="s">
        <v>92</v>
      </c>
      <c r="E24" s="69" t="s">
        <v>46</v>
      </c>
      <c r="F24" s="80" t="s">
        <v>375</v>
      </c>
      <c r="G24" s="79" t="s">
        <v>177</v>
      </c>
      <c r="H24" s="70" t="s">
        <v>47</v>
      </c>
      <c r="I24" s="69" t="s">
        <v>52</v>
      </c>
      <c r="J24" s="69" t="s">
        <v>279</v>
      </c>
      <c r="K24" s="69" t="s">
        <v>342</v>
      </c>
      <c r="L24" s="69" t="s">
        <v>48</v>
      </c>
      <c r="M24" s="69" t="s">
        <v>343</v>
      </c>
      <c r="N24" s="69" t="s">
        <v>49</v>
      </c>
      <c r="O24" s="84">
        <v>45728</v>
      </c>
      <c r="P24" s="69" t="s">
        <v>344</v>
      </c>
      <c r="Q24" s="69" t="s">
        <v>376</v>
      </c>
      <c r="R24" s="79">
        <v>1514</v>
      </c>
      <c r="S24" s="81">
        <v>18183</v>
      </c>
      <c r="T24" s="69" t="s">
        <v>76</v>
      </c>
      <c r="U24" s="81">
        <v>15.28</v>
      </c>
      <c r="V24" s="69" t="s">
        <v>377</v>
      </c>
      <c r="W24" s="79" t="s">
        <v>50</v>
      </c>
      <c r="X24" s="69" t="s">
        <v>374</v>
      </c>
      <c r="Y24" s="69" t="s">
        <v>75</v>
      </c>
      <c r="Z24" s="69" t="s">
        <v>73</v>
      </c>
      <c r="AA24" s="69" t="s">
        <v>378</v>
      </c>
      <c r="AB24" s="79" t="s">
        <v>53</v>
      </c>
      <c r="AC24" s="81">
        <v>1642000.72</v>
      </c>
      <c r="AD24" s="69" t="s">
        <v>51</v>
      </c>
      <c r="AE24" s="69" t="s">
        <v>190</v>
      </c>
      <c r="AF24" s="69" t="s">
        <v>361</v>
      </c>
      <c r="AG24" s="79">
        <v>-533</v>
      </c>
      <c r="AH24" s="84">
        <v>45728</v>
      </c>
      <c r="AI24" s="69" t="s">
        <v>3177</v>
      </c>
      <c r="AJ24" s="69" t="s">
        <v>73</v>
      </c>
      <c r="AK24" s="84">
        <v>45733</v>
      </c>
      <c r="AL24" s="82">
        <v>0.50344999999999995</v>
      </c>
      <c r="AM24" s="81">
        <v>826665.26248399995</v>
      </c>
      <c r="AN24" s="81">
        <v>9565.5499999999993</v>
      </c>
      <c r="AO24" s="81">
        <v>8362.3081248399994</v>
      </c>
      <c r="AP24" s="81">
        <v>844593.12060884002</v>
      </c>
      <c r="AQ24" s="81">
        <v>42229.656030442005</v>
      </c>
      <c r="AR24" s="81"/>
      <c r="AS24" s="81">
        <v>47630</v>
      </c>
      <c r="AT24" s="79" t="s">
        <v>2658</v>
      </c>
      <c r="AU24" s="85" t="s">
        <v>2676</v>
      </c>
      <c r="AV24" s="22">
        <v>45728</v>
      </c>
      <c r="AW24" s="20"/>
      <c r="AX24" s="81"/>
      <c r="AY24" s="30">
        <f>YEAR(Table6[[#This Row],[ETA]])</f>
        <v>2025</v>
      </c>
      <c r="AZ24" s="32" t="str">
        <f>TEXT(Table6[[#This Row],[ETA]],"MMMM")</f>
        <v>March</v>
      </c>
      <c r="BA24" s="12" t="s">
        <v>63</v>
      </c>
    </row>
    <row r="25" spans="1:53" hidden="1" x14ac:dyDescent="0.3">
      <c r="A25" s="13">
        <v>24</v>
      </c>
      <c r="B25" s="69" t="s">
        <v>379</v>
      </c>
      <c r="C25" s="79" t="s">
        <v>380</v>
      </c>
      <c r="D25" s="69" t="s">
        <v>381</v>
      </c>
      <c r="E25" s="69" t="s">
        <v>46</v>
      </c>
      <c r="F25" s="80" t="s">
        <v>382</v>
      </c>
      <c r="G25" s="79" t="s">
        <v>177</v>
      </c>
      <c r="H25" s="70" t="s">
        <v>302</v>
      </c>
      <c r="I25" s="69" t="s">
        <v>383</v>
      </c>
      <c r="J25" s="69" t="s">
        <v>384</v>
      </c>
      <c r="K25" s="69" t="s">
        <v>385</v>
      </c>
      <c r="L25" s="69" t="s">
        <v>305</v>
      </c>
      <c r="M25" s="69" t="s">
        <v>386</v>
      </c>
      <c r="N25" s="69" t="s">
        <v>49</v>
      </c>
      <c r="O25" s="84">
        <v>45682</v>
      </c>
      <c r="P25" s="69" t="s">
        <v>306</v>
      </c>
      <c r="Q25" s="69" t="s">
        <v>306</v>
      </c>
      <c r="R25" s="79">
        <v>48</v>
      </c>
      <c r="S25" s="81">
        <v>4832</v>
      </c>
      <c r="T25" s="69" t="s">
        <v>76</v>
      </c>
      <c r="U25" s="81">
        <v>7.0452560000000002</v>
      </c>
      <c r="V25" s="69" t="s">
        <v>387</v>
      </c>
      <c r="W25" s="79" t="s">
        <v>50</v>
      </c>
      <c r="X25" s="69" t="s">
        <v>388</v>
      </c>
      <c r="Y25" s="69" t="s">
        <v>389</v>
      </c>
      <c r="Z25" s="69" t="s">
        <v>73</v>
      </c>
      <c r="AA25" s="69" t="s">
        <v>390</v>
      </c>
      <c r="AB25" s="79" t="s">
        <v>71</v>
      </c>
      <c r="AC25" s="81">
        <v>213706.72</v>
      </c>
      <c r="AD25" s="69" t="s">
        <v>51</v>
      </c>
      <c r="AE25" s="69" t="s">
        <v>190</v>
      </c>
      <c r="AF25" s="69" t="s">
        <v>286</v>
      </c>
      <c r="AG25" s="79">
        <v>-579</v>
      </c>
      <c r="AH25" s="84">
        <v>45682</v>
      </c>
      <c r="AI25" s="69" t="s">
        <v>3177</v>
      </c>
      <c r="AJ25" s="69" t="s">
        <v>73</v>
      </c>
      <c r="AK25" s="84">
        <v>45685</v>
      </c>
      <c r="AL25" s="82">
        <v>3.64</v>
      </c>
      <c r="AM25" s="81">
        <v>777892.4608</v>
      </c>
      <c r="AN25" s="81">
        <v>0</v>
      </c>
      <c r="AO25" s="81">
        <v>0</v>
      </c>
      <c r="AP25" s="81">
        <v>777892.4608</v>
      </c>
      <c r="AQ25" s="81">
        <v>39564</v>
      </c>
      <c r="AR25" s="81"/>
      <c r="AS25" s="81">
        <v>44964</v>
      </c>
      <c r="AT25" s="79" t="s">
        <v>2658</v>
      </c>
      <c r="AU25" s="85" t="s">
        <v>2677</v>
      </c>
      <c r="AV25" s="22">
        <v>45684</v>
      </c>
      <c r="AW25" s="20"/>
      <c r="AX25" s="81"/>
      <c r="AY25" s="30">
        <f>YEAR(Table6[[#This Row],[ETA]])</f>
        <v>2025</v>
      </c>
      <c r="AZ25" s="32" t="str">
        <f>TEXT(Table6[[#This Row],[ETA]],"MMMM")</f>
        <v>January</v>
      </c>
      <c r="BA25" s="12" t="s">
        <v>381</v>
      </c>
    </row>
    <row r="26" spans="1:53" hidden="1" x14ac:dyDescent="0.3">
      <c r="A26" s="13">
        <v>25</v>
      </c>
      <c r="B26" s="69" t="s">
        <v>391</v>
      </c>
      <c r="C26" s="79" t="s">
        <v>70</v>
      </c>
      <c r="D26" s="69" t="s">
        <v>392</v>
      </c>
      <c r="E26" s="69" t="s">
        <v>46</v>
      </c>
      <c r="F26" s="80" t="s">
        <v>393</v>
      </c>
      <c r="G26" s="79" t="s">
        <v>177</v>
      </c>
      <c r="H26" s="70" t="s">
        <v>302</v>
      </c>
      <c r="I26" s="69" t="s">
        <v>394</v>
      </c>
      <c r="J26" s="69" t="s">
        <v>395</v>
      </c>
      <c r="K26" s="69" t="s">
        <v>396</v>
      </c>
      <c r="L26" s="69" t="s">
        <v>305</v>
      </c>
      <c r="M26" s="69">
        <v>461</v>
      </c>
      <c r="N26" s="69" t="s">
        <v>49</v>
      </c>
      <c r="O26" s="84">
        <v>45681</v>
      </c>
      <c r="P26" s="69" t="s">
        <v>306</v>
      </c>
      <c r="Q26" s="69" t="s">
        <v>306</v>
      </c>
      <c r="R26" s="79">
        <v>5</v>
      </c>
      <c r="S26" s="81">
        <v>1192.4000000000001</v>
      </c>
      <c r="T26" s="69" t="s">
        <v>397</v>
      </c>
      <c r="U26" s="81">
        <v>2.78</v>
      </c>
      <c r="V26" s="69" t="s">
        <v>398</v>
      </c>
      <c r="W26" s="79" t="s">
        <v>50</v>
      </c>
      <c r="X26" s="69" t="s">
        <v>399</v>
      </c>
      <c r="Y26" s="69" t="s">
        <v>400</v>
      </c>
      <c r="Z26" s="69" t="s">
        <v>73</v>
      </c>
      <c r="AA26" s="69" t="s">
        <v>401</v>
      </c>
      <c r="AB26" s="79" t="s">
        <v>402</v>
      </c>
      <c r="AC26" s="81">
        <v>31934.68</v>
      </c>
      <c r="AD26" s="69" t="s">
        <v>51</v>
      </c>
      <c r="AE26" s="69" t="s">
        <v>190</v>
      </c>
      <c r="AF26" s="69" t="s">
        <v>268</v>
      </c>
      <c r="AG26" s="79">
        <v>-580</v>
      </c>
      <c r="AH26" s="84">
        <v>45681</v>
      </c>
      <c r="AI26" s="69" t="s">
        <v>3177</v>
      </c>
      <c r="AJ26" s="69" t="s">
        <v>73</v>
      </c>
      <c r="AK26" s="84">
        <v>45685</v>
      </c>
      <c r="AL26" s="82">
        <v>3.82091</v>
      </c>
      <c r="AM26" s="81">
        <v>122019.5381588</v>
      </c>
      <c r="AN26" s="81">
        <v>0</v>
      </c>
      <c r="AO26" s="81">
        <v>0</v>
      </c>
      <c r="AP26" s="81">
        <v>122019.5381588</v>
      </c>
      <c r="AQ26" s="81">
        <v>6100.9769079400003</v>
      </c>
      <c r="AR26" s="81"/>
      <c r="AS26" s="81">
        <v>9001</v>
      </c>
      <c r="AT26" s="79" t="s">
        <v>2658</v>
      </c>
      <c r="AU26" s="85" t="s">
        <v>2678</v>
      </c>
      <c r="AV26" s="22">
        <v>45684</v>
      </c>
      <c r="AW26" s="20"/>
      <c r="AX26" s="81"/>
      <c r="AY26" s="30">
        <f>YEAR(Table6[[#This Row],[ETA]])</f>
        <v>2025</v>
      </c>
      <c r="AZ26" s="32" t="str">
        <f>TEXT(Table6[[#This Row],[ETA]],"MMMM")</f>
        <v>January</v>
      </c>
      <c r="BA26" s="12" t="s">
        <v>392</v>
      </c>
    </row>
    <row r="27" spans="1:53" hidden="1" x14ac:dyDescent="0.3">
      <c r="A27" s="13">
        <v>26</v>
      </c>
      <c r="B27" s="69" t="s">
        <v>391</v>
      </c>
      <c r="C27" s="79" t="s">
        <v>70</v>
      </c>
      <c r="D27" s="69" t="s">
        <v>392</v>
      </c>
      <c r="E27" s="69" t="s">
        <v>46</v>
      </c>
      <c r="F27" s="80" t="s">
        <v>393</v>
      </c>
      <c r="G27" s="79" t="s">
        <v>177</v>
      </c>
      <c r="H27" s="70" t="s">
        <v>302</v>
      </c>
      <c r="I27" s="69" t="s">
        <v>394</v>
      </c>
      <c r="J27" s="69" t="s">
        <v>395</v>
      </c>
      <c r="K27" s="69" t="s">
        <v>396</v>
      </c>
      <c r="L27" s="69" t="s">
        <v>305</v>
      </c>
      <c r="M27" s="69">
        <v>461</v>
      </c>
      <c r="N27" s="69" t="s">
        <v>49</v>
      </c>
      <c r="O27" s="84">
        <v>45681</v>
      </c>
      <c r="P27" s="69" t="s">
        <v>306</v>
      </c>
      <c r="Q27" s="69" t="s">
        <v>306</v>
      </c>
      <c r="R27" s="79">
        <v>1</v>
      </c>
      <c r="S27" s="81">
        <v>364.2</v>
      </c>
      <c r="T27" s="69" t="s">
        <v>397</v>
      </c>
      <c r="U27" s="81">
        <v>0.66</v>
      </c>
      <c r="V27" s="69" t="s">
        <v>398</v>
      </c>
      <c r="W27" s="79" t="s">
        <v>50</v>
      </c>
      <c r="X27" s="69" t="s">
        <v>403</v>
      </c>
      <c r="Y27" s="69" t="s">
        <v>400</v>
      </c>
      <c r="Z27" s="69" t="s">
        <v>73</v>
      </c>
      <c r="AA27" s="69" t="s">
        <v>404</v>
      </c>
      <c r="AB27" s="79" t="s">
        <v>402</v>
      </c>
      <c r="AC27" s="81">
        <v>4409.5200000000004</v>
      </c>
      <c r="AD27" s="69" t="s">
        <v>51</v>
      </c>
      <c r="AE27" s="69" t="s">
        <v>190</v>
      </c>
      <c r="AF27" s="69" t="s">
        <v>268</v>
      </c>
      <c r="AG27" s="79">
        <v>-580</v>
      </c>
      <c r="AH27" s="84">
        <v>45681</v>
      </c>
      <c r="AI27" s="69" t="s">
        <v>3177</v>
      </c>
      <c r="AJ27" s="69" t="s">
        <v>73</v>
      </c>
      <c r="AK27" s="84">
        <v>45685</v>
      </c>
      <c r="AL27" s="82">
        <v>3.82091</v>
      </c>
      <c r="AM27" s="81">
        <v>16848.379063200002</v>
      </c>
      <c r="AN27" s="81">
        <v>0</v>
      </c>
      <c r="AO27" s="81">
        <v>0</v>
      </c>
      <c r="AP27" s="81">
        <v>16848.379063200002</v>
      </c>
      <c r="AQ27" s="81">
        <v>842.41895316000011</v>
      </c>
      <c r="AR27" s="81"/>
      <c r="AS27" s="81">
        <v>1842</v>
      </c>
      <c r="AT27" s="79" t="s">
        <v>2658</v>
      </c>
      <c r="AU27" s="85" t="s">
        <v>2678</v>
      </c>
      <c r="AV27" s="22">
        <v>45684</v>
      </c>
      <c r="AW27" s="20"/>
      <c r="AX27" s="81">
        <v>-400</v>
      </c>
      <c r="AY27" s="30">
        <f>YEAR(Table6[[#This Row],[ETA]])</f>
        <v>2025</v>
      </c>
      <c r="AZ27" s="32" t="str">
        <f>TEXT(Table6[[#This Row],[ETA]],"MMMM")</f>
        <v>January</v>
      </c>
      <c r="BA27" s="12" t="s">
        <v>392</v>
      </c>
    </row>
    <row r="28" spans="1:53" hidden="1" x14ac:dyDescent="0.3">
      <c r="A28" s="13">
        <v>27</v>
      </c>
      <c r="B28" s="69" t="s">
        <v>405</v>
      </c>
      <c r="C28" s="79" t="s">
        <v>247</v>
      </c>
      <c r="D28" s="69" t="s">
        <v>248</v>
      </c>
      <c r="E28" s="69" t="s">
        <v>46</v>
      </c>
      <c r="F28" s="80" t="s">
        <v>406</v>
      </c>
      <c r="G28" s="79" t="s">
        <v>177</v>
      </c>
      <c r="H28" s="70" t="s">
        <v>47</v>
      </c>
      <c r="I28" s="69" t="s">
        <v>250</v>
      </c>
      <c r="J28" s="69" t="s">
        <v>251</v>
      </c>
      <c r="K28" s="69" t="s">
        <v>252</v>
      </c>
      <c r="L28" s="69" t="s">
        <v>48</v>
      </c>
      <c r="M28" s="69" t="s">
        <v>75</v>
      </c>
      <c r="N28" s="69" t="s">
        <v>49</v>
      </c>
      <c r="O28" s="84">
        <v>45701</v>
      </c>
      <c r="P28" s="69" t="s">
        <v>253</v>
      </c>
      <c r="Q28" s="69" t="s">
        <v>254</v>
      </c>
      <c r="R28" s="79">
        <v>1494</v>
      </c>
      <c r="S28" s="81">
        <v>2580565</v>
      </c>
      <c r="T28" s="69" t="s">
        <v>76</v>
      </c>
      <c r="U28" s="81">
        <v>1657.0420000000001</v>
      </c>
      <c r="V28" s="69" t="s">
        <v>255</v>
      </c>
      <c r="W28" s="79" t="s">
        <v>50</v>
      </c>
      <c r="X28" s="69" t="s">
        <v>407</v>
      </c>
      <c r="Y28" s="69" t="s">
        <v>75</v>
      </c>
      <c r="Z28" s="69" t="s">
        <v>91</v>
      </c>
      <c r="AA28" s="69" t="s">
        <v>408</v>
      </c>
      <c r="AB28" s="79" t="s">
        <v>71</v>
      </c>
      <c r="AC28" s="81">
        <v>6881693.21</v>
      </c>
      <c r="AD28" s="69" t="s">
        <v>320</v>
      </c>
      <c r="AE28" s="69" t="s">
        <v>190</v>
      </c>
      <c r="AF28" s="69" t="s">
        <v>258</v>
      </c>
      <c r="AG28" s="79">
        <v>-560</v>
      </c>
      <c r="AH28" s="84">
        <v>45701</v>
      </c>
      <c r="AI28" s="69" t="s">
        <v>3177</v>
      </c>
      <c r="AJ28" s="69" t="s">
        <v>91</v>
      </c>
      <c r="AK28" s="84">
        <v>45702</v>
      </c>
      <c r="AL28" s="82">
        <v>3.64</v>
      </c>
      <c r="AM28" s="81">
        <v>25049363.284400001</v>
      </c>
      <c r="AN28" s="81">
        <v>0</v>
      </c>
      <c r="AO28" s="81">
        <v>250493.63284400001</v>
      </c>
      <c r="AP28" s="81">
        <v>25299856.917244002</v>
      </c>
      <c r="AQ28" s="81">
        <v>1264992.8458622003</v>
      </c>
      <c r="AR28" s="81"/>
      <c r="AS28" s="81">
        <v>1415689</v>
      </c>
      <c r="AT28" s="79" t="s">
        <v>2658</v>
      </c>
      <c r="AU28" s="85" t="s">
        <v>2679</v>
      </c>
      <c r="AV28" s="22">
        <v>45701</v>
      </c>
      <c r="AW28" s="20"/>
      <c r="AX28" s="81"/>
      <c r="AY28" s="30">
        <f>YEAR(Table6[[#This Row],[ETA]])</f>
        <v>2025</v>
      </c>
      <c r="AZ28" s="32" t="str">
        <f>TEXT(Table6[[#This Row],[ETA]],"MMMM")</f>
        <v>February</v>
      </c>
      <c r="BA28" s="12" t="s">
        <v>3340</v>
      </c>
    </row>
    <row r="29" spans="1:53" hidden="1" x14ac:dyDescent="0.3">
      <c r="A29" s="13">
        <v>28</v>
      </c>
      <c r="B29" s="69" t="s">
        <v>409</v>
      </c>
      <c r="C29" s="79" t="s">
        <v>70</v>
      </c>
      <c r="D29" s="69" t="s">
        <v>410</v>
      </c>
      <c r="E29" s="69" t="s">
        <v>46</v>
      </c>
      <c r="F29" s="80" t="s">
        <v>411</v>
      </c>
      <c r="G29" s="79" t="s">
        <v>177</v>
      </c>
      <c r="H29" s="70" t="s">
        <v>47</v>
      </c>
      <c r="I29" s="69" t="s">
        <v>195</v>
      </c>
      <c r="J29" s="69" t="s">
        <v>261</v>
      </c>
      <c r="K29" s="69" t="s">
        <v>412</v>
      </c>
      <c r="L29" s="69" t="s">
        <v>48</v>
      </c>
      <c r="M29" s="69" t="s">
        <v>413</v>
      </c>
      <c r="N29" s="69" t="s">
        <v>49</v>
      </c>
      <c r="O29" s="84">
        <v>45725</v>
      </c>
      <c r="P29" s="69" t="s">
        <v>414</v>
      </c>
      <c r="Q29" s="69" t="s">
        <v>415</v>
      </c>
      <c r="R29" s="79">
        <v>410</v>
      </c>
      <c r="S29" s="81">
        <v>372911</v>
      </c>
      <c r="T29" s="69" t="s">
        <v>76</v>
      </c>
      <c r="U29" s="81">
        <v>1657.0420000000001</v>
      </c>
      <c r="V29" s="69" t="s">
        <v>364</v>
      </c>
      <c r="W29" s="79" t="s">
        <v>50</v>
      </c>
      <c r="X29" s="69" t="s">
        <v>416</v>
      </c>
      <c r="Y29" s="69" t="s">
        <v>75</v>
      </c>
      <c r="Z29" s="69" t="s">
        <v>73</v>
      </c>
      <c r="AA29" s="69" t="s">
        <v>417</v>
      </c>
      <c r="AB29" s="79" t="s">
        <v>71</v>
      </c>
      <c r="AC29" s="81">
        <v>970261.429999999</v>
      </c>
      <c r="AD29" s="69" t="s">
        <v>51</v>
      </c>
      <c r="AE29" s="69" t="s">
        <v>190</v>
      </c>
      <c r="AF29" s="69" t="s">
        <v>286</v>
      </c>
      <c r="AG29" s="79">
        <v>-536</v>
      </c>
      <c r="AH29" s="84">
        <v>45725</v>
      </c>
      <c r="AI29" s="69" t="s">
        <v>3177</v>
      </c>
      <c r="AJ29" s="69" t="s">
        <v>73</v>
      </c>
      <c r="AK29" s="84">
        <v>45732</v>
      </c>
      <c r="AL29" s="82">
        <v>3.64</v>
      </c>
      <c r="AM29" s="81">
        <v>3531751.6051999964</v>
      </c>
      <c r="AN29" s="81">
        <v>0</v>
      </c>
      <c r="AO29" s="81">
        <v>0</v>
      </c>
      <c r="AP29" s="81">
        <v>3531751.6051999964</v>
      </c>
      <c r="AQ29" s="81">
        <v>176587.58025999984</v>
      </c>
      <c r="AR29" s="81"/>
      <c r="AS29" s="81">
        <v>198178</v>
      </c>
      <c r="AT29" s="79" t="s">
        <v>2658</v>
      </c>
      <c r="AU29" s="85" t="s">
        <v>2680</v>
      </c>
      <c r="AV29" s="22">
        <v>45720</v>
      </c>
      <c r="AW29" s="20"/>
      <c r="AX29" s="81"/>
      <c r="AY29" s="30">
        <f>YEAR(Table6[[#This Row],[ETA]])</f>
        <v>2025</v>
      </c>
      <c r="AZ29" s="32" t="str">
        <f>TEXT(Table6[[#This Row],[ETA]],"MMMM")</f>
        <v>March</v>
      </c>
      <c r="BA29" s="12" t="s">
        <v>392</v>
      </c>
    </row>
    <row r="30" spans="1:53" hidden="1" x14ac:dyDescent="0.3">
      <c r="A30" s="13">
        <v>29</v>
      </c>
      <c r="B30" s="69" t="s">
        <v>418</v>
      </c>
      <c r="C30" s="79" t="s">
        <v>70</v>
      </c>
      <c r="D30" s="69" t="s">
        <v>419</v>
      </c>
      <c r="E30" s="69" t="s">
        <v>46</v>
      </c>
      <c r="F30" s="80" t="s">
        <v>420</v>
      </c>
      <c r="G30" s="79" t="s">
        <v>177</v>
      </c>
      <c r="H30" s="70" t="s">
        <v>47</v>
      </c>
      <c r="I30" s="69" t="s">
        <v>394</v>
      </c>
      <c r="J30" s="69" t="s">
        <v>421</v>
      </c>
      <c r="K30" s="69" t="s">
        <v>422</v>
      </c>
      <c r="L30" s="69" t="s">
        <v>48</v>
      </c>
      <c r="M30" s="69" t="s">
        <v>423</v>
      </c>
      <c r="N30" s="69" t="s">
        <v>49</v>
      </c>
      <c r="O30" s="84">
        <v>45752</v>
      </c>
      <c r="P30" s="69" t="s">
        <v>199</v>
      </c>
      <c r="Q30" s="69" t="s">
        <v>424</v>
      </c>
      <c r="R30" s="79">
        <v>13</v>
      </c>
      <c r="S30" s="81">
        <v>7183.68</v>
      </c>
      <c r="T30" s="69" t="s">
        <v>397</v>
      </c>
      <c r="U30" s="81">
        <v>6.98</v>
      </c>
      <c r="V30" s="69" t="s">
        <v>425</v>
      </c>
      <c r="W30" s="79" t="s">
        <v>50</v>
      </c>
      <c r="X30" s="69" t="s">
        <v>426</v>
      </c>
      <c r="Y30" s="69" t="s">
        <v>75</v>
      </c>
      <c r="Z30" s="69" t="s">
        <v>73</v>
      </c>
      <c r="AA30" s="69" t="s">
        <v>427</v>
      </c>
      <c r="AB30" s="79" t="s">
        <v>402</v>
      </c>
      <c r="AC30" s="81">
        <v>32014.83</v>
      </c>
      <c r="AD30" s="69" t="s">
        <v>51</v>
      </c>
      <c r="AE30" s="69" t="s">
        <v>190</v>
      </c>
      <c r="AF30" s="69" t="s">
        <v>268</v>
      </c>
      <c r="AG30" s="79">
        <v>-509</v>
      </c>
      <c r="AH30" s="84">
        <v>45752</v>
      </c>
      <c r="AI30" s="69" t="s">
        <v>3177</v>
      </c>
      <c r="AJ30" s="69" t="s">
        <v>73</v>
      </c>
      <c r="AK30" s="84">
        <v>45754</v>
      </c>
      <c r="AL30" s="82">
        <v>3.9879799999999999</v>
      </c>
      <c r="AM30" s="81">
        <v>127674.5017434</v>
      </c>
      <c r="AN30" s="81">
        <v>0</v>
      </c>
      <c r="AO30" s="81">
        <v>0</v>
      </c>
      <c r="AP30" s="81">
        <v>127674.5017434</v>
      </c>
      <c r="AQ30" s="81">
        <v>6383.7250871700007</v>
      </c>
      <c r="AR30" s="81"/>
      <c r="AS30" s="81">
        <v>9284</v>
      </c>
      <c r="AT30" s="79" t="s">
        <v>2681</v>
      </c>
      <c r="AU30" s="85" t="s">
        <v>2682</v>
      </c>
      <c r="AV30" s="86">
        <v>45753</v>
      </c>
      <c r="AW30" s="85"/>
      <c r="AX30" s="81"/>
      <c r="AY30" s="30">
        <f>YEAR(Table6[[#This Row],[ETA]])</f>
        <v>2025</v>
      </c>
      <c r="AZ30" s="32" t="str">
        <f>TEXT(Table6[[#This Row],[ETA]],"MMMM")</f>
        <v>April</v>
      </c>
      <c r="BA30" s="12" t="s">
        <v>392</v>
      </c>
    </row>
    <row r="31" spans="1:53" hidden="1" x14ac:dyDescent="0.3">
      <c r="A31" s="13">
        <v>30</v>
      </c>
      <c r="B31" s="69" t="s">
        <v>418</v>
      </c>
      <c r="C31" s="79" t="s">
        <v>70</v>
      </c>
      <c r="D31" s="69" t="s">
        <v>419</v>
      </c>
      <c r="E31" s="69" t="s">
        <v>46</v>
      </c>
      <c r="F31" s="80" t="s">
        <v>420</v>
      </c>
      <c r="G31" s="79" t="s">
        <v>177</v>
      </c>
      <c r="H31" s="70" t="s">
        <v>47</v>
      </c>
      <c r="I31" s="69" t="s">
        <v>394</v>
      </c>
      <c r="J31" s="69" t="s">
        <v>421</v>
      </c>
      <c r="K31" s="69" t="s">
        <v>422</v>
      </c>
      <c r="L31" s="69" t="s">
        <v>48</v>
      </c>
      <c r="M31" s="69" t="s">
        <v>423</v>
      </c>
      <c r="N31" s="69" t="s">
        <v>49</v>
      </c>
      <c r="O31" s="84">
        <v>45752</v>
      </c>
      <c r="P31" s="69" t="s">
        <v>75</v>
      </c>
      <c r="Q31" s="69" t="s">
        <v>75</v>
      </c>
      <c r="R31" s="79">
        <v>1</v>
      </c>
      <c r="S31" s="81">
        <v>808.62</v>
      </c>
      <c r="T31" s="69" t="s">
        <v>397</v>
      </c>
      <c r="U31" s="81">
        <v>0.66</v>
      </c>
      <c r="V31" s="69" t="s">
        <v>425</v>
      </c>
      <c r="W31" s="79" t="s">
        <v>50</v>
      </c>
      <c r="X31" s="69" t="s">
        <v>428</v>
      </c>
      <c r="Y31" s="69" t="s">
        <v>75</v>
      </c>
      <c r="Z31" s="69" t="s">
        <v>73</v>
      </c>
      <c r="AA31" s="69" t="s">
        <v>429</v>
      </c>
      <c r="AB31" s="79" t="s">
        <v>402</v>
      </c>
      <c r="AC31" s="81">
        <v>0</v>
      </c>
      <c r="AD31" s="69" t="s">
        <v>51</v>
      </c>
      <c r="AE31" s="69" t="s">
        <v>190</v>
      </c>
      <c r="AF31" s="69" t="s">
        <v>268</v>
      </c>
      <c r="AG31" s="79">
        <v>-509</v>
      </c>
      <c r="AH31" s="84">
        <v>45752</v>
      </c>
      <c r="AI31" s="69" t="s">
        <v>3177</v>
      </c>
      <c r="AJ31" s="69" t="s">
        <v>73</v>
      </c>
      <c r="AK31" s="84">
        <v>45754</v>
      </c>
      <c r="AL31" s="82">
        <v>3.9879799999999999</v>
      </c>
      <c r="AM31" s="81">
        <v>0</v>
      </c>
      <c r="AN31" s="81">
        <v>0</v>
      </c>
      <c r="AO31" s="81">
        <v>0</v>
      </c>
      <c r="AP31" s="81">
        <v>0</v>
      </c>
      <c r="AQ31" s="81">
        <v>0</v>
      </c>
      <c r="AR31" s="81">
        <v>0</v>
      </c>
      <c r="AS31" s="81">
        <v>400</v>
      </c>
      <c r="AT31" s="79" t="s">
        <v>2681</v>
      </c>
      <c r="AU31" s="85" t="s">
        <v>2682</v>
      </c>
      <c r="AV31" s="86">
        <v>45753</v>
      </c>
      <c r="AW31" s="85"/>
      <c r="AX31" s="81">
        <v>400</v>
      </c>
      <c r="AY31" s="30">
        <f>YEAR(Table6[[#This Row],[ETA]])</f>
        <v>2025</v>
      </c>
      <c r="AZ31" s="32" t="str">
        <f>TEXT(Table6[[#This Row],[ETA]],"MMMM")</f>
        <v>April</v>
      </c>
      <c r="BA31" s="12" t="s">
        <v>392</v>
      </c>
    </row>
    <row r="32" spans="1:53" hidden="1" x14ac:dyDescent="0.3">
      <c r="A32" s="13">
        <v>31</v>
      </c>
      <c r="B32" s="69" t="s">
        <v>418</v>
      </c>
      <c r="C32" s="79" t="s">
        <v>70</v>
      </c>
      <c r="D32" s="69" t="s">
        <v>419</v>
      </c>
      <c r="E32" s="69" t="s">
        <v>46</v>
      </c>
      <c r="F32" s="80" t="s">
        <v>420</v>
      </c>
      <c r="G32" s="79" t="s">
        <v>177</v>
      </c>
      <c r="H32" s="70" t="s">
        <v>47</v>
      </c>
      <c r="I32" s="69" t="s">
        <v>394</v>
      </c>
      <c r="J32" s="69" t="s">
        <v>421</v>
      </c>
      <c r="K32" s="69" t="s">
        <v>422</v>
      </c>
      <c r="L32" s="69" t="s">
        <v>48</v>
      </c>
      <c r="M32" s="69" t="s">
        <v>423</v>
      </c>
      <c r="N32" s="69" t="s">
        <v>49</v>
      </c>
      <c r="O32" s="84">
        <v>45752</v>
      </c>
      <c r="P32" s="69" t="s">
        <v>75</v>
      </c>
      <c r="Q32" s="69" t="s">
        <v>75</v>
      </c>
      <c r="R32" s="79">
        <v>1</v>
      </c>
      <c r="S32" s="81">
        <v>110.9</v>
      </c>
      <c r="T32" s="69" t="s">
        <v>397</v>
      </c>
      <c r="U32" s="81">
        <v>0.12</v>
      </c>
      <c r="V32" s="69" t="s">
        <v>425</v>
      </c>
      <c r="W32" s="79" t="s">
        <v>50</v>
      </c>
      <c r="X32" s="69" t="s">
        <v>430</v>
      </c>
      <c r="Y32" s="69" t="s">
        <v>75</v>
      </c>
      <c r="Z32" s="69" t="s">
        <v>73</v>
      </c>
      <c r="AA32" s="69" t="s">
        <v>431</v>
      </c>
      <c r="AB32" s="79" t="s">
        <v>402</v>
      </c>
      <c r="AC32" s="81">
        <v>0</v>
      </c>
      <c r="AD32" s="69" t="s">
        <v>51</v>
      </c>
      <c r="AE32" s="69" t="s">
        <v>190</v>
      </c>
      <c r="AF32" s="69" t="s">
        <v>268</v>
      </c>
      <c r="AG32" s="79">
        <v>-509</v>
      </c>
      <c r="AH32" s="84">
        <v>45752</v>
      </c>
      <c r="AI32" s="69" t="s">
        <v>3177</v>
      </c>
      <c r="AJ32" s="69" t="s">
        <v>73</v>
      </c>
      <c r="AK32" s="84">
        <v>45754</v>
      </c>
      <c r="AL32" s="82">
        <v>3.9879799999999999</v>
      </c>
      <c r="AM32" s="81">
        <v>0</v>
      </c>
      <c r="AN32" s="81">
        <v>0</v>
      </c>
      <c r="AO32" s="81">
        <v>0</v>
      </c>
      <c r="AP32" s="81">
        <v>0</v>
      </c>
      <c r="AQ32" s="81">
        <v>0</v>
      </c>
      <c r="AR32" s="81">
        <v>0</v>
      </c>
      <c r="AS32" s="81">
        <v>400</v>
      </c>
      <c r="AT32" s="79" t="s">
        <v>2681</v>
      </c>
      <c r="AU32" s="85" t="s">
        <v>2682</v>
      </c>
      <c r="AV32" s="86">
        <v>45753</v>
      </c>
      <c r="AW32" s="85"/>
      <c r="AX32" s="81">
        <v>400</v>
      </c>
      <c r="AY32" s="30">
        <f>YEAR(Table6[[#This Row],[ETA]])</f>
        <v>2025</v>
      </c>
      <c r="AZ32" s="32" t="str">
        <f>TEXT(Table6[[#This Row],[ETA]],"MMMM")</f>
        <v>April</v>
      </c>
      <c r="BA32" s="12" t="s">
        <v>392</v>
      </c>
    </row>
    <row r="33" spans="1:53" hidden="1" x14ac:dyDescent="0.3">
      <c r="A33" s="13">
        <v>32</v>
      </c>
      <c r="B33" s="69" t="s">
        <v>418</v>
      </c>
      <c r="C33" s="79" t="s">
        <v>70</v>
      </c>
      <c r="D33" s="69" t="s">
        <v>419</v>
      </c>
      <c r="E33" s="69" t="s">
        <v>46</v>
      </c>
      <c r="F33" s="80" t="s">
        <v>420</v>
      </c>
      <c r="G33" s="79" t="s">
        <v>177</v>
      </c>
      <c r="H33" s="70" t="s">
        <v>47</v>
      </c>
      <c r="I33" s="69" t="s">
        <v>394</v>
      </c>
      <c r="J33" s="69" t="s">
        <v>421</v>
      </c>
      <c r="K33" s="69" t="s">
        <v>422</v>
      </c>
      <c r="L33" s="69" t="s">
        <v>48</v>
      </c>
      <c r="M33" s="69" t="s">
        <v>423</v>
      </c>
      <c r="N33" s="69" t="s">
        <v>49</v>
      </c>
      <c r="O33" s="84">
        <v>45752</v>
      </c>
      <c r="P33" s="69" t="s">
        <v>75</v>
      </c>
      <c r="Q33" s="69" t="s">
        <v>75</v>
      </c>
      <c r="R33" s="79">
        <v>1</v>
      </c>
      <c r="S33" s="81">
        <v>1101</v>
      </c>
      <c r="T33" s="69" t="s">
        <v>397</v>
      </c>
      <c r="U33" s="81">
        <v>0.66</v>
      </c>
      <c r="V33" s="69" t="s">
        <v>425</v>
      </c>
      <c r="W33" s="79" t="s">
        <v>50</v>
      </c>
      <c r="X33" s="69" t="s">
        <v>432</v>
      </c>
      <c r="Y33" s="69" t="s">
        <v>75</v>
      </c>
      <c r="Z33" s="69" t="s">
        <v>73</v>
      </c>
      <c r="AA33" s="69" t="s">
        <v>433</v>
      </c>
      <c r="AB33" s="79" t="s">
        <v>402</v>
      </c>
      <c r="AC33" s="81">
        <v>0</v>
      </c>
      <c r="AD33" s="69" t="s">
        <v>51</v>
      </c>
      <c r="AE33" s="69" t="s">
        <v>190</v>
      </c>
      <c r="AF33" s="69" t="s">
        <v>268</v>
      </c>
      <c r="AG33" s="79">
        <v>-509</v>
      </c>
      <c r="AH33" s="84">
        <v>45752</v>
      </c>
      <c r="AI33" s="69" t="s">
        <v>3177</v>
      </c>
      <c r="AJ33" s="69" t="s">
        <v>73</v>
      </c>
      <c r="AK33" s="84">
        <v>45754</v>
      </c>
      <c r="AL33" s="82">
        <v>3.9879799999999999</v>
      </c>
      <c r="AM33" s="81">
        <v>0</v>
      </c>
      <c r="AN33" s="81">
        <v>0</v>
      </c>
      <c r="AO33" s="81">
        <v>0</v>
      </c>
      <c r="AP33" s="81">
        <v>0</v>
      </c>
      <c r="AQ33" s="81">
        <v>0</v>
      </c>
      <c r="AR33" s="81">
        <v>0</v>
      </c>
      <c r="AS33" s="81">
        <v>400</v>
      </c>
      <c r="AT33" s="79" t="s">
        <v>2681</v>
      </c>
      <c r="AU33" s="85" t="s">
        <v>2682</v>
      </c>
      <c r="AV33" s="86">
        <v>45753</v>
      </c>
      <c r="AW33" s="85"/>
      <c r="AX33" s="81">
        <v>400</v>
      </c>
      <c r="AY33" s="30">
        <f>YEAR(Table6[[#This Row],[ETA]])</f>
        <v>2025</v>
      </c>
      <c r="AZ33" s="32" t="str">
        <f>TEXT(Table6[[#This Row],[ETA]],"MMMM")</f>
        <v>April</v>
      </c>
      <c r="BA33" s="12" t="s">
        <v>392</v>
      </c>
    </row>
    <row r="34" spans="1:53" hidden="1" x14ac:dyDescent="0.3">
      <c r="A34" s="13">
        <v>33</v>
      </c>
      <c r="B34" s="69" t="s">
        <v>418</v>
      </c>
      <c r="C34" s="79" t="s">
        <v>70</v>
      </c>
      <c r="D34" s="69" t="s">
        <v>419</v>
      </c>
      <c r="E34" s="69" t="s">
        <v>46</v>
      </c>
      <c r="F34" s="80" t="s">
        <v>420</v>
      </c>
      <c r="G34" s="79" t="s">
        <v>177</v>
      </c>
      <c r="H34" s="70" t="s">
        <v>47</v>
      </c>
      <c r="I34" s="69" t="s">
        <v>394</v>
      </c>
      <c r="J34" s="69" t="s">
        <v>421</v>
      </c>
      <c r="K34" s="69" t="s">
        <v>422</v>
      </c>
      <c r="L34" s="69" t="s">
        <v>48</v>
      </c>
      <c r="M34" s="69" t="s">
        <v>423</v>
      </c>
      <c r="N34" s="69" t="s">
        <v>49</v>
      </c>
      <c r="O34" s="84">
        <v>45752</v>
      </c>
      <c r="P34" s="69" t="s">
        <v>75</v>
      </c>
      <c r="Q34" s="69" t="s">
        <v>75</v>
      </c>
      <c r="R34" s="79">
        <v>1</v>
      </c>
      <c r="S34" s="81">
        <v>102.8</v>
      </c>
      <c r="T34" s="69" t="s">
        <v>397</v>
      </c>
      <c r="U34" s="81">
        <v>0.12</v>
      </c>
      <c r="V34" s="69" t="s">
        <v>425</v>
      </c>
      <c r="W34" s="79" t="s">
        <v>50</v>
      </c>
      <c r="X34" s="69" t="s">
        <v>434</v>
      </c>
      <c r="Y34" s="69" t="s">
        <v>75</v>
      </c>
      <c r="Z34" s="69" t="s">
        <v>73</v>
      </c>
      <c r="AA34" s="69" t="s">
        <v>435</v>
      </c>
      <c r="AB34" s="79" t="s">
        <v>402</v>
      </c>
      <c r="AC34" s="81">
        <v>0</v>
      </c>
      <c r="AD34" s="69" t="s">
        <v>51</v>
      </c>
      <c r="AE34" s="69" t="s">
        <v>190</v>
      </c>
      <c r="AF34" s="69" t="s">
        <v>268</v>
      </c>
      <c r="AG34" s="79">
        <v>-509</v>
      </c>
      <c r="AH34" s="84">
        <v>45752</v>
      </c>
      <c r="AI34" s="69" t="s">
        <v>3177</v>
      </c>
      <c r="AJ34" s="69" t="s">
        <v>73</v>
      </c>
      <c r="AK34" s="84">
        <v>45754</v>
      </c>
      <c r="AL34" s="82">
        <v>3.9879799999999999</v>
      </c>
      <c r="AM34" s="81">
        <v>0</v>
      </c>
      <c r="AN34" s="81">
        <v>0</v>
      </c>
      <c r="AO34" s="81">
        <v>0</v>
      </c>
      <c r="AP34" s="81">
        <v>0</v>
      </c>
      <c r="AQ34" s="81">
        <v>0</v>
      </c>
      <c r="AR34" s="81">
        <v>0</v>
      </c>
      <c r="AS34" s="81">
        <v>400</v>
      </c>
      <c r="AT34" s="79" t="s">
        <v>2681</v>
      </c>
      <c r="AU34" s="85" t="s">
        <v>2682</v>
      </c>
      <c r="AV34" s="86">
        <v>45753</v>
      </c>
      <c r="AW34" s="85"/>
      <c r="AX34" s="81">
        <v>400</v>
      </c>
      <c r="AY34" s="30">
        <f>YEAR(Table6[[#This Row],[ETA]])</f>
        <v>2025</v>
      </c>
      <c r="AZ34" s="32" t="str">
        <f>TEXT(Table6[[#This Row],[ETA]],"MMMM")</f>
        <v>April</v>
      </c>
      <c r="BA34" s="12" t="s">
        <v>392</v>
      </c>
    </row>
    <row r="35" spans="1:53" hidden="1" x14ac:dyDescent="0.3">
      <c r="A35" s="13">
        <v>34</v>
      </c>
      <c r="B35" s="69" t="s">
        <v>418</v>
      </c>
      <c r="C35" s="79" t="s">
        <v>70</v>
      </c>
      <c r="D35" s="69" t="s">
        <v>419</v>
      </c>
      <c r="E35" s="69" t="s">
        <v>46</v>
      </c>
      <c r="F35" s="80" t="s">
        <v>420</v>
      </c>
      <c r="G35" s="79" t="s">
        <v>177</v>
      </c>
      <c r="H35" s="70" t="s">
        <v>47</v>
      </c>
      <c r="I35" s="69" t="s">
        <v>394</v>
      </c>
      <c r="J35" s="69" t="s">
        <v>421</v>
      </c>
      <c r="K35" s="69" t="s">
        <v>422</v>
      </c>
      <c r="L35" s="69" t="s">
        <v>48</v>
      </c>
      <c r="M35" s="69" t="s">
        <v>423</v>
      </c>
      <c r="N35" s="69" t="s">
        <v>49</v>
      </c>
      <c r="O35" s="84">
        <v>45752</v>
      </c>
      <c r="P35" s="69" t="s">
        <v>75</v>
      </c>
      <c r="Q35" s="69" t="s">
        <v>75</v>
      </c>
      <c r="R35" s="79">
        <v>5</v>
      </c>
      <c r="S35" s="81">
        <v>504.6</v>
      </c>
      <c r="T35" s="69" t="s">
        <v>397</v>
      </c>
      <c r="U35" s="81">
        <v>0.86</v>
      </c>
      <c r="V35" s="69" t="s">
        <v>425</v>
      </c>
      <c r="W35" s="79" t="s">
        <v>50</v>
      </c>
      <c r="X35" s="69" t="s">
        <v>436</v>
      </c>
      <c r="Y35" s="69" t="s">
        <v>75</v>
      </c>
      <c r="Z35" s="69" t="s">
        <v>73</v>
      </c>
      <c r="AA35" s="69" t="s">
        <v>437</v>
      </c>
      <c r="AB35" s="79" t="s">
        <v>402</v>
      </c>
      <c r="AC35" s="81">
        <v>0</v>
      </c>
      <c r="AD35" s="69" t="s">
        <v>51</v>
      </c>
      <c r="AE35" s="69" t="s">
        <v>190</v>
      </c>
      <c r="AF35" s="69" t="s">
        <v>268</v>
      </c>
      <c r="AG35" s="79">
        <v>-509</v>
      </c>
      <c r="AH35" s="84">
        <v>45752</v>
      </c>
      <c r="AI35" s="69" t="s">
        <v>3177</v>
      </c>
      <c r="AJ35" s="69" t="s">
        <v>73</v>
      </c>
      <c r="AK35" s="84">
        <v>45754</v>
      </c>
      <c r="AL35" s="82">
        <v>3.9879799999999999</v>
      </c>
      <c r="AM35" s="81">
        <v>0</v>
      </c>
      <c r="AN35" s="81">
        <v>0</v>
      </c>
      <c r="AO35" s="81">
        <v>0</v>
      </c>
      <c r="AP35" s="81">
        <v>0</v>
      </c>
      <c r="AQ35" s="81">
        <v>0</v>
      </c>
      <c r="AR35" s="81">
        <v>0</v>
      </c>
      <c r="AS35" s="81">
        <v>400</v>
      </c>
      <c r="AT35" s="79" t="s">
        <v>2681</v>
      </c>
      <c r="AU35" s="85" t="s">
        <v>2682</v>
      </c>
      <c r="AV35" s="86">
        <v>45753</v>
      </c>
      <c r="AW35" s="85"/>
      <c r="AX35" s="81">
        <v>400</v>
      </c>
      <c r="AY35" s="30">
        <f>YEAR(Table6[[#This Row],[ETA]])</f>
        <v>2025</v>
      </c>
      <c r="AZ35" s="32" t="str">
        <f>TEXT(Table6[[#This Row],[ETA]],"MMMM")</f>
        <v>April</v>
      </c>
      <c r="BA35" s="12" t="s">
        <v>392</v>
      </c>
    </row>
    <row r="36" spans="1:53" hidden="1" x14ac:dyDescent="0.3">
      <c r="A36" s="13">
        <v>35</v>
      </c>
      <c r="B36" s="69" t="s">
        <v>418</v>
      </c>
      <c r="C36" s="79" t="s">
        <v>70</v>
      </c>
      <c r="D36" s="69" t="s">
        <v>419</v>
      </c>
      <c r="E36" s="69" t="s">
        <v>46</v>
      </c>
      <c r="F36" s="80" t="s">
        <v>420</v>
      </c>
      <c r="G36" s="79" t="s">
        <v>177</v>
      </c>
      <c r="H36" s="70" t="s">
        <v>47</v>
      </c>
      <c r="I36" s="69" t="s">
        <v>394</v>
      </c>
      <c r="J36" s="69" t="s">
        <v>421</v>
      </c>
      <c r="K36" s="69" t="s">
        <v>422</v>
      </c>
      <c r="L36" s="69" t="s">
        <v>48</v>
      </c>
      <c r="M36" s="69" t="s">
        <v>423</v>
      </c>
      <c r="N36" s="69" t="s">
        <v>49</v>
      </c>
      <c r="O36" s="84">
        <v>45752</v>
      </c>
      <c r="P36" s="69" t="s">
        <v>75</v>
      </c>
      <c r="Q36" s="69" t="s">
        <v>75</v>
      </c>
      <c r="R36" s="79">
        <v>2</v>
      </c>
      <c r="S36" s="81">
        <v>1960.3</v>
      </c>
      <c r="T36" s="69" t="s">
        <v>397</v>
      </c>
      <c r="U36" s="81">
        <v>1.74</v>
      </c>
      <c r="V36" s="69" t="s">
        <v>425</v>
      </c>
      <c r="W36" s="79" t="s">
        <v>50</v>
      </c>
      <c r="X36" s="69" t="s">
        <v>438</v>
      </c>
      <c r="Y36" s="69" t="s">
        <v>75</v>
      </c>
      <c r="Z36" s="69" t="s">
        <v>73</v>
      </c>
      <c r="AA36" s="69" t="s">
        <v>439</v>
      </c>
      <c r="AB36" s="79" t="s">
        <v>402</v>
      </c>
      <c r="AC36" s="81">
        <v>0</v>
      </c>
      <c r="AD36" s="69" t="s">
        <v>51</v>
      </c>
      <c r="AE36" s="69" t="s">
        <v>190</v>
      </c>
      <c r="AF36" s="69" t="s">
        <v>268</v>
      </c>
      <c r="AG36" s="79">
        <v>-509</v>
      </c>
      <c r="AH36" s="84">
        <v>45752</v>
      </c>
      <c r="AI36" s="69" t="s">
        <v>3177</v>
      </c>
      <c r="AJ36" s="69" t="s">
        <v>73</v>
      </c>
      <c r="AK36" s="84">
        <v>45754</v>
      </c>
      <c r="AL36" s="82">
        <v>3.9879799999999999</v>
      </c>
      <c r="AM36" s="81">
        <v>0</v>
      </c>
      <c r="AN36" s="81">
        <v>0</v>
      </c>
      <c r="AO36" s="81">
        <v>0</v>
      </c>
      <c r="AP36" s="81">
        <v>0</v>
      </c>
      <c r="AQ36" s="81">
        <v>0</v>
      </c>
      <c r="AR36" s="81">
        <v>0</v>
      </c>
      <c r="AS36" s="81">
        <v>0</v>
      </c>
      <c r="AT36" s="79" t="s">
        <v>2681</v>
      </c>
      <c r="AU36" s="85" t="s">
        <v>2682</v>
      </c>
      <c r="AV36" s="86">
        <v>45753</v>
      </c>
      <c r="AW36" s="85"/>
      <c r="AX36" s="81"/>
      <c r="AY36" s="30">
        <f>YEAR(Table6[[#This Row],[ETA]])</f>
        <v>2025</v>
      </c>
      <c r="AZ36" s="32" t="str">
        <f>TEXT(Table6[[#This Row],[ETA]],"MMMM")</f>
        <v>April</v>
      </c>
      <c r="BA36" s="12" t="s">
        <v>392</v>
      </c>
    </row>
    <row r="37" spans="1:53" hidden="1" x14ac:dyDescent="0.3">
      <c r="A37" s="13">
        <v>36</v>
      </c>
      <c r="B37" s="69" t="s">
        <v>440</v>
      </c>
      <c r="C37" s="79" t="s">
        <v>310</v>
      </c>
      <c r="D37" s="69" t="s">
        <v>311</v>
      </c>
      <c r="E37" s="69" t="s">
        <v>46</v>
      </c>
      <c r="F37" s="80" t="s">
        <v>441</v>
      </c>
      <c r="G37" s="79" t="s">
        <v>177</v>
      </c>
      <c r="H37" s="70" t="s">
        <v>47</v>
      </c>
      <c r="I37" s="69" t="s">
        <v>250</v>
      </c>
      <c r="J37" s="69" t="s">
        <v>442</v>
      </c>
      <c r="K37" s="69" t="s">
        <v>443</v>
      </c>
      <c r="L37" s="69" t="s">
        <v>48</v>
      </c>
      <c r="M37" s="69" t="s">
        <v>444</v>
      </c>
      <c r="N37" s="69" t="s">
        <v>49</v>
      </c>
      <c r="O37" s="84">
        <v>45711</v>
      </c>
      <c r="P37" s="69" t="s">
        <v>445</v>
      </c>
      <c r="Q37" s="69" t="s">
        <v>446</v>
      </c>
      <c r="R37" s="79">
        <v>4</v>
      </c>
      <c r="S37" s="81">
        <v>4132</v>
      </c>
      <c r="T37" s="69" t="s">
        <v>76</v>
      </c>
      <c r="U37" s="81">
        <v>2.286</v>
      </c>
      <c r="V37" s="69" t="s">
        <v>447</v>
      </c>
      <c r="W37" s="79" t="s">
        <v>50</v>
      </c>
      <c r="X37" s="69" t="s">
        <v>448</v>
      </c>
      <c r="Y37" s="69" t="s">
        <v>75</v>
      </c>
      <c r="Z37" s="69" t="s">
        <v>73</v>
      </c>
      <c r="AA37" s="69" t="s">
        <v>449</v>
      </c>
      <c r="AB37" s="79" t="s">
        <v>71</v>
      </c>
      <c r="AC37" s="81">
        <v>25853.7</v>
      </c>
      <c r="AD37" s="69" t="s">
        <v>51</v>
      </c>
      <c r="AE37" s="69" t="s">
        <v>190</v>
      </c>
      <c r="AF37" s="69" t="s">
        <v>258</v>
      </c>
      <c r="AG37" s="79">
        <v>-550</v>
      </c>
      <c r="AH37" s="84">
        <v>45711</v>
      </c>
      <c r="AI37" s="69" t="s">
        <v>3177</v>
      </c>
      <c r="AJ37" s="69" t="s">
        <v>73</v>
      </c>
      <c r="AK37" s="84">
        <v>45712</v>
      </c>
      <c r="AL37" s="82">
        <v>3.64</v>
      </c>
      <c r="AM37" s="81">
        <v>94107.468000000008</v>
      </c>
      <c r="AN37" s="81">
        <v>6040.92</v>
      </c>
      <c r="AO37" s="81">
        <v>1001.4838800000001</v>
      </c>
      <c r="AP37" s="81">
        <v>101149.87188000001</v>
      </c>
      <c r="AQ37" s="81">
        <v>5057.4935940000005</v>
      </c>
      <c r="AR37" s="81"/>
      <c r="AS37" s="81">
        <v>6457</v>
      </c>
      <c r="AT37" s="79" t="s">
        <v>2658</v>
      </c>
      <c r="AU37" s="85" t="s">
        <v>2683</v>
      </c>
      <c r="AV37" s="22">
        <v>45711</v>
      </c>
      <c r="AW37" s="20"/>
      <c r="AX37" s="81"/>
      <c r="AY37" s="30">
        <f>YEAR(Table6[[#This Row],[ETA]])</f>
        <v>2025</v>
      </c>
      <c r="AZ37" s="32" t="str">
        <f>TEXT(Table6[[#This Row],[ETA]],"MMMM")</f>
        <v>February</v>
      </c>
      <c r="BA37" s="12" t="s">
        <v>3340</v>
      </c>
    </row>
    <row r="38" spans="1:53" hidden="1" x14ac:dyDescent="0.3">
      <c r="A38" s="13">
        <v>37</v>
      </c>
      <c r="B38" s="69" t="s">
        <v>450</v>
      </c>
      <c r="C38" s="79" t="s">
        <v>70</v>
      </c>
      <c r="D38" s="69" t="s">
        <v>410</v>
      </c>
      <c r="E38" s="69" t="s">
        <v>46</v>
      </c>
      <c r="F38" s="80" t="s">
        <v>451</v>
      </c>
      <c r="G38" s="79" t="s">
        <v>177</v>
      </c>
      <c r="H38" s="70" t="s">
        <v>302</v>
      </c>
      <c r="I38" s="69" t="s">
        <v>452</v>
      </c>
      <c r="J38" s="69" t="s">
        <v>453</v>
      </c>
      <c r="K38" s="69" t="s">
        <v>454</v>
      </c>
      <c r="L38" s="69" t="s">
        <v>305</v>
      </c>
      <c r="M38" s="69" t="s">
        <v>455</v>
      </c>
      <c r="N38" s="69" t="s">
        <v>49</v>
      </c>
      <c r="O38" s="84">
        <v>45711</v>
      </c>
      <c r="P38" s="69" t="s">
        <v>306</v>
      </c>
      <c r="Q38" s="69" t="s">
        <v>75</v>
      </c>
      <c r="R38" s="79">
        <v>10</v>
      </c>
      <c r="S38" s="81">
        <v>942</v>
      </c>
      <c r="T38" s="69" t="s">
        <v>76</v>
      </c>
      <c r="U38" s="81">
        <v>1.06</v>
      </c>
      <c r="V38" s="69" t="s">
        <v>456</v>
      </c>
      <c r="W38" s="79" t="s">
        <v>50</v>
      </c>
      <c r="X38" s="69" t="s">
        <v>457</v>
      </c>
      <c r="Y38" s="69" t="s">
        <v>75</v>
      </c>
      <c r="Z38" s="69" t="s">
        <v>73</v>
      </c>
      <c r="AA38" s="69" t="s">
        <v>458</v>
      </c>
      <c r="AB38" s="79" t="s">
        <v>402</v>
      </c>
      <c r="AC38" s="81">
        <v>52330</v>
      </c>
      <c r="AD38" s="69" t="s">
        <v>51</v>
      </c>
      <c r="AE38" s="69" t="s">
        <v>190</v>
      </c>
      <c r="AF38" s="69" t="s">
        <v>459</v>
      </c>
      <c r="AG38" s="79">
        <v>-550</v>
      </c>
      <c r="AH38" s="84">
        <v>45711</v>
      </c>
      <c r="AI38" s="69" t="s">
        <v>3177</v>
      </c>
      <c r="AJ38" s="69" t="s">
        <v>73</v>
      </c>
      <c r="AK38" s="84">
        <v>45712</v>
      </c>
      <c r="AL38" s="82">
        <v>3.8067099999999998</v>
      </c>
      <c r="AM38" s="81">
        <v>199205.13429999998</v>
      </c>
      <c r="AN38" s="81">
        <v>0</v>
      </c>
      <c r="AO38" s="81">
        <v>0</v>
      </c>
      <c r="AP38" s="81">
        <v>199205.13429999998</v>
      </c>
      <c r="AQ38" s="81">
        <v>9960.2567149999995</v>
      </c>
      <c r="AR38" s="81"/>
      <c r="AS38" s="81">
        <v>12860</v>
      </c>
      <c r="AT38" s="79" t="s">
        <v>2658</v>
      </c>
      <c r="AU38" s="85" t="s">
        <v>2684</v>
      </c>
      <c r="AV38" s="22">
        <v>45711</v>
      </c>
      <c r="AW38" s="20"/>
      <c r="AX38" s="81"/>
      <c r="AY38" s="30">
        <f>YEAR(Table6[[#This Row],[ETA]])</f>
        <v>2025</v>
      </c>
      <c r="AZ38" s="32" t="str">
        <f>TEXT(Table6[[#This Row],[ETA]],"MMMM")</f>
        <v>February</v>
      </c>
      <c r="BA38" s="12" t="s">
        <v>392</v>
      </c>
    </row>
    <row r="39" spans="1:53" hidden="1" x14ac:dyDescent="0.3">
      <c r="A39" s="13">
        <v>38</v>
      </c>
      <c r="B39" s="69" t="s">
        <v>460</v>
      </c>
      <c r="C39" s="79" t="s">
        <v>70</v>
      </c>
      <c r="D39" s="69" t="s">
        <v>322</v>
      </c>
      <c r="E39" s="69" t="s">
        <v>46</v>
      </c>
      <c r="F39" s="80" t="s">
        <v>461</v>
      </c>
      <c r="G39" s="79" t="s">
        <v>177</v>
      </c>
      <c r="H39" s="70" t="s">
        <v>47</v>
      </c>
      <c r="I39" s="69" t="s">
        <v>324</v>
      </c>
      <c r="J39" s="69" t="s">
        <v>325</v>
      </c>
      <c r="K39" s="69" t="s">
        <v>326</v>
      </c>
      <c r="L39" s="69" t="s">
        <v>48</v>
      </c>
      <c r="M39" s="69" t="s">
        <v>462</v>
      </c>
      <c r="N39" s="69" t="s">
        <v>49</v>
      </c>
      <c r="O39" s="84">
        <v>45697</v>
      </c>
      <c r="P39" s="69" t="s">
        <v>463</v>
      </c>
      <c r="Q39" s="69" t="s">
        <v>464</v>
      </c>
      <c r="R39" s="79">
        <v>242</v>
      </c>
      <c r="S39" s="81">
        <v>78615.998999999996</v>
      </c>
      <c r="T39" s="69" t="s">
        <v>184</v>
      </c>
      <c r="U39" s="81">
        <v>88.088999999999999</v>
      </c>
      <c r="V39" s="69" t="s">
        <v>465</v>
      </c>
      <c r="W39" s="79" t="s">
        <v>50</v>
      </c>
      <c r="X39" s="69" t="s">
        <v>466</v>
      </c>
      <c r="Y39" s="69" t="s">
        <v>75</v>
      </c>
      <c r="Z39" s="69" t="s">
        <v>73</v>
      </c>
      <c r="AA39" s="69" t="s">
        <v>319</v>
      </c>
      <c r="AB39" s="79" t="s">
        <v>71</v>
      </c>
      <c r="AC39" s="81">
        <v>365207.03999999998</v>
      </c>
      <c r="AD39" s="69" t="s">
        <v>51</v>
      </c>
      <c r="AE39" s="69" t="s">
        <v>190</v>
      </c>
      <c r="AF39" s="69" t="s">
        <v>286</v>
      </c>
      <c r="AG39" s="79">
        <v>-564</v>
      </c>
      <c r="AH39" s="84">
        <v>45697</v>
      </c>
      <c r="AI39" s="69" t="s">
        <v>3177</v>
      </c>
      <c r="AJ39" s="69" t="s">
        <v>73</v>
      </c>
      <c r="AK39" s="84">
        <v>45701</v>
      </c>
      <c r="AL39" s="82">
        <v>3.64</v>
      </c>
      <c r="AM39" s="81">
        <v>0</v>
      </c>
      <c r="AN39" s="81">
        <v>0</v>
      </c>
      <c r="AO39" s="81">
        <v>0</v>
      </c>
      <c r="AP39" s="81">
        <v>0</v>
      </c>
      <c r="AQ39" s="81">
        <v>0</v>
      </c>
      <c r="AR39" s="81"/>
      <c r="AS39" s="81">
        <v>8376</v>
      </c>
      <c r="AT39" s="79" t="s">
        <v>2658</v>
      </c>
      <c r="AU39" s="85" t="s">
        <v>2685</v>
      </c>
      <c r="AV39" s="22">
        <v>45698</v>
      </c>
      <c r="AW39" s="20"/>
      <c r="AX39" s="81"/>
      <c r="AY39" s="30">
        <f>YEAR(Table6[[#This Row],[ETA]])</f>
        <v>2025</v>
      </c>
      <c r="AZ39" s="32" t="str">
        <f>TEXT(Table6[[#This Row],[ETA]],"MMMM")</f>
        <v>February</v>
      </c>
      <c r="BA39" s="12" t="s">
        <v>3337</v>
      </c>
    </row>
    <row r="40" spans="1:53" hidden="1" x14ac:dyDescent="0.3">
      <c r="A40" s="13">
        <v>39</v>
      </c>
      <c r="B40" s="69" t="s">
        <v>3373</v>
      </c>
      <c r="C40" s="79" t="s">
        <v>90</v>
      </c>
      <c r="D40" s="69" t="s">
        <v>467</v>
      </c>
      <c r="E40" s="69" t="s">
        <v>74</v>
      </c>
      <c r="F40" s="80" t="s">
        <v>468</v>
      </c>
      <c r="G40" s="79" t="s">
        <v>177</v>
      </c>
      <c r="H40" s="70" t="s">
        <v>47</v>
      </c>
      <c r="I40" s="69" t="s">
        <v>469</v>
      </c>
      <c r="J40" s="69" t="s">
        <v>251</v>
      </c>
      <c r="K40" s="69" t="s">
        <v>470</v>
      </c>
      <c r="L40" s="69" t="s">
        <v>48</v>
      </c>
      <c r="M40" s="69" t="s">
        <v>471</v>
      </c>
      <c r="N40" s="69" t="s">
        <v>49</v>
      </c>
      <c r="O40" s="84">
        <v>45701</v>
      </c>
      <c r="P40" s="69" t="s">
        <v>264</v>
      </c>
      <c r="Q40" s="69" t="s">
        <v>472</v>
      </c>
      <c r="R40" s="79">
        <v>74</v>
      </c>
      <c r="S40" s="81">
        <v>17620</v>
      </c>
      <c r="T40" s="69" t="s">
        <v>184</v>
      </c>
      <c r="U40" s="81">
        <v>37.155000000000001</v>
      </c>
      <c r="V40" s="69" t="s">
        <v>473</v>
      </c>
      <c r="W40" s="79" t="s">
        <v>50</v>
      </c>
      <c r="X40" s="69" t="s">
        <v>474</v>
      </c>
      <c r="Y40" s="69" t="s">
        <v>475</v>
      </c>
      <c r="Z40" s="69" t="s">
        <v>73</v>
      </c>
      <c r="AA40" s="69" t="s">
        <v>476</v>
      </c>
      <c r="AB40" s="79" t="s">
        <v>402</v>
      </c>
      <c r="AC40" s="81">
        <v>74878</v>
      </c>
      <c r="AD40" s="69" t="s">
        <v>216</v>
      </c>
      <c r="AE40" s="69" t="s">
        <v>244</v>
      </c>
      <c r="AF40" s="69" t="s">
        <v>245</v>
      </c>
      <c r="AG40" s="79">
        <v>-560</v>
      </c>
      <c r="AH40" s="84">
        <v>45701</v>
      </c>
      <c r="AI40" s="69" t="s">
        <v>3177</v>
      </c>
      <c r="AJ40" s="69" t="s">
        <v>73</v>
      </c>
      <c r="AK40" s="84">
        <v>45707</v>
      </c>
      <c r="AL40" s="82">
        <v>3.8161800000000001</v>
      </c>
      <c r="AM40" s="81">
        <v>285747.92603999999</v>
      </c>
      <c r="AN40" s="81">
        <v>15253.1680304</v>
      </c>
      <c r="AO40" s="81">
        <v>3010.0109407039999</v>
      </c>
      <c r="AP40" s="81">
        <v>304011.10501110402</v>
      </c>
      <c r="AQ40" s="81">
        <v>15200.555250555202</v>
      </c>
      <c r="AR40" s="81"/>
      <c r="AS40" s="81">
        <v>20601</v>
      </c>
      <c r="AT40" s="79" t="s">
        <v>2658</v>
      </c>
      <c r="AU40" s="85" t="s">
        <v>2686</v>
      </c>
      <c r="AV40" s="22">
        <v>45706</v>
      </c>
      <c r="AW40" s="20"/>
      <c r="AX40" s="81"/>
      <c r="AY40" s="30">
        <f>YEAR(Table6[[#This Row],[ETA]])</f>
        <v>2025</v>
      </c>
      <c r="AZ40" s="32" t="str">
        <f>TEXT(Table6[[#This Row],[ETA]],"MMMM")</f>
        <v>February</v>
      </c>
      <c r="BA40" s="12" t="s">
        <v>3339</v>
      </c>
    </row>
    <row r="41" spans="1:53" hidden="1" x14ac:dyDescent="0.3">
      <c r="A41" s="13">
        <v>40</v>
      </c>
      <c r="B41" s="69" t="s">
        <v>477</v>
      </c>
      <c r="C41" s="79" t="s">
        <v>70</v>
      </c>
      <c r="D41" s="69" t="s">
        <v>322</v>
      </c>
      <c r="E41" s="69" t="s">
        <v>46</v>
      </c>
      <c r="F41" s="80" t="s">
        <v>478</v>
      </c>
      <c r="G41" s="79" t="s">
        <v>177</v>
      </c>
      <c r="H41" s="70" t="s">
        <v>47</v>
      </c>
      <c r="I41" s="69" t="s">
        <v>479</v>
      </c>
      <c r="J41" s="69" t="s">
        <v>480</v>
      </c>
      <c r="K41" s="69" t="s">
        <v>481</v>
      </c>
      <c r="L41" s="69" t="s">
        <v>48</v>
      </c>
      <c r="M41" s="69" t="s">
        <v>482</v>
      </c>
      <c r="N41" s="69" t="s">
        <v>49</v>
      </c>
      <c r="O41" s="84">
        <v>45693</v>
      </c>
      <c r="P41" s="69" t="s">
        <v>199</v>
      </c>
      <c r="Q41" s="69" t="s">
        <v>483</v>
      </c>
      <c r="R41" s="79">
        <v>29</v>
      </c>
      <c r="S41" s="81">
        <v>20687.060000000001</v>
      </c>
      <c r="T41" s="69" t="s">
        <v>76</v>
      </c>
      <c r="U41" s="81">
        <v>10.32</v>
      </c>
      <c r="V41" s="69" t="s">
        <v>484</v>
      </c>
      <c r="W41" s="79" t="s">
        <v>50</v>
      </c>
      <c r="X41" s="69" t="s">
        <v>485</v>
      </c>
      <c r="Y41" s="69" t="s">
        <v>486</v>
      </c>
      <c r="Z41" s="69" t="s">
        <v>73</v>
      </c>
      <c r="AA41" s="69" t="s">
        <v>487</v>
      </c>
      <c r="AB41" s="79" t="s">
        <v>71</v>
      </c>
      <c r="AC41" s="81">
        <v>57969.05</v>
      </c>
      <c r="AD41" s="69" t="s">
        <v>216</v>
      </c>
      <c r="AE41" s="69" t="s">
        <v>190</v>
      </c>
      <c r="AF41" s="69" t="s">
        <v>268</v>
      </c>
      <c r="AG41" s="79">
        <v>-568</v>
      </c>
      <c r="AH41" s="84">
        <v>45693</v>
      </c>
      <c r="AI41" s="69" t="s">
        <v>3177</v>
      </c>
      <c r="AJ41" s="69" t="s">
        <v>73</v>
      </c>
      <c r="AK41" s="84">
        <v>45706</v>
      </c>
      <c r="AL41" s="82">
        <v>3.64</v>
      </c>
      <c r="AM41" s="81">
        <v>211007.342</v>
      </c>
      <c r="AN41" s="81">
        <v>0</v>
      </c>
      <c r="AO41" s="81">
        <v>0</v>
      </c>
      <c r="AP41" s="81">
        <v>211007.342</v>
      </c>
      <c r="AQ41" s="81">
        <v>10550.367100000001</v>
      </c>
      <c r="AR41" s="81"/>
      <c r="AS41" s="81">
        <v>13450</v>
      </c>
      <c r="AT41" s="79" t="s">
        <v>2658</v>
      </c>
      <c r="AU41" s="85" t="s">
        <v>2672</v>
      </c>
      <c r="AV41" s="86">
        <v>45704</v>
      </c>
      <c r="AW41" s="85"/>
      <c r="AX41" s="81"/>
      <c r="AY41" s="30">
        <f>YEAR(Table6[[#This Row],[ETA]])</f>
        <v>2025</v>
      </c>
      <c r="AZ41" s="32" t="str">
        <f>TEXT(Table6[[#This Row],[ETA]],"MMMM")</f>
        <v>February</v>
      </c>
      <c r="BA41" s="12" t="s">
        <v>3337</v>
      </c>
    </row>
    <row r="42" spans="1:53" hidden="1" x14ac:dyDescent="0.3">
      <c r="A42" s="13">
        <v>41</v>
      </c>
      <c r="B42" s="69" t="s">
        <v>488</v>
      </c>
      <c r="C42" s="79" t="s">
        <v>310</v>
      </c>
      <c r="D42" s="69" t="s">
        <v>311</v>
      </c>
      <c r="E42" s="69" t="s">
        <v>46</v>
      </c>
      <c r="F42" s="80" t="s">
        <v>489</v>
      </c>
      <c r="G42" s="79" t="s">
        <v>177</v>
      </c>
      <c r="H42" s="70" t="s">
        <v>47</v>
      </c>
      <c r="I42" s="69" t="s">
        <v>250</v>
      </c>
      <c r="J42" s="69" t="s">
        <v>251</v>
      </c>
      <c r="K42" s="69" t="s">
        <v>490</v>
      </c>
      <c r="L42" s="69" t="s">
        <v>48</v>
      </c>
      <c r="M42" s="69" t="s">
        <v>491</v>
      </c>
      <c r="N42" s="69" t="s">
        <v>49</v>
      </c>
      <c r="O42" s="84">
        <v>45756</v>
      </c>
      <c r="P42" s="69" t="s">
        <v>199</v>
      </c>
      <c r="Q42" s="69" t="s">
        <v>492</v>
      </c>
      <c r="R42" s="79">
        <v>3</v>
      </c>
      <c r="S42" s="81">
        <v>2132.21</v>
      </c>
      <c r="T42" s="69" t="s">
        <v>76</v>
      </c>
      <c r="U42" s="81">
        <v>9.952</v>
      </c>
      <c r="V42" s="69" t="s">
        <v>493</v>
      </c>
      <c r="W42" s="79" t="s">
        <v>50</v>
      </c>
      <c r="X42" s="69" t="s">
        <v>494</v>
      </c>
      <c r="Y42" s="69" t="s">
        <v>298</v>
      </c>
      <c r="Z42" s="69" t="s">
        <v>73</v>
      </c>
      <c r="AA42" s="69" t="s">
        <v>495</v>
      </c>
      <c r="AB42" s="79" t="s">
        <v>71</v>
      </c>
      <c r="AC42" s="81">
        <v>25065.05</v>
      </c>
      <c r="AD42" s="69" t="s">
        <v>51</v>
      </c>
      <c r="AE42" s="69" t="s">
        <v>190</v>
      </c>
      <c r="AF42" s="69" t="s">
        <v>286</v>
      </c>
      <c r="AG42" s="79">
        <v>-505</v>
      </c>
      <c r="AH42" s="84">
        <v>45756</v>
      </c>
      <c r="AI42" s="69" t="s">
        <v>3177</v>
      </c>
      <c r="AJ42" s="69" t="s">
        <v>73</v>
      </c>
      <c r="AK42" s="84">
        <v>45757</v>
      </c>
      <c r="AL42" s="82">
        <v>3.64</v>
      </c>
      <c r="AM42" s="81">
        <v>91236.782000000007</v>
      </c>
      <c r="AN42" s="81">
        <v>11942.16</v>
      </c>
      <c r="AO42" s="81">
        <v>1031.7894200000001</v>
      </c>
      <c r="AP42" s="81">
        <v>104210.73142000001</v>
      </c>
      <c r="AQ42" s="81">
        <v>5210.5365710000005</v>
      </c>
      <c r="AR42" s="81"/>
      <c r="AS42" s="81">
        <v>6611</v>
      </c>
      <c r="AT42" s="79" t="s">
        <v>2681</v>
      </c>
      <c r="AU42" s="85" t="s">
        <v>2687</v>
      </c>
      <c r="AV42" s="86">
        <v>45755</v>
      </c>
      <c r="AW42" s="85"/>
      <c r="AX42" s="81"/>
      <c r="AY42" s="30">
        <f>YEAR(Table6[[#This Row],[ETA]])</f>
        <v>2025</v>
      </c>
      <c r="AZ42" s="32" t="str">
        <f>TEXT(Table6[[#This Row],[ETA]],"MMMM")</f>
        <v>April</v>
      </c>
      <c r="BA42" s="12" t="s">
        <v>3340</v>
      </c>
    </row>
    <row r="43" spans="1:53" hidden="1" x14ac:dyDescent="0.3">
      <c r="A43" s="13">
        <v>42</v>
      </c>
      <c r="B43" s="69" t="s">
        <v>496</v>
      </c>
      <c r="C43" s="79" t="s">
        <v>90</v>
      </c>
      <c r="D43" s="69" t="s">
        <v>93</v>
      </c>
      <c r="E43" s="69" t="s">
        <v>46</v>
      </c>
      <c r="F43" s="80" t="s">
        <v>497</v>
      </c>
      <c r="G43" s="79" t="s">
        <v>177</v>
      </c>
      <c r="H43" s="70" t="s">
        <v>47</v>
      </c>
      <c r="I43" s="69" t="s">
        <v>52</v>
      </c>
      <c r="J43" s="69" t="s">
        <v>498</v>
      </c>
      <c r="K43" s="69" t="s">
        <v>499</v>
      </c>
      <c r="L43" s="69" t="s">
        <v>48</v>
      </c>
      <c r="M43" s="69" t="s">
        <v>500</v>
      </c>
      <c r="N43" s="69" t="s">
        <v>49</v>
      </c>
      <c r="O43" s="84">
        <v>45759</v>
      </c>
      <c r="P43" s="69" t="s">
        <v>253</v>
      </c>
      <c r="Q43" s="69" t="s">
        <v>254</v>
      </c>
      <c r="R43" s="79">
        <v>255</v>
      </c>
      <c r="S43" s="81">
        <v>670273</v>
      </c>
      <c r="T43" s="69" t="s">
        <v>76</v>
      </c>
      <c r="U43" s="81">
        <v>85.39</v>
      </c>
      <c r="V43" s="69" t="s">
        <v>266</v>
      </c>
      <c r="W43" s="79" t="s">
        <v>79</v>
      </c>
      <c r="X43" s="69" t="s">
        <v>496</v>
      </c>
      <c r="Y43" s="69" t="s">
        <v>75</v>
      </c>
      <c r="Z43" s="69" t="s">
        <v>73</v>
      </c>
      <c r="AA43" s="69" t="s">
        <v>501</v>
      </c>
      <c r="AB43" s="79" t="s">
        <v>53</v>
      </c>
      <c r="AC43" s="81">
        <v>1673867.03</v>
      </c>
      <c r="AD43" s="69" t="s">
        <v>51</v>
      </c>
      <c r="AE43" s="69" t="s">
        <v>190</v>
      </c>
      <c r="AF43" s="69" t="s">
        <v>286</v>
      </c>
      <c r="AG43" s="79">
        <v>-502</v>
      </c>
      <c r="AH43" s="84">
        <v>45759</v>
      </c>
      <c r="AI43" s="69" t="s">
        <v>3177</v>
      </c>
      <c r="AJ43" s="69" t="s">
        <v>73</v>
      </c>
      <c r="AK43" s="84">
        <v>45769</v>
      </c>
      <c r="AL43" s="82">
        <v>0.49918000000000001</v>
      </c>
      <c r="AM43" s="81">
        <v>835560.94403540005</v>
      </c>
      <c r="AN43" s="81">
        <v>155248.3095306</v>
      </c>
      <c r="AO43" s="81">
        <v>9908.0925356600001</v>
      </c>
      <c r="AP43" s="81">
        <v>1000717.34610166</v>
      </c>
      <c r="AQ43" s="81">
        <v>50035.867305083004</v>
      </c>
      <c r="AR43" s="81"/>
      <c r="AS43" s="81">
        <v>55412</v>
      </c>
      <c r="AT43" s="79" t="s">
        <v>2681</v>
      </c>
      <c r="AU43" s="85" t="s">
        <v>2688</v>
      </c>
      <c r="AV43" s="86">
        <v>45760</v>
      </c>
      <c r="AW43" s="85"/>
      <c r="AX43" s="81">
        <v>-24</v>
      </c>
      <c r="AY43" s="30">
        <f>YEAR(Table6[[#This Row],[ETA]])</f>
        <v>2025</v>
      </c>
      <c r="AZ43" s="32" t="str">
        <f>TEXT(Table6[[#This Row],[ETA]],"MMMM")</f>
        <v>April</v>
      </c>
      <c r="BA43" s="12" t="s">
        <v>63</v>
      </c>
    </row>
    <row r="44" spans="1:53" hidden="1" x14ac:dyDescent="0.3">
      <c r="A44" s="13">
        <v>43</v>
      </c>
      <c r="B44" s="69" t="s">
        <v>3375</v>
      </c>
      <c r="C44" s="79" t="s">
        <v>70</v>
      </c>
      <c r="D44" s="69" t="s">
        <v>300</v>
      </c>
      <c r="E44" s="69" t="s">
        <v>46</v>
      </c>
      <c r="F44" s="80" t="s">
        <v>502</v>
      </c>
      <c r="G44" s="79" t="s">
        <v>177</v>
      </c>
      <c r="H44" s="70" t="s">
        <v>302</v>
      </c>
      <c r="I44" s="69" t="s">
        <v>503</v>
      </c>
      <c r="J44" s="69" t="s">
        <v>504</v>
      </c>
      <c r="K44" s="69" t="s">
        <v>505</v>
      </c>
      <c r="L44" s="69" t="s">
        <v>305</v>
      </c>
      <c r="M44" s="69" t="s">
        <v>505</v>
      </c>
      <c r="N44" s="69" t="s">
        <v>49</v>
      </c>
      <c r="O44" s="84">
        <v>45723</v>
      </c>
      <c r="P44" s="69" t="s">
        <v>306</v>
      </c>
      <c r="Q44" s="69" t="s">
        <v>306</v>
      </c>
      <c r="R44" s="79">
        <v>284</v>
      </c>
      <c r="S44" s="81">
        <v>115.5</v>
      </c>
      <c r="T44" s="69" t="s">
        <v>76</v>
      </c>
      <c r="U44" s="81">
        <v>0.25</v>
      </c>
      <c r="V44" s="69" t="s">
        <v>506</v>
      </c>
      <c r="W44" s="79" t="s">
        <v>50</v>
      </c>
      <c r="X44" s="69" t="s">
        <v>507</v>
      </c>
      <c r="Y44" s="69" t="s">
        <v>508</v>
      </c>
      <c r="Z44" s="69" t="s">
        <v>3766</v>
      </c>
      <c r="AA44" s="69" t="s">
        <v>509</v>
      </c>
      <c r="AB44" s="79" t="s">
        <v>71</v>
      </c>
      <c r="AC44" s="81">
        <v>4920.76</v>
      </c>
      <c r="AD44" s="69" t="s">
        <v>51</v>
      </c>
      <c r="AE44" s="69" t="s">
        <v>190</v>
      </c>
      <c r="AF44" s="69" t="s">
        <v>268</v>
      </c>
      <c r="AG44" s="79">
        <v>-538</v>
      </c>
      <c r="AH44" s="84">
        <v>45723</v>
      </c>
      <c r="AI44" s="69" t="s">
        <v>3177</v>
      </c>
      <c r="AJ44" s="69" t="s">
        <v>3766</v>
      </c>
      <c r="AK44" s="84">
        <v>45725</v>
      </c>
      <c r="AL44" s="82">
        <v>3.64</v>
      </c>
      <c r="AM44" s="81">
        <v>17911.5664</v>
      </c>
      <c r="AN44" s="81">
        <v>0</v>
      </c>
      <c r="AO44" s="81">
        <v>0</v>
      </c>
      <c r="AP44" s="81">
        <v>17911.5664</v>
      </c>
      <c r="AQ44" s="81">
        <v>895.57832000000008</v>
      </c>
      <c r="AR44" s="81"/>
      <c r="AS44" s="81">
        <v>2296</v>
      </c>
      <c r="AT44" s="79" t="s">
        <v>2658</v>
      </c>
      <c r="AU44" s="85" t="s">
        <v>2689</v>
      </c>
      <c r="AV44" s="22">
        <v>45724</v>
      </c>
      <c r="AW44" s="20"/>
      <c r="AX44" s="81"/>
      <c r="AY44" s="30">
        <f>YEAR(Table6[[#This Row],[ETA]])</f>
        <v>2025</v>
      </c>
      <c r="AZ44" s="32" t="str">
        <f>TEXT(Table6[[#This Row],[ETA]],"MMMM")</f>
        <v>March</v>
      </c>
      <c r="BA44" s="12" t="s">
        <v>63</v>
      </c>
    </row>
    <row r="45" spans="1:53" hidden="1" x14ac:dyDescent="0.3">
      <c r="A45" s="13">
        <v>44</v>
      </c>
      <c r="B45" s="69" t="s">
        <v>3375</v>
      </c>
      <c r="C45" s="79" t="s">
        <v>70</v>
      </c>
      <c r="D45" s="69" t="s">
        <v>300</v>
      </c>
      <c r="E45" s="69" t="s">
        <v>46</v>
      </c>
      <c r="F45" s="80" t="s">
        <v>510</v>
      </c>
      <c r="G45" s="79" t="s">
        <v>177</v>
      </c>
      <c r="H45" s="70" t="s">
        <v>302</v>
      </c>
      <c r="I45" s="69" t="s">
        <v>503</v>
      </c>
      <c r="J45" s="69" t="s">
        <v>511</v>
      </c>
      <c r="K45" s="69" t="s">
        <v>512</v>
      </c>
      <c r="L45" s="69" t="s">
        <v>305</v>
      </c>
      <c r="M45" s="69" t="s">
        <v>512</v>
      </c>
      <c r="N45" s="69" t="s">
        <v>49</v>
      </c>
      <c r="O45" s="84">
        <v>45726</v>
      </c>
      <c r="P45" s="69" t="s">
        <v>306</v>
      </c>
      <c r="Q45" s="69" t="s">
        <v>306</v>
      </c>
      <c r="R45" s="79">
        <v>5</v>
      </c>
      <c r="S45" s="81">
        <v>1</v>
      </c>
      <c r="T45" s="69" t="s">
        <v>76</v>
      </c>
      <c r="U45" s="81">
        <v>0.25</v>
      </c>
      <c r="V45" s="69" t="s">
        <v>513</v>
      </c>
      <c r="W45" s="79" t="s">
        <v>50</v>
      </c>
      <c r="X45" s="69" t="s">
        <v>514</v>
      </c>
      <c r="Y45" s="69" t="s">
        <v>515</v>
      </c>
      <c r="Z45" s="69" t="s">
        <v>516</v>
      </c>
      <c r="AA45" s="69" t="s">
        <v>517</v>
      </c>
      <c r="AB45" s="79" t="s">
        <v>71</v>
      </c>
      <c r="AC45" s="81">
        <v>11.3</v>
      </c>
      <c r="AD45" s="69" t="s">
        <v>51</v>
      </c>
      <c r="AE45" s="69" t="s">
        <v>190</v>
      </c>
      <c r="AF45" s="69" t="s">
        <v>268</v>
      </c>
      <c r="AG45" s="79">
        <v>-535</v>
      </c>
      <c r="AH45" s="84">
        <v>45726</v>
      </c>
      <c r="AI45" s="69" t="s">
        <v>3177</v>
      </c>
      <c r="AJ45" s="69" t="s">
        <v>516</v>
      </c>
      <c r="AK45" s="84">
        <v>45725</v>
      </c>
      <c r="AL45" s="82">
        <v>3.64</v>
      </c>
      <c r="AM45" s="81">
        <v>0</v>
      </c>
      <c r="AN45" s="81">
        <v>0</v>
      </c>
      <c r="AO45" s="81">
        <v>0</v>
      </c>
      <c r="AP45" s="81">
        <v>0</v>
      </c>
      <c r="AQ45" s="81">
        <v>0</v>
      </c>
      <c r="AR45" s="81">
        <v>0</v>
      </c>
      <c r="AS45" s="81">
        <v>0</v>
      </c>
      <c r="AT45" s="79" t="s">
        <v>2658</v>
      </c>
      <c r="AU45" s="85" t="s">
        <v>2689</v>
      </c>
      <c r="AV45" s="22">
        <v>45724</v>
      </c>
      <c r="AW45" s="20"/>
      <c r="AX45" s="81">
        <v>-900</v>
      </c>
      <c r="AY45" s="30">
        <f>YEAR(Table6[[#This Row],[ETA]])</f>
        <v>2025</v>
      </c>
      <c r="AZ45" s="32" t="str">
        <f>TEXT(Table6[[#This Row],[ETA]],"MMMM")</f>
        <v>March</v>
      </c>
      <c r="BA45" s="12" t="s">
        <v>63</v>
      </c>
    </row>
    <row r="46" spans="1:53" hidden="1" x14ac:dyDescent="0.3">
      <c r="A46" s="13">
        <v>45</v>
      </c>
      <c r="B46" s="69" t="s">
        <v>518</v>
      </c>
      <c r="C46" s="79" t="s">
        <v>70</v>
      </c>
      <c r="D46" s="69" t="s">
        <v>410</v>
      </c>
      <c r="E46" s="69" t="s">
        <v>46</v>
      </c>
      <c r="F46" s="80" t="s">
        <v>519</v>
      </c>
      <c r="G46" s="79" t="s">
        <v>177</v>
      </c>
      <c r="H46" s="70" t="s">
        <v>47</v>
      </c>
      <c r="I46" s="69" t="s">
        <v>394</v>
      </c>
      <c r="J46" s="69" t="s">
        <v>421</v>
      </c>
      <c r="K46" s="69" t="s">
        <v>520</v>
      </c>
      <c r="L46" s="69" t="s">
        <v>48</v>
      </c>
      <c r="M46" s="69" t="s">
        <v>521</v>
      </c>
      <c r="N46" s="69" t="s">
        <v>49</v>
      </c>
      <c r="O46" s="84">
        <v>45780</v>
      </c>
      <c r="P46" s="69" t="s">
        <v>344</v>
      </c>
      <c r="Q46" s="69" t="s">
        <v>522</v>
      </c>
      <c r="R46" s="79">
        <v>2</v>
      </c>
      <c r="S46" s="81">
        <v>1094.5999999999999</v>
      </c>
      <c r="T46" s="69" t="s">
        <v>397</v>
      </c>
      <c r="U46" s="81">
        <v>1.1200000000000001</v>
      </c>
      <c r="V46" s="69" t="s">
        <v>398</v>
      </c>
      <c r="W46" s="79" t="s">
        <v>50</v>
      </c>
      <c r="X46" s="69" t="s">
        <v>523</v>
      </c>
      <c r="Y46" s="69" t="s">
        <v>400</v>
      </c>
      <c r="Z46" s="69" t="s">
        <v>188</v>
      </c>
      <c r="AA46" s="69" t="s">
        <v>524</v>
      </c>
      <c r="AB46" s="79" t="s">
        <v>402</v>
      </c>
      <c r="AC46" s="81">
        <v>3130.17</v>
      </c>
      <c r="AD46" s="69" t="s">
        <v>51</v>
      </c>
      <c r="AE46" s="69" t="s">
        <v>190</v>
      </c>
      <c r="AF46" s="69" t="s">
        <v>268</v>
      </c>
      <c r="AG46" s="79">
        <v>-481</v>
      </c>
      <c r="AH46" s="84">
        <v>45780</v>
      </c>
      <c r="AI46" s="69" t="s">
        <v>3177</v>
      </c>
      <c r="AJ46" s="69" t="s">
        <v>73</v>
      </c>
      <c r="AK46" s="84">
        <v>45788</v>
      </c>
      <c r="AL46" s="82">
        <v>4.1135599999999997</v>
      </c>
      <c r="AM46" s="81">
        <v>12876.142105199999</v>
      </c>
      <c r="AN46" s="81">
        <v>0</v>
      </c>
      <c r="AO46" s="81">
        <v>0</v>
      </c>
      <c r="AP46" s="81">
        <v>12876.142105199999</v>
      </c>
      <c r="AQ46" s="81">
        <v>643.80710525999996</v>
      </c>
      <c r="AR46" s="81"/>
      <c r="AS46" s="81">
        <v>644</v>
      </c>
      <c r="AT46" s="79" t="s">
        <v>2658</v>
      </c>
      <c r="AU46" s="85" t="s">
        <v>2690</v>
      </c>
      <c r="AV46" s="22">
        <v>228406</v>
      </c>
      <c r="AW46" s="20"/>
      <c r="AX46" s="81">
        <v>-900</v>
      </c>
      <c r="AY46" s="30">
        <f>YEAR(Table6[[#This Row],[ETA]])</f>
        <v>2025</v>
      </c>
      <c r="AZ46" s="32" t="str">
        <f>TEXT(Table6[[#This Row],[ETA]],"MMMM")</f>
        <v>May</v>
      </c>
      <c r="BA46" s="12" t="s">
        <v>392</v>
      </c>
    </row>
    <row r="47" spans="1:53" hidden="1" x14ac:dyDescent="0.3">
      <c r="A47" s="13">
        <v>46</v>
      </c>
      <c r="B47" s="69" t="s">
        <v>518</v>
      </c>
      <c r="C47" s="79" t="s">
        <v>70</v>
      </c>
      <c r="D47" s="69" t="s">
        <v>410</v>
      </c>
      <c r="E47" s="69" t="s">
        <v>46</v>
      </c>
      <c r="F47" s="80" t="s">
        <v>519</v>
      </c>
      <c r="G47" s="79" t="s">
        <v>177</v>
      </c>
      <c r="H47" s="70" t="s">
        <v>47</v>
      </c>
      <c r="I47" s="69" t="s">
        <v>394</v>
      </c>
      <c r="J47" s="69" t="s">
        <v>421</v>
      </c>
      <c r="K47" s="69" t="s">
        <v>520</v>
      </c>
      <c r="L47" s="69" t="s">
        <v>48</v>
      </c>
      <c r="M47" s="69" t="s">
        <v>521</v>
      </c>
      <c r="N47" s="69" t="s">
        <v>49</v>
      </c>
      <c r="O47" s="84">
        <v>45780</v>
      </c>
      <c r="P47" s="69" t="s">
        <v>75</v>
      </c>
      <c r="Q47" s="69" t="s">
        <v>75</v>
      </c>
      <c r="R47" s="79">
        <v>1</v>
      </c>
      <c r="S47" s="81">
        <v>310.60000000000002</v>
      </c>
      <c r="T47" s="69" t="s">
        <v>397</v>
      </c>
      <c r="U47" s="81">
        <v>0.46</v>
      </c>
      <c r="V47" s="69" t="s">
        <v>398</v>
      </c>
      <c r="W47" s="79" t="s">
        <v>50</v>
      </c>
      <c r="X47" s="69" t="s">
        <v>525</v>
      </c>
      <c r="Y47" s="69" t="s">
        <v>400</v>
      </c>
      <c r="Z47" s="69" t="s">
        <v>188</v>
      </c>
      <c r="AA47" s="69" t="s">
        <v>526</v>
      </c>
      <c r="AB47" s="79" t="s">
        <v>402</v>
      </c>
      <c r="AC47" s="81">
        <v>803.2</v>
      </c>
      <c r="AD47" s="69" t="s">
        <v>51</v>
      </c>
      <c r="AE47" s="69" t="s">
        <v>190</v>
      </c>
      <c r="AF47" s="69" t="s">
        <v>268</v>
      </c>
      <c r="AG47" s="79">
        <v>-481</v>
      </c>
      <c r="AH47" s="84">
        <v>45780</v>
      </c>
      <c r="AI47" s="69" t="s">
        <v>3177</v>
      </c>
      <c r="AJ47" s="69" t="s">
        <v>73</v>
      </c>
      <c r="AK47" s="84">
        <v>45788</v>
      </c>
      <c r="AL47" s="82">
        <v>4.1135599999999997</v>
      </c>
      <c r="AM47" s="81">
        <v>3304.0113919999999</v>
      </c>
      <c r="AN47" s="81">
        <v>0</v>
      </c>
      <c r="AO47" s="81">
        <v>0</v>
      </c>
      <c r="AP47" s="81">
        <v>3304.0113919999999</v>
      </c>
      <c r="AQ47" s="81">
        <v>165.20056959999999</v>
      </c>
      <c r="AR47" s="81"/>
      <c r="AS47" s="81">
        <v>565</v>
      </c>
      <c r="AT47" s="79" t="s">
        <v>2658</v>
      </c>
      <c r="AU47" s="85" t="s">
        <v>2690</v>
      </c>
      <c r="AV47" s="22">
        <v>228406</v>
      </c>
      <c r="AW47" s="20"/>
      <c r="AX47" s="81">
        <v>-500</v>
      </c>
      <c r="AY47" s="30">
        <f>YEAR(Table6[[#This Row],[ETA]])</f>
        <v>2025</v>
      </c>
      <c r="AZ47" s="32" t="str">
        <f>TEXT(Table6[[#This Row],[ETA]],"MMMM")</f>
        <v>May</v>
      </c>
      <c r="BA47" s="12" t="s">
        <v>392</v>
      </c>
    </row>
    <row r="48" spans="1:53" hidden="1" x14ac:dyDescent="0.3">
      <c r="A48" s="13">
        <v>47</v>
      </c>
      <c r="B48" s="69" t="s">
        <v>518</v>
      </c>
      <c r="C48" s="79" t="s">
        <v>70</v>
      </c>
      <c r="D48" s="69" t="s">
        <v>410</v>
      </c>
      <c r="E48" s="69" t="s">
        <v>46</v>
      </c>
      <c r="F48" s="80" t="s">
        <v>519</v>
      </c>
      <c r="G48" s="79" t="s">
        <v>177</v>
      </c>
      <c r="H48" s="70" t="s">
        <v>47</v>
      </c>
      <c r="I48" s="69" t="s">
        <v>394</v>
      </c>
      <c r="J48" s="69" t="s">
        <v>421</v>
      </c>
      <c r="K48" s="69" t="s">
        <v>520</v>
      </c>
      <c r="L48" s="69" t="s">
        <v>48</v>
      </c>
      <c r="M48" s="69" t="s">
        <v>521</v>
      </c>
      <c r="N48" s="69" t="s">
        <v>49</v>
      </c>
      <c r="O48" s="84">
        <v>45780</v>
      </c>
      <c r="P48" s="69" t="s">
        <v>75</v>
      </c>
      <c r="Q48" s="69" t="s">
        <v>75</v>
      </c>
      <c r="R48" s="79">
        <v>4</v>
      </c>
      <c r="S48" s="81">
        <v>8217</v>
      </c>
      <c r="T48" s="69" t="s">
        <v>397</v>
      </c>
      <c r="U48" s="81">
        <v>5.07</v>
      </c>
      <c r="V48" s="69" t="s">
        <v>398</v>
      </c>
      <c r="W48" s="79" t="s">
        <v>50</v>
      </c>
      <c r="X48" s="69" t="s">
        <v>527</v>
      </c>
      <c r="Y48" s="69" t="s">
        <v>400</v>
      </c>
      <c r="Z48" s="69" t="s">
        <v>188</v>
      </c>
      <c r="AA48" s="69" t="s">
        <v>528</v>
      </c>
      <c r="AB48" s="79" t="s">
        <v>402</v>
      </c>
      <c r="AC48" s="81">
        <v>24281.1</v>
      </c>
      <c r="AD48" s="69" t="s">
        <v>51</v>
      </c>
      <c r="AE48" s="69" t="s">
        <v>190</v>
      </c>
      <c r="AF48" s="69" t="s">
        <v>268</v>
      </c>
      <c r="AG48" s="79">
        <v>-481</v>
      </c>
      <c r="AH48" s="84">
        <v>45780</v>
      </c>
      <c r="AI48" s="69" t="s">
        <v>3177</v>
      </c>
      <c r="AJ48" s="69" t="s">
        <v>73</v>
      </c>
      <c r="AK48" s="84">
        <v>45788</v>
      </c>
      <c r="AL48" s="82">
        <v>4.1135599999999997</v>
      </c>
      <c r="AM48" s="81">
        <v>99881.761715999979</v>
      </c>
      <c r="AN48" s="81">
        <v>0</v>
      </c>
      <c r="AO48" s="81">
        <v>0</v>
      </c>
      <c r="AP48" s="81">
        <v>99881.761715999979</v>
      </c>
      <c r="AQ48" s="81">
        <v>4994.0880857999991</v>
      </c>
      <c r="AR48" s="81"/>
      <c r="AS48" s="81">
        <v>6994</v>
      </c>
      <c r="AT48" s="79" t="s">
        <v>2658</v>
      </c>
      <c r="AU48" s="85" t="s">
        <v>2690</v>
      </c>
      <c r="AV48" s="22">
        <v>228406</v>
      </c>
      <c r="AW48" s="20"/>
      <c r="AX48" s="81">
        <v>-900</v>
      </c>
      <c r="AY48" s="30">
        <f>YEAR(Table6[[#This Row],[ETA]])</f>
        <v>2025</v>
      </c>
      <c r="AZ48" s="32" t="str">
        <f>TEXT(Table6[[#This Row],[ETA]],"MMMM")</f>
        <v>May</v>
      </c>
      <c r="BA48" s="12" t="s">
        <v>392</v>
      </c>
    </row>
    <row r="49" spans="1:53" hidden="1" x14ac:dyDescent="0.3">
      <c r="A49" s="13">
        <v>48</v>
      </c>
      <c r="B49" s="69" t="s">
        <v>529</v>
      </c>
      <c r="C49" s="79" t="s">
        <v>94</v>
      </c>
      <c r="D49" s="69" t="s">
        <v>300</v>
      </c>
      <c r="E49" s="69" t="s">
        <v>46</v>
      </c>
      <c r="F49" s="80" t="s">
        <v>530</v>
      </c>
      <c r="G49" s="79" t="s">
        <v>177</v>
      </c>
      <c r="H49" s="70" t="s">
        <v>302</v>
      </c>
      <c r="I49" s="69" t="s">
        <v>52</v>
      </c>
      <c r="J49" s="69" t="s">
        <v>531</v>
      </c>
      <c r="K49" s="69" t="s">
        <v>532</v>
      </c>
      <c r="L49" s="69" t="s">
        <v>305</v>
      </c>
      <c r="M49" s="69" t="s">
        <v>532</v>
      </c>
      <c r="N49" s="69" t="s">
        <v>49</v>
      </c>
      <c r="O49" s="84">
        <v>45723</v>
      </c>
      <c r="P49" s="69" t="s">
        <v>306</v>
      </c>
      <c r="Q49" s="69" t="s">
        <v>306</v>
      </c>
      <c r="R49" s="79">
        <v>56</v>
      </c>
      <c r="S49" s="81">
        <v>356</v>
      </c>
      <c r="T49" s="69" t="s">
        <v>76</v>
      </c>
      <c r="U49" s="81">
        <v>1.1000000000000001</v>
      </c>
      <c r="V49" s="69" t="s">
        <v>533</v>
      </c>
      <c r="W49" s="79" t="s">
        <v>79</v>
      </c>
      <c r="X49" s="69" t="s">
        <v>529</v>
      </c>
      <c r="Y49" s="69" t="s">
        <v>75</v>
      </c>
      <c r="Z49" s="69" t="s">
        <v>73</v>
      </c>
      <c r="AA49" s="69" t="s">
        <v>534</v>
      </c>
      <c r="AB49" s="79" t="s">
        <v>71</v>
      </c>
      <c r="AC49" s="81">
        <v>3072.51</v>
      </c>
      <c r="AD49" s="69" t="s">
        <v>51</v>
      </c>
      <c r="AE49" s="69" t="s">
        <v>190</v>
      </c>
      <c r="AF49" s="69" t="s">
        <v>361</v>
      </c>
      <c r="AG49" s="79">
        <v>-538</v>
      </c>
      <c r="AH49" s="84">
        <v>45723</v>
      </c>
      <c r="AI49" s="69" t="s">
        <v>3177</v>
      </c>
      <c r="AJ49" s="69" t="s">
        <v>73</v>
      </c>
      <c r="AK49" s="84">
        <v>45725</v>
      </c>
      <c r="AL49" s="82">
        <v>3.64</v>
      </c>
      <c r="AM49" s="81">
        <v>11183.936400000001</v>
      </c>
      <c r="AN49" s="81">
        <v>5366.0663199999999</v>
      </c>
      <c r="AO49" s="81">
        <v>165.50002720000001</v>
      </c>
      <c r="AP49" s="81">
        <v>16715.5027472</v>
      </c>
      <c r="AQ49" s="81">
        <v>835.77513736000003</v>
      </c>
      <c r="AR49" s="81"/>
      <c r="AS49" s="81">
        <v>1736</v>
      </c>
      <c r="AT49" s="79" t="s">
        <v>2658</v>
      </c>
      <c r="AU49" s="85" t="s">
        <v>2691</v>
      </c>
      <c r="AV49" s="22">
        <v>45724</v>
      </c>
      <c r="AW49" s="20"/>
      <c r="AX49" s="81"/>
      <c r="AY49" s="30">
        <f>YEAR(Table6[[#This Row],[ETA]])</f>
        <v>2025</v>
      </c>
      <c r="AZ49" s="32" t="str">
        <f>TEXT(Table6[[#This Row],[ETA]],"MMMM")</f>
        <v>March</v>
      </c>
      <c r="BA49" s="12" t="s">
        <v>63</v>
      </c>
    </row>
    <row r="50" spans="1:53" hidden="1" x14ac:dyDescent="0.3">
      <c r="A50" s="13">
        <v>49</v>
      </c>
      <c r="B50" s="69" t="s">
        <v>535</v>
      </c>
      <c r="C50" s="79" t="s">
        <v>94</v>
      </c>
      <c r="D50" s="69" t="s">
        <v>300</v>
      </c>
      <c r="E50" s="69" t="s">
        <v>46</v>
      </c>
      <c r="F50" s="80" t="s">
        <v>536</v>
      </c>
      <c r="G50" s="79" t="s">
        <v>177</v>
      </c>
      <c r="H50" s="70" t="s">
        <v>302</v>
      </c>
      <c r="I50" s="69" t="s">
        <v>52</v>
      </c>
      <c r="J50" s="69" t="s">
        <v>537</v>
      </c>
      <c r="K50" s="69" t="s">
        <v>538</v>
      </c>
      <c r="L50" s="69" t="s">
        <v>305</v>
      </c>
      <c r="M50" s="69" t="s">
        <v>538</v>
      </c>
      <c r="N50" s="69" t="s">
        <v>49</v>
      </c>
      <c r="O50" s="84">
        <v>45723</v>
      </c>
      <c r="P50" s="69" t="s">
        <v>306</v>
      </c>
      <c r="Q50" s="69" t="s">
        <v>306</v>
      </c>
      <c r="R50" s="79">
        <v>344</v>
      </c>
      <c r="S50" s="81">
        <v>2895</v>
      </c>
      <c r="T50" s="69" t="s">
        <v>76</v>
      </c>
      <c r="U50" s="81">
        <v>3.3</v>
      </c>
      <c r="V50" s="69" t="s">
        <v>539</v>
      </c>
      <c r="W50" s="79" t="s">
        <v>79</v>
      </c>
      <c r="X50" s="69" t="s">
        <v>535</v>
      </c>
      <c r="Y50" s="69" t="s">
        <v>75</v>
      </c>
      <c r="Z50" s="69" t="s">
        <v>188</v>
      </c>
      <c r="AA50" s="69" t="s">
        <v>540</v>
      </c>
      <c r="AB50" s="79" t="s">
        <v>53</v>
      </c>
      <c r="AC50" s="81">
        <v>91752.6</v>
      </c>
      <c r="AD50" s="69" t="s">
        <v>51</v>
      </c>
      <c r="AE50" s="69" t="s">
        <v>190</v>
      </c>
      <c r="AF50" s="69" t="s">
        <v>286</v>
      </c>
      <c r="AG50" s="79">
        <v>-538</v>
      </c>
      <c r="AH50" s="84">
        <v>45723</v>
      </c>
      <c r="AI50" s="69" t="s">
        <v>3177</v>
      </c>
      <c r="AJ50" s="69" t="s">
        <v>188</v>
      </c>
      <c r="AK50" s="84">
        <v>45725</v>
      </c>
      <c r="AL50" s="82">
        <v>0.50248999999999999</v>
      </c>
      <c r="AM50" s="81">
        <v>46104.763974000001</v>
      </c>
      <c r="AN50" s="81">
        <v>43641.256499999996</v>
      </c>
      <c r="AO50" s="81">
        <v>897.46020473999988</v>
      </c>
      <c r="AP50" s="81">
        <v>90643.480678739987</v>
      </c>
      <c r="AQ50" s="81">
        <v>4532.1740339369999</v>
      </c>
      <c r="AR50" s="81"/>
      <c r="AS50" s="81">
        <v>5932</v>
      </c>
      <c r="AT50" s="79" t="s">
        <v>2658</v>
      </c>
      <c r="AU50" s="85" t="s">
        <v>2692</v>
      </c>
      <c r="AV50" s="22">
        <v>45724</v>
      </c>
      <c r="AW50" s="20"/>
      <c r="AX50" s="81"/>
      <c r="AY50" s="30">
        <f>YEAR(Table6[[#This Row],[ETA]])</f>
        <v>2025</v>
      </c>
      <c r="AZ50" s="32" t="str">
        <f>TEXT(Table6[[#This Row],[ETA]],"MMMM")</f>
        <v>March</v>
      </c>
      <c r="BA50" s="12" t="s">
        <v>63</v>
      </c>
    </row>
    <row r="51" spans="1:53" x14ac:dyDescent="0.3">
      <c r="A51" s="13">
        <v>50</v>
      </c>
      <c r="B51" s="69" t="s">
        <v>541</v>
      </c>
      <c r="C51" s="79" t="s">
        <v>70</v>
      </c>
      <c r="D51" s="69" t="s">
        <v>233</v>
      </c>
      <c r="E51" s="69" t="s">
        <v>74</v>
      </c>
      <c r="F51" s="80" t="s">
        <v>75</v>
      </c>
      <c r="G51" s="79" t="s">
        <v>177</v>
      </c>
      <c r="H51" s="70" t="s">
        <v>47</v>
      </c>
      <c r="I51" s="69" t="s">
        <v>295</v>
      </c>
      <c r="J51" s="69" t="s">
        <v>75</v>
      </c>
      <c r="K51" s="69" t="s">
        <v>75</v>
      </c>
      <c r="L51" s="69" t="s">
        <v>75</v>
      </c>
      <c r="M51" s="69" t="s">
        <v>75</v>
      </c>
      <c r="N51" s="69" t="s">
        <v>49</v>
      </c>
      <c r="O51" s="84">
        <v>45719</v>
      </c>
      <c r="P51" s="69" t="s">
        <v>75</v>
      </c>
      <c r="Q51" s="69" t="s">
        <v>75</v>
      </c>
      <c r="R51" s="79">
        <v>0</v>
      </c>
      <c r="S51" s="81">
        <v>358</v>
      </c>
      <c r="T51" s="69" t="s">
        <v>76</v>
      </c>
      <c r="U51" s="81">
        <v>4.6820000000000004</v>
      </c>
      <c r="V51" s="69" t="s">
        <v>295</v>
      </c>
      <c r="W51" s="79" t="s">
        <v>75</v>
      </c>
      <c r="X51" s="69" t="s">
        <v>542</v>
      </c>
      <c r="Y51" s="69" t="s">
        <v>298</v>
      </c>
      <c r="Z51" s="69" t="s">
        <v>73</v>
      </c>
      <c r="AA51" s="69" t="s">
        <v>298</v>
      </c>
      <c r="AB51" s="79" t="s">
        <v>71</v>
      </c>
      <c r="AC51" s="81">
        <v>0</v>
      </c>
      <c r="AD51" s="69" t="s">
        <v>51</v>
      </c>
      <c r="AE51" s="69" t="s">
        <v>298</v>
      </c>
      <c r="AF51" s="69" t="s">
        <v>298</v>
      </c>
      <c r="AG51" s="79">
        <v>-542</v>
      </c>
      <c r="AH51" s="84">
        <v>45719</v>
      </c>
      <c r="AI51" s="69" t="s">
        <v>3178</v>
      </c>
      <c r="AJ51" s="69" t="s">
        <v>75</v>
      </c>
      <c r="AK51" s="84">
        <v>45719</v>
      </c>
      <c r="AL51" s="82">
        <v>0</v>
      </c>
      <c r="AM51" s="81">
        <v>0</v>
      </c>
      <c r="AN51" s="81">
        <v>0</v>
      </c>
      <c r="AO51" s="81">
        <v>0</v>
      </c>
      <c r="AP51" s="81">
        <v>0</v>
      </c>
      <c r="AQ51" s="81">
        <v>0</v>
      </c>
      <c r="AR51" s="81"/>
      <c r="AS51" s="81">
        <v>0</v>
      </c>
      <c r="AT51" s="79" t="s">
        <v>75</v>
      </c>
      <c r="AU51" s="85" t="s">
        <v>75</v>
      </c>
      <c r="AV51" s="22">
        <v>45719</v>
      </c>
      <c r="AW51" s="20"/>
      <c r="AX51" s="81"/>
      <c r="AY51" s="30">
        <f>YEAR(Table6[[#This Row],[ETA]])</f>
        <v>2025</v>
      </c>
      <c r="AZ51" s="32" t="str">
        <f>TEXT(Table6[[#This Row],[ETA]],"MMMM")</f>
        <v>March</v>
      </c>
      <c r="BA51" s="12" t="s">
        <v>63</v>
      </c>
    </row>
    <row r="52" spans="1:53" hidden="1" x14ac:dyDescent="0.3">
      <c r="A52" s="13">
        <v>51</v>
      </c>
      <c r="B52" s="69" t="s">
        <v>543</v>
      </c>
      <c r="C52" s="79" t="s">
        <v>94</v>
      </c>
      <c r="D52" s="69" t="s">
        <v>300</v>
      </c>
      <c r="E52" s="69" t="s">
        <v>46</v>
      </c>
      <c r="F52" s="80" t="s">
        <v>544</v>
      </c>
      <c r="G52" s="79" t="s">
        <v>177</v>
      </c>
      <c r="H52" s="70" t="s">
        <v>302</v>
      </c>
      <c r="I52" s="69" t="s">
        <v>52</v>
      </c>
      <c r="J52" s="69" t="s">
        <v>545</v>
      </c>
      <c r="K52" s="69" t="s">
        <v>505</v>
      </c>
      <c r="L52" s="69" t="s">
        <v>305</v>
      </c>
      <c r="M52" s="69" t="s">
        <v>505</v>
      </c>
      <c r="N52" s="69" t="s">
        <v>49</v>
      </c>
      <c r="O52" s="84">
        <v>45740</v>
      </c>
      <c r="P52" s="69" t="s">
        <v>306</v>
      </c>
      <c r="Q52" s="69" t="s">
        <v>306</v>
      </c>
      <c r="R52" s="79">
        <v>5</v>
      </c>
      <c r="S52" s="81">
        <v>3974</v>
      </c>
      <c r="T52" s="69" t="s">
        <v>76</v>
      </c>
      <c r="U52" s="81">
        <v>3.61</v>
      </c>
      <c r="V52" s="69" t="s">
        <v>546</v>
      </c>
      <c r="W52" s="79" t="s">
        <v>79</v>
      </c>
      <c r="X52" s="69" t="s">
        <v>547</v>
      </c>
      <c r="Y52" s="69" t="s">
        <v>75</v>
      </c>
      <c r="Z52" s="69" t="s">
        <v>73</v>
      </c>
      <c r="AA52" s="69" t="s">
        <v>548</v>
      </c>
      <c r="AB52" s="79" t="s">
        <v>53</v>
      </c>
      <c r="AC52" s="81">
        <v>24762.560000000001</v>
      </c>
      <c r="AD52" s="69" t="s">
        <v>51</v>
      </c>
      <c r="AE52" s="69" t="s">
        <v>190</v>
      </c>
      <c r="AF52" s="69" t="s">
        <v>286</v>
      </c>
      <c r="AG52" s="79">
        <v>-521</v>
      </c>
      <c r="AH52" s="84">
        <v>45740</v>
      </c>
      <c r="AI52" s="69" t="s">
        <v>3177</v>
      </c>
      <c r="AJ52" s="69" t="s">
        <v>73</v>
      </c>
      <c r="AK52" s="84">
        <v>45742</v>
      </c>
      <c r="AL52" s="82">
        <v>0.50134000000000001</v>
      </c>
      <c r="AM52" s="81">
        <v>12414.461830400001</v>
      </c>
      <c r="AN52" s="81">
        <v>59769.754800000002</v>
      </c>
      <c r="AO52" s="81">
        <v>721.84216630399999</v>
      </c>
      <c r="AP52" s="81">
        <v>72906.058796704005</v>
      </c>
      <c r="AQ52" s="81">
        <v>3645.3029398352005</v>
      </c>
      <c r="AR52" s="81"/>
      <c r="AS52" s="81">
        <v>4545</v>
      </c>
      <c r="AT52" s="79" t="s">
        <v>2681</v>
      </c>
      <c r="AU52" s="85" t="s">
        <v>2693</v>
      </c>
      <c r="AV52" s="86">
        <v>45741</v>
      </c>
      <c r="AW52" s="85"/>
      <c r="AX52" s="81"/>
      <c r="AY52" s="30">
        <f>YEAR(Table6[[#This Row],[ETA]])</f>
        <v>2025</v>
      </c>
      <c r="AZ52" s="32" t="str">
        <f>TEXT(Table6[[#This Row],[ETA]],"MMMM")</f>
        <v>March</v>
      </c>
      <c r="BA52" s="12" t="s">
        <v>63</v>
      </c>
    </row>
    <row r="53" spans="1:53" hidden="1" x14ac:dyDescent="0.3">
      <c r="A53" s="13">
        <v>52</v>
      </c>
      <c r="B53" s="69" t="s">
        <v>549</v>
      </c>
      <c r="C53" s="79" t="s">
        <v>94</v>
      </c>
      <c r="D53" s="69" t="s">
        <v>300</v>
      </c>
      <c r="E53" s="69" t="s">
        <v>46</v>
      </c>
      <c r="F53" s="80" t="s">
        <v>550</v>
      </c>
      <c r="G53" s="79" t="s">
        <v>177</v>
      </c>
      <c r="H53" s="70" t="s">
        <v>302</v>
      </c>
      <c r="I53" s="69" t="s">
        <v>52</v>
      </c>
      <c r="J53" s="69" t="s">
        <v>504</v>
      </c>
      <c r="K53" s="69" t="s">
        <v>505</v>
      </c>
      <c r="L53" s="69" t="s">
        <v>305</v>
      </c>
      <c r="M53" s="69" t="s">
        <v>505</v>
      </c>
      <c r="N53" s="69" t="s">
        <v>49</v>
      </c>
      <c r="O53" s="84">
        <v>45739</v>
      </c>
      <c r="P53" s="69" t="s">
        <v>306</v>
      </c>
      <c r="Q53" s="69" t="s">
        <v>306</v>
      </c>
      <c r="R53" s="79">
        <v>4</v>
      </c>
      <c r="S53" s="81">
        <v>4056</v>
      </c>
      <c r="T53" s="69" t="s">
        <v>358</v>
      </c>
      <c r="U53" s="81">
        <v>4.08</v>
      </c>
      <c r="V53" s="69" t="s">
        <v>266</v>
      </c>
      <c r="W53" s="79" t="s">
        <v>79</v>
      </c>
      <c r="X53" s="69" t="s">
        <v>549</v>
      </c>
      <c r="Y53" s="69" t="s">
        <v>75</v>
      </c>
      <c r="Z53" s="69" t="s">
        <v>73</v>
      </c>
      <c r="AA53" s="69" t="s">
        <v>551</v>
      </c>
      <c r="AB53" s="79" t="s">
        <v>53</v>
      </c>
      <c r="AC53" s="81">
        <v>24492</v>
      </c>
      <c r="AD53" s="69" t="s">
        <v>51</v>
      </c>
      <c r="AE53" s="69" t="s">
        <v>190</v>
      </c>
      <c r="AF53" s="69" t="s">
        <v>286</v>
      </c>
      <c r="AG53" s="79">
        <v>-522</v>
      </c>
      <c r="AH53" s="84">
        <v>45739</v>
      </c>
      <c r="AI53" s="69" t="s">
        <v>3177</v>
      </c>
      <c r="AJ53" s="69" t="s">
        <v>73</v>
      </c>
      <c r="AK53" s="84">
        <v>45740</v>
      </c>
      <c r="AL53" s="82">
        <v>0.50194000000000005</v>
      </c>
      <c r="AM53" s="81">
        <v>12293.514480000002</v>
      </c>
      <c r="AN53" s="81">
        <v>61076.059200000003</v>
      </c>
      <c r="AO53" s="81">
        <v>733.69573680000008</v>
      </c>
      <c r="AP53" s="81">
        <v>74103.269416800002</v>
      </c>
      <c r="AQ53" s="81">
        <v>3705.1634708400002</v>
      </c>
      <c r="AR53" s="81"/>
      <c r="AS53" s="81">
        <v>4605</v>
      </c>
      <c r="AT53" s="79" t="s">
        <v>2681</v>
      </c>
      <c r="AU53" s="85" t="s">
        <v>2694</v>
      </c>
      <c r="AV53" s="86">
        <v>45739</v>
      </c>
      <c r="AW53" s="85"/>
      <c r="AX53" s="81"/>
      <c r="AY53" s="30">
        <f>YEAR(Table6[[#This Row],[ETA]])</f>
        <v>2025</v>
      </c>
      <c r="AZ53" s="32" t="str">
        <f>TEXT(Table6[[#This Row],[ETA]],"MMMM")</f>
        <v>March</v>
      </c>
      <c r="BA53" s="12" t="s">
        <v>63</v>
      </c>
    </row>
    <row r="54" spans="1:53" x14ac:dyDescent="0.3">
      <c r="A54" s="13">
        <v>53</v>
      </c>
      <c r="B54" s="69" t="s">
        <v>552</v>
      </c>
      <c r="C54" s="79" t="s">
        <v>94</v>
      </c>
      <c r="D54" s="69" t="s">
        <v>233</v>
      </c>
      <c r="E54" s="69" t="s">
        <v>46</v>
      </c>
      <c r="F54" s="80" t="s">
        <v>553</v>
      </c>
      <c r="G54" s="79" t="s">
        <v>177</v>
      </c>
      <c r="H54" s="70" t="s">
        <v>302</v>
      </c>
      <c r="I54" s="69" t="s">
        <v>52</v>
      </c>
      <c r="J54" s="69" t="s">
        <v>554</v>
      </c>
      <c r="K54" s="69" t="s">
        <v>505</v>
      </c>
      <c r="L54" s="69" t="s">
        <v>305</v>
      </c>
      <c r="M54" s="69" t="s">
        <v>555</v>
      </c>
      <c r="N54" s="69" t="s">
        <v>49</v>
      </c>
      <c r="O54" s="84">
        <v>45731</v>
      </c>
      <c r="P54" s="69" t="s">
        <v>306</v>
      </c>
      <c r="Q54" s="69" t="s">
        <v>306</v>
      </c>
      <c r="R54" s="79">
        <v>3</v>
      </c>
      <c r="S54" s="81">
        <v>3182</v>
      </c>
      <c r="T54" s="69" t="s">
        <v>556</v>
      </c>
      <c r="U54" s="81">
        <v>4.7610000000000001</v>
      </c>
      <c r="V54" s="69" t="s">
        <v>557</v>
      </c>
      <c r="W54" s="79" t="s">
        <v>79</v>
      </c>
      <c r="X54" s="69" t="s">
        <v>552</v>
      </c>
      <c r="Y54" s="69" t="s">
        <v>75</v>
      </c>
      <c r="Z54" s="69" t="s">
        <v>73</v>
      </c>
      <c r="AA54" s="69" t="s">
        <v>558</v>
      </c>
      <c r="AB54" s="79" t="s">
        <v>53</v>
      </c>
      <c r="AC54" s="81">
        <v>22359.22</v>
      </c>
      <c r="AD54" s="69" t="s">
        <v>51</v>
      </c>
      <c r="AE54" s="69" t="s">
        <v>190</v>
      </c>
      <c r="AF54" s="69" t="s">
        <v>286</v>
      </c>
      <c r="AG54" s="79">
        <v>-530</v>
      </c>
      <c r="AH54" s="84">
        <v>45731</v>
      </c>
      <c r="AI54" s="69" t="s">
        <v>3177</v>
      </c>
      <c r="AJ54" s="69" t="s">
        <v>73</v>
      </c>
      <c r="AK54" s="84">
        <v>45734</v>
      </c>
      <c r="AL54" s="82">
        <v>0.50294000000000005</v>
      </c>
      <c r="AM54" s="81">
        <v>11245.346106800002</v>
      </c>
      <c r="AN54" s="81">
        <v>49611.007480000007</v>
      </c>
      <c r="AO54" s="81">
        <v>608.56353586800014</v>
      </c>
      <c r="AP54" s="81">
        <v>61464.917122668012</v>
      </c>
      <c r="AQ54" s="81">
        <v>3073.2458561334006</v>
      </c>
      <c r="AR54" s="81"/>
      <c r="AS54" s="81">
        <v>3973</v>
      </c>
      <c r="AT54" s="79" t="s">
        <v>2658</v>
      </c>
      <c r="AU54" s="85" t="s">
        <v>2695</v>
      </c>
      <c r="AV54" s="22">
        <v>45733</v>
      </c>
      <c r="AW54" s="20"/>
      <c r="AX54" s="81"/>
      <c r="AY54" s="30">
        <f>YEAR(Table6[[#This Row],[ETA]])</f>
        <v>2025</v>
      </c>
      <c r="AZ54" s="32" t="str">
        <f>TEXT(Table6[[#This Row],[ETA]],"MMMM")</f>
        <v>March</v>
      </c>
      <c r="BA54" s="12" t="s">
        <v>63</v>
      </c>
    </row>
    <row r="55" spans="1:53" x14ac:dyDescent="0.3">
      <c r="A55" s="13">
        <v>54</v>
      </c>
      <c r="B55" s="69" t="s">
        <v>559</v>
      </c>
      <c r="C55" s="79" t="s">
        <v>94</v>
      </c>
      <c r="D55" s="69" t="s">
        <v>233</v>
      </c>
      <c r="E55" s="69" t="s">
        <v>46</v>
      </c>
      <c r="F55" s="80" t="s">
        <v>560</v>
      </c>
      <c r="G55" s="79" t="s">
        <v>177</v>
      </c>
      <c r="H55" s="70" t="s">
        <v>302</v>
      </c>
      <c r="I55" s="69" t="s">
        <v>52</v>
      </c>
      <c r="J55" s="69" t="s">
        <v>504</v>
      </c>
      <c r="K55" s="69" t="s">
        <v>555</v>
      </c>
      <c r="L55" s="69" t="s">
        <v>305</v>
      </c>
      <c r="M55" s="69" t="s">
        <v>555</v>
      </c>
      <c r="N55" s="69" t="s">
        <v>49</v>
      </c>
      <c r="O55" s="84">
        <v>45733</v>
      </c>
      <c r="P55" s="69" t="s">
        <v>306</v>
      </c>
      <c r="Q55" s="69" t="s">
        <v>306</v>
      </c>
      <c r="R55" s="79">
        <v>2</v>
      </c>
      <c r="S55" s="81">
        <v>3478</v>
      </c>
      <c r="T55" s="69" t="s">
        <v>556</v>
      </c>
      <c r="U55" s="81">
        <v>7.4219999999999997</v>
      </c>
      <c r="V55" s="69" t="s">
        <v>561</v>
      </c>
      <c r="W55" s="79" t="s">
        <v>79</v>
      </c>
      <c r="X55" s="69" t="s">
        <v>559</v>
      </c>
      <c r="Y55" s="69" t="s">
        <v>75</v>
      </c>
      <c r="Z55" s="69" t="s">
        <v>73</v>
      </c>
      <c r="AA55" s="69" t="s">
        <v>562</v>
      </c>
      <c r="AB55" s="79" t="s">
        <v>53</v>
      </c>
      <c r="AC55" s="81">
        <v>26424</v>
      </c>
      <c r="AD55" s="69" t="s">
        <v>51</v>
      </c>
      <c r="AE55" s="69" t="s">
        <v>190</v>
      </c>
      <c r="AF55" s="69" t="s">
        <v>286</v>
      </c>
      <c r="AG55" s="79">
        <v>-528</v>
      </c>
      <c r="AH55" s="84">
        <v>45733</v>
      </c>
      <c r="AI55" s="69" t="s">
        <v>3177</v>
      </c>
      <c r="AJ55" s="69" t="s">
        <v>73</v>
      </c>
      <c r="AK55" s="84">
        <v>45735</v>
      </c>
      <c r="AL55" s="82">
        <v>0.50371999999999995</v>
      </c>
      <c r="AM55" s="81">
        <v>13310.297279999999</v>
      </c>
      <c r="AN55" s="81">
        <v>54310.082959999992</v>
      </c>
      <c r="AO55" s="81">
        <v>676.20380239999997</v>
      </c>
      <c r="AP55" s="81">
        <v>68296.584042400005</v>
      </c>
      <c r="AQ55" s="81">
        <v>3414.8292021200004</v>
      </c>
      <c r="AR55" s="81"/>
      <c r="AS55" s="81">
        <v>4315</v>
      </c>
      <c r="AT55" s="79" t="s">
        <v>2658</v>
      </c>
      <c r="AU55" s="85" t="s">
        <v>2696</v>
      </c>
      <c r="AV55" s="22">
        <v>45734</v>
      </c>
      <c r="AW55" s="20"/>
      <c r="AX55" s="81"/>
      <c r="AY55" s="30">
        <f>YEAR(Table6[[#This Row],[ETA]])</f>
        <v>2025</v>
      </c>
      <c r="AZ55" s="32" t="str">
        <f>TEXT(Table6[[#This Row],[ETA]],"MMMM")</f>
        <v>March</v>
      </c>
      <c r="BA55" s="12" t="s">
        <v>63</v>
      </c>
    </row>
    <row r="56" spans="1:53" hidden="1" x14ac:dyDescent="0.3">
      <c r="A56" s="13">
        <v>55</v>
      </c>
      <c r="B56" s="69" t="s">
        <v>563</v>
      </c>
      <c r="C56" s="79" t="s">
        <v>70</v>
      </c>
      <c r="D56" s="69" t="s">
        <v>410</v>
      </c>
      <c r="E56" s="69" t="s">
        <v>46</v>
      </c>
      <c r="F56" s="80" t="s">
        <v>564</v>
      </c>
      <c r="G56" s="79" t="s">
        <v>177</v>
      </c>
      <c r="H56" s="70" t="s">
        <v>302</v>
      </c>
      <c r="I56" s="69" t="s">
        <v>394</v>
      </c>
      <c r="J56" s="69" t="s">
        <v>504</v>
      </c>
      <c r="K56" s="69" t="s">
        <v>565</v>
      </c>
      <c r="L56" s="69" t="s">
        <v>305</v>
      </c>
      <c r="M56" s="69" t="s">
        <v>565</v>
      </c>
      <c r="N56" s="69" t="s">
        <v>49</v>
      </c>
      <c r="O56" s="84">
        <v>45730</v>
      </c>
      <c r="P56" s="69" t="s">
        <v>306</v>
      </c>
      <c r="Q56" s="69" t="s">
        <v>306</v>
      </c>
      <c r="R56" s="79">
        <v>3</v>
      </c>
      <c r="S56" s="81">
        <v>3883</v>
      </c>
      <c r="T56" s="69" t="s">
        <v>76</v>
      </c>
      <c r="U56" s="81">
        <v>4.3600000000000003</v>
      </c>
      <c r="V56" s="69" t="s">
        <v>387</v>
      </c>
      <c r="W56" s="79" t="s">
        <v>79</v>
      </c>
      <c r="X56" s="69" t="s">
        <v>566</v>
      </c>
      <c r="Y56" s="69" t="s">
        <v>567</v>
      </c>
      <c r="Z56" s="69" t="s">
        <v>73</v>
      </c>
      <c r="AA56" s="69" t="s">
        <v>568</v>
      </c>
      <c r="AB56" s="79" t="s">
        <v>402</v>
      </c>
      <c r="AC56" s="81">
        <v>48672.639999999999</v>
      </c>
      <c r="AD56" s="69" t="s">
        <v>51</v>
      </c>
      <c r="AE56" s="69" t="s">
        <v>190</v>
      </c>
      <c r="AF56" s="69" t="s">
        <v>286</v>
      </c>
      <c r="AG56" s="79">
        <v>-531</v>
      </c>
      <c r="AH56" s="84">
        <v>45730</v>
      </c>
      <c r="AI56" s="69" t="s">
        <v>3177</v>
      </c>
      <c r="AJ56" s="69" t="s">
        <v>73</v>
      </c>
      <c r="AK56" s="84">
        <v>45732</v>
      </c>
      <c r="AL56" s="82">
        <v>3.9599600000000001</v>
      </c>
      <c r="AM56" s="81">
        <v>192741.70749440001</v>
      </c>
      <c r="AN56" s="81">
        <v>0</v>
      </c>
      <c r="AO56" s="81">
        <v>0</v>
      </c>
      <c r="AP56" s="81">
        <v>192741.70749440001</v>
      </c>
      <c r="AQ56" s="81">
        <v>9637.0853747199999</v>
      </c>
      <c r="AR56" s="81"/>
      <c r="AS56" s="81">
        <v>12537</v>
      </c>
      <c r="AT56" s="79" t="s">
        <v>2658</v>
      </c>
      <c r="AU56" s="85" t="s">
        <v>2697</v>
      </c>
      <c r="AV56" s="22">
        <v>45732</v>
      </c>
      <c r="AW56" s="20"/>
      <c r="AX56" s="81"/>
      <c r="AY56" s="30">
        <f>YEAR(Table6[[#This Row],[ETA]])</f>
        <v>2025</v>
      </c>
      <c r="AZ56" s="32" t="str">
        <f>TEXT(Table6[[#This Row],[ETA]],"MMMM")</f>
        <v>March</v>
      </c>
      <c r="BA56" s="12" t="s">
        <v>392</v>
      </c>
    </row>
    <row r="57" spans="1:53" hidden="1" x14ac:dyDescent="0.3">
      <c r="A57" s="13">
        <v>56</v>
      </c>
      <c r="B57" s="69" t="s">
        <v>569</v>
      </c>
      <c r="C57" s="79" t="s">
        <v>90</v>
      </c>
      <c r="D57" s="69" t="s">
        <v>93</v>
      </c>
      <c r="E57" s="69" t="s">
        <v>46</v>
      </c>
      <c r="F57" s="80" t="s">
        <v>570</v>
      </c>
      <c r="G57" s="79" t="s">
        <v>177</v>
      </c>
      <c r="H57" s="70" t="s">
        <v>47</v>
      </c>
      <c r="I57" s="69" t="s">
        <v>52</v>
      </c>
      <c r="J57" s="69" t="s">
        <v>571</v>
      </c>
      <c r="K57" s="69" t="s">
        <v>572</v>
      </c>
      <c r="L57" s="69" t="s">
        <v>48</v>
      </c>
      <c r="M57" s="69" t="s">
        <v>573</v>
      </c>
      <c r="N57" s="69" t="s">
        <v>49</v>
      </c>
      <c r="O57" s="84">
        <v>45800</v>
      </c>
      <c r="P57" s="69" t="s">
        <v>574</v>
      </c>
      <c r="Q57" s="69" t="s">
        <v>575</v>
      </c>
      <c r="R57" s="79">
        <v>25728</v>
      </c>
      <c r="S57" s="81">
        <v>16074.25</v>
      </c>
      <c r="T57" s="69" t="s">
        <v>76</v>
      </c>
      <c r="U57" s="81">
        <v>74</v>
      </c>
      <c r="V57" s="69" t="s">
        <v>576</v>
      </c>
      <c r="W57" s="79" t="s">
        <v>79</v>
      </c>
      <c r="X57" s="69" t="s">
        <v>569</v>
      </c>
      <c r="Y57" s="69" t="s">
        <v>78</v>
      </c>
      <c r="Z57" s="69" t="s">
        <v>292</v>
      </c>
      <c r="AA57" s="69" t="s">
        <v>577</v>
      </c>
      <c r="AB57" s="79" t="s">
        <v>53</v>
      </c>
      <c r="AC57" s="81">
        <v>2028806.33</v>
      </c>
      <c r="AD57" s="69" t="s">
        <v>51</v>
      </c>
      <c r="AE57" s="69"/>
      <c r="AF57" s="69" t="s">
        <v>286</v>
      </c>
      <c r="AG57" s="79">
        <v>-461</v>
      </c>
      <c r="AH57" s="84">
        <v>45800</v>
      </c>
      <c r="AI57" s="69" t="s">
        <v>3177</v>
      </c>
      <c r="AJ57" s="69" t="s">
        <v>292</v>
      </c>
      <c r="AK57" s="84">
        <v>45815</v>
      </c>
      <c r="AL57" s="82">
        <v>0.50638000000000005</v>
      </c>
      <c r="AM57" s="81">
        <v>1027346.9493854002</v>
      </c>
      <c r="AN57" s="81">
        <v>18736.060000000001</v>
      </c>
      <c r="AO57" s="81">
        <v>10460.830093854003</v>
      </c>
      <c r="AP57" s="81">
        <v>1056543.8394792543</v>
      </c>
      <c r="AQ57" s="81">
        <v>52827.191973962719</v>
      </c>
      <c r="AR57" s="81"/>
      <c r="AS57" s="81">
        <v>56756</v>
      </c>
      <c r="AT57" s="79" t="s">
        <v>2681</v>
      </c>
      <c r="AU57" s="85" t="s">
        <v>2698</v>
      </c>
      <c r="AV57" s="86">
        <v>45812</v>
      </c>
      <c r="AW57" s="85"/>
      <c r="AX57" s="81">
        <v>-2651</v>
      </c>
      <c r="AY57" s="30">
        <f>YEAR(Table6[[#This Row],[ETA]])</f>
        <v>2025</v>
      </c>
      <c r="AZ57" s="32" t="str">
        <f>TEXT(Table6[[#This Row],[ETA]],"MMMM")</f>
        <v>May</v>
      </c>
      <c r="BA57" s="12" t="s">
        <v>63</v>
      </c>
    </row>
    <row r="58" spans="1:53" hidden="1" x14ac:dyDescent="0.3">
      <c r="A58" s="13">
        <v>57</v>
      </c>
      <c r="B58" s="69" t="s">
        <v>578</v>
      </c>
      <c r="C58" s="79" t="s">
        <v>70</v>
      </c>
      <c r="D58" s="69" t="s">
        <v>410</v>
      </c>
      <c r="E58" s="69" t="s">
        <v>46</v>
      </c>
      <c r="F58" s="80" t="s">
        <v>579</v>
      </c>
      <c r="G58" s="79" t="s">
        <v>177</v>
      </c>
      <c r="H58" s="70" t="s">
        <v>47</v>
      </c>
      <c r="I58" s="69" t="s">
        <v>580</v>
      </c>
      <c r="J58" s="69" t="s">
        <v>220</v>
      </c>
      <c r="K58" s="69" t="s">
        <v>581</v>
      </c>
      <c r="L58" s="69" t="s">
        <v>48</v>
      </c>
      <c r="M58" s="69" t="s">
        <v>582</v>
      </c>
      <c r="N58" s="69" t="s">
        <v>49</v>
      </c>
      <c r="O58" s="84">
        <v>45769</v>
      </c>
      <c r="P58" s="69" t="s">
        <v>583</v>
      </c>
      <c r="Q58" s="69" t="s">
        <v>584</v>
      </c>
      <c r="R58" s="79">
        <v>29</v>
      </c>
      <c r="S58" s="81">
        <v>21919</v>
      </c>
      <c r="T58" s="69" t="s">
        <v>184</v>
      </c>
      <c r="U58" s="81">
        <v>37</v>
      </c>
      <c r="V58" s="69" t="s">
        <v>585</v>
      </c>
      <c r="W58" s="79" t="s">
        <v>79</v>
      </c>
      <c r="X58" s="69" t="s">
        <v>586</v>
      </c>
      <c r="Y58" s="69" t="s">
        <v>587</v>
      </c>
      <c r="Z58" s="69" t="s">
        <v>72</v>
      </c>
      <c r="AA58" s="69" t="s">
        <v>588</v>
      </c>
      <c r="AB58" s="79" t="s">
        <v>71</v>
      </c>
      <c r="AC58" s="81">
        <v>204225.79</v>
      </c>
      <c r="AD58" s="69" t="s">
        <v>51</v>
      </c>
      <c r="AE58" s="69" t="s">
        <v>190</v>
      </c>
      <c r="AF58" s="69"/>
      <c r="AG58" s="79">
        <v>-492</v>
      </c>
      <c r="AH58" s="84">
        <v>45769</v>
      </c>
      <c r="AI58" s="69" t="s">
        <v>3177</v>
      </c>
      <c r="AJ58" s="69" t="s">
        <v>72</v>
      </c>
      <c r="AK58" s="84">
        <v>45773</v>
      </c>
      <c r="AL58" s="82">
        <v>3.64</v>
      </c>
      <c r="AM58" s="81">
        <v>743381.87560000003</v>
      </c>
      <c r="AN58" s="81">
        <v>0</v>
      </c>
      <c r="AO58" s="81">
        <v>0</v>
      </c>
      <c r="AP58" s="81">
        <v>743381.87560000003</v>
      </c>
      <c r="AQ58" s="81">
        <v>37169.093780000003</v>
      </c>
      <c r="AR58" s="81"/>
      <c r="AS58" s="81">
        <v>42569</v>
      </c>
      <c r="AT58" s="79" t="s">
        <v>2658</v>
      </c>
      <c r="AU58" s="85" t="s">
        <v>2699</v>
      </c>
      <c r="AV58" s="22">
        <v>45770</v>
      </c>
      <c r="AW58" s="20"/>
      <c r="AX58" s="81"/>
      <c r="AY58" s="30">
        <f>YEAR(Table6[[#This Row],[ETA]])</f>
        <v>2025</v>
      </c>
      <c r="AZ58" s="32" t="str">
        <f>TEXT(Table6[[#This Row],[ETA]],"MMMM")</f>
        <v>April</v>
      </c>
      <c r="BA58" s="12" t="s">
        <v>392</v>
      </c>
    </row>
    <row r="59" spans="1:53" hidden="1" x14ac:dyDescent="0.3">
      <c r="A59" s="13">
        <v>58</v>
      </c>
      <c r="B59" s="69" t="s">
        <v>589</v>
      </c>
      <c r="C59" s="79" t="s">
        <v>94</v>
      </c>
      <c r="D59" s="69" t="s">
        <v>300</v>
      </c>
      <c r="E59" s="69" t="s">
        <v>46</v>
      </c>
      <c r="F59" s="80" t="s">
        <v>590</v>
      </c>
      <c r="G59" s="79" t="s">
        <v>177</v>
      </c>
      <c r="H59" s="70" t="s">
        <v>302</v>
      </c>
      <c r="I59" s="69" t="s">
        <v>52</v>
      </c>
      <c r="J59" s="69" t="s">
        <v>504</v>
      </c>
      <c r="K59" s="69" t="s">
        <v>538</v>
      </c>
      <c r="L59" s="69" t="s">
        <v>305</v>
      </c>
      <c r="M59" s="69" t="s">
        <v>538</v>
      </c>
      <c r="N59" s="69" t="s">
        <v>49</v>
      </c>
      <c r="O59" s="84">
        <v>45735</v>
      </c>
      <c r="P59" s="69" t="s">
        <v>306</v>
      </c>
      <c r="Q59" s="69" t="s">
        <v>306</v>
      </c>
      <c r="R59" s="79">
        <v>4</v>
      </c>
      <c r="S59" s="81">
        <v>3615</v>
      </c>
      <c r="T59" s="69" t="s">
        <v>363</v>
      </c>
      <c r="U59" s="81">
        <v>9.7899999999999991</v>
      </c>
      <c r="V59" s="69" t="s">
        <v>591</v>
      </c>
      <c r="W59" s="79" t="s">
        <v>79</v>
      </c>
      <c r="X59" s="69" t="s">
        <v>589</v>
      </c>
      <c r="Y59" s="69" t="s">
        <v>75</v>
      </c>
      <c r="Z59" s="69" t="s">
        <v>73</v>
      </c>
      <c r="AA59" s="69" t="s">
        <v>592</v>
      </c>
      <c r="AB59" s="79" t="s">
        <v>71</v>
      </c>
      <c r="AC59" s="81">
        <v>8882.8603203999992</v>
      </c>
      <c r="AD59" s="69" t="s">
        <v>51</v>
      </c>
      <c r="AE59" s="69" t="s">
        <v>190</v>
      </c>
      <c r="AF59" s="69" t="s">
        <v>286</v>
      </c>
      <c r="AG59" s="79">
        <v>-526</v>
      </c>
      <c r="AH59" s="84">
        <v>45735</v>
      </c>
      <c r="AI59" s="69" t="s">
        <v>3177</v>
      </c>
      <c r="AJ59" s="69" t="s">
        <v>73</v>
      </c>
      <c r="AK59" s="84">
        <v>45738</v>
      </c>
      <c r="AL59" s="82">
        <v>3.64</v>
      </c>
      <c r="AM59" s="81">
        <v>32333.611566255997</v>
      </c>
      <c r="AN59" s="81">
        <v>54602.622899999995</v>
      </c>
      <c r="AO59" s="81">
        <v>869.36234466255996</v>
      </c>
      <c r="AP59" s="81">
        <v>87805.596810918549</v>
      </c>
      <c r="AQ59" s="81">
        <v>4390.279840545928</v>
      </c>
      <c r="AR59" s="81"/>
      <c r="AS59" s="81">
        <v>5790</v>
      </c>
      <c r="AT59" s="79" t="s">
        <v>2681</v>
      </c>
      <c r="AU59" s="81" t="s">
        <v>2700</v>
      </c>
      <c r="AV59" s="86">
        <v>45736</v>
      </c>
      <c r="AW59" s="85"/>
      <c r="AX59" s="81"/>
      <c r="AY59" s="30">
        <f>YEAR(Table6[[#This Row],[ETA]])</f>
        <v>2025</v>
      </c>
      <c r="AZ59" s="32" t="str">
        <f>TEXT(Table6[[#This Row],[ETA]],"MMMM")</f>
        <v>March</v>
      </c>
      <c r="BA59" s="12" t="s">
        <v>63</v>
      </c>
    </row>
    <row r="60" spans="1:53" hidden="1" x14ac:dyDescent="0.3">
      <c r="A60" s="13">
        <v>59</v>
      </c>
      <c r="B60" s="69" t="s">
        <v>593</v>
      </c>
      <c r="C60" s="79" t="s">
        <v>94</v>
      </c>
      <c r="D60" s="69" t="s">
        <v>300</v>
      </c>
      <c r="E60" s="69" t="s">
        <v>46</v>
      </c>
      <c r="F60" s="80" t="s">
        <v>594</v>
      </c>
      <c r="G60" s="79" t="s">
        <v>177</v>
      </c>
      <c r="H60" s="70" t="s">
        <v>302</v>
      </c>
      <c r="I60" s="69" t="s">
        <v>52</v>
      </c>
      <c r="J60" s="69" t="s">
        <v>504</v>
      </c>
      <c r="K60" s="69" t="s">
        <v>538</v>
      </c>
      <c r="L60" s="69" t="s">
        <v>305</v>
      </c>
      <c r="M60" s="69" t="s">
        <v>538</v>
      </c>
      <c r="N60" s="69" t="s">
        <v>49</v>
      </c>
      <c r="O60" s="84">
        <v>45735</v>
      </c>
      <c r="P60" s="69" t="s">
        <v>306</v>
      </c>
      <c r="Q60" s="69" t="s">
        <v>306</v>
      </c>
      <c r="R60" s="79">
        <v>3</v>
      </c>
      <c r="S60" s="81">
        <v>2800</v>
      </c>
      <c r="T60" s="69" t="s">
        <v>363</v>
      </c>
      <c r="U60" s="81">
        <v>6.83</v>
      </c>
      <c r="V60" s="69" t="s">
        <v>595</v>
      </c>
      <c r="W60" s="79" t="s">
        <v>79</v>
      </c>
      <c r="X60" s="69" t="s">
        <v>593</v>
      </c>
      <c r="Y60" s="69" t="s">
        <v>75</v>
      </c>
      <c r="Z60" s="69" t="s">
        <v>73</v>
      </c>
      <c r="AA60" s="69" t="s">
        <v>551</v>
      </c>
      <c r="AB60" s="79" t="s">
        <v>71</v>
      </c>
      <c r="AC60" s="81">
        <v>6232.64</v>
      </c>
      <c r="AD60" s="69" t="s">
        <v>51</v>
      </c>
      <c r="AE60" s="69" t="s">
        <v>190</v>
      </c>
      <c r="AF60" s="69" t="s">
        <v>286</v>
      </c>
      <c r="AG60" s="79">
        <v>-526</v>
      </c>
      <c r="AH60" s="84">
        <v>45735</v>
      </c>
      <c r="AI60" s="69" t="s">
        <v>3177</v>
      </c>
      <c r="AJ60" s="69" t="s">
        <v>73</v>
      </c>
      <c r="AK60" s="84">
        <v>45738</v>
      </c>
      <c r="AL60" s="82">
        <v>3.64</v>
      </c>
      <c r="AM60" s="81">
        <v>22686.809600000001</v>
      </c>
      <c r="AN60" s="81">
        <v>42319.200000000004</v>
      </c>
      <c r="AO60" s="81">
        <v>650.06009600000004</v>
      </c>
      <c r="AP60" s="81">
        <v>65656.069696000006</v>
      </c>
      <c r="AQ60" s="81">
        <v>3282.8034848000007</v>
      </c>
      <c r="AR60" s="81"/>
      <c r="AS60" s="81">
        <v>4683</v>
      </c>
      <c r="AT60" s="79" t="s">
        <v>2681</v>
      </c>
      <c r="AU60" s="81" t="s">
        <v>2701</v>
      </c>
      <c r="AV60" s="86">
        <v>45736</v>
      </c>
      <c r="AW60" s="85"/>
      <c r="AX60" s="81"/>
      <c r="AY60" s="30">
        <f>YEAR(Table6[[#This Row],[ETA]])</f>
        <v>2025</v>
      </c>
      <c r="AZ60" s="32" t="str">
        <f>TEXT(Table6[[#This Row],[ETA]],"MMMM")</f>
        <v>March</v>
      </c>
      <c r="BA60" s="12" t="s">
        <v>63</v>
      </c>
    </row>
    <row r="61" spans="1:53" x14ac:dyDescent="0.3">
      <c r="A61" s="13">
        <v>60</v>
      </c>
      <c r="B61" s="69" t="s">
        <v>596</v>
      </c>
      <c r="C61" s="79" t="s">
        <v>94</v>
      </c>
      <c r="D61" s="69" t="s">
        <v>233</v>
      </c>
      <c r="E61" s="69" t="s">
        <v>46</v>
      </c>
      <c r="F61" s="80" t="s">
        <v>597</v>
      </c>
      <c r="G61" s="79" t="s">
        <v>177</v>
      </c>
      <c r="H61" s="70" t="s">
        <v>302</v>
      </c>
      <c r="I61" s="69" t="s">
        <v>52</v>
      </c>
      <c r="J61" s="69" t="s">
        <v>571</v>
      </c>
      <c r="K61" s="69" t="s">
        <v>598</v>
      </c>
      <c r="L61" s="69" t="s">
        <v>305</v>
      </c>
      <c r="M61" s="69" t="s">
        <v>598</v>
      </c>
      <c r="N61" s="69" t="s">
        <v>49</v>
      </c>
      <c r="O61" s="84">
        <v>45754</v>
      </c>
      <c r="P61" s="69" t="s">
        <v>306</v>
      </c>
      <c r="Q61" s="69" t="s">
        <v>306</v>
      </c>
      <c r="R61" s="79">
        <v>100</v>
      </c>
      <c r="S61" s="81">
        <v>568</v>
      </c>
      <c r="T61" s="69" t="s">
        <v>184</v>
      </c>
      <c r="U61" s="81">
        <v>1.111</v>
      </c>
      <c r="V61" s="69" t="s">
        <v>599</v>
      </c>
      <c r="W61" s="79" t="s">
        <v>79</v>
      </c>
      <c r="X61" s="69" t="s">
        <v>596</v>
      </c>
      <c r="Y61" s="69" t="s">
        <v>75</v>
      </c>
      <c r="Z61" s="69" t="s">
        <v>73</v>
      </c>
      <c r="AA61" s="69" t="s">
        <v>600</v>
      </c>
      <c r="AB61" s="79" t="s">
        <v>53</v>
      </c>
      <c r="AC61" s="81">
        <v>25877</v>
      </c>
      <c r="AD61" s="69" t="s">
        <v>51</v>
      </c>
      <c r="AE61" s="69" t="s">
        <v>190</v>
      </c>
      <c r="AF61" s="69" t="s">
        <v>286</v>
      </c>
      <c r="AG61" s="79">
        <v>-507</v>
      </c>
      <c r="AH61" s="84">
        <v>45754</v>
      </c>
      <c r="AI61" s="69" t="s">
        <v>3177</v>
      </c>
      <c r="AJ61" s="69" t="s">
        <v>73</v>
      </c>
      <c r="AK61" s="84">
        <v>45755</v>
      </c>
      <c r="AL61" s="82">
        <v>0.49984000000000001</v>
      </c>
      <c r="AM61" s="81">
        <v>12934.35968</v>
      </c>
      <c r="AN61" s="81"/>
      <c r="AO61" s="81">
        <v>129.3435968</v>
      </c>
      <c r="AP61" s="81">
        <v>13063.703276799999</v>
      </c>
      <c r="AQ61" s="81">
        <v>653.18516383999997</v>
      </c>
      <c r="AR61" s="81"/>
      <c r="AS61" s="81">
        <v>2026</v>
      </c>
      <c r="AT61" s="79" t="s">
        <v>2681</v>
      </c>
      <c r="AU61" s="81" t="s">
        <v>2702</v>
      </c>
      <c r="AV61" s="86">
        <v>45754</v>
      </c>
      <c r="AW61" s="85"/>
      <c r="AX61" s="81">
        <v>473</v>
      </c>
      <c r="AY61" s="30">
        <f>YEAR(Table6[[#This Row],[ETA]])</f>
        <v>2025</v>
      </c>
      <c r="AZ61" s="32" t="str">
        <f>TEXT(Table6[[#This Row],[ETA]],"MMMM")</f>
        <v>April</v>
      </c>
      <c r="BA61" s="12" t="s">
        <v>63</v>
      </c>
    </row>
    <row r="62" spans="1:53" hidden="1" x14ac:dyDescent="0.3">
      <c r="A62" s="13">
        <v>61</v>
      </c>
      <c r="B62" s="69" t="s">
        <v>601</v>
      </c>
      <c r="C62" s="79" t="s">
        <v>90</v>
      </c>
      <c r="D62" s="69" t="s">
        <v>93</v>
      </c>
      <c r="E62" s="69" t="s">
        <v>46</v>
      </c>
      <c r="F62" s="80" t="s">
        <v>602</v>
      </c>
      <c r="G62" s="79" t="s">
        <v>177</v>
      </c>
      <c r="H62" s="70" t="s">
        <v>47</v>
      </c>
      <c r="I62" s="69" t="s">
        <v>52</v>
      </c>
      <c r="J62" s="69" t="s">
        <v>603</v>
      </c>
      <c r="K62" s="69" t="s">
        <v>604</v>
      </c>
      <c r="L62" s="69" t="s">
        <v>48</v>
      </c>
      <c r="M62" s="69" t="s">
        <v>605</v>
      </c>
      <c r="N62" s="69" t="s">
        <v>49</v>
      </c>
      <c r="O62" s="84">
        <v>45781</v>
      </c>
      <c r="P62" s="69" t="s">
        <v>344</v>
      </c>
      <c r="Q62" s="69" t="s">
        <v>606</v>
      </c>
      <c r="R62" s="79">
        <v>2394</v>
      </c>
      <c r="S62" s="81">
        <v>13742</v>
      </c>
      <c r="T62" s="69" t="s">
        <v>607</v>
      </c>
      <c r="U62" s="81">
        <v>37</v>
      </c>
      <c r="V62" s="69" t="s">
        <v>608</v>
      </c>
      <c r="W62" s="79" t="s">
        <v>79</v>
      </c>
      <c r="X62" s="69" t="s">
        <v>609</v>
      </c>
      <c r="Y62" s="69" t="s">
        <v>78</v>
      </c>
      <c r="Z62" s="69" t="s">
        <v>292</v>
      </c>
      <c r="AA62" s="69" t="s">
        <v>610</v>
      </c>
      <c r="AB62" s="79" t="s">
        <v>53</v>
      </c>
      <c r="AC62" s="81">
        <v>239711.54</v>
      </c>
      <c r="AD62" s="69" t="s">
        <v>51</v>
      </c>
      <c r="AE62" s="69" t="s">
        <v>190</v>
      </c>
      <c r="AF62" s="69" t="s">
        <v>268</v>
      </c>
      <c r="AG62" s="79">
        <v>-480</v>
      </c>
      <c r="AH62" s="84">
        <v>45781</v>
      </c>
      <c r="AI62" s="69" t="s">
        <v>3177</v>
      </c>
      <c r="AJ62" s="69" t="s">
        <v>292</v>
      </c>
      <c r="AK62" s="84">
        <v>45810</v>
      </c>
      <c r="AL62" s="82">
        <v>0.50060000000000004</v>
      </c>
      <c r="AM62" s="81">
        <v>119999.59692400001</v>
      </c>
      <c r="AN62" s="81">
        <v>9261.1</v>
      </c>
      <c r="AO62" s="81">
        <v>1292.6069692400001</v>
      </c>
      <c r="AP62" s="81">
        <v>130553.30389324002</v>
      </c>
      <c r="AQ62" s="81">
        <v>6527.6651946620013</v>
      </c>
      <c r="AR62" s="81"/>
      <c r="AS62" s="81">
        <v>9428</v>
      </c>
      <c r="AT62" s="79" t="s">
        <v>2658</v>
      </c>
      <c r="AU62" s="85" t="s">
        <v>2703</v>
      </c>
      <c r="AV62" s="86">
        <v>45783</v>
      </c>
      <c r="AW62" s="85"/>
      <c r="AX62" s="81"/>
      <c r="AY62" s="30">
        <f>YEAR(Table6[[#This Row],[ETA]])</f>
        <v>2025</v>
      </c>
      <c r="AZ62" s="32" t="str">
        <f>TEXT(Table6[[#This Row],[ETA]],"MMMM")</f>
        <v>May</v>
      </c>
      <c r="BA62" s="12" t="s">
        <v>63</v>
      </c>
    </row>
    <row r="63" spans="1:53" hidden="1" x14ac:dyDescent="0.3">
      <c r="A63" s="13">
        <v>62</v>
      </c>
      <c r="B63" s="69" t="s">
        <v>611</v>
      </c>
      <c r="C63" s="79" t="s">
        <v>90</v>
      </c>
      <c r="D63" s="69" t="s">
        <v>93</v>
      </c>
      <c r="E63" s="69" t="s">
        <v>46</v>
      </c>
      <c r="F63" s="80" t="s">
        <v>602</v>
      </c>
      <c r="G63" s="79" t="s">
        <v>177</v>
      </c>
      <c r="H63" s="70" t="s">
        <v>47</v>
      </c>
      <c r="I63" s="69" t="s">
        <v>52</v>
      </c>
      <c r="J63" s="69" t="s">
        <v>603</v>
      </c>
      <c r="K63" s="69" t="s">
        <v>604</v>
      </c>
      <c r="L63" s="69" t="s">
        <v>48</v>
      </c>
      <c r="M63" s="69" t="s">
        <v>605</v>
      </c>
      <c r="N63" s="69" t="s">
        <v>49</v>
      </c>
      <c r="O63" s="84">
        <v>45781</v>
      </c>
      <c r="P63" s="69" t="s">
        <v>344</v>
      </c>
      <c r="Q63" s="69" t="s">
        <v>612</v>
      </c>
      <c r="R63" s="79">
        <v>36745</v>
      </c>
      <c r="S63" s="81">
        <v>7871.15</v>
      </c>
      <c r="T63" s="69" t="s">
        <v>76</v>
      </c>
      <c r="U63" s="81">
        <v>37</v>
      </c>
      <c r="V63" s="69" t="s">
        <v>576</v>
      </c>
      <c r="W63" s="79" t="s">
        <v>79</v>
      </c>
      <c r="X63" s="69" t="s">
        <v>613</v>
      </c>
      <c r="Y63" s="69" t="s">
        <v>78</v>
      </c>
      <c r="Z63" s="69" t="s">
        <v>292</v>
      </c>
      <c r="AA63" s="69" t="s">
        <v>610</v>
      </c>
      <c r="AB63" s="79" t="s">
        <v>53</v>
      </c>
      <c r="AC63" s="81">
        <v>235277.77</v>
      </c>
      <c r="AD63" s="69" t="s">
        <v>51</v>
      </c>
      <c r="AE63" s="69" t="s">
        <v>190</v>
      </c>
      <c r="AF63" s="69" t="s">
        <v>268</v>
      </c>
      <c r="AG63" s="79">
        <v>-480</v>
      </c>
      <c r="AH63" s="84">
        <v>45781</v>
      </c>
      <c r="AI63" s="69" t="s">
        <v>3177</v>
      </c>
      <c r="AJ63" s="69" t="s">
        <v>292</v>
      </c>
      <c r="AK63" s="84">
        <v>45810</v>
      </c>
      <c r="AL63" s="82">
        <v>0.50060000000000004</v>
      </c>
      <c r="AM63" s="81">
        <v>117780.05166200001</v>
      </c>
      <c r="AN63" s="81">
        <v>9261.1</v>
      </c>
      <c r="AO63" s="81">
        <v>1270.4115166200002</v>
      </c>
      <c r="AP63" s="81">
        <v>128311.56317862002</v>
      </c>
      <c r="AQ63" s="81">
        <v>6415.5781589310018</v>
      </c>
      <c r="AR63" s="81"/>
      <c r="AS63" s="81">
        <v>9316</v>
      </c>
      <c r="AT63" s="79" t="s">
        <v>2658</v>
      </c>
      <c r="AU63" s="85" t="s">
        <v>2703</v>
      </c>
      <c r="AV63" s="86">
        <v>45783</v>
      </c>
      <c r="AW63" s="85"/>
      <c r="AX63" s="81"/>
      <c r="AY63" s="30">
        <f>YEAR(Table6[[#This Row],[ETA]])</f>
        <v>2025</v>
      </c>
      <c r="AZ63" s="32" t="str">
        <f>TEXT(Table6[[#This Row],[ETA]],"MMMM")</f>
        <v>May</v>
      </c>
      <c r="BA63" s="12" t="s">
        <v>63</v>
      </c>
    </row>
    <row r="64" spans="1:53" hidden="1" x14ac:dyDescent="0.3">
      <c r="A64" s="13">
        <v>63</v>
      </c>
      <c r="B64" s="69" t="s">
        <v>614</v>
      </c>
      <c r="C64" s="79" t="s">
        <v>90</v>
      </c>
      <c r="D64" s="69" t="s">
        <v>93</v>
      </c>
      <c r="E64" s="69" t="s">
        <v>46</v>
      </c>
      <c r="F64" s="80" t="s">
        <v>602</v>
      </c>
      <c r="G64" s="79" t="s">
        <v>177</v>
      </c>
      <c r="H64" s="70" t="s">
        <v>47</v>
      </c>
      <c r="I64" s="69" t="s">
        <v>52</v>
      </c>
      <c r="J64" s="69" t="s">
        <v>603</v>
      </c>
      <c r="K64" s="69" t="s">
        <v>604</v>
      </c>
      <c r="L64" s="69" t="s">
        <v>48</v>
      </c>
      <c r="M64" s="69" t="s">
        <v>605</v>
      </c>
      <c r="N64" s="69" t="s">
        <v>49</v>
      </c>
      <c r="O64" s="84">
        <v>45781</v>
      </c>
      <c r="P64" s="69" t="s">
        <v>344</v>
      </c>
      <c r="Q64" s="69" t="s">
        <v>615</v>
      </c>
      <c r="R64" s="79">
        <v>7194</v>
      </c>
      <c r="S64" s="81">
        <v>6685.7699999999995</v>
      </c>
      <c r="T64" s="69" t="s">
        <v>76</v>
      </c>
      <c r="U64" s="81">
        <v>37</v>
      </c>
      <c r="V64" s="69" t="s">
        <v>576</v>
      </c>
      <c r="W64" s="79" t="s">
        <v>79</v>
      </c>
      <c r="X64" s="69" t="s">
        <v>616</v>
      </c>
      <c r="Y64" s="69" t="s">
        <v>78</v>
      </c>
      <c r="Z64" s="69" t="s">
        <v>292</v>
      </c>
      <c r="AA64" s="69" t="s">
        <v>610</v>
      </c>
      <c r="AB64" s="79" t="s">
        <v>53</v>
      </c>
      <c r="AC64" s="81">
        <v>1264140.46</v>
      </c>
      <c r="AD64" s="69" t="s">
        <v>51</v>
      </c>
      <c r="AE64" s="69" t="s">
        <v>190</v>
      </c>
      <c r="AF64" s="69" t="s">
        <v>268</v>
      </c>
      <c r="AG64" s="79">
        <v>-480</v>
      </c>
      <c r="AH64" s="84">
        <v>45781</v>
      </c>
      <c r="AI64" s="69" t="s">
        <v>3177</v>
      </c>
      <c r="AJ64" s="69" t="s">
        <v>292</v>
      </c>
      <c r="AK64" s="84">
        <v>45810</v>
      </c>
      <c r="AL64" s="82">
        <v>0.50060000000000004</v>
      </c>
      <c r="AM64" s="81">
        <v>632828.71427600004</v>
      </c>
      <c r="AN64" s="81">
        <v>9261.1</v>
      </c>
      <c r="AO64" s="81">
        <v>6420.8981427600002</v>
      </c>
      <c r="AP64" s="81">
        <v>575829.6324187601</v>
      </c>
      <c r="AQ64" s="81">
        <v>28791.481620938008</v>
      </c>
      <c r="AR64" s="81"/>
      <c r="AS64" s="81">
        <v>34191</v>
      </c>
      <c r="AT64" s="79" t="s">
        <v>2658</v>
      </c>
      <c r="AU64" s="85" t="s">
        <v>2703</v>
      </c>
      <c r="AV64" s="86">
        <v>45783</v>
      </c>
      <c r="AW64" s="85"/>
      <c r="AX64" s="81"/>
      <c r="AY64" s="30">
        <f>YEAR(Table6[[#This Row],[ETA]])</f>
        <v>2025</v>
      </c>
      <c r="AZ64" s="32" t="str">
        <f>TEXT(Table6[[#This Row],[ETA]],"MMMM")</f>
        <v>May</v>
      </c>
      <c r="BA64" s="12" t="s">
        <v>63</v>
      </c>
    </row>
    <row r="65" spans="1:53" hidden="1" x14ac:dyDescent="0.3">
      <c r="A65" s="13">
        <v>64</v>
      </c>
      <c r="B65" s="69" t="s">
        <v>617</v>
      </c>
      <c r="C65" s="79" t="s">
        <v>70</v>
      </c>
      <c r="D65" s="69" t="s">
        <v>322</v>
      </c>
      <c r="E65" s="69" t="s">
        <v>46</v>
      </c>
      <c r="F65" s="80" t="s">
        <v>618</v>
      </c>
      <c r="G65" s="79" t="s">
        <v>177</v>
      </c>
      <c r="H65" s="70" t="s">
        <v>47</v>
      </c>
      <c r="I65" s="69" t="s">
        <v>479</v>
      </c>
      <c r="J65" s="69" t="s">
        <v>619</v>
      </c>
      <c r="K65" s="69" t="s">
        <v>326</v>
      </c>
      <c r="L65" s="69" t="s">
        <v>48</v>
      </c>
      <c r="M65" s="69" t="s">
        <v>620</v>
      </c>
      <c r="N65" s="69" t="s">
        <v>49</v>
      </c>
      <c r="O65" s="84">
        <v>45727</v>
      </c>
      <c r="P65" s="69" t="s">
        <v>621</v>
      </c>
      <c r="Q65" s="69" t="s">
        <v>622</v>
      </c>
      <c r="R65" s="79">
        <v>14</v>
      </c>
      <c r="S65" s="81">
        <v>33490.137000000002</v>
      </c>
      <c r="T65" s="69" t="s">
        <v>184</v>
      </c>
      <c r="U65" s="81">
        <v>14.131841999999999</v>
      </c>
      <c r="V65" s="69" t="s">
        <v>623</v>
      </c>
      <c r="W65" s="79" t="s">
        <v>79</v>
      </c>
      <c r="X65" s="69" t="s">
        <v>624</v>
      </c>
      <c r="Y65" s="69" t="s">
        <v>625</v>
      </c>
      <c r="Z65" s="69" t="s">
        <v>73</v>
      </c>
      <c r="AA65" s="69" t="s">
        <v>626</v>
      </c>
      <c r="AB65" s="79" t="s">
        <v>71</v>
      </c>
      <c r="AC65" s="81">
        <v>110497.98</v>
      </c>
      <c r="AD65" s="69" t="s">
        <v>51</v>
      </c>
      <c r="AE65" s="69" t="s">
        <v>190</v>
      </c>
      <c r="AF65" s="69" t="s">
        <v>268</v>
      </c>
      <c r="AG65" s="79">
        <v>-534</v>
      </c>
      <c r="AH65" s="84">
        <v>45727</v>
      </c>
      <c r="AI65" s="69" t="s">
        <v>3177</v>
      </c>
      <c r="AJ65" s="69" t="s">
        <v>73</v>
      </c>
      <c r="AK65" s="84">
        <v>45742</v>
      </c>
      <c r="AL65" s="82">
        <v>3.64</v>
      </c>
      <c r="AM65" s="81">
        <v>402212.64720000001</v>
      </c>
      <c r="AN65" s="81">
        <v>0</v>
      </c>
      <c r="AO65" s="81">
        <v>0</v>
      </c>
      <c r="AP65" s="81">
        <v>402212.64720000001</v>
      </c>
      <c r="AQ65" s="81">
        <v>20110.632360000003</v>
      </c>
      <c r="AR65" s="81"/>
      <c r="AS65" s="81">
        <v>25561</v>
      </c>
      <c r="AT65" s="79" t="s">
        <v>2681</v>
      </c>
      <c r="AU65" s="81" t="s">
        <v>2704</v>
      </c>
      <c r="AV65" s="86">
        <v>45740</v>
      </c>
      <c r="AW65" s="85"/>
      <c r="AX65" s="81">
        <v>50</v>
      </c>
      <c r="AY65" s="30">
        <f>YEAR(Table6[[#This Row],[ETA]])</f>
        <v>2025</v>
      </c>
      <c r="AZ65" s="32" t="str">
        <f>TEXT(Table6[[#This Row],[ETA]],"MMMM")</f>
        <v>March</v>
      </c>
      <c r="BA65" s="12" t="s">
        <v>3337</v>
      </c>
    </row>
    <row r="66" spans="1:53" hidden="1" x14ac:dyDescent="0.3">
      <c r="A66" s="13">
        <v>65</v>
      </c>
      <c r="B66" s="69" t="s">
        <v>627</v>
      </c>
      <c r="C66" s="79" t="s">
        <v>90</v>
      </c>
      <c r="D66" s="69" t="s">
        <v>92</v>
      </c>
      <c r="E66" s="69" t="s">
        <v>46</v>
      </c>
      <c r="F66" s="80" t="s">
        <v>628</v>
      </c>
      <c r="G66" s="79" t="s">
        <v>177</v>
      </c>
      <c r="H66" s="70" t="s">
        <v>47</v>
      </c>
      <c r="I66" s="69" t="s">
        <v>52</v>
      </c>
      <c r="J66" s="69" t="s">
        <v>629</v>
      </c>
      <c r="K66" s="69" t="s">
        <v>630</v>
      </c>
      <c r="L66" s="69" t="s">
        <v>48</v>
      </c>
      <c r="M66" s="69" t="s">
        <v>631</v>
      </c>
      <c r="N66" s="69" t="s">
        <v>49</v>
      </c>
      <c r="O66" s="84">
        <v>45773</v>
      </c>
      <c r="P66" s="69" t="s">
        <v>199</v>
      </c>
      <c r="Q66" s="69" t="s">
        <v>632</v>
      </c>
      <c r="R66" s="79">
        <v>14</v>
      </c>
      <c r="S66" s="81">
        <v>18094</v>
      </c>
      <c r="T66" s="69" t="s">
        <v>184</v>
      </c>
      <c r="U66" s="81">
        <v>15.4</v>
      </c>
      <c r="V66" s="69" t="s">
        <v>633</v>
      </c>
      <c r="W66" s="79" t="s">
        <v>50</v>
      </c>
      <c r="X66" s="69" t="s">
        <v>627</v>
      </c>
      <c r="Y66" s="69" t="s">
        <v>75</v>
      </c>
      <c r="Z66" s="69" t="s">
        <v>188</v>
      </c>
      <c r="AA66" s="69" t="s">
        <v>626</v>
      </c>
      <c r="AB66" s="79" t="s">
        <v>53</v>
      </c>
      <c r="AC66" s="81">
        <v>598512</v>
      </c>
      <c r="AD66" s="69" t="s">
        <v>51</v>
      </c>
      <c r="AE66" s="69" t="s">
        <v>190</v>
      </c>
      <c r="AF66" s="69" t="s">
        <v>286</v>
      </c>
      <c r="AG66" s="79">
        <v>-488</v>
      </c>
      <c r="AH66" s="84">
        <v>45773</v>
      </c>
      <c r="AI66" s="69" t="s">
        <v>3177</v>
      </c>
      <c r="AJ66" s="69" t="s">
        <v>188</v>
      </c>
      <c r="AK66" s="84">
        <v>45781</v>
      </c>
      <c r="AL66" s="82">
        <v>0.50060000000000004</v>
      </c>
      <c r="AM66" s="81">
        <v>299615.10720000003</v>
      </c>
      <c r="AN66" s="81">
        <v>12264.7</v>
      </c>
      <c r="AO66" s="81">
        <v>3118.7980720000005</v>
      </c>
      <c r="AP66" s="81">
        <v>314998.60527200002</v>
      </c>
      <c r="AQ66" s="81">
        <v>15749.930263600001</v>
      </c>
      <c r="AR66" s="81"/>
      <c r="AS66" s="81">
        <v>21150</v>
      </c>
      <c r="AT66" s="79" t="s">
        <v>2658</v>
      </c>
      <c r="AU66" s="85" t="s">
        <v>2705</v>
      </c>
      <c r="AV66" s="22">
        <v>45778</v>
      </c>
      <c r="AW66" s="20"/>
      <c r="AX66" s="81"/>
      <c r="AY66" s="30">
        <f>YEAR(Table6[[#This Row],[ETA]])</f>
        <v>2025</v>
      </c>
      <c r="AZ66" s="32" t="str">
        <f>TEXT(Table6[[#This Row],[ETA]],"MMMM")</f>
        <v>April</v>
      </c>
      <c r="BA66" s="12" t="s">
        <v>63</v>
      </c>
    </row>
    <row r="67" spans="1:53" hidden="1" x14ac:dyDescent="0.3">
      <c r="A67" s="13">
        <v>66</v>
      </c>
      <c r="B67" s="69" t="s">
        <v>634</v>
      </c>
      <c r="C67" s="79" t="s">
        <v>90</v>
      </c>
      <c r="D67" s="69" t="s">
        <v>92</v>
      </c>
      <c r="E67" s="69" t="s">
        <v>46</v>
      </c>
      <c r="F67" s="80" t="s">
        <v>635</v>
      </c>
      <c r="G67" s="79" t="s">
        <v>177</v>
      </c>
      <c r="H67" s="70" t="s">
        <v>47</v>
      </c>
      <c r="I67" s="69" t="s">
        <v>52</v>
      </c>
      <c r="J67" s="69" t="s">
        <v>629</v>
      </c>
      <c r="K67" s="69" t="s">
        <v>636</v>
      </c>
      <c r="L67" s="69" t="s">
        <v>48</v>
      </c>
      <c r="M67" s="69" t="s">
        <v>631</v>
      </c>
      <c r="N67" s="69" t="s">
        <v>49</v>
      </c>
      <c r="O67" s="84">
        <v>45793</v>
      </c>
      <c r="P67" s="69" t="s">
        <v>344</v>
      </c>
      <c r="Q67" s="69" t="s">
        <v>637</v>
      </c>
      <c r="R67" s="79">
        <v>5</v>
      </c>
      <c r="S67" s="81">
        <v>6110</v>
      </c>
      <c r="T67" s="69" t="s">
        <v>184</v>
      </c>
      <c r="U67" s="81">
        <v>5.5</v>
      </c>
      <c r="V67" s="69" t="s">
        <v>638</v>
      </c>
      <c r="W67" s="79" t="s">
        <v>50</v>
      </c>
      <c r="X67" s="69" t="s">
        <v>634</v>
      </c>
      <c r="Y67" s="69" t="s">
        <v>75</v>
      </c>
      <c r="Z67" s="69" t="s">
        <v>188</v>
      </c>
      <c r="AA67" s="69" t="s">
        <v>639</v>
      </c>
      <c r="AB67" s="79" t="s">
        <v>53</v>
      </c>
      <c r="AC67" s="81">
        <v>209040</v>
      </c>
      <c r="AD67" s="69" t="s">
        <v>51</v>
      </c>
      <c r="AE67" s="69" t="s">
        <v>190</v>
      </c>
      <c r="AF67" s="69" t="s">
        <v>286</v>
      </c>
      <c r="AG67" s="79">
        <v>-468</v>
      </c>
      <c r="AH67" s="84">
        <v>45793</v>
      </c>
      <c r="AI67" s="69" t="s">
        <v>3177</v>
      </c>
      <c r="AJ67" s="69" t="s">
        <v>188</v>
      </c>
      <c r="AK67" s="84">
        <v>45797</v>
      </c>
      <c r="AL67" s="82">
        <v>0.50460000000000005</v>
      </c>
      <c r="AM67" s="81">
        <v>105481.58400000002</v>
      </c>
      <c r="AN67" s="81">
        <v>9587.4000000000015</v>
      </c>
      <c r="AO67" s="81">
        <v>1150.6898400000002</v>
      </c>
      <c r="AP67" s="81">
        <v>116219.67384000003</v>
      </c>
      <c r="AQ67" s="81">
        <v>5810.9836920000016</v>
      </c>
      <c r="AR67" s="81"/>
      <c r="AS67" s="81">
        <v>8712</v>
      </c>
      <c r="AT67" s="79" t="s">
        <v>2681</v>
      </c>
      <c r="AU67" s="81" t="s">
        <v>2706</v>
      </c>
      <c r="AV67" s="86">
        <v>45795</v>
      </c>
      <c r="AW67" s="85"/>
      <c r="AX67" s="81">
        <v>1</v>
      </c>
      <c r="AY67" s="30">
        <f>YEAR(Table6[[#This Row],[ETA]])</f>
        <v>2025</v>
      </c>
      <c r="AZ67" s="32" t="str">
        <f>TEXT(Table6[[#This Row],[ETA]],"MMMM")</f>
        <v>May</v>
      </c>
      <c r="BA67" s="12" t="s">
        <v>63</v>
      </c>
    </row>
    <row r="68" spans="1:53" hidden="1" x14ac:dyDescent="0.3">
      <c r="A68" s="13">
        <v>67</v>
      </c>
      <c r="B68" s="69" t="s">
        <v>640</v>
      </c>
      <c r="C68" s="79" t="s">
        <v>90</v>
      </c>
      <c r="D68" s="69" t="s">
        <v>92</v>
      </c>
      <c r="E68" s="69" t="s">
        <v>46</v>
      </c>
      <c r="F68" s="80" t="s">
        <v>641</v>
      </c>
      <c r="G68" s="79" t="s">
        <v>177</v>
      </c>
      <c r="H68" s="70" t="s">
        <v>47</v>
      </c>
      <c r="I68" s="69" t="s">
        <v>52</v>
      </c>
      <c r="J68" s="69" t="s">
        <v>629</v>
      </c>
      <c r="K68" s="69" t="s">
        <v>636</v>
      </c>
      <c r="L68" s="69" t="s">
        <v>48</v>
      </c>
      <c r="M68" s="69" t="s">
        <v>631</v>
      </c>
      <c r="N68" s="69" t="s">
        <v>49</v>
      </c>
      <c r="O68" s="84">
        <v>45793</v>
      </c>
      <c r="P68" s="69" t="s">
        <v>344</v>
      </c>
      <c r="Q68" s="69" t="s">
        <v>642</v>
      </c>
      <c r="R68" s="79">
        <v>9</v>
      </c>
      <c r="S68" s="81">
        <v>7090</v>
      </c>
      <c r="T68" s="69" t="s">
        <v>184</v>
      </c>
      <c r="U68" s="81">
        <v>6.13</v>
      </c>
      <c r="V68" s="69" t="s">
        <v>643</v>
      </c>
      <c r="W68" s="79" t="s">
        <v>50</v>
      </c>
      <c r="X68" s="69" t="s">
        <v>640</v>
      </c>
      <c r="Y68" s="69" t="s">
        <v>644</v>
      </c>
      <c r="Z68" s="69" t="s">
        <v>3766</v>
      </c>
      <c r="AA68" s="69" t="s">
        <v>645</v>
      </c>
      <c r="AB68" s="79" t="s">
        <v>53</v>
      </c>
      <c r="AC68" s="81">
        <v>958522.5</v>
      </c>
      <c r="AD68" s="69" t="s">
        <v>51</v>
      </c>
      <c r="AE68" s="69" t="s">
        <v>190</v>
      </c>
      <c r="AF68" s="69" t="s">
        <v>268</v>
      </c>
      <c r="AG68" s="79">
        <v>-468</v>
      </c>
      <c r="AH68" s="84">
        <v>45793</v>
      </c>
      <c r="AI68" s="69" t="s">
        <v>3177</v>
      </c>
      <c r="AJ68" s="69" t="s">
        <v>3766</v>
      </c>
      <c r="AK68" s="84">
        <v>45795</v>
      </c>
      <c r="AL68" s="82">
        <v>0.50517999999999996</v>
      </c>
      <c r="AM68" s="81">
        <v>484226.39654999995</v>
      </c>
      <c r="AN68" s="81">
        <v>9598.42</v>
      </c>
      <c r="AO68" s="81">
        <v>4938.2481654999992</v>
      </c>
      <c r="AP68" s="81">
        <v>498763.06471549993</v>
      </c>
      <c r="AQ68" s="81">
        <v>24938.153235774997</v>
      </c>
      <c r="AR68" s="81"/>
      <c r="AS68" s="81">
        <v>30338</v>
      </c>
      <c r="AT68" s="79" t="s">
        <v>2658</v>
      </c>
      <c r="AU68" s="85" t="s">
        <v>2707</v>
      </c>
      <c r="AV68" s="86">
        <v>45790</v>
      </c>
      <c r="AW68" s="85"/>
      <c r="AX68" s="81"/>
      <c r="AY68" s="30">
        <f>YEAR(Table6[[#This Row],[ETA]])</f>
        <v>2025</v>
      </c>
      <c r="AZ68" s="32" t="str">
        <f>TEXT(Table6[[#This Row],[ETA]],"MMMM")</f>
        <v>May</v>
      </c>
      <c r="BA68" s="12" t="s">
        <v>63</v>
      </c>
    </row>
    <row r="69" spans="1:53" hidden="1" x14ac:dyDescent="0.3">
      <c r="A69" s="13">
        <v>68</v>
      </c>
      <c r="B69" s="69" t="s">
        <v>646</v>
      </c>
      <c r="C69" s="79" t="s">
        <v>90</v>
      </c>
      <c r="D69" s="69" t="s">
        <v>92</v>
      </c>
      <c r="E69" s="69" t="s">
        <v>46</v>
      </c>
      <c r="F69" s="80" t="s">
        <v>641</v>
      </c>
      <c r="G69" s="79" t="s">
        <v>177</v>
      </c>
      <c r="H69" s="70" t="s">
        <v>47</v>
      </c>
      <c r="I69" s="69" t="s">
        <v>52</v>
      </c>
      <c r="J69" s="69" t="s">
        <v>629</v>
      </c>
      <c r="K69" s="69" t="s">
        <v>636</v>
      </c>
      <c r="L69" s="69" t="s">
        <v>48</v>
      </c>
      <c r="M69" s="69" t="s">
        <v>631</v>
      </c>
      <c r="N69" s="69" t="s">
        <v>49</v>
      </c>
      <c r="O69" s="84">
        <v>45793</v>
      </c>
      <c r="P69" s="69" t="s">
        <v>75</v>
      </c>
      <c r="Q69" s="69" t="s">
        <v>75</v>
      </c>
      <c r="R69" s="79">
        <v>5</v>
      </c>
      <c r="S69" s="81">
        <v>186</v>
      </c>
      <c r="T69" s="69" t="s">
        <v>76</v>
      </c>
      <c r="U69" s="81">
        <v>0.28000000000000003</v>
      </c>
      <c r="V69" s="69" t="s">
        <v>647</v>
      </c>
      <c r="W69" s="79" t="s">
        <v>50</v>
      </c>
      <c r="X69" s="69" t="s">
        <v>646</v>
      </c>
      <c r="Y69" s="69" t="s">
        <v>648</v>
      </c>
      <c r="Z69" s="69" t="s">
        <v>3766</v>
      </c>
      <c r="AA69" s="69" t="s">
        <v>649</v>
      </c>
      <c r="AB69" s="79" t="s">
        <v>53</v>
      </c>
      <c r="AC69" s="81">
        <v>11799.02</v>
      </c>
      <c r="AD69" s="69" t="s">
        <v>51</v>
      </c>
      <c r="AE69" s="69" t="s">
        <v>190</v>
      </c>
      <c r="AF69" s="69" t="s">
        <v>268</v>
      </c>
      <c r="AG69" s="79">
        <v>-468</v>
      </c>
      <c r="AH69" s="84">
        <v>45793</v>
      </c>
      <c r="AI69" s="69" t="s">
        <v>3177</v>
      </c>
      <c r="AJ69" s="69" t="s">
        <v>3766</v>
      </c>
      <c r="AK69" s="84">
        <v>45795</v>
      </c>
      <c r="AL69" s="82">
        <v>0.50517999999999996</v>
      </c>
      <c r="AM69" s="81">
        <v>5960.6289235999993</v>
      </c>
      <c r="AN69" s="81">
        <v>0</v>
      </c>
      <c r="AO69" s="81">
        <v>59.606289235999995</v>
      </c>
      <c r="AP69" s="81">
        <v>6020.2352128359989</v>
      </c>
      <c r="AQ69" s="81">
        <v>301.01176064179998</v>
      </c>
      <c r="AR69" s="81"/>
      <c r="AS69" s="81">
        <v>1201</v>
      </c>
      <c r="AT69" s="79" t="s">
        <v>2658</v>
      </c>
      <c r="AU69" s="85" t="s">
        <v>2707</v>
      </c>
      <c r="AV69" s="86">
        <v>45790</v>
      </c>
      <c r="AW69" s="85"/>
      <c r="AX69" s="81"/>
      <c r="AY69" s="30">
        <f>YEAR(Table6[[#This Row],[ETA]])</f>
        <v>2025</v>
      </c>
      <c r="AZ69" s="32" t="str">
        <f>TEXT(Table6[[#This Row],[ETA]],"MMMM")</f>
        <v>May</v>
      </c>
      <c r="BA69" s="12" t="s">
        <v>63</v>
      </c>
    </row>
    <row r="70" spans="1:53" hidden="1" x14ac:dyDescent="0.3">
      <c r="A70" s="13">
        <v>69</v>
      </c>
      <c r="B70" s="69" t="s">
        <v>650</v>
      </c>
      <c r="C70" s="79" t="s">
        <v>90</v>
      </c>
      <c r="D70" s="69" t="s">
        <v>92</v>
      </c>
      <c r="E70" s="69" t="s">
        <v>46</v>
      </c>
      <c r="F70" s="80" t="s">
        <v>641</v>
      </c>
      <c r="G70" s="79" t="s">
        <v>177</v>
      </c>
      <c r="H70" s="70" t="s">
        <v>47</v>
      </c>
      <c r="I70" s="69" t="s">
        <v>52</v>
      </c>
      <c r="J70" s="69" t="s">
        <v>629</v>
      </c>
      <c r="K70" s="69" t="s">
        <v>636</v>
      </c>
      <c r="L70" s="69" t="s">
        <v>48</v>
      </c>
      <c r="M70" s="69" t="s">
        <v>631</v>
      </c>
      <c r="N70" s="69" t="s">
        <v>49</v>
      </c>
      <c r="O70" s="84">
        <v>45793</v>
      </c>
      <c r="P70" s="69" t="s">
        <v>75</v>
      </c>
      <c r="Q70" s="69" t="s">
        <v>75</v>
      </c>
      <c r="R70" s="79">
        <v>2</v>
      </c>
      <c r="S70" s="81">
        <v>12</v>
      </c>
      <c r="T70" s="69" t="s">
        <v>76</v>
      </c>
      <c r="U70" s="81">
        <v>0.04</v>
      </c>
      <c r="V70" s="69" t="s">
        <v>647</v>
      </c>
      <c r="W70" s="79" t="s">
        <v>50</v>
      </c>
      <c r="X70" s="69" t="s">
        <v>650</v>
      </c>
      <c r="Y70" s="69" t="s">
        <v>349</v>
      </c>
      <c r="Z70" s="69" t="s">
        <v>3766</v>
      </c>
      <c r="AA70" s="69" t="s">
        <v>651</v>
      </c>
      <c r="AB70" s="79" t="s">
        <v>53</v>
      </c>
      <c r="AC70" s="81">
        <v>21668.880000000001</v>
      </c>
      <c r="AD70" s="69" t="s">
        <v>51</v>
      </c>
      <c r="AE70" s="69" t="s">
        <v>190</v>
      </c>
      <c r="AF70" s="69" t="s">
        <v>268</v>
      </c>
      <c r="AG70" s="79">
        <v>-468</v>
      </c>
      <c r="AH70" s="84">
        <v>45793</v>
      </c>
      <c r="AI70" s="69" t="s">
        <v>3177</v>
      </c>
      <c r="AJ70" s="69" t="s">
        <v>3766</v>
      </c>
      <c r="AK70" s="84">
        <v>45795</v>
      </c>
      <c r="AL70" s="82">
        <v>0.50517999999999996</v>
      </c>
      <c r="AM70" s="81">
        <v>10946.6847984</v>
      </c>
      <c r="AN70" s="81">
        <v>0</v>
      </c>
      <c r="AO70" s="81">
        <v>109.466847984</v>
      </c>
      <c r="AP70" s="81">
        <v>11056.151646384</v>
      </c>
      <c r="AQ70" s="81">
        <v>552.80758231920004</v>
      </c>
      <c r="AR70" s="81"/>
      <c r="AS70" s="81">
        <v>1453</v>
      </c>
      <c r="AT70" s="79" t="s">
        <v>2658</v>
      </c>
      <c r="AU70" s="85" t="s">
        <v>2707</v>
      </c>
      <c r="AV70" s="86">
        <v>45790</v>
      </c>
      <c r="AW70" s="85"/>
      <c r="AX70" s="81"/>
      <c r="AY70" s="30">
        <f>YEAR(Table6[[#This Row],[ETA]])</f>
        <v>2025</v>
      </c>
      <c r="AZ70" s="32" t="str">
        <f>TEXT(Table6[[#This Row],[ETA]],"MMMM")</f>
        <v>May</v>
      </c>
      <c r="BA70" s="12" t="s">
        <v>63</v>
      </c>
    </row>
    <row r="71" spans="1:53" hidden="1" x14ac:dyDescent="0.3">
      <c r="A71" s="13">
        <v>70</v>
      </c>
      <c r="B71" s="69" t="s">
        <v>652</v>
      </c>
      <c r="C71" s="79" t="s">
        <v>90</v>
      </c>
      <c r="D71" s="69" t="s">
        <v>92</v>
      </c>
      <c r="E71" s="69" t="s">
        <v>46</v>
      </c>
      <c r="F71" s="80" t="s">
        <v>641</v>
      </c>
      <c r="G71" s="79" t="s">
        <v>177</v>
      </c>
      <c r="H71" s="70" t="s">
        <v>47</v>
      </c>
      <c r="I71" s="69" t="s">
        <v>52</v>
      </c>
      <c r="J71" s="69" t="s">
        <v>629</v>
      </c>
      <c r="K71" s="69" t="s">
        <v>636</v>
      </c>
      <c r="L71" s="69" t="s">
        <v>48</v>
      </c>
      <c r="M71" s="69" t="s">
        <v>631</v>
      </c>
      <c r="N71" s="69" t="s">
        <v>49</v>
      </c>
      <c r="O71" s="84">
        <v>45793</v>
      </c>
      <c r="P71" s="69" t="s">
        <v>574</v>
      </c>
      <c r="Q71" s="69" t="s">
        <v>653</v>
      </c>
      <c r="R71" s="79">
        <v>9</v>
      </c>
      <c r="S71" s="81">
        <v>31686</v>
      </c>
      <c r="T71" s="69" t="s">
        <v>76</v>
      </c>
      <c r="U71" s="81">
        <v>27.917279999999995</v>
      </c>
      <c r="V71" s="69" t="s">
        <v>654</v>
      </c>
      <c r="W71" s="79" t="s">
        <v>50</v>
      </c>
      <c r="X71" s="69" t="s">
        <v>652</v>
      </c>
      <c r="Y71" s="69" t="s">
        <v>356</v>
      </c>
      <c r="Z71" s="69" t="s">
        <v>3766</v>
      </c>
      <c r="AA71" s="69" t="s">
        <v>655</v>
      </c>
      <c r="AB71" s="79" t="s">
        <v>53</v>
      </c>
      <c r="AC71" s="81">
        <v>9048112.2699999996</v>
      </c>
      <c r="AD71" s="69" t="s">
        <v>51</v>
      </c>
      <c r="AE71" s="69" t="s">
        <v>190</v>
      </c>
      <c r="AF71" s="69" t="s">
        <v>268</v>
      </c>
      <c r="AG71" s="79">
        <v>-468</v>
      </c>
      <c r="AH71" s="84">
        <v>45793</v>
      </c>
      <c r="AI71" s="69" t="s">
        <v>3177</v>
      </c>
      <c r="AJ71" s="69" t="s">
        <v>3766</v>
      </c>
      <c r="AK71" s="84">
        <v>45795</v>
      </c>
      <c r="AL71" s="82">
        <v>0.50517999999999996</v>
      </c>
      <c r="AM71" s="81">
        <v>4570925.3565585995</v>
      </c>
      <c r="AN71" s="81">
        <v>19196.84</v>
      </c>
      <c r="AO71" s="81">
        <v>45901.221965585995</v>
      </c>
      <c r="AP71" s="81">
        <v>4636023.4185241852</v>
      </c>
      <c r="AQ71" s="81">
        <v>231801.17092620928</v>
      </c>
      <c r="AR71" s="81"/>
      <c r="AS71" s="81">
        <v>259764</v>
      </c>
      <c r="AT71" s="79" t="s">
        <v>2658</v>
      </c>
      <c r="AU71" s="85" t="s">
        <v>2707</v>
      </c>
      <c r="AV71" s="86">
        <v>45790</v>
      </c>
      <c r="AW71" s="85"/>
      <c r="AX71" s="81"/>
      <c r="AY71" s="30">
        <f>YEAR(Table6[[#This Row],[ETA]])</f>
        <v>2025</v>
      </c>
      <c r="AZ71" s="32" t="str">
        <f>TEXT(Table6[[#This Row],[ETA]],"MMMM")</f>
        <v>May</v>
      </c>
      <c r="BA71" s="12" t="s">
        <v>63</v>
      </c>
    </row>
    <row r="72" spans="1:53" hidden="1" x14ac:dyDescent="0.3">
      <c r="A72" s="13">
        <v>71</v>
      </c>
      <c r="B72" s="69" t="s">
        <v>656</v>
      </c>
      <c r="C72" s="79" t="s">
        <v>90</v>
      </c>
      <c r="D72" s="69" t="s">
        <v>467</v>
      </c>
      <c r="E72" s="69" t="s">
        <v>74</v>
      </c>
      <c r="F72" s="80" t="s">
        <v>657</v>
      </c>
      <c r="G72" s="79" t="s">
        <v>177</v>
      </c>
      <c r="H72" s="70" t="s">
        <v>47</v>
      </c>
      <c r="I72" s="69" t="s">
        <v>469</v>
      </c>
      <c r="J72" s="69" t="s">
        <v>658</v>
      </c>
      <c r="K72" s="69" t="s">
        <v>659</v>
      </c>
      <c r="L72" s="69" t="s">
        <v>48</v>
      </c>
      <c r="M72" s="69" t="s">
        <v>660</v>
      </c>
      <c r="N72" s="69" t="s">
        <v>49</v>
      </c>
      <c r="O72" s="84">
        <v>45737</v>
      </c>
      <c r="P72" s="69" t="s">
        <v>621</v>
      </c>
      <c r="Q72" s="69" t="s">
        <v>661</v>
      </c>
      <c r="R72" s="79">
        <v>12</v>
      </c>
      <c r="S72" s="81">
        <v>19106</v>
      </c>
      <c r="T72" s="69" t="s">
        <v>184</v>
      </c>
      <c r="U72" s="81">
        <v>22.558</v>
      </c>
      <c r="V72" s="69" t="s">
        <v>387</v>
      </c>
      <c r="W72" s="79" t="s">
        <v>50</v>
      </c>
      <c r="X72" s="69" t="s">
        <v>662</v>
      </c>
      <c r="Y72" s="69" t="s">
        <v>663</v>
      </c>
      <c r="Z72" s="69" t="s">
        <v>73</v>
      </c>
      <c r="AA72" s="69" t="s">
        <v>664</v>
      </c>
      <c r="AB72" s="79" t="s">
        <v>402</v>
      </c>
      <c r="AC72" s="81">
        <v>47160.15</v>
      </c>
      <c r="AD72" s="69" t="s">
        <v>51</v>
      </c>
      <c r="AE72" s="69" t="s">
        <v>190</v>
      </c>
      <c r="AF72" s="69" t="s">
        <v>286</v>
      </c>
      <c r="AG72" s="79">
        <v>-524</v>
      </c>
      <c r="AH72" s="84">
        <v>45737</v>
      </c>
      <c r="AI72" s="69" t="s">
        <v>3177</v>
      </c>
      <c r="AJ72" s="69" t="s">
        <v>73</v>
      </c>
      <c r="AK72" s="84">
        <v>45745</v>
      </c>
      <c r="AL72" s="82">
        <v>3.9144600000000001</v>
      </c>
      <c r="AM72" s="81">
        <v>184606.520769</v>
      </c>
      <c r="AN72" s="81">
        <v>16269.278651999999</v>
      </c>
      <c r="AO72" s="81">
        <v>2008.7579942100001</v>
      </c>
      <c r="AP72" s="81">
        <v>202884.55741521</v>
      </c>
      <c r="AQ72" s="81">
        <v>10144.2278707605</v>
      </c>
      <c r="AR72" s="81">
        <v>0</v>
      </c>
      <c r="AS72" s="81">
        <v>13094</v>
      </c>
      <c r="AT72" s="79" t="s">
        <v>2681</v>
      </c>
      <c r="AU72" s="81" t="s">
        <v>2708</v>
      </c>
      <c r="AV72" s="86">
        <v>45743</v>
      </c>
      <c r="AW72" s="85"/>
      <c r="AX72" s="81">
        <v>50</v>
      </c>
      <c r="AY72" s="30">
        <f>YEAR(Table6[[#This Row],[ETA]])</f>
        <v>2025</v>
      </c>
      <c r="AZ72" s="32" t="str">
        <f>TEXT(Table6[[#This Row],[ETA]],"MMMM")</f>
        <v>March</v>
      </c>
      <c r="BA72" s="12" t="s">
        <v>3339</v>
      </c>
    </row>
    <row r="73" spans="1:53" hidden="1" x14ac:dyDescent="0.3">
      <c r="A73" s="13">
        <v>72</v>
      </c>
      <c r="B73" s="69" t="s">
        <v>665</v>
      </c>
      <c r="C73" s="79" t="s">
        <v>70</v>
      </c>
      <c r="D73" s="69" t="s">
        <v>93</v>
      </c>
      <c r="E73" s="69" t="s">
        <v>74</v>
      </c>
      <c r="F73" s="80" t="s">
        <v>666</v>
      </c>
      <c r="G73" s="79" t="s">
        <v>177</v>
      </c>
      <c r="H73" s="70" t="s">
        <v>47</v>
      </c>
      <c r="I73" s="69" t="s">
        <v>52</v>
      </c>
      <c r="J73" s="69" t="s">
        <v>603</v>
      </c>
      <c r="K73" s="69" t="s">
        <v>667</v>
      </c>
      <c r="L73" s="69" t="s">
        <v>48</v>
      </c>
      <c r="M73" s="69" t="s">
        <v>668</v>
      </c>
      <c r="N73" s="69" t="s">
        <v>49</v>
      </c>
      <c r="O73" s="84">
        <v>45791</v>
      </c>
      <c r="P73" s="69" t="s">
        <v>199</v>
      </c>
      <c r="Q73" s="69" t="s">
        <v>669</v>
      </c>
      <c r="R73" s="79">
        <v>2</v>
      </c>
      <c r="S73" s="81">
        <v>8728</v>
      </c>
      <c r="T73" s="69" t="s">
        <v>184</v>
      </c>
      <c r="U73" s="81">
        <v>17.506</v>
      </c>
      <c r="V73" s="69" t="s">
        <v>670</v>
      </c>
      <c r="W73" s="79" t="s">
        <v>50</v>
      </c>
      <c r="X73" s="69" t="s">
        <v>671</v>
      </c>
      <c r="Y73" s="69">
        <v>4600001157</v>
      </c>
      <c r="Z73" s="69" t="s">
        <v>73</v>
      </c>
      <c r="AA73" s="69"/>
      <c r="AB73" s="79" t="s">
        <v>71</v>
      </c>
      <c r="AC73" s="81">
        <v>27947.84</v>
      </c>
      <c r="AD73" s="69" t="s">
        <v>51</v>
      </c>
      <c r="AE73" s="69" t="s">
        <v>190</v>
      </c>
      <c r="AF73" s="69" t="s">
        <v>286</v>
      </c>
      <c r="AG73" s="79">
        <v>-470</v>
      </c>
      <c r="AH73" s="84">
        <v>45791</v>
      </c>
      <c r="AI73" s="69" t="s">
        <v>3177</v>
      </c>
      <c r="AJ73" s="69" t="s">
        <v>73</v>
      </c>
      <c r="AK73" s="84">
        <v>45795</v>
      </c>
      <c r="AL73" s="82">
        <v>3.64</v>
      </c>
      <c r="AM73" s="81">
        <v>101730.1376</v>
      </c>
      <c r="AN73" s="81">
        <v>0</v>
      </c>
      <c r="AO73" s="81">
        <v>0</v>
      </c>
      <c r="AP73" s="81">
        <v>101730.1376</v>
      </c>
      <c r="AQ73" s="81">
        <v>5086.5068800000008</v>
      </c>
      <c r="AR73" s="81"/>
      <c r="AS73" s="81">
        <v>7987</v>
      </c>
      <c r="AT73" s="79" t="s">
        <v>2658</v>
      </c>
      <c r="AU73" s="85" t="s">
        <v>2709</v>
      </c>
      <c r="AV73" s="22">
        <v>45792</v>
      </c>
      <c r="AW73" s="20"/>
      <c r="AX73" s="81"/>
      <c r="AY73" s="30">
        <f>YEAR(Table6[[#This Row],[ETA]])</f>
        <v>2025</v>
      </c>
      <c r="AZ73" s="32" t="str">
        <f>TEXT(Table6[[#This Row],[ETA]],"MMMM")</f>
        <v>May</v>
      </c>
      <c r="BA73" s="12" t="s">
        <v>63</v>
      </c>
    </row>
    <row r="74" spans="1:53" hidden="1" x14ac:dyDescent="0.3">
      <c r="A74" s="13">
        <v>73</v>
      </c>
      <c r="B74" s="69" t="s">
        <v>672</v>
      </c>
      <c r="C74" s="79" t="s">
        <v>90</v>
      </c>
      <c r="D74" s="69" t="s">
        <v>92</v>
      </c>
      <c r="E74" s="69" t="s">
        <v>46</v>
      </c>
      <c r="F74" s="80" t="s">
        <v>673</v>
      </c>
      <c r="G74" s="79" t="s">
        <v>177</v>
      </c>
      <c r="H74" s="70" t="s">
        <v>47</v>
      </c>
      <c r="I74" s="69" t="s">
        <v>52</v>
      </c>
      <c r="J74" s="69" t="s">
        <v>629</v>
      </c>
      <c r="K74" s="69" t="s">
        <v>674</v>
      </c>
      <c r="L74" s="69" t="s">
        <v>48</v>
      </c>
      <c r="M74" s="69" t="s">
        <v>675</v>
      </c>
      <c r="N74" s="69" t="s">
        <v>49</v>
      </c>
      <c r="O74" s="84">
        <v>45806</v>
      </c>
      <c r="P74" s="69" t="s">
        <v>344</v>
      </c>
      <c r="Q74" s="69" t="s">
        <v>676</v>
      </c>
      <c r="R74" s="79">
        <v>120</v>
      </c>
      <c r="S74" s="81">
        <v>7794</v>
      </c>
      <c r="T74" s="69" t="s">
        <v>76</v>
      </c>
      <c r="U74" s="81">
        <v>7.2600000000000007</v>
      </c>
      <c r="V74" s="69" t="s">
        <v>677</v>
      </c>
      <c r="W74" s="79" t="s">
        <v>50</v>
      </c>
      <c r="X74" s="69" t="s">
        <v>678</v>
      </c>
      <c r="Y74" s="69" t="s">
        <v>75</v>
      </c>
      <c r="Z74" s="69" t="s">
        <v>188</v>
      </c>
      <c r="AA74" s="69" t="s">
        <v>679</v>
      </c>
      <c r="AB74" s="79" t="s">
        <v>53</v>
      </c>
      <c r="AC74" s="81">
        <v>250272</v>
      </c>
      <c r="AD74" s="69" t="s">
        <v>51</v>
      </c>
      <c r="AE74" s="69" t="s">
        <v>190</v>
      </c>
      <c r="AF74" s="69" t="s">
        <v>286</v>
      </c>
      <c r="AG74" s="79">
        <v>-455</v>
      </c>
      <c r="AH74" s="84">
        <v>45806</v>
      </c>
      <c r="AI74" s="69" t="s">
        <v>3177</v>
      </c>
      <c r="AJ74" s="69" t="s">
        <v>188</v>
      </c>
      <c r="AK74" s="84">
        <v>45810</v>
      </c>
      <c r="AL74" s="82">
        <v>0.50563000000000002</v>
      </c>
      <c r="AM74" s="81">
        <v>126545.03136000001</v>
      </c>
      <c r="AN74" s="81">
        <v>9606.9700000000012</v>
      </c>
      <c r="AO74" s="81">
        <v>1361.5200136000001</v>
      </c>
      <c r="AP74" s="81">
        <v>137513.5213736</v>
      </c>
      <c r="AQ74" s="81">
        <v>6875.6760686800008</v>
      </c>
      <c r="AR74" s="81"/>
      <c r="AS74" s="81">
        <v>9776</v>
      </c>
      <c r="AT74" s="79" t="s">
        <v>2681</v>
      </c>
      <c r="AU74" s="81" t="s">
        <v>2710</v>
      </c>
      <c r="AV74" s="86">
        <v>45809</v>
      </c>
      <c r="AW74" s="85"/>
      <c r="AX74" s="81"/>
      <c r="AY74" s="30">
        <f>YEAR(Table6[[#This Row],[ETA]])</f>
        <v>2025</v>
      </c>
      <c r="AZ74" s="32" t="str">
        <f>TEXT(Table6[[#This Row],[ETA]],"MMMM")</f>
        <v>May</v>
      </c>
      <c r="BA74" s="12" t="s">
        <v>63</v>
      </c>
    </row>
    <row r="75" spans="1:53" hidden="1" x14ac:dyDescent="0.3">
      <c r="A75" s="13">
        <v>74</v>
      </c>
      <c r="B75" s="69" t="s">
        <v>680</v>
      </c>
      <c r="C75" s="79" t="s">
        <v>70</v>
      </c>
      <c r="D75" s="69" t="s">
        <v>681</v>
      </c>
      <c r="E75" s="69" t="s">
        <v>46</v>
      </c>
      <c r="F75" s="80" t="s">
        <v>682</v>
      </c>
      <c r="G75" s="79" t="s">
        <v>177</v>
      </c>
      <c r="H75" s="70" t="s">
        <v>47</v>
      </c>
      <c r="I75" s="69" t="s">
        <v>683</v>
      </c>
      <c r="J75" s="69" t="s">
        <v>684</v>
      </c>
      <c r="K75" s="69" t="s">
        <v>685</v>
      </c>
      <c r="L75" s="69" t="s">
        <v>48</v>
      </c>
      <c r="M75" s="69" t="s">
        <v>686</v>
      </c>
      <c r="N75" s="69" t="s">
        <v>49</v>
      </c>
      <c r="O75" s="84">
        <v>45772</v>
      </c>
      <c r="P75" s="69" t="s">
        <v>210</v>
      </c>
      <c r="Q75" s="69" t="s">
        <v>687</v>
      </c>
      <c r="R75" s="79">
        <v>8</v>
      </c>
      <c r="S75" s="81">
        <v>12.5</v>
      </c>
      <c r="T75" s="69" t="s">
        <v>76</v>
      </c>
      <c r="U75" s="81">
        <v>1</v>
      </c>
      <c r="V75" s="69" t="s">
        <v>688</v>
      </c>
      <c r="W75" s="79" t="s">
        <v>50</v>
      </c>
      <c r="X75" s="69" t="s">
        <v>689</v>
      </c>
      <c r="Y75" s="69" t="s">
        <v>690</v>
      </c>
      <c r="Z75" s="69" t="s">
        <v>3766</v>
      </c>
      <c r="AA75" s="69" t="s">
        <v>691</v>
      </c>
      <c r="AB75" s="79" t="s">
        <v>71</v>
      </c>
      <c r="AC75" s="81">
        <v>1913.22</v>
      </c>
      <c r="AD75" s="69" t="s">
        <v>51</v>
      </c>
      <c r="AE75" s="69" t="s">
        <v>190</v>
      </c>
      <c r="AF75" s="69" t="s">
        <v>351</v>
      </c>
      <c r="AG75" s="79">
        <v>-489</v>
      </c>
      <c r="AH75" s="84">
        <v>45772</v>
      </c>
      <c r="AI75" s="69" t="s">
        <v>3177</v>
      </c>
      <c r="AJ75" s="69" t="s">
        <v>3766</v>
      </c>
      <c r="AK75" s="84">
        <v>45777</v>
      </c>
      <c r="AL75" s="82">
        <v>3.64</v>
      </c>
      <c r="AM75" s="81">
        <v>6964.1208000000006</v>
      </c>
      <c r="AN75" s="81">
        <v>0</v>
      </c>
      <c r="AO75" s="81">
        <v>0</v>
      </c>
      <c r="AP75" s="81">
        <v>6964.1208000000006</v>
      </c>
      <c r="AQ75" s="81">
        <v>348.20604000000003</v>
      </c>
      <c r="AR75" s="81"/>
      <c r="AS75" s="81">
        <v>1273</v>
      </c>
      <c r="AT75" s="79" t="s">
        <v>2681</v>
      </c>
      <c r="AU75" s="81" t="s">
        <v>2711</v>
      </c>
      <c r="AV75" s="86">
        <v>45776</v>
      </c>
      <c r="AW75" s="85"/>
      <c r="AX75" s="81">
        <v>25</v>
      </c>
      <c r="AY75" s="30">
        <f>YEAR(Table6[[#This Row],[ETA]])</f>
        <v>2025</v>
      </c>
      <c r="AZ75" s="32" t="str">
        <f>TEXT(Table6[[#This Row],[ETA]],"MMMM")</f>
        <v>April</v>
      </c>
      <c r="BA75" s="12" t="s">
        <v>3339</v>
      </c>
    </row>
    <row r="76" spans="1:53" hidden="1" x14ac:dyDescent="0.3">
      <c r="A76" s="13">
        <v>75</v>
      </c>
      <c r="B76" s="69" t="s">
        <v>692</v>
      </c>
      <c r="C76" s="79" t="s">
        <v>90</v>
      </c>
      <c r="D76" s="69" t="s">
        <v>92</v>
      </c>
      <c r="E76" s="69" t="s">
        <v>46</v>
      </c>
      <c r="F76" s="80" t="s">
        <v>693</v>
      </c>
      <c r="G76" s="79" t="s">
        <v>177</v>
      </c>
      <c r="H76" s="70" t="s">
        <v>47</v>
      </c>
      <c r="I76" s="69" t="s">
        <v>52</v>
      </c>
      <c r="J76" s="69" t="s">
        <v>629</v>
      </c>
      <c r="K76" s="69" t="s">
        <v>636</v>
      </c>
      <c r="L76" s="69" t="s">
        <v>48</v>
      </c>
      <c r="M76" s="69" t="s">
        <v>631</v>
      </c>
      <c r="N76" s="69" t="s">
        <v>49</v>
      </c>
      <c r="O76" s="84">
        <v>45793</v>
      </c>
      <c r="P76" s="69" t="s">
        <v>223</v>
      </c>
      <c r="Q76" s="69" t="s">
        <v>694</v>
      </c>
      <c r="R76" s="79">
        <v>60</v>
      </c>
      <c r="S76" s="81">
        <v>20552</v>
      </c>
      <c r="T76" s="69" t="s">
        <v>76</v>
      </c>
      <c r="U76" s="81">
        <v>13.110000000000001</v>
      </c>
      <c r="V76" s="69" t="s">
        <v>695</v>
      </c>
      <c r="W76" s="79" t="s">
        <v>50</v>
      </c>
      <c r="X76" s="69" t="s">
        <v>692</v>
      </c>
      <c r="Y76" s="69" t="s">
        <v>75</v>
      </c>
      <c r="Z76" s="69" t="s">
        <v>73</v>
      </c>
      <c r="AA76" s="69" t="s">
        <v>696</v>
      </c>
      <c r="AB76" s="79" t="s">
        <v>53</v>
      </c>
      <c r="AC76" s="81">
        <v>172496.65</v>
      </c>
      <c r="AD76" s="69" t="s">
        <v>51</v>
      </c>
      <c r="AE76" s="69" t="s">
        <v>190</v>
      </c>
      <c r="AF76" s="69" t="s">
        <v>268</v>
      </c>
      <c r="AG76" s="79">
        <v>-468</v>
      </c>
      <c r="AH76" s="84">
        <v>45793</v>
      </c>
      <c r="AI76" s="69" t="s">
        <v>3177</v>
      </c>
      <c r="AJ76" s="69" t="s">
        <v>73</v>
      </c>
      <c r="AK76" s="84">
        <v>45796</v>
      </c>
      <c r="AL76" s="82">
        <v>0.50460000000000005</v>
      </c>
      <c r="AM76" s="81">
        <v>87041.809590000004</v>
      </c>
      <c r="AN76" s="81">
        <v>34817.4</v>
      </c>
      <c r="AO76" s="81">
        <v>1218.5920959000002</v>
      </c>
      <c r="AP76" s="81">
        <v>123077.80168590002</v>
      </c>
      <c r="AQ76" s="81">
        <v>6153.8900842950015</v>
      </c>
      <c r="AR76" s="81">
        <v>1452</v>
      </c>
      <c r="AS76" s="81">
        <v>7606</v>
      </c>
      <c r="AT76" s="79" t="s">
        <v>2681</v>
      </c>
      <c r="AU76" s="81" t="s">
        <v>2712</v>
      </c>
      <c r="AV76" s="86">
        <v>45795</v>
      </c>
      <c r="AW76" s="85"/>
      <c r="AX76" s="81">
        <v>52</v>
      </c>
      <c r="AY76" s="30">
        <f>YEAR(Table6[[#This Row],[ETA]])</f>
        <v>2025</v>
      </c>
      <c r="AZ76" s="32" t="str">
        <f>TEXT(Table6[[#This Row],[ETA]],"MMMM")</f>
        <v>May</v>
      </c>
      <c r="BA76" s="12" t="s">
        <v>63</v>
      </c>
    </row>
    <row r="77" spans="1:53" x14ac:dyDescent="0.3">
      <c r="A77" s="13">
        <v>76</v>
      </c>
      <c r="B77" s="69" t="s">
        <v>697</v>
      </c>
      <c r="C77" s="79" t="s">
        <v>70</v>
      </c>
      <c r="D77" s="69" t="s">
        <v>233</v>
      </c>
      <c r="E77" s="69" t="s">
        <v>46</v>
      </c>
      <c r="F77" s="80" t="s">
        <v>698</v>
      </c>
      <c r="G77" s="79" t="s">
        <v>177</v>
      </c>
      <c r="H77" s="70" t="s">
        <v>47</v>
      </c>
      <c r="I77" s="69" t="s">
        <v>699</v>
      </c>
      <c r="J77" s="69" t="s">
        <v>700</v>
      </c>
      <c r="K77" s="69" t="s">
        <v>701</v>
      </c>
      <c r="L77" s="69" t="s">
        <v>48</v>
      </c>
      <c r="M77" s="69" t="s">
        <v>702</v>
      </c>
      <c r="N77" s="69" t="s">
        <v>49</v>
      </c>
      <c r="O77" s="84">
        <v>45808</v>
      </c>
      <c r="P77" s="69" t="s">
        <v>199</v>
      </c>
      <c r="Q77" s="69" t="s">
        <v>703</v>
      </c>
      <c r="R77" s="79">
        <v>192</v>
      </c>
      <c r="S77" s="81">
        <v>123</v>
      </c>
      <c r="T77" s="69" t="s">
        <v>76</v>
      </c>
      <c r="U77" s="81">
        <v>0.23</v>
      </c>
      <c r="V77" s="69" t="s">
        <v>704</v>
      </c>
      <c r="W77" s="79" t="s">
        <v>50</v>
      </c>
      <c r="X77" s="69" t="s">
        <v>705</v>
      </c>
      <c r="Y77" s="69" t="s">
        <v>706</v>
      </c>
      <c r="Z77" s="69" t="s">
        <v>73</v>
      </c>
      <c r="AA77" s="69" t="s">
        <v>707</v>
      </c>
      <c r="AB77" s="79" t="s">
        <v>71</v>
      </c>
      <c r="AC77" s="81">
        <v>15829.08</v>
      </c>
      <c r="AD77" s="69" t="s">
        <v>51</v>
      </c>
      <c r="AE77" s="69" t="s">
        <v>190</v>
      </c>
      <c r="AF77" s="69" t="s">
        <v>351</v>
      </c>
      <c r="AG77" s="79">
        <v>-453</v>
      </c>
      <c r="AH77" s="84">
        <v>45808</v>
      </c>
      <c r="AI77" s="69" t="s">
        <v>3177</v>
      </c>
      <c r="AJ77" s="69" t="s">
        <v>3766</v>
      </c>
      <c r="AK77" s="84">
        <v>45812</v>
      </c>
      <c r="AL77" s="82">
        <v>3.64</v>
      </c>
      <c r="AM77" s="81">
        <v>57617.851200000005</v>
      </c>
      <c r="AN77" s="81">
        <v>0</v>
      </c>
      <c r="AO77" s="81">
        <v>0</v>
      </c>
      <c r="AP77" s="81">
        <v>57617.851200000005</v>
      </c>
      <c r="AQ77" s="81">
        <v>2880.8925600000002</v>
      </c>
      <c r="AR77" s="81"/>
      <c r="AS77" s="81">
        <v>4281</v>
      </c>
      <c r="AT77" s="79" t="s">
        <v>2681</v>
      </c>
      <c r="AU77" s="81" t="s">
        <v>2713</v>
      </c>
      <c r="AV77" s="86">
        <v>45812</v>
      </c>
      <c r="AW77" s="85"/>
      <c r="AX77" s="81"/>
      <c r="AY77" s="30">
        <f>YEAR(Table6[[#This Row],[ETA]])</f>
        <v>2025</v>
      </c>
      <c r="AZ77" s="32" t="str">
        <f>TEXT(Table6[[#This Row],[ETA]],"MMMM")</f>
        <v>May</v>
      </c>
      <c r="BA77" s="12" t="s">
        <v>63</v>
      </c>
    </row>
    <row r="78" spans="1:53" hidden="1" x14ac:dyDescent="0.3">
      <c r="A78" s="13">
        <v>77</v>
      </c>
      <c r="B78" s="69" t="s">
        <v>708</v>
      </c>
      <c r="C78" s="79" t="s">
        <v>90</v>
      </c>
      <c r="D78" s="69" t="s">
        <v>92</v>
      </c>
      <c r="E78" s="69" t="s">
        <v>46</v>
      </c>
      <c r="F78" s="80" t="s">
        <v>709</v>
      </c>
      <c r="G78" s="79" t="s">
        <v>177</v>
      </c>
      <c r="H78" s="70" t="s">
        <v>47</v>
      </c>
      <c r="I78" s="69" t="s">
        <v>52</v>
      </c>
      <c r="J78" s="69" t="s">
        <v>629</v>
      </c>
      <c r="K78" s="69" t="s">
        <v>710</v>
      </c>
      <c r="L78" s="69" t="s">
        <v>48</v>
      </c>
      <c r="M78" s="69" t="s">
        <v>711</v>
      </c>
      <c r="N78" s="69" t="s">
        <v>49</v>
      </c>
      <c r="O78" s="84">
        <v>45815</v>
      </c>
      <c r="P78" s="69" t="s">
        <v>273</v>
      </c>
      <c r="Q78" s="69" t="s">
        <v>712</v>
      </c>
      <c r="R78" s="79">
        <v>51</v>
      </c>
      <c r="S78" s="81">
        <v>18959.48</v>
      </c>
      <c r="T78" s="69" t="s">
        <v>76</v>
      </c>
      <c r="U78" s="81">
        <v>16.329999999999998</v>
      </c>
      <c r="V78" s="69" t="s">
        <v>364</v>
      </c>
      <c r="W78" s="79" t="s">
        <v>50</v>
      </c>
      <c r="X78" s="69" t="s">
        <v>708</v>
      </c>
      <c r="Y78" s="69" t="s">
        <v>75</v>
      </c>
      <c r="Z78" s="69" t="s">
        <v>73</v>
      </c>
      <c r="AA78" s="69" t="s">
        <v>713</v>
      </c>
      <c r="AB78" s="79" t="s">
        <v>71</v>
      </c>
      <c r="AC78" s="81">
        <v>122443.62</v>
      </c>
      <c r="AD78" s="69" t="s">
        <v>51</v>
      </c>
      <c r="AE78" s="69" t="s">
        <v>190</v>
      </c>
      <c r="AF78" s="69" t="s">
        <v>286</v>
      </c>
      <c r="AG78" s="79">
        <v>-446</v>
      </c>
      <c r="AH78" s="84">
        <v>45815</v>
      </c>
      <c r="AI78" s="69" t="s">
        <v>3177</v>
      </c>
      <c r="AJ78" s="69" t="s">
        <v>73</v>
      </c>
      <c r="AK78" s="84">
        <v>45818</v>
      </c>
      <c r="AL78" s="82">
        <v>4.1485099999999999</v>
      </c>
      <c r="AM78" s="81">
        <v>465890.98971709999</v>
      </c>
      <c r="AN78" s="81">
        <v>16192</v>
      </c>
      <c r="AO78" s="81">
        <v>4820.8298971710001</v>
      </c>
      <c r="AP78" s="81">
        <v>486903.81961427099</v>
      </c>
      <c r="AQ78" s="81">
        <v>24345.190980713553</v>
      </c>
      <c r="AR78" s="81"/>
      <c r="AS78" s="81">
        <v>29745</v>
      </c>
      <c r="AT78" s="79" t="s">
        <v>2681</v>
      </c>
      <c r="AU78" s="81" t="s">
        <v>2714</v>
      </c>
      <c r="AV78" s="86">
        <v>45815</v>
      </c>
      <c r="AW78" s="85"/>
      <c r="AX78" s="81"/>
      <c r="AY78" s="30">
        <f>YEAR(Table6[[#This Row],[ETA]])</f>
        <v>2025</v>
      </c>
      <c r="AZ78" s="32" t="str">
        <f>TEXT(Table6[[#This Row],[ETA]],"MMMM")</f>
        <v>June</v>
      </c>
      <c r="BA78" s="12" t="s">
        <v>63</v>
      </c>
    </row>
    <row r="79" spans="1:53" x14ac:dyDescent="0.3">
      <c r="A79" s="13">
        <v>78</v>
      </c>
      <c r="B79" s="69" t="s">
        <v>714</v>
      </c>
      <c r="C79" s="79" t="s">
        <v>715</v>
      </c>
      <c r="D79" s="69" t="s">
        <v>233</v>
      </c>
      <c r="E79" s="69" t="s">
        <v>46</v>
      </c>
      <c r="F79" s="80" t="s">
        <v>716</v>
      </c>
      <c r="G79" s="79" t="s">
        <v>177</v>
      </c>
      <c r="H79" s="70" t="s">
        <v>47</v>
      </c>
      <c r="I79" s="69" t="s">
        <v>717</v>
      </c>
      <c r="J79" s="69" t="s">
        <v>718</v>
      </c>
      <c r="K79" s="69" t="s">
        <v>636</v>
      </c>
      <c r="L79" s="69" t="s">
        <v>48</v>
      </c>
      <c r="M79" s="69" t="s">
        <v>631</v>
      </c>
      <c r="N79" s="69" t="s">
        <v>49</v>
      </c>
      <c r="O79" s="84">
        <v>45793</v>
      </c>
      <c r="P79" s="69" t="s">
        <v>210</v>
      </c>
      <c r="Q79" s="69" t="s">
        <v>719</v>
      </c>
      <c r="R79" s="79">
        <v>3603</v>
      </c>
      <c r="S79" s="81">
        <v>8950.5400000000009</v>
      </c>
      <c r="T79" s="69" t="s">
        <v>76</v>
      </c>
      <c r="U79" s="81">
        <v>6.93</v>
      </c>
      <c r="V79" s="69" t="s">
        <v>720</v>
      </c>
      <c r="W79" s="79" t="s">
        <v>50</v>
      </c>
      <c r="X79" s="69" t="s">
        <v>721</v>
      </c>
      <c r="Y79" s="69" t="s">
        <v>706</v>
      </c>
      <c r="Z79" s="69" t="s">
        <v>3766</v>
      </c>
      <c r="AA79" s="69" t="s">
        <v>722</v>
      </c>
      <c r="AB79" s="79" t="s">
        <v>71</v>
      </c>
      <c r="AC79" s="81">
        <v>94766.25</v>
      </c>
      <c r="AD79" s="69" t="s">
        <v>51</v>
      </c>
      <c r="AE79" s="69"/>
      <c r="AF79" s="69" t="s">
        <v>191</v>
      </c>
      <c r="AG79" s="79">
        <v>-468</v>
      </c>
      <c r="AH79" s="84">
        <v>45793</v>
      </c>
      <c r="AI79" s="69" t="s">
        <v>3177</v>
      </c>
      <c r="AJ79" s="69" t="s">
        <v>3766</v>
      </c>
      <c r="AK79" s="84">
        <v>45802</v>
      </c>
      <c r="AL79" s="82">
        <v>3.64</v>
      </c>
      <c r="AM79" s="81">
        <v>344949.15</v>
      </c>
      <c r="AN79" s="81">
        <v>0</v>
      </c>
      <c r="AO79" s="81">
        <v>3449.4915000000001</v>
      </c>
      <c r="AP79" s="81">
        <v>348398.64150000003</v>
      </c>
      <c r="AQ79" s="81">
        <v>17419.932075000001</v>
      </c>
      <c r="AR79" s="81">
        <v>5200</v>
      </c>
      <c r="AS79" s="81">
        <v>23020</v>
      </c>
      <c r="AT79" s="79" t="s">
        <v>2681</v>
      </c>
      <c r="AU79" s="81" t="s">
        <v>2715</v>
      </c>
      <c r="AV79" s="86">
        <v>45801</v>
      </c>
      <c r="AW79" s="85"/>
      <c r="AX79" s="81">
        <v>200</v>
      </c>
      <c r="AY79" s="30">
        <f>YEAR(Table6[[#This Row],[ETA]])</f>
        <v>2025</v>
      </c>
      <c r="AZ79" s="32" t="str">
        <f>TEXT(Table6[[#This Row],[ETA]],"MMMM")</f>
        <v>May</v>
      </c>
      <c r="BA79" s="12" t="s">
        <v>63</v>
      </c>
    </row>
    <row r="80" spans="1:53" hidden="1" x14ac:dyDescent="0.3">
      <c r="A80" s="13">
        <v>79</v>
      </c>
      <c r="B80" s="69" t="s">
        <v>723</v>
      </c>
      <c r="C80" s="79" t="s">
        <v>380</v>
      </c>
      <c r="D80" s="69" t="s">
        <v>410</v>
      </c>
      <c r="E80" s="69" t="s">
        <v>46</v>
      </c>
      <c r="F80" s="80" t="s">
        <v>724</v>
      </c>
      <c r="G80" s="79" t="s">
        <v>177</v>
      </c>
      <c r="H80" s="70" t="s">
        <v>302</v>
      </c>
      <c r="I80" s="69" t="s">
        <v>452</v>
      </c>
      <c r="J80" s="69" t="s">
        <v>545</v>
      </c>
      <c r="K80" s="69" t="s">
        <v>725</v>
      </c>
      <c r="L80" s="69" t="s">
        <v>305</v>
      </c>
      <c r="M80" s="69" t="s">
        <v>725</v>
      </c>
      <c r="N80" s="69" t="s">
        <v>49</v>
      </c>
      <c r="O80" s="84">
        <v>45748</v>
      </c>
      <c r="P80" s="69" t="s">
        <v>306</v>
      </c>
      <c r="Q80" s="69" t="s">
        <v>306</v>
      </c>
      <c r="R80" s="79">
        <v>1</v>
      </c>
      <c r="S80" s="81">
        <v>555</v>
      </c>
      <c r="T80" s="69" t="s">
        <v>184</v>
      </c>
      <c r="U80" s="81">
        <v>1</v>
      </c>
      <c r="V80" s="69" t="s">
        <v>726</v>
      </c>
      <c r="W80" s="79" t="s">
        <v>50</v>
      </c>
      <c r="X80" s="69" t="s">
        <v>727</v>
      </c>
      <c r="Y80" s="69" t="s">
        <v>728</v>
      </c>
      <c r="Z80" s="69" t="s">
        <v>73</v>
      </c>
      <c r="AA80" s="69" t="s">
        <v>729</v>
      </c>
      <c r="AB80" s="79" t="s">
        <v>402</v>
      </c>
      <c r="AC80" s="81">
        <v>29055</v>
      </c>
      <c r="AD80" s="69" t="s">
        <v>51</v>
      </c>
      <c r="AE80" s="69" t="s">
        <v>190</v>
      </c>
      <c r="AF80" s="69" t="s">
        <v>459</v>
      </c>
      <c r="AG80" s="79">
        <v>-513</v>
      </c>
      <c r="AH80" s="84">
        <v>45748</v>
      </c>
      <c r="AI80" s="69" t="s">
        <v>3177</v>
      </c>
      <c r="AJ80" s="69" t="s">
        <v>73</v>
      </c>
      <c r="AK80" s="84">
        <v>45749</v>
      </c>
      <c r="AL80" s="82">
        <v>3.93702</v>
      </c>
      <c r="AM80" s="81">
        <v>114390.1161</v>
      </c>
      <c r="AN80" s="81">
        <v>0</v>
      </c>
      <c r="AO80" s="81">
        <v>0</v>
      </c>
      <c r="AP80" s="81">
        <v>114390.1161</v>
      </c>
      <c r="AQ80" s="81">
        <v>5719.5058050000007</v>
      </c>
      <c r="AR80" s="81"/>
      <c r="AS80" s="81">
        <v>8620</v>
      </c>
      <c r="AT80" s="79" t="s">
        <v>2681</v>
      </c>
      <c r="AU80" s="81" t="s">
        <v>2716</v>
      </c>
      <c r="AV80" s="86">
        <v>45748</v>
      </c>
      <c r="AW80" s="85"/>
      <c r="AX80" s="81"/>
      <c r="AY80" s="30">
        <f>YEAR(Table6[[#This Row],[ETA]])</f>
        <v>2025</v>
      </c>
      <c r="AZ80" s="32" t="str">
        <f>TEXT(Table6[[#This Row],[ETA]],"MMMM")</f>
        <v>April</v>
      </c>
      <c r="BA80" s="12" t="s">
        <v>392</v>
      </c>
    </row>
    <row r="81" spans="1:53" hidden="1" x14ac:dyDescent="0.3">
      <c r="A81" s="13">
        <v>80</v>
      </c>
      <c r="B81" s="69" t="s">
        <v>730</v>
      </c>
      <c r="C81" s="79" t="s">
        <v>70</v>
      </c>
      <c r="D81" s="69" t="s">
        <v>731</v>
      </c>
      <c r="E81" s="69" t="s">
        <v>74</v>
      </c>
      <c r="F81" s="80" t="s">
        <v>732</v>
      </c>
      <c r="G81" s="79" t="s">
        <v>177</v>
      </c>
      <c r="H81" s="70" t="s">
        <v>47</v>
      </c>
      <c r="I81" s="69" t="s">
        <v>52</v>
      </c>
      <c r="J81" s="69" t="s">
        <v>80</v>
      </c>
      <c r="K81" s="69" t="s">
        <v>54</v>
      </c>
      <c r="L81" s="69" t="s">
        <v>733</v>
      </c>
      <c r="M81" s="69" t="s">
        <v>734</v>
      </c>
      <c r="N81" s="69" t="s">
        <v>49</v>
      </c>
      <c r="O81" s="84">
        <v>45760</v>
      </c>
      <c r="P81" s="69" t="s">
        <v>81</v>
      </c>
      <c r="Q81" s="69" t="s">
        <v>75</v>
      </c>
      <c r="R81" s="79">
        <v>2133</v>
      </c>
      <c r="S81" s="81">
        <v>6271179</v>
      </c>
      <c r="T81" s="69" t="s">
        <v>76</v>
      </c>
      <c r="U81" s="81">
        <v>0</v>
      </c>
      <c r="V81" s="69" t="s">
        <v>225</v>
      </c>
      <c r="W81" s="79" t="s">
        <v>50</v>
      </c>
      <c r="X81" s="69" t="s">
        <v>735</v>
      </c>
      <c r="Y81" s="69">
        <v>4600001157</v>
      </c>
      <c r="Z81" s="69" t="s">
        <v>736</v>
      </c>
      <c r="AA81" s="69" t="s">
        <v>737</v>
      </c>
      <c r="AB81" s="79" t="s">
        <v>71</v>
      </c>
      <c r="AC81" s="81">
        <v>9031543.3200000003</v>
      </c>
      <c r="AD81" s="69" t="s">
        <v>51</v>
      </c>
      <c r="AE81" s="69" t="s">
        <v>190</v>
      </c>
      <c r="AF81" s="69" t="s">
        <v>245</v>
      </c>
      <c r="AG81" s="79">
        <v>-501</v>
      </c>
      <c r="AH81" s="84">
        <v>45760</v>
      </c>
      <c r="AI81" s="69" t="s">
        <v>3177</v>
      </c>
      <c r="AJ81" s="69" t="s">
        <v>736</v>
      </c>
      <c r="AK81" s="84">
        <v>45767</v>
      </c>
      <c r="AL81" s="82">
        <v>3.64</v>
      </c>
      <c r="AM81" s="81">
        <v>32874817.684800003</v>
      </c>
      <c r="AN81" s="81">
        <v>0</v>
      </c>
      <c r="AO81" s="81">
        <v>0</v>
      </c>
      <c r="AP81" s="81">
        <v>32874817.684800003</v>
      </c>
      <c r="AQ81" s="81">
        <v>1643740.8842400003</v>
      </c>
      <c r="AR81" s="81"/>
      <c r="AS81" s="81">
        <v>1841390</v>
      </c>
      <c r="AT81" s="79" t="s">
        <v>2681</v>
      </c>
      <c r="AU81" s="81" t="s">
        <v>2717</v>
      </c>
      <c r="AV81" s="86">
        <v>45757</v>
      </c>
      <c r="AW81" s="85"/>
      <c r="AX81" s="81"/>
      <c r="AY81" s="30">
        <f>YEAR(Table6[[#This Row],[ETA]])</f>
        <v>2025</v>
      </c>
      <c r="AZ81" s="32" t="str">
        <f>TEXT(Table6[[#This Row],[ETA]],"MMMM")</f>
        <v>April</v>
      </c>
      <c r="BA81" s="12" t="s">
        <v>63</v>
      </c>
    </row>
    <row r="82" spans="1:53" hidden="1" x14ac:dyDescent="0.3">
      <c r="A82" s="13">
        <v>81</v>
      </c>
      <c r="B82" s="69" t="s">
        <v>738</v>
      </c>
      <c r="C82" s="79" t="s">
        <v>70</v>
      </c>
      <c r="D82" s="69" t="s">
        <v>739</v>
      </c>
      <c r="E82" s="69" t="s">
        <v>46</v>
      </c>
      <c r="F82" s="80" t="s">
        <v>740</v>
      </c>
      <c r="G82" s="79" t="s">
        <v>177</v>
      </c>
      <c r="H82" s="70" t="s">
        <v>47</v>
      </c>
      <c r="I82" s="69" t="s">
        <v>52</v>
      </c>
      <c r="J82" s="69" t="s">
        <v>80</v>
      </c>
      <c r="K82" s="69" t="s">
        <v>55</v>
      </c>
      <c r="L82" s="69" t="s">
        <v>48</v>
      </c>
      <c r="M82" s="69">
        <v>202501</v>
      </c>
      <c r="N82" s="69" t="s">
        <v>49</v>
      </c>
      <c r="O82" s="84">
        <v>45792</v>
      </c>
      <c r="P82" s="69" t="s">
        <v>81</v>
      </c>
      <c r="Q82" s="69" t="s">
        <v>75</v>
      </c>
      <c r="R82" s="79">
        <v>138</v>
      </c>
      <c r="S82" s="81">
        <v>1354</v>
      </c>
      <c r="T82" s="69" t="s">
        <v>76</v>
      </c>
      <c r="U82" s="81">
        <v>10.516</v>
      </c>
      <c r="V82" s="69" t="s">
        <v>741</v>
      </c>
      <c r="W82" s="79" t="s">
        <v>79</v>
      </c>
      <c r="X82" s="69" t="s">
        <v>738</v>
      </c>
      <c r="Y82" s="69" t="s">
        <v>75</v>
      </c>
      <c r="Z82" s="69" t="s">
        <v>292</v>
      </c>
      <c r="AA82" s="69" t="s">
        <v>742</v>
      </c>
      <c r="AB82" s="79" t="s">
        <v>53</v>
      </c>
      <c r="AC82" s="81">
        <v>390331.74</v>
      </c>
      <c r="AD82" s="69" t="s">
        <v>51</v>
      </c>
      <c r="AE82" s="69" t="s">
        <v>190</v>
      </c>
      <c r="AF82" s="69" t="s">
        <v>190</v>
      </c>
      <c r="AG82" s="79">
        <v>-469</v>
      </c>
      <c r="AH82" s="84">
        <v>45792</v>
      </c>
      <c r="AI82" s="69" t="s">
        <v>3177</v>
      </c>
      <c r="AJ82" s="69" t="s">
        <v>73</v>
      </c>
      <c r="AK82" s="84">
        <v>45792</v>
      </c>
      <c r="AL82" s="82">
        <v>0.50288999999999995</v>
      </c>
      <c r="AM82" s="81">
        <v>196293.92872859997</v>
      </c>
      <c r="AN82" s="81">
        <v>0</v>
      </c>
      <c r="AO82" s="81">
        <v>0</v>
      </c>
      <c r="AP82" s="81">
        <v>196293.92872859997</v>
      </c>
      <c r="AQ82" s="81">
        <v>9814.6964364299984</v>
      </c>
      <c r="AR82" s="81"/>
      <c r="AS82" s="81">
        <v>12715</v>
      </c>
      <c r="AT82" s="79" t="s">
        <v>2658</v>
      </c>
      <c r="AU82" s="85" t="s">
        <v>2718</v>
      </c>
      <c r="AV82" s="22">
        <v>45789</v>
      </c>
      <c r="AW82" s="20"/>
      <c r="AX82" s="81"/>
      <c r="AY82" s="30">
        <f>YEAR(Table6[[#This Row],[ETA]])</f>
        <v>2025</v>
      </c>
      <c r="AZ82" s="32" t="str">
        <f>TEXT(Table6[[#This Row],[ETA]],"MMMM")</f>
        <v>May</v>
      </c>
      <c r="BA82" s="12" t="s">
        <v>63</v>
      </c>
    </row>
    <row r="83" spans="1:53" hidden="1" x14ac:dyDescent="0.3">
      <c r="A83" s="13">
        <v>82</v>
      </c>
      <c r="B83" s="69" t="s">
        <v>743</v>
      </c>
      <c r="C83" s="79" t="s">
        <v>70</v>
      </c>
      <c r="D83" s="69" t="s">
        <v>739</v>
      </c>
      <c r="E83" s="69" t="s">
        <v>46</v>
      </c>
      <c r="F83" s="80" t="s">
        <v>744</v>
      </c>
      <c r="G83" s="79" t="s">
        <v>289</v>
      </c>
      <c r="H83" s="70" t="s">
        <v>47</v>
      </c>
      <c r="I83" s="69" t="s">
        <v>52</v>
      </c>
      <c r="J83" s="69" t="s">
        <v>80</v>
      </c>
      <c r="K83" s="69" t="s">
        <v>55</v>
      </c>
      <c r="L83" s="69" t="s">
        <v>48</v>
      </c>
      <c r="M83" s="69">
        <v>202501</v>
      </c>
      <c r="N83" s="69" t="s">
        <v>49</v>
      </c>
      <c r="O83" s="84">
        <v>45792</v>
      </c>
      <c r="P83" s="69" t="s">
        <v>81</v>
      </c>
      <c r="Q83" s="69" t="s">
        <v>75</v>
      </c>
      <c r="R83" s="79">
        <v>7</v>
      </c>
      <c r="S83" s="81">
        <v>52470</v>
      </c>
      <c r="T83" s="69" t="s">
        <v>76</v>
      </c>
      <c r="U83" s="81">
        <v>105.5664</v>
      </c>
      <c r="V83" s="69" t="s">
        <v>745</v>
      </c>
      <c r="W83" s="79" t="s">
        <v>50</v>
      </c>
      <c r="X83" s="69" t="s">
        <v>743</v>
      </c>
      <c r="Y83" s="69" t="s">
        <v>78</v>
      </c>
      <c r="Z83" s="69" t="s">
        <v>292</v>
      </c>
      <c r="AA83" s="69" t="s">
        <v>746</v>
      </c>
      <c r="AB83" s="79" t="s">
        <v>53</v>
      </c>
      <c r="AC83" s="81">
        <v>1220000</v>
      </c>
      <c r="AD83" s="69" t="s">
        <v>51</v>
      </c>
      <c r="AE83" s="69" t="s">
        <v>190</v>
      </c>
      <c r="AF83" s="69" t="s">
        <v>190</v>
      </c>
      <c r="AG83" s="79">
        <v>-469</v>
      </c>
      <c r="AH83" s="84">
        <v>45792</v>
      </c>
      <c r="AI83" s="69" t="s">
        <v>3177</v>
      </c>
      <c r="AJ83" s="69" t="s">
        <v>73</v>
      </c>
      <c r="AK83" s="84">
        <v>45795</v>
      </c>
      <c r="AL83" s="82">
        <v>0.50060000000000004</v>
      </c>
      <c r="AM83" s="81">
        <v>610732</v>
      </c>
      <c r="AN83" s="81">
        <v>0</v>
      </c>
      <c r="AO83" s="81">
        <v>0</v>
      </c>
      <c r="AP83" s="81">
        <v>610732</v>
      </c>
      <c r="AQ83" s="81">
        <v>30536.600000000002</v>
      </c>
      <c r="AR83" s="81"/>
      <c r="AS83" s="81">
        <v>30537</v>
      </c>
      <c r="AT83" s="79" t="s">
        <v>2658</v>
      </c>
      <c r="AU83" s="81" t="s">
        <v>2719</v>
      </c>
      <c r="AV83" s="86">
        <v>45781</v>
      </c>
      <c r="AW83" s="85">
        <v>0</v>
      </c>
      <c r="AX83" s="81">
        <v>-5400</v>
      </c>
      <c r="AY83" s="30">
        <f>YEAR(Table6[[#This Row],[ETA]])</f>
        <v>2025</v>
      </c>
      <c r="AZ83" s="32" t="str">
        <f>TEXT(Table6[[#This Row],[ETA]],"MMMM")</f>
        <v>May</v>
      </c>
      <c r="BA83" s="12" t="s">
        <v>63</v>
      </c>
    </row>
    <row r="84" spans="1:53" hidden="1" x14ac:dyDescent="0.3">
      <c r="A84" s="13">
        <v>83</v>
      </c>
      <c r="B84" s="69" t="s">
        <v>747</v>
      </c>
      <c r="C84" s="79" t="s">
        <v>70</v>
      </c>
      <c r="D84" s="69" t="s">
        <v>739</v>
      </c>
      <c r="E84" s="69" t="s">
        <v>46</v>
      </c>
      <c r="F84" s="80" t="s">
        <v>748</v>
      </c>
      <c r="G84" s="79" t="s">
        <v>289</v>
      </c>
      <c r="H84" s="70" t="s">
        <v>47</v>
      </c>
      <c r="I84" s="69" t="s">
        <v>52</v>
      </c>
      <c r="J84" s="69" t="s">
        <v>80</v>
      </c>
      <c r="K84" s="69" t="s">
        <v>55</v>
      </c>
      <c r="L84" s="69" t="s">
        <v>48</v>
      </c>
      <c r="M84" s="69">
        <v>202501</v>
      </c>
      <c r="N84" s="69" t="s">
        <v>49</v>
      </c>
      <c r="O84" s="84">
        <v>45792</v>
      </c>
      <c r="P84" s="69" t="s">
        <v>81</v>
      </c>
      <c r="Q84" s="69" t="s">
        <v>75</v>
      </c>
      <c r="R84" s="79">
        <v>6</v>
      </c>
      <c r="S84" s="81">
        <v>20550</v>
      </c>
      <c r="T84" s="69" t="s">
        <v>76</v>
      </c>
      <c r="U84" s="81">
        <v>171.53924275799997</v>
      </c>
      <c r="V84" s="69" t="s">
        <v>749</v>
      </c>
      <c r="W84" s="79" t="s">
        <v>50</v>
      </c>
      <c r="X84" s="69" t="s">
        <v>747</v>
      </c>
      <c r="Y84" s="69" t="s">
        <v>78</v>
      </c>
      <c r="Z84" s="69" t="s">
        <v>292</v>
      </c>
      <c r="AA84" s="69" t="s">
        <v>750</v>
      </c>
      <c r="AB84" s="79" t="s">
        <v>53</v>
      </c>
      <c r="AC84" s="81">
        <v>660162</v>
      </c>
      <c r="AD84" s="69" t="s">
        <v>51</v>
      </c>
      <c r="AE84" s="69" t="s">
        <v>190</v>
      </c>
      <c r="AF84" s="69" t="s">
        <v>190</v>
      </c>
      <c r="AG84" s="79">
        <v>-469</v>
      </c>
      <c r="AH84" s="84">
        <v>45792</v>
      </c>
      <c r="AI84" s="69" t="s">
        <v>3177</v>
      </c>
      <c r="AJ84" s="69" t="s">
        <v>292</v>
      </c>
      <c r="AK84" s="84">
        <v>45792</v>
      </c>
      <c r="AL84" s="82">
        <v>0.50060000000000004</v>
      </c>
      <c r="AM84" s="81">
        <v>330477.09720000002</v>
      </c>
      <c r="AN84" s="81">
        <v>0</v>
      </c>
      <c r="AO84" s="81">
        <v>0</v>
      </c>
      <c r="AP84" s="81">
        <v>330477.09720000002</v>
      </c>
      <c r="AQ84" s="81">
        <v>16523.854860000003</v>
      </c>
      <c r="AR84" s="81"/>
      <c r="AS84" s="81">
        <v>16524</v>
      </c>
      <c r="AT84" s="79" t="s">
        <v>2658</v>
      </c>
      <c r="AU84" s="81" t="s">
        <v>2720</v>
      </c>
      <c r="AV84" s="86">
        <v>45782</v>
      </c>
      <c r="AW84" s="85"/>
      <c r="AX84" s="81">
        <v>-5400</v>
      </c>
      <c r="AY84" s="30">
        <f>YEAR(Table6[[#This Row],[ETA]])</f>
        <v>2025</v>
      </c>
      <c r="AZ84" s="32" t="str">
        <f>TEXT(Table6[[#This Row],[ETA]],"MMMM")</f>
        <v>May</v>
      </c>
      <c r="BA84" s="12" t="s">
        <v>63</v>
      </c>
    </row>
    <row r="85" spans="1:53" hidden="1" x14ac:dyDescent="0.3">
      <c r="A85" s="13">
        <v>84</v>
      </c>
      <c r="B85" s="69" t="s">
        <v>751</v>
      </c>
      <c r="C85" s="79" t="s">
        <v>94</v>
      </c>
      <c r="D85" s="69" t="s">
        <v>300</v>
      </c>
      <c r="E85" s="69" t="s">
        <v>46</v>
      </c>
      <c r="F85" s="80" t="s">
        <v>752</v>
      </c>
      <c r="G85" s="79" t="s">
        <v>177</v>
      </c>
      <c r="H85" s="70" t="s">
        <v>302</v>
      </c>
      <c r="I85" s="69" t="s">
        <v>52</v>
      </c>
      <c r="J85" s="69" t="s">
        <v>545</v>
      </c>
      <c r="K85" s="69" t="s">
        <v>505</v>
      </c>
      <c r="L85" s="69" t="s">
        <v>305</v>
      </c>
      <c r="M85" s="69" t="s">
        <v>505</v>
      </c>
      <c r="N85" s="69" t="s">
        <v>49</v>
      </c>
      <c r="O85" s="84">
        <v>45770</v>
      </c>
      <c r="P85" s="69" t="s">
        <v>306</v>
      </c>
      <c r="Q85" s="69" t="s">
        <v>306</v>
      </c>
      <c r="R85" s="79">
        <v>154</v>
      </c>
      <c r="S85" s="81">
        <v>7942.7</v>
      </c>
      <c r="T85" s="69" t="s">
        <v>76</v>
      </c>
      <c r="U85" s="81">
        <v>8.4700000000000006</v>
      </c>
      <c r="V85" s="69" t="s">
        <v>753</v>
      </c>
      <c r="W85" s="79" t="s">
        <v>50</v>
      </c>
      <c r="X85" s="69" t="s">
        <v>751</v>
      </c>
      <c r="Y85" s="69" t="s">
        <v>75</v>
      </c>
      <c r="Z85" s="69" t="s">
        <v>188</v>
      </c>
      <c r="AA85" s="69" t="s">
        <v>754</v>
      </c>
      <c r="AB85" s="79" t="s">
        <v>53</v>
      </c>
      <c r="AC85" s="81">
        <v>281109.59999999998</v>
      </c>
      <c r="AD85" s="69" t="s">
        <v>51</v>
      </c>
      <c r="AE85" s="69" t="s">
        <v>190</v>
      </c>
      <c r="AF85" s="69" t="s">
        <v>286</v>
      </c>
      <c r="AG85" s="79">
        <v>-491</v>
      </c>
      <c r="AH85" s="84">
        <v>45770</v>
      </c>
      <c r="AI85" s="69" t="s">
        <v>3177</v>
      </c>
      <c r="AJ85" s="69" t="s">
        <v>188</v>
      </c>
      <c r="AK85" s="84">
        <v>45771</v>
      </c>
      <c r="AL85" s="82">
        <v>0.49811</v>
      </c>
      <c r="AM85" s="81">
        <v>140023.50285599998</v>
      </c>
      <c r="AN85" s="81">
        <v>123431.658</v>
      </c>
      <c r="AO85" s="81">
        <v>2634.5516085599997</v>
      </c>
      <c r="AP85" s="81">
        <v>266089.71246456</v>
      </c>
      <c r="AQ85" s="81">
        <v>13304.485623228</v>
      </c>
      <c r="AR85" s="81"/>
      <c r="AS85" s="81">
        <v>16204</v>
      </c>
      <c r="AT85" s="79" t="s">
        <v>2658</v>
      </c>
      <c r="AU85" s="85" t="s">
        <v>2721</v>
      </c>
      <c r="AV85" s="22">
        <v>45770</v>
      </c>
      <c r="AW85" s="20"/>
      <c r="AX85" s="81"/>
      <c r="AY85" s="30">
        <f>YEAR(Table6[[#This Row],[ETA]])</f>
        <v>2025</v>
      </c>
      <c r="AZ85" s="32" t="str">
        <f>TEXT(Table6[[#This Row],[ETA]],"MMMM")</f>
        <v>April</v>
      </c>
      <c r="BA85" s="12" t="s">
        <v>63</v>
      </c>
    </row>
    <row r="86" spans="1:53" hidden="1" x14ac:dyDescent="0.3">
      <c r="A86" s="13">
        <v>85</v>
      </c>
      <c r="B86" s="69" t="s">
        <v>755</v>
      </c>
      <c r="C86" s="79" t="s">
        <v>90</v>
      </c>
      <c r="D86" s="69" t="s">
        <v>92</v>
      </c>
      <c r="E86" s="69" t="s">
        <v>46</v>
      </c>
      <c r="F86" s="80" t="s">
        <v>756</v>
      </c>
      <c r="G86" s="79" t="s">
        <v>177</v>
      </c>
      <c r="H86" s="70" t="s">
        <v>47</v>
      </c>
      <c r="I86" s="69" t="s">
        <v>52</v>
      </c>
      <c r="J86" s="69" t="s">
        <v>629</v>
      </c>
      <c r="K86" s="69" t="s">
        <v>757</v>
      </c>
      <c r="L86" s="69" t="s">
        <v>48</v>
      </c>
      <c r="M86" s="69" t="s">
        <v>711</v>
      </c>
      <c r="N86" s="69" t="s">
        <v>49</v>
      </c>
      <c r="O86" s="84">
        <v>45816</v>
      </c>
      <c r="P86" s="69" t="s">
        <v>758</v>
      </c>
      <c r="Q86" s="69" t="s">
        <v>759</v>
      </c>
      <c r="R86" s="79">
        <v>203</v>
      </c>
      <c r="S86" s="81">
        <v>117778.79</v>
      </c>
      <c r="T86" s="69" t="s">
        <v>76</v>
      </c>
      <c r="U86" s="81">
        <v>86.14</v>
      </c>
      <c r="V86" s="69" t="s">
        <v>760</v>
      </c>
      <c r="W86" s="79" t="s">
        <v>79</v>
      </c>
      <c r="X86" s="69" t="s">
        <v>755</v>
      </c>
      <c r="Y86" s="69" t="s">
        <v>75</v>
      </c>
      <c r="Z86" s="69" t="s">
        <v>73</v>
      </c>
      <c r="AA86" s="69" t="s">
        <v>761</v>
      </c>
      <c r="AB86" s="79" t="s">
        <v>71</v>
      </c>
      <c r="AC86" s="81">
        <v>196677.93</v>
      </c>
      <c r="AD86" s="69" t="s">
        <v>51</v>
      </c>
      <c r="AE86" s="69" t="s">
        <v>190</v>
      </c>
      <c r="AF86" s="69" t="s">
        <v>286</v>
      </c>
      <c r="AG86" s="79">
        <v>-445</v>
      </c>
      <c r="AH86" s="84">
        <v>45816</v>
      </c>
      <c r="AI86" s="69" t="s">
        <v>3177</v>
      </c>
      <c r="AJ86" s="69" t="s">
        <v>73</v>
      </c>
      <c r="AK86" s="84">
        <v>45818</v>
      </c>
      <c r="AL86" s="82">
        <v>3.64</v>
      </c>
      <c r="AM86" s="81">
        <v>715907.66520000005</v>
      </c>
      <c r="AN86" s="81">
        <v>100207.8</v>
      </c>
      <c r="AO86" s="81">
        <v>8161.1546520000011</v>
      </c>
      <c r="AP86" s="81">
        <v>824276.61985200015</v>
      </c>
      <c r="AQ86" s="81">
        <v>41213.830992600007</v>
      </c>
      <c r="AR86" s="81">
        <v>250</v>
      </c>
      <c r="AS86" s="81">
        <v>46864</v>
      </c>
      <c r="AT86" s="79" t="s">
        <v>2681</v>
      </c>
      <c r="AU86" s="81" t="s">
        <v>2722</v>
      </c>
      <c r="AV86" s="86">
        <v>45815</v>
      </c>
      <c r="AW86" s="85"/>
      <c r="AX86" s="81">
        <v>250</v>
      </c>
      <c r="AY86" s="30">
        <f>YEAR(Table6[[#This Row],[ETA]])</f>
        <v>2025</v>
      </c>
      <c r="AZ86" s="32" t="str">
        <f>TEXT(Table6[[#This Row],[ETA]],"MMMM")</f>
        <v>June</v>
      </c>
      <c r="BA86" s="12" t="s">
        <v>63</v>
      </c>
    </row>
    <row r="87" spans="1:53" hidden="1" x14ac:dyDescent="0.3">
      <c r="A87" s="13">
        <v>86</v>
      </c>
      <c r="B87" s="69" t="s">
        <v>762</v>
      </c>
      <c r="C87" s="79" t="s">
        <v>94</v>
      </c>
      <c r="D87" s="69" t="s">
        <v>300</v>
      </c>
      <c r="E87" s="69" t="s">
        <v>46</v>
      </c>
      <c r="F87" s="80" t="s">
        <v>763</v>
      </c>
      <c r="G87" s="79" t="s">
        <v>177</v>
      </c>
      <c r="H87" s="70" t="s">
        <v>302</v>
      </c>
      <c r="I87" s="69" t="s">
        <v>52</v>
      </c>
      <c r="J87" s="69" t="s">
        <v>545</v>
      </c>
      <c r="K87" s="69" t="s">
        <v>505</v>
      </c>
      <c r="L87" s="69" t="s">
        <v>305</v>
      </c>
      <c r="M87" s="69" t="s">
        <v>505</v>
      </c>
      <c r="N87" s="69" t="s">
        <v>49</v>
      </c>
      <c r="O87" s="84">
        <v>45758</v>
      </c>
      <c r="P87" s="69" t="s">
        <v>306</v>
      </c>
      <c r="Q87" s="69" t="s">
        <v>306</v>
      </c>
      <c r="R87" s="79">
        <v>9</v>
      </c>
      <c r="S87" s="81">
        <v>156</v>
      </c>
      <c r="T87" s="69" t="s">
        <v>184</v>
      </c>
      <c r="U87" s="81">
        <v>1</v>
      </c>
      <c r="V87" s="69" t="s">
        <v>764</v>
      </c>
      <c r="W87" s="79" t="s">
        <v>79</v>
      </c>
      <c r="X87" s="69" t="s">
        <v>762</v>
      </c>
      <c r="Y87" s="69" t="s">
        <v>75</v>
      </c>
      <c r="Z87" s="69" t="s">
        <v>73</v>
      </c>
      <c r="AA87" s="69" t="s">
        <v>765</v>
      </c>
      <c r="AB87" s="79" t="s">
        <v>53</v>
      </c>
      <c r="AC87" s="81">
        <v>51893.52</v>
      </c>
      <c r="AD87" s="69" t="s">
        <v>51</v>
      </c>
      <c r="AE87" s="69" t="s">
        <v>190</v>
      </c>
      <c r="AF87" s="69" t="s">
        <v>286</v>
      </c>
      <c r="AG87" s="79">
        <v>-503</v>
      </c>
      <c r="AH87" s="84">
        <v>45758</v>
      </c>
      <c r="AI87" s="69" t="s">
        <v>3177</v>
      </c>
      <c r="AJ87" s="69" t="s">
        <v>73</v>
      </c>
      <c r="AK87" s="84">
        <v>45760</v>
      </c>
      <c r="AL87" s="82">
        <v>0.49743999999999999</v>
      </c>
      <c r="AM87" s="81">
        <v>25813.912588799998</v>
      </c>
      <c r="AN87" s="81">
        <v>2636.4319999999998</v>
      </c>
      <c r="AO87" s="81">
        <v>284.50344588799999</v>
      </c>
      <c r="AP87" s="81">
        <v>28734.848034687999</v>
      </c>
      <c r="AQ87" s="81">
        <v>1436.7424017344001</v>
      </c>
      <c r="AR87" s="81"/>
      <c r="AS87" s="81">
        <v>2837</v>
      </c>
      <c r="AT87" s="79" t="s">
        <v>2681</v>
      </c>
      <c r="AU87" s="81" t="s">
        <v>2723</v>
      </c>
      <c r="AV87" s="86">
        <v>45759</v>
      </c>
      <c r="AW87" s="85"/>
      <c r="AX87" s="81"/>
      <c r="AY87" s="30">
        <f>YEAR(Table6[[#This Row],[ETA]])</f>
        <v>2025</v>
      </c>
      <c r="AZ87" s="32" t="str">
        <f>TEXT(Table6[[#This Row],[ETA]],"MMMM")</f>
        <v>April</v>
      </c>
      <c r="BA87" s="12" t="s">
        <v>63</v>
      </c>
    </row>
    <row r="88" spans="1:53" hidden="1" x14ac:dyDescent="0.3">
      <c r="A88" s="13">
        <v>87</v>
      </c>
      <c r="B88" s="69" t="s">
        <v>766</v>
      </c>
      <c r="C88" s="79" t="s">
        <v>70</v>
      </c>
      <c r="D88" s="69" t="s">
        <v>300</v>
      </c>
      <c r="E88" s="69" t="s">
        <v>74</v>
      </c>
      <c r="F88" s="80" t="s">
        <v>767</v>
      </c>
      <c r="G88" s="79" t="s">
        <v>177</v>
      </c>
      <c r="H88" s="70" t="s">
        <v>302</v>
      </c>
      <c r="I88" s="69" t="s">
        <v>52</v>
      </c>
      <c r="J88" s="69" t="s">
        <v>545</v>
      </c>
      <c r="K88" s="69" t="s">
        <v>505</v>
      </c>
      <c r="L88" s="69" t="s">
        <v>305</v>
      </c>
      <c r="M88" s="69" t="s">
        <v>505</v>
      </c>
      <c r="N88" s="69" t="s">
        <v>49</v>
      </c>
      <c r="O88" s="84">
        <v>45760</v>
      </c>
      <c r="P88" s="69" t="s">
        <v>306</v>
      </c>
      <c r="Q88" s="69" t="s">
        <v>306</v>
      </c>
      <c r="R88" s="79">
        <v>15</v>
      </c>
      <c r="S88" s="81">
        <v>6834</v>
      </c>
      <c r="T88" s="69" t="s">
        <v>184</v>
      </c>
      <c r="U88" s="81">
        <v>2438</v>
      </c>
      <c r="V88" s="69" t="s">
        <v>768</v>
      </c>
      <c r="W88" s="79" t="s">
        <v>50</v>
      </c>
      <c r="X88" s="69" t="s">
        <v>769</v>
      </c>
      <c r="Y88" s="69">
        <v>4600001157</v>
      </c>
      <c r="Z88" s="69" t="s">
        <v>72</v>
      </c>
      <c r="AA88" s="69" t="s">
        <v>770</v>
      </c>
      <c r="AB88" s="79" t="s">
        <v>71</v>
      </c>
      <c r="AC88" s="81">
        <v>124375.14</v>
      </c>
      <c r="AD88" s="69" t="s">
        <v>51</v>
      </c>
      <c r="AE88" s="69" t="s">
        <v>244</v>
      </c>
      <c r="AF88" s="69" t="s">
        <v>245</v>
      </c>
      <c r="AG88" s="79">
        <v>-501</v>
      </c>
      <c r="AH88" s="84">
        <v>45760</v>
      </c>
      <c r="AI88" s="69" t="s">
        <v>3177</v>
      </c>
      <c r="AJ88" s="69" t="s">
        <v>72</v>
      </c>
      <c r="AK88" s="84">
        <v>45762</v>
      </c>
      <c r="AL88" s="82">
        <v>3.64</v>
      </c>
      <c r="AM88" s="81">
        <v>452725.50959999999</v>
      </c>
      <c r="AN88" s="81">
        <v>0</v>
      </c>
      <c r="AO88" s="81">
        <v>0</v>
      </c>
      <c r="AP88" s="81">
        <v>452725.50959999999</v>
      </c>
      <c r="AQ88" s="81">
        <v>22636.27548</v>
      </c>
      <c r="AR88" s="81"/>
      <c r="AS88" s="81">
        <v>28036</v>
      </c>
      <c r="AT88" s="79" t="s">
        <v>2658</v>
      </c>
      <c r="AU88" s="85" t="s">
        <v>2724</v>
      </c>
      <c r="AV88" s="22">
        <v>45761</v>
      </c>
      <c r="AW88" s="20"/>
      <c r="AX88" s="81"/>
      <c r="AY88" s="30">
        <f>YEAR(Table6[[#This Row],[ETA]])</f>
        <v>2025</v>
      </c>
      <c r="AZ88" s="32" t="str">
        <f>TEXT(Table6[[#This Row],[ETA]],"MMMM")</f>
        <v>April</v>
      </c>
      <c r="BA88" s="12" t="s">
        <v>63</v>
      </c>
    </row>
    <row r="89" spans="1:53" x14ac:dyDescent="0.3">
      <c r="A89" s="13">
        <v>88</v>
      </c>
      <c r="B89" s="69" t="s">
        <v>771</v>
      </c>
      <c r="C89" s="79" t="s">
        <v>70</v>
      </c>
      <c r="D89" s="69" t="s">
        <v>233</v>
      </c>
      <c r="E89" s="69" t="s">
        <v>74</v>
      </c>
      <c r="F89" s="80" t="s">
        <v>772</v>
      </c>
      <c r="G89" s="79" t="s">
        <v>177</v>
      </c>
      <c r="H89" s="70" t="s">
        <v>47</v>
      </c>
      <c r="I89" s="69" t="s">
        <v>235</v>
      </c>
      <c r="J89" s="69" t="s">
        <v>279</v>
      </c>
      <c r="K89" s="69" t="s">
        <v>773</v>
      </c>
      <c r="L89" s="69" t="s">
        <v>48</v>
      </c>
      <c r="M89" s="69" t="s">
        <v>774</v>
      </c>
      <c r="N89" s="69" t="s">
        <v>49</v>
      </c>
      <c r="O89" s="84">
        <v>45805</v>
      </c>
      <c r="P89" s="69" t="s">
        <v>775</v>
      </c>
      <c r="Q89" s="69" t="s">
        <v>776</v>
      </c>
      <c r="R89" s="79">
        <v>62</v>
      </c>
      <c r="S89" s="81">
        <v>51650</v>
      </c>
      <c r="T89" s="69" t="s">
        <v>184</v>
      </c>
      <c r="U89" s="81">
        <v>31.77</v>
      </c>
      <c r="V89" s="69" t="s">
        <v>777</v>
      </c>
      <c r="W89" s="79" t="s">
        <v>79</v>
      </c>
      <c r="X89" s="69" t="s">
        <v>296</v>
      </c>
      <c r="Y89" s="69" t="s">
        <v>242</v>
      </c>
      <c r="Z89" s="69" t="s">
        <v>73</v>
      </c>
      <c r="AA89" s="69" t="s">
        <v>778</v>
      </c>
      <c r="AB89" s="79" t="s">
        <v>71</v>
      </c>
      <c r="AC89" s="81">
        <v>411776.47</v>
      </c>
      <c r="AD89" s="69" t="s">
        <v>51</v>
      </c>
      <c r="AE89" s="69" t="s">
        <v>244</v>
      </c>
      <c r="AF89" s="69" t="s">
        <v>245</v>
      </c>
      <c r="AG89" s="79">
        <v>-456</v>
      </c>
      <c r="AH89" s="84">
        <v>45805</v>
      </c>
      <c r="AI89" s="69" t="s">
        <v>3177</v>
      </c>
      <c r="AJ89" s="69" t="s">
        <v>73</v>
      </c>
      <c r="AK89" s="84">
        <v>45810</v>
      </c>
      <c r="AL89" s="82">
        <v>3.64</v>
      </c>
      <c r="AM89" s="81">
        <v>1498866.3507999999</v>
      </c>
      <c r="AN89" s="81">
        <v>0</v>
      </c>
      <c r="AO89" s="81">
        <v>0</v>
      </c>
      <c r="AP89" s="81">
        <v>1498866.3507999999</v>
      </c>
      <c r="AQ89" s="81">
        <v>74943.317540000004</v>
      </c>
      <c r="AR89" s="81">
        <v>0</v>
      </c>
      <c r="AS89" s="81">
        <v>84436</v>
      </c>
      <c r="AT89" s="79" t="s">
        <v>2681</v>
      </c>
      <c r="AU89" s="81" t="s">
        <v>2725</v>
      </c>
      <c r="AV89" s="86">
        <v>45809</v>
      </c>
      <c r="AW89" s="85"/>
      <c r="AX89" s="81">
        <v>99</v>
      </c>
      <c r="AY89" s="30">
        <f>YEAR(Table6[[#This Row],[ETA]])</f>
        <v>2025</v>
      </c>
      <c r="AZ89" s="32" t="str">
        <f>TEXT(Table6[[#This Row],[ETA]],"MMMM")</f>
        <v>May</v>
      </c>
      <c r="BA89" s="12" t="s">
        <v>63</v>
      </c>
    </row>
    <row r="90" spans="1:53" hidden="1" x14ac:dyDescent="0.3">
      <c r="A90" s="13">
        <v>89</v>
      </c>
      <c r="B90" s="69" t="s">
        <v>779</v>
      </c>
      <c r="C90" s="79" t="s">
        <v>94</v>
      </c>
      <c r="D90" s="69" t="s">
        <v>300</v>
      </c>
      <c r="E90" s="69" t="s">
        <v>46</v>
      </c>
      <c r="F90" s="80" t="s">
        <v>780</v>
      </c>
      <c r="G90" s="79" t="s">
        <v>177</v>
      </c>
      <c r="H90" s="70" t="s">
        <v>302</v>
      </c>
      <c r="I90" s="69" t="s">
        <v>52</v>
      </c>
      <c r="J90" s="69" t="s">
        <v>545</v>
      </c>
      <c r="K90" s="69" t="s">
        <v>781</v>
      </c>
      <c r="L90" s="69" t="s">
        <v>305</v>
      </c>
      <c r="M90" s="69" t="s">
        <v>505</v>
      </c>
      <c r="N90" s="69" t="s">
        <v>49</v>
      </c>
      <c r="O90" s="84">
        <v>45710</v>
      </c>
      <c r="P90" s="69" t="s">
        <v>306</v>
      </c>
      <c r="Q90" s="69" t="s">
        <v>306</v>
      </c>
      <c r="R90" s="79">
        <v>200</v>
      </c>
      <c r="S90" s="81">
        <v>12990</v>
      </c>
      <c r="T90" s="69" t="s">
        <v>76</v>
      </c>
      <c r="U90" s="81">
        <v>12.1</v>
      </c>
      <c r="V90" s="69" t="s">
        <v>677</v>
      </c>
      <c r="W90" s="79" t="s">
        <v>50</v>
      </c>
      <c r="X90" s="69" t="s">
        <v>779</v>
      </c>
      <c r="Y90" s="69" t="s">
        <v>3181</v>
      </c>
      <c r="Z90" s="69" t="s">
        <v>188</v>
      </c>
      <c r="AA90" s="69" t="s">
        <v>782</v>
      </c>
      <c r="AB90" s="79" t="s">
        <v>53</v>
      </c>
      <c r="AC90" s="81">
        <v>417120</v>
      </c>
      <c r="AD90" s="69" t="s">
        <v>51</v>
      </c>
      <c r="AE90" s="69" t="s">
        <v>244</v>
      </c>
      <c r="AF90" s="69" t="s">
        <v>286</v>
      </c>
      <c r="AG90" s="79">
        <v>-551</v>
      </c>
      <c r="AH90" s="84">
        <v>45710</v>
      </c>
      <c r="AI90" s="69" t="s">
        <v>3177</v>
      </c>
      <c r="AJ90" s="69" t="s">
        <v>188</v>
      </c>
      <c r="AK90" s="84">
        <v>45770</v>
      </c>
      <c r="AL90" s="82">
        <v>0.49918000000000001</v>
      </c>
      <c r="AM90" s="81">
        <v>208217.96160000001</v>
      </c>
      <c r="AN90" s="81">
        <v>203949.97260000001</v>
      </c>
      <c r="AO90" s="81">
        <v>4121.6793420000004</v>
      </c>
      <c r="AP90" s="81">
        <v>416289.61354200001</v>
      </c>
      <c r="AQ90" s="81">
        <v>20814.4806771</v>
      </c>
      <c r="AR90" s="81"/>
      <c r="AS90" s="81">
        <v>23714</v>
      </c>
      <c r="AT90" s="79" t="s">
        <v>2658</v>
      </c>
      <c r="AU90" s="85" t="s">
        <v>2726</v>
      </c>
      <c r="AV90" s="22">
        <v>45769</v>
      </c>
      <c r="AW90" s="20"/>
      <c r="AX90" s="81"/>
      <c r="AY90" s="30">
        <f>YEAR(Table6[[#This Row],[ETA]])</f>
        <v>2025</v>
      </c>
      <c r="AZ90" s="32" t="str">
        <f>TEXT(Table6[[#This Row],[ETA]],"MMMM")</f>
        <v>February</v>
      </c>
      <c r="BA90" s="12" t="s">
        <v>63</v>
      </c>
    </row>
    <row r="91" spans="1:53" hidden="1" x14ac:dyDescent="0.3">
      <c r="A91" s="13">
        <v>90</v>
      </c>
      <c r="B91" s="69" t="s">
        <v>783</v>
      </c>
      <c r="C91" s="79" t="s">
        <v>94</v>
      </c>
      <c r="D91" s="69" t="s">
        <v>300</v>
      </c>
      <c r="E91" s="69" t="s">
        <v>46</v>
      </c>
      <c r="F91" s="80" t="s">
        <v>784</v>
      </c>
      <c r="G91" s="79" t="s">
        <v>177</v>
      </c>
      <c r="H91" s="70" t="s">
        <v>302</v>
      </c>
      <c r="I91" s="69" t="s">
        <v>52</v>
      </c>
      <c r="J91" s="69" t="s">
        <v>545</v>
      </c>
      <c r="K91" s="69" t="s">
        <v>781</v>
      </c>
      <c r="L91" s="69" t="s">
        <v>305</v>
      </c>
      <c r="M91" s="69" t="s">
        <v>781</v>
      </c>
      <c r="N91" s="69" t="s">
        <v>49</v>
      </c>
      <c r="O91" s="84">
        <v>45764</v>
      </c>
      <c r="P91" s="69" t="s">
        <v>306</v>
      </c>
      <c r="Q91" s="69" t="s">
        <v>306</v>
      </c>
      <c r="R91" s="79">
        <v>150</v>
      </c>
      <c r="S91" s="81">
        <v>850</v>
      </c>
      <c r="T91" s="69" t="s">
        <v>184</v>
      </c>
      <c r="U91" s="81">
        <v>2.66</v>
      </c>
      <c r="V91" s="69" t="s">
        <v>785</v>
      </c>
      <c r="W91" s="79" t="s">
        <v>79</v>
      </c>
      <c r="X91" s="69" t="s">
        <v>783</v>
      </c>
      <c r="Y91" s="69" t="s">
        <v>75</v>
      </c>
      <c r="Z91" s="69" t="s">
        <v>3766</v>
      </c>
      <c r="AA91" s="69" t="s">
        <v>562</v>
      </c>
      <c r="AB91" s="79" t="s">
        <v>53</v>
      </c>
      <c r="AC91" s="81">
        <v>30058</v>
      </c>
      <c r="AD91" s="69" t="s">
        <v>51</v>
      </c>
      <c r="AE91" s="69" t="s">
        <v>244</v>
      </c>
      <c r="AF91" s="69" t="s">
        <v>268</v>
      </c>
      <c r="AG91" s="79">
        <v>-497</v>
      </c>
      <c r="AH91" s="84">
        <v>45764</v>
      </c>
      <c r="AI91" s="69" t="s">
        <v>3177</v>
      </c>
      <c r="AJ91" s="69" t="s">
        <v>3766</v>
      </c>
      <c r="AK91" s="84">
        <v>45767</v>
      </c>
      <c r="AL91" s="82">
        <v>0.49869000000000002</v>
      </c>
      <c r="AM91" s="81">
        <v>14989.624020000001</v>
      </c>
      <c r="AN91" s="81">
        <v>13604.263200000001</v>
      </c>
      <c r="AO91" s="81">
        <v>285.93887220000005</v>
      </c>
      <c r="AP91" s="81">
        <v>28879.826092200004</v>
      </c>
      <c r="AQ91" s="81">
        <v>1443.9913046100003</v>
      </c>
      <c r="AR91" s="81"/>
      <c r="AS91" s="81">
        <v>2344</v>
      </c>
      <c r="AT91" s="79" t="s">
        <v>2681</v>
      </c>
      <c r="AU91" s="81" t="s">
        <v>2727</v>
      </c>
      <c r="AV91" s="86">
        <v>45766</v>
      </c>
      <c r="AW91" s="85"/>
      <c r="AX91" s="81">
        <v>-500</v>
      </c>
      <c r="AY91" s="30">
        <f>YEAR(Table6[[#This Row],[ETA]])</f>
        <v>2025</v>
      </c>
      <c r="AZ91" s="32" t="str">
        <f>TEXT(Table6[[#This Row],[ETA]],"MMMM")</f>
        <v>April</v>
      </c>
      <c r="BA91" s="12" t="s">
        <v>63</v>
      </c>
    </row>
    <row r="92" spans="1:53" hidden="1" x14ac:dyDescent="0.3">
      <c r="A92" s="13">
        <v>91</v>
      </c>
      <c r="B92" s="69" t="s">
        <v>786</v>
      </c>
      <c r="C92" s="79" t="s">
        <v>90</v>
      </c>
      <c r="D92" s="69" t="s">
        <v>92</v>
      </c>
      <c r="E92" s="69" t="s">
        <v>46</v>
      </c>
      <c r="F92" s="80" t="s">
        <v>787</v>
      </c>
      <c r="G92" s="79" t="s">
        <v>177</v>
      </c>
      <c r="H92" s="70" t="s">
        <v>47</v>
      </c>
      <c r="I92" s="69" t="s">
        <v>52</v>
      </c>
      <c r="J92" s="69" t="s">
        <v>629</v>
      </c>
      <c r="K92" s="69" t="s">
        <v>710</v>
      </c>
      <c r="L92" s="69" t="s">
        <v>48</v>
      </c>
      <c r="M92" s="69" t="s">
        <v>711</v>
      </c>
      <c r="N92" s="69" t="s">
        <v>49</v>
      </c>
      <c r="O92" s="84">
        <v>45815</v>
      </c>
      <c r="P92" s="69" t="s">
        <v>344</v>
      </c>
      <c r="Q92" s="69" t="s">
        <v>788</v>
      </c>
      <c r="R92" s="79">
        <v>770</v>
      </c>
      <c r="S92" s="81">
        <v>4150</v>
      </c>
      <c r="T92" s="69" t="s">
        <v>184</v>
      </c>
      <c r="U92" s="81">
        <v>7.9859999999999998</v>
      </c>
      <c r="V92" s="69" t="s">
        <v>785</v>
      </c>
      <c r="W92" s="79" t="s">
        <v>50</v>
      </c>
      <c r="X92" s="69" t="s">
        <v>786</v>
      </c>
      <c r="Y92" s="69" t="s">
        <v>75</v>
      </c>
      <c r="Z92" s="69" t="s">
        <v>3766</v>
      </c>
      <c r="AA92" s="69" t="s">
        <v>789</v>
      </c>
      <c r="AB92" s="79" t="s">
        <v>53</v>
      </c>
      <c r="AC92" s="81">
        <v>121136</v>
      </c>
      <c r="AD92" s="69" t="s">
        <v>51</v>
      </c>
      <c r="AE92" s="69" t="s">
        <v>244</v>
      </c>
      <c r="AF92" s="69" t="s">
        <v>268</v>
      </c>
      <c r="AG92" s="79">
        <v>-446</v>
      </c>
      <c r="AH92" s="84">
        <v>45815</v>
      </c>
      <c r="AI92" s="69" t="s">
        <v>3177</v>
      </c>
      <c r="AJ92" s="69" t="s">
        <v>3766</v>
      </c>
      <c r="AK92" s="84">
        <v>45817</v>
      </c>
      <c r="AL92" s="82">
        <v>0.50607999999999997</v>
      </c>
      <c r="AM92" s="81">
        <v>61304.506879999994</v>
      </c>
      <c r="AN92" s="81">
        <v>9615.5199999999986</v>
      </c>
      <c r="AO92" s="81">
        <v>709.20026879999989</v>
      </c>
      <c r="AP92" s="81">
        <v>71629.227148799997</v>
      </c>
      <c r="AQ92" s="81">
        <v>3581.46135744</v>
      </c>
      <c r="AR92" s="81"/>
      <c r="AS92" s="81">
        <v>4981</v>
      </c>
      <c r="AT92" s="79" t="s">
        <v>2681</v>
      </c>
      <c r="AU92" s="81" t="s">
        <v>2728</v>
      </c>
      <c r="AV92" s="86">
        <v>45815</v>
      </c>
      <c r="AW92" s="85"/>
      <c r="AX92" s="81"/>
      <c r="AY92" s="30">
        <f>YEAR(Table6[[#This Row],[ETA]])</f>
        <v>2025</v>
      </c>
      <c r="AZ92" s="32" t="str">
        <f>TEXT(Table6[[#This Row],[ETA]],"MMMM")</f>
        <v>June</v>
      </c>
      <c r="BA92" s="12" t="s">
        <v>63</v>
      </c>
    </row>
    <row r="93" spans="1:53" hidden="1" x14ac:dyDescent="0.3">
      <c r="A93" s="13">
        <v>92</v>
      </c>
      <c r="B93" s="69" t="s">
        <v>790</v>
      </c>
      <c r="C93" s="79" t="s">
        <v>90</v>
      </c>
      <c r="D93" s="69" t="s">
        <v>92</v>
      </c>
      <c r="E93" s="69" t="s">
        <v>46</v>
      </c>
      <c r="F93" s="80" t="s">
        <v>791</v>
      </c>
      <c r="G93" s="79" t="s">
        <v>177</v>
      </c>
      <c r="H93" s="70" t="s">
        <v>47</v>
      </c>
      <c r="I93" s="69" t="s">
        <v>52</v>
      </c>
      <c r="J93" s="69" t="s">
        <v>629</v>
      </c>
      <c r="K93" s="69" t="s">
        <v>710</v>
      </c>
      <c r="L93" s="69" t="s">
        <v>48</v>
      </c>
      <c r="M93" s="69" t="s">
        <v>711</v>
      </c>
      <c r="N93" s="69" t="s">
        <v>49</v>
      </c>
      <c r="O93" s="84">
        <v>45815</v>
      </c>
      <c r="P93" s="69" t="s">
        <v>229</v>
      </c>
      <c r="Q93" s="69" t="s">
        <v>792</v>
      </c>
      <c r="R93" s="79">
        <v>2</v>
      </c>
      <c r="S93" s="81">
        <v>9420</v>
      </c>
      <c r="T93" s="69" t="s">
        <v>76</v>
      </c>
      <c r="U93" s="81">
        <v>1.2</v>
      </c>
      <c r="V93" s="69" t="s">
        <v>266</v>
      </c>
      <c r="W93" s="79" t="s">
        <v>50</v>
      </c>
      <c r="X93" s="69" t="s">
        <v>790</v>
      </c>
      <c r="Y93" s="69" t="s">
        <v>75</v>
      </c>
      <c r="Z93" s="69" t="s">
        <v>73</v>
      </c>
      <c r="AA93" s="69" t="s">
        <v>254</v>
      </c>
      <c r="AB93" s="79" t="s">
        <v>53</v>
      </c>
      <c r="AC93" s="81">
        <v>61230</v>
      </c>
      <c r="AD93" s="69" t="s">
        <v>51</v>
      </c>
      <c r="AE93" s="69" t="s">
        <v>244</v>
      </c>
      <c r="AF93" s="69" t="s">
        <v>286</v>
      </c>
      <c r="AG93" s="79">
        <v>-446</v>
      </c>
      <c r="AH93" s="84">
        <v>45815</v>
      </c>
      <c r="AI93" s="69" t="s">
        <v>3177</v>
      </c>
      <c r="AJ93" s="69" t="s">
        <v>73</v>
      </c>
      <c r="AK93" s="84">
        <v>45818</v>
      </c>
      <c r="AL93" s="82">
        <v>0.50607999999999997</v>
      </c>
      <c r="AM93" s="81">
        <v>30987.278399999999</v>
      </c>
      <c r="AN93" s="81">
        <v>16700.64</v>
      </c>
      <c r="AO93" s="81">
        <v>476.87918399999995</v>
      </c>
      <c r="AP93" s="81">
        <v>48164.797583999993</v>
      </c>
      <c r="AQ93" s="81">
        <v>2408.2398791999999</v>
      </c>
      <c r="AR93" s="81"/>
      <c r="AS93" s="81">
        <v>3808</v>
      </c>
      <c r="AT93" s="79" t="s">
        <v>2681</v>
      </c>
      <c r="AU93" s="81" t="s">
        <v>2729</v>
      </c>
      <c r="AV93" s="86">
        <v>45815</v>
      </c>
      <c r="AW93" s="85"/>
      <c r="AX93" s="81"/>
      <c r="AY93" s="30">
        <f>YEAR(Table6[[#This Row],[ETA]])</f>
        <v>2025</v>
      </c>
      <c r="AZ93" s="32" t="str">
        <f>TEXT(Table6[[#This Row],[ETA]],"MMMM")</f>
        <v>June</v>
      </c>
      <c r="BA93" s="12" t="s">
        <v>63</v>
      </c>
    </row>
    <row r="94" spans="1:53" hidden="1" x14ac:dyDescent="0.3">
      <c r="A94" s="13">
        <v>93</v>
      </c>
      <c r="B94" s="69" t="s">
        <v>793</v>
      </c>
      <c r="C94" s="79" t="s">
        <v>70</v>
      </c>
      <c r="D94" s="69" t="s">
        <v>410</v>
      </c>
      <c r="E94" s="69" t="s">
        <v>46</v>
      </c>
      <c r="F94" s="80" t="s">
        <v>75</v>
      </c>
      <c r="G94" s="79" t="s">
        <v>177</v>
      </c>
      <c r="H94" s="70" t="s">
        <v>302</v>
      </c>
      <c r="I94" s="69" t="s">
        <v>295</v>
      </c>
      <c r="J94" s="69" t="s">
        <v>75</v>
      </c>
      <c r="K94" s="69" t="s">
        <v>75</v>
      </c>
      <c r="L94" s="69" t="s">
        <v>305</v>
      </c>
      <c r="M94" s="69" t="s">
        <v>75</v>
      </c>
      <c r="N94" s="69" t="s">
        <v>49</v>
      </c>
      <c r="O94" s="84">
        <v>45700</v>
      </c>
      <c r="P94" s="69" t="s">
        <v>75</v>
      </c>
      <c r="Q94" s="69" t="s">
        <v>75</v>
      </c>
      <c r="R94" s="79">
        <v>2</v>
      </c>
      <c r="S94" s="81">
        <v>1384.7</v>
      </c>
      <c r="T94" s="69" t="s">
        <v>76</v>
      </c>
      <c r="U94" s="81">
        <v>1.1200000000000001</v>
      </c>
      <c r="V94" s="69" t="s">
        <v>295</v>
      </c>
      <c r="W94" s="79" t="s">
        <v>50</v>
      </c>
      <c r="X94" s="69" t="s">
        <v>794</v>
      </c>
      <c r="Y94" s="69" t="s">
        <v>567</v>
      </c>
      <c r="Z94" s="69" t="s">
        <v>73</v>
      </c>
      <c r="AA94" s="69" t="s">
        <v>254</v>
      </c>
      <c r="AB94" s="79" t="s">
        <v>402</v>
      </c>
      <c r="AC94" s="81">
        <v>0</v>
      </c>
      <c r="AD94" s="69" t="s">
        <v>51</v>
      </c>
      <c r="AE94" s="69" t="s">
        <v>244</v>
      </c>
      <c r="AF94" s="69"/>
      <c r="AG94" s="79">
        <v>-561</v>
      </c>
      <c r="AH94" s="84">
        <v>45700</v>
      </c>
      <c r="AI94" s="69" t="s">
        <v>3178</v>
      </c>
      <c r="AJ94" s="69" t="s">
        <v>75</v>
      </c>
      <c r="AK94" s="84">
        <v>45789</v>
      </c>
      <c r="AL94" s="82">
        <v>0</v>
      </c>
      <c r="AM94" s="81">
        <v>0</v>
      </c>
      <c r="AN94" s="81">
        <v>0</v>
      </c>
      <c r="AO94" s="81">
        <v>0</v>
      </c>
      <c r="AP94" s="81">
        <v>0</v>
      </c>
      <c r="AQ94" s="81">
        <v>0</v>
      </c>
      <c r="AR94" s="81"/>
      <c r="AS94" s="81">
        <v>0</v>
      </c>
      <c r="AT94" s="79" t="s">
        <v>75</v>
      </c>
      <c r="AU94" s="85" t="s">
        <v>75</v>
      </c>
      <c r="AV94" s="22">
        <v>45700</v>
      </c>
      <c r="AW94" s="20"/>
      <c r="AX94" s="81"/>
      <c r="AY94" s="30">
        <f>YEAR(Table6[[#This Row],[ETA]])</f>
        <v>2025</v>
      </c>
      <c r="AZ94" s="32" t="str">
        <f>TEXT(Table6[[#This Row],[ETA]],"MMMM")</f>
        <v>February</v>
      </c>
      <c r="BA94" s="12" t="s">
        <v>392</v>
      </c>
    </row>
    <row r="95" spans="1:53" hidden="1" x14ac:dyDescent="0.3">
      <c r="A95" s="13">
        <v>94</v>
      </c>
      <c r="B95" s="69" t="s">
        <v>795</v>
      </c>
      <c r="C95" s="79" t="s">
        <v>70</v>
      </c>
      <c r="D95" s="69" t="s">
        <v>410</v>
      </c>
      <c r="E95" s="69" t="s">
        <v>46</v>
      </c>
      <c r="F95" s="80" t="s">
        <v>75</v>
      </c>
      <c r="G95" s="79" t="s">
        <v>177</v>
      </c>
      <c r="H95" s="70" t="s">
        <v>47</v>
      </c>
      <c r="I95" s="69" t="s">
        <v>295</v>
      </c>
      <c r="J95" s="69" t="s">
        <v>75</v>
      </c>
      <c r="K95" s="69" t="s">
        <v>75</v>
      </c>
      <c r="L95" s="69" t="s">
        <v>75</v>
      </c>
      <c r="M95" s="69" t="s">
        <v>75</v>
      </c>
      <c r="N95" s="69" t="s">
        <v>49</v>
      </c>
      <c r="O95" s="84">
        <v>45770</v>
      </c>
      <c r="P95" s="69" t="s">
        <v>75</v>
      </c>
      <c r="Q95" s="69" t="s">
        <v>75</v>
      </c>
      <c r="R95" s="79">
        <v>40</v>
      </c>
      <c r="S95" s="81">
        <v>36494.6</v>
      </c>
      <c r="T95" s="69" t="s">
        <v>397</v>
      </c>
      <c r="U95" s="81">
        <v>19.649999999999999</v>
      </c>
      <c r="V95" s="69" t="s">
        <v>295</v>
      </c>
      <c r="W95" s="79" t="s">
        <v>50</v>
      </c>
      <c r="X95" s="69" t="s">
        <v>796</v>
      </c>
      <c r="Y95" s="69" t="s">
        <v>567</v>
      </c>
      <c r="Z95" s="69" t="s">
        <v>73</v>
      </c>
      <c r="AA95" s="69" t="s">
        <v>254</v>
      </c>
      <c r="AB95" s="79" t="s">
        <v>402</v>
      </c>
      <c r="AC95" s="81">
        <v>0</v>
      </c>
      <c r="AD95" s="69" t="s">
        <v>51</v>
      </c>
      <c r="AE95" s="69" t="s">
        <v>244</v>
      </c>
      <c r="AF95" s="69"/>
      <c r="AG95" s="79">
        <v>-491</v>
      </c>
      <c r="AH95" s="84">
        <v>45770</v>
      </c>
      <c r="AI95" s="69" t="s">
        <v>3178</v>
      </c>
      <c r="AJ95" s="69" t="s">
        <v>75</v>
      </c>
      <c r="AK95" s="84">
        <v>45770</v>
      </c>
      <c r="AL95" s="82">
        <v>0</v>
      </c>
      <c r="AM95" s="81">
        <v>0</v>
      </c>
      <c r="AN95" s="81">
        <v>0</v>
      </c>
      <c r="AO95" s="81">
        <v>0</v>
      </c>
      <c r="AP95" s="81">
        <v>0</v>
      </c>
      <c r="AQ95" s="81">
        <v>0</v>
      </c>
      <c r="AR95" s="81"/>
      <c r="AS95" s="81">
        <v>0</v>
      </c>
      <c r="AT95" s="79" t="s">
        <v>75</v>
      </c>
      <c r="AU95" s="85" t="s">
        <v>75</v>
      </c>
      <c r="AV95" s="22">
        <v>45770</v>
      </c>
      <c r="AW95" s="20"/>
      <c r="AX95" s="81"/>
      <c r="AY95" s="30">
        <f>YEAR(Table6[[#This Row],[ETA]])</f>
        <v>2025</v>
      </c>
      <c r="AZ95" s="32" t="str">
        <f>TEXT(Table6[[#This Row],[ETA]],"MMMM")</f>
        <v>April</v>
      </c>
      <c r="BA95" s="12" t="s">
        <v>392</v>
      </c>
    </row>
    <row r="96" spans="1:53" hidden="1" x14ac:dyDescent="0.3">
      <c r="A96" s="13">
        <v>95</v>
      </c>
      <c r="B96" s="69" t="s">
        <v>795</v>
      </c>
      <c r="C96" s="79" t="s">
        <v>70</v>
      </c>
      <c r="D96" s="69" t="s">
        <v>410</v>
      </c>
      <c r="E96" s="69" t="s">
        <v>46</v>
      </c>
      <c r="F96" s="80" t="s">
        <v>75</v>
      </c>
      <c r="G96" s="79" t="s">
        <v>177</v>
      </c>
      <c r="H96" s="70" t="s">
        <v>47</v>
      </c>
      <c r="I96" s="69" t="s">
        <v>295</v>
      </c>
      <c r="J96" s="69" t="s">
        <v>75</v>
      </c>
      <c r="K96" s="69" t="s">
        <v>75</v>
      </c>
      <c r="L96" s="69" t="s">
        <v>75</v>
      </c>
      <c r="M96" s="69" t="s">
        <v>75</v>
      </c>
      <c r="N96" s="69" t="s">
        <v>49</v>
      </c>
      <c r="O96" s="84">
        <v>45770</v>
      </c>
      <c r="P96" s="69" t="s">
        <v>75</v>
      </c>
      <c r="Q96" s="69" t="s">
        <v>75</v>
      </c>
      <c r="R96" s="79">
        <v>1</v>
      </c>
      <c r="S96" s="81">
        <v>100.5</v>
      </c>
      <c r="T96" s="69" t="s">
        <v>397</v>
      </c>
      <c r="U96" s="81">
        <v>1</v>
      </c>
      <c r="V96" s="69" t="s">
        <v>295</v>
      </c>
      <c r="W96" s="79" t="s">
        <v>50</v>
      </c>
      <c r="X96" s="69" t="s">
        <v>797</v>
      </c>
      <c r="Y96" s="69" t="s">
        <v>567</v>
      </c>
      <c r="Z96" s="69" t="s">
        <v>73</v>
      </c>
      <c r="AA96" s="69" t="s">
        <v>254</v>
      </c>
      <c r="AB96" s="79" t="s">
        <v>402</v>
      </c>
      <c r="AC96" s="81">
        <v>0</v>
      </c>
      <c r="AD96" s="69" t="s">
        <v>51</v>
      </c>
      <c r="AE96" s="69" t="s">
        <v>244</v>
      </c>
      <c r="AF96" s="69"/>
      <c r="AG96" s="79">
        <v>-491</v>
      </c>
      <c r="AH96" s="84">
        <v>45770</v>
      </c>
      <c r="AI96" s="69" t="s">
        <v>3178</v>
      </c>
      <c r="AJ96" s="69" t="s">
        <v>75</v>
      </c>
      <c r="AK96" s="84">
        <v>45770</v>
      </c>
      <c r="AL96" s="82">
        <v>0</v>
      </c>
      <c r="AM96" s="81">
        <v>0</v>
      </c>
      <c r="AN96" s="81">
        <v>0</v>
      </c>
      <c r="AO96" s="81">
        <v>0</v>
      </c>
      <c r="AP96" s="81">
        <v>0</v>
      </c>
      <c r="AQ96" s="81">
        <v>0</v>
      </c>
      <c r="AR96" s="81"/>
      <c r="AS96" s="81">
        <v>0</v>
      </c>
      <c r="AT96" s="79" t="s">
        <v>75</v>
      </c>
      <c r="AU96" s="85" t="s">
        <v>75</v>
      </c>
      <c r="AV96" s="22">
        <v>45770</v>
      </c>
      <c r="AW96" s="20"/>
      <c r="AX96" s="81"/>
      <c r="AY96" s="30">
        <f>YEAR(Table6[[#This Row],[ETA]])</f>
        <v>2025</v>
      </c>
      <c r="AZ96" s="32" t="str">
        <f>TEXT(Table6[[#This Row],[ETA]],"MMMM")</f>
        <v>April</v>
      </c>
      <c r="BA96" s="12" t="s">
        <v>392</v>
      </c>
    </row>
    <row r="97" spans="1:53" hidden="1" x14ac:dyDescent="0.3">
      <c r="A97" s="13">
        <v>96</v>
      </c>
      <c r="B97" s="69" t="s">
        <v>798</v>
      </c>
      <c r="C97" s="79" t="s">
        <v>70</v>
      </c>
      <c r="D97" s="69" t="s">
        <v>739</v>
      </c>
      <c r="E97" s="69" t="s">
        <v>74</v>
      </c>
      <c r="F97" s="80" t="s">
        <v>799</v>
      </c>
      <c r="G97" s="79" t="s">
        <v>177</v>
      </c>
      <c r="H97" s="70" t="s">
        <v>47</v>
      </c>
      <c r="I97" s="69" t="s">
        <v>52</v>
      </c>
      <c r="J97" s="69" t="s">
        <v>80</v>
      </c>
      <c r="K97" s="69" t="s">
        <v>55</v>
      </c>
      <c r="L97" s="69" t="s">
        <v>48</v>
      </c>
      <c r="M97" s="69">
        <v>202501</v>
      </c>
      <c r="N97" s="69" t="s">
        <v>49</v>
      </c>
      <c r="O97" s="84">
        <v>45792</v>
      </c>
      <c r="P97" s="69" t="s">
        <v>81</v>
      </c>
      <c r="Q97" s="69" t="s">
        <v>75</v>
      </c>
      <c r="R97" s="79">
        <v>928</v>
      </c>
      <c r="S97" s="81">
        <v>88830</v>
      </c>
      <c r="T97" s="69" t="s">
        <v>800</v>
      </c>
      <c r="U97" s="81">
        <v>37</v>
      </c>
      <c r="V97" s="69" t="s">
        <v>801</v>
      </c>
      <c r="W97" s="79" t="s">
        <v>50</v>
      </c>
      <c r="X97" s="69" t="s">
        <v>802</v>
      </c>
      <c r="Y97" s="69" t="s">
        <v>78</v>
      </c>
      <c r="Z97" s="69" t="s">
        <v>292</v>
      </c>
      <c r="AA97" s="69" t="s">
        <v>803</v>
      </c>
      <c r="AB97" s="79" t="s">
        <v>53</v>
      </c>
      <c r="AC97" s="81">
        <v>2241334.4900000002</v>
      </c>
      <c r="AD97" s="69" t="s">
        <v>51</v>
      </c>
      <c r="AE97" s="69" t="s">
        <v>244</v>
      </c>
      <c r="AF97" s="69"/>
      <c r="AG97" s="79">
        <v>-469</v>
      </c>
      <c r="AH97" s="84">
        <v>45792</v>
      </c>
      <c r="AI97" s="69" t="s">
        <v>3177</v>
      </c>
      <c r="AJ97" s="69" t="s">
        <v>73</v>
      </c>
      <c r="AK97" s="84">
        <v>45792</v>
      </c>
      <c r="AL97" s="82">
        <v>0.50517999999999996</v>
      </c>
      <c r="AM97" s="81">
        <v>1132277.3576582</v>
      </c>
      <c r="AN97" s="81">
        <v>0</v>
      </c>
      <c r="AO97" s="81">
        <v>0</v>
      </c>
      <c r="AP97" s="81">
        <v>1132277.3576582</v>
      </c>
      <c r="AQ97" s="81">
        <v>56613.867882910003</v>
      </c>
      <c r="AR97" s="81"/>
      <c r="AS97" s="81">
        <v>63842</v>
      </c>
      <c r="AT97" s="79" t="s">
        <v>2658</v>
      </c>
      <c r="AU97" s="85" t="s">
        <v>2730</v>
      </c>
      <c r="AV97" s="22">
        <v>45790</v>
      </c>
      <c r="AW97" s="20"/>
      <c r="AX97" s="81"/>
      <c r="AY97" s="30">
        <f>YEAR(Table6[[#This Row],[ETA]])</f>
        <v>2025</v>
      </c>
      <c r="AZ97" s="32" t="str">
        <f>TEXT(Table6[[#This Row],[ETA]],"MMMM")</f>
        <v>May</v>
      </c>
      <c r="BA97" s="12" t="s">
        <v>63</v>
      </c>
    </row>
    <row r="98" spans="1:53" hidden="1" x14ac:dyDescent="0.3">
      <c r="A98" s="13">
        <v>97</v>
      </c>
      <c r="B98" s="69" t="s">
        <v>804</v>
      </c>
      <c r="C98" s="79" t="s">
        <v>70</v>
      </c>
      <c r="D98" s="69" t="s">
        <v>739</v>
      </c>
      <c r="E98" s="69" t="s">
        <v>74</v>
      </c>
      <c r="F98" s="80" t="s">
        <v>805</v>
      </c>
      <c r="G98" s="79" t="s">
        <v>289</v>
      </c>
      <c r="H98" s="70" t="s">
        <v>47</v>
      </c>
      <c r="I98" s="69" t="s">
        <v>52</v>
      </c>
      <c r="J98" s="69" t="s">
        <v>80</v>
      </c>
      <c r="K98" s="69" t="s">
        <v>55</v>
      </c>
      <c r="L98" s="69" t="s">
        <v>48</v>
      </c>
      <c r="M98" s="69">
        <v>202501</v>
      </c>
      <c r="N98" s="69" t="s">
        <v>49</v>
      </c>
      <c r="O98" s="84">
        <v>45792</v>
      </c>
      <c r="P98" s="69" t="s">
        <v>81</v>
      </c>
      <c r="Q98" s="69" t="s">
        <v>806</v>
      </c>
      <c r="R98" s="79">
        <v>169</v>
      </c>
      <c r="S98" s="81">
        <v>49684.5</v>
      </c>
      <c r="T98" s="69" t="s">
        <v>800</v>
      </c>
      <c r="U98" s="81">
        <v>264.58</v>
      </c>
      <c r="V98" s="69" t="s">
        <v>801</v>
      </c>
      <c r="W98" s="79" t="s">
        <v>50</v>
      </c>
      <c r="X98" s="69" t="s">
        <v>807</v>
      </c>
      <c r="Y98" s="69" t="s">
        <v>78</v>
      </c>
      <c r="Z98" s="69" t="s">
        <v>808</v>
      </c>
      <c r="AA98" s="69" t="s">
        <v>809</v>
      </c>
      <c r="AB98" s="79" t="s">
        <v>53</v>
      </c>
      <c r="AC98" s="81">
        <v>4775336.426</v>
      </c>
      <c r="AD98" s="69" t="s">
        <v>51</v>
      </c>
      <c r="AE98" s="69" t="s">
        <v>244</v>
      </c>
      <c r="AF98" s="69"/>
      <c r="AG98" s="79">
        <v>-469</v>
      </c>
      <c r="AH98" s="84">
        <v>45792</v>
      </c>
      <c r="AI98" s="69" t="s">
        <v>3177</v>
      </c>
      <c r="AJ98" s="69" t="s">
        <v>1637</v>
      </c>
      <c r="AK98" s="84">
        <v>45798</v>
      </c>
      <c r="AL98" s="82">
        <v>0.50060000000000004</v>
      </c>
      <c r="AM98" s="81">
        <v>2390533.4148556003</v>
      </c>
      <c r="AN98" s="81">
        <v>0</v>
      </c>
      <c r="AO98" s="81">
        <v>0</v>
      </c>
      <c r="AP98" s="81">
        <v>2390533.4148556003</v>
      </c>
      <c r="AQ98" s="81">
        <v>119526.67074278003</v>
      </c>
      <c r="AR98" s="81"/>
      <c r="AS98" s="81">
        <v>119527</v>
      </c>
      <c r="AT98" s="79" t="s">
        <v>2658</v>
      </c>
      <c r="AU98" s="81" t="s">
        <v>2731</v>
      </c>
      <c r="AV98" s="86">
        <v>45782</v>
      </c>
      <c r="AW98" s="85"/>
      <c r="AX98" s="81">
        <v>-14946.916341066759</v>
      </c>
      <c r="AY98" s="30">
        <f>YEAR(Table6[[#This Row],[ETA]])</f>
        <v>2025</v>
      </c>
      <c r="AZ98" s="32" t="str">
        <f>TEXT(Table6[[#This Row],[ETA]],"MMMM")</f>
        <v>May</v>
      </c>
      <c r="BA98" s="12" t="s">
        <v>63</v>
      </c>
    </row>
    <row r="99" spans="1:53" hidden="1" x14ac:dyDescent="0.3">
      <c r="A99" s="13">
        <v>98</v>
      </c>
      <c r="B99" s="69" t="s">
        <v>810</v>
      </c>
      <c r="C99" s="79" t="s">
        <v>70</v>
      </c>
      <c r="D99" s="69" t="s">
        <v>92</v>
      </c>
      <c r="E99" s="69" t="s">
        <v>46</v>
      </c>
      <c r="F99" s="80" t="s">
        <v>811</v>
      </c>
      <c r="G99" s="79" t="s">
        <v>177</v>
      </c>
      <c r="H99" s="70" t="s">
        <v>47</v>
      </c>
      <c r="I99" s="69" t="s">
        <v>52</v>
      </c>
      <c r="J99" s="69" t="s">
        <v>80</v>
      </c>
      <c r="K99" s="69" t="s">
        <v>812</v>
      </c>
      <c r="L99" s="69" t="s">
        <v>733</v>
      </c>
      <c r="M99" s="69" t="s">
        <v>813</v>
      </c>
      <c r="N99" s="69" t="s">
        <v>49</v>
      </c>
      <c r="O99" s="84">
        <v>45814</v>
      </c>
      <c r="P99" s="69" t="s">
        <v>81</v>
      </c>
      <c r="Q99" s="69" t="s">
        <v>75</v>
      </c>
      <c r="R99" s="79">
        <v>39</v>
      </c>
      <c r="S99" s="81">
        <v>822923.07399999956</v>
      </c>
      <c r="T99" s="69" t="s">
        <v>800</v>
      </c>
      <c r="U99" s="81">
        <v>5218.75</v>
      </c>
      <c r="V99" s="69" t="s">
        <v>814</v>
      </c>
      <c r="W99" s="79" t="s">
        <v>50</v>
      </c>
      <c r="X99" s="69" t="s">
        <v>810</v>
      </c>
      <c r="Y99" s="69" t="s">
        <v>78</v>
      </c>
      <c r="Z99" s="69" t="s">
        <v>73</v>
      </c>
      <c r="AA99" s="69" t="s">
        <v>815</v>
      </c>
      <c r="AB99" s="79" t="s">
        <v>53</v>
      </c>
      <c r="AC99" s="81">
        <v>8704307.7200000007</v>
      </c>
      <c r="AD99" s="69" t="s">
        <v>51</v>
      </c>
      <c r="AE99" s="69" t="s">
        <v>244</v>
      </c>
      <c r="AF99" s="69"/>
      <c r="AG99" s="79">
        <v>-447</v>
      </c>
      <c r="AH99" s="84">
        <v>45814</v>
      </c>
      <c r="AI99" s="69" t="s">
        <v>3177</v>
      </c>
      <c r="AJ99" s="69" t="s">
        <v>73</v>
      </c>
      <c r="AK99" s="84">
        <v>45815</v>
      </c>
      <c r="AL99" s="82">
        <v>0.50585000000000002</v>
      </c>
      <c r="AM99" s="81">
        <v>4403074.0601620004</v>
      </c>
      <c r="AN99" s="81">
        <v>0</v>
      </c>
      <c r="AO99" s="81">
        <v>0</v>
      </c>
      <c r="AP99" s="81">
        <v>4403074.0601620004</v>
      </c>
      <c r="AQ99" s="81">
        <v>220153.70300810004</v>
      </c>
      <c r="AR99" s="81"/>
      <c r="AS99" s="81">
        <v>246972</v>
      </c>
      <c r="AT99" s="79" t="s">
        <v>2681</v>
      </c>
      <c r="AU99" s="85" t="s">
        <v>2732</v>
      </c>
      <c r="AV99" s="86">
        <v>45809</v>
      </c>
      <c r="AW99" s="85"/>
      <c r="AX99" s="81">
        <v>-97</v>
      </c>
      <c r="AY99" s="30">
        <f>YEAR(Table6[[#This Row],[ETA]])</f>
        <v>2025</v>
      </c>
      <c r="AZ99" s="32" t="str">
        <f>TEXT(Table6[[#This Row],[ETA]],"MMMM")</f>
        <v>June</v>
      </c>
      <c r="BA99" s="12" t="s">
        <v>63</v>
      </c>
    </row>
    <row r="100" spans="1:53" hidden="1" x14ac:dyDescent="0.3">
      <c r="A100" s="13">
        <v>99</v>
      </c>
      <c r="B100" s="69" t="s">
        <v>816</v>
      </c>
      <c r="C100" s="79" t="s">
        <v>70</v>
      </c>
      <c r="D100" s="69" t="s">
        <v>92</v>
      </c>
      <c r="E100" s="69" t="s">
        <v>46</v>
      </c>
      <c r="F100" s="80" t="s">
        <v>817</v>
      </c>
      <c r="G100" s="79" t="s">
        <v>177</v>
      </c>
      <c r="H100" s="70" t="s">
        <v>47</v>
      </c>
      <c r="I100" s="69" t="s">
        <v>52</v>
      </c>
      <c r="J100" s="69" t="s">
        <v>80</v>
      </c>
      <c r="K100" s="69" t="s">
        <v>812</v>
      </c>
      <c r="L100" s="69" t="s">
        <v>733</v>
      </c>
      <c r="M100" s="69" t="s">
        <v>813</v>
      </c>
      <c r="N100" s="69" t="s">
        <v>49</v>
      </c>
      <c r="O100" s="84">
        <v>45814</v>
      </c>
      <c r="P100" s="69" t="s">
        <v>81</v>
      </c>
      <c r="Q100" s="69" t="s">
        <v>75</v>
      </c>
      <c r="R100" s="79">
        <v>225</v>
      </c>
      <c r="S100" s="81">
        <v>19415.7</v>
      </c>
      <c r="T100" s="69" t="s">
        <v>184</v>
      </c>
      <c r="U100" s="81">
        <v>29.71</v>
      </c>
      <c r="V100" s="69" t="s">
        <v>818</v>
      </c>
      <c r="W100" s="79" t="s">
        <v>50</v>
      </c>
      <c r="X100" s="69" t="s">
        <v>816</v>
      </c>
      <c r="Y100" s="69" t="s">
        <v>78</v>
      </c>
      <c r="Z100" s="69" t="s">
        <v>73</v>
      </c>
      <c r="AA100" s="69" t="s">
        <v>815</v>
      </c>
      <c r="AB100" s="79" t="s">
        <v>53</v>
      </c>
      <c r="AC100" s="81">
        <v>259868.21</v>
      </c>
      <c r="AD100" s="69" t="s">
        <v>51</v>
      </c>
      <c r="AE100" s="69" t="s">
        <v>244</v>
      </c>
      <c r="AF100" s="69"/>
      <c r="AG100" s="79">
        <v>-447</v>
      </c>
      <c r="AH100" s="84">
        <v>45814</v>
      </c>
      <c r="AI100" s="69" t="s">
        <v>3177</v>
      </c>
      <c r="AJ100" s="69" t="s">
        <v>73</v>
      </c>
      <c r="AK100" s="84">
        <v>45815</v>
      </c>
      <c r="AL100" s="82">
        <v>0.50585000000000002</v>
      </c>
      <c r="AM100" s="81">
        <v>131454.33402850002</v>
      </c>
      <c r="AN100" s="81">
        <v>0</v>
      </c>
      <c r="AO100" s="81">
        <v>0</v>
      </c>
      <c r="AP100" s="81">
        <v>131454.33402850002</v>
      </c>
      <c r="AQ100" s="81">
        <v>6572.7167014250008</v>
      </c>
      <c r="AR100" s="81"/>
      <c r="AS100" s="81">
        <v>9473</v>
      </c>
      <c r="AT100" s="79" t="s">
        <v>2681</v>
      </c>
      <c r="AU100" s="85" t="s">
        <v>2733</v>
      </c>
      <c r="AV100" s="86">
        <v>45809</v>
      </c>
      <c r="AW100" s="85"/>
      <c r="AX100" s="81"/>
      <c r="AY100" s="30">
        <f>YEAR(Table6[[#This Row],[ETA]])</f>
        <v>2025</v>
      </c>
      <c r="AZ100" s="32" t="str">
        <f>TEXT(Table6[[#This Row],[ETA]],"MMMM")</f>
        <v>June</v>
      </c>
      <c r="BA100" s="12" t="s">
        <v>63</v>
      </c>
    </row>
    <row r="101" spans="1:53" hidden="1" x14ac:dyDescent="0.3">
      <c r="A101" s="13">
        <v>100</v>
      </c>
      <c r="B101" s="69" t="s">
        <v>819</v>
      </c>
      <c r="C101" s="79" t="s">
        <v>70</v>
      </c>
      <c r="D101" s="69" t="s">
        <v>92</v>
      </c>
      <c r="E101" s="69" t="s">
        <v>46</v>
      </c>
      <c r="F101" s="80" t="s">
        <v>820</v>
      </c>
      <c r="G101" s="79" t="s">
        <v>177</v>
      </c>
      <c r="H101" s="70" t="s">
        <v>47</v>
      </c>
      <c r="I101" s="69" t="s">
        <v>52</v>
      </c>
      <c r="J101" s="69" t="s">
        <v>80</v>
      </c>
      <c r="K101" s="69" t="s">
        <v>812</v>
      </c>
      <c r="L101" s="69" t="s">
        <v>733</v>
      </c>
      <c r="M101" s="69" t="s">
        <v>813</v>
      </c>
      <c r="N101" s="69" t="s">
        <v>49</v>
      </c>
      <c r="O101" s="84">
        <v>45814</v>
      </c>
      <c r="P101" s="69" t="s">
        <v>81</v>
      </c>
      <c r="Q101" s="69" t="s">
        <v>75</v>
      </c>
      <c r="R101" s="79">
        <v>20</v>
      </c>
      <c r="S101" s="81">
        <v>37818.94</v>
      </c>
      <c r="T101" s="69" t="s">
        <v>184</v>
      </c>
      <c r="U101" s="81">
        <v>389.84800000000001</v>
      </c>
      <c r="V101" s="69" t="s">
        <v>821</v>
      </c>
      <c r="W101" s="79" t="s">
        <v>50</v>
      </c>
      <c r="X101" s="69" t="s">
        <v>819</v>
      </c>
      <c r="Y101" s="69" t="s">
        <v>78</v>
      </c>
      <c r="Z101" s="69" t="s">
        <v>73</v>
      </c>
      <c r="AA101" s="69" t="s">
        <v>815</v>
      </c>
      <c r="AB101" s="79" t="s">
        <v>53</v>
      </c>
      <c r="AC101" s="81">
        <v>763106.1198952198</v>
      </c>
      <c r="AD101" s="69" t="s">
        <v>51</v>
      </c>
      <c r="AE101" s="69" t="s">
        <v>244</v>
      </c>
      <c r="AF101" s="69"/>
      <c r="AG101" s="79">
        <v>-447</v>
      </c>
      <c r="AH101" s="84">
        <v>45814</v>
      </c>
      <c r="AI101" s="69" t="s">
        <v>3177</v>
      </c>
      <c r="AJ101" s="69" t="s">
        <v>73</v>
      </c>
      <c r="AK101" s="84">
        <v>45815</v>
      </c>
      <c r="AL101" s="82">
        <v>0.50585000000000002</v>
      </c>
      <c r="AM101" s="81">
        <v>386017.23074899695</v>
      </c>
      <c r="AN101" s="81">
        <v>0</v>
      </c>
      <c r="AO101" s="81">
        <v>0</v>
      </c>
      <c r="AP101" s="81">
        <v>386017.23074899695</v>
      </c>
      <c r="AQ101" s="81">
        <v>19300.861537449848</v>
      </c>
      <c r="AR101" s="81"/>
      <c r="AS101" s="81">
        <v>24701</v>
      </c>
      <c r="AT101" s="79" t="s">
        <v>2681</v>
      </c>
      <c r="AU101" s="85" t="s">
        <v>2734</v>
      </c>
      <c r="AV101" s="86">
        <v>45809</v>
      </c>
      <c r="AW101" s="85"/>
      <c r="AX101" s="81"/>
      <c r="AY101" s="30">
        <f>YEAR(Table6[[#This Row],[ETA]])</f>
        <v>2025</v>
      </c>
      <c r="AZ101" s="32" t="str">
        <f>TEXT(Table6[[#This Row],[ETA]],"MMMM")</f>
        <v>June</v>
      </c>
      <c r="BA101" s="12" t="s">
        <v>63</v>
      </c>
    </row>
    <row r="102" spans="1:53" hidden="1" x14ac:dyDescent="0.3">
      <c r="A102" s="13">
        <v>101</v>
      </c>
      <c r="B102" s="69" t="s">
        <v>822</v>
      </c>
      <c r="C102" s="79" t="s">
        <v>70</v>
      </c>
      <c r="D102" s="69" t="s">
        <v>92</v>
      </c>
      <c r="E102" s="69" t="s">
        <v>46</v>
      </c>
      <c r="F102" s="80" t="s">
        <v>823</v>
      </c>
      <c r="G102" s="79" t="s">
        <v>177</v>
      </c>
      <c r="H102" s="70" t="s">
        <v>47</v>
      </c>
      <c r="I102" s="69" t="s">
        <v>52</v>
      </c>
      <c r="J102" s="69" t="s">
        <v>80</v>
      </c>
      <c r="K102" s="69" t="s">
        <v>812</v>
      </c>
      <c r="L102" s="69" t="s">
        <v>733</v>
      </c>
      <c r="M102" s="69" t="s">
        <v>813</v>
      </c>
      <c r="N102" s="69" t="s">
        <v>49</v>
      </c>
      <c r="O102" s="84">
        <v>45814</v>
      </c>
      <c r="P102" s="69" t="s">
        <v>81</v>
      </c>
      <c r="Q102" s="69" t="s">
        <v>75</v>
      </c>
      <c r="R102" s="79">
        <v>5</v>
      </c>
      <c r="S102" s="81">
        <v>158.69999999999999</v>
      </c>
      <c r="T102" s="69" t="s">
        <v>824</v>
      </c>
      <c r="U102" s="81">
        <v>1.5</v>
      </c>
      <c r="V102" s="69" t="s">
        <v>825</v>
      </c>
      <c r="W102" s="79" t="s">
        <v>50</v>
      </c>
      <c r="X102" s="69" t="s">
        <v>822</v>
      </c>
      <c r="Y102" s="69" t="s">
        <v>78</v>
      </c>
      <c r="Z102" s="69" t="s">
        <v>73</v>
      </c>
      <c r="AA102" s="69" t="s">
        <v>815</v>
      </c>
      <c r="AB102" s="79" t="s">
        <v>53</v>
      </c>
      <c r="AC102" s="81">
        <v>4565</v>
      </c>
      <c r="AD102" s="69" t="s">
        <v>51</v>
      </c>
      <c r="AE102" s="69" t="s">
        <v>244</v>
      </c>
      <c r="AF102" s="69"/>
      <c r="AG102" s="79">
        <v>-447</v>
      </c>
      <c r="AH102" s="84">
        <v>45814</v>
      </c>
      <c r="AI102" s="69" t="s">
        <v>3177</v>
      </c>
      <c r="AJ102" s="69" t="s">
        <v>73</v>
      </c>
      <c r="AK102" s="84">
        <v>45815</v>
      </c>
      <c r="AL102" s="82">
        <v>0.50585000000000002</v>
      </c>
      <c r="AM102" s="81">
        <v>2309.20525</v>
      </c>
      <c r="AN102" s="81">
        <v>0</v>
      </c>
      <c r="AO102" s="81">
        <v>0</v>
      </c>
      <c r="AP102" s="81">
        <v>2309.20525</v>
      </c>
      <c r="AQ102" s="81">
        <v>115.4602625</v>
      </c>
      <c r="AR102" s="81"/>
      <c r="AS102" s="81">
        <v>1015</v>
      </c>
      <c r="AT102" s="79" t="s">
        <v>2681</v>
      </c>
      <c r="AU102" s="85" t="s">
        <v>2735</v>
      </c>
      <c r="AV102" s="86">
        <v>45809</v>
      </c>
      <c r="AW102" s="85"/>
      <c r="AX102" s="81"/>
      <c r="AY102" s="30">
        <f>YEAR(Table6[[#This Row],[ETA]])</f>
        <v>2025</v>
      </c>
      <c r="AZ102" s="32" t="str">
        <f>TEXT(Table6[[#This Row],[ETA]],"MMMM")</f>
        <v>June</v>
      </c>
      <c r="BA102" s="12" t="s">
        <v>63</v>
      </c>
    </row>
    <row r="103" spans="1:53" hidden="1" x14ac:dyDescent="0.3">
      <c r="A103" s="13">
        <v>102</v>
      </c>
      <c r="B103" s="69" t="s">
        <v>826</v>
      </c>
      <c r="C103" s="79" t="s">
        <v>70</v>
      </c>
      <c r="D103" s="69" t="s">
        <v>467</v>
      </c>
      <c r="E103" s="69" t="s">
        <v>74</v>
      </c>
      <c r="F103" s="80" t="s">
        <v>827</v>
      </c>
      <c r="G103" s="79" t="s">
        <v>177</v>
      </c>
      <c r="H103" s="70" t="s">
        <v>47</v>
      </c>
      <c r="I103" s="69" t="s">
        <v>828</v>
      </c>
      <c r="J103" s="69" t="s">
        <v>80</v>
      </c>
      <c r="K103" s="69" t="s">
        <v>829</v>
      </c>
      <c r="L103" s="69" t="s">
        <v>48</v>
      </c>
      <c r="M103" s="69" t="s">
        <v>830</v>
      </c>
      <c r="N103" s="69" t="s">
        <v>49</v>
      </c>
      <c r="O103" s="84">
        <v>45772</v>
      </c>
      <c r="P103" s="69" t="s">
        <v>831</v>
      </c>
      <c r="Q103" s="69" t="s">
        <v>832</v>
      </c>
      <c r="R103" s="79">
        <v>10</v>
      </c>
      <c r="S103" s="81">
        <v>23880</v>
      </c>
      <c r="T103" s="69" t="s">
        <v>184</v>
      </c>
      <c r="U103" s="81">
        <v>50</v>
      </c>
      <c r="V103" s="69" t="s">
        <v>833</v>
      </c>
      <c r="W103" s="79" t="s">
        <v>50</v>
      </c>
      <c r="X103" s="69" t="s">
        <v>826</v>
      </c>
      <c r="Y103" s="69" t="s">
        <v>75</v>
      </c>
      <c r="Z103" s="69" t="s">
        <v>73</v>
      </c>
      <c r="AA103" s="69" t="s">
        <v>476</v>
      </c>
      <c r="AB103" s="79" t="s">
        <v>402</v>
      </c>
      <c r="AC103" s="81">
        <v>52717.31</v>
      </c>
      <c r="AD103" s="69" t="s">
        <v>51</v>
      </c>
      <c r="AE103" s="69" t="s">
        <v>244</v>
      </c>
      <c r="AF103" s="69"/>
      <c r="AG103" s="79">
        <v>-489</v>
      </c>
      <c r="AH103" s="84">
        <v>45772</v>
      </c>
      <c r="AI103" s="69" t="s">
        <v>3177</v>
      </c>
      <c r="AJ103" s="69" t="s">
        <v>73</v>
      </c>
      <c r="AK103" s="84">
        <v>45787</v>
      </c>
      <c r="AL103" s="82">
        <v>4.1135599999999997</v>
      </c>
      <c r="AM103" s="81">
        <v>216855.81772359996</v>
      </c>
      <c r="AN103" s="81">
        <v>0</v>
      </c>
      <c r="AO103" s="81">
        <v>0</v>
      </c>
      <c r="AP103" s="81">
        <v>216855.81772359996</v>
      </c>
      <c r="AQ103" s="81">
        <v>11778</v>
      </c>
      <c r="AR103" s="81"/>
      <c r="AS103" s="81">
        <v>14678</v>
      </c>
      <c r="AT103" s="79" t="s">
        <v>2658</v>
      </c>
      <c r="AU103" s="85" t="s">
        <v>2736</v>
      </c>
      <c r="AV103" s="22">
        <v>45785</v>
      </c>
      <c r="AW103" s="20"/>
      <c r="AX103" s="81"/>
      <c r="AY103" s="30">
        <f>YEAR(Table6[[#This Row],[ETA]])</f>
        <v>2025</v>
      </c>
      <c r="AZ103" s="32" t="str">
        <f>TEXT(Table6[[#This Row],[ETA]],"MMMM")</f>
        <v>April</v>
      </c>
      <c r="BA103" s="12" t="s">
        <v>3339</v>
      </c>
    </row>
    <row r="104" spans="1:53" hidden="1" x14ac:dyDescent="0.3">
      <c r="A104" s="13">
        <v>103</v>
      </c>
      <c r="B104" s="69" t="s">
        <v>834</v>
      </c>
      <c r="C104" s="79" t="s">
        <v>835</v>
      </c>
      <c r="D104" s="69" t="s">
        <v>836</v>
      </c>
      <c r="E104" s="69" t="s">
        <v>46</v>
      </c>
      <c r="F104" s="80" t="s">
        <v>75</v>
      </c>
      <c r="G104" s="79" t="s">
        <v>177</v>
      </c>
      <c r="H104" s="70" t="s">
        <v>837</v>
      </c>
      <c r="I104" s="69" t="s">
        <v>320</v>
      </c>
      <c r="J104" s="69" t="s">
        <v>80</v>
      </c>
      <c r="K104" s="69" t="s">
        <v>838</v>
      </c>
      <c r="L104" s="69" t="s">
        <v>839</v>
      </c>
      <c r="M104" s="69" t="s">
        <v>75</v>
      </c>
      <c r="N104" s="69" t="s">
        <v>49</v>
      </c>
      <c r="O104" s="84">
        <v>45769</v>
      </c>
      <c r="P104" s="69" t="s">
        <v>75</v>
      </c>
      <c r="Q104" s="69" t="s">
        <v>75</v>
      </c>
      <c r="R104" s="79">
        <v>38</v>
      </c>
      <c r="S104" s="81">
        <v>171.10999999999999</v>
      </c>
      <c r="T104" s="69" t="s">
        <v>824</v>
      </c>
      <c r="U104" s="81">
        <v>63.28</v>
      </c>
      <c r="V104" s="69" t="s">
        <v>840</v>
      </c>
      <c r="W104" s="79" t="s">
        <v>79</v>
      </c>
      <c r="X104" s="69" t="s">
        <v>834</v>
      </c>
      <c r="Y104" s="69" t="s">
        <v>75</v>
      </c>
      <c r="Z104" s="69" t="s">
        <v>73</v>
      </c>
      <c r="AA104" s="69" t="s">
        <v>841</v>
      </c>
      <c r="AB104" s="79" t="s">
        <v>402</v>
      </c>
      <c r="AC104" s="81">
        <v>26358.65</v>
      </c>
      <c r="AD104" s="69" t="s">
        <v>51</v>
      </c>
      <c r="AE104" s="69" t="s">
        <v>244</v>
      </c>
      <c r="AF104" s="69" t="s">
        <v>286</v>
      </c>
      <c r="AG104" s="79">
        <v>-492</v>
      </c>
      <c r="AH104" s="84">
        <v>45769</v>
      </c>
      <c r="AI104" s="69" t="s">
        <v>3177</v>
      </c>
      <c r="AJ104" s="69" t="s">
        <v>73</v>
      </c>
      <c r="AK104" s="84">
        <v>45775</v>
      </c>
      <c r="AL104" s="82">
        <v>3.64</v>
      </c>
      <c r="AM104" s="81">
        <v>95945.486000000004</v>
      </c>
      <c r="AN104" s="81">
        <v>9100</v>
      </c>
      <c r="AO104" s="81">
        <v>1050.4548600000001</v>
      </c>
      <c r="AP104" s="81">
        <v>106095.94086</v>
      </c>
      <c r="AQ104" s="81">
        <v>5304.7970430000005</v>
      </c>
      <c r="AR104" s="81"/>
      <c r="AS104" s="81">
        <v>8205</v>
      </c>
      <c r="AT104" s="79" t="s">
        <v>2658</v>
      </c>
      <c r="AU104" s="85" t="s">
        <v>2737</v>
      </c>
      <c r="AV104" s="22">
        <v>45839</v>
      </c>
      <c r="AW104" s="20"/>
      <c r="AX104" s="81"/>
      <c r="AY104" s="30">
        <f>YEAR(Table6[[#This Row],[ETA]])</f>
        <v>2025</v>
      </c>
      <c r="AZ104" s="32" t="str">
        <f>TEXT(Table6[[#This Row],[ETA]],"MMMM")</f>
        <v>April</v>
      </c>
      <c r="BA104" s="12" t="s">
        <v>3342</v>
      </c>
    </row>
    <row r="105" spans="1:53" hidden="1" x14ac:dyDescent="0.3">
      <c r="A105" s="13">
        <v>104</v>
      </c>
      <c r="B105" s="69" t="s">
        <v>842</v>
      </c>
      <c r="C105" s="79" t="s">
        <v>90</v>
      </c>
      <c r="D105" s="69" t="s">
        <v>843</v>
      </c>
      <c r="E105" s="69" t="s">
        <v>46</v>
      </c>
      <c r="F105" s="80" t="s">
        <v>844</v>
      </c>
      <c r="G105" s="79" t="s">
        <v>177</v>
      </c>
      <c r="H105" s="70" t="s">
        <v>47</v>
      </c>
      <c r="I105" s="69" t="s">
        <v>52</v>
      </c>
      <c r="J105" s="69" t="s">
        <v>80</v>
      </c>
      <c r="K105" s="69" t="s">
        <v>56</v>
      </c>
      <c r="L105" s="69" t="s">
        <v>733</v>
      </c>
      <c r="M105" s="69" t="s">
        <v>845</v>
      </c>
      <c r="N105" s="69" t="s">
        <v>49</v>
      </c>
      <c r="O105" s="84">
        <v>45823</v>
      </c>
      <c r="P105" s="69" t="s">
        <v>81</v>
      </c>
      <c r="Q105" s="69" t="s">
        <v>75</v>
      </c>
      <c r="R105" s="79">
        <v>2</v>
      </c>
      <c r="S105" s="81">
        <v>18084</v>
      </c>
      <c r="T105" s="69" t="s">
        <v>824</v>
      </c>
      <c r="U105" s="81">
        <v>87.436999999999998</v>
      </c>
      <c r="V105" s="69" t="s">
        <v>846</v>
      </c>
      <c r="W105" s="79" t="s">
        <v>50</v>
      </c>
      <c r="X105" s="69" t="s">
        <v>842</v>
      </c>
      <c r="Y105" s="69" t="s">
        <v>75</v>
      </c>
      <c r="Z105" s="69" t="s">
        <v>73</v>
      </c>
      <c r="AA105" s="69" t="s">
        <v>847</v>
      </c>
      <c r="AB105" s="79" t="s">
        <v>53</v>
      </c>
      <c r="AC105" s="81">
        <v>3238242.2</v>
      </c>
      <c r="AD105" s="69" t="s">
        <v>51</v>
      </c>
      <c r="AE105" s="69" t="s">
        <v>244</v>
      </c>
      <c r="AF105" s="69"/>
      <c r="AG105" s="79">
        <v>-438</v>
      </c>
      <c r="AH105" s="84">
        <v>45823</v>
      </c>
      <c r="AI105" s="69" t="s">
        <v>3177</v>
      </c>
      <c r="AJ105" s="69" t="s">
        <v>73</v>
      </c>
      <c r="AK105" s="84">
        <v>45825</v>
      </c>
      <c r="AL105" s="82">
        <v>0.50622999999999996</v>
      </c>
      <c r="AM105" s="81">
        <v>1639295.3489059999</v>
      </c>
      <c r="AN105" s="81">
        <v>28146.387999999999</v>
      </c>
      <c r="AO105" s="81">
        <v>16674.41736906</v>
      </c>
      <c r="AP105" s="81">
        <v>1684116.1542750599</v>
      </c>
      <c r="AQ105" s="81">
        <v>84205.807713753005</v>
      </c>
      <c r="AR105" s="81">
        <v>9835.7720934360004</v>
      </c>
      <c r="AS105" s="81">
        <v>94442</v>
      </c>
      <c r="AT105" s="79" t="s">
        <v>2681</v>
      </c>
      <c r="AU105" s="85" t="s">
        <v>2738</v>
      </c>
      <c r="AV105" s="86">
        <v>45820</v>
      </c>
      <c r="AW105" s="85"/>
      <c r="AX105" s="81">
        <v>-28</v>
      </c>
      <c r="AY105" s="30">
        <f>YEAR(Table6[[#This Row],[ETA]])</f>
        <v>2025</v>
      </c>
      <c r="AZ105" s="32" t="str">
        <f>TEXT(Table6[[#This Row],[ETA]],"MMMM")</f>
        <v>June</v>
      </c>
      <c r="BA105" s="12" t="s">
        <v>63</v>
      </c>
    </row>
    <row r="106" spans="1:53" hidden="1" x14ac:dyDescent="0.3">
      <c r="A106" s="13">
        <v>105</v>
      </c>
      <c r="B106" s="69" t="s">
        <v>848</v>
      </c>
      <c r="C106" s="79" t="s">
        <v>90</v>
      </c>
      <c r="D106" s="69" t="s">
        <v>843</v>
      </c>
      <c r="E106" s="69" t="s">
        <v>46</v>
      </c>
      <c r="F106" s="80" t="s">
        <v>849</v>
      </c>
      <c r="G106" s="79" t="s">
        <v>177</v>
      </c>
      <c r="H106" s="70" t="s">
        <v>47</v>
      </c>
      <c r="I106" s="69" t="s">
        <v>52</v>
      </c>
      <c r="J106" s="69" t="s">
        <v>80</v>
      </c>
      <c r="K106" s="69" t="s">
        <v>56</v>
      </c>
      <c r="L106" s="69" t="s">
        <v>733</v>
      </c>
      <c r="M106" s="69" t="s">
        <v>845</v>
      </c>
      <c r="N106" s="69" t="s">
        <v>49</v>
      </c>
      <c r="O106" s="84">
        <v>45823</v>
      </c>
      <c r="P106" s="69" t="s">
        <v>81</v>
      </c>
      <c r="Q106" s="69" t="s">
        <v>75</v>
      </c>
      <c r="R106" s="79">
        <v>26</v>
      </c>
      <c r="S106" s="81">
        <v>14368.27</v>
      </c>
      <c r="T106" s="69" t="s">
        <v>824</v>
      </c>
      <c r="U106" s="81">
        <v>25.084</v>
      </c>
      <c r="V106" s="69" t="s">
        <v>850</v>
      </c>
      <c r="W106" s="79" t="s">
        <v>50</v>
      </c>
      <c r="X106" s="69" t="s">
        <v>848</v>
      </c>
      <c r="Y106" s="69" t="s">
        <v>75</v>
      </c>
      <c r="Z106" s="69" t="s">
        <v>73</v>
      </c>
      <c r="AA106" s="69" t="s">
        <v>851</v>
      </c>
      <c r="AB106" s="79" t="s">
        <v>53</v>
      </c>
      <c r="AC106" s="81">
        <v>2544228.7400000002</v>
      </c>
      <c r="AD106" s="69" t="s">
        <v>51</v>
      </c>
      <c r="AE106" s="69" t="s">
        <v>244</v>
      </c>
      <c r="AF106" s="69"/>
      <c r="AG106" s="79">
        <v>-438</v>
      </c>
      <c r="AH106" s="84">
        <v>45823</v>
      </c>
      <c r="AI106" s="69" t="s">
        <v>3177</v>
      </c>
      <c r="AJ106" s="69" t="s">
        <v>73</v>
      </c>
      <c r="AK106" s="84">
        <v>45825</v>
      </c>
      <c r="AL106" s="82">
        <v>0.50622999999999996</v>
      </c>
      <c r="AM106" s="81">
        <v>1287964.9150502</v>
      </c>
      <c r="AN106" s="81">
        <v>42163.896699999998</v>
      </c>
      <c r="AO106" s="81">
        <v>13301.288117501999</v>
      </c>
      <c r="AP106" s="81">
        <v>1343430.0998677018</v>
      </c>
      <c r="AQ106" s="81">
        <v>67171.504993385097</v>
      </c>
      <c r="AR106" s="81">
        <v>60</v>
      </c>
      <c r="AS106" s="81">
        <v>75300</v>
      </c>
      <c r="AT106" s="79" t="s">
        <v>2681</v>
      </c>
      <c r="AU106" s="85" t="s">
        <v>2739</v>
      </c>
      <c r="AV106" s="86">
        <v>45820</v>
      </c>
      <c r="AW106" s="85"/>
      <c r="AX106" s="81">
        <v>-22</v>
      </c>
      <c r="AY106" s="30">
        <f>YEAR(Table6[[#This Row],[ETA]])</f>
        <v>2025</v>
      </c>
      <c r="AZ106" s="32" t="str">
        <f>TEXT(Table6[[#This Row],[ETA]],"MMMM")</f>
        <v>June</v>
      </c>
      <c r="BA106" s="12" t="s">
        <v>63</v>
      </c>
    </row>
    <row r="107" spans="1:53" hidden="1" x14ac:dyDescent="0.3">
      <c r="A107" s="13">
        <v>106</v>
      </c>
      <c r="B107" s="69" t="s">
        <v>852</v>
      </c>
      <c r="C107" s="79" t="s">
        <v>70</v>
      </c>
      <c r="D107" s="69" t="s">
        <v>843</v>
      </c>
      <c r="E107" s="69" t="s">
        <v>74</v>
      </c>
      <c r="F107" s="80" t="s">
        <v>853</v>
      </c>
      <c r="G107" s="79" t="s">
        <v>177</v>
      </c>
      <c r="H107" s="70" t="s">
        <v>47</v>
      </c>
      <c r="I107" s="69" t="s">
        <v>52</v>
      </c>
      <c r="J107" s="69" t="s">
        <v>80</v>
      </c>
      <c r="K107" s="69" t="s">
        <v>56</v>
      </c>
      <c r="L107" s="69" t="s">
        <v>733</v>
      </c>
      <c r="M107" s="69" t="s">
        <v>845</v>
      </c>
      <c r="N107" s="69" t="s">
        <v>49</v>
      </c>
      <c r="O107" s="84">
        <v>45823</v>
      </c>
      <c r="P107" s="69" t="s">
        <v>81</v>
      </c>
      <c r="Q107" s="69" t="s">
        <v>75</v>
      </c>
      <c r="R107" s="79">
        <v>51</v>
      </c>
      <c r="S107" s="81">
        <v>33338</v>
      </c>
      <c r="T107" s="69" t="s">
        <v>76</v>
      </c>
      <c r="U107" s="81">
        <v>105.14400000000001</v>
      </c>
      <c r="V107" s="69" t="s">
        <v>854</v>
      </c>
      <c r="W107" s="79" t="s">
        <v>79</v>
      </c>
      <c r="X107" s="69" t="s">
        <v>855</v>
      </c>
      <c r="Y107" s="69"/>
      <c r="Z107" s="69" t="s">
        <v>736</v>
      </c>
      <c r="AA107" s="69"/>
      <c r="AB107" s="79" t="s">
        <v>71</v>
      </c>
      <c r="AC107" s="81">
        <v>552334.72</v>
      </c>
      <c r="AD107" s="69" t="s">
        <v>51</v>
      </c>
      <c r="AE107" s="69" t="s">
        <v>244</v>
      </c>
      <c r="AF107" s="69"/>
      <c r="AG107" s="79">
        <v>-438</v>
      </c>
      <c r="AH107" s="84">
        <v>45823</v>
      </c>
      <c r="AI107" s="69" t="s">
        <v>3177</v>
      </c>
      <c r="AJ107" s="69" t="s">
        <v>3179</v>
      </c>
      <c r="AK107" s="84">
        <v>45826</v>
      </c>
      <c r="AL107" s="82">
        <v>3.64</v>
      </c>
      <c r="AM107" s="81">
        <v>2010498.3807999999</v>
      </c>
      <c r="AN107" s="81">
        <v>0</v>
      </c>
      <c r="AO107" s="81">
        <v>0</v>
      </c>
      <c r="AP107" s="81">
        <v>2010498.3807999999</v>
      </c>
      <c r="AQ107" s="81">
        <v>100524.91904000001</v>
      </c>
      <c r="AR107" s="81"/>
      <c r="AS107" s="81">
        <v>112988</v>
      </c>
      <c r="AT107" s="79" t="s">
        <v>2681</v>
      </c>
      <c r="AU107" s="85" t="s">
        <v>2740</v>
      </c>
      <c r="AV107" s="86">
        <v>45820</v>
      </c>
      <c r="AW107" s="85"/>
      <c r="AX107" s="81"/>
      <c r="AY107" s="30">
        <f>YEAR(Table6[[#This Row],[ETA]])</f>
        <v>2025</v>
      </c>
      <c r="AZ107" s="32" t="str">
        <f>TEXT(Table6[[#This Row],[ETA]],"MMMM")</f>
        <v>June</v>
      </c>
      <c r="BA107" s="12" t="s">
        <v>63</v>
      </c>
    </row>
    <row r="108" spans="1:53" hidden="1" x14ac:dyDescent="0.3">
      <c r="A108" s="13">
        <v>107</v>
      </c>
      <c r="B108" s="69" t="s">
        <v>856</v>
      </c>
      <c r="C108" s="79" t="s">
        <v>70</v>
      </c>
      <c r="D108" s="69" t="s">
        <v>843</v>
      </c>
      <c r="E108" s="69" t="s">
        <v>74</v>
      </c>
      <c r="F108" s="80" t="s">
        <v>857</v>
      </c>
      <c r="G108" s="79" t="s">
        <v>289</v>
      </c>
      <c r="H108" s="70" t="s">
        <v>47</v>
      </c>
      <c r="I108" s="69" t="s">
        <v>52</v>
      </c>
      <c r="J108" s="69" t="s">
        <v>80</v>
      </c>
      <c r="K108" s="69" t="s">
        <v>56</v>
      </c>
      <c r="L108" s="69" t="s">
        <v>733</v>
      </c>
      <c r="M108" s="69" t="s">
        <v>845</v>
      </c>
      <c r="N108" s="69" t="s">
        <v>49</v>
      </c>
      <c r="O108" s="84">
        <v>45823</v>
      </c>
      <c r="P108" s="69" t="s">
        <v>81</v>
      </c>
      <c r="Q108" s="69" t="s">
        <v>75</v>
      </c>
      <c r="R108" s="79">
        <v>56</v>
      </c>
      <c r="S108" s="81">
        <v>2561662.7599999998</v>
      </c>
      <c r="T108" s="69" t="s">
        <v>184</v>
      </c>
      <c r="U108" s="81">
        <v>26253.241999999998</v>
      </c>
      <c r="V108" s="69" t="s">
        <v>858</v>
      </c>
      <c r="W108" s="79" t="s">
        <v>79</v>
      </c>
      <c r="X108" s="69" t="s">
        <v>859</v>
      </c>
      <c r="Y108" s="69"/>
      <c r="Z108" s="69" t="s">
        <v>736</v>
      </c>
      <c r="AA108" s="69"/>
      <c r="AB108" s="79" t="s">
        <v>71</v>
      </c>
      <c r="AC108" s="81">
        <v>7068707.0400000019</v>
      </c>
      <c r="AD108" s="69" t="s">
        <v>51</v>
      </c>
      <c r="AE108" s="69" t="s">
        <v>244</v>
      </c>
      <c r="AF108" s="69"/>
      <c r="AG108" s="79">
        <v>-438</v>
      </c>
      <c r="AH108" s="84">
        <v>45823</v>
      </c>
      <c r="AI108" s="69" t="s">
        <v>3177</v>
      </c>
      <c r="AJ108" s="69" t="s">
        <v>3179</v>
      </c>
      <c r="AK108" s="84">
        <v>45826</v>
      </c>
      <c r="AL108" s="82">
        <v>3.64</v>
      </c>
      <c r="AM108" s="81">
        <v>25730093.625600006</v>
      </c>
      <c r="AN108" s="81">
        <v>0</v>
      </c>
      <c r="AO108" s="81">
        <v>0</v>
      </c>
      <c r="AP108" s="81">
        <v>25730093.625600006</v>
      </c>
      <c r="AQ108" s="81">
        <v>1286504.6812800004</v>
      </c>
      <c r="AR108" s="81"/>
      <c r="AS108" s="81">
        <v>1286505</v>
      </c>
      <c r="AT108" s="79" t="s">
        <v>2741</v>
      </c>
      <c r="AU108" s="81" t="s">
        <v>2742</v>
      </c>
      <c r="AV108" s="86">
        <v>45795</v>
      </c>
      <c r="AW108" s="85"/>
      <c r="AX108" s="81">
        <v>-154780.56175360005</v>
      </c>
      <c r="AY108" s="30">
        <f>YEAR(Table6[[#This Row],[ETA]])</f>
        <v>2025</v>
      </c>
      <c r="AZ108" s="32" t="str">
        <f>TEXT(Table6[[#This Row],[ETA]],"MMMM")</f>
        <v>June</v>
      </c>
      <c r="BA108" s="12" t="s">
        <v>63</v>
      </c>
    </row>
    <row r="109" spans="1:53" hidden="1" x14ac:dyDescent="0.3">
      <c r="A109" s="13">
        <v>108</v>
      </c>
      <c r="B109" s="69" t="s">
        <v>860</v>
      </c>
      <c r="C109" s="79" t="s">
        <v>90</v>
      </c>
      <c r="D109" s="69" t="s">
        <v>92</v>
      </c>
      <c r="E109" s="69" t="s">
        <v>46</v>
      </c>
      <c r="F109" s="80" t="s">
        <v>861</v>
      </c>
      <c r="G109" s="79" t="s">
        <v>177</v>
      </c>
      <c r="H109" s="70" t="s">
        <v>47</v>
      </c>
      <c r="I109" s="69" t="s">
        <v>52</v>
      </c>
      <c r="J109" s="69" t="s">
        <v>442</v>
      </c>
      <c r="K109" s="69" t="s">
        <v>862</v>
      </c>
      <c r="L109" s="69" t="s">
        <v>48</v>
      </c>
      <c r="M109" s="69" t="s">
        <v>863</v>
      </c>
      <c r="N109" s="69" t="s">
        <v>49</v>
      </c>
      <c r="O109" s="84">
        <v>45828</v>
      </c>
      <c r="P109" s="69" t="s">
        <v>864</v>
      </c>
      <c r="Q109" s="69" t="s">
        <v>865</v>
      </c>
      <c r="R109" s="79">
        <v>303</v>
      </c>
      <c r="S109" s="81">
        <v>6750.0000000000018</v>
      </c>
      <c r="T109" s="69" t="s">
        <v>76</v>
      </c>
      <c r="U109" s="81">
        <v>44.817000000000014</v>
      </c>
      <c r="V109" s="69" t="s">
        <v>866</v>
      </c>
      <c r="W109" s="79" t="s">
        <v>50</v>
      </c>
      <c r="X109" s="69" t="s">
        <v>860</v>
      </c>
      <c r="Y109" s="69" t="s">
        <v>75</v>
      </c>
      <c r="Z109" s="69" t="s">
        <v>72</v>
      </c>
      <c r="AA109" s="69" t="s">
        <v>867</v>
      </c>
      <c r="AB109" s="79" t="s">
        <v>53</v>
      </c>
      <c r="AC109" s="81">
        <v>923984.09</v>
      </c>
      <c r="AD109" s="69" t="s">
        <v>51</v>
      </c>
      <c r="AE109" s="69" t="s">
        <v>244</v>
      </c>
      <c r="AF109" s="69"/>
      <c r="AG109" s="79">
        <v>-433</v>
      </c>
      <c r="AH109" s="84">
        <v>45828</v>
      </c>
      <c r="AI109" s="69" t="s">
        <v>3177</v>
      </c>
      <c r="AJ109" s="69" t="s">
        <v>72</v>
      </c>
      <c r="AK109" s="84">
        <v>45832</v>
      </c>
      <c r="AL109" s="82">
        <v>0.50685999999999998</v>
      </c>
      <c r="AM109" s="81">
        <v>468330.57585739996</v>
      </c>
      <c r="AN109" s="81">
        <v>33452.76</v>
      </c>
      <c r="AO109" s="81">
        <v>5017.8333585740002</v>
      </c>
      <c r="AP109" s="81">
        <v>506801.16921597399</v>
      </c>
      <c r="AQ109" s="81">
        <v>25340.0584607987</v>
      </c>
      <c r="AR109" s="81">
        <v>0</v>
      </c>
      <c r="AS109" s="81">
        <v>30790</v>
      </c>
      <c r="AT109" s="79" t="s">
        <v>2681</v>
      </c>
      <c r="AU109" s="81" t="s">
        <v>2743</v>
      </c>
      <c r="AV109" s="86">
        <v>45831</v>
      </c>
      <c r="AW109" s="85"/>
      <c r="AX109" s="81">
        <v>50</v>
      </c>
      <c r="AY109" s="30">
        <f>YEAR(Table6[[#This Row],[ETA]])</f>
        <v>2025</v>
      </c>
      <c r="AZ109" s="32" t="str">
        <f>TEXT(Table6[[#This Row],[ETA]],"MMMM")</f>
        <v>June</v>
      </c>
      <c r="BA109" s="12" t="s">
        <v>63</v>
      </c>
    </row>
    <row r="110" spans="1:53" hidden="1" x14ac:dyDescent="0.3">
      <c r="A110" s="13">
        <v>109</v>
      </c>
      <c r="B110" s="69" t="s">
        <v>868</v>
      </c>
      <c r="C110" s="79" t="s">
        <v>90</v>
      </c>
      <c r="D110" s="69" t="s">
        <v>92</v>
      </c>
      <c r="E110" s="69" t="s">
        <v>46</v>
      </c>
      <c r="F110" s="80" t="s">
        <v>869</v>
      </c>
      <c r="G110" s="79" t="s">
        <v>177</v>
      </c>
      <c r="H110" s="70" t="s">
        <v>47</v>
      </c>
      <c r="I110" s="69" t="s">
        <v>52</v>
      </c>
      <c r="J110" s="69" t="s">
        <v>870</v>
      </c>
      <c r="K110" s="69" t="s">
        <v>871</v>
      </c>
      <c r="L110" s="69" t="s">
        <v>48</v>
      </c>
      <c r="M110" s="69" t="s">
        <v>863</v>
      </c>
      <c r="N110" s="69" t="s">
        <v>49</v>
      </c>
      <c r="O110" s="84">
        <v>45828</v>
      </c>
      <c r="P110" s="69" t="s">
        <v>199</v>
      </c>
      <c r="Q110" s="69" t="s">
        <v>872</v>
      </c>
      <c r="R110" s="79">
        <v>27</v>
      </c>
      <c r="S110" s="81">
        <v>2294</v>
      </c>
      <c r="T110" s="69" t="s">
        <v>824</v>
      </c>
      <c r="U110" s="81">
        <v>5.4513749999999996</v>
      </c>
      <c r="V110" s="69" t="s">
        <v>873</v>
      </c>
      <c r="W110" s="79" t="s">
        <v>50</v>
      </c>
      <c r="X110" s="69" t="s">
        <v>868</v>
      </c>
      <c r="Y110" s="69" t="s">
        <v>75</v>
      </c>
      <c r="Z110" s="69" t="s">
        <v>73</v>
      </c>
      <c r="AA110" s="69" t="s">
        <v>874</v>
      </c>
      <c r="AB110" s="79" t="s">
        <v>71</v>
      </c>
      <c r="AC110" s="81">
        <v>6841.6</v>
      </c>
      <c r="AD110" s="69" t="s">
        <v>51</v>
      </c>
      <c r="AE110" s="69" t="s">
        <v>244</v>
      </c>
      <c r="AF110" s="69" t="s">
        <v>361</v>
      </c>
      <c r="AG110" s="79">
        <v>-433</v>
      </c>
      <c r="AH110" s="84">
        <v>45828</v>
      </c>
      <c r="AI110" s="69" t="s">
        <v>3177</v>
      </c>
      <c r="AJ110" s="69" t="s">
        <v>73</v>
      </c>
      <c r="AK110" s="84">
        <v>45829</v>
      </c>
      <c r="AL110" s="82">
        <v>3.64</v>
      </c>
      <c r="AM110" s="81">
        <v>24903.424000000003</v>
      </c>
      <c r="AN110" s="81">
        <v>120120</v>
      </c>
      <c r="AO110" s="81">
        <v>2413.6999999999998</v>
      </c>
      <c r="AP110" s="81">
        <v>147437.12400000001</v>
      </c>
      <c r="AQ110" s="81">
        <v>7371.8562000000011</v>
      </c>
      <c r="AR110" s="81">
        <v>2400</v>
      </c>
      <c r="AS110" s="81">
        <v>8476</v>
      </c>
      <c r="AT110" s="79" t="s">
        <v>2681</v>
      </c>
      <c r="AU110" s="85" t="s">
        <v>2744</v>
      </c>
      <c r="AV110" s="86">
        <v>45826</v>
      </c>
      <c r="AW110" s="85"/>
      <c r="AX110" s="81">
        <v>-296</v>
      </c>
      <c r="AY110" s="30">
        <f>YEAR(Table6[[#This Row],[ETA]])</f>
        <v>2025</v>
      </c>
      <c r="AZ110" s="32" t="str">
        <f>TEXT(Table6[[#This Row],[ETA]],"MMMM")</f>
        <v>June</v>
      </c>
      <c r="BA110" s="12" t="s">
        <v>63</v>
      </c>
    </row>
    <row r="111" spans="1:53" hidden="1" x14ac:dyDescent="0.3">
      <c r="A111" s="13">
        <v>110</v>
      </c>
      <c r="B111" s="69" t="s">
        <v>875</v>
      </c>
      <c r="C111" s="79" t="s">
        <v>90</v>
      </c>
      <c r="D111" s="69" t="s">
        <v>92</v>
      </c>
      <c r="E111" s="69" t="s">
        <v>46</v>
      </c>
      <c r="F111" s="80" t="s">
        <v>869</v>
      </c>
      <c r="G111" s="79" t="s">
        <v>177</v>
      </c>
      <c r="H111" s="70" t="s">
        <v>47</v>
      </c>
      <c r="I111" s="69" t="s">
        <v>52</v>
      </c>
      <c r="J111" s="69" t="s">
        <v>870</v>
      </c>
      <c r="K111" s="69" t="s">
        <v>871</v>
      </c>
      <c r="L111" s="69" t="s">
        <v>48</v>
      </c>
      <c r="M111" s="69" t="s">
        <v>863</v>
      </c>
      <c r="N111" s="69" t="s">
        <v>49</v>
      </c>
      <c r="O111" s="84">
        <v>45828</v>
      </c>
      <c r="P111" s="69" t="s">
        <v>75</v>
      </c>
      <c r="Q111" s="69" t="s">
        <v>75</v>
      </c>
      <c r="R111" s="79">
        <v>9</v>
      </c>
      <c r="S111" s="81">
        <v>4270</v>
      </c>
      <c r="T111" s="69" t="s">
        <v>876</v>
      </c>
      <c r="U111" s="81">
        <v>11.616</v>
      </c>
      <c r="V111" s="69" t="s">
        <v>877</v>
      </c>
      <c r="W111" s="79" t="s">
        <v>79</v>
      </c>
      <c r="X111" s="69" t="s">
        <v>875</v>
      </c>
      <c r="Y111" s="69" t="s">
        <v>75</v>
      </c>
      <c r="Z111" s="69" t="s">
        <v>73</v>
      </c>
      <c r="AA111" s="69" t="s">
        <v>878</v>
      </c>
      <c r="AB111" s="79" t="s">
        <v>53</v>
      </c>
      <c r="AC111" s="81">
        <v>192433.76</v>
      </c>
      <c r="AD111" s="69" t="s">
        <v>51</v>
      </c>
      <c r="AE111" s="69" t="s">
        <v>244</v>
      </c>
      <c r="AF111" s="69" t="s">
        <v>361</v>
      </c>
      <c r="AG111" s="79">
        <v>-433</v>
      </c>
      <c r="AH111" s="84">
        <v>45828</v>
      </c>
      <c r="AI111" s="69" t="s">
        <v>3177</v>
      </c>
      <c r="AJ111" s="69" t="s">
        <v>73</v>
      </c>
      <c r="AK111" s="84">
        <v>45829</v>
      </c>
      <c r="AL111" s="82">
        <v>0.50770999999999999</v>
      </c>
      <c r="AM111" s="81">
        <v>97700.544289600002</v>
      </c>
      <c r="AN111" s="81">
        <v>0</v>
      </c>
      <c r="AO111" s="81">
        <v>977.00544289600009</v>
      </c>
      <c r="AP111" s="81">
        <v>0</v>
      </c>
      <c r="AQ111" s="81">
        <v>0</v>
      </c>
      <c r="AR111" s="81">
        <v>0</v>
      </c>
      <c r="AS111" s="81">
        <v>1400</v>
      </c>
      <c r="AT111" s="79" t="s">
        <v>2681</v>
      </c>
      <c r="AU111" s="85" t="s">
        <v>2744</v>
      </c>
      <c r="AV111" s="86">
        <v>45826</v>
      </c>
      <c r="AW111" s="85"/>
      <c r="AX111" s="81"/>
      <c r="AY111" s="30">
        <f>YEAR(Table6[[#This Row],[ETA]])</f>
        <v>2025</v>
      </c>
      <c r="AZ111" s="32" t="str">
        <f>TEXT(Table6[[#This Row],[ETA]],"MMMM")</f>
        <v>June</v>
      </c>
      <c r="BA111" s="12" t="s">
        <v>63</v>
      </c>
    </row>
    <row r="112" spans="1:53" hidden="1" x14ac:dyDescent="0.3">
      <c r="A112" s="13">
        <v>111</v>
      </c>
      <c r="B112" s="69" t="s">
        <v>879</v>
      </c>
      <c r="C112" s="79" t="s">
        <v>70</v>
      </c>
      <c r="D112" s="69" t="s">
        <v>880</v>
      </c>
      <c r="E112" s="69" t="s">
        <v>46</v>
      </c>
      <c r="F112" s="80" t="s">
        <v>881</v>
      </c>
      <c r="G112" s="79" t="s">
        <v>177</v>
      </c>
      <c r="H112" s="70" t="s">
        <v>302</v>
      </c>
      <c r="I112" s="69" t="s">
        <v>882</v>
      </c>
      <c r="J112" s="69" t="s">
        <v>504</v>
      </c>
      <c r="K112" s="69" t="s">
        <v>883</v>
      </c>
      <c r="L112" s="69" t="s">
        <v>305</v>
      </c>
      <c r="M112" s="69" t="s">
        <v>883</v>
      </c>
      <c r="N112" s="69" t="s">
        <v>49</v>
      </c>
      <c r="O112" s="84">
        <v>45779</v>
      </c>
      <c r="P112" s="69" t="s">
        <v>306</v>
      </c>
      <c r="Q112" s="69" t="s">
        <v>306</v>
      </c>
      <c r="R112" s="79">
        <v>22</v>
      </c>
      <c r="S112" s="81">
        <v>155</v>
      </c>
      <c r="T112" s="69" t="s">
        <v>76</v>
      </c>
      <c r="U112" s="81">
        <v>0.79</v>
      </c>
      <c r="V112" s="69" t="s">
        <v>884</v>
      </c>
      <c r="W112" s="79" t="s">
        <v>50</v>
      </c>
      <c r="X112" s="69" t="s">
        <v>879</v>
      </c>
      <c r="Y112" s="69" t="s">
        <v>885</v>
      </c>
      <c r="Z112" s="69" t="s">
        <v>3766</v>
      </c>
      <c r="AA112" s="69" t="s">
        <v>886</v>
      </c>
      <c r="AB112" s="79" t="s">
        <v>71</v>
      </c>
      <c r="AC112" s="81">
        <v>141362.01999999999</v>
      </c>
      <c r="AD112" s="69" t="s">
        <v>51</v>
      </c>
      <c r="AE112" s="69"/>
      <c r="AF112" s="69"/>
      <c r="AG112" s="79">
        <v>-482</v>
      </c>
      <c r="AH112" s="84">
        <v>45779</v>
      </c>
      <c r="AI112" s="69" t="s">
        <v>3177</v>
      </c>
      <c r="AJ112" s="69" t="s">
        <v>3766</v>
      </c>
      <c r="AK112" s="84">
        <v>45796</v>
      </c>
      <c r="AL112" s="82">
        <v>3.64</v>
      </c>
      <c r="AM112" s="81">
        <v>0</v>
      </c>
      <c r="AN112" s="81">
        <v>0</v>
      </c>
      <c r="AO112" s="81">
        <v>0</v>
      </c>
      <c r="AP112" s="81">
        <v>0</v>
      </c>
      <c r="AQ112" s="81">
        <v>0</v>
      </c>
      <c r="AR112" s="81"/>
      <c r="AS112" s="81">
        <v>5400</v>
      </c>
      <c r="AT112" s="79" t="s">
        <v>2658</v>
      </c>
      <c r="AU112" s="85" t="s">
        <v>2745</v>
      </c>
      <c r="AV112" s="86">
        <v>45791</v>
      </c>
      <c r="AW112" s="85"/>
      <c r="AX112" s="81"/>
      <c r="AY112" s="30">
        <f>YEAR(Table6[[#This Row],[ETA]])</f>
        <v>2025</v>
      </c>
      <c r="AZ112" s="32" t="str">
        <f>TEXT(Table6[[#This Row],[ETA]],"MMMM")</f>
        <v>May</v>
      </c>
      <c r="BA112" s="12" t="s">
        <v>3339</v>
      </c>
    </row>
    <row r="113" spans="1:53" ht="27.6" hidden="1" x14ac:dyDescent="0.3">
      <c r="A113" s="13">
        <v>112</v>
      </c>
      <c r="B113" s="69" t="s">
        <v>887</v>
      </c>
      <c r="C113" s="79" t="s">
        <v>90</v>
      </c>
      <c r="D113" s="69" t="s">
        <v>92</v>
      </c>
      <c r="E113" s="69" t="s">
        <v>46</v>
      </c>
      <c r="F113" s="80" t="s">
        <v>888</v>
      </c>
      <c r="G113" s="79" t="s">
        <v>177</v>
      </c>
      <c r="H113" s="70" t="s">
        <v>47</v>
      </c>
      <c r="I113" s="69" t="s">
        <v>52</v>
      </c>
      <c r="J113" s="69" t="s">
        <v>911</v>
      </c>
      <c r="K113" s="69" t="s">
        <v>889</v>
      </c>
      <c r="L113" s="69" t="s">
        <v>48</v>
      </c>
      <c r="M113" s="69" t="s">
        <v>890</v>
      </c>
      <c r="N113" s="69" t="s">
        <v>49</v>
      </c>
      <c r="O113" s="84">
        <v>45830</v>
      </c>
      <c r="P113" s="69" t="s">
        <v>229</v>
      </c>
      <c r="Q113" s="69" t="s">
        <v>891</v>
      </c>
      <c r="R113" s="79">
        <v>41</v>
      </c>
      <c r="S113" s="81">
        <v>6417</v>
      </c>
      <c r="T113" s="69" t="s">
        <v>76</v>
      </c>
      <c r="U113" s="81">
        <v>4.9980000000000002</v>
      </c>
      <c r="V113" s="69" t="s">
        <v>892</v>
      </c>
      <c r="W113" s="79" t="s">
        <v>50</v>
      </c>
      <c r="X113" s="69" t="s">
        <v>887</v>
      </c>
      <c r="Y113" s="69" t="s">
        <v>75</v>
      </c>
      <c r="Z113" s="69" t="s">
        <v>73</v>
      </c>
      <c r="AA113" s="69" t="s">
        <v>893</v>
      </c>
      <c r="AB113" s="79" t="s">
        <v>53</v>
      </c>
      <c r="AC113" s="81">
        <v>67007</v>
      </c>
      <c r="AD113" s="69" t="s">
        <v>51</v>
      </c>
      <c r="AE113" s="69" t="s">
        <v>244</v>
      </c>
      <c r="AF113" s="69"/>
      <c r="AG113" s="79">
        <v>-431</v>
      </c>
      <c r="AH113" s="84">
        <v>45830</v>
      </c>
      <c r="AI113" s="69" t="s">
        <v>3177</v>
      </c>
      <c r="AJ113" s="69" t="s">
        <v>73</v>
      </c>
      <c r="AK113" s="84">
        <v>45832</v>
      </c>
      <c r="AL113" s="82">
        <v>0.50685999999999998</v>
      </c>
      <c r="AM113" s="81">
        <v>33963.168019999997</v>
      </c>
      <c r="AN113" s="81">
        <v>17486.669999999998</v>
      </c>
      <c r="AO113" s="81">
        <v>514.49838019999993</v>
      </c>
      <c r="AP113" s="81">
        <v>51964.336400199994</v>
      </c>
      <c r="AQ113" s="81">
        <v>2598.21682001</v>
      </c>
      <c r="AR113" s="81"/>
      <c r="AS113" s="81">
        <v>3998</v>
      </c>
      <c r="AT113" s="79" t="s">
        <v>2681</v>
      </c>
      <c r="AU113" s="87" t="s">
        <v>3767</v>
      </c>
      <c r="AV113" s="88" t="s">
        <v>3309</v>
      </c>
      <c r="AW113" s="87"/>
      <c r="AX113" s="81"/>
      <c r="AY113" s="30">
        <f>YEAR(Table6[[#This Row],[ETA]])</f>
        <v>2025</v>
      </c>
      <c r="AZ113" s="32" t="str">
        <f>TEXT(Table6[[#This Row],[ETA]],"MMMM")</f>
        <v>June</v>
      </c>
      <c r="BA113" s="12" t="s">
        <v>63</v>
      </c>
    </row>
    <row r="114" spans="1:53" hidden="1" x14ac:dyDescent="0.3">
      <c r="A114" s="13">
        <v>113</v>
      </c>
      <c r="B114" s="69" t="s">
        <v>894</v>
      </c>
      <c r="C114" s="79" t="s">
        <v>90</v>
      </c>
      <c r="D114" s="69" t="s">
        <v>92</v>
      </c>
      <c r="E114" s="69" t="s">
        <v>46</v>
      </c>
      <c r="F114" s="80" t="s">
        <v>888</v>
      </c>
      <c r="G114" s="79" t="s">
        <v>177</v>
      </c>
      <c r="H114" s="70" t="s">
        <v>47</v>
      </c>
      <c r="I114" s="69" t="s">
        <v>52</v>
      </c>
      <c r="J114" s="69" t="s">
        <v>911</v>
      </c>
      <c r="K114" s="69" t="s">
        <v>889</v>
      </c>
      <c r="L114" s="69" t="s">
        <v>48</v>
      </c>
      <c r="M114" s="69" t="s">
        <v>890</v>
      </c>
      <c r="N114" s="69" t="s">
        <v>49</v>
      </c>
      <c r="O114" s="84">
        <v>45830</v>
      </c>
      <c r="P114" s="69" t="s">
        <v>75</v>
      </c>
      <c r="Q114" s="69" t="s">
        <v>75</v>
      </c>
      <c r="R114" s="79">
        <v>5</v>
      </c>
      <c r="S114" s="81">
        <v>4010</v>
      </c>
      <c r="T114" s="69" t="s">
        <v>76</v>
      </c>
      <c r="U114" s="81">
        <v>4.1180000000000003</v>
      </c>
      <c r="V114" s="69" t="s">
        <v>895</v>
      </c>
      <c r="W114" s="79" t="s">
        <v>50</v>
      </c>
      <c r="X114" s="69" t="s">
        <v>894</v>
      </c>
      <c r="Y114" s="69" t="s">
        <v>75</v>
      </c>
      <c r="Z114" s="69" t="s">
        <v>73</v>
      </c>
      <c r="AA114" s="69" t="s">
        <v>729</v>
      </c>
      <c r="AB114" s="79" t="s">
        <v>71</v>
      </c>
      <c r="AC114" s="81">
        <v>11001.52</v>
      </c>
      <c r="AD114" s="69" t="s">
        <v>51</v>
      </c>
      <c r="AE114" s="69" t="s">
        <v>244</v>
      </c>
      <c r="AF114" s="69"/>
      <c r="AG114" s="79">
        <v>-431</v>
      </c>
      <c r="AH114" s="84">
        <v>45830</v>
      </c>
      <c r="AI114" s="69" t="s">
        <v>3177</v>
      </c>
      <c r="AJ114" s="69" t="s">
        <v>73</v>
      </c>
      <c r="AK114" s="84">
        <v>45832</v>
      </c>
      <c r="AL114" s="82">
        <v>3.64</v>
      </c>
      <c r="AM114" s="81">
        <v>40045.532800000001</v>
      </c>
      <c r="AN114" s="81">
        <v>0</v>
      </c>
      <c r="AO114" s="81">
        <v>0</v>
      </c>
      <c r="AP114" s="81">
        <v>40045.532800000001</v>
      </c>
      <c r="AQ114" s="81">
        <v>2002.27664</v>
      </c>
      <c r="AR114" s="81">
        <v>0</v>
      </c>
      <c r="AS114" s="81">
        <v>3203</v>
      </c>
      <c r="AT114" s="79" t="s">
        <v>2681</v>
      </c>
      <c r="AU114" s="85" t="s">
        <v>2746</v>
      </c>
      <c r="AV114" s="86">
        <v>45829</v>
      </c>
      <c r="AW114" s="85"/>
      <c r="AX114" s="81">
        <v>-199</v>
      </c>
      <c r="AY114" s="30">
        <f>YEAR(Table6[[#This Row],[ETA]])</f>
        <v>2025</v>
      </c>
      <c r="AZ114" s="32" t="str">
        <f>TEXT(Table6[[#This Row],[ETA]],"MMMM")</f>
        <v>June</v>
      </c>
      <c r="BA114" s="12" t="s">
        <v>63</v>
      </c>
    </row>
    <row r="115" spans="1:53" hidden="1" x14ac:dyDescent="0.3">
      <c r="A115" s="13">
        <v>114</v>
      </c>
      <c r="B115" s="69" t="s">
        <v>896</v>
      </c>
      <c r="C115" s="79" t="s">
        <v>70</v>
      </c>
      <c r="D115" s="69" t="s">
        <v>897</v>
      </c>
      <c r="E115" s="69" t="s">
        <v>46</v>
      </c>
      <c r="F115" s="80" t="s">
        <v>898</v>
      </c>
      <c r="G115" s="79" t="s">
        <v>177</v>
      </c>
      <c r="H115" s="70" t="s">
        <v>47</v>
      </c>
      <c r="I115" s="69" t="s">
        <v>899</v>
      </c>
      <c r="J115" s="69" t="s">
        <v>279</v>
      </c>
      <c r="K115" s="69" t="s">
        <v>900</v>
      </c>
      <c r="L115" s="69" t="s">
        <v>48</v>
      </c>
      <c r="M115" s="69" t="s">
        <v>75</v>
      </c>
      <c r="N115" s="69" t="s">
        <v>49</v>
      </c>
      <c r="O115" s="84">
        <v>45831</v>
      </c>
      <c r="P115" s="69" t="s">
        <v>75</v>
      </c>
      <c r="Q115" s="69" t="s">
        <v>210</v>
      </c>
      <c r="R115" s="79">
        <v>24</v>
      </c>
      <c r="S115" s="81">
        <v>56</v>
      </c>
      <c r="T115" s="69" t="s">
        <v>76</v>
      </c>
      <c r="U115" s="81">
        <v>0.128</v>
      </c>
      <c r="V115" s="69" t="s">
        <v>901</v>
      </c>
      <c r="W115" s="79" t="s">
        <v>50</v>
      </c>
      <c r="X115" s="69" t="s">
        <v>902</v>
      </c>
      <c r="Y115" s="69" t="s">
        <v>903</v>
      </c>
      <c r="Z115" s="69" t="s">
        <v>73</v>
      </c>
      <c r="AA115" s="69" t="s">
        <v>904</v>
      </c>
      <c r="AB115" s="79" t="s">
        <v>71</v>
      </c>
      <c r="AC115" s="81">
        <v>11441.2</v>
      </c>
      <c r="AD115" s="69" t="s">
        <v>51</v>
      </c>
      <c r="AE115" s="69" t="s">
        <v>244</v>
      </c>
      <c r="AF115" s="69"/>
      <c r="AG115" s="79">
        <v>-430</v>
      </c>
      <c r="AH115" s="84">
        <v>45831</v>
      </c>
      <c r="AI115" s="69" t="s">
        <v>3177</v>
      </c>
      <c r="AJ115" s="69" t="s">
        <v>73</v>
      </c>
      <c r="AK115" s="84">
        <v>45861</v>
      </c>
      <c r="AL115" s="82">
        <v>3.64</v>
      </c>
      <c r="AM115" s="81">
        <v>41645.968000000001</v>
      </c>
      <c r="AN115" s="81">
        <v>0</v>
      </c>
      <c r="AO115" s="81">
        <v>0</v>
      </c>
      <c r="AP115" s="81">
        <v>41645.968000000001</v>
      </c>
      <c r="AQ115" s="81">
        <v>2082.2984000000001</v>
      </c>
      <c r="AR115" s="81">
        <v>1200</v>
      </c>
      <c r="AS115" s="81">
        <v>4683</v>
      </c>
      <c r="AT115" s="79" t="s">
        <v>2681</v>
      </c>
      <c r="AU115" s="85" t="s">
        <v>2747</v>
      </c>
      <c r="AV115" s="86">
        <v>45859</v>
      </c>
      <c r="AW115" s="85"/>
      <c r="AX115" s="81">
        <v>1201</v>
      </c>
      <c r="AY115" s="30">
        <f>YEAR(Table6[[#This Row],[ETA]])</f>
        <v>2025</v>
      </c>
      <c r="AZ115" s="32" t="str">
        <f>TEXT(Table6[[#This Row],[ETA]],"MMMM")</f>
        <v>June</v>
      </c>
      <c r="BA115" s="12" t="s">
        <v>1131</v>
      </c>
    </row>
    <row r="116" spans="1:53" hidden="1" x14ac:dyDescent="0.3">
      <c r="A116" s="13">
        <v>115</v>
      </c>
      <c r="B116" s="69" t="s">
        <v>905</v>
      </c>
      <c r="C116" s="79" t="s">
        <v>94</v>
      </c>
      <c r="D116" s="69" t="s">
        <v>906</v>
      </c>
      <c r="E116" s="69" t="s">
        <v>46</v>
      </c>
      <c r="F116" s="80" t="s">
        <v>907</v>
      </c>
      <c r="G116" s="79" t="s">
        <v>177</v>
      </c>
      <c r="H116" s="70" t="s">
        <v>302</v>
      </c>
      <c r="I116" s="69" t="s">
        <v>52</v>
      </c>
      <c r="J116" s="69" t="s">
        <v>504</v>
      </c>
      <c r="K116" s="69" t="s">
        <v>77</v>
      </c>
      <c r="L116" s="69" t="s">
        <v>305</v>
      </c>
      <c r="M116" s="69" t="s">
        <v>75</v>
      </c>
      <c r="N116" s="69" t="s">
        <v>49</v>
      </c>
      <c r="O116" s="84">
        <v>45777</v>
      </c>
      <c r="P116" s="69" t="s">
        <v>306</v>
      </c>
      <c r="Q116" s="69" t="s">
        <v>306</v>
      </c>
      <c r="R116" s="79">
        <v>2</v>
      </c>
      <c r="S116" s="81">
        <v>1008</v>
      </c>
      <c r="T116" s="69" t="s">
        <v>76</v>
      </c>
      <c r="U116" s="81">
        <v>1.296</v>
      </c>
      <c r="V116" s="69" t="s">
        <v>908</v>
      </c>
      <c r="W116" s="79" t="s">
        <v>50</v>
      </c>
      <c r="X116" s="69" t="s">
        <v>905</v>
      </c>
      <c r="Y116" s="69" t="s">
        <v>75</v>
      </c>
      <c r="Z116" s="69" t="s">
        <v>73</v>
      </c>
      <c r="AA116" s="69" t="s">
        <v>886</v>
      </c>
      <c r="AB116" s="79" t="s">
        <v>53</v>
      </c>
      <c r="AC116" s="81">
        <v>27701.72</v>
      </c>
      <c r="AD116" s="69" t="s">
        <v>51</v>
      </c>
      <c r="AE116" s="69" t="s">
        <v>244</v>
      </c>
      <c r="AF116" s="69"/>
      <c r="AG116" s="79">
        <v>-484</v>
      </c>
      <c r="AH116" s="84">
        <v>45777</v>
      </c>
      <c r="AI116" s="69" t="s">
        <v>3177</v>
      </c>
      <c r="AJ116" s="69" t="s">
        <v>73</v>
      </c>
      <c r="AK116" s="84">
        <v>45778</v>
      </c>
      <c r="AL116" s="82">
        <v>0.50058999999999998</v>
      </c>
      <c r="AM116" s="81">
        <v>13867.2040148</v>
      </c>
      <c r="AN116" s="81">
        <v>15642.436319999999</v>
      </c>
      <c r="AO116" s="81">
        <v>295.09640334799997</v>
      </c>
      <c r="AP116" s="81">
        <v>29804.736738148</v>
      </c>
      <c r="AQ116" s="81">
        <v>1490.2368369074002</v>
      </c>
      <c r="AR116" s="81"/>
      <c r="AS116" s="81">
        <v>2390</v>
      </c>
      <c r="AT116" s="79" t="s">
        <v>2681</v>
      </c>
      <c r="AU116" s="81" t="s">
        <v>2748</v>
      </c>
      <c r="AV116" s="86">
        <v>45848</v>
      </c>
      <c r="AW116" s="85"/>
      <c r="AX116" s="81"/>
      <c r="AY116" s="30">
        <f>YEAR(Table6[[#This Row],[ETA]])</f>
        <v>2025</v>
      </c>
      <c r="AZ116" s="32" t="str">
        <f>TEXT(Table6[[#This Row],[ETA]],"MMMM")</f>
        <v>April</v>
      </c>
      <c r="BA116" s="12" t="s">
        <v>63</v>
      </c>
    </row>
    <row r="117" spans="1:53" hidden="1" x14ac:dyDescent="0.3">
      <c r="A117" s="13">
        <v>116</v>
      </c>
      <c r="B117" s="69" t="s">
        <v>909</v>
      </c>
      <c r="C117" s="79" t="s">
        <v>310</v>
      </c>
      <c r="D117" s="69" t="s">
        <v>311</v>
      </c>
      <c r="E117" s="69" t="s">
        <v>46</v>
      </c>
      <c r="F117" s="80" t="s">
        <v>910</v>
      </c>
      <c r="G117" s="79" t="s">
        <v>177</v>
      </c>
      <c r="H117" s="70" t="s">
        <v>47</v>
      </c>
      <c r="I117" s="69" t="s">
        <v>250</v>
      </c>
      <c r="J117" s="69" t="s">
        <v>911</v>
      </c>
      <c r="K117" s="69" t="s">
        <v>912</v>
      </c>
      <c r="L117" s="69" t="s">
        <v>48</v>
      </c>
      <c r="M117" s="69" t="s">
        <v>913</v>
      </c>
      <c r="N117" s="69" t="s">
        <v>49</v>
      </c>
      <c r="O117" s="84">
        <v>45849</v>
      </c>
      <c r="P117" s="69" t="s">
        <v>914</v>
      </c>
      <c r="Q117" s="69" t="s">
        <v>915</v>
      </c>
      <c r="R117" s="79">
        <v>46</v>
      </c>
      <c r="S117" s="81">
        <v>22788.36</v>
      </c>
      <c r="T117" s="69" t="s">
        <v>76</v>
      </c>
      <c r="U117" s="81">
        <v>12.576000000000001</v>
      </c>
      <c r="V117" s="69" t="s">
        <v>916</v>
      </c>
      <c r="W117" s="79" t="s">
        <v>50</v>
      </c>
      <c r="X117" s="69" t="s">
        <v>917</v>
      </c>
      <c r="Y117" s="69" t="s">
        <v>75</v>
      </c>
      <c r="Z117" s="69" t="s">
        <v>73</v>
      </c>
      <c r="AA117" s="69"/>
      <c r="AB117" s="79" t="s">
        <v>71</v>
      </c>
      <c r="AC117" s="81">
        <v>378517.34</v>
      </c>
      <c r="AD117" s="69" t="s">
        <v>51</v>
      </c>
      <c r="AE117" s="69" t="s">
        <v>244</v>
      </c>
      <c r="AF117" s="69" t="s">
        <v>286</v>
      </c>
      <c r="AG117" s="79">
        <v>-412</v>
      </c>
      <c r="AH117" s="84">
        <v>45849</v>
      </c>
      <c r="AI117" s="69" t="s">
        <v>3177</v>
      </c>
      <c r="AJ117" s="69" t="s">
        <v>73</v>
      </c>
      <c r="AK117" s="84">
        <v>45852</v>
      </c>
      <c r="AL117" s="82">
        <v>3.64</v>
      </c>
      <c r="AM117" s="81">
        <v>1377803.1176000002</v>
      </c>
      <c r="AN117" s="81">
        <v>12250</v>
      </c>
      <c r="AO117" s="81">
        <v>13900.531176000002</v>
      </c>
      <c r="AP117" s="81">
        <v>1403953.6487760001</v>
      </c>
      <c r="AQ117" s="81">
        <v>70193</v>
      </c>
      <c r="AR117" s="81"/>
      <c r="AS117" s="81">
        <v>78860</v>
      </c>
      <c r="AT117" s="79" t="s">
        <v>2681</v>
      </c>
      <c r="AU117" s="85" t="s">
        <v>2748</v>
      </c>
      <c r="AV117" s="86">
        <v>45848</v>
      </c>
      <c r="AW117" s="85"/>
      <c r="AX117" s="81"/>
      <c r="AY117" s="30">
        <f>YEAR(Table6[[#This Row],[ETA]])</f>
        <v>2025</v>
      </c>
      <c r="AZ117" s="32" t="str">
        <f>TEXT(Table6[[#This Row],[ETA]],"MMMM")</f>
        <v>July</v>
      </c>
      <c r="BA117" s="12" t="s">
        <v>3340</v>
      </c>
    </row>
    <row r="118" spans="1:53" x14ac:dyDescent="0.3">
      <c r="A118" s="13">
        <v>117</v>
      </c>
      <c r="B118" s="69" t="s">
        <v>918</v>
      </c>
      <c r="C118" s="79" t="s">
        <v>70</v>
      </c>
      <c r="D118" s="69" t="s">
        <v>233</v>
      </c>
      <c r="E118" s="69" t="s">
        <v>74</v>
      </c>
      <c r="F118" s="80" t="s">
        <v>919</v>
      </c>
      <c r="G118" s="79" t="s">
        <v>177</v>
      </c>
      <c r="H118" s="70" t="s">
        <v>47</v>
      </c>
      <c r="I118" s="69" t="s">
        <v>52</v>
      </c>
      <c r="J118" s="69" t="s">
        <v>279</v>
      </c>
      <c r="K118" s="69" t="s">
        <v>920</v>
      </c>
      <c r="L118" s="69" t="s">
        <v>48</v>
      </c>
      <c r="M118" s="69" t="s">
        <v>921</v>
      </c>
      <c r="N118" s="69" t="s">
        <v>49</v>
      </c>
      <c r="O118" s="84">
        <v>45813</v>
      </c>
      <c r="P118" s="69" t="s">
        <v>922</v>
      </c>
      <c r="Q118" s="69" t="s">
        <v>923</v>
      </c>
      <c r="R118" s="79">
        <v>705</v>
      </c>
      <c r="S118" s="81">
        <v>55355</v>
      </c>
      <c r="T118" s="69" t="s">
        <v>76</v>
      </c>
      <c r="U118" s="81">
        <v>43.38</v>
      </c>
      <c r="V118" s="69" t="s">
        <v>924</v>
      </c>
      <c r="W118" s="79" t="s">
        <v>50</v>
      </c>
      <c r="X118" s="69" t="s">
        <v>925</v>
      </c>
      <c r="Y118" s="69">
        <v>4600001157</v>
      </c>
      <c r="Z118" s="69" t="s">
        <v>73</v>
      </c>
      <c r="AA118" s="69" t="s">
        <v>926</v>
      </c>
      <c r="AB118" s="79" t="s">
        <v>71</v>
      </c>
      <c r="AC118" s="81">
        <v>453984.98</v>
      </c>
      <c r="AD118" s="69" t="s">
        <v>51</v>
      </c>
      <c r="AE118" s="69" t="s">
        <v>244</v>
      </c>
      <c r="AF118" s="69"/>
      <c r="AG118" s="79">
        <v>-448</v>
      </c>
      <c r="AH118" s="84">
        <v>45813</v>
      </c>
      <c r="AI118" s="69" t="s">
        <v>3177</v>
      </c>
      <c r="AJ118" s="69" t="s">
        <v>73</v>
      </c>
      <c r="AK118" s="84">
        <v>45817</v>
      </c>
      <c r="AL118" s="82">
        <v>3.64</v>
      </c>
      <c r="AM118" s="81">
        <v>1652505.3271999999</v>
      </c>
      <c r="AN118" s="81">
        <v>0</v>
      </c>
      <c r="AO118" s="81">
        <v>0</v>
      </c>
      <c r="AP118" s="81">
        <v>1652505.3271999999</v>
      </c>
      <c r="AQ118" s="81">
        <v>82625.266360000009</v>
      </c>
      <c r="AR118" s="81">
        <v>100</v>
      </c>
      <c r="AS118" s="81">
        <v>93040</v>
      </c>
      <c r="AT118" s="79" t="s">
        <v>2681</v>
      </c>
      <c r="AU118" s="85" t="s">
        <v>2749</v>
      </c>
      <c r="AV118" s="86">
        <v>45812</v>
      </c>
      <c r="AW118" s="85"/>
      <c r="AX118" s="81">
        <v>100</v>
      </c>
      <c r="AY118" s="30">
        <f>YEAR(Table6[[#This Row],[ETA]])</f>
        <v>2025</v>
      </c>
      <c r="AZ118" s="32" t="str">
        <f>TEXT(Table6[[#This Row],[ETA]],"MMMM")</f>
        <v>June</v>
      </c>
      <c r="BA118" s="12" t="s">
        <v>63</v>
      </c>
    </row>
    <row r="119" spans="1:53" hidden="1" x14ac:dyDescent="0.3">
      <c r="A119" s="13">
        <v>118</v>
      </c>
      <c r="B119" s="69" t="s">
        <v>927</v>
      </c>
      <c r="C119" s="79" t="s">
        <v>380</v>
      </c>
      <c r="D119" s="69" t="s">
        <v>928</v>
      </c>
      <c r="E119" s="69" t="s">
        <v>46</v>
      </c>
      <c r="F119" s="80" t="s">
        <v>929</v>
      </c>
      <c r="G119" s="79" t="s">
        <v>177</v>
      </c>
      <c r="H119" s="70" t="s">
        <v>302</v>
      </c>
      <c r="I119" s="69" t="s">
        <v>452</v>
      </c>
      <c r="J119" s="69" t="s">
        <v>571</v>
      </c>
      <c r="K119" s="69" t="s">
        <v>930</v>
      </c>
      <c r="L119" s="69" t="s">
        <v>305</v>
      </c>
      <c r="M119" s="69" t="s">
        <v>930</v>
      </c>
      <c r="N119" s="69" t="s">
        <v>49</v>
      </c>
      <c r="O119" s="84">
        <v>45787</v>
      </c>
      <c r="P119" s="69" t="s">
        <v>306</v>
      </c>
      <c r="Q119" s="69" t="s">
        <v>306</v>
      </c>
      <c r="R119" s="79">
        <v>3</v>
      </c>
      <c r="S119" s="81">
        <v>1268</v>
      </c>
      <c r="T119" s="69" t="s">
        <v>76</v>
      </c>
      <c r="U119" s="81">
        <v>1</v>
      </c>
      <c r="V119" s="69" t="s">
        <v>931</v>
      </c>
      <c r="W119" s="79" t="s">
        <v>50</v>
      </c>
      <c r="X119" s="69" t="s">
        <v>932</v>
      </c>
      <c r="Y119" s="69" t="s">
        <v>933</v>
      </c>
      <c r="Z119" s="69" t="s">
        <v>73</v>
      </c>
      <c r="AA119" s="69" t="s">
        <v>934</v>
      </c>
      <c r="AB119" s="79" t="s">
        <v>402</v>
      </c>
      <c r="AC119" s="81">
        <v>74510</v>
      </c>
      <c r="AD119" s="69" t="s">
        <v>51</v>
      </c>
      <c r="AE119" s="69" t="s">
        <v>244</v>
      </c>
      <c r="AF119" s="69" t="s">
        <v>361</v>
      </c>
      <c r="AG119" s="79">
        <v>-474</v>
      </c>
      <c r="AH119" s="84">
        <v>45787</v>
      </c>
      <c r="AI119" s="69" t="s">
        <v>3177</v>
      </c>
      <c r="AJ119" s="69" t="s">
        <v>73</v>
      </c>
      <c r="AK119" s="84">
        <v>45790</v>
      </c>
      <c r="AL119" s="82">
        <v>4.0949999999999998</v>
      </c>
      <c r="AM119" s="81">
        <v>305118.44999999995</v>
      </c>
      <c r="AN119" s="81">
        <v>0</v>
      </c>
      <c r="AO119" s="81">
        <v>0</v>
      </c>
      <c r="AP119" s="81">
        <v>305118.44999999995</v>
      </c>
      <c r="AQ119" s="81">
        <v>15255.922499999999</v>
      </c>
      <c r="AR119" s="81"/>
      <c r="AS119" s="81">
        <v>20656</v>
      </c>
      <c r="AT119" s="79" t="s">
        <v>2658</v>
      </c>
      <c r="AU119" s="81" t="s">
        <v>2750</v>
      </c>
      <c r="AV119" s="86">
        <v>45788</v>
      </c>
      <c r="AW119" s="85"/>
      <c r="AX119" s="81"/>
      <c r="AY119" s="30">
        <f>YEAR(Table6[[#This Row],[ETA]])</f>
        <v>2025</v>
      </c>
      <c r="AZ119" s="32" t="str">
        <f>TEXT(Table6[[#This Row],[ETA]],"MMMM")</f>
        <v>May</v>
      </c>
      <c r="BA119" s="12" t="s">
        <v>392</v>
      </c>
    </row>
    <row r="120" spans="1:53" x14ac:dyDescent="0.3">
      <c r="A120" s="13">
        <v>119</v>
      </c>
      <c r="B120" s="69" t="s">
        <v>935</v>
      </c>
      <c r="C120" s="79" t="s">
        <v>94</v>
      </c>
      <c r="D120" s="69" t="s">
        <v>233</v>
      </c>
      <c r="E120" s="69" t="s">
        <v>46</v>
      </c>
      <c r="F120" s="80" t="s">
        <v>936</v>
      </c>
      <c r="G120" s="79" t="s">
        <v>177</v>
      </c>
      <c r="H120" s="70" t="s">
        <v>302</v>
      </c>
      <c r="I120" s="69" t="s">
        <v>52</v>
      </c>
      <c r="J120" s="69" t="s">
        <v>504</v>
      </c>
      <c r="K120" s="69" t="s">
        <v>598</v>
      </c>
      <c r="L120" s="69" t="s">
        <v>305</v>
      </c>
      <c r="M120" s="69" t="s">
        <v>598</v>
      </c>
      <c r="N120" s="69" t="s">
        <v>49</v>
      </c>
      <c r="O120" s="84">
        <v>45777</v>
      </c>
      <c r="P120" s="69" t="s">
        <v>306</v>
      </c>
      <c r="Q120" s="69" t="s">
        <v>306</v>
      </c>
      <c r="R120" s="79">
        <v>10</v>
      </c>
      <c r="S120" s="81">
        <v>390</v>
      </c>
      <c r="T120" s="69" t="s">
        <v>76</v>
      </c>
      <c r="U120" s="81">
        <v>1</v>
      </c>
      <c r="V120" s="69" t="s">
        <v>387</v>
      </c>
      <c r="W120" s="79" t="s">
        <v>50</v>
      </c>
      <c r="X120" s="69" t="s">
        <v>935</v>
      </c>
      <c r="Y120" s="69" t="s">
        <v>75</v>
      </c>
      <c r="Z120" s="69" t="s">
        <v>73</v>
      </c>
      <c r="AA120" s="69" t="s">
        <v>937</v>
      </c>
      <c r="AB120" s="79" t="s">
        <v>53</v>
      </c>
      <c r="AC120" s="81">
        <v>60010.5</v>
      </c>
      <c r="AD120" s="69" t="s">
        <v>51</v>
      </c>
      <c r="AE120" s="69" t="s">
        <v>244</v>
      </c>
      <c r="AF120" s="69" t="s">
        <v>938</v>
      </c>
      <c r="AG120" s="79">
        <v>-484</v>
      </c>
      <c r="AH120" s="84">
        <v>45777</v>
      </c>
      <c r="AI120" s="69" t="s">
        <v>3177</v>
      </c>
      <c r="AJ120" s="69" t="s">
        <v>73</v>
      </c>
      <c r="AK120" s="84">
        <v>45778</v>
      </c>
      <c r="AL120" s="82">
        <v>0.50058999999999998</v>
      </c>
      <c r="AM120" s="81">
        <v>30040.656195</v>
      </c>
      <c r="AN120" s="81">
        <v>7556.9066399999992</v>
      </c>
      <c r="AO120" s="81">
        <v>375.97562834999997</v>
      </c>
      <c r="AP120" s="81">
        <v>37973.53846335</v>
      </c>
      <c r="AQ120" s="81">
        <v>1898.6769231675</v>
      </c>
      <c r="AR120" s="81"/>
      <c r="AS120" s="81">
        <v>3299</v>
      </c>
      <c r="AT120" s="79" t="s">
        <v>2681</v>
      </c>
      <c r="AU120" s="81" t="s">
        <v>2751</v>
      </c>
      <c r="AV120" s="86">
        <v>45777</v>
      </c>
      <c r="AW120" s="85"/>
      <c r="AX120" s="81"/>
      <c r="AY120" s="30">
        <f>YEAR(Table6[[#This Row],[ETA]])</f>
        <v>2025</v>
      </c>
      <c r="AZ120" s="32" t="str">
        <f>TEXT(Table6[[#This Row],[ETA]],"MMMM")</f>
        <v>April</v>
      </c>
      <c r="BA120" s="12" t="s">
        <v>63</v>
      </c>
    </row>
    <row r="121" spans="1:53" hidden="1" x14ac:dyDescent="0.3">
      <c r="A121" s="13">
        <v>120</v>
      </c>
      <c r="B121" s="69" t="s">
        <v>939</v>
      </c>
      <c r="C121" s="79" t="s">
        <v>70</v>
      </c>
      <c r="D121" s="69" t="s">
        <v>739</v>
      </c>
      <c r="E121" s="69" t="s">
        <v>74</v>
      </c>
      <c r="F121" s="80" t="s">
        <v>940</v>
      </c>
      <c r="G121" s="79" t="s">
        <v>177</v>
      </c>
      <c r="H121" s="70" t="s">
        <v>47</v>
      </c>
      <c r="I121" s="69" t="s">
        <v>52</v>
      </c>
      <c r="J121" s="69" t="s">
        <v>279</v>
      </c>
      <c r="K121" s="69" t="s">
        <v>920</v>
      </c>
      <c r="L121" s="69" t="s">
        <v>48</v>
      </c>
      <c r="M121" s="69" t="s">
        <v>921</v>
      </c>
      <c r="N121" s="69" t="s">
        <v>49</v>
      </c>
      <c r="O121" s="84">
        <v>45813</v>
      </c>
      <c r="P121" s="69" t="s">
        <v>199</v>
      </c>
      <c r="Q121" s="69" t="s">
        <v>941</v>
      </c>
      <c r="R121" s="79">
        <v>266</v>
      </c>
      <c r="S121" s="81">
        <v>8707</v>
      </c>
      <c r="T121" s="69" t="s">
        <v>76</v>
      </c>
      <c r="U121" s="81">
        <v>22.322000000000003</v>
      </c>
      <c r="V121" s="69" t="s">
        <v>942</v>
      </c>
      <c r="W121" s="79" t="s">
        <v>50</v>
      </c>
      <c r="X121" s="69" t="s">
        <v>943</v>
      </c>
      <c r="Y121" s="69">
        <v>4600001157</v>
      </c>
      <c r="Z121" s="69" t="s">
        <v>73</v>
      </c>
      <c r="AA121" s="69" t="s">
        <v>944</v>
      </c>
      <c r="AB121" s="79" t="s">
        <v>71</v>
      </c>
      <c r="AC121" s="81">
        <v>100474.83</v>
      </c>
      <c r="AD121" s="69" t="s">
        <v>51</v>
      </c>
      <c r="AE121" s="69" t="s">
        <v>244</v>
      </c>
      <c r="AF121" s="69"/>
      <c r="AG121" s="79">
        <v>-448</v>
      </c>
      <c r="AH121" s="84">
        <v>45813</v>
      </c>
      <c r="AI121" s="69" t="s">
        <v>3177</v>
      </c>
      <c r="AJ121" s="69" t="s">
        <v>73</v>
      </c>
      <c r="AK121" s="84">
        <v>45817</v>
      </c>
      <c r="AL121" s="82">
        <v>3.64</v>
      </c>
      <c r="AM121" s="81">
        <v>365728.3812</v>
      </c>
      <c r="AN121" s="81">
        <v>0</v>
      </c>
      <c r="AO121" s="81">
        <v>0</v>
      </c>
      <c r="AP121" s="81">
        <v>365728.3812</v>
      </c>
      <c r="AQ121" s="81">
        <v>18286.41906</v>
      </c>
      <c r="AR121" s="81"/>
      <c r="AS121" s="81">
        <v>23686</v>
      </c>
      <c r="AT121" s="79" t="s">
        <v>2681</v>
      </c>
      <c r="AU121" s="85" t="s">
        <v>2752</v>
      </c>
      <c r="AV121" s="86">
        <v>45812</v>
      </c>
      <c r="AW121" s="85"/>
      <c r="AX121" s="81"/>
      <c r="AY121" s="30">
        <f>YEAR(Table6[[#This Row],[ETA]])</f>
        <v>2025</v>
      </c>
      <c r="AZ121" s="32" t="str">
        <f>TEXT(Table6[[#This Row],[ETA]],"MMMM")</f>
        <v>June</v>
      </c>
      <c r="BA121" s="12" t="s">
        <v>63</v>
      </c>
    </row>
    <row r="122" spans="1:53" x14ac:dyDescent="0.3">
      <c r="A122" s="13">
        <v>121</v>
      </c>
      <c r="B122" s="69" t="s">
        <v>945</v>
      </c>
      <c r="C122" s="79" t="s">
        <v>70</v>
      </c>
      <c r="D122" s="69" t="s">
        <v>233</v>
      </c>
      <c r="E122" s="69" t="s">
        <v>74</v>
      </c>
      <c r="F122" s="80" t="s">
        <v>946</v>
      </c>
      <c r="G122" s="79" t="s">
        <v>177</v>
      </c>
      <c r="H122" s="70" t="s">
        <v>47</v>
      </c>
      <c r="I122" s="69" t="s">
        <v>235</v>
      </c>
      <c r="J122" s="69" t="s">
        <v>947</v>
      </c>
      <c r="K122" s="69" t="s">
        <v>948</v>
      </c>
      <c r="L122" s="69" t="s">
        <v>48</v>
      </c>
      <c r="M122" s="69" t="s">
        <v>949</v>
      </c>
      <c r="N122" s="69" t="s">
        <v>49</v>
      </c>
      <c r="O122" s="84">
        <v>45830</v>
      </c>
      <c r="P122" s="69" t="s">
        <v>344</v>
      </c>
      <c r="Q122" s="69" t="s">
        <v>950</v>
      </c>
      <c r="R122" s="79">
        <v>160</v>
      </c>
      <c r="S122" s="81">
        <v>8650</v>
      </c>
      <c r="T122" s="69" t="s">
        <v>76</v>
      </c>
      <c r="U122" s="81">
        <v>10.25</v>
      </c>
      <c r="V122" s="69" t="s">
        <v>951</v>
      </c>
      <c r="W122" s="79" t="s">
        <v>50</v>
      </c>
      <c r="X122" s="69" t="s">
        <v>952</v>
      </c>
      <c r="Y122" s="69" t="s">
        <v>242</v>
      </c>
      <c r="Z122" s="69" t="s">
        <v>73</v>
      </c>
      <c r="AA122" s="69" t="s">
        <v>953</v>
      </c>
      <c r="AB122" s="79" t="s">
        <v>71</v>
      </c>
      <c r="AC122" s="81">
        <v>206489.34</v>
      </c>
      <c r="AD122" s="69" t="s">
        <v>51</v>
      </c>
      <c r="AE122" s="69" t="s">
        <v>244</v>
      </c>
      <c r="AF122" s="69"/>
      <c r="AG122" s="79">
        <v>-431</v>
      </c>
      <c r="AH122" s="84">
        <v>45830</v>
      </c>
      <c r="AI122" s="69" t="s">
        <v>3177</v>
      </c>
      <c r="AJ122" s="69" t="s">
        <v>73</v>
      </c>
      <c r="AK122" s="84">
        <v>45832</v>
      </c>
      <c r="AL122" s="82">
        <v>3.64</v>
      </c>
      <c r="AM122" s="81">
        <v>751621.19759999996</v>
      </c>
      <c r="AN122" s="81">
        <v>0</v>
      </c>
      <c r="AO122" s="81">
        <v>0</v>
      </c>
      <c r="AP122" s="81">
        <v>751621.19759999996</v>
      </c>
      <c r="AQ122" s="81">
        <v>37581.059880000001</v>
      </c>
      <c r="AR122" s="81"/>
      <c r="AS122" s="81">
        <v>42981</v>
      </c>
      <c r="AT122" s="79" t="s">
        <v>2681</v>
      </c>
      <c r="AU122" s="85" t="s">
        <v>2753</v>
      </c>
      <c r="AV122" s="86">
        <v>45831</v>
      </c>
      <c r="AW122" s="85"/>
      <c r="AX122" s="81"/>
      <c r="AY122" s="30">
        <f>YEAR(Table6[[#This Row],[ETA]])</f>
        <v>2025</v>
      </c>
      <c r="AZ122" s="32" t="str">
        <f>TEXT(Table6[[#This Row],[ETA]],"MMMM")</f>
        <v>June</v>
      </c>
      <c r="BA122" s="12" t="s">
        <v>63</v>
      </c>
    </row>
    <row r="123" spans="1:53" x14ac:dyDescent="0.3">
      <c r="A123" s="13">
        <v>122</v>
      </c>
      <c r="B123" s="69" t="s">
        <v>954</v>
      </c>
      <c r="C123" s="79" t="s">
        <v>70</v>
      </c>
      <c r="D123" s="69" t="s">
        <v>233</v>
      </c>
      <c r="E123" s="69" t="s">
        <v>74</v>
      </c>
      <c r="F123" s="80" t="s">
        <v>955</v>
      </c>
      <c r="G123" s="79" t="s">
        <v>177</v>
      </c>
      <c r="H123" s="70" t="s">
        <v>47</v>
      </c>
      <c r="I123" s="69" t="s">
        <v>52</v>
      </c>
      <c r="J123" s="69" t="s">
        <v>80</v>
      </c>
      <c r="K123" s="69" t="s">
        <v>55</v>
      </c>
      <c r="L123" s="69" t="s">
        <v>48</v>
      </c>
      <c r="M123" s="69">
        <v>202501</v>
      </c>
      <c r="N123" s="69" t="s">
        <v>49</v>
      </c>
      <c r="O123" s="84">
        <v>45792</v>
      </c>
      <c r="P123" s="69" t="s">
        <v>81</v>
      </c>
      <c r="Q123" s="69" t="s">
        <v>75</v>
      </c>
      <c r="R123" s="79">
        <v>734</v>
      </c>
      <c r="S123" s="81">
        <v>25061</v>
      </c>
      <c r="T123" s="69" t="s">
        <v>76</v>
      </c>
      <c r="U123" s="81">
        <v>70.553000000000011</v>
      </c>
      <c r="V123" s="69" t="s">
        <v>956</v>
      </c>
      <c r="W123" s="79" t="s">
        <v>50</v>
      </c>
      <c r="X123" s="69" t="s">
        <v>954</v>
      </c>
      <c r="Y123" s="69">
        <v>4600001157</v>
      </c>
      <c r="Z123" s="69" t="s">
        <v>292</v>
      </c>
      <c r="AA123" s="69" t="s">
        <v>957</v>
      </c>
      <c r="AB123" s="79" t="s">
        <v>71</v>
      </c>
      <c r="AC123" s="81">
        <v>149605.06</v>
      </c>
      <c r="AD123" s="69" t="s">
        <v>51</v>
      </c>
      <c r="AE123" s="69" t="s">
        <v>244</v>
      </c>
      <c r="AF123" s="69"/>
      <c r="AG123" s="79">
        <v>-469</v>
      </c>
      <c r="AH123" s="84">
        <v>45792</v>
      </c>
      <c r="AI123" s="69" t="s">
        <v>3177</v>
      </c>
      <c r="AJ123" s="69" t="s">
        <v>73</v>
      </c>
      <c r="AK123" s="84">
        <v>45792</v>
      </c>
      <c r="AL123" s="82">
        <v>3.64</v>
      </c>
      <c r="AM123" s="81">
        <v>544562.41839999997</v>
      </c>
      <c r="AN123" s="81">
        <v>0</v>
      </c>
      <c r="AO123" s="81">
        <v>0</v>
      </c>
      <c r="AP123" s="81">
        <v>544562.41839999997</v>
      </c>
      <c r="AQ123" s="81">
        <v>27228.120920000001</v>
      </c>
      <c r="AR123" s="81"/>
      <c r="AS123" s="81">
        <v>32628</v>
      </c>
      <c r="AT123" s="79" t="s">
        <v>2658</v>
      </c>
      <c r="AU123" s="85" t="s">
        <v>2754</v>
      </c>
      <c r="AV123" s="22">
        <v>45790</v>
      </c>
      <c r="AW123" s="20"/>
      <c r="AX123" s="81"/>
      <c r="AY123" s="30">
        <f>YEAR(Table6[[#This Row],[ETA]])</f>
        <v>2025</v>
      </c>
      <c r="AZ123" s="32" t="str">
        <f>TEXT(Table6[[#This Row],[ETA]],"MMMM")</f>
        <v>May</v>
      </c>
      <c r="BA123" s="12" t="s">
        <v>63</v>
      </c>
    </row>
    <row r="124" spans="1:53" x14ac:dyDescent="0.3">
      <c r="A124" s="13">
        <v>123</v>
      </c>
      <c r="B124" s="69" t="s">
        <v>958</v>
      </c>
      <c r="C124" s="79" t="s">
        <v>94</v>
      </c>
      <c r="D124" s="69" t="s">
        <v>233</v>
      </c>
      <c r="E124" s="69" t="s">
        <v>46</v>
      </c>
      <c r="F124" s="80" t="s">
        <v>959</v>
      </c>
      <c r="G124" s="79" t="s">
        <v>177</v>
      </c>
      <c r="H124" s="70" t="s">
        <v>302</v>
      </c>
      <c r="I124" s="69" t="s">
        <v>52</v>
      </c>
      <c r="J124" s="69" t="s">
        <v>504</v>
      </c>
      <c r="K124" s="69" t="s">
        <v>960</v>
      </c>
      <c r="L124" s="69" t="s">
        <v>305</v>
      </c>
      <c r="M124" s="69" t="s">
        <v>960</v>
      </c>
      <c r="N124" s="69" t="s">
        <v>49</v>
      </c>
      <c r="O124" s="84">
        <v>45796</v>
      </c>
      <c r="P124" s="69" t="s">
        <v>306</v>
      </c>
      <c r="Q124" s="69" t="s">
        <v>306</v>
      </c>
      <c r="R124" s="79">
        <v>24</v>
      </c>
      <c r="S124" s="81">
        <v>1524</v>
      </c>
      <c r="T124" s="69" t="s">
        <v>76</v>
      </c>
      <c r="U124" s="81">
        <v>1.7839999999999998</v>
      </c>
      <c r="V124" s="69" t="s">
        <v>961</v>
      </c>
      <c r="W124" s="79" t="s">
        <v>50</v>
      </c>
      <c r="X124" s="69" t="s">
        <v>962</v>
      </c>
      <c r="Y124" s="69" t="s">
        <v>75</v>
      </c>
      <c r="Z124" s="69" t="s">
        <v>73</v>
      </c>
      <c r="AA124" s="69" t="s">
        <v>963</v>
      </c>
      <c r="AB124" s="79" t="s">
        <v>53</v>
      </c>
      <c r="AC124" s="81">
        <v>169931.38</v>
      </c>
      <c r="AD124" s="69" t="s">
        <v>51</v>
      </c>
      <c r="AE124" s="69" t="s">
        <v>244</v>
      </c>
      <c r="AF124" s="69" t="s">
        <v>286</v>
      </c>
      <c r="AG124" s="79">
        <v>-465</v>
      </c>
      <c r="AH124" s="84">
        <v>45796</v>
      </c>
      <c r="AI124" s="69" t="s">
        <v>3177</v>
      </c>
      <c r="AJ124" s="69" t="s">
        <v>73</v>
      </c>
      <c r="AK124" s="84">
        <v>45798</v>
      </c>
      <c r="AL124" s="82">
        <v>0.50460000000000005</v>
      </c>
      <c r="AM124" s="81">
        <v>85747.374348000012</v>
      </c>
      <c r="AN124" s="81">
        <v>49587.042000000001</v>
      </c>
      <c r="AO124" s="81">
        <v>1353.3441634799999</v>
      </c>
      <c r="AP124" s="81">
        <v>136687.76051148001</v>
      </c>
      <c r="AQ124" s="81">
        <v>6834.3880255740005</v>
      </c>
      <c r="AR124" s="81"/>
      <c r="AS124" s="81">
        <v>8234</v>
      </c>
      <c r="AT124" s="79" t="s">
        <v>2681</v>
      </c>
      <c r="AU124" s="81" t="s">
        <v>2755</v>
      </c>
      <c r="AV124" s="86">
        <v>45797</v>
      </c>
      <c r="AW124" s="85"/>
      <c r="AX124" s="81"/>
      <c r="AY124" s="30">
        <f>YEAR(Table6[[#This Row],[ETA]])</f>
        <v>2025</v>
      </c>
      <c r="AZ124" s="32" t="str">
        <f>TEXT(Table6[[#This Row],[ETA]],"MMMM")</f>
        <v>May</v>
      </c>
      <c r="BA124" s="12" t="s">
        <v>63</v>
      </c>
    </row>
    <row r="125" spans="1:53" hidden="1" x14ac:dyDescent="0.3">
      <c r="A125" s="13">
        <v>124</v>
      </c>
      <c r="B125" s="69" t="s">
        <v>964</v>
      </c>
      <c r="C125" s="79" t="s">
        <v>70</v>
      </c>
      <c r="D125" s="69" t="s">
        <v>92</v>
      </c>
      <c r="E125" s="69" t="s">
        <v>46</v>
      </c>
      <c r="F125" s="80" t="s">
        <v>965</v>
      </c>
      <c r="G125" s="79" t="s">
        <v>177</v>
      </c>
      <c r="H125" s="70" t="s">
        <v>47</v>
      </c>
      <c r="I125" s="69" t="s">
        <v>52</v>
      </c>
      <c r="J125" s="69" t="s">
        <v>80</v>
      </c>
      <c r="K125" s="69" t="s">
        <v>966</v>
      </c>
      <c r="L125" s="69" t="s">
        <v>48</v>
      </c>
      <c r="M125" s="69" t="s">
        <v>75</v>
      </c>
      <c r="N125" s="69" t="s">
        <v>49</v>
      </c>
      <c r="O125" s="84">
        <v>45838</v>
      </c>
      <c r="P125" s="69" t="s">
        <v>81</v>
      </c>
      <c r="Q125" s="69" t="s">
        <v>75</v>
      </c>
      <c r="R125" s="79">
        <v>55</v>
      </c>
      <c r="S125" s="81">
        <v>1476359.9079999996</v>
      </c>
      <c r="T125" s="69" t="s">
        <v>76</v>
      </c>
      <c r="U125" s="81">
        <v>1.7839999999999998</v>
      </c>
      <c r="V125" s="69" t="s">
        <v>967</v>
      </c>
      <c r="W125" s="79" t="s">
        <v>79</v>
      </c>
      <c r="X125" s="69" t="s">
        <v>964</v>
      </c>
      <c r="Y125" s="69" t="s">
        <v>75</v>
      </c>
      <c r="Z125" s="69" t="s">
        <v>73</v>
      </c>
      <c r="AA125" s="69" t="s">
        <v>968</v>
      </c>
      <c r="AB125" s="79" t="s">
        <v>53</v>
      </c>
      <c r="AC125" s="81">
        <v>15956956.99</v>
      </c>
      <c r="AD125" s="69" t="s">
        <v>51</v>
      </c>
      <c r="AE125" s="69" t="s">
        <v>244</v>
      </c>
      <c r="AF125" s="69"/>
      <c r="AG125" s="79">
        <v>-423</v>
      </c>
      <c r="AH125" s="84">
        <v>45838</v>
      </c>
      <c r="AI125" s="69" t="s">
        <v>3177</v>
      </c>
      <c r="AJ125" s="69" t="s">
        <v>73</v>
      </c>
      <c r="AK125" s="84">
        <v>45838</v>
      </c>
      <c r="AL125" s="82">
        <v>0.50673999999999997</v>
      </c>
      <c r="AM125" s="81">
        <v>8086028.3851125995</v>
      </c>
      <c r="AN125" s="81">
        <v>0</v>
      </c>
      <c r="AO125" s="81"/>
      <c r="AP125" s="81">
        <v>8086028.3851125995</v>
      </c>
      <c r="AQ125" s="81">
        <v>404301.41925563</v>
      </c>
      <c r="AR125" s="81"/>
      <c r="AS125" s="81">
        <v>453310</v>
      </c>
      <c r="AT125" s="79" t="s">
        <v>2756</v>
      </c>
      <c r="AU125" s="81" t="s">
        <v>2757</v>
      </c>
      <c r="AV125" s="22">
        <v>45827</v>
      </c>
      <c r="AW125" s="20"/>
      <c r="AX125" s="81"/>
      <c r="AY125" s="30">
        <f>YEAR(Table6[[#This Row],[ETA]])</f>
        <v>2025</v>
      </c>
      <c r="AZ125" s="32" t="str">
        <f>TEXT(Table6[[#This Row],[ETA]],"MMMM")</f>
        <v>June</v>
      </c>
      <c r="BA125" s="12" t="s">
        <v>63</v>
      </c>
    </row>
    <row r="126" spans="1:53" hidden="1" x14ac:dyDescent="0.3">
      <c r="A126" s="13">
        <v>125</v>
      </c>
      <c r="B126" s="69" t="s">
        <v>969</v>
      </c>
      <c r="C126" s="79" t="s">
        <v>70</v>
      </c>
      <c r="D126" s="69" t="s">
        <v>92</v>
      </c>
      <c r="E126" s="69" t="s">
        <v>46</v>
      </c>
      <c r="F126" s="80" t="s">
        <v>970</v>
      </c>
      <c r="G126" s="79" t="s">
        <v>177</v>
      </c>
      <c r="H126" s="70" t="s">
        <v>47</v>
      </c>
      <c r="I126" s="69" t="s">
        <v>52</v>
      </c>
      <c r="J126" s="69" t="s">
        <v>80</v>
      </c>
      <c r="K126" s="69" t="s">
        <v>966</v>
      </c>
      <c r="L126" s="69" t="s">
        <v>48</v>
      </c>
      <c r="M126" s="69" t="s">
        <v>75</v>
      </c>
      <c r="N126" s="69" t="s">
        <v>49</v>
      </c>
      <c r="O126" s="84">
        <v>45838</v>
      </c>
      <c r="P126" s="69" t="s">
        <v>81</v>
      </c>
      <c r="Q126" s="69" t="s">
        <v>75</v>
      </c>
      <c r="R126" s="79">
        <v>1018</v>
      </c>
      <c r="S126" s="81">
        <v>538561.69999999995</v>
      </c>
      <c r="T126" s="69" t="s">
        <v>76</v>
      </c>
      <c r="U126" s="81">
        <v>1.7839999999999998</v>
      </c>
      <c r="V126" s="69" t="s">
        <v>971</v>
      </c>
      <c r="W126" s="79" t="s">
        <v>79</v>
      </c>
      <c r="X126" s="69" t="s">
        <v>969</v>
      </c>
      <c r="Y126" s="69" t="s">
        <v>75</v>
      </c>
      <c r="Z126" s="69" t="s">
        <v>73</v>
      </c>
      <c r="AA126" s="69" t="s">
        <v>968</v>
      </c>
      <c r="AB126" s="79" t="s">
        <v>53</v>
      </c>
      <c r="AC126" s="81">
        <v>7799522.0099999998</v>
      </c>
      <c r="AD126" s="69" t="s">
        <v>51</v>
      </c>
      <c r="AE126" s="69" t="s">
        <v>244</v>
      </c>
      <c r="AF126" s="69"/>
      <c r="AG126" s="79">
        <v>-423</v>
      </c>
      <c r="AH126" s="84">
        <v>45838</v>
      </c>
      <c r="AI126" s="69" t="s">
        <v>3177</v>
      </c>
      <c r="AJ126" s="69" t="s">
        <v>73</v>
      </c>
      <c r="AK126" s="84">
        <v>45838</v>
      </c>
      <c r="AL126" s="82">
        <v>0.50685999999999998</v>
      </c>
      <c r="AM126" s="81">
        <v>3953265.7259885999</v>
      </c>
      <c r="AN126" s="81">
        <v>0</v>
      </c>
      <c r="AO126" s="81">
        <v>0</v>
      </c>
      <c r="AP126" s="81">
        <v>3953265.7259885999</v>
      </c>
      <c r="AQ126" s="81">
        <v>197663.28629943001</v>
      </c>
      <c r="AR126" s="81">
        <v>0</v>
      </c>
      <c r="AS126" s="81">
        <v>221783</v>
      </c>
      <c r="AT126" s="79" t="s">
        <v>2681</v>
      </c>
      <c r="AU126" s="85" t="s">
        <v>2758</v>
      </c>
      <c r="AV126" s="86">
        <v>45830</v>
      </c>
      <c r="AW126" s="85"/>
      <c r="AX126" s="81">
        <v>-40</v>
      </c>
      <c r="AY126" s="30">
        <f>YEAR(Table6[[#This Row],[ETA]])</f>
        <v>2025</v>
      </c>
      <c r="AZ126" s="32" t="str">
        <f>TEXT(Table6[[#This Row],[ETA]],"MMMM")</f>
        <v>June</v>
      </c>
      <c r="BA126" s="12" t="s">
        <v>63</v>
      </c>
    </row>
    <row r="127" spans="1:53" hidden="1" x14ac:dyDescent="0.3">
      <c r="A127" s="13">
        <v>126</v>
      </c>
      <c r="B127" s="69" t="s">
        <v>972</v>
      </c>
      <c r="C127" s="79" t="s">
        <v>70</v>
      </c>
      <c r="D127" s="69" t="s">
        <v>92</v>
      </c>
      <c r="E127" s="69" t="s">
        <v>46</v>
      </c>
      <c r="F127" s="80" t="s">
        <v>973</v>
      </c>
      <c r="G127" s="79" t="s">
        <v>177</v>
      </c>
      <c r="H127" s="70" t="s">
        <v>47</v>
      </c>
      <c r="I127" s="69" t="s">
        <v>52</v>
      </c>
      <c r="J127" s="69" t="s">
        <v>80</v>
      </c>
      <c r="K127" s="69" t="s">
        <v>966</v>
      </c>
      <c r="L127" s="69" t="s">
        <v>48</v>
      </c>
      <c r="M127" s="69" t="s">
        <v>75</v>
      </c>
      <c r="N127" s="69" t="s">
        <v>49</v>
      </c>
      <c r="O127" s="84">
        <v>45838</v>
      </c>
      <c r="P127" s="69" t="s">
        <v>81</v>
      </c>
      <c r="Q127" s="69" t="s">
        <v>75</v>
      </c>
      <c r="R127" s="79">
        <v>53</v>
      </c>
      <c r="S127" s="81">
        <v>1902.9</v>
      </c>
      <c r="T127" s="69" t="s">
        <v>76</v>
      </c>
      <c r="U127" s="81">
        <v>6.62</v>
      </c>
      <c r="V127" s="69" t="s">
        <v>974</v>
      </c>
      <c r="W127" s="79" t="s">
        <v>79</v>
      </c>
      <c r="X127" s="69" t="s">
        <v>972</v>
      </c>
      <c r="Y127" s="69" t="s">
        <v>75</v>
      </c>
      <c r="Z127" s="69" t="s">
        <v>73</v>
      </c>
      <c r="AA127" s="69" t="s">
        <v>968</v>
      </c>
      <c r="AB127" s="79" t="s">
        <v>53</v>
      </c>
      <c r="AC127" s="81">
        <v>645125.30000000005</v>
      </c>
      <c r="AD127" s="69" t="s">
        <v>51</v>
      </c>
      <c r="AE127" s="69" t="s">
        <v>244</v>
      </c>
      <c r="AF127" s="69"/>
      <c r="AG127" s="79">
        <v>-423</v>
      </c>
      <c r="AH127" s="84">
        <v>45838</v>
      </c>
      <c r="AI127" s="69" t="s">
        <v>3177</v>
      </c>
      <c r="AJ127" s="69" t="s">
        <v>73</v>
      </c>
      <c r="AK127" s="84">
        <v>45838</v>
      </c>
      <c r="AL127" s="82">
        <v>0.50685999999999998</v>
      </c>
      <c r="AM127" s="81">
        <v>326988.20955800003</v>
      </c>
      <c r="AN127" s="81">
        <v>0</v>
      </c>
      <c r="AO127" s="81">
        <v>0</v>
      </c>
      <c r="AP127" s="81">
        <v>326988.20955800003</v>
      </c>
      <c r="AQ127" s="81">
        <v>16349.410477900003</v>
      </c>
      <c r="AR127" s="81"/>
      <c r="AS127" s="81">
        <v>21749</v>
      </c>
      <c r="AT127" s="79" t="s">
        <v>2681</v>
      </c>
      <c r="AU127" s="85" t="s">
        <v>2759</v>
      </c>
      <c r="AV127" s="86">
        <v>45830</v>
      </c>
      <c r="AW127" s="85"/>
      <c r="AX127" s="81"/>
      <c r="AY127" s="30">
        <f>YEAR(Table6[[#This Row],[ETA]])</f>
        <v>2025</v>
      </c>
      <c r="AZ127" s="32" t="str">
        <f>TEXT(Table6[[#This Row],[ETA]],"MMMM")</f>
        <v>June</v>
      </c>
      <c r="BA127" s="12" t="s">
        <v>63</v>
      </c>
    </row>
    <row r="128" spans="1:53" hidden="1" x14ac:dyDescent="0.3">
      <c r="A128" s="13">
        <v>127</v>
      </c>
      <c r="B128" s="69" t="s">
        <v>975</v>
      </c>
      <c r="C128" s="79" t="s">
        <v>70</v>
      </c>
      <c r="D128" s="69" t="s">
        <v>92</v>
      </c>
      <c r="E128" s="69" t="s">
        <v>46</v>
      </c>
      <c r="F128" s="80" t="s">
        <v>976</v>
      </c>
      <c r="G128" s="79" t="s">
        <v>177</v>
      </c>
      <c r="H128" s="70" t="s">
        <v>47</v>
      </c>
      <c r="I128" s="69" t="s">
        <v>52</v>
      </c>
      <c r="J128" s="69" t="s">
        <v>80</v>
      </c>
      <c r="K128" s="69" t="s">
        <v>966</v>
      </c>
      <c r="L128" s="69" t="s">
        <v>48</v>
      </c>
      <c r="M128" s="69" t="s">
        <v>75</v>
      </c>
      <c r="N128" s="69" t="s">
        <v>49</v>
      </c>
      <c r="O128" s="84">
        <v>45838</v>
      </c>
      <c r="P128" s="69" t="s">
        <v>81</v>
      </c>
      <c r="Q128" s="69" t="s">
        <v>75</v>
      </c>
      <c r="R128" s="79">
        <v>30</v>
      </c>
      <c r="S128" s="81">
        <v>17523.810000000001</v>
      </c>
      <c r="T128" s="69" t="s">
        <v>76</v>
      </c>
      <c r="U128" s="81">
        <v>14.425586800000001</v>
      </c>
      <c r="V128" s="69" t="s">
        <v>977</v>
      </c>
      <c r="W128" s="79" t="s">
        <v>79</v>
      </c>
      <c r="X128" s="69" t="s">
        <v>975</v>
      </c>
      <c r="Y128" s="69" t="s">
        <v>75</v>
      </c>
      <c r="Z128" s="69" t="s">
        <v>73</v>
      </c>
      <c r="AA128" s="69" t="s">
        <v>968</v>
      </c>
      <c r="AB128" s="79" t="s">
        <v>53</v>
      </c>
      <c r="AC128" s="81">
        <v>178248</v>
      </c>
      <c r="AD128" s="69" t="s">
        <v>51</v>
      </c>
      <c r="AE128" s="69" t="s">
        <v>244</v>
      </c>
      <c r="AF128" s="69"/>
      <c r="AG128" s="79">
        <v>-423</v>
      </c>
      <c r="AH128" s="84">
        <v>45838</v>
      </c>
      <c r="AI128" s="69" t="s">
        <v>3177</v>
      </c>
      <c r="AJ128" s="69" t="s">
        <v>73</v>
      </c>
      <c r="AK128" s="84">
        <v>45838</v>
      </c>
      <c r="AL128" s="82">
        <v>0.50685999999999998</v>
      </c>
      <c r="AM128" s="81">
        <v>90346.781279999996</v>
      </c>
      <c r="AN128" s="81">
        <v>0</v>
      </c>
      <c r="AO128" s="81">
        <v>0</v>
      </c>
      <c r="AP128" s="81">
        <v>90346.781279999996</v>
      </c>
      <c r="AQ128" s="81">
        <v>4517.3390639999998</v>
      </c>
      <c r="AR128" s="81"/>
      <c r="AS128" s="81">
        <v>5917</v>
      </c>
      <c r="AT128" s="79" t="s">
        <v>2681</v>
      </c>
      <c r="AU128" s="85" t="s">
        <v>2760</v>
      </c>
      <c r="AV128" s="86">
        <v>45830</v>
      </c>
      <c r="AW128" s="85"/>
      <c r="AX128" s="81"/>
      <c r="AY128" s="30">
        <f>YEAR(Table6[[#This Row],[ETA]])</f>
        <v>2025</v>
      </c>
      <c r="AZ128" s="32" t="str">
        <f>TEXT(Table6[[#This Row],[ETA]],"MMMM")</f>
        <v>June</v>
      </c>
      <c r="BA128" s="12" t="s">
        <v>63</v>
      </c>
    </row>
    <row r="129" spans="1:53" hidden="1" x14ac:dyDescent="0.3">
      <c r="A129" s="13">
        <v>128</v>
      </c>
      <c r="B129" s="69" t="s">
        <v>978</v>
      </c>
      <c r="C129" s="79" t="s">
        <v>70</v>
      </c>
      <c r="D129" s="69" t="s">
        <v>843</v>
      </c>
      <c r="E129" s="69" t="s">
        <v>74</v>
      </c>
      <c r="F129" s="80" t="s">
        <v>979</v>
      </c>
      <c r="G129" s="79" t="s">
        <v>289</v>
      </c>
      <c r="H129" s="70" t="s">
        <v>47</v>
      </c>
      <c r="I129" s="69" t="s">
        <v>52</v>
      </c>
      <c r="J129" s="69" t="s">
        <v>80</v>
      </c>
      <c r="K129" s="69" t="s">
        <v>57</v>
      </c>
      <c r="L129" s="69" t="s">
        <v>733</v>
      </c>
      <c r="M129" s="69" t="s">
        <v>980</v>
      </c>
      <c r="N129" s="69" t="s">
        <v>49</v>
      </c>
      <c r="O129" s="84">
        <v>45820</v>
      </c>
      <c r="P129" s="69" t="s">
        <v>81</v>
      </c>
      <c r="Q129" s="69" t="s">
        <v>75</v>
      </c>
      <c r="R129" s="79">
        <v>112</v>
      </c>
      <c r="S129" s="81">
        <v>2036.5</v>
      </c>
      <c r="T129" s="69" t="s">
        <v>184</v>
      </c>
      <c r="U129" s="81">
        <v>10.426</v>
      </c>
      <c r="V129" s="69" t="s">
        <v>981</v>
      </c>
      <c r="W129" s="79" t="s">
        <v>79</v>
      </c>
      <c r="X129" s="69" t="s">
        <v>978</v>
      </c>
      <c r="Y129" s="69">
        <v>4600001157</v>
      </c>
      <c r="Z129" s="69" t="s">
        <v>73</v>
      </c>
      <c r="AA129" s="69" t="s">
        <v>982</v>
      </c>
      <c r="AB129" s="79" t="s">
        <v>53</v>
      </c>
      <c r="AC129" s="81">
        <v>1232269.8600000001</v>
      </c>
      <c r="AD129" s="69" t="s">
        <v>51</v>
      </c>
      <c r="AE129" s="69"/>
      <c r="AF129" s="69"/>
      <c r="AG129" s="79">
        <v>-441</v>
      </c>
      <c r="AH129" s="84">
        <v>45820</v>
      </c>
      <c r="AI129" s="69" t="s">
        <v>3177</v>
      </c>
      <c r="AJ129" s="69" t="s">
        <v>73</v>
      </c>
      <c r="AK129" s="84">
        <v>45823</v>
      </c>
      <c r="AL129" s="82">
        <v>0.50544999999999995</v>
      </c>
      <c r="AM129" s="81">
        <v>622850.80073699995</v>
      </c>
      <c r="AN129" s="81">
        <v>0</v>
      </c>
      <c r="AO129" s="81">
        <v>0</v>
      </c>
      <c r="AP129" s="81">
        <v>622850.80073699995</v>
      </c>
      <c r="AQ129" s="81">
        <v>31142.540036849998</v>
      </c>
      <c r="AR129" s="81"/>
      <c r="AS129" s="81">
        <v>31143</v>
      </c>
      <c r="AT129" s="79" t="s">
        <v>2741</v>
      </c>
      <c r="AU129" s="81" t="s">
        <v>2761</v>
      </c>
      <c r="AV129" s="86">
        <v>45799</v>
      </c>
      <c r="AW129" s="85"/>
      <c r="AX129" s="81">
        <v>-5400</v>
      </c>
      <c r="AY129" s="30">
        <f>YEAR(Table6[[#This Row],[ETA]])</f>
        <v>2025</v>
      </c>
      <c r="AZ129" s="32" t="str">
        <f>TEXT(Table6[[#This Row],[ETA]],"MMMM")</f>
        <v>June</v>
      </c>
      <c r="BA129" s="12" t="s">
        <v>63</v>
      </c>
    </row>
    <row r="130" spans="1:53" ht="27.6" hidden="1" x14ac:dyDescent="0.3">
      <c r="A130" s="13">
        <v>129</v>
      </c>
      <c r="B130" s="69" t="s">
        <v>983</v>
      </c>
      <c r="C130" s="79" t="s">
        <v>70</v>
      </c>
      <c r="D130" s="69" t="s">
        <v>843</v>
      </c>
      <c r="E130" s="69" t="s">
        <v>74</v>
      </c>
      <c r="F130" s="80" t="s">
        <v>984</v>
      </c>
      <c r="G130" s="79" t="s">
        <v>289</v>
      </c>
      <c r="H130" s="70" t="s">
        <v>47</v>
      </c>
      <c r="I130" s="69" t="s">
        <v>52</v>
      </c>
      <c r="J130" s="69" t="s">
        <v>80</v>
      </c>
      <c r="K130" s="69" t="s">
        <v>57</v>
      </c>
      <c r="L130" s="69" t="s">
        <v>733</v>
      </c>
      <c r="M130" s="69" t="s">
        <v>980</v>
      </c>
      <c r="N130" s="69" t="s">
        <v>49</v>
      </c>
      <c r="O130" s="84">
        <v>45820</v>
      </c>
      <c r="P130" s="69" t="s">
        <v>81</v>
      </c>
      <c r="Q130" s="69" t="s">
        <v>75</v>
      </c>
      <c r="R130" s="79">
        <v>1</v>
      </c>
      <c r="S130" s="81">
        <v>637</v>
      </c>
      <c r="T130" s="69" t="s">
        <v>184</v>
      </c>
      <c r="U130" s="81">
        <v>10.426</v>
      </c>
      <c r="V130" s="69" t="s">
        <v>985</v>
      </c>
      <c r="W130" s="79" t="s">
        <v>79</v>
      </c>
      <c r="X130" s="69" t="s">
        <v>983</v>
      </c>
      <c r="Y130" s="69">
        <v>4600001157</v>
      </c>
      <c r="Z130" s="69" t="s">
        <v>73</v>
      </c>
      <c r="AA130" s="69" t="s">
        <v>982</v>
      </c>
      <c r="AB130" s="79" t="s">
        <v>53</v>
      </c>
      <c r="AC130" s="81">
        <v>2041155.63</v>
      </c>
      <c r="AD130" s="69" t="s">
        <v>51</v>
      </c>
      <c r="AE130" s="69"/>
      <c r="AF130" s="69"/>
      <c r="AG130" s="79">
        <v>-441</v>
      </c>
      <c r="AH130" s="84">
        <v>45820</v>
      </c>
      <c r="AI130" s="69" t="s">
        <v>3177</v>
      </c>
      <c r="AJ130" s="69" t="s">
        <v>73</v>
      </c>
      <c r="AK130" s="84">
        <v>45823</v>
      </c>
      <c r="AL130" s="82">
        <v>0.50544999999999995</v>
      </c>
      <c r="AM130" s="81">
        <v>1031702.1131834999</v>
      </c>
      <c r="AN130" s="81">
        <v>0</v>
      </c>
      <c r="AO130" s="81">
        <v>0</v>
      </c>
      <c r="AP130" s="81">
        <v>1031702.1131834999</v>
      </c>
      <c r="AQ130" s="81">
        <v>51585.105659174995</v>
      </c>
      <c r="AR130" s="81"/>
      <c r="AS130" s="81">
        <v>51585</v>
      </c>
      <c r="AT130" s="79" t="s">
        <v>2658</v>
      </c>
      <c r="AU130" s="89" t="s">
        <v>2762</v>
      </c>
      <c r="AV130" s="86">
        <v>45803</v>
      </c>
      <c r="AW130" s="85"/>
      <c r="AX130" s="81">
        <v>-6617.890749443799</v>
      </c>
      <c r="AY130" s="30">
        <f>YEAR(Table6[[#This Row],[ETA]])</f>
        <v>2025</v>
      </c>
      <c r="AZ130" s="32" t="str">
        <f>TEXT(Table6[[#This Row],[ETA]],"MMMM")</f>
        <v>June</v>
      </c>
      <c r="BA130" s="12" t="s">
        <v>63</v>
      </c>
    </row>
    <row r="131" spans="1:53" hidden="1" x14ac:dyDescent="0.3">
      <c r="A131" s="13">
        <v>130</v>
      </c>
      <c r="B131" s="69" t="s">
        <v>986</v>
      </c>
      <c r="C131" s="79" t="s">
        <v>70</v>
      </c>
      <c r="D131" s="69" t="s">
        <v>843</v>
      </c>
      <c r="E131" s="69" t="s">
        <v>74</v>
      </c>
      <c r="F131" s="80" t="s">
        <v>987</v>
      </c>
      <c r="G131" s="79" t="s">
        <v>289</v>
      </c>
      <c r="H131" s="70" t="s">
        <v>47</v>
      </c>
      <c r="I131" s="69" t="s">
        <v>52</v>
      </c>
      <c r="J131" s="69" t="s">
        <v>80</v>
      </c>
      <c r="K131" s="69" t="s">
        <v>57</v>
      </c>
      <c r="L131" s="69" t="s">
        <v>733</v>
      </c>
      <c r="M131" s="69" t="s">
        <v>980</v>
      </c>
      <c r="N131" s="69" t="s">
        <v>49</v>
      </c>
      <c r="O131" s="84">
        <v>45820</v>
      </c>
      <c r="P131" s="69" t="s">
        <v>81</v>
      </c>
      <c r="Q131" s="69" t="s">
        <v>75</v>
      </c>
      <c r="R131" s="79">
        <v>32</v>
      </c>
      <c r="S131" s="81">
        <v>1029.4000000000001</v>
      </c>
      <c r="T131" s="69" t="s">
        <v>184</v>
      </c>
      <c r="U131" s="81">
        <v>4.4169999999999998</v>
      </c>
      <c r="V131" s="69" t="s">
        <v>988</v>
      </c>
      <c r="W131" s="79" t="s">
        <v>79</v>
      </c>
      <c r="X131" s="69" t="s">
        <v>986</v>
      </c>
      <c r="Y131" s="69">
        <v>4600001157</v>
      </c>
      <c r="Z131" s="69" t="s">
        <v>73</v>
      </c>
      <c r="AA131" s="69" t="s">
        <v>982</v>
      </c>
      <c r="AB131" s="79" t="s">
        <v>53</v>
      </c>
      <c r="AC131" s="81">
        <v>13518556.83</v>
      </c>
      <c r="AD131" s="69" t="s">
        <v>51</v>
      </c>
      <c r="AE131" s="69"/>
      <c r="AF131" s="69"/>
      <c r="AG131" s="79">
        <v>-441</v>
      </c>
      <c r="AH131" s="84">
        <v>45820</v>
      </c>
      <c r="AI131" s="69" t="s">
        <v>3177</v>
      </c>
      <c r="AJ131" s="69" t="s">
        <v>73</v>
      </c>
      <c r="AK131" s="84">
        <v>45823</v>
      </c>
      <c r="AL131" s="82">
        <v>0.50544999999999995</v>
      </c>
      <c r="AM131" s="81">
        <v>6832954.5497234995</v>
      </c>
      <c r="AN131" s="81">
        <v>0</v>
      </c>
      <c r="AO131" s="81">
        <v>0</v>
      </c>
      <c r="AP131" s="81">
        <v>6832954.5497234995</v>
      </c>
      <c r="AQ131" s="81">
        <v>341647.72748617502</v>
      </c>
      <c r="AR131" s="81"/>
      <c r="AS131" s="81">
        <v>341648</v>
      </c>
      <c r="AT131" s="79" t="s">
        <v>2741</v>
      </c>
      <c r="AU131" s="81" t="s">
        <v>2763</v>
      </c>
      <c r="AV131" s="86">
        <v>45799</v>
      </c>
      <c r="AW131" s="85"/>
      <c r="AX131" s="81">
        <v>-41581.038928955801</v>
      </c>
      <c r="AY131" s="30">
        <f>YEAR(Table6[[#This Row],[ETA]])</f>
        <v>2025</v>
      </c>
      <c r="AZ131" s="32" t="str">
        <f>TEXT(Table6[[#This Row],[ETA]],"MMMM")</f>
        <v>June</v>
      </c>
      <c r="BA131" s="12" t="s">
        <v>63</v>
      </c>
    </row>
    <row r="132" spans="1:53" hidden="1" x14ac:dyDescent="0.3">
      <c r="A132" s="13">
        <v>131</v>
      </c>
      <c r="B132" s="69" t="s">
        <v>989</v>
      </c>
      <c r="C132" s="79" t="s">
        <v>70</v>
      </c>
      <c r="D132" s="69" t="s">
        <v>843</v>
      </c>
      <c r="E132" s="69" t="s">
        <v>74</v>
      </c>
      <c r="F132" s="80" t="s">
        <v>990</v>
      </c>
      <c r="G132" s="79" t="s">
        <v>289</v>
      </c>
      <c r="H132" s="70" t="s">
        <v>47</v>
      </c>
      <c r="I132" s="69" t="s">
        <v>52</v>
      </c>
      <c r="J132" s="69" t="s">
        <v>80</v>
      </c>
      <c r="K132" s="69" t="s">
        <v>57</v>
      </c>
      <c r="L132" s="69" t="s">
        <v>733</v>
      </c>
      <c r="M132" s="69" t="s">
        <v>980</v>
      </c>
      <c r="N132" s="69" t="s">
        <v>49</v>
      </c>
      <c r="O132" s="84">
        <v>45820</v>
      </c>
      <c r="P132" s="69" t="s">
        <v>81</v>
      </c>
      <c r="Q132" s="69" t="s">
        <v>75</v>
      </c>
      <c r="R132" s="79">
        <v>50</v>
      </c>
      <c r="S132" s="81">
        <v>19438</v>
      </c>
      <c r="T132" s="69" t="s">
        <v>76</v>
      </c>
      <c r="U132" s="81">
        <v>39.215000000000003</v>
      </c>
      <c r="V132" s="69" t="s">
        <v>991</v>
      </c>
      <c r="W132" s="79" t="s">
        <v>79</v>
      </c>
      <c r="X132" s="69" t="s">
        <v>989</v>
      </c>
      <c r="Y132" s="69">
        <v>4600001157</v>
      </c>
      <c r="Z132" s="69" t="s">
        <v>73</v>
      </c>
      <c r="AA132" s="69" t="s">
        <v>982</v>
      </c>
      <c r="AB132" s="79" t="s">
        <v>53</v>
      </c>
      <c r="AC132" s="81">
        <v>4978462.6100000003</v>
      </c>
      <c r="AD132" s="69" t="s">
        <v>51</v>
      </c>
      <c r="AE132" s="69"/>
      <c r="AF132" s="69"/>
      <c r="AG132" s="79">
        <v>-441</v>
      </c>
      <c r="AH132" s="84">
        <v>45820</v>
      </c>
      <c r="AI132" s="69" t="s">
        <v>3177</v>
      </c>
      <c r="AJ132" s="69" t="s">
        <v>73</v>
      </c>
      <c r="AK132" s="84">
        <v>45823</v>
      </c>
      <c r="AL132" s="82">
        <v>0.50544999999999995</v>
      </c>
      <c r="AM132" s="81">
        <v>2516363.9262244999</v>
      </c>
      <c r="AN132" s="81">
        <v>0</v>
      </c>
      <c r="AO132" s="81">
        <v>0</v>
      </c>
      <c r="AP132" s="81">
        <v>2516363.9262244999</v>
      </c>
      <c r="AQ132" s="81">
        <v>125818.19631122501</v>
      </c>
      <c r="AR132" s="81"/>
      <c r="AS132" s="81">
        <v>125818</v>
      </c>
      <c r="AT132" s="79" t="s">
        <v>2741</v>
      </c>
      <c r="AU132" s="81" t="s">
        <v>2764</v>
      </c>
      <c r="AV132" s="86">
        <v>45799</v>
      </c>
      <c r="AW132" s="85"/>
      <c r="AX132" s="81">
        <v>-15565.6915103386</v>
      </c>
      <c r="AY132" s="30">
        <f>YEAR(Table6[[#This Row],[ETA]])</f>
        <v>2025</v>
      </c>
      <c r="AZ132" s="32" t="str">
        <f>TEXT(Table6[[#This Row],[ETA]],"MMMM")</f>
        <v>June</v>
      </c>
      <c r="BA132" s="12" t="s">
        <v>63</v>
      </c>
    </row>
    <row r="133" spans="1:53" hidden="1" x14ac:dyDescent="0.3">
      <c r="A133" s="13">
        <v>132</v>
      </c>
      <c r="B133" s="69" t="s">
        <v>992</v>
      </c>
      <c r="C133" s="79" t="s">
        <v>70</v>
      </c>
      <c r="D133" s="69" t="s">
        <v>843</v>
      </c>
      <c r="E133" s="69" t="s">
        <v>74</v>
      </c>
      <c r="F133" s="80" t="s">
        <v>993</v>
      </c>
      <c r="G133" s="79" t="s">
        <v>289</v>
      </c>
      <c r="H133" s="70" t="s">
        <v>47</v>
      </c>
      <c r="I133" s="69" t="s">
        <v>52</v>
      </c>
      <c r="J133" s="69" t="s">
        <v>80</v>
      </c>
      <c r="K133" s="69" t="s">
        <v>57</v>
      </c>
      <c r="L133" s="69" t="s">
        <v>733</v>
      </c>
      <c r="M133" s="69" t="s">
        <v>980</v>
      </c>
      <c r="N133" s="69" t="s">
        <v>49</v>
      </c>
      <c r="O133" s="84">
        <v>45820</v>
      </c>
      <c r="P133" s="69" t="s">
        <v>81</v>
      </c>
      <c r="Q133" s="69" t="s">
        <v>75</v>
      </c>
      <c r="R133" s="79">
        <v>50</v>
      </c>
      <c r="S133" s="81">
        <v>264331.5</v>
      </c>
      <c r="T133" s="69" t="s">
        <v>76</v>
      </c>
      <c r="U133" s="81">
        <v>673.11500000000001</v>
      </c>
      <c r="V133" s="69" t="s">
        <v>994</v>
      </c>
      <c r="W133" s="79" t="s">
        <v>79</v>
      </c>
      <c r="X133" s="69" t="s">
        <v>992</v>
      </c>
      <c r="Y133" s="69">
        <v>4600001157</v>
      </c>
      <c r="Z133" s="69" t="s">
        <v>73</v>
      </c>
      <c r="AA133" s="69" t="s">
        <v>982</v>
      </c>
      <c r="AB133" s="79" t="s">
        <v>53</v>
      </c>
      <c r="AC133" s="81">
        <v>73560270.700000003</v>
      </c>
      <c r="AD133" s="69" t="s">
        <v>51</v>
      </c>
      <c r="AE133" s="69"/>
      <c r="AF133" s="69"/>
      <c r="AG133" s="79">
        <v>-441</v>
      </c>
      <c r="AH133" s="84">
        <v>45820</v>
      </c>
      <c r="AI133" s="69" t="s">
        <v>3177</v>
      </c>
      <c r="AJ133" s="69" t="s">
        <v>73</v>
      </c>
      <c r="AK133" s="84">
        <v>45823</v>
      </c>
      <c r="AL133" s="82">
        <v>0.50544999999999995</v>
      </c>
      <c r="AM133" s="81">
        <v>37181038.825314999</v>
      </c>
      <c r="AN133" s="81">
        <v>0</v>
      </c>
      <c r="AO133" s="81">
        <v>0</v>
      </c>
      <c r="AP133" s="81">
        <v>37181038.825314999</v>
      </c>
      <c r="AQ133" s="81">
        <v>1859051.94126575</v>
      </c>
      <c r="AR133" s="81"/>
      <c r="AS133" s="81">
        <v>1859052</v>
      </c>
      <c r="AT133" s="79" t="s">
        <v>2741</v>
      </c>
      <c r="AU133" s="81" t="s">
        <v>2765</v>
      </c>
      <c r="AV133" s="86">
        <v>45799</v>
      </c>
      <c r="AW133" s="85"/>
      <c r="AX133" s="81">
        <v>-224483.71022258201</v>
      </c>
      <c r="AY133" s="30">
        <f>YEAR(Table6[[#This Row],[ETA]])</f>
        <v>2025</v>
      </c>
      <c r="AZ133" s="32" t="str">
        <f>TEXT(Table6[[#This Row],[ETA]],"MMMM")</f>
        <v>June</v>
      </c>
      <c r="BA133" s="12" t="s">
        <v>63</v>
      </c>
    </row>
    <row r="134" spans="1:53" hidden="1" x14ac:dyDescent="0.3">
      <c r="A134" s="13">
        <v>133</v>
      </c>
      <c r="B134" s="69" t="s">
        <v>995</v>
      </c>
      <c r="C134" s="79" t="s">
        <v>70</v>
      </c>
      <c r="D134" s="69" t="s">
        <v>843</v>
      </c>
      <c r="E134" s="69" t="s">
        <v>74</v>
      </c>
      <c r="F134" s="80" t="s">
        <v>996</v>
      </c>
      <c r="G134" s="79" t="s">
        <v>289</v>
      </c>
      <c r="H134" s="70" t="s">
        <v>47</v>
      </c>
      <c r="I134" s="69" t="s">
        <v>52</v>
      </c>
      <c r="J134" s="69" t="s">
        <v>80</v>
      </c>
      <c r="K134" s="69" t="s">
        <v>57</v>
      </c>
      <c r="L134" s="69" t="s">
        <v>733</v>
      </c>
      <c r="M134" s="69" t="s">
        <v>980</v>
      </c>
      <c r="N134" s="69" t="s">
        <v>49</v>
      </c>
      <c r="O134" s="84">
        <v>45820</v>
      </c>
      <c r="P134" s="69" t="s">
        <v>81</v>
      </c>
      <c r="Q134" s="69" t="s">
        <v>75</v>
      </c>
      <c r="R134" s="79">
        <v>3</v>
      </c>
      <c r="S134" s="81">
        <v>1333.4</v>
      </c>
      <c r="T134" s="69" t="s">
        <v>824</v>
      </c>
      <c r="U134" s="81">
        <v>2.9159999999999999</v>
      </c>
      <c r="V134" s="69" t="s">
        <v>997</v>
      </c>
      <c r="W134" s="79" t="s">
        <v>79</v>
      </c>
      <c r="X134" s="69" t="s">
        <v>995</v>
      </c>
      <c r="Y134" s="69">
        <v>4600001157</v>
      </c>
      <c r="Z134" s="69" t="s">
        <v>73</v>
      </c>
      <c r="AA134" s="69" t="s">
        <v>982</v>
      </c>
      <c r="AB134" s="79" t="s">
        <v>53</v>
      </c>
      <c r="AC134" s="81">
        <v>649905.41</v>
      </c>
      <c r="AD134" s="69" t="s">
        <v>51</v>
      </c>
      <c r="AE134" s="69"/>
      <c r="AF134" s="69"/>
      <c r="AG134" s="79">
        <v>-441</v>
      </c>
      <c r="AH134" s="84">
        <v>45820</v>
      </c>
      <c r="AI134" s="69" t="s">
        <v>3177</v>
      </c>
      <c r="AJ134" s="69" t="s">
        <v>73</v>
      </c>
      <c r="AK134" s="84">
        <v>45823</v>
      </c>
      <c r="AL134" s="82">
        <v>0.50544999999999995</v>
      </c>
      <c r="AM134" s="81">
        <v>328494.68948449998</v>
      </c>
      <c r="AN134" s="81">
        <v>0</v>
      </c>
      <c r="AO134" s="81">
        <v>0</v>
      </c>
      <c r="AP134" s="81">
        <v>328494.68948449998</v>
      </c>
      <c r="AQ134" s="81">
        <v>16424.734474224999</v>
      </c>
      <c r="AR134" s="81"/>
      <c r="AS134" s="81">
        <v>16425</v>
      </c>
      <c r="AT134" s="79" t="s">
        <v>2741</v>
      </c>
      <c r="AU134" s="81" t="s">
        <v>2766</v>
      </c>
      <c r="AV134" s="86">
        <v>45799</v>
      </c>
      <c r="AW134" s="85"/>
      <c r="AX134" s="81">
        <v>-5400</v>
      </c>
      <c r="AY134" s="30">
        <f>YEAR(Table6[[#This Row],[ETA]])</f>
        <v>2025</v>
      </c>
      <c r="AZ134" s="32" t="str">
        <f>TEXT(Table6[[#This Row],[ETA]],"MMMM")</f>
        <v>June</v>
      </c>
      <c r="BA134" s="12" t="s">
        <v>63</v>
      </c>
    </row>
    <row r="135" spans="1:53" hidden="1" x14ac:dyDescent="0.3">
      <c r="A135" s="13">
        <v>134</v>
      </c>
      <c r="B135" s="69" t="s">
        <v>998</v>
      </c>
      <c r="C135" s="79" t="s">
        <v>70</v>
      </c>
      <c r="D135" s="69" t="s">
        <v>843</v>
      </c>
      <c r="E135" s="69" t="s">
        <v>74</v>
      </c>
      <c r="F135" s="80" t="s">
        <v>999</v>
      </c>
      <c r="G135" s="79" t="s">
        <v>289</v>
      </c>
      <c r="H135" s="70" t="s">
        <v>47</v>
      </c>
      <c r="I135" s="69" t="s">
        <v>52</v>
      </c>
      <c r="J135" s="69" t="s">
        <v>80</v>
      </c>
      <c r="K135" s="69" t="s">
        <v>57</v>
      </c>
      <c r="L135" s="69" t="s">
        <v>733</v>
      </c>
      <c r="M135" s="69" t="s">
        <v>980</v>
      </c>
      <c r="N135" s="69" t="s">
        <v>49</v>
      </c>
      <c r="O135" s="84">
        <v>45820</v>
      </c>
      <c r="P135" s="69" t="s">
        <v>81</v>
      </c>
      <c r="Q135" s="69" t="s">
        <v>75</v>
      </c>
      <c r="R135" s="79">
        <v>2</v>
      </c>
      <c r="S135" s="81">
        <v>2662</v>
      </c>
      <c r="T135" s="69" t="s">
        <v>824</v>
      </c>
      <c r="U135" s="81">
        <v>3.173</v>
      </c>
      <c r="V135" s="69" t="s">
        <v>1000</v>
      </c>
      <c r="W135" s="79" t="s">
        <v>79</v>
      </c>
      <c r="X135" s="69" t="s">
        <v>998</v>
      </c>
      <c r="Y135" s="69">
        <v>4600001157</v>
      </c>
      <c r="Z135" s="69" t="s">
        <v>73</v>
      </c>
      <c r="AA135" s="69" t="s">
        <v>982</v>
      </c>
      <c r="AB135" s="79" t="s">
        <v>53</v>
      </c>
      <c r="AC135" s="81">
        <v>2013502.08</v>
      </c>
      <c r="AD135" s="69" t="s">
        <v>51</v>
      </c>
      <c r="AE135" s="69"/>
      <c r="AF135" s="69"/>
      <c r="AG135" s="79">
        <v>-441</v>
      </c>
      <c r="AH135" s="84">
        <v>45820</v>
      </c>
      <c r="AI135" s="69" t="s">
        <v>3177</v>
      </c>
      <c r="AJ135" s="69" t="s">
        <v>73</v>
      </c>
      <c r="AK135" s="84">
        <v>45823</v>
      </c>
      <c r="AL135" s="82">
        <v>0.50544999999999995</v>
      </c>
      <c r="AM135" s="81">
        <v>1017724.6263359999</v>
      </c>
      <c r="AN135" s="81">
        <v>0</v>
      </c>
      <c r="AO135" s="81">
        <v>0</v>
      </c>
      <c r="AP135" s="81">
        <v>1017724.6263359999</v>
      </c>
      <c r="AQ135" s="81">
        <v>50886.231316799996</v>
      </c>
      <c r="AR135" s="81"/>
      <c r="AS135" s="81">
        <v>50886</v>
      </c>
      <c r="AT135" s="79" t="s">
        <v>2681</v>
      </c>
      <c r="AU135" s="81" t="s">
        <v>2767</v>
      </c>
      <c r="AV135" s="86">
        <v>45818</v>
      </c>
      <c r="AW135" s="85"/>
      <c r="AX135" s="81">
        <v>-6533.6508462208003</v>
      </c>
      <c r="AY135" s="30">
        <f>YEAR(Table6[[#This Row],[ETA]])</f>
        <v>2025</v>
      </c>
      <c r="AZ135" s="32" t="str">
        <f>TEXT(Table6[[#This Row],[ETA]],"MMMM")</f>
        <v>June</v>
      </c>
      <c r="BA135" s="12" t="s">
        <v>63</v>
      </c>
    </row>
    <row r="136" spans="1:53" hidden="1" x14ac:dyDescent="0.3">
      <c r="A136" s="13">
        <v>135</v>
      </c>
      <c r="B136" s="69" t="s">
        <v>1001</v>
      </c>
      <c r="C136" s="79" t="s">
        <v>70</v>
      </c>
      <c r="D136" s="69" t="s">
        <v>92</v>
      </c>
      <c r="E136" s="69" t="s">
        <v>74</v>
      </c>
      <c r="F136" s="80" t="s">
        <v>1002</v>
      </c>
      <c r="G136" s="79" t="s">
        <v>177</v>
      </c>
      <c r="H136" s="70" t="s">
        <v>47</v>
      </c>
      <c r="I136" s="69" t="s">
        <v>52</v>
      </c>
      <c r="J136" s="69" t="s">
        <v>80</v>
      </c>
      <c r="K136" s="69" t="s">
        <v>57</v>
      </c>
      <c r="L136" s="69" t="s">
        <v>733</v>
      </c>
      <c r="M136" s="69" t="s">
        <v>980</v>
      </c>
      <c r="N136" s="69" t="s">
        <v>49</v>
      </c>
      <c r="O136" s="84">
        <v>45820</v>
      </c>
      <c r="P136" s="69" t="s">
        <v>81</v>
      </c>
      <c r="Q136" s="69" t="s">
        <v>75</v>
      </c>
      <c r="R136" s="79">
        <v>2</v>
      </c>
      <c r="S136" s="81">
        <v>280</v>
      </c>
      <c r="T136" s="69" t="s">
        <v>824</v>
      </c>
      <c r="U136" s="81">
        <v>1</v>
      </c>
      <c r="V136" s="69" t="s">
        <v>1003</v>
      </c>
      <c r="W136" s="79" t="s">
        <v>79</v>
      </c>
      <c r="X136" s="69" t="s">
        <v>1001</v>
      </c>
      <c r="Y136" s="69">
        <v>4600001157</v>
      </c>
      <c r="Z136" s="69" t="s">
        <v>73</v>
      </c>
      <c r="AA136" s="69" t="s">
        <v>968</v>
      </c>
      <c r="AB136" s="79" t="s">
        <v>53</v>
      </c>
      <c r="AC136" s="81">
        <v>14128.54</v>
      </c>
      <c r="AD136" s="69" t="s">
        <v>51</v>
      </c>
      <c r="AE136" s="69"/>
      <c r="AF136" s="69"/>
      <c r="AG136" s="79">
        <v>-441</v>
      </c>
      <c r="AH136" s="84">
        <v>45820</v>
      </c>
      <c r="AI136" s="69" t="s">
        <v>3177</v>
      </c>
      <c r="AJ136" s="69" t="s">
        <v>73</v>
      </c>
      <c r="AK136" s="84">
        <v>45823</v>
      </c>
      <c r="AL136" s="82">
        <v>0.50588999999999995</v>
      </c>
      <c r="AM136" s="81">
        <v>7147.4871005999994</v>
      </c>
      <c r="AN136" s="81">
        <v>0</v>
      </c>
      <c r="AO136" s="81">
        <v>0</v>
      </c>
      <c r="AP136" s="81">
        <v>7147.4871005999994</v>
      </c>
      <c r="AQ136" s="81">
        <v>357.37435503</v>
      </c>
      <c r="AR136" s="81"/>
      <c r="AS136" s="81">
        <v>1257</v>
      </c>
      <c r="AT136" s="79" t="s">
        <v>2681</v>
      </c>
      <c r="AU136" s="85" t="s">
        <v>2768</v>
      </c>
      <c r="AV136" s="86">
        <v>45818</v>
      </c>
      <c r="AW136" s="85"/>
      <c r="AX136" s="81"/>
      <c r="AY136" s="30">
        <f>YEAR(Table6[[#This Row],[ETA]])</f>
        <v>2025</v>
      </c>
      <c r="AZ136" s="32" t="str">
        <f>TEXT(Table6[[#This Row],[ETA]],"MMMM")</f>
        <v>June</v>
      </c>
      <c r="BA136" s="12" t="s">
        <v>63</v>
      </c>
    </row>
    <row r="137" spans="1:53" hidden="1" x14ac:dyDescent="0.3">
      <c r="A137" s="13">
        <v>136</v>
      </c>
      <c r="B137" s="69" t="s">
        <v>1004</v>
      </c>
      <c r="C137" s="79" t="s">
        <v>70</v>
      </c>
      <c r="D137" s="69" t="s">
        <v>92</v>
      </c>
      <c r="E137" s="69" t="s">
        <v>74</v>
      </c>
      <c r="F137" s="80" t="s">
        <v>1005</v>
      </c>
      <c r="G137" s="79" t="s">
        <v>177</v>
      </c>
      <c r="H137" s="70" t="s">
        <v>47</v>
      </c>
      <c r="I137" s="69" t="s">
        <v>52</v>
      </c>
      <c r="J137" s="69" t="s">
        <v>80</v>
      </c>
      <c r="K137" s="69" t="s">
        <v>57</v>
      </c>
      <c r="L137" s="69" t="s">
        <v>733</v>
      </c>
      <c r="M137" s="69" t="s">
        <v>980</v>
      </c>
      <c r="N137" s="69" t="s">
        <v>49</v>
      </c>
      <c r="O137" s="84">
        <v>45820</v>
      </c>
      <c r="P137" s="69" t="s">
        <v>81</v>
      </c>
      <c r="Q137" s="69" t="s">
        <v>75</v>
      </c>
      <c r="R137" s="79">
        <v>10</v>
      </c>
      <c r="S137" s="81">
        <v>29690</v>
      </c>
      <c r="T137" s="69" t="s">
        <v>824</v>
      </c>
      <c r="U137" s="81">
        <v>1</v>
      </c>
      <c r="V137" s="69" t="s">
        <v>1006</v>
      </c>
      <c r="W137" s="79" t="s">
        <v>79</v>
      </c>
      <c r="X137" s="69" t="s">
        <v>1007</v>
      </c>
      <c r="Y137" s="69">
        <v>4600001157</v>
      </c>
      <c r="Z137" s="69" t="s">
        <v>73</v>
      </c>
      <c r="AA137" s="69" t="s">
        <v>968</v>
      </c>
      <c r="AB137" s="79" t="s">
        <v>53</v>
      </c>
      <c r="AC137" s="81">
        <v>392871.26</v>
      </c>
      <c r="AD137" s="69" t="s">
        <v>51</v>
      </c>
      <c r="AE137" s="69"/>
      <c r="AF137" s="69"/>
      <c r="AG137" s="79">
        <v>-441</v>
      </c>
      <c r="AH137" s="84">
        <v>45820</v>
      </c>
      <c r="AI137" s="69" t="s">
        <v>3177</v>
      </c>
      <c r="AJ137" s="69" t="s">
        <v>73</v>
      </c>
      <c r="AK137" s="84">
        <v>45823</v>
      </c>
      <c r="AL137" s="82">
        <v>0.50588999999999995</v>
      </c>
      <c r="AM137" s="81">
        <v>198749.6417214</v>
      </c>
      <c r="AN137" s="81">
        <v>0</v>
      </c>
      <c r="AO137" s="81">
        <v>0</v>
      </c>
      <c r="AP137" s="81">
        <v>198749.6417214</v>
      </c>
      <c r="AQ137" s="81">
        <v>9937.4820860700002</v>
      </c>
      <c r="AR137" s="81"/>
      <c r="AS137" s="81">
        <v>12837</v>
      </c>
      <c r="AT137" s="79" t="s">
        <v>2681</v>
      </c>
      <c r="AU137" s="85" t="s">
        <v>2769</v>
      </c>
      <c r="AV137" s="86">
        <v>45818</v>
      </c>
      <c r="AW137" s="85"/>
      <c r="AX137" s="81"/>
      <c r="AY137" s="30">
        <f>YEAR(Table6[[#This Row],[ETA]])</f>
        <v>2025</v>
      </c>
      <c r="AZ137" s="32" t="str">
        <f>TEXT(Table6[[#This Row],[ETA]],"MMMM")</f>
        <v>June</v>
      </c>
      <c r="BA137" s="12" t="s">
        <v>63</v>
      </c>
    </row>
    <row r="138" spans="1:53" hidden="1" x14ac:dyDescent="0.3">
      <c r="A138" s="13">
        <v>137</v>
      </c>
      <c r="B138" s="69" t="s">
        <v>1008</v>
      </c>
      <c r="C138" s="79" t="s">
        <v>70</v>
      </c>
      <c r="D138" s="69" t="s">
        <v>1009</v>
      </c>
      <c r="E138" s="69" t="s">
        <v>46</v>
      </c>
      <c r="F138" s="80" t="s">
        <v>1010</v>
      </c>
      <c r="G138" s="79" t="s">
        <v>289</v>
      </c>
      <c r="H138" s="70" t="s">
        <v>47</v>
      </c>
      <c r="I138" s="69" t="s">
        <v>52</v>
      </c>
      <c r="J138" s="69" t="s">
        <v>80</v>
      </c>
      <c r="K138" s="69" t="s">
        <v>58</v>
      </c>
      <c r="L138" s="69" t="s">
        <v>733</v>
      </c>
      <c r="M138" s="69" t="s">
        <v>75</v>
      </c>
      <c r="N138" s="69" t="s">
        <v>49</v>
      </c>
      <c r="O138" s="84">
        <v>45795</v>
      </c>
      <c r="P138" s="69" t="s">
        <v>81</v>
      </c>
      <c r="Q138" s="69" t="s">
        <v>75</v>
      </c>
      <c r="R138" s="79">
        <v>59</v>
      </c>
      <c r="S138" s="81">
        <v>496540</v>
      </c>
      <c r="T138" s="69" t="s">
        <v>824</v>
      </c>
      <c r="U138" s="81">
        <v>1704.74</v>
      </c>
      <c r="V138" s="69" t="s">
        <v>1011</v>
      </c>
      <c r="W138" s="79" t="s">
        <v>79</v>
      </c>
      <c r="X138" s="69" t="s">
        <v>1012</v>
      </c>
      <c r="Y138" s="69" t="s">
        <v>78</v>
      </c>
      <c r="Z138" s="69" t="s">
        <v>292</v>
      </c>
      <c r="AA138" s="69" t="s">
        <v>1013</v>
      </c>
      <c r="AB138" s="79" t="s">
        <v>53</v>
      </c>
      <c r="AC138" s="81">
        <v>10609532.470000001</v>
      </c>
      <c r="AD138" s="69" t="s">
        <v>51</v>
      </c>
      <c r="AE138" s="69"/>
      <c r="AF138" s="69"/>
      <c r="AG138" s="79">
        <v>-466</v>
      </c>
      <c r="AH138" s="84">
        <v>45795</v>
      </c>
      <c r="AI138" s="69" t="s">
        <v>3177</v>
      </c>
      <c r="AJ138" s="69" t="s">
        <v>73</v>
      </c>
      <c r="AK138" s="84">
        <v>45796</v>
      </c>
      <c r="AL138" s="82">
        <v>0.50497000000000003</v>
      </c>
      <c r="AM138" s="81">
        <v>5357495.6113759009</v>
      </c>
      <c r="AN138" s="81">
        <v>0</v>
      </c>
      <c r="AO138" s="81">
        <v>0</v>
      </c>
      <c r="AP138" s="81">
        <v>5357495.6113759009</v>
      </c>
      <c r="AQ138" s="81">
        <v>267874.78056879505</v>
      </c>
      <c r="AR138" s="81"/>
      <c r="AS138" s="81">
        <v>267875</v>
      </c>
      <c r="AT138" s="79" t="s">
        <v>2658</v>
      </c>
      <c r="AU138" s="81" t="s">
        <v>2770</v>
      </c>
      <c r="AV138" s="86">
        <v>45792</v>
      </c>
      <c r="AW138" s="85"/>
      <c r="AX138" s="81">
        <v>-32719.394382062204</v>
      </c>
      <c r="AY138" s="30">
        <f>YEAR(Table6[[#This Row],[ETA]])</f>
        <v>2025</v>
      </c>
      <c r="AZ138" s="32" t="str">
        <f>TEXT(Table6[[#This Row],[ETA]],"MMMM")</f>
        <v>May</v>
      </c>
      <c r="BA138" s="12" t="s">
        <v>3337</v>
      </c>
    </row>
    <row r="139" spans="1:53" hidden="1" x14ac:dyDescent="0.3">
      <c r="A139" s="13">
        <v>138</v>
      </c>
      <c r="B139" s="69" t="s">
        <v>1014</v>
      </c>
      <c r="C139" s="79" t="s">
        <v>94</v>
      </c>
      <c r="D139" s="69" t="s">
        <v>300</v>
      </c>
      <c r="E139" s="69" t="s">
        <v>46</v>
      </c>
      <c r="F139" s="80" t="s">
        <v>1015</v>
      </c>
      <c r="G139" s="79" t="s">
        <v>177</v>
      </c>
      <c r="H139" s="70" t="s">
        <v>302</v>
      </c>
      <c r="I139" s="69" t="s">
        <v>383</v>
      </c>
      <c r="J139" s="69" t="s">
        <v>80</v>
      </c>
      <c r="K139" s="69" t="s">
        <v>538</v>
      </c>
      <c r="L139" s="69" t="s">
        <v>305</v>
      </c>
      <c r="M139" s="69" t="s">
        <v>538</v>
      </c>
      <c r="N139" s="69" t="s">
        <v>49</v>
      </c>
      <c r="O139" s="84">
        <v>45791</v>
      </c>
      <c r="P139" s="69" t="s">
        <v>306</v>
      </c>
      <c r="Q139" s="69" t="s">
        <v>306</v>
      </c>
      <c r="R139" s="79">
        <v>5400</v>
      </c>
      <c r="S139" s="81">
        <v>3225</v>
      </c>
      <c r="T139" s="69" t="s">
        <v>824</v>
      </c>
      <c r="U139" s="81">
        <v>5.5</v>
      </c>
      <c r="V139" s="69" t="s">
        <v>1016</v>
      </c>
      <c r="W139" s="79" t="s">
        <v>50</v>
      </c>
      <c r="X139" s="69" t="s">
        <v>1014</v>
      </c>
      <c r="Y139" s="69" t="s">
        <v>75</v>
      </c>
      <c r="Z139" s="69" t="s">
        <v>188</v>
      </c>
      <c r="AA139" s="69" t="s">
        <v>1017</v>
      </c>
      <c r="AB139" s="79" t="s">
        <v>53</v>
      </c>
      <c r="AC139" s="81">
        <v>432021.6</v>
      </c>
      <c r="AD139" s="69" t="s">
        <v>51</v>
      </c>
      <c r="AE139" s="69"/>
      <c r="AF139" s="69"/>
      <c r="AG139" s="79">
        <v>-470</v>
      </c>
      <c r="AH139" s="84">
        <v>45791</v>
      </c>
      <c r="AI139" s="69" t="s">
        <v>3177</v>
      </c>
      <c r="AJ139" s="69" t="s">
        <v>188</v>
      </c>
      <c r="AK139" s="84">
        <v>45795</v>
      </c>
      <c r="AL139" s="82">
        <v>0.50497000000000003</v>
      </c>
      <c r="AM139" s="81">
        <v>218157.94735199999</v>
      </c>
      <c r="AN139" s="81">
        <v>60217.672500000001</v>
      </c>
      <c r="AO139" s="81">
        <v>2783.75619852</v>
      </c>
      <c r="AP139" s="81">
        <v>281159.37605051999</v>
      </c>
      <c r="AQ139" s="81">
        <v>14057.968802526</v>
      </c>
      <c r="AR139" s="81"/>
      <c r="AS139" s="81">
        <v>16958</v>
      </c>
      <c r="AT139" s="79" t="s">
        <v>2658</v>
      </c>
      <c r="AU139" s="81" t="s">
        <v>2771</v>
      </c>
      <c r="AV139" s="86">
        <v>45792</v>
      </c>
      <c r="AW139" s="85"/>
      <c r="AX139" s="81"/>
      <c r="AY139" s="30">
        <f>YEAR(Table6[[#This Row],[ETA]])</f>
        <v>2025</v>
      </c>
      <c r="AZ139" s="32" t="str">
        <f>TEXT(Table6[[#This Row],[ETA]],"MMMM")</f>
        <v>May</v>
      </c>
      <c r="BA139" s="12" t="s">
        <v>63</v>
      </c>
    </row>
    <row r="140" spans="1:53" hidden="1" x14ac:dyDescent="0.3">
      <c r="A140" s="13">
        <v>139</v>
      </c>
      <c r="B140" s="69" t="s">
        <v>1018</v>
      </c>
      <c r="C140" s="79" t="s">
        <v>70</v>
      </c>
      <c r="D140" s="69" t="s">
        <v>1019</v>
      </c>
      <c r="E140" s="69" t="s">
        <v>46</v>
      </c>
      <c r="F140" s="80" t="s">
        <v>1020</v>
      </c>
      <c r="G140" s="79" t="s">
        <v>177</v>
      </c>
      <c r="H140" s="70" t="s">
        <v>302</v>
      </c>
      <c r="I140" s="69" t="s">
        <v>1021</v>
      </c>
      <c r="J140" s="69" t="s">
        <v>504</v>
      </c>
      <c r="K140" s="69" t="s">
        <v>1022</v>
      </c>
      <c r="L140" s="69" t="s">
        <v>305</v>
      </c>
      <c r="M140" s="69" t="s">
        <v>1022</v>
      </c>
      <c r="N140" s="69" t="s">
        <v>49</v>
      </c>
      <c r="O140" s="84">
        <v>45809</v>
      </c>
      <c r="P140" s="69" t="s">
        <v>306</v>
      </c>
      <c r="Q140" s="69" t="s">
        <v>306</v>
      </c>
      <c r="R140" s="79">
        <v>1547</v>
      </c>
      <c r="S140" s="81">
        <v>605</v>
      </c>
      <c r="T140" s="69" t="s">
        <v>824</v>
      </c>
      <c r="U140" s="81">
        <v>1.9</v>
      </c>
      <c r="V140" s="69" t="s">
        <v>1023</v>
      </c>
      <c r="W140" s="79" t="s">
        <v>50</v>
      </c>
      <c r="X140" s="69" t="s">
        <v>1024</v>
      </c>
      <c r="Y140" s="69" t="s">
        <v>75</v>
      </c>
      <c r="Z140" s="69" t="s">
        <v>73</v>
      </c>
      <c r="AA140" s="69" t="s">
        <v>1025</v>
      </c>
      <c r="AB140" s="79" t="s">
        <v>71</v>
      </c>
      <c r="AC140" s="81">
        <v>351768.2</v>
      </c>
      <c r="AD140" s="69" t="s">
        <v>51</v>
      </c>
      <c r="AE140" s="69"/>
      <c r="AF140" s="69"/>
      <c r="AG140" s="79">
        <v>-452</v>
      </c>
      <c r="AH140" s="84">
        <v>45809</v>
      </c>
      <c r="AI140" s="69" t="s">
        <v>3177</v>
      </c>
      <c r="AJ140" s="69" t="s">
        <v>73</v>
      </c>
      <c r="AK140" s="84">
        <v>45810</v>
      </c>
      <c r="AL140" s="82">
        <v>3.64</v>
      </c>
      <c r="AM140" s="81">
        <v>1280436.2480000001</v>
      </c>
      <c r="AN140" s="81">
        <v>0</v>
      </c>
      <c r="AO140" s="81">
        <v>0</v>
      </c>
      <c r="AP140" s="81">
        <v>1280436.2480000001</v>
      </c>
      <c r="AQ140" s="81">
        <v>64021.81240000001</v>
      </c>
      <c r="AR140" s="81"/>
      <c r="AS140" s="81">
        <v>72105</v>
      </c>
      <c r="AT140" s="79" t="s">
        <v>2681</v>
      </c>
      <c r="AU140" s="81" t="s">
        <v>2772</v>
      </c>
      <c r="AV140" s="86">
        <v>45809</v>
      </c>
      <c r="AW140" s="85"/>
      <c r="AX140" s="81">
        <v>1</v>
      </c>
      <c r="AY140" s="30">
        <f>YEAR(Table6[[#This Row],[ETA]])</f>
        <v>2025</v>
      </c>
      <c r="AZ140" s="32" t="str">
        <f>TEXT(Table6[[#This Row],[ETA]],"MMMM")</f>
        <v>June</v>
      </c>
      <c r="BA140" s="12" t="s">
        <v>3331</v>
      </c>
    </row>
    <row r="141" spans="1:53" hidden="1" x14ac:dyDescent="0.3">
      <c r="A141" s="13">
        <v>140</v>
      </c>
      <c r="B141" s="69" t="s">
        <v>1026</v>
      </c>
      <c r="C141" s="79" t="s">
        <v>70</v>
      </c>
      <c r="D141" s="69" t="s">
        <v>381</v>
      </c>
      <c r="E141" s="69" t="s">
        <v>46</v>
      </c>
      <c r="F141" s="80" t="s">
        <v>1027</v>
      </c>
      <c r="G141" s="79" t="s">
        <v>177</v>
      </c>
      <c r="H141" s="70" t="s">
        <v>47</v>
      </c>
      <c r="I141" s="69" t="s">
        <v>383</v>
      </c>
      <c r="J141" s="69" t="s">
        <v>1028</v>
      </c>
      <c r="K141" s="69" t="s">
        <v>862</v>
      </c>
      <c r="L141" s="69" t="s">
        <v>48</v>
      </c>
      <c r="M141" s="69" t="s">
        <v>1029</v>
      </c>
      <c r="N141" s="69" t="s">
        <v>49</v>
      </c>
      <c r="O141" s="84">
        <v>45828</v>
      </c>
      <c r="P141" s="69" t="s">
        <v>273</v>
      </c>
      <c r="Q141" s="69" t="s">
        <v>1030</v>
      </c>
      <c r="R141" s="79">
        <v>16</v>
      </c>
      <c r="S141" s="81">
        <v>15535.407499999998</v>
      </c>
      <c r="T141" s="69" t="s">
        <v>824</v>
      </c>
      <c r="U141" s="81">
        <v>0</v>
      </c>
      <c r="V141" s="69" t="s">
        <v>961</v>
      </c>
      <c r="W141" s="79" t="s">
        <v>79</v>
      </c>
      <c r="X141" s="69" t="s">
        <v>1026</v>
      </c>
      <c r="Y141" s="69" t="s">
        <v>1031</v>
      </c>
      <c r="Z141" s="69" t="s">
        <v>73</v>
      </c>
      <c r="AA141" s="69" t="s">
        <v>968</v>
      </c>
      <c r="AB141" s="79" t="s">
        <v>71</v>
      </c>
      <c r="AC141" s="81">
        <v>138987.84</v>
      </c>
      <c r="AD141" s="69" t="s">
        <v>51</v>
      </c>
      <c r="AE141" s="69"/>
      <c r="AF141" s="69" t="s">
        <v>361</v>
      </c>
      <c r="AG141" s="79">
        <v>-433</v>
      </c>
      <c r="AH141" s="84">
        <v>45828</v>
      </c>
      <c r="AI141" s="69" t="s">
        <v>3177</v>
      </c>
      <c r="AJ141" s="69" t="s">
        <v>73</v>
      </c>
      <c r="AK141" s="84">
        <v>45831</v>
      </c>
      <c r="AL141" s="82">
        <v>3.64</v>
      </c>
      <c r="AM141" s="81">
        <v>505915.73759999999</v>
      </c>
      <c r="AN141" s="81">
        <v>0</v>
      </c>
      <c r="AO141" s="81">
        <v>0</v>
      </c>
      <c r="AP141" s="81">
        <v>505915.73759999999</v>
      </c>
      <c r="AQ141" s="81">
        <v>25295.78688</v>
      </c>
      <c r="AR141" s="81"/>
      <c r="AS141" s="81">
        <v>30696</v>
      </c>
      <c r="AT141" s="79" t="s">
        <v>2681</v>
      </c>
      <c r="AU141" s="85" t="s">
        <v>2773</v>
      </c>
      <c r="AV141" s="86">
        <v>45830</v>
      </c>
      <c r="AW141" s="85"/>
      <c r="AX141" s="81"/>
      <c r="AY141" s="30">
        <f>YEAR(Table6[[#This Row],[ETA]])</f>
        <v>2025</v>
      </c>
      <c r="AZ141" s="32" t="str">
        <f>TEXT(Table6[[#This Row],[ETA]],"MMMM")</f>
        <v>June</v>
      </c>
      <c r="BA141" s="12" t="s">
        <v>381</v>
      </c>
    </row>
    <row r="142" spans="1:53" ht="27.6" hidden="1" x14ac:dyDescent="0.3">
      <c r="A142" s="13">
        <v>141</v>
      </c>
      <c r="B142" s="69" t="s">
        <v>1032</v>
      </c>
      <c r="C142" s="79" t="s">
        <v>94</v>
      </c>
      <c r="D142" s="69" t="s">
        <v>300</v>
      </c>
      <c r="E142" s="69" t="s">
        <v>46</v>
      </c>
      <c r="F142" s="80" t="s">
        <v>1033</v>
      </c>
      <c r="G142" s="79" t="s">
        <v>177</v>
      </c>
      <c r="H142" s="70" t="s">
        <v>302</v>
      </c>
      <c r="I142" s="69" t="s">
        <v>52</v>
      </c>
      <c r="J142" s="69" t="s">
        <v>80</v>
      </c>
      <c r="K142" s="69" t="s">
        <v>1034</v>
      </c>
      <c r="L142" s="69" t="s">
        <v>305</v>
      </c>
      <c r="M142" s="69" t="s">
        <v>1034</v>
      </c>
      <c r="N142" s="69" t="s">
        <v>49</v>
      </c>
      <c r="O142" s="84">
        <v>45793</v>
      </c>
      <c r="P142" s="69" t="s">
        <v>306</v>
      </c>
      <c r="Q142" s="69" t="s">
        <v>306</v>
      </c>
      <c r="R142" s="79">
        <v>244</v>
      </c>
      <c r="S142" s="81">
        <v>3368</v>
      </c>
      <c r="T142" s="69" t="s">
        <v>824</v>
      </c>
      <c r="U142" s="81">
        <v>4.3999999999999995</v>
      </c>
      <c r="V142" s="69" t="s">
        <v>1035</v>
      </c>
      <c r="W142" s="79" t="s">
        <v>50</v>
      </c>
      <c r="X142" s="69" t="s">
        <v>1032</v>
      </c>
      <c r="Y142" s="69" t="s">
        <v>75</v>
      </c>
      <c r="Z142" s="69" t="s">
        <v>73</v>
      </c>
      <c r="AA142" s="69" t="s">
        <v>1036</v>
      </c>
      <c r="AB142" s="79" t="s">
        <v>53</v>
      </c>
      <c r="AC142" s="81">
        <v>252331.45</v>
      </c>
      <c r="AD142" s="69" t="s">
        <v>51</v>
      </c>
      <c r="AE142" s="69"/>
      <c r="AF142" s="69"/>
      <c r="AG142" s="79">
        <v>-468</v>
      </c>
      <c r="AH142" s="84">
        <v>45793</v>
      </c>
      <c r="AI142" s="69" t="s">
        <v>3177</v>
      </c>
      <c r="AJ142" s="69" t="s">
        <v>188</v>
      </c>
      <c r="AK142" s="84">
        <v>45795</v>
      </c>
      <c r="AL142" s="82">
        <v>0.50460000000000005</v>
      </c>
      <c r="AM142" s="81">
        <v>127326.44967000002</v>
      </c>
      <c r="AN142" s="81">
        <v>49576.950000000004</v>
      </c>
      <c r="AO142" s="81">
        <v>1769.0339967000002</v>
      </c>
      <c r="AP142" s="81">
        <v>178672.4336667</v>
      </c>
      <c r="AQ142" s="81">
        <v>8933.6216833350009</v>
      </c>
      <c r="AR142" s="81"/>
      <c r="AS142" s="81">
        <v>11834</v>
      </c>
      <c r="AT142" s="79" t="s">
        <v>2658</v>
      </c>
      <c r="AU142" s="89" t="s">
        <v>2774</v>
      </c>
      <c r="AV142" s="86">
        <v>45794</v>
      </c>
      <c r="AW142" s="85"/>
      <c r="AX142" s="81"/>
      <c r="AY142" s="30">
        <f>YEAR(Table6[[#This Row],[ETA]])</f>
        <v>2025</v>
      </c>
      <c r="AZ142" s="32" t="str">
        <f>TEXT(Table6[[#This Row],[ETA]],"MMMM")</f>
        <v>May</v>
      </c>
      <c r="BA142" s="12" t="s">
        <v>63</v>
      </c>
    </row>
    <row r="143" spans="1:53" x14ac:dyDescent="0.3">
      <c r="A143" s="13">
        <v>142</v>
      </c>
      <c r="B143" s="69" t="s">
        <v>1037</v>
      </c>
      <c r="C143" s="79" t="s">
        <v>70</v>
      </c>
      <c r="D143" s="69" t="s">
        <v>233</v>
      </c>
      <c r="E143" s="69" t="s">
        <v>46</v>
      </c>
      <c r="F143" s="80" t="s">
        <v>1038</v>
      </c>
      <c r="G143" s="79" t="s">
        <v>177</v>
      </c>
      <c r="H143" s="70" t="s">
        <v>47</v>
      </c>
      <c r="I143" s="69" t="s">
        <v>717</v>
      </c>
      <c r="J143" s="69" t="s">
        <v>1039</v>
      </c>
      <c r="K143" s="69" t="s">
        <v>862</v>
      </c>
      <c r="L143" s="69" t="s">
        <v>48</v>
      </c>
      <c r="M143" s="69" t="s">
        <v>863</v>
      </c>
      <c r="N143" s="69" t="s">
        <v>49</v>
      </c>
      <c r="O143" s="84">
        <v>45828</v>
      </c>
      <c r="P143" s="69" t="s">
        <v>199</v>
      </c>
      <c r="Q143" s="69" t="s">
        <v>1040</v>
      </c>
      <c r="R143" s="79">
        <v>29</v>
      </c>
      <c r="S143" s="81">
        <v>1987.81679999994</v>
      </c>
      <c r="T143" s="69" t="s">
        <v>824</v>
      </c>
      <c r="U143" s="81">
        <v>2.27</v>
      </c>
      <c r="V143" s="69" t="s">
        <v>1035</v>
      </c>
      <c r="W143" s="79" t="s">
        <v>50</v>
      </c>
      <c r="X143" s="69" t="s">
        <v>1041</v>
      </c>
      <c r="Y143" s="69" t="s">
        <v>1042</v>
      </c>
      <c r="Z143" s="69" t="s">
        <v>3766</v>
      </c>
      <c r="AA143" s="69" t="s">
        <v>1043</v>
      </c>
      <c r="AB143" s="79" t="s">
        <v>71</v>
      </c>
      <c r="AC143" s="81">
        <v>15437.66</v>
      </c>
      <c r="AD143" s="69" t="s">
        <v>51</v>
      </c>
      <c r="AE143" s="69"/>
      <c r="AF143" s="69"/>
      <c r="AG143" s="79">
        <v>-433</v>
      </c>
      <c r="AH143" s="84">
        <v>45828</v>
      </c>
      <c r="AI143" s="69" t="s">
        <v>3177</v>
      </c>
      <c r="AJ143" s="69" t="s">
        <v>3766</v>
      </c>
      <c r="AK143" s="84">
        <v>45833</v>
      </c>
      <c r="AL143" s="82">
        <v>3.64</v>
      </c>
      <c r="AM143" s="81">
        <v>56193.082399999999</v>
      </c>
      <c r="AN143" s="81">
        <v>0</v>
      </c>
      <c r="AO143" s="81">
        <v>0</v>
      </c>
      <c r="AP143" s="81">
        <v>56193.082399999999</v>
      </c>
      <c r="AQ143" s="81">
        <v>2809.6541200000001</v>
      </c>
      <c r="AR143" s="81">
        <v>0</v>
      </c>
      <c r="AS143" s="81">
        <v>4335</v>
      </c>
      <c r="AT143" s="79" t="s">
        <v>2681</v>
      </c>
      <c r="AU143" s="85" t="s">
        <v>2775</v>
      </c>
      <c r="AV143" s="86">
        <v>45831</v>
      </c>
      <c r="AW143" s="85"/>
      <c r="AX143" s="81">
        <v>125</v>
      </c>
      <c r="AY143" s="30">
        <f>YEAR(Table6[[#This Row],[ETA]])</f>
        <v>2025</v>
      </c>
      <c r="AZ143" s="32" t="str">
        <f>TEXT(Table6[[#This Row],[ETA]],"MMMM")</f>
        <v>June</v>
      </c>
      <c r="BA143" s="12" t="s">
        <v>63</v>
      </c>
    </row>
    <row r="144" spans="1:53" hidden="1" x14ac:dyDescent="0.3">
      <c r="A144" s="13">
        <v>143</v>
      </c>
      <c r="B144" s="69" t="s">
        <v>1044</v>
      </c>
      <c r="C144" s="79" t="s">
        <v>70</v>
      </c>
      <c r="D144" s="69" t="s">
        <v>410</v>
      </c>
      <c r="E144" s="69" t="s">
        <v>46</v>
      </c>
      <c r="F144" s="80" t="s">
        <v>1045</v>
      </c>
      <c r="G144" s="79" t="s">
        <v>177</v>
      </c>
      <c r="H144" s="70" t="s">
        <v>47</v>
      </c>
      <c r="I144" s="69" t="s">
        <v>394</v>
      </c>
      <c r="J144" s="69" t="s">
        <v>80</v>
      </c>
      <c r="K144" s="69" t="s">
        <v>1046</v>
      </c>
      <c r="L144" s="69" t="s">
        <v>48</v>
      </c>
      <c r="M144" s="69" t="s">
        <v>1047</v>
      </c>
      <c r="N144" s="69" t="s">
        <v>49</v>
      </c>
      <c r="O144" s="84">
        <v>45829</v>
      </c>
      <c r="P144" s="69" t="s">
        <v>344</v>
      </c>
      <c r="Q144" s="69" t="s">
        <v>1048</v>
      </c>
      <c r="R144" s="79">
        <v>11</v>
      </c>
      <c r="S144" s="81">
        <v>11258.6</v>
      </c>
      <c r="T144" s="69" t="s">
        <v>397</v>
      </c>
      <c r="U144" s="81">
        <v>8.7200000000000006</v>
      </c>
      <c r="V144" s="69" t="s">
        <v>1035</v>
      </c>
      <c r="W144" s="79" t="s">
        <v>50</v>
      </c>
      <c r="X144" s="69" t="s">
        <v>1049</v>
      </c>
      <c r="Y144" s="69" t="s">
        <v>567</v>
      </c>
      <c r="Z144" s="69" t="s">
        <v>73</v>
      </c>
      <c r="AA144" s="69" t="s">
        <v>1050</v>
      </c>
      <c r="AB144" s="79" t="s">
        <v>402</v>
      </c>
      <c r="AC144" s="81">
        <v>34790.269999999997</v>
      </c>
      <c r="AD144" s="69" t="s">
        <v>216</v>
      </c>
      <c r="AE144" s="69"/>
      <c r="AF144" s="69"/>
      <c r="AG144" s="79">
        <v>-432</v>
      </c>
      <c r="AH144" s="84">
        <v>45829</v>
      </c>
      <c r="AI144" s="69" t="s">
        <v>3177</v>
      </c>
      <c r="AJ144" s="69" t="s">
        <v>73</v>
      </c>
      <c r="AK144" s="84">
        <v>45830</v>
      </c>
      <c r="AL144" s="82">
        <v>4.1787200000000002</v>
      </c>
      <c r="AM144" s="81">
        <v>145378.7970544</v>
      </c>
      <c r="AN144" s="81">
        <v>0</v>
      </c>
      <c r="AO144" s="81">
        <v>0</v>
      </c>
      <c r="AP144" s="81">
        <v>145378.7970544</v>
      </c>
      <c r="AQ144" s="81">
        <v>7268.9398527200001</v>
      </c>
      <c r="AR144" s="81"/>
      <c r="AS144" s="81">
        <v>10169</v>
      </c>
      <c r="AT144" s="79" t="s">
        <v>2681</v>
      </c>
      <c r="AU144" s="85" t="s">
        <v>2776</v>
      </c>
      <c r="AV144" s="86">
        <v>45827</v>
      </c>
      <c r="AW144" s="85"/>
      <c r="AX144" s="81"/>
      <c r="AY144" s="30">
        <f>YEAR(Table6[[#This Row],[ETA]])</f>
        <v>2025</v>
      </c>
      <c r="AZ144" s="32" t="str">
        <f>TEXT(Table6[[#This Row],[ETA]],"MMMM")</f>
        <v>June</v>
      </c>
      <c r="BA144" s="12" t="s">
        <v>392</v>
      </c>
    </row>
    <row r="145" spans="1:53" hidden="1" x14ac:dyDescent="0.3">
      <c r="A145" s="13">
        <v>144</v>
      </c>
      <c r="B145" s="69" t="s">
        <v>1051</v>
      </c>
      <c r="C145" s="79" t="s">
        <v>70</v>
      </c>
      <c r="D145" s="69" t="s">
        <v>1052</v>
      </c>
      <c r="E145" s="69" t="s">
        <v>46</v>
      </c>
      <c r="F145" s="80" t="s">
        <v>1053</v>
      </c>
      <c r="G145" s="79" t="s">
        <v>177</v>
      </c>
      <c r="H145" s="70" t="s">
        <v>47</v>
      </c>
      <c r="I145" s="69" t="s">
        <v>394</v>
      </c>
      <c r="J145" s="69" t="s">
        <v>421</v>
      </c>
      <c r="K145" s="69" t="s">
        <v>1054</v>
      </c>
      <c r="L145" s="69" t="s">
        <v>48</v>
      </c>
      <c r="M145" s="69" t="s">
        <v>1055</v>
      </c>
      <c r="N145" s="69" t="s">
        <v>49</v>
      </c>
      <c r="O145" s="84">
        <v>45830</v>
      </c>
      <c r="P145" s="69" t="s">
        <v>864</v>
      </c>
      <c r="Q145" s="69" t="s">
        <v>1056</v>
      </c>
      <c r="R145" s="79">
        <v>40</v>
      </c>
      <c r="S145" s="81">
        <v>36494.300000000003</v>
      </c>
      <c r="T145" s="69" t="s">
        <v>76</v>
      </c>
      <c r="U145" s="81">
        <v>55</v>
      </c>
      <c r="V145" s="69" t="s">
        <v>1023</v>
      </c>
      <c r="W145" s="79" t="s">
        <v>50</v>
      </c>
      <c r="X145" s="69" t="s">
        <v>1057</v>
      </c>
      <c r="Y145" s="69" t="s">
        <v>567</v>
      </c>
      <c r="Z145" s="69" t="s">
        <v>73</v>
      </c>
      <c r="AA145" s="69" t="s">
        <v>1050</v>
      </c>
      <c r="AB145" s="79" t="s">
        <v>402</v>
      </c>
      <c r="AC145" s="81">
        <v>219856.76</v>
      </c>
      <c r="AD145" s="69" t="s">
        <v>216</v>
      </c>
      <c r="AE145" s="69"/>
      <c r="AF145" s="69"/>
      <c r="AG145" s="79">
        <v>-431</v>
      </c>
      <c r="AH145" s="84">
        <v>45830</v>
      </c>
      <c r="AI145" s="69" t="s">
        <v>3177</v>
      </c>
      <c r="AJ145" s="69" t="s">
        <v>73</v>
      </c>
      <c r="AK145" s="84">
        <v>45831</v>
      </c>
      <c r="AL145" s="82">
        <v>4.1943700000000002</v>
      </c>
      <c r="AM145" s="81">
        <v>922160.5984412001</v>
      </c>
      <c r="AN145" s="81">
        <v>0</v>
      </c>
      <c r="AO145" s="81">
        <v>0</v>
      </c>
      <c r="AP145" s="81">
        <v>922160.5984412001</v>
      </c>
      <c r="AQ145" s="81">
        <v>46108.029922060006</v>
      </c>
      <c r="AR145" s="81">
        <v>0</v>
      </c>
      <c r="AS145" s="81">
        <v>51558</v>
      </c>
      <c r="AT145" s="79" t="s">
        <v>2681</v>
      </c>
      <c r="AU145" s="85" t="s">
        <v>2777</v>
      </c>
      <c r="AV145" s="86">
        <v>45829</v>
      </c>
      <c r="AW145" s="85"/>
      <c r="AX145" s="81">
        <v>50</v>
      </c>
      <c r="AY145" s="30">
        <f>YEAR(Table6[[#This Row],[ETA]])</f>
        <v>2025</v>
      </c>
      <c r="AZ145" s="32" t="str">
        <f>TEXT(Table6[[#This Row],[ETA]],"MMMM")</f>
        <v>June</v>
      </c>
      <c r="BA145" s="12" t="s">
        <v>392</v>
      </c>
    </row>
    <row r="146" spans="1:53" hidden="1" x14ac:dyDescent="0.3">
      <c r="A146" s="13">
        <v>145</v>
      </c>
      <c r="B146" s="69" t="s">
        <v>1051</v>
      </c>
      <c r="C146" s="79" t="s">
        <v>70</v>
      </c>
      <c r="D146" s="69" t="s">
        <v>1052</v>
      </c>
      <c r="E146" s="69" t="s">
        <v>46</v>
      </c>
      <c r="F146" s="80" t="s">
        <v>1053</v>
      </c>
      <c r="G146" s="79" t="s">
        <v>177</v>
      </c>
      <c r="H146" s="70" t="s">
        <v>47</v>
      </c>
      <c r="I146" s="69" t="s">
        <v>394</v>
      </c>
      <c r="J146" s="69" t="s">
        <v>421</v>
      </c>
      <c r="K146" s="69" t="s">
        <v>1054</v>
      </c>
      <c r="L146" s="69" t="s">
        <v>48</v>
      </c>
      <c r="M146" s="69" t="s">
        <v>1055</v>
      </c>
      <c r="N146" s="69" t="s">
        <v>49</v>
      </c>
      <c r="O146" s="84">
        <v>45830</v>
      </c>
      <c r="P146" s="69" t="s">
        <v>75</v>
      </c>
      <c r="Q146" s="69" t="s">
        <v>75</v>
      </c>
      <c r="R146" s="79">
        <v>7</v>
      </c>
      <c r="S146" s="81">
        <v>100.5</v>
      </c>
      <c r="T146" s="69" t="s">
        <v>76</v>
      </c>
      <c r="U146" s="81">
        <v>55</v>
      </c>
      <c r="V146" s="69" t="s">
        <v>1023</v>
      </c>
      <c r="W146" s="79" t="s">
        <v>50</v>
      </c>
      <c r="X146" s="69" t="s">
        <v>1058</v>
      </c>
      <c r="Y146" s="69" t="s">
        <v>567</v>
      </c>
      <c r="Z146" s="69" t="s">
        <v>73</v>
      </c>
      <c r="AA146" s="69" t="s">
        <v>1050</v>
      </c>
      <c r="AB146" s="79" t="s">
        <v>402</v>
      </c>
      <c r="AC146" s="81">
        <v>278.25</v>
      </c>
      <c r="AD146" s="69" t="s">
        <v>216</v>
      </c>
      <c r="AE146" s="69"/>
      <c r="AF146" s="69"/>
      <c r="AG146" s="79">
        <v>-431</v>
      </c>
      <c r="AH146" s="84">
        <v>45830</v>
      </c>
      <c r="AI146" s="69" t="s">
        <v>3177</v>
      </c>
      <c r="AJ146" s="69" t="s">
        <v>73</v>
      </c>
      <c r="AK146" s="84">
        <v>45831</v>
      </c>
      <c r="AL146" s="82">
        <v>4.1943700000000002</v>
      </c>
      <c r="AM146" s="81">
        <v>1167.0834525</v>
      </c>
      <c r="AN146" s="81">
        <v>0</v>
      </c>
      <c r="AO146" s="81">
        <v>0</v>
      </c>
      <c r="AP146" s="81">
        <v>1167.0834525</v>
      </c>
      <c r="AQ146" s="81">
        <v>58.354172625000004</v>
      </c>
      <c r="AR146" s="81">
        <v>0</v>
      </c>
      <c r="AS146" s="81">
        <v>108</v>
      </c>
      <c r="AT146" s="79" t="s">
        <v>2681</v>
      </c>
      <c r="AU146" s="85" t="s">
        <v>2777</v>
      </c>
      <c r="AV146" s="86">
        <v>45829</v>
      </c>
      <c r="AW146" s="85"/>
      <c r="AX146" s="81">
        <v>-850</v>
      </c>
      <c r="AY146" s="30">
        <f>YEAR(Table6[[#This Row],[ETA]])</f>
        <v>2025</v>
      </c>
      <c r="AZ146" s="32" t="str">
        <f>TEXT(Table6[[#This Row],[ETA]],"MMMM")</f>
        <v>June</v>
      </c>
      <c r="BA146" s="12" t="s">
        <v>392</v>
      </c>
    </row>
    <row r="147" spans="1:53" hidden="1" x14ac:dyDescent="0.3">
      <c r="A147" s="13">
        <v>146</v>
      </c>
      <c r="B147" s="69" t="s">
        <v>1051</v>
      </c>
      <c r="C147" s="79" t="s">
        <v>70</v>
      </c>
      <c r="D147" s="69" t="s">
        <v>1052</v>
      </c>
      <c r="E147" s="69" t="s">
        <v>46</v>
      </c>
      <c r="F147" s="80" t="s">
        <v>1053</v>
      </c>
      <c r="G147" s="79" t="s">
        <v>177</v>
      </c>
      <c r="H147" s="70" t="s">
        <v>47</v>
      </c>
      <c r="I147" s="69" t="s">
        <v>394</v>
      </c>
      <c r="J147" s="69" t="s">
        <v>421</v>
      </c>
      <c r="K147" s="69" t="s">
        <v>1054</v>
      </c>
      <c r="L147" s="69" t="s">
        <v>48</v>
      </c>
      <c r="M147" s="69" t="s">
        <v>1055</v>
      </c>
      <c r="N147" s="69" t="s">
        <v>49</v>
      </c>
      <c r="O147" s="84">
        <v>45830</v>
      </c>
      <c r="P147" s="69" t="s">
        <v>75</v>
      </c>
      <c r="Q147" s="69" t="s">
        <v>75</v>
      </c>
      <c r="R147" s="79">
        <v>2</v>
      </c>
      <c r="S147" s="81">
        <v>1384.7</v>
      </c>
      <c r="T147" s="69" t="s">
        <v>76</v>
      </c>
      <c r="U147" s="81">
        <v>0</v>
      </c>
      <c r="V147" s="69" t="s">
        <v>1023</v>
      </c>
      <c r="W147" s="79" t="s">
        <v>50</v>
      </c>
      <c r="X147" s="69" t="s">
        <v>1059</v>
      </c>
      <c r="Y147" s="69" t="s">
        <v>567</v>
      </c>
      <c r="Z147" s="69" t="s">
        <v>73</v>
      </c>
      <c r="AA147" s="69" t="s">
        <v>1050</v>
      </c>
      <c r="AB147" s="79" t="s">
        <v>402</v>
      </c>
      <c r="AC147" s="81">
        <v>4134.18</v>
      </c>
      <c r="AD147" s="69" t="s">
        <v>216</v>
      </c>
      <c r="AE147" s="69"/>
      <c r="AF147" s="69"/>
      <c r="AG147" s="79">
        <v>-431</v>
      </c>
      <c r="AH147" s="84">
        <v>45830</v>
      </c>
      <c r="AI147" s="69" t="s">
        <v>3177</v>
      </c>
      <c r="AJ147" s="69" t="s">
        <v>73</v>
      </c>
      <c r="AK147" s="84">
        <v>45831</v>
      </c>
      <c r="AL147" s="82">
        <v>4.1943700000000002</v>
      </c>
      <c r="AM147" s="81">
        <v>17340.280566600002</v>
      </c>
      <c r="AN147" s="81">
        <v>0</v>
      </c>
      <c r="AO147" s="81">
        <v>0</v>
      </c>
      <c r="AP147" s="81">
        <v>17340.280566600002</v>
      </c>
      <c r="AQ147" s="81">
        <v>867.0140283300002</v>
      </c>
      <c r="AR147" s="81">
        <v>0</v>
      </c>
      <c r="AS147" s="81">
        <v>2317</v>
      </c>
      <c r="AT147" s="79" t="s">
        <v>2681</v>
      </c>
      <c r="AU147" s="85" t="s">
        <v>2777</v>
      </c>
      <c r="AV147" s="86">
        <v>45829</v>
      </c>
      <c r="AW147" s="85"/>
      <c r="AX147" s="81">
        <v>50</v>
      </c>
      <c r="AY147" s="30">
        <f>YEAR(Table6[[#This Row],[ETA]])</f>
        <v>2025</v>
      </c>
      <c r="AZ147" s="32" t="str">
        <f>TEXT(Table6[[#This Row],[ETA]],"MMMM")</f>
        <v>June</v>
      </c>
      <c r="BA147" s="12" t="s">
        <v>392</v>
      </c>
    </row>
    <row r="148" spans="1:53" x14ac:dyDescent="0.3">
      <c r="A148" s="13">
        <v>147</v>
      </c>
      <c r="B148" s="69" t="s">
        <v>1060</v>
      </c>
      <c r="C148" s="79" t="s">
        <v>94</v>
      </c>
      <c r="D148" s="69" t="s">
        <v>233</v>
      </c>
      <c r="E148" s="69" t="s">
        <v>46</v>
      </c>
      <c r="F148" s="80" t="s">
        <v>1061</v>
      </c>
      <c r="G148" s="79" t="s">
        <v>177</v>
      </c>
      <c r="H148" s="70" t="s">
        <v>302</v>
      </c>
      <c r="I148" s="69" t="s">
        <v>52</v>
      </c>
      <c r="J148" s="69" t="s">
        <v>504</v>
      </c>
      <c r="K148" s="69" t="s">
        <v>960</v>
      </c>
      <c r="L148" s="69" t="s">
        <v>305</v>
      </c>
      <c r="M148" s="69" t="s">
        <v>960</v>
      </c>
      <c r="N148" s="69" t="s">
        <v>49</v>
      </c>
      <c r="O148" s="84">
        <v>45798</v>
      </c>
      <c r="P148" s="69" t="s">
        <v>306</v>
      </c>
      <c r="Q148" s="69" t="s">
        <v>306</v>
      </c>
      <c r="R148" s="79">
        <v>26</v>
      </c>
      <c r="S148" s="81">
        <v>3694.8</v>
      </c>
      <c r="T148" s="69" t="s">
        <v>76</v>
      </c>
      <c r="U148" s="81">
        <v>2</v>
      </c>
      <c r="V148" s="69" t="s">
        <v>1062</v>
      </c>
      <c r="W148" s="79" t="s">
        <v>50</v>
      </c>
      <c r="X148" s="69" t="s">
        <v>1060</v>
      </c>
      <c r="Y148" s="69" t="s">
        <v>567</v>
      </c>
      <c r="Z148" s="69" t="s">
        <v>73</v>
      </c>
      <c r="AA148" s="69" t="s">
        <v>1063</v>
      </c>
      <c r="AB148" s="79" t="s">
        <v>53</v>
      </c>
      <c r="AC148" s="81">
        <v>282831.46000000002</v>
      </c>
      <c r="AD148" s="69" t="s">
        <v>51</v>
      </c>
      <c r="AE148" s="69"/>
      <c r="AF148" s="69" t="s">
        <v>286</v>
      </c>
      <c r="AG148" s="79">
        <v>-463</v>
      </c>
      <c r="AH148" s="84">
        <v>45798</v>
      </c>
      <c r="AI148" s="69" t="s">
        <v>3177</v>
      </c>
      <c r="AJ148" s="69" t="s">
        <v>73</v>
      </c>
      <c r="AK148" s="84">
        <v>45801</v>
      </c>
      <c r="AL148" s="82">
        <v>0.50436999999999999</v>
      </c>
      <c r="AM148" s="81">
        <v>142651.7034802</v>
      </c>
      <c r="AN148" s="81">
        <v>47000.222819999995</v>
      </c>
      <c r="AO148" s="81">
        <v>1896.5192630019999</v>
      </c>
      <c r="AP148" s="81">
        <v>191548.445563202</v>
      </c>
      <c r="AQ148" s="81">
        <v>9577.4222781601002</v>
      </c>
      <c r="AR148" s="81"/>
      <c r="AS148" s="81">
        <v>12477</v>
      </c>
      <c r="AT148" s="79" t="s">
        <v>2681</v>
      </c>
      <c r="AU148" s="81" t="s">
        <v>2778</v>
      </c>
      <c r="AV148" s="86">
        <v>45799</v>
      </c>
      <c r="AW148" s="85"/>
      <c r="AX148" s="81"/>
      <c r="AY148" s="30">
        <f>YEAR(Table6[[#This Row],[ETA]])</f>
        <v>2025</v>
      </c>
      <c r="AZ148" s="32" t="str">
        <f>TEXT(Table6[[#This Row],[ETA]],"MMMM")</f>
        <v>May</v>
      </c>
      <c r="BA148" s="12" t="s">
        <v>63</v>
      </c>
    </row>
    <row r="149" spans="1:53" x14ac:dyDescent="0.3">
      <c r="A149" s="13">
        <v>148</v>
      </c>
      <c r="B149" s="69" t="s">
        <v>1064</v>
      </c>
      <c r="C149" s="79" t="s">
        <v>94</v>
      </c>
      <c r="D149" s="69" t="s">
        <v>233</v>
      </c>
      <c r="E149" s="69" t="s">
        <v>46</v>
      </c>
      <c r="F149" s="80" t="s">
        <v>1065</v>
      </c>
      <c r="G149" s="79" t="s">
        <v>177</v>
      </c>
      <c r="H149" s="70" t="s">
        <v>302</v>
      </c>
      <c r="I149" s="69" t="s">
        <v>52</v>
      </c>
      <c r="J149" s="69" t="s">
        <v>504</v>
      </c>
      <c r="K149" s="69" t="s">
        <v>306</v>
      </c>
      <c r="L149" s="69" t="s">
        <v>305</v>
      </c>
      <c r="M149" s="69" t="s">
        <v>555</v>
      </c>
      <c r="N149" s="69" t="s">
        <v>49</v>
      </c>
      <c r="O149" s="84">
        <v>45801</v>
      </c>
      <c r="P149" s="69" t="s">
        <v>306</v>
      </c>
      <c r="Q149" s="69" t="s">
        <v>306</v>
      </c>
      <c r="R149" s="79">
        <v>80</v>
      </c>
      <c r="S149" s="81">
        <v>3385.36</v>
      </c>
      <c r="T149" s="69" t="s">
        <v>76</v>
      </c>
      <c r="U149" s="81">
        <v>9.3699999999999992</v>
      </c>
      <c r="V149" s="69" t="s">
        <v>1066</v>
      </c>
      <c r="W149" s="79" t="s">
        <v>50</v>
      </c>
      <c r="X149" s="69" t="s">
        <v>1064</v>
      </c>
      <c r="Y149" s="69" t="s">
        <v>75</v>
      </c>
      <c r="Z149" s="69" t="s">
        <v>1067</v>
      </c>
      <c r="AA149" s="69" t="s">
        <v>1068</v>
      </c>
      <c r="AB149" s="79" t="s">
        <v>53</v>
      </c>
      <c r="AC149" s="81">
        <v>208130</v>
      </c>
      <c r="AD149" s="69" t="s">
        <v>51</v>
      </c>
      <c r="AE149" s="69"/>
      <c r="AF149" s="69"/>
      <c r="AG149" s="79">
        <v>-460</v>
      </c>
      <c r="AH149" s="84">
        <v>45801</v>
      </c>
      <c r="AI149" s="69" t="s">
        <v>3177</v>
      </c>
      <c r="AJ149" s="69" t="s">
        <v>1067</v>
      </c>
      <c r="AK149" s="84">
        <v>45803</v>
      </c>
      <c r="AL149" s="82">
        <v>0.50688999999999995</v>
      </c>
      <c r="AM149" s="81">
        <v>105499.01569999999</v>
      </c>
      <c r="AN149" s="81">
        <v>57668.875299999992</v>
      </c>
      <c r="AO149" s="81">
        <v>1631.6789099999999</v>
      </c>
      <c r="AP149" s="81">
        <v>164799.56990999996</v>
      </c>
      <c r="AQ149" s="81">
        <v>8239.9784954999977</v>
      </c>
      <c r="AR149" s="81">
        <v>0</v>
      </c>
      <c r="AS149" s="81">
        <v>11140</v>
      </c>
      <c r="AT149" s="79" t="s">
        <v>2681</v>
      </c>
      <c r="AU149" s="81" t="s">
        <v>2779</v>
      </c>
      <c r="AV149" s="86">
        <v>45802</v>
      </c>
      <c r="AW149" s="85"/>
      <c r="AX149" s="81"/>
      <c r="AY149" s="30">
        <f>YEAR(Table6[[#This Row],[ETA]])</f>
        <v>2025</v>
      </c>
      <c r="AZ149" s="32" t="str">
        <f>TEXT(Table6[[#This Row],[ETA]],"MMMM")</f>
        <v>May</v>
      </c>
      <c r="BA149" s="12" t="s">
        <v>63</v>
      </c>
    </row>
    <row r="150" spans="1:53" x14ac:dyDescent="0.3">
      <c r="A150" s="13">
        <v>149</v>
      </c>
      <c r="B150" s="69" t="s">
        <v>1069</v>
      </c>
      <c r="C150" s="79" t="s">
        <v>94</v>
      </c>
      <c r="D150" s="69" t="s">
        <v>233</v>
      </c>
      <c r="E150" s="69" t="s">
        <v>46</v>
      </c>
      <c r="F150" s="80" t="s">
        <v>1070</v>
      </c>
      <c r="G150" s="79" t="s">
        <v>177</v>
      </c>
      <c r="H150" s="70" t="s">
        <v>302</v>
      </c>
      <c r="I150" s="69" t="s">
        <v>52</v>
      </c>
      <c r="J150" s="69" t="s">
        <v>504</v>
      </c>
      <c r="K150" s="69" t="s">
        <v>306</v>
      </c>
      <c r="L150" s="69" t="s">
        <v>305</v>
      </c>
      <c r="M150" s="69" t="s">
        <v>555</v>
      </c>
      <c r="N150" s="69" t="s">
        <v>49</v>
      </c>
      <c r="O150" s="84">
        <v>45799</v>
      </c>
      <c r="P150" s="69" t="s">
        <v>306</v>
      </c>
      <c r="Q150" s="69" t="s">
        <v>306</v>
      </c>
      <c r="R150" s="79">
        <v>21</v>
      </c>
      <c r="S150" s="81">
        <v>4020</v>
      </c>
      <c r="T150" s="69" t="s">
        <v>76</v>
      </c>
      <c r="U150" s="81">
        <v>12.72</v>
      </c>
      <c r="V150" s="69" t="s">
        <v>1071</v>
      </c>
      <c r="W150" s="79" t="s">
        <v>50</v>
      </c>
      <c r="X150" s="69" t="s">
        <v>1069</v>
      </c>
      <c r="Y150" s="69" t="s">
        <v>75</v>
      </c>
      <c r="Z150" s="69" t="s">
        <v>1067</v>
      </c>
      <c r="AA150" s="69" t="s">
        <v>1072</v>
      </c>
      <c r="AB150" s="79" t="s">
        <v>53</v>
      </c>
      <c r="AC150" s="81">
        <v>73189</v>
      </c>
      <c r="AD150" s="69" t="s">
        <v>51</v>
      </c>
      <c r="AE150" s="69" t="s">
        <v>190</v>
      </c>
      <c r="AF150" s="69"/>
      <c r="AG150" s="79">
        <v>-462</v>
      </c>
      <c r="AH150" s="84">
        <v>45799</v>
      </c>
      <c r="AI150" s="69" t="s">
        <v>3177</v>
      </c>
      <c r="AJ150" s="69" t="s">
        <v>1067</v>
      </c>
      <c r="AK150" s="84">
        <v>45802</v>
      </c>
      <c r="AL150" s="82">
        <v>0.50544999999999995</v>
      </c>
      <c r="AM150" s="81">
        <v>36993.38005</v>
      </c>
      <c r="AN150" s="81">
        <v>62989.178999999996</v>
      </c>
      <c r="AO150" s="81">
        <v>999.82559049999998</v>
      </c>
      <c r="AP150" s="81">
        <v>100982.38464049999</v>
      </c>
      <c r="AQ150" s="81">
        <v>5049.1192320250002</v>
      </c>
      <c r="AR150" s="81"/>
      <c r="AS150" s="81">
        <v>6449</v>
      </c>
      <c r="AT150" s="79" t="s">
        <v>2681</v>
      </c>
      <c r="AU150" s="81" t="s">
        <v>2780</v>
      </c>
      <c r="AV150" s="86">
        <v>45799</v>
      </c>
      <c r="AW150" s="85"/>
      <c r="AX150" s="81"/>
      <c r="AY150" s="30">
        <f>YEAR(Table6[[#This Row],[ETA]])</f>
        <v>2025</v>
      </c>
      <c r="AZ150" s="32" t="str">
        <f>TEXT(Table6[[#This Row],[ETA]],"MMMM")</f>
        <v>May</v>
      </c>
      <c r="BA150" s="12" t="s">
        <v>63</v>
      </c>
    </row>
    <row r="151" spans="1:53" hidden="1" x14ac:dyDescent="0.3">
      <c r="A151" s="13">
        <v>150</v>
      </c>
      <c r="B151" s="69" t="s">
        <v>1073</v>
      </c>
      <c r="C151" s="79" t="s">
        <v>380</v>
      </c>
      <c r="D151" s="69" t="s">
        <v>300</v>
      </c>
      <c r="E151" s="69" t="s">
        <v>46</v>
      </c>
      <c r="F151" s="80" t="s">
        <v>1074</v>
      </c>
      <c r="G151" s="79" t="s">
        <v>177</v>
      </c>
      <c r="H151" s="70" t="s">
        <v>302</v>
      </c>
      <c r="I151" s="69" t="s">
        <v>503</v>
      </c>
      <c r="J151" s="69" t="s">
        <v>504</v>
      </c>
      <c r="K151" s="69" t="s">
        <v>505</v>
      </c>
      <c r="L151" s="69" t="s">
        <v>305</v>
      </c>
      <c r="M151" s="69" t="s">
        <v>505</v>
      </c>
      <c r="N151" s="69" t="s">
        <v>49</v>
      </c>
      <c r="O151" s="84">
        <v>45812</v>
      </c>
      <c r="P151" s="69" t="s">
        <v>306</v>
      </c>
      <c r="Q151" s="69" t="s">
        <v>306</v>
      </c>
      <c r="R151" s="79">
        <v>278</v>
      </c>
      <c r="S151" s="81">
        <v>62.85</v>
      </c>
      <c r="T151" s="69" t="s">
        <v>76</v>
      </c>
      <c r="U151" s="81">
        <v>0.37</v>
      </c>
      <c r="V151" s="69" t="s">
        <v>1075</v>
      </c>
      <c r="W151" s="79" t="s">
        <v>50</v>
      </c>
      <c r="X151" s="69" t="s">
        <v>507</v>
      </c>
      <c r="Y151" s="69" t="s">
        <v>515</v>
      </c>
      <c r="Z151" s="69" t="s">
        <v>73</v>
      </c>
      <c r="AA151" s="69" t="s">
        <v>1076</v>
      </c>
      <c r="AB151" s="79" t="s">
        <v>71</v>
      </c>
      <c r="AC151" s="81">
        <v>4689.8999999999996</v>
      </c>
      <c r="AD151" s="69" t="s">
        <v>51</v>
      </c>
      <c r="AE151" s="69" t="s">
        <v>190</v>
      </c>
      <c r="AF151" s="69"/>
      <c r="AG151" s="79">
        <v>-449</v>
      </c>
      <c r="AH151" s="84">
        <v>45812</v>
      </c>
      <c r="AI151" s="69" t="s">
        <v>3177</v>
      </c>
      <c r="AJ151" s="69" t="s">
        <v>3766</v>
      </c>
      <c r="AK151" s="84">
        <v>45816</v>
      </c>
      <c r="AL151" s="82">
        <v>3.64</v>
      </c>
      <c r="AM151" s="81">
        <v>17071.236000000001</v>
      </c>
      <c r="AN151" s="81">
        <v>0</v>
      </c>
      <c r="AO151" s="81">
        <v>0</v>
      </c>
      <c r="AP151" s="81">
        <v>17071.236000000001</v>
      </c>
      <c r="AQ151" s="81">
        <v>853.56180000000006</v>
      </c>
      <c r="AR151" s="81"/>
      <c r="AS151" s="81">
        <v>2254</v>
      </c>
      <c r="AT151" s="79" t="s">
        <v>2681</v>
      </c>
      <c r="AU151" s="81" t="s">
        <v>2781</v>
      </c>
      <c r="AV151" s="86">
        <v>45815</v>
      </c>
      <c r="AW151" s="85"/>
      <c r="AX151" s="81"/>
      <c r="AY151" s="30">
        <f>YEAR(Table6[[#This Row],[ETA]])</f>
        <v>2025</v>
      </c>
      <c r="AZ151" s="32" t="str">
        <f>TEXT(Table6[[#This Row],[ETA]],"MMMM")</f>
        <v>June</v>
      </c>
      <c r="BA151" s="12" t="s">
        <v>63</v>
      </c>
    </row>
    <row r="152" spans="1:53" x14ac:dyDescent="0.3">
      <c r="A152" s="13">
        <v>151</v>
      </c>
      <c r="B152" s="69" t="s">
        <v>1077</v>
      </c>
      <c r="C152" s="79" t="s">
        <v>380</v>
      </c>
      <c r="D152" s="69" t="s">
        <v>233</v>
      </c>
      <c r="E152" s="69" t="s">
        <v>46</v>
      </c>
      <c r="F152" s="80" t="s">
        <v>1078</v>
      </c>
      <c r="G152" s="79" t="s">
        <v>177</v>
      </c>
      <c r="H152" s="70" t="s">
        <v>302</v>
      </c>
      <c r="I152" s="69" t="s">
        <v>52</v>
      </c>
      <c r="J152" s="69" t="s">
        <v>504</v>
      </c>
      <c r="K152" s="69" t="s">
        <v>306</v>
      </c>
      <c r="L152" s="69" t="s">
        <v>305</v>
      </c>
      <c r="M152" s="69" t="s">
        <v>598</v>
      </c>
      <c r="N152" s="69" t="s">
        <v>49</v>
      </c>
      <c r="O152" s="84">
        <v>45804</v>
      </c>
      <c r="P152" s="69" t="s">
        <v>306</v>
      </c>
      <c r="Q152" s="69" t="s">
        <v>306</v>
      </c>
      <c r="R152" s="79">
        <v>24</v>
      </c>
      <c r="S152" s="81">
        <v>1799</v>
      </c>
      <c r="T152" s="69" t="s">
        <v>76</v>
      </c>
      <c r="U152" s="81">
        <v>2.1930000000000001</v>
      </c>
      <c r="V152" s="69" t="s">
        <v>387</v>
      </c>
      <c r="W152" s="79" t="s">
        <v>50</v>
      </c>
      <c r="X152" s="69" t="s">
        <v>1077</v>
      </c>
      <c r="Y152" s="69" t="s">
        <v>78</v>
      </c>
      <c r="Z152" s="69" t="s">
        <v>73</v>
      </c>
      <c r="AA152" s="69" t="s">
        <v>1079</v>
      </c>
      <c r="AB152" s="79" t="s">
        <v>53</v>
      </c>
      <c r="AC152" s="81">
        <v>84005.4</v>
      </c>
      <c r="AD152" s="69" t="s">
        <v>51</v>
      </c>
      <c r="AE152" s="69" t="s">
        <v>190</v>
      </c>
      <c r="AF152" s="69" t="s">
        <v>286</v>
      </c>
      <c r="AG152" s="79">
        <v>-457</v>
      </c>
      <c r="AH152" s="84">
        <v>45804</v>
      </c>
      <c r="AI152" s="69" t="s">
        <v>3177</v>
      </c>
      <c r="AJ152" s="69" t="s">
        <v>73</v>
      </c>
      <c r="AK152" s="84">
        <v>45802</v>
      </c>
      <c r="AL152" s="82">
        <v>0.50516000000000005</v>
      </c>
      <c r="AM152" s="81">
        <v>42436.167864000003</v>
      </c>
      <c r="AN152" s="81">
        <v>28438.487360000003</v>
      </c>
      <c r="AO152" s="81">
        <v>708.74655224000003</v>
      </c>
      <c r="AP152" s="81">
        <v>71583.401776240004</v>
      </c>
      <c r="AQ152" s="81">
        <v>3579.1700888120004</v>
      </c>
      <c r="AR152" s="81"/>
      <c r="AS152" s="81">
        <v>4979</v>
      </c>
      <c r="AT152" s="79" t="s">
        <v>2681</v>
      </c>
      <c r="AU152" s="81" t="s">
        <v>2782</v>
      </c>
      <c r="AV152" s="86">
        <v>45801</v>
      </c>
      <c r="AW152" s="85"/>
      <c r="AX152" s="81"/>
      <c r="AY152" s="30">
        <f>YEAR(Table6[[#This Row],[ETA]])</f>
        <v>2025</v>
      </c>
      <c r="AZ152" s="32" t="str">
        <f>TEXT(Table6[[#This Row],[ETA]],"MMMM")</f>
        <v>May</v>
      </c>
      <c r="BA152" s="12" t="s">
        <v>63</v>
      </c>
    </row>
    <row r="153" spans="1:53" x14ac:dyDescent="0.3">
      <c r="A153" s="13">
        <v>152</v>
      </c>
      <c r="B153" s="69" t="s">
        <v>1080</v>
      </c>
      <c r="C153" s="79" t="s">
        <v>94</v>
      </c>
      <c r="D153" s="69" t="s">
        <v>233</v>
      </c>
      <c r="E153" s="69" t="s">
        <v>46</v>
      </c>
      <c r="F153" s="80" t="s">
        <v>1081</v>
      </c>
      <c r="G153" s="79" t="s">
        <v>177</v>
      </c>
      <c r="H153" s="70" t="s">
        <v>302</v>
      </c>
      <c r="I153" s="69" t="s">
        <v>52</v>
      </c>
      <c r="J153" s="69" t="s">
        <v>504</v>
      </c>
      <c r="K153" s="69" t="s">
        <v>555</v>
      </c>
      <c r="L153" s="69" t="s">
        <v>305</v>
      </c>
      <c r="M153" s="69" t="s">
        <v>555</v>
      </c>
      <c r="N153" s="69" t="s">
        <v>49</v>
      </c>
      <c r="O153" s="84">
        <v>45799</v>
      </c>
      <c r="P153" s="69" t="s">
        <v>306</v>
      </c>
      <c r="Q153" s="69" t="s">
        <v>306</v>
      </c>
      <c r="R153" s="79">
        <v>1</v>
      </c>
      <c r="S153" s="81">
        <v>3101</v>
      </c>
      <c r="T153" s="69" t="s">
        <v>363</v>
      </c>
      <c r="U153" s="81">
        <v>8.3800000000000008</v>
      </c>
      <c r="V153" s="69" t="s">
        <v>1082</v>
      </c>
      <c r="W153" s="79" t="s">
        <v>50</v>
      </c>
      <c r="X153" s="69" t="s">
        <v>1080</v>
      </c>
      <c r="Y153" s="69" t="s">
        <v>78</v>
      </c>
      <c r="Z153" s="69" t="s">
        <v>1067</v>
      </c>
      <c r="AA153" s="69" t="s">
        <v>1083</v>
      </c>
      <c r="AB153" s="79" t="s">
        <v>53</v>
      </c>
      <c r="AC153" s="81">
        <v>75710</v>
      </c>
      <c r="AD153" s="69" t="s">
        <v>51</v>
      </c>
      <c r="AE153" s="69" t="s">
        <v>190</v>
      </c>
      <c r="AF153" s="69"/>
      <c r="AG153" s="79">
        <v>-462</v>
      </c>
      <c r="AH153" s="84">
        <v>45799</v>
      </c>
      <c r="AI153" s="69" t="s">
        <v>3177</v>
      </c>
      <c r="AJ153" s="69" t="s">
        <v>1067</v>
      </c>
      <c r="AK153" s="84">
        <v>45801</v>
      </c>
      <c r="AL153" s="82">
        <v>0.50544999999999995</v>
      </c>
      <c r="AM153" s="81">
        <v>38267.619499999993</v>
      </c>
      <c r="AN153" s="81">
        <v>115987.63329999999</v>
      </c>
      <c r="AO153" s="81">
        <v>1542.5525279999999</v>
      </c>
      <c r="AP153" s="81">
        <v>155797.80532799999</v>
      </c>
      <c r="AQ153" s="81">
        <v>7789.8902663999997</v>
      </c>
      <c r="AR153" s="81"/>
      <c r="AS153" s="81">
        <v>9190</v>
      </c>
      <c r="AT153" s="79" t="s">
        <v>2681</v>
      </c>
      <c r="AU153" s="81" t="s">
        <v>2783</v>
      </c>
      <c r="AV153" s="86">
        <v>45799</v>
      </c>
      <c r="AW153" s="85"/>
      <c r="AX153" s="81"/>
      <c r="AY153" s="30">
        <f>YEAR(Table6[[#This Row],[ETA]])</f>
        <v>2025</v>
      </c>
      <c r="AZ153" s="32" t="str">
        <f>TEXT(Table6[[#This Row],[ETA]],"MMMM")</f>
        <v>May</v>
      </c>
      <c r="BA153" s="12" t="s">
        <v>63</v>
      </c>
    </row>
    <row r="154" spans="1:53" x14ac:dyDescent="0.3">
      <c r="A154" s="13">
        <v>153</v>
      </c>
      <c r="B154" s="69" t="s">
        <v>1084</v>
      </c>
      <c r="C154" s="79" t="s">
        <v>70</v>
      </c>
      <c r="D154" s="69" t="s">
        <v>233</v>
      </c>
      <c r="E154" s="69" t="s">
        <v>74</v>
      </c>
      <c r="F154" s="80" t="s">
        <v>1085</v>
      </c>
      <c r="G154" s="79" t="s">
        <v>177</v>
      </c>
      <c r="H154" s="70" t="s">
        <v>302</v>
      </c>
      <c r="I154" s="69" t="s">
        <v>235</v>
      </c>
      <c r="J154" s="69" t="s">
        <v>80</v>
      </c>
      <c r="K154" s="69" t="s">
        <v>306</v>
      </c>
      <c r="L154" s="69" t="s">
        <v>305</v>
      </c>
      <c r="M154" s="69" t="s">
        <v>77</v>
      </c>
      <c r="N154" s="69" t="s">
        <v>49</v>
      </c>
      <c r="O154" s="84">
        <v>45794</v>
      </c>
      <c r="P154" s="69" t="s">
        <v>306</v>
      </c>
      <c r="Q154" s="69" t="s">
        <v>306</v>
      </c>
      <c r="R154" s="79">
        <v>6</v>
      </c>
      <c r="S154" s="81">
        <v>1498</v>
      </c>
      <c r="T154" s="69" t="s">
        <v>76</v>
      </c>
      <c r="U154" s="81">
        <v>2.19</v>
      </c>
      <c r="V154" s="69" t="s">
        <v>1086</v>
      </c>
      <c r="W154" s="79" t="s">
        <v>50</v>
      </c>
      <c r="X154" s="69" t="s">
        <v>1087</v>
      </c>
      <c r="Y154" s="69" t="s">
        <v>242</v>
      </c>
      <c r="Z154" s="69" t="s">
        <v>73</v>
      </c>
      <c r="AA154" s="69" t="s">
        <v>1079</v>
      </c>
      <c r="AB154" s="79" t="s">
        <v>71</v>
      </c>
      <c r="AC154" s="81">
        <v>17078.150000000001</v>
      </c>
      <c r="AD154" s="69" t="s">
        <v>51</v>
      </c>
      <c r="AE154" s="69" t="s">
        <v>190</v>
      </c>
      <c r="AF154" s="69"/>
      <c r="AG154" s="79">
        <v>-467</v>
      </c>
      <c r="AH154" s="84">
        <v>45794</v>
      </c>
      <c r="AI154" s="69" t="s">
        <v>3177</v>
      </c>
      <c r="AJ154" s="69" t="s">
        <v>73</v>
      </c>
      <c r="AK154" s="84">
        <v>45797</v>
      </c>
      <c r="AL154" s="82">
        <v>3.64</v>
      </c>
      <c r="AM154" s="81">
        <v>62164.466000000008</v>
      </c>
      <c r="AN154" s="81"/>
      <c r="AO154" s="81">
        <v>0</v>
      </c>
      <c r="AP154" s="81">
        <v>62164.466000000008</v>
      </c>
      <c r="AQ154" s="81">
        <v>3108.2233000000006</v>
      </c>
      <c r="AR154" s="81"/>
      <c r="AS154" s="81">
        <v>4508</v>
      </c>
      <c r="AT154" s="79" t="s">
        <v>2681</v>
      </c>
      <c r="AU154" s="81" t="s">
        <v>2784</v>
      </c>
      <c r="AV154" s="86">
        <v>45796</v>
      </c>
      <c r="AW154" s="85"/>
      <c r="AX154" s="81"/>
      <c r="AY154" s="30">
        <f>YEAR(Table6[[#This Row],[ETA]])</f>
        <v>2025</v>
      </c>
      <c r="AZ154" s="32" t="str">
        <f>TEXT(Table6[[#This Row],[ETA]],"MMMM")</f>
        <v>May</v>
      </c>
      <c r="BA154" s="12" t="s">
        <v>63</v>
      </c>
    </row>
    <row r="155" spans="1:53" hidden="1" x14ac:dyDescent="0.3">
      <c r="A155" s="13">
        <v>154</v>
      </c>
      <c r="B155" s="69" t="s">
        <v>1088</v>
      </c>
      <c r="C155" s="79" t="s">
        <v>90</v>
      </c>
      <c r="D155" s="69" t="s">
        <v>467</v>
      </c>
      <c r="E155" s="69" t="s">
        <v>74</v>
      </c>
      <c r="F155" s="80" t="s">
        <v>1089</v>
      </c>
      <c r="G155" s="79" t="s">
        <v>177</v>
      </c>
      <c r="H155" s="70" t="s">
        <v>47</v>
      </c>
      <c r="I155" s="69" t="s">
        <v>469</v>
      </c>
      <c r="J155" s="69" t="s">
        <v>80</v>
      </c>
      <c r="K155" s="69" t="s">
        <v>1090</v>
      </c>
      <c r="L155" s="69" t="s">
        <v>733</v>
      </c>
      <c r="M155" s="69" t="s">
        <v>1091</v>
      </c>
      <c r="N155" s="69" t="s">
        <v>49</v>
      </c>
      <c r="O155" s="84">
        <v>45799</v>
      </c>
      <c r="P155" s="69" t="s">
        <v>253</v>
      </c>
      <c r="Q155" s="69" t="s">
        <v>75</v>
      </c>
      <c r="R155" s="79">
        <v>2146</v>
      </c>
      <c r="S155" s="81">
        <v>11505.825999999999</v>
      </c>
      <c r="T155" s="69" t="s">
        <v>76</v>
      </c>
      <c r="U155" s="81">
        <v>2000</v>
      </c>
      <c r="V155" s="69" t="s">
        <v>961</v>
      </c>
      <c r="W155" s="79" t="s">
        <v>50</v>
      </c>
      <c r="X155" s="69" t="s">
        <v>1092</v>
      </c>
      <c r="Y155" s="69" t="s">
        <v>242</v>
      </c>
      <c r="Z155" s="69" t="s">
        <v>292</v>
      </c>
      <c r="AA155" s="69" t="s">
        <v>1093</v>
      </c>
      <c r="AB155" s="79" t="s">
        <v>402</v>
      </c>
      <c r="AC155" s="81">
        <v>15848555.539999999</v>
      </c>
      <c r="AD155" s="69" t="s">
        <v>216</v>
      </c>
      <c r="AE155" s="69" t="s">
        <v>190</v>
      </c>
      <c r="AF155" s="69"/>
      <c r="AG155" s="79">
        <v>-462</v>
      </c>
      <c r="AH155" s="84">
        <v>45799</v>
      </c>
      <c r="AI155" s="69" t="s">
        <v>3177</v>
      </c>
      <c r="AJ155" s="69" t="s">
        <v>736</v>
      </c>
      <c r="AK155" s="84">
        <v>45800</v>
      </c>
      <c r="AL155" s="82">
        <v>4.0633299999999997</v>
      </c>
      <c r="AM155" s="81">
        <v>64397911.182348192</v>
      </c>
      <c r="AN155" s="81">
        <v>3319389.7414544998</v>
      </c>
      <c r="AO155" s="81">
        <v>677173.00923802692</v>
      </c>
      <c r="AP155" s="81">
        <v>68394473.933040708</v>
      </c>
      <c r="AQ155" s="81">
        <v>3419723.6966520357</v>
      </c>
      <c r="AR155" s="81">
        <v>386387.46709408914</v>
      </c>
      <c r="AS155" s="81">
        <v>3826544</v>
      </c>
      <c r="AT155" s="79" t="s">
        <v>2756</v>
      </c>
      <c r="AU155" s="81" t="s">
        <v>2785</v>
      </c>
      <c r="AV155" s="22">
        <v>45796</v>
      </c>
      <c r="AW155" s="20"/>
      <c r="AX155" s="81"/>
      <c r="AY155" s="30">
        <f>YEAR(Table6[[#This Row],[ETA]])</f>
        <v>2025</v>
      </c>
      <c r="AZ155" s="32" t="str">
        <f>TEXT(Table6[[#This Row],[ETA]],"MMMM")</f>
        <v>May</v>
      </c>
      <c r="BA155" s="12" t="s">
        <v>3339</v>
      </c>
    </row>
    <row r="156" spans="1:53" hidden="1" x14ac:dyDescent="0.3">
      <c r="A156" s="13">
        <v>155</v>
      </c>
      <c r="B156" s="69" t="s">
        <v>1094</v>
      </c>
      <c r="C156" s="79" t="s">
        <v>70</v>
      </c>
      <c r="D156" s="69" t="s">
        <v>93</v>
      </c>
      <c r="E156" s="69" t="s">
        <v>74</v>
      </c>
      <c r="F156" s="80" t="s">
        <v>1095</v>
      </c>
      <c r="G156" s="79" t="s">
        <v>177</v>
      </c>
      <c r="H156" s="70" t="s">
        <v>47</v>
      </c>
      <c r="I156" s="69" t="s">
        <v>1096</v>
      </c>
      <c r="J156" s="69" t="s">
        <v>279</v>
      </c>
      <c r="K156" s="69" t="s">
        <v>900</v>
      </c>
      <c r="L156" s="69" t="s">
        <v>48</v>
      </c>
      <c r="M156" s="69" t="s">
        <v>1097</v>
      </c>
      <c r="N156" s="69" t="s">
        <v>49</v>
      </c>
      <c r="O156" s="84">
        <v>45838</v>
      </c>
      <c r="P156" s="69" t="s">
        <v>574</v>
      </c>
      <c r="Q156" s="69" t="s">
        <v>1098</v>
      </c>
      <c r="R156" s="79">
        <v>125</v>
      </c>
      <c r="S156" s="81">
        <v>30650</v>
      </c>
      <c r="T156" s="69" t="s">
        <v>76</v>
      </c>
      <c r="U156" s="81">
        <v>40</v>
      </c>
      <c r="V156" s="69" t="s">
        <v>1099</v>
      </c>
      <c r="W156" s="79" t="s">
        <v>50</v>
      </c>
      <c r="X156" s="69" t="s">
        <v>1100</v>
      </c>
      <c r="Y156" s="69" t="s">
        <v>75</v>
      </c>
      <c r="Z156" s="69" t="s">
        <v>808</v>
      </c>
      <c r="AA156" s="69"/>
      <c r="AB156" s="79" t="s">
        <v>71</v>
      </c>
      <c r="AC156" s="81">
        <v>225971</v>
      </c>
      <c r="AD156" s="69" t="s">
        <v>51</v>
      </c>
      <c r="AE156" s="69" t="s">
        <v>190</v>
      </c>
      <c r="AF156" s="69"/>
      <c r="AG156" s="79">
        <v>-423</v>
      </c>
      <c r="AH156" s="84">
        <v>45838</v>
      </c>
      <c r="AI156" s="69" t="s">
        <v>3177</v>
      </c>
      <c r="AJ156" s="69" t="s">
        <v>808</v>
      </c>
      <c r="AK156" s="84">
        <v>45840</v>
      </c>
      <c r="AL156" s="82">
        <v>3.64</v>
      </c>
      <c r="AM156" s="81">
        <v>822534.44000000006</v>
      </c>
      <c r="AN156" s="81"/>
      <c r="AO156" s="81">
        <v>0</v>
      </c>
      <c r="AP156" s="81">
        <v>822534.44000000006</v>
      </c>
      <c r="AQ156" s="81">
        <v>41126.722000000009</v>
      </c>
      <c r="AR156" s="81">
        <v>50</v>
      </c>
      <c r="AS156" s="81">
        <v>46577</v>
      </c>
      <c r="AT156" s="79" t="s">
        <v>2681</v>
      </c>
      <c r="AU156" s="81" t="s">
        <v>2786</v>
      </c>
      <c r="AV156" s="86">
        <v>45838</v>
      </c>
      <c r="AW156" s="85"/>
      <c r="AX156" s="81">
        <v>50</v>
      </c>
      <c r="AY156" s="30">
        <f>YEAR(Table6[[#This Row],[ETA]])</f>
        <v>2025</v>
      </c>
      <c r="AZ156" s="32" t="str">
        <f>TEXT(Table6[[#This Row],[ETA]],"MMMM")</f>
        <v>June</v>
      </c>
      <c r="BA156" s="12" t="s">
        <v>63</v>
      </c>
    </row>
    <row r="157" spans="1:53" hidden="1" x14ac:dyDescent="0.3">
      <c r="A157" s="13">
        <v>156</v>
      </c>
      <c r="B157" s="69" t="s">
        <v>1101</v>
      </c>
      <c r="C157" s="79" t="s">
        <v>94</v>
      </c>
      <c r="D157" s="69" t="s">
        <v>93</v>
      </c>
      <c r="E157" s="69" t="s">
        <v>46</v>
      </c>
      <c r="F157" s="80" t="s">
        <v>1102</v>
      </c>
      <c r="G157" s="79" t="s">
        <v>289</v>
      </c>
      <c r="H157" s="70" t="s">
        <v>302</v>
      </c>
      <c r="I157" s="69" t="s">
        <v>52</v>
      </c>
      <c r="J157" s="69" t="s">
        <v>504</v>
      </c>
      <c r="K157" s="69" t="s">
        <v>598</v>
      </c>
      <c r="L157" s="69" t="s">
        <v>305</v>
      </c>
      <c r="M157" s="69" t="s">
        <v>598</v>
      </c>
      <c r="N157" s="69" t="s">
        <v>49</v>
      </c>
      <c r="O157" s="84">
        <v>45809</v>
      </c>
      <c r="P157" s="69" t="s">
        <v>306</v>
      </c>
      <c r="Q157" s="69" t="s">
        <v>306</v>
      </c>
      <c r="R157" s="79">
        <v>20</v>
      </c>
      <c r="S157" s="81">
        <v>2949.71</v>
      </c>
      <c r="T157" s="69" t="s">
        <v>76</v>
      </c>
      <c r="U157" s="81">
        <v>12.3</v>
      </c>
      <c r="V157" s="69" t="s">
        <v>994</v>
      </c>
      <c r="W157" s="79" t="s">
        <v>50</v>
      </c>
      <c r="X157" s="69" t="s">
        <v>1101</v>
      </c>
      <c r="Y157" s="69" t="s">
        <v>75</v>
      </c>
      <c r="Z157" s="69" t="s">
        <v>1067</v>
      </c>
      <c r="AA157" s="69" t="s">
        <v>1103</v>
      </c>
      <c r="AB157" s="79" t="s">
        <v>53</v>
      </c>
      <c r="AC157" s="81">
        <v>15073826.638400003</v>
      </c>
      <c r="AD157" s="69" t="s">
        <v>51</v>
      </c>
      <c r="AE157" s="69" t="s">
        <v>190</v>
      </c>
      <c r="AF157" s="69"/>
      <c r="AG157" s="79">
        <v>-452</v>
      </c>
      <c r="AH157" s="84">
        <v>45809</v>
      </c>
      <c r="AI157" s="69" t="s">
        <v>3177</v>
      </c>
      <c r="AJ157" s="69" t="s">
        <v>1067</v>
      </c>
      <c r="AK157" s="84">
        <v>45811</v>
      </c>
      <c r="AL157" s="82">
        <v>0.50563000000000002</v>
      </c>
      <c r="AM157" s="81">
        <v>7621778.9631741941</v>
      </c>
      <c r="AN157" s="81">
        <v>46224.188970000003</v>
      </c>
      <c r="AO157" s="81">
        <v>76680.031521441939</v>
      </c>
      <c r="AP157" s="81">
        <v>7744683.183665636</v>
      </c>
      <c r="AQ157" s="81">
        <v>387234.15918328182</v>
      </c>
      <c r="AR157" s="81"/>
      <c r="AS157" s="81">
        <v>387234</v>
      </c>
      <c r="AT157" s="79" t="s">
        <v>2658</v>
      </c>
      <c r="AU157" s="81" t="s">
        <v>2787</v>
      </c>
      <c r="AV157" s="86">
        <v>45902</v>
      </c>
      <c r="AW157" s="85"/>
      <c r="AX157" s="81">
        <v>-46318.795135492393</v>
      </c>
      <c r="AY157" s="30">
        <f>YEAR(Table6[[#This Row],[ETA]])</f>
        <v>2025</v>
      </c>
      <c r="AZ157" s="32" t="str">
        <f>TEXT(Table6[[#This Row],[ETA]],"MMMM")</f>
        <v>June</v>
      </c>
      <c r="BA157" s="12" t="s">
        <v>63</v>
      </c>
    </row>
    <row r="158" spans="1:53" hidden="1" x14ac:dyDescent="0.3">
      <c r="A158" s="13">
        <v>157</v>
      </c>
      <c r="B158" s="69" t="s">
        <v>1104</v>
      </c>
      <c r="C158" s="79" t="s">
        <v>94</v>
      </c>
      <c r="D158" s="69" t="s">
        <v>300</v>
      </c>
      <c r="E158" s="69" t="s">
        <v>46</v>
      </c>
      <c r="F158" s="80" t="s">
        <v>1105</v>
      </c>
      <c r="G158" s="79" t="s">
        <v>177</v>
      </c>
      <c r="H158" s="70" t="s">
        <v>302</v>
      </c>
      <c r="I158" s="69" t="s">
        <v>52</v>
      </c>
      <c r="J158" s="69" t="s">
        <v>504</v>
      </c>
      <c r="K158" s="69" t="s">
        <v>538</v>
      </c>
      <c r="L158" s="69" t="s">
        <v>305</v>
      </c>
      <c r="M158" s="69" t="s">
        <v>538</v>
      </c>
      <c r="N158" s="69" t="s">
        <v>49</v>
      </c>
      <c r="O158" s="84">
        <v>45799</v>
      </c>
      <c r="P158" s="69" t="s">
        <v>306</v>
      </c>
      <c r="Q158" s="69" t="s">
        <v>306</v>
      </c>
      <c r="R158" s="79">
        <v>82</v>
      </c>
      <c r="S158" s="81">
        <v>4525</v>
      </c>
      <c r="T158" s="69" t="s">
        <v>76</v>
      </c>
      <c r="U158" s="81">
        <v>3.65</v>
      </c>
      <c r="V158" s="69" t="s">
        <v>1106</v>
      </c>
      <c r="W158" s="79" t="s">
        <v>50</v>
      </c>
      <c r="X158" s="69" t="s">
        <v>1104</v>
      </c>
      <c r="Y158" s="69" t="s">
        <v>75</v>
      </c>
      <c r="Z158" s="69" t="s">
        <v>1067</v>
      </c>
      <c r="AA158" s="69" t="s">
        <v>1107</v>
      </c>
      <c r="AB158" s="79" t="s">
        <v>53</v>
      </c>
      <c r="AC158" s="81">
        <v>270472</v>
      </c>
      <c r="AD158" s="69" t="s">
        <v>51</v>
      </c>
      <c r="AE158" s="69" t="s">
        <v>190</v>
      </c>
      <c r="AF158" s="69"/>
      <c r="AG158" s="79">
        <v>-462</v>
      </c>
      <c r="AH158" s="84">
        <v>45799</v>
      </c>
      <c r="AI158" s="69" t="s">
        <v>3177</v>
      </c>
      <c r="AJ158" s="69" t="s">
        <v>1067</v>
      </c>
      <c r="AK158" s="84">
        <v>45801</v>
      </c>
      <c r="AL158" s="82">
        <v>0.50436999999999999</v>
      </c>
      <c r="AM158" s="81">
        <v>136417.96263999998</v>
      </c>
      <c r="AN158" s="81">
        <v>68468.227499999994</v>
      </c>
      <c r="AO158" s="81">
        <v>2048.8619013999996</v>
      </c>
      <c r="AP158" s="81">
        <v>206935.05204139996</v>
      </c>
      <c r="AQ158" s="81">
        <v>10346.752602069999</v>
      </c>
      <c r="AR158" s="81"/>
      <c r="AS158" s="81">
        <v>13247</v>
      </c>
      <c r="AT158" s="79" t="s">
        <v>2681</v>
      </c>
      <c r="AU158" s="81" t="s">
        <v>2788</v>
      </c>
      <c r="AV158" s="86">
        <v>45799</v>
      </c>
      <c r="AW158" s="85"/>
      <c r="AX158" s="81"/>
      <c r="AY158" s="30">
        <f>YEAR(Table6[[#This Row],[ETA]])</f>
        <v>2025</v>
      </c>
      <c r="AZ158" s="32" t="str">
        <f>TEXT(Table6[[#This Row],[ETA]],"MMMM")</f>
        <v>May</v>
      </c>
      <c r="BA158" s="12" t="s">
        <v>63</v>
      </c>
    </row>
    <row r="159" spans="1:53" x14ac:dyDescent="0.3">
      <c r="A159" s="13">
        <v>158</v>
      </c>
      <c r="B159" s="69" t="s">
        <v>1108</v>
      </c>
      <c r="C159" s="79" t="s">
        <v>70</v>
      </c>
      <c r="D159" s="69" t="s">
        <v>233</v>
      </c>
      <c r="E159" s="69" t="s">
        <v>46</v>
      </c>
      <c r="F159" s="80" t="s">
        <v>1109</v>
      </c>
      <c r="G159" s="79" t="s">
        <v>177</v>
      </c>
      <c r="H159" s="70" t="s">
        <v>47</v>
      </c>
      <c r="I159" s="69" t="s">
        <v>699</v>
      </c>
      <c r="J159" s="69" t="s">
        <v>700</v>
      </c>
      <c r="K159" s="69" t="s">
        <v>1110</v>
      </c>
      <c r="L159" s="69" t="s">
        <v>48</v>
      </c>
      <c r="M159" s="69" t="s">
        <v>1111</v>
      </c>
      <c r="N159" s="69" t="s">
        <v>49</v>
      </c>
      <c r="O159" s="84">
        <v>45850</v>
      </c>
      <c r="P159" s="69" t="s">
        <v>210</v>
      </c>
      <c r="Q159" s="69" t="s">
        <v>1112</v>
      </c>
      <c r="R159" s="79">
        <v>1398</v>
      </c>
      <c r="S159" s="81">
        <v>730</v>
      </c>
      <c r="T159" s="69" t="s">
        <v>1113</v>
      </c>
      <c r="U159" s="81">
        <v>2</v>
      </c>
      <c r="V159" s="69" t="s">
        <v>704</v>
      </c>
      <c r="W159" s="79" t="s">
        <v>50</v>
      </c>
      <c r="X159" s="69" t="s">
        <v>1114</v>
      </c>
      <c r="Y159" s="69" t="s">
        <v>75</v>
      </c>
      <c r="Z159" s="69" t="s">
        <v>73</v>
      </c>
      <c r="AA159" s="69" t="s">
        <v>1115</v>
      </c>
      <c r="AB159" s="79" t="s">
        <v>71</v>
      </c>
      <c r="AC159" s="81">
        <v>58798.98</v>
      </c>
      <c r="AD159" s="69" t="s">
        <v>51</v>
      </c>
      <c r="AE159" s="69" t="s">
        <v>190</v>
      </c>
      <c r="AF159" s="69"/>
      <c r="AG159" s="79">
        <v>-411</v>
      </c>
      <c r="AH159" s="84">
        <v>45850</v>
      </c>
      <c r="AI159" s="69" t="s">
        <v>3177</v>
      </c>
      <c r="AJ159" s="69" t="s">
        <v>3766</v>
      </c>
      <c r="AK159" s="84">
        <v>45855</v>
      </c>
      <c r="AL159" s="82">
        <v>3.64</v>
      </c>
      <c r="AM159" s="81">
        <v>214028.28720000002</v>
      </c>
      <c r="AN159" s="81">
        <v>0</v>
      </c>
      <c r="AO159" s="81">
        <v>0</v>
      </c>
      <c r="AP159" s="81">
        <v>214028.28720000002</v>
      </c>
      <c r="AQ159" s="81">
        <v>10701.414360000002</v>
      </c>
      <c r="AR159" s="81"/>
      <c r="AS159" s="81">
        <v>13601</v>
      </c>
      <c r="AT159" s="79" t="s">
        <v>2681</v>
      </c>
      <c r="AU159" s="81" t="s">
        <v>2789</v>
      </c>
      <c r="AV159" s="86">
        <v>45853</v>
      </c>
      <c r="AW159" s="85"/>
      <c r="AX159" s="81"/>
      <c r="AY159" s="30">
        <f>YEAR(Table6[[#This Row],[ETA]])</f>
        <v>2025</v>
      </c>
      <c r="AZ159" s="32" t="str">
        <f>TEXT(Table6[[#This Row],[ETA]],"MMMM")</f>
        <v>July</v>
      </c>
      <c r="BA159" s="12" t="s">
        <v>63</v>
      </c>
    </row>
    <row r="160" spans="1:53" hidden="1" x14ac:dyDescent="0.3">
      <c r="A160" s="13">
        <v>159</v>
      </c>
      <c r="B160" s="69" t="s">
        <v>1116</v>
      </c>
      <c r="C160" s="79" t="s">
        <v>70</v>
      </c>
      <c r="D160" s="69" t="s">
        <v>410</v>
      </c>
      <c r="E160" s="69" t="s">
        <v>46</v>
      </c>
      <c r="F160" s="80" t="s">
        <v>1117</v>
      </c>
      <c r="G160" s="79" t="s">
        <v>177</v>
      </c>
      <c r="H160" s="70" t="s">
        <v>47</v>
      </c>
      <c r="I160" s="69" t="s">
        <v>1118</v>
      </c>
      <c r="J160" s="69" t="s">
        <v>1119</v>
      </c>
      <c r="K160" s="69" t="s">
        <v>1120</v>
      </c>
      <c r="L160" s="69" t="s">
        <v>48</v>
      </c>
      <c r="M160" s="69" t="s">
        <v>75</v>
      </c>
      <c r="N160" s="69" t="s">
        <v>49</v>
      </c>
      <c r="O160" s="84">
        <v>45880</v>
      </c>
      <c r="P160" s="69" t="s">
        <v>210</v>
      </c>
      <c r="Q160" s="69" t="s">
        <v>1121</v>
      </c>
      <c r="R160" s="79">
        <v>192</v>
      </c>
      <c r="S160" s="81">
        <v>1300.1899999999998</v>
      </c>
      <c r="T160" s="69" t="s">
        <v>76</v>
      </c>
      <c r="U160" s="81">
        <v>2</v>
      </c>
      <c r="V160" s="69" t="s">
        <v>1122</v>
      </c>
      <c r="W160" s="79" t="s">
        <v>50</v>
      </c>
      <c r="X160" s="69" t="s">
        <v>1123</v>
      </c>
      <c r="Y160" s="69" t="s">
        <v>903</v>
      </c>
      <c r="Z160" s="69" t="s">
        <v>73</v>
      </c>
      <c r="AA160" s="69" t="s">
        <v>1124</v>
      </c>
      <c r="AB160" s="79" t="s">
        <v>71</v>
      </c>
      <c r="AC160" s="81">
        <v>131239.9</v>
      </c>
      <c r="AD160" s="69" t="s">
        <v>51</v>
      </c>
      <c r="AE160" s="69" t="s">
        <v>190</v>
      </c>
      <c r="AF160" s="69"/>
      <c r="AG160" s="79">
        <v>-381</v>
      </c>
      <c r="AH160" s="84">
        <v>45880</v>
      </c>
      <c r="AI160" s="69" t="s">
        <v>3177</v>
      </c>
      <c r="AJ160" s="69" t="s">
        <v>73</v>
      </c>
      <c r="AK160" s="84">
        <v>45885</v>
      </c>
      <c r="AL160" s="82">
        <v>3.64</v>
      </c>
      <c r="AM160" s="81">
        <v>477713.23599999998</v>
      </c>
      <c r="AN160" s="81">
        <v>0</v>
      </c>
      <c r="AO160" s="81">
        <v>0</v>
      </c>
      <c r="AP160" s="81">
        <v>477713.23599999998</v>
      </c>
      <c r="AQ160" s="81">
        <v>23885.661800000002</v>
      </c>
      <c r="AR160" s="81">
        <v>0</v>
      </c>
      <c r="AS160" s="81">
        <v>29336</v>
      </c>
      <c r="AT160" s="79" t="s">
        <v>2681</v>
      </c>
      <c r="AU160" s="81" t="s">
        <v>2790</v>
      </c>
      <c r="AV160" s="86">
        <v>45883</v>
      </c>
      <c r="AW160" s="85"/>
      <c r="AX160" s="81">
        <v>50</v>
      </c>
      <c r="AY160" s="30">
        <f>YEAR(Table6[[#This Row],[ETA]])</f>
        <v>2025</v>
      </c>
      <c r="AZ160" s="32" t="str">
        <f>TEXT(Table6[[#This Row],[ETA]],"MMMM")</f>
        <v>August</v>
      </c>
      <c r="BA160" s="12" t="s">
        <v>392</v>
      </c>
    </row>
    <row r="161" spans="1:53" x14ac:dyDescent="0.3">
      <c r="A161" s="13">
        <v>160</v>
      </c>
      <c r="B161" s="69" t="s">
        <v>1125</v>
      </c>
      <c r="C161" s="79" t="s">
        <v>94</v>
      </c>
      <c r="D161" s="69" t="s">
        <v>233</v>
      </c>
      <c r="E161" s="69" t="s">
        <v>46</v>
      </c>
      <c r="F161" s="80" t="s">
        <v>1126</v>
      </c>
      <c r="G161" s="79" t="s">
        <v>177</v>
      </c>
      <c r="H161" s="70" t="s">
        <v>302</v>
      </c>
      <c r="I161" s="69" t="s">
        <v>52</v>
      </c>
      <c r="J161" s="69" t="s">
        <v>504</v>
      </c>
      <c r="K161" s="69" t="s">
        <v>1127</v>
      </c>
      <c r="L161" s="69" t="s">
        <v>305</v>
      </c>
      <c r="M161" s="69" t="s">
        <v>1127</v>
      </c>
      <c r="N161" s="69" t="s">
        <v>49</v>
      </c>
      <c r="O161" s="84">
        <v>45807</v>
      </c>
      <c r="P161" s="69" t="s">
        <v>306</v>
      </c>
      <c r="Q161" s="69" t="s">
        <v>306</v>
      </c>
      <c r="R161" s="79">
        <v>36</v>
      </c>
      <c r="S161" s="81">
        <v>1457</v>
      </c>
      <c r="T161" s="69" t="s">
        <v>76</v>
      </c>
      <c r="U161" s="81">
        <v>7.78</v>
      </c>
      <c r="V161" s="69" t="s">
        <v>1128</v>
      </c>
      <c r="W161" s="79" t="s">
        <v>50</v>
      </c>
      <c r="X161" s="69" t="s">
        <v>1125</v>
      </c>
      <c r="Y161" s="69" t="s">
        <v>75</v>
      </c>
      <c r="Z161" s="69" t="s">
        <v>73</v>
      </c>
      <c r="AA161" s="69" t="s">
        <v>1129</v>
      </c>
      <c r="AB161" s="79" t="s">
        <v>53</v>
      </c>
      <c r="AC161" s="81">
        <v>163176.6</v>
      </c>
      <c r="AD161" s="69" t="s">
        <v>51</v>
      </c>
      <c r="AE161" s="69" t="s">
        <v>190</v>
      </c>
      <c r="AF161" s="69"/>
      <c r="AG161" s="79">
        <v>-454</v>
      </c>
      <c r="AH161" s="84">
        <v>45807</v>
      </c>
      <c r="AI161" s="69" t="s">
        <v>3177</v>
      </c>
      <c r="AJ161" s="69" t="s">
        <v>73</v>
      </c>
      <c r="AK161" s="84">
        <v>45811</v>
      </c>
      <c r="AL161" s="82">
        <v>0.50563000000000002</v>
      </c>
      <c r="AM161" s="81">
        <v>82506.984258000011</v>
      </c>
      <c r="AN161" s="81">
        <v>45780.144704000006</v>
      </c>
      <c r="AO161" s="81">
        <v>1282.8712896200002</v>
      </c>
      <c r="AP161" s="81">
        <v>129570.00025162002</v>
      </c>
      <c r="AQ161" s="81">
        <v>6478.5000125810011</v>
      </c>
      <c r="AR161" s="81"/>
      <c r="AS161" s="81">
        <v>7675</v>
      </c>
      <c r="AT161" s="79" t="s">
        <v>2681</v>
      </c>
      <c r="AU161" s="81" t="s">
        <v>2791</v>
      </c>
      <c r="AV161" s="86">
        <v>45810</v>
      </c>
      <c r="AW161" s="85"/>
      <c r="AX161" s="81">
        <v>-204</v>
      </c>
      <c r="AY161" s="30">
        <f>YEAR(Table6[[#This Row],[ETA]])</f>
        <v>2025</v>
      </c>
      <c r="AZ161" s="32" t="str">
        <f>TEXT(Table6[[#This Row],[ETA]],"MMMM")</f>
        <v>May</v>
      </c>
      <c r="BA161" s="12" t="s">
        <v>63</v>
      </c>
    </row>
    <row r="162" spans="1:53" hidden="1" x14ac:dyDescent="0.3">
      <c r="A162" s="13">
        <v>161</v>
      </c>
      <c r="B162" s="69" t="s">
        <v>1130</v>
      </c>
      <c r="C162" s="79" t="s">
        <v>380</v>
      </c>
      <c r="D162" s="69" t="s">
        <v>1131</v>
      </c>
      <c r="E162" s="69" t="s">
        <v>46</v>
      </c>
      <c r="F162" s="80" t="s">
        <v>1132</v>
      </c>
      <c r="G162" s="79" t="s">
        <v>177</v>
      </c>
      <c r="H162" s="70" t="s">
        <v>302</v>
      </c>
      <c r="I162" s="69" t="s">
        <v>1133</v>
      </c>
      <c r="J162" s="69" t="s">
        <v>1134</v>
      </c>
      <c r="K162" s="69" t="s">
        <v>1135</v>
      </c>
      <c r="L162" s="69" t="s">
        <v>305</v>
      </c>
      <c r="M162" s="69" t="s">
        <v>1135</v>
      </c>
      <c r="N162" s="69" t="s">
        <v>49</v>
      </c>
      <c r="O162" s="84">
        <v>46015</v>
      </c>
      <c r="P162" s="69" t="s">
        <v>306</v>
      </c>
      <c r="Q162" s="69" t="s">
        <v>306</v>
      </c>
      <c r="R162" s="79">
        <v>2</v>
      </c>
      <c r="S162" s="81">
        <v>20</v>
      </c>
      <c r="T162" s="69" t="s">
        <v>76</v>
      </c>
      <c r="U162" s="81">
        <v>0</v>
      </c>
      <c r="V162" s="69" t="s">
        <v>1136</v>
      </c>
      <c r="W162" s="79" t="s">
        <v>50</v>
      </c>
      <c r="X162" s="69" t="s">
        <v>1130</v>
      </c>
      <c r="Y162" s="69" t="s">
        <v>75</v>
      </c>
      <c r="Z162" s="69" t="s">
        <v>3766</v>
      </c>
      <c r="AA162" s="69" t="s">
        <v>1137</v>
      </c>
      <c r="AB162" s="79" t="s">
        <v>71</v>
      </c>
      <c r="AC162" s="81">
        <v>104736</v>
      </c>
      <c r="AD162" s="69" t="s">
        <v>51</v>
      </c>
      <c r="AE162" s="69" t="s">
        <v>190</v>
      </c>
      <c r="AF162" s="69"/>
      <c r="AG162" s="79">
        <v>-246</v>
      </c>
      <c r="AH162" s="84">
        <v>46015</v>
      </c>
      <c r="AI162" s="69" t="s">
        <v>3177</v>
      </c>
      <c r="AJ162" s="69" t="s">
        <v>3766</v>
      </c>
      <c r="AK162" s="84">
        <v>46016</v>
      </c>
      <c r="AL162" s="82">
        <v>3.64</v>
      </c>
      <c r="AM162" s="81">
        <v>381239.04000000004</v>
      </c>
      <c r="AN162" s="81">
        <v>0</v>
      </c>
      <c r="AO162" s="81">
        <v>0</v>
      </c>
      <c r="AP162" s="81">
        <v>381239.04000000004</v>
      </c>
      <c r="AQ162" s="81">
        <v>19061.952000000001</v>
      </c>
      <c r="AR162" s="81"/>
      <c r="AS162" s="81">
        <v>24462</v>
      </c>
      <c r="AT162" s="79" t="s">
        <v>2681</v>
      </c>
      <c r="AU162" s="85" t="s">
        <v>2792</v>
      </c>
      <c r="AV162" s="22">
        <v>46015</v>
      </c>
      <c r="AW162" s="20"/>
      <c r="AX162" s="81"/>
      <c r="AY162" s="30">
        <f>YEAR(Table6[[#This Row],[ETA]])</f>
        <v>2025</v>
      </c>
      <c r="AZ162" s="32" t="str">
        <f>TEXT(Table6[[#This Row],[ETA]],"MMMM")</f>
        <v>December</v>
      </c>
      <c r="BA162" s="12" t="s">
        <v>1131</v>
      </c>
    </row>
    <row r="163" spans="1:53" hidden="1" x14ac:dyDescent="0.3">
      <c r="A163" s="13">
        <v>162</v>
      </c>
      <c r="B163" s="69" t="s">
        <v>1138</v>
      </c>
      <c r="C163" s="79" t="s">
        <v>70</v>
      </c>
      <c r="D163" s="69" t="s">
        <v>1131</v>
      </c>
      <c r="E163" s="69" t="s">
        <v>46</v>
      </c>
      <c r="F163" s="80" t="s">
        <v>1139</v>
      </c>
      <c r="G163" s="79" t="s">
        <v>177</v>
      </c>
      <c r="H163" s="70" t="s">
        <v>47</v>
      </c>
      <c r="I163" s="69" t="s">
        <v>1140</v>
      </c>
      <c r="J163" s="69" t="s">
        <v>1141</v>
      </c>
      <c r="K163" s="69" t="s">
        <v>1142</v>
      </c>
      <c r="L163" s="69" t="s">
        <v>48</v>
      </c>
      <c r="M163" s="69" t="s">
        <v>1143</v>
      </c>
      <c r="N163" s="69" t="s">
        <v>49</v>
      </c>
      <c r="O163" s="84">
        <v>45862</v>
      </c>
      <c r="P163" s="69" t="s">
        <v>199</v>
      </c>
      <c r="Q163" s="69" t="s">
        <v>1144</v>
      </c>
      <c r="R163" s="79">
        <v>448.52</v>
      </c>
      <c r="S163" s="81">
        <v>0</v>
      </c>
      <c r="T163" s="69" t="s">
        <v>1113</v>
      </c>
      <c r="U163" s="81">
        <v>1.48</v>
      </c>
      <c r="V163" s="69" t="s">
        <v>1145</v>
      </c>
      <c r="W163" s="79" t="s">
        <v>50</v>
      </c>
      <c r="X163" s="69" t="s">
        <v>1146</v>
      </c>
      <c r="Y163" s="69" t="s">
        <v>1147</v>
      </c>
      <c r="Z163" s="69" t="s">
        <v>73</v>
      </c>
      <c r="AA163" s="69" t="s">
        <v>1148</v>
      </c>
      <c r="AB163" s="79" t="s">
        <v>71</v>
      </c>
      <c r="AC163" s="81">
        <v>404373.6</v>
      </c>
      <c r="AD163" s="69" t="s">
        <v>51</v>
      </c>
      <c r="AE163" s="69" t="s">
        <v>190</v>
      </c>
      <c r="AF163" s="69" t="s">
        <v>361</v>
      </c>
      <c r="AG163" s="79">
        <v>-399</v>
      </c>
      <c r="AH163" s="84">
        <v>45862</v>
      </c>
      <c r="AI163" s="69" t="s">
        <v>3177</v>
      </c>
      <c r="AJ163" s="69" t="s">
        <v>73</v>
      </c>
      <c r="AK163" s="84">
        <v>45865</v>
      </c>
      <c r="AL163" s="82">
        <v>3.64</v>
      </c>
      <c r="AM163" s="81">
        <v>1471919.9039999999</v>
      </c>
      <c r="AN163" s="81">
        <v>0</v>
      </c>
      <c r="AO163" s="81">
        <v>0</v>
      </c>
      <c r="AP163" s="81">
        <v>1471919.9039999999</v>
      </c>
      <c r="AQ163" s="81">
        <v>73595.99519999999</v>
      </c>
      <c r="AR163" s="81"/>
      <c r="AS163" s="81">
        <v>82828</v>
      </c>
      <c r="AT163" s="79" t="s">
        <v>2681</v>
      </c>
      <c r="AU163" s="81" t="s">
        <v>2793</v>
      </c>
      <c r="AV163" s="86">
        <v>45862</v>
      </c>
      <c r="AW163" s="85"/>
      <c r="AX163" s="81"/>
      <c r="AY163" s="30">
        <f>YEAR(Table6[[#This Row],[ETA]])</f>
        <v>2025</v>
      </c>
      <c r="AZ163" s="32" t="str">
        <f>TEXT(Table6[[#This Row],[ETA]],"MMMM")</f>
        <v>July</v>
      </c>
      <c r="BA163" s="12" t="s">
        <v>1131</v>
      </c>
    </row>
    <row r="164" spans="1:53" hidden="1" x14ac:dyDescent="0.3">
      <c r="A164" s="13">
        <v>163</v>
      </c>
      <c r="B164" s="69" t="s">
        <v>1149</v>
      </c>
      <c r="C164" s="79" t="s">
        <v>94</v>
      </c>
      <c r="D164" s="69" t="s">
        <v>300</v>
      </c>
      <c r="E164" s="69" t="s">
        <v>46</v>
      </c>
      <c r="F164" s="80" t="s">
        <v>1150</v>
      </c>
      <c r="G164" s="79" t="s">
        <v>177</v>
      </c>
      <c r="H164" s="70" t="s">
        <v>302</v>
      </c>
      <c r="I164" s="69" t="s">
        <v>52</v>
      </c>
      <c r="J164" s="69" t="s">
        <v>504</v>
      </c>
      <c r="K164" s="69" t="s">
        <v>505</v>
      </c>
      <c r="L164" s="69" t="s">
        <v>305</v>
      </c>
      <c r="M164" s="69" t="s">
        <v>505</v>
      </c>
      <c r="N164" s="69" t="s">
        <v>49</v>
      </c>
      <c r="O164" s="84">
        <v>45808</v>
      </c>
      <c r="P164" s="69" t="s">
        <v>306</v>
      </c>
      <c r="Q164" s="69" t="s">
        <v>306</v>
      </c>
      <c r="R164" s="79">
        <v>214</v>
      </c>
      <c r="S164" s="81">
        <v>17800.7</v>
      </c>
      <c r="T164" s="69" t="s">
        <v>76</v>
      </c>
      <c r="U164" s="81">
        <v>37.831000000000003</v>
      </c>
      <c r="V164" s="69" t="s">
        <v>95</v>
      </c>
      <c r="W164" s="79" t="s">
        <v>50</v>
      </c>
      <c r="X164" s="69" t="s">
        <v>1149</v>
      </c>
      <c r="Y164" s="69" t="s">
        <v>75</v>
      </c>
      <c r="Z164" s="69" t="s">
        <v>73</v>
      </c>
      <c r="AA164" s="69" t="s">
        <v>1151</v>
      </c>
      <c r="AB164" s="79" t="s">
        <v>53</v>
      </c>
      <c r="AC164" s="81">
        <v>549107.68000000005</v>
      </c>
      <c r="AD164" s="69" t="s">
        <v>51</v>
      </c>
      <c r="AE164" s="69" t="s">
        <v>190</v>
      </c>
      <c r="AF164" s="69"/>
      <c r="AG164" s="79">
        <v>-453</v>
      </c>
      <c r="AH164" s="84">
        <v>45808</v>
      </c>
      <c r="AI164" s="69" t="s">
        <v>3177</v>
      </c>
      <c r="AJ164" s="69" t="s">
        <v>73</v>
      </c>
      <c r="AK164" s="84">
        <v>45810</v>
      </c>
      <c r="AL164" s="82">
        <v>0.50563000000000002</v>
      </c>
      <c r="AM164" s="81">
        <v>277645.31623840006</v>
      </c>
      <c r="AN164" s="81">
        <v>317076.123456</v>
      </c>
      <c r="AO164" s="81">
        <v>5947.2143969440003</v>
      </c>
      <c r="AP164" s="81">
        <v>600668.6540913441</v>
      </c>
      <c r="AQ164" s="81">
        <v>30033.432704567207</v>
      </c>
      <c r="AR164" s="81"/>
      <c r="AS164" s="81">
        <v>35433</v>
      </c>
      <c r="AT164" s="79" t="s">
        <v>2681</v>
      </c>
      <c r="AU164" s="81" t="s">
        <v>2794</v>
      </c>
      <c r="AV164" s="86">
        <v>45809</v>
      </c>
      <c r="AW164" s="85"/>
      <c r="AX164" s="81"/>
      <c r="AY164" s="30">
        <f>YEAR(Table6[[#This Row],[ETA]])</f>
        <v>2025</v>
      </c>
      <c r="AZ164" s="32" t="str">
        <f>TEXT(Table6[[#This Row],[ETA]],"MMMM")</f>
        <v>May</v>
      </c>
      <c r="BA164" s="12" t="s">
        <v>63</v>
      </c>
    </row>
    <row r="165" spans="1:53" x14ac:dyDescent="0.3">
      <c r="A165" s="13">
        <v>164</v>
      </c>
      <c r="B165" s="69" t="s">
        <v>1152</v>
      </c>
      <c r="C165" s="79" t="s">
        <v>94</v>
      </c>
      <c r="D165" s="69" t="s">
        <v>233</v>
      </c>
      <c r="E165" s="69" t="s">
        <v>46</v>
      </c>
      <c r="F165" s="80" t="s">
        <v>1153</v>
      </c>
      <c r="G165" s="79" t="s">
        <v>177</v>
      </c>
      <c r="H165" s="70" t="s">
        <v>302</v>
      </c>
      <c r="I165" s="69" t="s">
        <v>52</v>
      </c>
      <c r="J165" s="69" t="s">
        <v>504</v>
      </c>
      <c r="K165" s="69" t="s">
        <v>598</v>
      </c>
      <c r="L165" s="69" t="s">
        <v>305</v>
      </c>
      <c r="M165" s="69" t="s">
        <v>1154</v>
      </c>
      <c r="N165" s="69" t="s">
        <v>49</v>
      </c>
      <c r="O165" s="84">
        <v>45807</v>
      </c>
      <c r="P165" s="69" t="s">
        <v>306</v>
      </c>
      <c r="Q165" s="69" t="s">
        <v>306</v>
      </c>
      <c r="R165" s="79">
        <v>4</v>
      </c>
      <c r="S165" s="81">
        <v>4627</v>
      </c>
      <c r="T165" s="69" t="s">
        <v>76</v>
      </c>
      <c r="U165" s="81">
        <v>8.0869999999999997</v>
      </c>
      <c r="V165" s="69" t="s">
        <v>1155</v>
      </c>
      <c r="W165" s="79" t="s">
        <v>50</v>
      </c>
      <c r="X165" s="69" t="s">
        <v>1156</v>
      </c>
      <c r="Y165" s="69" t="s">
        <v>75</v>
      </c>
      <c r="Z165" s="69" t="s">
        <v>73</v>
      </c>
      <c r="AA165" s="69" t="s">
        <v>1157</v>
      </c>
      <c r="AB165" s="79" t="s">
        <v>53</v>
      </c>
      <c r="AC165" s="81">
        <v>36891.82</v>
      </c>
      <c r="AD165" s="69" t="s">
        <v>51</v>
      </c>
      <c r="AE165" s="69" t="s">
        <v>190</v>
      </c>
      <c r="AF165" s="69"/>
      <c r="AG165" s="79">
        <v>-454</v>
      </c>
      <c r="AH165" s="84">
        <v>45807</v>
      </c>
      <c r="AI165" s="69" t="s">
        <v>3177</v>
      </c>
      <c r="AJ165" s="69" t="s">
        <v>73</v>
      </c>
      <c r="AK165" s="84">
        <v>45809</v>
      </c>
      <c r="AL165" s="82">
        <v>0.50563000000000002</v>
      </c>
      <c r="AM165" s="81">
        <v>18653.610946600002</v>
      </c>
      <c r="AN165" s="81">
        <v>87931.686276000008</v>
      </c>
      <c r="AO165" s="81">
        <v>1065.8529722260002</v>
      </c>
      <c r="AP165" s="81">
        <v>107651.15019482601</v>
      </c>
      <c r="AQ165" s="81">
        <v>5382.5575097413011</v>
      </c>
      <c r="AR165" s="81"/>
      <c r="AS165" s="81">
        <v>6784</v>
      </c>
      <c r="AT165" s="79" t="s">
        <v>2681</v>
      </c>
      <c r="AU165" s="81" t="s">
        <v>2795</v>
      </c>
      <c r="AV165" s="86">
        <v>45808</v>
      </c>
      <c r="AW165" s="85"/>
      <c r="AX165" s="81">
        <v>1</v>
      </c>
      <c r="AY165" s="30">
        <f>YEAR(Table6[[#This Row],[ETA]])</f>
        <v>2025</v>
      </c>
      <c r="AZ165" s="32" t="str">
        <f>TEXT(Table6[[#This Row],[ETA]],"MMMM")</f>
        <v>May</v>
      </c>
      <c r="BA165" s="12" t="s">
        <v>63</v>
      </c>
    </row>
    <row r="166" spans="1:53" hidden="1" x14ac:dyDescent="0.3">
      <c r="A166" s="13">
        <v>165</v>
      </c>
      <c r="B166" s="69" t="s">
        <v>1158</v>
      </c>
      <c r="C166" s="79" t="s">
        <v>380</v>
      </c>
      <c r="D166" s="69" t="s">
        <v>1159</v>
      </c>
      <c r="E166" s="69" t="s">
        <v>46</v>
      </c>
      <c r="F166" s="80" t="s">
        <v>1160</v>
      </c>
      <c r="G166" s="79" t="s">
        <v>177</v>
      </c>
      <c r="H166" s="70" t="s">
        <v>302</v>
      </c>
      <c r="I166" s="69" t="s">
        <v>1161</v>
      </c>
      <c r="J166" s="69" t="s">
        <v>504</v>
      </c>
      <c r="K166" s="69" t="s">
        <v>1162</v>
      </c>
      <c r="L166" s="69" t="s">
        <v>305</v>
      </c>
      <c r="M166" s="69" t="s">
        <v>1162</v>
      </c>
      <c r="N166" s="69" t="s">
        <v>49</v>
      </c>
      <c r="O166" s="84">
        <v>45806</v>
      </c>
      <c r="P166" s="69" t="s">
        <v>306</v>
      </c>
      <c r="Q166" s="69" t="s">
        <v>306</v>
      </c>
      <c r="R166" s="79">
        <v>6</v>
      </c>
      <c r="S166" s="81">
        <v>1497</v>
      </c>
      <c r="T166" s="69" t="s">
        <v>76</v>
      </c>
      <c r="U166" s="81">
        <v>2.1120000000000001</v>
      </c>
      <c r="V166" s="69" t="s">
        <v>1155</v>
      </c>
      <c r="W166" s="79" t="s">
        <v>50</v>
      </c>
      <c r="X166" s="69" t="s">
        <v>1158</v>
      </c>
      <c r="Y166" s="69" t="s">
        <v>1163</v>
      </c>
      <c r="Z166" s="69" t="s">
        <v>3766</v>
      </c>
      <c r="AA166" s="69" t="s">
        <v>1072</v>
      </c>
      <c r="AB166" s="79" t="s">
        <v>402</v>
      </c>
      <c r="AC166" s="81">
        <v>335019</v>
      </c>
      <c r="AD166" s="69" t="s">
        <v>51</v>
      </c>
      <c r="AE166" s="69" t="s">
        <v>190</v>
      </c>
      <c r="AF166" s="69"/>
      <c r="AG166" s="79">
        <v>-455</v>
      </c>
      <c r="AH166" s="84">
        <v>45806</v>
      </c>
      <c r="AI166" s="69" t="s">
        <v>3177</v>
      </c>
      <c r="AJ166" s="69" t="s">
        <v>3766</v>
      </c>
      <c r="AK166" s="84">
        <v>45808</v>
      </c>
      <c r="AL166" s="82">
        <v>4.1386799999999999</v>
      </c>
      <c r="AM166" s="81">
        <v>1386536.4349199999</v>
      </c>
      <c r="AN166" s="81">
        <v>0</v>
      </c>
      <c r="AO166" s="81"/>
      <c r="AP166" s="81">
        <v>1386536.4349199999</v>
      </c>
      <c r="AQ166" s="81">
        <v>69326.821746000001</v>
      </c>
      <c r="AR166" s="81"/>
      <c r="AS166" s="81">
        <v>78046</v>
      </c>
      <c r="AT166" s="79" t="s">
        <v>2681</v>
      </c>
      <c r="AU166" s="81" t="s">
        <v>2796</v>
      </c>
      <c r="AV166" s="86">
        <v>45808</v>
      </c>
      <c r="AW166" s="85"/>
      <c r="AX166" s="81">
        <v>-272</v>
      </c>
      <c r="AY166" s="30">
        <f>YEAR(Table6[[#This Row],[ETA]])</f>
        <v>2025</v>
      </c>
      <c r="AZ166" s="32" t="str">
        <f>TEXT(Table6[[#This Row],[ETA]],"MMMM")</f>
        <v>May</v>
      </c>
      <c r="BA166" s="12" t="s">
        <v>3335</v>
      </c>
    </row>
    <row r="167" spans="1:53" x14ac:dyDescent="0.3">
      <c r="A167" s="13">
        <v>166</v>
      </c>
      <c r="B167" s="69" t="s">
        <v>1164</v>
      </c>
      <c r="C167" s="79" t="s">
        <v>94</v>
      </c>
      <c r="D167" s="69" t="s">
        <v>233</v>
      </c>
      <c r="E167" s="69" t="s">
        <v>46</v>
      </c>
      <c r="F167" s="80" t="s">
        <v>1165</v>
      </c>
      <c r="G167" s="79" t="s">
        <v>177</v>
      </c>
      <c r="H167" s="70" t="s">
        <v>302</v>
      </c>
      <c r="I167" s="69" t="s">
        <v>52</v>
      </c>
      <c r="J167" s="69" t="s">
        <v>504</v>
      </c>
      <c r="K167" s="69" t="s">
        <v>555</v>
      </c>
      <c r="L167" s="69" t="s">
        <v>305</v>
      </c>
      <c r="M167" s="69" t="s">
        <v>555</v>
      </c>
      <c r="N167" s="69" t="s">
        <v>49</v>
      </c>
      <c r="O167" s="84">
        <v>45804</v>
      </c>
      <c r="P167" s="69" t="s">
        <v>306</v>
      </c>
      <c r="Q167" s="69" t="s">
        <v>306</v>
      </c>
      <c r="R167" s="79">
        <v>12</v>
      </c>
      <c r="S167" s="81">
        <v>2752</v>
      </c>
      <c r="T167" s="69" t="s">
        <v>76</v>
      </c>
      <c r="U167" s="81">
        <v>2.1120000000000001</v>
      </c>
      <c r="V167" s="69" t="s">
        <v>1166</v>
      </c>
      <c r="W167" s="79" t="s">
        <v>50</v>
      </c>
      <c r="X167" s="69" t="s">
        <v>1164</v>
      </c>
      <c r="Y167" s="69" t="s">
        <v>78</v>
      </c>
      <c r="Z167" s="69" t="s">
        <v>73</v>
      </c>
      <c r="AA167" s="69" t="s">
        <v>1107</v>
      </c>
      <c r="AB167" s="79" t="s">
        <v>53</v>
      </c>
      <c r="AC167" s="81">
        <v>150486.60999999999</v>
      </c>
      <c r="AD167" s="69" t="s">
        <v>51</v>
      </c>
      <c r="AE167" s="69" t="s">
        <v>190</v>
      </c>
      <c r="AF167" s="69" t="s">
        <v>286</v>
      </c>
      <c r="AG167" s="79">
        <v>-457</v>
      </c>
      <c r="AH167" s="84">
        <v>45804</v>
      </c>
      <c r="AI167" s="69" t="s">
        <v>3177</v>
      </c>
      <c r="AJ167" s="69" t="s">
        <v>73</v>
      </c>
      <c r="AK167" s="84">
        <v>45806</v>
      </c>
      <c r="AL167" s="82">
        <v>0.50588999999999995</v>
      </c>
      <c r="AM167" s="81">
        <v>76129.671132899981</v>
      </c>
      <c r="AN167" s="81">
        <v>45699.067259999996</v>
      </c>
      <c r="AO167" s="81">
        <v>1218.2873839289998</v>
      </c>
      <c r="AP167" s="81">
        <v>123047.02577682897</v>
      </c>
      <c r="AQ167" s="81">
        <v>6152.3512888414489</v>
      </c>
      <c r="AR167" s="81"/>
      <c r="AS167" s="81">
        <v>7552</v>
      </c>
      <c r="AT167" s="79" t="s">
        <v>2681</v>
      </c>
      <c r="AU167" s="81" t="s">
        <v>2797</v>
      </c>
      <c r="AV167" s="86">
        <v>45805</v>
      </c>
      <c r="AW167" s="85"/>
      <c r="AX167" s="81"/>
      <c r="AY167" s="30">
        <f>YEAR(Table6[[#This Row],[ETA]])</f>
        <v>2025</v>
      </c>
      <c r="AZ167" s="32" t="str">
        <f>TEXT(Table6[[#This Row],[ETA]],"MMMM")</f>
        <v>May</v>
      </c>
      <c r="BA167" s="12" t="s">
        <v>63</v>
      </c>
    </row>
    <row r="168" spans="1:53" x14ac:dyDescent="0.3">
      <c r="A168" s="13">
        <v>167</v>
      </c>
      <c r="B168" s="69" t="s">
        <v>1167</v>
      </c>
      <c r="C168" s="79" t="s">
        <v>94</v>
      </c>
      <c r="D168" s="69" t="s">
        <v>233</v>
      </c>
      <c r="E168" s="69" t="s">
        <v>46</v>
      </c>
      <c r="F168" s="80" t="s">
        <v>1168</v>
      </c>
      <c r="G168" s="79" t="s">
        <v>177</v>
      </c>
      <c r="H168" s="70" t="s">
        <v>302</v>
      </c>
      <c r="I168" s="69" t="s">
        <v>52</v>
      </c>
      <c r="J168" s="69" t="s">
        <v>504</v>
      </c>
      <c r="K168" s="69" t="s">
        <v>598</v>
      </c>
      <c r="L168" s="69" t="s">
        <v>305</v>
      </c>
      <c r="M168" s="69" t="s">
        <v>1154</v>
      </c>
      <c r="N168" s="69" t="s">
        <v>49</v>
      </c>
      <c r="O168" s="84">
        <v>45805</v>
      </c>
      <c r="P168" s="69" t="s">
        <v>306</v>
      </c>
      <c r="Q168" s="69" t="s">
        <v>306</v>
      </c>
      <c r="R168" s="79">
        <v>9</v>
      </c>
      <c r="S168" s="81">
        <v>2570</v>
      </c>
      <c r="T168" s="69" t="s">
        <v>76</v>
      </c>
      <c r="U168" s="81">
        <v>15.43</v>
      </c>
      <c r="V168" s="69" t="s">
        <v>1169</v>
      </c>
      <c r="W168" s="79" t="s">
        <v>50</v>
      </c>
      <c r="X168" s="69" t="s">
        <v>1167</v>
      </c>
      <c r="Y168" s="69" t="s">
        <v>78</v>
      </c>
      <c r="Z168" s="69" t="s">
        <v>73</v>
      </c>
      <c r="AA168" s="69" t="s">
        <v>1107</v>
      </c>
      <c r="AB168" s="79" t="s">
        <v>53</v>
      </c>
      <c r="AC168" s="81">
        <v>132159.42000000001</v>
      </c>
      <c r="AD168" s="69" t="s">
        <v>51</v>
      </c>
      <c r="AE168" s="69" t="s">
        <v>190</v>
      </c>
      <c r="AF168" s="69" t="s">
        <v>286</v>
      </c>
      <c r="AG168" s="79">
        <v>-456</v>
      </c>
      <c r="AH168" s="84">
        <v>45805</v>
      </c>
      <c r="AI168" s="69" t="s">
        <v>3177</v>
      </c>
      <c r="AJ168" s="69" t="s">
        <v>73</v>
      </c>
      <c r="AK168" s="84">
        <v>45808</v>
      </c>
      <c r="AL168" s="82">
        <v>0.50585000000000002</v>
      </c>
      <c r="AM168" s="81">
        <v>66852.842607000013</v>
      </c>
      <c r="AN168" s="81">
        <v>40301.069500000005</v>
      </c>
      <c r="AO168" s="81">
        <v>1071.5391210700002</v>
      </c>
      <c r="AP168" s="81">
        <v>108225.45122807001</v>
      </c>
      <c r="AQ168" s="81">
        <v>5411.2725614035007</v>
      </c>
      <c r="AR168" s="81"/>
      <c r="AS168" s="81">
        <v>6811</v>
      </c>
      <c r="AT168" s="79" t="s">
        <v>2681</v>
      </c>
      <c r="AU168" s="81" t="s">
        <v>2798</v>
      </c>
      <c r="AV168" s="86">
        <v>45806</v>
      </c>
      <c r="AW168" s="85"/>
      <c r="AX168" s="81"/>
      <c r="AY168" s="30">
        <f>YEAR(Table6[[#This Row],[ETA]])</f>
        <v>2025</v>
      </c>
      <c r="AZ168" s="32" t="str">
        <f>TEXT(Table6[[#This Row],[ETA]],"MMMM")</f>
        <v>May</v>
      </c>
      <c r="BA168" s="12" t="s">
        <v>63</v>
      </c>
    </row>
    <row r="169" spans="1:53" hidden="1" x14ac:dyDescent="0.3">
      <c r="A169" s="13">
        <v>168</v>
      </c>
      <c r="B169" s="69" t="s">
        <v>1170</v>
      </c>
      <c r="C169" s="79" t="s">
        <v>90</v>
      </c>
      <c r="D169" s="69" t="s">
        <v>248</v>
      </c>
      <c r="E169" s="69" t="s">
        <v>46</v>
      </c>
      <c r="F169" s="80" t="s">
        <v>1171</v>
      </c>
      <c r="G169" s="79" t="s">
        <v>177</v>
      </c>
      <c r="H169" s="70" t="s">
        <v>47</v>
      </c>
      <c r="I169" s="69" t="s">
        <v>250</v>
      </c>
      <c r="J169" s="69" t="s">
        <v>1141</v>
      </c>
      <c r="K169" s="69" t="s">
        <v>912</v>
      </c>
      <c r="L169" s="69" t="s">
        <v>48</v>
      </c>
      <c r="M169" s="69" t="s">
        <v>913</v>
      </c>
      <c r="N169" s="69" t="s">
        <v>49</v>
      </c>
      <c r="O169" s="84">
        <v>45864</v>
      </c>
      <c r="P169" s="69" t="s">
        <v>1172</v>
      </c>
      <c r="Q169" s="69" t="s">
        <v>1173</v>
      </c>
      <c r="R169" s="79">
        <v>43</v>
      </c>
      <c r="S169" s="81">
        <v>26093.74</v>
      </c>
      <c r="T169" s="69" t="s">
        <v>76</v>
      </c>
      <c r="U169" s="81">
        <v>15.071999999999999</v>
      </c>
      <c r="V169" s="69" t="s">
        <v>961</v>
      </c>
      <c r="W169" s="79" t="s">
        <v>50</v>
      </c>
      <c r="X169" s="69" t="s">
        <v>1174</v>
      </c>
      <c r="Y169" s="69" t="s">
        <v>75</v>
      </c>
      <c r="Z169" s="69" t="s">
        <v>73</v>
      </c>
      <c r="AA169" s="69" t="s">
        <v>1175</v>
      </c>
      <c r="AB169" s="79" t="s">
        <v>71</v>
      </c>
      <c r="AC169" s="81">
        <v>339925.12</v>
      </c>
      <c r="AD169" s="69" t="s">
        <v>51</v>
      </c>
      <c r="AE169" s="69" t="s">
        <v>190</v>
      </c>
      <c r="AF169" s="69"/>
      <c r="AG169" s="79">
        <v>-397</v>
      </c>
      <c r="AH169" s="84">
        <v>45864</v>
      </c>
      <c r="AI169" s="69" t="s">
        <v>3177</v>
      </c>
      <c r="AJ169" s="69" t="s">
        <v>73</v>
      </c>
      <c r="AK169" s="84">
        <v>45864</v>
      </c>
      <c r="AL169" s="82">
        <v>3.64</v>
      </c>
      <c r="AM169" s="81">
        <v>1237327.4368</v>
      </c>
      <c r="AN169" s="81">
        <v>26036.003008</v>
      </c>
      <c r="AO169" s="81">
        <v>12633.634398080001</v>
      </c>
      <c r="AP169" s="81">
        <v>1275997.0742060801</v>
      </c>
      <c r="AQ169" s="81">
        <v>63799.853710304007</v>
      </c>
      <c r="AR169" s="81">
        <v>0</v>
      </c>
      <c r="AS169" s="81">
        <v>71674</v>
      </c>
      <c r="AT169" s="79" t="s">
        <v>2681</v>
      </c>
      <c r="AU169" s="81" t="s">
        <v>2799</v>
      </c>
      <c r="AV169" s="86">
        <v>45861</v>
      </c>
      <c r="AW169" s="85"/>
      <c r="AX169" s="81">
        <v>50</v>
      </c>
      <c r="AY169" s="30">
        <f>YEAR(Table6[[#This Row],[ETA]])</f>
        <v>2025</v>
      </c>
      <c r="AZ169" s="32" t="str">
        <f>TEXT(Table6[[#This Row],[ETA]],"MMMM")</f>
        <v>July</v>
      </c>
      <c r="BA169" s="12" t="s">
        <v>3340</v>
      </c>
    </row>
    <row r="170" spans="1:53" hidden="1" x14ac:dyDescent="0.3">
      <c r="A170" s="13">
        <v>169</v>
      </c>
      <c r="B170" s="69" t="s">
        <v>1176</v>
      </c>
      <c r="C170" s="79" t="s">
        <v>835</v>
      </c>
      <c r="D170" s="69" t="s">
        <v>836</v>
      </c>
      <c r="E170" s="69" t="s">
        <v>46</v>
      </c>
      <c r="F170" s="80" t="s">
        <v>75</v>
      </c>
      <c r="G170" s="79" t="s">
        <v>177</v>
      </c>
      <c r="H170" s="70" t="s">
        <v>837</v>
      </c>
      <c r="I170" s="69" t="s">
        <v>320</v>
      </c>
      <c r="J170" s="69" t="s">
        <v>75</v>
      </c>
      <c r="K170" s="69" t="s">
        <v>838</v>
      </c>
      <c r="L170" s="69" t="s">
        <v>839</v>
      </c>
      <c r="M170" s="69" t="s">
        <v>75</v>
      </c>
      <c r="N170" s="69" t="s">
        <v>49</v>
      </c>
      <c r="O170" s="84">
        <v>45795</v>
      </c>
      <c r="P170" s="69" t="s">
        <v>1177</v>
      </c>
      <c r="Q170" s="69" t="s">
        <v>1178</v>
      </c>
      <c r="R170" s="79">
        <v>282</v>
      </c>
      <c r="S170" s="81">
        <v>1495.15</v>
      </c>
      <c r="T170" s="69" t="s">
        <v>76</v>
      </c>
      <c r="U170" s="81">
        <v>506.56799999999998</v>
      </c>
      <c r="V170" s="69" t="s">
        <v>1179</v>
      </c>
      <c r="W170" s="79" t="s">
        <v>79</v>
      </c>
      <c r="X170" s="69" t="s">
        <v>1176</v>
      </c>
      <c r="Y170" s="69" t="s">
        <v>75</v>
      </c>
      <c r="Z170" s="69" t="s">
        <v>73</v>
      </c>
      <c r="AA170" s="69" t="s">
        <v>1180</v>
      </c>
      <c r="AB170" s="79" t="s">
        <v>71</v>
      </c>
      <c r="AC170" s="81">
        <v>1937855.01</v>
      </c>
      <c r="AD170" s="69" t="s">
        <v>51</v>
      </c>
      <c r="AE170" s="69" t="s">
        <v>190</v>
      </c>
      <c r="AF170" s="69"/>
      <c r="AG170" s="79">
        <v>-466</v>
      </c>
      <c r="AH170" s="84">
        <v>45795</v>
      </c>
      <c r="AI170" s="69" t="s">
        <v>3177</v>
      </c>
      <c r="AJ170" s="69" t="s">
        <v>73</v>
      </c>
      <c r="AK170" s="84">
        <v>45825</v>
      </c>
      <c r="AL170" s="82">
        <v>3.64</v>
      </c>
      <c r="AM170" s="81">
        <v>7053792.2363999998</v>
      </c>
      <c r="AN170" s="81">
        <v>115311.56000000001</v>
      </c>
      <c r="AO170" s="81">
        <v>0</v>
      </c>
      <c r="AP170" s="81">
        <v>7169103.7963999994</v>
      </c>
      <c r="AQ170" s="81">
        <v>358455.18981999997</v>
      </c>
      <c r="AR170" s="81"/>
      <c r="AS170" s="81">
        <v>401844</v>
      </c>
      <c r="AT170" s="79" t="s">
        <v>2658</v>
      </c>
      <c r="AU170" s="81" t="s">
        <v>2800</v>
      </c>
      <c r="AV170" s="86">
        <v>45791</v>
      </c>
      <c r="AW170" s="85"/>
      <c r="AX170" s="81">
        <v>666</v>
      </c>
      <c r="AY170" s="30">
        <f>YEAR(Table6[[#This Row],[ETA]])</f>
        <v>2025</v>
      </c>
      <c r="AZ170" s="32" t="str">
        <f>TEXT(Table6[[#This Row],[ETA]],"MMMM")</f>
        <v>May</v>
      </c>
      <c r="BA170" s="12" t="s">
        <v>3342</v>
      </c>
    </row>
    <row r="171" spans="1:53" hidden="1" x14ac:dyDescent="0.3">
      <c r="A171" s="13">
        <v>170</v>
      </c>
      <c r="B171" s="69" t="s">
        <v>1181</v>
      </c>
      <c r="C171" s="79" t="s">
        <v>70</v>
      </c>
      <c r="D171" s="69" t="s">
        <v>300</v>
      </c>
      <c r="E171" s="69" t="s">
        <v>74</v>
      </c>
      <c r="F171" s="80" t="s">
        <v>1182</v>
      </c>
      <c r="G171" s="79" t="s">
        <v>177</v>
      </c>
      <c r="H171" s="70" t="s">
        <v>302</v>
      </c>
      <c r="I171" s="69" t="s">
        <v>1096</v>
      </c>
      <c r="J171" s="69" t="s">
        <v>504</v>
      </c>
      <c r="K171" s="69" t="s">
        <v>538</v>
      </c>
      <c r="L171" s="69" t="s">
        <v>305</v>
      </c>
      <c r="M171" s="69" t="s">
        <v>538</v>
      </c>
      <c r="N171" s="69" t="s">
        <v>49</v>
      </c>
      <c r="O171" s="84">
        <v>45815</v>
      </c>
      <c r="P171" s="69" t="s">
        <v>306</v>
      </c>
      <c r="Q171" s="69" t="s">
        <v>75</v>
      </c>
      <c r="R171" s="79">
        <v>1</v>
      </c>
      <c r="S171" s="81">
        <v>850</v>
      </c>
      <c r="T171" s="69" t="s">
        <v>76</v>
      </c>
      <c r="U171" s="81">
        <v>0.95</v>
      </c>
      <c r="V171" s="69" t="s">
        <v>1183</v>
      </c>
      <c r="W171" s="79" t="s">
        <v>50</v>
      </c>
      <c r="X171" s="69" t="s">
        <v>1184</v>
      </c>
      <c r="Y171" s="69" t="s">
        <v>1100</v>
      </c>
      <c r="Z171" s="69" t="s">
        <v>1067</v>
      </c>
      <c r="AA171" s="69"/>
      <c r="AB171" s="79" t="s">
        <v>71</v>
      </c>
      <c r="AC171" s="81">
        <v>14083.43</v>
      </c>
      <c r="AD171" s="69" t="s">
        <v>51</v>
      </c>
      <c r="AE171" s="69" t="s">
        <v>190</v>
      </c>
      <c r="AF171" s="69"/>
      <c r="AG171" s="79">
        <v>-446</v>
      </c>
      <c r="AH171" s="84">
        <v>45815</v>
      </c>
      <c r="AI171" s="69" t="s">
        <v>3177</v>
      </c>
      <c r="AJ171" s="69" t="s">
        <v>1067</v>
      </c>
      <c r="AK171" s="84">
        <v>45818</v>
      </c>
      <c r="AL171" s="82">
        <v>3.64</v>
      </c>
      <c r="AM171" s="81">
        <v>51263.6852</v>
      </c>
      <c r="AN171" s="81">
        <v>0</v>
      </c>
      <c r="AO171" s="81">
        <v>0</v>
      </c>
      <c r="AP171" s="81">
        <v>51263.6852</v>
      </c>
      <c r="AQ171" s="81">
        <v>2563.18426</v>
      </c>
      <c r="AR171" s="81">
        <v>0</v>
      </c>
      <c r="AS171" s="81">
        <v>3963</v>
      </c>
      <c r="AT171" s="79" t="s">
        <v>2681</v>
      </c>
      <c r="AU171" s="81" t="s">
        <v>2801</v>
      </c>
      <c r="AV171" s="86">
        <v>45817</v>
      </c>
      <c r="AW171" s="85"/>
      <c r="AX171" s="81"/>
      <c r="AY171" s="30">
        <f>YEAR(Table6[[#This Row],[ETA]])</f>
        <v>2025</v>
      </c>
      <c r="AZ171" s="32" t="str">
        <f>TEXT(Table6[[#This Row],[ETA]],"MMMM")</f>
        <v>June</v>
      </c>
      <c r="BA171" s="12" t="s">
        <v>63</v>
      </c>
    </row>
    <row r="172" spans="1:53" x14ac:dyDescent="0.3">
      <c r="A172" s="13">
        <v>171</v>
      </c>
      <c r="B172" s="69" t="s">
        <v>1185</v>
      </c>
      <c r="C172" s="79" t="s">
        <v>70</v>
      </c>
      <c r="D172" s="69" t="s">
        <v>233</v>
      </c>
      <c r="E172" s="69" t="s">
        <v>74</v>
      </c>
      <c r="F172" s="80" t="s">
        <v>1186</v>
      </c>
      <c r="G172" s="79" t="s">
        <v>177</v>
      </c>
      <c r="H172" s="70" t="s">
        <v>47</v>
      </c>
      <c r="I172" s="69" t="s">
        <v>52</v>
      </c>
      <c r="J172" s="69" t="s">
        <v>279</v>
      </c>
      <c r="K172" s="69" t="s">
        <v>630</v>
      </c>
      <c r="L172" s="69" t="s">
        <v>48</v>
      </c>
      <c r="M172" s="69" t="s">
        <v>1187</v>
      </c>
      <c r="N172" s="69" t="s">
        <v>49</v>
      </c>
      <c r="O172" s="84">
        <v>45847</v>
      </c>
      <c r="P172" s="69" t="s">
        <v>463</v>
      </c>
      <c r="Q172" s="69" t="s">
        <v>1188</v>
      </c>
      <c r="R172" s="79">
        <v>236</v>
      </c>
      <c r="S172" s="81">
        <v>73957</v>
      </c>
      <c r="T172" s="69" t="s">
        <v>76</v>
      </c>
      <c r="U172" s="81">
        <v>190.44</v>
      </c>
      <c r="V172" s="69" t="s">
        <v>1066</v>
      </c>
      <c r="W172" s="79" t="s">
        <v>50</v>
      </c>
      <c r="X172" s="69" t="s">
        <v>1189</v>
      </c>
      <c r="Y172" s="69">
        <v>4600001157</v>
      </c>
      <c r="Z172" s="69" t="s">
        <v>808</v>
      </c>
      <c r="AA172" s="69" t="s">
        <v>1190</v>
      </c>
      <c r="AB172" s="79" t="s">
        <v>53</v>
      </c>
      <c r="AC172" s="81">
        <v>1307365.1100000001</v>
      </c>
      <c r="AD172" s="69" t="s">
        <v>51</v>
      </c>
      <c r="AE172" s="69" t="s">
        <v>190</v>
      </c>
      <c r="AF172" s="69"/>
      <c r="AG172" s="79">
        <v>-414</v>
      </c>
      <c r="AH172" s="84">
        <v>45847</v>
      </c>
      <c r="AI172" s="69" t="s">
        <v>3177</v>
      </c>
      <c r="AJ172" s="69" t="s">
        <v>808</v>
      </c>
      <c r="AK172" s="84">
        <v>45850</v>
      </c>
      <c r="AL172" s="82">
        <v>0.50797999999999999</v>
      </c>
      <c r="AM172" s="81">
        <v>664115.32857780007</v>
      </c>
      <c r="AN172" s="81">
        <v>0</v>
      </c>
      <c r="AO172" s="81">
        <v>0</v>
      </c>
      <c r="AP172" s="81">
        <v>664115.32857780007</v>
      </c>
      <c r="AQ172" s="81">
        <v>33205.766428890005</v>
      </c>
      <c r="AR172" s="81">
        <v>0</v>
      </c>
      <c r="AS172" s="81">
        <v>38706</v>
      </c>
      <c r="AT172" s="79" t="s">
        <v>2681</v>
      </c>
      <c r="AU172" s="81" t="s">
        <v>2802</v>
      </c>
      <c r="AV172" s="86">
        <v>45845</v>
      </c>
      <c r="AW172" s="85"/>
      <c r="AX172" s="81">
        <v>100</v>
      </c>
      <c r="AY172" s="30">
        <f>YEAR(Table6[[#This Row],[ETA]])</f>
        <v>2025</v>
      </c>
      <c r="AZ172" s="32" t="str">
        <f>TEXT(Table6[[#This Row],[ETA]],"MMMM")</f>
        <v>July</v>
      </c>
      <c r="BA172" s="12" t="s">
        <v>63</v>
      </c>
    </row>
    <row r="173" spans="1:53" hidden="1" x14ac:dyDescent="0.3">
      <c r="A173" s="13">
        <v>172</v>
      </c>
      <c r="B173" s="69" t="s">
        <v>1191</v>
      </c>
      <c r="C173" s="79" t="s">
        <v>70</v>
      </c>
      <c r="D173" s="69" t="s">
        <v>300</v>
      </c>
      <c r="E173" s="69" t="s">
        <v>74</v>
      </c>
      <c r="F173" s="80" t="s">
        <v>1192</v>
      </c>
      <c r="G173" s="79" t="s">
        <v>177</v>
      </c>
      <c r="H173" s="70" t="s">
        <v>302</v>
      </c>
      <c r="I173" s="69" t="s">
        <v>52</v>
      </c>
      <c r="J173" s="69" t="s">
        <v>504</v>
      </c>
      <c r="K173" s="69" t="s">
        <v>1193</v>
      </c>
      <c r="L173" s="69" t="s">
        <v>305</v>
      </c>
      <c r="M173" s="69" t="s">
        <v>1193</v>
      </c>
      <c r="N173" s="69" t="s">
        <v>49</v>
      </c>
      <c r="O173" s="84">
        <v>45816</v>
      </c>
      <c r="P173" s="69" t="s">
        <v>306</v>
      </c>
      <c r="Q173" s="69" t="s">
        <v>306</v>
      </c>
      <c r="R173" s="79">
        <v>151</v>
      </c>
      <c r="S173" s="81">
        <v>6119</v>
      </c>
      <c r="T173" s="69" t="s">
        <v>76</v>
      </c>
      <c r="U173" s="81">
        <v>19.07</v>
      </c>
      <c r="V173" s="69" t="s">
        <v>1194</v>
      </c>
      <c r="W173" s="79" t="s">
        <v>50</v>
      </c>
      <c r="X173" s="69" t="s">
        <v>1195</v>
      </c>
      <c r="Y173" s="69">
        <v>4600001157</v>
      </c>
      <c r="Z173" s="69" t="s">
        <v>72</v>
      </c>
      <c r="AA173" s="69" t="s">
        <v>1196</v>
      </c>
      <c r="AB173" s="79" t="s">
        <v>53</v>
      </c>
      <c r="AC173" s="81">
        <v>765208.68</v>
      </c>
      <c r="AD173" s="69" t="s">
        <v>51</v>
      </c>
      <c r="AE173" s="69" t="s">
        <v>190</v>
      </c>
      <c r="AF173" s="69"/>
      <c r="AG173" s="79">
        <v>-445</v>
      </c>
      <c r="AH173" s="84">
        <v>45816</v>
      </c>
      <c r="AI173" s="69" t="s">
        <v>3177</v>
      </c>
      <c r="AJ173" s="69" t="s">
        <v>72</v>
      </c>
      <c r="AK173" s="84">
        <v>45818</v>
      </c>
      <c r="AL173" s="82">
        <v>0.50607999999999997</v>
      </c>
      <c r="AM173" s="81">
        <v>387256.80877439998</v>
      </c>
      <c r="AN173" s="81">
        <v>0</v>
      </c>
      <c r="AO173" s="81">
        <v>0</v>
      </c>
      <c r="AP173" s="81">
        <v>387256.80877439998</v>
      </c>
      <c r="AQ173" s="81">
        <v>19362.840438719999</v>
      </c>
      <c r="AR173" s="81"/>
      <c r="AS173" s="81">
        <v>24763</v>
      </c>
      <c r="AT173" s="79" t="s">
        <v>2681</v>
      </c>
      <c r="AU173" s="81" t="s">
        <v>2803</v>
      </c>
      <c r="AV173" s="86">
        <v>45817</v>
      </c>
      <c r="AW173" s="85"/>
      <c r="AX173" s="81"/>
      <c r="AY173" s="30">
        <f>YEAR(Table6[[#This Row],[ETA]])</f>
        <v>2025</v>
      </c>
      <c r="AZ173" s="32" t="str">
        <f>TEXT(Table6[[#This Row],[ETA]],"MMMM")</f>
        <v>June</v>
      </c>
      <c r="BA173" s="12" t="s">
        <v>63</v>
      </c>
    </row>
    <row r="174" spans="1:53" x14ac:dyDescent="0.3">
      <c r="A174" s="13">
        <v>173</v>
      </c>
      <c r="B174" s="69" t="s">
        <v>1197</v>
      </c>
      <c r="C174" s="79" t="s">
        <v>70</v>
      </c>
      <c r="D174" s="69" t="s">
        <v>233</v>
      </c>
      <c r="E174" s="69" t="s">
        <v>74</v>
      </c>
      <c r="F174" s="80" t="s">
        <v>1198</v>
      </c>
      <c r="G174" s="79" t="s">
        <v>177</v>
      </c>
      <c r="H174" s="70" t="s">
        <v>47</v>
      </c>
      <c r="I174" s="69" t="s">
        <v>235</v>
      </c>
      <c r="J174" s="69" t="s">
        <v>870</v>
      </c>
      <c r="K174" s="69" t="s">
        <v>1199</v>
      </c>
      <c r="L174" s="69" t="s">
        <v>48</v>
      </c>
      <c r="M174" s="69" t="s">
        <v>1200</v>
      </c>
      <c r="N174" s="69" t="s">
        <v>49</v>
      </c>
      <c r="O174" s="84">
        <v>45852</v>
      </c>
      <c r="P174" s="69" t="s">
        <v>1201</v>
      </c>
      <c r="Q174" s="69" t="s">
        <v>1202</v>
      </c>
      <c r="R174" s="79">
        <v>7288</v>
      </c>
      <c r="S174" s="81">
        <v>112056</v>
      </c>
      <c r="T174" s="69" t="s">
        <v>76</v>
      </c>
      <c r="U174" s="81">
        <v>108.45999999999998</v>
      </c>
      <c r="V174" s="69" t="s">
        <v>1203</v>
      </c>
      <c r="W174" s="79" t="s">
        <v>50</v>
      </c>
      <c r="X174" s="69" t="s">
        <v>1204</v>
      </c>
      <c r="Y174" s="69" t="s">
        <v>242</v>
      </c>
      <c r="Z174" s="69" t="s">
        <v>73</v>
      </c>
      <c r="AA174" s="69" t="s">
        <v>1205</v>
      </c>
      <c r="AB174" s="79" t="s">
        <v>71</v>
      </c>
      <c r="AC174" s="81">
        <v>1604992.58</v>
      </c>
      <c r="AD174" s="69" t="s">
        <v>51</v>
      </c>
      <c r="AE174" s="69" t="s">
        <v>190</v>
      </c>
      <c r="AF174" s="69"/>
      <c r="AG174" s="79">
        <v>-409</v>
      </c>
      <c r="AH174" s="84">
        <v>45852</v>
      </c>
      <c r="AI174" s="69" t="s">
        <v>3177</v>
      </c>
      <c r="AJ174" s="69" t="s">
        <v>73</v>
      </c>
      <c r="AK174" s="84">
        <v>45854</v>
      </c>
      <c r="AL174" s="82">
        <v>3.64</v>
      </c>
      <c r="AM174" s="81">
        <v>5842172.9912</v>
      </c>
      <c r="AN174" s="81">
        <v>0</v>
      </c>
      <c r="AO174" s="81">
        <v>0</v>
      </c>
      <c r="AP174" s="81">
        <v>5842172.9912</v>
      </c>
      <c r="AQ174" s="81">
        <v>292108.64955999999</v>
      </c>
      <c r="AR174" s="81">
        <v>0</v>
      </c>
      <c r="AS174" s="81">
        <v>327762</v>
      </c>
      <c r="AT174" s="79" t="s">
        <v>2681</v>
      </c>
      <c r="AU174" s="81" t="s">
        <v>2804</v>
      </c>
      <c r="AV174" s="86">
        <v>45852</v>
      </c>
      <c r="AW174" s="85"/>
      <c r="AX174" s="81">
        <v>200</v>
      </c>
      <c r="AY174" s="30">
        <f>YEAR(Table6[[#This Row],[ETA]])</f>
        <v>2025</v>
      </c>
      <c r="AZ174" s="32" t="str">
        <f>TEXT(Table6[[#This Row],[ETA]],"MMMM")</f>
        <v>July</v>
      </c>
      <c r="BA174" s="12" t="s">
        <v>63</v>
      </c>
    </row>
    <row r="175" spans="1:53" x14ac:dyDescent="0.3">
      <c r="A175" s="13">
        <v>174</v>
      </c>
      <c r="B175" s="69" t="s">
        <v>1206</v>
      </c>
      <c r="C175" s="79" t="s">
        <v>70</v>
      </c>
      <c r="D175" s="69" t="s">
        <v>233</v>
      </c>
      <c r="E175" s="69" t="s">
        <v>74</v>
      </c>
      <c r="F175" s="80" t="s">
        <v>1207</v>
      </c>
      <c r="G175" s="79" t="s">
        <v>177</v>
      </c>
      <c r="H175" s="70" t="s">
        <v>302</v>
      </c>
      <c r="I175" s="69" t="s">
        <v>52</v>
      </c>
      <c r="J175" s="69" t="s">
        <v>504</v>
      </c>
      <c r="K175" s="69" t="s">
        <v>598</v>
      </c>
      <c r="L175" s="69" t="s">
        <v>305</v>
      </c>
      <c r="M175" s="69" t="s">
        <v>598</v>
      </c>
      <c r="N175" s="69" t="s">
        <v>49</v>
      </c>
      <c r="O175" s="84">
        <v>45817</v>
      </c>
      <c r="P175" s="69" t="s">
        <v>306</v>
      </c>
      <c r="Q175" s="69" t="s">
        <v>306</v>
      </c>
      <c r="R175" s="79">
        <v>3</v>
      </c>
      <c r="S175" s="81">
        <v>1407</v>
      </c>
      <c r="T175" s="69" t="s">
        <v>76</v>
      </c>
      <c r="U175" s="81">
        <v>3</v>
      </c>
      <c r="V175" s="69" t="s">
        <v>1208</v>
      </c>
      <c r="W175" s="79" t="s">
        <v>50</v>
      </c>
      <c r="X175" s="69" t="s">
        <v>1209</v>
      </c>
      <c r="Y175" s="69">
        <v>4600001157</v>
      </c>
      <c r="Z175" s="69" t="s">
        <v>1067</v>
      </c>
      <c r="AA175" s="69" t="s">
        <v>1076</v>
      </c>
      <c r="AB175" s="79" t="s">
        <v>53</v>
      </c>
      <c r="AC175" s="81">
        <v>169092.08</v>
      </c>
      <c r="AD175" s="69" t="s">
        <v>51</v>
      </c>
      <c r="AE175" s="69"/>
      <c r="AF175" s="69"/>
      <c r="AG175" s="79">
        <v>-444</v>
      </c>
      <c r="AH175" s="84">
        <v>45817</v>
      </c>
      <c r="AI175" s="69" t="s">
        <v>3177</v>
      </c>
      <c r="AJ175" s="69" t="s">
        <v>1067</v>
      </c>
      <c r="AK175" s="84">
        <v>45819</v>
      </c>
      <c r="AL175" s="82">
        <v>0.50607999999999997</v>
      </c>
      <c r="AM175" s="81">
        <v>85574.11984639999</v>
      </c>
      <c r="AN175" s="81">
        <v>0</v>
      </c>
      <c r="AO175" s="81">
        <v>0</v>
      </c>
      <c r="AP175" s="81">
        <v>85574.11984639999</v>
      </c>
      <c r="AQ175" s="81">
        <v>4278.7059923199995</v>
      </c>
      <c r="AR175" s="81">
        <v>100</v>
      </c>
      <c r="AS175" s="81">
        <v>5679</v>
      </c>
      <c r="AT175" s="79" t="s">
        <v>2681</v>
      </c>
      <c r="AU175" s="81" t="s">
        <v>2805</v>
      </c>
      <c r="AV175" s="86">
        <v>45818</v>
      </c>
      <c r="AW175" s="85"/>
      <c r="AX175" s="81"/>
      <c r="AY175" s="30">
        <f>YEAR(Table6[[#This Row],[ETA]])</f>
        <v>2025</v>
      </c>
      <c r="AZ175" s="32" t="str">
        <f>TEXT(Table6[[#This Row],[ETA]],"MMMM")</f>
        <v>June</v>
      </c>
      <c r="BA175" s="12" t="s">
        <v>63</v>
      </c>
    </row>
    <row r="176" spans="1:53" x14ac:dyDescent="0.3">
      <c r="A176" s="13">
        <v>175</v>
      </c>
      <c r="B176" s="69" t="s">
        <v>1210</v>
      </c>
      <c r="C176" s="79" t="s">
        <v>94</v>
      </c>
      <c r="D176" s="69" t="s">
        <v>233</v>
      </c>
      <c r="E176" s="69" t="s">
        <v>46</v>
      </c>
      <c r="F176" s="80" t="s">
        <v>1211</v>
      </c>
      <c r="G176" s="79" t="s">
        <v>289</v>
      </c>
      <c r="H176" s="70" t="s">
        <v>302</v>
      </c>
      <c r="I176" s="69" t="s">
        <v>52</v>
      </c>
      <c r="J176" s="69" t="s">
        <v>504</v>
      </c>
      <c r="K176" s="69" t="s">
        <v>598</v>
      </c>
      <c r="L176" s="69" t="s">
        <v>305</v>
      </c>
      <c r="M176" s="69" t="s">
        <v>598</v>
      </c>
      <c r="N176" s="69" t="s">
        <v>49</v>
      </c>
      <c r="O176" s="84">
        <v>45810</v>
      </c>
      <c r="P176" s="69" t="s">
        <v>306</v>
      </c>
      <c r="Q176" s="69" t="s">
        <v>306</v>
      </c>
      <c r="R176" s="79">
        <v>3</v>
      </c>
      <c r="S176" s="81">
        <v>3107.91</v>
      </c>
      <c r="T176" s="69" t="s">
        <v>76</v>
      </c>
      <c r="U176" s="81">
        <v>13.67</v>
      </c>
      <c r="V176" s="69" t="s">
        <v>1212</v>
      </c>
      <c r="W176" s="79" t="s">
        <v>50</v>
      </c>
      <c r="X176" s="69" t="s">
        <v>1210</v>
      </c>
      <c r="Y176" s="69" t="s">
        <v>78</v>
      </c>
      <c r="Z176" s="69" t="s">
        <v>1067</v>
      </c>
      <c r="AA176" s="69" t="s">
        <v>1103</v>
      </c>
      <c r="AB176" s="79" t="s">
        <v>53</v>
      </c>
      <c r="AC176" s="81">
        <v>7265848.7400000002</v>
      </c>
      <c r="AD176" s="69" t="s">
        <v>51</v>
      </c>
      <c r="AE176" s="69" t="s">
        <v>75</v>
      </c>
      <c r="AF176" s="69" t="s">
        <v>75</v>
      </c>
      <c r="AG176" s="79">
        <v>-451</v>
      </c>
      <c r="AH176" s="84">
        <v>45810</v>
      </c>
      <c r="AI176" s="69" t="s">
        <v>3177</v>
      </c>
      <c r="AJ176" s="69" t="s">
        <v>1067</v>
      </c>
      <c r="AK176" s="84">
        <v>45812</v>
      </c>
      <c r="AL176" s="82">
        <v>0.50563000000000002</v>
      </c>
      <c r="AM176" s="81">
        <v>3673831.0984062003</v>
      </c>
      <c r="AN176" s="81">
        <v>48700.764710000003</v>
      </c>
      <c r="AO176" s="81">
        <v>37225.318631162001</v>
      </c>
      <c r="AP176" s="81">
        <v>3759757.181747362</v>
      </c>
      <c r="AQ176" s="81">
        <v>187987.85908736812</v>
      </c>
      <c r="AR176" s="81"/>
      <c r="AS176" s="81">
        <v>187988</v>
      </c>
      <c r="AT176" s="79" t="s">
        <v>2658</v>
      </c>
      <c r="AU176" s="81" t="s">
        <v>2806</v>
      </c>
      <c r="AV176" s="86">
        <v>45903</v>
      </c>
      <c r="AW176" s="85"/>
      <c r="AX176" s="81">
        <v>-22533.664382712403</v>
      </c>
      <c r="AY176" s="30">
        <f>YEAR(Table6[[#This Row],[ETA]])</f>
        <v>2025</v>
      </c>
      <c r="AZ176" s="32" t="str">
        <f>TEXT(Table6[[#This Row],[ETA]],"MMMM")</f>
        <v>June</v>
      </c>
      <c r="BA176" s="12" t="s">
        <v>63</v>
      </c>
    </row>
    <row r="177" spans="1:53" hidden="1" x14ac:dyDescent="0.3">
      <c r="A177" s="13">
        <v>176</v>
      </c>
      <c r="B177" s="69" t="s">
        <v>1213</v>
      </c>
      <c r="C177" s="79" t="s">
        <v>380</v>
      </c>
      <c r="D177" s="69" t="s">
        <v>300</v>
      </c>
      <c r="E177" s="69" t="s">
        <v>46</v>
      </c>
      <c r="F177" s="80" t="s">
        <v>1214</v>
      </c>
      <c r="G177" s="79" t="s">
        <v>177</v>
      </c>
      <c r="H177" s="70" t="s">
        <v>302</v>
      </c>
      <c r="I177" s="69" t="s">
        <v>1215</v>
      </c>
      <c r="J177" s="69" t="s">
        <v>504</v>
      </c>
      <c r="K177" s="69" t="s">
        <v>1127</v>
      </c>
      <c r="L177" s="69" t="s">
        <v>305</v>
      </c>
      <c r="M177" s="69" t="s">
        <v>77</v>
      </c>
      <c r="N177" s="69" t="s">
        <v>49</v>
      </c>
      <c r="O177" s="84">
        <v>45832</v>
      </c>
      <c r="P177" s="69" t="s">
        <v>306</v>
      </c>
      <c r="Q177" s="69" t="s">
        <v>306</v>
      </c>
      <c r="R177" s="79">
        <v>4</v>
      </c>
      <c r="S177" s="81">
        <v>30</v>
      </c>
      <c r="T177" s="69" t="s">
        <v>76</v>
      </c>
      <c r="U177" s="81">
        <v>1</v>
      </c>
      <c r="V177" s="69" t="s">
        <v>1216</v>
      </c>
      <c r="W177" s="79" t="s">
        <v>50</v>
      </c>
      <c r="X177" s="69" t="s">
        <v>1217</v>
      </c>
      <c r="Y177" s="69"/>
      <c r="Z177" s="69" t="s">
        <v>73</v>
      </c>
      <c r="AA177" s="69" t="s">
        <v>1218</v>
      </c>
      <c r="AB177" s="79" t="s">
        <v>71</v>
      </c>
      <c r="AC177" s="81">
        <v>108500</v>
      </c>
      <c r="AD177" s="69" t="s">
        <v>51</v>
      </c>
      <c r="AE177" s="69"/>
      <c r="AF177" s="69"/>
      <c r="AG177" s="79">
        <v>-429</v>
      </c>
      <c r="AH177" s="84">
        <v>45832</v>
      </c>
      <c r="AI177" s="69" t="s">
        <v>3177</v>
      </c>
      <c r="AJ177" s="69" t="s">
        <v>73</v>
      </c>
      <c r="AK177" s="84">
        <v>45836</v>
      </c>
      <c r="AL177" s="82">
        <v>3.64</v>
      </c>
      <c r="AM177" s="81">
        <v>394940</v>
      </c>
      <c r="AN177" s="81">
        <v>0</v>
      </c>
      <c r="AO177" s="81">
        <v>0</v>
      </c>
      <c r="AP177" s="81">
        <v>394940</v>
      </c>
      <c r="AQ177" s="81">
        <v>19747</v>
      </c>
      <c r="AR177" s="81">
        <v>2369.64</v>
      </c>
      <c r="AS177" s="81">
        <v>25147</v>
      </c>
      <c r="AT177" s="79" t="s">
        <v>2681</v>
      </c>
      <c r="AU177" s="85" t="s">
        <v>2807</v>
      </c>
      <c r="AV177" s="86">
        <v>45832</v>
      </c>
      <c r="AW177" s="85"/>
      <c r="AX177" s="81"/>
      <c r="AY177" s="30">
        <f>YEAR(Table6[[#This Row],[ETA]])</f>
        <v>2025</v>
      </c>
      <c r="AZ177" s="32" t="str">
        <f>TEXT(Table6[[#This Row],[ETA]],"MMMM")</f>
        <v>June</v>
      </c>
      <c r="BA177" s="12" t="s">
        <v>63</v>
      </c>
    </row>
    <row r="178" spans="1:53" hidden="1" x14ac:dyDescent="0.3">
      <c r="A178" s="13">
        <v>177</v>
      </c>
      <c r="B178" s="69" t="s">
        <v>1219</v>
      </c>
      <c r="C178" s="79" t="s">
        <v>70</v>
      </c>
      <c r="D178" s="69" t="s">
        <v>300</v>
      </c>
      <c r="E178" s="69" t="s">
        <v>74</v>
      </c>
      <c r="F178" s="80" t="s">
        <v>1220</v>
      </c>
      <c r="G178" s="79" t="s">
        <v>177</v>
      </c>
      <c r="H178" s="70" t="s">
        <v>302</v>
      </c>
      <c r="I178" s="69" t="s">
        <v>52</v>
      </c>
      <c r="J178" s="69" t="s">
        <v>504</v>
      </c>
      <c r="K178" s="69" t="s">
        <v>1221</v>
      </c>
      <c r="L178" s="69" t="s">
        <v>305</v>
      </c>
      <c r="M178" s="69" t="s">
        <v>1221</v>
      </c>
      <c r="N178" s="69" t="s">
        <v>49</v>
      </c>
      <c r="O178" s="84">
        <v>45816</v>
      </c>
      <c r="P178" s="69" t="s">
        <v>306</v>
      </c>
      <c r="Q178" s="69" t="s">
        <v>306</v>
      </c>
      <c r="R178" s="79">
        <v>152</v>
      </c>
      <c r="S178" s="81">
        <v>6229</v>
      </c>
      <c r="T178" s="69" t="s">
        <v>76</v>
      </c>
      <c r="U178" s="81">
        <v>19.488</v>
      </c>
      <c r="V178" s="69" t="s">
        <v>1222</v>
      </c>
      <c r="W178" s="79" t="s">
        <v>50</v>
      </c>
      <c r="X178" s="69" t="s">
        <v>1223</v>
      </c>
      <c r="Y178" s="69">
        <v>4600001157</v>
      </c>
      <c r="Z178" s="69" t="s">
        <v>72</v>
      </c>
      <c r="AA178" s="69" t="s">
        <v>1224</v>
      </c>
      <c r="AB178" s="79" t="s">
        <v>53</v>
      </c>
      <c r="AC178" s="81">
        <v>886993.08</v>
      </c>
      <c r="AD178" s="69" t="s">
        <v>51</v>
      </c>
      <c r="AE178" s="69" t="s">
        <v>190</v>
      </c>
      <c r="AF178" s="69"/>
      <c r="AG178" s="79">
        <v>-445</v>
      </c>
      <c r="AH178" s="84">
        <v>45816</v>
      </c>
      <c r="AI178" s="69" t="s">
        <v>3177</v>
      </c>
      <c r="AJ178" s="69" t="s">
        <v>72</v>
      </c>
      <c r="AK178" s="84">
        <v>45818</v>
      </c>
      <c r="AL178" s="82">
        <v>0.50607999999999997</v>
      </c>
      <c r="AM178" s="81">
        <v>448889.45792639995</v>
      </c>
      <c r="AN178" s="81">
        <v>0</v>
      </c>
      <c r="AO178" s="81">
        <v>0</v>
      </c>
      <c r="AP178" s="81">
        <v>448889.45792639995</v>
      </c>
      <c r="AQ178" s="81">
        <v>22444.47289632</v>
      </c>
      <c r="AR178" s="81"/>
      <c r="AS178" s="81">
        <v>28094</v>
      </c>
      <c r="AT178" s="79" t="s">
        <v>2681</v>
      </c>
      <c r="AU178" s="81" t="s">
        <v>2808</v>
      </c>
      <c r="AV178" s="86">
        <v>45817</v>
      </c>
      <c r="AW178" s="85"/>
      <c r="AX178" s="81">
        <v>250</v>
      </c>
      <c r="AY178" s="30">
        <f>YEAR(Table6[[#This Row],[ETA]])</f>
        <v>2025</v>
      </c>
      <c r="AZ178" s="32" t="str">
        <f>TEXT(Table6[[#This Row],[ETA]],"MMMM")</f>
        <v>June</v>
      </c>
      <c r="BA178" s="12" t="s">
        <v>63</v>
      </c>
    </row>
    <row r="179" spans="1:53" hidden="1" x14ac:dyDescent="0.3">
      <c r="A179" s="13">
        <v>178</v>
      </c>
      <c r="B179" s="69" t="s">
        <v>1225</v>
      </c>
      <c r="C179" s="79" t="s">
        <v>70</v>
      </c>
      <c r="D179" s="69" t="s">
        <v>300</v>
      </c>
      <c r="E179" s="69" t="s">
        <v>74</v>
      </c>
      <c r="F179" s="80" t="s">
        <v>1226</v>
      </c>
      <c r="G179" s="79" t="s">
        <v>177</v>
      </c>
      <c r="H179" s="70" t="s">
        <v>302</v>
      </c>
      <c r="I179" s="69" t="s">
        <v>52</v>
      </c>
      <c r="J179" s="69" t="s">
        <v>504</v>
      </c>
      <c r="K179" s="69" t="s">
        <v>1227</v>
      </c>
      <c r="L179" s="69" t="s">
        <v>305</v>
      </c>
      <c r="M179" s="69" t="s">
        <v>1227</v>
      </c>
      <c r="N179" s="69" t="s">
        <v>49</v>
      </c>
      <c r="O179" s="84">
        <v>45819</v>
      </c>
      <c r="P179" s="69" t="s">
        <v>306</v>
      </c>
      <c r="Q179" s="69" t="s">
        <v>306</v>
      </c>
      <c r="R179" s="79">
        <v>60</v>
      </c>
      <c r="S179" s="81">
        <v>1350</v>
      </c>
      <c r="T179" s="69" t="s">
        <v>76</v>
      </c>
      <c r="U179" s="81">
        <v>4.32</v>
      </c>
      <c r="V179" s="69" t="s">
        <v>1066</v>
      </c>
      <c r="W179" s="79" t="s">
        <v>50</v>
      </c>
      <c r="X179" s="69" t="s">
        <v>1228</v>
      </c>
      <c r="Y179" s="69">
        <v>4600001157</v>
      </c>
      <c r="Z179" s="69" t="s">
        <v>72</v>
      </c>
      <c r="AA179" s="69" t="s">
        <v>1229</v>
      </c>
      <c r="AB179" s="79" t="s">
        <v>53</v>
      </c>
      <c r="AC179" s="81">
        <v>177106.8</v>
      </c>
      <c r="AD179" s="69" t="s">
        <v>51</v>
      </c>
      <c r="AE179" s="69" t="s">
        <v>190</v>
      </c>
      <c r="AF179" s="69"/>
      <c r="AG179" s="79">
        <v>-442</v>
      </c>
      <c r="AH179" s="84">
        <v>45819</v>
      </c>
      <c r="AI179" s="69" t="s">
        <v>3177</v>
      </c>
      <c r="AJ179" s="69" t="s">
        <v>72</v>
      </c>
      <c r="AK179" s="84">
        <v>45822</v>
      </c>
      <c r="AL179" s="82">
        <v>0.50622999999999996</v>
      </c>
      <c r="AM179" s="81">
        <v>89656.775363999986</v>
      </c>
      <c r="AN179" s="81">
        <v>0</v>
      </c>
      <c r="AO179" s="81">
        <v>0</v>
      </c>
      <c r="AP179" s="81">
        <v>89656.775363999986</v>
      </c>
      <c r="AQ179" s="81">
        <v>4482.8387681999993</v>
      </c>
      <c r="AR179" s="81"/>
      <c r="AS179" s="81">
        <v>5883</v>
      </c>
      <c r="AT179" s="79" t="s">
        <v>2681</v>
      </c>
      <c r="AU179" s="81" t="s">
        <v>2809</v>
      </c>
      <c r="AV179" s="86">
        <v>45820</v>
      </c>
      <c r="AW179" s="85"/>
      <c r="AX179" s="81"/>
      <c r="AY179" s="30">
        <f>YEAR(Table6[[#This Row],[ETA]])</f>
        <v>2025</v>
      </c>
      <c r="AZ179" s="32" t="str">
        <f>TEXT(Table6[[#This Row],[ETA]],"MMMM")</f>
        <v>June</v>
      </c>
      <c r="BA179" s="12" t="s">
        <v>63</v>
      </c>
    </row>
    <row r="180" spans="1:53" hidden="1" x14ac:dyDescent="0.3">
      <c r="A180" s="13">
        <v>179</v>
      </c>
      <c r="B180" s="69" t="s">
        <v>1230</v>
      </c>
      <c r="C180" s="79" t="s">
        <v>90</v>
      </c>
      <c r="D180" s="69" t="s">
        <v>467</v>
      </c>
      <c r="E180" s="69" t="s">
        <v>74</v>
      </c>
      <c r="F180" s="80" t="s">
        <v>1231</v>
      </c>
      <c r="G180" s="79" t="s">
        <v>177</v>
      </c>
      <c r="H180" s="70" t="s">
        <v>47</v>
      </c>
      <c r="I180" s="69" t="s">
        <v>828</v>
      </c>
      <c r="J180" s="69" t="s">
        <v>1232</v>
      </c>
      <c r="K180" s="69" t="s">
        <v>1233</v>
      </c>
      <c r="L180" s="69" t="s">
        <v>733</v>
      </c>
      <c r="M180" s="69" t="s">
        <v>1234</v>
      </c>
      <c r="N180" s="69" t="s">
        <v>49</v>
      </c>
      <c r="O180" s="84">
        <v>45819</v>
      </c>
      <c r="P180" s="69" t="s">
        <v>253</v>
      </c>
      <c r="Q180" s="69" t="s">
        <v>75</v>
      </c>
      <c r="R180" s="79">
        <v>1787</v>
      </c>
      <c r="S180" s="81">
        <v>11596.371999999999</v>
      </c>
      <c r="T180" s="69" t="s">
        <v>76</v>
      </c>
      <c r="U180" s="81">
        <v>8805.0829999999987</v>
      </c>
      <c r="V180" s="69" t="s">
        <v>1235</v>
      </c>
      <c r="W180" s="79" t="s">
        <v>50</v>
      </c>
      <c r="X180" s="69" t="s">
        <v>1236</v>
      </c>
      <c r="Y180" s="69">
        <v>4600001157</v>
      </c>
      <c r="Z180" s="69" t="s">
        <v>736</v>
      </c>
      <c r="AA180" s="69" t="s">
        <v>1237</v>
      </c>
      <c r="AB180" s="79" t="s">
        <v>402</v>
      </c>
      <c r="AC180" s="81">
        <v>16051978.949999999</v>
      </c>
      <c r="AD180" s="69" t="s">
        <v>51</v>
      </c>
      <c r="AE180" s="69"/>
      <c r="AF180" s="69"/>
      <c r="AG180" s="79">
        <v>-442</v>
      </c>
      <c r="AH180" s="84">
        <v>45819</v>
      </c>
      <c r="AI180" s="69" t="s">
        <v>3177</v>
      </c>
      <c r="AJ180" s="69" t="s">
        <v>736</v>
      </c>
      <c r="AK180" s="84">
        <v>45820</v>
      </c>
      <c r="AL180" s="82">
        <v>4.1485099999999999</v>
      </c>
      <c r="AM180" s="81">
        <v>66591795.193864495</v>
      </c>
      <c r="AN180" s="81">
        <v>2534311.8156487998</v>
      </c>
      <c r="AO180" s="81">
        <v>691261.07009513292</v>
      </c>
      <c r="AP180" s="81">
        <v>69817368.079608425</v>
      </c>
      <c r="AQ180" s="81">
        <v>3490868.4039804214</v>
      </c>
      <c r="AR180" s="81">
        <v>399551</v>
      </c>
      <c r="AS180" s="81">
        <v>3902905</v>
      </c>
      <c r="AT180" s="79" t="s">
        <v>2756</v>
      </c>
      <c r="AU180" s="81" t="s">
        <v>2810</v>
      </c>
      <c r="AV180" s="22">
        <v>45815</v>
      </c>
      <c r="AW180" s="20"/>
      <c r="AX180" s="81"/>
      <c r="AY180" s="30">
        <f>YEAR(Table6[[#This Row],[ETA]])</f>
        <v>2025</v>
      </c>
      <c r="AZ180" s="32" t="str">
        <f>TEXT(Table6[[#This Row],[ETA]],"MMMM")</f>
        <v>June</v>
      </c>
      <c r="BA180" s="12" t="s">
        <v>3339</v>
      </c>
    </row>
    <row r="181" spans="1:53" x14ac:dyDescent="0.3">
      <c r="A181" s="13">
        <v>180</v>
      </c>
      <c r="B181" s="69" t="s">
        <v>1238</v>
      </c>
      <c r="C181" s="79" t="s">
        <v>70</v>
      </c>
      <c r="D181" s="69" t="s">
        <v>233</v>
      </c>
      <c r="E181" s="69" t="s">
        <v>46</v>
      </c>
      <c r="F181" s="80" t="s">
        <v>1239</v>
      </c>
      <c r="G181" s="79" t="s">
        <v>177</v>
      </c>
      <c r="H181" s="70" t="s">
        <v>47</v>
      </c>
      <c r="I181" s="69" t="s">
        <v>699</v>
      </c>
      <c r="J181" s="69" t="s">
        <v>700</v>
      </c>
      <c r="K181" s="69" t="s">
        <v>1240</v>
      </c>
      <c r="L181" s="69" t="s">
        <v>48</v>
      </c>
      <c r="M181" s="69" t="s">
        <v>1241</v>
      </c>
      <c r="N181" s="69" t="s">
        <v>49</v>
      </c>
      <c r="O181" s="84">
        <v>45863</v>
      </c>
      <c r="P181" s="69" t="s">
        <v>210</v>
      </c>
      <c r="Q181" s="69" t="s">
        <v>1242</v>
      </c>
      <c r="R181" s="79">
        <v>606</v>
      </c>
      <c r="S181" s="81">
        <v>379</v>
      </c>
      <c r="T181" s="69" t="s">
        <v>76</v>
      </c>
      <c r="U181" s="81">
        <v>1.3069599999999999</v>
      </c>
      <c r="V181" s="69" t="s">
        <v>704</v>
      </c>
      <c r="W181" s="79" t="s">
        <v>50</v>
      </c>
      <c r="X181" s="69" t="s">
        <v>1243</v>
      </c>
      <c r="Y181" s="69" t="s">
        <v>1244</v>
      </c>
      <c r="Z181" s="69" t="s">
        <v>3766</v>
      </c>
      <c r="AA181" s="69" t="s">
        <v>1245</v>
      </c>
      <c r="AB181" s="79" t="s">
        <v>71</v>
      </c>
      <c r="AC181" s="81">
        <v>24988.98</v>
      </c>
      <c r="AD181" s="69" t="s">
        <v>51</v>
      </c>
      <c r="AE181" s="69"/>
      <c r="AF181" s="69"/>
      <c r="AG181" s="79">
        <v>-398</v>
      </c>
      <c r="AH181" s="84">
        <v>45863</v>
      </c>
      <c r="AI181" s="69" t="s">
        <v>3177</v>
      </c>
      <c r="AJ181" s="69" t="s">
        <v>3766</v>
      </c>
      <c r="AK181" s="84">
        <v>45875</v>
      </c>
      <c r="AL181" s="82">
        <v>3.64</v>
      </c>
      <c r="AM181" s="81">
        <v>90959.887199999997</v>
      </c>
      <c r="AN181" s="81">
        <v>0</v>
      </c>
      <c r="AO181" s="81">
        <v>0</v>
      </c>
      <c r="AP181" s="81">
        <v>90959.887199999997</v>
      </c>
      <c r="AQ181" s="81">
        <v>4547.9943599999997</v>
      </c>
      <c r="AR181" s="81"/>
      <c r="AS181" s="81">
        <v>5948</v>
      </c>
      <c r="AT181" s="79" t="s">
        <v>2681</v>
      </c>
      <c r="AU181" s="81" t="s">
        <v>2811</v>
      </c>
      <c r="AV181" s="86">
        <v>45874</v>
      </c>
      <c r="AW181" s="85"/>
      <c r="AX181" s="81"/>
      <c r="AY181" s="30">
        <f>YEAR(Table6[[#This Row],[ETA]])</f>
        <v>2025</v>
      </c>
      <c r="AZ181" s="32" t="str">
        <f>TEXT(Table6[[#This Row],[ETA]],"MMMM")</f>
        <v>July</v>
      </c>
      <c r="BA181" s="12" t="s">
        <v>63</v>
      </c>
    </row>
    <row r="182" spans="1:53" hidden="1" x14ac:dyDescent="0.3">
      <c r="A182" s="13">
        <v>181</v>
      </c>
      <c r="B182" s="69" t="s">
        <v>1246</v>
      </c>
      <c r="C182" s="79" t="s">
        <v>70</v>
      </c>
      <c r="D182" s="69" t="s">
        <v>322</v>
      </c>
      <c r="E182" s="69" t="s">
        <v>46</v>
      </c>
      <c r="F182" s="80" t="s">
        <v>1247</v>
      </c>
      <c r="G182" s="79" t="s">
        <v>177</v>
      </c>
      <c r="H182" s="70" t="s">
        <v>47</v>
      </c>
      <c r="I182" s="69" t="s">
        <v>479</v>
      </c>
      <c r="J182" s="69" t="s">
        <v>1248</v>
      </c>
      <c r="K182" s="69" t="s">
        <v>1249</v>
      </c>
      <c r="L182" s="69" t="s">
        <v>48</v>
      </c>
      <c r="M182" s="69" t="s">
        <v>1250</v>
      </c>
      <c r="N182" s="69" t="s">
        <v>49</v>
      </c>
      <c r="O182" s="84">
        <v>45820</v>
      </c>
      <c r="P182" s="69" t="s">
        <v>344</v>
      </c>
      <c r="Q182" s="69" t="s">
        <v>1251</v>
      </c>
      <c r="R182" s="79">
        <v>606</v>
      </c>
      <c r="S182" s="81">
        <v>2554</v>
      </c>
      <c r="T182" s="69" t="s">
        <v>76</v>
      </c>
      <c r="U182" s="81">
        <v>12</v>
      </c>
      <c r="V182" s="69" t="s">
        <v>1252</v>
      </c>
      <c r="W182" s="79" t="s">
        <v>50</v>
      </c>
      <c r="X182" s="69" t="s">
        <v>1253</v>
      </c>
      <c r="Y182" s="69" t="s">
        <v>1254</v>
      </c>
      <c r="Z182" s="69" t="s">
        <v>73</v>
      </c>
      <c r="AA182" s="69" t="s">
        <v>1255</v>
      </c>
      <c r="AB182" s="79" t="s">
        <v>71</v>
      </c>
      <c r="AC182" s="81">
        <v>25106.82</v>
      </c>
      <c r="AD182" s="69" t="s">
        <v>51</v>
      </c>
      <c r="AE182" s="69"/>
      <c r="AF182" s="69"/>
      <c r="AG182" s="79">
        <v>-441</v>
      </c>
      <c r="AH182" s="84">
        <v>45820</v>
      </c>
      <c r="AI182" s="69" t="s">
        <v>3177</v>
      </c>
      <c r="AJ182" s="69" t="s">
        <v>73</v>
      </c>
      <c r="AK182" s="84">
        <v>45826</v>
      </c>
      <c r="AL182" s="82">
        <v>3.64</v>
      </c>
      <c r="AM182" s="81">
        <v>91388.824800000002</v>
      </c>
      <c r="AN182" s="81">
        <v>0</v>
      </c>
      <c r="AO182" s="81">
        <v>0</v>
      </c>
      <c r="AP182" s="81">
        <v>91388.824800000002</v>
      </c>
      <c r="AQ182" s="81">
        <v>4569.4412400000001</v>
      </c>
      <c r="AR182" s="81"/>
      <c r="AS182" s="81">
        <v>5969</v>
      </c>
      <c r="AT182" s="79" t="s">
        <v>2681</v>
      </c>
      <c r="AU182" s="81" t="s">
        <v>2812</v>
      </c>
      <c r="AV182" s="86">
        <v>45825</v>
      </c>
      <c r="AW182" s="85"/>
      <c r="AX182" s="81"/>
      <c r="AY182" s="30">
        <f>YEAR(Table6[[#This Row],[ETA]])</f>
        <v>2025</v>
      </c>
      <c r="AZ182" s="32" t="str">
        <f>TEXT(Table6[[#This Row],[ETA]],"MMMM")</f>
        <v>June</v>
      </c>
      <c r="BA182" s="12" t="s">
        <v>3337</v>
      </c>
    </row>
    <row r="183" spans="1:53" hidden="1" x14ac:dyDescent="0.3">
      <c r="A183" s="13">
        <v>182</v>
      </c>
      <c r="B183" s="69" t="s">
        <v>1256</v>
      </c>
      <c r="C183" s="79" t="s">
        <v>94</v>
      </c>
      <c r="D183" s="69" t="s">
        <v>300</v>
      </c>
      <c r="E183" s="69" t="s">
        <v>46</v>
      </c>
      <c r="F183" s="80" t="s">
        <v>1257</v>
      </c>
      <c r="G183" s="79" t="s">
        <v>177</v>
      </c>
      <c r="H183" s="70" t="s">
        <v>302</v>
      </c>
      <c r="I183" s="69" t="s">
        <v>52</v>
      </c>
      <c r="J183" s="69" t="s">
        <v>504</v>
      </c>
      <c r="K183" s="69" t="s">
        <v>1258</v>
      </c>
      <c r="L183" s="69" t="s">
        <v>305</v>
      </c>
      <c r="M183" s="69" t="s">
        <v>1258</v>
      </c>
      <c r="N183" s="69" t="s">
        <v>49</v>
      </c>
      <c r="O183" s="84">
        <v>45829</v>
      </c>
      <c r="P183" s="69" t="s">
        <v>306</v>
      </c>
      <c r="Q183" s="69" t="s">
        <v>306</v>
      </c>
      <c r="R183" s="79">
        <v>24</v>
      </c>
      <c r="S183" s="81">
        <v>273</v>
      </c>
      <c r="T183" s="69" t="s">
        <v>76</v>
      </c>
      <c r="U183" s="81">
        <v>1.1000000000000001</v>
      </c>
      <c r="V183" s="69" t="s">
        <v>1259</v>
      </c>
      <c r="W183" s="79" t="s">
        <v>50</v>
      </c>
      <c r="X183" s="69" t="s">
        <v>1256</v>
      </c>
      <c r="Y183" s="69" t="s">
        <v>75</v>
      </c>
      <c r="Z183" s="69" t="s">
        <v>73</v>
      </c>
      <c r="AA183" s="69" t="s">
        <v>1255</v>
      </c>
      <c r="AB183" s="79" t="s">
        <v>53</v>
      </c>
      <c r="AC183" s="81">
        <v>24312.85</v>
      </c>
      <c r="AD183" s="69" t="s">
        <v>51</v>
      </c>
      <c r="AE183" s="69"/>
      <c r="AF183" s="69"/>
      <c r="AG183" s="79">
        <v>-432</v>
      </c>
      <c r="AH183" s="84">
        <v>45829</v>
      </c>
      <c r="AI183" s="69" t="s">
        <v>3177</v>
      </c>
      <c r="AJ183" s="69" t="s">
        <v>73</v>
      </c>
      <c r="AK183" s="84">
        <v>45831</v>
      </c>
      <c r="AL183" s="82">
        <v>0.50685999999999998</v>
      </c>
      <c r="AM183" s="81">
        <v>12323.211151</v>
      </c>
      <c r="AN183" s="81">
        <v>3583.5001999999999</v>
      </c>
      <c r="AO183" s="81">
        <v>159.06711351000001</v>
      </c>
      <c r="AP183" s="81">
        <v>16065.77846451</v>
      </c>
      <c r="AQ183" s="81">
        <v>803.28892322550007</v>
      </c>
      <c r="AR183" s="81"/>
      <c r="AS183" s="81">
        <v>1386</v>
      </c>
      <c r="AT183" s="79" t="s">
        <v>2681</v>
      </c>
      <c r="AU183" s="81" t="s">
        <v>2813</v>
      </c>
      <c r="AV183" s="86">
        <v>45830</v>
      </c>
      <c r="AW183" s="85"/>
      <c r="AX183" s="81">
        <v>-317</v>
      </c>
      <c r="AY183" s="30">
        <f>YEAR(Table6[[#This Row],[ETA]])</f>
        <v>2025</v>
      </c>
      <c r="AZ183" s="32" t="str">
        <f>TEXT(Table6[[#This Row],[ETA]],"MMMM")</f>
        <v>June</v>
      </c>
      <c r="BA183" s="12" t="s">
        <v>63</v>
      </c>
    </row>
    <row r="184" spans="1:53" x14ac:dyDescent="0.3">
      <c r="A184" s="13">
        <v>183</v>
      </c>
      <c r="B184" s="69" t="s">
        <v>1260</v>
      </c>
      <c r="C184" s="79" t="s">
        <v>1261</v>
      </c>
      <c r="D184" s="69" t="s">
        <v>233</v>
      </c>
      <c r="E184" s="69" t="s">
        <v>46</v>
      </c>
      <c r="F184" s="80" t="s">
        <v>1262</v>
      </c>
      <c r="G184" s="79" t="s">
        <v>177</v>
      </c>
      <c r="H184" s="70" t="s">
        <v>302</v>
      </c>
      <c r="I184" s="69" t="s">
        <v>52</v>
      </c>
      <c r="J184" s="69" t="s">
        <v>1263</v>
      </c>
      <c r="K184" s="69" t="s">
        <v>511</v>
      </c>
      <c r="L184" s="69" t="s">
        <v>305</v>
      </c>
      <c r="M184" s="69" t="s">
        <v>511</v>
      </c>
      <c r="N184" s="69" t="s">
        <v>49</v>
      </c>
      <c r="O184" s="84">
        <v>45820</v>
      </c>
      <c r="P184" s="69" t="s">
        <v>1264</v>
      </c>
      <c r="Q184" s="69" t="s">
        <v>306</v>
      </c>
      <c r="R184" s="79">
        <v>1</v>
      </c>
      <c r="S184" s="81">
        <v>28.8</v>
      </c>
      <c r="T184" s="69" t="s">
        <v>363</v>
      </c>
      <c r="U184" s="81">
        <v>0.1</v>
      </c>
      <c r="V184" s="69" t="s">
        <v>1265</v>
      </c>
      <c r="W184" s="79" t="s">
        <v>79</v>
      </c>
      <c r="X184" s="69" t="s">
        <v>75</v>
      </c>
      <c r="Y184" s="69" t="s">
        <v>75</v>
      </c>
      <c r="Z184" s="69" t="s">
        <v>516</v>
      </c>
      <c r="AA184" s="69" t="s">
        <v>1266</v>
      </c>
      <c r="AB184" s="79" t="s">
        <v>53</v>
      </c>
      <c r="AC184" s="81">
        <v>0</v>
      </c>
      <c r="AD184" s="69" t="s">
        <v>51</v>
      </c>
      <c r="AE184" s="69"/>
      <c r="AF184" s="69"/>
      <c r="AG184" s="79">
        <v>-441</v>
      </c>
      <c r="AH184" s="84">
        <v>45820</v>
      </c>
      <c r="AI184" s="69" t="s">
        <v>3177</v>
      </c>
      <c r="AJ184" s="69" t="s">
        <v>516</v>
      </c>
      <c r="AK184" s="84">
        <v>45658</v>
      </c>
      <c r="AL184" s="82"/>
      <c r="AM184" s="81">
        <v>0</v>
      </c>
      <c r="AN184" s="81">
        <v>0</v>
      </c>
      <c r="AO184" s="81">
        <v>0</v>
      </c>
      <c r="AP184" s="81">
        <v>0</v>
      </c>
      <c r="AQ184" s="81">
        <v>0</v>
      </c>
      <c r="AR184" s="81"/>
      <c r="AS184" s="81"/>
      <c r="AT184" s="79" t="s">
        <v>75</v>
      </c>
      <c r="AU184" s="85" t="s">
        <v>75</v>
      </c>
      <c r="AV184" s="86">
        <v>45820</v>
      </c>
      <c r="AW184" s="85"/>
      <c r="AX184" s="81"/>
      <c r="AY184" s="30">
        <f>YEAR(Table6[[#This Row],[ETA]])</f>
        <v>2025</v>
      </c>
      <c r="AZ184" s="32" t="str">
        <f>TEXT(Table6[[#This Row],[ETA]],"MMMM")</f>
        <v>June</v>
      </c>
      <c r="BA184" s="12" t="s">
        <v>63</v>
      </c>
    </row>
    <row r="185" spans="1:53" ht="27.6" hidden="1" x14ac:dyDescent="0.3">
      <c r="A185" s="13">
        <v>184</v>
      </c>
      <c r="B185" s="69" t="s">
        <v>1267</v>
      </c>
      <c r="C185" s="79" t="s">
        <v>90</v>
      </c>
      <c r="D185" s="69" t="s">
        <v>92</v>
      </c>
      <c r="E185" s="69" t="s">
        <v>46</v>
      </c>
      <c r="F185" s="80" t="s">
        <v>1268</v>
      </c>
      <c r="G185" s="79" t="s">
        <v>177</v>
      </c>
      <c r="H185" s="70" t="s">
        <v>47</v>
      </c>
      <c r="I185" s="69" t="s">
        <v>52</v>
      </c>
      <c r="J185" s="69" t="s">
        <v>870</v>
      </c>
      <c r="K185" s="69" t="s">
        <v>1269</v>
      </c>
      <c r="L185" s="69" t="s">
        <v>48</v>
      </c>
      <c r="M185" s="69" t="s">
        <v>1187</v>
      </c>
      <c r="N185" s="69" t="s">
        <v>49</v>
      </c>
      <c r="O185" s="84">
        <v>45871</v>
      </c>
      <c r="P185" s="69" t="s">
        <v>229</v>
      </c>
      <c r="Q185" s="69" t="s">
        <v>1270</v>
      </c>
      <c r="R185" s="79">
        <v>286</v>
      </c>
      <c r="S185" s="81">
        <v>4255</v>
      </c>
      <c r="T185" s="69" t="s">
        <v>76</v>
      </c>
      <c r="U185" s="81">
        <v>4.657</v>
      </c>
      <c r="V185" s="69" t="s">
        <v>1271</v>
      </c>
      <c r="W185" s="79" t="s">
        <v>79</v>
      </c>
      <c r="X185" s="69" t="s">
        <v>1267</v>
      </c>
      <c r="Y185" s="69" t="s">
        <v>75</v>
      </c>
      <c r="Z185" s="69" t="s">
        <v>73</v>
      </c>
      <c r="AA185" s="69" t="s">
        <v>1272</v>
      </c>
      <c r="AB185" s="79" t="s">
        <v>53</v>
      </c>
      <c r="AC185" s="81">
        <v>42881.95</v>
      </c>
      <c r="AD185" s="69" t="s">
        <v>51</v>
      </c>
      <c r="AE185" s="69"/>
      <c r="AF185" s="69"/>
      <c r="AG185" s="79">
        <v>-390</v>
      </c>
      <c r="AH185" s="84">
        <v>45871</v>
      </c>
      <c r="AI185" s="69" t="s">
        <v>3177</v>
      </c>
      <c r="AJ185" s="69" t="s">
        <v>73</v>
      </c>
      <c r="AK185" s="84">
        <v>45875</v>
      </c>
      <c r="AL185" s="82">
        <v>0.50770999999999999</v>
      </c>
      <c r="AM185" s="81">
        <v>21771.5948345</v>
      </c>
      <c r="AN185" s="81">
        <v>21933.072</v>
      </c>
      <c r="AO185" s="81">
        <v>437.046668345</v>
      </c>
      <c r="AP185" s="81">
        <v>44141.713502844999</v>
      </c>
      <c r="AQ185" s="81">
        <v>3368.0856751422502</v>
      </c>
      <c r="AR185" s="81"/>
      <c r="AS185" s="81">
        <v>3607</v>
      </c>
      <c r="AT185" s="79" t="s">
        <v>2681</v>
      </c>
      <c r="AU185" s="89" t="s">
        <v>3768</v>
      </c>
      <c r="AV185" s="88" t="s">
        <v>3310</v>
      </c>
      <c r="AW185" s="87"/>
      <c r="AX185" s="81">
        <v>-1161</v>
      </c>
      <c r="AY185" s="30">
        <f>YEAR(Table6[[#This Row],[ETA]])</f>
        <v>2025</v>
      </c>
      <c r="AZ185" s="32" t="str">
        <f>TEXT(Table6[[#This Row],[ETA]],"MMMM")</f>
        <v>August</v>
      </c>
      <c r="BA185" s="12" t="s">
        <v>63</v>
      </c>
    </row>
    <row r="186" spans="1:53" hidden="1" x14ac:dyDescent="0.3">
      <c r="A186" s="13">
        <v>185</v>
      </c>
      <c r="B186" s="69" t="s">
        <v>1273</v>
      </c>
      <c r="C186" s="79" t="s">
        <v>70</v>
      </c>
      <c r="D186" s="69" t="s">
        <v>731</v>
      </c>
      <c r="E186" s="69" t="s">
        <v>74</v>
      </c>
      <c r="F186" s="80" t="s">
        <v>1274</v>
      </c>
      <c r="G186" s="79" t="s">
        <v>177</v>
      </c>
      <c r="H186" s="70" t="s">
        <v>47</v>
      </c>
      <c r="I186" s="69" t="s">
        <v>52</v>
      </c>
      <c r="J186" s="69" t="s">
        <v>1275</v>
      </c>
      <c r="K186" s="69" t="s">
        <v>59</v>
      </c>
      <c r="L186" s="69" t="s">
        <v>733</v>
      </c>
      <c r="M186" s="69" t="s">
        <v>1276</v>
      </c>
      <c r="N186" s="69" t="s">
        <v>49</v>
      </c>
      <c r="O186" s="84">
        <v>45834</v>
      </c>
      <c r="P186" s="69" t="s">
        <v>81</v>
      </c>
      <c r="Q186" s="69" t="s">
        <v>75</v>
      </c>
      <c r="R186" s="79">
        <v>1462</v>
      </c>
      <c r="S186" s="81">
        <v>4940918</v>
      </c>
      <c r="T186" s="69" t="s">
        <v>76</v>
      </c>
      <c r="U186" s="81">
        <v>3223.0307622809996</v>
      </c>
      <c r="V186" s="69" t="s">
        <v>225</v>
      </c>
      <c r="W186" s="79" t="s">
        <v>79</v>
      </c>
      <c r="X186" s="69" t="s">
        <v>1273</v>
      </c>
      <c r="Y186" s="69">
        <v>4600001157</v>
      </c>
      <c r="Z186" s="69" t="s">
        <v>736</v>
      </c>
      <c r="AA186" s="69" t="s">
        <v>1277</v>
      </c>
      <c r="AB186" s="79" t="s">
        <v>53</v>
      </c>
      <c r="AC186" s="81">
        <v>46732912.969999999</v>
      </c>
      <c r="AD186" s="69" t="s">
        <v>51</v>
      </c>
      <c r="AE186" s="69"/>
      <c r="AF186" s="69"/>
      <c r="AG186" s="79">
        <v>-427</v>
      </c>
      <c r="AH186" s="84">
        <v>45834</v>
      </c>
      <c r="AI186" s="69" t="s">
        <v>3177</v>
      </c>
      <c r="AJ186" s="69" t="s">
        <v>292</v>
      </c>
      <c r="AK186" s="84">
        <v>45835</v>
      </c>
      <c r="AL186" s="82">
        <v>0.50673999999999997</v>
      </c>
      <c r="AM186" s="81">
        <v>23681436.318417799</v>
      </c>
      <c r="AN186" s="81">
        <v>0</v>
      </c>
      <c r="AO186" s="81">
        <v>0</v>
      </c>
      <c r="AP186" s="81">
        <v>23681436.318417799</v>
      </c>
      <c r="AQ186" s="81">
        <v>1184071.8159208901</v>
      </c>
      <c r="AR186" s="81">
        <v>142089.61791050679</v>
      </c>
      <c r="AS186" s="81">
        <v>1326832</v>
      </c>
      <c r="AT186" s="79" t="s">
        <v>2756</v>
      </c>
      <c r="AU186" s="81" t="s">
        <v>2814</v>
      </c>
      <c r="AV186" s="22">
        <v>45823</v>
      </c>
      <c r="AW186" s="20"/>
      <c r="AX186" s="81"/>
      <c r="AY186" s="30">
        <f>YEAR(Table6[[#This Row],[ETA]])</f>
        <v>2025</v>
      </c>
      <c r="AZ186" s="32" t="str">
        <f>TEXT(Table6[[#This Row],[ETA]],"MMMM")</f>
        <v>June</v>
      </c>
      <c r="BA186" s="12" t="s">
        <v>63</v>
      </c>
    </row>
    <row r="187" spans="1:53" hidden="1" x14ac:dyDescent="0.3">
      <c r="A187" s="13">
        <v>186</v>
      </c>
      <c r="B187" s="69" t="s">
        <v>1278</v>
      </c>
      <c r="C187" s="79" t="s">
        <v>70</v>
      </c>
      <c r="D187" s="69" t="s">
        <v>843</v>
      </c>
      <c r="E187" s="69" t="s">
        <v>74</v>
      </c>
      <c r="F187" s="80" t="s">
        <v>1279</v>
      </c>
      <c r="G187" s="79" t="s">
        <v>177</v>
      </c>
      <c r="H187" s="70" t="s">
        <v>47</v>
      </c>
      <c r="I187" s="69" t="s">
        <v>52</v>
      </c>
      <c r="J187" s="69" t="s">
        <v>1275</v>
      </c>
      <c r="K187" s="69" t="s">
        <v>59</v>
      </c>
      <c r="L187" s="69" t="s">
        <v>733</v>
      </c>
      <c r="M187" s="69" t="s">
        <v>1276</v>
      </c>
      <c r="N187" s="69" t="s">
        <v>49</v>
      </c>
      <c r="O187" s="84">
        <v>45834</v>
      </c>
      <c r="P187" s="69" t="s">
        <v>81</v>
      </c>
      <c r="Q187" s="69" t="s">
        <v>75</v>
      </c>
      <c r="R187" s="79">
        <v>94140</v>
      </c>
      <c r="S187" s="81">
        <v>94140</v>
      </c>
      <c r="T187" s="69" t="s">
        <v>76</v>
      </c>
      <c r="U187" s="81">
        <v>3223.0307622809996</v>
      </c>
      <c r="V187" s="69" t="s">
        <v>225</v>
      </c>
      <c r="W187" s="79" t="s">
        <v>79</v>
      </c>
      <c r="X187" s="69" t="s">
        <v>1278</v>
      </c>
      <c r="Y187" s="69">
        <v>4600001157</v>
      </c>
      <c r="Z187" s="69" t="s">
        <v>292</v>
      </c>
      <c r="AA187" s="69" t="s">
        <v>1280</v>
      </c>
      <c r="AB187" s="79" t="s">
        <v>53</v>
      </c>
      <c r="AC187" s="81">
        <v>2339199.86</v>
      </c>
      <c r="AD187" s="69" t="s">
        <v>51</v>
      </c>
      <c r="AE187" s="69"/>
      <c r="AF187" s="69"/>
      <c r="AG187" s="79">
        <v>-427</v>
      </c>
      <c r="AH187" s="84">
        <v>45834</v>
      </c>
      <c r="AI187" s="69" t="s">
        <v>3177</v>
      </c>
      <c r="AJ187" s="69" t="s">
        <v>292</v>
      </c>
      <c r="AK187" s="84">
        <v>45835</v>
      </c>
      <c r="AL187" s="82">
        <v>0.50756999999999997</v>
      </c>
      <c r="AM187" s="81">
        <v>1187307.6729402</v>
      </c>
      <c r="AN187" s="81">
        <v>0</v>
      </c>
      <c r="AO187" s="81">
        <v>0</v>
      </c>
      <c r="AP187" s="81">
        <v>1187307.6729402</v>
      </c>
      <c r="AQ187" s="81">
        <v>59365.38364701</v>
      </c>
      <c r="AR187" s="81">
        <v>36</v>
      </c>
      <c r="AS187" s="81">
        <v>66889</v>
      </c>
      <c r="AT187" s="79" t="s">
        <v>2681</v>
      </c>
      <c r="AU187" s="85" t="s">
        <v>2815</v>
      </c>
      <c r="AV187" s="86">
        <v>45833</v>
      </c>
      <c r="AW187" s="85"/>
      <c r="AX187" s="81">
        <v>-2</v>
      </c>
      <c r="AY187" s="30">
        <f>YEAR(Table6[[#This Row],[ETA]])</f>
        <v>2025</v>
      </c>
      <c r="AZ187" s="32" t="str">
        <f>TEXT(Table6[[#This Row],[ETA]],"MMMM")</f>
        <v>June</v>
      </c>
      <c r="BA187" s="12" t="s">
        <v>63</v>
      </c>
    </row>
    <row r="188" spans="1:53" hidden="1" x14ac:dyDescent="0.3">
      <c r="A188" s="13">
        <v>187</v>
      </c>
      <c r="B188" s="69" t="s">
        <v>1281</v>
      </c>
      <c r="C188" s="79" t="s">
        <v>70</v>
      </c>
      <c r="D188" s="69" t="s">
        <v>731</v>
      </c>
      <c r="E188" s="69" t="s">
        <v>74</v>
      </c>
      <c r="F188" s="80" t="s">
        <v>1282</v>
      </c>
      <c r="G188" s="79" t="s">
        <v>289</v>
      </c>
      <c r="H188" s="70" t="s">
        <v>47</v>
      </c>
      <c r="I188" s="69" t="s">
        <v>52</v>
      </c>
      <c r="J188" s="69" t="s">
        <v>1275</v>
      </c>
      <c r="K188" s="69" t="s">
        <v>59</v>
      </c>
      <c r="L188" s="69" t="s">
        <v>733</v>
      </c>
      <c r="M188" s="69" t="s">
        <v>1276</v>
      </c>
      <c r="N188" s="69" t="s">
        <v>49</v>
      </c>
      <c r="O188" s="84">
        <v>45834</v>
      </c>
      <c r="P188" s="69" t="s">
        <v>81</v>
      </c>
      <c r="Q188" s="69" t="s">
        <v>75</v>
      </c>
      <c r="R188" s="79">
        <v>98</v>
      </c>
      <c r="S188" s="81">
        <v>89789</v>
      </c>
      <c r="T188" s="69" t="s">
        <v>184</v>
      </c>
      <c r="U188" s="81">
        <v>376.83255000000008</v>
      </c>
      <c r="V188" s="69" t="s">
        <v>1283</v>
      </c>
      <c r="W188" s="79" t="s">
        <v>79</v>
      </c>
      <c r="X188" s="69" t="s">
        <v>1281</v>
      </c>
      <c r="Y188" s="69">
        <v>4600001157</v>
      </c>
      <c r="Z188" s="69" t="s">
        <v>292</v>
      </c>
      <c r="AA188" s="69" t="s">
        <v>1284</v>
      </c>
      <c r="AB188" s="79" t="s">
        <v>53</v>
      </c>
      <c r="AC188" s="81">
        <v>5647358.4000000004</v>
      </c>
      <c r="AD188" s="69" t="s">
        <v>51</v>
      </c>
      <c r="AE188" s="69"/>
      <c r="AF188" s="69"/>
      <c r="AG188" s="79">
        <v>-427</v>
      </c>
      <c r="AH188" s="84">
        <v>45834</v>
      </c>
      <c r="AI188" s="69" t="s">
        <v>3177</v>
      </c>
      <c r="AJ188" s="69" t="s">
        <v>292</v>
      </c>
      <c r="AK188" s="84">
        <v>45835</v>
      </c>
      <c r="AL188" s="82">
        <v>0.50622999999999996</v>
      </c>
      <c r="AM188" s="81">
        <v>2858862.2428319999</v>
      </c>
      <c r="AN188" s="81">
        <v>0</v>
      </c>
      <c r="AO188" s="81">
        <v>0</v>
      </c>
      <c r="AP188" s="81">
        <v>2858862.2428319999</v>
      </c>
      <c r="AQ188" s="81">
        <v>142943.1121416</v>
      </c>
      <c r="AR188" s="81"/>
      <c r="AS188" s="81">
        <v>142943</v>
      </c>
      <c r="AT188" s="79" t="s">
        <v>2741</v>
      </c>
      <c r="AU188" s="81" t="s">
        <v>2816</v>
      </c>
      <c r="AV188" s="86">
        <v>45820</v>
      </c>
      <c r="AW188" s="85"/>
      <c r="AX188" s="81">
        <v>-17603.321999584001</v>
      </c>
      <c r="AY188" s="30">
        <f>YEAR(Table6[[#This Row],[ETA]])</f>
        <v>2025</v>
      </c>
      <c r="AZ188" s="32" t="str">
        <f>TEXT(Table6[[#This Row],[ETA]],"MMMM")</f>
        <v>June</v>
      </c>
      <c r="BA188" s="12" t="s">
        <v>63</v>
      </c>
    </row>
    <row r="189" spans="1:53" hidden="1" x14ac:dyDescent="0.3">
      <c r="A189" s="13">
        <v>188</v>
      </c>
      <c r="B189" s="69" t="s">
        <v>1285</v>
      </c>
      <c r="C189" s="79" t="s">
        <v>70</v>
      </c>
      <c r="D189" s="69" t="s">
        <v>731</v>
      </c>
      <c r="E189" s="69" t="s">
        <v>74</v>
      </c>
      <c r="F189" s="80" t="s">
        <v>1286</v>
      </c>
      <c r="G189" s="79" t="s">
        <v>177</v>
      </c>
      <c r="H189" s="70" t="s">
        <v>47</v>
      </c>
      <c r="I189" s="69" t="s">
        <v>235</v>
      </c>
      <c r="J189" s="69" t="s">
        <v>279</v>
      </c>
      <c r="K189" s="69" t="s">
        <v>1287</v>
      </c>
      <c r="L189" s="69" t="s">
        <v>48</v>
      </c>
      <c r="M189" s="69" t="s">
        <v>1288</v>
      </c>
      <c r="N189" s="69" t="s">
        <v>49</v>
      </c>
      <c r="O189" s="84">
        <v>45877</v>
      </c>
      <c r="P189" s="69" t="s">
        <v>1172</v>
      </c>
      <c r="Q189" s="69" t="s">
        <v>1289</v>
      </c>
      <c r="R189" s="79">
        <v>811</v>
      </c>
      <c r="S189" s="81">
        <v>35730</v>
      </c>
      <c r="T189" s="69" t="s">
        <v>184</v>
      </c>
      <c r="U189" s="81">
        <v>37.53</v>
      </c>
      <c r="V189" s="69" t="s">
        <v>1290</v>
      </c>
      <c r="W189" s="79" t="s">
        <v>50</v>
      </c>
      <c r="X189" s="69" t="s">
        <v>1291</v>
      </c>
      <c r="Y189" s="69">
        <v>4600001157</v>
      </c>
      <c r="Z189" s="69" t="s">
        <v>73</v>
      </c>
      <c r="AA189" s="69" t="s">
        <v>1292</v>
      </c>
      <c r="AB189" s="79" t="s">
        <v>71</v>
      </c>
      <c r="AC189" s="81">
        <v>329733.34000000003</v>
      </c>
      <c r="AD189" s="69" t="s">
        <v>51</v>
      </c>
      <c r="AE189" s="69"/>
      <c r="AF189" s="69"/>
      <c r="AG189" s="79">
        <v>-384</v>
      </c>
      <c r="AH189" s="84">
        <v>45877</v>
      </c>
      <c r="AI189" s="69" t="s">
        <v>3177</v>
      </c>
      <c r="AJ189" s="69" t="s">
        <v>73</v>
      </c>
      <c r="AK189" s="84">
        <v>45880</v>
      </c>
      <c r="AL189" s="82">
        <v>3.64</v>
      </c>
      <c r="AM189" s="81">
        <v>1200229.3576000002</v>
      </c>
      <c r="AN189" s="81"/>
      <c r="AO189" s="81"/>
      <c r="AP189" s="81">
        <v>1200229.3576000002</v>
      </c>
      <c r="AQ189" s="81">
        <v>60011.467880000011</v>
      </c>
      <c r="AR189" s="81">
        <v>50</v>
      </c>
      <c r="AS189" s="81">
        <v>67662</v>
      </c>
      <c r="AT189" s="79" t="s">
        <v>2681</v>
      </c>
      <c r="AU189" s="81" t="s">
        <v>2817</v>
      </c>
      <c r="AV189" s="86">
        <v>45876</v>
      </c>
      <c r="AW189" s="85"/>
      <c r="AX189" s="81">
        <v>49</v>
      </c>
      <c r="AY189" s="30">
        <f>YEAR(Table6[[#This Row],[ETA]])</f>
        <v>2025</v>
      </c>
      <c r="AZ189" s="32" t="str">
        <f>TEXT(Table6[[#This Row],[ETA]],"MMMM")</f>
        <v>August</v>
      </c>
      <c r="BA189" s="12" t="s">
        <v>63</v>
      </c>
    </row>
    <row r="190" spans="1:53" hidden="1" x14ac:dyDescent="0.3">
      <c r="A190" s="13">
        <v>189</v>
      </c>
      <c r="B190" s="69" t="s">
        <v>1293</v>
      </c>
      <c r="C190" s="79" t="s">
        <v>835</v>
      </c>
      <c r="D190" s="69" t="s">
        <v>836</v>
      </c>
      <c r="E190" s="69" t="s">
        <v>46</v>
      </c>
      <c r="F190" s="80" t="s">
        <v>75</v>
      </c>
      <c r="G190" s="79" t="s">
        <v>177</v>
      </c>
      <c r="H190" s="70" t="s">
        <v>837</v>
      </c>
      <c r="I190" s="69" t="s">
        <v>320</v>
      </c>
      <c r="J190" s="69" t="s">
        <v>80</v>
      </c>
      <c r="K190" s="69" t="s">
        <v>838</v>
      </c>
      <c r="L190" s="69" t="s">
        <v>839</v>
      </c>
      <c r="M190" s="69" t="s">
        <v>75</v>
      </c>
      <c r="N190" s="69" t="s">
        <v>49</v>
      </c>
      <c r="O190" s="84">
        <v>45820</v>
      </c>
      <c r="P190" s="69" t="s">
        <v>75</v>
      </c>
      <c r="Q190" s="69" t="s">
        <v>1294</v>
      </c>
      <c r="R190" s="79">
        <v>8</v>
      </c>
      <c r="S190" s="81">
        <v>32610</v>
      </c>
      <c r="T190" s="69" t="s">
        <v>76</v>
      </c>
      <c r="U190" s="81">
        <v>12.62</v>
      </c>
      <c r="V190" s="69" t="s">
        <v>1295</v>
      </c>
      <c r="W190" s="79" t="s">
        <v>79</v>
      </c>
      <c r="X190" s="69" t="s">
        <v>1293</v>
      </c>
      <c r="Y190" s="69" t="s">
        <v>75</v>
      </c>
      <c r="Z190" s="69" t="s">
        <v>292</v>
      </c>
      <c r="AA190" s="69" t="s">
        <v>1296</v>
      </c>
      <c r="AB190" s="79" t="s">
        <v>71</v>
      </c>
      <c r="AC190" s="81">
        <v>47016.74</v>
      </c>
      <c r="AD190" s="69" t="s">
        <v>51</v>
      </c>
      <c r="AE190" s="69"/>
      <c r="AF190" s="69"/>
      <c r="AG190" s="79">
        <v>-441</v>
      </c>
      <c r="AH190" s="84">
        <v>45820</v>
      </c>
      <c r="AI190" s="69" t="s">
        <v>3177</v>
      </c>
      <c r="AJ190" s="69" t="s">
        <v>292</v>
      </c>
      <c r="AK190" s="84">
        <v>45820</v>
      </c>
      <c r="AL190" s="82">
        <v>3.64</v>
      </c>
      <c r="AM190" s="81">
        <v>171140.93359999999</v>
      </c>
      <c r="AN190" s="81">
        <v>4850</v>
      </c>
      <c r="AO190" s="81">
        <v>171.14093359999998</v>
      </c>
      <c r="AP190" s="81">
        <v>176162.07453359998</v>
      </c>
      <c r="AQ190" s="81">
        <v>8808.1037266799995</v>
      </c>
      <c r="AR190" s="81"/>
      <c r="AS190" s="81">
        <v>11708</v>
      </c>
      <c r="AT190" s="79" t="s">
        <v>2681</v>
      </c>
      <c r="AU190" s="81" t="s">
        <v>2818</v>
      </c>
      <c r="AV190" s="86">
        <v>45819</v>
      </c>
      <c r="AW190" s="85"/>
      <c r="AX190" s="81"/>
      <c r="AY190" s="30">
        <f>YEAR(Table6[[#This Row],[ETA]])</f>
        <v>2025</v>
      </c>
      <c r="AZ190" s="32" t="str">
        <f>TEXT(Table6[[#This Row],[ETA]],"MMMM")</f>
        <v>June</v>
      </c>
      <c r="BA190" s="12" t="s">
        <v>3342</v>
      </c>
    </row>
    <row r="191" spans="1:53" x14ac:dyDescent="0.3">
      <c r="A191" s="13">
        <v>190</v>
      </c>
      <c r="B191" s="69" t="s">
        <v>1297</v>
      </c>
      <c r="C191" s="79" t="s">
        <v>70</v>
      </c>
      <c r="D191" s="69" t="s">
        <v>233</v>
      </c>
      <c r="E191" s="69" t="s">
        <v>74</v>
      </c>
      <c r="F191" s="80" t="s">
        <v>1298</v>
      </c>
      <c r="G191" s="79" t="s">
        <v>177</v>
      </c>
      <c r="H191" s="70" t="s">
        <v>47</v>
      </c>
      <c r="I191" s="69" t="s">
        <v>52</v>
      </c>
      <c r="J191" s="69" t="s">
        <v>75</v>
      </c>
      <c r="K191" s="69" t="s">
        <v>75</v>
      </c>
      <c r="L191" s="69" t="s">
        <v>48</v>
      </c>
      <c r="M191" s="69" t="s">
        <v>75</v>
      </c>
      <c r="N191" s="69" t="s">
        <v>49</v>
      </c>
      <c r="O191" s="84">
        <v>45852</v>
      </c>
      <c r="P191" s="69" t="s">
        <v>463</v>
      </c>
      <c r="Q191" s="69" t="s">
        <v>1299</v>
      </c>
      <c r="R191" s="79">
        <v>64</v>
      </c>
      <c r="S191" s="81">
        <v>68720</v>
      </c>
      <c r="T191" s="69" t="s">
        <v>76</v>
      </c>
      <c r="U191" s="81">
        <v>190.44</v>
      </c>
      <c r="V191" s="69" t="s">
        <v>1071</v>
      </c>
      <c r="W191" s="79" t="s">
        <v>79</v>
      </c>
      <c r="X191" s="69" t="s">
        <v>1300</v>
      </c>
      <c r="Y191" s="69">
        <v>4600001157</v>
      </c>
      <c r="Z191" s="69" t="s">
        <v>808</v>
      </c>
      <c r="AA191" s="69" t="s">
        <v>1072</v>
      </c>
      <c r="AB191" s="79" t="s">
        <v>53</v>
      </c>
      <c r="AC191" s="81">
        <v>1066789.71</v>
      </c>
      <c r="AD191" s="69" t="s">
        <v>51</v>
      </c>
      <c r="AE191" s="69"/>
      <c r="AF191" s="69"/>
      <c r="AG191" s="79">
        <v>-409</v>
      </c>
      <c r="AH191" s="84">
        <v>45852</v>
      </c>
      <c r="AI191" s="69" t="s">
        <v>3177</v>
      </c>
      <c r="AJ191" s="69" t="s">
        <v>808</v>
      </c>
      <c r="AK191" s="84">
        <v>45854</v>
      </c>
      <c r="AL191" s="82">
        <v>0.50766</v>
      </c>
      <c r="AM191" s="81">
        <v>541566.4641786</v>
      </c>
      <c r="AN191" s="81">
        <v>0</v>
      </c>
      <c r="AO191" s="81">
        <v>0</v>
      </c>
      <c r="AP191" s="81">
        <v>541566.4641786</v>
      </c>
      <c r="AQ191" s="81">
        <v>27078.32320893</v>
      </c>
      <c r="AR191" s="81">
        <v>100</v>
      </c>
      <c r="AS191" s="81">
        <v>32578</v>
      </c>
      <c r="AT191" s="79" t="s">
        <v>2681</v>
      </c>
      <c r="AU191" s="81" t="s">
        <v>2819</v>
      </c>
      <c r="AV191" s="86">
        <v>45852</v>
      </c>
      <c r="AW191" s="85"/>
      <c r="AX191" s="81">
        <v>100</v>
      </c>
      <c r="AY191" s="30">
        <f>YEAR(Table6[[#This Row],[ETA]])</f>
        <v>2025</v>
      </c>
      <c r="AZ191" s="32" t="str">
        <f>TEXT(Table6[[#This Row],[ETA]],"MMMM")</f>
        <v>July</v>
      </c>
      <c r="BA191" s="12" t="s">
        <v>63</v>
      </c>
    </row>
    <row r="192" spans="1:53" hidden="1" x14ac:dyDescent="0.3">
      <c r="A192" s="13">
        <v>191</v>
      </c>
      <c r="B192" s="69" t="s">
        <v>1301</v>
      </c>
      <c r="C192" s="79" t="s">
        <v>70</v>
      </c>
      <c r="D192" s="69" t="s">
        <v>300</v>
      </c>
      <c r="E192" s="69" t="s">
        <v>74</v>
      </c>
      <c r="F192" s="80" t="s">
        <v>1302</v>
      </c>
      <c r="G192" s="79" t="s">
        <v>177</v>
      </c>
      <c r="H192" s="70" t="s">
        <v>302</v>
      </c>
      <c r="I192" s="69" t="s">
        <v>52</v>
      </c>
      <c r="J192" s="69" t="s">
        <v>1127</v>
      </c>
      <c r="K192" s="69" t="s">
        <v>538</v>
      </c>
      <c r="L192" s="69" t="s">
        <v>305</v>
      </c>
      <c r="M192" s="69" t="s">
        <v>538</v>
      </c>
      <c r="N192" s="69" t="s">
        <v>49</v>
      </c>
      <c r="O192" s="84">
        <v>45828</v>
      </c>
      <c r="P192" s="69" t="s">
        <v>306</v>
      </c>
      <c r="Q192" s="69" t="s">
        <v>306</v>
      </c>
      <c r="R192" s="79">
        <v>12</v>
      </c>
      <c r="S192" s="81">
        <v>2477</v>
      </c>
      <c r="T192" s="69" t="s">
        <v>76</v>
      </c>
      <c r="U192" s="81">
        <v>2.1384599999999998</v>
      </c>
      <c r="V192" s="69" t="s">
        <v>1303</v>
      </c>
      <c r="W192" s="79" t="s">
        <v>79</v>
      </c>
      <c r="X192" s="69" t="s">
        <v>1304</v>
      </c>
      <c r="Y192" s="69">
        <v>4600001157</v>
      </c>
      <c r="Z192" s="69" t="s">
        <v>1067</v>
      </c>
      <c r="AA192" s="69" t="s">
        <v>1305</v>
      </c>
      <c r="AB192" s="79" t="s">
        <v>53</v>
      </c>
      <c r="AC192" s="81">
        <v>301641.78000000003</v>
      </c>
      <c r="AD192" s="69" t="s">
        <v>51</v>
      </c>
      <c r="AE192" s="69"/>
      <c r="AF192" s="69"/>
      <c r="AG192" s="79">
        <v>-433</v>
      </c>
      <c r="AH192" s="84">
        <v>45828</v>
      </c>
      <c r="AI192" s="69" t="s">
        <v>3177</v>
      </c>
      <c r="AJ192" s="69" t="s">
        <v>1067</v>
      </c>
      <c r="AK192" s="84">
        <v>45830</v>
      </c>
      <c r="AL192" s="82">
        <v>0.50641000000000003</v>
      </c>
      <c r="AM192" s="81">
        <v>152754.41380980003</v>
      </c>
      <c r="AN192" s="81"/>
      <c r="AO192" s="81">
        <v>0</v>
      </c>
      <c r="AP192" s="81">
        <v>152754.41380980003</v>
      </c>
      <c r="AQ192" s="81">
        <v>7637.7206904900013</v>
      </c>
      <c r="AR192" s="81">
        <v>0</v>
      </c>
      <c r="AS192" s="81">
        <v>10538</v>
      </c>
      <c r="AT192" s="79" t="s">
        <v>2681</v>
      </c>
      <c r="AU192" s="81" t="s">
        <v>2820</v>
      </c>
      <c r="AV192" s="86">
        <v>45829</v>
      </c>
      <c r="AW192" s="85"/>
      <c r="AX192" s="81"/>
      <c r="AY192" s="30">
        <f>YEAR(Table6[[#This Row],[ETA]])</f>
        <v>2025</v>
      </c>
      <c r="AZ192" s="32" t="str">
        <f>TEXT(Table6[[#This Row],[ETA]],"MMMM")</f>
        <v>June</v>
      </c>
      <c r="BA192" s="12" t="s">
        <v>63</v>
      </c>
    </row>
    <row r="193" spans="1:53" hidden="1" x14ac:dyDescent="0.3">
      <c r="A193" s="13">
        <v>192</v>
      </c>
      <c r="B193" s="69" t="s">
        <v>1306</v>
      </c>
      <c r="C193" s="79" t="s">
        <v>94</v>
      </c>
      <c r="D193" s="69" t="s">
        <v>300</v>
      </c>
      <c r="E193" s="69" t="s">
        <v>46</v>
      </c>
      <c r="F193" s="80" t="s">
        <v>1307</v>
      </c>
      <c r="G193" s="79" t="s">
        <v>177</v>
      </c>
      <c r="H193" s="70" t="s">
        <v>302</v>
      </c>
      <c r="I193" s="69" t="s">
        <v>52</v>
      </c>
      <c r="J193" s="69" t="s">
        <v>1127</v>
      </c>
      <c r="K193" s="69" t="s">
        <v>538</v>
      </c>
      <c r="L193" s="69" t="s">
        <v>305</v>
      </c>
      <c r="M193" s="69" t="s">
        <v>538</v>
      </c>
      <c r="N193" s="69" t="s">
        <v>49</v>
      </c>
      <c r="O193" s="84">
        <v>45835</v>
      </c>
      <c r="P193" s="69" t="s">
        <v>306</v>
      </c>
      <c r="Q193" s="69" t="s">
        <v>306</v>
      </c>
      <c r="R193" s="79">
        <v>210</v>
      </c>
      <c r="S193" s="81">
        <v>1708</v>
      </c>
      <c r="T193" s="69" t="s">
        <v>76</v>
      </c>
      <c r="U193" s="81">
        <v>2.2000000000000002</v>
      </c>
      <c r="V193" s="69" t="s">
        <v>1308</v>
      </c>
      <c r="W193" s="79" t="s">
        <v>50</v>
      </c>
      <c r="X193" s="69" t="s">
        <v>1306</v>
      </c>
      <c r="Y193" s="69">
        <v>4600001157</v>
      </c>
      <c r="Z193" s="69" t="s">
        <v>73</v>
      </c>
      <c r="AA193" s="69" t="s">
        <v>1255</v>
      </c>
      <c r="AB193" s="79" t="s">
        <v>53</v>
      </c>
      <c r="AC193" s="81">
        <v>18809.54</v>
      </c>
      <c r="AD193" s="69" t="s">
        <v>51</v>
      </c>
      <c r="AE193" s="69"/>
      <c r="AF193" s="69"/>
      <c r="AG193" s="79">
        <v>-426</v>
      </c>
      <c r="AH193" s="84">
        <v>45835</v>
      </c>
      <c r="AI193" s="69" t="s">
        <v>3177</v>
      </c>
      <c r="AJ193" s="69" t="s">
        <v>73</v>
      </c>
      <c r="AK193" s="84">
        <v>45837</v>
      </c>
      <c r="AL193" s="82">
        <v>0.50785000000000002</v>
      </c>
      <c r="AM193" s="81">
        <v>9552.4248890000017</v>
      </c>
      <c r="AN193" s="81">
        <v>37060.353750000002</v>
      </c>
      <c r="AO193" s="81">
        <v>466.12778639000004</v>
      </c>
      <c r="AP193" s="81">
        <v>47078.906425390007</v>
      </c>
      <c r="AQ193" s="81">
        <v>2353.9453212695003</v>
      </c>
      <c r="AR193" s="81"/>
      <c r="AS193" s="81">
        <v>3254</v>
      </c>
      <c r="AT193" s="79" t="s">
        <v>2681</v>
      </c>
      <c r="AU193" s="85" t="s">
        <v>2821</v>
      </c>
      <c r="AV193" s="86">
        <v>45836</v>
      </c>
      <c r="AW193" s="85"/>
      <c r="AX193" s="81"/>
      <c r="AY193" s="30">
        <f>YEAR(Table6[[#This Row],[ETA]])</f>
        <v>2025</v>
      </c>
      <c r="AZ193" s="32" t="str">
        <f>TEXT(Table6[[#This Row],[ETA]],"MMMM")</f>
        <v>June</v>
      </c>
      <c r="BA193" s="12" t="s">
        <v>63</v>
      </c>
    </row>
    <row r="194" spans="1:53" hidden="1" x14ac:dyDescent="0.3">
      <c r="A194" s="13">
        <v>193</v>
      </c>
      <c r="B194" s="69" t="s">
        <v>1309</v>
      </c>
      <c r="C194" s="79" t="s">
        <v>94</v>
      </c>
      <c r="D194" s="69" t="s">
        <v>300</v>
      </c>
      <c r="E194" s="69" t="s">
        <v>46</v>
      </c>
      <c r="F194" s="80" t="s">
        <v>1310</v>
      </c>
      <c r="G194" s="79" t="s">
        <v>177</v>
      </c>
      <c r="H194" s="70" t="s">
        <v>302</v>
      </c>
      <c r="I194" s="69" t="s">
        <v>52</v>
      </c>
      <c r="J194" s="69" t="s">
        <v>1127</v>
      </c>
      <c r="K194" s="69" t="s">
        <v>538</v>
      </c>
      <c r="L194" s="69" t="s">
        <v>305</v>
      </c>
      <c r="M194" s="69" t="s">
        <v>538</v>
      </c>
      <c r="N194" s="69" t="s">
        <v>49</v>
      </c>
      <c r="O194" s="84">
        <v>45835</v>
      </c>
      <c r="P194" s="69" t="s">
        <v>306</v>
      </c>
      <c r="Q194" s="69" t="s">
        <v>306</v>
      </c>
      <c r="R194" s="79">
        <v>13</v>
      </c>
      <c r="S194" s="81">
        <v>334</v>
      </c>
      <c r="T194" s="69" t="s">
        <v>76</v>
      </c>
      <c r="U194" s="81">
        <v>2.2000000000000002</v>
      </c>
      <c r="V194" s="69" t="s">
        <v>1311</v>
      </c>
      <c r="W194" s="79" t="s">
        <v>50</v>
      </c>
      <c r="X194" s="69" t="s">
        <v>1309</v>
      </c>
      <c r="Y194" s="69" t="s">
        <v>75</v>
      </c>
      <c r="Z194" s="69" t="s">
        <v>3766</v>
      </c>
      <c r="AA194" s="69" t="s">
        <v>1272</v>
      </c>
      <c r="AB194" s="79" t="s">
        <v>53</v>
      </c>
      <c r="AC194" s="81">
        <v>51303</v>
      </c>
      <c r="AD194" s="69" t="s">
        <v>51</v>
      </c>
      <c r="AE194" s="69"/>
      <c r="AF194" s="69"/>
      <c r="AG194" s="79">
        <v>-426</v>
      </c>
      <c r="AH194" s="84">
        <v>45835</v>
      </c>
      <c r="AI194" s="69" t="s">
        <v>3177</v>
      </c>
      <c r="AJ194" s="69" t="s">
        <v>3766</v>
      </c>
      <c r="AK194" s="84">
        <v>45837</v>
      </c>
      <c r="AL194" s="82">
        <v>0.50748000000000004</v>
      </c>
      <c r="AM194" s="81">
        <v>26035.246440000003</v>
      </c>
      <c r="AN194" s="81">
        <v>10745.889000000001</v>
      </c>
      <c r="AO194" s="81">
        <v>0</v>
      </c>
      <c r="AP194" s="81">
        <v>36781.135440000005</v>
      </c>
      <c r="AQ194" s="81">
        <v>0</v>
      </c>
      <c r="AR194" s="81"/>
      <c r="AS194" s="81">
        <v>1400</v>
      </c>
      <c r="AT194" s="79" t="s">
        <v>2681</v>
      </c>
      <c r="AU194" s="85" t="s">
        <v>2822</v>
      </c>
      <c r="AV194" s="86">
        <v>45836</v>
      </c>
      <c r="AW194" s="85"/>
      <c r="AX194" s="81"/>
      <c r="AY194" s="30">
        <f>YEAR(Table6[[#This Row],[ETA]])</f>
        <v>2025</v>
      </c>
      <c r="AZ194" s="32" t="str">
        <f>TEXT(Table6[[#This Row],[ETA]],"MMMM")</f>
        <v>June</v>
      </c>
      <c r="BA194" s="12" t="s">
        <v>63</v>
      </c>
    </row>
    <row r="195" spans="1:53" hidden="1" x14ac:dyDescent="0.3">
      <c r="A195" s="13">
        <v>194</v>
      </c>
      <c r="B195" s="69" t="s">
        <v>1312</v>
      </c>
      <c r="C195" s="79" t="s">
        <v>90</v>
      </c>
      <c r="D195" s="69" t="s">
        <v>92</v>
      </c>
      <c r="E195" s="69" t="s">
        <v>46</v>
      </c>
      <c r="F195" s="80" t="s">
        <v>1313</v>
      </c>
      <c r="G195" s="79" t="s">
        <v>177</v>
      </c>
      <c r="H195" s="70" t="s">
        <v>47</v>
      </c>
      <c r="I195" s="69" t="s">
        <v>52</v>
      </c>
      <c r="J195" s="69" t="s">
        <v>870</v>
      </c>
      <c r="K195" s="69" t="s">
        <v>1314</v>
      </c>
      <c r="L195" s="69" t="s">
        <v>48</v>
      </c>
      <c r="M195" s="69" t="s">
        <v>1315</v>
      </c>
      <c r="N195" s="69" t="s">
        <v>49</v>
      </c>
      <c r="O195" s="84">
        <v>45874</v>
      </c>
      <c r="P195" s="69" t="s">
        <v>344</v>
      </c>
      <c r="Q195" s="69" t="s">
        <v>1316</v>
      </c>
      <c r="R195" s="79">
        <v>2776</v>
      </c>
      <c r="S195" s="81">
        <v>7357</v>
      </c>
      <c r="T195" s="69" t="s">
        <v>76</v>
      </c>
      <c r="U195" s="81">
        <v>16.499999999999996</v>
      </c>
      <c r="V195" s="69" t="s">
        <v>1317</v>
      </c>
      <c r="W195" s="79" t="s">
        <v>50</v>
      </c>
      <c r="X195" s="69" t="s">
        <v>1312</v>
      </c>
      <c r="Y195" s="69" t="s">
        <v>75</v>
      </c>
      <c r="Z195" s="69" t="s">
        <v>1067</v>
      </c>
      <c r="AA195" s="69" t="s">
        <v>1318</v>
      </c>
      <c r="AB195" s="79" t="s">
        <v>53</v>
      </c>
      <c r="AC195" s="81">
        <v>514568.1</v>
      </c>
      <c r="AD195" s="69" t="s">
        <v>51</v>
      </c>
      <c r="AE195" s="69"/>
      <c r="AF195" s="69"/>
      <c r="AG195" s="79">
        <v>-387</v>
      </c>
      <c r="AH195" s="84">
        <v>45874</v>
      </c>
      <c r="AI195" s="69" t="s">
        <v>3177</v>
      </c>
      <c r="AJ195" s="69" t="s">
        <v>3766</v>
      </c>
      <c r="AK195" s="84">
        <v>45875</v>
      </c>
      <c r="AL195" s="82">
        <v>0.50770999999999999</v>
      </c>
      <c r="AM195" s="81">
        <v>261251.37005099998</v>
      </c>
      <c r="AN195" s="81">
        <v>8773.2288000000008</v>
      </c>
      <c r="AO195" s="81">
        <v>2700.2459885099997</v>
      </c>
      <c r="AP195" s="81">
        <v>272724.84483950998</v>
      </c>
      <c r="AQ195" s="81">
        <v>13636.2422419755</v>
      </c>
      <c r="AR195" s="81">
        <v>0</v>
      </c>
      <c r="AS195" s="81">
        <v>19036</v>
      </c>
      <c r="AT195" s="79" t="s">
        <v>2681</v>
      </c>
      <c r="AU195" s="81" t="s">
        <v>2823</v>
      </c>
      <c r="AV195" s="86">
        <v>45874</v>
      </c>
      <c r="AW195" s="85"/>
      <c r="AX195" s="81"/>
      <c r="AY195" s="30">
        <f>YEAR(Table6[[#This Row],[ETA]])</f>
        <v>2025</v>
      </c>
      <c r="AZ195" s="32" t="str">
        <f>TEXT(Table6[[#This Row],[ETA]],"MMMM")</f>
        <v>August</v>
      </c>
      <c r="BA195" s="12" t="s">
        <v>63</v>
      </c>
    </row>
    <row r="196" spans="1:53" x14ac:dyDescent="0.3">
      <c r="A196" s="13">
        <v>195</v>
      </c>
      <c r="B196" s="69" t="s">
        <v>1319</v>
      </c>
      <c r="C196" s="79" t="s">
        <v>1261</v>
      </c>
      <c r="D196" s="69" t="s">
        <v>233</v>
      </c>
      <c r="E196" s="69" t="s">
        <v>46</v>
      </c>
      <c r="F196" s="80" t="s">
        <v>1320</v>
      </c>
      <c r="G196" s="79" t="s">
        <v>177</v>
      </c>
      <c r="H196" s="70" t="s">
        <v>302</v>
      </c>
      <c r="I196" s="69" t="s">
        <v>52</v>
      </c>
      <c r="J196" s="69" t="s">
        <v>1263</v>
      </c>
      <c r="K196" s="69" t="s">
        <v>511</v>
      </c>
      <c r="L196" s="69" t="s">
        <v>305</v>
      </c>
      <c r="M196" s="69" t="s">
        <v>511</v>
      </c>
      <c r="N196" s="69" t="s">
        <v>49</v>
      </c>
      <c r="O196" s="84">
        <v>45830</v>
      </c>
      <c r="P196" s="69" t="s">
        <v>75</v>
      </c>
      <c r="Q196" s="69" t="s">
        <v>306</v>
      </c>
      <c r="R196" s="79">
        <v>1</v>
      </c>
      <c r="S196" s="81">
        <v>28.8</v>
      </c>
      <c r="T196" s="69" t="s">
        <v>363</v>
      </c>
      <c r="U196" s="81">
        <v>0.1</v>
      </c>
      <c r="V196" s="69" t="s">
        <v>1265</v>
      </c>
      <c r="W196" s="79" t="s">
        <v>79</v>
      </c>
      <c r="X196" s="69" t="s">
        <v>75</v>
      </c>
      <c r="Y196" s="69" t="s">
        <v>75</v>
      </c>
      <c r="Z196" s="69" t="s">
        <v>516</v>
      </c>
      <c r="AA196" s="69" t="s">
        <v>1266</v>
      </c>
      <c r="AB196" s="79" t="s">
        <v>53</v>
      </c>
      <c r="AC196" s="81">
        <v>0</v>
      </c>
      <c r="AD196" s="69" t="s">
        <v>51</v>
      </c>
      <c r="AE196" s="69"/>
      <c r="AF196" s="69"/>
      <c r="AG196" s="79">
        <v>-431</v>
      </c>
      <c r="AH196" s="84">
        <v>45830</v>
      </c>
      <c r="AI196" s="69" t="s">
        <v>3177</v>
      </c>
      <c r="AJ196" s="69" t="s">
        <v>516</v>
      </c>
      <c r="AK196" s="84">
        <v>45831</v>
      </c>
      <c r="AL196" s="82"/>
      <c r="AM196" s="81">
        <v>0</v>
      </c>
      <c r="AN196" s="81">
        <v>0</v>
      </c>
      <c r="AO196" s="81">
        <v>0</v>
      </c>
      <c r="AP196" s="81">
        <v>0</v>
      </c>
      <c r="AQ196" s="81">
        <v>0</v>
      </c>
      <c r="AR196" s="81">
        <v>0</v>
      </c>
      <c r="AS196" s="81"/>
      <c r="AT196" s="79" t="s">
        <v>75</v>
      </c>
      <c r="AU196" s="85" t="s">
        <v>75</v>
      </c>
      <c r="AV196" s="86">
        <v>45830</v>
      </c>
      <c r="AW196" s="85"/>
      <c r="AX196" s="81"/>
      <c r="AY196" s="30">
        <f>YEAR(Table6[[#This Row],[ETA]])</f>
        <v>2025</v>
      </c>
      <c r="AZ196" s="32" t="str">
        <f>TEXT(Table6[[#This Row],[ETA]],"MMMM")</f>
        <v>June</v>
      </c>
      <c r="BA196" s="12" t="s">
        <v>63</v>
      </c>
    </row>
    <row r="197" spans="1:53" x14ac:dyDescent="0.3">
      <c r="A197" s="13">
        <v>196</v>
      </c>
      <c r="B197" s="69" t="s">
        <v>1321</v>
      </c>
      <c r="C197" s="79" t="s">
        <v>1261</v>
      </c>
      <c r="D197" s="69" t="s">
        <v>233</v>
      </c>
      <c r="E197" s="69" t="s">
        <v>46</v>
      </c>
      <c r="F197" s="80" t="s">
        <v>1322</v>
      </c>
      <c r="G197" s="79" t="s">
        <v>177</v>
      </c>
      <c r="H197" s="70" t="s">
        <v>302</v>
      </c>
      <c r="I197" s="69" t="s">
        <v>52</v>
      </c>
      <c r="J197" s="69" t="s">
        <v>1263</v>
      </c>
      <c r="K197" s="69" t="s">
        <v>511</v>
      </c>
      <c r="L197" s="69" t="s">
        <v>305</v>
      </c>
      <c r="M197" s="69" t="s">
        <v>511</v>
      </c>
      <c r="N197" s="69" t="s">
        <v>49</v>
      </c>
      <c r="O197" s="84">
        <v>45830</v>
      </c>
      <c r="P197" s="69" t="s">
        <v>75</v>
      </c>
      <c r="Q197" s="69" t="s">
        <v>306</v>
      </c>
      <c r="R197" s="79">
        <v>1</v>
      </c>
      <c r="S197" s="81">
        <v>28.8</v>
      </c>
      <c r="T197" s="69" t="s">
        <v>363</v>
      </c>
      <c r="U197" s="81">
        <v>0.1</v>
      </c>
      <c r="V197" s="69" t="s">
        <v>1265</v>
      </c>
      <c r="W197" s="79" t="s">
        <v>79</v>
      </c>
      <c r="X197" s="69" t="s">
        <v>75</v>
      </c>
      <c r="Y197" s="69" t="s">
        <v>75</v>
      </c>
      <c r="Z197" s="69" t="s">
        <v>516</v>
      </c>
      <c r="AA197" s="69" t="s">
        <v>1266</v>
      </c>
      <c r="AB197" s="79" t="s">
        <v>53</v>
      </c>
      <c r="AC197" s="81">
        <v>0</v>
      </c>
      <c r="AD197" s="69" t="s">
        <v>51</v>
      </c>
      <c r="AE197" s="69"/>
      <c r="AF197" s="69"/>
      <c r="AG197" s="79">
        <v>-431</v>
      </c>
      <c r="AH197" s="84">
        <v>45830</v>
      </c>
      <c r="AI197" s="69" t="s">
        <v>3177</v>
      </c>
      <c r="AJ197" s="69" t="s">
        <v>516</v>
      </c>
      <c r="AK197" s="84">
        <v>45831</v>
      </c>
      <c r="AL197" s="82"/>
      <c r="AM197" s="81">
        <v>0</v>
      </c>
      <c r="AN197" s="81">
        <v>0</v>
      </c>
      <c r="AO197" s="81">
        <v>0</v>
      </c>
      <c r="AP197" s="81">
        <v>0</v>
      </c>
      <c r="AQ197" s="81">
        <v>0</v>
      </c>
      <c r="AR197" s="81">
        <v>0</v>
      </c>
      <c r="AS197" s="81"/>
      <c r="AT197" s="79" t="s">
        <v>75</v>
      </c>
      <c r="AU197" s="85" t="s">
        <v>75</v>
      </c>
      <c r="AV197" s="86">
        <v>45830</v>
      </c>
      <c r="AW197" s="85"/>
      <c r="AX197" s="81"/>
      <c r="AY197" s="30">
        <f>YEAR(Table6[[#This Row],[ETA]])</f>
        <v>2025</v>
      </c>
      <c r="AZ197" s="32" t="str">
        <f>TEXT(Table6[[#This Row],[ETA]],"MMMM")</f>
        <v>June</v>
      </c>
      <c r="BA197" s="12" t="s">
        <v>63</v>
      </c>
    </row>
    <row r="198" spans="1:53" hidden="1" x14ac:dyDescent="0.3">
      <c r="A198" s="13">
        <v>197</v>
      </c>
      <c r="B198" s="69" t="s">
        <v>1323</v>
      </c>
      <c r="C198" s="79" t="s">
        <v>70</v>
      </c>
      <c r="D198" s="69" t="s">
        <v>93</v>
      </c>
      <c r="E198" s="69" t="s">
        <v>46</v>
      </c>
      <c r="F198" s="80" t="s">
        <v>1324</v>
      </c>
      <c r="G198" s="79" t="s">
        <v>177</v>
      </c>
      <c r="H198" s="70" t="s">
        <v>47</v>
      </c>
      <c r="I198" s="69" t="s">
        <v>1325</v>
      </c>
      <c r="J198" s="69" t="s">
        <v>1326</v>
      </c>
      <c r="K198" s="69" t="s">
        <v>1327</v>
      </c>
      <c r="L198" s="69" t="s">
        <v>48</v>
      </c>
      <c r="M198" s="69" t="s">
        <v>1328</v>
      </c>
      <c r="N198" s="69" t="s">
        <v>49</v>
      </c>
      <c r="O198" s="84">
        <v>45892</v>
      </c>
      <c r="P198" s="69" t="s">
        <v>210</v>
      </c>
      <c r="Q198" s="69" t="s">
        <v>1329</v>
      </c>
      <c r="R198" s="79">
        <v>5</v>
      </c>
      <c r="S198" s="81">
        <v>2688.58</v>
      </c>
      <c r="T198" s="69" t="s">
        <v>397</v>
      </c>
      <c r="U198" s="81">
        <v>9.6539999999999999</v>
      </c>
      <c r="V198" s="69" t="s">
        <v>1330</v>
      </c>
      <c r="W198" s="79" t="s">
        <v>50</v>
      </c>
      <c r="X198" s="69" t="s">
        <v>1331</v>
      </c>
      <c r="Y198" s="69" t="s">
        <v>1332</v>
      </c>
      <c r="Z198" s="69" t="s">
        <v>3766</v>
      </c>
      <c r="AA198" s="69" t="s">
        <v>994</v>
      </c>
      <c r="AB198" s="79" t="s">
        <v>53</v>
      </c>
      <c r="AC198" s="81">
        <v>686352.34</v>
      </c>
      <c r="AD198" s="69" t="s">
        <v>51</v>
      </c>
      <c r="AE198" s="69"/>
      <c r="AF198" s="69"/>
      <c r="AG198" s="79">
        <v>-369</v>
      </c>
      <c r="AH198" s="84">
        <v>45892</v>
      </c>
      <c r="AI198" s="69" t="s">
        <v>3177</v>
      </c>
      <c r="AJ198" s="69" t="s">
        <v>3766</v>
      </c>
      <c r="AK198" s="84">
        <v>45893</v>
      </c>
      <c r="AL198" s="82">
        <v>0.50770999999999999</v>
      </c>
      <c r="AM198" s="81">
        <v>348467.94654139999</v>
      </c>
      <c r="AN198" s="81">
        <v>0</v>
      </c>
      <c r="AO198" s="81">
        <v>0</v>
      </c>
      <c r="AP198" s="81">
        <v>307677.16654139996</v>
      </c>
      <c r="AQ198" s="81">
        <v>15383.858327069998</v>
      </c>
      <c r="AR198" s="81">
        <v>0</v>
      </c>
      <c r="AS198" s="81">
        <v>20909</v>
      </c>
      <c r="AT198" s="79" t="s">
        <v>2681</v>
      </c>
      <c r="AU198" s="81" t="s">
        <v>2824</v>
      </c>
      <c r="AV198" s="86">
        <v>45890</v>
      </c>
      <c r="AW198" s="85">
        <v>40790.780000000006</v>
      </c>
      <c r="AX198" s="81">
        <v>125</v>
      </c>
      <c r="AY198" s="30">
        <f>YEAR(Table6[[#This Row],[ETA]])</f>
        <v>2025</v>
      </c>
      <c r="AZ198" s="32" t="str">
        <f>TEXT(Table6[[#This Row],[ETA]],"MMMM")</f>
        <v>August</v>
      </c>
      <c r="BA198" s="12" t="s">
        <v>63</v>
      </c>
    </row>
    <row r="199" spans="1:53" hidden="1" x14ac:dyDescent="0.3">
      <c r="A199" s="13">
        <v>198</v>
      </c>
      <c r="B199" s="69" t="s">
        <v>1333</v>
      </c>
      <c r="C199" s="79" t="s">
        <v>70</v>
      </c>
      <c r="D199" s="69" t="s">
        <v>93</v>
      </c>
      <c r="E199" s="69" t="s">
        <v>46</v>
      </c>
      <c r="F199" s="80" t="s">
        <v>1334</v>
      </c>
      <c r="G199" s="79" t="s">
        <v>177</v>
      </c>
      <c r="H199" s="70" t="s">
        <v>47</v>
      </c>
      <c r="I199" s="69" t="s">
        <v>1325</v>
      </c>
      <c r="J199" s="69" t="s">
        <v>1326</v>
      </c>
      <c r="K199" s="69" t="s">
        <v>1327</v>
      </c>
      <c r="L199" s="69" t="s">
        <v>48</v>
      </c>
      <c r="M199" s="69" t="s">
        <v>1328</v>
      </c>
      <c r="N199" s="69" t="s">
        <v>49</v>
      </c>
      <c r="O199" s="84">
        <v>45879</v>
      </c>
      <c r="P199" s="69" t="s">
        <v>210</v>
      </c>
      <c r="Q199" s="69" t="s">
        <v>1335</v>
      </c>
      <c r="R199" s="79">
        <v>1</v>
      </c>
      <c r="S199" s="81">
        <v>654</v>
      </c>
      <c r="T199" s="69" t="s">
        <v>397</v>
      </c>
      <c r="U199" s="81">
        <v>2.1989999999999998</v>
      </c>
      <c r="V199" s="69" t="s">
        <v>1336</v>
      </c>
      <c r="W199" s="79" t="s">
        <v>50</v>
      </c>
      <c r="X199" s="69" t="s">
        <v>1337</v>
      </c>
      <c r="Y199" s="69" t="s">
        <v>1338</v>
      </c>
      <c r="Z199" s="69" t="s">
        <v>3766</v>
      </c>
      <c r="AA199" s="69" t="s">
        <v>994</v>
      </c>
      <c r="AB199" s="79" t="s">
        <v>53</v>
      </c>
      <c r="AC199" s="81">
        <v>328661.08</v>
      </c>
      <c r="AD199" s="69" t="s">
        <v>51</v>
      </c>
      <c r="AE199" s="69"/>
      <c r="AF199" s="69"/>
      <c r="AG199" s="79">
        <v>-382</v>
      </c>
      <c r="AH199" s="84">
        <v>45879</v>
      </c>
      <c r="AI199" s="69" t="s">
        <v>3177</v>
      </c>
      <c r="AJ199" s="69" t="s">
        <v>3766</v>
      </c>
      <c r="AK199" s="84">
        <v>45882</v>
      </c>
      <c r="AL199" s="82">
        <v>0.50770999999999999</v>
      </c>
      <c r="AM199" s="81">
        <v>166864.51692680002</v>
      </c>
      <c r="AN199" s="81">
        <v>0</v>
      </c>
      <c r="AO199" s="81">
        <v>0</v>
      </c>
      <c r="AP199" s="81">
        <v>164999.89692680002</v>
      </c>
      <c r="AQ199" s="81">
        <v>8249.9948463400015</v>
      </c>
      <c r="AR199" s="81">
        <v>0</v>
      </c>
      <c r="AS199" s="81">
        <v>11175</v>
      </c>
      <c r="AT199" s="79" t="s">
        <v>2681</v>
      </c>
      <c r="AU199" s="81" t="s">
        <v>2825</v>
      </c>
      <c r="AV199" s="86">
        <v>45881</v>
      </c>
      <c r="AW199" s="85"/>
      <c r="AX199" s="81">
        <v>25</v>
      </c>
      <c r="AY199" s="30">
        <f>YEAR(Table6[[#This Row],[ETA]])</f>
        <v>2025</v>
      </c>
      <c r="AZ199" s="32" t="str">
        <f>TEXT(Table6[[#This Row],[ETA]],"MMMM")</f>
        <v>August</v>
      </c>
      <c r="BA199" s="12" t="s">
        <v>63</v>
      </c>
    </row>
    <row r="200" spans="1:53" hidden="1" x14ac:dyDescent="0.3">
      <c r="A200" s="13">
        <v>199</v>
      </c>
      <c r="B200" s="69" t="s">
        <v>3601</v>
      </c>
      <c r="C200" s="79" t="s">
        <v>70</v>
      </c>
      <c r="D200" s="69" t="s">
        <v>60</v>
      </c>
      <c r="E200" s="69" t="s">
        <v>46</v>
      </c>
      <c r="F200" s="80" t="s">
        <v>1339</v>
      </c>
      <c r="G200" s="79" t="s">
        <v>177</v>
      </c>
      <c r="H200" s="70" t="s">
        <v>302</v>
      </c>
      <c r="I200" s="69" t="s">
        <v>1340</v>
      </c>
      <c r="J200" s="69" t="s">
        <v>571</v>
      </c>
      <c r="K200" s="69" t="s">
        <v>1341</v>
      </c>
      <c r="L200" s="69" t="s">
        <v>305</v>
      </c>
      <c r="M200" s="69" t="s">
        <v>1342</v>
      </c>
      <c r="N200" s="69" t="s">
        <v>49</v>
      </c>
      <c r="O200" s="84">
        <v>45857</v>
      </c>
      <c r="P200" s="69" t="s">
        <v>306</v>
      </c>
      <c r="Q200" s="69" t="s">
        <v>306</v>
      </c>
      <c r="R200" s="79">
        <v>10</v>
      </c>
      <c r="S200" s="81">
        <v>561</v>
      </c>
      <c r="T200" s="69" t="s">
        <v>76</v>
      </c>
      <c r="U200" s="81">
        <v>2.3759999999999999</v>
      </c>
      <c r="V200" s="69" t="s">
        <v>1330</v>
      </c>
      <c r="W200" s="79" t="s">
        <v>50</v>
      </c>
      <c r="X200" s="69" t="s">
        <v>1343</v>
      </c>
      <c r="Y200" s="69" t="s">
        <v>1344</v>
      </c>
      <c r="Z200" s="69" t="s">
        <v>3766</v>
      </c>
      <c r="AA200" s="69" t="s">
        <v>1076</v>
      </c>
      <c r="AB200" s="79" t="s">
        <v>71</v>
      </c>
      <c r="AC200" s="81">
        <v>134440</v>
      </c>
      <c r="AD200" s="69" t="s">
        <v>51</v>
      </c>
      <c r="AE200" s="69"/>
      <c r="AF200" s="69"/>
      <c r="AG200" s="79">
        <v>-404</v>
      </c>
      <c r="AH200" s="84">
        <v>45857</v>
      </c>
      <c r="AI200" s="69" t="s">
        <v>3177</v>
      </c>
      <c r="AJ200" s="69" t="s">
        <v>3766</v>
      </c>
      <c r="AK200" s="84">
        <v>45859</v>
      </c>
      <c r="AL200" s="82">
        <v>3.64</v>
      </c>
      <c r="AM200" s="81">
        <v>489361.60000000003</v>
      </c>
      <c r="AN200" s="81">
        <v>0</v>
      </c>
      <c r="AO200" s="81">
        <v>0</v>
      </c>
      <c r="AP200" s="81">
        <v>0</v>
      </c>
      <c r="AQ200" s="81">
        <v>0</v>
      </c>
      <c r="AR200" s="81">
        <v>0</v>
      </c>
      <c r="AS200" s="81">
        <v>5400</v>
      </c>
      <c r="AT200" s="79" t="s">
        <v>2681</v>
      </c>
      <c r="AU200" s="85" t="s">
        <v>2826</v>
      </c>
      <c r="AV200" s="22">
        <v>45858</v>
      </c>
      <c r="AW200" s="20"/>
      <c r="AX200" s="81"/>
      <c r="AY200" s="30">
        <f>YEAR(Table6[[#This Row],[ETA]])</f>
        <v>2025</v>
      </c>
      <c r="AZ200" s="32" t="str">
        <f>TEXT(Table6[[#This Row],[ETA]],"MMMM")</f>
        <v>July</v>
      </c>
      <c r="BA200" s="12" t="s">
        <v>60</v>
      </c>
    </row>
    <row r="201" spans="1:53" hidden="1" x14ac:dyDescent="0.3">
      <c r="A201" s="13">
        <v>200</v>
      </c>
      <c r="B201" s="69" t="s">
        <v>1345</v>
      </c>
      <c r="C201" s="79" t="s">
        <v>94</v>
      </c>
      <c r="D201" s="69" t="s">
        <v>300</v>
      </c>
      <c r="E201" s="69" t="s">
        <v>46</v>
      </c>
      <c r="F201" s="80" t="s">
        <v>1346</v>
      </c>
      <c r="G201" s="79" t="s">
        <v>177</v>
      </c>
      <c r="H201" s="70" t="s">
        <v>302</v>
      </c>
      <c r="I201" s="69" t="s">
        <v>52</v>
      </c>
      <c r="J201" s="69" t="s">
        <v>504</v>
      </c>
      <c r="K201" s="69" t="s">
        <v>505</v>
      </c>
      <c r="L201" s="69" t="s">
        <v>305</v>
      </c>
      <c r="M201" s="69" t="s">
        <v>505</v>
      </c>
      <c r="N201" s="69" t="s">
        <v>49</v>
      </c>
      <c r="O201" s="84">
        <v>45830</v>
      </c>
      <c r="P201" s="69" t="s">
        <v>306</v>
      </c>
      <c r="Q201" s="69" t="s">
        <v>306</v>
      </c>
      <c r="R201" s="79">
        <v>4</v>
      </c>
      <c r="S201" s="81">
        <v>267</v>
      </c>
      <c r="T201" s="69" t="s">
        <v>76</v>
      </c>
      <c r="U201" s="81">
        <v>1.1000000000000001</v>
      </c>
      <c r="V201" s="69" t="s">
        <v>1347</v>
      </c>
      <c r="W201" s="79" t="s">
        <v>50</v>
      </c>
      <c r="X201" s="69" t="s">
        <v>1348</v>
      </c>
      <c r="Y201" s="69"/>
      <c r="Z201" s="69" t="s">
        <v>1067</v>
      </c>
      <c r="AA201" s="69" t="s">
        <v>534</v>
      </c>
      <c r="AB201" s="79" t="s">
        <v>53</v>
      </c>
      <c r="AC201" s="81">
        <v>11192</v>
      </c>
      <c r="AD201" s="69" t="s">
        <v>51</v>
      </c>
      <c r="AE201" s="69"/>
      <c r="AF201" s="69"/>
      <c r="AG201" s="79">
        <v>-431</v>
      </c>
      <c r="AH201" s="84">
        <v>45830</v>
      </c>
      <c r="AI201" s="69" t="s">
        <v>3177</v>
      </c>
      <c r="AJ201" s="69" t="s">
        <v>1067</v>
      </c>
      <c r="AK201" s="84">
        <v>45831</v>
      </c>
      <c r="AL201" s="82">
        <v>0.50685999999999998</v>
      </c>
      <c r="AM201" s="81">
        <v>5672.7771199999997</v>
      </c>
      <c r="AN201" s="81">
        <v>5002.7082</v>
      </c>
      <c r="AO201" s="81">
        <v>106.7548532</v>
      </c>
      <c r="AP201" s="81">
        <v>10782.2401732</v>
      </c>
      <c r="AQ201" s="81">
        <v>539.11200866000001</v>
      </c>
      <c r="AR201" s="81">
        <v>34.036662720000002</v>
      </c>
      <c r="AS201" s="81">
        <v>1439</v>
      </c>
      <c r="AT201" s="79" t="s">
        <v>2681</v>
      </c>
      <c r="AU201" s="85" t="s">
        <v>2827</v>
      </c>
      <c r="AV201" s="86">
        <v>45830</v>
      </c>
      <c r="AW201" s="85"/>
      <c r="AX201" s="81"/>
      <c r="AY201" s="30">
        <f>YEAR(Table6[[#This Row],[ETA]])</f>
        <v>2025</v>
      </c>
      <c r="AZ201" s="32" t="str">
        <f>TEXT(Table6[[#This Row],[ETA]],"MMMM")</f>
        <v>June</v>
      </c>
      <c r="BA201" s="12" t="s">
        <v>63</v>
      </c>
    </row>
    <row r="202" spans="1:53" hidden="1" x14ac:dyDescent="0.3">
      <c r="A202" s="13">
        <v>201</v>
      </c>
      <c r="B202" s="69" t="s">
        <v>1349</v>
      </c>
      <c r="C202" s="79" t="s">
        <v>70</v>
      </c>
      <c r="D202" s="69" t="s">
        <v>1350</v>
      </c>
      <c r="E202" s="69" t="s">
        <v>46</v>
      </c>
      <c r="F202" s="80" t="s">
        <v>1351</v>
      </c>
      <c r="G202" s="79" t="s">
        <v>177</v>
      </c>
      <c r="H202" s="70" t="s">
        <v>302</v>
      </c>
      <c r="I202" s="69" t="s">
        <v>1352</v>
      </c>
      <c r="J202" s="69" t="s">
        <v>303</v>
      </c>
      <c r="K202" s="69" t="s">
        <v>1353</v>
      </c>
      <c r="L202" s="69" t="s">
        <v>305</v>
      </c>
      <c r="M202" s="69" t="s">
        <v>1353</v>
      </c>
      <c r="N202" s="69" t="s">
        <v>49</v>
      </c>
      <c r="O202" s="84">
        <v>45835</v>
      </c>
      <c r="P202" s="69" t="s">
        <v>306</v>
      </c>
      <c r="Q202" s="69" t="s">
        <v>306</v>
      </c>
      <c r="R202" s="79">
        <v>3</v>
      </c>
      <c r="S202" s="81">
        <v>74</v>
      </c>
      <c r="T202" s="69" t="s">
        <v>76</v>
      </c>
      <c r="U202" s="81">
        <v>0.5</v>
      </c>
      <c r="V202" s="69" t="s">
        <v>1354</v>
      </c>
      <c r="W202" s="79" t="s">
        <v>50</v>
      </c>
      <c r="X202" s="69" t="s">
        <v>1355</v>
      </c>
      <c r="Y202" s="69" t="s">
        <v>1356</v>
      </c>
      <c r="Z202" s="69" t="s">
        <v>73</v>
      </c>
      <c r="AA202" s="69" t="s">
        <v>534</v>
      </c>
      <c r="AB202" s="79" t="s">
        <v>71</v>
      </c>
      <c r="AC202" s="81">
        <v>62079</v>
      </c>
      <c r="AD202" s="69" t="s">
        <v>51</v>
      </c>
      <c r="AE202" s="69"/>
      <c r="AF202" s="69"/>
      <c r="AG202" s="79">
        <v>-426</v>
      </c>
      <c r="AH202" s="84">
        <v>45835</v>
      </c>
      <c r="AI202" s="69" t="s">
        <v>3177</v>
      </c>
      <c r="AJ202" s="69" t="s">
        <v>73</v>
      </c>
      <c r="AK202" s="84">
        <v>45838</v>
      </c>
      <c r="AL202" s="82">
        <v>3.64</v>
      </c>
      <c r="AM202" s="81">
        <v>225967.56</v>
      </c>
      <c r="AN202" s="81">
        <v>0</v>
      </c>
      <c r="AO202" s="81">
        <v>0</v>
      </c>
      <c r="AP202" s="81">
        <v>225967.56</v>
      </c>
      <c r="AQ202" s="81">
        <v>0</v>
      </c>
      <c r="AR202" s="81"/>
      <c r="AS202" s="81">
        <v>2900</v>
      </c>
      <c r="AT202" s="79" t="s">
        <v>2658</v>
      </c>
      <c r="AU202" s="85" t="s">
        <v>2828</v>
      </c>
      <c r="AV202" s="22">
        <v>45837</v>
      </c>
      <c r="AW202" s="20"/>
      <c r="AX202" s="81"/>
      <c r="AY202" s="30">
        <f>YEAR(Table6[[#This Row],[ETA]])</f>
        <v>2025</v>
      </c>
      <c r="AZ202" s="32" t="str">
        <f>TEXT(Table6[[#This Row],[ETA]],"MMMM")</f>
        <v>June</v>
      </c>
      <c r="BA202" s="12" t="s">
        <v>392</v>
      </c>
    </row>
    <row r="203" spans="1:53" hidden="1" x14ac:dyDescent="0.3">
      <c r="A203" s="13">
        <v>202</v>
      </c>
      <c r="B203" s="69" t="s">
        <v>1357</v>
      </c>
      <c r="C203" s="79" t="s">
        <v>70</v>
      </c>
      <c r="D203" s="69" t="s">
        <v>410</v>
      </c>
      <c r="E203" s="69" t="s">
        <v>46</v>
      </c>
      <c r="F203" s="80" t="s">
        <v>1358</v>
      </c>
      <c r="G203" s="79" t="s">
        <v>177</v>
      </c>
      <c r="H203" s="70" t="s">
        <v>302</v>
      </c>
      <c r="I203" s="69" t="s">
        <v>394</v>
      </c>
      <c r="J203" s="69" t="s">
        <v>504</v>
      </c>
      <c r="K203" s="69" t="s">
        <v>1359</v>
      </c>
      <c r="L203" s="69" t="s">
        <v>305</v>
      </c>
      <c r="M203" s="69" t="s">
        <v>1359</v>
      </c>
      <c r="N203" s="69" t="s">
        <v>49</v>
      </c>
      <c r="O203" s="84">
        <v>45829</v>
      </c>
      <c r="P203" s="69" t="s">
        <v>306</v>
      </c>
      <c r="Q203" s="69" t="s">
        <v>306</v>
      </c>
      <c r="R203" s="79">
        <v>6</v>
      </c>
      <c r="S203" s="81">
        <v>3738.8</v>
      </c>
      <c r="T203" s="69" t="s">
        <v>397</v>
      </c>
      <c r="U203" s="81">
        <v>6.55</v>
      </c>
      <c r="V203" s="69" t="s">
        <v>1023</v>
      </c>
      <c r="W203" s="79" t="s">
        <v>50</v>
      </c>
      <c r="X203" s="69" t="s">
        <v>1360</v>
      </c>
      <c r="Y203" s="69" t="s">
        <v>567</v>
      </c>
      <c r="Z203" s="69" t="s">
        <v>73</v>
      </c>
      <c r="AA203" s="69" t="s">
        <v>534</v>
      </c>
      <c r="AB203" s="79" t="s">
        <v>402</v>
      </c>
      <c r="AC203" s="81">
        <v>79141.440000000002</v>
      </c>
      <c r="AD203" s="69" t="s">
        <v>51</v>
      </c>
      <c r="AE203" s="69"/>
      <c r="AF203" s="69"/>
      <c r="AG203" s="79">
        <v>-432</v>
      </c>
      <c r="AH203" s="84">
        <v>45829</v>
      </c>
      <c r="AI203" s="69" t="s">
        <v>3177</v>
      </c>
      <c r="AJ203" s="69" t="s">
        <v>73</v>
      </c>
      <c r="AK203" s="84">
        <v>45832</v>
      </c>
      <c r="AL203" s="82">
        <v>4.1943700000000002</v>
      </c>
      <c r="AM203" s="81">
        <v>331948.48169280001</v>
      </c>
      <c r="AN203" s="81">
        <v>0</v>
      </c>
      <c r="AO203" s="81">
        <v>0</v>
      </c>
      <c r="AP203" s="81">
        <v>331948.48169280001</v>
      </c>
      <c r="AQ203" s="81">
        <v>16597.424084640003</v>
      </c>
      <c r="AR203" s="81">
        <v>1991.6908901568002</v>
      </c>
      <c r="AS203" s="81">
        <v>21997</v>
      </c>
      <c r="AT203" s="79" t="s">
        <v>2681</v>
      </c>
      <c r="AU203" s="81" t="s">
        <v>2829</v>
      </c>
      <c r="AV203" s="86">
        <v>45831</v>
      </c>
      <c r="AW203" s="85"/>
      <c r="AX203" s="81"/>
      <c r="AY203" s="30">
        <f>YEAR(Table6[[#This Row],[ETA]])</f>
        <v>2025</v>
      </c>
      <c r="AZ203" s="32" t="str">
        <f>TEXT(Table6[[#This Row],[ETA]],"MMMM")</f>
        <v>June</v>
      </c>
      <c r="BA203" s="12" t="s">
        <v>392</v>
      </c>
    </row>
    <row r="204" spans="1:53" hidden="1" x14ac:dyDescent="0.3">
      <c r="A204" s="13">
        <v>203</v>
      </c>
      <c r="B204" s="69" t="s">
        <v>1361</v>
      </c>
      <c r="C204" s="79" t="s">
        <v>70</v>
      </c>
      <c r="D204" s="69" t="s">
        <v>739</v>
      </c>
      <c r="E204" s="69" t="s">
        <v>74</v>
      </c>
      <c r="F204" s="80" t="s">
        <v>1362</v>
      </c>
      <c r="G204" s="79" t="s">
        <v>177</v>
      </c>
      <c r="H204" s="70" t="s">
        <v>47</v>
      </c>
      <c r="I204" s="69" t="s">
        <v>52</v>
      </c>
      <c r="J204" s="69" t="s">
        <v>442</v>
      </c>
      <c r="K204" s="69" t="s">
        <v>1363</v>
      </c>
      <c r="L204" s="69" t="s">
        <v>48</v>
      </c>
      <c r="M204" s="69" t="s">
        <v>1364</v>
      </c>
      <c r="N204" s="69" t="s">
        <v>49</v>
      </c>
      <c r="O204" s="84">
        <v>45871</v>
      </c>
      <c r="P204" s="69" t="s">
        <v>264</v>
      </c>
      <c r="Q204" s="69" t="s">
        <v>1365</v>
      </c>
      <c r="R204" s="79">
        <v>304</v>
      </c>
      <c r="S204" s="81">
        <v>23284</v>
      </c>
      <c r="T204" s="69" t="s">
        <v>76</v>
      </c>
      <c r="U204" s="81">
        <v>41.831000000000003</v>
      </c>
      <c r="V204" s="69" t="s">
        <v>1366</v>
      </c>
      <c r="W204" s="79" t="s">
        <v>50</v>
      </c>
      <c r="X204" s="69" t="s">
        <v>1367</v>
      </c>
      <c r="Y204" s="69">
        <v>4600001157</v>
      </c>
      <c r="Z204" s="69" t="s">
        <v>808</v>
      </c>
      <c r="AA204" s="69" t="s">
        <v>1368</v>
      </c>
      <c r="AB204" s="79" t="s">
        <v>53</v>
      </c>
      <c r="AC204" s="81">
        <v>1436499.34</v>
      </c>
      <c r="AD204" s="69" t="s">
        <v>51</v>
      </c>
      <c r="AE204" s="69"/>
      <c r="AF204" s="69"/>
      <c r="AG204" s="79">
        <v>-390</v>
      </c>
      <c r="AH204" s="84">
        <v>45871</v>
      </c>
      <c r="AI204" s="69" t="s">
        <v>3177</v>
      </c>
      <c r="AJ204" s="69" t="s">
        <v>808</v>
      </c>
      <c r="AK204" s="84">
        <v>45873</v>
      </c>
      <c r="AL204" s="82">
        <v>0.50770999999999999</v>
      </c>
      <c r="AM204" s="81">
        <v>729325.07991139998</v>
      </c>
      <c r="AN204" s="81"/>
      <c r="AO204" s="81"/>
      <c r="AP204" s="81">
        <v>729325.07991139998</v>
      </c>
      <c r="AQ204" s="81">
        <v>36466.253995569998</v>
      </c>
      <c r="AR204" s="81">
        <v>50</v>
      </c>
      <c r="AS204" s="81">
        <v>41916</v>
      </c>
      <c r="AT204" s="79" t="s">
        <v>2681</v>
      </c>
      <c r="AU204" s="81" t="s">
        <v>2830</v>
      </c>
      <c r="AV204" s="86">
        <v>45871</v>
      </c>
      <c r="AW204" s="85"/>
      <c r="AX204" s="81">
        <v>50</v>
      </c>
      <c r="AY204" s="30">
        <f>YEAR(Table6[[#This Row],[ETA]])</f>
        <v>2025</v>
      </c>
      <c r="AZ204" s="32" t="str">
        <f>TEXT(Table6[[#This Row],[ETA]],"MMMM")</f>
        <v>August</v>
      </c>
      <c r="BA204" s="12" t="s">
        <v>63</v>
      </c>
    </row>
    <row r="205" spans="1:53" hidden="1" x14ac:dyDescent="0.3">
      <c r="A205" s="13">
        <v>204</v>
      </c>
      <c r="B205" s="69" t="s">
        <v>1369</v>
      </c>
      <c r="C205" s="79" t="s">
        <v>94</v>
      </c>
      <c r="D205" s="69" t="s">
        <v>300</v>
      </c>
      <c r="E205" s="69" t="s">
        <v>46</v>
      </c>
      <c r="F205" s="80" t="s">
        <v>1370</v>
      </c>
      <c r="G205" s="79" t="s">
        <v>177</v>
      </c>
      <c r="H205" s="70" t="s">
        <v>302</v>
      </c>
      <c r="I205" s="69" t="s">
        <v>52</v>
      </c>
      <c r="J205" s="69" t="s">
        <v>1127</v>
      </c>
      <c r="K205" s="69" t="s">
        <v>598</v>
      </c>
      <c r="L205" s="69" t="s">
        <v>305</v>
      </c>
      <c r="M205" s="69" t="s">
        <v>598</v>
      </c>
      <c r="N205" s="69" t="s">
        <v>49</v>
      </c>
      <c r="O205" s="84">
        <v>45840</v>
      </c>
      <c r="P205" s="69" t="s">
        <v>306</v>
      </c>
      <c r="Q205" s="69" t="s">
        <v>306</v>
      </c>
      <c r="R205" s="79">
        <v>16</v>
      </c>
      <c r="S205" s="81">
        <v>2380</v>
      </c>
      <c r="T205" s="69" t="s">
        <v>76</v>
      </c>
      <c r="U205" s="81">
        <v>4.4000000000000004</v>
      </c>
      <c r="V205" s="69" t="s">
        <v>1371</v>
      </c>
      <c r="W205" s="79" t="s">
        <v>50</v>
      </c>
      <c r="X205" s="69" t="s">
        <v>1369</v>
      </c>
      <c r="Y205" s="69" t="s">
        <v>75</v>
      </c>
      <c r="Z205" s="69" t="s">
        <v>73</v>
      </c>
      <c r="AA205" s="69" t="s">
        <v>1372</v>
      </c>
      <c r="AB205" s="79" t="s">
        <v>53</v>
      </c>
      <c r="AC205" s="81">
        <v>18473.52</v>
      </c>
      <c r="AD205" s="69" t="s">
        <v>51</v>
      </c>
      <c r="AE205" s="69"/>
      <c r="AF205" s="69"/>
      <c r="AG205" s="79">
        <v>-421</v>
      </c>
      <c r="AH205" s="84">
        <v>45840</v>
      </c>
      <c r="AI205" s="69" t="s">
        <v>3177</v>
      </c>
      <c r="AJ205" s="69" t="s">
        <v>73</v>
      </c>
      <c r="AK205" s="84">
        <v>45843</v>
      </c>
      <c r="AL205" s="82">
        <v>0.50797000000000003</v>
      </c>
      <c r="AM205" s="81">
        <v>9383.9939544000008</v>
      </c>
      <c r="AN205" s="81">
        <v>42207.227300000006</v>
      </c>
      <c r="AO205" s="81">
        <v>515.91221254400011</v>
      </c>
      <c r="AP205" s="81">
        <v>52107.133466944004</v>
      </c>
      <c r="AQ205" s="81">
        <v>2605.3566733472003</v>
      </c>
      <c r="AR205" s="81"/>
      <c r="AS205" s="81">
        <v>3505</v>
      </c>
      <c r="AT205" s="79" t="s">
        <v>2681</v>
      </c>
      <c r="AU205" s="81" t="s">
        <v>2831</v>
      </c>
      <c r="AV205" s="86">
        <v>45841</v>
      </c>
      <c r="AW205" s="85"/>
      <c r="AX205" s="81"/>
      <c r="AY205" s="30">
        <f>YEAR(Table6[[#This Row],[ETA]])</f>
        <v>2025</v>
      </c>
      <c r="AZ205" s="32" t="str">
        <f>TEXT(Table6[[#This Row],[ETA]],"MMMM")</f>
        <v>July</v>
      </c>
      <c r="BA205" s="12" t="s">
        <v>63</v>
      </c>
    </row>
    <row r="206" spans="1:53" x14ac:dyDescent="0.3">
      <c r="A206" s="13">
        <v>205</v>
      </c>
      <c r="B206" s="69" t="s">
        <v>1373</v>
      </c>
      <c r="C206" s="79" t="s">
        <v>94</v>
      </c>
      <c r="D206" s="69" t="s">
        <v>233</v>
      </c>
      <c r="E206" s="69" t="s">
        <v>46</v>
      </c>
      <c r="F206" s="80" t="s">
        <v>1374</v>
      </c>
      <c r="G206" s="79" t="s">
        <v>177</v>
      </c>
      <c r="H206" s="70" t="s">
        <v>302</v>
      </c>
      <c r="I206" s="69" t="s">
        <v>52</v>
      </c>
      <c r="J206" s="69" t="s">
        <v>1127</v>
      </c>
      <c r="K206" s="69" t="s">
        <v>598</v>
      </c>
      <c r="L206" s="69" t="s">
        <v>305</v>
      </c>
      <c r="M206" s="69" t="s">
        <v>598</v>
      </c>
      <c r="N206" s="69" t="s">
        <v>49</v>
      </c>
      <c r="O206" s="84">
        <v>45836</v>
      </c>
      <c r="P206" s="69" t="s">
        <v>306</v>
      </c>
      <c r="Q206" s="69" t="s">
        <v>306</v>
      </c>
      <c r="R206" s="79">
        <v>530</v>
      </c>
      <c r="S206" s="81">
        <v>206.5</v>
      </c>
      <c r="T206" s="69" t="s">
        <v>76</v>
      </c>
      <c r="U206" s="81">
        <v>1.1000000000000001</v>
      </c>
      <c r="V206" s="69" t="s">
        <v>1375</v>
      </c>
      <c r="W206" s="79" t="s">
        <v>50</v>
      </c>
      <c r="X206" s="69" t="s">
        <v>1373</v>
      </c>
      <c r="Y206" s="69" t="s">
        <v>75</v>
      </c>
      <c r="Z206" s="69" t="s">
        <v>73</v>
      </c>
      <c r="AA206" s="69" t="s">
        <v>1376</v>
      </c>
      <c r="AB206" s="79" t="s">
        <v>53</v>
      </c>
      <c r="AC206" s="81">
        <v>76996.679999999993</v>
      </c>
      <c r="AD206" s="69" t="s">
        <v>51</v>
      </c>
      <c r="AE206" s="69"/>
      <c r="AF206" s="69"/>
      <c r="AG206" s="79">
        <v>-425</v>
      </c>
      <c r="AH206" s="84">
        <v>45836</v>
      </c>
      <c r="AI206" s="69" t="s">
        <v>3177</v>
      </c>
      <c r="AJ206" s="69" t="s">
        <v>73</v>
      </c>
      <c r="AK206" s="84">
        <v>45838</v>
      </c>
      <c r="AL206" s="82">
        <v>0.50748000000000004</v>
      </c>
      <c r="AM206" s="81">
        <v>39074.275166400002</v>
      </c>
      <c r="AN206" s="81">
        <v>3552.36</v>
      </c>
      <c r="AO206" s="81">
        <v>426.26635166400001</v>
      </c>
      <c r="AP206" s="81">
        <v>43052.901518064005</v>
      </c>
      <c r="AQ206" s="81">
        <v>2152.6450759032004</v>
      </c>
      <c r="AR206" s="81"/>
      <c r="AS206" s="81">
        <v>3553</v>
      </c>
      <c r="AT206" s="79" t="s">
        <v>2658</v>
      </c>
      <c r="AU206" s="85" t="s">
        <v>2832</v>
      </c>
      <c r="AV206" s="86">
        <v>45837</v>
      </c>
      <c r="AW206" s="85"/>
      <c r="AX206" s="81"/>
      <c r="AY206" s="30">
        <f>YEAR(Table6[[#This Row],[ETA]])</f>
        <v>2025</v>
      </c>
      <c r="AZ206" s="32" t="str">
        <f>TEXT(Table6[[#This Row],[ETA]],"MMMM")</f>
        <v>June</v>
      </c>
      <c r="BA206" s="12" t="s">
        <v>63</v>
      </c>
    </row>
    <row r="207" spans="1:53" x14ac:dyDescent="0.3">
      <c r="A207" s="13">
        <v>206</v>
      </c>
      <c r="B207" s="69" t="s">
        <v>1377</v>
      </c>
      <c r="C207" s="79" t="s">
        <v>90</v>
      </c>
      <c r="D207" s="69" t="s">
        <v>233</v>
      </c>
      <c r="E207" s="69" t="s">
        <v>46</v>
      </c>
      <c r="F207" s="80" t="s">
        <v>1378</v>
      </c>
      <c r="G207" s="79" t="s">
        <v>177</v>
      </c>
      <c r="H207" s="70" t="s">
        <v>302</v>
      </c>
      <c r="I207" s="69" t="s">
        <v>52</v>
      </c>
      <c r="J207" s="69" t="s">
        <v>1127</v>
      </c>
      <c r="K207" s="69" t="s">
        <v>598</v>
      </c>
      <c r="L207" s="69" t="s">
        <v>305</v>
      </c>
      <c r="M207" s="69" t="s">
        <v>598</v>
      </c>
      <c r="N207" s="69" t="s">
        <v>49</v>
      </c>
      <c r="O207" s="84">
        <v>45835</v>
      </c>
      <c r="P207" s="69" t="s">
        <v>306</v>
      </c>
      <c r="Q207" s="69" t="s">
        <v>306</v>
      </c>
      <c r="R207" s="79">
        <v>6</v>
      </c>
      <c r="S207" s="81">
        <v>2350</v>
      </c>
      <c r="T207" s="69" t="s">
        <v>76</v>
      </c>
      <c r="U207" s="81">
        <v>4.875</v>
      </c>
      <c r="V207" s="69" t="s">
        <v>212</v>
      </c>
      <c r="W207" s="79" t="s">
        <v>50</v>
      </c>
      <c r="X207" s="69" t="s">
        <v>1377</v>
      </c>
      <c r="Y207" s="69" t="s">
        <v>75</v>
      </c>
      <c r="Z207" s="69" t="s">
        <v>73</v>
      </c>
      <c r="AA207" s="69" t="s">
        <v>1379</v>
      </c>
      <c r="AB207" s="79" t="s">
        <v>71</v>
      </c>
      <c r="AC207" s="81">
        <v>3146.82</v>
      </c>
      <c r="AD207" s="69" t="s">
        <v>51</v>
      </c>
      <c r="AE207" s="69"/>
      <c r="AF207" s="69"/>
      <c r="AG207" s="79">
        <v>-426</v>
      </c>
      <c r="AH207" s="84">
        <v>45835</v>
      </c>
      <c r="AI207" s="69" t="s">
        <v>3177</v>
      </c>
      <c r="AJ207" s="69" t="s">
        <v>73</v>
      </c>
      <c r="AK207" s="84">
        <v>45837</v>
      </c>
      <c r="AL207" s="82">
        <v>3.64</v>
      </c>
      <c r="AM207" s="81">
        <v>11454.424800000001</v>
      </c>
      <c r="AN207" s="81"/>
      <c r="AO207" s="81">
        <v>11454.424800000001</v>
      </c>
      <c r="AP207" s="81">
        <v>0</v>
      </c>
      <c r="AQ207" s="81">
        <v>2688</v>
      </c>
      <c r="AR207" s="81"/>
      <c r="AS207" s="81">
        <v>3588</v>
      </c>
      <c r="AT207" s="79" t="s">
        <v>2681</v>
      </c>
      <c r="AU207" s="85" t="s">
        <v>2833</v>
      </c>
      <c r="AV207" s="86">
        <v>45836</v>
      </c>
      <c r="AW207" s="85"/>
      <c r="AX207" s="81"/>
      <c r="AY207" s="30">
        <f>YEAR(Table6[[#This Row],[ETA]])</f>
        <v>2025</v>
      </c>
      <c r="AZ207" s="32" t="str">
        <f>TEXT(Table6[[#This Row],[ETA]],"MMMM")</f>
        <v>June</v>
      </c>
      <c r="BA207" s="12" t="s">
        <v>63</v>
      </c>
    </row>
    <row r="208" spans="1:53" x14ac:dyDescent="0.3">
      <c r="A208" s="13">
        <v>207</v>
      </c>
      <c r="B208" s="69" t="s">
        <v>1380</v>
      </c>
      <c r="C208" s="79" t="s">
        <v>90</v>
      </c>
      <c r="D208" s="69" t="s">
        <v>233</v>
      </c>
      <c r="E208" s="69" t="s">
        <v>46</v>
      </c>
      <c r="F208" s="80" t="s">
        <v>1381</v>
      </c>
      <c r="G208" s="79" t="s">
        <v>177</v>
      </c>
      <c r="H208" s="70" t="s">
        <v>302</v>
      </c>
      <c r="I208" s="69" t="s">
        <v>52</v>
      </c>
      <c r="J208" s="69" t="s">
        <v>1127</v>
      </c>
      <c r="K208" s="69" t="s">
        <v>598</v>
      </c>
      <c r="L208" s="69" t="s">
        <v>305</v>
      </c>
      <c r="M208" s="69" t="s">
        <v>598</v>
      </c>
      <c r="N208" s="69" t="s">
        <v>49</v>
      </c>
      <c r="O208" s="84">
        <v>45835</v>
      </c>
      <c r="P208" s="69" t="s">
        <v>306</v>
      </c>
      <c r="Q208" s="69" t="s">
        <v>306</v>
      </c>
      <c r="R208" s="79">
        <v>9</v>
      </c>
      <c r="S208" s="81">
        <v>2058</v>
      </c>
      <c r="T208" s="69" t="s">
        <v>76</v>
      </c>
      <c r="U208" s="81">
        <v>4.5</v>
      </c>
      <c r="V208" s="69" t="s">
        <v>1382</v>
      </c>
      <c r="W208" s="79" t="s">
        <v>50</v>
      </c>
      <c r="X208" s="69" t="s">
        <v>1380</v>
      </c>
      <c r="Y208" s="69" t="s">
        <v>75</v>
      </c>
      <c r="Z208" s="69" t="s">
        <v>73</v>
      </c>
      <c r="AA208" s="69" t="s">
        <v>1379</v>
      </c>
      <c r="AB208" s="79" t="s">
        <v>71</v>
      </c>
      <c r="AC208" s="81">
        <v>3129.37</v>
      </c>
      <c r="AD208" s="69" t="s">
        <v>51</v>
      </c>
      <c r="AE208" s="69"/>
      <c r="AF208" s="69"/>
      <c r="AG208" s="79">
        <v>-426</v>
      </c>
      <c r="AH208" s="84">
        <v>45835</v>
      </c>
      <c r="AI208" s="69" t="s">
        <v>3177</v>
      </c>
      <c r="AJ208" s="69" t="s">
        <v>73</v>
      </c>
      <c r="AK208" s="84">
        <v>45837</v>
      </c>
      <c r="AL208" s="82">
        <v>3.64</v>
      </c>
      <c r="AM208" s="81">
        <v>11390.906800000001</v>
      </c>
      <c r="AN208" s="81"/>
      <c r="AO208" s="81">
        <v>0</v>
      </c>
      <c r="AP208" s="81">
        <v>0</v>
      </c>
      <c r="AQ208" s="81">
        <v>2423</v>
      </c>
      <c r="AR208" s="81"/>
      <c r="AS208" s="81">
        <v>3323</v>
      </c>
      <c r="AT208" s="79" t="s">
        <v>2681</v>
      </c>
      <c r="AU208" s="85" t="s">
        <v>2834</v>
      </c>
      <c r="AV208" s="86">
        <v>45836</v>
      </c>
      <c r="AW208" s="85"/>
      <c r="AX208" s="81"/>
      <c r="AY208" s="30">
        <f>YEAR(Table6[[#This Row],[ETA]])</f>
        <v>2025</v>
      </c>
      <c r="AZ208" s="32" t="str">
        <f>TEXT(Table6[[#This Row],[ETA]],"MMMM")</f>
        <v>June</v>
      </c>
      <c r="BA208" s="12" t="s">
        <v>63</v>
      </c>
    </row>
    <row r="209" spans="1:53" hidden="1" x14ac:dyDescent="0.3">
      <c r="A209" s="13">
        <v>208</v>
      </c>
      <c r="B209" s="69" t="s">
        <v>1383</v>
      </c>
      <c r="C209" s="79" t="s">
        <v>90</v>
      </c>
      <c r="D209" s="69" t="s">
        <v>836</v>
      </c>
      <c r="E209" s="69" t="s">
        <v>46</v>
      </c>
      <c r="F209" s="80" t="s">
        <v>75</v>
      </c>
      <c r="G209" s="79" t="s">
        <v>177</v>
      </c>
      <c r="H209" s="70" t="s">
        <v>3643</v>
      </c>
      <c r="I209" s="69" t="s">
        <v>320</v>
      </c>
      <c r="J209" s="69" t="s">
        <v>80</v>
      </c>
      <c r="K209" s="69" t="s">
        <v>56</v>
      </c>
      <c r="L209" s="69" t="s">
        <v>1384</v>
      </c>
      <c r="M209" s="69" t="s">
        <v>75</v>
      </c>
      <c r="N209" s="69" t="s">
        <v>49</v>
      </c>
      <c r="O209" s="84">
        <v>45834</v>
      </c>
      <c r="P209" s="69" t="s">
        <v>81</v>
      </c>
      <c r="Q209" s="69" t="s">
        <v>1385</v>
      </c>
      <c r="R209" s="79">
        <v>2</v>
      </c>
      <c r="S209" s="81">
        <v>8790</v>
      </c>
      <c r="T209" s="69" t="s">
        <v>76</v>
      </c>
      <c r="U209" s="81">
        <v>3.56</v>
      </c>
      <c r="V209" s="69" t="s">
        <v>1386</v>
      </c>
      <c r="W209" s="79" t="s">
        <v>79</v>
      </c>
      <c r="X209" s="69" t="s">
        <v>1383</v>
      </c>
      <c r="Y209" s="69" t="s">
        <v>75</v>
      </c>
      <c r="Z209" s="69" t="s">
        <v>1387</v>
      </c>
      <c r="AA209" s="69" t="s">
        <v>1388</v>
      </c>
      <c r="AB209" s="79" t="s">
        <v>71</v>
      </c>
      <c r="AC209" s="81">
        <v>13873.92</v>
      </c>
      <c r="AD209" s="69" t="s">
        <v>51</v>
      </c>
      <c r="AE209" s="69"/>
      <c r="AF209" s="69"/>
      <c r="AG209" s="79">
        <v>-427</v>
      </c>
      <c r="AH209" s="84">
        <v>45834</v>
      </c>
      <c r="AI209" s="69" t="s">
        <v>3177</v>
      </c>
      <c r="AJ209" s="69" t="s">
        <v>61</v>
      </c>
      <c r="AK209" s="84">
        <v>45839</v>
      </c>
      <c r="AL209" s="82">
        <v>3.64</v>
      </c>
      <c r="AM209" s="81">
        <v>50501.068800000001</v>
      </c>
      <c r="AN209" s="81">
        <v>1092</v>
      </c>
      <c r="AO209" s="81">
        <v>515.93068800000003</v>
      </c>
      <c r="AP209" s="81">
        <v>52108.999488000001</v>
      </c>
      <c r="AQ209" s="81">
        <v>2605.4499744000004</v>
      </c>
      <c r="AR209" s="81"/>
      <c r="AS209" s="81">
        <v>4005</v>
      </c>
      <c r="AT209" s="79" t="s">
        <v>2681</v>
      </c>
      <c r="AU209" s="81" t="s">
        <v>2835</v>
      </c>
      <c r="AV209" s="86">
        <v>45830</v>
      </c>
      <c r="AW209" s="85"/>
      <c r="AX209" s="81"/>
      <c r="AY209" s="30">
        <f>YEAR(Table6[[#This Row],[ETA]])</f>
        <v>2025</v>
      </c>
      <c r="AZ209" s="32" t="str">
        <f>TEXT(Table6[[#This Row],[ETA]],"MMMM")</f>
        <v>June</v>
      </c>
      <c r="BA209" s="12" t="s">
        <v>3342</v>
      </c>
    </row>
    <row r="210" spans="1:53" hidden="1" x14ac:dyDescent="0.3">
      <c r="A210" s="13">
        <v>209</v>
      </c>
      <c r="B210" s="69" t="s">
        <v>1389</v>
      </c>
      <c r="C210" s="79" t="s">
        <v>70</v>
      </c>
      <c r="D210" s="69" t="s">
        <v>62</v>
      </c>
      <c r="E210" s="69" t="s">
        <v>46</v>
      </c>
      <c r="F210" s="80" t="s">
        <v>1390</v>
      </c>
      <c r="G210" s="79" t="s">
        <v>177</v>
      </c>
      <c r="H210" s="70" t="s">
        <v>302</v>
      </c>
      <c r="I210" s="69" t="s">
        <v>1021</v>
      </c>
      <c r="J210" s="69" t="s">
        <v>1127</v>
      </c>
      <c r="K210" s="69" t="s">
        <v>1022</v>
      </c>
      <c r="L210" s="69" t="s">
        <v>305</v>
      </c>
      <c r="M210" s="69" t="s">
        <v>1022</v>
      </c>
      <c r="N210" s="69" t="s">
        <v>49</v>
      </c>
      <c r="O210" s="84">
        <v>45836</v>
      </c>
      <c r="P210" s="69" t="s">
        <v>306</v>
      </c>
      <c r="Q210" s="69" t="s">
        <v>306</v>
      </c>
      <c r="R210" s="79">
        <v>183</v>
      </c>
      <c r="S210" s="81">
        <v>303.89999999999998</v>
      </c>
      <c r="T210" s="69" t="s">
        <v>76</v>
      </c>
      <c r="U210" s="81">
        <v>1.297164</v>
      </c>
      <c r="V210" s="69" t="s">
        <v>1391</v>
      </c>
      <c r="W210" s="79" t="s">
        <v>50</v>
      </c>
      <c r="X210" s="69" t="s">
        <v>1392</v>
      </c>
      <c r="Y210" s="69" t="s">
        <v>1393</v>
      </c>
      <c r="Z210" s="69" t="s">
        <v>3766</v>
      </c>
      <c r="AA210" s="69" t="s">
        <v>934</v>
      </c>
      <c r="AB210" s="79" t="s">
        <v>71</v>
      </c>
      <c r="AC210" s="81">
        <v>83727</v>
      </c>
      <c r="AD210" s="69" t="s">
        <v>51</v>
      </c>
      <c r="AE210" s="69"/>
      <c r="AF210" s="69" t="s">
        <v>286</v>
      </c>
      <c r="AG210" s="79">
        <v>-425</v>
      </c>
      <c r="AH210" s="84">
        <v>45836</v>
      </c>
      <c r="AI210" s="69" t="s">
        <v>3177</v>
      </c>
      <c r="AJ210" s="69" t="s">
        <v>3766</v>
      </c>
      <c r="AK210" s="84">
        <v>45838</v>
      </c>
      <c r="AL210" s="82">
        <v>3.64</v>
      </c>
      <c r="AM210" s="81">
        <v>304766.28000000003</v>
      </c>
      <c r="AN210" s="81"/>
      <c r="AO210" s="81">
        <v>0</v>
      </c>
      <c r="AP210" s="81">
        <v>304766.28000000003</v>
      </c>
      <c r="AQ210" s="81">
        <v>15238.314000000002</v>
      </c>
      <c r="AR210" s="81"/>
      <c r="AS210" s="81">
        <v>20638</v>
      </c>
      <c r="AT210" s="79" t="s">
        <v>2658</v>
      </c>
      <c r="AU210" s="85" t="s">
        <v>2836</v>
      </c>
      <c r="AV210" s="86">
        <v>45837</v>
      </c>
      <c r="AW210" s="85"/>
      <c r="AX210" s="81"/>
      <c r="AY210" s="30">
        <f>YEAR(Table6[[#This Row],[ETA]])</f>
        <v>2025</v>
      </c>
      <c r="AZ210" s="32" t="str">
        <f>TEXT(Table6[[#This Row],[ETA]],"MMMM")</f>
        <v>June</v>
      </c>
      <c r="BA210" s="12" t="s">
        <v>3331</v>
      </c>
    </row>
    <row r="211" spans="1:53" x14ac:dyDescent="0.3">
      <c r="A211" s="13">
        <v>210</v>
      </c>
      <c r="B211" s="69" t="s">
        <v>1394</v>
      </c>
      <c r="C211" s="79" t="s">
        <v>94</v>
      </c>
      <c r="D211" s="69" t="s">
        <v>233</v>
      </c>
      <c r="E211" s="69" t="s">
        <v>46</v>
      </c>
      <c r="F211" s="80" t="s">
        <v>1395</v>
      </c>
      <c r="G211" s="79" t="s">
        <v>177</v>
      </c>
      <c r="H211" s="70" t="s">
        <v>302</v>
      </c>
      <c r="I211" s="69" t="s">
        <v>52</v>
      </c>
      <c r="J211" s="69" t="s">
        <v>1127</v>
      </c>
      <c r="K211" s="69" t="s">
        <v>598</v>
      </c>
      <c r="L211" s="69" t="s">
        <v>305</v>
      </c>
      <c r="M211" s="69" t="s">
        <v>598</v>
      </c>
      <c r="N211" s="69" t="s">
        <v>49</v>
      </c>
      <c r="O211" s="84">
        <v>45838</v>
      </c>
      <c r="P211" s="69" t="s">
        <v>306</v>
      </c>
      <c r="Q211" s="69" t="s">
        <v>306</v>
      </c>
      <c r="R211" s="79">
        <v>373</v>
      </c>
      <c r="S211" s="81">
        <v>3646</v>
      </c>
      <c r="T211" s="69" t="s">
        <v>76</v>
      </c>
      <c r="U211" s="81">
        <v>12.1</v>
      </c>
      <c r="V211" s="69" t="s">
        <v>1066</v>
      </c>
      <c r="W211" s="79" t="s">
        <v>50</v>
      </c>
      <c r="X211" s="69" t="s">
        <v>1394</v>
      </c>
      <c r="Y211" s="69" t="s">
        <v>75</v>
      </c>
      <c r="Z211" s="69" t="s">
        <v>73</v>
      </c>
      <c r="AA211" s="69" t="s">
        <v>1396</v>
      </c>
      <c r="AB211" s="79" t="s">
        <v>53</v>
      </c>
      <c r="AC211" s="81">
        <v>179836</v>
      </c>
      <c r="AD211" s="69" t="s">
        <v>51</v>
      </c>
      <c r="AE211" s="69"/>
      <c r="AF211" s="69"/>
      <c r="AG211" s="79">
        <v>-423</v>
      </c>
      <c r="AH211" s="84">
        <v>45838</v>
      </c>
      <c r="AI211" s="69" t="s">
        <v>3177</v>
      </c>
      <c r="AJ211" s="69" t="s">
        <v>73</v>
      </c>
      <c r="AK211" s="84">
        <v>45840</v>
      </c>
      <c r="AL211" s="82">
        <v>0.50748000000000004</v>
      </c>
      <c r="AM211" s="81">
        <v>91263.173280000003</v>
      </c>
      <c r="AN211" s="81">
        <v>68347.406400000007</v>
      </c>
      <c r="AO211" s="81">
        <v>1596.1057968000002</v>
      </c>
      <c r="AP211" s="81">
        <v>161206.68547680002</v>
      </c>
      <c r="AQ211" s="81">
        <v>8060.3342738400015</v>
      </c>
      <c r="AR211" s="81"/>
      <c r="AS211" s="81">
        <v>9460</v>
      </c>
      <c r="AT211" s="79" t="s">
        <v>2681</v>
      </c>
      <c r="AU211" s="81" t="s">
        <v>2837</v>
      </c>
      <c r="AV211" s="86">
        <v>45839</v>
      </c>
      <c r="AW211" s="85"/>
      <c r="AX211" s="81"/>
      <c r="AY211" s="30">
        <f>YEAR(Table6[[#This Row],[ETA]])</f>
        <v>2025</v>
      </c>
      <c r="AZ211" s="32" t="str">
        <f>TEXT(Table6[[#This Row],[ETA]],"MMMM")</f>
        <v>June</v>
      </c>
      <c r="BA211" s="12" t="s">
        <v>63</v>
      </c>
    </row>
    <row r="212" spans="1:53" hidden="1" x14ac:dyDescent="0.3">
      <c r="A212" s="13">
        <v>211</v>
      </c>
      <c r="B212" s="69" t="s">
        <v>1397</v>
      </c>
      <c r="C212" s="79" t="s">
        <v>70</v>
      </c>
      <c r="D212" s="69" t="s">
        <v>410</v>
      </c>
      <c r="E212" s="69" t="s">
        <v>46</v>
      </c>
      <c r="F212" s="80" t="s">
        <v>1398</v>
      </c>
      <c r="G212" s="79" t="s">
        <v>177</v>
      </c>
      <c r="H212" s="70" t="s">
        <v>47</v>
      </c>
      <c r="I212" s="69" t="s">
        <v>394</v>
      </c>
      <c r="J212" s="69" t="s">
        <v>1399</v>
      </c>
      <c r="K212" s="69" t="s">
        <v>1400</v>
      </c>
      <c r="L212" s="69" t="s">
        <v>48</v>
      </c>
      <c r="M212" s="69" t="s">
        <v>1401</v>
      </c>
      <c r="N212" s="69" t="s">
        <v>49</v>
      </c>
      <c r="O212" s="84">
        <v>45878</v>
      </c>
      <c r="P212" s="69" t="s">
        <v>210</v>
      </c>
      <c r="Q212" s="69" t="s">
        <v>1402</v>
      </c>
      <c r="R212" s="79">
        <v>3</v>
      </c>
      <c r="S212" s="81">
        <v>480</v>
      </c>
      <c r="T212" s="69" t="s">
        <v>76</v>
      </c>
      <c r="U212" s="81">
        <v>1.38</v>
      </c>
      <c r="V212" s="69" t="s">
        <v>1023</v>
      </c>
      <c r="W212" s="79" t="s">
        <v>50</v>
      </c>
      <c r="X212" s="69" t="s">
        <v>1403</v>
      </c>
      <c r="Y212" s="69" t="s">
        <v>567</v>
      </c>
      <c r="Z212" s="69" t="s">
        <v>73</v>
      </c>
      <c r="AA212" s="69" t="s">
        <v>1072</v>
      </c>
      <c r="AB212" s="79" t="s">
        <v>402</v>
      </c>
      <c r="AC212" s="81">
        <v>5040</v>
      </c>
      <c r="AD212" s="69" t="s">
        <v>51</v>
      </c>
      <c r="AE212" s="69"/>
      <c r="AF212" s="69" t="s">
        <v>1404</v>
      </c>
      <c r="AG212" s="79">
        <v>-383</v>
      </c>
      <c r="AH212" s="84">
        <v>45878</v>
      </c>
      <c r="AI212" s="69" t="s">
        <v>3177</v>
      </c>
      <c r="AJ212" s="69" t="s">
        <v>73</v>
      </c>
      <c r="AK212" s="84">
        <v>45881</v>
      </c>
      <c r="AL212" s="82">
        <v>4.2740900000000002</v>
      </c>
      <c r="AM212" s="81">
        <v>21541.4136</v>
      </c>
      <c r="AN212" s="81"/>
      <c r="AO212" s="81">
        <v>0</v>
      </c>
      <c r="AP212" s="81">
        <v>21541.4136</v>
      </c>
      <c r="AQ212" s="81">
        <v>1077.07068</v>
      </c>
      <c r="AR212" s="81">
        <v>0</v>
      </c>
      <c r="AS212" s="81">
        <v>2477</v>
      </c>
      <c r="AT212" s="79" t="s">
        <v>2681</v>
      </c>
      <c r="AU212" s="85" t="s">
        <v>2838</v>
      </c>
      <c r="AV212" s="86">
        <v>45880</v>
      </c>
      <c r="AW212" s="85"/>
      <c r="AX212" s="81"/>
      <c r="AY212" s="30">
        <f>YEAR(Table6[[#This Row],[ETA]])</f>
        <v>2025</v>
      </c>
      <c r="AZ212" s="32" t="str">
        <f>TEXT(Table6[[#This Row],[ETA]],"MMMM")</f>
        <v>August</v>
      </c>
      <c r="BA212" s="12" t="s">
        <v>392</v>
      </c>
    </row>
    <row r="213" spans="1:53" hidden="1" x14ac:dyDescent="0.3">
      <c r="A213" s="13">
        <v>212</v>
      </c>
      <c r="B213" s="69" t="s">
        <v>1405</v>
      </c>
      <c r="C213" s="79" t="s">
        <v>94</v>
      </c>
      <c r="D213" s="69" t="s">
        <v>300</v>
      </c>
      <c r="E213" s="69" t="s">
        <v>46</v>
      </c>
      <c r="F213" s="80" t="s">
        <v>1406</v>
      </c>
      <c r="G213" s="79" t="s">
        <v>177</v>
      </c>
      <c r="H213" s="70" t="s">
        <v>302</v>
      </c>
      <c r="I213" s="69" t="s">
        <v>52</v>
      </c>
      <c r="J213" s="69" t="s">
        <v>1127</v>
      </c>
      <c r="K213" s="69" t="s">
        <v>555</v>
      </c>
      <c r="L213" s="69" t="s">
        <v>305</v>
      </c>
      <c r="M213" s="69" t="s">
        <v>555</v>
      </c>
      <c r="N213" s="69" t="s">
        <v>49</v>
      </c>
      <c r="O213" s="84">
        <v>45836</v>
      </c>
      <c r="P213" s="69" t="s">
        <v>306</v>
      </c>
      <c r="Q213" s="69" t="s">
        <v>306</v>
      </c>
      <c r="R213" s="79">
        <v>5</v>
      </c>
      <c r="S213" s="81">
        <v>445</v>
      </c>
      <c r="T213" s="69" t="s">
        <v>76</v>
      </c>
      <c r="U213" s="81">
        <v>1.32</v>
      </c>
      <c r="V213" s="69" t="s">
        <v>1347</v>
      </c>
      <c r="W213" s="79" t="s">
        <v>50</v>
      </c>
      <c r="X213" s="69" t="s">
        <v>1405</v>
      </c>
      <c r="Y213" s="69" t="s">
        <v>75</v>
      </c>
      <c r="Z213" s="69" t="s">
        <v>73</v>
      </c>
      <c r="AA213" s="69" t="s">
        <v>534</v>
      </c>
      <c r="AB213" s="79" t="s">
        <v>53</v>
      </c>
      <c r="AC213" s="81">
        <v>21012.25</v>
      </c>
      <c r="AD213" s="69" t="s">
        <v>51</v>
      </c>
      <c r="AE213" s="69"/>
      <c r="AF213" s="69"/>
      <c r="AG213" s="79">
        <v>-425</v>
      </c>
      <c r="AH213" s="84">
        <v>45836</v>
      </c>
      <c r="AI213" s="69" t="s">
        <v>3177</v>
      </c>
      <c r="AJ213" s="69" t="s">
        <v>73</v>
      </c>
      <c r="AK213" s="84">
        <v>45838</v>
      </c>
      <c r="AL213" s="82">
        <v>0.50748000000000004</v>
      </c>
      <c r="AM213" s="81">
        <v>10663.296630000001</v>
      </c>
      <c r="AN213" s="81">
        <v>8063.8572000000004</v>
      </c>
      <c r="AO213" s="81">
        <v>187.27153830000003</v>
      </c>
      <c r="AP213" s="81">
        <v>18914.425368300002</v>
      </c>
      <c r="AQ213" s="81">
        <v>945.72126841500017</v>
      </c>
      <c r="AR213" s="81"/>
      <c r="AS213" s="81">
        <v>1846</v>
      </c>
      <c r="AT213" s="79" t="s">
        <v>2681</v>
      </c>
      <c r="AU213" s="85" t="s">
        <v>2839</v>
      </c>
      <c r="AV213" s="86">
        <v>45837</v>
      </c>
      <c r="AW213" s="85"/>
      <c r="AX213" s="81"/>
      <c r="AY213" s="30">
        <f>YEAR(Table6[[#This Row],[ETA]])</f>
        <v>2025</v>
      </c>
      <c r="AZ213" s="32" t="str">
        <f>TEXT(Table6[[#This Row],[ETA]],"MMMM")</f>
        <v>June</v>
      </c>
      <c r="BA213" s="12" t="s">
        <v>63</v>
      </c>
    </row>
    <row r="214" spans="1:53" x14ac:dyDescent="0.3">
      <c r="A214" s="13">
        <v>213</v>
      </c>
      <c r="B214" s="69" t="s">
        <v>1407</v>
      </c>
      <c r="C214" s="79" t="s">
        <v>70</v>
      </c>
      <c r="D214" s="69" t="s">
        <v>233</v>
      </c>
      <c r="E214" s="69" t="s">
        <v>74</v>
      </c>
      <c r="F214" s="80" t="s">
        <v>1408</v>
      </c>
      <c r="G214" s="79" t="s">
        <v>177</v>
      </c>
      <c r="H214" s="70" t="s">
        <v>302</v>
      </c>
      <c r="I214" s="69" t="s">
        <v>235</v>
      </c>
      <c r="J214" s="69" t="s">
        <v>1127</v>
      </c>
      <c r="K214" s="69" t="s">
        <v>960</v>
      </c>
      <c r="L214" s="69" t="s">
        <v>305</v>
      </c>
      <c r="M214" s="69" t="s">
        <v>960</v>
      </c>
      <c r="N214" s="69" t="s">
        <v>49</v>
      </c>
      <c r="O214" s="84">
        <v>45838</v>
      </c>
      <c r="P214" s="69" t="s">
        <v>306</v>
      </c>
      <c r="Q214" s="69" t="s">
        <v>306</v>
      </c>
      <c r="R214" s="79">
        <v>5</v>
      </c>
      <c r="S214" s="81">
        <v>1500</v>
      </c>
      <c r="T214" s="69" t="s">
        <v>76</v>
      </c>
      <c r="U214" s="81">
        <v>2.14</v>
      </c>
      <c r="V214" s="69" t="s">
        <v>1086</v>
      </c>
      <c r="W214" s="79" t="s">
        <v>50</v>
      </c>
      <c r="X214" s="69" t="s">
        <v>1409</v>
      </c>
      <c r="Y214" s="69" t="s">
        <v>242</v>
      </c>
      <c r="Z214" s="69" t="s">
        <v>73</v>
      </c>
      <c r="AA214" s="69" t="s">
        <v>963</v>
      </c>
      <c r="AB214" s="79" t="s">
        <v>71</v>
      </c>
      <c r="AC214" s="81">
        <v>16797.62</v>
      </c>
      <c r="AD214" s="69" t="s">
        <v>51</v>
      </c>
      <c r="AE214" s="69"/>
      <c r="AF214" s="69"/>
      <c r="AG214" s="79">
        <v>-423</v>
      </c>
      <c r="AH214" s="84">
        <v>45838</v>
      </c>
      <c r="AI214" s="69" t="s">
        <v>3177</v>
      </c>
      <c r="AJ214" s="69" t="s">
        <v>73</v>
      </c>
      <c r="AK214" s="84">
        <v>45840</v>
      </c>
      <c r="AL214" s="82">
        <v>3.64</v>
      </c>
      <c r="AM214" s="81">
        <v>61143.336799999997</v>
      </c>
      <c r="AN214" s="81">
        <v>0</v>
      </c>
      <c r="AO214" s="81">
        <v>0</v>
      </c>
      <c r="AP214" s="81">
        <v>61143.336799999997</v>
      </c>
      <c r="AQ214" s="81">
        <v>3057.1668399999999</v>
      </c>
      <c r="AR214" s="81"/>
      <c r="AS214" s="81">
        <v>4457</v>
      </c>
      <c r="AT214" s="79" t="s">
        <v>2681</v>
      </c>
      <c r="AU214" s="81" t="s">
        <v>2840</v>
      </c>
      <c r="AV214" s="86">
        <v>45839</v>
      </c>
      <c r="AW214" s="85"/>
      <c r="AX214" s="81"/>
      <c r="AY214" s="30">
        <f>YEAR(Table6[[#This Row],[ETA]])</f>
        <v>2025</v>
      </c>
      <c r="AZ214" s="32" t="str">
        <f>TEXT(Table6[[#This Row],[ETA]],"MMMM")</f>
        <v>June</v>
      </c>
      <c r="BA214" s="12" t="s">
        <v>63</v>
      </c>
    </row>
    <row r="215" spans="1:53" hidden="1" x14ac:dyDescent="0.3">
      <c r="A215" s="13">
        <v>214</v>
      </c>
      <c r="B215" s="69" t="s">
        <v>1410</v>
      </c>
      <c r="C215" s="79" t="s">
        <v>90</v>
      </c>
      <c r="D215" s="69" t="s">
        <v>836</v>
      </c>
      <c r="E215" s="69" t="s">
        <v>46</v>
      </c>
      <c r="F215" s="80" t="s">
        <v>75</v>
      </c>
      <c r="G215" s="79" t="s">
        <v>177</v>
      </c>
      <c r="H215" s="70" t="s">
        <v>3643</v>
      </c>
      <c r="I215" s="69" t="s">
        <v>320</v>
      </c>
      <c r="J215" s="69" t="s">
        <v>80</v>
      </c>
      <c r="K215" s="69" t="s">
        <v>56</v>
      </c>
      <c r="L215" s="69" t="s">
        <v>1384</v>
      </c>
      <c r="M215" s="69" t="s">
        <v>75</v>
      </c>
      <c r="N215" s="69" t="s">
        <v>49</v>
      </c>
      <c r="O215" s="84">
        <v>45837</v>
      </c>
      <c r="P215" s="69" t="s">
        <v>81</v>
      </c>
      <c r="Q215" s="69" t="s">
        <v>1385</v>
      </c>
      <c r="R215" s="79">
        <v>551</v>
      </c>
      <c r="S215" s="81">
        <v>3270.6200000000008</v>
      </c>
      <c r="T215" s="69" t="s">
        <v>76</v>
      </c>
      <c r="U215" s="81">
        <v>1100.78</v>
      </c>
      <c r="V215" s="69" t="s">
        <v>961</v>
      </c>
      <c r="W215" s="79" t="s">
        <v>79</v>
      </c>
      <c r="X215" s="69" t="s">
        <v>1410</v>
      </c>
      <c r="Y215" s="69" t="s">
        <v>75</v>
      </c>
      <c r="Z215" s="69" t="s">
        <v>1387</v>
      </c>
      <c r="AA215" s="69" t="s">
        <v>1388</v>
      </c>
      <c r="AB215" s="79" t="s">
        <v>71</v>
      </c>
      <c r="AC215" s="81">
        <v>4091585.79</v>
      </c>
      <c r="AD215" s="69" t="s">
        <v>51</v>
      </c>
      <c r="AE215" s="69"/>
      <c r="AF215" s="69"/>
      <c r="AG215" s="79">
        <v>-424</v>
      </c>
      <c r="AH215" s="84">
        <v>45837</v>
      </c>
      <c r="AI215" s="69" t="s">
        <v>3177</v>
      </c>
      <c r="AJ215" s="69" t="s">
        <v>61</v>
      </c>
      <c r="AK215" s="84">
        <v>45839</v>
      </c>
      <c r="AL215" s="82">
        <v>3.64</v>
      </c>
      <c r="AM215" s="81">
        <v>14893372.275600001</v>
      </c>
      <c r="AN215" s="81"/>
      <c r="AO215" s="81">
        <v>0</v>
      </c>
      <c r="AP215" s="81">
        <v>14893372.275600001</v>
      </c>
      <c r="AQ215" s="81">
        <v>744668.61378000013</v>
      </c>
      <c r="AR215" s="81">
        <v>8182</v>
      </c>
      <c r="AS215" s="81">
        <v>842611</v>
      </c>
      <c r="AT215" s="79" t="s">
        <v>2756</v>
      </c>
      <c r="AU215" s="81" t="s">
        <v>4989</v>
      </c>
      <c r="AV215" s="86">
        <v>45839</v>
      </c>
      <c r="AW215" s="85"/>
      <c r="AX215" s="81">
        <v>8182</v>
      </c>
      <c r="AY215" s="30">
        <f>YEAR(Table6[[#This Row],[ETA]])</f>
        <v>2025</v>
      </c>
      <c r="AZ215" s="32" t="str">
        <f>TEXT(Table6[[#This Row],[ETA]],"MMMM")</f>
        <v>June</v>
      </c>
      <c r="BA215" s="12" t="s">
        <v>3342</v>
      </c>
    </row>
    <row r="216" spans="1:53" hidden="1" x14ac:dyDescent="0.3">
      <c r="A216" s="13">
        <v>215</v>
      </c>
      <c r="B216" s="69" t="s">
        <v>1411</v>
      </c>
      <c r="C216" s="79" t="s">
        <v>70</v>
      </c>
      <c r="D216" s="69" t="s">
        <v>731</v>
      </c>
      <c r="E216" s="69" t="s">
        <v>74</v>
      </c>
      <c r="F216" s="80" t="s">
        <v>1412</v>
      </c>
      <c r="G216" s="79" t="s">
        <v>177</v>
      </c>
      <c r="H216" s="70" t="s">
        <v>47</v>
      </c>
      <c r="I216" s="69" t="s">
        <v>52</v>
      </c>
      <c r="J216" s="69" t="s">
        <v>80</v>
      </c>
      <c r="K216" s="69" t="s">
        <v>1413</v>
      </c>
      <c r="L216" s="69" t="s">
        <v>733</v>
      </c>
      <c r="M216" s="69" t="s">
        <v>1414</v>
      </c>
      <c r="N216" s="69" t="s">
        <v>49</v>
      </c>
      <c r="O216" s="84">
        <v>45869</v>
      </c>
      <c r="P216" s="69" t="s">
        <v>253</v>
      </c>
      <c r="Q216" s="69" t="s">
        <v>75</v>
      </c>
      <c r="R216" s="79">
        <v>130</v>
      </c>
      <c r="S216" s="81">
        <v>323.60000000000002</v>
      </c>
      <c r="T216" s="69" t="s">
        <v>76</v>
      </c>
      <c r="U216" s="81">
        <v>2.17</v>
      </c>
      <c r="V216" s="69" t="s">
        <v>1415</v>
      </c>
      <c r="W216" s="79" t="s">
        <v>50</v>
      </c>
      <c r="X216" s="69" t="s">
        <v>1416</v>
      </c>
      <c r="Y216" s="69">
        <v>4600001157</v>
      </c>
      <c r="Z216" s="69" t="s">
        <v>73</v>
      </c>
      <c r="AA216" s="69" t="s">
        <v>1417</v>
      </c>
      <c r="AB216" s="79" t="s">
        <v>53</v>
      </c>
      <c r="AC216" s="81">
        <v>16412.77</v>
      </c>
      <c r="AD216" s="69" t="s">
        <v>51</v>
      </c>
      <c r="AE216" s="69"/>
      <c r="AF216" s="69"/>
      <c r="AG216" s="79">
        <v>-392</v>
      </c>
      <c r="AH216" s="84">
        <v>45869</v>
      </c>
      <c r="AI216" s="69" t="s">
        <v>3177</v>
      </c>
      <c r="AJ216" s="69" t="s">
        <v>736</v>
      </c>
      <c r="AK216" s="84">
        <v>45881</v>
      </c>
      <c r="AL216" s="82">
        <v>0.50734000000000001</v>
      </c>
      <c r="AM216" s="81">
        <v>6136.2847318000004</v>
      </c>
      <c r="AN216" s="81"/>
      <c r="AO216" s="81">
        <v>0</v>
      </c>
      <c r="AP216" s="81">
        <v>6136.2847318000004</v>
      </c>
      <c r="AQ216" s="81">
        <v>306.81423659000001</v>
      </c>
      <c r="AR216" s="81"/>
      <c r="AS216" s="81">
        <v>1207</v>
      </c>
      <c r="AT216" s="79" t="s">
        <v>2681</v>
      </c>
      <c r="AU216" s="85" t="s">
        <v>2841</v>
      </c>
      <c r="AV216" s="86">
        <v>45860</v>
      </c>
      <c r="AW216" s="85"/>
      <c r="AX216" s="81"/>
      <c r="AY216" s="30">
        <f>YEAR(Table6[[#This Row],[ETA]])</f>
        <v>2025</v>
      </c>
      <c r="AZ216" s="32" t="str">
        <f>TEXT(Table6[[#This Row],[ETA]],"MMMM")</f>
        <v>July</v>
      </c>
      <c r="BA216" s="12" t="s">
        <v>63</v>
      </c>
    </row>
    <row r="217" spans="1:53" hidden="1" x14ac:dyDescent="0.3">
      <c r="A217" s="13">
        <v>216</v>
      </c>
      <c r="B217" s="69" t="s">
        <v>1418</v>
      </c>
      <c r="C217" s="79" t="s">
        <v>70</v>
      </c>
      <c r="D217" s="69" t="s">
        <v>731</v>
      </c>
      <c r="E217" s="69" t="s">
        <v>74</v>
      </c>
      <c r="F217" s="80" t="s">
        <v>1419</v>
      </c>
      <c r="G217" s="79" t="s">
        <v>177</v>
      </c>
      <c r="H217" s="70" t="s">
        <v>47</v>
      </c>
      <c r="I217" s="69" t="s">
        <v>52</v>
      </c>
      <c r="J217" s="69" t="s">
        <v>80</v>
      </c>
      <c r="K217" s="69" t="s">
        <v>1413</v>
      </c>
      <c r="L217" s="69" t="s">
        <v>733</v>
      </c>
      <c r="M217" s="69" t="s">
        <v>1414</v>
      </c>
      <c r="N217" s="69" t="s">
        <v>49</v>
      </c>
      <c r="O217" s="84">
        <v>45869</v>
      </c>
      <c r="P217" s="69" t="s">
        <v>253</v>
      </c>
      <c r="Q217" s="69" t="s">
        <v>75</v>
      </c>
      <c r="R217" s="79">
        <v>543</v>
      </c>
      <c r="S217" s="81">
        <v>341.35</v>
      </c>
      <c r="T217" s="69" t="s">
        <v>76</v>
      </c>
      <c r="U217" s="81">
        <v>1.8</v>
      </c>
      <c r="V217" s="69" t="s">
        <v>1420</v>
      </c>
      <c r="W217" s="79" t="s">
        <v>50</v>
      </c>
      <c r="X217" s="69" t="s">
        <v>1421</v>
      </c>
      <c r="Y217" s="69">
        <v>4600001157</v>
      </c>
      <c r="Z217" s="69" t="s">
        <v>73</v>
      </c>
      <c r="AA217" s="69" t="s">
        <v>1422</v>
      </c>
      <c r="AB217" s="79" t="s">
        <v>53</v>
      </c>
      <c r="AC217" s="81">
        <v>209623.92</v>
      </c>
      <c r="AD217" s="69" t="s">
        <v>51</v>
      </c>
      <c r="AE217" s="69"/>
      <c r="AF217" s="69"/>
      <c r="AG217" s="79">
        <v>-392</v>
      </c>
      <c r="AH217" s="84">
        <v>45869</v>
      </c>
      <c r="AI217" s="69" t="s">
        <v>3177</v>
      </c>
      <c r="AJ217" s="69" t="s">
        <v>736</v>
      </c>
      <c r="AK217" s="84">
        <v>45881</v>
      </c>
      <c r="AL217" s="82">
        <v>0.50734000000000001</v>
      </c>
      <c r="AM217" s="81">
        <v>106350.59957280001</v>
      </c>
      <c r="AN217" s="81"/>
      <c r="AO217" s="81">
        <v>0</v>
      </c>
      <c r="AP217" s="81">
        <v>106350.59957280001</v>
      </c>
      <c r="AQ217" s="81">
        <v>5317.529978640001</v>
      </c>
      <c r="AR217" s="81"/>
      <c r="AS217" s="81">
        <v>8218</v>
      </c>
      <c r="AT217" s="79" t="s">
        <v>2681</v>
      </c>
      <c r="AU217" s="85" t="s">
        <v>2842</v>
      </c>
      <c r="AV217" s="86">
        <v>45860</v>
      </c>
      <c r="AW217" s="85"/>
      <c r="AX217" s="81"/>
      <c r="AY217" s="30">
        <f>YEAR(Table6[[#This Row],[ETA]])</f>
        <v>2025</v>
      </c>
      <c r="AZ217" s="32" t="str">
        <f>TEXT(Table6[[#This Row],[ETA]],"MMMM")</f>
        <v>July</v>
      </c>
      <c r="BA217" s="12" t="s">
        <v>63</v>
      </c>
    </row>
    <row r="218" spans="1:53" hidden="1" x14ac:dyDescent="0.3">
      <c r="A218" s="13">
        <v>217</v>
      </c>
      <c r="B218" s="69" t="s">
        <v>1423</v>
      </c>
      <c r="C218" s="79" t="s">
        <v>380</v>
      </c>
      <c r="D218" s="69" t="s">
        <v>1424</v>
      </c>
      <c r="E218" s="69" t="s">
        <v>46</v>
      </c>
      <c r="F218" s="80" t="s">
        <v>1425</v>
      </c>
      <c r="G218" s="79" t="s">
        <v>177</v>
      </c>
      <c r="H218" s="70" t="s">
        <v>302</v>
      </c>
      <c r="I218" s="69" t="s">
        <v>1426</v>
      </c>
      <c r="J218" s="69" t="s">
        <v>504</v>
      </c>
      <c r="K218" s="69" t="s">
        <v>1427</v>
      </c>
      <c r="L218" s="69" t="s">
        <v>305</v>
      </c>
      <c r="M218" s="69" t="s">
        <v>1427</v>
      </c>
      <c r="N218" s="69" t="s">
        <v>49</v>
      </c>
      <c r="O218" s="84">
        <v>45855</v>
      </c>
      <c r="P218" s="69" t="s">
        <v>306</v>
      </c>
      <c r="Q218" s="69" t="s">
        <v>306</v>
      </c>
      <c r="R218" s="79">
        <v>4</v>
      </c>
      <c r="S218" s="81">
        <v>15</v>
      </c>
      <c r="T218" s="69" t="s">
        <v>76</v>
      </c>
      <c r="U218" s="81">
        <v>1.2536349999999998</v>
      </c>
      <c r="V218" s="69" t="s">
        <v>1428</v>
      </c>
      <c r="W218" s="79" t="s">
        <v>50</v>
      </c>
      <c r="X218" s="69" t="s">
        <v>1217</v>
      </c>
      <c r="Y218" s="69" t="s">
        <v>1429</v>
      </c>
      <c r="Z218" s="69" t="s">
        <v>3766</v>
      </c>
      <c r="AA218" s="69" t="s">
        <v>1430</v>
      </c>
      <c r="AB218" s="79" t="s">
        <v>71</v>
      </c>
      <c r="AC218" s="81">
        <v>3872.75</v>
      </c>
      <c r="AD218" s="69" t="s">
        <v>51</v>
      </c>
      <c r="AE218" s="69"/>
      <c r="AF218" s="69"/>
      <c r="AG218" s="79">
        <v>-406</v>
      </c>
      <c r="AH218" s="84">
        <v>45855</v>
      </c>
      <c r="AI218" s="69" t="s">
        <v>3177</v>
      </c>
      <c r="AJ218" s="69" t="s">
        <v>3766</v>
      </c>
      <c r="AK218" s="84">
        <v>45858</v>
      </c>
      <c r="AL218" s="82">
        <v>3.64</v>
      </c>
      <c r="AM218" s="81">
        <v>14096.810000000001</v>
      </c>
      <c r="AN218" s="81"/>
      <c r="AO218" s="81">
        <v>0</v>
      </c>
      <c r="AP218" s="81">
        <v>14096.810000000001</v>
      </c>
      <c r="AQ218" s="81">
        <v>704.84050000000013</v>
      </c>
      <c r="AR218" s="81"/>
      <c r="AS218" s="81">
        <v>1605</v>
      </c>
      <c r="AT218" s="79" t="s">
        <v>2681</v>
      </c>
      <c r="AU218" s="81" t="s">
        <v>2843</v>
      </c>
      <c r="AV218" s="86">
        <v>45858</v>
      </c>
      <c r="AW218" s="85"/>
      <c r="AX218" s="81"/>
      <c r="AY218" s="30">
        <f>YEAR(Table6[[#This Row],[ETA]])</f>
        <v>2025</v>
      </c>
      <c r="AZ218" s="32" t="str">
        <f>TEXT(Table6[[#This Row],[ETA]],"MMMM")</f>
        <v>July</v>
      </c>
      <c r="BA218" s="12" t="s">
        <v>381</v>
      </c>
    </row>
    <row r="219" spans="1:53" x14ac:dyDescent="0.3">
      <c r="A219" s="13">
        <v>218</v>
      </c>
      <c r="B219" s="69" t="s">
        <v>1431</v>
      </c>
      <c r="C219" s="79" t="s">
        <v>94</v>
      </c>
      <c r="D219" s="69" t="s">
        <v>233</v>
      </c>
      <c r="E219" s="69" t="s">
        <v>46</v>
      </c>
      <c r="F219" s="80" t="s">
        <v>1432</v>
      </c>
      <c r="G219" s="79" t="s">
        <v>177</v>
      </c>
      <c r="H219" s="70" t="s">
        <v>302</v>
      </c>
      <c r="I219" s="69" t="s">
        <v>52</v>
      </c>
      <c r="J219" s="69" t="s">
        <v>504</v>
      </c>
      <c r="K219" s="69" t="s">
        <v>1258</v>
      </c>
      <c r="L219" s="69" t="s">
        <v>305</v>
      </c>
      <c r="M219" s="69" t="s">
        <v>1258</v>
      </c>
      <c r="N219" s="69" t="s">
        <v>49</v>
      </c>
      <c r="O219" s="84">
        <v>45848</v>
      </c>
      <c r="P219" s="69" t="s">
        <v>306</v>
      </c>
      <c r="Q219" s="69" t="s">
        <v>306</v>
      </c>
      <c r="R219" s="79">
        <v>849</v>
      </c>
      <c r="S219" s="81">
        <v>1874</v>
      </c>
      <c r="T219" s="69" t="s">
        <v>76</v>
      </c>
      <c r="U219" s="81">
        <v>3.54</v>
      </c>
      <c r="V219" s="69" t="s">
        <v>1433</v>
      </c>
      <c r="W219" s="79" t="s">
        <v>50</v>
      </c>
      <c r="X219" s="69" t="s">
        <v>1431</v>
      </c>
      <c r="Y219" s="69" t="s">
        <v>75</v>
      </c>
      <c r="Z219" s="69" t="s">
        <v>73</v>
      </c>
      <c r="AA219" s="69" t="s">
        <v>1272</v>
      </c>
      <c r="AB219" s="79" t="s">
        <v>53</v>
      </c>
      <c r="AC219" s="81">
        <v>121559.24</v>
      </c>
      <c r="AD219" s="69" t="s">
        <v>51</v>
      </c>
      <c r="AE219" s="69"/>
      <c r="AF219" s="69"/>
      <c r="AG219" s="79">
        <v>-413</v>
      </c>
      <c r="AH219" s="84">
        <v>45848</v>
      </c>
      <c r="AI219" s="69" t="s">
        <v>3177</v>
      </c>
      <c r="AJ219" s="69" t="s">
        <v>73</v>
      </c>
      <c r="AK219" s="84">
        <v>45851</v>
      </c>
      <c r="AL219" s="82">
        <v>0.50690999999999997</v>
      </c>
      <c r="AM219" s="81">
        <v>61619.594348400002</v>
      </c>
      <c r="AN219" s="81">
        <v>33438.216767999998</v>
      </c>
      <c r="AO219" s="81">
        <v>950.57811116400001</v>
      </c>
      <c r="AP219" s="81">
        <v>96008.389227563996</v>
      </c>
      <c r="AQ219" s="81">
        <v>4800.4194613782001</v>
      </c>
      <c r="AR219" s="81">
        <v>15</v>
      </c>
      <c r="AS219" s="81">
        <v>6215</v>
      </c>
      <c r="AT219" s="79" t="s">
        <v>2681</v>
      </c>
      <c r="AU219" s="85" t="s">
        <v>2844</v>
      </c>
      <c r="AV219" s="86">
        <v>45848</v>
      </c>
      <c r="AW219" s="85"/>
      <c r="AX219" s="81">
        <v>15</v>
      </c>
      <c r="AY219" s="30">
        <f>YEAR(Table6[[#This Row],[ETA]])</f>
        <v>2025</v>
      </c>
      <c r="AZ219" s="32" t="str">
        <f>TEXT(Table6[[#This Row],[ETA]],"MMMM")</f>
        <v>July</v>
      </c>
      <c r="BA219" s="12" t="s">
        <v>63</v>
      </c>
    </row>
    <row r="220" spans="1:53" hidden="1" x14ac:dyDescent="0.3">
      <c r="A220" s="13">
        <v>219</v>
      </c>
      <c r="B220" s="69" t="s">
        <v>1434</v>
      </c>
      <c r="C220" s="79" t="s">
        <v>380</v>
      </c>
      <c r="D220" s="69" t="s">
        <v>1435</v>
      </c>
      <c r="E220" s="69" t="s">
        <v>46</v>
      </c>
      <c r="F220" s="80" t="s">
        <v>1436</v>
      </c>
      <c r="G220" s="79" t="s">
        <v>177</v>
      </c>
      <c r="H220" s="70" t="s">
        <v>302</v>
      </c>
      <c r="I220" s="69" t="s">
        <v>1437</v>
      </c>
      <c r="J220" s="69" t="s">
        <v>1127</v>
      </c>
      <c r="K220" s="69" t="s">
        <v>1438</v>
      </c>
      <c r="L220" s="69" t="s">
        <v>305</v>
      </c>
      <c r="M220" s="69" t="s">
        <v>1438</v>
      </c>
      <c r="N220" s="69" t="s">
        <v>49</v>
      </c>
      <c r="O220" s="84">
        <v>46007</v>
      </c>
      <c r="P220" s="69" t="s">
        <v>306</v>
      </c>
      <c r="Q220" s="69" t="s">
        <v>306</v>
      </c>
      <c r="R220" s="79">
        <v>1</v>
      </c>
      <c r="S220" s="81">
        <v>80</v>
      </c>
      <c r="T220" s="69" t="s">
        <v>358</v>
      </c>
      <c r="U220" s="81">
        <v>0.4</v>
      </c>
      <c r="V220" s="69" t="s">
        <v>1439</v>
      </c>
      <c r="W220" s="79" t="s">
        <v>50</v>
      </c>
      <c r="X220" s="69" t="s">
        <v>1440</v>
      </c>
      <c r="Y220" s="69" t="s">
        <v>1441</v>
      </c>
      <c r="Z220" s="69" t="s">
        <v>3766</v>
      </c>
      <c r="AA220" s="69" t="s">
        <v>1076</v>
      </c>
      <c r="AB220" s="79" t="s">
        <v>71</v>
      </c>
      <c r="AC220" s="81">
        <v>14035</v>
      </c>
      <c r="AD220" s="69" t="s">
        <v>51</v>
      </c>
      <c r="AE220" s="69"/>
      <c r="AF220" s="69"/>
      <c r="AG220" s="79">
        <v>-254</v>
      </c>
      <c r="AH220" s="84">
        <v>46007</v>
      </c>
      <c r="AI220" s="69" t="s">
        <v>3177</v>
      </c>
      <c r="AJ220" s="69" t="s">
        <v>3766</v>
      </c>
      <c r="AK220" s="84">
        <v>46011</v>
      </c>
      <c r="AL220" s="82">
        <v>3.64</v>
      </c>
      <c r="AM220" s="81">
        <v>51087.4</v>
      </c>
      <c r="AN220" s="81"/>
      <c r="AO220" s="81"/>
      <c r="AP220" s="81">
        <v>51087.4</v>
      </c>
      <c r="AQ220" s="81">
        <v>0</v>
      </c>
      <c r="AR220" s="81">
        <v>0</v>
      </c>
      <c r="AS220" s="81">
        <v>1400</v>
      </c>
      <c r="AT220" s="79" t="s">
        <v>2681</v>
      </c>
      <c r="AU220" s="85" t="s">
        <v>2845</v>
      </c>
      <c r="AV220" s="86">
        <v>46008</v>
      </c>
      <c r="AW220" s="85"/>
      <c r="AX220" s="81"/>
      <c r="AY220" s="30">
        <f>YEAR(Table6[[#This Row],[ETA]])</f>
        <v>2025</v>
      </c>
      <c r="AZ220" s="32" t="str">
        <f>TEXT(Table6[[#This Row],[ETA]],"MMMM")</f>
        <v>December</v>
      </c>
      <c r="BA220" s="12" t="s">
        <v>3347</v>
      </c>
    </row>
    <row r="221" spans="1:53" hidden="1" x14ac:dyDescent="0.3">
      <c r="A221" s="13">
        <v>220</v>
      </c>
      <c r="B221" s="69" t="s">
        <v>1442</v>
      </c>
      <c r="C221" s="79" t="s">
        <v>380</v>
      </c>
      <c r="D221" s="69" t="s">
        <v>1131</v>
      </c>
      <c r="E221" s="69" t="s">
        <v>46</v>
      </c>
      <c r="F221" s="80" t="s">
        <v>1443</v>
      </c>
      <c r="G221" s="79" t="s">
        <v>177</v>
      </c>
      <c r="H221" s="70" t="s">
        <v>302</v>
      </c>
      <c r="I221" s="69" t="s">
        <v>899</v>
      </c>
      <c r="J221" s="69" t="s">
        <v>504</v>
      </c>
      <c r="K221" s="69" t="s">
        <v>1427</v>
      </c>
      <c r="L221" s="69" t="s">
        <v>305</v>
      </c>
      <c r="M221" s="69" t="s">
        <v>1427</v>
      </c>
      <c r="N221" s="69" t="s">
        <v>49</v>
      </c>
      <c r="O221" s="84">
        <v>45855</v>
      </c>
      <c r="P221" s="69" t="s">
        <v>306</v>
      </c>
      <c r="Q221" s="69" t="s">
        <v>306</v>
      </c>
      <c r="R221" s="79">
        <v>71</v>
      </c>
      <c r="S221" s="81">
        <v>304</v>
      </c>
      <c r="T221" s="69" t="s">
        <v>358</v>
      </c>
      <c r="U221" s="81">
        <v>3.4600000000000004</v>
      </c>
      <c r="V221" s="69" t="s">
        <v>901</v>
      </c>
      <c r="W221" s="79" t="s">
        <v>50</v>
      </c>
      <c r="X221" s="69" t="s">
        <v>1444</v>
      </c>
      <c r="Y221" s="69" t="s">
        <v>903</v>
      </c>
      <c r="Z221" s="69" t="s">
        <v>73</v>
      </c>
      <c r="AA221" s="69" t="s">
        <v>1076</v>
      </c>
      <c r="AB221" s="79" t="s">
        <v>71</v>
      </c>
      <c r="AC221" s="81">
        <v>72498.399999999994</v>
      </c>
      <c r="AD221" s="69" t="s">
        <v>51</v>
      </c>
      <c r="AE221" s="69"/>
      <c r="AF221" s="69"/>
      <c r="AG221" s="79">
        <v>-406</v>
      </c>
      <c r="AH221" s="84">
        <v>45855</v>
      </c>
      <c r="AI221" s="69" t="s">
        <v>3177</v>
      </c>
      <c r="AJ221" s="69" t="s">
        <v>73</v>
      </c>
      <c r="AK221" s="84">
        <v>45858</v>
      </c>
      <c r="AL221" s="82">
        <v>3.64</v>
      </c>
      <c r="AM221" s="81">
        <v>263894.17599999998</v>
      </c>
      <c r="AN221" s="81"/>
      <c r="AO221" s="81"/>
      <c r="AP221" s="81">
        <v>263894.17599999998</v>
      </c>
      <c r="AQ221" s="81">
        <v>13194.7088</v>
      </c>
      <c r="AR221" s="81">
        <v>0</v>
      </c>
      <c r="AS221" s="81">
        <v>18595</v>
      </c>
      <c r="AT221" s="79" t="s">
        <v>2681</v>
      </c>
      <c r="AU221" s="85" t="s">
        <v>2846</v>
      </c>
      <c r="AV221" s="86">
        <v>45857</v>
      </c>
      <c r="AW221" s="85"/>
      <c r="AX221" s="81"/>
      <c r="AY221" s="30">
        <f>YEAR(Table6[[#This Row],[ETA]])</f>
        <v>2025</v>
      </c>
      <c r="AZ221" s="32" t="str">
        <f>TEXT(Table6[[#This Row],[ETA]],"MMMM")</f>
        <v>July</v>
      </c>
      <c r="BA221" s="12" t="s">
        <v>1131</v>
      </c>
    </row>
    <row r="222" spans="1:53" hidden="1" x14ac:dyDescent="0.3">
      <c r="A222" s="13">
        <v>221</v>
      </c>
      <c r="B222" s="69" t="s">
        <v>1445</v>
      </c>
      <c r="C222" s="79" t="s">
        <v>380</v>
      </c>
      <c r="D222" s="69" t="s">
        <v>1446</v>
      </c>
      <c r="E222" s="69" t="s">
        <v>46</v>
      </c>
      <c r="F222" s="80" t="s">
        <v>1447</v>
      </c>
      <c r="G222" s="79" t="s">
        <v>177</v>
      </c>
      <c r="H222" s="70" t="s">
        <v>302</v>
      </c>
      <c r="I222" s="69" t="s">
        <v>1448</v>
      </c>
      <c r="J222" s="69" t="s">
        <v>1449</v>
      </c>
      <c r="K222" s="69" t="s">
        <v>1450</v>
      </c>
      <c r="L222" s="69" t="s">
        <v>305</v>
      </c>
      <c r="M222" s="69" t="s">
        <v>1450</v>
      </c>
      <c r="N222" s="69" t="s">
        <v>49</v>
      </c>
      <c r="O222" s="84">
        <v>45873</v>
      </c>
      <c r="P222" s="69" t="s">
        <v>306</v>
      </c>
      <c r="Q222" s="69" t="s">
        <v>306</v>
      </c>
      <c r="R222" s="79">
        <v>6</v>
      </c>
      <c r="S222" s="81">
        <v>13.5</v>
      </c>
      <c r="T222" s="69" t="s">
        <v>76</v>
      </c>
      <c r="U222" s="81">
        <v>3.4600000000000004</v>
      </c>
      <c r="V222" s="69" t="s">
        <v>1451</v>
      </c>
      <c r="W222" s="79" t="s">
        <v>50</v>
      </c>
      <c r="X222" s="69" t="s">
        <v>1452</v>
      </c>
      <c r="Y222" s="69" t="s">
        <v>1453</v>
      </c>
      <c r="Z222" s="69" t="s">
        <v>73</v>
      </c>
      <c r="AA222" s="69" t="s">
        <v>729</v>
      </c>
      <c r="AB222" s="79" t="s">
        <v>71</v>
      </c>
      <c r="AC222" s="81">
        <v>45183</v>
      </c>
      <c r="AD222" s="69" t="s">
        <v>51</v>
      </c>
      <c r="AE222" s="69"/>
      <c r="AF222" s="69"/>
      <c r="AG222" s="79">
        <v>-388</v>
      </c>
      <c r="AH222" s="84">
        <v>45873</v>
      </c>
      <c r="AI222" s="69" t="s">
        <v>3177</v>
      </c>
      <c r="AJ222" s="69" t="s">
        <v>73</v>
      </c>
      <c r="AK222" s="84">
        <v>45874</v>
      </c>
      <c r="AL222" s="82">
        <v>3.64</v>
      </c>
      <c r="AM222" s="81">
        <v>164466.12</v>
      </c>
      <c r="AN222" s="81"/>
      <c r="AO222" s="81"/>
      <c r="AP222" s="81">
        <v>164466.12</v>
      </c>
      <c r="AQ222" s="81">
        <v>8223.3060000000005</v>
      </c>
      <c r="AR222" s="81">
        <v>0</v>
      </c>
      <c r="AS222" s="81">
        <v>11123</v>
      </c>
      <c r="AT222" s="79" t="s">
        <v>2681</v>
      </c>
      <c r="AU222" s="85" t="s">
        <v>2847</v>
      </c>
      <c r="AV222" s="86">
        <v>45873</v>
      </c>
      <c r="AW222" s="85"/>
      <c r="AX222" s="81"/>
      <c r="AY222" s="30">
        <f>YEAR(Table6[[#This Row],[ETA]])</f>
        <v>2025</v>
      </c>
      <c r="AZ222" s="32" t="str">
        <f>TEXT(Table6[[#This Row],[ETA]],"MMMM")</f>
        <v>August</v>
      </c>
      <c r="BA222" s="12" t="s">
        <v>3332</v>
      </c>
    </row>
    <row r="223" spans="1:53" hidden="1" x14ac:dyDescent="0.3">
      <c r="A223" s="13">
        <v>222</v>
      </c>
      <c r="B223" s="69" t="s">
        <v>1454</v>
      </c>
      <c r="C223" s="79" t="s">
        <v>380</v>
      </c>
      <c r="D223" s="69" t="s">
        <v>300</v>
      </c>
      <c r="E223" s="69" t="s">
        <v>46</v>
      </c>
      <c r="F223" s="80" t="s">
        <v>1455</v>
      </c>
      <c r="G223" s="79" t="s">
        <v>177</v>
      </c>
      <c r="H223" s="70" t="s">
        <v>302</v>
      </c>
      <c r="I223" s="69" t="s">
        <v>1448</v>
      </c>
      <c r="J223" s="69" t="s">
        <v>1456</v>
      </c>
      <c r="K223" s="69" t="s">
        <v>1457</v>
      </c>
      <c r="L223" s="69" t="s">
        <v>305</v>
      </c>
      <c r="M223" s="69" t="s">
        <v>1457</v>
      </c>
      <c r="N223" s="69" t="s">
        <v>49</v>
      </c>
      <c r="O223" s="84">
        <v>45996</v>
      </c>
      <c r="P223" s="69" t="s">
        <v>306</v>
      </c>
      <c r="Q223" s="69" t="s">
        <v>306</v>
      </c>
      <c r="R223" s="79">
        <v>6</v>
      </c>
      <c r="S223" s="81">
        <v>290</v>
      </c>
      <c r="T223" s="69" t="s">
        <v>76</v>
      </c>
      <c r="U223" s="81">
        <v>1.48</v>
      </c>
      <c r="V223" s="69" t="s">
        <v>1458</v>
      </c>
      <c r="W223" s="79" t="s">
        <v>50</v>
      </c>
      <c r="X223" s="69" t="s">
        <v>1459</v>
      </c>
      <c r="Y223" s="69" t="s">
        <v>1453</v>
      </c>
      <c r="Z223" s="69" t="s">
        <v>3766</v>
      </c>
      <c r="AA223" s="69" t="s">
        <v>1460</v>
      </c>
      <c r="AB223" s="79" t="s">
        <v>71</v>
      </c>
      <c r="AC223" s="81">
        <v>184919</v>
      </c>
      <c r="AD223" s="69" t="s">
        <v>51</v>
      </c>
      <c r="AE223" s="69"/>
      <c r="AF223" s="69"/>
      <c r="AG223" s="79">
        <v>-265</v>
      </c>
      <c r="AH223" s="84">
        <v>45996</v>
      </c>
      <c r="AI223" s="69" t="s">
        <v>3177</v>
      </c>
      <c r="AJ223" s="69" t="s">
        <v>3766</v>
      </c>
      <c r="AK223" s="84">
        <v>45997</v>
      </c>
      <c r="AL223" s="82">
        <v>3.64</v>
      </c>
      <c r="AM223" s="81">
        <v>673105.16</v>
      </c>
      <c r="AN223" s="81">
        <v>0</v>
      </c>
      <c r="AO223" s="81"/>
      <c r="AP223" s="81">
        <v>673105.16</v>
      </c>
      <c r="AQ223" s="81">
        <v>33655.258000000002</v>
      </c>
      <c r="AR223" s="81">
        <v>0</v>
      </c>
      <c r="AS223" s="81">
        <v>39055</v>
      </c>
      <c r="AT223" s="79" t="s">
        <v>2681</v>
      </c>
      <c r="AU223" s="85" t="s">
        <v>2848</v>
      </c>
      <c r="AV223" s="86">
        <v>45995</v>
      </c>
      <c r="AW223" s="85"/>
      <c r="AX223" s="81"/>
      <c r="AY223" s="30">
        <f>YEAR(Table6[[#This Row],[ETA]])</f>
        <v>2025</v>
      </c>
      <c r="AZ223" s="32" t="str">
        <f>TEXT(Table6[[#This Row],[ETA]],"MMMM")</f>
        <v>December</v>
      </c>
      <c r="BA223" s="12" t="s">
        <v>63</v>
      </c>
    </row>
    <row r="224" spans="1:53" hidden="1" x14ac:dyDescent="0.3">
      <c r="A224" s="13">
        <v>223</v>
      </c>
      <c r="B224" s="69" t="s">
        <v>1461</v>
      </c>
      <c r="C224" s="79" t="s">
        <v>90</v>
      </c>
      <c r="D224" s="69" t="s">
        <v>92</v>
      </c>
      <c r="E224" s="69" t="s">
        <v>46</v>
      </c>
      <c r="F224" s="80" t="s">
        <v>1462</v>
      </c>
      <c r="G224" s="79" t="s">
        <v>177</v>
      </c>
      <c r="H224" s="70" t="s">
        <v>47</v>
      </c>
      <c r="I224" s="69" t="s">
        <v>52</v>
      </c>
      <c r="J224" s="69" t="s">
        <v>870</v>
      </c>
      <c r="K224" s="69" t="s">
        <v>1463</v>
      </c>
      <c r="L224" s="69" t="s">
        <v>48</v>
      </c>
      <c r="M224" s="69" t="s">
        <v>1464</v>
      </c>
      <c r="N224" s="69" t="s">
        <v>49</v>
      </c>
      <c r="O224" s="84">
        <v>45895</v>
      </c>
      <c r="P224" s="69" t="s">
        <v>182</v>
      </c>
      <c r="Q224" s="69" t="s">
        <v>306</v>
      </c>
      <c r="R224" s="79">
        <v>859</v>
      </c>
      <c r="S224" s="81">
        <v>17640.599999999999</v>
      </c>
      <c r="T224" s="69" t="s">
        <v>76</v>
      </c>
      <c r="U224" s="81">
        <v>39.14</v>
      </c>
      <c r="V224" s="69" t="s">
        <v>1465</v>
      </c>
      <c r="W224" s="79" t="s">
        <v>50</v>
      </c>
      <c r="X224" s="69" t="s">
        <v>1461</v>
      </c>
      <c r="Y224" s="69" t="s">
        <v>75</v>
      </c>
      <c r="Z224" s="69" t="s">
        <v>3766</v>
      </c>
      <c r="AA224" s="69" t="s">
        <v>1466</v>
      </c>
      <c r="AB224" s="79" t="s">
        <v>53</v>
      </c>
      <c r="AC224" s="81">
        <v>770051.46</v>
      </c>
      <c r="AD224" s="69" t="s">
        <v>51</v>
      </c>
      <c r="AE224" s="69"/>
      <c r="AF224" s="69"/>
      <c r="AG224" s="79">
        <v>-366</v>
      </c>
      <c r="AH224" s="84">
        <v>45895</v>
      </c>
      <c r="AI224" s="69" t="s">
        <v>3177</v>
      </c>
      <c r="AJ224" s="69" t="s">
        <v>3766</v>
      </c>
      <c r="AK224" s="84">
        <v>45899</v>
      </c>
      <c r="AL224" s="82">
        <v>0.50770999999999999</v>
      </c>
      <c r="AM224" s="81">
        <v>390962.8267566</v>
      </c>
      <c r="AN224" s="81">
        <v>13251.231</v>
      </c>
      <c r="AO224" s="81">
        <v>4042.1405775659996</v>
      </c>
      <c r="AP224" s="81">
        <v>387998.95833416597</v>
      </c>
      <c r="AQ224" s="81">
        <v>19399.947916708301</v>
      </c>
      <c r="AR224" s="81">
        <v>0</v>
      </c>
      <c r="AS224" s="81">
        <v>24800</v>
      </c>
      <c r="AT224" s="79" t="s">
        <v>2681</v>
      </c>
      <c r="AU224" s="85" t="s">
        <v>2849</v>
      </c>
      <c r="AV224" s="86">
        <v>45893</v>
      </c>
      <c r="AW224" s="85"/>
      <c r="AX224" s="81"/>
      <c r="AY224" s="30">
        <f>YEAR(Table6[[#This Row],[ETA]])</f>
        <v>2025</v>
      </c>
      <c r="AZ224" s="32" t="str">
        <f>TEXT(Table6[[#This Row],[ETA]],"MMMM")</f>
        <v>August</v>
      </c>
      <c r="BA224" s="12" t="s">
        <v>63</v>
      </c>
    </row>
    <row r="225" spans="1:53" hidden="1" x14ac:dyDescent="0.3">
      <c r="A225" s="13">
        <v>224</v>
      </c>
      <c r="B225" s="69" t="s">
        <v>1467</v>
      </c>
      <c r="C225" s="79" t="s">
        <v>94</v>
      </c>
      <c r="D225" s="69" t="s">
        <v>300</v>
      </c>
      <c r="E225" s="69" t="s">
        <v>46</v>
      </c>
      <c r="F225" s="80" t="s">
        <v>1468</v>
      </c>
      <c r="G225" s="79" t="s">
        <v>177</v>
      </c>
      <c r="H225" s="70" t="s">
        <v>302</v>
      </c>
      <c r="I225" s="69" t="s">
        <v>52</v>
      </c>
      <c r="J225" s="69" t="s">
        <v>504</v>
      </c>
      <c r="K225" s="69" t="s">
        <v>505</v>
      </c>
      <c r="L225" s="69" t="s">
        <v>305</v>
      </c>
      <c r="M225" s="69" t="s">
        <v>505</v>
      </c>
      <c r="N225" s="69" t="s">
        <v>49</v>
      </c>
      <c r="O225" s="84">
        <v>45853</v>
      </c>
      <c r="P225" s="69" t="s">
        <v>306</v>
      </c>
      <c r="Q225" s="69" t="s">
        <v>306</v>
      </c>
      <c r="R225" s="79">
        <v>52</v>
      </c>
      <c r="S225" s="81">
        <v>369</v>
      </c>
      <c r="T225" s="69" t="s">
        <v>76</v>
      </c>
      <c r="U225" s="81">
        <v>1.1000000000000001</v>
      </c>
      <c r="V225" s="69" t="s">
        <v>1469</v>
      </c>
      <c r="W225" s="79" t="s">
        <v>50</v>
      </c>
      <c r="X225" s="69" t="s">
        <v>1467</v>
      </c>
      <c r="Y225" s="69" t="s">
        <v>75</v>
      </c>
      <c r="Z225" s="69" t="s">
        <v>73</v>
      </c>
      <c r="AA225" s="69" t="s">
        <v>1470</v>
      </c>
      <c r="AB225" s="79" t="s">
        <v>53</v>
      </c>
      <c r="AC225" s="81">
        <v>10410.219999999999</v>
      </c>
      <c r="AD225" s="69" t="s">
        <v>51</v>
      </c>
      <c r="AE225" s="69" t="s">
        <v>75</v>
      </c>
      <c r="AF225" s="69" t="s">
        <v>75</v>
      </c>
      <c r="AG225" s="79">
        <v>-408</v>
      </c>
      <c r="AH225" s="84">
        <v>45853</v>
      </c>
      <c r="AI225" s="69" t="s">
        <v>3177</v>
      </c>
      <c r="AJ225" s="69" t="s">
        <v>73</v>
      </c>
      <c r="AK225" s="84">
        <v>45855</v>
      </c>
      <c r="AL225" s="82">
        <v>0.50753000000000004</v>
      </c>
      <c r="AM225" s="81">
        <v>5283.4989566000004</v>
      </c>
      <c r="AN225" s="81">
        <v>7174.4440800000002</v>
      </c>
      <c r="AO225" s="81">
        <v>124.57943036600001</v>
      </c>
      <c r="AP225" s="81">
        <v>12582.522466966002</v>
      </c>
      <c r="AQ225" s="81">
        <v>629.1261233483001</v>
      </c>
      <c r="AR225" s="81"/>
      <c r="AS225" s="81">
        <v>1529</v>
      </c>
      <c r="AT225" s="79" t="s">
        <v>2681</v>
      </c>
      <c r="AU225" s="85" t="s">
        <v>2850</v>
      </c>
      <c r="AV225" s="86">
        <v>45853</v>
      </c>
      <c r="AW225" s="85"/>
      <c r="AX225" s="81"/>
      <c r="AY225" s="30">
        <f>YEAR(Table6[[#This Row],[ETA]])</f>
        <v>2025</v>
      </c>
      <c r="AZ225" s="32" t="str">
        <f>TEXT(Table6[[#This Row],[ETA]],"MMMM")</f>
        <v>July</v>
      </c>
      <c r="BA225" s="12" t="s">
        <v>63</v>
      </c>
    </row>
    <row r="226" spans="1:53" hidden="1" x14ac:dyDescent="0.3">
      <c r="A226" s="13">
        <v>225</v>
      </c>
      <c r="B226" s="69" t="s">
        <v>1471</v>
      </c>
      <c r="C226" s="79" t="s">
        <v>90</v>
      </c>
      <c r="D226" s="69" t="s">
        <v>248</v>
      </c>
      <c r="E226" s="69" t="s">
        <v>46</v>
      </c>
      <c r="F226" s="80" t="s">
        <v>1472</v>
      </c>
      <c r="G226" s="79" t="s">
        <v>177</v>
      </c>
      <c r="H226" s="70" t="s">
        <v>47</v>
      </c>
      <c r="I226" s="69" t="s">
        <v>313</v>
      </c>
      <c r="J226" s="69" t="s">
        <v>1141</v>
      </c>
      <c r="K226" s="69" t="s">
        <v>1473</v>
      </c>
      <c r="L226" s="69" t="s">
        <v>48</v>
      </c>
      <c r="M226" s="69" t="s">
        <v>1474</v>
      </c>
      <c r="N226" s="69" t="s">
        <v>49</v>
      </c>
      <c r="O226" s="84">
        <v>45907</v>
      </c>
      <c r="P226" s="69" t="s">
        <v>273</v>
      </c>
      <c r="Q226" s="69" t="s">
        <v>1475</v>
      </c>
      <c r="R226" s="79">
        <v>46</v>
      </c>
      <c r="S226" s="81">
        <v>24789.73</v>
      </c>
      <c r="T226" s="69" t="s">
        <v>76</v>
      </c>
      <c r="U226" s="81">
        <v>1.1000000000000001</v>
      </c>
      <c r="V226" s="69" t="s">
        <v>1476</v>
      </c>
      <c r="W226" s="79" t="s">
        <v>50</v>
      </c>
      <c r="X226" s="69" t="s">
        <v>1477</v>
      </c>
      <c r="Y226" s="69" t="s">
        <v>1147</v>
      </c>
      <c r="Z226" s="69" t="s">
        <v>73</v>
      </c>
      <c r="AA226" s="69" t="s">
        <v>1478</v>
      </c>
      <c r="AB226" s="79" t="s">
        <v>71</v>
      </c>
      <c r="AC226" s="81">
        <v>373872.72</v>
      </c>
      <c r="AD226" s="69" t="s">
        <v>51</v>
      </c>
      <c r="AE226" s="69"/>
      <c r="AF226" s="69"/>
      <c r="AG226" s="79">
        <v>-354</v>
      </c>
      <c r="AH226" s="84">
        <v>45907</v>
      </c>
      <c r="AI226" s="69" t="s">
        <v>3177</v>
      </c>
      <c r="AJ226" s="69" t="s">
        <v>73</v>
      </c>
      <c r="AK226" s="84">
        <v>45911</v>
      </c>
      <c r="AL226" s="82">
        <v>3.64</v>
      </c>
      <c r="AM226" s="81">
        <v>1360896.7008</v>
      </c>
      <c r="AN226" s="81">
        <v>13058.3012</v>
      </c>
      <c r="AO226" s="81">
        <v>13739.550020000001</v>
      </c>
      <c r="AP226" s="81">
        <v>1387694.5520200001</v>
      </c>
      <c r="AQ226" s="81">
        <v>69384.727601000006</v>
      </c>
      <c r="AR226" s="81">
        <v>0</v>
      </c>
      <c r="AS226" s="81">
        <v>77950</v>
      </c>
      <c r="AT226" s="79" t="s">
        <v>2681</v>
      </c>
      <c r="AU226" s="85" t="s">
        <v>2851</v>
      </c>
      <c r="AV226" s="86">
        <v>45908</v>
      </c>
      <c r="AW226" s="85"/>
      <c r="AX226" s="81"/>
      <c r="AY226" s="30">
        <f>YEAR(Table6[[#This Row],[ETA]])</f>
        <v>2025</v>
      </c>
      <c r="AZ226" s="32" t="str">
        <f>TEXT(Table6[[#This Row],[ETA]],"MMMM")</f>
        <v>September</v>
      </c>
      <c r="BA226" s="12" t="s">
        <v>3340</v>
      </c>
    </row>
    <row r="227" spans="1:53" hidden="1" x14ac:dyDescent="0.3">
      <c r="A227" s="13">
        <v>226</v>
      </c>
      <c r="B227" s="69" t="s">
        <v>1479</v>
      </c>
      <c r="C227" s="79" t="s">
        <v>90</v>
      </c>
      <c r="D227" s="69" t="s">
        <v>92</v>
      </c>
      <c r="E227" s="69" t="s">
        <v>46</v>
      </c>
      <c r="F227" s="80" t="s">
        <v>1480</v>
      </c>
      <c r="G227" s="79" t="s">
        <v>177</v>
      </c>
      <c r="H227" s="70" t="s">
        <v>47</v>
      </c>
      <c r="I227" s="69" t="s">
        <v>52</v>
      </c>
      <c r="J227" s="69" t="s">
        <v>870</v>
      </c>
      <c r="K227" s="69" t="s">
        <v>862</v>
      </c>
      <c r="L227" s="69" t="s">
        <v>48</v>
      </c>
      <c r="M227" s="69" t="s">
        <v>1481</v>
      </c>
      <c r="N227" s="69" t="s">
        <v>49</v>
      </c>
      <c r="O227" s="84">
        <v>45899</v>
      </c>
      <c r="P227" s="69" t="s">
        <v>199</v>
      </c>
      <c r="Q227" s="69" t="s">
        <v>1482</v>
      </c>
      <c r="R227" s="79">
        <v>48</v>
      </c>
      <c r="S227" s="81">
        <v>4387</v>
      </c>
      <c r="T227" s="69" t="s">
        <v>76</v>
      </c>
      <c r="U227" s="81">
        <v>34.440000000000005</v>
      </c>
      <c r="V227" s="69" t="s">
        <v>1483</v>
      </c>
      <c r="W227" s="79" t="s">
        <v>50</v>
      </c>
      <c r="X227" s="69" t="s">
        <v>1479</v>
      </c>
      <c r="Y227" s="69">
        <v>233325000106</v>
      </c>
      <c r="Z227" s="69" t="s">
        <v>73</v>
      </c>
      <c r="AA227" s="69" t="s">
        <v>1484</v>
      </c>
      <c r="AB227" s="79" t="s">
        <v>53</v>
      </c>
      <c r="AC227" s="81">
        <v>632105.46</v>
      </c>
      <c r="AD227" s="69" t="s">
        <v>51</v>
      </c>
      <c r="AE227" s="69"/>
      <c r="AF227" s="69"/>
      <c r="AG227" s="79">
        <v>-362</v>
      </c>
      <c r="AH227" s="84">
        <v>45899</v>
      </c>
      <c r="AI227" s="69" t="s">
        <v>3177</v>
      </c>
      <c r="AJ227" s="69" t="s">
        <v>808</v>
      </c>
      <c r="AK227" s="84">
        <v>45903</v>
      </c>
      <c r="AL227" s="82">
        <v>0.50770999999999999</v>
      </c>
      <c r="AM227" s="81">
        <v>320926.26309659996</v>
      </c>
      <c r="AN227" s="81">
        <v>13251.231</v>
      </c>
      <c r="AO227" s="81">
        <v>3341.774940966</v>
      </c>
      <c r="AP227" s="81">
        <v>337519.26903756597</v>
      </c>
      <c r="AQ227" s="81">
        <v>16875.963451878299</v>
      </c>
      <c r="AR227" s="81">
        <v>0</v>
      </c>
      <c r="AS227" s="81">
        <v>22276</v>
      </c>
      <c r="AT227" s="79" t="s">
        <v>2681</v>
      </c>
      <c r="AU227" s="85" t="s">
        <v>2852</v>
      </c>
      <c r="AV227" s="86">
        <v>45899</v>
      </c>
      <c r="AW227" s="85"/>
      <c r="AX227" s="81"/>
      <c r="AY227" s="30">
        <f>YEAR(Table6[[#This Row],[ETA]])</f>
        <v>2025</v>
      </c>
      <c r="AZ227" s="32" t="str">
        <f>TEXT(Table6[[#This Row],[ETA]],"MMMM")</f>
        <v>August</v>
      </c>
      <c r="BA227" s="12" t="s">
        <v>63</v>
      </c>
    </row>
    <row r="228" spans="1:53" hidden="1" x14ac:dyDescent="0.3">
      <c r="A228" s="13">
        <v>227</v>
      </c>
      <c r="B228" s="69" t="s">
        <v>1485</v>
      </c>
      <c r="C228" s="79" t="s">
        <v>90</v>
      </c>
      <c r="D228" s="69" t="s">
        <v>92</v>
      </c>
      <c r="E228" s="69" t="s">
        <v>46</v>
      </c>
      <c r="F228" s="80" t="s">
        <v>1486</v>
      </c>
      <c r="G228" s="79" t="s">
        <v>177</v>
      </c>
      <c r="H228" s="70" t="s">
        <v>47</v>
      </c>
      <c r="I228" s="69" t="s">
        <v>52</v>
      </c>
      <c r="J228" s="69" t="s">
        <v>870</v>
      </c>
      <c r="K228" s="69" t="s">
        <v>862</v>
      </c>
      <c r="L228" s="69" t="s">
        <v>48</v>
      </c>
      <c r="M228" s="69" t="s">
        <v>1481</v>
      </c>
      <c r="N228" s="69" t="s">
        <v>49</v>
      </c>
      <c r="O228" s="84">
        <v>45899</v>
      </c>
      <c r="P228" s="69" t="s">
        <v>344</v>
      </c>
      <c r="Q228" s="69" t="s">
        <v>1487</v>
      </c>
      <c r="R228" s="79">
        <v>61</v>
      </c>
      <c r="S228" s="81">
        <v>6398</v>
      </c>
      <c r="T228" s="69" t="s">
        <v>76</v>
      </c>
      <c r="U228" s="81">
        <v>26.5</v>
      </c>
      <c r="V228" s="69" t="s">
        <v>1488</v>
      </c>
      <c r="W228" s="79" t="s">
        <v>50</v>
      </c>
      <c r="X228" s="69" t="s">
        <v>1489</v>
      </c>
      <c r="Y228" s="69" t="s">
        <v>75</v>
      </c>
      <c r="Z228" s="69" t="s">
        <v>73</v>
      </c>
      <c r="AA228" s="69" t="s">
        <v>1490</v>
      </c>
      <c r="AB228" s="79" t="s">
        <v>53</v>
      </c>
      <c r="AC228" s="81">
        <v>291002.12</v>
      </c>
      <c r="AD228" s="69" t="s">
        <v>51</v>
      </c>
      <c r="AE228" s="69"/>
      <c r="AF228" s="69" t="s">
        <v>286</v>
      </c>
      <c r="AG228" s="79">
        <v>-362</v>
      </c>
      <c r="AH228" s="84">
        <v>45899</v>
      </c>
      <c r="AI228" s="69" t="s">
        <v>3177</v>
      </c>
      <c r="AJ228" s="69" t="s">
        <v>73</v>
      </c>
      <c r="AK228" s="84">
        <v>45904</v>
      </c>
      <c r="AL228" s="82">
        <v>0.50770999999999999</v>
      </c>
      <c r="AM228" s="81">
        <v>147744.6863452</v>
      </c>
      <c r="AN228" s="81">
        <v>11057.9238</v>
      </c>
      <c r="AO228" s="81">
        <v>1588.0261014519999</v>
      </c>
      <c r="AP228" s="81">
        <v>160390.63624665199</v>
      </c>
      <c r="AQ228" s="81">
        <v>8019.5318123325997</v>
      </c>
      <c r="AR228" s="81">
        <v>0</v>
      </c>
      <c r="AS228" s="81">
        <v>10920</v>
      </c>
      <c r="AT228" s="79" t="s">
        <v>2681</v>
      </c>
      <c r="AU228" s="85" t="s">
        <v>2853</v>
      </c>
      <c r="AV228" s="86">
        <v>45899</v>
      </c>
      <c r="AW228" s="85"/>
      <c r="AX228" s="81"/>
      <c r="AY228" s="30">
        <f>YEAR(Table6[[#This Row],[ETA]])</f>
        <v>2025</v>
      </c>
      <c r="AZ228" s="32" t="str">
        <f>TEXT(Table6[[#This Row],[ETA]],"MMMM")</f>
        <v>August</v>
      </c>
      <c r="BA228" s="12" t="s">
        <v>63</v>
      </c>
    </row>
    <row r="229" spans="1:53" hidden="1" x14ac:dyDescent="0.3">
      <c r="A229" s="13">
        <v>228</v>
      </c>
      <c r="B229" s="69" t="s">
        <v>1491</v>
      </c>
      <c r="C229" s="79" t="s">
        <v>70</v>
      </c>
      <c r="D229" s="69" t="s">
        <v>681</v>
      </c>
      <c r="E229" s="69" t="s">
        <v>46</v>
      </c>
      <c r="F229" s="80" t="s">
        <v>1492</v>
      </c>
      <c r="G229" s="79" t="s">
        <v>177</v>
      </c>
      <c r="H229" s="70" t="s">
        <v>302</v>
      </c>
      <c r="I229" s="69" t="s">
        <v>394</v>
      </c>
      <c r="J229" s="69" t="s">
        <v>1127</v>
      </c>
      <c r="K229" s="69" t="s">
        <v>306</v>
      </c>
      <c r="L229" s="69" t="s">
        <v>305</v>
      </c>
      <c r="M229" s="69" t="s">
        <v>1493</v>
      </c>
      <c r="N229" s="69" t="s">
        <v>49</v>
      </c>
      <c r="O229" s="84">
        <v>45847</v>
      </c>
      <c r="P229" s="69" t="s">
        <v>306</v>
      </c>
      <c r="Q229" s="69" t="s">
        <v>306</v>
      </c>
      <c r="R229" s="79">
        <v>2</v>
      </c>
      <c r="S229" s="81">
        <v>673</v>
      </c>
      <c r="T229" s="69" t="s">
        <v>363</v>
      </c>
      <c r="U229" s="81">
        <v>1</v>
      </c>
      <c r="V229" s="69" t="s">
        <v>1488</v>
      </c>
      <c r="W229" s="79" t="s">
        <v>50</v>
      </c>
      <c r="X229" s="69" t="s">
        <v>1494</v>
      </c>
      <c r="Y229" s="69" t="s">
        <v>1495</v>
      </c>
      <c r="Z229" s="69" t="s">
        <v>1067</v>
      </c>
      <c r="AA229" s="69" t="s">
        <v>1490</v>
      </c>
      <c r="AB229" s="79" t="s">
        <v>402</v>
      </c>
      <c r="AC229" s="81">
        <v>99658.8</v>
      </c>
      <c r="AD229" s="69" t="s">
        <v>51</v>
      </c>
      <c r="AE229" s="69"/>
      <c r="AF229" s="69"/>
      <c r="AG229" s="79">
        <v>-414</v>
      </c>
      <c r="AH229" s="84">
        <v>45847</v>
      </c>
      <c r="AI229" s="69" t="s">
        <v>3177</v>
      </c>
      <c r="AJ229" s="69" t="s">
        <v>1067</v>
      </c>
      <c r="AK229" s="84">
        <v>45850</v>
      </c>
      <c r="AL229" s="82">
        <v>4.2660799999999997</v>
      </c>
      <c r="AM229" s="81">
        <v>425152.413504</v>
      </c>
      <c r="AN229" s="81"/>
      <c r="AO229" s="81"/>
      <c r="AP229" s="81">
        <v>425152.413504</v>
      </c>
      <c r="AQ229" s="81">
        <v>21257.6206752</v>
      </c>
      <c r="AR229" s="81"/>
      <c r="AS229" s="81">
        <v>26658</v>
      </c>
      <c r="AT229" s="79" t="s">
        <v>2681</v>
      </c>
      <c r="AU229" s="85" t="s">
        <v>2854</v>
      </c>
      <c r="AV229" s="86">
        <v>45848</v>
      </c>
      <c r="AW229" s="85"/>
      <c r="AX229" s="81"/>
      <c r="AY229" s="30">
        <f>YEAR(Table6[[#This Row],[ETA]])</f>
        <v>2025</v>
      </c>
      <c r="AZ229" s="32" t="str">
        <f>TEXT(Table6[[#This Row],[ETA]],"MMMM")</f>
        <v>July</v>
      </c>
      <c r="BA229" s="12" t="s">
        <v>3339</v>
      </c>
    </row>
    <row r="230" spans="1:53" hidden="1" x14ac:dyDescent="0.3">
      <c r="A230" s="13">
        <v>229</v>
      </c>
      <c r="B230" s="69" t="s">
        <v>1496</v>
      </c>
      <c r="C230" s="79" t="s">
        <v>70</v>
      </c>
      <c r="D230" s="69" t="s">
        <v>1497</v>
      </c>
      <c r="E230" s="69" t="s">
        <v>46</v>
      </c>
      <c r="F230" s="80" t="s">
        <v>1498</v>
      </c>
      <c r="G230" s="79" t="s">
        <v>177</v>
      </c>
      <c r="H230" s="70" t="s">
        <v>302</v>
      </c>
      <c r="I230" s="69" t="s">
        <v>394</v>
      </c>
      <c r="J230" s="69" t="s">
        <v>1127</v>
      </c>
      <c r="K230" s="69" t="s">
        <v>1499</v>
      </c>
      <c r="L230" s="69" t="s">
        <v>305</v>
      </c>
      <c r="M230" s="69" t="s">
        <v>1499</v>
      </c>
      <c r="N230" s="69" t="s">
        <v>49</v>
      </c>
      <c r="O230" s="84">
        <v>45849</v>
      </c>
      <c r="P230" s="69" t="s">
        <v>306</v>
      </c>
      <c r="Q230" s="69" t="s">
        <v>306</v>
      </c>
      <c r="R230" s="79">
        <v>5</v>
      </c>
      <c r="S230" s="81">
        <v>4819</v>
      </c>
      <c r="T230" s="69" t="s">
        <v>397</v>
      </c>
      <c r="U230" s="81">
        <v>1</v>
      </c>
      <c r="V230" s="69" t="s">
        <v>1500</v>
      </c>
      <c r="W230" s="79" t="s">
        <v>50</v>
      </c>
      <c r="X230" s="69" t="s">
        <v>1501</v>
      </c>
      <c r="Y230" s="69" t="s">
        <v>567</v>
      </c>
      <c r="Z230" s="69" t="s">
        <v>1067</v>
      </c>
      <c r="AA230" s="69" t="s">
        <v>1043</v>
      </c>
      <c r="AB230" s="79" t="s">
        <v>4990</v>
      </c>
      <c r="AC230" s="81">
        <v>53034.09</v>
      </c>
      <c r="AD230" s="69" t="s">
        <v>51</v>
      </c>
      <c r="AE230" s="69"/>
      <c r="AF230" s="69"/>
      <c r="AG230" s="79">
        <v>-412</v>
      </c>
      <c r="AH230" s="84">
        <v>45849</v>
      </c>
      <c r="AI230" s="69" t="s">
        <v>3177</v>
      </c>
      <c r="AJ230" s="69" t="s">
        <v>1067</v>
      </c>
      <c r="AK230" s="84">
        <v>45851</v>
      </c>
      <c r="AL230" s="82">
        <v>0.87439999999999996</v>
      </c>
      <c r="AM230" s="81">
        <v>46373.008295999993</v>
      </c>
      <c r="AN230" s="81">
        <v>0</v>
      </c>
      <c r="AO230" s="81">
        <v>0</v>
      </c>
      <c r="AP230" s="81">
        <v>46373.008295999993</v>
      </c>
      <c r="AQ230" s="81">
        <v>2318.6504147999999</v>
      </c>
      <c r="AR230" s="81">
        <v>1000</v>
      </c>
      <c r="AS230" s="81">
        <v>3719</v>
      </c>
      <c r="AT230" s="79" t="s">
        <v>2681</v>
      </c>
      <c r="AU230" s="85" t="s">
        <v>2855</v>
      </c>
      <c r="AV230" s="86">
        <v>45850</v>
      </c>
      <c r="AW230" s="85"/>
      <c r="AX230" s="81"/>
      <c r="AY230" s="30">
        <f>YEAR(Table6[[#This Row],[ETA]])</f>
        <v>2025</v>
      </c>
      <c r="AZ230" s="32" t="str">
        <f>TEXT(Table6[[#This Row],[ETA]],"MMMM")</f>
        <v>July</v>
      </c>
      <c r="BA230" s="12" t="s">
        <v>3340</v>
      </c>
    </row>
    <row r="231" spans="1:53" hidden="1" x14ac:dyDescent="0.3">
      <c r="A231" s="13">
        <v>230</v>
      </c>
      <c r="B231" s="69" t="s">
        <v>1502</v>
      </c>
      <c r="C231" s="79" t="s">
        <v>94</v>
      </c>
      <c r="D231" s="69" t="s">
        <v>731</v>
      </c>
      <c r="E231" s="69" t="s">
        <v>74</v>
      </c>
      <c r="F231" s="80" t="s">
        <v>1503</v>
      </c>
      <c r="G231" s="79" t="s">
        <v>177</v>
      </c>
      <c r="H231" s="70" t="s">
        <v>47</v>
      </c>
      <c r="I231" s="69" t="s">
        <v>52</v>
      </c>
      <c r="J231" s="69" t="s">
        <v>80</v>
      </c>
      <c r="K231" s="69" t="s">
        <v>1413</v>
      </c>
      <c r="L231" s="69" t="s">
        <v>733</v>
      </c>
      <c r="M231" s="69" t="s">
        <v>1414</v>
      </c>
      <c r="N231" s="69" t="s">
        <v>49</v>
      </c>
      <c r="O231" s="84">
        <v>45864</v>
      </c>
      <c r="P231" s="69" t="s">
        <v>1504</v>
      </c>
      <c r="Q231" s="69" t="s">
        <v>1504</v>
      </c>
      <c r="R231" s="79">
        <v>1749</v>
      </c>
      <c r="S231" s="81">
        <v>4958460</v>
      </c>
      <c r="T231" s="69" t="s">
        <v>76</v>
      </c>
      <c r="U231" s="81">
        <v>3336.9485849053995</v>
      </c>
      <c r="V231" s="69" t="s">
        <v>201</v>
      </c>
      <c r="W231" s="79" t="s">
        <v>50</v>
      </c>
      <c r="X231" s="69" t="s">
        <v>1505</v>
      </c>
      <c r="Y231" s="69">
        <v>4600001157</v>
      </c>
      <c r="Z231" s="69" t="s">
        <v>73</v>
      </c>
      <c r="AA231" s="69" t="s">
        <v>1506</v>
      </c>
      <c r="AB231" s="79" t="s">
        <v>71</v>
      </c>
      <c r="AC231" s="81">
        <v>7383130.0199999996</v>
      </c>
      <c r="AD231" s="69" t="s">
        <v>51</v>
      </c>
      <c r="AE231" s="69"/>
      <c r="AF231" s="69"/>
      <c r="AG231" s="79">
        <v>-397</v>
      </c>
      <c r="AH231" s="84">
        <v>45864</v>
      </c>
      <c r="AI231" s="69" t="s">
        <v>3177</v>
      </c>
      <c r="AJ231" s="69" t="s">
        <v>736</v>
      </c>
      <c r="AK231" s="84">
        <v>45892</v>
      </c>
      <c r="AL231" s="82">
        <v>3.64</v>
      </c>
      <c r="AM231" s="81">
        <v>26874593.272799999</v>
      </c>
      <c r="AN231" s="81">
        <v>1725626.7392000002</v>
      </c>
      <c r="AO231" s="81">
        <v>1978.886</v>
      </c>
      <c r="AP231" s="81">
        <v>28602198.897999998</v>
      </c>
      <c r="AQ231" s="81">
        <v>1430109.9449</v>
      </c>
      <c r="AR231" s="81">
        <v>161799.5596368</v>
      </c>
      <c r="AS231" s="81">
        <v>1591758</v>
      </c>
      <c r="AT231" s="79" t="s">
        <v>2756</v>
      </c>
      <c r="AU231" s="85" t="s">
        <v>2856</v>
      </c>
      <c r="AV231" s="86">
        <v>45857</v>
      </c>
      <c r="AW231" s="85"/>
      <c r="AX231" s="81"/>
      <c r="AY231" s="30">
        <f>YEAR(Table6[[#This Row],[ETA]])</f>
        <v>2025</v>
      </c>
      <c r="AZ231" s="32" t="str">
        <f>TEXT(Table6[[#This Row],[ETA]],"MMMM")</f>
        <v>July</v>
      </c>
      <c r="BA231" s="12" t="s">
        <v>63</v>
      </c>
    </row>
    <row r="232" spans="1:53" hidden="1" x14ac:dyDescent="0.3">
      <c r="A232" s="13">
        <v>231</v>
      </c>
      <c r="B232" s="69" t="s">
        <v>1507</v>
      </c>
      <c r="C232" s="79" t="s">
        <v>94</v>
      </c>
      <c r="D232" s="69" t="s">
        <v>731</v>
      </c>
      <c r="E232" s="69" t="s">
        <v>74</v>
      </c>
      <c r="F232" s="80" t="s">
        <v>1503</v>
      </c>
      <c r="G232" s="79" t="s">
        <v>177</v>
      </c>
      <c r="H232" s="70" t="s">
        <v>47</v>
      </c>
      <c r="I232" s="69" t="s">
        <v>52</v>
      </c>
      <c r="J232" s="69" t="s">
        <v>80</v>
      </c>
      <c r="K232" s="69" t="s">
        <v>1413</v>
      </c>
      <c r="L232" s="69" t="s">
        <v>733</v>
      </c>
      <c r="M232" s="69" t="s">
        <v>1414</v>
      </c>
      <c r="N232" s="69" t="s">
        <v>49</v>
      </c>
      <c r="O232" s="84">
        <v>45864</v>
      </c>
      <c r="P232" s="69" t="s">
        <v>1504</v>
      </c>
      <c r="Q232" s="69" t="s">
        <v>1504</v>
      </c>
      <c r="R232" s="79">
        <v>2873</v>
      </c>
      <c r="S232" s="81">
        <v>8772720</v>
      </c>
      <c r="T232" s="69" t="s">
        <v>76</v>
      </c>
      <c r="U232" s="81">
        <v>6006.6679445586014</v>
      </c>
      <c r="V232" s="69" t="s">
        <v>201</v>
      </c>
      <c r="W232" s="79" t="s">
        <v>50</v>
      </c>
      <c r="X232" s="69" t="s">
        <v>1508</v>
      </c>
      <c r="Y232" s="69">
        <v>4600001157</v>
      </c>
      <c r="Z232" s="69" t="s">
        <v>73</v>
      </c>
      <c r="AA232" s="69" t="s">
        <v>1506</v>
      </c>
      <c r="AB232" s="79" t="s">
        <v>71</v>
      </c>
      <c r="AC232" s="81">
        <v>12335367.41</v>
      </c>
      <c r="AD232" s="69" t="s">
        <v>51</v>
      </c>
      <c r="AE232" s="69"/>
      <c r="AF232" s="69"/>
      <c r="AG232" s="79">
        <v>-397</v>
      </c>
      <c r="AH232" s="84">
        <v>45864</v>
      </c>
      <c r="AI232" s="69" t="s">
        <v>3177</v>
      </c>
      <c r="AJ232" s="69" t="s">
        <v>736</v>
      </c>
      <c r="AK232" s="84">
        <v>45892</v>
      </c>
      <c r="AL232" s="82">
        <v>3.64</v>
      </c>
      <c r="AM232" s="90">
        <v>44900737.369999997</v>
      </c>
      <c r="AN232" s="81">
        <v>3053052.8392000003</v>
      </c>
      <c r="AO232" s="81">
        <v>3306.2483999999999</v>
      </c>
      <c r="AP232" s="90">
        <v>47957096.460000001</v>
      </c>
      <c r="AQ232" s="81">
        <v>2397854.8230000003</v>
      </c>
      <c r="AR232" s="81">
        <v>269404.42423440004</v>
      </c>
      <c r="AS232" s="81">
        <v>2667659</v>
      </c>
      <c r="AT232" s="79" t="s">
        <v>2756</v>
      </c>
      <c r="AU232" s="85" t="s">
        <v>2856</v>
      </c>
      <c r="AV232" s="86">
        <v>45857</v>
      </c>
      <c r="AW232" s="85"/>
      <c r="AX232" s="81"/>
      <c r="AY232" s="30">
        <f>YEAR(Table6[[#This Row],[ETA]])</f>
        <v>2025</v>
      </c>
      <c r="AZ232" s="32" t="str">
        <f>TEXT(Table6[[#This Row],[ETA]],"MMMM")</f>
        <v>July</v>
      </c>
      <c r="BA232" s="12" t="s">
        <v>63</v>
      </c>
    </row>
    <row r="233" spans="1:53" hidden="1" x14ac:dyDescent="0.3">
      <c r="A233" s="13">
        <v>232</v>
      </c>
      <c r="B233" s="69" t="s">
        <v>1509</v>
      </c>
      <c r="C233" s="79" t="s">
        <v>90</v>
      </c>
      <c r="D233" s="69" t="s">
        <v>467</v>
      </c>
      <c r="E233" s="69" t="s">
        <v>74</v>
      </c>
      <c r="F233" s="80" t="s">
        <v>1510</v>
      </c>
      <c r="G233" s="79" t="s">
        <v>177</v>
      </c>
      <c r="H233" s="70" t="s">
        <v>47</v>
      </c>
      <c r="I233" s="69" t="s">
        <v>828</v>
      </c>
      <c r="J233" s="69" t="s">
        <v>80</v>
      </c>
      <c r="K233" s="69" t="s">
        <v>1511</v>
      </c>
      <c r="L233" s="69" t="s">
        <v>733</v>
      </c>
      <c r="M233" s="69" t="s">
        <v>1512</v>
      </c>
      <c r="N233" s="69" t="s">
        <v>49</v>
      </c>
      <c r="O233" s="84">
        <v>45851</v>
      </c>
      <c r="P233" s="69" t="s">
        <v>253</v>
      </c>
      <c r="Q233" s="69" t="s">
        <v>75</v>
      </c>
      <c r="R233" s="79">
        <v>1310</v>
      </c>
      <c r="S233" s="81">
        <v>7420130</v>
      </c>
      <c r="T233" s="69" t="s">
        <v>76</v>
      </c>
      <c r="U233" s="81">
        <v>0</v>
      </c>
      <c r="V233" s="69" t="s">
        <v>961</v>
      </c>
      <c r="W233" s="79" t="s">
        <v>50</v>
      </c>
      <c r="X233" s="69" t="s">
        <v>1513</v>
      </c>
      <c r="Y233" s="69" t="s">
        <v>75</v>
      </c>
      <c r="Z233" s="69" t="s">
        <v>736</v>
      </c>
      <c r="AA233" s="69" t="s">
        <v>1514</v>
      </c>
      <c r="AB233" s="79" t="s">
        <v>402</v>
      </c>
      <c r="AC233" s="81">
        <v>11344768.59</v>
      </c>
      <c r="AD233" s="69" t="s">
        <v>51</v>
      </c>
      <c r="AE233" s="69"/>
      <c r="AF233" s="69"/>
      <c r="AG233" s="79">
        <v>-410</v>
      </c>
      <c r="AH233" s="84">
        <v>45851</v>
      </c>
      <c r="AI233" s="69" t="s">
        <v>3177</v>
      </c>
      <c r="AJ233" s="69" t="s">
        <v>736</v>
      </c>
      <c r="AK233" s="84">
        <v>45852</v>
      </c>
      <c r="AL233" s="82">
        <v>4.2591599999999996</v>
      </c>
      <c r="AM233" s="81">
        <v>48319184.587784395</v>
      </c>
      <c r="AN233" s="81">
        <v>1804877.0597591999</v>
      </c>
      <c r="AO233" s="81">
        <v>501240.61647543596</v>
      </c>
      <c r="AP233" s="81">
        <v>50625302.264019027</v>
      </c>
      <c r="AQ233" s="81">
        <v>2531265.1132009514</v>
      </c>
      <c r="AR233" s="81">
        <v>289915.10752670636</v>
      </c>
      <c r="AS233" s="81">
        <v>2822590</v>
      </c>
      <c r="AT233" s="79" t="s">
        <v>2756</v>
      </c>
      <c r="AU233" s="85" t="s">
        <v>2857</v>
      </c>
      <c r="AV233" s="86">
        <v>45849</v>
      </c>
      <c r="AW233" s="85"/>
      <c r="AX233" s="81"/>
      <c r="AY233" s="30">
        <f>YEAR(Table6[[#This Row],[ETA]])</f>
        <v>2025</v>
      </c>
      <c r="AZ233" s="32" t="str">
        <f>TEXT(Table6[[#This Row],[ETA]],"MMMM")</f>
        <v>July</v>
      </c>
      <c r="BA233" s="12" t="s">
        <v>3339</v>
      </c>
    </row>
    <row r="234" spans="1:53" hidden="1" x14ac:dyDescent="0.3">
      <c r="A234" s="13">
        <v>233</v>
      </c>
      <c r="B234" s="69" t="s">
        <v>1515</v>
      </c>
      <c r="C234" s="79" t="s">
        <v>90</v>
      </c>
      <c r="D234" s="69" t="s">
        <v>467</v>
      </c>
      <c r="E234" s="69" t="s">
        <v>74</v>
      </c>
      <c r="F234" s="80" t="s">
        <v>1516</v>
      </c>
      <c r="G234" s="79" t="s">
        <v>177</v>
      </c>
      <c r="H234" s="70" t="s">
        <v>47</v>
      </c>
      <c r="I234" s="69" t="s">
        <v>828</v>
      </c>
      <c r="J234" s="69" t="s">
        <v>80</v>
      </c>
      <c r="K234" s="69" t="s">
        <v>1511</v>
      </c>
      <c r="L234" s="69" t="s">
        <v>733</v>
      </c>
      <c r="M234" s="69" t="s">
        <v>1512</v>
      </c>
      <c r="N234" s="69" t="s">
        <v>49</v>
      </c>
      <c r="O234" s="84">
        <v>45851</v>
      </c>
      <c r="P234" s="69" t="s">
        <v>253</v>
      </c>
      <c r="Q234" s="69" t="s">
        <v>75</v>
      </c>
      <c r="R234" s="79">
        <v>31</v>
      </c>
      <c r="S234" s="81">
        <v>230164</v>
      </c>
      <c r="T234" s="69" t="s">
        <v>76</v>
      </c>
      <c r="U234" s="81">
        <v>0</v>
      </c>
      <c r="V234" s="69" t="s">
        <v>961</v>
      </c>
      <c r="W234" s="79" t="s">
        <v>50</v>
      </c>
      <c r="X234" s="69" t="s">
        <v>1517</v>
      </c>
      <c r="Y234" s="69" t="s">
        <v>75</v>
      </c>
      <c r="Z234" s="69" t="s">
        <v>736</v>
      </c>
      <c r="AA234" s="69" t="s">
        <v>1518</v>
      </c>
      <c r="AB234" s="79" t="s">
        <v>402</v>
      </c>
      <c r="AC234" s="81">
        <v>344444.15999999997</v>
      </c>
      <c r="AD234" s="69" t="s">
        <v>51</v>
      </c>
      <c r="AE234" s="69"/>
      <c r="AF234" s="69"/>
      <c r="AG234" s="79">
        <v>-410</v>
      </c>
      <c r="AH234" s="84">
        <v>45851</v>
      </c>
      <c r="AI234" s="69" t="s">
        <v>3177</v>
      </c>
      <c r="AJ234" s="69" t="s">
        <v>736</v>
      </c>
      <c r="AK234" s="84">
        <v>45852</v>
      </c>
      <c r="AL234" s="82">
        <v>4.2591599999999996</v>
      </c>
      <c r="AM234" s="81">
        <v>1467042.7885055998</v>
      </c>
      <c r="AN234" s="81">
        <v>55985.252677199998</v>
      </c>
      <c r="AO234" s="81">
        <v>15230.280411827998</v>
      </c>
      <c r="AP234" s="81">
        <v>1538258.3215946278</v>
      </c>
      <c r="AQ234" s="81">
        <v>76912.916079731396</v>
      </c>
      <c r="AR234" s="81">
        <v>8802.2567310335999</v>
      </c>
      <c r="AS234" s="81">
        <v>86146</v>
      </c>
      <c r="AT234" s="79" t="s">
        <v>2756</v>
      </c>
      <c r="AU234" s="85" t="s">
        <v>2857</v>
      </c>
      <c r="AV234" s="86">
        <v>45849</v>
      </c>
      <c r="AW234" s="85"/>
      <c r="AX234" s="81"/>
      <c r="AY234" s="30">
        <f>YEAR(Table6[[#This Row],[ETA]])</f>
        <v>2025</v>
      </c>
      <c r="AZ234" s="32" t="str">
        <f>TEXT(Table6[[#This Row],[ETA]],"MMMM")</f>
        <v>July</v>
      </c>
      <c r="BA234" s="12" t="s">
        <v>3339</v>
      </c>
    </row>
    <row r="235" spans="1:53" x14ac:dyDescent="0.3">
      <c r="A235" s="13">
        <v>234</v>
      </c>
      <c r="B235" s="69" t="s">
        <v>1519</v>
      </c>
      <c r="C235" s="79" t="s">
        <v>94</v>
      </c>
      <c r="D235" s="69" t="s">
        <v>233</v>
      </c>
      <c r="E235" s="69" t="s">
        <v>46</v>
      </c>
      <c r="F235" s="80" t="s">
        <v>1520</v>
      </c>
      <c r="G235" s="79" t="s">
        <v>177</v>
      </c>
      <c r="H235" s="70" t="s">
        <v>302</v>
      </c>
      <c r="I235" s="69" t="s">
        <v>52</v>
      </c>
      <c r="J235" s="69" t="s">
        <v>1127</v>
      </c>
      <c r="K235" s="69" t="s">
        <v>598</v>
      </c>
      <c r="L235" s="69" t="s">
        <v>305</v>
      </c>
      <c r="M235" s="69" t="s">
        <v>598</v>
      </c>
      <c r="N235" s="69" t="s">
        <v>49</v>
      </c>
      <c r="O235" s="84">
        <v>45854</v>
      </c>
      <c r="P235" s="69" t="s">
        <v>306</v>
      </c>
      <c r="Q235" s="69" t="s">
        <v>306</v>
      </c>
      <c r="R235" s="79">
        <v>140</v>
      </c>
      <c r="S235" s="81">
        <v>1779</v>
      </c>
      <c r="T235" s="69" t="s">
        <v>76</v>
      </c>
      <c r="U235" s="81">
        <v>8.6559240000000006</v>
      </c>
      <c r="V235" s="69" t="s">
        <v>1521</v>
      </c>
      <c r="W235" s="79" t="s">
        <v>50</v>
      </c>
      <c r="X235" s="69" t="s">
        <v>1519</v>
      </c>
      <c r="Y235" s="69" t="s">
        <v>75</v>
      </c>
      <c r="Z235" s="69" t="s">
        <v>73</v>
      </c>
      <c r="AA235" s="69" t="s">
        <v>1522</v>
      </c>
      <c r="AB235" s="79" t="s">
        <v>53</v>
      </c>
      <c r="AC235" s="81">
        <v>247787.4</v>
      </c>
      <c r="AD235" s="69" t="s">
        <v>51</v>
      </c>
      <c r="AE235" s="69"/>
      <c r="AF235" s="69"/>
      <c r="AG235" s="79">
        <v>-407</v>
      </c>
      <c r="AH235" s="84">
        <v>45854</v>
      </c>
      <c r="AI235" s="69" t="s">
        <v>3177</v>
      </c>
      <c r="AJ235" s="69" t="s">
        <v>73</v>
      </c>
      <c r="AK235" s="84">
        <v>45855</v>
      </c>
      <c r="AL235" s="82">
        <v>0.50678999999999996</v>
      </c>
      <c r="AM235" s="81">
        <v>125576.17644599998</v>
      </c>
      <c r="AN235" s="81">
        <v>31194.647585999999</v>
      </c>
      <c r="AO235" s="81">
        <v>1567.7082403199997</v>
      </c>
      <c r="AP235" s="81">
        <v>158338.53227231998</v>
      </c>
      <c r="AQ235" s="81">
        <v>7916.9266136159995</v>
      </c>
      <c r="AR235" s="81"/>
      <c r="AS235" s="81">
        <v>10817</v>
      </c>
      <c r="AT235" s="79" t="s">
        <v>2681</v>
      </c>
      <c r="AU235" s="85" t="s">
        <v>2858</v>
      </c>
      <c r="AV235" s="22">
        <v>45854</v>
      </c>
      <c r="AW235" s="20"/>
      <c r="AX235" s="81"/>
      <c r="AY235" s="30">
        <f>YEAR(Table6[[#This Row],[ETA]])</f>
        <v>2025</v>
      </c>
      <c r="AZ235" s="32" t="str">
        <f>TEXT(Table6[[#This Row],[ETA]],"MMMM")</f>
        <v>July</v>
      </c>
      <c r="BA235" s="12" t="s">
        <v>63</v>
      </c>
    </row>
    <row r="236" spans="1:53" hidden="1" x14ac:dyDescent="0.3">
      <c r="A236" s="13">
        <v>235</v>
      </c>
      <c r="B236" s="69" t="s">
        <v>1523</v>
      </c>
      <c r="C236" s="79" t="s">
        <v>70</v>
      </c>
      <c r="D236" s="69" t="s">
        <v>1131</v>
      </c>
      <c r="E236" s="69" t="s">
        <v>46</v>
      </c>
      <c r="F236" s="80" t="s">
        <v>1524</v>
      </c>
      <c r="G236" s="79" t="s">
        <v>177</v>
      </c>
      <c r="H236" s="70" t="s">
        <v>302</v>
      </c>
      <c r="I236" s="69" t="s">
        <v>1525</v>
      </c>
      <c r="J236" s="69" t="s">
        <v>504</v>
      </c>
      <c r="K236" s="69" t="s">
        <v>1127</v>
      </c>
      <c r="L236" s="69" t="s">
        <v>305</v>
      </c>
      <c r="M236" s="69" t="s">
        <v>1127</v>
      </c>
      <c r="N236" s="69" t="s">
        <v>49</v>
      </c>
      <c r="O236" s="84">
        <v>45919</v>
      </c>
      <c r="P236" s="69" t="s">
        <v>306</v>
      </c>
      <c r="Q236" s="69" t="s">
        <v>306</v>
      </c>
      <c r="R236" s="79">
        <v>4</v>
      </c>
      <c r="S236" s="81">
        <v>26</v>
      </c>
      <c r="T236" s="69" t="s">
        <v>76</v>
      </c>
      <c r="U236" s="81">
        <v>0.06</v>
      </c>
      <c r="V236" s="69" t="s">
        <v>1526</v>
      </c>
      <c r="W236" s="79" t="s">
        <v>50</v>
      </c>
      <c r="X236" s="69" t="s">
        <v>1527</v>
      </c>
      <c r="Y236" s="69">
        <v>4600001157</v>
      </c>
      <c r="Z236" s="69" t="s">
        <v>3766</v>
      </c>
      <c r="AA236" s="69" t="s">
        <v>1190</v>
      </c>
      <c r="AB236" s="79" t="s">
        <v>71</v>
      </c>
      <c r="AC236" s="81">
        <v>15864</v>
      </c>
      <c r="AD236" s="69" t="s">
        <v>51</v>
      </c>
      <c r="AE236" s="69"/>
      <c r="AF236" s="69"/>
      <c r="AG236" s="79">
        <v>-342</v>
      </c>
      <c r="AH236" s="84">
        <v>45919</v>
      </c>
      <c r="AI236" s="69" t="s">
        <v>3177</v>
      </c>
      <c r="AJ236" s="69" t="s">
        <v>63</v>
      </c>
      <c r="AK236" s="84">
        <v>45931</v>
      </c>
      <c r="AL236" s="82">
        <v>3.64</v>
      </c>
      <c r="AM236" s="81">
        <v>57744.959999999999</v>
      </c>
      <c r="AN236" s="81"/>
      <c r="AO236" s="81"/>
      <c r="AP236" s="81">
        <v>57744.959999999999</v>
      </c>
      <c r="AQ236" s="81">
        <v>2887.248</v>
      </c>
      <c r="AR236" s="81"/>
      <c r="AS236" s="81">
        <v>4287</v>
      </c>
      <c r="AT236" s="79" t="s">
        <v>2681</v>
      </c>
      <c r="AU236" s="85" t="s">
        <v>2859</v>
      </c>
      <c r="AV236" s="86">
        <v>45920</v>
      </c>
      <c r="AW236" s="85"/>
      <c r="AX236" s="81"/>
      <c r="AY236" s="30">
        <f>YEAR(Table6[[#This Row],[ETA]])</f>
        <v>2025</v>
      </c>
      <c r="AZ236" s="32" t="str">
        <f>TEXT(Table6[[#This Row],[ETA]],"MMMM")</f>
        <v>September</v>
      </c>
      <c r="BA236" s="12" t="s">
        <v>1131</v>
      </c>
    </row>
    <row r="237" spans="1:53" x14ac:dyDescent="0.3">
      <c r="A237" s="13">
        <v>236</v>
      </c>
      <c r="B237" s="69" t="s">
        <v>1528</v>
      </c>
      <c r="C237" s="79" t="s">
        <v>70</v>
      </c>
      <c r="D237" s="69" t="s">
        <v>233</v>
      </c>
      <c r="E237" s="69" t="s">
        <v>46</v>
      </c>
      <c r="F237" s="80" t="s">
        <v>1529</v>
      </c>
      <c r="G237" s="79" t="s">
        <v>177</v>
      </c>
      <c r="H237" s="70" t="s">
        <v>47</v>
      </c>
      <c r="I237" s="69" t="s">
        <v>1530</v>
      </c>
      <c r="J237" s="69" t="s">
        <v>870</v>
      </c>
      <c r="K237" s="69" t="s">
        <v>630</v>
      </c>
      <c r="L237" s="69" t="s">
        <v>48</v>
      </c>
      <c r="M237" s="69" t="s">
        <v>1531</v>
      </c>
      <c r="N237" s="69" t="s">
        <v>49</v>
      </c>
      <c r="O237" s="84">
        <v>45912</v>
      </c>
      <c r="P237" s="69" t="s">
        <v>1532</v>
      </c>
      <c r="Q237" s="69" t="s">
        <v>1533</v>
      </c>
      <c r="R237" s="79">
        <v>4048</v>
      </c>
      <c r="S237" s="81">
        <v>4641</v>
      </c>
      <c r="T237" s="69" t="s">
        <v>76</v>
      </c>
      <c r="U237" s="81">
        <v>26.626000000000005</v>
      </c>
      <c r="V237" s="69" t="s">
        <v>1534</v>
      </c>
      <c r="W237" s="79" t="s">
        <v>50</v>
      </c>
      <c r="X237" s="69" t="s">
        <v>1528</v>
      </c>
      <c r="Y237" s="69" t="s">
        <v>1535</v>
      </c>
      <c r="Z237" s="69" t="s">
        <v>3766</v>
      </c>
      <c r="AA237" s="69" t="s">
        <v>1536</v>
      </c>
      <c r="AB237" s="79" t="s">
        <v>71</v>
      </c>
      <c r="AC237" s="81">
        <v>36532</v>
      </c>
      <c r="AD237" s="69" t="s">
        <v>51</v>
      </c>
      <c r="AE237" s="69" t="s">
        <v>75</v>
      </c>
      <c r="AF237" s="69" t="s">
        <v>75</v>
      </c>
      <c r="AG237" s="79">
        <v>-349</v>
      </c>
      <c r="AH237" s="84">
        <v>45912</v>
      </c>
      <c r="AI237" s="69" t="s">
        <v>3177</v>
      </c>
      <c r="AJ237" s="69" t="s">
        <v>3766</v>
      </c>
      <c r="AK237" s="84">
        <v>45916</v>
      </c>
      <c r="AL237" s="82">
        <v>3.64</v>
      </c>
      <c r="AM237" s="81">
        <v>132976.48000000001</v>
      </c>
      <c r="AN237" s="81"/>
      <c r="AO237" s="81"/>
      <c r="AP237" s="81">
        <v>132976.48000000001</v>
      </c>
      <c r="AQ237" s="81">
        <v>6648.8240000000005</v>
      </c>
      <c r="AR237" s="81"/>
      <c r="AS237" s="81">
        <v>9549</v>
      </c>
      <c r="AT237" s="79" t="s">
        <v>2681</v>
      </c>
      <c r="AU237" s="85" t="s">
        <v>2860</v>
      </c>
      <c r="AV237" s="86">
        <v>45915</v>
      </c>
      <c r="AW237" s="85"/>
      <c r="AX237" s="81"/>
      <c r="AY237" s="30">
        <f>YEAR(Table6[[#This Row],[ETA]])</f>
        <v>2025</v>
      </c>
      <c r="AZ237" s="32" t="str">
        <f>TEXT(Table6[[#This Row],[ETA]],"MMMM")</f>
        <v>September</v>
      </c>
      <c r="BA237" s="12" t="s">
        <v>63</v>
      </c>
    </row>
    <row r="238" spans="1:53" x14ac:dyDescent="0.3">
      <c r="A238" s="13">
        <v>237</v>
      </c>
      <c r="B238" s="69" t="s">
        <v>1537</v>
      </c>
      <c r="C238" s="79" t="s">
        <v>70</v>
      </c>
      <c r="D238" s="69" t="s">
        <v>233</v>
      </c>
      <c r="E238" s="69" t="s">
        <v>46</v>
      </c>
      <c r="F238" s="80" t="s">
        <v>1529</v>
      </c>
      <c r="G238" s="79" t="s">
        <v>177</v>
      </c>
      <c r="H238" s="70" t="s">
        <v>47</v>
      </c>
      <c r="I238" s="69" t="s">
        <v>1530</v>
      </c>
      <c r="J238" s="69" t="s">
        <v>870</v>
      </c>
      <c r="K238" s="69" t="s">
        <v>630</v>
      </c>
      <c r="L238" s="69" t="s">
        <v>48</v>
      </c>
      <c r="M238" s="69" t="s">
        <v>1531</v>
      </c>
      <c r="N238" s="69" t="s">
        <v>49</v>
      </c>
      <c r="O238" s="84">
        <v>45912</v>
      </c>
      <c r="P238" s="69" t="s">
        <v>75</v>
      </c>
      <c r="Q238" s="69" t="s">
        <v>75</v>
      </c>
      <c r="R238" s="79">
        <v>34467</v>
      </c>
      <c r="S238" s="81">
        <v>3968</v>
      </c>
      <c r="T238" s="69" t="s">
        <v>76</v>
      </c>
      <c r="U238" s="81">
        <v>18.463999999999999</v>
      </c>
      <c r="V238" s="69" t="s">
        <v>1538</v>
      </c>
      <c r="W238" s="79" t="s">
        <v>50</v>
      </c>
      <c r="X238" s="69" t="s">
        <v>1537</v>
      </c>
      <c r="Y238" s="69" t="s">
        <v>1535</v>
      </c>
      <c r="Z238" s="69" t="s">
        <v>3766</v>
      </c>
      <c r="AA238" s="69" t="s">
        <v>1539</v>
      </c>
      <c r="AB238" s="79" t="s">
        <v>71</v>
      </c>
      <c r="AC238" s="81">
        <v>35354.01</v>
      </c>
      <c r="AD238" s="69" t="s">
        <v>51</v>
      </c>
      <c r="AE238" s="69" t="s">
        <v>75</v>
      </c>
      <c r="AF238" s="69" t="s">
        <v>75</v>
      </c>
      <c r="AG238" s="79">
        <v>-349</v>
      </c>
      <c r="AH238" s="84">
        <v>45912</v>
      </c>
      <c r="AI238" s="69" t="s">
        <v>3177</v>
      </c>
      <c r="AJ238" s="69" t="s">
        <v>3766</v>
      </c>
      <c r="AK238" s="84">
        <v>45916</v>
      </c>
      <c r="AL238" s="82">
        <v>3.64</v>
      </c>
      <c r="AM238" s="81">
        <v>128688.59640000001</v>
      </c>
      <c r="AN238" s="81"/>
      <c r="AO238" s="81"/>
      <c r="AP238" s="81">
        <v>128688.59640000001</v>
      </c>
      <c r="AQ238" s="81">
        <v>6434.4298200000012</v>
      </c>
      <c r="AR238" s="81"/>
      <c r="AS238" s="81">
        <v>9184</v>
      </c>
      <c r="AT238" s="79" t="s">
        <v>2681</v>
      </c>
      <c r="AU238" s="85" t="s">
        <v>2860</v>
      </c>
      <c r="AV238" s="86">
        <v>45915</v>
      </c>
      <c r="AW238" s="85"/>
      <c r="AX238" s="81">
        <v>-150</v>
      </c>
      <c r="AY238" s="30">
        <f>YEAR(Table6[[#This Row],[ETA]])</f>
        <v>2025</v>
      </c>
      <c r="AZ238" s="32" t="str">
        <f>TEXT(Table6[[#This Row],[ETA]],"MMMM")</f>
        <v>September</v>
      </c>
      <c r="BA238" s="12" t="s">
        <v>63</v>
      </c>
    </row>
    <row r="239" spans="1:53" hidden="1" x14ac:dyDescent="0.3">
      <c r="A239" s="13">
        <v>238</v>
      </c>
      <c r="B239" s="69" t="s">
        <v>1540</v>
      </c>
      <c r="C239" s="79" t="s">
        <v>90</v>
      </c>
      <c r="D239" s="69" t="s">
        <v>92</v>
      </c>
      <c r="E239" s="69" t="s">
        <v>46</v>
      </c>
      <c r="F239" s="80" t="s">
        <v>1541</v>
      </c>
      <c r="G239" s="79" t="s">
        <v>177</v>
      </c>
      <c r="H239" s="70" t="s">
        <v>47</v>
      </c>
      <c r="I239" s="69" t="s">
        <v>52</v>
      </c>
      <c r="J239" s="69" t="s">
        <v>1232</v>
      </c>
      <c r="K239" s="69" t="s">
        <v>1542</v>
      </c>
      <c r="L239" s="69" t="s">
        <v>48</v>
      </c>
      <c r="M239" s="69" t="s">
        <v>1543</v>
      </c>
      <c r="N239" s="69" t="s">
        <v>49</v>
      </c>
      <c r="O239" s="84">
        <v>45923</v>
      </c>
      <c r="P239" s="69" t="s">
        <v>199</v>
      </c>
      <c r="Q239" s="69" t="s">
        <v>1544</v>
      </c>
      <c r="R239" s="79">
        <v>28</v>
      </c>
      <c r="S239" s="81">
        <v>2336</v>
      </c>
      <c r="T239" s="69" t="s">
        <v>76</v>
      </c>
      <c r="U239" s="81">
        <v>15.6</v>
      </c>
      <c r="V239" s="69" t="s">
        <v>1545</v>
      </c>
      <c r="W239" s="79" t="s">
        <v>50</v>
      </c>
      <c r="X239" s="69" t="s">
        <v>1540</v>
      </c>
      <c r="Y239" s="69" t="s">
        <v>75</v>
      </c>
      <c r="Z239" s="69" t="s">
        <v>72</v>
      </c>
      <c r="AA239" s="69" t="s">
        <v>1546</v>
      </c>
      <c r="AB239" s="79" t="s">
        <v>53</v>
      </c>
      <c r="AC239" s="81">
        <v>418389.34</v>
      </c>
      <c r="AD239" s="69" t="s">
        <v>51</v>
      </c>
      <c r="AE239" s="69"/>
      <c r="AF239" s="69"/>
      <c r="AG239" s="79">
        <v>-338</v>
      </c>
      <c r="AH239" s="84">
        <v>45923</v>
      </c>
      <c r="AI239" s="69" t="s">
        <v>3177</v>
      </c>
      <c r="AJ239" s="69" t="s">
        <v>808</v>
      </c>
      <c r="AK239" s="84">
        <v>45925</v>
      </c>
      <c r="AL239" s="82">
        <v>0.50770999999999999</v>
      </c>
      <c r="AM239" s="81">
        <v>212420.45181140001</v>
      </c>
      <c r="AN239" s="81">
        <v>11423.475</v>
      </c>
      <c r="AO239" s="81">
        <v>2238.4392681140002</v>
      </c>
      <c r="AP239" s="81">
        <v>226082.366079514</v>
      </c>
      <c r="AQ239" s="81">
        <v>11304.118303975702</v>
      </c>
      <c r="AR239" s="81"/>
      <c r="AS239" s="81">
        <v>14204</v>
      </c>
      <c r="AT239" s="79" t="s">
        <v>2681</v>
      </c>
      <c r="AU239" s="85" t="s">
        <v>2861</v>
      </c>
      <c r="AV239" s="86">
        <v>45923</v>
      </c>
      <c r="AW239" s="85"/>
      <c r="AX239" s="81"/>
      <c r="AY239" s="30">
        <f>YEAR(Table6[[#This Row],[ETA]])</f>
        <v>2025</v>
      </c>
      <c r="AZ239" s="32" t="str">
        <f>TEXT(Table6[[#This Row],[ETA]],"MMMM")</f>
        <v>September</v>
      </c>
      <c r="BA239" s="12" t="s">
        <v>63</v>
      </c>
    </row>
    <row r="240" spans="1:53" hidden="1" x14ac:dyDescent="0.3">
      <c r="A240" s="13">
        <v>239</v>
      </c>
      <c r="B240" s="69" t="s">
        <v>1547</v>
      </c>
      <c r="C240" s="79" t="s">
        <v>94</v>
      </c>
      <c r="D240" s="69" t="s">
        <v>92</v>
      </c>
      <c r="E240" s="69" t="s">
        <v>46</v>
      </c>
      <c r="F240" s="80" t="s">
        <v>1548</v>
      </c>
      <c r="G240" s="79" t="s">
        <v>177</v>
      </c>
      <c r="H240" s="70" t="s">
        <v>47</v>
      </c>
      <c r="I240" s="69" t="s">
        <v>52</v>
      </c>
      <c r="J240" s="69" t="s">
        <v>279</v>
      </c>
      <c r="K240" s="69" t="s">
        <v>1549</v>
      </c>
      <c r="L240" s="69" t="s">
        <v>48</v>
      </c>
      <c r="M240" s="69" t="s">
        <v>1550</v>
      </c>
      <c r="N240" s="69" t="s">
        <v>49</v>
      </c>
      <c r="O240" s="84">
        <v>45899</v>
      </c>
      <c r="P240" s="69" t="s">
        <v>199</v>
      </c>
      <c r="Q240" s="69" t="s">
        <v>1551</v>
      </c>
      <c r="R240" s="79">
        <v>45</v>
      </c>
      <c r="S240" s="81">
        <v>3320.8</v>
      </c>
      <c r="T240" s="69" t="s">
        <v>76</v>
      </c>
      <c r="U240" s="81">
        <v>30.436399999999999</v>
      </c>
      <c r="V240" s="69" t="s">
        <v>1023</v>
      </c>
      <c r="W240" s="79" t="s">
        <v>50</v>
      </c>
      <c r="X240" s="69" t="s">
        <v>1547</v>
      </c>
      <c r="Y240" s="69" t="s">
        <v>75</v>
      </c>
      <c r="Z240" s="69" t="s">
        <v>73</v>
      </c>
      <c r="AA240" s="69" t="s">
        <v>1552</v>
      </c>
      <c r="AB240" s="79" t="s">
        <v>53</v>
      </c>
      <c r="AC240" s="81">
        <v>163002.91</v>
      </c>
      <c r="AD240" s="69" t="s">
        <v>51</v>
      </c>
      <c r="AE240" s="69"/>
      <c r="AF240" s="69"/>
      <c r="AG240" s="79">
        <v>-362</v>
      </c>
      <c r="AH240" s="84">
        <v>45899</v>
      </c>
      <c r="AI240" s="69" t="s">
        <v>3177</v>
      </c>
      <c r="AJ240" s="69" t="s">
        <v>808</v>
      </c>
      <c r="AK240" s="84">
        <v>45903</v>
      </c>
      <c r="AL240" s="82">
        <v>0.50770999999999999</v>
      </c>
      <c r="AM240" s="81">
        <v>82758.207436099998</v>
      </c>
      <c r="AN240" s="81">
        <v>13251.231</v>
      </c>
      <c r="AO240" s="81">
        <v>960.09438436100004</v>
      </c>
      <c r="AP240" s="81">
        <v>96969.532820460998</v>
      </c>
      <c r="AQ240" s="81">
        <v>4848.4766410230504</v>
      </c>
      <c r="AR240" s="81"/>
      <c r="AS240" s="81">
        <v>6248</v>
      </c>
      <c r="AT240" s="79" t="s">
        <v>2681</v>
      </c>
      <c r="AU240" s="85" t="s">
        <v>2862</v>
      </c>
      <c r="AV240" s="86">
        <v>45899</v>
      </c>
      <c r="AW240" s="85"/>
      <c r="AX240" s="81"/>
      <c r="AY240" s="30">
        <f>YEAR(Table6[[#This Row],[ETA]])</f>
        <v>2025</v>
      </c>
      <c r="AZ240" s="32" t="str">
        <f>TEXT(Table6[[#This Row],[ETA]],"MMMM")</f>
        <v>August</v>
      </c>
      <c r="BA240" s="12" t="s">
        <v>63</v>
      </c>
    </row>
    <row r="241" spans="1:53" hidden="1" x14ac:dyDescent="0.3">
      <c r="A241" s="13">
        <v>240</v>
      </c>
      <c r="B241" s="69" t="s">
        <v>1553</v>
      </c>
      <c r="C241" s="79" t="s">
        <v>90</v>
      </c>
      <c r="D241" s="69" t="s">
        <v>92</v>
      </c>
      <c r="E241" s="69" t="s">
        <v>46</v>
      </c>
      <c r="F241" s="80" t="s">
        <v>1554</v>
      </c>
      <c r="G241" s="79" t="s">
        <v>177</v>
      </c>
      <c r="H241" s="70" t="s">
        <v>47</v>
      </c>
      <c r="I241" s="69" t="s">
        <v>52</v>
      </c>
      <c r="J241" s="69" t="s">
        <v>1232</v>
      </c>
      <c r="K241" s="69" t="s">
        <v>1542</v>
      </c>
      <c r="L241" s="69" t="s">
        <v>48</v>
      </c>
      <c r="M241" s="69" t="s">
        <v>1543</v>
      </c>
      <c r="N241" s="69" t="s">
        <v>49</v>
      </c>
      <c r="O241" s="84">
        <v>45923</v>
      </c>
      <c r="P241" s="69" t="s">
        <v>264</v>
      </c>
      <c r="Q241" s="69" t="s">
        <v>1555</v>
      </c>
      <c r="R241" s="79">
        <v>1923</v>
      </c>
      <c r="S241" s="81">
        <v>35375.199999999997</v>
      </c>
      <c r="T241" s="69" t="s">
        <v>76</v>
      </c>
      <c r="U241" s="81">
        <v>88</v>
      </c>
      <c r="V241" s="69" t="s">
        <v>1556</v>
      </c>
      <c r="W241" s="79" t="s">
        <v>50</v>
      </c>
      <c r="X241" s="69" t="s">
        <v>1553</v>
      </c>
      <c r="Y241" s="69" t="s">
        <v>75</v>
      </c>
      <c r="Z241" s="69" t="s">
        <v>3766</v>
      </c>
      <c r="AA241" s="69" t="s">
        <v>1557</v>
      </c>
      <c r="AB241" s="79" t="s">
        <v>53</v>
      </c>
      <c r="AC241" s="81">
        <v>3031230.59</v>
      </c>
      <c r="AD241" s="69" t="s">
        <v>51</v>
      </c>
      <c r="AE241" s="69"/>
      <c r="AF241" s="69" t="s">
        <v>286</v>
      </c>
      <c r="AG241" s="79">
        <v>-338</v>
      </c>
      <c r="AH241" s="84">
        <v>45923</v>
      </c>
      <c r="AI241" s="69" t="s">
        <v>3177</v>
      </c>
      <c r="AJ241" s="69" t="s">
        <v>3766</v>
      </c>
      <c r="AK241" s="84">
        <v>45929</v>
      </c>
      <c r="AL241" s="82">
        <v>0.50770999999999999</v>
      </c>
      <c r="AM241" s="81">
        <v>1538986.0828489</v>
      </c>
      <c r="AN241" s="81">
        <v>26502.462</v>
      </c>
      <c r="AO241" s="81">
        <v>15654.885448489002</v>
      </c>
      <c r="AP241" s="81">
        <v>1581143.4302973892</v>
      </c>
      <c r="AQ241" s="81">
        <v>79057.171514869464</v>
      </c>
      <c r="AR241" s="81"/>
      <c r="AS241" s="81">
        <v>88741</v>
      </c>
      <c r="AT241" s="79" t="s">
        <v>2681</v>
      </c>
      <c r="AU241" s="85" t="s">
        <v>2863</v>
      </c>
      <c r="AV241" s="86">
        <v>45923</v>
      </c>
      <c r="AW241" s="85"/>
      <c r="AX241" s="81">
        <v>50</v>
      </c>
      <c r="AY241" s="30">
        <f>YEAR(Table6[[#This Row],[ETA]])</f>
        <v>2025</v>
      </c>
      <c r="AZ241" s="32" t="str">
        <f>TEXT(Table6[[#This Row],[ETA]],"MMMM")</f>
        <v>September</v>
      </c>
      <c r="BA241" s="12" t="s">
        <v>63</v>
      </c>
    </row>
    <row r="242" spans="1:53" hidden="1" x14ac:dyDescent="0.3">
      <c r="A242" s="13">
        <v>241</v>
      </c>
      <c r="B242" s="69" t="s">
        <v>1558</v>
      </c>
      <c r="C242" s="79" t="s">
        <v>90</v>
      </c>
      <c r="D242" s="69" t="s">
        <v>300</v>
      </c>
      <c r="E242" s="69" t="s">
        <v>46</v>
      </c>
      <c r="F242" s="80" t="s">
        <v>1559</v>
      </c>
      <c r="G242" s="79" t="s">
        <v>177</v>
      </c>
      <c r="H242" s="70" t="s">
        <v>302</v>
      </c>
      <c r="I242" s="69" t="s">
        <v>52</v>
      </c>
      <c r="J242" s="69" t="s">
        <v>1127</v>
      </c>
      <c r="K242" s="69" t="s">
        <v>505</v>
      </c>
      <c r="L242" s="69" t="s">
        <v>305</v>
      </c>
      <c r="M242" s="69" t="s">
        <v>505</v>
      </c>
      <c r="N242" s="69" t="s">
        <v>49</v>
      </c>
      <c r="O242" s="84">
        <v>45869</v>
      </c>
      <c r="P242" s="69" t="s">
        <v>306</v>
      </c>
      <c r="Q242" s="69" t="s">
        <v>306</v>
      </c>
      <c r="R242" s="79">
        <v>150</v>
      </c>
      <c r="S242" s="81">
        <v>820</v>
      </c>
      <c r="T242" s="69" t="s">
        <v>76</v>
      </c>
      <c r="U242" s="81">
        <v>2.2000000000000002</v>
      </c>
      <c r="V242" s="69" t="s">
        <v>1560</v>
      </c>
      <c r="W242" s="79" t="s">
        <v>50</v>
      </c>
      <c r="X242" s="69" t="s">
        <v>1558</v>
      </c>
      <c r="Y242" s="69" t="s">
        <v>75</v>
      </c>
      <c r="Z242" s="69" t="s">
        <v>73</v>
      </c>
      <c r="AA242" s="69" t="s">
        <v>1218</v>
      </c>
      <c r="AB242" s="79" t="s">
        <v>53</v>
      </c>
      <c r="AC242" s="81">
        <v>38815.5</v>
      </c>
      <c r="AD242" s="69" t="s">
        <v>51</v>
      </c>
      <c r="AE242" s="69"/>
      <c r="AF242" s="69"/>
      <c r="AG242" s="79">
        <v>-392</v>
      </c>
      <c r="AH242" s="84">
        <v>45869</v>
      </c>
      <c r="AI242" s="69" t="s">
        <v>3177</v>
      </c>
      <c r="AJ242" s="69" t="s">
        <v>73</v>
      </c>
      <c r="AK242" s="84">
        <v>45871</v>
      </c>
      <c r="AL242" s="82">
        <v>0.50770999999999999</v>
      </c>
      <c r="AM242" s="81">
        <v>19707.017505</v>
      </c>
      <c r="AN242" s="81">
        <v>16394.158984000002</v>
      </c>
      <c r="AO242" s="81">
        <v>361.01176489000005</v>
      </c>
      <c r="AP242" s="81">
        <v>36462.188253890003</v>
      </c>
      <c r="AQ242" s="81">
        <v>1823.1094126945002</v>
      </c>
      <c r="AR242" s="81"/>
      <c r="AS242" s="81">
        <v>3223</v>
      </c>
      <c r="AT242" s="79" t="s">
        <v>2681</v>
      </c>
      <c r="AU242" s="85" t="s">
        <v>2864</v>
      </c>
      <c r="AV242" s="86">
        <v>45869</v>
      </c>
      <c r="AW242" s="85"/>
      <c r="AX242" s="81"/>
      <c r="AY242" s="30">
        <f>YEAR(Table6[[#This Row],[ETA]])</f>
        <v>2025</v>
      </c>
      <c r="AZ242" s="32" t="str">
        <f>TEXT(Table6[[#This Row],[ETA]],"MMMM")</f>
        <v>July</v>
      </c>
      <c r="BA242" s="12" t="s">
        <v>63</v>
      </c>
    </row>
    <row r="243" spans="1:53" hidden="1" x14ac:dyDescent="0.3">
      <c r="A243" s="13">
        <v>242</v>
      </c>
      <c r="B243" s="69" t="s">
        <v>1561</v>
      </c>
      <c r="C243" s="79" t="s">
        <v>70</v>
      </c>
      <c r="D243" s="69" t="s">
        <v>1497</v>
      </c>
      <c r="E243" s="69" t="s">
        <v>46</v>
      </c>
      <c r="F243" s="80" t="s">
        <v>1562</v>
      </c>
      <c r="G243" s="79" t="s">
        <v>177</v>
      </c>
      <c r="H243" s="70" t="s">
        <v>302</v>
      </c>
      <c r="I243" s="69" t="s">
        <v>1563</v>
      </c>
      <c r="J243" s="69" t="s">
        <v>1127</v>
      </c>
      <c r="K243" s="69" t="s">
        <v>1564</v>
      </c>
      <c r="L243" s="69" t="s">
        <v>305</v>
      </c>
      <c r="M243" s="69" t="s">
        <v>1564</v>
      </c>
      <c r="N243" s="69" t="s">
        <v>49</v>
      </c>
      <c r="O243" s="84">
        <v>45860</v>
      </c>
      <c r="P243" s="69" t="s">
        <v>306</v>
      </c>
      <c r="Q243" s="69" t="s">
        <v>306</v>
      </c>
      <c r="R243" s="79">
        <v>12</v>
      </c>
      <c r="S243" s="81">
        <v>9917.02</v>
      </c>
      <c r="T243" s="69" t="s">
        <v>76</v>
      </c>
      <c r="U243" s="81">
        <v>1.32</v>
      </c>
      <c r="V243" s="69" t="s">
        <v>1565</v>
      </c>
      <c r="W243" s="79" t="s">
        <v>50</v>
      </c>
      <c r="X243" s="69" t="s">
        <v>1566</v>
      </c>
      <c r="Y243" s="69" t="s">
        <v>75</v>
      </c>
      <c r="Z243" s="69" t="s">
        <v>73</v>
      </c>
      <c r="AA243" s="69" t="s">
        <v>1567</v>
      </c>
      <c r="AB243" s="79" t="s">
        <v>402</v>
      </c>
      <c r="AC243" s="81">
        <v>90960.35</v>
      </c>
      <c r="AD243" s="69" t="s">
        <v>51</v>
      </c>
      <c r="AE243" s="69"/>
      <c r="AF243" s="69"/>
      <c r="AG243" s="79">
        <v>-401</v>
      </c>
      <c r="AH243" s="84">
        <v>45860</v>
      </c>
      <c r="AI243" s="69" t="s">
        <v>3177</v>
      </c>
      <c r="AJ243" s="69" t="s">
        <v>73</v>
      </c>
      <c r="AK243" s="84">
        <v>45862</v>
      </c>
      <c r="AL243" s="82">
        <v>4.2318600000000002</v>
      </c>
      <c r="AM243" s="81">
        <v>384931.46675100003</v>
      </c>
      <c r="AN243" s="81"/>
      <c r="AO243" s="81"/>
      <c r="AP243" s="81">
        <v>384931.46675100003</v>
      </c>
      <c r="AQ243" s="81">
        <v>19246.573337550002</v>
      </c>
      <c r="AR243" s="81">
        <v>2309.5888005060001</v>
      </c>
      <c r="AS243" s="81">
        <v>24647</v>
      </c>
      <c r="AT243" s="79" t="s">
        <v>2681</v>
      </c>
      <c r="AU243" s="85" t="s">
        <v>2865</v>
      </c>
      <c r="AV243" s="86">
        <v>45861</v>
      </c>
      <c r="AW243" s="85"/>
      <c r="AX243" s="81"/>
      <c r="AY243" s="30">
        <f>YEAR(Table6[[#This Row],[ETA]])</f>
        <v>2025</v>
      </c>
      <c r="AZ243" s="32" t="str">
        <f>TEXT(Table6[[#This Row],[ETA]],"MMMM")</f>
        <v>July</v>
      </c>
      <c r="BA243" s="12" t="s">
        <v>3340</v>
      </c>
    </row>
    <row r="244" spans="1:53" hidden="1" x14ac:dyDescent="0.3">
      <c r="A244" s="13">
        <v>243</v>
      </c>
      <c r="B244" s="69" t="s">
        <v>1568</v>
      </c>
      <c r="C244" s="79" t="s">
        <v>70</v>
      </c>
      <c r="D244" s="69" t="s">
        <v>311</v>
      </c>
      <c r="E244" s="69" t="s">
        <v>46</v>
      </c>
      <c r="F244" s="80" t="s">
        <v>1569</v>
      </c>
      <c r="G244" s="79" t="s">
        <v>177</v>
      </c>
      <c r="H244" s="70" t="s">
        <v>47</v>
      </c>
      <c r="I244" s="69" t="s">
        <v>383</v>
      </c>
      <c r="J244" s="69" t="s">
        <v>1570</v>
      </c>
      <c r="K244" s="69" t="s">
        <v>1571</v>
      </c>
      <c r="L244" s="69" t="s">
        <v>48</v>
      </c>
      <c r="M244" s="69" t="s">
        <v>1572</v>
      </c>
      <c r="N244" s="69" t="s">
        <v>49</v>
      </c>
      <c r="O244" s="84">
        <v>45864</v>
      </c>
      <c r="P244" s="69" t="s">
        <v>1573</v>
      </c>
      <c r="Q244" s="69" t="s">
        <v>1574</v>
      </c>
      <c r="R244" s="79">
        <v>24</v>
      </c>
      <c r="S244" s="81">
        <v>16766.05</v>
      </c>
      <c r="T244" s="69" t="s">
        <v>184</v>
      </c>
      <c r="U244" s="81">
        <v>60</v>
      </c>
      <c r="V244" s="69" t="s">
        <v>493</v>
      </c>
      <c r="W244" s="79" t="s">
        <v>50</v>
      </c>
      <c r="X244" s="69" t="s">
        <v>1575</v>
      </c>
      <c r="Y244" s="69" t="s">
        <v>1576</v>
      </c>
      <c r="Z244" s="69" t="s">
        <v>73</v>
      </c>
      <c r="AA244" s="69" t="s">
        <v>1577</v>
      </c>
      <c r="AB244" s="79" t="s">
        <v>71</v>
      </c>
      <c r="AC244" s="81">
        <v>167006.96</v>
      </c>
      <c r="AD244" s="69" t="s">
        <v>51</v>
      </c>
      <c r="AE244" s="69"/>
      <c r="AF244" s="69"/>
      <c r="AG244" s="79">
        <v>-397</v>
      </c>
      <c r="AH244" s="84">
        <v>45864</v>
      </c>
      <c r="AI244" s="69" t="s">
        <v>3177</v>
      </c>
      <c r="AJ244" s="69" t="s">
        <v>73</v>
      </c>
      <c r="AK244" s="84">
        <v>45871</v>
      </c>
      <c r="AL244" s="82">
        <v>3.64</v>
      </c>
      <c r="AM244" s="81">
        <v>607905.33439999993</v>
      </c>
      <c r="AN244" s="81"/>
      <c r="AO244" s="81"/>
      <c r="AP244" s="81">
        <v>607905.33439999993</v>
      </c>
      <c r="AQ244" s="81">
        <v>30395.26672</v>
      </c>
      <c r="AR244" s="81">
        <v>0</v>
      </c>
      <c r="AS244" s="81">
        <v>35795</v>
      </c>
      <c r="AT244" s="79" t="s">
        <v>2681</v>
      </c>
      <c r="AU244" s="85" t="s">
        <v>2866</v>
      </c>
      <c r="AV244" s="86">
        <v>45867</v>
      </c>
      <c r="AW244" s="85"/>
      <c r="AX244" s="81"/>
      <c r="AY244" s="30">
        <f>YEAR(Table6[[#This Row],[ETA]])</f>
        <v>2025</v>
      </c>
      <c r="AZ244" s="32" t="str">
        <f>TEXT(Table6[[#This Row],[ETA]],"MMMM")</f>
        <v>July</v>
      </c>
      <c r="BA244" s="12" t="s">
        <v>3340</v>
      </c>
    </row>
    <row r="245" spans="1:53" hidden="1" x14ac:dyDescent="0.3">
      <c r="A245" s="13">
        <v>244</v>
      </c>
      <c r="B245" s="69" t="s">
        <v>1578</v>
      </c>
      <c r="C245" s="79" t="s">
        <v>380</v>
      </c>
      <c r="D245" s="69" t="s">
        <v>410</v>
      </c>
      <c r="E245" s="69" t="s">
        <v>46</v>
      </c>
      <c r="F245" s="80" t="s">
        <v>1579</v>
      </c>
      <c r="G245" s="79" t="s">
        <v>177</v>
      </c>
      <c r="H245" s="70" t="s">
        <v>302</v>
      </c>
      <c r="I245" s="69" t="s">
        <v>1580</v>
      </c>
      <c r="J245" s="69" t="s">
        <v>1127</v>
      </c>
      <c r="K245" s="69" t="s">
        <v>1581</v>
      </c>
      <c r="L245" s="69" t="s">
        <v>305</v>
      </c>
      <c r="M245" s="69" t="s">
        <v>1581</v>
      </c>
      <c r="N245" s="69" t="s">
        <v>49</v>
      </c>
      <c r="O245" s="84">
        <v>45874</v>
      </c>
      <c r="P245" s="69" t="s">
        <v>306</v>
      </c>
      <c r="Q245" s="69" t="s">
        <v>306</v>
      </c>
      <c r="R245" s="79">
        <v>13</v>
      </c>
      <c r="S245" s="81">
        <v>10389</v>
      </c>
      <c r="T245" s="69" t="s">
        <v>76</v>
      </c>
      <c r="U245" s="81">
        <v>28.94</v>
      </c>
      <c r="V245" s="69" t="s">
        <v>1582</v>
      </c>
      <c r="W245" s="79" t="s">
        <v>50</v>
      </c>
      <c r="X245" s="69" t="s">
        <v>1583</v>
      </c>
      <c r="Y245" s="69" t="s">
        <v>1584</v>
      </c>
      <c r="Z245" s="69" t="s">
        <v>3766</v>
      </c>
      <c r="AA245" s="69" t="s">
        <v>1585</v>
      </c>
      <c r="AB245" s="79" t="s">
        <v>402</v>
      </c>
      <c r="AC245" s="81">
        <v>843070</v>
      </c>
      <c r="AD245" s="69" t="s">
        <v>51</v>
      </c>
      <c r="AE245" s="69"/>
      <c r="AF245" s="69"/>
      <c r="AG245" s="79">
        <v>-387</v>
      </c>
      <c r="AH245" s="84">
        <v>45874</v>
      </c>
      <c r="AI245" s="69" t="s">
        <v>3177</v>
      </c>
      <c r="AJ245" s="69" t="s">
        <v>3766</v>
      </c>
      <c r="AK245" s="84">
        <v>45876</v>
      </c>
      <c r="AL245" s="82">
        <v>4.2740900000000002</v>
      </c>
      <c r="AM245" s="81">
        <v>3603357.0563000003</v>
      </c>
      <c r="AN245" s="81"/>
      <c r="AO245" s="81"/>
      <c r="AP245" s="81">
        <v>3603357.0563000003</v>
      </c>
      <c r="AQ245" s="81">
        <v>180167.85281500002</v>
      </c>
      <c r="AR245" s="81">
        <v>19940.838</v>
      </c>
      <c r="AS245" s="81">
        <v>200509</v>
      </c>
      <c r="AT245" s="79" t="s">
        <v>2681</v>
      </c>
      <c r="AU245" s="85" t="s">
        <v>2867</v>
      </c>
      <c r="AV245" s="86">
        <v>45876</v>
      </c>
      <c r="AW245" s="85"/>
      <c r="AX245" s="81">
        <v>-1679</v>
      </c>
      <c r="AY245" s="30">
        <f>YEAR(Table6[[#This Row],[ETA]])</f>
        <v>2025</v>
      </c>
      <c r="AZ245" s="32" t="str">
        <f>TEXT(Table6[[#This Row],[ETA]],"MMMM")</f>
        <v>August</v>
      </c>
      <c r="BA245" s="12" t="s">
        <v>392</v>
      </c>
    </row>
    <row r="246" spans="1:53" hidden="1" x14ac:dyDescent="0.3">
      <c r="A246" s="13">
        <v>245</v>
      </c>
      <c r="B246" s="69" t="s">
        <v>1586</v>
      </c>
      <c r="C246" s="79" t="s">
        <v>94</v>
      </c>
      <c r="D246" s="69" t="s">
        <v>300</v>
      </c>
      <c r="E246" s="69" t="s">
        <v>46</v>
      </c>
      <c r="F246" s="80" t="s">
        <v>1587</v>
      </c>
      <c r="G246" s="79" t="s">
        <v>177</v>
      </c>
      <c r="H246" s="70" t="s">
        <v>302</v>
      </c>
      <c r="I246" s="69" t="s">
        <v>52</v>
      </c>
      <c r="J246" s="69" t="s">
        <v>1127</v>
      </c>
      <c r="K246" s="69" t="s">
        <v>1588</v>
      </c>
      <c r="L246" s="69" t="s">
        <v>305</v>
      </c>
      <c r="M246" s="69" t="s">
        <v>1588</v>
      </c>
      <c r="N246" s="69" t="s">
        <v>49</v>
      </c>
      <c r="O246" s="84">
        <v>45870</v>
      </c>
      <c r="P246" s="69" t="s">
        <v>306</v>
      </c>
      <c r="Q246" s="69" t="s">
        <v>306</v>
      </c>
      <c r="R246" s="79">
        <v>2811</v>
      </c>
      <c r="S246" s="81">
        <v>845</v>
      </c>
      <c r="T246" s="69" t="s">
        <v>76</v>
      </c>
      <c r="U246" s="81">
        <v>13.2</v>
      </c>
      <c r="V246" s="69" t="s">
        <v>1589</v>
      </c>
      <c r="W246" s="79" t="s">
        <v>50</v>
      </c>
      <c r="X246" s="69" t="s">
        <v>1586</v>
      </c>
      <c r="Y246" s="69" t="s">
        <v>75</v>
      </c>
      <c r="Z246" s="69" t="s">
        <v>73</v>
      </c>
      <c r="AA246" s="69" t="s">
        <v>1590</v>
      </c>
      <c r="AB246" s="79" t="s">
        <v>53</v>
      </c>
      <c r="AC246" s="81">
        <v>111566.28</v>
      </c>
      <c r="AD246" s="69" t="s">
        <v>51</v>
      </c>
      <c r="AE246" s="69"/>
      <c r="AF246" s="69"/>
      <c r="AG246" s="79">
        <v>-391</v>
      </c>
      <c r="AH246" s="84">
        <v>45870</v>
      </c>
      <c r="AI246" s="69" t="s">
        <v>3177</v>
      </c>
      <c r="AJ246" s="69" t="s">
        <v>73</v>
      </c>
      <c r="AK246" s="84">
        <v>45872</v>
      </c>
      <c r="AL246" s="82">
        <v>0.50770999999999999</v>
      </c>
      <c r="AM246" s="81">
        <v>56643.316018799997</v>
      </c>
      <c r="AN246" s="81">
        <v>15530.341189999999</v>
      </c>
      <c r="AO246" s="81">
        <v>721.736572088</v>
      </c>
      <c r="AP246" s="81">
        <v>72895.393780888</v>
      </c>
      <c r="AQ246" s="81">
        <v>3644.7696890444004</v>
      </c>
      <c r="AR246" s="81"/>
      <c r="AS246" s="81">
        <v>5045</v>
      </c>
      <c r="AT246" s="79" t="s">
        <v>2681</v>
      </c>
      <c r="AU246" s="85" t="s">
        <v>2868</v>
      </c>
      <c r="AV246" s="86">
        <v>45871</v>
      </c>
      <c r="AW246" s="85"/>
      <c r="AX246" s="81"/>
      <c r="AY246" s="30">
        <f>YEAR(Table6[[#This Row],[ETA]])</f>
        <v>2025</v>
      </c>
      <c r="AZ246" s="32" t="str">
        <f>TEXT(Table6[[#This Row],[ETA]],"MMMM")</f>
        <v>August</v>
      </c>
      <c r="BA246" s="12" t="s">
        <v>63</v>
      </c>
    </row>
    <row r="247" spans="1:53" hidden="1" x14ac:dyDescent="0.3">
      <c r="A247" s="13">
        <v>246</v>
      </c>
      <c r="B247" s="69" t="s">
        <v>1591</v>
      </c>
      <c r="C247" s="79" t="s">
        <v>380</v>
      </c>
      <c r="D247" s="69" t="s">
        <v>322</v>
      </c>
      <c r="E247" s="69" t="s">
        <v>46</v>
      </c>
      <c r="F247" s="80" t="s">
        <v>1592</v>
      </c>
      <c r="G247" s="79" t="s">
        <v>177</v>
      </c>
      <c r="H247" s="70" t="s">
        <v>302</v>
      </c>
      <c r="I247" s="69" t="s">
        <v>1593</v>
      </c>
      <c r="J247" s="69" t="s">
        <v>571</v>
      </c>
      <c r="K247" s="69" t="s">
        <v>1499</v>
      </c>
      <c r="L247" s="69" t="s">
        <v>305</v>
      </c>
      <c r="M247" s="69" t="s">
        <v>1499</v>
      </c>
      <c r="N247" s="69" t="s">
        <v>49</v>
      </c>
      <c r="O247" s="84">
        <v>45864</v>
      </c>
      <c r="P247" s="69" t="s">
        <v>306</v>
      </c>
      <c r="Q247" s="69" t="s">
        <v>306</v>
      </c>
      <c r="R247" s="79">
        <v>106</v>
      </c>
      <c r="S247" s="81">
        <v>162</v>
      </c>
      <c r="T247" s="69" t="s">
        <v>76</v>
      </c>
      <c r="U247" s="81">
        <v>1.2600000000000002</v>
      </c>
      <c r="V247" s="69" t="s">
        <v>1594</v>
      </c>
      <c r="W247" s="79" t="s">
        <v>50</v>
      </c>
      <c r="X247" s="69" t="s">
        <v>1595</v>
      </c>
      <c r="Y247" s="69" t="s">
        <v>1584</v>
      </c>
      <c r="Z247" s="69" t="s">
        <v>3766</v>
      </c>
      <c r="AA247" s="69" t="s">
        <v>1076</v>
      </c>
      <c r="AB247" s="79" t="s">
        <v>402</v>
      </c>
      <c r="AC247" s="81">
        <v>257446.58</v>
      </c>
      <c r="AD247" s="69" t="s">
        <v>51</v>
      </c>
      <c r="AE247" s="69"/>
      <c r="AF247" s="69" t="s">
        <v>361</v>
      </c>
      <c r="AG247" s="79">
        <v>-397</v>
      </c>
      <c r="AH247" s="84">
        <v>45864</v>
      </c>
      <c r="AI247" s="69" t="s">
        <v>3177</v>
      </c>
      <c r="AJ247" s="69" t="s">
        <v>3766</v>
      </c>
      <c r="AK247" s="84">
        <v>45866</v>
      </c>
      <c r="AL247" s="82">
        <v>4.2740900000000002</v>
      </c>
      <c r="AM247" s="81">
        <v>1100349.8531122</v>
      </c>
      <c r="AN247" s="81"/>
      <c r="AO247" s="81"/>
      <c r="AP247" s="81">
        <v>979300.95311220002</v>
      </c>
      <c r="AQ247" s="81">
        <v>48965.047655610004</v>
      </c>
      <c r="AR247" s="81">
        <v>6602.0991186732008</v>
      </c>
      <c r="AS247" s="81">
        <v>55967</v>
      </c>
      <c r="AT247" s="79" t="s">
        <v>2681</v>
      </c>
      <c r="AU247" s="85" t="s">
        <v>2869</v>
      </c>
      <c r="AV247" s="86">
        <v>45865</v>
      </c>
      <c r="AW247" s="85"/>
      <c r="AX247" s="81"/>
      <c r="AY247" s="30">
        <f>YEAR(Table6[[#This Row],[ETA]])</f>
        <v>2025</v>
      </c>
      <c r="AZ247" s="32" t="str">
        <f>TEXT(Table6[[#This Row],[ETA]],"MMMM")</f>
        <v>July</v>
      </c>
      <c r="BA247" s="12" t="s">
        <v>3337</v>
      </c>
    </row>
    <row r="248" spans="1:53" hidden="1" x14ac:dyDescent="0.3">
      <c r="A248" s="13">
        <v>247</v>
      </c>
      <c r="B248" s="69" t="s">
        <v>1596</v>
      </c>
      <c r="C248" s="79" t="s">
        <v>90</v>
      </c>
      <c r="D248" s="69" t="s">
        <v>836</v>
      </c>
      <c r="E248" s="69" t="s">
        <v>46</v>
      </c>
      <c r="F248" s="80" t="s">
        <v>75</v>
      </c>
      <c r="G248" s="79" t="s">
        <v>177</v>
      </c>
      <c r="H248" s="70" t="s">
        <v>47</v>
      </c>
      <c r="I248" s="69" t="s">
        <v>320</v>
      </c>
      <c r="J248" s="69" t="s">
        <v>80</v>
      </c>
      <c r="K248" s="69" t="s">
        <v>56</v>
      </c>
      <c r="L248" s="69" t="s">
        <v>1384</v>
      </c>
      <c r="M248" s="69" t="s">
        <v>75</v>
      </c>
      <c r="N248" s="69" t="s">
        <v>49</v>
      </c>
      <c r="O248" s="84">
        <v>45837</v>
      </c>
      <c r="P248" s="69" t="s">
        <v>81</v>
      </c>
      <c r="Q248" s="69" t="s">
        <v>1597</v>
      </c>
      <c r="R248" s="79">
        <v>3</v>
      </c>
      <c r="S248" s="81">
        <v>1.52</v>
      </c>
      <c r="T248" s="69" t="s">
        <v>76</v>
      </c>
      <c r="U248" s="81">
        <v>2.93</v>
      </c>
      <c r="V248" s="69" t="s">
        <v>961</v>
      </c>
      <c r="W248" s="79" t="s">
        <v>79</v>
      </c>
      <c r="X248" s="69" t="s">
        <v>1596</v>
      </c>
      <c r="Y248" s="69" t="s">
        <v>75</v>
      </c>
      <c r="Z248" s="69" t="s">
        <v>1387</v>
      </c>
      <c r="AA248" s="69" t="s">
        <v>1598</v>
      </c>
      <c r="AB248" s="79" t="s">
        <v>71</v>
      </c>
      <c r="AC248" s="81">
        <v>11890.39</v>
      </c>
      <c r="AD248" s="69" t="s">
        <v>51</v>
      </c>
      <c r="AE248" s="69"/>
      <c r="AF248" s="69"/>
      <c r="AG248" s="79">
        <v>-424</v>
      </c>
      <c r="AH248" s="84">
        <v>45837</v>
      </c>
      <c r="AI248" s="69" t="s">
        <v>3177</v>
      </c>
      <c r="AJ248" s="69" t="s">
        <v>61</v>
      </c>
      <c r="AK248" s="84">
        <v>45839</v>
      </c>
      <c r="AL248" s="82">
        <v>3.64</v>
      </c>
      <c r="AM248" s="81">
        <v>43281.0196</v>
      </c>
      <c r="AN248" s="81"/>
      <c r="AO248" s="81">
        <v>0</v>
      </c>
      <c r="AP248" s="81">
        <v>43281.0196</v>
      </c>
      <c r="AQ248" s="81">
        <v>2164.05098</v>
      </c>
      <c r="AR248" s="81">
        <v>31</v>
      </c>
      <c r="AS248" s="81">
        <v>2445</v>
      </c>
      <c r="AT248" s="79" t="s">
        <v>2681</v>
      </c>
      <c r="AU248" s="81" t="s">
        <v>2737</v>
      </c>
      <c r="AV248" s="86">
        <v>45839</v>
      </c>
      <c r="AW248" s="85"/>
      <c r="AX248" s="81">
        <v>-1119</v>
      </c>
      <c r="AY248" s="30">
        <f>YEAR(Table6[[#This Row],[ETA]])</f>
        <v>2025</v>
      </c>
      <c r="AZ248" s="32" t="str">
        <f>TEXT(Table6[[#This Row],[ETA]],"MMMM")</f>
        <v>June</v>
      </c>
      <c r="BA248" s="12" t="s">
        <v>3342</v>
      </c>
    </row>
    <row r="249" spans="1:53" hidden="1" x14ac:dyDescent="0.3">
      <c r="A249" s="13">
        <v>248</v>
      </c>
      <c r="B249" s="69" t="s">
        <v>1599</v>
      </c>
      <c r="C249" s="79" t="s">
        <v>380</v>
      </c>
      <c r="D249" s="69" t="s">
        <v>410</v>
      </c>
      <c r="E249" s="69" t="s">
        <v>46</v>
      </c>
      <c r="F249" s="80" t="s">
        <v>1579</v>
      </c>
      <c r="G249" s="79" t="s">
        <v>177</v>
      </c>
      <c r="H249" s="70" t="s">
        <v>302</v>
      </c>
      <c r="I249" s="69" t="s">
        <v>1580</v>
      </c>
      <c r="J249" s="69" t="s">
        <v>1127</v>
      </c>
      <c r="K249" s="69" t="s">
        <v>1581</v>
      </c>
      <c r="L249" s="69" t="s">
        <v>305</v>
      </c>
      <c r="M249" s="69" t="s">
        <v>1581</v>
      </c>
      <c r="N249" s="69" t="s">
        <v>49</v>
      </c>
      <c r="O249" s="84">
        <v>45874</v>
      </c>
      <c r="P249" s="69" t="s">
        <v>306</v>
      </c>
      <c r="Q249" s="69" t="s">
        <v>306</v>
      </c>
      <c r="R249" s="79">
        <v>2</v>
      </c>
      <c r="S249" s="81">
        <v>8473</v>
      </c>
      <c r="T249" s="69" t="s">
        <v>76</v>
      </c>
      <c r="U249" s="81">
        <v>28.94</v>
      </c>
      <c r="V249" s="69" t="s">
        <v>1582</v>
      </c>
      <c r="W249" s="79" t="s">
        <v>50</v>
      </c>
      <c r="X249" s="69" t="s">
        <v>1600</v>
      </c>
      <c r="Y249" s="69" t="s">
        <v>1584</v>
      </c>
      <c r="Z249" s="69" t="s">
        <v>3766</v>
      </c>
      <c r="AA249" s="69" t="s">
        <v>893</v>
      </c>
      <c r="AB249" s="79" t="s">
        <v>402</v>
      </c>
      <c r="AC249" s="81">
        <v>7012</v>
      </c>
      <c r="AD249" s="69" t="s">
        <v>51</v>
      </c>
      <c r="AE249" s="69"/>
      <c r="AF249" s="69"/>
      <c r="AG249" s="79">
        <v>-387</v>
      </c>
      <c r="AH249" s="84">
        <v>45874</v>
      </c>
      <c r="AI249" s="69" t="s">
        <v>3177</v>
      </c>
      <c r="AJ249" s="69" t="s">
        <v>3766</v>
      </c>
      <c r="AK249" s="84">
        <v>45876</v>
      </c>
      <c r="AL249" s="82">
        <v>4.2740900000000002</v>
      </c>
      <c r="AM249" s="81">
        <v>29969.91908</v>
      </c>
      <c r="AN249" s="81"/>
      <c r="AO249" s="81"/>
      <c r="AP249" s="81">
        <v>29969.91908</v>
      </c>
      <c r="AQ249" s="81">
        <v>1498.495954</v>
      </c>
      <c r="AR249" s="81"/>
      <c r="AS249" s="81">
        <v>2899</v>
      </c>
      <c r="AT249" s="79" t="s">
        <v>2681</v>
      </c>
      <c r="AU249" s="85" t="s">
        <v>2870</v>
      </c>
      <c r="AV249" s="86">
        <v>45876</v>
      </c>
      <c r="AW249" s="85"/>
      <c r="AX249" s="81">
        <v>1</v>
      </c>
      <c r="AY249" s="30">
        <f>YEAR(Table6[[#This Row],[ETA]])</f>
        <v>2025</v>
      </c>
      <c r="AZ249" s="32" t="str">
        <f>TEXT(Table6[[#This Row],[ETA]],"MMMM")</f>
        <v>August</v>
      </c>
      <c r="BA249" s="12" t="s">
        <v>392</v>
      </c>
    </row>
    <row r="250" spans="1:53" hidden="1" x14ac:dyDescent="0.3">
      <c r="A250" s="13">
        <v>249</v>
      </c>
      <c r="B250" s="69" t="s">
        <v>1601</v>
      </c>
      <c r="C250" s="79" t="s">
        <v>90</v>
      </c>
      <c r="D250" s="69" t="s">
        <v>248</v>
      </c>
      <c r="E250" s="69" t="s">
        <v>46</v>
      </c>
      <c r="F250" s="80" t="s">
        <v>1602</v>
      </c>
      <c r="G250" s="79" t="s">
        <v>177</v>
      </c>
      <c r="H250" s="70" t="s">
        <v>47</v>
      </c>
      <c r="I250" s="69" t="s">
        <v>250</v>
      </c>
      <c r="J250" s="69" t="s">
        <v>1603</v>
      </c>
      <c r="K250" s="69" t="s">
        <v>1473</v>
      </c>
      <c r="L250" s="69" t="s">
        <v>48</v>
      </c>
      <c r="M250" s="69" t="s">
        <v>1604</v>
      </c>
      <c r="N250" s="69" t="s">
        <v>49</v>
      </c>
      <c r="O250" s="84">
        <v>45907</v>
      </c>
      <c r="P250" s="69" t="s">
        <v>273</v>
      </c>
      <c r="Q250" s="69" t="s">
        <v>1605</v>
      </c>
      <c r="R250" s="79">
        <v>45</v>
      </c>
      <c r="S250" s="81">
        <v>23781.360000000001</v>
      </c>
      <c r="T250" s="69" t="s">
        <v>184</v>
      </c>
      <c r="U250" s="81">
        <v>13.314</v>
      </c>
      <c r="V250" s="69" t="s">
        <v>493</v>
      </c>
      <c r="W250" s="79" t="s">
        <v>50</v>
      </c>
      <c r="X250" s="69" t="s">
        <v>1606</v>
      </c>
      <c r="Y250" s="69" t="s">
        <v>75</v>
      </c>
      <c r="Z250" s="69" t="s">
        <v>73</v>
      </c>
      <c r="AA250" s="69"/>
      <c r="AB250" s="79" t="s">
        <v>71</v>
      </c>
      <c r="AC250" s="81">
        <v>368347.16</v>
      </c>
      <c r="AD250" s="69" t="s">
        <v>51</v>
      </c>
      <c r="AE250" s="69"/>
      <c r="AF250" s="69"/>
      <c r="AG250" s="79">
        <v>-354</v>
      </c>
      <c r="AH250" s="84">
        <v>45907</v>
      </c>
      <c r="AI250" s="69" t="s">
        <v>3177</v>
      </c>
      <c r="AJ250" s="69" t="s">
        <v>73</v>
      </c>
      <c r="AK250" s="84">
        <v>45911</v>
      </c>
      <c r="AL250" s="82">
        <v>3.64</v>
      </c>
      <c r="AM250" s="81">
        <v>1340783.6624</v>
      </c>
      <c r="AN250" s="81">
        <v>13058.3012</v>
      </c>
      <c r="AO250" s="81">
        <v>13538.419636000002</v>
      </c>
      <c r="AP250" s="81">
        <v>1367380.3832360001</v>
      </c>
      <c r="AQ250" s="81">
        <v>68369.01916180001</v>
      </c>
      <c r="AR250" s="81">
        <v>0</v>
      </c>
      <c r="AS250" s="81">
        <v>76814</v>
      </c>
      <c r="AT250" s="79" t="s">
        <v>2681</v>
      </c>
      <c r="AU250" s="85" t="s">
        <v>2871</v>
      </c>
      <c r="AV250" s="86">
        <v>45907</v>
      </c>
      <c r="AW250" s="85"/>
      <c r="AX250" s="81"/>
      <c r="AY250" s="30">
        <f>YEAR(Table6[[#This Row],[ETA]])</f>
        <v>2025</v>
      </c>
      <c r="AZ250" s="32" t="str">
        <f>TEXT(Table6[[#This Row],[ETA]],"MMMM")</f>
        <v>September</v>
      </c>
      <c r="BA250" s="12" t="s">
        <v>3340</v>
      </c>
    </row>
    <row r="251" spans="1:53" hidden="1" x14ac:dyDescent="0.3">
      <c r="A251" s="13">
        <v>250</v>
      </c>
      <c r="B251" s="69" t="s">
        <v>1607</v>
      </c>
      <c r="C251" s="79" t="s">
        <v>70</v>
      </c>
      <c r="D251" s="69" t="s">
        <v>410</v>
      </c>
      <c r="E251" s="69" t="s">
        <v>46</v>
      </c>
      <c r="F251" s="80" t="s">
        <v>1398</v>
      </c>
      <c r="G251" s="79" t="s">
        <v>177</v>
      </c>
      <c r="H251" s="70" t="s">
        <v>47</v>
      </c>
      <c r="I251" s="69" t="s">
        <v>394</v>
      </c>
      <c r="J251" s="69" t="s">
        <v>1399</v>
      </c>
      <c r="K251" s="69" t="s">
        <v>1400</v>
      </c>
      <c r="L251" s="69" t="s">
        <v>48</v>
      </c>
      <c r="M251" s="69" t="s">
        <v>1401</v>
      </c>
      <c r="N251" s="69" t="s">
        <v>49</v>
      </c>
      <c r="O251" s="84">
        <v>45878</v>
      </c>
      <c r="P251" s="69" t="s">
        <v>210</v>
      </c>
      <c r="Q251" s="69" t="s">
        <v>1402</v>
      </c>
      <c r="R251" s="79">
        <v>3</v>
      </c>
      <c r="S251" s="81">
        <v>1376.69</v>
      </c>
      <c r="T251" s="69" t="s">
        <v>184</v>
      </c>
      <c r="U251" s="81">
        <v>1.2600000000000002</v>
      </c>
      <c r="V251" s="69" t="s">
        <v>398</v>
      </c>
      <c r="W251" s="79" t="s">
        <v>50</v>
      </c>
      <c r="X251" s="69" t="s">
        <v>1608</v>
      </c>
      <c r="Y251" s="69" t="s">
        <v>1609</v>
      </c>
      <c r="Z251" s="69" t="s">
        <v>73</v>
      </c>
      <c r="AA251" s="69" t="s">
        <v>1072</v>
      </c>
      <c r="AB251" s="79" t="s">
        <v>402</v>
      </c>
      <c r="AC251" s="81">
        <v>10576.77</v>
      </c>
      <c r="AD251" s="69" t="s">
        <v>51</v>
      </c>
      <c r="AE251" s="69"/>
      <c r="AF251" s="69" t="s">
        <v>1610</v>
      </c>
      <c r="AG251" s="79">
        <v>-383</v>
      </c>
      <c r="AH251" s="84">
        <v>45878</v>
      </c>
      <c r="AI251" s="69" t="s">
        <v>3177</v>
      </c>
      <c r="AJ251" s="69" t="s">
        <v>73</v>
      </c>
      <c r="AK251" s="84">
        <v>45881</v>
      </c>
      <c r="AL251" s="82">
        <v>4.2740900000000002</v>
      </c>
      <c r="AM251" s="81">
        <v>45206.066889300004</v>
      </c>
      <c r="AN251" s="81"/>
      <c r="AO251" s="81">
        <v>0</v>
      </c>
      <c r="AP251" s="81">
        <v>45206.066889300004</v>
      </c>
      <c r="AQ251" s="81">
        <v>2260.3033444650005</v>
      </c>
      <c r="AR251" s="81">
        <v>0</v>
      </c>
      <c r="AS251" s="81">
        <v>5060</v>
      </c>
      <c r="AT251" s="79" t="s">
        <v>2681</v>
      </c>
      <c r="AU251" s="85" t="s">
        <v>2838</v>
      </c>
      <c r="AV251" s="86">
        <v>45880</v>
      </c>
      <c r="AW251" s="85"/>
      <c r="AX251" s="81">
        <v>1400</v>
      </c>
      <c r="AY251" s="30">
        <f>YEAR(Table6[[#This Row],[ETA]])</f>
        <v>2025</v>
      </c>
      <c r="AZ251" s="32" t="str">
        <f>TEXT(Table6[[#This Row],[ETA]],"MMMM")</f>
        <v>August</v>
      </c>
      <c r="BA251" s="12" t="s">
        <v>392</v>
      </c>
    </row>
    <row r="252" spans="1:53" hidden="1" x14ac:dyDescent="0.3">
      <c r="A252" s="13">
        <v>251</v>
      </c>
      <c r="B252" s="69" t="s">
        <v>1611</v>
      </c>
      <c r="C252" s="79" t="s">
        <v>70</v>
      </c>
      <c r="D252" s="69" t="s">
        <v>305</v>
      </c>
      <c r="E252" s="69" t="s">
        <v>46</v>
      </c>
      <c r="F252" s="80" t="s">
        <v>1612</v>
      </c>
      <c r="G252" s="79" t="s">
        <v>82</v>
      </c>
      <c r="H252" s="70" t="s">
        <v>302</v>
      </c>
      <c r="I252" s="69" t="s">
        <v>1613</v>
      </c>
      <c r="J252" s="69" t="s">
        <v>504</v>
      </c>
      <c r="K252" s="69" t="s">
        <v>1614</v>
      </c>
      <c r="L252" s="69" t="s">
        <v>92</v>
      </c>
      <c r="M252" s="69" t="s">
        <v>1614</v>
      </c>
      <c r="N252" s="69" t="s">
        <v>49</v>
      </c>
      <c r="O252" s="84">
        <v>45875</v>
      </c>
      <c r="P252" s="69" t="s">
        <v>306</v>
      </c>
      <c r="Q252" s="69" t="s">
        <v>75</v>
      </c>
      <c r="R252" s="79">
        <v>4</v>
      </c>
      <c r="S252" s="81">
        <v>266</v>
      </c>
      <c r="T252" s="69" t="s">
        <v>76</v>
      </c>
      <c r="U252" s="81">
        <v>0.48398999999999998</v>
      </c>
      <c r="V252" s="69" t="s">
        <v>1003</v>
      </c>
      <c r="W252" s="79" t="s">
        <v>50</v>
      </c>
      <c r="X252" s="69" t="s">
        <v>1611</v>
      </c>
      <c r="Y252" s="69" t="s">
        <v>75</v>
      </c>
      <c r="Z252" s="69" t="s">
        <v>1615</v>
      </c>
      <c r="AA252" s="69" t="s">
        <v>534</v>
      </c>
      <c r="AB252" s="79" t="s">
        <v>53</v>
      </c>
      <c r="AC252" s="81">
        <v>14128.54</v>
      </c>
      <c r="AD252" s="69" t="s">
        <v>96</v>
      </c>
      <c r="AE252" s="69"/>
      <c r="AF252" s="69"/>
      <c r="AG252" s="79">
        <v>-386</v>
      </c>
      <c r="AH252" s="84">
        <v>45875</v>
      </c>
      <c r="AI252" s="69" t="s">
        <v>3177</v>
      </c>
      <c r="AJ252" s="69" t="s">
        <v>63</v>
      </c>
      <c r="AK252" s="84">
        <v>45875</v>
      </c>
      <c r="AL252" s="82">
        <v>0.50770999999999999</v>
      </c>
      <c r="AM252" s="81">
        <v>0</v>
      </c>
      <c r="AN252" s="81"/>
      <c r="AO252" s="81">
        <v>0</v>
      </c>
      <c r="AP252" s="81">
        <v>0</v>
      </c>
      <c r="AQ252" s="81">
        <v>0</v>
      </c>
      <c r="AR252" s="81">
        <v>0</v>
      </c>
      <c r="AS252" s="81">
        <v>900</v>
      </c>
      <c r="AT252" s="79" t="s">
        <v>2658</v>
      </c>
      <c r="AU252" s="85" t="s">
        <v>2872</v>
      </c>
      <c r="AV252" s="86">
        <v>45869</v>
      </c>
      <c r="AW252" s="85"/>
      <c r="AX252" s="81"/>
      <c r="AY252" s="30">
        <f>YEAR(Table6[[#This Row],[ETA]])</f>
        <v>2025</v>
      </c>
      <c r="AZ252" s="32" t="str">
        <f>TEXT(Table6[[#This Row],[ETA]],"MMMM")</f>
        <v>August</v>
      </c>
      <c r="BA252" s="12" t="s">
        <v>3342</v>
      </c>
    </row>
    <row r="253" spans="1:53" hidden="1" x14ac:dyDescent="0.3">
      <c r="A253" s="13">
        <v>252</v>
      </c>
      <c r="B253" s="69" t="s">
        <v>1616</v>
      </c>
      <c r="C253" s="79" t="s">
        <v>90</v>
      </c>
      <c r="D253" s="69" t="s">
        <v>92</v>
      </c>
      <c r="E253" s="69" t="s">
        <v>46</v>
      </c>
      <c r="F253" s="80" t="s">
        <v>1617</v>
      </c>
      <c r="G253" s="79" t="s">
        <v>177</v>
      </c>
      <c r="H253" s="70" t="s">
        <v>47</v>
      </c>
      <c r="I253" s="69" t="s">
        <v>52</v>
      </c>
      <c r="J253" s="69" t="s">
        <v>1618</v>
      </c>
      <c r="K253" s="69" t="s">
        <v>630</v>
      </c>
      <c r="L253" s="69" t="s">
        <v>48</v>
      </c>
      <c r="M253" s="69" t="s">
        <v>1619</v>
      </c>
      <c r="N253" s="69" t="s">
        <v>49</v>
      </c>
      <c r="O253" s="84">
        <v>45912</v>
      </c>
      <c r="P253" s="69" t="s">
        <v>199</v>
      </c>
      <c r="Q253" s="69" t="s">
        <v>1620</v>
      </c>
      <c r="R253" s="79">
        <v>298</v>
      </c>
      <c r="S253" s="81">
        <v>4215.0699999999961</v>
      </c>
      <c r="T253" s="69" t="s">
        <v>76</v>
      </c>
      <c r="U253" s="81">
        <v>28.248999999999999</v>
      </c>
      <c r="V253" s="69" t="s">
        <v>1621</v>
      </c>
      <c r="W253" s="79" t="s">
        <v>50</v>
      </c>
      <c r="X253" s="69" t="s">
        <v>1616</v>
      </c>
      <c r="Y253" s="69" t="s">
        <v>75</v>
      </c>
      <c r="Z253" s="69" t="s">
        <v>72</v>
      </c>
      <c r="AA253" s="69" t="s">
        <v>1622</v>
      </c>
      <c r="AB253" s="79" t="s">
        <v>53</v>
      </c>
      <c r="AC253" s="81">
        <v>511654.72</v>
      </c>
      <c r="AD253" s="69" t="s">
        <v>51</v>
      </c>
      <c r="AE253" s="69"/>
      <c r="AF253" s="69"/>
      <c r="AG253" s="79">
        <v>-349</v>
      </c>
      <c r="AH253" s="84">
        <v>45912</v>
      </c>
      <c r="AI253" s="69" t="s">
        <v>3177</v>
      </c>
      <c r="AJ253" s="69" t="s">
        <v>808</v>
      </c>
      <c r="AK253" s="84">
        <v>45915</v>
      </c>
      <c r="AL253" s="82">
        <v>0.50770999999999999</v>
      </c>
      <c r="AM253" s="81">
        <v>259772.21789119998</v>
      </c>
      <c r="AN253" s="81">
        <v>13251.231</v>
      </c>
      <c r="AO253" s="81">
        <v>2730.234488912</v>
      </c>
      <c r="AP253" s="81">
        <v>275753.68338011199</v>
      </c>
      <c r="AQ253" s="81">
        <v>13787.684169005601</v>
      </c>
      <c r="AR253" s="81">
        <v>0</v>
      </c>
      <c r="AS253" s="81">
        <v>19188</v>
      </c>
      <c r="AT253" s="79" t="s">
        <v>2681</v>
      </c>
      <c r="AU253" s="85" t="s">
        <v>2873</v>
      </c>
      <c r="AV253" s="86">
        <v>45914</v>
      </c>
      <c r="AW253" s="85"/>
      <c r="AX253" s="81"/>
      <c r="AY253" s="30">
        <f>YEAR(Table6[[#This Row],[ETA]])</f>
        <v>2025</v>
      </c>
      <c r="AZ253" s="32" t="str">
        <f>TEXT(Table6[[#This Row],[ETA]],"MMMM")</f>
        <v>September</v>
      </c>
      <c r="BA253" s="12" t="s">
        <v>63</v>
      </c>
    </row>
    <row r="254" spans="1:53" hidden="1" x14ac:dyDescent="0.3">
      <c r="A254" s="13">
        <v>253</v>
      </c>
      <c r="B254" s="69" t="s">
        <v>1623</v>
      </c>
      <c r="C254" s="79" t="s">
        <v>70</v>
      </c>
      <c r="D254" s="69" t="s">
        <v>1624</v>
      </c>
      <c r="E254" s="69" t="s">
        <v>46</v>
      </c>
      <c r="F254" s="80" t="s">
        <v>1625</v>
      </c>
      <c r="G254" s="79" t="s">
        <v>177</v>
      </c>
      <c r="H254" s="70" t="s">
        <v>47</v>
      </c>
      <c r="I254" s="69" t="s">
        <v>1626</v>
      </c>
      <c r="J254" s="69" t="s">
        <v>77</v>
      </c>
      <c r="K254" s="69" t="s">
        <v>1627</v>
      </c>
      <c r="L254" s="69" t="s">
        <v>48</v>
      </c>
      <c r="M254" s="69" t="s">
        <v>1628</v>
      </c>
      <c r="N254" s="69" t="s">
        <v>49</v>
      </c>
      <c r="O254" s="84">
        <v>46027</v>
      </c>
      <c r="P254" s="69" t="s">
        <v>210</v>
      </c>
      <c r="Q254" s="69" t="s">
        <v>1629</v>
      </c>
      <c r="R254" s="79">
        <v>2</v>
      </c>
      <c r="S254" s="81">
        <v>607</v>
      </c>
      <c r="T254" s="69" t="s">
        <v>184</v>
      </c>
      <c r="U254" s="81"/>
      <c r="V254" s="69" t="s">
        <v>1391</v>
      </c>
      <c r="W254" s="79" t="s">
        <v>50</v>
      </c>
      <c r="X254" s="69" t="s">
        <v>77</v>
      </c>
      <c r="Y254" s="69" t="s">
        <v>1630</v>
      </c>
      <c r="Z254" s="69" t="s">
        <v>3766</v>
      </c>
      <c r="AA254" s="69" t="s">
        <v>1218</v>
      </c>
      <c r="AB254" s="79" t="s">
        <v>71</v>
      </c>
      <c r="AC254" s="81">
        <v>80778.3</v>
      </c>
      <c r="AD254" s="69" t="s">
        <v>51</v>
      </c>
      <c r="AE254" s="69"/>
      <c r="AF254" s="69"/>
      <c r="AG254" s="79">
        <v>-234</v>
      </c>
      <c r="AH254" s="84">
        <v>46027</v>
      </c>
      <c r="AI254" s="69" t="s">
        <v>3177</v>
      </c>
      <c r="AJ254" s="69" t="s">
        <v>3766</v>
      </c>
      <c r="AK254" s="84">
        <v>46036</v>
      </c>
      <c r="AL254" s="82">
        <v>3.64</v>
      </c>
      <c r="AM254" s="81">
        <v>294033.01200000005</v>
      </c>
      <c r="AN254" s="81"/>
      <c r="AO254" s="81">
        <v>0</v>
      </c>
      <c r="AP254" s="81">
        <v>294033.01200000005</v>
      </c>
      <c r="AQ254" s="81">
        <v>14701.650600000003</v>
      </c>
      <c r="AR254" s="81">
        <v>0</v>
      </c>
      <c r="AS254" s="81">
        <v>20152</v>
      </c>
      <c r="AT254" s="79" t="s">
        <v>2681</v>
      </c>
      <c r="AU254" s="85" t="s">
        <v>3039</v>
      </c>
      <c r="AV254" s="22">
        <v>46035</v>
      </c>
      <c r="AW254" s="20"/>
      <c r="AX254" s="81">
        <v>50</v>
      </c>
      <c r="AY254" s="30">
        <f>YEAR(Table6[[#This Row],[ETA]])</f>
        <v>2026</v>
      </c>
      <c r="AZ254" s="32" t="str">
        <f>TEXT(Table6[[#This Row],[ETA]],"MMMM")</f>
        <v>January</v>
      </c>
      <c r="BA254" s="12" t="s">
        <v>3339</v>
      </c>
    </row>
    <row r="255" spans="1:53" hidden="1" x14ac:dyDescent="0.3">
      <c r="A255" s="13">
        <v>254</v>
      </c>
      <c r="B255" s="69" t="s">
        <v>1631</v>
      </c>
      <c r="C255" s="79" t="s">
        <v>70</v>
      </c>
      <c r="D255" s="69" t="s">
        <v>1632</v>
      </c>
      <c r="E255" s="69" t="s">
        <v>46</v>
      </c>
      <c r="F255" s="80" t="s">
        <v>75</v>
      </c>
      <c r="G255" s="79" t="s">
        <v>177</v>
      </c>
      <c r="H255" s="70" t="s">
        <v>837</v>
      </c>
      <c r="I255" s="69" t="s">
        <v>1633</v>
      </c>
      <c r="J255" s="69" t="s">
        <v>75</v>
      </c>
      <c r="K255" s="69" t="s">
        <v>838</v>
      </c>
      <c r="L255" s="69" t="s">
        <v>1632</v>
      </c>
      <c r="M255" s="69" t="s">
        <v>1581</v>
      </c>
      <c r="N255" s="69" t="s">
        <v>49</v>
      </c>
      <c r="O255" s="84">
        <v>45876</v>
      </c>
      <c r="P255" s="69" t="s">
        <v>837</v>
      </c>
      <c r="Q255" s="69" t="s">
        <v>306</v>
      </c>
      <c r="R255" s="79">
        <v>54</v>
      </c>
      <c r="S255" s="81">
        <v>251.6</v>
      </c>
      <c r="T255" s="69" t="s">
        <v>76</v>
      </c>
      <c r="U255" s="81">
        <v>1.33</v>
      </c>
      <c r="V255" s="69" t="s">
        <v>1634</v>
      </c>
      <c r="W255" s="79" t="s">
        <v>50</v>
      </c>
      <c r="X255" s="69" t="s">
        <v>1635</v>
      </c>
      <c r="Y255" s="69" t="s">
        <v>1636</v>
      </c>
      <c r="Z255" s="69" t="s">
        <v>1637</v>
      </c>
      <c r="AA255" s="69" t="s">
        <v>1638</v>
      </c>
      <c r="AB255" s="79" t="s">
        <v>71</v>
      </c>
      <c r="AC255" s="81">
        <v>43200</v>
      </c>
      <c r="AD255" s="69" t="s">
        <v>51</v>
      </c>
      <c r="AE255" s="69"/>
      <c r="AF255" s="69"/>
      <c r="AG255" s="79">
        <v>-385</v>
      </c>
      <c r="AH255" s="84">
        <v>45876</v>
      </c>
      <c r="AI255" s="69" t="s">
        <v>3177</v>
      </c>
      <c r="AJ255" s="69" t="s">
        <v>3180</v>
      </c>
      <c r="AK255" s="84">
        <v>45876</v>
      </c>
      <c r="AL255" s="82"/>
      <c r="AM255" s="81">
        <v>0</v>
      </c>
      <c r="AN255" s="81"/>
      <c r="AO255" s="81">
        <v>0</v>
      </c>
      <c r="AP255" s="81">
        <v>0</v>
      </c>
      <c r="AQ255" s="81">
        <v>0</v>
      </c>
      <c r="AR255" s="81">
        <v>0</v>
      </c>
      <c r="AS255" s="81"/>
      <c r="AT255" s="79" t="s">
        <v>75</v>
      </c>
      <c r="AU255" s="85" t="s">
        <v>75</v>
      </c>
      <c r="AV255" s="22">
        <v>45876</v>
      </c>
      <c r="AW255" s="20"/>
      <c r="AX255" s="81"/>
      <c r="AY255" s="30">
        <f>YEAR(Table6[[#This Row],[ETA]])</f>
        <v>2025</v>
      </c>
      <c r="AZ255" s="32" t="str">
        <f>TEXT(Table6[[#This Row],[ETA]],"MMMM")</f>
        <v>August</v>
      </c>
      <c r="BA255" s="12" t="s">
        <v>3342</v>
      </c>
    </row>
    <row r="256" spans="1:53" x14ac:dyDescent="0.3">
      <c r="A256" s="13">
        <v>255</v>
      </c>
      <c r="B256" s="69" t="s">
        <v>1639</v>
      </c>
      <c r="C256" s="79" t="s">
        <v>70</v>
      </c>
      <c r="D256" s="69" t="s">
        <v>233</v>
      </c>
      <c r="E256" s="69" t="s">
        <v>74</v>
      </c>
      <c r="F256" s="80" t="s">
        <v>1640</v>
      </c>
      <c r="G256" s="79" t="s">
        <v>177</v>
      </c>
      <c r="H256" s="70" t="s">
        <v>47</v>
      </c>
      <c r="I256" s="69" t="s">
        <v>235</v>
      </c>
      <c r="J256" s="69" t="s">
        <v>870</v>
      </c>
      <c r="K256" s="69" t="s">
        <v>862</v>
      </c>
      <c r="L256" s="69" t="s">
        <v>48</v>
      </c>
      <c r="M256" s="69" t="s">
        <v>1641</v>
      </c>
      <c r="N256" s="69" t="s">
        <v>49</v>
      </c>
      <c r="O256" s="84">
        <v>45899</v>
      </c>
      <c r="P256" s="69" t="s">
        <v>1642</v>
      </c>
      <c r="Q256" s="69" t="s">
        <v>1643</v>
      </c>
      <c r="R256" s="79">
        <v>7429</v>
      </c>
      <c r="S256" s="81">
        <v>104726</v>
      </c>
      <c r="T256" s="69" t="s">
        <v>76</v>
      </c>
      <c r="U256" s="81">
        <v>71.92</v>
      </c>
      <c r="V256" s="69" t="s">
        <v>1644</v>
      </c>
      <c r="W256" s="79" t="s">
        <v>50</v>
      </c>
      <c r="X256" s="69" t="s">
        <v>1645</v>
      </c>
      <c r="Y256" s="69" t="s">
        <v>242</v>
      </c>
      <c r="Z256" s="69" t="s">
        <v>73</v>
      </c>
      <c r="AA256" s="69" t="s">
        <v>1646</v>
      </c>
      <c r="AB256" s="79" t="s">
        <v>71</v>
      </c>
      <c r="AC256" s="81">
        <v>986678.98</v>
      </c>
      <c r="AD256" s="69" t="s">
        <v>51</v>
      </c>
      <c r="AE256" s="69"/>
      <c r="AF256" s="69"/>
      <c r="AG256" s="79">
        <v>-362</v>
      </c>
      <c r="AH256" s="84">
        <v>45899</v>
      </c>
      <c r="AI256" s="69" t="s">
        <v>3177</v>
      </c>
      <c r="AJ256" s="69" t="s">
        <v>73</v>
      </c>
      <c r="AK256" s="84">
        <v>45717</v>
      </c>
      <c r="AL256" s="82">
        <v>3.64</v>
      </c>
      <c r="AM256" s="81">
        <v>3591511.4871999999</v>
      </c>
      <c r="AN256" s="81"/>
      <c r="AO256" s="81">
        <v>0</v>
      </c>
      <c r="AP256" s="81">
        <v>3591511.4871999999</v>
      </c>
      <c r="AQ256" s="81">
        <v>179575.57436</v>
      </c>
      <c r="AR256" s="81">
        <v>200</v>
      </c>
      <c r="AS256" s="81">
        <v>201725</v>
      </c>
      <c r="AT256" s="79" t="s">
        <v>2681</v>
      </c>
      <c r="AU256" s="85" t="s">
        <v>2874</v>
      </c>
      <c r="AV256" s="86">
        <v>45896</v>
      </c>
      <c r="AW256" s="85"/>
      <c r="AX256" s="81">
        <v>200</v>
      </c>
      <c r="AY256" s="30">
        <f>YEAR(Table6[[#This Row],[ETA]])</f>
        <v>2025</v>
      </c>
      <c r="AZ256" s="32" t="str">
        <f>TEXT(Table6[[#This Row],[ETA]],"MMMM")</f>
        <v>August</v>
      </c>
      <c r="BA256" s="12" t="s">
        <v>63</v>
      </c>
    </row>
    <row r="257" spans="1:53" hidden="1" x14ac:dyDescent="0.3">
      <c r="A257" s="13">
        <v>256</v>
      </c>
      <c r="B257" s="69" t="s">
        <v>1647</v>
      </c>
      <c r="C257" s="79" t="s">
        <v>70</v>
      </c>
      <c r="D257" s="69" t="s">
        <v>93</v>
      </c>
      <c r="E257" s="69" t="s">
        <v>74</v>
      </c>
      <c r="F257" s="80" t="s">
        <v>1648</v>
      </c>
      <c r="G257" s="79" t="s">
        <v>177</v>
      </c>
      <c r="H257" s="70" t="s">
        <v>47</v>
      </c>
      <c r="I257" s="69" t="s">
        <v>52</v>
      </c>
      <c r="J257" s="69" t="s">
        <v>870</v>
      </c>
      <c r="K257" s="69" t="s">
        <v>630</v>
      </c>
      <c r="L257" s="69" t="s">
        <v>48</v>
      </c>
      <c r="M257" s="69" t="s">
        <v>1649</v>
      </c>
      <c r="N257" s="69" t="s">
        <v>49</v>
      </c>
      <c r="O257" s="84">
        <v>45912</v>
      </c>
      <c r="P257" s="69" t="s">
        <v>463</v>
      </c>
      <c r="Q257" s="69" t="s">
        <v>1650</v>
      </c>
      <c r="R257" s="79">
        <v>56</v>
      </c>
      <c r="S257" s="81">
        <v>21890</v>
      </c>
      <c r="T257" s="69" t="s">
        <v>1651</v>
      </c>
      <c r="U257" s="81">
        <v>87.119999999999976</v>
      </c>
      <c r="V257" s="69" t="s">
        <v>1652</v>
      </c>
      <c r="W257" s="79" t="s">
        <v>50</v>
      </c>
      <c r="X257" s="69" t="s">
        <v>1653</v>
      </c>
      <c r="Y257" s="69" t="s">
        <v>75</v>
      </c>
      <c r="Z257" s="69" t="s">
        <v>73</v>
      </c>
      <c r="AA257" s="69" t="s">
        <v>1654</v>
      </c>
      <c r="AB257" s="79" t="s">
        <v>71</v>
      </c>
      <c r="AC257" s="81">
        <v>304634.21000000002</v>
      </c>
      <c r="AD257" s="69" t="s">
        <v>51</v>
      </c>
      <c r="AE257" s="69"/>
      <c r="AF257" s="69"/>
      <c r="AG257" s="79">
        <v>-349</v>
      </c>
      <c r="AH257" s="84">
        <v>45912</v>
      </c>
      <c r="AI257" s="69" t="s">
        <v>3177</v>
      </c>
      <c r="AJ257" s="69" t="s">
        <v>73</v>
      </c>
      <c r="AK257" s="84">
        <v>45915</v>
      </c>
      <c r="AL257" s="82">
        <v>3.64</v>
      </c>
      <c r="AM257" s="81">
        <v>1108868.5244000002</v>
      </c>
      <c r="AN257" s="81"/>
      <c r="AO257" s="81">
        <v>0</v>
      </c>
      <c r="AP257" s="81">
        <v>1108868.5244000002</v>
      </c>
      <c r="AQ257" s="81">
        <v>55443.426220000016</v>
      </c>
      <c r="AR257" s="81">
        <v>0</v>
      </c>
      <c r="AS257" s="81">
        <v>62596</v>
      </c>
      <c r="AT257" s="79" t="s">
        <v>2681</v>
      </c>
      <c r="AU257" s="85" t="s">
        <v>2875</v>
      </c>
      <c r="AV257" s="86">
        <v>45914</v>
      </c>
      <c r="AW257" s="85"/>
      <c r="AX257" s="81">
        <v>99</v>
      </c>
      <c r="AY257" s="30">
        <f>YEAR(Table6[[#This Row],[ETA]])</f>
        <v>2025</v>
      </c>
      <c r="AZ257" s="32" t="str">
        <f>TEXT(Table6[[#This Row],[ETA]],"MMMM")</f>
        <v>September</v>
      </c>
      <c r="BA257" s="12" t="s">
        <v>63</v>
      </c>
    </row>
    <row r="258" spans="1:53" x14ac:dyDescent="0.3">
      <c r="A258" s="13">
        <v>257</v>
      </c>
      <c r="B258" s="69" t="s">
        <v>1655</v>
      </c>
      <c r="C258" s="79" t="s">
        <v>70</v>
      </c>
      <c r="D258" s="69" t="s">
        <v>233</v>
      </c>
      <c r="E258" s="69" t="s">
        <v>74</v>
      </c>
      <c r="F258" s="80" t="s">
        <v>1656</v>
      </c>
      <c r="G258" s="79" t="s">
        <v>177</v>
      </c>
      <c r="H258" s="70" t="s">
        <v>47</v>
      </c>
      <c r="I258" s="69" t="s">
        <v>235</v>
      </c>
      <c r="J258" s="69" t="s">
        <v>279</v>
      </c>
      <c r="K258" s="69" t="s">
        <v>1657</v>
      </c>
      <c r="L258" s="69" t="s">
        <v>48</v>
      </c>
      <c r="M258" s="69" t="s">
        <v>1658</v>
      </c>
      <c r="N258" s="69" t="s">
        <v>49</v>
      </c>
      <c r="O258" s="84">
        <v>45901</v>
      </c>
      <c r="P258" s="69" t="s">
        <v>1659</v>
      </c>
      <c r="Q258" s="69" t="s">
        <v>1660</v>
      </c>
      <c r="R258" s="79">
        <v>210</v>
      </c>
      <c r="S258" s="81">
        <v>90358</v>
      </c>
      <c r="T258" s="69" t="s">
        <v>76</v>
      </c>
      <c r="U258" s="81">
        <v>31.55</v>
      </c>
      <c r="V258" s="69" t="s">
        <v>1023</v>
      </c>
      <c r="W258" s="79" t="s">
        <v>50</v>
      </c>
      <c r="X258" s="69" t="s">
        <v>1661</v>
      </c>
      <c r="Y258" s="69" t="s">
        <v>242</v>
      </c>
      <c r="Z258" s="69" t="s">
        <v>73</v>
      </c>
      <c r="AA258" s="69" t="s">
        <v>1662</v>
      </c>
      <c r="AB258" s="79" t="s">
        <v>71</v>
      </c>
      <c r="AC258" s="81">
        <v>896642.43</v>
      </c>
      <c r="AD258" s="69" t="s">
        <v>51</v>
      </c>
      <c r="AE258" s="69"/>
      <c r="AF258" s="69"/>
      <c r="AG258" s="79">
        <v>-360</v>
      </c>
      <c r="AH258" s="84">
        <v>45901</v>
      </c>
      <c r="AI258" s="69" t="s">
        <v>3177</v>
      </c>
      <c r="AJ258" s="69" t="s">
        <v>73</v>
      </c>
      <c r="AK258" s="84">
        <v>45904</v>
      </c>
      <c r="AL258" s="82">
        <v>3.64</v>
      </c>
      <c r="AM258" s="81">
        <v>3263778.4452000004</v>
      </c>
      <c r="AN258" s="81"/>
      <c r="AO258" s="81">
        <v>0</v>
      </c>
      <c r="AP258" s="81">
        <v>3263778.4452000004</v>
      </c>
      <c r="AQ258" s="81">
        <v>163188.92226000002</v>
      </c>
      <c r="AR258" s="81">
        <v>19782.670671200001</v>
      </c>
      <c r="AS258" s="81">
        <v>183372</v>
      </c>
      <c r="AT258" s="79" t="s">
        <v>2681</v>
      </c>
      <c r="AU258" s="85" t="s">
        <v>2876</v>
      </c>
      <c r="AV258" s="86">
        <v>45903</v>
      </c>
      <c r="AW258" s="85"/>
      <c r="AX258" s="81">
        <v>200</v>
      </c>
      <c r="AY258" s="30">
        <f>YEAR(Table6[[#This Row],[ETA]])</f>
        <v>2025</v>
      </c>
      <c r="AZ258" s="32" t="str">
        <f>TEXT(Table6[[#This Row],[ETA]],"MMMM")</f>
        <v>September</v>
      </c>
      <c r="BA258" s="12" t="s">
        <v>63</v>
      </c>
    </row>
    <row r="259" spans="1:53" x14ac:dyDescent="0.3">
      <c r="A259" s="13">
        <v>258</v>
      </c>
      <c r="B259" s="69" t="s">
        <v>1663</v>
      </c>
      <c r="C259" s="79" t="s">
        <v>70</v>
      </c>
      <c r="D259" s="69" t="s">
        <v>233</v>
      </c>
      <c r="E259" s="69" t="s">
        <v>74</v>
      </c>
      <c r="F259" s="80" t="s">
        <v>1664</v>
      </c>
      <c r="G259" s="79" t="s">
        <v>177</v>
      </c>
      <c r="H259" s="70" t="s">
        <v>47</v>
      </c>
      <c r="I259" s="69" t="s">
        <v>235</v>
      </c>
      <c r="J259" s="69" t="s">
        <v>279</v>
      </c>
      <c r="K259" s="69" t="s">
        <v>1657</v>
      </c>
      <c r="L259" s="69" t="s">
        <v>48</v>
      </c>
      <c r="M259" s="69" t="s">
        <v>1658</v>
      </c>
      <c r="N259" s="69" t="s">
        <v>49</v>
      </c>
      <c r="O259" s="84">
        <v>45901</v>
      </c>
      <c r="P259" s="69" t="s">
        <v>1665</v>
      </c>
      <c r="Q259" s="69" t="s">
        <v>1666</v>
      </c>
      <c r="R259" s="79">
        <v>984</v>
      </c>
      <c r="S259" s="81">
        <v>69873.919999999998</v>
      </c>
      <c r="T259" s="69" t="s">
        <v>76</v>
      </c>
      <c r="U259" s="81">
        <v>68.921798899999999</v>
      </c>
      <c r="V259" s="69" t="s">
        <v>1667</v>
      </c>
      <c r="W259" s="79" t="s">
        <v>50</v>
      </c>
      <c r="X259" s="69" t="s">
        <v>1668</v>
      </c>
      <c r="Y259" s="69" t="s">
        <v>242</v>
      </c>
      <c r="Z259" s="69" t="s">
        <v>73</v>
      </c>
      <c r="AA259" s="69" t="s">
        <v>1669</v>
      </c>
      <c r="AB259" s="79" t="s">
        <v>71</v>
      </c>
      <c r="AC259" s="81">
        <v>1001677.09</v>
      </c>
      <c r="AD259" s="69" t="s">
        <v>51</v>
      </c>
      <c r="AE259" s="69"/>
      <c r="AF259" s="69"/>
      <c r="AG259" s="79">
        <v>-360</v>
      </c>
      <c r="AH259" s="84">
        <v>45901</v>
      </c>
      <c r="AI259" s="69" t="s">
        <v>3177</v>
      </c>
      <c r="AJ259" s="69" t="s">
        <v>73</v>
      </c>
      <c r="AK259" s="84">
        <v>45904</v>
      </c>
      <c r="AL259" s="82">
        <v>3.64</v>
      </c>
      <c r="AM259" s="81">
        <v>3646104.6076000002</v>
      </c>
      <c r="AN259" s="81"/>
      <c r="AO259" s="81">
        <v>0</v>
      </c>
      <c r="AP259" s="81">
        <v>3646104.6076000002</v>
      </c>
      <c r="AQ259" s="81">
        <v>182305.23038000002</v>
      </c>
      <c r="AR259" s="81">
        <v>22026.627645600001</v>
      </c>
      <c r="AS259" s="81">
        <v>204732</v>
      </c>
      <c r="AT259" s="79" t="s">
        <v>2681</v>
      </c>
      <c r="AU259" s="85" t="s">
        <v>2877</v>
      </c>
      <c r="AV259" s="86">
        <v>45903</v>
      </c>
      <c r="AW259" s="85"/>
      <c r="AX259" s="81">
        <v>150</v>
      </c>
      <c r="AY259" s="30">
        <f>YEAR(Table6[[#This Row],[ETA]])</f>
        <v>2025</v>
      </c>
      <c r="AZ259" s="32" t="str">
        <f>TEXT(Table6[[#This Row],[ETA]],"MMMM")</f>
        <v>September</v>
      </c>
      <c r="BA259" s="12" t="s">
        <v>63</v>
      </c>
    </row>
    <row r="260" spans="1:53" x14ac:dyDescent="0.3">
      <c r="A260" s="13">
        <v>259</v>
      </c>
      <c r="B260" s="69" t="s">
        <v>1670</v>
      </c>
      <c r="C260" s="79" t="s">
        <v>70</v>
      </c>
      <c r="D260" s="69" t="s">
        <v>233</v>
      </c>
      <c r="E260" s="69" t="s">
        <v>74</v>
      </c>
      <c r="F260" s="80" t="s">
        <v>75</v>
      </c>
      <c r="G260" s="79" t="s">
        <v>177</v>
      </c>
      <c r="H260" s="70" t="s">
        <v>302</v>
      </c>
      <c r="I260" s="69" t="s">
        <v>295</v>
      </c>
      <c r="J260" s="69" t="s">
        <v>504</v>
      </c>
      <c r="K260" s="69" t="s">
        <v>75</v>
      </c>
      <c r="L260" s="69" t="s">
        <v>305</v>
      </c>
      <c r="M260" s="69" t="s">
        <v>75</v>
      </c>
      <c r="N260" s="69" t="s">
        <v>49</v>
      </c>
      <c r="O260" s="84">
        <v>45881</v>
      </c>
      <c r="P260" s="69" t="s">
        <v>306</v>
      </c>
      <c r="Q260" s="69" t="s">
        <v>75</v>
      </c>
      <c r="R260" s="79">
        <v>2</v>
      </c>
      <c r="S260" s="81">
        <v>948</v>
      </c>
      <c r="T260" s="69" t="s">
        <v>76</v>
      </c>
      <c r="U260" s="81">
        <v>1.078784</v>
      </c>
      <c r="V260" s="69" t="s">
        <v>295</v>
      </c>
      <c r="W260" s="79" t="s">
        <v>50</v>
      </c>
      <c r="X260" s="69" t="s">
        <v>1671</v>
      </c>
      <c r="Y260" s="69" t="s">
        <v>75</v>
      </c>
      <c r="Z260" s="69" t="s">
        <v>73</v>
      </c>
      <c r="AA260" s="69" t="s">
        <v>1672</v>
      </c>
      <c r="AB260" s="79" t="s">
        <v>71</v>
      </c>
      <c r="AC260" s="81">
        <v>0</v>
      </c>
      <c r="AD260" s="69" t="s">
        <v>51</v>
      </c>
      <c r="AE260" s="69"/>
      <c r="AF260" s="69"/>
      <c r="AG260" s="79">
        <v>-380</v>
      </c>
      <c r="AH260" s="84">
        <v>45881</v>
      </c>
      <c r="AI260" s="69" t="s">
        <v>3178</v>
      </c>
      <c r="AJ260" s="69" t="s">
        <v>75</v>
      </c>
      <c r="AK260" s="84">
        <v>45881</v>
      </c>
      <c r="AL260" s="82">
        <v>0</v>
      </c>
      <c r="AM260" s="81">
        <v>0</v>
      </c>
      <c r="AN260" s="81"/>
      <c r="AO260" s="81">
        <v>0</v>
      </c>
      <c r="AP260" s="81">
        <v>0</v>
      </c>
      <c r="AQ260" s="81">
        <v>0</v>
      </c>
      <c r="AR260" s="81">
        <v>0</v>
      </c>
      <c r="AS260" s="81">
        <v>0</v>
      </c>
      <c r="AT260" s="79" t="s">
        <v>75</v>
      </c>
      <c r="AU260" s="85" t="s">
        <v>75</v>
      </c>
      <c r="AV260" s="22">
        <v>45881</v>
      </c>
      <c r="AW260" s="20"/>
      <c r="AX260" s="81"/>
      <c r="AY260" s="30">
        <f>YEAR(Table6[[#This Row],[ETA]])</f>
        <v>2025</v>
      </c>
      <c r="AZ260" s="32" t="str">
        <f>TEXT(Table6[[#This Row],[ETA]],"MMMM")</f>
        <v>August</v>
      </c>
      <c r="BA260" s="12" t="s">
        <v>63</v>
      </c>
    </row>
    <row r="261" spans="1:53" hidden="1" x14ac:dyDescent="0.3">
      <c r="A261" s="13">
        <v>260</v>
      </c>
      <c r="B261" s="69" t="s">
        <v>1673</v>
      </c>
      <c r="C261" s="79" t="s">
        <v>70</v>
      </c>
      <c r="D261" s="69" t="s">
        <v>681</v>
      </c>
      <c r="E261" s="69" t="s">
        <v>46</v>
      </c>
      <c r="F261" s="80" t="s">
        <v>1674</v>
      </c>
      <c r="G261" s="79" t="s">
        <v>177</v>
      </c>
      <c r="H261" s="70" t="s">
        <v>47</v>
      </c>
      <c r="I261" s="69" t="s">
        <v>1675</v>
      </c>
      <c r="J261" s="69" t="s">
        <v>1676</v>
      </c>
      <c r="K261" s="69" t="s">
        <v>685</v>
      </c>
      <c r="L261" s="69" t="s">
        <v>48</v>
      </c>
      <c r="M261" s="69" t="s">
        <v>1677</v>
      </c>
      <c r="N261" s="69" t="s">
        <v>49</v>
      </c>
      <c r="O261" s="84">
        <v>45909</v>
      </c>
      <c r="P261" s="69" t="s">
        <v>210</v>
      </c>
      <c r="Q261" s="69" t="s">
        <v>1678</v>
      </c>
      <c r="R261" s="79">
        <v>616</v>
      </c>
      <c r="S261" s="81">
        <v>2691</v>
      </c>
      <c r="T261" s="69" t="s">
        <v>76</v>
      </c>
      <c r="U261" s="81">
        <v>4.3630000000000004</v>
      </c>
      <c r="V261" s="69" t="s">
        <v>1679</v>
      </c>
      <c r="W261" s="79" t="s">
        <v>50</v>
      </c>
      <c r="X261" s="69" t="s">
        <v>1680</v>
      </c>
      <c r="Y261" s="69" t="s">
        <v>242</v>
      </c>
      <c r="Z261" s="69" t="s">
        <v>73</v>
      </c>
      <c r="AA261" s="69" t="s">
        <v>1681</v>
      </c>
      <c r="AB261" s="79" t="s">
        <v>402</v>
      </c>
      <c r="AC261" s="81">
        <v>373095.3</v>
      </c>
      <c r="AD261" s="69" t="s">
        <v>51</v>
      </c>
      <c r="AE261" s="69"/>
      <c r="AF261" s="69"/>
      <c r="AG261" s="79">
        <v>-352</v>
      </c>
      <c r="AH261" s="84">
        <v>45909</v>
      </c>
      <c r="AI261" s="69" t="s">
        <v>3177</v>
      </c>
      <c r="AJ261" s="69" t="s">
        <v>73</v>
      </c>
      <c r="AK261" s="84">
        <v>45922</v>
      </c>
      <c r="AL261" s="82">
        <v>4.2740900000000002</v>
      </c>
      <c r="AM261" s="81">
        <v>1594642.890777</v>
      </c>
      <c r="AN261" s="81">
        <v>0</v>
      </c>
      <c r="AO261" s="81">
        <v>0</v>
      </c>
      <c r="AP261" s="81">
        <v>1594642.890777</v>
      </c>
      <c r="AQ261" s="81">
        <v>79732.14453885</v>
      </c>
      <c r="AR261" s="81">
        <v>0</v>
      </c>
      <c r="AS261" s="81">
        <v>89800</v>
      </c>
      <c r="AT261" s="79" t="s">
        <v>2681</v>
      </c>
      <c r="AU261" s="85" t="s">
        <v>2878</v>
      </c>
      <c r="AV261" s="86">
        <v>45917</v>
      </c>
      <c r="AW261" s="85"/>
      <c r="AX261" s="81">
        <v>100</v>
      </c>
      <c r="AY261" s="30">
        <f>YEAR(Table6[[#This Row],[ETA]])</f>
        <v>2025</v>
      </c>
      <c r="AZ261" s="32" t="str">
        <f>TEXT(Table6[[#This Row],[ETA]],"MMMM")</f>
        <v>September</v>
      </c>
      <c r="BA261" s="12" t="s">
        <v>3339</v>
      </c>
    </row>
    <row r="262" spans="1:53" hidden="1" x14ac:dyDescent="0.3">
      <c r="A262" s="13">
        <v>261</v>
      </c>
      <c r="B262" s="69" t="s">
        <v>1682</v>
      </c>
      <c r="C262" s="79" t="s">
        <v>90</v>
      </c>
      <c r="D262" s="69" t="s">
        <v>92</v>
      </c>
      <c r="E262" s="69" t="s">
        <v>46</v>
      </c>
      <c r="F262" s="80" t="s">
        <v>1683</v>
      </c>
      <c r="G262" s="79" t="s">
        <v>177</v>
      </c>
      <c r="H262" s="70" t="s">
        <v>47</v>
      </c>
      <c r="I262" s="69" t="s">
        <v>52</v>
      </c>
      <c r="J262" s="69" t="s">
        <v>911</v>
      </c>
      <c r="K262" s="69" t="s">
        <v>912</v>
      </c>
      <c r="L262" s="69" t="s">
        <v>48</v>
      </c>
      <c r="M262" s="69" t="s">
        <v>1684</v>
      </c>
      <c r="N262" s="69" t="s">
        <v>49</v>
      </c>
      <c r="O262" s="84">
        <v>45923</v>
      </c>
      <c r="P262" s="69" t="s">
        <v>264</v>
      </c>
      <c r="Q262" s="69" t="s">
        <v>1685</v>
      </c>
      <c r="R262" s="79">
        <v>570</v>
      </c>
      <c r="S262" s="81">
        <v>46.679999999999993</v>
      </c>
      <c r="T262" s="69" t="s">
        <v>76</v>
      </c>
      <c r="U262" s="81">
        <v>46.679999999999993</v>
      </c>
      <c r="V262" s="69" t="s">
        <v>1679</v>
      </c>
      <c r="W262" s="79" t="s">
        <v>50</v>
      </c>
      <c r="X262" s="69" t="s">
        <v>1682</v>
      </c>
      <c r="Y262" s="69" t="s">
        <v>75</v>
      </c>
      <c r="Z262" s="69" t="s">
        <v>3766</v>
      </c>
      <c r="AA262" s="69" t="s">
        <v>1686</v>
      </c>
      <c r="AB262" s="79" t="s">
        <v>53</v>
      </c>
      <c r="AC262" s="81">
        <v>686361.08</v>
      </c>
      <c r="AD262" s="69" t="s">
        <v>51</v>
      </c>
      <c r="AE262" s="69"/>
      <c r="AF262" s="69"/>
      <c r="AG262" s="79">
        <v>-338</v>
      </c>
      <c r="AH262" s="84">
        <v>45923</v>
      </c>
      <c r="AI262" s="69" t="s">
        <v>3177</v>
      </c>
      <c r="AJ262" s="69" t="s">
        <v>3766</v>
      </c>
      <c r="AK262" s="84">
        <v>45924</v>
      </c>
      <c r="AL262" s="82">
        <v>0.50770999999999999</v>
      </c>
      <c r="AM262" s="81">
        <v>348472.38392679999</v>
      </c>
      <c r="AN262" s="81">
        <v>13342.6188</v>
      </c>
      <c r="AO262" s="81">
        <v>3618.150027268</v>
      </c>
      <c r="AP262" s="81">
        <v>365433.15275406797</v>
      </c>
      <c r="AQ262" s="81">
        <v>18271.6576377034</v>
      </c>
      <c r="AR262" s="81">
        <v>0</v>
      </c>
      <c r="AS262" s="81">
        <v>23722</v>
      </c>
      <c r="AT262" s="79" t="s">
        <v>2681</v>
      </c>
      <c r="AU262" s="85" t="s">
        <v>2879</v>
      </c>
      <c r="AV262" s="86">
        <v>45922</v>
      </c>
      <c r="AW262" s="85"/>
      <c r="AX262" s="81">
        <v>50</v>
      </c>
      <c r="AY262" s="30">
        <f>YEAR(Table6[[#This Row],[ETA]])</f>
        <v>2025</v>
      </c>
      <c r="AZ262" s="32" t="str">
        <f>TEXT(Table6[[#This Row],[ETA]],"MMMM")</f>
        <v>September</v>
      </c>
      <c r="BA262" s="12" t="s">
        <v>63</v>
      </c>
    </row>
    <row r="263" spans="1:53" hidden="1" x14ac:dyDescent="0.3">
      <c r="A263" s="13">
        <v>262</v>
      </c>
      <c r="B263" s="69" t="s">
        <v>1687</v>
      </c>
      <c r="C263" s="79" t="s">
        <v>70</v>
      </c>
      <c r="D263" s="69" t="s">
        <v>92</v>
      </c>
      <c r="E263" s="69" t="s">
        <v>46</v>
      </c>
      <c r="F263" s="80" t="s">
        <v>1688</v>
      </c>
      <c r="G263" s="79" t="s">
        <v>177</v>
      </c>
      <c r="H263" s="70" t="s">
        <v>47</v>
      </c>
      <c r="I263" s="69" t="s">
        <v>52</v>
      </c>
      <c r="J263" s="69" t="s">
        <v>80</v>
      </c>
      <c r="K263" s="69" t="s">
        <v>64</v>
      </c>
      <c r="L263" s="69" t="s">
        <v>733</v>
      </c>
      <c r="M263" s="69">
        <v>2503</v>
      </c>
      <c r="N263" s="69" t="s">
        <v>49</v>
      </c>
      <c r="O263" s="84">
        <v>45917</v>
      </c>
      <c r="P263" s="69" t="s">
        <v>83</v>
      </c>
      <c r="Q263" s="69" t="s">
        <v>83</v>
      </c>
      <c r="R263" s="79">
        <v>3</v>
      </c>
      <c r="S263" s="81">
        <v>2181860.2999999998</v>
      </c>
      <c r="T263" s="69" t="s">
        <v>76</v>
      </c>
      <c r="U263" s="81">
        <v>107185.38</v>
      </c>
      <c r="V263" s="69" t="s">
        <v>1689</v>
      </c>
      <c r="W263" s="79" t="s">
        <v>50</v>
      </c>
      <c r="X263" s="69" t="s">
        <v>1687</v>
      </c>
      <c r="Y263" s="69" t="s">
        <v>78</v>
      </c>
      <c r="Z263" s="69" t="s">
        <v>61</v>
      </c>
      <c r="AA263" s="69" t="s">
        <v>1690</v>
      </c>
      <c r="AB263" s="79" t="s">
        <v>71</v>
      </c>
      <c r="AC263" s="81">
        <v>18341517.77</v>
      </c>
      <c r="AD263" s="69" t="s">
        <v>51</v>
      </c>
      <c r="AE263" s="69"/>
      <c r="AF263" s="69"/>
      <c r="AG263" s="79">
        <v>-344</v>
      </c>
      <c r="AH263" s="84">
        <v>45917</v>
      </c>
      <c r="AI263" s="69" t="s">
        <v>3177</v>
      </c>
      <c r="AJ263" s="69" t="s">
        <v>61</v>
      </c>
      <c r="AK263" s="84">
        <v>45920</v>
      </c>
      <c r="AL263" s="82">
        <v>3.64</v>
      </c>
      <c r="AM263" s="81">
        <v>66763124.682800002</v>
      </c>
      <c r="AN263" s="81"/>
      <c r="AO263" s="81">
        <v>0</v>
      </c>
      <c r="AP263" s="81">
        <v>66763124.682800002</v>
      </c>
      <c r="AQ263" s="81">
        <v>3338156.2341400003</v>
      </c>
      <c r="AR263" s="81">
        <v>400578.7480968</v>
      </c>
      <c r="AS263" s="81">
        <v>3739135</v>
      </c>
      <c r="AT263" s="79" t="s">
        <v>2756</v>
      </c>
      <c r="AU263" s="85" t="s">
        <v>2880</v>
      </c>
      <c r="AV263" s="86">
        <v>45880</v>
      </c>
      <c r="AW263" s="85"/>
      <c r="AX263" s="81"/>
      <c r="AY263" s="30">
        <f>YEAR(Table6[[#This Row],[ETA]])</f>
        <v>2025</v>
      </c>
      <c r="AZ263" s="32" t="str">
        <f>TEXT(Table6[[#This Row],[ETA]],"MMMM")</f>
        <v>September</v>
      </c>
      <c r="BA263" s="12" t="s">
        <v>63</v>
      </c>
    </row>
    <row r="264" spans="1:53" hidden="1" x14ac:dyDescent="0.3">
      <c r="A264" s="13">
        <v>263</v>
      </c>
      <c r="B264" s="69" t="s">
        <v>97</v>
      </c>
      <c r="C264" s="79" t="s">
        <v>70</v>
      </c>
      <c r="D264" s="69" t="s">
        <v>92</v>
      </c>
      <c r="E264" s="69" t="s">
        <v>46</v>
      </c>
      <c r="F264" s="80" t="s">
        <v>1691</v>
      </c>
      <c r="G264" s="79" t="s">
        <v>177</v>
      </c>
      <c r="H264" s="70" t="s">
        <v>47</v>
      </c>
      <c r="I264" s="69" t="s">
        <v>52</v>
      </c>
      <c r="J264" s="69" t="s">
        <v>80</v>
      </c>
      <c r="K264" s="69" t="s">
        <v>64</v>
      </c>
      <c r="L264" s="69" t="s">
        <v>733</v>
      </c>
      <c r="M264" s="69">
        <v>2503</v>
      </c>
      <c r="N264" s="69" t="s">
        <v>49</v>
      </c>
      <c r="O264" s="84">
        <v>45917</v>
      </c>
      <c r="P264" s="69" t="s">
        <v>83</v>
      </c>
      <c r="Q264" s="69" t="s">
        <v>83</v>
      </c>
      <c r="R264" s="79">
        <v>3</v>
      </c>
      <c r="S264" s="81">
        <v>54246.69</v>
      </c>
      <c r="T264" s="69" t="s">
        <v>76</v>
      </c>
      <c r="U264" s="81">
        <v>69.272999999999996</v>
      </c>
      <c r="V264" s="69" t="s">
        <v>98</v>
      </c>
      <c r="W264" s="79" t="s">
        <v>50</v>
      </c>
      <c r="X264" s="69" t="s">
        <v>97</v>
      </c>
      <c r="Y264" s="69" t="s">
        <v>78</v>
      </c>
      <c r="Z264" s="69" t="s">
        <v>61</v>
      </c>
      <c r="AA264" s="69" t="s">
        <v>1692</v>
      </c>
      <c r="AB264" s="79" t="s">
        <v>71</v>
      </c>
      <c r="AC264" s="81">
        <v>174186.2</v>
      </c>
      <c r="AD264" s="69" t="s">
        <v>51</v>
      </c>
      <c r="AE264" s="69"/>
      <c r="AF264" s="69"/>
      <c r="AG264" s="79">
        <v>-344</v>
      </c>
      <c r="AH264" s="84">
        <v>45917</v>
      </c>
      <c r="AI264" s="69" t="s">
        <v>3177</v>
      </c>
      <c r="AJ264" s="69" t="s">
        <v>61</v>
      </c>
      <c r="AK264" s="84">
        <v>45920</v>
      </c>
      <c r="AL264" s="82">
        <v>3.64</v>
      </c>
      <c r="AM264" s="81">
        <v>634037.76800000004</v>
      </c>
      <c r="AN264" s="81"/>
      <c r="AO264" s="81">
        <v>0</v>
      </c>
      <c r="AP264" s="81">
        <v>634037.76800000004</v>
      </c>
      <c r="AQ264" s="81">
        <v>31701.888400000003</v>
      </c>
      <c r="AR264" s="81">
        <v>0</v>
      </c>
      <c r="AS264" s="81">
        <v>37102</v>
      </c>
      <c r="AT264" s="79" t="s">
        <v>2756</v>
      </c>
      <c r="AU264" s="85" t="s">
        <v>2881</v>
      </c>
      <c r="AV264" s="86">
        <v>45880</v>
      </c>
      <c r="AW264" s="85"/>
      <c r="AX264" s="81"/>
      <c r="AY264" s="30">
        <f>YEAR(Table6[[#This Row],[ETA]])</f>
        <v>2025</v>
      </c>
      <c r="AZ264" s="32" t="str">
        <f>TEXT(Table6[[#This Row],[ETA]],"MMMM")</f>
        <v>September</v>
      </c>
      <c r="BA264" s="12" t="s">
        <v>63</v>
      </c>
    </row>
    <row r="265" spans="1:53" hidden="1" x14ac:dyDescent="0.3">
      <c r="A265" s="13">
        <v>264</v>
      </c>
      <c r="B265" s="69" t="s">
        <v>1693</v>
      </c>
      <c r="C265" s="79" t="s">
        <v>90</v>
      </c>
      <c r="D265" s="69" t="s">
        <v>92</v>
      </c>
      <c r="E265" s="69" t="s">
        <v>46</v>
      </c>
      <c r="F265" s="80" t="s">
        <v>1694</v>
      </c>
      <c r="G265" s="79" t="s">
        <v>289</v>
      </c>
      <c r="H265" s="70" t="s">
        <v>47</v>
      </c>
      <c r="I265" s="69" t="s">
        <v>52</v>
      </c>
      <c r="J265" s="69" t="s">
        <v>80</v>
      </c>
      <c r="K265" s="69" t="s">
        <v>64</v>
      </c>
      <c r="L265" s="69" t="s">
        <v>733</v>
      </c>
      <c r="M265" s="69">
        <v>2503</v>
      </c>
      <c r="N265" s="69" t="s">
        <v>49</v>
      </c>
      <c r="O265" s="84">
        <v>45917</v>
      </c>
      <c r="P265" s="69" t="s">
        <v>83</v>
      </c>
      <c r="Q265" s="69" t="s">
        <v>83</v>
      </c>
      <c r="R265" s="79">
        <v>2</v>
      </c>
      <c r="S265" s="81">
        <v>36835</v>
      </c>
      <c r="T265" s="69" t="s">
        <v>99</v>
      </c>
      <c r="U265" s="81">
        <v>2544</v>
      </c>
      <c r="V265" s="69" t="s">
        <v>1695</v>
      </c>
      <c r="W265" s="79" t="s">
        <v>50</v>
      </c>
      <c r="X265" s="69" t="s">
        <v>1693</v>
      </c>
      <c r="Y265" s="69" t="s">
        <v>78</v>
      </c>
      <c r="Z265" s="69" t="s">
        <v>61</v>
      </c>
      <c r="AA265" s="69" t="s">
        <v>1696</v>
      </c>
      <c r="AB265" s="79" t="s">
        <v>53</v>
      </c>
      <c r="AC265" s="81">
        <v>303980.49</v>
      </c>
      <c r="AD265" s="69" t="s">
        <v>51</v>
      </c>
      <c r="AE265" s="69"/>
      <c r="AF265" s="69"/>
      <c r="AG265" s="79">
        <v>-344</v>
      </c>
      <c r="AH265" s="84">
        <v>45917</v>
      </c>
      <c r="AI265" s="69" t="s">
        <v>3177</v>
      </c>
      <c r="AJ265" s="69" t="s">
        <v>61</v>
      </c>
      <c r="AK265" s="84">
        <v>45920</v>
      </c>
      <c r="AL265" s="82">
        <v>0.50770999999999999</v>
      </c>
      <c r="AM265" s="81">
        <v>154333.93457789999</v>
      </c>
      <c r="AN265" s="81">
        <v>33001.15</v>
      </c>
      <c r="AO265" s="81">
        <v>1873.3508457789999</v>
      </c>
      <c r="AP265" s="81">
        <v>189208.43542367898</v>
      </c>
      <c r="AQ265" s="81">
        <v>9460.4217711839501</v>
      </c>
      <c r="AR265" s="81">
        <v>0</v>
      </c>
      <c r="AS265" s="81">
        <v>9460</v>
      </c>
      <c r="AT265" s="79" t="s">
        <v>2882</v>
      </c>
      <c r="AU265" s="85" t="s">
        <v>2883</v>
      </c>
      <c r="AV265" s="86">
        <v>45915</v>
      </c>
      <c r="AW265" s="85"/>
      <c r="AX265" s="81">
        <v>-2900</v>
      </c>
      <c r="AY265" s="30">
        <f>YEAR(Table6[[#This Row],[ETA]])</f>
        <v>2025</v>
      </c>
      <c r="AZ265" s="32" t="str">
        <f>TEXT(Table6[[#This Row],[ETA]],"MMMM")</f>
        <v>September</v>
      </c>
      <c r="BA265" s="12" t="s">
        <v>63</v>
      </c>
    </row>
    <row r="266" spans="1:53" hidden="1" x14ac:dyDescent="0.3">
      <c r="A266" s="13">
        <v>265</v>
      </c>
      <c r="B266" s="69" t="s">
        <v>1697</v>
      </c>
      <c r="C266" s="79" t="s">
        <v>90</v>
      </c>
      <c r="D266" s="69" t="s">
        <v>92</v>
      </c>
      <c r="E266" s="69" t="s">
        <v>46</v>
      </c>
      <c r="F266" s="80" t="s">
        <v>1698</v>
      </c>
      <c r="G266" s="79" t="s">
        <v>289</v>
      </c>
      <c r="H266" s="70" t="s">
        <v>47</v>
      </c>
      <c r="I266" s="69" t="s">
        <v>52</v>
      </c>
      <c r="J266" s="69" t="s">
        <v>80</v>
      </c>
      <c r="K266" s="69" t="s">
        <v>64</v>
      </c>
      <c r="L266" s="69" t="s">
        <v>733</v>
      </c>
      <c r="M266" s="69">
        <v>2503</v>
      </c>
      <c r="N266" s="69" t="s">
        <v>49</v>
      </c>
      <c r="O266" s="84">
        <v>45917</v>
      </c>
      <c r="P266" s="69" t="s">
        <v>83</v>
      </c>
      <c r="Q266" s="69" t="s">
        <v>83</v>
      </c>
      <c r="R266" s="79">
        <v>2</v>
      </c>
      <c r="S266" s="81">
        <v>19697.490000000002</v>
      </c>
      <c r="T266" s="69" t="s">
        <v>99</v>
      </c>
      <c r="U266" s="81">
        <v>1190.49</v>
      </c>
      <c r="V266" s="69" t="s">
        <v>1699</v>
      </c>
      <c r="W266" s="79" t="s">
        <v>50</v>
      </c>
      <c r="X266" s="69" t="s">
        <v>1697</v>
      </c>
      <c r="Y266" s="69" t="s">
        <v>78</v>
      </c>
      <c r="Z266" s="69" t="s">
        <v>61</v>
      </c>
      <c r="AA266" s="69" t="s">
        <v>1700</v>
      </c>
      <c r="AB266" s="79" t="s">
        <v>53</v>
      </c>
      <c r="AC266" s="81">
        <v>1532196.42</v>
      </c>
      <c r="AD266" s="69" t="s">
        <v>51</v>
      </c>
      <c r="AE266" s="69"/>
      <c r="AF266" s="69"/>
      <c r="AG266" s="79">
        <v>-344</v>
      </c>
      <c r="AH266" s="84">
        <v>45917</v>
      </c>
      <c r="AI266" s="69" t="s">
        <v>3177</v>
      </c>
      <c r="AJ266" s="69" t="s">
        <v>61</v>
      </c>
      <c r="AK266" s="84">
        <v>45920</v>
      </c>
      <c r="AL266" s="82">
        <v>0.50770999999999999</v>
      </c>
      <c r="AM266" s="81">
        <v>777911.44439819991</v>
      </c>
      <c r="AN266" s="81">
        <v>43155.35</v>
      </c>
      <c r="AO266" s="81">
        <v>8210.6679439819982</v>
      </c>
      <c r="AP266" s="81">
        <v>829277.46234218183</v>
      </c>
      <c r="AQ266" s="81">
        <v>41463.873117109091</v>
      </c>
      <c r="AR266" s="81">
        <v>0</v>
      </c>
      <c r="AS266" s="81">
        <v>41464</v>
      </c>
      <c r="AT266" s="79" t="s">
        <v>2882</v>
      </c>
      <c r="AU266" s="85" t="s">
        <v>3686</v>
      </c>
      <c r="AV266" s="86">
        <v>45914</v>
      </c>
      <c r="AW266" s="85"/>
      <c r="AX266" s="81">
        <v>-5400</v>
      </c>
      <c r="AY266" s="30">
        <f>YEAR(Table6[[#This Row],[ETA]])</f>
        <v>2025</v>
      </c>
      <c r="AZ266" s="32" t="str">
        <f>TEXT(Table6[[#This Row],[ETA]],"MMMM")</f>
        <v>September</v>
      </c>
      <c r="BA266" s="12" t="s">
        <v>63</v>
      </c>
    </row>
    <row r="267" spans="1:53" hidden="1" x14ac:dyDescent="0.3">
      <c r="A267" s="13">
        <v>266</v>
      </c>
      <c r="B267" s="69" t="s">
        <v>100</v>
      </c>
      <c r="C267" s="79" t="s">
        <v>90</v>
      </c>
      <c r="D267" s="69" t="s">
        <v>92</v>
      </c>
      <c r="E267" s="69" t="s">
        <v>46</v>
      </c>
      <c r="F267" s="80" t="s">
        <v>1701</v>
      </c>
      <c r="G267" s="79" t="s">
        <v>289</v>
      </c>
      <c r="H267" s="70" t="s">
        <v>47</v>
      </c>
      <c r="I267" s="69" t="s">
        <v>52</v>
      </c>
      <c r="J267" s="69" t="s">
        <v>80</v>
      </c>
      <c r="K267" s="69" t="s">
        <v>64</v>
      </c>
      <c r="L267" s="69" t="s">
        <v>733</v>
      </c>
      <c r="M267" s="69">
        <v>2503</v>
      </c>
      <c r="N267" s="69" t="s">
        <v>49</v>
      </c>
      <c r="O267" s="84">
        <v>45917</v>
      </c>
      <c r="P267" s="69" t="s">
        <v>83</v>
      </c>
      <c r="Q267" s="69" t="s">
        <v>83</v>
      </c>
      <c r="R267" s="79">
        <v>40</v>
      </c>
      <c r="S267" s="81">
        <v>174740</v>
      </c>
      <c r="T267" s="69" t="s">
        <v>76</v>
      </c>
      <c r="U267" s="81">
        <v>44.43</v>
      </c>
      <c r="V267" s="69" t="s">
        <v>1702</v>
      </c>
      <c r="W267" s="79" t="s">
        <v>50</v>
      </c>
      <c r="X267" s="69" t="s">
        <v>100</v>
      </c>
      <c r="Y267" s="69" t="s">
        <v>78</v>
      </c>
      <c r="Z267" s="69" t="s">
        <v>61</v>
      </c>
      <c r="AA267" s="69" t="s">
        <v>1703</v>
      </c>
      <c r="AB267" s="79" t="s">
        <v>53</v>
      </c>
      <c r="AC267" s="81">
        <v>3848032</v>
      </c>
      <c r="AD267" s="69" t="s">
        <v>51</v>
      </c>
      <c r="AE267" s="69"/>
      <c r="AF267" s="69"/>
      <c r="AG267" s="79">
        <v>-344</v>
      </c>
      <c r="AH267" s="84">
        <v>45917</v>
      </c>
      <c r="AI267" s="69" t="s">
        <v>3177</v>
      </c>
      <c r="AJ267" s="69" t="s">
        <v>61</v>
      </c>
      <c r="AK267" s="84">
        <v>45920</v>
      </c>
      <c r="AL267" s="82">
        <v>0.50770999999999999</v>
      </c>
      <c r="AM267" s="81">
        <v>1953684.32672</v>
      </c>
      <c r="AN267" s="81">
        <v>49755.58</v>
      </c>
      <c r="AO267" s="81">
        <v>20034.3990672</v>
      </c>
      <c r="AP267" s="81">
        <v>2023474.3057872001</v>
      </c>
      <c r="AQ267" s="81">
        <v>101173.71528936001</v>
      </c>
      <c r="AR267" s="81">
        <v>0</v>
      </c>
      <c r="AS267" s="81">
        <v>101174</v>
      </c>
      <c r="AT267" s="79" t="s">
        <v>2882</v>
      </c>
      <c r="AU267" s="85" t="s">
        <v>2884</v>
      </c>
      <c r="AV267" s="86">
        <v>45914</v>
      </c>
      <c r="AW267" s="85"/>
      <c r="AX267" s="81">
        <v>-12122.105960320001</v>
      </c>
      <c r="AY267" s="30">
        <f>YEAR(Table6[[#This Row],[ETA]])</f>
        <v>2025</v>
      </c>
      <c r="AZ267" s="32" t="str">
        <f>TEXT(Table6[[#This Row],[ETA]],"MMMM")</f>
        <v>September</v>
      </c>
      <c r="BA267" s="12" t="s">
        <v>63</v>
      </c>
    </row>
    <row r="268" spans="1:53" hidden="1" x14ac:dyDescent="0.3">
      <c r="A268" s="13">
        <v>267</v>
      </c>
      <c r="B268" s="69" t="s">
        <v>101</v>
      </c>
      <c r="C268" s="79" t="s">
        <v>90</v>
      </c>
      <c r="D268" s="69" t="s">
        <v>92</v>
      </c>
      <c r="E268" s="69" t="s">
        <v>46</v>
      </c>
      <c r="F268" s="80" t="s">
        <v>1704</v>
      </c>
      <c r="G268" s="79" t="s">
        <v>289</v>
      </c>
      <c r="H268" s="70" t="s">
        <v>47</v>
      </c>
      <c r="I268" s="69" t="s">
        <v>52</v>
      </c>
      <c r="J268" s="69" t="s">
        <v>80</v>
      </c>
      <c r="K268" s="69" t="s">
        <v>65</v>
      </c>
      <c r="L268" s="69" t="s">
        <v>733</v>
      </c>
      <c r="M268" s="69">
        <v>2507</v>
      </c>
      <c r="N268" s="69" t="s">
        <v>49</v>
      </c>
      <c r="O268" s="84">
        <v>45917</v>
      </c>
      <c r="P268" s="69" t="s">
        <v>83</v>
      </c>
      <c r="Q268" s="69" t="s">
        <v>83</v>
      </c>
      <c r="R268" s="79">
        <v>3047</v>
      </c>
      <c r="S268" s="81">
        <v>316268.21000000002</v>
      </c>
      <c r="T268" s="69" t="s">
        <v>76</v>
      </c>
      <c r="U268" s="81">
        <v>708</v>
      </c>
      <c r="V268" s="69" t="s">
        <v>102</v>
      </c>
      <c r="W268" s="79" t="s">
        <v>50</v>
      </c>
      <c r="X268" s="69" t="s">
        <v>101</v>
      </c>
      <c r="Y268" s="69" t="s">
        <v>78</v>
      </c>
      <c r="Z268" s="69" t="s">
        <v>61</v>
      </c>
      <c r="AA268" s="69" t="s">
        <v>1705</v>
      </c>
      <c r="AB268" s="79" t="s">
        <v>53</v>
      </c>
      <c r="AC268" s="81">
        <v>49730023.939999998</v>
      </c>
      <c r="AD268" s="69" t="s">
        <v>51</v>
      </c>
      <c r="AE268" s="69"/>
      <c r="AF268" s="69"/>
      <c r="AG268" s="79">
        <v>-344</v>
      </c>
      <c r="AH268" s="84">
        <v>45917</v>
      </c>
      <c r="AI268" s="69" t="s">
        <v>3177</v>
      </c>
      <c r="AJ268" s="69" t="s">
        <v>61</v>
      </c>
      <c r="AK268" s="84">
        <v>45920</v>
      </c>
      <c r="AL268" s="82">
        <v>0.50770999999999999</v>
      </c>
      <c r="AM268" s="81">
        <v>25248430.454577398</v>
      </c>
      <c r="AN268" s="81">
        <v>507710</v>
      </c>
      <c r="AO268" s="81">
        <v>257561.40454577398</v>
      </c>
      <c r="AP268" s="81">
        <v>25958537.85912317</v>
      </c>
      <c r="AQ268" s="81">
        <v>1297926.8929561586</v>
      </c>
      <c r="AR268" s="81">
        <v>0</v>
      </c>
      <c r="AS268" s="81">
        <v>1297927</v>
      </c>
      <c r="AT268" s="79" t="s">
        <v>2882</v>
      </c>
      <c r="AU268" s="85" t="s">
        <v>2885</v>
      </c>
      <c r="AV268" s="86">
        <v>45915</v>
      </c>
      <c r="AW268" s="85"/>
      <c r="AX268" s="81">
        <v>-151890.58272746438</v>
      </c>
      <c r="AY268" s="30">
        <f>YEAR(Table6[[#This Row],[ETA]])</f>
        <v>2025</v>
      </c>
      <c r="AZ268" s="32" t="str">
        <f>TEXT(Table6[[#This Row],[ETA]],"MMMM")</f>
        <v>September</v>
      </c>
      <c r="BA268" s="12" t="s">
        <v>63</v>
      </c>
    </row>
    <row r="269" spans="1:53" hidden="1" x14ac:dyDescent="0.3">
      <c r="A269" s="13">
        <v>268</v>
      </c>
      <c r="B269" s="69" t="s">
        <v>103</v>
      </c>
      <c r="C269" s="79" t="s">
        <v>90</v>
      </c>
      <c r="D269" s="69" t="s">
        <v>92</v>
      </c>
      <c r="E269" s="69" t="s">
        <v>46</v>
      </c>
      <c r="F269" s="80" t="s">
        <v>1706</v>
      </c>
      <c r="G269" s="79" t="s">
        <v>289</v>
      </c>
      <c r="H269" s="70" t="s">
        <v>47</v>
      </c>
      <c r="I269" s="69" t="s">
        <v>52</v>
      </c>
      <c r="J269" s="69" t="s">
        <v>80</v>
      </c>
      <c r="K269" s="69" t="s">
        <v>65</v>
      </c>
      <c r="L269" s="69" t="s">
        <v>733</v>
      </c>
      <c r="M269" s="69">
        <v>2507</v>
      </c>
      <c r="N269" s="69" t="s">
        <v>49</v>
      </c>
      <c r="O269" s="84">
        <v>45917</v>
      </c>
      <c r="P269" s="69" t="s">
        <v>83</v>
      </c>
      <c r="Q269" s="69" t="s">
        <v>83</v>
      </c>
      <c r="R269" s="79">
        <v>277</v>
      </c>
      <c r="S269" s="81">
        <v>154393.31</v>
      </c>
      <c r="T269" s="69" t="s">
        <v>76</v>
      </c>
      <c r="U269" s="81">
        <v>261.58</v>
      </c>
      <c r="V269" s="69" t="s">
        <v>102</v>
      </c>
      <c r="W269" s="79" t="s">
        <v>50</v>
      </c>
      <c r="X269" s="69" t="s">
        <v>103</v>
      </c>
      <c r="Y269" s="69" t="s">
        <v>78</v>
      </c>
      <c r="Z269" s="69" t="s">
        <v>61</v>
      </c>
      <c r="AA269" s="69" t="s">
        <v>1707</v>
      </c>
      <c r="AB269" s="79" t="s">
        <v>53</v>
      </c>
      <c r="AC269" s="81">
        <v>17754270.510000002</v>
      </c>
      <c r="AD269" s="69" t="s">
        <v>51</v>
      </c>
      <c r="AE269" s="69"/>
      <c r="AF269" s="69"/>
      <c r="AG269" s="79">
        <v>-344</v>
      </c>
      <c r="AH269" s="84">
        <v>45917</v>
      </c>
      <c r="AI269" s="69" t="s">
        <v>3177</v>
      </c>
      <c r="AJ269" s="69" t="s">
        <v>61</v>
      </c>
      <c r="AK269" s="84">
        <v>45920</v>
      </c>
      <c r="AL269" s="82">
        <v>0.50770999999999999</v>
      </c>
      <c r="AM269" s="81">
        <v>9014020.6806321014</v>
      </c>
      <c r="AN269" s="81">
        <v>507710</v>
      </c>
      <c r="AO269" s="81">
        <v>95217.306806321008</v>
      </c>
      <c r="AP269" s="81">
        <v>9616947.9874384217</v>
      </c>
      <c r="AQ269" s="81">
        <v>480847.39937192108</v>
      </c>
      <c r="AR269" s="81">
        <v>0</v>
      </c>
      <c r="AS269" s="81">
        <v>480847</v>
      </c>
      <c r="AT269" s="79" t="s">
        <v>2882</v>
      </c>
      <c r="AU269" s="85" t="s">
        <v>2886</v>
      </c>
      <c r="AV269" s="86">
        <v>45915</v>
      </c>
      <c r="AW269" s="85"/>
      <c r="AX269" s="81">
        <v>-54484.124083792609</v>
      </c>
      <c r="AY269" s="30">
        <f>YEAR(Table6[[#This Row],[ETA]])</f>
        <v>2025</v>
      </c>
      <c r="AZ269" s="32" t="str">
        <f>TEXT(Table6[[#This Row],[ETA]],"MMMM")</f>
        <v>September</v>
      </c>
      <c r="BA269" s="12" t="s">
        <v>63</v>
      </c>
    </row>
    <row r="270" spans="1:53" hidden="1" x14ac:dyDescent="0.3">
      <c r="A270" s="13">
        <v>269</v>
      </c>
      <c r="B270" s="69" t="s">
        <v>104</v>
      </c>
      <c r="C270" s="79" t="s">
        <v>90</v>
      </c>
      <c r="D270" s="69" t="s">
        <v>92</v>
      </c>
      <c r="E270" s="69" t="s">
        <v>46</v>
      </c>
      <c r="F270" s="80" t="s">
        <v>1708</v>
      </c>
      <c r="G270" s="79" t="s">
        <v>289</v>
      </c>
      <c r="H270" s="70" t="s">
        <v>47</v>
      </c>
      <c r="I270" s="69" t="s">
        <v>52</v>
      </c>
      <c r="J270" s="69" t="s">
        <v>80</v>
      </c>
      <c r="K270" s="69" t="s">
        <v>65</v>
      </c>
      <c r="L270" s="69" t="s">
        <v>733</v>
      </c>
      <c r="M270" s="69">
        <v>2507</v>
      </c>
      <c r="N270" s="69" t="s">
        <v>49</v>
      </c>
      <c r="O270" s="84">
        <v>45917</v>
      </c>
      <c r="P270" s="69" t="s">
        <v>83</v>
      </c>
      <c r="Q270" s="69" t="s">
        <v>83</v>
      </c>
      <c r="R270" s="79">
        <v>238</v>
      </c>
      <c r="S270" s="81">
        <v>181769.16</v>
      </c>
      <c r="T270" s="69" t="s">
        <v>76</v>
      </c>
      <c r="U270" s="81">
        <v>334.35</v>
      </c>
      <c r="V270" s="69" t="s">
        <v>102</v>
      </c>
      <c r="W270" s="79" t="s">
        <v>50</v>
      </c>
      <c r="X270" s="69" t="s">
        <v>104</v>
      </c>
      <c r="Y270" s="69" t="s">
        <v>78</v>
      </c>
      <c r="Z270" s="69" t="s">
        <v>61</v>
      </c>
      <c r="AA270" s="69" t="s">
        <v>1709</v>
      </c>
      <c r="AB270" s="79" t="s">
        <v>53</v>
      </c>
      <c r="AC270" s="81">
        <v>9751308.3499999996</v>
      </c>
      <c r="AD270" s="69" t="s">
        <v>51</v>
      </c>
      <c r="AE270" s="69"/>
      <c r="AF270" s="69"/>
      <c r="AG270" s="79">
        <v>-344</v>
      </c>
      <c r="AH270" s="84">
        <v>45917</v>
      </c>
      <c r="AI270" s="69" t="s">
        <v>3177</v>
      </c>
      <c r="AJ270" s="69" t="s">
        <v>61</v>
      </c>
      <c r="AK270" s="84">
        <v>45920</v>
      </c>
      <c r="AL270" s="82">
        <v>0.50770999999999999</v>
      </c>
      <c r="AM270" s="81">
        <v>4950836.7623784998</v>
      </c>
      <c r="AN270" s="81">
        <v>507710</v>
      </c>
      <c r="AO270" s="81">
        <v>54585.467623785</v>
      </c>
      <c r="AP270" s="81">
        <v>5511307.7200022852</v>
      </c>
      <c r="AQ270" s="81">
        <v>275565.38600011426</v>
      </c>
      <c r="AR270" s="81">
        <v>0</v>
      </c>
      <c r="AS270" s="81">
        <v>275565</v>
      </c>
      <c r="AT270" s="79" t="s">
        <v>2882</v>
      </c>
      <c r="AU270" s="85" t="s">
        <v>2887</v>
      </c>
      <c r="AV270" s="86">
        <v>45915</v>
      </c>
      <c r="AW270" s="85"/>
      <c r="AX270" s="81">
        <v>-30105.020574270999</v>
      </c>
      <c r="AY270" s="30">
        <f>YEAR(Table6[[#This Row],[ETA]])</f>
        <v>2025</v>
      </c>
      <c r="AZ270" s="32" t="str">
        <f>TEXT(Table6[[#This Row],[ETA]],"MMMM")</f>
        <v>September</v>
      </c>
      <c r="BA270" s="12" t="s">
        <v>63</v>
      </c>
    </row>
    <row r="271" spans="1:53" hidden="1" x14ac:dyDescent="0.3">
      <c r="A271" s="13">
        <v>270</v>
      </c>
      <c r="B271" s="69" t="s">
        <v>105</v>
      </c>
      <c r="C271" s="79" t="s">
        <v>90</v>
      </c>
      <c r="D271" s="69" t="s">
        <v>92</v>
      </c>
      <c r="E271" s="69" t="s">
        <v>46</v>
      </c>
      <c r="F271" s="80" t="s">
        <v>1710</v>
      </c>
      <c r="G271" s="79" t="s">
        <v>289</v>
      </c>
      <c r="H271" s="70" t="s">
        <v>47</v>
      </c>
      <c r="I271" s="69" t="s">
        <v>52</v>
      </c>
      <c r="J271" s="69" t="s">
        <v>80</v>
      </c>
      <c r="K271" s="69" t="s">
        <v>65</v>
      </c>
      <c r="L271" s="69" t="s">
        <v>733</v>
      </c>
      <c r="M271" s="69">
        <v>2507</v>
      </c>
      <c r="N271" s="69" t="s">
        <v>49</v>
      </c>
      <c r="O271" s="84">
        <v>45917</v>
      </c>
      <c r="P271" s="69" t="s">
        <v>83</v>
      </c>
      <c r="Q271" s="69" t="s">
        <v>83</v>
      </c>
      <c r="R271" s="79">
        <v>88</v>
      </c>
      <c r="S271" s="81">
        <v>845</v>
      </c>
      <c r="T271" s="69" t="s">
        <v>76</v>
      </c>
      <c r="U271" s="81">
        <v>8</v>
      </c>
      <c r="V271" s="69" t="s">
        <v>1711</v>
      </c>
      <c r="W271" s="79" t="s">
        <v>50</v>
      </c>
      <c r="X271" s="69" t="s">
        <v>105</v>
      </c>
      <c r="Y271" s="69" t="s">
        <v>78</v>
      </c>
      <c r="Z271" s="69" t="s">
        <v>61</v>
      </c>
      <c r="AA271" s="69" t="s">
        <v>1712</v>
      </c>
      <c r="AB271" s="79" t="s">
        <v>53</v>
      </c>
      <c r="AC271" s="81">
        <v>640200</v>
      </c>
      <c r="AD271" s="69" t="s">
        <v>51</v>
      </c>
      <c r="AE271" s="69"/>
      <c r="AF271" s="69"/>
      <c r="AG271" s="79">
        <v>-344</v>
      </c>
      <c r="AH271" s="84">
        <v>45917</v>
      </c>
      <c r="AI271" s="69" t="s">
        <v>3177</v>
      </c>
      <c r="AJ271" s="69" t="s">
        <v>61</v>
      </c>
      <c r="AK271" s="84">
        <v>45920</v>
      </c>
      <c r="AL271" s="82">
        <v>0.50770999999999999</v>
      </c>
      <c r="AM271" s="81">
        <v>325035.94199999998</v>
      </c>
      <c r="AN271" s="81">
        <v>253855</v>
      </c>
      <c r="AO271" s="81">
        <v>5788.9094200000009</v>
      </c>
      <c r="AP271" s="81">
        <v>124418.38142000011</v>
      </c>
      <c r="AQ271" s="81">
        <v>6220.9190710000057</v>
      </c>
      <c r="AR271" s="81">
        <v>0</v>
      </c>
      <c r="AS271" s="81">
        <v>6221</v>
      </c>
      <c r="AT271" s="79" t="s">
        <v>2882</v>
      </c>
      <c r="AU271" s="85" t="s">
        <v>2888</v>
      </c>
      <c r="AV271" s="86">
        <v>45915</v>
      </c>
      <c r="AW271" s="85"/>
      <c r="AX271" s="81">
        <v>-5400</v>
      </c>
      <c r="AY271" s="30">
        <f>YEAR(Table6[[#This Row],[ETA]])</f>
        <v>2025</v>
      </c>
      <c r="AZ271" s="32" t="str">
        <f>TEXT(Table6[[#This Row],[ETA]],"MMMM")</f>
        <v>September</v>
      </c>
      <c r="BA271" s="12" t="s">
        <v>63</v>
      </c>
    </row>
    <row r="272" spans="1:53" hidden="1" x14ac:dyDescent="0.3">
      <c r="A272" s="13">
        <v>271</v>
      </c>
      <c r="B272" s="69" t="s">
        <v>106</v>
      </c>
      <c r="C272" s="79" t="s">
        <v>90</v>
      </c>
      <c r="D272" s="69" t="s">
        <v>92</v>
      </c>
      <c r="E272" s="69" t="s">
        <v>46</v>
      </c>
      <c r="F272" s="80" t="s">
        <v>1713</v>
      </c>
      <c r="G272" s="79" t="s">
        <v>289</v>
      </c>
      <c r="H272" s="70" t="s">
        <v>47</v>
      </c>
      <c r="I272" s="69" t="s">
        <v>52</v>
      </c>
      <c r="J272" s="69" t="s">
        <v>80</v>
      </c>
      <c r="K272" s="69" t="s">
        <v>65</v>
      </c>
      <c r="L272" s="69" t="s">
        <v>733</v>
      </c>
      <c r="M272" s="69">
        <v>2507</v>
      </c>
      <c r="N272" s="69" t="s">
        <v>49</v>
      </c>
      <c r="O272" s="84">
        <v>45917</v>
      </c>
      <c r="P272" s="69" t="s">
        <v>83</v>
      </c>
      <c r="Q272" s="69" t="s">
        <v>83</v>
      </c>
      <c r="R272" s="79">
        <v>41</v>
      </c>
      <c r="S272" s="81">
        <v>489.43</v>
      </c>
      <c r="T272" s="69" t="s">
        <v>76</v>
      </c>
      <c r="U272" s="81">
        <v>4.8</v>
      </c>
      <c r="V272" s="69" t="s">
        <v>1714</v>
      </c>
      <c r="W272" s="79" t="s">
        <v>79</v>
      </c>
      <c r="X272" s="69" t="s">
        <v>106</v>
      </c>
      <c r="Y272" s="69" t="s">
        <v>78</v>
      </c>
      <c r="Z272" s="69" t="s">
        <v>61</v>
      </c>
      <c r="AA272" s="69" t="s">
        <v>1715</v>
      </c>
      <c r="AB272" s="79" t="s">
        <v>53</v>
      </c>
      <c r="AC272" s="81">
        <v>1128044.08</v>
      </c>
      <c r="AD272" s="69" t="s">
        <v>51</v>
      </c>
      <c r="AE272" s="69"/>
      <c r="AF272" s="69"/>
      <c r="AG272" s="79">
        <v>-344</v>
      </c>
      <c r="AH272" s="84">
        <v>45917</v>
      </c>
      <c r="AI272" s="69" t="s">
        <v>3177</v>
      </c>
      <c r="AJ272" s="69" t="s">
        <v>61</v>
      </c>
      <c r="AK272" s="84">
        <v>45920</v>
      </c>
      <c r="AL272" s="82">
        <v>0.50770999999999999</v>
      </c>
      <c r="AM272" s="81">
        <v>572719.25985680008</v>
      </c>
      <c r="AN272" s="81">
        <v>33001.15</v>
      </c>
      <c r="AO272" s="81">
        <v>6057.2040985680014</v>
      </c>
      <c r="AP272" s="81">
        <v>583069.33395536803</v>
      </c>
      <c r="AQ272" s="81">
        <v>29153.466697768403</v>
      </c>
      <c r="AR272" s="81">
        <v>0</v>
      </c>
      <c r="AS272" s="81">
        <v>29153</v>
      </c>
      <c r="AT272" s="79" t="s">
        <v>2882</v>
      </c>
      <c r="AU272" s="85" t="s">
        <v>2889</v>
      </c>
      <c r="AV272" s="86">
        <v>45915</v>
      </c>
      <c r="AW272" s="85"/>
      <c r="AX272" s="81">
        <v>-5400</v>
      </c>
      <c r="AY272" s="30">
        <f>YEAR(Table6[[#This Row],[ETA]])</f>
        <v>2025</v>
      </c>
      <c r="AZ272" s="32" t="str">
        <f>TEXT(Table6[[#This Row],[ETA]],"MMMM")</f>
        <v>September</v>
      </c>
      <c r="BA272" s="12" t="s">
        <v>63</v>
      </c>
    </row>
    <row r="273" spans="1:53" hidden="1" x14ac:dyDescent="0.3">
      <c r="A273" s="13">
        <v>272</v>
      </c>
      <c r="B273" s="69" t="s">
        <v>1716</v>
      </c>
      <c r="C273" s="79" t="s">
        <v>90</v>
      </c>
      <c r="D273" s="69" t="s">
        <v>92</v>
      </c>
      <c r="E273" s="69" t="s">
        <v>46</v>
      </c>
      <c r="F273" s="80" t="s">
        <v>1717</v>
      </c>
      <c r="G273" s="79" t="s">
        <v>177</v>
      </c>
      <c r="H273" s="70" t="s">
        <v>47</v>
      </c>
      <c r="I273" s="69" t="s">
        <v>52</v>
      </c>
      <c r="J273" s="69" t="s">
        <v>80</v>
      </c>
      <c r="K273" s="69" t="s">
        <v>65</v>
      </c>
      <c r="L273" s="69" t="s">
        <v>733</v>
      </c>
      <c r="M273" s="69">
        <v>2507</v>
      </c>
      <c r="N273" s="69" t="s">
        <v>49</v>
      </c>
      <c r="O273" s="84">
        <v>45917</v>
      </c>
      <c r="P273" s="69" t="s">
        <v>83</v>
      </c>
      <c r="Q273" s="69" t="s">
        <v>83</v>
      </c>
      <c r="R273" s="79">
        <v>231</v>
      </c>
      <c r="S273" s="81">
        <v>13.8</v>
      </c>
      <c r="T273" s="69" t="s">
        <v>76</v>
      </c>
      <c r="U273" s="81">
        <v>1.1000000000000001</v>
      </c>
      <c r="V273" s="69" t="s">
        <v>1718</v>
      </c>
      <c r="W273" s="79" t="s">
        <v>79</v>
      </c>
      <c r="X273" s="69" t="s">
        <v>1716</v>
      </c>
      <c r="Y273" s="69" t="s">
        <v>78</v>
      </c>
      <c r="Z273" s="69" t="s">
        <v>61</v>
      </c>
      <c r="AA273" s="69" t="s">
        <v>1719</v>
      </c>
      <c r="AB273" s="79" t="s">
        <v>53</v>
      </c>
      <c r="AC273" s="81">
        <v>684.68</v>
      </c>
      <c r="AD273" s="69" t="s">
        <v>51</v>
      </c>
      <c r="AE273" s="69"/>
      <c r="AF273" s="69"/>
      <c r="AG273" s="79">
        <v>-344</v>
      </c>
      <c r="AH273" s="84">
        <v>45917</v>
      </c>
      <c r="AI273" s="69" t="s">
        <v>3177</v>
      </c>
      <c r="AJ273" s="69" t="s">
        <v>61</v>
      </c>
      <c r="AK273" s="84">
        <v>45920</v>
      </c>
      <c r="AL273" s="82">
        <v>0.50770999999999999</v>
      </c>
      <c r="AM273" s="81">
        <v>347.61888279999999</v>
      </c>
      <c r="AN273" s="81">
        <v>7615.65</v>
      </c>
      <c r="AO273" s="81">
        <v>79.632688827999999</v>
      </c>
      <c r="AP273" s="81">
        <v>8042.9015716280001</v>
      </c>
      <c r="AQ273" s="81">
        <v>402.14507858140001</v>
      </c>
      <c r="AR273" s="81">
        <v>0</v>
      </c>
      <c r="AS273" s="81">
        <v>1302</v>
      </c>
      <c r="AT273" s="79" t="s">
        <v>2756</v>
      </c>
      <c r="AU273" s="85" t="s">
        <v>2890</v>
      </c>
      <c r="AV273" s="86">
        <v>45883</v>
      </c>
      <c r="AW273" s="85"/>
      <c r="AX273" s="81"/>
      <c r="AY273" s="30">
        <f>YEAR(Table6[[#This Row],[ETA]])</f>
        <v>2025</v>
      </c>
      <c r="AZ273" s="32" t="str">
        <f>TEXT(Table6[[#This Row],[ETA]],"MMMM")</f>
        <v>September</v>
      </c>
      <c r="BA273" s="12" t="s">
        <v>63</v>
      </c>
    </row>
    <row r="274" spans="1:53" hidden="1" x14ac:dyDescent="0.3">
      <c r="A274" s="13">
        <v>273</v>
      </c>
      <c r="B274" s="69" t="s">
        <v>1720</v>
      </c>
      <c r="C274" s="79" t="s">
        <v>90</v>
      </c>
      <c r="D274" s="69" t="s">
        <v>92</v>
      </c>
      <c r="E274" s="69" t="s">
        <v>46</v>
      </c>
      <c r="F274" s="80" t="s">
        <v>1721</v>
      </c>
      <c r="G274" s="79" t="s">
        <v>177</v>
      </c>
      <c r="H274" s="70" t="s">
        <v>47</v>
      </c>
      <c r="I274" s="69" t="s">
        <v>52</v>
      </c>
      <c r="J274" s="69" t="s">
        <v>80</v>
      </c>
      <c r="K274" s="69" t="s">
        <v>65</v>
      </c>
      <c r="L274" s="69" t="s">
        <v>733</v>
      </c>
      <c r="M274" s="69">
        <v>2507</v>
      </c>
      <c r="N274" s="69" t="s">
        <v>49</v>
      </c>
      <c r="O274" s="84">
        <v>45917</v>
      </c>
      <c r="P274" s="69" t="s">
        <v>83</v>
      </c>
      <c r="Q274" s="69" t="s">
        <v>83</v>
      </c>
      <c r="R274" s="79">
        <v>7</v>
      </c>
      <c r="S274" s="81">
        <v>768.9</v>
      </c>
      <c r="T274" s="69" t="s">
        <v>76</v>
      </c>
      <c r="U274" s="81">
        <v>1.24</v>
      </c>
      <c r="V274" s="69" t="s">
        <v>364</v>
      </c>
      <c r="W274" s="79" t="s">
        <v>79</v>
      </c>
      <c r="X274" s="69" t="s">
        <v>1720</v>
      </c>
      <c r="Y274" s="69" t="s">
        <v>78</v>
      </c>
      <c r="Z274" s="69" t="s">
        <v>61</v>
      </c>
      <c r="AA274" s="69" t="s">
        <v>1722</v>
      </c>
      <c r="AB274" s="79" t="s">
        <v>71</v>
      </c>
      <c r="AC274" s="81">
        <v>1938.31</v>
      </c>
      <c r="AD274" s="69" t="s">
        <v>51</v>
      </c>
      <c r="AE274" s="69"/>
      <c r="AF274" s="69"/>
      <c r="AG274" s="79">
        <v>-344</v>
      </c>
      <c r="AH274" s="84">
        <v>45917</v>
      </c>
      <c r="AI274" s="69" t="s">
        <v>3177</v>
      </c>
      <c r="AJ274" s="69" t="s">
        <v>61</v>
      </c>
      <c r="AK274" s="84">
        <v>45920</v>
      </c>
      <c r="AL274" s="82">
        <v>3.64</v>
      </c>
      <c r="AM274" s="81">
        <v>7055.4484000000002</v>
      </c>
      <c r="AN274" s="81">
        <v>25385.5</v>
      </c>
      <c r="AO274" s="81">
        <v>324.40948400000002</v>
      </c>
      <c r="AP274" s="81">
        <v>32765.357884000001</v>
      </c>
      <c r="AQ274" s="81">
        <v>1638.2678942000002</v>
      </c>
      <c r="AR274" s="81">
        <v>0</v>
      </c>
      <c r="AS274" s="81">
        <v>2538</v>
      </c>
      <c r="AT274" s="79" t="s">
        <v>2756</v>
      </c>
      <c r="AU274" s="85" t="s">
        <v>2891</v>
      </c>
      <c r="AV274" s="86">
        <v>45883</v>
      </c>
      <c r="AW274" s="85"/>
      <c r="AX274" s="81"/>
      <c r="AY274" s="30">
        <f>YEAR(Table6[[#This Row],[ETA]])</f>
        <v>2025</v>
      </c>
      <c r="AZ274" s="32" t="str">
        <f>TEXT(Table6[[#This Row],[ETA]],"MMMM")</f>
        <v>September</v>
      </c>
      <c r="BA274" s="12" t="s">
        <v>63</v>
      </c>
    </row>
    <row r="275" spans="1:53" hidden="1" x14ac:dyDescent="0.3">
      <c r="A275" s="13">
        <v>274</v>
      </c>
      <c r="B275" s="69" t="s">
        <v>107</v>
      </c>
      <c r="C275" s="79" t="s">
        <v>90</v>
      </c>
      <c r="D275" s="69" t="s">
        <v>92</v>
      </c>
      <c r="E275" s="69" t="s">
        <v>46</v>
      </c>
      <c r="F275" s="80" t="s">
        <v>1723</v>
      </c>
      <c r="G275" s="79" t="s">
        <v>289</v>
      </c>
      <c r="H275" s="70" t="s">
        <v>47</v>
      </c>
      <c r="I275" s="69" t="s">
        <v>52</v>
      </c>
      <c r="J275" s="69" t="s">
        <v>80</v>
      </c>
      <c r="K275" s="69" t="s">
        <v>65</v>
      </c>
      <c r="L275" s="69" t="s">
        <v>733</v>
      </c>
      <c r="M275" s="69">
        <v>2507</v>
      </c>
      <c r="N275" s="69" t="s">
        <v>49</v>
      </c>
      <c r="O275" s="84">
        <v>45917</v>
      </c>
      <c r="P275" s="69" t="s">
        <v>83</v>
      </c>
      <c r="Q275" s="69" t="s">
        <v>83</v>
      </c>
      <c r="R275" s="79">
        <v>7</v>
      </c>
      <c r="S275" s="81">
        <v>362.79999999999984</v>
      </c>
      <c r="T275" s="69" t="s">
        <v>76</v>
      </c>
      <c r="U275" s="81">
        <v>3.5200000000000005</v>
      </c>
      <c r="V275" s="69" t="s">
        <v>108</v>
      </c>
      <c r="W275" s="79" t="s">
        <v>79</v>
      </c>
      <c r="X275" s="69" t="s">
        <v>107</v>
      </c>
      <c r="Y275" s="69" t="s">
        <v>78</v>
      </c>
      <c r="Z275" s="69" t="s">
        <v>61</v>
      </c>
      <c r="AA275" s="69" t="s">
        <v>1372</v>
      </c>
      <c r="AB275" s="79" t="s">
        <v>53</v>
      </c>
      <c r="AC275" s="81">
        <v>139589</v>
      </c>
      <c r="AD275" s="69" t="s">
        <v>51</v>
      </c>
      <c r="AE275" s="69"/>
      <c r="AF275" s="69"/>
      <c r="AG275" s="79">
        <v>-344</v>
      </c>
      <c r="AH275" s="84">
        <v>45917</v>
      </c>
      <c r="AI275" s="69" t="s">
        <v>3177</v>
      </c>
      <c r="AJ275" s="69" t="s">
        <v>61</v>
      </c>
      <c r="AK275" s="84">
        <v>45920</v>
      </c>
      <c r="AL275" s="82">
        <v>0.50770999999999999</v>
      </c>
      <c r="AM275" s="81">
        <v>70870.731190000006</v>
      </c>
      <c r="AN275" s="81">
        <v>150000</v>
      </c>
      <c r="AO275" s="81">
        <v>1470.2723119000002</v>
      </c>
      <c r="AP275" s="81">
        <v>143542.1535019</v>
      </c>
      <c r="AQ275" s="81">
        <v>7177.1076750950006</v>
      </c>
      <c r="AR275" s="81">
        <v>1000</v>
      </c>
      <c r="AS275" s="81">
        <v>7177</v>
      </c>
      <c r="AT275" s="79" t="s">
        <v>2882</v>
      </c>
      <c r="AU275" s="85" t="s">
        <v>2892</v>
      </c>
      <c r="AV275" s="86">
        <v>45915</v>
      </c>
      <c r="AW275" s="85">
        <v>4955.3499999999995</v>
      </c>
      <c r="AX275" s="81">
        <v>-150</v>
      </c>
      <c r="AY275" s="30">
        <f>YEAR(Table6[[#This Row],[ETA]])</f>
        <v>2025</v>
      </c>
      <c r="AZ275" s="32" t="str">
        <f>TEXT(Table6[[#This Row],[ETA]],"MMMM")</f>
        <v>September</v>
      </c>
      <c r="BA275" s="12" t="s">
        <v>63</v>
      </c>
    </row>
    <row r="276" spans="1:53" hidden="1" x14ac:dyDescent="0.3">
      <c r="A276" s="13">
        <v>275</v>
      </c>
      <c r="B276" s="69" t="s">
        <v>109</v>
      </c>
      <c r="C276" s="79" t="s">
        <v>90</v>
      </c>
      <c r="D276" s="69" t="s">
        <v>92</v>
      </c>
      <c r="E276" s="69" t="s">
        <v>46</v>
      </c>
      <c r="F276" s="80" t="s">
        <v>1724</v>
      </c>
      <c r="G276" s="79" t="s">
        <v>289</v>
      </c>
      <c r="H276" s="70" t="s">
        <v>47</v>
      </c>
      <c r="I276" s="69" t="s">
        <v>52</v>
      </c>
      <c r="J276" s="69" t="s">
        <v>80</v>
      </c>
      <c r="K276" s="69" t="s">
        <v>65</v>
      </c>
      <c r="L276" s="69" t="s">
        <v>733</v>
      </c>
      <c r="M276" s="69">
        <v>2507</v>
      </c>
      <c r="N276" s="69" t="s">
        <v>49</v>
      </c>
      <c r="O276" s="84">
        <v>45917</v>
      </c>
      <c r="P276" s="69" t="s">
        <v>83</v>
      </c>
      <c r="Q276" s="69" t="s">
        <v>83</v>
      </c>
      <c r="R276" s="79">
        <v>8121</v>
      </c>
      <c r="S276" s="81">
        <v>7683.68</v>
      </c>
      <c r="T276" s="69" t="s">
        <v>76</v>
      </c>
      <c r="U276" s="81">
        <v>75.819999999999993</v>
      </c>
      <c r="V276" s="69" t="s">
        <v>110</v>
      </c>
      <c r="W276" s="79" t="s">
        <v>79</v>
      </c>
      <c r="X276" s="69" t="s">
        <v>109</v>
      </c>
      <c r="Y276" s="69" t="s">
        <v>78</v>
      </c>
      <c r="Z276" s="69" t="s">
        <v>61</v>
      </c>
      <c r="AA276" s="69" t="s">
        <v>1725</v>
      </c>
      <c r="AB276" s="79" t="s">
        <v>53</v>
      </c>
      <c r="AC276" s="81">
        <v>674345</v>
      </c>
      <c r="AD276" s="69" t="s">
        <v>51</v>
      </c>
      <c r="AE276" s="69"/>
      <c r="AF276" s="69"/>
      <c r="AG276" s="79">
        <v>-344</v>
      </c>
      <c r="AH276" s="84">
        <v>45917</v>
      </c>
      <c r="AI276" s="69" t="s">
        <v>3177</v>
      </c>
      <c r="AJ276" s="69" t="s">
        <v>61</v>
      </c>
      <c r="AK276" s="84">
        <v>45920</v>
      </c>
      <c r="AL276" s="82">
        <v>0.50770999999999999</v>
      </c>
      <c r="AM276" s="81">
        <v>342371.69994999998</v>
      </c>
      <c r="AN276" s="81">
        <v>500000</v>
      </c>
      <c r="AO276" s="81">
        <v>5962.2669995000006</v>
      </c>
      <c r="AP276" s="81">
        <v>488442.84694950003</v>
      </c>
      <c r="AQ276" s="81">
        <v>24422.142347475004</v>
      </c>
      <c r="AR276" s="81">
        <v>5000</v>
      </c>
      <c r="AS276" s="81">
        <v>24422</v>
      </c>
      <c r="AT276" s="79" t="s">
        <v>2882</v>
      </c>
      <c r="AU276" s="85" t="s">
        <v>2893</v>
      </c>
      <c r="AV276" s="86">
        <v>45915</v>
      </c>
      <c r="AW276" s="85">
        <v>113746.12</v>
      </c>
      <c r="AX276" s="81">
        <v>-150</v>
      </c>
      <c r="AY276" s="30">
        <f>YEAR(Table6[[#This Row],[ETA]])</f>
        <v>2025</v>
      </c>
      <c r="AZ276" s="32" t="str">
        <f>TEXT(Table6[[#This Row],[ETA]],"MMMM")</f>
        <v>September</v>
      </c>
      <c r="BA276" s="12" t="s">
        <v>63</v>
      </c>
    </row>
    <row r="277" spans="1:53" hidden="1" x14ac:dyDescent="0.3">
      <c r="A277" s="13">
        <v>276</v>
      </c>
      <c r="B277" s="69" t="s">
        <v>111</v>
      </c>
      <c r="C277" s="79" t="s">
        <v>90</v>
      </c>
      <c r="D277" s="69" t="s">
        <v>92</v>
      </c>
      <c r="E277" s="69" t="s">
        <v>46</v>
      </c>
      <c r="F277" s="80" t="s">
        <v>1726</v>
      </c>
      <c r="G277" s="79" t="s">
        <v>289</v>
      </c>
      <c r="H277" s="70" t="s">
        <v>47</v>
      </c>
      <c r="I277" s="69" t="s">
        <v>52</v>
      </c>
      <c r="J277" s="69" t="s">
        <v>80</v>
      </c>
      <c r="K277" s="69" t="s">
        <v>65</v>
      </c>
      <c r="L277" s="69" t="s">
        <v>733</v>
      </c>
      <c r="M277" s="69">
        <v>2507</v>
      </c>
      <c r="N277" s="69" t="s">
        <v>49</v>
      </c>
      <c r="O277" s="84">
        <v>45917</v>
      </c>
      <c r="P277" s="69" t="s">
        <v>83</v>
      </c>
      <c r="Q277" s="69" t="s">
        <v>83</v>
      </c>
      <c r="R277" s="79">
        <v>3207</v>
      </c>
      <c r="S277" s="81">
        <v>4998</v>
      </c>
      <c r="T277" s="69" t="s">
        <v>76</v>
      </c>
      <c r="U277" s="81">
        <v>20.329999999999998</v>
      </c>
      <c r="V277" s="69" t="s">
        <v>112</v>
      </c>
      <c r="W277" s="79" t="s">
        <v>79</v>
      </c>
      <c r="X277" s="69" t="s">
        <v>111</v>
      </c>
      <c r="Y277" s="69" t="s">
        <v>78</v>
      </c>
      <c r="Z277" s="69" t="s">
        <v>61</v>
      </c>
      <c r="AA277" s="69" t="s">
        <v>1727</v>
      </c>
      <c r="AB277" s="79" t="s">
        <v>53</v>
      </c>
      <c r="AC277" s="81">
        <v>154153</v>
      </c>
      <c r="AD277" s="69" t="s">
        <v>51</v>
      </c>
      <c r="AE277" s="69"/>
      <c r="AF277" s="69"/>
      <c r="AG277" s="79">
        <v>-344</v>
      </c>
      <c r="AH277" s="84">
        <v>45917</v>
      </c>
      <c r="AI277" s="69" t="s">
        <v>3177</v>
      </c>
      <c r="AJ277" s="69" t="s">
        <v>61</v>
      </c>
      <c r="AK277" s="84">
        <v>45920</v>
      </c>
      <c r="AL277" s="82">
        <v>0.50770999999999999</v>
      </c>
      <c r="AM277" s="81">
        <v>78265.019629999995</v>
      </c>
      <c r="AN277" s="81">
        <v>279240.5</v>
      </c>
      <c r="AO277" s="81">
        <v>3575.0551962999998</v>
      </c>
      <c r="AP277" s="81">
        <v>272184.80482629995</v>
      </c>
      <c r="AQ277" s="81">
        <v>13609.240241314998</v>
      </c>
      <c r="AR277" s="81">
        <v>0</v>
      </c>
      <c r="AS277" s="81">
        <v>13609</v>
      </c>
      <c r="AT277" s="79" t="s">
        <v>2882</v>
      </c>
      <c r="AU277" s="85" t="s">
        <v>2894</v>
      </c>
      <c r="AV277" s="86">
        <v>45915</v>
      </c>
      <c r="AW277" s="85"/>
      <c r="AX277" s="81">
        <v>-1400</v>
      </c>
      <c r="AY277" s="30">
        <f>YEAR(Table6[[#This Row],[ETA]])</f>
        <v>2025</v>
      </c>
      <c r="AZ277" s="32" t="str">
        <f>TEXT(Table6[[#This Row],[ETA]],"MMMM")</f>
        <v>September</v>
      </c>
      <c r="BA277" s="12" t="s">
        <v>63</v>
      </c>
    </row>
    <row r="278" spans="1:53" hidden="1" x14ac:dyDescent="0.3">
      <c r="A278" s="13">
        <v>277</v>
      </c>
      <c r="B278" s="69" t="s">
        <v>113</v>
      </c>
      <c r="C278" s="79" t="s">
        <v>90</v>
      </c>
      <c r="D278" s="69" t="s">
        <v>92</v>
      </c>
      <c r="E278" s="69" t="s">
        <v>46</v>
      </c>
      <c r="F278" s="80" t="s">
        <v>1728</v>
      </c>
      <c r="G278" s="79" t="s">
        <v>289</v>
      </c>
      <c r="H278" s="70" t="s">
        <v>47</v>
      </c>
      <c r="I278" s="69" t="s">
        <v>52</v>
      </c>
      <c r="J278" s="69" t="s">
        <v>80</v>
      </c>
      <c r="K278" s="69" t="s">
        <v>65</v>
      </c>
      <c r="L278" s="69" t="s">
        <v>733</v>
      </c>
      <c r="M278" s="69">
        <v>2507</v>
      </c>
      <c r="N278" s="69" t="s">
        <v>49</v>
      </c>
      <c r="O278" s="84">
        <v>45917</v>
      </c>
      <c r="P278" s="69" t="s">
        <v>83</v>
      </c>
      <c r="Q278" s="69" t="s">
        <v>83</v>
      </c>
      <c r="R278" s="79">
        <v>248</v>
      </c>
      <c r="S278" s="81">
        <v>9695</v>
      </c>
      <c r="T278" s="69" t="s">
        <v>76</v>
      </c>
      <c r="U278" s="81">
        <v>36</v>
      </c>
      <c r="V278" s="69" t="s">
        <v>114</v>
      </c>
      <c r="W278" s="79" t="s">
        <v>79</v>
      </c>
      <c r="X278" s="69" t="s">
        <v>113</v>
      </c>
      <c r="Y278" s="69" t="s">
        <v>78</v>
      </c>
      <c r="Z278" s="69" t="s">
        <v>61</v>
      </c>
      <c r="AA278" s="69" t="s">
        <v>1729</v>
      </c>
      <c r="AB278" s="79" t="s">
        <v>53</v>
      </c>
      <c r="AC278" s="81">
        <v>216020</v>
      </c>
      <c r="AD278" s="69" t="s">
        <v>51</v>
      </c>
      <c r="AE278" s="69"/>
      <c r="AF278" s="69"/>
      <c r="AG278" s="79">
        <v>-344</v>
      </c>
      <c r="AH278" s="84">
        <v>45917</v>
      </c>
      <c r="AI278" s="69" t="s">
        <v>3177</v>
      </c>
      <c r="AJ278" s="69" t="s">
        <v>61</v>
      </c>
      <c r="AK278" s="84">
        <v>45920</v>
      </c>
      <c r="AL278" s="82">
        <v>0.50770999999999999</v>
      </c>
      <c r="AM278" s="81">
        <v>109675.51420000001</v>
      </c>
      <c r="AN278" s="81">
        <v>279240.5</v>
      </c>
      <c r="AO278" s="81">
        <v>3889.1601419999997</v>
      </c>
      <c r="AP278" s="81">
        <v>392805.17434199998</v>
      </c>
      <c r="AQ278" s="81">
        <v>19640.258717100001</v>
      </c>
      <c r="AR278" s="81">
        <v>0</v>
      </c>
      <c r="AS278" s="81">
        <v>19640</v>
      </c>
      <c r="AT278" s="79" t="s">
        <v>2882</v>
      </c>
      <c r="AU278" s="85" t="s">
        <v>2895</v>
      </c>
      <c r="AV278" s="86">
        <v>45915</v>
      </c>
      <c r="AW278" s="85"/>
      <c r="AX278" s="81">
        <v>-2900</v>
      </c>
      <c r="AY278" s="30">
        <f>YEAR(Table6[[#This Row],[ETA]])</f>
        <v>2025</v>
      </c>
      <c r="AZ278" s="32" t="str">
        <f>TEXT(Table6[[#This Row],[ETA]],"MMMM")</f>
        <v>September</v>
      </c>
      <c r="BA278" s="12" t="s">
        <v>63</v>
      </c>
    </row>
    <row r="279" spans="1:53" hidden="1" x14ac:dyDescent="0.3">
      <c r="A279" s="13">
        <v>278</v>
      </c>
      <c r="B279" s="69" t="s">
        <v>1730</v>
      </c>
      <c r="C279" s="79" t="s">
        <v>90</v>
      </c>
      <c r="D279" s="69" t="s">
        <v>92</v>
      </c>
      <c r="E279" s="69" t="s">
        <v>46</v>
      </c>
      <c r="F279" s="80" t="s">
        <v>1731</v>
      </c>
      <c r="G279" s="79" t="s">
        <v>177</v>
      </c>
      <c r="H279" s="70" t="s">
        <v>47</v>
      </c>
      <c r="I279" s="69" t="s">
        <v>52</v>
      </c>
      <c r="J279" s="69" t="s">
        <v>80</v>
      </c>
      <c r="K279" s="69" t="s">
        <v>65</v>
      </c>
      <c r="L279" s="69" t="s">
        <v>733</v>
      </c>
      <c r="M279" s="69">
        <v>2507</v>
      </c>
      <c r="N279" s="69" t="s">
        <v>49</v>
      </c>
      <c r="O279" s="84">
        <v>45917</v>
      </c>
      <c r="P279" s="69" t="s">
        <v>83</v>
      </c>
      <c r="Q279" s="69" t="s">
        <v>83</v>
      </c>
      <c r="R279" s="79">
        <v>3338</v>
      </c>
      <c r="S279" s="81">
        <v>1320.4499999999998</v>
      </c>
      <c r="T279" s="69" t="s">
        <v>76</v>
      </c>
      <c r="U279" s="81">
        <v>5.3272499999999994</v>
      </c>
      <c r="V279" s="69" t="s">
        <v>1732</v>
      </c>
      <c r="W279" s="79" t="s">
        <v>79</v>
      </c>
      <c r="X279" s="69" t="s">
        <v>1730</v>
      </c>
      <c r="Y279" s="69" t="s">
        <v>78</v>
      </c>
      <c r="Z279" s="69" t="s">
        <v>61</v>
      </c>
      <c r="AA279" s="69" t="s">
        <v>1733</v>
      </c>
      <c r="AB279" s="79" t="s">
        <v>53</v>
      </c>
      <c r="AC279" s="81">
        <v>22154</v>
      </c>
      <c r="AD279" s="69" t="s">
        <v>51</v>
      </c>
      <c r="AE279" s="69"/>
      <c r="AF279" s="69"/>
      <c r="AG279" s="79">
        <v>-344</v>
      </c>
      <c r="AH279" s="84">
        <v>45917</v>
      </c>
      <c r="AI279" s="69" t="s">
        <v>3177</v>
      </c>
      <c r="AJ279" s="69" t="s">
        <v>61</v>
      </c>
      <c r="AK279" s="84">
        <v>45920</v>
      </c>
      <c r="AL279" s="82">
        <v>0.50770999999999999</v>
      </c>
      <c r="AM279" s="81">
        <v>11247.807339999999</v>
      </c>
      <c r="AN279" s="81">
        <v>25385.5</v>
      </c>
      <c r="AO279" s="81">
        <v>366.33307339999999</v>
      </c>
      <c r="AP279" s="81">
        <v>36999.640413399997</v>
      </c>
      <c r="AQ279" s="81">
        <v>1849.9820206699999</v>
      </c>
      <c r="AR279" s="81">
        <v>0</v>
      </c>
      <c r="AS279" s="81">
        <v>2750</v>
      </c>
      <c r="AT279" s="79" t="s">
        <v>2756</v>
      </c>
      <c r="AU279" s="85" t="s">
        <v>2896</v>
      </c>
      <c r="AV279" s="86">
        <v>45881</v>
      </c>
      <c r="AW279" s="85"/>
      <c r="AX279" s="81"/>
      <c r="AY279" s="30">
        <f>YEAR(Table6[[#This Row],[ETA]])</f>
        <v>2025</v>
      </c>
      <c r="AZ279" s="32" t="str">
        <f>TEXT(Table6[[#This Row],[ETA]],"MMMM")</f>
        <v>September</v>
      </c>
      <c r="BA279" s="12" t="s">
        <v>63</v>
      </c>
    </row>
    <row r="280" spans="1:53" hidden="1" x14ac:dyDescent="0.3">
      <c r="A280" s="13">
        <v>279</v>
      </c>
      <c r="B280" s="69" t="s">
        <v>1734</v>
      </c>
      <c r="C280" s="79" t="s">
        <v>90</v>
      </c>
      <c r="D280" s="69" t="s">
        <v>92</v>
      </c>
      <c r="E280" s="69" t="s">
        <v>46</v>
      </c>
      <c r="F280" s="80" t="s">
        <v>1735</v>
      </c>
      <c r="G280" s="79" t="s">
        <v>177</v>
      </c>
      <c r="H280" s="70" t="s">
        <v>47</v>
      </c>
      <c r="I280" s="69" t="s">
        <v>52</v>
      </c>
      <c r="J280" s="69" t="s">
        <v>80</v>
      </c>
      <c r="K280" s="69" t="s">
        <v>65</v>
      </c>
      <c r="L280" s="69" t="s">
        <v>733</v>
      </c>
      <c r="M280" s="69">
        <v>2507</v>
      </c>
      <c r="N280" s="69" t="s">
        <v>49</v>
      </c>
      <c r="O280" s="84">
        <v>45917</v>
      </c>
      <c r="P280" s="69" t="s">
        <v>83</v>
      </c>
      <c r="Q280" s="69" t="s">
        <v>83</v>
      </c>
      <c r="R280" s="79">
        <v>11274</v>
      </c>
      <c r="S280" s="81">
        <v>5318.6</v>
      </c>
      <c r="T280" s="69" t="s">
        <v>76</v>
      </c>
      <c r="U280" s="81">
        <v>15.22</v>
      </c>
      <c r="V280" s="69" t="s">
        <v>1736</v>
      </c>
      <c r="W280" s="79" t="s">
        <v>79</v>
      </c>
      <c r="X280" s="69" t="s">
        <v>1734</v>
      </c>
      <c r="Y280" s="69" t="s">
        <v>78</v>
      </c>
      <c r="Z280" s="69" t="s">
        <v>61</v>
      </c>
      <c r="AA280" s="69" t="s">
        <v>1733</v>
      </c>
      <c r="AB280" s="79" t="s">
        <v>53</v>
      </c>
      <c r="AC280" s="81">
        <v>758661.2</v>
      </c>
      <c r="AD280" s="69" t="s">
        <v>51</v>
      </c>
      <c r="AE280" s="69"/>
      <c r="AF280" s="69"/>
      <c r="AG280" s="79">
        <v>-344</v>
      </c>
      <c r="AH280" s="84">
        <v>45917</v>
      </c>
      <c r="AI280" s="69" t="s">
        <v>3177</v>
      </c>
      <c r="AJ280" s="69" t="s">
        <v>61</v>
      </c>
      <c r="AK280" s="84">
        <v>45920</v>
      </c>
      <c r="AL280" s="82">
        <v>0.50770999999999999</v>
      </c>
      <c r="AM280" s="81">
        <v>385179.87785199995</v>
      </c>
      <c r="AN280" s="81">
        <v>76156.5</v>
      </c>
      <c r="AO280" s="81">
        <v>4613.3637785199999</v>
      </c>
      <c r="AP280" s="81">
        <v>461276.81163051998</v>
      </c>
      <c r="AQ280" s="81">
        <v>23063.840581526001</v>
      </c>
      <c r="AR280" s="81">
        <v>0</v>
      </c>
      <c r="AS280" s="81">
        <v>28464</v>
      </c>
      <c r="AT280" s="79" t="s">
        <v>2756</v>
      </c>
      <c r="AU280" s="85" t="s">
        <v>2897</v>
      </c>
      <c r="AV280" s="86">
        <v>45881</v>
      </c>
      <c r="AW280" s="85"/>
      <c r="AX280" s="81"/>
      <c r="AY280" s="30">
        <f>YEAR(Table6[[#This Row],[ETA]])</f>
        <v>2025</v>
      </c>
      <c r="AZ280" s="32" t="str">
        <f>TEXT(Table6[[#This Row],[ETA]],"MMMM")</f>
        <v>September</v>
      </c>
      <c r="BA280" s="12" t="s">
        <v>63</v>
      </c>
    </row>
    <row r="281" spans="1:53" hidden="1" x14ac:dyDescent="0.3">
      <c r="A281" s="13">
        <v>280</v>
      </c>
      <c r="B281" s="69" t="s">
        <v>1737</v>
      </c>
      <c r="C281" s="79" t="s">
        <v>90</v>
      </c>
      <c r="D281" s="69" t="s">
        <v>92</v>
      </c>
      <c r="E281" s="69" t="s">
        <v>46</v>
      </c>
      <c r="F281" s="80" t="s">
        <v>1738</v>
      </c>
      <c r="G281" s="79" t="s">
        <v>177</v>
      </c>
      <c r="H281" s="70" t="s">
        <v>47</v>
      </c>
      <c r="I281" s="69" t="s">
        <v>52</v>
      </c>
      <c r="J281" s="69" t="s">
        <v>80</v>
      </c>
      <c r="K281" s="69" t="s">
        <v>65</v>
      </c>
      <c r="L281" s="69" t="s">
        <v>733</v>
      </c>
      <c r="M281" s="69">
        <v>2507</v>
      </c>
      <c r="N281" s="69" t="s">
        <v>49</v>
      </c>
      <c r="O281" s="84">
        <v>45917</v>
      </c>
      <c r="P281" s="69" t="s">
        <v>83</v>
      </c>
      <c r="Q281" s="69" t="s">
        <v>83</v>
      </c>
      <c r="R281" s="79">
        <v>21937</v>
      </c>
      <c r="S281" s="81">
        <v>18805.080000000002</v>
      </c>
      <c r="T281" s="69" t="s">
        <v>76</v>
      </c>
      <c r="U281" s="81">
        <v>38.760000000000005</v>
      </c>
      <c r="V281" s="69" t="s">
        <v>1736</v>
      </c>
      <c r="W281" s="79" t="s">
        <v>79</v>
      </c>
      <c r="X281" s="69" t="s">
        <v>1737</v>
      </c>
      <c r="Y281" s="69" t="s">
        <v>78</v>
      </c>
      <c r="Z281" s="69" t="s">
        <v>61</v>
      </c>
      <c r="AA281" s="69" t="s">
        <v>1739</v>
      </c>
      <c r="AB281" s="79" t="s">
        <v>53</v>
      </c>
      <c r="AC281" s="81">
        <v>918626.32</v>
      </c>
      <c r="AD281" s="69" t="s">
        <v>51</v>
      </c>
      <c r="AE281" s="69"/>
      <c r="AF281" s="69"/>
      <c r="AG281" s="79">
        <v>-344</v>
      </c>
      <c r="AH281" s="84">
        <v>45917</v>
      </c>
      <c r="AI281" s="69" t="s">
        <v>3177</v>
      </c>
      <c r="AJ281" s="69" t="s">
        <v>61</v>
      </c>
      <c r="AK281" s="84">
        <v>45920</v>
      </c>
      <c r="AL281" s="82">
        <v>0.50770999999999999</v>
      </c>
      <c r="AM281" s="81">
        <v>466395.76892719994</v>
      </c>
      <c r="AN281" s="81">
        <v>76156.5</v>
      </c>
      <c r="AO281" s="81">
        <v>5425.5226892720002</v>
      </c>
      <c r="AP281" s="81">
        <v>547977.79161647195</v>
      </c>
      <c r="AQ281" s="81">
        <v>27398.889580823597</v>
      </c>
      <c r="AR281" s="81">
        <v>0</v>
      </c>
      <c r="AS281" s="81">
        <v>32799</v>
      </c>
      <c r="AT281" s="79" t="s">
        <v>2756</v>
      </c>
      <c r="AU281" s="85" t="s">
        <v>2898</v>
      </c>
      <c r="AV281" s="86">
        <v>45881</v>
      </c>
      <c r="AW281" s="85"/>
      <c r="AX281" s="81"/>
      <c r="AY281" s="30">
        <f>YEAR(Table6[[#This Row],[ETA]])</f>
        <v>2025</v>
      </c>
      <c r="AZ281" s="32" t="str">
        <f>TEXT(Table6[[#This Row],[ETA]],"MMMM")</f>
        <v>September</v>
      </c>
      <c r="BA281" s="12" t="s">
        <v>63</v>
      </c>
    </row>
    <row r="282" spans="1:53" hidden="1" x14ac:dyDescent="0.3">
      <c r="A282" s="13">
        <v>281</v>
      </c>
      <c r="B282" s="69" t="s">
        <v>1740</v>
      </c>
      <c r="C282" s="79" t="s">
        <v>70</v>
      </c>
      <c r="D282" s="69" t="s">
        <v>92</v>
      </c>
      <c r="E282" s="69" t="s">
        <v>46</v>
      </c>
      <c r="F282" s="80" t="s">
        <v>1741</v>
      </c>
      <c r="G282" s="79" t="s">
        <v>177</v>
      </c>
      <c r="H282" s="70" t="s">
        <v>47</v>
      </c>
      <c r="I282" s="69" t="s">
        <v>52</v>
      </c>
      <c r="J282" s="69" t="s">
        <v>80</v>
      </c>
      <c r="K282" s="69" t="s">
        <v>65</v>
      </c>
      <c r="L282" s="69" t="s">
        <v>733</v>
      </c>
      <c r="M282" s="69">
        <v>2507</v>
      </c>
      <c r="N282" s="69" t="s">
        <v>49</v>
      </c>
      <c r="O282" s="84">
        <v>45917</v>
      </c>
      <c r="P282" s="69" t="s">
        <v>83</v>
      </c>
      <c r="Q282" s="69" t="s">
        <v>83</v>
      </c>
      <c r="R282" s="79">
        <v>6</v>
      </c>
      <c r="S282" s="81">
        <v>353010.49</v>
      </c>
      <c r="T282" s="69" t="s">
        <v>99</v>
      </c>
      <c r="U282" s="81">
        <v>3495.471</v>
      </c>
      <c r="V282" s="69" t="s">
        <v>1742</v>
      </c>
      <c r="W282" s="79" t="s">
        <v>79</v>
      </c>
      <c r="X282" s="69" t="s">
        <v>1740</v>
      </c>
      <c r="Y282" s="69" t="s">
        <v>78</v>
      </c>
      <c r="Z282" s="69" t="s">
        <v>61</v>
      </c>
      <c r="AA282" s="69" t="s">
        <v>1743</v>
      </c>
      <c r="AB282" s="79" t="s">
        <v>71</v>
      </c>
      <c r="AC282" s="81">
        <v>3090133.59</v>
      </c>
      <c r="AD282" s="69" t="s">
        <v>51</v>
      </c>
      <c r="AE282" s="69"/>
      <c r="AF282" s="69"/>
      <c r="AG282" s="79">
        <v>-344</v>
      </c>
      <c r="AH282" s="84">
        <v>45917</v>
      </c>
      <c r="AI282" s="69" t="s">
        <v>3177</v>
      </c>
      <c r="AJ282" s="69" t="s">
        <v>61</v>
      </c>
      <c r="AK282" s="84">
        <v>45920</v>
      </c>
      <c r="AL282" s="82">
        <v>3.64</v>
      </c>
      <c r="AM282" s="81">
        <v>11248086.2676</v>
      </c>
      <c r="AN282" s="81"/>
      <c r="AO282" s="81">
        <v>0</v>
      </c>
      <c r="AP282" s="81">
        <v>11248086.2676</v>
      </c>
      <c r="AQ282" s="81">
        <v>562404.31338000007</v>
      </c>
      <c r="AR282" s="81">
        <v>0</v>
      </c>
      <c r="AS282" s="81">
        <v>630293</v>
      </c>
      <c r="AT282" s="79" t="s">
        <v>2756</v>
      </c>
      <c r="AU282" s="85" t="s">
        <v>2899</v>
      </c>
      <c r="AV282" s="86">
        <v>45883</v>
      </c>
      <c r="AW282" s="85"/>
      <c r="AX282" s="81"/>
      <c r="AY282" s="30">
        <f>YEAR(Table6[[#This Row],[ETA]])</f>
        <v>2025</v>
      </c>
      <c r="AZ282" s="32" t="str">
        <f>TEXT(Table6[[#This Row],[ETA]],"MMMM")</f>
        <v>September</v>
      </c>
      <c r="BA282" s="12" t="s">
        <v>63</v>
      </c>
    </row>
    <row r="283" spans="1:53" hidden="1" x14ac:dyDescent="0.3">
      <c r="A283" s="13">
        <v>282</v>
      </c>
      <c r="B283" s="69" t="s">
        <v>115</v>
      </c>
      <c r="C283" s="79" t="s">
        <v>90</v>
      </c>
      <c r="D283" s="69" t="s">
        <v>92</v>
      </c>
      <c r="E283" s="69" t="s">
        <v>46</v>
      </c>
      <c r="F283" s="80" t="s">
        <v>1744</v>
      </c>
      <c r="G283" s="79" t="s">
        <v>289</v>
      </c>
      <c r="H283" s="70" t="s">
        <v>47</v>
      </c>
      <c r="I283" s="69" t="s">
        <v>52</v>
      </c>
      <c r="J283" s="69" t="s">
        <v>80</v>
      </c>
      <c r="K283" s="69" t="s">
        <v>65</v>
      </c>
      <c r="L283" s="69" t="s">
        <v>733</v>
      </c>
      <c r="M283" s="69">
        <v>2507</v>
      </c>
      <c r="N283" s="69" t="s">
        <v>49</v>
      </c>
      <c r="O283" s="84">
        <v>45917</v>
      </c>
      <c r="P283" s="69" t="s">
        <v>83</v>
      </c>
      <c r="Q283" s="69" t="s">
        <v>83</v>
      </c>
      <c r="R283" s="79">
        <v>1</v>
      </c>
      <c r="S283" s="81">
        <v>30658.400000000001</v>
      </c>
      <c r="T283" s="69" t="s">
        <v>99</v>
      </c>
      <c r="U283" s="81">
        <v>1125</v>
      </c>
      <c r="V283" s="69" t="s">
        <v>116</v>
      </c>
      <c r="W283" s="79" t="s">
        <v>79</v>
      </c>
      <c r="X283" s="69" t="s">
        <v>115</v>
      </c>
      <c r="Y283" s="69" t="s">
        <v>78</v>
      </c>
      <c r="Z283" s="69" t="s">
        <v>61</v>
      </c>
      <c r="AA283" s="69" t="s">
        <v>1743</v>
      </c>
      <c r="AB283" s="79" t="s">
        <v>53</v>
      </c>
      <c r="AC283" s="81">
        <v>5176471</v>
      </c>
      <c r="AD283" s="69" t="s">
        <v>51</v>
      </c>
      <c r="AE283" s="69"/>
      <c r="AF283" s="69"/>
      <c r="AG283" s="79">
        <v>-344</v>
      </c>
      <c r="AH283" s="84">
        <v>45917</v>
      </c>
      <c r="AI283" s="69" t="s">
        <v>3177</v>
      </c>
      <c r="AJ283" s="69" t="s">
        <v>61</v>
      </c>
      <c r="AK283" s="84">
        <v>45920</v>
      </c>
      <c r="AL283" s="82">
        <v>0.50770999999999999</v>
      </c>
      <c r="AM283" s="81">
        <v>2628146.0914099999</v>
      </c>
      <c r="AN283" s="81">
        <v>177698.5</v>
      </c>
      <c r="AO283" s="81">
        <v>28058.445914100001</v>
      </c>
      <c r="AP283" s="81">
        <v>2833903.0373240998</v>
      </c>
      <c r="AQ283" s="81">
        <v>141695.15186620501</v>
      </c>
      <c r="AR283" s="81">
        <v>0</v>
      </c>
      <c r="AS283" s="81">
        <v>141695</v>
      </c>
      <c r="AT283" s="79" t="s">
        <v>2882</v>
      </c>
      <c r="AU283" s="85" t="s">
        <v>2900</v>
      </c>
      <c r="AV283" s="86">
        <v>45915</v>
      </c>
      <c r="AW283" s="85"/>
      <c r="AX283" s="81">
        <v>-16168.876548459999</v>
      </c>
      <c r="AY283" s="30">
        <f>YEAR(Table6[[#This Row],[ETA]])</f>
        <v>2025</v>
      </c>
      <c r="AZ283" s="32" t="str">
        <f>TEXT(Table6[[#This Row],[ETA]],"MMMM")</f>
        <v>September</v>
      </c>
      <c r="BA283" s="12" t="s">
        <v>63</v>
      </c>
    </row>
    <row r="284" spans="1:53" hidden="1" x14ac:dyDescent="0.3">
      <c r="A284" s="13">
        <v>283</v>
      </c>
      <c r="B284" s="69" t="s">
        <v>1745</v>
      </c>
      <c r="C284" s="79" t="s">
        <v>90</v>
      </c>
      <c r="D284" s="69" t="s">
        <v>92</v>
      </c>
      <c r="E284" s="69" t="s">
        <v>46</v>
      </c>
      <c r="F284" s="80" t="s">
        <v>1746</v>
      </c>
      <c r="G284" s="79" t="s">
        <v>177</v>
      </c>
      <c r="H284" s="70" t="s">
        <v>47</v>
      </c>
      <c r="I284" s="69" t="s">
        <v>52</v>
      </c>
      <c r="J284" s="69" t="s">
        <v>80</v>
      </c>
      <c r="K284" s="69" t="s">
        <v>65</v>
      </c>
      <c r="L284" s="69" t="s">
        <v>733</v>
      </c>
      <c r="M284" s="69">
        <v>2507</v>
      </c>
      <c r="N284" s="69" t="s">
        <v>49</v>
      </c>
      <c r="O284" s="84">
        <v>45917</v>
      </c>
      <c r="P284" s="69" t="s">
        <v>83</v>
      </c>
      <c r="Q284" s="69" t="s">
        <v>83</v>
      </c>
      <c r="R284" s="79">
        <v>40</v>
      </c>
      <c r="S284" s="81">
        <v>3583.5299999999997</v>
      </c>
      <c r="T284" s="69" t="s">
        <v>99</v>
      </c>
      <c r="U284" s="81">
        <v>5.76</v>
      </c>
      <c r="V284" s="69" t="s">
        <v>484</v>
      </c>
      <c r="W284" s="79" t="s">
        <v>79</v>
      </c>
      <c r="X284" s="69" t="s">
        <v>1745</v>
      </c>
      <c r="Y284" s="69" t="s">
        <v>78</v>
      </c>
      <c r="Z284" s="69" t="s">
        <v>61</v>
      </c>
      <c r="AA284" s="69" t="s">
        <v>1747</v>
      </c>
      <c r="AB284" s="79" t="s">
        <v>71</v>
      </c>
      <c r="AC284" s="81">
        <v>10707.64</v>
      </c>
      <c r="AD284" s="69" t="s">
        <v>51</v>
      </c>
      <c r="AE284" s="69"/>
      <c r="AF284" s="69"/>
      <c r="AG284" s="79">
        <v>-344</v>
      </c>
      <c r="AH284" s="84">
        <v>45917</v>
      </c>
      <c r="AI284" s="69" t="s">
        <v>3177</v>
      </c>
      <c r="AJ284" s="69" t="s">
        <v>61</v>
      </c>
      <c r="AK284" s="84">
        <v>45920</v>
      </c>
      <c r="AL284" s="82">
        <v>3.64</v>
      </c>
      <c r="AM284" s="81">
        <v>38975.809600000001</v>
      </c>
      <c r="AN284" s="81">
        <v>20308.400000000001</v>
      </c>
      <c r="AO284" s="81">
        <v>592.84209600000008</v>
      </c>
      <c r="AP284" s="81">
        <v>59877.051696000002</v>
      </c>
      <c r="AQ284" s="81">
        <v>2993.8525848000004</v>
      </c>
      <c r="AR284" s="81">
        <v>0</v>
      </c>
      <c r="AS284" s="81">
        <v>4394</v>
      </c>
      <c r="AT284" s="79" t="s">
        <v>2756</v>
      </c>
      <c r="AU284" s="85" t="s">
        <v>2901</v>
      </c>
      <c r="AV284" s="86">
        <v>45883</v>
      </c>
      <c r="AW284" s="85"/>
      <c r="AX284" s="81"/>
      <c r="AY284" s="30">
        <f>YEAR(Table6[[#This Row],[ETA]])</f>
        <v>2025</v>
      </c>
      <c r="AZ284" s="32" t="str">
        <f>TEXT(Table6[[#This Row],[ETA]],"MMMM")</f>
        <v>September</v>
      </c>
      <c r="BA284" s="12" t="s">
        <v>63</v>
      </c>
    </row>
    <row r="285" spans="1:53" hidden="1" x14ac:dyDescent="0.3">
      <c r="A285" s="13">
        <v>284</v>
      </c>
      <c r="B285" s="69" t="s">
        <v>1748</v>
      </c>
      <c r="C285" s="79" t="s">
        <v>70</v>
      </c>
      <c r="D285" s="69" t="s">
        <v>92</v>
      </c>
      <c r="E285" s="69" t="s">
        <v>46</v>
      </c>
      <c r="F285" s="80" t="s">
        <v>1749</v>
      </c>
      <c r="G285" s="79" t="s">
        <v>177</v>
      </c>
      <c r="H285" s="70" t="s">
        <v>47</v>
      </c>
      <c r="I285" s="69" t="s">
        <v>52</v>
      </c>
      <c r="J285" s="69" t="s">
        <v>80</v>
      </c>
      <c r="K285" s="69" t="s">
        <v>65</v>
      </c>
      <c r="L285" s="69" t="s">
        <v>733</v>
      </c>
      <c r="M285" s="69">
        <v>2507</v>
      </c>
      <c r="N285" s="69" t="s">
        <v>49</v>
      </c>
      <c r="O285" s="84">
        <v>45917</v>
      </c>
      <c r="P285" s="69" t="s">
        <v>83</v>
      </c>
      <c r="Q285" s="69" t="s">
        <v>83</v>
      </c>
      <c r="R285" s="79">
        <v>12</v>
      </c>
      <c r="S285" s="81">
        <v>2787038.76</v>
      </c>
      <c r="T285" s="69" t="s">
        <v>99</v>
      </c>
      <c r="U285" s="81">
        <v>3459.4069999999997</v>
      </c>
      <c r="V285" s="69" t="s">
        <v>1750</v>
      </c>
      <c r="W285" s="79" t="s">
        <v>79</v>
      </c>
      <c r="X285" s="69" t="s">
        <v>1748</v>
      </c>
      <c r="Y285" s="69" t="s">
        <v>78</v>
      </c>
      <c r="Z285" s="69" t="s">
        <v>61</v>
      </c>
      <c r="AA285" s="69" t="s">
        <v>1751</v>
      </c>
      <c r="AB285" s="79" t="s">
        <v>71</v>
      </c>
      <c r="AC285" s="81">
        <v>8942791.5399999991</v>
      </c>
      <c r="AD285" s="69" t="s">
        <v>51</v>
      </c>
      <c r="AE285" s="69"/>
      <c r="AF285" s="69"/>
      <c r="AG285" s="79">
        <v>-344</v>
      </c>
      <c r="AH285" s="84">
        <v>45917</v>
      </c>
      <c r="AI285" s="69" t="s">
        <v>3177</v>
      </c>
      <c r="AJ285" s="69" t="s">
        <v>61</v>
      </c>
      <c r="AK285" s="84">
        <v>45920</v>
      </c>
      <c r="AL285" s="82">
        <v>3.64</v>
      </c>
      <c r="AM285" s="81">
        <v>32551761.205599997</v>
      </c>
      <c r="AN285" s="81"/>
      <c r="AO285" s="81">
        <v>0</v>
      </c>
      <c r="AP285" s="81">
        <v>32551761.205599997</v>
      </c>
      <c r="AQ285" s="81">
        <v>1627588.0602799999</v>
      </c>
      <c r="AR285" s="81">
        <v>0</v>
      </c>
      <c r="AS285" s="81">
        <v>1823299</v>
      </c>
      <c r="AT285" s="79" t="s">
        <v>2756</v>
      </c>
      <c r="AU285" s="85" t="s">
        <v>2902</v>
      </c>
      <c r="AV285" s="86">
        <v>45883</v>
      </c>
      <c r="AW285" s="85"/>
      <c r="AX285" s="81"/>
      <c r="AY285" s="30">
        <f>YEAR(Table6[[#This Row],[ETA]])</f>
        <v>2025</v>
      </c>
      <c r="AZ285" s="32" t="str">
        <f>TEXT(Table6[[#This Row],[ETA]],"MMMM")</f>
        <v>September</v>
      </c>
      <c r="BA285" s="12" t="s">
        <v>63</v>
      </c>
    </row>
    <row r="286" spans="1:53" hidden="1" x14ac:dyDescent="0.3">
      <c r="A286" s="13">
        <v>285</v>
      </c>
      <c r="B286" s="69" t="s">
        <v>1752</v>
      </c>
      <c r="C286" s="79" t="s">
        <v>90</v>
      </c>
      <c r="D286" s="69" t="s">
        <v>1753</v>
      </c>
      <c r="E286" s="69" t="s">
        <v>46</v>
      </c>
      <c r="F286" s="80" t="s">
        <v>1754</v>
      </c>
      <c r="G286" s="79" t="s">
        <v>177</v>
      </c>
      <c r="H286" s="70" t="s">
        <v>47</v>
      </c>
      <c r="I286" s="69" t="s">
        <v>394</v>
      </c>
      <c r="J286" s="69" t="s">
        <v>1755</v>
      </c>
      <c r="K286" s="69" t="s">
        <v>1473</v>
      </c>
      <c r="L286" s="69" t="s">
        <v>48</v>
      </c>
      <c r="M286" s="69" t="s">
        <v>1604</v>
      </c>
      <c r="N286" s="69" t="s">
        <v>49</v>
      </c>
      <c r="O286" s="84">
        <v>45923</v>
      </c>
      <c r="P286" s="69" t="s">
        <v>210</v>
      </c>
      <c r="Q286" s="69" t="s">
        <v>1756</v>
      </c>
      <c r="R286" s="79">
        <v>6</v>
      </c>
      <c r="S286" s="81">
        <v>6471</v>
      </c>
      <c r="T286" s="69" t="s">
        <v>76</v>
      </c>
      <c r="U286" s="81">
        <v>5.5566000000000004</v>
      </c>
      <c r="V286" s="69" t="s">
        <v>1679</v>
      </c>
      <c r="W286" s="79" t="s">
        <v>50</v>
      </c>
      <c r="X286" s="69" t="s">
        <v>1757</v>
      </c>
      <c r="Y286" s="69" t="s">
        <v>75</v>
      </c>
      <c r="Z286" s="69" t="s">
        <v>73</v>
      </c>
      <c r="AA286" s="69" t="s">
        <v>1758</v>
      </c>
      <c r="AB286" s="79" t="s">
        <v>402</v>
      </c>
      <c r="AC286" s="81">
        <v>51619.199999999997</v>
      </c>
      <c r="AD286" s="69" t="s">
        <v>51</v>
      </c>
      <c r="AE286" s="69"/>
      <c r="AF286" s="69"/>
      <c r="AG286" s="79">
        <v>-338</v>
      </c>
      <c r="AH286" s="84">
        <v>45923</v>
      </c>
      <c r="AI286" s="69" t="s">
        <v>3177</v>
      </c>
      <c r="AJ286" s="69" t="s">
        <v>73</v>
      </c>
      <c r="AK286" s="84">
        <v>45929</v>
      </c>
      <c r="AL286" s="82">
        <v>4.2740900000000002</v>
      </c>
      <c r="AM286" s="81">
        <v>220625.106528</v>
      </c>
      <c r="AN286" s="81"/>
      <c r="AO286" s="81">
        <v>0</v>
      </c>
      <c r="AP286" s="81">
        <v>220625.106528</v>
      </c>
      <c r="AQ286" s="81">
        <v>11031.255326400002</v>
      </c>
      <c r="AR286" s="81">
        <v>0</v>
      </c>
      <c r="AS286" s="81">
        <v>13931</v>
      </c>
      <c r="AT286" s="79" t="s">
        <v>2681</v>
      </c>
      <c r="AU286" s="85" t="s">
        <v>2903</v>
      </c>
      <c r="AV286" s="86">
        <v>45925</v>
      </c>
      <c r="AW286" s="85"/>
      <c r="AX286" s="81"/>
      <c r="AY286" s="30">
        <f>YEAR(Table6[[#This Row],[ETA]])</f>
        <v>2025</v>
      </c>
      <c r="AZ286" s="32" t="str">
        <f>TEXT(Table6[[#This Row],[ETA]],"MMMM")</f>
        <v>September</v>
      </c>
      <c r="BA286" s="12" t="s">
        <v>3340</v>
      </c>
    </row>
    <row r="287" spans="1:53" hidden="1" x14ac:dyDescent="0.3">
      <c r="A287" s="13">
        <v>286</v>
      </c>
      <c r="B287" s="69" t="s">
        <v>1759</v>
      </c>
      <c r="C287" s="79" t="s">
        <v>90</v>
      </c>
      <c r="D287" s="69" t="s">
        <v>92</v>
      </c>
      <c r="E287" s="69" t="s">
        <v>46</v>
      </c>
      <c r="F287" s="80" t="s">
        <v>1760</v>
      </c>
      <c r="G287" s="79" t="s">
        <v>177</v>
      </c>
      <c r="H287" s="70" t="s">
        <v>47</v>
      </c>
      <c r="I287" s="69" t="s">
        <v>52</v>
      </c>
      <c r="J287" s="69" t="s">
        <v>279</v>
      </c>
      <c r="K287" s="69" t="s">
        <v>1761</v>
      </c>
      <c r="L287" s="69" t="s">
        <v>48</v>
      </c>
      <c r="M287" s="69" t="s">
        <v>1762</v>
      </c>
      <c r="N287" s="69" t="s">
        <v>49</v>
      </c>
      <c r="O287" s="84">
        <v>45944</v>
      </c>
      <c r="P287" s="69" t="s">
        <v>1763</v>
      </c>
      <c r="Q287" s="69" t="s">
        <v>1764</v>
      </c>
      <c r="R287" s="79">
        <v>174</v>
      </c>
      <c r="S287" s="81">
        <v>41001.5</v>
      </c>
      <c r="T287" s="69" t="s">
        <v>76</v>
      </c>
      <c r="U287" s="81">
        <v>229.8</v>
      </c>
      <c r="V287" s="69" t="s">
        <v>1066</v>
      </c>
      <c r="W287" s="79" t="s">
        <v>50</v>
      </c>
      <c r="X287" s="69" t="s">
        <v>1759</v>
      </c>
      <c r="Y287" s="69" t="s">
        <v>75</v>
      </c>
      <c r="Z287" s="69" t="s">
        <v>72</v>
      </c>
      <c r="AA287" s="69" t="s">
        <v>1765</v>
      </c>
      <c r="AB287" s="79" t="s">
        <v>53</v>
      </c>
      <c r="AC287" s="81">
        <v>674909.52</v>
      </c>
      <c r="AD287" s="69" t="s">
        <v>51</v>
      </c>
      <c r="AE287" s="69"/>
      <c r="AF287" s="69"/>
      <c r="AG287" s="79">
        <v>-317</v>
      </c>
      <c r="AH287" s="84">
        <v>45944</v>
      </c>
      <c r="AI287" s="69" t="s">
        <v>3177</v>
      </c>
      <c r="AJ287" s="69" t="s">
        <v>808</v>
      </c>
      <c r="AK287" s="84">
        <v>45945</v>
      </c>
      <c r="AL287" s="82">
        <v>0.51014000000000004</v>
      </c>
      <c r="AM287" s="81">
        <v>344298.34253280004</v>
      </c>
      <c r="AN287" s="81">
        <v>46922.677200000006</v>
      </c>
      <c r="AO287" s="81">
        <v>3912.210197328001</v>
      </c>
      <c r="AP287" s="81">
        <v>395133.22993012809</v>
      </c>
      <c r="AQ287" s="81">
        <v>19756.661496506407</v>
      </c>
      <c r="AR287" s="81">
        <v>0</v>
      </c>
      <c r="AS287" s="81">
        <v>25407</v>
      </c>
      <c r="AT287" s="79" t="s">
        <v>2681</v>
      </c>
      <c r="AU287" s="85" t="s">
        <v>2904</v>
      </c>
      <c r="AV287" s="86">
        <v>45942</v>
      </c>
      <c r="AW287" s="85"/>
      <c r="AX287" s="81">
        <v>250</v>
      </c>
      <c r="AY287" s="30">
        <f>YEAR(Table6[[#This Row],[ETA]])</f>
        <v>2025</v>
      </c>
      <c r="AZ287" s="32" t="str">
        <f>TEXT(Table6[[#This Row],[ETA]],"MMMM")</f>
        <v>October</v>
      </c>
      <c r="BA287" s="12" t="s">
        <v>63</v>
      </c>
    </row>
    <row r="288" spans="1:53" hidden="1" x14ac:dyDescent="0.3">
      <c r="A288" s="13">
        <v>287</v>
      </c>
      <c r="B288" s="69" t="s">
        <v>1766</v>
      </c>
      <c r="C288" s="79" t="s">
        <v>94</v>
      </c>
      <c r="D288" s="69" t="s">
        <v>300</v>
      </c>
      <c r="E288" s="69" t="s">
        <v>46</v>
      </c>
      <c r="F288" s="80" t="s">
        <v>1767</v>
      </c>
      <c r="G288" s="79" t="s">
        <v>177</v>
      </c>
      <c r="H288" s="70" t="s">
        <v>302</v>
      </c>
      <c r="I288" s="69" t="s">
        <v>52</v>
      </c>
      <c r="J288" s="69" t="s">
        <v>1127</v>
      </c>
      <c r="K288" s="69" t="s">
        <v>538</v>
      </c>
      <c r="L288" s="69" t="s">
        <v>305</v>
      </c>
      <c r="M288" s="69" t="s">
        <v>538</v>
      </c>
      <c r="N288" s="69" t="s">
        <v>49</v>
      </c>
      <c r="O288" s="84">
        <v>45885</v>
      </c>
      <c r="P288" s="69" t="s">
        <v>306</v>
      </c>
      <c r="Q288" s="69" t="s">
        <v>306</v>
      </c>
      <c r="R288" s="79">
        <v>324</v>
      </c>
      <c r="S288" s="81">
        <v>186</v>
      </c>
      <c r="T288" s="69" t="s">
        <v>99</v>
      </c>
      <c r="U288" s="81">
        <v>1.1000000000000001</v>
      </c>
      <c r="V288" s="69" t="s">
        <v>1768</v>
      </c>
      <c r="W288" s="79" t="s">
        <v>50</v>
      </c>
      <c r="X288" s="69" t="s">
        <v>1766</v>
      </c>
      <c r="Y288" s="69" t="s">
        <v>75</v>
      </c>
      <c r="Z288" s="69" t="s">
        <v>73</v>
      </c>
      <c r="AA288" s="69" t="s">
        <v>1751</v>
      </c>
      <c r="AB288" s="79" t="s">
        <v>53</v>
      </c>
      <c r="AC288" s="81">
        <v>18017.060000000001</v>
      </c>
      <c r="AD288" s="69" t="s">
        <v>51</v>
      </c>
      <c r="AE288" s="69"/>
      <c r="AF288" s="69"/>
      <c r="AG288" s="79">
        <v>-376</v>
      </c>
      <c r="AH288" s="84">
        <v>45885</v>
      </c>
      <c r="AI288" s="69" t="s">
        <v>3177</v>
      </c>
      <c r="AJ288" s="69" t="s">
        <v>73</v>
      </c>
      <c r="AK288" s="84">
        <v>45887</v>
      </c>
      <c r="AL288" s="82">
        <v>0.50770999999999999</v>
      </c>
      <c r="AM288" s="81">
        <v>9147.4415325999998</v>
      </c>
      <c r="AN288" s="81">
        <v>3514.6224750000001</v>
      </c>
      <c r="AO288" s="81">
        <v>126.620640076</v>
      </c>
      <c r="AP288" s="81">
        <v>12788.684647676</v>
      </c>
      <c r="AQ288" s="81">
        <v>639.43423238380001</v>
      </c>
      <c r="AR288" s="81">
        <v>0</v>
      </c>
      <c r="AS288" s="81">
        <v>1539</v>
      </c>
      <c r="AT288" s="79" t="s">
        <v>2681</v>
      </c>
      <c r="AU288" s="85" t="s">
        <v>2905</v>
      </c>
      <c r="AV288" s="86">
        <v>45886</v>
      </c>
      <c r="AW288" s="85"/>
      <c r="AX288" s="81"/>
      <c r="AY288" s="30">
        <f>YEAR(Table6[[#This Row],[ETA]])</f>
        <v>2025</v>
      </c>
      <c r="AZ288" s="32" t="str">
        <f>TEXT(Table6[[#This Row],[ETA]],"MMMM")</f>
        <v>August</v>
      </c>
      <c r="BA288" s="12" t="s">
        <v>63</v>
      </c>
    </row>
    <row r="289" spans="1:53" hidden="1" x14ac:dyDescent="0.3">
      <c r="A289" s="13">
        <v>288</v>
      </c>
      <c r="B289" s="69" t="s">
        <v>1769</v>
      </c>
      <c r="C289" s="79" t="s">
        <v>94</v>
      </c>
      <c r="D289" s="69" t="s">
        <v>300</v>
      </c>
      <c r="E289" s="69" t="s">
        <v>46</v>
      </c>
      <c r="F289" s="80" t="s">
        <v>1770</v>
      </c>
      <c r="G289" s="79" t="s">
        <v>177</v>
      </c>
      <c r="H289" s="70" t="s">
        <v>302</v>
      </c>
      <c r="I289" s="69" t="s">
        <v>52</v>
      </c>
      <c r="J289" s="69" t="s">
        <v>1127</v>
      </c>
      <c r="K289" s="69" t="s">
        <v>538</v>
      </c>
      <c r="L289" s="69" t="s">
        <v>305</v>
      </c>
      <c r="M289" s="69" t="s">
        <v>538</v>
      </c>
      <c r="N289" s="69" t="s">
        <v>49</v>
      </c>
      <c r="O289" s="84">
        <v>45893</v>
      </c>
      <c r="P289" s="69" t="s">
        <v>306</v>
      </c>
      <c r="Q289" s="69" t="s">
        <v>306</v>
      </c>
      <c r="R289" s="79">
        <v>8</v>
      </c>
      <c r="S289" s="81">
        <v>364</v>
      </c>
      <c r="T289" s="69" t="s">
        <v>76</v>
      </c>
      <c r="U289" s="81">
        <v>2</v>
      </c>
      <c r="V289" s="69" t="s">
        <v>387</v>
      </c>
      <c r="W289" s="79" t="s">
        <v>50</v>
      </c>
      <c r="X289" s="69" t="s">
        <v>1769</v>
      </c>
      <c r="Y289" s="69" t="s">
        <v>75</v>
      </c>
      <c r="Z289" s="69" t="s">
        <v>73</v>
      </c>
      <c r="AA289" s="69" t="s">
        <v>893</v>
      </c>
      <c r="AB289" s="79" t="s">
        <v>53</v>
      </c>
      <c r="AC289" s="81">
        <v>48008.4</v>
      </c>
      <c r="AD289" s="69" t="s">
        <v>51</v>
      </c>
      <c r="AE289" s="69"/>
      <c r="AF289" s="69"/>
      <c r="AG289" s="79">
        <v>-368</v>
      </c>
      <c r="AH289" s="84">
        <v>45893</v>
      </c>
      <c r="AI289" s="69" t="s">
        <v>3177</v>
      </c>
      <c r="AJ289" s="69" t="s">
        <v>73</v>
      </c>
      <c r="AK289" s="84">
        <v>45893</v>
      </c>
      <c r="AL289" s="82">
        <v>0.50770999999999999</v>
      </c>
      <c r="AM289" s="81">
        <v>24374.344764000001</v>
      </c>
      <c r="AN289" s="81">
        <v>6560.6286199999995</v>
      </c>
      <c r="AO289" s="81">
        <v>309.34973384</v>
      </c>
      <c r="AP289" s="81">
        <v>31244.323117840002</v>
      </c>
      <c r="AQ289" s="81">
        <v>1562.2161558920002</v>
      </c>
      <c r="AR289" s="81">
        <v>0</v>
      </c>
      <c r="AS289" s="81">
        <v>2962</v>
      </c>
      <c r="AT289" s="79" t="s">
        <v>2681</v>
      </c>
      <c r="AU289" s="85" t="s">
        <v>2906</v>
      </c>
      <c r="AV289" s="86">
        <v>45892</v>
      </c>
      <c r="AW289" s="85"/>
      <c r="AX289" s="81"/>
      <c r="AY289" s="30">
        <f>YEAR(Table6[[#This Row],[ETA]])</f>
        <v>2025</v>
      </c>
      <c r="AZ289" s="32" t="str">
        <f>TEXT(Table6[[#This Row],[ETA]],"MMMM")</f>
        <v>August</v>
      </c>
      <c r="BA289" s="12" t="s">
        <v>63</v>
      </c>
    </row>
    <row r="290" spans="1:53" hidden="1" x14ac:dyDescent="0.3">
      <c r="A290" s="13">
        <v>289</v>
      </c>
      <c r="B290" s="69" t="s">
        <v>1771</v>
      </c>
      <c r="C290" s="79" t="s">
        <v>70</v>
      </c>
      <c r="D290" s="69" t="s">
        <v>897</v>
      </c>
      <c r="E290" s="69" t="s">
        <v>46</v>
      </c>
      <c r="F290" s="80" t="s">
        <v>1772</v>
      </c>
      <c r="G290" s="79" t="s">
        <v>177</v>
      </c>
      <c r="H290" s="70" t="s">
        <v>302</v>
      </c>
      <c r="I290" s="69" t="s">
        <v>899</v>
      </c>
      <c r="J290" s="69" t="s">
        <v>1127</v>
      </c>
      <c r="K290" s="69" t="s">
        <v>1773</v>
      </c>
      <c r="L290" s="69" t="s">
        <v>305</v>
      </c>
      <c r="M290" s="69" t="s">
        <v>1773</v>
      </c>
      <c r="N290" s="69" t="s">
        <v>49</v>
      </c>
      <c r="O290" s="84">
        <v>45894</v>
      </c>
      <c r="P290" s="69" t="s">
        <v>306</v>
      </c>
      <c r="Q290" s="69" t="s">
        <v>306</v>
      </c>
      <c r="R290" s="79">
        <v>7</v>
      </c>
      <c r="S290" s="81">
        <v>29</v>
      </c>
      <c r="T290" s="69" t="s">
        <v>76</v>
      </c>
      <c r="U290" s="81">
        <v>2</v>
      </c>
      <c r="V290" s="69" t="s">
        <v>1774</v>
      </c>
      <c r="W290" s="79" t="s">
        <v>50</v>
      </c>
      <c r="X290" s="69" t="s">
        <v>1775</v>
      </c>
      <c r="Y290" s="69" t="s">
        <v>903</v>
      </c>
      <c r="Z290" s="69" t="s">
        <v>73</v>
      </c>
      <c r="AA290" s="69" t="s">
        <v>1776</v>
      </c>
      <c r="AB290" s="79" t="s">
        <v>71</v>
      </c>
      <c r="AC290" s="81">
        <v>16016.4</v>
      </c>
      <c r="AD290" s="69" t="s">
        <v>51</v>
      </c>
      <c r="AE290" s="69"/>
      <c r="AF290" s="69"/>
      <c r="AG290" s="79">
        <v>-367</v>
      </c>
      <c r="AH290" s="84">
        <v>45894</v>
      </c>
      <c r="AI290" s="69" t="s">
        <v>3177</v>
      </c>
      <c r="AJ290" s="69" t="s">
        <v>73</v>
      </c>
      <c r="AK290" s="84">
        <v>45895</v>
      </c>
      <c r="AL290" s="82">
        <v>3.64</v>
      </c>
      <c r="AM290" s="81">
        <v>58299.696000000004</v>
      </c>
      <c r="AN290" s="81"/>
      <c r="AO290" s="81">
        <v>0</v>
      </c>
      <c r="AP290" s="81">
        <v>58299.696000000004</v>
      </c>
      <c r="AQ290" s="81">
        <v>2914.9848000000002</v>
      </c>
      <c r="AR290" s="81">
        <v>0</v>
      </c>
      <c r="AS290" s="81">
        <v>4315</v>
      </c>
      <c r="AT290" s="79" t="s">
        <v>2681</v>
      </c>
      <c r="AU290" s="85" t="s">
        <v>2907</v>
      </c>
      <c r="AV290" s="86">
        <v>45894</v>
      </c>
      <c r="AW290" s="85"/>
      <c r="AX290" s="81"/>
      <c r="AY290" s="30">
        <f>YEAR(Table6[[#This Row],[ETA]])</f>
        <v>2025</v>
      </c>
      <c r="AZ290" s="32" t="str">
        <f>TEXT(Table6[[#This Row],[ETA]],"MMMM")</f>
        <v>August</v>
      </c>
      <c r="BA290" s="12" t="s">
        <v>1131</v>
      </c>
    </row>
    <row r="291" spans="1:53" hidden="1" x14ac:dyDescent="0.3">
      <c r="A291" s="13">
        <v>290</v>
      </c>
      <c r="B291" s="69" t="s">
        <v>1777</v>
      </c>
      <c r="C291" s="79" t="s">
        <v>90</v>
      </c>
      <c r="D291" s="69" t="s">
        <v>248</v>
      </c>
      <c r="E291" s="69" t="s">
        <v>46</v>
      </c>
      <c r="F291" s="80" t="s">
        <v>1778</v>
      </c>
      <c r="G291" s="79" t="s">
        <v>177</v>
      </c>
      <c r="H291" s="70" t="s">
        <v>47</v>
      </c>
      <c r="I291" s="69" t="s">
        <v>313</v>
      </c>
      <c r="J291" s="69" t="s">
        <v>1618</v>
      </c>
      <c r="K291" s="69" t="s">
        <v>636</v>
      </c>
      <c r="L291" s="69" t="s">
        <v>48</v>
      </c>
      <c r="M291" s="69" t="s">
        <v>1531</v>
      </c>
      <c r="N291" s="69" t="s">
        <v>49</v>
      </c>
      <c r="O291" s="84">
        <v>45934</v>
      </c>
      <c r="P291" s="69" t="s">
        <v>273</v>
      </c>
      <c r="Q291" s="69" t="s">
        <v>1779</v>
      </c>
      <c r="R291" s="79">
        <v>32</v>
      </c>
      <c r="S291" s="81">
        <v>19005.919999999998</v>
      </c>
      <c r="T291" s="69" t="s">
        <v>76</v>
      </c>
      <c r="U291" s="81">
        <v>9.6419999999999995</v>
      </c>
      <c r="V291" s="69" t="s">
        <v>493</v>
      </c>
      <c r="W291" s="79" t="s">
        <v>50</v>
      </c>
      <c r="X291" s="69" t="s">
        <v>1780</v>
      </c>
      <c r="Y291" s="69" t="s">
        <v>75</v>
      </c>
      <c r="Z291" s="69" t="s">
        <v>73</v>
      </c>
      <c r="AA291" s="69" t="s">
        <v>1478</v>
      </c>
      <c r="AB291" s="79" t="s">
        <v>71</v>
      </c>
      <c r="AC291" s="81">
        <v>268742.26</v>
      </c>
      <c r="AD291" s="69" t="s">
        <v>51</v>
      </c>
      <c r="AE291" s="69"/>
      <c r="AF291" s="69"/>
      <c r="AG291" s="79">
        <v>-327</v>
      </c>
      <c r="AH291" s="84">
        <v>45934</v>
      </c>
      <c r="AI291" s="69" t="s">
        <v>3177</v>
      </c>
      <c r="AJ291" s="69" t="s">
        <v>73</v>
      </c>
      <c r="AK291" s="84">
        <v>45937</v>
      </c>
      <c r="AL291" s="82">
        <v>3.64</v>
      </c>
      <c r="AM291" s="81">
        <v>978221.82640000002</v>
      </c>
      <c r="AN291" s="81">
        <v>12860.2943</v>
      </c>
      <c r="AO291" s="81">
        <v>9910.821206999999</v>
      </c>
      <c r="AP291" s="81">
        <v>1000992.9419069999</v>
      </c>
      <c r="AQ291" s="81">
        <v>50049.647095349996</v>
      </c>
      <c r="AR291" s="81">
        <v>0</v>
      </c>
      <c r="AS291" s="81">
        <v>55450</v>
      </c>
      <c r="AT291" s="79" t="s">
        <v>2681</v>
      </c>
      <c r="AU291" s="85" t="s">
        <v>2908</v>
      </c>
      <c r="AV291" s="86">
        <v>45932</v>
      </c>
      <c r="AW291" s="85"/>
      <c r="AX291" s="81"/>
      <c r="AY291" s="30">
        <f>YEAR(Table6[[#This Row],[ETA]])</f>
        <v>2025</v>
      </c>
      <c r="AZ291" s="32" t="str">
        <f>TEXT(Table6[[#This Row],[ETA]],"MMMM")</f>
        <v>October</v>
      </c>
      <c r="BA291" s="12" t="s">
        <v>3340</v>
      </c>
    </row>
    <row r="292" spans="1:53" hidden="1" x14ac:dyDescent="0.3">
      <c r="A292" s="13">
        <v>291</v>
      </c>
      <c r="B292" s="69" t="s">
        <v>1781</v>
      </c>
      <c r="C292" s="79" t="s">
        <v>90</v>
      </c>
      <c r="D292" s="69" t="s">
        <v>92</v>
      </c>
      <c r="E292" s="69" t="s">
        <v>46</v>
      </c>
      <c r="F292" s="80" t="s">
        <v>1782</v>
      </c>
      <c r="G292" s="79" t="s">
        <v>177</v>
      </c>
      <c r="H292" s="70" t="s">
        <v>47</v>
      </c>
      <c r="I292" s="69" t="s">
        <v>52</v>
      </c>
      <c r="J292" s="69" t="s">
        <v>279</v>
      </c>
      <c r="K292" s="69" t="s">
        <v>1761</v>
      </c>
      <c r="L292" s="69" t="s">
        <v>48</v>
      </c>
      <c r="M292" s="69" t="s">
        <v>1762</v>
      </c>
      <c r="N292" s="69" t="s">
        <v>49</v>
      </c>
      <c r="O292" s="84">
        <v>45944</v>
      </c>
      <c r="P292" s="69" t="s">
        <v>264</v>
      </c>
      <c r="Q292" s="69" t="s">
        <v>1783</v>
      </c>
      <c r="R292" s="79">
        <v>7</v>
      </c>
      <c r="S292" s="81">
        <v>5224.47</v>
      </c>
      <c r="T292" s="69" t="s">
        <v>76</v>
      </c>
      <c r="U292" s="81">
        <v>31.92</v>
      </c>
      <c r="V292" s="69" t="s">
        <v>1483</v>
      </c>
      <c r="W292" s="79" t="s">
        <v>50</v>
      </c>
      <c r="X292" s="69" t="s">
        <v>1781</v>
      </c>
      <c r="Y292" s="69" t="s">
        <v>75</v>
      </c>
      <c r="Z292" s="69" t="s">
        <v>72</v>
      </c>
      <c r="AA292" s="69" t="s">
        <v>1396</v>
      </c>
      <c r="AB292" s="79" t="s">
        <v>53</v>
      </c>
      <c r="AC292" s="81">
        <v>810186.45</v>
      </c>
      <c r="AD292" s="69" t="s">
        <v>51</v>
      </c>
      <c r="AE292" s="69"/>
      <c r="AF292" s="69"/>
      <c r="AG292" s="79">
        <v>-317</v>
      </c>
      <c r="AH292" s="84">
        <v>45944</v>
      </c>
      <c r="AI292" s="69" t="s">
        <v>3177</v>
      </c>
      <c r="AJ292" s="69" t="s">
        <v>808</v>
      </c>
      <c r="AK292" s="84">
        <v>45946</v>
      </c>
      <c r="AL292" s="82">
        <v>0.51014000000000004</v>
      </c>
      <c r="AM292" s="81">
        <v>413308.51560300001</v>
      </c>
      <c r="AN292" s="81">
        <v>12289.2726</v>
      </c>
      <c r="AO292" s="81">
        <v>4255.9778820300007</v>
      </c>
      <c r="AP292" s="81">
        <v>429853.76608503005</v>
      </c>
      <c r="AQ292" s="81">
        <v>21492.688304251504</v>
      </c>
      <c r="AR292" s="81">
        <v>0</v>
      </c>
      <c r="AS292" s="81">
        <v>26943</v>
      </c>
      <c r="AT292" s="79" t="s">
        <v>2681</v>
      </c>
      <c r="AU292" s="85" t="s">
        <v>2909</v>
      </c>
      <c r="AV292" s="86">
        <v>45942</v>
      </c>
      <c r="AW292" s="85"/>
      <c r="AX292" s="81">
        <v>50</v>
      </c>
      <c r="AY292" s="30">
        <f>YEAR(Table6[[#This Row],[ETA]])</f>
        <v>2025</v>
      </c>
      <c r="AZ292" s="32" t="str">
        <f>TEXT(Table6[[#This Row],[ETA]],"MMMM")</f>
        <v>October</v>
      </c>
      <c r="BA292" s="12" t="s">
        <v>63</v>
      </c>
    </row>
    <row r="293" spans="1:53" x14ac:dyDescent="0.3">
      <c r="A293" s="13">
        <v>292</v>
      </c>
      <c r="B293" s="69" t="s">
        <v>1784</v>
      </c>
      <c r="C293" s="79" t="s">
        <v>94</v>
      </c>
      <c r="D293" s="69" t="s">
        <v>233</v>
      </c>
      <c r="E293" s="69" t="s">
        <v>46</v>
      </c>
      <c r="F293" s="80" t="s">
        <v>1785</v>
      </c>
      <c r="G293" s="79" t="s">
        <v>177</v>
      </c>
      <c r="H293" s="70" t="s">
        <v>302</v>
      </c>
      <c r="I293" s="69" t="s">
        <v>52</v>
      </c>
      <c r="J293" s="69" t="s">
        <v>1127</v>
      </c>
      <c r="K293" s="69" t="s">
        <v>960</v>
      </c>
      <c r="L293" s="69" t="s">
        <v>305</v>
      </c>
      <c r="M293" s="69" t="s">
        <v>960</v>
      </c>
      <c r="N293" s="69" t="s">
        <v>49</v>
      </c>
      <c r="O293" s="84">
        <v>45905</v>
      </c>
      <c r="P293" s="69" t="s">
        <v>306</v>
      </c>
      <c r="Q293" s="69" t="s">
        <v>306</v>
      </c>
      <c r="R293" s="79">
        <v>15</v>
      </c>
      <c r="S293" s="81">
        <v>264</v>
      </c>
      <c r="T293" s="69" t="s">
        <v>76</v>
      </c>
      <c r="U293" s="81">
        <v>1.111</v>
      </c>
      <c r="V293" s="69" t="s">
        <v>425</v>
      </c>
      <c r="W293" s="79" t="s">
        <v>50</v>
      </c>
      <c r="X293" s="69" t="s">
        <v>1786</v>
      </c>
      <c r="Y293" s="69" t="s">
        <v>75</v>
      </c>
      <c r="Z293" s="69" t="s">
        <v>73</v>
      </c>
      <c r="AA293" s="69" t="s">
        <v>534</v>
      </c>
      <c r="AB293" s="79" t="s">
        <v>402</v>
      </c>
      <c r="AC293" s="81">
        <v>669.94</v>
      </c>
      <c r="AD293" s="69" t="s">
        <v>51</v>
      </c>
      <c r="AE293" s="69"/>
      <c r="AF293" s="69"/>
      <c r="AG293" s="79">
        <v>-356</v>
      </c>
      <c r="AH293" s="84">
        <v>45905</v>
      </c>
      <c r="AI293" s="69" t="s">
        <v>3177</v>
      </c>
      <c r="AJ293" s="69" t="s">
        <v>73</v>
      </c>
      <c r="AK293" s="84">
        <v>45907</v>
      </c>
      <c r="AL293" s="82">
        <v>4.2740900000000002</v>
      </c>
      <c r="AM293" s="81">
        <v>2863.3838546000002</v>
      </c>
      <c r="AN293" s="81">
        <v>5093.3467199999996</v>
      </c>
      <c r="AO293" s="81">
        <v>79.567305746000002</v>
      </c>
      <c r="AP293" s="81">
        <v>8036.2978803460001</v>
      </c>
      <c r="AQ293" s="81">
        <v>401.81489401730005</v>
      </c>
      <c r="AR293" s="81">
        <v>0</v>
      </c>
      <c r="AS293" s="81">
        <v>1302</v>
      </c>
      <c r="AT293" s="79" t="s">
        <v>2681</v>
      </c>
      <c r="AU293" s="85" t="s">
        <v>2910</v>
      </c>
      <c r="AV293" s="86">
        <v>45906</v>
      </c>
      <c r="AW293" s="85"/>
      <c r="AX293" s="81"/>
      <c r="AY293" s="30">
        <f>YEAR(Table6[[#This Row],[ETA]])</f>
        <v>2025</v>
      </c>
      <c r="AZ293" s="32" t="str">
        <f>TEXT(Table6[[#This Row],[ETA]],"MMMM")</f>
        <v>September</v>
      </c>
      <c r="BA293" s="12" t="s">
        <v>63</v>
      </c>
    </row>
    <row r="294" spans="1:53" x14ac:dyDescent="0.3">
      <c r="A294" s="13">
        <v>293</v>
      </c>
      <c r="B294" s="69" t="s">
        <v>1787</v>
      </c>
      <c r="C294" s="79" t="s">
        <v>94</v>
      </c>
      <c r="D294" s="69" t="s">
        <v>233</v>
      </c>
      <c r="E294" s="69" t="s">
        <v>46</v>
      </c>
      <c r="F294" s="80" t="s">
        <v>1788</v>
      </c>
      <c r="G294" s="79" t="s">
        <v>177</v>
      </c>
      <c r="H294" s="70" t="s">
        <v>302</v>
      </c>
      <c r="I294" s="69" t="s">
        <v>52</v>
      </c>
      <c r="J294" s="69" t="s">
        <v>1127</v>
      </c>
      <c r="K294" s="69" t="s">
        <v>598</v>
      </c>
      <c r="L294" s="69" t="s">
        <v>305</v>
      </c>
      <c r="M294" s="69" t="s">
        <v>598</v>
      </c>
      <c r="N294" s="69" t="s">
        <v>49</v>
      </c>
      <c r="O294" s="84">
        <v>45905</v>
      </c>
      <c r="P294" s="69" t="s">
        <v>306</v>
      </c>
      <c r="Q294" s="69" t="s">
        <v>306</v>
      </c>
      <c r="R294" s="79">
        <v>34</v>
      </c>
      <c r="S294" s="81">
        <v>3695.86</v>
      </c>
      <c r="T294" s="69" t="s">
        <v>76</v>
      </c>
      <c r="U294" s="81">
        <v>10.228</v>
      </c>
      <c r="V294" s="69" t="s">
        <v>1789</v>
      </c>
      <c r="W294" s="79" t="s">
        <v>50</v>
      </c>
      <c r="X294" s="69" t="s">
        <v>1787</v>
      </c>
      <c r="Y294" s="69" t="s">
        <v>75</v>
      </c>
      <c r="Z294" s="69" t="s">
        <v>73</v>
      </c>
      <c r="AA294" s="69" t="s">
        <v>1484</v>
      </c>
      <c r="AB294" s="79" t="s">
        <v>53</v>
      </c>
      <c r="AC294" s="81">
        <v>289461.84999999998</v>
      </c>
      <c r="AD294" s="69" t="s">
        <v>51</v>
      </c>
      <c r="AE294" s="69"/>
      <c r="AF294" s="69"/>
      <c r="AG294" s="79">
        <v>-356</v>
      </c>
      <c r="AH294" s="84">
        <v>45905</v>
      </c>
      <c r="AI294" s="69" t="s">
        <v>3177</v>
      </c>
      <c r="AJ294" s="69" t="s">
        <v>73</v>
      </c>
      <c r="AK294" s="84">
        <v>45907</v>
      </c>
      <c r="AL294" s="82">
        <v>0.50770999999999999</v>
      </c>
      <c r="AM294" s="81">
        <v>146962.67586349999</v>
      </c>
      <c r="AN294" s="81">
        <v>67471.612739999997</v>
      </c>
      <c r="AO294" s="81">
        <v>2144.342886035</v>
      </c>
      <c r="AP294" s="81">
        <v>216578.63148953501</v>
      </c>
      <c r="AQ294" s="81">
        <v>10828.931574476752</v>
      </c>
      <c r="AR294" s="81">
        <v>0</v>
      </c>
      <c r="AS294" s="81">
        <v>13729</v>
      </c>
      <c r="AT294" s="79" t="s">
        <v>2681</v>
      </c>
      <c r="AU294" s="85" t="s">
        <v>2911</v>
      </c>
      <c r="AV294" s="86">
        <v>45906</v>
      </c>
      <c r="AW294" s="85"/>
      <c r="AX294" s="81"/>
      <c r="AY294" s="30">
        <f>YEAR(Table6[[#This Row],[ETA]])</f>
        <v>2025</v>
      </c>
      <c r="AZ294" s="32" t="str">
        <f>TEXT(Table6[[#This Row],[ETA]],"MMMM")</f>
        <v>September</v>
      </c>
      <c r="BA294" s="12" t="s">
        <v>63</v>
      </c>
    </row>
    <row r="295" spans="1:53" x14ac:dyDescent="0.3">
      <c r="A295" s="13">
        <v>294</v>
      </c>
      <c r="B295" s="69" t="s">
        <v>1790</v>
      </c>
      <c r="C295" s="79" t="s">
        <v>94</v>
      </c>
      <c r="D295" s="69" t="s">
        <v>233</v>
      </c>
      <c r="E295" s="69" t="s">
        <v>46</v>
      </c>
      <c r="F295" s="80" t="s">
        <v>1791</v>
      </c>
      <c r="G295" s="79" t="s">
        <v>177</v>
      </c>
      <c r="H295" s="70" t="s">
        <v>302</v>
      </c>
      <c r="I295" s="69" t="s">
        <v>52</v>
      </c>
      <c r="J295" s="69" t="s">
        <v>1127</v>
      </c>
      <c r="K295" s="69" t="s">
        <v>598</v>
      </c>
      <c r="L295" s="69" t="s">
        <v>305</v>
      </c>
      <c r="M295" s="69" t="s">
        <v>598</v>
      </c>
      <c r="N295" s="69" t="s">
        <v>49</v>
      </c>
      <c r="O295" s="84">
        <v>45907</v>
      </c>
      <c r="P295" s="69" t="s">
        <v>306</v>
      </c>
      <c r="Q295" s="69" t="s">
        <v>306</v>
      </c>
      <c r="R295" s="79">
        <v>70</v>
      </c>
      <c r="S295" s="81">
        <v>2194.5700000000002</v>
      </c>
      <c r="T295" s="69" t="s">
        <v>76</v>
      </c>
      <c r="U295" s="81">
        <v>707</v>
      </c>
      <c r="V295" s="69" t="s">
        <v>1792</v>
      </c>
      <c r="W295" s="79" t="s">
        <v>50</v>
      </c>
      <c r="X295" s="69" t="s">
        <v>1790</v>
      </c>
      <c r="Y295" s="69" t="s">
        <v>75</v>
      </c>
      <c r="Z295" s="69" t="s">
        <v>73</v>
      </c>
      <c r="AA295" s="69" t="s">
        <v>1396</v>
      </c>
      <c r="AB295" s="79" t="s">
        <v>53</v>
      </c>
      <c r="AC295" s="81">
        <v>324770.65999999997</v>
      </c>
      <c r="AD295" s="69" t="s">
        <v>51</v>
      </c>
      <c r="AE295" s="69"/>
      <c r="AF295" s="69"/>
      <c r="AG295" s="79">
        <v>-354</v>
      </c>
      <c r="AH295" s="84">
        <v>45907</v>
      </c>
      <c r="AI295" s="69" t="s">
        <v>3177</v>
      </c>
      <c r="AJ295" s="69" t="s">
        <v>73</v>
      </c>
      <c r="AK295" s="84">
        <v>45909</v>
      </c>
      <c r="AL295" s="82">
        <v>0.50770999999999999</v>
      </c>
      <c r="AM295" s="81">
        <v>164889.3117886</v>
      </c>
      <c r="AN295" s="81">
        <v>40882.332329999997</v>
      </c>
      <c r="AO295" s="81">
        <v>2057.7164411859999</v>
      </c>
      <c r="AP295" s="81">
        <v>207829.360559786</v>
      </c>
      <c r="AQ295" s="81">
        <v>10391.4680279893</v>
      </c>
      <c r="AR295" s="81">
        <v>0</v>
      </c>
      <c r="AS295" s="81">
        <v>13291</v>
      </c>
      <c r="AT295" s="79" t="s">
        <v>2681</v>
      </c>
      <c r="AU295" s="85" t="s">
        <v>2912</v>
      </c>
      <c r="AV295" s="86">
        <v>45908</v>
      </c>
      <c r="AW295" s="85"/>
      <c r="AX295" s="81"/>
      <c r="AY295" s="30">
        <f>YEAR(Table6[[#This Row],[ETA]])</f>
        <v>2025</v>
      </c>
      <c r="AZ295" s="32" t="str">
        <f>TEXT(Table6[[#This Row],[ETA]],"MMMM")</f>
        <v>September</v>
      </c>
      <c r="BA295" s="12" t="s">
        <v>63</v>
      </c>
    </row>
    <row r="296" spans="1:53" x14ac:dyDescent="0.3">
      <c r="A296" s="13">
        <v>295</v>
      </c>
      <c r="B296" s="69" t="s">
        <v>1793</v>
      </c>
      <c r="C296" s="79" t="s">
        <v>94</v>
      </c>
      <c r="D296" s="69" t="s">
        <v>233</v>
      </c>
      <c r="E296" s="69" t="s">
        <v>46</v>
      </c>
      <c r="F296" s="80" t="s">
        <v>1794</v>
      </c>
      <c r="G296" s="79" t="s">
        <v>177</v>
      </c>
      <c r="H296" s="70" t="s">
        <v>302</v>
      </c>
      <c r="I296" s="69" t="s">
        <v>52</v>
      </c>
      <c r="J296" s="69" t="s">
        <v>1127</v>
      </c>
      <c r="K296" s="69" t="s">
        <v>598</v>
      </c>
      <c r="L296" s="69" t="s">
        <v>305</v>
      </c>
      <c r="M296" s="69" t="s">
        <v>598</v>
      </c>
      <c r="N296" s="69" t="s">
        <v>49</v>
      </c>
      <c r="O296" s="84">
        <v>45907</v>
      </c>
      <c r="P296" s="69" t="s">
        <v>306</v>
      </c>
      <c r="Q296" s="69" t="s">
        <v>306</v>
      </c>
      <c r="R296" s="79">
        <v>84</v>
      </c>
      <c r="S296" s="81">
        <v>1685</v>
      </c>
      <c r="T296" s="69" t="s">
        <v>76</v>
      </c>
      <c r="U296" s="81">
        <v>5.5549999999999997</v>
      </c>
      <c r="V296" s="69" t="s">
        <v>1023</v>
      </c>
      <c r="W296" s="79" t="s">
        <v>50</v>
      </c>
      <c r="X296" s="69" t="s">
        <v>1793</v>
      </c>
      <c r="Y296" s="69" t="s">
        <v>75</v>
      </c>
      <c r="Z296" s="69" t="s">
        <v>73</v>
      </c>
      <c r="AA296" s="69" t="s">
        <v>1733</v>
      </c>
      <c r="AB296" s="79" t="s">
        <v>53</v>
      </c>
      <c r="AC296" s="81">
        <v>122366.51</v>
      </c>
      <c r="AD296" s="69" t="s">
        <v>51</v>
      </c>
      <c r="AE296" s="69"/>
      <c r="AF296" s="69"/>
      <c r="AG296" s="79">
        <v>-354</v>
      </c>
      <c r="AH296" s="84">
        <v>45907</v>
      </c>
      <c r="AI296" s="69" t="s">
        <v>3177</v>
      </c>
      <c r="AJ296" s="69" t="s">
        <v>73</v>
      </c>
      <c r="AK296" s="84">
        <v>45909</v>
      </c>
      <c r="AL296" s="82">
        <v>0.50770999999999999</v>
      </c>
      <c r="AM296" s="81">
        <v>62126.700792099997</v>
      </c>
      <c r="AN296" s="81">
        <v>29514.451574999999</v>
      </c>
      <c r="AO296" s="81">
        <v>916.41152367100005</v>
      </c>
      <c r="AP296" s="81">
        <v>92557.563890771009</v>
      </c>
      <c r="AQ296" s="81">
        <v>4627.8781945385508</v>
      </c>
      <c r="AR296" s="81"/>
      <c r="AS296" s="81">
        <v>6028</v>
      </c>
      <c r="AT296" s="79" t="s">
        <v>2681</v>
      </c>
      <c r="AU296" s="85" t="s">
        <v>2913</v>
      </c>
      <c r="AV296" s="86">
        <v>45908</v>
      </c>
      <c r="AW296" s="85"/>
      <c r="AX296" s="81"/>
      <c r="AY296" s="30">
        <f>YEAR(Table6[[#This Row],[ETA]])</f>
        <v>2025</v>
      </c>
      <c r="AZ296" s="32" t="str">
        <f>TEXT(Table6[[#This Row],[ETA]],"MMMM")</f>
        <v>September</v>
      </c>
      <c r="BA296" s="12" t="s">
        <v>63</v>
      </c>
    </row>
    <row r="297" spans="1:53" hidden="1" x14ac:dyDescent="0.3">
      <c r="A297" s="13">
        <v>296</v>
      </c>
      <c r="B297" s="69" t="s">
        <v>1795</v>
      </c>
      <c r="C297" s="79" t="s">
        <v>70</v>
      </c>
      <c r="D297" s="69" t="s">
        <v>93</v>
      </c>
      <c r="E297" s="69" t="s">
        <v>46</v>
      </c>
      <c r="F297" s="80" t="s">
        <v>1796</v>
      </c>
      <c r="G297" s="79" t="s">
        <v>177</v>
      </c>
      <c r="H297" s="70" t="s">
        <v>302</v>
      </c>
      <c r="I297" s="69" t="s">
        <v>1325</v>
      </c>
      <c r="J297" s="69" t="s">
        <v>1127</v>
      </c>
      <c r="K297" s="69" t="s">
        <v>505</v>
      </c>
      <c r="L297" s="69" t="s">
        <v>305</v>
      </c>
      <c r="M297" s="69" t="s">
        <v>505</v>
      </c>
      <c r="N297" s="69" t="s">
        <v>49</v>
      </c>
      <c r="O297" s="84">
        <v>45921</v>
      </c>
      <c r="P297" s="69" t="s">
        <v>306</v>
      </c>
      <c r="Q297" s="69" t="s">
        <v>306</v>
      </c>
      <c r="R297" s="79">
        <v>2935</v>
      </c>
      <c r="S297" s="81">
        <v>181</v>
      </c>
      <c r="T297" s="69" t="s">
        <v>76</v>
      </c>
      <c r="U297" s="81">
        <v>0.44</v>
      </c>
      <c r="V297" s="69" t="s">
        <v>1797</v>
      </c>
      <c r="W297" s="79" t="s">
        <v>50</v>
      </c>
      <c r="X297" s="69" t="s">
        <v>1798</v>
      </c>
      <c r="Y297" s="69" t="s">
        <v>1338</v>
      </c>
      <c r="Z297" s="69" t="s">
        <v>3766</v>
      </c>
      <c r="AA297" s="69" t="s">
        <v>1799</v>
      </c>
      <c r="AB297" s="79" t="s">
        <v>53</v>
      </c>
      <c r="AC297" s="81">
        <v>272998.05</v>
      </c>
      <c r="AD297" s="69" t="s">
        <v>51</v>
      </c>
      <c r="AE297" s="69"/>
      <c r="AF297" s="69"/>
      <c r="AG297" s="79">
        <v>-340</v>
      </c>
      <c r="AH297" s="84">
        <v>45921</v>
      </c>
      <c r="AI297" s="69" t="s">
        <v>3177</v>
      </c>
      <c r="AJ297" s="69" t="s">
        <v>3766</v>
      </c>
      <c r="AK297" s="84">
        <v>45923</v>
      </c>
      <c r="AL297" s="82">
        <v>0.50770999999999999</v>
      </c>
      <c r="AM297" s="81">
        <v>138603.8399655</v>
      </c>
      <c r="AN297" s="81"/>
      <c r="AO297" s="81"/>
      <c r="AP297" s="81">
        <v>137355.2499655</v>
      </c>
      <c r="AQ297" s="81">
        <v>6867.7624982750003</v>
      </c>
      <c r="AR297" s="81">
        <v>0</v>
      </c>
      <c r="AS297" s="81">
        <v>9768</v>
      </c>
      <c r="AT297" s="79" t="s">
        <v>2681</v>
      </c>
      <c r="AU297" s="85" t="s">
        <v>2914</v>
      </c>
      <c r="AV297" s="86">
        <v>45922</v>
      </c>
      <c r="AW297" s="85"/>
      <c r="AX297" s="81"/>
      <c r="AY297" s="30">
        <f>YEAR(Table6[[#This Row],[ETA]])</f>
        <v>2025</v>
      </c>
      <c r="AZ297" s="32" t="str">
        <f>TEXT(Table6[[#This Row],[ETA]],"MMMM")</f>
        <v>September</v>
      </c>
      <c r="BA297" s="12" t="s">
        <v>63</v>
      </c>
    </row>
    <row r="298" spans="1:53" hidden="1" x14ac:dyDescent="0.3">
      <c r="A298" s="13">
        <v>297</v>
      </c>
      <c r="B298" s="69" t="s">
        <v>1800</v>
      </c>
      <c r="C298" s="79" t="s">
        <v>70</v>
      </c>
      <c r="D298" s="69" t="s">
        <v>93</v>
      </c>
      <c r="E298" s="69" t="s">
        <v>46</v>
      </c>
      <c r="F298" s="80" t="s">
        <v>1801</v>
      </c>
      <c r="G298" s="79" t="s">
        <v>177</v>
      </c>
      <c r="H298" s="70" t="s">
        <v>302</v>
      </c>
      <c r="I298" s="69" t="s">
        <v>1325</v>
      </c>
      <c r="J298" s="69" t="s">
        <v>1127</v>
      </c>
      <c r="K298" s="69" t="s">
        <v>505</v>
      </c>
      <c r="L298" s="69" t="s">
        <v>305</v>
      </c>
      <c r="M298" s="69" t="s">
        <v>505</v>
      </c>
      <c r="N298" s="69" t="s">
        <v>49</v>
      </c>
      <c r="O298" s="84">
        <v>45904</v>
      </c>
      <c r="P298" s="69" t="s">
        <v>306</v>
      </c>
      <c r="Q298" s="69" t="s">
        <v>306</v>
      </c>
      <c r="R298" s="79">
        <v>1455</v>
      </c>
      <c r="S298" s="81">
        <v>228</v>
      </c>
      <c r="T298" s="69" t="s">
        <v>76</v>
      </c>
      <c r="U298" s="81">
        <v>1.37</v>
      </c>
      <c r="V298" s="69" t="s">
        <v>1802</v>
      </c>
      <c r="W298" s="79" t="s">
        <v>50</v>
      </c>
      <c r="X298" s="69" t="s">
        <v>1803</v>
      </c>
      <c r="Y298" s="69" t="s">
        <v>1338</v>
      </c>
      <c r="Z298" s="69" t="s">
        <v>3766</v>
      </c>
      <c r="AA298" s="69" t="s">
        <v>1804</v>
      </c>
      <c r="AB298" s="79" t="s">
        <v>53</v>
      </c>
      <c r="AC298" s="81">
        <v>54522.9</v>
      </c>
      <c r="AD298" s="69" t="s">
        <v>51</v>
      </c>
      <c r="AE298" s="69"/>
      <c r="AF298" s="69"/>
      <c r="AG298" s="79">
        <v>-357</v>
      </c>
      <c r="AH298" s="84">
        <v>45904</v>
      </c>
      <c r="AI298" s="69" t="s">
        <v>3177</v>
      </c>
      <c r="AJ298" s="69" t="s">
        <v>3766</v>
      </c>
      <c r="AK298" s="84">
        <v>45906</v>
      </c>
      <c r="AL298" s="82">
        <v>0.50770999999999999</v>
      </c>
      <c r="AM298" s="81">
        <v>27681.821559</v>
      </c>
      <c r="AN298" s="81"/>
      <c r="AO298" s="81"/>
      <c r="AP298" s="81">
        <v>24371.101558999999</v>
      </c>
      <c r="AQ298" s="81">
        <v>1218.5550779499999</v>
      </c>
      <c r="AR298" s="81">
        <v>0</v>
      </c>
      <c r="AS298" s="81">
        <v>2619</v>
      </c>
      <c r="AT298" s="79" t="s">
        <v>2681</v>
      </c>
      <c r="AU298" s="85" t="s">
        <v>2915</v>
      </c>
      <c r="AV298" s="86">
        <v>45904</v>
      </c>
      <c r="AW298" s="85"/>
      <c r="AX298" s="81"/>
      <c r="AY298" s="30">
        <f>YEAR(Table6[[#This Row],[ETA]])</f>
        <v>2025</v>
      </c>
      <c r="AZ298" s="32" t="str">
        <f>TEXT(Table6[[#This Row],[ETA]],"MMMM")</f>
        <v>September</v>
      </c>
      <c r="BA298" s="12" t="s">
        <v>63</v>
      </c>
    </row>
    <row r="299" spans="1:53" hidden="1" x14ac:dyDescent="0.3">
      <c r="A299" s="13">
        <v>298</v>
      </c>
      <c r="B299" s="69" t="s">
        <v>1805</v>
      </c>
      <c r="C299" s="79" t="s">
        <v>380</v>
      </c>
      <c r="D299" s="69" t="s">
        <v>1131</v>
      </c>
      <c r="E299" s="69" t="s">
        <v>46</v>
      </c>
      <c r="F299" s="80" t="s">
        <v>1806</v>
      </c>
      <c r="G299" s="79" t="s">
        <v>177</v>
      </c>
      <c r="H299" s="70" t="s">
        <v>302</v>
      </c>
      <c r="I299" s="69" t="s">
        <v>1807</v>
      </c>
      <c r="J299" s="69" t="s">
        <v>1456</v>
      </c>
      <c r="K299" s="69" t="s">
        <v>1808</v>
      </c>
      <c r="L299" s="69" t="s">
        <v>305</v>
      </c>
      <c r="M299" s="69" t="s">
        <v>1808</v>
      </c>
      <c r="N299" s="69" t="s">
        <v>49</v>
      </c>
      <c r="O299" s="84">
        <v>45988</v>
      </c>
      <c r="P299" s="69" t="s">
        <v>306</v>
      </c>
      <c r="Q299" s="69" t="s">
        <v>306</v>
      </c>
      <c r="R299" s="79">
        <v>5</v>
      </c>
      <c r="S299" s="81">
        <v>70</v>
      </c>
      <c r="T299" s="69" t="s">
        <v>76</v>
      </c>
      <c r="U299" s="81">
        <v>1</v>
      </c>
      <c r="V299" s="69" t="s">
        <v>1809</v>
      </c>
      <c r="W299" s="79" t="s">
        <v>50</v>
      </c>
      <c r="X299" s="69" t="s">
        <v>1810</v>
      </c>
      <c r="Y299" s="69" t="s">
        <v>1811</v>
      </c>
      <c r="Z299" s="69" t="s">
        <v>3766</v>
      </c>
      <c r="AA299" s="69" t="s">
        <v>729</v>
      </c>
      <c r="AB299" s="79" t="s">
        <v>71</v>
      </c>
      <c r="AC299" s="81">
        <v>41866</v>
      </c>
      <c r="AD299" s="69" t="s">
        <v>51</v>
      </c>
      <c r="AE299" s="69"/>
      <c r="AF299" s="69"/>
      <c r="AG299" s="79">
        <v>-273</v>
      </c>
      <c r="AH299" s="84">
        <v>45988</v>
      </c>
      <c r="AI299" s="69" t="s">
        <v>3177</v>
      </c>
      <c r="AJ299" s="69" t="s">
        <v>3766</v>
      </c>
      <c r="AK299" s="84">
        <v>45991</v>
      </c>
      <c r="AL299" s="82">
        <v>3.64</v>
      </c>
      <c r="AM299" s="81">
        <v>152392.24</v>
      </c>
      <c r="AN299" s="81"/>
      <c r="AO299" s="81">
        <v>0</v>
      </c>
      <c r="AP299" s="81">
        <v>152392.24</v>
      </c>
      <c r="AQ299" s="81">
        <v>7619.6120000000001</v>
      </c>
      <c r="AR299" s="81">
        <v>0</v>
      </c>
      <c r="AS299" s="81">
        <v>10520</v>
      </c>
      <c r="AT299" s="79" t="s">
        <v>2681</v>
      </c>
      <c r="AU299" s="85" t="s">
        <v>2916</v>
      </c>
      <c r="AV299" s="86">
        <v>45988</v>
      </c>
      <c r="AW299" s="85"/>
      <c r="AX299" s="81"/>
      <c r="AY299" s="30">
        <f>YEAR(Table6[[#This Row],[ETA]])</f>
        <v>2025</v>
      </c>
      <c r="AZ299" s="32" t="str">
        <f>TEXT(Table6[[#This Row],[ETA]],"MMMM")</f>
        <v>November</v>
      </c>
      <c r="BA299" s="12" t="s">
        <v>1131</v>
      </c>
    </row>
    <row r="300" spans="1:53" hidden="1" x14ac:dyDescent="0.3">
      <c r="A300" s="13">
        <v>299</v>
      </c>
      <c r="B300" s="69" t="s">
        <v>1812</v>
      </c>
      <c r="C300" s="79" t="s">
        <v>94</v>
      </c>
      <c r="D300" s="69" t="s">
        <v>300</v>
      </c>
      <c r="E300" s="69" t="s">
        <v>46</v>
      </c>
      <c r="F300" s="80" t="s">
        <v>1813</v>
      </c>
      <c r="G300" s="79" t="s">
        <v>177</v>
      </c>
      <c r="H300" s="70" t="s">
        <v>302</v>
      </c>
      <c r="I300" s="69" t="s">
        <v>52</v>
      </c>
      <c r="J300" s="69" t="s">
        <v>1127</v>
      </c>
      <c r="K300" s="69" t="s">
        <v>555</v>
      </c>
      <c r="L300" s="69" t="s">
        <v>305</v>
      </c>
      <c r="M300" s="69" t="s">
        <v>555</v>
      </c>
      <c r="N300" s="69" t="s">
        <v>49</v>
      </c>
      <c r="O300" s="84">
        <v>45904</v>
      </c>
      <c r="P300" s="69" t="s">
        <v>306</v>
      </c>
      <c r="Q300" s="69" t="s">
        <v>306</v>
      </c>
      <c r="R300" s="79">
        <v>5</v>
      </c>
      <c r="S300" s="81">
        <v>1657.5</v>
      </c>
      <c r="T300" s="69" t="s">
        <v>76</v>
      </c>
      <c r="U300" s="81">
        <v>5.6999999999999993</v>
      </c>
      <c r="V300" s="69" t="s">
        <v>1814</v>
      </c>
      <c r="W300" s="79" t="s">
        <v>50</v>
      </c>
      <c r="X300" s="69" t="s">
        <v>1812</v>
      </c>
      <c r="Y300" s="69" t="s">
        <v>242</v>
      </c>
      <c r="Z300" s="69" t="s">
        <v>73</v>
      </c>
      <c r="AA300" s="69" t="s">
        <v>1733</v>
      </c>
      <c r="AB300" s="79" t="s">
        <v>53</v>
      </c>
      <c r="AC300" s="81">
        <v>40718.42</v>
      </c>
      <c r="AD300" s="69" t="s">
        <v>51</v>
      </c>
      <c r="AE300" s="69"/>
      <c r="AF300" s="69"/>
      <c r="AG300" s="79">
        <v>-357</v>
      </c>
      <c r="AH300" s="84">
        <v>45904</v>
      </c>
      <c r="AI300" s="69" t="s">
        <v>3177</v>
      </c>
      <c r="AJ300" s="69" t="s">
        <v>73</v>
      </c>
      <c r="AK300" s="84">
        <v>45906</v>
      </c>
      <c r="AL300" s="82">
        <v>0.50770999999999999</v>
      </c>
      <c r="AM300" s="81">
        <v>20673.149018199998</v>
      </c>
      <c r="AN300" s="81">
        <v>31633.88697</v>
      </c>
      <c r="AO300" s="81">
        <v>523.07035988199993</v>
      </c>
      <c r="AP300" s="81">
        <v>52830.106348081994</v>
      </c>
      <c r="AQ300" s="81">
        <v>2641.5053174041</v>
      </c>
      <c r="AR300" s="81">
        <v>0</v>
      </c>
      <c r="AS300" s="81">
        <v>4042</v>
      </c>
      <c r="AT300" s="79" t="s">
        <v>2681</v>
      </c>
      <c r="AU300" s="85" t="s">
        <v>2917</v>
      </c>
      <c r="AV300" s="86">
        <v>45904</v>
      </c>
      <c r="AW300" s="85"/>
      <c r="AX300" s="81"/>
      <c r="AY300" s="30">
        <f>YEAR(Table6[[#This Row],[ETA]])</f>
        <v>2025</v>
      </c>
      <c r="AZ300" s="32" t="str">
        <f>TEXT(Table6[[#This Row],[ETA]],"MMMM")</f>
        <v>September</v>
      </c>
      <c r="BA300" s="12" t="s">
        <v>63</v>
      </c>
    </row>
    <row r="301" spans="1:53" hidden="1" x14ac:dyDescent="0.3">
      <c r="A301" s="13">
        <v>300</v>
      </c>
      <c r="B301" s="69" t="s">
        <v>1815</v>
      </c>
      <c r="C301" s="79" t="s">
        <v>70</v>
      </c>
      <c r="D301" s="69" t="s">
        <v>410</v>
      </c>
      <c r="E301" s="69" t="s">
        <v>46</v>
      </c>
      <c r="F301" s="80" t="s">
        <v>1816</v>
      </c>
      <c r="G301" s="79" t="s">
        <v>177</v>
      </c>
      <c r="H301" s="70" t="s">
        <v>302</v>
      </c>
      <c r="I301" s="69" t="s">
        <v>394</v>
      </c>
      <c r="J301" s="69" t="s">
        <v>1127</v>
      </c>
      <c r="K301" s="69" t="s">
        <v>1817</v>
      </c>
      <c r="L301" s="69" t="s">
        <v>305</v>
      </c>
      <c r="M301" s="69" t="s">
        <v>1817</v>
      </c>
      <c r="N301" s="69" t="s">
        <v>49</v>
      </c>
      <c r="O301" s="84">
        <v>45896</v>
      </c>
      <c r="P301" s="69" t="s">
        <v>306</v>
      </c>
      <c r="Q301" s="69" t="s">
        <v>306</v>
      </c>
      <c r="R301" s="79">
        <v>9</v>
      </c>
      <c r="S301" s="81">
        <v>3065.4</v>
      </c>
      <c r="T301" s="69" t="s">
        <v>397</v>
      </c>
      <c r="U301" s="81">
        <v>1.37</v>
      </c>
      <c r="V301" s="69" t="s">
        <v>425</v>
      </c>
      <c r="W301" s="79" t="s">
        <v>50</v>
      </c>
      <c r="X301" s="69" t="s">
        <v>1818</v>
      </c>
      <c r="Y301" s="69" t="s">
        <v>567</v>
      </c>
      <c r="Z301" s="69" t="s">
        <v>73</v>
      </c>
      <c r="AA301" s="69" t="s">
        <v>1819</v>
      </c>
      <c r="AB301" s="79" t="s">
        <v>402</v>
      </c>
      <c r="AC301" s="81">
        <v>33228.300000000003</v>
      </c>
      <c r="AD301" s="69" t="s">
        <v>51</v>
      </c>
      <c r="AE301" s="69" t="s">
        <v>190</v>
      </c>
      <c r="AF301" s="69" t="s">
        <v>286</v>
      </c>
      <c r="AG301" s="79">
        <v>-365</v>
      </c>
      <c r="AH301" s="84">
        <v>45896</v>
      </c>
      <c r="AI301" s="69" t="s">
        <v>3177</v>
      </c>
      <c r="AJ301" s="69" t="s">
        <v>73</v>
      </c>
      <c r="AK301" s="84">
        <v>45899</v>
      </c>
      <c r="AL301" s="82">
        <v>4.2740900000000002</v>
      </c>
      <c r="AM301" s="81">
        <v>142020.74474700002</v>
      </c>
      <c r="AN301" s="81"/>
      <c r="AO301" s="81">
        <v>0</v>
      </c>
      <c r="AP301" s="81">
        <v>142020.74474700002</v>
      </c>
      <c r="AQ301" s="81">
        <v>7101.0372373500013</v>
      </c>
      <c r="AR301" s="81"/>
      <c r="AS301" s="81">
        <v>10001</v>
      </c>
      <c r="AT301" s="79" t="s">
        <v>2681</v>
      </c>
      <c r="AU301" s="85" t="s">
        <v>2918</v>
      </c>
      <c r="AV301" s="86">
        <v>45897</v>
      </c>
      <c r="AW301" s="85"/>
      <c r="AX301" s="81"/>
      <c r="AY301" s="30">
        <f>YEAR(Table6[[#This Row],[ETA]])</f>
        <v>2025</v>
      </c>
      <c r="AZ301" s="32" t="str">
        <f>TEXT(Table6[[#This Row],[ETA]],"MMMM")</f>
        <v>August</v>
      </c>
      <c r="BA301" s="12" t="s">
        <v>392</v>
      </c>
    </row>
    <row r="302" spans="1:53" x14ac:dyDescent="0.3">
      <c r="A302" s="13">
        <v>301</v>
      </c>
      <c r="B302" s="69" t="s">
        <v>1820</v>
      </c>
      <c r="C302" s="79" t="s">
        <v>70</v>
      </c>
      <c r="D302" s="69" t="s">
        <v>233</v>
      </c>
      <c r="E302" s="69" t="s">
        <v>74</v>
      </c>
      <c r="F302" s="80" t="s">
        <v>1821</v>
      </c>
      <c r="G302" s="79" t="s">
        <v>177</v>
      </c>
      <c r="H302" s="70" t="s">
        <v>47</v>
      </c>
      <c r="I302" s="69" t="s">
        <v>235</v>
      </c>
      <c r="J302" s="69" t="s">
        <v>870</v>
      </c>
      <c r="K302" s="69" t="s">
        <v>636</v>
      </c>
      <c r="L302" s="69" t="s">
        <v>48</v>
      </c>
      <c r="M302" s="69" t="s">
        <v>1531</v>
      </c>
      <c r="N302" s="69" t="s">
        <v>49</v>
      </c>
      <c r="O302" s="84">
        <v>45935</v>
      </c>
      <c r="P302" s="69" t="s">
        <v>1822</v>
      </c>
      <c r="Q302" s="69" t="s">
        <v>1823</v>
      </c>
      <c r="R302" s="79">
        <v>1179</v>
      </c>
      <c r="S302" s="81">
        <v>138405</v>
      </c>
      <c r="T302" s="69" t="s">
        <v>76</v>
      </c>
      <c r="U302" s="81">
        <v>110.87363000000001</v>
      </c>
      <c r="V302" s="69" t="s">
        <v>1824</v>
      </c>
      <c r="W302" s="79" t="s">
        <v>50</v>
      </c>
      <c r="X302" s="69" t="s">
        <v>1671</v>
      </c>
      <c r="Y302" s="69" t="s">
        <v>242</v>
      </c>
      <c r="Z302" s="69" t="s">
        <v>73</v>
      </c>
      <c r="AA302" s="69" t="s">
        <v>1825</v>
      </c>
      <c r="AB302" s="79" t="s">
        <v>71</v>
      </c>
      <c r="AC302" s="81">
        <v>1972954.57</v>
      </c>
      <c r="AD302" s="69" t="s">
        <v>51</v>
      </c>
      <c r="AE302" s="69"/>
      <c r="AF302" s="69"/>
      <c r="AG302" s="79">
        <v>-326</v>
      </c>
      <c r="AH302" s="84">
        <v>45935</v>
      </c>
      <c r="AI302" s="69" t="s">
        <v>3177</v>
      </c>
      <c r="AJ302" s="69" t="s">
        <v>73</v>
      </c>
      <c r="AK302" s="84">
        <v>45937</v>
      </c>
      <c r="AL302" s="82">
        <v>3.64</v>
      </c>
      <c r="AM302" s="81">
        <v>7181554.6348000001</v>
      </c>
      <c r="AN302" s="81"/>
      <c r="AO302" s="81">
        <v>0</v>
      </c>
      <c r="AP302" s="81">
        <v>7181554.6348000001</v>
      </c>
      <c r="AQ302" s="81">
        <v>359077.73174000002</v>
      </c>
      <c r="AR302" s="81">
        <v>0</v>
      </c>
      <c r="AS302" s="81">
        <v>402817</v>
      </c>
      <c r="AT302" s="79" t="s">
        <v>2681</v>
      </c>
      <c r="AU302" s="85" t="s">
        <v>2919</v>
      </c>
      <c r="AV302" s="86">
        <v>45932</v>
      </c>
      <c r="AW302" s="85"/>
      <c r="AX302" s="81">
        <v>250</v>
      </c>
      <c r="AY302" s="30">
        <f>YEAR(Table6[[#This Row],[ETA]])</f>
        <v>2025</v>
      </c>
      <c r="AZ302" s="32" t="str">
        <f>TEXT(Table6[[#This Row],[ETA]],"MMMM")</f>
        <v>October</v>
      </c>
      <c r="BA302" s="12" t="s">
        <v>63</v>
      </c>
    </row>
    <row r="303" spans="1:53" hidden="1" x14ac:dyDescent="0.3">
      <c r="A303" s="13">
        <v>302</v>
      </c>
      <c r="B303" s="69" t="s">
        <v>1826</v>
      </c>
      <c r="C303" s="79" t="s">
        <v>94</v>
      </c>
      <c r="D303" s="69" t="s">
        <v>1827</v>
      </c>
      <c r="E303" s="69" t="s">
        <v>46</v>
      </c>
      <c r="F303" s="80" t="s">
        <v>1828</v>
      </c>
      <c r="G303" s="79" t="s">
        <v>177</v>
      </c>
      <c r="H303" s="70" t="s">
        <v>302</v>
      </c>
      <c r="I303" s="69" t="s">
        <v>1829</v>
      </c>
      <c r="J303" s="69" t="s">
        <v>1127</v>
      </c>
      <c r="K303" s="69" t="s">
        <v>1830</v>
      </c>
      <c r="L303" s="69" t="s">
        <v>305</v>
      </c>
      <c r="M303" s="69" t="s">
        <v>1830</v>
      </c>
      <c r="N303" s="69" t="s">
        <v>49</v>
      </c>
      <c r="O303" s="84">
        <v>45879</v>
      </c>
      <c r="P303" s="69" t="s">
        <v>306</v>
      </c>
      <c r="Q303" s="69" t="s">
        <v>306</v>
      </c>
      <c r="R303" s="79">
        <v>2</v>
      </c>
      <c r="S303" s="81">
        <v>205</v>
      </c>
      <c r="T303" s="69" t="s">
        <v>76</v>
      </c>
      <c r="U303" s="81">
        <v>1</v>
      </c>
      <c r="V303" s="69" t="s">
        <v>1831</v>
      </c>
      <c r="W303" s="79" t="s">
        <v>79</v>
      </c>
      <c r="X303" s="69" t="s">
        <v>1832</v>
      </c>
      <c r="Y303" s="69" t="s">
        <v>1831</v>
      </c>
      <c r="Z303" s="69" t="s">
        <v>3766</v>
      </c>
      <c r="AA303" s="69" t="s">
        <v>1833</v>
      </c>
      <c r="AB303" s="79" t="s">
        <v>71</v>
      </c>
      <c r="AC303" s="81">
        <v>49806.13</v>
      </c>
      <c r="AD303" s="69" t="s">
        <v>1834</v>
      </c>
      <c r="AE303" s="69"/>
      <c r="AF303" s="69"/>
      <c r="AG303" s="79">
        <v>-382</v>
      </c>
      <c r="AH303" s="84">
        <v>45879</v>
      </c>
      <c r="AI303" s="69" t="s">
        <v>3177</v>
      </c>
      <c r="AJ303" s="69" t="s">
        <v>3766</v>
      </c>
      <c r="AK303" s="84">
        <v>45882</v>
      </c>
      <c r="AL303" s="82">
        <v>3.64</v>
      </c>
      <c r="AM303" s="81">
        <v>181294.3132</v>
      </c>
      <c r="AN303" s="81"/>
      <c r="AO303" s="81">
        <v>0</v>
      </c>
      <c r="AP303" s="81">
        <v>181294.3132</v>
      </c>
      <c r="AQ303" s="81">
        <v>9064.7156599999998</v>
      </c>
      <c r="AR303" s="81">
        <v>0</v>
      </c>
      <c r="AS303" s="81">
        <v>11965</v>
      </c>
      <c r="AT303" s="79" t="s">
        <v>2681</v>
      </c>
      <c r="AU303" s="85" t="s">
        <v>2920</v>
      </c>
      <c r="AV303" s="86">
        <v>45881</v>
      </c>
      <c r="AW303" s="85"/>
      <c r="AX303" s="81"/>
      <c r="AY303" s="30">
        <f>YEAR(Table6[[#This Row],[ETA]])</f>
        <v>2025</v>
      </c>
      <c r="AZ303" s="32" t="str">
        <f>TEXT(Table6[[#This Row],[ETA]],"MMMM")</f>
        <v>August</v>
      </c>
      <c r="BA303" s="12" t="s">
        <v>3344</v>
      </c>
    </row>
    <row r="304" spans="1:53" x14ac:dyDescent="0.3">
      <c r="A304" s="13">
        <v>303</v>
      </c>
      <c r="B304" s="69" t="s">
        <v>1835</v>
      </c>
      <c r="C304" s="79" t="s">
        <v>94</v>
      </c>
      <c r="D304" s="69" t="s">
        <v>233</v>
      </c>
      <c r="E304" s="69" t="s">
        <v>46</v>
      </c>
      <c r="F304" s="80" t="s">
        <v>1836</v>
      </c>
      <c r="G304" s="79" t="s">
        <v>177</v>
      </c>
      <c r="H304" s="70" t="s">
        <v>302</v>
      </c>
      <c r="I304" s="69" t="s">
        <v>52</v>
      </c>
      <c r="J304" s="69" t="s">
        <v>504</v>
      </c>
      <c r="K304" s="69" t="s">
        <v>598</v>
      </c>
      <c r="L304" s="69" t="s">
        <v>305</v>
      </c>
      <c r="M304" s="69" t="s">
        <v>598</v>
      </c>
      <c r="N304" s="69" t="s">
        <v>49</v>
      </c>
      <c r="O304" s="84">
        <v>45905</v>
      </c>
      <c r="P304" s="69" t="s">
        <v>306</v>
      </c>
      <c r="Q304" s="69" t="s">
        <v>306</v>
      </c>
      <c r="R304" s="79">
        <v>16</v>
      </c>
      <c r="S304" s="81">
        <v>4278</v>
      </c>
      <c r="T304" s="69" t="s">
        <v>76</v>
      </c>
      <c r="U304" s="81">
        <v>3.2490000000000001</v>
      </c>
      <c r="V304" s="69" t="s">
        <v>1023</v>
      </c>
      <c r="W304" s="79" t="s">
        <v>50</v>
      </c>
      <c r="X304" s="69" t="s">
        <v>1837</v>
      </c>
      <c r="Y304" s="69" t="s">
        <v>75</v>
      </c>
      <c r="Z304" s="69" t="s">
        <v>73</v>
      </c>
      <c r="AA304" s="69" t="s">
        <v>1838</v>
      </c>
      <c r="AB304" s="79" t="s">
        <v>53</v>
      </c>
      <c r="AC304" s="81">
        <v>369444.82</v>
      </c>
      <c r="AD304" s="69" t="s">
        <v>51</v>
      </c>
      <c r="AE304" s="69"/>
      <c r="AF304" s="69" t="s">
        <v>286</v>
      </c>
      <c r="AG304" s="79">
        <v>-356</v>
      </c>
      <c r="AH304" s="84">
        <v>45905</v>
      </c>
      <c r="AI304" s="69" t="s">
        <v>3177</v>
      </c>
      <c r="AJ304" s="69" t="s">
        <v>73</v>
      </c>
      <c r="AK304" s="84">
        <v>45907</v>
      </c>
      <c r="AL304" s="82">
        <v>0.50770999999999999</v>
      </c>
      <c r="AM304" s="81">
        <v>187570.8295622</v>
      </c>
      <c r="AN304" s="81">
        <v>74933.426609999995</v>
      </c>
      <c r="AO304" s="81">
        <v>2625.0425617219998</v>
      </c>
      <c r="AP304" s="81">
        <v>265129.29873392195</v>
      </c>
      <c r="AQ304" s="81">
        <v>13256.464936696098</v>
      </c>
      <c r="AR304" s="81">
        <v>0</v>
      </c>
      <c r="AS304" s="81">
        <v>16156</v>
      </c>
      <c r="AT304" s="79" t="s">
        <v>2681</v>
      </c>
      <c r="AU304" s="85" t="s">
        <v>2921</v>
      </c>
      <c r="AV304" s="86">
        <v>45906</v>
      </c>
      <c r="AW304" s="85"/>
      <c r="AX304" s="81"/>
      <c r="AY304" s="30">
        <f>YEAR(Table6[[#This Row],[ETA]])</f>
        <v>2025</v>
      </c>
      <c r="AZ304" s="32" t="str">
        <f>TEXT(Table6[[#This Row],[ETA]],"MMMM")</f>
        <v>September</v>
      </c>
      <c r="BA304" s="12" t="s">
        <v>63</v>
      </c>
    </row>
    <row r="305" spans="1:53" x14ac:dyDescent="0.3">
      <c r="A305" s="13">
        <v>304</v>
      </c>
      <c r="B305" s="69" t="s">
        <v>1839</v>
      </c>
      <c r="C305" s="79" t="s">
        <v>94</v>
      </c>
      <c r="D305" s="69" t="s">
        <v>233</v>
      </c>
      <c r="E305" s="69" t="s">
        <v>46</v>
      </c>
      <c r="F305" s="80" t="s">
        <v>1840</v>
      </c>
      <c r="G305" s="79" t="s">
        <v>177</v>
      </c>
      <c r="H305" s="70" t="s">
        <v>302</v>
      </c>
      <c r="I305" s="69" t="s">
        <v>52</v>
      </c>
      <c r="J305" s="69" t="s">
        <v>504</v>
      </c>
      <c r="K305" s="69" t="s">
        <v>598</v>
      </c>
      <c r="L305" s="69" t="s">
        <v>305</v>
      </c>
      <c r="M305" s="69" t="s">
        <v>598</v>
      </c>
      <c r="N305" s="69" t="s">
        <v>49</v>
      </c>
      <c r="O305" s="84">
        <v>45903</v>
      </c>
      <c r="P305" s="69" t="s">
        <v>306</v>
      </c>
      <c r="Q305" s="69" t="s">
        <v>306</v>
      </c>
      <c r="R305" s="79">
        <v>12</v>
      </c>
      <c r="S305" s="81">
        <v>3385</v>
      </c>
      <c r="T305" s="69" t="s">
        <v>76</v>
      </c>
      <c r="U305" s="81">
        <v>2.61</v>
      </c>
      <c r="V305" s="69" t="s">
        <v>1023</v>
      </c>
      <c r="W305" s="79" t="s">
        <v>50</v>
      </c>
      <c r="X305" s="69" t="s">
        <v>1841</v>
      </c>
      <c r="Y305" s="69" t="s">
        <v>75</v>
      </c>
      <c r="Z305" s="69" t="s">
        <v>73</v>
      </c>
      <c r="AA305" s="69" t="s">
        <v>1079</v>
      </c>
      <c r="AB305" s="79" t="s">
        <v>53</v>
      </c>
      <c r="AC305" s="81">
        <v>358587.47</v>
      </c>
      <c r="AD305" s="69" t="s">
        <v>51</v>
      </c>
      <c r="AE305" s="69"/>
      <c r="AF305" s="69" t="s">
        <v>286</v>
      </c>
      <c r="AG305" s="79">
        <v>-358</v>
      </c>
      <c r="AH305" s="84">
        <v>45903</v>
      </c>
      <c r="AI305" s="69" t="s">
        <v>3177</v>
      </c>
      <c r="AJ305" s="69" t="s">
        <v>73</v>
      </c>
      <c r="AK305" s="84">
        <v>45904</v>
      </c>
      <c r="AL305" s="82">
        <v>0.50770999999999999</v>
      </c>
      <c r="AM305" s="81">
        <v>182058.44439369999</v>
      </c>
      <c r="AN305" s="81">
        <v>59291.643075</v>
      </c>
      <c r="AO305" s="81">
        <v>2413.5008746869999</v>
      </c>
      <c r="AP305" s="81">
        <v>243763.58834338697</v>
      </c>
      <c r="AQ305" s="81">
        <v>12188.179417169349</v>
      </c>
      <c r="AR305" s="81">
        <v>0</v>
      </c>
      <c r="AS305" s="81">
        <v>15088</v>
      </c>
      <c r="AT305" s="79" t="s">
        <v>2681</v>
      </c>
      <c r="AU305" s="85" t="s">
        <v>2922</v>
      </c>
      <c r="AV305" s="86">
        <v>45903</v>
      </c>
      <c r="AW305" s="85"/>
      <c r="AX305" s="81"/>
      <c r="AY305" s="30">
        <f>YEAR(Table6[[#This Row],[ETA]])</f>
        <v>2025</v>
      </c>
      <c r="AZ305" s="32" t="str">
        <f>TEXT(Table6[[#This Row],[ETA]],"MMMM")</f>
        <v>September</v>
      </c>
      <c r="BA305" s="12" t="s">
        <v>63</v>
      </c>
    </row>
    <row r="306" spans="1:53" hidden="1" x14ac:dyDescent="0.3">
      <c r="A306" s="13">
        <v>305</v>
      </c>
      <c r="B306" s="69" t="s">
        <v>1842</v>
      </c>
      <c r="C306" s="79" t="s">
        <v>70</v>
      </c>
      <c r="D306" s="69" t="s">
        <v>92</v>
      </c>
      <c r="E306" s="69" t="s">
        <v>46</v>
      </c>
      <c r="F306" s="80" t="s">
        <v>1843</v>
      </c>
      <c r="G306" s="79" t="s">
        <v>177</v>
      </c>
      <c r="H306" s="70" t="s">
        <v>47</v>
      </c>
      <c r="I306" s="69" t="s">
        <v>1844</v>
      </c>
      <c r="J306" s="69" t="s">
        <v>1127</v>
      </c>
      <c r="K306" s="69" t="s">
        <v>1845</v>
      </c>
      <c r="L306" s="69" t="s">
        <v>48</v>
      </c>
      <c r="M306" s="69" t="s">
        <v>1846</v>
      </c>
      <c r="N306" s="69" t="s">
        <v>49</v>
      </c>
      <c r="O306" s="84">
        <v>45904</v>
      </c>
      <c r="P306" s="69" t="s">
        <v>75</v>
      </c>
      <c r="Q306" s="69" t="s">
        <v>75</v>
      </c>
      <c r="R306" s="79">
        <v>3</v>
      </c>
      <c r="S306" s="81">
        <v>103400</v>
      </c>
      <c r="T306" s="69" t="s">
        <v>76</v>
      </c>
      <c r="U306" s="81">
        <v>37</v>
      </c>
      <c r="V306" s="69" t="s">
        <v>1082</v>
      </c>
      <c r="W306" s="79" t="s">
        <v>50</v>
      </c>
      <c r="X306" s="69" t="s">
        <v>1847</v>
      </c>
      <c r="Y306" s="69" t="s">
        <v>1831</v>
      </c>
      <c r="Z306" s="69" t="s">
        <v>292</v>
      </c>
      <c r="AA306" s="69" t="s">
        <v>1848</v>
      </c>
      <c r="AB306" s="79" t="s">
        <v>71</v>
      </c>
      <c r="AC306" s="81">
        <v>169609</v>
      </c>
      <c r="AD306" s="69" t="s">
        <v>51</v>
      </c>
      <c r="AE306" s="69"/>
      <c r="AF306" s="69"/>
      <c r="AG306" s="79">
        <v>-357</v>
      </c>
      <c r="AH306" s="84">
        <v>45904</v>
      </c>
      <c r="AI306" s="69" t="s">
        <v>3177</v>
      </c>
      <c r="AJ306" s="69" t="s">
        <v>292</v>
      </c>
      <c r="AK306" s="84">
        <v>45904</v>
      </c>
      <c r="AL306" s="82">
        <v>3.64</v>
      </c>
      <c r="AM306" s="81">
        <v>617376.76</v>
      </c>
      <c r="AN306" s="81"/>
      <c r="AO306" s="81">
        <v>0</v>
      </c>
      <c r="AP306" s="81">
        <v>617376.76</v>
      </c>
      <c r="AQ306" s="81">
        <v>30868.838000000003</v>
      </c>
      <c r="AR306" s="81">
        <v>3704.2605600000002</v>
      </c>
      <c r="AS306" s="81">
        <v>36269</v>
      </c>
      <c r="AT306" s="79" t="s">
        <v>2681</v>
      </c>
      <c r="AU306" s="85" t="s">
        <v>2923</v>
      </c>
      <c r="AV306" s="86">
        <v>45902</v>
      </c>
      <c r="AW306" s="85"/>
      <c r="AX306" s="81"/>
      <c r="AY306" s="30">
        <f>YEAR(Table6[[#This Row],[ETA]])</f>
        <v>2025</v>
      </c>
      <c r="AZ306" s="32" t="str">
        <f>TEXT(Table6[[#This Row],[ETA]],"MMMM")</f>
        <v>September</v>
      </c>
      <c r="BA306" s="12" t="s">
        <v>63</v>
      </c>
    </row>
    <row r="307" spans="1:53" hidden="1" x14ac:dyDescent="0.3">
      <c r="A307" s="13">
        <v>306</v>
      </c>
      <c r="B307" s="69" t="s">
        <v>1849</v>
      </c>
      <c r="C307" s="79" t="s">
        <v>70</v>
      </c>
      <c r="D307" s="69" t="s">
        <v>93</v>
      </c>
      <c r="E307" s="69" t="s">
        <v>46</v>
      </c>
      <c r="F307" s="80" t="s">
        <v>1850</v>
      </c>
      <c r="G307" s="79" t="s">
        <v>177</v>
      </c>
      <c r="H307" s="70" t="s">
        <v>47</v>
      </c>
      <c r="I307" s="69" t="s">
        <v>1325</v>
      </c>
      <c r="J307" s="69" t="s">
        <v>1326</v>
      </c>
      <c r="K307" s="69" t="s">
        <v>1851</v>
      </c>
      <c r="L307" s="69" t="s">
        <v>48</v>
      </c>
      <c r="M307" s="69" t="s">
        <v>1852</v>
      </c>
      <c r="N307" s="69" t="s">
        <v>49</v>
      </c>
      <c r="O307" s="84">
        <v>45927</v>
      </c>
      <c r="P307" s="69" t="s">
        <v>210</v>
      </c>
      <c r="Q307" s="69" t="s">
        <v>75</v>
      </c>
      <c r="R307" s="79">
        <v>1</v>
      </c>
      <c r="S307" s="81">
        <v>461</v>
      </c>
      <c r="T307" s="69" t="s">
        <v>184</v>
      </c>
      <c r="U307" s="81">
        <v>1.96</v>
      </c>
      <c r="V307" s="69" t="s">
        <v>1853</v>
      </c>
      <c r="W307" s="79" t="s">
        <v>50</v>
      </c>
      <c r="X307" s="69" t="s">
        <v>1854</v>
      </c>
      <c r="Y307" s="69" t="s">
        <v>75</v>
      </c>
      <c r="Z307" s="69" t="s">
        <v>3766</v>
      </c>
      <c r="AA307" s="69" t="s">
        <v>1855</v>
      </c>
      <c r="AB307" s="79" t="s">
        <v>53</v>
      </c>
      <c r="AC307" s="81">
        <v>86093.5</v>
      </c>
      <c r="AD307" s="69" t="s">
        <v>51</v>
      </c>
      <c r="AE307" s="69"/>
      <c r="AF307" s="69"/>
      <c r="AG307" s="79">
        <v>-334</v>
      </c>
      <c r="AH307" s="84">
        <v>45927</v>
      </c>
      <c r="AI307" s="69" t="s">
        <v>3177</v>
      </c>
      <c r="AJ307" s="69" t="s">
        <v>3766</v>
      </c>
      <c r="AK307" s="84">
        <v>45930</v>
      </c>
      <c r="AL307" s="82">
        <v>0.50770999999999999</v>
      </c>
      <c r="AM307" s="81">
        <v>43710.530885</v>
      </c>
      <c r="AN307" s="81"/>
      <c r="AO307" s="81">
        <v>0</v>
      </c>
      <c r="AP307" s="81">
        <v>37230.750885000001</v>
      </c>
      <c r="AQ307" s="81">
        <v>1861.5375442500001</v>
      </c>
      <c r="AR307" s="81">
        <v>0</v>
      </c>
      <c r="AS307" s="81">
        <v>3287</v>
      </c>
      <c r="AT307" s="79" t="s">
        <v>2681</v>
      </c>
      <c r="AU307" s="85" t="s">
        <v>2924</v>
      </c>
      <c r="AV307" s="86">
        <v>45929</v>
      </c>
      <c r="AW307" s="85"/>
      <c r="AX307" s="81">
        <v>25</v>
      </c>
      <c r="AY307" s="30">
        <f>YEAR(Table6[[#This Row],[ETA]])</f>
        <v>2025</v>
      </c>
      <c r="AZ307" s="32" t="str">
        <f>TEXT(Table6[[#This Row],[ETA]],"MMMM")</f>
        <v>September</v>
      </c>
      <c r="BA307" s="12" t="s">
        <v>63</v>
      </c>
    </row>
    <row r="308" spans="1:53" hidden="1" x14ac:dyDescent="0.3">
      <c r="A308" s="13">
        <v>307</v>
      </c>
      <c r="B308" s="69" t="s">
        <v>1856</v>
      </c>
      <c r="C308" s="79" t="s">
        <v>70</v>
      </c>
      <c r="D308" s="69" t="s">
        <v>93</v>
      </c>
      <c r="E308" s="69" t="s">
        <v>46</v>
      </c>
      <c r="F308" s="80" t="s">
        <v>1857</v>
      </c>
      <c r="G308" s="79" t="s">
        <v>177</v>
      </c>
      <c r="H308" s="70" t="s">
        <v>47</v>
      </c>
      <c r="I308" s="69" t="s">
        <v>1325</v>
      </c>
      <c r="J308" s="69" t="s">
        <v>1326</v>
      </c>
      <c r="K308" s="69" t="s">
        <v>1851</v>
      </c>
      <c r="L308" s="69" t="s">
        <v>48</v>
      </c>
      <c r="M308" s="69" t="s">
        <v>1852</v>
      </c>
      <c r="N308" s="69" t="s">
        <v>49</v>
      </c>
      <c r="O308" s="84">
        <v>45927</v>
      </c>
      <c r="P308" s="69" t="s">
        <v>210</v>
      </c>
      <c r="Q308" s="69" t="s">
        <v>1858</v>
      </c>
      <c r="R308" s="79">
        <v>5</v>
      </c>
      <c r="S308" s="81">
        <v>1729</v>
      </c>
      <c r="T308" s="69" t="s">
        <v>184</v>
      </c>
      <c r="U308" s="81">
        <v>8.81</v>
      </c>
      <c r="V308" s="69" t="s">
        <v>1853</v>
      </c>
      <c r="W308" s="79" t="s">
        <v>50</v>
      </c>
      <c r="X308" s="69" t="s">
        <v>1859</v>
      </c>
      <c r="Y308" s="69" t="s">
        <v>75</v>
      </c>
      <c r="Z308" s="69" t="s">
        <v>3766</v>
      </c>
      <c r="AA308" s="69" t="s">
        <v>1043</v>
      </c>
      <c r="AB308" s="79" t="s">
        <v>53</v>
      </c>
      <c r="AC308" s="81">
        <v>357686.3</v>
      </c>
      <c r="AD308" s="69" t="s">
        <v>51</v>
      </c>
      <c r="AE308" s="69"/>
      <c r="AF308" s="69"/>
      <c r="AG308" s="79">
        <v>-334</v>
      </c>
      <c r="AH308" s="84">
        <v>45927</v>
      </c>
      <c r="AI308" s="69" t="s">
        <v>3177</v>
      </c>
      <c r="AJ308" s="69" t="s">
        <v>3766</v>
      </c>
      <c r="AK308" s="84">
        <v>45930</v>
      </c>
      <c r="AL308" s="82">
        <v>0.50770999999999999</v>
      </c>
      <c r="AM308" s="81">
        <v>181600.91137299998</v>
      </c>
      <c r="AN308" s="81"/>
      <c r="AO308" s="81">
        <v>0</v>
      </c>
      <c r="AP308" s="81">
        <v>168696.45137299999</v>
      </c>
      <c r="AQ308" s="81">
        <v>8434.8225686499991</v>
      </c>
      <c r="AR308" s="81">
        <v>0</v>
      </c>
      <c r="AS308" s="81">
        <v>11460</v>
      </c>
      <c r="AT308" s="79" t="s">
        <v>2681</v>
      </c>
      <c r="AU308" s="85" t="s">
        <v>2925</v>
      </c>
      <c r="AV308" s="86">
        <v>45929</v>
      </c>
      <c r="AW308" s="85"/>
      <c r="AX308" s="81">
        <v>125</v>
      </c>
      <c r="AY308" s="30">
        <f>YEAR(Table6[[#This Row],[ETA]])</f>
        <v>2025</v>
      </c>
      <c r="AZ308" s="32" t="str">
        <f>TEXT(Table6[[#This Row],[ETA]],"MMMM")</f>
        <v>September</v>
      </c>
      <c r="BA308" s="12" t="s">
        <v>63</v>
      </c>
    </row>
    <row r="309" spans="1:53" hidden="1" x14ac:dyDescent="0.3">
      <c r="A309" s="13">
        <v>308</v>
      </c>
      <c r="B309" s="69" t="s">
        <v>1860</v>
      </c>
      <c r="C309" s="79" t="s">
        <v>835</v>
      </c>
      <c r="D309" s="69" t="s">
        <v>836</v>
      </c>
      <c r="E309" s="69" t="s">
        <v>46</v>
      </c>
      <c r="F309" s="80" t="s">
        <v>75</v>
      </c>
      <c r="G309" s="79" t="s">
        <v>177</v>
      </c>
      <c r="H309" s="70" t="s">
        <v>837</v>
      </c>
      <c r="I309" s="69" t="s">
        <v>320</v>
      </c>
      <c r="J309" s="69" t="s">
        <v>80</v>
      </c>
      <c r="K309" s="69" t="s">
        <v>838</v>
      </c>
      <c r="L309" s="69" t="s">
        <v>733</v>
      </c>
      <c r="M309" s="69" t="s">
        <v>75</v>
      </c>
      <c r="N309" s="69" t="s">
        <v>49</v>
      </c>
      <c r="O309" s="84">
        <v>45909</v>
      </c>
      <c r="P309" s="69" t="s">
        <v>81</v>
      </c>
      <c r="Q309" s="69" t="s">
        <v>1385</v>
      </c>
      <c r="R309" s="79">
        <v>15</v>
      </c>
      <c r="S309" s="81">
        <v>49250</v>
      </c>
      <c r="T309" s="69" t="s">
        <v>76</v>
      </c>
      <c r="U309" s="81">
        <v>23.09</v>
      </c>
      <c r="V309" s="69" t="s">
        <v>1386</v>
      </c>
      <c r="W309" s="79" t="s">
        <v>79</v>
      </c>
      <c r="X309" s="69" t="s">
        <v>1860</v>
      </c>
      <c r="Y309" s="69" t="s">
        <v>75</v>
      </c>
      <c r="Z309" s="69" t="s">
        <v>292</v>
      </c>
      <c r="AA309" s="69" t="s">
        <v>1861</v>
      </c>
      <c r="AB309" s="79" t="s">
        <v>71</v>
      </c>
      <c r="AC309" s="81">
        <v>96911.64</v>
      </c>
      <c r="AD309" s="69" t="s">
        <v>51</v>
      </c>
      <c r="AE309" s="69"/>
      <c r="AF309" s="69"/>
      <c r="AG309" s="79">
        <v>-352</v>
      </c>
      <c r="AH309" s="84">
        <v>45909</v>
      </c>
      <c r="AI309" s="69" t="s">
        <v>3177</v>
      </c>
      <c r="AJ309" s="69" t="s">
        <v>292</v>
      </c>
      <c r="AK309" s="84">
        <v>45909</v>
      </c>
      <c r="AL309" s="82">
        <v>3.64</v>
      </c>
      <c r="AM309" s="81">
        <v>352758.36960000003</v>
      </c>
      <c r="AN309" s="81">
        <v>3276</v>
      </c>
      <c r="AO309" s="81">
        <v>3560.3436960000004</v>
      </c>
      <c r="AP309" s="81">
        <v>359594.71329600003</v>
      </c>
      <c r="AQ309" s="81">
        <v>17979.735664800002</v>
      </c>
      <c r="AR309" s="81">
        <v>0</v>
      </c>
      <c r="AS309" s="81">
        <v>23380</v>
      </c>
      <c r="AT309" s="79" t="s">
        <v>2681</v>
      </c>
      <c r="AU309" s="85" t="s">
        <v>2926</v>
      </c>
      <c r="AV309" s="86">
        <v>45908</v>
      </c>
      <c r="AW309" s="85"/>
      <c r="AX309" s="81"/>
      <c r="AY309" s="30">
        <f>YEAR(Table6[[#This Row],[ETA]])</f>
        <v>2025</v>
      </c>
      <c r="AZ309" s="32" t="str">
        <f>TEXT(Table6[[#This Row],[ETA]],"MMMM")</f>
        <v>September</v>
      </c>
      <c r="BA309" s="12" t="s">
        <v>3342</v>
      </c>
    </row>
    <row r="310" spans="1:53" x14ac:dyDescent="0.3">
      <c r="A310" s="13">
        <v>309</v>
      </c>
      <c r="B310" s="69" t="s">
        <v>1862</v>
      </c>
      <c r="C310" s="79" t="s">
        <v>94</v>
      </c>
      <c r="D310" s="69" t="s">
        <v>233</v>
      </c>
      <c r="E310" s="69" t="s">
        <v>46</v>
      </c>
      <c r="F310" s="80" t="s">
        <v>1863</v>
      </c>
      <c r="G310" s="79" t="s">
        <v>177</v>
      </c>
      <c r="H310" s="70" t="s">
        <v>302</v>
      </c>
      <c r="I310" s="69" t="s">
        <v>52</v>
      </c>
      <c r="J310" s="69" t="s">
        <v>504</v>
      </c>
      <c r="K310" s="69" t="s">
        <v>598</v>
      </c>
      <c r="L310" s="69" t="s">
        <v>305</v>
      </c>
      <c r="M310" s="69" t="s">
        <v>598</v>
      </c>
      <c r="N310" s="69" t="s">
        <v>49</v>
      </c>
      <c r="O310" s="84">
        <v>45910</v>
      </c>
      <c r="P310" s="69" t="s">
        <v>306</v>
      </c>
      <c r="Q310" s="69" t="s">
        <v>306</v>
      </c>
      <c r="R310" s="79">
        <v>8</v>
      </c>
      <c r="S310" s="81">
        <v>2431</v>
      </c>
      <c r="T310" s="69" t="s">
        <v>76</v>
      </c>
      <c r="U310" s="81">
        <v>1.6359999999999999</v>
      </c>
      <c r="V310" s="69" t="s">
        <v>1864</v>
      </c>
      <c r="W310" s="79" t="s">
        <v>50</v>
      </c>
      <c r="X310" s="69" t="s">
        <v>1865</v>
      </c>
      <c r="Y310" s="69" t="s">
        <v>78</v>
      </c>
      <c r="Z310" s="69" t="s">
        <v>73</v>
      </c>
      <c r="AA310" s="69" t="s">
        <v>3182</v>
      </c>
      <c r="AB310" s="79" t="s">
        <v>53</v>
      </c>
      <c r="AC310" s="81">
        <v>315762.92</v>
      </c>
      <c r="AD310" s="69" t="s">
        <v>51</v>
      </c>
      <c r="AE310" s="69"/>
      <c r="AF310" s="69"/>
      <c r="AG310" s="79">
        <v>-351</v>
      </c>
      <c r="AH310" s="84">
        <v>45910</v>
      </c>
      <c r="AI310" s="69" t="s">
        <v>3177</v>
      </c>
      <c r="AJ310" s="69" t="s">
        <v>73</v>
      </c>
      <c r="AK310" s="84">
        <v>45911</v>
      </c>
      <c r="AL310" s="82">
        <v>0.50770999999999999</v>
      </c>
      <c r="AM310" s="81">
        <v>160315.99211319999</v>
      </c>
      <c r="AN310" s="81">
        <v>45666.991369999996</v>
      </c>
      <c r="AO310" s="81">
        <v>2059.829834832</v>
      </c>
      <c r="AP310" s="81">
        <v>208042.81331803199</v>
      </c>
      <c r="AQ310" s="81">
        <v>10402.140665901599</v>
      </c>
      <c r="AR310" s="81">
        <v>0</v>
      </c>
      <c r="AS310" s="81">
        <v>13302</v>
      </c>
      <c r="AT310" s="79" t="s">
        <v>2681</v>
      </c>
      <c r="AU310" s="85" t="s">
        <v>2927</v>
      </c>
      <c r="AV310" s="86">
        <v>45910</v>
      </c>
      <c r="AW310" s="85"/>
      <c r="AX310" s="81"/>
      <c r="AY310" s="30">
        <f>YEAR(Table6[[#This Row],[ETA]])</f>
        <v>2025</v>
      </c>
      <c r="AZ310" s="32" t="str">
        <f>TEXT(Table6[[#This Row],[ETA]],"MMMM")</f>
        <v>September</v>
      </c>
      <c r="BA310" s="12" t="s">
        <v>63</v>
      </c>
    </row>
    <row r="311" spans="1:53" x14ac:dyDescent="0.3">
      <c r="A311" s="13">
        <v>310</v>
      </c>
      <c r="B311" s="69" t="s">
        <v>1866</v>
      </c>
      <c r="C311" s="79" t="s">
        <v>94</v>
      </c>
      <c r="D311" s="69" t="s">
        <v>233</v>
      </c>
      <c r="E311" s="69" t="s">
        <v>46</v>
      </c>
      <c r="F311" s="80" t="s">
        <v>1867</v>
      </c>
      <c r="G311" s="79" t="s">
        <v>177</v>
      </c>
      <c r="H311" s="70" t="s">
        <v>302</v>
      </c>
      <c r="I311" s="69" t="s">
        <v>52</v>
      </c>
      <c r="J311" s="69" t="s">
        <v>504</v>
      </c>
      <c r="K311" s="69" t="s">
        <v>598</v>
      </c>
      <c r="L311" s="69" t="s">
        <v>305</v>
      </c>
      <c r="M311" s="69" t="s">
        <v>598</v>
      </c>
      <c r="N311" s="69" t="s">
        <v>49</v>
      </c>
      <c r="O311" s="84">
        <v>45912</v>
      </c>
      <c r="P311" s="69" t="s">
        <v>306</v>
      </c>
      <c r="Q311" s="69" t="s">
        <v>306</v>
      </c>
      <c r="R311" s="79">
        <v>16</v>
      </c>
      <c r="S311" s="81">
        <v>4549</v>
      </c>
      <c r="T311" s="69" t="s">
        <v>76</v>
      </c>
      <c r="U311" s="81">
        <v>3.5470000000000002</v>
      </c>
      <c r="V311" s="69" t="s">
        <v>1864</v>
      </c>
      <c r="W311" s="79" t="s">
        <v>50</v>
      </c>
      <c r="X311" s="69" t="s">
        <v>1868</v>
      </c>
      <c r="Y311" s="69" t="s">
        <v>78</v>
      </c>
      <c r="Z311" s="69" t="s">
        <v>73</v>
      </c>
      <c r="AA311" s="69" t="s">
        <v>1869</v>
      </c>
      <c r="AB311" s="79" t="s">
        <v>53</v>
      </c>
      <c r="AC311" s="81">
        <v>390540.39</v>
      </c>
      <c r="AD311" s="69" t="s">
        <v>51</v>
      </c>
      <c r="AE311" s="69"/>
      <c r="AF311" s="69" t="s">
        <v>361</v>
      </c>
      <c r="AG311" s="79">
        <v>-349</v>
      </c>
      <c r="AH311" s="84">
        <v>45912</v>
      </c>
      <c r="AI311" s="69" t="s">
        <v>3177</v>
      </c>
      <c r="AJ311" s="69" t="s">
        <v>73</v>
      </c>
      <c r="AK311" s="84">
        <v>45915</v>
      </c>
      <c r="AL311" s="82">
        <v>0.50770999999999999</v>
      </c>
      <c r="AM311" s="81">
        <v>198281.26140690001</v>
      </c>
      <c r="AN311" s="81">
        <v>85454.193230000004</v>
      </c>
      <c r="AO311" s="81">
        <v>2837.3545463689998</v>
      </c>
      <c r="AP311" s="81">
        <v>286572.80918326898</v>
      </c>
      <c r="AQ311" s="81">
        <v>14328.640459163449</v>
      </c>
      <c r="AR311" s="81">
        <v>0</v>
      </c>
      <c r="AS311" s="81">
        <v>17229</v>
      </c>
      <c r="AT311" s="79" t="s">
        <v>2681</v>
      </c>
      <c r="AU311" s="85" t="s">
        <v>2928</v>
      </c>
      <c r="AV311" s="86">
        <v>45914</v>
      </c>
      <c r="AW311" s="85"/>
      <c r="AX311" s="81"/>
      <c r="AY311" s="30">
        <f>YEAR(Table6[[#This Row],[ETA]])</f>
        <v>2025</v>
      </c>
      <c r="AZ311" s="32" t="str">
        <f>TEXT(Table6[[#This Row],[ETA]],"MMMM")</f>
        <v>September</v>
      </c>
      <c r="BA311" s="12" t="s">
        <v>63</v>
      </c>
    </row>
    <row r="312" spans="1:53" hidden="1" x14ac:dyDescent="0.3">
      <c r="A312" s="13">
        <v>311</v>
      </c>
      <c r="B312" s="69" t="s">
        <v>1870</v>
      </c>
      <c r="C312" s="79" t="s">
        <v>90</v>
      </c>
      <c r="D312" s="69" t="s">
        <v>836</v>
      </c>
      <c r="E312" s="69" t="s">
        <v>46</v>
      </c>
      <c r="F312" s="80" t="s">
        <v>75</v>
      </c>
      <c r="G312" s="79" t="s">
        <v>177</v>
      </c>
      <c r="H312" s="70" t="s">
        <v>47</v>
      </c>
      <c r="I312" s="69" t="s">
        <v>320</v>
      </c>
      <c r="J312" s="69" t="s">
        <v>80</v>
      </c>
      <c r="K312" s="69" t="s">
        <v>56</v>
      </c>
      <c r="L312" s="69" t="s">
        <v>1384</v>
      </c>
      <c r="M312" s="69" t="s">
        <v>75</v>
      </c>
      <c r="N312" s="69" t="s">
        <v>49</v>
      </c>
      <c r="O312" s="84">
        <v>45848</v>
      </c>
      <c r="P312" s="69" t="s">
        <v>837</v>
      </c>
      <c r="Q312" s="69" t="s">
        <v>1597</v>
      </c>
      <c r="R312" s="79">
        <v>606</v>
      </c>
      <c r="S312" s="81">
        <v>3802220</v>
      </c>
      <c r="T312" s="69" t="s">
        <v>76</v>
      </c>
      <c r="U312" s="81">
        <v>1178.79</v>
      </c>
      <c r="V312" s="69" t="s">
        <v>1386</v>
      </c>
      <c r="W312" s="79" t="s">
        <v>79</v>
      </c>
      <c r="X312" s="69" t="s">
        <v>1870</v>
      </c>
      <c r="Y312" s="69" t="s">
        <v>75</v>
      </c>
      <c r="Z312" s="69" t="s">
        <v>1387</v>
      </c>
      <c r="AA312" s="69" t="s">
        <v>1388</v>
      </c>
      <c r="AB312" s="79" t="s">
        <v>71</v>
      </c>
      <c r="AC312" s="81">
        <v>4270257.24</v>
      </c>
      <c r="AD312" s="69" t="s">
        <v>51</v>
      </c>
      <c r="AE312" s="69"/>
      <c r="AF312" s="69"/>
      <c r="AG312" s="79">
        <v>-413</v>
      </c>
      <c r="AH312" s="84">
        <v>45848</v>
      </c>
      <c r="AI312" s="69" t="s">
        <v>3177</v>
      </c>
      <c r="AJ312" s="69" t="s">
        <v>61</v>
      </c>
      <c r="AK312" s="84">
        <v>45848</v>
      </c>
      <c r="AL312" s="82">
        <v>3.64</v>
      </c>
      <c r="AM312" s="81">
        <v>15543736.353600001</v>
      </c>
      <c r="AN312" s="81"/>
      <c r="AO312" s="81">
        <v>0</v>
      </c>
      <c r="AP312" s="81">
        <v>15543736.353600001</v>
      </c>
      <c r="AQ312" s="81">
        <v>777186.81768000009</v>
      </c>
      <c r="AR312" s="81">
        <v>0</v>
      </c>
      <c r="AS312" s="81">
        <v>879356</v>
      </c>
      <c r="AT312" s="79" t="s">
        <v>2756</v>
      </c>
      <c r="AU312" s="85" t="s">
        <v>2929</v>
      </c>
      <c r="AV312" s="86">
        <v>45845</v>
      </c>
      <c r="AW312" s="85"/>
      <c r="AX312" s="81">
        <v>8507</v>
      </c>
      <c r="AY312" s="30">
        <f>YEAR(Table6[[#This Row],[ETA]])</f>
        <v>2025</v>
      </c>
      <c r="AZ312" s="32" t="str">
        <f>TEXT(Table6[[#This Row],[ETA]],"MMMM")</f>
        <v>July</v>
      </c>
      <c r="BA312" s="12" t="s">
        <v>3342</v>
      </c>
    </row>
    <row r="313" spans="1:53" hidden="1" x14ac:dyDescent="0.3">
      <c r="A313" s="13">
        <v>312</v>
      </c>
      <c r="B313" s="69" t="s">
        <v>1871</v>
      </c>
      <c r="C313" s="79" t="s">
        <v>90</v>
      </c>
      <c r="D313" s="69" t="s">
        <v>248</v>
      </c>
      <c r="E313" s="69" t="s">
        <v>46</v>
      </c>
      <c r="F313" s="80" t="s">
        <v>1872</v>
      </c>
      <c r="G313" s="79" t="s">
        <v>177</v>
      </c>
      <c r="H313" s="70" t="s">
        <v>47</v>
      </c>
      <c r="I313" s="69" t="s">
        <v>313</v>
      </c>
      <c r="J313" s="69" t="s">
        <v>1618</v>
      </c>
      <c r="K313" s="69" t="s">
        <v>1363</v>
      </c>
      <c r="L313" s="69" t="s">
        <v>48</v>
      </c>
      <c r="M313" s="69" t="s">
        <v>1531</v>
      </c>
      <c r="N313" s="69" t="s">
        <v>49</v>
      </c>
      <c r="O313" s="84">
        <v>45964</v>
      </c>
      <c r="P313" s="69" t="s">
        <v>273</v>
      </c>
      <c r="Q313" s="69" t="s">
        <v>1873</v>
      </c>
      <c r="R313" s="79">
        <v>31</v>
      </c>
      <c r="S313" s="81">
        <v>19490.510000000002</v>
      </c>
      <c r="T313" s="69" t="s">
        <v>76</v>
      </c>
      <c r="U313" s="81">
        <v>10.541</v>
      </c>
      <c r="V313" s="69" t="s">
        <v>493</v>
      </c>
      <c r="W313" s="79" t="s">
        <v>50</v>
      </c>
      <c r="X313" s="69" t="s">
        <v>1874</v>
      </c>
      <c r="Y313" s="69" t="s">
        <v>75</v>
      </c>
      <c r="Z313" s="69" t="s">
        <v>73</v>
      </c>
      <c r="AA313" s="69" t="s">
        <v>1875</v>
      </c>
      <c r="AB313" s="79" t="s">
        <v>71</v>
      </c>
      <c r="AC313" s="81">
        <v>318378.94</v>
      </c>
      <c r="AD313" s="69" t="s">
        <v>51</v>
      </c>
      <c r="AE313" s="69"/>
      <c r="AF313" s="69"/>
      <c r="AG313" s="79">
        <v>-297</v>
      </c>
      <c r="AH313" s="84">
        <v>45964</v>
      </c>
      <c r="AI313" s="69" t="s">
        <v>3177</v>
      </c>
      <c r="AJ313" s="69" t="s">
        <v>73</v>
      </c>
      <c r="AK313" s="84">
        <v>45965</v>
      </c>
      <c r="AL313" s="82">
        <v>3.64</v>
      </c>
      <c r="AM313" s="81">
        <v>1158899.3416000002</v>
      </c>
      <c r="AN313" s="81">
        <v>12921.846200000002</v>
      </c>
      <c r="AO313" s="81">
        <v>11718.211878000002</v>
      </c>
      <c r="AP313" s="81">
        <v>1183539.3996780002</v>
      </c>
      <c r="AQ313" s="81">
        <v>59176.969983900017</v>
      </c>
      <c r="AR313" s="81">
        <v>0</v>
      </c>
      <c r="AS313" s="81">
        <v>66530</v>
      </c>
      <c r="AT313" s="79" t="s">
        <v>2681</v>
      </c>
      <c r="AU313" s="85" t="s">
        <v>2930</v>
      </c>
      <c r="AV313" s="86">
        <v>45943</v>
      </c>
      <c r="AW313" s="85"/>
      <c r="AX313" s="81"/>
      <c r="AY313" s="30">
        <f>YEAR(Table6[[#This Row],[ETA]])</f>
        <v>2025</v>
      </c>
      <c r="AZ313" s="32" t="str">
        <f>TEXT(Table6[[#This Row],[ETA]],"MMMM")</f>
        <v>November</v>
      </c>
      <c r="BA313" s="12" t="s">
        <v>3340</v>
      </c>
    </row>
    <row r="314" spans="1:53" hidden="1" x14ac:dyDescent="0.3">
      <c r="A314" s="13">
        <v>313</v>
      </c>
      <c r="B314" s="69" t="s">
        <v>1876</v>
      </c>
      <c r="C314" s="79" t="s">
        <v>90</v>
      </c>
      <c r="D314" s="69" t="s">
        <v>305</v>
      </c>
      <c r="E314" s="69" t="s">
        <v>46</v>
      </c>
      <c r="F314" s="80" t="s">
        <v>1877</v>
      </c>
      <c r="G314" s="79" t="s">
        <v>82</v>
      </c>
      <c r="H314" s="70" t="s">
        <v>47</v>
      </c>
      <c r="I314" s="69" t="s">
        <v>1878</v>
      </c>
      <c r="J314" s="69" t="s">
        <v>1879</v>
      </c>
      <c r="K314" s="69" t="s">
        <v>674</v>
      </c>
      <c r="L314" s="69" t="s">
        <v>48</v>
      </c>
      <c r="M314" s="69" t="s">
        <v>1880</v>
      </c>
      <c r="N314" s="69" t="s">
        <v>49</v>
      </c>
      <c r="O314" s="84">
        <v>45910</v>
      </c>
      <c r="P314" s="69" t="s">
        <v>344</v>
      </c>
      <c r="Q314" s="69" t="s">
        <v>1881</v>
      </c>
      <c r="R314" s="79">
        <v>12</v>
      </c>
      <c r="S314" s="81">
        <v>42</v>
      </c>
      <c r="T314" s="69" t="s">
        <v>397</v>
      </c>
      <c r="U314" s="81">
        <v>1.089</v>
      </c>
      <c r="V314" s="69" t="s">
        <v>1882</v>
      </c>
      <c r="W314" s="79" t="s">
        <v>50</v>
      </c>
      <c r="X314" s="69" t="s">
        <v>1876</v>
      </c>
      <c r="Y314" s="69" t="s">
        <v>75</v>
      </c>
      <c r="Z314" s="69" t="s">
        <v>73</v>
      </c>
      <c r="AA314" s="69" t="s">
        <v>1883</v>
      </c>
      <c r="AB314" s="79" t="s">
        <v>53</v>
      </c>
      <c r="AC314" s="81">
        <v>15233.2</v>
      </c>
      <c r="AD314" s="69" t="s">
        <v>96</v>
      </c>
      <c r="AE314" s="69"/>
      <c r="AF314" s="69"/>
      <c r="AG314" s="79">
        <v>-351</v>
      </c>
      <c r="AH314" s="84">
        <v>45910</v>
      </c>
      <c r="AI314" s="69" t="s">
        <v>3177</v>
      </c>
      <c r="AJ314" s="69" t="s">
        <v>63</v>
      </c>
      <c r="AK314" s="84">
        <v>45874</v>
      </c>
      <c r="AL314" s="82"/>
      <c r="AM314" s="81">
        <v>0</v>
      </c>
      <c r="AN314" s="81"/>
      <c r="AO314" s="81">
        <v>0</v>
      </c>
      <c r="AP314" s="81">
        <v>0</v>
      </c>
      <c r="AQ314" s="81">
        <v>0</v>
      </c>
      <c r="AR314" s="81">
        <v>0</v>
      </c>
      <c r="AS314" s="81"/>
      <c r="AT314" s="79" t="s">
        <v>2658</v>
      </c>
      <c r="AU314" s="85" t="s">
        <v>75</v>
      </c>
      <c r="AV314" s="22">
        <v>45910</v>
      </c>
      <c r="AW314" s="20"/>
      <c r="AX314" s="81"/>
      <c r="AY314" s="30">
        <f>YEAR(Table6[[#This Row],[ETA]])</f>
        <v>2025</v>
      </c>
      <c r="AZ314" s="32" t="str">
        <f>TEXT(Table6[[#This Row],[ETA]],"MMMM")</f>
        <v>September</v>
      </c>
      <c r="BA314" s="12" t="s">
        <v>3342</v>
      </c>
    </row>
    <row r="315" spans="1:53" hidden="1" x14ac:dyDescent="0.3">
      <c r="A315" s="13">
        <v>314</v>
      </c>
      <c r="B315" s="69" t="s">
        <v>1884</v>
      </c>
      <c r="C315" s="79" t="s">
        <v>90</v>
      </c>
      <c r="D315" s="69" t="s">
        <v>467</v>
      </c>
      <c r="E315" s="69" t="s">
        <v>74</v>
      </c>
      <c r="F315" s="80" t="s">
        <v>1885</v>
      </c>
      <c r="G315" s="79" t="s">
        <v>177</v>
      </c>
      <c r="H315" s="70" t="s">
        <v>47</v>
      </c>
      <c r="I315" s="69" t="s">
        <v>828</v>
      </c>
      <c r="J315" s="69" t="s">
        <v>80</v>
      </c>
      <c r="K315" s="69" t="s">
        <v>470</v>
      </c>
      <c r="L315" s="69" t="s">
        <v>733</v>
      </c>
      <c r="M315" s="69" t="s">
        <v>1886</v>
      </c>
      <c r="N315" s="69" t="s">
        <v>49</v>
      </c>
      <c r="O315" s="84">
        <v>45912</v>
      </c>
      <c r="P315" s="69" t="s">
        <v>1887</v>
      </c>
      <c r="Q315" s="69" t="s">
        <v>1888</v>
      </c>
      <c r="R315" s="79">
        <v>15</v>
      </c>
      <c r="S315" s="81">
        <v>50886</v>
      </c>
      <c r="T315" s="69" t="s">
        <v>76</v>
      </c>
      <c r="U315" s="81">
        <v>58.613999999999997</v>
      </c>
      <c r="V315" s="69" t="s">
        <v>1889</v>
      </c>
      <c r="W315" s="79" t="s">
        <v>50</v>
      </c>
      <c r="X315" s="69" t="s">
        <v>1890</v>
      </c>
      <c r="Y315" s="69" t="s">
        <v>75</v>
      </c>
      <c r="Z315" s="69" t="s">
        <v>736</v>
      </c>
      <c r="AA315" s="69" t="s">
        <v>1891</v>
      </c>
      <c r="AB315" s="79" t="s">
        <v>402</v>
      </c>
      <c r="AC315" s="81">
        <v>129027.92</v>
      </c>
      <c r="AD315" s="69" t="s">
        <v>51</v>
      </c>
      <c r="AE315" s="69"/>
      <c r="AF315" s="69"/>
      <c r="AG315" s="79">
        <v>-349</v>
      </c>
      <c r="AH315" s="84">
        <v>45912</v>
      </c>
      <c r="AI315" s="69" t="s">
        <v>3177</v>
      </c>
      <c r="AJ315" s="69" t="s">
        <v>736</v>
      </c>
      <c r="AK315" s="84">
        <v>45917</v>
      </c>
      <c r="AL315" s="82">
        <v>4.2740900000000002</v>
      </c>
      <c r="AM315" s="81">
        <v>551476.94259280001</v>
      </c>
      <c r="AN315" s="81">
        <v>49686.296249999999</v>
      </c>
      <c r="AO315" s="81">
        <v>6011.632388428</v>
      </c>
      <c r="AP315" s="81">
        <v>607174.871231228</v>
      </c>
      <c r="AQ315" s="81">
        <v>30358.743561561401</v>
      </c>
      <c r="AR315" s="81">
        <v>0</v>
      </c>
      <c r="AS315" s="81">
        <v>35859</v>
      </c>
      <c r="AT315" s="79" t="s">
        <v>2681</v>
      </c>
      <c r="AU315" s="85" t="s">
        <v>2931</v>
      </c>
      <c r="AV315" s="86">
        <v>45915</v>
      </c>
      <c r="AW315" s="85"/>
      <c r="AX315" s="81">
        <v>100</v>
      </c>
      <c r="AY315" s="30">
        <f>YEAR(Table6[[#This Row],[ETA]])</f>
        <v>2025</v>
      </c>
      <c r="AZ315" s="32" t="str">
        <f>TEXT(Table6[[#This Row],[ETA]],"MMMM")</f>
        <v>September</v>
      </c>
      <c r="BA315" s="12" t="s">
        <v>3339</v>
      </c>
    </row>
    <row r="316" spans="1:53" hidden="1" x14ac:dyDescent="0.3">
      <c r="A316" s="13">
        <v>315</v>
      </c>
      <c r="B316" s="69" t="s">
        <v>1892</v>
      </c>
      <c r="C316" s="79" t="s">
        <v>70</v>
      </c>
      <c r="D316" s="69" t="s">
        <v>93</v>
      </c>
      <c r="E316" s="69" t="s">
        <v>74</v>
      </c>
      <c r="F316" s="80" t="s">
        <v>1893</v>
      </c>
      <c r="G316" s="79" t="s">
        <v>177</v>
      </c>
      <c r="H316" s="70" t="s">
        <v>47</v>
      </c>
      <c r="I316" s="69" t="s">
        <v>52</v>
      </c>
      <c r="J316" s="69" t="s">
        <v>870</v>
      </c>
      <c r="K316" s="69" t="s">
        <v>1894</v>
      </c>
      <c r="L316" s="69" t="s">
        <v>48</v>
      </c>
      <c r="M316" s="69" t="s">
        <v>675</v>
      </c>
      <c r="N316" s="69" t="s">
        <v>49</v>
      </c>
      <c r="O316" s="84">
        <v>45964</v>
      </c>
      <c r="P316" s="69" t="s">
        <v>1895</v>
      </c>
      <c r="Q316" s="69" t="s">
        <v>1896</v>
      </c>
      <c r="R316" s="79">
        <v>102</v>
      </c>
      <c r="S316" s="81">
        <v>59040</v>
      </c>
      <c r="T316" s="69" t="s">
        <v>1651</v>
      </c>
      <c r="U316" s="81">
        <v>182.79000000000005</v>
      </c>
      <c r="V316" s="69" t="s">
        <v>1652</v>
      </c>
      <c r="W316" s="79" t="s">
        <v>50</v>
      </c>
      <c r="X316" s="69" t="s">
        <v>1897</v>
      </c>
      <c r="Y316" s="69">
        <v>4600001157</v>
      </c>
      <c r="Z316" s="69" t="s">
        <v>73</v>
      </c>
      <c r="AA316" s="69" t="s">
        <v>1898</v>
      </c>
      <c r="AB316" s="79" t="s">
        <v>71</v>
      </c>
      <c r="AC316" s="81">
        <v>766330.3</v>
      </c>
      <c r="AD316" s="69" t="s">
        <v>51</v>
      </c>
      <c r="AE316" s="69"/>
      <c r="AF316" s="69"/>
      <c r="AG316" s="79">
        <v>-297</v>
      </c>
      <c r="AH316" s="84">
        <v>45964</v>
      </c>
      <c r="AI316" s="69" t="s">
        <v>3177</v>
      </c>
      <c r="AJ316" s="69" t="s">
        <v>73</v>
      </c>
      <c r="AK316" s="84">
        <v>45966</v>
      </c>
      <c r="AL316" s="82">
        <v>3.64</v>
      </c>
      <c r="AM316" s="81">
        <v>2789442.2920000004</v>
      </c>
      <c r="AN316" s="81"/>
      <c r="AO316" s="81">
        <v>0</v>
      </c>
      <c r="AP316" s="81">
        <v>2789442.2920000004</v>
      </c>
      <c r="AQ316" s="81">
        <v>139472.11460000003</v>
      </c>
      <c r="AR316" s="81">
        <v>0</v>
      </c>
      <c r="AS316" s="81">
        <v>156809</v>
      </c>
      <c r="AT316" s="79" t="s">
        <v>2681</v>
      </c>
      <c r="AU316" s="85" t="s">
        <v>2932</v>
      </c>
      <c r="AV316" s="86">
        <v>45960</v>
      </c>
      <c r="AW316" s="85"/>
      <c r="AX316" s="81">
        <v>200</v>
      </c>
      <c r="AY316" s="30">
        <f>YEAR(Table6[[#This Row],[ETA]])</f>
        <v>2025</v>
      </c>
      <c r="AZ316" s="32" t="str">
        <f>TEXT(Table6[[#This Row],[ETA]],"MMMM")</f>
        <v>November</v>
      </c>
      <c r="BA316" s="12" t="s">
        <v>63</v>
      </c>
    </row>
    <row r="317" spans="1:53" hidden="1" x14ac:dyDescent="0.3">
      <c r="A317" s="13">
        <v>316</v>
      </c>
      <c r="B317" s="69" t="s">
        <v>1899</v>
      </c>
      <c r="C317" s="79" t="s">
        <v>70</v>
      </c>
      <c r="D317" s="69" t="s">
        <v>48</v>
      </c>
      <c r="E317" s="69" t="s">
        <v>74</v>
      </c>
      <c r="F317" s="80" t="s">
        <v>1900</v>
      </c>
      <c r="G317" s="79" t="s">
        <v>82</v>
      </c>
      <c r="H317" s="70" t="s">
        <v>47</v>
      </c>
      <c r="I317" s="69" t="s">
        <v>84</v>
      </c>
      <c r="J317" s="69" t="s">
        <v>1901</v>
      </c>
      <c r="K317" s="69" t="s">
        <v>1902</v>
      </c>
      <c r="L317" s="69" t="s">
        <v>218</v>
      </c>
      <c r="M317" s="69" t="s">
        <v>1903</v>
      </c>
      <c r="N317" s="69" t="s">
        <v>49</v>
      </c>
      <c r="O317" s="84">
        <v>45923</v>
      </c>
      <c r="P317" s="69" t="s">
        <v>344</v>
      </c>
      <c r="Q317" s="69" t="s">
        <v>1904</v>
      </c>
      <c r="R317" s="79">
        <v>112</v>
      </c>
      <c r="S317" s="81">
        <v>2198</v>
      </c>
      <c r="T317" s="69" t="s">
        <v>76</v>
      </c>
      <c r="U317" s="81">
        <v>9.7479999999999993</v>
      </c>
      <c r="V317" s="69" t="s">
        <v>1905</v>
      </c>
      <c r="W317" s="79" t="s">
        <v>79</v>
      </c>
      <c r="X317" s="69" t="s">
        <v>1899</v>
      </c>
      <c r="Y317" s="69">
        <v>4600001157</v>
      </c>
      <c r="Z317" s="69" t="s">
        <v>63</v>
      </c>
      <c r="AA317" s="69" t="s">
        <v>1906</v>
      </c>
      <c r="AB317" s="79" t="s">
        <v>53</v>
      </c>
      <c r="AC317" s="81">
        <v>1232269.8600000001</v>
      </c>
      <c r="AD317" s="69" t="s">
        <v>96</v>
      </c>
      <c r="AE317" s="69"/>
      <c r="AF317" s="69"/>
      <c r="AG317" s="79">
        <v>-338</v>
      </c>
      <c r="AH317" s="84">
        <v>45923</v>
      </c>
      <c r="AI317" s="69" t="s">
        <v>3177</v>
      </c>
      <c r="AJ317" s="69" t="s">
        <v>63</v>
      </c>
      <c r="AK317" s="84">
        <v>45923</v>
      </c>
      <c r="AL317" s="82"/>
      <c r="AM317" s="81">
        <v>0</v>
      </c>
      <c r="AN317" s="81"/>
      <c r="AO317" s="81">
        <v>0</v>
      </c>
      <c r="AP317" s="81">
        <v>0</v>
      </c>
      <c r="AQ317" s="81">
        <v>0</v>
      </c>
      <c r="AR317" s="81">
        <v>0</v>
      </c>
      <c r="AS317" s="81"/>
      <c r="AT317" s="79" t="s">
        <v>2658</v>
      </c>
      <c r="AU317" s="85" t="s">
        <v>2933</v>
      </c>
      <c r="AV317" s="86">
        <v>45916</v>
      </c>
      <c r="AW317" s="85"/>
      <c r="AX317" s="81"/>
      <c r="AY317" s="30">
        <f>YEAR(Table6[[#This Row],[ETA]])</f>
        <v>2025</v>
      </c>
      <c r="AZ317" s="32" t="str">
        <f>TEXT(Table6[[#This Row],[ETA]],"MMMM")</f>
        <v>September</v>
      </c>
      <c r="BA317" s="12" t="s">
        <v>3342</v>
      </c>
    </row>
    <row r="318" spans="1:53" hidden="1" x14ac:dyDescent="0.3">
      <c r="A318" s="13">
        <v>317</v>
      </c>
      <c r="B318" s="69" t="s">
        <v>1907</v>
      </c>
      <c r="C318" s="79" t="s">
        <v>70</v>
      </c>
      <c r="D318" s="69" t="s">
        <v>48</v>
      </c>
      <c r="E318" s="69" t="s">
        <v>74</v>
      </c>
      <c r="F318" s="80" t="s">
        <v>1908</v>
      </c>
      <c r="G318" s="79" t="s">
        <v>82</v>
      </c>
      <c r="H318" s="70" t="s">
        <v>47</v>
      </c>
      <c r="I318" s="69" t="s">
        <v>84</v>
      </c>
      <c r="J318" s="69" t="s">
        <v>1901</v>
      </c>
      <c r="K318" s="69" t="s">
        <v>1902</v>
      </c>
      <c r="L318" s="69" t="s">
        <v>218</v>
      </c>
      <c r="M318" s="69" t="s">
        <v>1903</v>
      </c>
      <c r="N318" s="69" t="s">
        <v>49</v>
      </c>
      <c r="O318" s="84">
        <v>45923</v>
      </c>
      <c r="P318" s="69" t="s">
        <v>344</v>
      </c>
      <c r="Q318" s="69" t="s">
        <v>1909</v>
      </c>
      <c r="R318" s="79">
        <v>7</v>
      </c>
      <c r="S318" s="81">
        <v>637</v>
      </c>
      <c r="T318" s="69" t="s">
        <v>76</v>
      </c>
      <c r="U318" s="81">
        <v>2.8319999999999999</v>
      </c>
      <c r="V318" s="69" t="s">
        <v>1910</v>
      </c>
      <c r="W318" s="79" t="s">
        <v>79</v>
      </c>
      <c r="X318" s="69" t="s">
        <v>1907</v>
      </c>
      <c r="Y318" s="69">
        <v>4600001157</v>
      </c>
      <c r="Z318" s="69" t="s">
        <v>63</v>
      </c>
      <c r="AA318" s="69" t="s">
        <v>1911</v>
      </c>
      <c r="AB318" s="79" t="s">
        <v>53</v>
      </c>
      <c r="AC318" s="81">
        <v>2041155.63</v>
      </c>
      <c r="AD318" s="69" t="s">
        <v>96</v>
      </c>
      <c r="AE318" s="69"/>
      <c r="AF318" s="69"/>
      <c r="AG318" s="79">
        <v>-338</v>
      </c>
      <c r="AH318" s="84">
        <v>45923</v>
      </c>
      <c r="AI318" s="69" t="s">
        <v>3177</v>
      </c>
      <c r="AJ318" s="69" t="s">
        <v>63</v>
      </c>
      <c r="AK318" s="84">
        <v>45923</v>
      </c>
      <c r="AL318" s="82"/>
      <c r="AM318" s="81">
        <v>0</v>
      </c>
      <c r="AN318" s="81"/>
      <c r="AO318" s="81">
        <v>0</v>
      </c>
      <c r="AP318" s="81">
        <v>0</v>
      </c>
      <c r="AQ318" s="81">
        <v>0</v>
      </c>
      <c r="AR318" s="81">
        <v>0</v>
      </c>
      <c r="AS318" s="81"/>
      <c r="AT318" s="79" t="s">
        <v>2658</v>
      </c>
      <c r="AU318" s="85" t="s">
        <v>2934</v>
      </c>
      <c r="AV318" s="86">
        <v>45916</v>
      </c>
      <c r="AW318" s="85"/>
      <c r="AX318" s="81"/>
      <c r="AY318" s="30">
        <f>YEAR(Table6[[#This Row],[ETA]])</f>
        <v>2025</v>
      </c>
      <c r="AZ318" s="32" t="str">
        <f>TEXT(Table6[[#This Row],[ETA]],"MMMM")</f>
        <v>September</v>
      </c>
      <c r="BA318" s="12" t="s">
        <v>3342</v>
      </c>
    </row>
    <row r="319" spans="1:53" hidden="1" x14ac:dyDescent="0.3">
      <c r="A319" s="13">
        <v>318</v>
      </c>
      <c r="B319" s="69" t="s">
        <v>1912</v>
      </c>
      <c r="C319" s="79" t="s">
        <v>70</v>
      </c>
      <c r="D319" s="69" t="s">
        <v>48</v>
      </c>
      <c r="E319" s="69" t="s">
        <v>74</v>
      </c>
      <c r="F319" s="80" t="s">
        <v>1913</v>
      </c>
      <c r="G319" s="79" t="s">
        <v>82</v>
      </c>
      <c r="H319" s="70" t="s">
        <v>47</v>
      </c>
      <c r="I319" s="69" t="s">
        <v>84</v>
      </c>
      <c r="J319" s="69" t="s">
        <v>1901</v>
      </c>
      <c r="K319" s="69" t="s">
        <v>1902</v>
      </c>
      <c r="L319" s="69" t="s">
        <v>218</v>
      </c>
      <c r="M319" s="69" t="s">
        <v>1903</v>
      </c>
      <c r="N319" s="69" t="s">
        <v>49</v>
      </c>
      <c r="O319" s="84">
        <v>45923</v>
      </c>
      <c r="P319" s="69" t="s">
        <v>344</v>
      </c>
      <c r="Q319" s="69" t="s">
        <v>1914</v>
      </c>
      <c r="R319" s="79">
        <v>31</v>
      </c>
      <c r="S319" s="81">
        <v>1200</v>
      </c>
      <c r="T319" s="69" t="s">
        <v>76</v>
      </c>
      <c r="U319" s="81">
        <v>25</v>
      </c>
      <c r="V319" s="69" t="s">
        <v>1915</v>
      </c>
      <c r="W319" s="79" t="s">
        <v>79</v>
      </c>
      <c r="X319" s="69" t="s">
        <v>1912</v>
      </c>
      <c r="Y319" s="69">
        <v>4600001157</v>
      </c>
      <c r="Z319" s="69" t="s">
        <v>63</v>
      </c>
      <c r="AA319" s="69" t="s">
        <v>1916</v>
      </c>
      <c r="AB319" s="79" t="s">
        <v>53</v>
      </c>
      <c r="AC319" s="81">
        <v>13506336.43</v>
      </c>
      <c r="AD319" s="69" t="s">
        <v>96</v>
      </c>
      <c r="AE319" s="69"/>
      <c r="AF319" s="69"/>
      <c r="AG319" s="79">
        <v>-338</v>
      </c>
      <c r="AH319" s="84">
        <v>45923</v>
      </c>
      <c r="AI319" s="69" t="s">
        <v>3177</v>
      </c>
      <c r="AJ319" s="69" t="s">
        <v>63</v>
      </c>
      <c r="AK319" s="84">
        <v>45923</v>
      </c>
      <c r="AL319" s="82"/>
      <c r="AM319" s="81">
        <v>0</v>
      </c>
      <c r="AN319" s="81">
        <v>0</v>
      </c>
      <c r="AO319" s="81">
        <v>0</v>
      </c>
      <c r="AP319" s="81">
        <v>0</v>
      </c>
      <c r="AQ319" s="81">
        <v>0</v>
      </c>
      <c r="AR319" s="81">
        <v>0</v>
      </c>
      <c r="AS319" s="81"/>
      <c r="AT319" s="79" t="s">
        <v>2658</v>
      </c>
      <c r="AU319" s="85" t="s">
        <v>2935</v>
      </c>
      <c r="AV319" s="86">
        <v>45916</v>
      </c>
      <c r="AW319" s="85"/>
      <c r="AX319" s="81"/>
      <c r="AY319" s="30">
        <f>YEAR(Table6[[#This Row],[ETA]])</f>
        <v>2025</v>
      </c>
      <c r="AZ319" s="32" t="str">
        <f>TEXT(Table6[[#This Row],[ETA]],"MMMM")</f>
        <v>September</v>
      </c>
      <c r="BA319" s="12" t="s">
        <v>3342</v>
      </c>
    </row>
    <row r="320" spans="1:53" hidden="1" x14ac:dyDescent="0.3">
      <c r="A320" s="13">
        <v>319</v>
      </c>
      <c r="B320" s="69" t="s">
        <v>1917</v>
      </c>
      <c r="C320" s="79" t="s">
        <v>70</v>
      </c>
      <c r="D320" s="69" t="s">
        <v>48</v>
      </c>
      <c r="E320" s="69" t="s">
        <v>74</v>
      </c>
      <c r="F320" s="80" t="s">
        <v>1918</v>
      </c>
      <c r="G320" s="79" t="s">
        <v>82</v>
      </c>
      <c r="H320" s="70" t="s">
        <v>47</v>
      </c>
      <c r="I320" s="69" t="s">
        <v>84</v>
      </c>
      <c r="J320" s="69" t="s">
        <v>1901</v>
      </c>
      <c r="K320" s="69" t="s">
        <v>1902</v>
      </c>
      <c r="L320" s="69" t="s">
        <v>218</v>
      </c>
      <c r="M320" s="69" t="s">
        <v>1903</v>
      </c>
      <c r="N320" s="69" t="s">
        <v>49</v>
      </c>
      <c r="O320" s="84">
        <v>45923</v>
      </c>
      <c r="P320" s="69" t="s">
        <v>264</v>
      </c>
      <c r="Q320" s="69" t="s">
        <v>1919</v>
      </c>
      <c r="R320" s="79">
        <v>47</v>
      </c>
      <c r="S320" s="81">
        <v>19478</v>
      </c>
      <c r="T320" s="69" t="s">
        <v>76</v>
      </c>
      <c r="U320" s="81">
        <v>80</v>
      </c>
      <c r="V320" s="69" t="s">
        <v>1920</v>
      </c>
      <c r="W320" s="79" t="s">
        <v>79</v>
      </c>
      <c r="X320" s="69" t="s">
        <v>1917</v>
      </c>
      <c r="Y320" s="69">
        <v>4600001157</v>
      </c>
      <c r="Z320" s="69" t="s">
        <v>63</v>
      </c>
      <c r="AA320" s="69" t="s">
        <v>1921</v>
      </c>
      <c r="AB320" s="79" t="s">
        <v>53</v>
      </c>
      <c r="AC320" s="81">
        <v>4978462.6100000003</v>
      </c>
      <c r="AD320" s="69" t="s">
        <v>96</v>
      </c>
      <c r="AE320" s="69"/>
      <c r="AF320" s="69"/>
      <c r="AG320" s="79">
        <v>-338</v>
      </c>
      <c r="AH320" s="84">
        <v>45923</v>
      </c>
      <c r="AI320" s="69" t="s">
        <v>3177</v>
      </c>
      <c r="AJ320" s="69" t="s">
        <v>63</v>
      </c>
      <c r="AK320" s="84">
        <v>45923</v>
      </c>
      <c r="AL320" s="82"/>
      <c r="AM320" s="81">
        <v>0</v>
      </c>
      <c r="AN320" s="81"/>
      <c r="AO320" s="81">
        <v>0</v>
      </c>
      <c r="AP320" s="81">
        <v>0</v>
      </c>
      <c r="AQ320" s="81">
        <v>0</v>
      </c>
      <c r="AR320" s="81">
        <v>0</v>
      </c>
      <c r="AS320" s="81"/>
      <c r="AT320" s="79" t="s">
        <v>2658</v>
      </c>
      <c r="AU320" s="85" t="s">
        <v>2936</v>
      </c>
      <c r="AV320" s="86">
        <v>45916</v>
      </c>
      <c r="AW320" s="85"/>
      <c r="AX320" s="81"/>
      <c r="AY320" s="30">
        <f>YEAR(Table6[[#This Row],[ETA]])</f>
        <v>2025</v>
      </c>
      <c r="AZ320" s="32" t="str">
        <f>TEXT(Table6[[#This Row],[ETA]],"MMMM")</f>
        <v>September</v>
      </c>
      <c r="BA320" s="12" t="s">
        <v>3342</v>
      </c>
    </row>
    <row r="321" spans="1:53" hidden="1" x14ac:dyDescent="0.3">
      <c r="A321" s="13">
        <v>320</v>
      </c>
      <c r="B321" s="69" t="s">
        <v>1922</v>
      </c>
      <c r="C321" s="79" t="s">
        <v>70</v>
      </c>
      <c r="D321" s="69" t="s">
        <v>322</v>
      </c>
      <c r="E321" s="69" t="s">
        <v>46</v>
      </c>
      <c r="F321" s="80" t="s">
        <v>1923</v>
      </c>
      <c r="G321" s="79" t="s">
        <v>177</v>
      </c>
      <c r="H321" s="70" t="s">
        <v>47</v>
      </c>
      <c r="I321" s="69" t="s">
        <v>479</v>
      </c>
      <c r="J321" s="69" t="s">
        <v>480</v>
      </c>
      <c r="K321" s="69" t="s">
        <v>1249</v>
      </c>
      <c r="L321" s="69" t="s">
        <v>48</v>
      </c>
      <c r="M321" s="69" t="s">
        <v>1924</v>
      </c>
      <c r="N321" s="69" t="s">
        <v>49</v>
      </c>
      <c r="O321" s="84">
        <v>45928</v>
      </c>
      <c r="P321" s="69" t="s">
        <v>199</v>
      </c>
      <c r="Q321" s="69" t="s">
        <v>1925</v>
      </c>
      <c r="R321" s="79">
        <v>102</v>
      </c>
      <c r="S321" s="81">
        <v>588.98</v>
      </c>
      <c r="T321" s="69" t="s">
        <v>76</v>
      </c>
      <c r="U321" s="81">
        <v>0.13</v>
      </c>
      <c r="V321" s="69" t="s">
        <v>1252</v>
      </c>
      <c r="W321" s="79" t="s">
        <v>50</v>
      </c>
      <c r="X321" s="69" t="s">
        <v>1926</v>
      </c>
      <c r="Y321" s="69" t="s">
        <v>625</v>
      </c>
      <c r="Z321" s="69" t="s">
        <v>73</v>
      </c>
      <c r="AA321" s="69" t="s">
        <v>1927</v>
      </c>
      <c r="AB321" s="79" t="s">
        <v>71</v>
      </c>
      <c r="AC321" s="81">
        <v>12731</v>
      </c>
      <c r="AD321" s="69" t="s">
        <v>216</v>
      </c>
      <c r="AE321" s="69"/>
      <c r="AF321" s="69"/>
      <c r="AG321" s="79">
        <v>-333</v>
      </c>
      <c r="AH321" s="84">
        <v>45928</v>
      </c>
      <c r="AI321" s="69" t="s">
        <v>3177</v>
      </c>
      <c r="AJ321" s="69" t="s">
        <v>73</v>
      </c>
      <c r="AK321" s="84">
        <v>45935</v>
      </c>
      <c r="AL321" s="82">
        <v>3.64</v>
      </c>
      <c r="AM321" s="81">
        <v>46340.840000000004</v>
      </c>
      <c r="AN321" s="81">
        <v>0</v>
      </c>
      <c r="AO321" s="81">
        <v>0</v>
      </c>
      <c r="AP321" s="81">
        <v>46340.840000000004</v>
      </c>
      <c r="AQ321" s="81">
        <v>2317.0420000000004</v>
      </c>
      <c r="AR321" s="81">
        <v>0</v>
      </c>
      <c r="AS321" s="81">
        <v>3717</v>
      </c>
      <c r="AT321" s="79" t="s">
        <v>2681</v>
      </c>
      <c r="AU321" s="85" t="s">
        <v>2937</v>
      </c>
      <c r="AV321" s="86">
        <v>45932</v>
      </c>
      <c r="AW321" s="85"/>
      <c r="AX321" s="81"/>
      <c r="AY321" s="30">
        <f>YEAR(Table6[[#This Row],[ETA]])</f>
        <v>2025</v>
      </c>
      <c r="AZ321" s="32" t="str">
        <f>TEXT(Table6[[#This Row],[ETA]],"MMMM")</f>
        <v>September</v>
      </c>
      <c r="BA321" s="12" t="s">
        <v>3337</v>
      </c>
    </row>
    <row r="322" spans="1:53" hidden="1" x14ac:dyDescent="0.3">
      <c r="A322" s="13">
        <v>321</v>
      </c>
      <c r="B322" s="69" t="s">
        <v>1928</v>
      </c>
      <c r="C322" s="79" t="s">
        <v>380</v>
      </c>
      <c r="D322" s="69" t="s">
        <v>1159</v>
      </c>
      <c r="E322" s="69" t="s">
        <v>46</v>
      </c>
      <c r="F322" s="80" t="s">
        <v>1929</v>
      </c>
      <c r="G322" s="79" t="s">
        <v>177</v>
      </c>
      <c r="H322" s="70" t="s">
        <v>302</v>
      </c>
      <c r="I322" s="69" t="s">
        <v>1930</v>
      </c>
      <c r="J322" s="69" t="s">
        <v>504</v>
      </c>
      <c r="K322" s="69" t="s">
        <v>504</v>
      </c>
      <c r="L322" s="69" t="s">
        <v>305</v>
      </c>
      <c r="M322" s="69" t="s">
        <v>504</v>
      </c>
      <c r="N322" s="69" t="s">
        <v>49</v>
      </c>
      <c r="O322" s="84">
        <v>45931</v>
      </c>
      <c r="P322" s="69" t="s">
        <v>306</v>
      </c>
      <c r="Q322" s="69" t="s">
        <v>306</v>
      </c>
      <c r="R322" s="79">
        <v>102</v>
      </c>
      <c r="S322" s="81">
        <v>50</v>
      </c>
      <c r="T322" s="69" t="s">
        <v>76</v>
      </c>
      <c r="U322" s="81">
        <v>0.19</v>
      </c>
      <c r="V322" s="69" t="s">
        <v>1931</v>
      </c>
      <c r="W322" s="79" t="s">
        <v>50</v>
      </c>
      <c r="X322" s="69" t="s">
        <v>1932</v>
      </c>
      <c r="Y322" s="69" t="s">
        <v>1933</v>
      </c>
      <c r="Z322" s="69" t="s">
        <v>73</v>
      </c>
      <c r="AA322" s="69" t="s">
        <v>1776</v>
      </c>
      <c r="AB322" s="79" t="s">
        <v>71</v>
      </c>
      <c r="AC322" s="81">
        <v>15344</v>
      </c>
      <c r="AD322" s="69" t="s">
        <v>51</v>
      </c>
      <c r="AE322" s="69"/>
      <c r="AF322" s="69"/>
      <c r="AG322" s="79">
        <v>-330</v>
      </c>
      <c r="AH322" s="84">
        <v>45931</v>
      </c>
      <c r="AI322" s="69" t="s">
        <v>3177</v>
      </c>
      <c r="AJ322" s="69" t="s">
        <v>3766</v>
      </c>
      <c r="AK322" s="84">
        <v>45936</v>
      </c>
      <c r="AL322" s="82">
        <v>3.64</v>
      </c>
      <c r="AM322" s="81">
        <v>55852.160000000003</v>
      </c>
      <c r="AN322" s="81">
        <v>0</v>
      </c>
      <c r="AO322" s="81">
        <v>0</v>
      </c>
      <c r="AP322" s="81">
        <v>55852.160000000003</v>
      </c>
      <c r="AQ322" s="81">
        <v>2792.6080000000002</v>
      </c>
      <c r="AR322" s="81">
        <v>0</v>
      </c>
      <c r="AS322" s="81">
        <v>4193</v>
      </c>
      <c r="AT322" s="79" t="s">
        <v>2681</v>
      </c>
      <c r="AU322" s="85" t="s">
        <v>2938</v>
      </c>
      <c r="AV322" s="86">
        <v>45935</v>
      </c>
      <c r="AW322" s="85"/>
      <c r="AX322" s="81"/>
      <c r="AY322" s="30">
        <f>YEAR(Table6[[#This Row],[ETA]])</f>
        <v>2025</v>
      </c>
      <c r="AZ322" s="32" t="str">
        <f>TEXT(Table6[[#This Row],[ETA]],"MMMM")</f>
        <v>October</v>
      </c>
      <c r="BA322" s="12" t="s">
        <v>3335</v>
      </c>
    </row>
    <row r="323" spans="1:53" hidden="1" x14ac:dyDescent="0.3">
      <c r="A323" s="13">
        <v>322</v>
      </c>
      <c r="B323" s="69" t="s">
        <v>1934</v>
      </c>
      <c r="C323" s="79" t="s">
        <v>70</v>
      </c>
      <c r="D323" s="69" t="s">
        <v>1131</v>
      </c>
      <c r="E323" s="69" t="s">
        <v>46</v>
      </c>
      <c r="F323" s="80" t="s">
        <v>1935</v>
      </c>
      <c r="G323" s="79" t="s">
        <v>177</v>
      </c>
      <c r="H323" s="70" t="s">
        <v>302</v>
      </c>
      <c r="I323" s="69" t="s">
        <v>882</v>
      </c>
      <c r="J323" s="69" t="s">
        <v>504</v>
      </c>
      <c r="K323" s="69" t="s">
        <v>504</v>
      </c>
      <c r="L323" s="69" t="s">
        <v>305</v>
      </c>
      <c r="M323" s="69" t="s">
        <v>504</v>
      </c>
      <c r="N323" s="69" t="s">
        <v>49</v>
      </c>
      <c r="O323" s="84">
        <v>45953</v>
      </c>
      <c r="P323" s="69" t="s">
        <v>306</v>
      </c>
      <c r="Q323" s="69" t="s">
        <v>306</v>
      </c>
      <c r="R323" s="79">
        <v>2</v>
      </c>
      <c r="S323" s="81">
        <v>499</v>
      </c>
      <c r="T323" s="69" t="s">
        <v>76</v>
      </c>
      <c r="U323" s="81">
        <v>0.75900000000000001</v>
      </c>
      <c r="V323" s="69" t="s">
        <v>1936</v>
      </c>
      <c r="W323" s="79" t="s">
        <v>50</v>
      </c>
      <c r="X323" s="69" t="s">
        <v>1937</v>
      </c>
      <c r="Y323" s="69" t="s">
        <v>1938</v>
      </c>
      <c r="Z323" s="69" t="s">
        <v>3766</v>
      </c>
      <c r="AA323" s="69" t="s">
        <v>1460</v>
      </c>
      <c r="AB323" s="79" t="s">
        <v>71</v>
      </c>
      <c r="AC323" s="81">
        <v>319000</v>
      </c>
      <c r="AD323" s="69" t="s">
        <v>51</v>
      </c>
      <c r="AE323" s="69"/>
      <c r="AF323" s="69"/>
      <c r="AG323" s="79">
        <v>-308</v>
      </c>
      <c r="AH323" s="84">
        <v>45953</v>
      </c>
      <c r="AI323" s="69" t="s">
        <v>3177</v>
      </c>
      <c r="AJ323" s="69" t="s">
        <v>3766</v>
      </c>
      <c r="AK323" s="84">
        <v>45962</v>
      </c>
      <c r="AL323" s="82">
        <v>3.64</v>
      </c>
      <c r="AM323" s="81">
        <v>1161160</v>
      </c>
      <c r="AN323" s="81">
        <v>0</v>
      </c>
      <c r="AO323" s="81">
        <v>0</v>
      </c>
      <c r="AP323" s="81">
        <v>1161160</v>
      </c>
      <c r="AQ323" s="81">
        <v>0</v>
      </c>
      <c r="AR323" s="81">
        <v>0</v>
      </c>
      <c r="AS323" s="81">
        <v>7367</v>
      </c>
      <c r="AT323" s="79" t="s">
        <v>2681</v>
      </c>
      <c r="AU323" s="85" t="s">
        <v>2939</v>
      </c>
      <c r="AV323" s="86">
        <v>45960</v>
      </c>
      <c r="AW323" s="85"/>
      <c r="AX323" s="81"/>
      <c r="AY323" s="30">
        <f>YEAR(Table6[[#This Row],[ETA]])</f>
        <v>2025</v>
      </c>
      <c r="AZ323" s="32" t="str">
        <f>TEXT(Table6[[#This Row],[ETA]],"MMMM")</f>
        <v>October</v>
      </c>
      <c r="BA323" s="12" t="s">
        <v>1131</v>
      </c>
    </row>
    <row r="324" spans="1:53" hidden="1" x14ac:dyDescent="0.3">
      <c r="A324" s="13">
        <v>323</v>
      </c>
      <c r="B324" s="69" t="s">
        <v>1939</v>
      </c>
      <c r="C324" s="79" t="s">
        <v>380</v>
      </c>
      <c r="D324" s="69" t="s">
        <v>1940</v>
      </c>
      <c r="E324" s="69" t="s">
        <v>46</v>
      </c>
      <c r="F324" s="80" t="s">
        <v>1941</v>
      </c>
      <c r="G324" s="79" t="s">
        <v>177</v>
      </c>
      <c r="H324" s="70" t="s">
        <v>302</v>
      </c>
      <c r="I324" s="69" t="s">
        <v>1942</v>
      </c>
      <c r="J324" s="69" t="s">
        <v>504</v>
      </c>
      <c r="K324" s="69" t="s">
        <v>1943</v>
      </c>
      <c r="L324" s="69" t="s">
        <v>305</v>
      </c>
      <c r="M324" s="69" t="s">
        <v>1943</v>
      </c>
      <c r="N324" s="69" t="s">
        <v>49</v>
      </c>
      <c r="O324" s="84">
        <v>45940</v>
      </c>
      <c r="P324" s="69" t="s">
        <v>306</v>
      </c>
      <c r="Q324" s="69" t="s">
        <v>306</v>
      </c>
      <c r="R324" s="79">
        <v>1</v>
      </c>
      <c r="S324" s="81">
        <v>375</v>
      </c>
      <c r="T324" s="69" t="s">
        <v>76</v>
      </c>
      <c r="U324" s="81">
        <v>1.91</v>
      </c>
      <c r="V324" s="69" t="s">
        <v>1944</v>
      </c>
      <c r="W324" s="79" t="s">
        <v>50</v>
      </c>
      <c r="X324" s="69" t="s">
        <v>1945</v>
      </c>
      <c r="Y324" s="69" t="s">
        <v>1946</v>
      </c>
      <c r="Z324" s="69" t="s">
        <v>3766</v>
      </c>
      <c r="AA324" s="69" t="s">
        <v>1947</v>
      </c>
      <c r="AB324" s="79" t="s">
        <v>402</v>
      </c>
      <c r="AC324" s="81">
        <v>55427</v>
      </c>
      <c r="AD324" s="69" t="s">
        <v>51</v>
      </c>
      <c r="AE324" s="69"/>
      <c r="AF324" s="69"/>
      <c r="AG324" s="79">
        <v>-321</v>
      </c>
      <c r="AH324" s="84">
        <v>45940</v>
      </c>
      <c r="AI324" s="69" t="s">
        <v>3177</v>
      </c>
      <c r="AJ324" s="69" t="s">
        <v>3766</v>
      </c>
      <c r="AK324" s="84">
        <v>45942</v>
      </c>
      <c r="AL324" s="82">
        <v>4.2293200000000004</v>
      </c>
      <c r="AM324" s="81">
        <v>234418.51964000001</v>
      </c>
      <c r="AN324" s="81">
        <v>0</v>
      </c>
      <c r="AO324" s="81">
        <v>0</v>
      </c>
      <c r="AP324" s="81">
        <v>234418.51964000001</v>
      </c>
      <c r="AQ324" s="81">
        <v>11720.925982000001</v>
      </c>
      <c r="AR324" s="81">
        <v>0</v>
      </c>
      <c r="AS324" s="81">
        <v>2900</v>
      </c>
      <c r="AT324" s="79" t="s">
        <v>2681</v>
      </c>
      <c r="AU324" s="85" t="s">
        <v>2940</v>
      </c>
      <c r="AV324" s="86">
        <v>45941</v>
      </c>
      <c r="AW324" s="85"/>
      <c r="AX324" s="81">
        <v>-11721</v>
      </c>
      <c r="AY324" s="30">
        <f>YEAR(Table6[[#This Row],[ETA]])</f>
        <v>2025</v>
      </c>
      <c r="AZ324" s="32" t="str">
        <f>TEXT(Table6[[#This Row],[ETA]],"MMMM")</f>
        <v>October</v>
      </c>
      <c r="BA324" s="12" t="s">
        <v>3345</v>
      </c>
    </row>
    <row r="325" spans="1:53" hidden="1" x14ac:dyDescent="0.3">
      <c r="A325" s="13">
        <v>324</v>
      </c>
      <c r="B325" s="69" t="s">
        <v>1948</v>
      </c>
      <c r="C325" s="79" t="s">
        <v>380</v>
      </c>
      <c r="D325" s="69" t="s">
        <v>93</v>
      </c>
      <c r="E325" s="69" t="s">
        <v>46</v>
      </c>
      <c r="F325" s="80" t="s">
        <v>1949</v>
      </c>
      <c r="G325" s="79" t="s">
        <v>177</v>
      </c>
      <c r="H325" s="70" t="s">
        <v>302</v>
      </c>
      <c r="I325" s="69" t="s">
        <v>503</v>
      </c>
      <c r="J325" s="69" t="s">
        <v>504</v>
      </c>
      <c r="K325" s="69" t="s">
        <v>1950</v>
      </c>
      <c r="L325" s="69" t="s">
        <v>305</v>
      </c>
      <c r="M325" s="69" t="s">
        <v>1950</v>
      </c>
      <c r="N325" s="69" t="s">
        <v>49</v>
      </c>
      <c r="O325" s="84">
        <v>45943</v>
      </c>
      <c r="P325" s="69" t="s">
        <v>306</v>
      </c>
      <c r="Q325" s="69" t="s">
        <v>306</v>
      </c>
      <c r="R325" s="79">
        <v>19</v>
      </c>
      <c r="S325" s="81">
        <v>156.00000000000003</v>
      </c>
      <c r="T325" s="69" t="s">
        <v>76</v>
      </c>
      <c r="U325" s="81">
        <v>1.1100000000000001</v>
      </c>
      <c r="V325" s="69" t="s">
        <v>1951</v>
      </c>
      <c r="W325" s="79" t="s">
        <v>50</v>
      </c>
      <c r="X325" s="69" t="s">
        <v>1952</v>
      </c>
      <c r="Y325" s="69" t="s">
        <v>1933</v>
      </c>
      <c r="Z325" s="69" t="s">
        <v>3766</v>
      </c>
      <c r="AA325" s="69" t="s">
        <v>1953</v>
      </c>
      <c r="AB325" s="79" t="s">
        <v>71</v>
      </c>
      <c r="AC325" s="81">
        <v>62077.399999999994</v>
      </c>
      <c r="AD325" s="69" t="s">
        <v>51</v>
      </c>
      <c r="AE325" s="69"/>
      <c r="AF325" s="69"/>
      <c r="AG325" s="79">
        <v>-318</v>
      </c>
      <c r="AH325" s="84">
        <v>45943</v>
      </c>
      <c r="AI325" s="69" t="s">
        <v>3177</v>
      </c>
      <c r="AJ325" s="69" t="s">
        <v>3766</v>
      </c>
      <c r="AK325" s="84">
        <v>45944</v>
      </c>
      <c r="AL325" s="82">
        <v>3.64</v>
      </c>
      <c r="AM325" s="81">
        <v>225961.73599999998</v>
      </c>
      <c r="AN325" s="81">
        <v>0</v>
      </c>
      <c r="AO325" s="81">
        <v>0</v>
      </c>
      <c r="AP325" s="81">
        <v>225961.73599999998</v>
      </c>
      <c r="AQ325" s="81">
        <v>11298.086799999999</v>
      </c>
      <c r="AR325" s="81">
        <v>1355.7704159999998</v>
      </c>
      <c r="AS325" s="81">
        <v>2900</v>
      </c>
      <c r="AT325" s="79" t="s">
        <v>2681</v>
      </c>
      <c r="AU325" s="85" t="s">
        <v>2941</v>
      </c>
      <c r="AV325" s="86">
        <v>45943</v>
      </c>
      <c r="AW325" s="85"/>
      <c r="AX325" s="81">
        <v>-11298</v>
      </c>
      <c r="AY325" s="30">
        <f>YEAR(Table6[[#This Row],[ETA]])</f>
        <v>2025</v>
      </c>
      <c r="AZ325" s="32" t="str">
        <f>TEXT(Table6[[#This Row],[ETA]],"MMMM")</f>
        <v>October</v>
      </c>
      <c r="BA325" s="12" t="s">
        <v>63</v>
      </c>
    </row>
    <row r="326" spans="1:53" hidden="1" x14ac:dyDescent="0.3">
      <c r="A326" s="13">
        <v>325</v>
      </c>
      <c r="B326" s="69" t="s">
        <v>1954</v>
      </c>
      <c r="C326" s="79" t="s">
        <v>70</v>
      </c>
      <c r="D326" s="69" t="s">
        <v>410</v>
      </c>
      <c r="E326" s="69" t="s">
        <v>46</v>
      </c>
      <c r="F326" s="80" t="s">
        <v>1955</v>
      </c>
      <c r="G326" s="79" t="s">
        <v>177</v>
      </c>
      <c r="H326" s="70" t="s">
        <v>47</v>
      </c>
      <c r="I326" s="69" t="s">
        <v>394</v>
      </c>
      <c r="J326" s="69" t="s">
        <v>1956</v>
      </c>
      <c r="K326" s="69" t="s">
        <v>1957</v>
      </c>
      <c r="L326" s="69" t="s">
        <v>48</v>
      </c>
      <c r="M326" s="69" t="s">
        <v>1958</v>
      </c>
      <c r="N326" s="69" t="s">
        <v>49</v>
      </c>
      <c r="O326" s="84">
        <v>45976</v>
      </c>
      <c r="P326" s="69" t="s">
        <v>199</v>
      </c>
      <c r="Q326" s="69" t="s">
        <v>1959</v>
      </c>
      <c r="R326" s="79">
        <v>56</v>
      </c>
      <c r="S326" s="81">
        <v>13188.519999999999</v>
      </c>
      <c r="T326" s="69" t="s">
        <v>76</v>
      </c>
      <c r="U326" s="81">
        <v>55</v>
      </c>
      <c r="V326" s="69" t="s">
        <v>1023</v>
      </c>
      <c r="W326" s="79" t="s">
        <v>50</v>
      </c>
      <c r="X326" s="69" t="s">
        <v>1960</v>
      </c>
      <c r="Y326" s="69" t="s">
        <v>567</v>
      </c>
      <c r="Z326" s="69" t="s">
        <v>808</v>
      </c>
      <c r="AA326" s="69" t="s">
        <v>1961</v>
      </c>
      <c r="AB326" s="79" t="s">
        <v>402</v>
      </c>
      <c r="AC326" s="81">
        <v>98583.46</v>
      </c>
      <c r="AD326" s="69" t="s">
        <v>216</v>
      </c>
      <c r="AE326" s="69"/>
      <c r="AF326" s="69" t="s">
        <v>286</v>
      </c>
      <c r="AG326" s="79">
        <v>-285</v>
      </c>
      <c r="AH326" s="84">
        <v>45976</v>
      </c>
      <c r="AI326" s="69" t="s">
        <v>3177</v>
      </c>
      <c r="AJ326" s="69" t="s">
        <v>808</v>
      </c>
      <c r="AK326" s="84">
        <v>45977</v>
      </c>
      <c r="AL326" s="82">
        <v>4.2031099999999997</v>
      </c>
      <c r="AM326" s="81">
        <v>414357.12656060001</v>
      </c>
      <c r="AN326" s="81">
        <v>0</v>
      </c>
      <c r="AO326" s="81">
        <v>0</v>
      </c>
      <c r="AP326" s="81">
        <v>414357.12656060001</v>
      </c>
      <c r="AQ326" s="81">
        <v>20717.85632803</v>
      </c>
      <c r="AR326" s="81">
        <v>0</v>
      </c>
      <c r="AS326" s="81">
        <v>27118</v>
      </c>
      <c r="AT326" s="79" t="s">
        <v>2681</v>
      </c>
      <c r="AU326" s="85" t="s">
        <v>2942</v>
      </c>
      <c r="AV326" s="86">
        <v>45973</v>
      </c>
      <c r="AW326" s="85"/>
      <c r="AX326" s="81">
        <v>1000</v>
      </c>
      <c r="AY326" s="30">
        <f>YEAR(Table6[[#This Row],[ETA]])</f>
        <v>2025</v>
      </c>
      <c r="AZ326" s="32" t="str">
        <f>TEXT(Table6[[#This Row],[ETA]],"MMMM")</f>
        <v>November</v>
      </c>
      <c r="BA326" s="12" t="s">
        <v>392</v>
      </c>
    </row>
    <row r="327" spans="1:53" hidden="1" x14ac:dyDescent="0.3">
      <c r="A327" s="13">
        <v>326</v>
      </c>
      <c r="B327" s="69" t="s">
        <v>1962</v>
      </c>
      <c r="C327" s="79" t="s">
        <v>70</v>
      </c>
      <c r="D327" s="69" t="s">
        <v>410</v>
      </c>
      <c r="E327" s="69" t="s">
        <v>46</v>
      </c>
      <c r="F327" s="80" t="s">
        <v>1963</v>
      </c>
      <c r="G327" s="79" t="s">
        <v>177</v>
      </c>
      <c r="H327" s="70" t="s">
        <v>47</v>
      </c>
      <c r="I327" s="69" t="s">
        <v>394</v>
      </c>
      <c r="J327" s="69" t="s">
        <v>1956</v>
      </c>
      <c r="K327" s="69" t="s">
        <v>1964</v>
      </c>
      <c r="L327" s="69" t="s">
        <v>48</v>
      </c>
      <c r="M327" s="69" t="s">
        <v>1965</v>
      </c>
      <c r="N327" s="69" t="s">
        <v>49</v>
      </c>
      <c r="O327" s="84">
        <v>45955</v>
      </c>
      <c r="P327" s="69" t="s">
        <v>210</v>
      </c>
      <c r="Q327" s="69" t="s">
        <v>1966</v>
      </c>
      <c r="R327" s="79">
        <v>2</v>
      </c>
      <c r="S327" s="81">
        <v>1238.26</v>
      </c>
      <c r="T327" s="69" t="s">
        <v>397</v>
      </c>
      <c r="U327" s="81">
        <v>4.76</v>
      </c>
      <c r="V327" s="69" t="s">
        <v>398</v>
      </c>
      <c r="W327" s="79" t="s">
        <v>50</v>
      </c>
      <c r="X327" s="69" t="s">
        <v>1967</v>
      </c>
      <c r="Y327" s="69" t="s">
        <v>400</v>
      </c>
      <c r="Z327" s="69" t="s">
        <v>73</v>
      </c>
      <c r="AA327" s="69" t="s">
        <v>1968</v>
      </c>
      <c r="AB327" s="79" t="s">
        <v>402</v>
      </c>
      <c r="AC327" s="81">
        <v>3864.28</v>
      </c>
      <c r="AD327" s="69" t="s">
        <v>216</v>
      </c>
      <c r="AE327" s="69"/>
      <c r="AF327" s="69"/>
      <c r="AG327" s="79">
        <v>-306</v>
      </c>
      <c r="AH327" s="84">
        <v>45955</v>
      </c>
      <c r="AI327" s="69" t="s">
        <v>3177</v>
      </c>
      <c r="AJ327" s="69" t="s">
        <v>73</v>
      </c>
      <c r="AK327" s="84">
        <v>45957</v>
      </c>
      <c r="AL327" s="82">
        <v>4.2293200000000004</v>
      </c>
      <c r="AM327" s="81">
        <v>16343.276689600003</v>
      </c>
      <c r="AN327" s="81">
        <v>0</v>
      </c>
      <c r="AO327" s="81">
        <v>0</v>
      </c>
      <c r="AP327" s="81">
        <v>16343.276689600003</v>
      </c>
      <c r="AQ327" s="81">
        <v>817.16383448000022</v>
      </c>
      <c r="AR327" s="81">
        <v>0</v>
      </c>
      <c r="AS327" s="81">
        <v>2267</v>
      </c>
      <c r="AT327" s="79" t="s">
        <v>2681</v>
      </c>
      <c r="AU327" s="85" t="s">
        <v>2943</v>
      </c>
      <c r="AV327" s="86">
        <v>45956</v>
      </c>
      <c r="AW327" s="85"/>
      <c r="AX327" s="81">
        <v>50</v>
      </c>
      <c r="AY327" s="30">
        <f>YEAR(Table6[[#This Row],[ETA]])</f>
        <v>2025</v>
      </c>
      <c r="AZ327" s="32" t="str">
        <f>TEXT(Table6[[#This Row],[ETA]],"MMMM")</f>
        <v>October</v>
      </c>
      <c r="BA327" s="12" t="s">
        <v>392</v>
      </c>
    </row>
    <row r="328" spans="1:53" hidden="1" x14ac:dyDescent="0.3">
      <c r="A328" s="13">
        <v>327</v>
      </c>
      <c r="B328" s="69" t="s">
        <v>1969</v>
      </c>
      <c r="C328" s="79" t="s">
        <v>70</v>
      </c>
      <c r="D328" s="69" t="s">
        <v>1970</v>
      </c>
      <c r="E328" s="69" t="s">
        <v>46</v>
      </c>
      <c r="F328" s="80" t="s">
        <v>1971</v>
      </c>
      <c r="G328" s="79" t="s">
        <v>177</v>
      </c>
      <c r="H328" s="70" t="s">
        <v>47</v>
      </c>
      <c r="I328" s="69" t="s">
        <v>52</v>
      </c>
      <c r="J328" s="69" t="s">
        <v>80</v>
      </c>
      <c r="K328" s="69" t="s">
        <v>66</v>
      </c>
      <c r="L328" s="69" t="s">
        <v>733</v>
      </c>
      <c r="M328" s="69">
        <v>202509</v>
      </c>
      <c r="N328" s="69" t="s">
        <v>49</v>
      </c>
      <c r="O328" s="84">
        <v>45940</v>
      </c>
      <c r="P328" s="69" t="s">
        <v>83</v>
      </c>
      <c r="Q328" s="69" t="s">
        <v>83</v>
      </c>
      <c r="R328" s="79">
        <v>403</v>
      </c>
      <c r="S328" s="81">
        <v>93297.83</v>
      </c>
      <c r="T328" s="69" t="s">
        <v>76</v>
      </c>
      <c r="U328" s="81">
        <v>370.8</v>
      </c>
      <c r="V328" s="69" t="s">
        <v>1972</v>
      </c>
      <c r="W328" s="79" t="s">
        <v>50</v>
      </c>
      <c r="X328" s="69" t="s">
        <v>1973</v>
      </c>
      <c r="Y328" s="69" t="s">
        <v>78</v>
      </c>
      <c r="Z328" s="69" t="s">
        <v>85</v>
      </c>
      <c r="AA328" s="69" t="s">
        <v>1974</v>
      </c>
      <c r="AB328" s="79" t="s">
        <v>53</v>
      </c>
      <c r="AC328" s="81">
        <v>1856951.35</v>
      </c>
      <c r="AD328" s="69" t="s">
        <v>51</v>
      </c>
      <c r="AE328" s="69"/>
      <c r="AF328" s="69"/>
      <c r="AG328" s="79">
        <v>-321</v>
      </c>
      <c r="AH328" s="84">
        <v>45940</v>
      </c>
      <c r="AI328" s="69" t="s">
        <v>3177</v>
      </c>
      <c r="AJ328" s="69" t="s">
        <v>85</v>
      </c>
      <c r="AK328" s="84">
        <v>45942</v>
      </c>
      <c r="AL328" s="82">
        <v>0.50770999999999999</v>
      </c>
      <c r="AM328" s="81">
        <v>942792.76990850002</v>
      </c>
      <c r="AN328" s="81"/>
      <c r="AO328" s="81">
        <v>0</v>
      </c>
      <c r="AP328" s="81">
        <v>942792.76990850002</v>
      </c>
      <c r="AQ328" s="81">
        <v>47139.638495425002</v>
      </c>
      <c r="AR328" s="81">
        <v>0</v>
      </c>
      <c r="AS328" s="81">
        <v>52540</v>
      </c>
      <c r="AT328" s="79" t="s">
        <v>2681</v>
      </c>
      <c r="AU328" s="85" t="s">
        <v>2944</v>
      </c>
      <c r="AV328" s="86">
        <v>45937</v>
      </c>
      <c r="AW328" s="85"/>
      <c r="AX328" s="81"/>
      <c r="AY328" s="30">
        <f>YEAR(Table6[[#This Row],[ETA]])</f>
        <v>2025</v>
      </c>
      <c r="AZ328" s="32" t="str">
        <f>TEXT(Table6[[#This Row],[ETA]],"MMMM")</f>
        <v>October</v>
      </c>
      <c r="BA328" s="12" t="s">
        <v>63</v>
      </c>
    </row>
    <row r="329" spans="1:53" hidden="1" x14ac:dyDescent="0.3">
      <c r="A329" s="13">
        <v>328</v>
      </c>
      <c r="B329" s="69" t="s">
        <v>1975</v>
      </c>
      <c r="C329" s="79" t="s">
        <v>70</v>
      </c>
      <c r="D329" s="69" t="s">
        <v>1970</v>
      </c>
      <c r="E329" s="69" t="s">
        <v>46</v>
      </c>
      <c r="F329" s="80" t="s">
        <v>1976</v>
      </c>
      <c r="G329" s="79" t="s">
        <v>177</v>
      </c>
      <c r="H329" s="70" t="s">
        <v>47</v>
      </c>
      <c r="I329" s="69" t="s">
        <v>52</v>
      </c>
      <c r="J329" s="69" t="s">
        <v>80</v>
      </c>
      <c r="K329" s="69" t="s">
        <v>66</v>
      </c>
      <c r="L329" s="69" t="s">
        <v>733</v>
      </c>
      <c r="M329" s="69">
        <v>202509</v>
      </c>
      <c r="N329" s="69" t="s">
        <v>49</v>
      </c>
      <c r="O329" s="84">
        <v>45940</v>
      </c>
      <c r="P329" s="69" t="s">
        <v>83</v>
      </c>
      <c r="Q329" s="69" t="s">
        <v>83</v>
      </c>
      <c r="R329" s="79">
        <v>1308</v>
      </c>
      <c r="S329" s="81">
        <v>3327.11</v>
      </c>
      <c r="T329" s="69" t="s">
        <v>76</v>
      </c>
      <c r="U329" s="81">
        <v>34.959000000000003</v>
      </c>
      <c r="V329" s="69" t="s">
        <v>1977</v>
      </c>
      <c r="W329" s="79" t="s">
        <v>50</v>
      </c>
      <c r="X329" s="69" t="s">
        <v>1978</v>
      </c>
      <c r="Y329" s="69" t="s">
        <v>78</v>
      </c>
      <c r="Z329" s="69" t="s">
        <v>85</v>
      </c>
      <c r="AA329" s="69" t="s">
        <v>1979</v>
      </c>
      <c r="AB329" s="79" t="s">
        <v>53</v>
      </c>
      <c r="AC329" s="81">
        <v>328343.26</v>
      </c>
      <c r="AD329" s="69" t="s">
        <v>51</v>
      </c>
      <c r="AE329" s="69"/>
      <c r="AF329" s="69"/>
      <c r="AG329" s="79">
        <v>-321</v>
      </c>
      <c r="AH329" s="84">
        <v>45940</v>
      </c>
      <c r="AI329" s="69" t="s">
        <v>3177</v>
      </c>
      <c r="AJ329" s="69" t="s">
        <v>85</v>
      </c>
      <c r="AK329" s="84">
        <v>45942</v>
      </c>
      <c r="AL329" s="82">
        <v>0.50770999999999999</v>
      </c>
      <c r="AM329" s="81">
        <v>166703.15653460001</v>
      </c>
      <c r="AN329" s="81"/>
      <c r="AO329" s="81">
        <v>0</v>
      </c>
      <c r="AP329" s="81">
        <v>166592.60653460003</v>
      </c>
      <c r="AQ329" s="81">
        <v>8329.6303267300009</v>
      </c>
      <c r="AR329" s="81">
        <v>0</v>
      </c>
      <c r="AS329" s="81">
        <v>11230</v>
      </c>
      <c r="AT329" s="79" t="s">
        <v>2681</v>
      </c>
      <c r="AU329" s="85" t="s">
        <v>2945</v>
      </c>
      <c r="AV329" s="86">
        <v>45937</v>
      </c>
      <c r="AW329" s="85"/>
      <c r="AX329" s="81"/>
      <c r="AY329" s="30">
        <f>YEAR(Table6[[#This Row],[ETA]])</f>
        <v>2025</v>
      </c>
      <c r="AZ329" s="32" t="str">
        <f>TEXT(Table6[[#This Row],[ETA]],"MMMM")</f>
        <v>October</v>
      </c>
      <c r="BA329" s="12" t="s">
        <v>63</v>
      </c>
    </row>
    <row r="330" spans="1:53" hidden="1" x14ac:dyDescent="0.3">
      <c r="A330" s="13">
        <v>329</v>
      </c>
      <c r="B330" s="69" t="s">
        <v>1980</v>
      </c>
      <c r="C330" s="79" t="s">
        <v>70</v>
      </c>
      <c r="D330" s="69" t="s">
        <v>1970</v>
      </c>
      <c r="E330" s="69" t="s">
        <v>46</v>
      </c>
      <c r="F330" s="80" t="s">
        <v>1981</v>
      </c>
      <c r="G330" s="79" t="s">
        <v>289</v>
      </c>
      <c r="H330" s="70" t="s">
        <v>47</v>
      </c>
      <c r="I330" s="69" t="s">
        <v>52</v>
      </c>
      <c r="J330" s="69" t="s">
        <v>80</v>
      </c>
      <c r="K330" s="69" t="s">
        <v>66</v>
      </c>
      <c r="L330" s="69" t="s">
        <v>733</v>
      </c>
      <c r="M330" s="69">
        <v>202509</v>
      </c>
      <c r="N330" s="69" t="s">
        <v>49</v>
      </c>
      <c r="O330" s="84">
        <v>45940</v>
      </c>
      <c r="P330" s="69" t="s">
        <v>83</v>
      </c>
      <c r="Q330" s="69" t="s">
        <v>83</v>
      </c>
      <c r="R330" s="79">
        <v>2</v>
      </c>
      <c r="S330" s="81">
        <v>5200</v>
      </c>
      <c r="T330" s="69" t="s">
        <v>76</v>
      </c>
      <c r="U330" s="81">
        <v>36.776747276000002</v>
      </c>
      <c r="V330" s="69" t="s">
        <v>1982</v>
      </c>
      <c r="W330" s="79" t="s">
        <v>50</v>
      </c>
      <c r="X330" s="69" t="s">
        <v>1983</v>
      </c>
      <c r="Y330" s="69" t="s">
        <v>78</v>
      </c>
      <c r="Z330" s="69" t="s">
        <v>1984</v>
      </c>
      <c r="AA330" s="69" t="s">
        <v>1985</v>
      </c>
      <c r="AB330" s="79" t="s">
        <v>53</v>
      </c>
      <c r="AC330" s="81">
        <v>514000</v>
      </c>
      <c r="AD330" s="69" t="s">
        <v>51</v>
      </c>
      <c r="AE330" s="69"/>
      <c r="AF330" s="69"/>
      <c r="AG330" s="79">
        <v>-321</v>
      </c>
      <c r="AH330" s="84">
        <v>45940</v>
      </c>
      <c r="AI330" s="69" t="s">
        <v>3177</v>
      </c>
      <c r="AJ330" s="69" t="s">
        <v>72</v>
      </c>
      <c r="AK330" s="84">
        <v>45941</v>
      </c>
      <c r="AL330" s="82">
        <v>0.50770999999999999</v>
      </c>
      <c r="AM330" s="81">
        <v>260962.94</v>
      </c>
      <c r="AN330" s="81">
        <v>0</v>
      </c>
      <c r="AO330" s="81">
        <v>0</v>
      </c>
      <c r="AP330" s="81">
        <v>260962.94</v>
      </c>
      <c r="AQ330" s="81">
        <v>13048.147000000001</v>
      </c>
      <c r="AR330" s="81">
        <v>0</v>
      </c>
      <c r="AS330" s="81">
        <v>13048</v>
      </c>
      <c r="AT330" s="79" t="s">
        <v>2882</v>
      </c>
      <c r="AU330" s="85" t="s">
        <v>2946</v>
      </c>
      <c r="AV330" s="86">
        <v>45936</v>
      </c>
      <c r="AW330" s="85"/>
      <c r="AX330" s="81">
        <v>-5400</v>
      </c>
      <c r="AY330" s="30">
        <f>YEAR(Table6[[#This Row],[ETA]])</f>
        <v>2025</v>
      </c>
      <c r="AZ330" s="32" t="str">
        <f>TEXT(Table6[[#This Row],[ETA]],"MMMM")</f>
        <v>October</v>
      </c>
      <c r="BA330" s="12" t="s">
        <v>63</v>
      </c>
    </row>
    <row r="331" spans="1:53" hidden="1" x14ac:dyDescent="0.3">
      <c r="A331" s="13">
        <v>330</v>
      </c>
      <c r="B331" s="69" t="s">
        <v>1986</v>
      </c>
      <c r="C331" s="79" t="s">
        <v>70</v>
      </c>
      <c r="D331" s="69" t="s">
        <v>1970</v>
      </c>
      <c r="E331" s="69" t="s">
        <v>74</v>
      </c>
      <c r="F331" s="80" t="s">
        <v>1987</v>
      </c>
      <c r="G331" s="79" t="s">
        <v>289</v>
      </c>
      <c r="H331" s="70" t="s">
        <v>47</v>
      </c>
      <c r="I331" s="69" t="s">
        <v>52</v>
      </c>
      <c r="J331" s="69" t="s">
        <v>80</v>
      </c>
      <c r="K331" s="69" t="s">
        <v>66</v>
      </c>
      <c r="L331" s="69" t="s">
        <v>733</v>
      </c>
      <c r="M331" s="69">
        <v>202509</v>
      </c>
      <c r="N331" s="69" t="s">
        <v>49</v>
      </c>
      <c r="O331" s="84">
        <v>45940</v>
      </c>
      <c r="P331" s="69" t="s">
        <v>83</v>
      </c>
      <c r="Q331" s="69" t="s">
        <v>1988</v>
      </c>
      <c r="R331" s="79">
        <v>22</v>
      </c>
      <c r="S331" s="81">
        <v>58530</v>
      </c>
      <c r="T331" s="69" t="s">
        <v>76</v>
      </c>
      <c r="U331" s="81">
        <v>237.75800000000001</v>
      </c>
      <c r="V331" s="69" t="s">
        <v>1989</v>
      </c>
      <c r="W331" s="79" t="s">
        <v>50</v>
      </c>
      <c r="X331" s="69" t="s">
        <v>1986</v>
      </c>
      <c r="Y331" s="69">
        <v>4600001157</v>
      </c>
      <c r="Z331" s="69" t="s">
        <v>808</v>
      </c>
      <c r="AA331" s="69" t="s">
        <v>1990</v>
      </c>
      <c r="AB331" s="79" t="s">
        <v>53</v>
      </c>
      <c r="AC331" s="81">
        <v>20520662.59</v>
      </c>
      <c r="AD331" s="69" t="s">
        <v>51</v>
      </c>
      <c r="AE331" s="69"/>
      <c r="AF331" s="69"/>
      <c r="AG331" s="79">
        <v>-321</v>
      </c>
      <c r="AH331" s="84">
        <v>45940</v>
      </c>
      <c r="AI331" s="69" t="s">
        <v>3177</v>
      </c>
      <c r="AJ331" s="69" t="s">
        <v>85</v>
      </c>
      <c r="AK331" s="84">
        <v>45942</v>
      </c>
      <c r="AL331" s="82">
        <v>0.50770999999999999</v>
      </c>
      <c r="AM331" s="81">
        <v>10240847.1035689</v>
      </c>
      <c r="AN331" s="81"/>
      <c r="AO331" s="81">
        <v>0</v>
      </c>
      <c r="AP331" s="81">
        <v>10240847.1035689</v>
      </c>
      <c r="AQ331" s="81">
        <v>512042.35517844505</v>
      </c>
      <c r="AR331" s="81">
        <v>0</v>
      </c>
      <c r="AS331" s="81">
        <v>512042</v>
      </c>
      <c r="AT331" s="79" t="s">
        <v>2882</v>
      </c>
      <c r="AU331" s="85" t="s">
        <v>2947</v>
      </c>
      <c r="AV331" s="86">
        <v>45937</v>
      </c>
      <c r="AW331" s="85"/>
      <c r="AX331" s="81">
        <v>-62911.273621413406</v>
      </c>
      <c r="AY331" s="30">
        <f>YEAR(Table6[[#This Row],[ETA]])</f>
        <v>2025</v>
      </c>
      <c r="AZ331" s="32" t="str">
        <f>TEXT(Table6[[#This Row],[ETA]],"MMMM")</f>
        <v>October</v>
      </c>
      <c r="BA331" s="12" t="s">
        <v>63</v>
      </c>
    </row>
    <row r="332" spans="1:53" hidden="1" x14ac:dyDescent="0.3">
      <c r="A332" s="13">
        <v>331</v>
      </c>
      <c r="B332" s="69" t="s">
        <v>1991</v>
      </c>
      <c r="C332" s="79" t="s">
        <v>70</v>
      </c>
      <c r="D332" s="69" t="s">
        <v>1970</v>
      </c>
      <c r="E332" s="69" t="s">
        <v>74</v>
      </c>
      <c r="F332" s="80" t="s">
        <v>1992</v>
      </c>
      <c r="G332" s="79" t="s">
        <v>177</v>
      </c>
      <c r="H332" s="70" t="s">
        <v>47</v>
      </c>
      <c r="I332" s="69" t="s">
        <v>52</v>
      </c>
      <c r="J332" s="69" t="s">
        <v>80</v>
      </c>
      <c r="K332" s="69" t="s">
        <v>66</v>
      </c>
      <c r="L332" s="69" t="s">
        <v>733</v>
      </c>
      <c r="M332" s="69">
        <v>202509</v>
      </c>
      <c r="N332" s="69" t="s">
        <v>49</v>
      </c>
      <c r="O332" s="84">
        <v>45940</v>
      </c>
      <c r="P332" s="69" t="s">
        <v>83</v>
      </c>
      <c r="Q332" s="69" t="s">
        <v>83</v>
      </c>
      <c r="R332" s="79">
        <v>173</v>
      </c>
      <c r="S332" s="81">
        <v>39147</v>
      </c>
      <c r="T332" s="69" t="s">
        <v>76</v>
      </c>
      <c r="U332" s="81">
        <v>17.39</v>
      </c>
      <c r="V332" s="69" t="s">
        <v>1993</v>
      </c>
      <c r="W332" s="79" t="s">
        <v>50</v>
      </c>
      <c r="X332" s="69" t="s">
        <v>1991</v>
      </c>
      <c r="Y332" s="69">
        <v>4600001157</v>
      </c>
      <c r="Z332" s="69" t="s">
        <v>85</v>
      </c>
      <c r="AA332" s="69">
        <v>173</v>
      </c>
      <c r="AB332" s="79" t="s">
        <v>53</v>
      </c>
      <c r="AC332" s="81">
        <v>409654.5</v>
      </c>
      <c r="AD332" s="69" t="s">
        <v>51</v>
      </c>
      <c r="AE332" s="69"/>
      <c r="AF332" s="69"/>
      <c r="AG332" s="79">
        <v>-321</v>
      </c>
      <c r="AH332" s="84">
        <v>45940</v>
      </c>
      <c r="AI332" s="69" t="s">
        <v>3177</v>
      </c>
      <c r="AJ332" s="69" t="s">
        <v>72</v>
      </c>
      <c r="AK332" s="84">
        <v>45942</v>
      </c>
      <c r="AL332" s="82">
        <v>0.50770999999999999</v>
      </c>
      <c r="AM332" s="81">
        <v>207985.68619499999</v>
      </c>
      <c r="AN332" s="81"/>
      <c r="AO332" s="81">
        <v>0</v>
      </c>
      <c r="AP332" s="81">
        <v>207985.68619499999</v>
      </c>
      <c r="AQ332" s="81">
        <v>10399.284309750001</v>
      </c>
      <c r="AR332" s="81">
        <v>0</v>
      </c>
      <c r="AS332" s="81">
        <v>13299</v>
      </c>
      <c r="AT332" s="79" t="s">
        <v>2681</v>
      </c>
      <c r="AU332" s="85" t="s">
        <v>2948</v>
      </c>
      <c r="AV332" s="86">
        <v>45937</v>
      </c>
      <c r="AW332" s="85"/>
      <c r="AX332" s="81"/>
      <c r="AY332" s="30">
        <f>YEAR(Table6[[#This Row],[ETA]])</f>
        <v>2025</v>
      </c>
      <c r="AZ332" s="32" t="str">
        <f>TEXT(Table6[[#This Row],[ETA]],"MMMM")</f>
        <v>October</v>
      </c>
      <c r="BA332" s="12" t="s">
        <v>63</v>
      </c>
    </row>
    <row r="333" spans="1:53" hidden="1" x14ac:dyDescent="0.3">
      <c r="A333" s="13">
        <v>332</v>
      </c>
      <c r="B333" s="69" t="s">
        <v>1994</v>
      </c>
      <c r="C333" s="79" t="s">
        <v>380</v>
      </c>
      <c r="D333" s="69" t="s">
        <v>1940</v>
      </c>
      <c r="E333" s="69" t="s">
        <v>46</v>
      </c>
      <c r="F333" s="80" t="s">
        <v>1995</v>
      </c>
      <c r="G333" s="79" t="s">
        <v>177</v>
      </c>
      <c r="H333" s="70" t="s">
        <v>302</v>
      </c>
      <c r="I333" s="69" t="s">
        <v>1942</v>
      </c>
      <c r="J333" s="69" t="s">
        <v>504</v>
      </c>
      <c r="K333" s="69" t="s">
        <v>1943</v>
      </c>
      <c r="L333" s="69" t="s">
        <v>305</v>
      </c>
      <c r="M333" s="69" t="s">
        <v>1943</v>
      </c>
      <c r="N333" s="69" t="s">
        <v>49</v>
      </c>
      <c r="O333" s="84">
        <v>45943</v>
      </c>
      <c r="P333" s="69" t="s">
        <v>306</v>
      </c>
      <c r="Q333" s="69" t="s">
        <v>306</v>
      </c>
      <c r="R333" s="79">
        <v>2</v>
      </c>
      <c r="S333" s="81">
        <v>1160</v>
      </c>
      <c r="T333" s="69" t="s">
        <v>76</v>
      </c>
      <c r="U333" s="81">
        <v>2.6</v>
      </c>
      <c r="V333" s="69" t="s">
        <v>1996</v>
      </c>
      <c r="W333" s="79" t="s">
        <v>50</v>
      </c>
      <c r="X333" s="69" t="s">
        <v>1997</v>
      </c>
      <c r="Y333" s="69" t="s">
        <v>1946</v>
      </c>
      <c r="Z333" s="69" t="s">
        <v>3766</v>
      </c>
      <c r="AA333" s="69" t="s">
        <v>1998</v>
      </c>
      <c r="AB333" s="79" t="s">
        <v>402</v>
      </c>
      <c r="AC333" s="81">
        <v>8521</v>
      </c>
      <c r="AD333" s="69" t="s">
        <v>1999</v>
      </c>
      <c r="AE333" s="69"/>
      <c r="AF333" s="69"/>
      <c r="AG333" s="79">
        <v>-318</v>
      </c>
      <c r="AH333" s="84">
        <v>45943</v>
      </c>
      <c r="AI333" s="69" t="s">
        <v>3177</v>
      </c>
      <c r="AJ333" s="69" t="s">
        <v>3766</v>
      </c>
      <c r="AK333" s="84">
        <v>45944</v>
      </c>
      <c r="AL333" s="82">
        <v>4.2293200000000004</v>
      </c>
      <c r="AM333" s="81">
        <v>36038.035720000007</v>
      </c>
      <c r="AN333" s="81">
        <v>0</v>
      </c>
      <c r="AO333" s="81">
        <v>0</v>
      </c>
      <c r="AP333" s="81">
        <v>36038.035720000007</v>
      </c>
      <c r="AQ333" s="81">
        <v>1801.9017860000004</v>
      </c>
      <c r="AR333" s="81">
        <v>0</v>
      </c>
      <c r="AS333" s="81">
        <v>3202</v>
      </c>
      <c r="AT333" s="79" t="s">
        <v>2681</v>
      </c>
      <c r="AU333" s="85" t="s">
        <v>2949</v>
      </c>
      <c r="AV333" s="86">
        <v>45943</v>
      </c>
      <c r="AW333" s="85"/>
      <c r="AX333" s="81"/>
      <c r="AY333" s="30">
        <f>YEAR(Table6[[#This Row],[ETA]])</f>
        <v>2025</v>
      </c>
      <c r="AZ333" s="32" t="str">
        <f>TEXT(Table6[[#This Row],[ETA]],"MMMM")</f>
        <v>October</v>
      </c>
      <c r="BA333" s="12" t="s">
        <v>3345</v>
      </c>
    </row>
    <row r="334" spans="1:53" hidden="1" x14ac:dyDescent="0.3">
      <c r="A334" s="13">
        <v>333</v>
      </c>
      <c r="B334" s="69" t="s">
        <v>2000</v>
      </c>
      <c r="C334" s="79" t="s">
        <v>90</v>
      </c>
      <c r="D334" s="69" t="s">
        <v>92</v>
      </c>
      <c r="E334" s="69" t="s">
        <v>46</v>
      </c>
      <c r="F334" s="80" t="s">
        <v>2001</v>
      </c>
      <c r="G334" s="79" t="s">
        <v>177</v>
      </c>
      <c r="H334" s="70" t="s">
        <v>47</v>
      </c>
      <c r="I334" s="69" t="s">
        <v>52</v>
      </c>
      <c r="J334" s="69" t="s">
        <v>911</v>
      </c>
      <c r="K334" s="69" t="s">
        <v>912</v>
      </c>
      <c r="L334" s="69" t="s">
        <v>48</v>
      </c>
      <c r="M334" s="69" t="s">
        <v>2002</v>
      </c>
      <c r="N334" s="69" t="s">
        <v>49</v>
      </c>
      <c r="O334" s="84">
        <v>45993</v>
      </c>
      <c r="P334" s="69" t="s">
        <v>2003</v>
      </c>
      <c r="Q334" s="69" t="s">
        <v>2004</v>
      </c>
      <c r="R334" s="79">
        <v>326</v>
      </c>
      <c r="S334" s="81">
        <v>17160</v>
      </c>
      <c r="T334" s="69" t="s">
        <v>76</v>
      </c>
      <c r="U334" s="81">
        <v>108.79999999999997</v>
      </c>
      <c r="V334" s="69" t="s">
        <v>1483</v>
      </c>
      <c r="W334" s="79" t="s">
        <v>50</v>
      </c>
      <c r="X334" s="69" t="s">
        <v>2000</v>
      </c>
      <c r="Y334" s="69" t="s">
        <v>400</v>
      </c>
      <c r="Z334" s="69" t="s">
        <v>808</v>
      </c>
      <c r="AA334" s="69" t="s">
        <v>2005</v>
      </c>
      <c r="AB334" s="79" t="s">
        <v>53</v>
      </c>
      <c r="AC334" s="81">
        <v>1583711.21</v>
      </c>
      <c r="AD334" s="69" t="s">
        <v>51</v>
      </c>
      <c r="AE334" s="69"/>
      <c r="AF334" s="69"/>
      <c r="AG334" s="79">
        <v>-268</v>
      </c>
      <c r="AH334" s="84">
        <v>45993</v>
      </c>
      <c r="AI334" s="69" t="s">
        <v>3177</v>
      </c>
      <c r="AJ334" s="69" t="s">
        <v>808</v>
      </c>
      <c r="AK334" s="84">
        <v>45994</v>
      </c>
      <c r="AL334" s="82">
        <v>0.51129000000000002</v>
      </c>
      <c r="AM334" s="81">
        <v>809735.70456089999</v>
      </c>
      <c r="AN334" s="81">
        <v>41639.457600000002</v>
      </c>
      <c r="AO334" s="81">
        <v>8513.7516216089989</v>
      </c>
      <c r="AP334" s="81">
        <v>859888.91378250893</v>
      </c>
      <c r="AQ334" s="81">
        <v>42994.445689125452</v>
      </c>
      <c r="AR334" s="81">
        <v>0</v>
      </c>
      <c r="AS334" s="81">
        <v>48594</v>
      </c>
      <c r="AT334" s="79" t="s">
        <v>2681</v>
      </c>
      <c r="AU334" s="85" t="s">
        <v>2950</v>
      </c>
      <c r="AV334" s="86">
        <v>45992</v>
      </c>
      <c r="AW334" s="85"/>
      <c r="AX334" s="81">
        <v>200</v>
      </c>
      <c r="AY334" s="30">
        <f>YEAR(Table6[[#This Row],[ETA]])</f>
        <v>2025</v>
      </c>
      <c r="AZ334" s="32" t="str">
        <f>TEXT(Table6[[#This Row],[ETA]],"MMMM")</f>
        <v>December</v>
      </c>
      <c r="BA334" s="12" t="s">
        <v>63</v>
      </c>
    </row>
    <row r="335" spans="1:53" hidden="1" x14ac:dyDescent="0.3">
      <c r="A335" s="13">
        <v>334</v>
      </c>
      <c r="B335" s="69" t="s">
        <v>2006</v>
      </c>
      <c r="C335" s="79" t="s">
        <v>380</v>
      </c>
      <c r="D335" s="69" t="s">
        <v>2007</v>
      </c>
      <c r="E335" s="69" t="s">
        <v>46</v>
      </c>
      <c r="F335" s="80" t="s">
        <v>2008</v>
      </c>
      <c r="G335" s="79" t="s">
        <v>177</v>
      </c>
      <c r="H335" s="70" t="s">
        <v>302</v>
      </c>
      <c r="I335" s="69" t="s">
        <v>2009</v>
      </c>
      <c r="J335" s="69" t="s">
        <v>504</v>
      </c>
      <c r="K335" s="69" t="s">
        <v>2010</v>
      </c>
      <c r="L335" s="69" t="s">
        <v>305</v>
      </c>
      <c r="M335" s="69" t="s">
        <v>2010</v>
      </c>
      <c r="N335" s="69" t="s">
        <v>49</v>
      </c>
      <c r="O335" s="84">
        <v>45954</v>
      </c>
      <c r="P335" s="69" t="s">
        <v>306</v>
      </c>
      <c r="Q335" s="69" t="s">
        <v>306</v>
      </c>
      <c r="R335" s="79">
        <v>58</v>
      </c>
      <c r="S335" s="81">
        <v>2893</v>
      </c>
      <c r="T335" s="69" t="s">
        <v>824</v>
      </c>
      <c r="U335" s="81">
        <v>7.35</v>
      </c>
      <c r="V335" s="69" t="s">
        <v>1391</v>
      </c>
      <c r="W335" s="79" t="s">
        <v>50</v>
      </c>
      <c r="X335" s="69" t="s">
        <v>2011</v>
      </c>
      <c r="Y335" s="69" t="s">
        <v>2012</v>
      </c>
      <c r="Z335" s="69" t="s">
        <v>73</v>
      </c>
      <c r="AA335" s="69" t="s">
        <v>2013</v>
      </c>
      <c r="AB335" s="79" t="s">
        <v>402</v>
      </c>
      <c r="AC335" s="81">
        <v>210424</v>
      </c>
      <c r="AD335" s="69" t="s">
        <v>51</v>
      </c>
      <c r="AE335" s="69"/>
      <c r="AF335" s="69"/>
      <c r="AG335" s="79">
        <v>-307</v>
      </c>
      <c r="AH335" s="84">
        <v>45954</v>
      </c>
      <c r="AI335" s="69" t="s">
        <v>3177</v>
      </c>
      <c r="AJ335" s="69" t="s">
        <v>3766</v>
      </c>
      <c r="AK335" s="84">
        <v>45956</v>
      </c>
      <c r="AL335" s="82">
        <v>4.2293200000000004</v>
      </c>
      <c r="AM335" s="81">
        <v>889950.43168000004</v>
      </c>
      <c r="AN335" s="81">
        <v>0</v>
      </c>
      <c r="AO335" s="81">
        <v>0</v>
      </c>
      <c r="AP335" s="81">
        <v>889950.43168000004</v>
      </c>
      <c r="AQ335" s="81">
        <v>44497.521584000002</v>
      </c>
      <c r="AR335" s="81">
        <v>0</v>
      </c>
      <c r="AS335" s="81">
        <v>49898</v>
      </c>
      <c r="AT335" s="79" t="s">
        <v>2681</v>
      </c>
      <c r="AU335" s="85" t="s">
        <v>2951</v>
      </c>
      <c r="AV335" s="86">
        <v>45955</v>
      </c>
      <c r="AW335" s="85"/>
      <c r="AX335" s="81"/>
      <c r="AY335" s="30">
        <f>YEAR(Table6[[#This Row],[ETA]])</f>
        <v>2025</v>
      </c>
      <c r="AZ335" s="32" t="str">
        <f>TEXT(Table6[[#This Row],[ETA]],"MMMM")</f>
        <v>October</v>
      </c>
      <c r="BA335" s="12" t="s">
        <v>3343</v>
      </c>
    </row>
    <row r="336" spans="1:53" hidden="1" x14ac:dyDescent="0.3">
      <c r="A336" s="13">
        <v>335</v>
      </c>
      <c r="B336" s="69" t="s">
        <v>2014</v>
      </c>
      <c r="C336" s="79" t="s">
        <v>380</v>
      </c>
      <c r="D336" s="69" t="s">
        <v>1497</v>
      </c>
      <c r="E336" s="69" t="s">
        <v>46</v>
      </c>
      <c r="F336" s="80" t="s">
        <v>2015</v>
      </c>
      <c r="G336" s="79" t="s">
        <v>177</v>
      </c>
      <c r="H336" s="70" t="s">
        <v>302</v>
      </c>
      <c r="I336" s="69" t="s">
        <v>2016</v>
      </c>
      <c r="J336" s="69" t="s">
        <v>504</v>
      </c>
      <c r="K336" s="69" t="s">
        <v>2017</v>
      </c>
      <c r="L336" s="69" t="s">
        <v>305</v>
      </c>
      <c r="M336" s="69" t="s">
        <v>2017</v>
      </c>
      <c r="N336" s="69" t="s">
        <v>49</v>
      </c>
      <c r="O336" s="84">
        <v>45956</v>
      </c>
      <c r="P336" s="69" t="s">
        <v>306</v>
      </c>
      <c r="Q336" s="69" t="s">
        <v>306</v>
      </c>
      <c r="R336" s="79">
        <v>14</v>
      </c>
      <c r="S336" s="81">
        <v>455</v>
      </c>
      <c r="T336" s="69" t="s">
        <v>824</v>
      </c>
      <c r="U336" s="81">
        <v>0.38600000000000001</v>
      </c>
      <c r="V336" s="69" t="s">
        <v>1391</v>
      </c>
      <c r="W336" s="79" t="s">
        <v>50</v>
      </c>
      <c r="X336" s="69" t="s">
        <v>2018</v>
      </c>
      <c r="Y336" s="69" t="s">
        <v>2019</v>
      </c>
      <c r="Z336" s="69" t="s">
        <v>73</v>
      </c>
      <c r="AA336" s="69" t="s">
        <v>2020</v>
      </c>
      <c r="AB336" s="79" t="s">
        <v>71</v>
      </c>
      <c r="AC336" s="81">
        <v>238806</v>
      </c>
      <c r="AD336" s="69" t="s">
        <v>51</v>
      </c>
      <c r="AE336" s="69"/>
      <c r="AF336" s="69"/>
      <c r="AG336" s="79">
        <v>-305</v>
      </c>
      <c r="AH336" s="84">
        <v>45956</v>
      </c>
      <c r="AI336" s="69" t="s">
        <v>3177</v>
      </c>
      <c r="AJ336" s="69" t="s">
        <v>73</v>
      </c>
      <c r="AK336" s="84">
        <v>45962</v>
      </c>
      <c r="AL336" s="82">
        <v>3.64</v>
      </c>
      <c r="AM336" s="81">
        <v>869253.84000000008</v>
      </c>
      <c r="AN336" s="81">
        <v>0</v>
      </c>
      <c r="AO336" s="81">
        <v>0</v>
      </c>
      <c r="AP336" s="81">
        <v>869253.84000000008</v>
      </c>
      <c r="AQ336" s="81">
        <v>43462.69200000001</v>
      </c>
      <c r="AR336" s="81">
        <v>0</v>
      </c>
      <c r="AS336" s="81">
        <v>48863</v>
      </c>
      <c r="AT336" s="79" t="s">
        <v>2681</v>
      </c>
      <c r="AU336" s="85" t="s">
        <v>2952</v>
      </c>
      <c r="AV336" s="86">
        <v>45960</v>
      </c>
      <c r="AW336" s="85"/>
      <c r="AX336" s="81"/>
      <c r="AY336" s="30">
        <f>YEAR(Table6[[#This Row],[ETA]])</f>
        <v>2025</v>
      </c>
      <c r="AZ336" s="32" t="str">
        <f>TEXT(Table6[[#This Row],[ETA]],"MMMM")</f>
        <v>October</v>
      </c>
      <c r="BA336" s="12" t="s">
        <v>3340</v>
      </c>
    </row>
    <row r="337" spans="1:53" hidden="1" x14ac:dyDescent="0.3">
      <c r="A337" s="13">
        <v>336</v>
      </c>
      <c r="B337" s="69" t="s">
        <v>2021</v>
      </c>
      <c r="C337" s="79" t="s">
        <v>70</v>
      </c>
      <c r="D337" s="69" t="s">
        <v>93</v>
      </c>
      <c r="E337" s="69" t="s">
        <v>74</v>
      </c>
      <c r="F337" s="80" t="s">
        <v>2022</v>
      </c>
      <c r="G337" s="79" t="s">
        <v>177</v>
      </c>
      <c r="H337" s="70" t="s">
        <v>47</v>
      </c>
      <c r="I337" s="69" t="s">
        <v>2023</v>
      </c>
      <c r="J337" s="69" t="s">
        <v>870</v>
      </c>
      <c r="K337" s="69" t="s">
        <v>2024</v>
      </c>
      <c r="L337" s="69" t="s">
        <v>48</v>
      </c>
      <c r="M337" s="69" t="s">
        <v>2025</v>
      </c>
      <c r="N337" s="69" t="s">
        <v>49</v>
      </c>
      <c r="O337" s="84">
        <v>45983</v>
      </c>
      <c r="P337" s="69" t="s">
        <v>1172</v>
      </c>
      <c r="Q337" s="69" t="s">
        <v>2026</v>
      </c>
      <c r="R337" s="79">
        <v>37</v>
      </c>
      <c r="S337" s="81">
        <v>27180</v>
      </c>
      <c r="T337" s="69" t="s">
        <v>76</v>
      </c>
      <c r="U337" s="81">
        <v>87.75</v>
      </c>
      <c r="V337" s="69" t="s">
        <v>1652</v>
      </c>
      <c r="W337" s="79" t="s">
        <v>50</v>
      </c>
      <c r="X337" s="69" t="s">
        <v>2027</v>
      </c>
      <c r="Y337" s="69">
        <v>4600001157</v>
      </c>
      <c r="Z337" s="69" t="s">
        <v>73</v>
      </c>
      <c r="AA337" s="69" t="s">
        <v>2028</v>
      </c>
      <c r="AB337" s="79" t="s">
        <v>71</v>
      </c>
      <c r="AC337" s="81">
        <v>337168.08</v>
      </c>
      <c r="AD337" s="69" t="s">
        <v>51</v>
      </c>
      <c r="AE337" s="69"/>
      <c r="AF337" s="69"/>
      <c r="AG337" s="79">
        <v>-278</v>
      </c>
      <c r="AH337" s="84">
        <v>45983</v>
      </c>
      <c r="AI337" s="69" t="s">
        <v>3177</v>
      </c>
      <c r="AJ337" s="69" t="s">
        <v>73</v>
      </c>
      <c r="AK337" s="84">
        <v>45985</v>
      </c>
      <c r="AL337" s="82">
        <v>3.64</v>
      </c>
      <c r="AM337" s="81">
        <v>1227291.8112000001</v>
      </c>
      <c r="AN337" s="81">
        <v>0</v>
      </c>
      <c r="AO337" s="81">
        <v>0</v>
      </c>
      <c r="AP337" s="81">
        <v>1227291.8112000001</v>
      </c>
      <c r="AQ337" s="81">
        <v>61364.590560000011</v>
      </c>
      <c r="AR337" s="81">
        <v>0</v>
      </c>
      <c r="AS337" s="81">
        <v>69179</v>
      </c>
      <c r="AT337" s="79" t="s">
        <v>2681</v>
      </c>
      <c r="AU337" s="85" t="s">
        <v>2953</v>
      </c>
      <c r="AV337" s="86">
        <v>45981</v>
      </c>
      <c r="AW337" s="85"/>
      <c r="AX337" s="81">
        <v>51</v>
      </c>
      <c r="AY337" s="30">
        <f>YEAR(Table6[[#This Row],[ETA]])</f>
        <v>2025</v>
      </c>
      <c r="AZ337" s="32" t="str">
        <f>TEXT(Table6[[#This Row],[ETA]],"MMMM")</f>
        <v>November</v>
      </c>
      <c r="BA337" s="12" t="s">
        <v>63</v>
      </c>
    </row>
    <row r="338" spans="1:53" hidden="1" x14ac:dyDescent="0.3">
      <c r="A338" s="13">
        <v>337</v>
      </c>
      <c r="B338" s="69" t="s">
        <v>2029</v>
      </c>
      <c r="C338" s="79" t="s">
        <v>70</v>
      </c>
      <c r="D338" s="69" t="s">
        <v>93</v>
      </c>
      <c r="E338" s="69" t="s">
        <v>74</v>
      </c>
      <c r="F338" s="80" t="s">
        <v>2030</v>
      </c>
      <c r="G338" s="79" t="s">
        <v>177</v>
      </c>
      <c r="H338" s="70" t="s">
        <v>47</v>
      </c>
      <c r="I338" s="69" t="s">
        <v>2023</v>
      </c>
      <c r="J338" s="69" t="s">
        <v>870</v>
      </c>
      <c r="K338" s="69" t="s">
        <v>2024</v>
      </c>
      <c r="L338" s="69" t="s">
        <v>48</v>
      </c>
      <c r="M338" s="69" t="s">
        <v>2025</v>
      </c>
      <c r="N338" s="69" t="s">
        <v>49</v>
      </c>
      <c r="O338" s="84">
        <v>45983</v>
      </c>
      <c r="P338" s="69" t="s">
        <v>2031</v>
      </c>
      <c r="Q338" s="69" t="s">
        <v>2032</v>
      </c>
      <c r="R338" s="79">
        <v>23</v>
      </c>
      <c r="S338" s="81">
        <v>51860</v>
      </c>
      <c r="T338" s="69" t="s">
        <v>76</v>
      </c>
      <c r="U338" s="81">
        <v>86.91</v>
      </c>
      <c r="V338" s="69" t="s">
        <v>1652</v>
      </c>
      <c r="W338" s="79" t="s">
        <v>50</v>
      </c>
      <c r="X338" s="69" t="s">
        <v>2033</v>
      </c>
      <c r="Y338" s="69">
        <v>4600001157</v>
      </c>
      <c r="Z338" s="69" t="s">
        <v>73</v>
      </c>
      <c r="AA338" s="69" t="s">
        <v>1590</v>
      </c>
      <c r="AB338" s="79" t="s">
        <v>71</v>
      </c>
      <c r="AC338" s="81">
        <v>543391.77</v>
      </c>
      <c r="AD338" s="69" t="s">
        <v>51</v>
      </c>
      <c r="AE338" s="69"/>
      <c r="AF338" s="69"/>
      <c r="AG338" s="79">
        <v>-278</v>
      </c>
      <c r="AH338" s="84">
        <v>45983</v>
      </c>
      <c r="AI338" s="69" t="s">
        <v>3177</v>
      </c>
      <c r="AJ338" s="69" t="s">
        <v>73</v>
      </c>
      <c r="AK338" s="84">
        <v>45988</v>
      </c>
      <c r="AL338" s="82">
        <v>3.64</v>
      </c>
      <c r="AM338" s="81">
        <v>1977946.0428000002</v>
      </c>
      <c r="AN338" s="81">
        <v>0</v>
      </c>
      <c r="AO338" s="81">
        <v>0</v>
      </c>
      <c r="AP338" s="81">
        <v>1977946.0428000002</v>
      </c>
      <c r="AQ338" s="81">
        <v>98897.302140000014</v>
      </c>
      <c r="AR338" s="81">
        <v>0</v>
      </c>
      <c r="AS338" s="81">
        <v>111265</v>
      </c>
      <c r="AT338" s="79" t="s">
        <v>2681</v>
      </c>
      <c r="AU338" s="85" t="s">
        <v>2954</v>
      </c>
      <c r="AV338" s="86">
        <v>45981</v>
      </c>
      <c r="AW338" s="85"/>
      <c r="AX338" s="81">
        <v>100</v>
      </c>
      <c r="AY338" s="30">
        <f>YEAR(Table6[[#This Row],[ETA]])</f>
        <v>2025</v>
      </c>
      <c r="AZ338" s="32" t="str">
        <f>TEXT(Table6[[#This Row],[ETA]],"MMMM")</f>
        <v>November</v>
      </c>
      <c r="BA338" s="12" t="s">
        <v>63</v>
      </c>
    </row>
    <row r="339" spans="1:53" hidden="1" x14ac:dyDescent="0.3">
      <c r="A339" s="13">
        <v>338</v>
      </c>
      <c r="B339" s="69" t="s">
        <v>2034</v>
      </c>
      <c r="C339" s="79" t="s">
        <v>70</v>
      </c>
      <c r="D339" s="69" t="s">
        <v>300</v>
      </c>
      <c r="E339" s="69" t="s">
        <v>74</v>
      </c>
      <c r="F339" s="80" t="s">
        <v>2035</v>
      </c>
      <c r="G339" s="79" t="s">
        <v>177</v>
      </c>
      <c r="H339" s="70" t="s">
        <v>302</v>
      </c>
      <c r="I339" s="69" t="s">
        <v>52</v>
      </c>
      <c r="J339" s="69" t="s">
        <v>504</v>
      </c>
      <c r="K339" s="69" t="s">
        <v>505</v>
      </c>
      <c r="L339" s="69" t="s">
        <v>305</v>
      </c>
      <c r="M339" s="69" t="s">
        <v>505</v>
      </c>
      <c r="N339" s="69" t="s">
        <v>49</v>
      </c>
      <c r="O339" s="84">
        <v>45953</v>
      </c>
      <c r="P339" s="69" t="s">
        <v>306</v>
      </c>
      <c r="Q339" s="69" t="s">
        <v>306</v>
      </c>
      <c r="R339" s="79">
        <v>230</v>
      </c>
      <c r="S339" s="81">
        <v>178</v>
      </c>
      <c r="T339" s="69" t="s">
        <v>76</v>
      </c>
      <c r="U339" s="81">
        <v>1</v>
      </c>
      <c r="V339" s="69" t="s">
        <v>1652</v>
      </c>
      <c r="W339" s="79" t="s">
        <v>50</v>
      </c>
      <c r="X339" s="69" t="s">
        <v>2036</v>
      </c>
      <c r="Y339" s="69">
        <v>4600001157</v>
      </c>
      <c r="Z339" s="69" t="s">
        <v>292</v>
      </c>
      <c r="AA339" s="69" t="s">
        <v>1076</v>
      </c>
      <c r="AB339" s="79" t="s">
        <v>71</v>
      </c>
      <c r="AC339" s="81">
        <v>4125.28</v>
      </c>
      <c r="AD339" s="69" t="s">
        <v>51</v>
      </c>
      <c r="AE339" s="69"/>
      <c r="AF339" s="69" t="s">
        <v>361</v>
      </c>
      <c r="AG339" s="79">
        <v>-308</v>
      </c>
      <c r="AH339" s="84">
        <v>45953</v>
      </c>
      <c r="AI339" s="69" t="s">
        <v>3177</v>
      </c>
      <c r="AJ339" s="69" t="s">
        <v>292</v>
      </c>
      <c r="AK339" s="84">
        <v>45955</v>
      </c>
      <c r="AL339" s="82">
        <v>3.64</v>
      </c>
      <c r="AM339" s="81">
        <v>15016.019199999999</v>
      </c>
      <c r="AN339" s="81">
        <v>0</v>
      </c>
      <c r="AO339" s="81">
        <v>0</v>
      </c>
      <c r="AP339" s="81">
        <v>15016.019199999999</v>
      </c>
      <c r="AQ339" s="81">
        <v>750.80096000000003</v>
      </c>
      <c r="AR339" s="81">
        <v>0</v>
      </c>
      <c r="AS339" s="81">
        <v>2151</v>
      </c>
      <c r="AT339" s="79" t="s">
        <v>2681</v>
      </c>
      <c r="AU339" s="85" t="s">
        <v>2955</v>
      </c>
      <c r="AV339" s="86">
        <v>45953</v>
      </c>
      <c r="AW339" s="85"/>
      <c r="AX339" s="81"/>
      <c r="AY339" s="30">
        <f>YEAR(Table6[[#This Row],[ETA]])</f>
        <v>2025</v>
      </c>
      <c r="AZ339" s="32" t="str">
        <f>TEXT(Table6[[#This Row],[ETA]],"MMMM")</f>
        <v>October</v>
      </c>
      <c r="BA339" s="12" t="s">
        <v>63</v>
      </c>
    </row>
    <row r="340" spans="1:53" hidden="1" x14ac:dyDescent="0.3">
      <c r="A340" s="13">
        <v>339</v>
      </c>
      <c r="B340" s="69" t="s">
        <v>2037</v>
      </c>
      <c r="C340" s="79" t="s">
        <v>70</v>
      </c>
      <c r="D340" s="69" t="s">
        <v>2038</v>
      </c>
      <c r="E340" s="69" t="s">
        <v>46</v>
      </c>
      <c r="F340" s="80" t="s">
        <v>2039</v>
      </c>
      <c r="G340" s="79" t="s">
        <v>177</v>
      </c>
      <c r="H340" s="70" t="s">
        <v>302</v>
      </c>
      <c r="I340" s="69" t="s">
        <v>2040</v>
      </c>
      <c r="J340" s="69" t="s">
        <v>571</v>
      </c>
      <c r="K340" s="69" t="s">
        <v>1264</v>
      </c>
      <c r="L340" s="69" t="s">
        <v>305</v>
      </c>
      <c r="M340" s="69" t="s">
        <v>571</v>
      </c>
      <c r="N340" s="69" t="s">
        <v>49</v>
      </c>
      <c r="O340" s="84">
        <v>45905</v>
      </c>
      <c r="P340" s="69" t="s">
        <v>306</v>
      </c>
      <c r="Q340" s="69" t="s">
        <v>306</v>
      </c>
      <c r="R340" s="79">
        <v>202</v>
      </c>
      <c r="S340" s="81">
        <v>75.900000000000006</v>
      </c>
      <c r="T340" s="69" t="s">
        <v>76</v>
      </c>
      <c r="U340" s="81">
        <v>1.4137E-2</v>
      </c>
      <c r="V340" s="69" t="s">
        <v>2041</v>
      </c>
      <c r="W340" s="79" t="s">
        <v>50</v>
      </c>
      <c r="X340" s="69" t="s">
        <v>2042</v>
      </c>
      <c r="Y340" s="69" t="s">
        <v>1831</v>
      </c>
      <c r="Z340" s="69" t="s">
        <v>3766</v>
      </c>
      <c r="AA340" s="69" t="s">
        <v>2043</v>
      </c>
      <c r="AB340" s="79" t="s">
        <v>71</v>
      </c>
      <c r="AC340" s="81">
        <v>4872.6000000000004</v>
      </c>
      <c r="AD340" s="69" t="s">
        <v>1834</v>
      </c>
      <c r="AE340" s="69"/>
      <c r="AF340" s="69"/>
      <c r="AG340" s="79">
        <v>-356</v>
      </c>
      <c r="AH340" s="84">
        <v>45905</v>
      </c>
      <c r="AI340" s="69" t="s">
        <v>3177</v>
      </c>
      <c r="AJ340" s="69" t="s">
        <v>85</v>
      </c>
      <c r="AK340" s="84">
        <v>45906</v>
      </c>
      <c r="AL340" s="82">
        <v>3.64</v>
      </c>
      <c r="AM340" s="81">
        <v>17736.264000000003</v>
      </c>
      <c r="AN340" s="81">
        <v>0</v>
      </c>
      <c r="AO340" s="81">
        <v>0</v>
      </c>
      <c r="AP340" s="81">
        <v>17736.264000000003</v>
      </c>
      <c r="AQ340" s="81">
        <v>886.81320000000017</v>
      </c>
      <c r="AR340" s="81">
        <v>0</v>
      </c>
      <c r="AS340" s="81">
        <v>3083</v>
      </c>
      <c r="AT340" s="79" t="s">
        <v>2681</v>
      </c>
      <c r="AU340" s="85" t="s">
        <v>2956</v>
      </c>
      <c r="AV340" s="86">
        <v>45906</v>
      </c>
      <c r="AW340" s="85"/>
      <c r="AX340" s="81">
        <v>796</v>
      </c>
      <c r="AY340" s="30">
        <f>YEAR(Table6[[#This Row],[ETA]])</f>
        <v>2025</v>
      </c>
      <c r="AZ340" s="32" t="str">
        <f>TEXT(Table6[[#This Row],[ETA]],"MMMM")</f>
        <v>September</v>
      </c>
      <c r="BA340" s="12" t="s">
        <v>3331</v>
      </c>
    </row>
    <row r="341" spans="1:53" x14ac:dyDescent="0.3">
      <c r="A341" s="13">
        <v>340</v>
      </c>
      <c r="B341" s="69" t="s">
        <v>2044</v>
      </c>
      <c r="C341" s="79" t="s">
        <v>70</v>
      </c>
      <c r="D341" s="69" t="s">
        <v>233</v>
      </c>
      <c r="E341" s="69" t="s">
        <v>46</v>
      </c>
      <c r="F341" s="80">
        <v>6991323220</v>
      </c>
      <c r="G341" s="79" t="s">
        <v>177</v>
      </c>
      <c r="H341" s="70" t="s">
        <v>302</v>
      </c>
      <c r="I341" s="69" t="s">
        <v>2045</v>
      </c>
      <c r="J341" s="69" t="s">
        <v>571</v>
      </c>
      <c r="K341" s="69" t="s">
        <v>1264</v>
      </c>
      <c r="L341" s="69" t="s">
        <v>305</v>
      </c>
      <c r="M341" s="69" t="s">
        <v>571</v>
      </c>
      <c r="N341" s="69" t="s">
        <v>49</v>
      </c>
      <c r="O341" s="84">
        <v>45887</v>
      </c>
      <c r="P341" s="69" t="s">
        <v>306</v>
      </c>
      <c r="Q341" s="69" t="s">
        <v>306</v>
      </c>
      <c r="R341" s="79">
        <v>30</v>
      </c>
      <c r="S341" s="81">
        <v>32.049999999999997</v>
      </c>
      <c r="T341" s="69" t="s">
        <v>76</v>
      </c>
      <c r="U341" s="81">
        <v>1.4137E-2</v>
      </c>
      <c r="V341" s="69" t="s">
        <v>2046</v>
      </c>
      <c r="W341" s="79" t="s">
        <v>79</v>
      </c>
      <c r="X341" s="69" t="s">
        <v>75</v>
      </c>
      <c r="Y341" s="69" t="s">
        <v>1831</v>
      </c>
      <c r="Z341" s="69" t="s">
        <v>3766</v>
      </c>
      <c r="AA341" s="69" t="s">
        <v>2047</v>
      </c>
      <c r="AB341" s="79" t="s">
        <v>71</v>
      </c>
      <c r="AC341" s="81">
        <v>330.9</v>
      </c>
      <c r="AD341" s="69" t="s">
        <v>1834</v>
      </c>
      <c r="AE341" s="69"/>
      <c r="AF341" s="69"/>
      <c r="AG341" s="79">
        <v>-374</v>
      </c>
      <c r="AH341" s="84">
        <v>45887</v>
      </c>
      <c r="AI341" s="69" t="s">
        <v>3177</v>
      </c>
      <c r="AJ341" s="69" t="s">
        <v>3766</v>
      </c>
      <c r="AK341" s="84">
        <v>45888</v>
      </c>
      <c r="AL341" s="82">
        <v>3.64</v>
      </c>
      <c r="AM341" s="81">
        <v>1204.4759999999999</v>
      </c>
      <c r="AN341" s="81">
        <v>0</v>
      </c>
      <c r="AO341" s="81">
        <v>0</v>
      </c>
      <c r="AP341" s="81">
        <v>1204.4759999999999</v>
      </c>
      <c r="AQ341" s="81">
        <v>60.223799999999997</v>
      </c>
      <c r="AR341" s="81">
        <v>0</v>
      </c>
      <c r="AS341" s="81">
        <v>60</v>
      </c>
      <c r="AT341" s="79" t="s">
        <v>2681</v>
      </c>
      <c r="AU341" s="85" t="s">
        <v>2957</v>
      </c>
      <c r="AV341" s="86">
        <v>45887</v>
      </c>
      <c r="AW341" s="85"/>
      <c r="AX341" s="81">
        <v>-900</v>
      </c>
      <c r="AY341" s="30">
        <f>YEAR(Table6[[#This Row],[ETA]])</f>
        <v>2025</v>
      </c>
      <c r="AZ341" s="32" t="str">
        <f>TEXT(Table6[[#This Row],[ETA]],"MMMM")</f>
        <v>August</v>
      </c>
      <c r="BA341" s="12" t="s">
        <v>63</v>
      </c>
    </row>
    <row r="342" spans="1:53" hidden="1" x14ac:dyDescent="0.3">
      <c r="A342" s="13">
        <v>341</v>
      </c>
      <c r="B342" s="69" t="s">
        <v>2048</v>
      </c>
      <c r="C342" s="79" t="s">
        <v>70</v>
      </c>
      <c r="D342" s="69" t="s">
        <v>2049</v>
      </c>
      <c r="E342" s="69" t="s">
        <v>46</v>
      </c>
      <c r="F342" s="80" t="s">
        <v>2050</v>
      </c>
      <c r="G342" s="79" t="s">
        <v>177</v>
      </c>
      <c r="H342" s="70" t="s">
        <v>302</v>
      </c>
      <c r="I342" s="69" t="s">
        <v>1829</v>
      </c>
      <c r="J342" s="69" t="s">
        <v>571</v>
      </c>
      <c r="K342" s="69" t="s">
        <v>2051</v>
      </c>
      <c r="L342" s="69" t="s">
        <v>305</v>
      </c>
      <c r="M342" s="69" t="s">
        <v>2051</v>
      </c>
      <c r="N342" s="69" t="s">
        <v>49</v>
      </c>
      <c r="O342" s="84">
        <v>45891</v>
      </c>
      <c r="P342" s="69" t="s">
        <v>306</v>
      </c>
      <c r="Q342" s="69" t="s">
        <v>306</v>
      </c>
      <c r="R342" s="79">
        <v>1</v>
      </c>
      <c r="S342" s="81">
        <v>32.049999999999997</v>
      </c>
      <c r="T342" s="69" t="s">
        <v>2052</v>
      </c>
      <c r="U342" s="81">
        <v>1.4137E-2</v>
      </c>
      <c r="V342" s="69" t="s">
        <v>2053</v>
      </c>
      <c r="W342" s="79" t="s">
        <v>79</v>
      </c>
      <c r="X342" s="69" t="s">
        <v>75</v>
      </c>
      <c r="Y342" s="69" t="s">
        <v>1831</v>
      </c>
      <c r="Z342" s="69" t="s">
        <v>3766</v>
      </c>
      <c r="AA342" s="69" t="s">
        <v>2047</v>
      </c>
      <c r="AB342" s="79" t="s">
        <v>71</v>
      </c>
      <c r="AC342" s="81">
        <v>16154.2</v>
      </c>
      <c r="AD342" s="69" t="s">
        <v>1834</v>
      </c>
      <c r="AE342" s="69"/>
      <c r="AF342" s="69"/>
      <c r="AG342" s="79">
        <v>-370</v>
      </c>
      <c r="AH342" s="84">
        <v>45891</v>
      </c>
      <c r="AI342" s="69" t="s">
        <v>3177</v>
      </c>
      <c r="AJ342" s="69" t="s">
        <v>3766</v>
      </c>
      <c r="AK342" s="84">
        <v>45892</v>
      </c>
      <c r="AL342" s="82">
        <v>3.64</v>
      </c>
      <c r="AM342" s="81">
        <v>58801.288000000008</v>
      </c>
      <c r="AN342" s="81">
        <v>0</v>
      </c>
      <c r="AO342" s="81">
        <v>0</v>
      </c>
      <c r="AP342" s="81">
        <v>161.35800000000745</v>
      </c>
      <c r="AQ342" s="81">
        <v>8.0679000000003729</v>
      </c>
      <c r="AR342" s="81">
        <v>0</v>
      </c>
      <c r="AS342" s="81">
        <v>1556</v>
      </c>
      <c r="AT342" s="79" t="s">
        <v>2681</v>
      </c>
      <c r="AU342" s="85" t="s">
        <v>2958</v>
      </c>
      <c r="AV342" s="86">
        <v>45892</v>
      </c>
      <c r="AW342" s="85"/>
      <c r="AX342" s="81">
        <v>148</v>
      </c>
      <c r="AY342" s="30">
        <f>YEAR(Table6[[#This Row],[ETA]])</f>
        <v>2025</v>
      </c>
      <c r="AZ342" s="32" t="str">
        <f>TEXT(Table6[[#This Row],[ETA]],"MMMM")</f>
        <v>August</v>
      </c>
      <c r="BA342" s="12" t="s">
        <v>3332</v>
      </c>
    </row>
    <row r="343" spans="1:53" hidden="1" x14ac:dyDescent="0.3">
      <c r="A343" s="13">
        <v>342</v>
      </c>
      <c r="B343" s="69" t="s">
        <v>2054</v>
      </c>
      <c r="C343" s="79" t="s">
        <v>90</v>
      </c>
      <c r="D343" s="69" t="s">
        <v>300</v>
      </c>
      <c r="E343" s="69" t="s">
        <v>46</v>
      </c>
      <c r="F343" s="80" t="s">
        <v>2055</v>
      </c>
      <c r="G343" s="79" t="s">
        <v>177</v>
      </c>
      <c r="H343" s="70" t="s">
        <v>302</v>
      </c>
      <c r="I343" s="69" t="s">
        <v>52</v>
      </c>
      <c r="J343" s="69" t="s">
        <v>1127</v>
      </c>
      <c r="K343" s="69" t="s">
        <v>2056</v>
      </c>
      <c r="L343" s="69" t="s">
        <v>305</v>
      </c>
      <c r="M343" s="69" t="s">
        <v>2056</v>
      </c>
      <c r="N343" s="69" t="s">
        <v>49</v>
      </c>
      <c r="O343" s="84">
        <v>45951</v>
      </c>
      <c r="P343" s="69" t="s">
        <v>306</v>
      </c>
      <c r="Q343" s="69" t="s">
        <v>306</v>
      </c>
      <c r="R343" s="79">
        <v>42</v>
      </c>
      <c r="S343" s="81">
        <v>640</v>
      </c>
      <c r="T343" s="69" t="s">
        <v>824</v>
      </c>
      <c r="U343" s="81">
        <v>1.1000000000000001</v>
      </c>
      <c r="V343" s="69" t="s">
        <v>1500</v>
      </c>
      <c r="W343" s="79" t="s">
        <v>50</v>
      </c>
      <c r="X343" s="69" t="s">
        <v>2054</v>
      </c>
      <c r="Y343" s="69" t="s">
        <v>75</v>
      </c>
      <c r="Z343" s="69" t="s">
        <v>73</v>
      </c>
      <c r="AA343" s="69" t="s">
        <v>534</v>
      </c>
      <c r="AB343" s="79" t="s">
        <v>53</v>
      </c>
      <c r="AC343" s="81">
        <v>60900.2</v>
      </c>
      <c r="AD343" s="69" t="s">
        <v>51</v>
      </c>
      <c r="AE343" s="69"/>
      <c r="AF343" s="69"/>
      <c r="AG343" s="79">
        <v>-310</v>
      </c>
      <c r="AH343" s="84">
        <v>45951</v>
      </c>
      <c r="AI343" s="69" t="s">
        <v>3177</v>
      </c>
      <c r="AJ343" s="69" t="s">
        <v>73</v>
      </c>
      <c r="AK343" s="84">
        <v>45953</v>
      </c>
      <c r="AL343" s="82">
        <v>0.51014000000000004</v>
      </c>
      <c r="AM343" s="81">
        <v>31067.628027999999</v>
      </c>
      <c r="AN343" s="81">
        <v>11005.505290000001</v>
      </c>
      <c r="AO343" s="81">
        <v>420.73133318000004</v>
      </c>
      <c r="AP343" s="81">
        <v>42493.864651180003</v>
      </c>
      <c r="AQ343" s="81">
        <v>2124.6932325590001</v>
      </c>
      <c r="AR343" s="81">
        <v>0</v>
      </c>
      <c r="AS343" s="81">
        <v>3525</v>
      </c>
      <c r="AT343" s="79" t="s">
        <v>2681</v>
      </c>
      <c r="AU343" s="85" t="s">
        <v>2959</v>
      </c>
      <c r="AV343" s="86">
        <v>45952</v>
      </c>
      <c r="AW343" s="85"/>
      <c r="AX343" s="81"/>
      <c r="AY343" s="30">
        <f>YEAR(Table6[[#This Row],[ETA]])</f>
        <v>2025</v>
      </c>
      <c r="AZ343" s="32" t="str">
        <f>TEXT(Table6[[#This Row],[ETA]],"MMMM")</f>
        <v>October</v>
      </c>
      <c r="BA343" s="12" t="s">
        <v>63</v>
      </c>
    </row>
    <row r="344" spans="1:53" hidden="1" x14ac:dyDescent="0.3">
      <c r="A344" s="13">
        <v>343</v>
      </c>
      <c r="B344" s="69" t="s">
        <v>2057</v>
      </c>
      <c r="C344" s="79" t="s">
        <v>70</v>
      </c>
      <c r="D344" s="69" t="s">
        <v>1632</v>
      </c>
      <c r="E344" s="69" t="s">
        <v>46</v>
      </c>
      <c r="F344" s="80" t="s">
        <v>2058</v>
      </c>
      <c r="G344" s="79" t="s">
        <v>82</v>
      </c>
      <c r="H344" s="70" t="s">
        <v>302</v>
      </c>
      <c r="I344" s="69" t="s">
        <v>84</v>
      </c>
      <c r="J344" s="69" t="s">
        <v>504</v>
      </c>
      <c r="K344" s="69" t="s">
        <v>2059</v>
      </c>
      <c r="L344" s="69" t="s">
        <v>2060</v>
      </c>
      <c r="M344" s="69" t="s">
        <v>2059</v>
      </c>
      <c r="N344" s="69" t="s">
        <v>49</v>
      </c>
      <c r="O344" s="84">
        <v>45938</v>
      </c>
      <c r="P344" s="69" t="s">
        <v>306</v>
      </c>
      <c r="Q344" s="69" t="s">
        <v>306</v>
      </c>
      <c r="R344" s="79">
        <v>4</v>
      </c>
      <c r="S344" s="81">
        <v>26</v>
      </c>
      <c r="T344" s="69" t="s">
        <v>76</v>
      </c>
      <c r="U344" s="81">
        <v>0.06</v>
      </c>
      <c r="V344" s="69" t="s">
        <v>1526</v>
      </c>
      <c r="W344" s="79" t="s">
        <v>79</v>
      </c>
      <c r="X344" s="69" t="s">
        <v>1527</v>
      </c>
      <c r="Y344" s="69">
        <v>4600001157</v>
      </c>
      <c r="Z344" s="69" t="s">
        <v>63</v>
      </c>
      <c r="AA344" s="69" t="s">
        <v>2061</v>
      </c>
      <c r="AB344" s="79" t="s">
        <v>71</v>
      </c>
      <c r="AC344" s="81">
        <v>15864</v>
      </c>
      <c r="AD344" s="69" t="s">
        <v>96</v>
      </c>
      <c r="AE344" s="69"/>
      <c r="AF344" s="69"/>
      <c r="AG344" s="79">
        <v>-323</v>
      </c>
      <c r="AH344" s="84">
        <v>45938</v>
      </c>
      <c r="AI344" s="69" t="s">
        <v>3177</v>
      </c>
      <c r="AJ344" s="69" t="s">
        <v>85</v>
      </c>
      <c r="AK344" s="84">
        <v>45938</v>
      </c>
      <c r="AL344" s="82"/>
      <c r="AM344" s="81">
        <v>0</v>
      </c>
      <c r="AN344" s="81"/>
      <c r="AO344" s="81">
        <v>0</v>
      </c>
      <c r="AP344" s="81">
        <v>0</v>
      </c>
      <c r="AQ344" s="81">
        <v>0</v>
      </c>
      <c r="AR344" s="81">
        <v>0</v>
      </c>
      <c r="AS344" s="81"/>
      <c r="AT344" s="79" t="s">
        <v>2658</v>
      </c>
      <c r="AU344" s="85" t="s">
        <v>75</v>
      </c>
      <c r="AV344" s="22">
        <v>45938</v>
      </c>
      <c r="AW344" s="20"/>
      <c r="AX344" s="81"/>
      <c r="AY344" s="30">
        <f>YEAR(Table6[[#This Row],[ETA]])</f>
        <v>2025</v>
      </c>
      <c r="AZ344" s="32" t="str">
        <f>TEXT(Table6[[#This Row],[ETA]],"MMMM")</f>
        <v>October</v>
      </c>
      <c r="BA344" s="12" t="s">
        <v>3342</v>
      </c>
    </row>
    <row r="345" spans="1:53" x14ac:dyDescent="0.3">
      <c r="A345" s="13">
        <v>344</v>
      </c>
      <c r="B345" s="69" t="s">
        <v>2062</v>
      </c>
      <c r="C345" s="79" t="s">
        <v>90</v>
      </c>
      <c r="D345" s="69" t="s">
        <v>233</v>
      </c>
      <c r="E345" s="69" t="s">
        <v>46</v>
      </c>
      <c r="F345" s="80" t="s">
        <v>2063</v>
      </c>
      <c r="G345" s="79" t="s">
        <v>177</v>
      </c>
      <c r="H345" s="70" t="s">
        <v>302</v>
      </c>
      <c r="I345" s="69" t="s">
        <v>52</v>
      </c>
      <c r="J345" s="69" t="s">
        <v>1127</v>
      </c>
      <c r="K345" s="69" t="s">
        <v>2056</v>
      </c>
      <c r="L345" s="69" t="s">
        <v>305</v>
      </c>
      <c r="M345" s="69" t="s">
        <v>2056</v>
      </c>
      <c r="N345" s="69" t="s">
        <v>49</v>
      </c>
      <c r="O345" s="84">
        <v>45959</v>
      </c>
      <c r="P345" s="69" t="s">
        <v>306</v>
      </c>
      <c r="Q345" s="69" t="s">
        <v>306</v>
      </c>
      <c r="R345" s="79">
        <v>3</v>
      </c>
      <c r="S345" s="81">
        <v>714</v>
      </c>
      <c r="T345" s="69" t="s">
        <v>76</v>
      </c>
      <c r="U345" s="81">
        <v>2.2000000000000002</v>
      </c>
      <c r="V345" s="69" t="s">
        <v>425</v>
      </c>
      <c r="W345" s="79" t="s">
        <v>50</v>
      </c>
      <c r="X345" s="69" t="s">
        <v>2062</v>
      </c>
      <c r="Y345" s="69" t="s">
        <v>75</v>
      </c>
      <c r="Z345" s="69" t="s">
        <v>73</v>
      </c>
      <c r="AA345" s="69" t="s">
        <v>1255</v>
      </c>
      <c r="AB345" s="79" t="s">
        <v>53</v>
      </c>
      <c r="AC345" s="81">
        <v>16642.68</v>
      </c>
      <c r="AD345" s="69" t="s">
        <v>51</v>
      </c>
      <c r="AE345" s="69"/>
      <c r="AF345" s="69" t="s">
        <v>361</v>
      </c>
      <c r="AG345" s="79">
        <v>-302</v>
      </c>
      <c r="AH345" s="84">
        <v>45959</v>
      </c>
      <c r="AI345" s="69" t="s">
        <v>3177</v>
      </c>
      <c r="AJ345" s="69" t="s">
        <v>73</v>
      </c>
      <c r="AK345" s="84">
        <v>45960</v>
      </c>
      <c r="AL345" s="82">
        <v>0.51014000000000004</v>
      </c>
      <c r="AM345" s="81">
        <v>8490.0967752000015</v>
      </c>
      <c r="AN345" s="81">
        <v>12469.6785096</v>
      </c>
      <c r="AO345" s="81">
        <v>209.59775284800003</v>
      </c>
      <c r="AP345" s="81">
        <v>21169.373037648002</v>
      </c>
      <c r="AQ345" s="81">
        <v>1058.4686518824001</v>
      </c>
      <c r="AR345" s="81">
        <v>0</v>
      </c>
      <c r="AS345" s="81">
        <v>1958</v>
      </c>
      <c r="AT345" s="79" t="s">
        <v>2681</v>
      </c>
      <c r="AU345" s="85" t="s">
        <v>2960</v>
      </c>
      <c r="AV345" s="86">
        <v>45960</v>
      </c>
      <c r="AW345" s="85"/>
      <c r="AX345" s="81"/>
      <c r="AY345" s="30">
        <f>YEAR(Table6[[#This Row],[ETA]])</f>
        <v>2025</v>
      </c>
      <c r="AZ345" s="32" t="str">
        <f>TEXT(Table6[[#This Row],[ETA]],"MMMM")</f>
        <v>October</v>
      </c>
      <c r="BA345" s="12" t="s">
        <v>63</v>
      </c>
    </row>
    <row r="346" spans="1:53" hidden="1" x14ac:dyDescent="0.3">
      <c r="A346" s="13">
        <v>345</v>
      </c>
      <c r="B346" s="69" t="s">
        <v>2064</v>
      </c>
      <c r="C346" s="79" t="s">
        <v>90</v>
      </c>
      <c r="D346" s="69" t="s">
        <v>300</v>
      </c>
      <c r="E346" s="69" t="s">
        <v>46</v>
      </c>
      <c r="F346" s="80" t="s">
        <v>2065</v>
      </c>
      <c r="G346" s="79" t="s">
        <v>177</v>
      </c>
      <c r="H346" s="70" t="s">
        <v>302</v>
      </c>
      <c r="I346" s="69" t="s">
        <v>52</v>
      </c>
      <c r="J346" s="69" t="s">
        <v>504</v>
      </c>
      <c r="K346" s="69" t="s">
        <v>598</v>
      </c>
      <c r="L346" s="69" t="s">
        <v>305</v>
      </c>
      <c r="M346" s="69" t="s">
        <v>598</v>
      </c>
      <c r="N346" s="69" t="s">
        <v>49</v>
      </c>
      <c r="O346" s="84">
        <v>45987</v>
      </c>
      <c r="P346" s="69" t="s">
        <v>306</v>
      </c>
      <c r="Q346" s="69" t="s">
        <v>306</v>
      </c>
      <c r="R346" s="79">
        <v>2830</v>
      </c>
      <c r="S346" s="81">
        <v>962</v>
      </c>
      <c r="T346" s="69" t="s">
        <v>397</v>
      </c>
      <c r="U346" s="81">
        <v>4.53</v>
      </c>
      <c r="V346" s="69" t="s">
        <v>2066</v>
      </c>
      <c r="W346" s="79" t="s">
        <v>50</v>
      </c>
      <c r="X346" s="69" t="s">
        <v>2064</v>
      </c>
      <c r="Y346" s="69" t="s">
        <v>78</v>
      </c>
      <c r="Z346" s="69" t="s">
        <v>73</v>
      </c>
      <c r="AA346" s="69" t="s">
        <v>2067</v>
      </c>
      <c r="AB346" s="79" t="s">
        <v>53</v>
      </c>
      <c r="AC346" s="81">
        <v>269815.53000000003</v>
      </c>
      <c r="AD346" s="69" t="s">
        <v>51</v>
      </c>
      <c r="AE346" s="69"/>
      <c r="AF346" s="69" t="s">
        <v>361</v>
      </c>
      <c r="AG346" s="79">
        <v>-274</v>
      </c>
      <c r="AH346" s="84">
        <v>45987</v>
      </c>
      <c r="AI346" s="69" t="s">
        <v>3177</v>
      </c>
      <c r="AJ346" s="69" t="s">
        <v>73</v>
      </c>
      <c r="AK346" s="84">
        <v>45990</v>
      </c>
      <c r="AL346" s="82">
        <v>0.51129000000000002</v>
      </c>
      <c r="AM346" s="81">
        <v>137953.98233370003</v>
      </c>
      <c r="AN346" s="81">
        <v>16841.319955200001</v>
      </c>
      <c r="AO346" s="81">
        <v>1547.9530228890001</v>
      </c>
      <c r="AP346" s="81">
        <v>156343.25531178902</v>
      </c>
      <c r="AQ346" s="81">
        <v>7820.1627655894517</v>
      </c>
      <c r="AR346" s="81">
        <v>0</v>
      </c>
      <c r="AS346" s="81">
        <v>10720</v>
      </c>
      <c r="AT346" s="79" t="s">
        <v>2681</v>
      </c>
      <c r="AU346" s="87" t="s">
        <v>2961</v>
      </c>
      <c r="AV346" s="86">
        <v>45987</v>
      </c>
      <c r="AW346" s="85"/>
      <c r="AX346" s="81"/>
      <c r="AY346" s="30">
        <f>YEAR(Table6[[#This Row],[ETA]])</f>
        <v>2025</v>
      </c>
      <c r="AZ346" s="32" t="str">
        <f>TEXT(Table6[[#This Row],[ETA]],"MMMM")</f>
        <v>November</v>
      </c>
      <c r="BA346" s="12" t="s">
        <v>63</v>
      </c>
    </row>
    <row r="347" spans="1:53" hidden="1" x14ac:dyDescent="0.3">
      <c r="A347" s="13">
        <v>346</v>
      </c>
      <c r="B347" s="69" t="s">
        <v>2068</v>
      </c>
      <c r="C347" s="79" t="s">
        <v>380</v>
      </c>
      <c r="D347" s="69" t="s">
        <v>392</v>
      </c>
      <c r="E347" s="69" t="s">
        <v>46</v>
      </c>
      <c r="F347" s="80" t="s">
        <v>2069</v>
      </c>
      <c r="G347" s="79" t="s">
        <v>177</v>
      </c>
      <c r="H347" s="70" t="s">
        <v>302</v>
      </c>
      <c r="I347" s="69" t="s">
        <v>2070</v>
      </c>
      <c r="J347" s="69" t="s">
        <v>2071</v>
      </c>
      <c r="K347" s="69" t="s">
        <v>1438</v>
      </c>
      <c r="L347" s="69" t="s">
        <v>305</v>
      </c>
      <c r="M347" s="69" t="s">
        <v>1438</v>
      </c>
      <c r="N347" s="69" t="s">
        <v>49</v>
      </c>
      <c r="O347" s="84">
        <v>45965</v>
      </c>
      <c r="P347" s="69" t="s">
        <v>306</v>
      </c>
      <c r="Q347" s="69" t="s">
        <v>306</v>
      </c>
      <c r="R347" s="79">
        <v>3</v>
      </c>
      <c r="S347" s="81">
        <v>5995</v>
      </c>
      <c r="T347" s="69" t="s">
        <v>824</v>
      </c>
      <c r="U347" s="81">
        <v>1.1000000000000001</v>
      </c>
      <c r="V347" s="69" t="s">
        <v>2072</v>
      </c>
      <c r="W347" s="79" t="s">
        <v>50</v>
      </c>
      <c r="X347" s="69" t="s">
        <v>2073</v>
      </c>
      <c r="Y347" s="69" t="s">
        <v>2074</v>
      </c>
      <c r="Z347" s="69" t="s">
        <v>3766</v>
      </c>
      <c r="AA347" s="69" t="s">
        <v>1272</v>
      </c>
      <c r="AB347" s="79" t="s">
        <v>402</v>
      </c>
      <c r="AC347" s="81">
        <v>421350</v>
      </c>
      <c r="AD347" s="69" t="s">
        <v>51</v>
      </c>
      <c r="AE347" s="69"/>
      <c r="AF347" s="69"/>
      <c r="AG347" s="79">
        <v>-296</v>
      </c>
      <c r="AH347" s="84">
        <v>45965</v>
      </c>
      <c r="AI347" s="69" t="s">
        <v>3177</v>
      </c>
      <c r="AJ347" s="69" t="s">
        <v>3766</v>
      </c>
      <c r="AK347" s="84">
        <v>45969</v>
      </c>
      <c r="AL347" s="82">
        <v>4.2293200000000004</v>
      </c>
      <c r="AM347" s="81">
        <v>1782023.9820000001</v>
      </c>
      <c r="AN347" s="81"/>
      <c r="AO347" s="81">
        <v>0</v>
      </c>
      <c r="AP347" s="81">
        <v>1782023.9820000001</v>
      </c>
      <c r="AQ347" s="81">
        <v>89101.199100000013</v>
      </c>
      <c r="AR347" s="81">
        <v>0</v>
      </c>
      <c r="AS347" s="81">
        <v>100193</v>
      </c>
      <c r="AT347" s="79" t="s">
        <v>2681</v>
      </c>
      <c r="AU347" s="87" t="s">
        <v>2962</v>
      </c>
      <c r="AV347" s="86">
        <v>45967</v>
      </c>
      <c r="AW347" s="85"/>
      <c r="AX347" s="81">
        <v>-113</v>
      </c>
      <c r="AY347" s="30">
        <f>YEAR(Table6[[#This Row],[ETA]])</f>
        <v>2025</v>
      </c>
      <c r="AZ347" s="32" t="str">
        <f>TEXT(Table6[[#This Row],[ETA]],"MMMM")</f>
        <v>November</v>
      </c>
      <c r="BA347" s="12" t="s">
        <v>392</v>
      </c>
    </row>
    <row r="348" spans="1:53" hidden="1" x14ac:dyDescent="0.3">
      <c r="A348" s="13">
        <v>347</v>
      </c>
      <c r="B348" s="69" t="s">
        <v>2075</v>
      </c>
      <c r="C348" s="79" t="s">
        <v>70</v>
      </c>
      <c r="D348" s="69" t="s">
        <v>1131</v>
      </c>
      <c r="E348" s="69" t="s">
        <v>46</v>
      </c>
      <c r="F348" s="80">
        <v>8582205671</v>
      </c>
      <c r="G348" s="79" t="s">
        <v>177</v>
      </c>
      <c r="H348" s="70" t="s">
        <v>302</v>
      </c>
      <c r="I348" s="69" t="s">
        <v>2076</v>
      </c>
      <c r="J348" s="69" t="s">
        <v>571</v>
      </c>
      <c r="K348" s="69" t="s">
        <v>1264</v>
      </c>
      <c r="L348" s="69" t="s">
        <v>305</v>
      </c>
      <c r="M348" s="69" t="s">
        <v>571</v>
      </c>
      <c r="N348" s="69" t="s">
        <v>49</v>
      </c>
      <c r="O348" s="84">
        <v>45929</v>
      </c>
      <c r="P348" s="69" t="s">
        <v>306</v>
      </c>
      <c r="Q348" s="69" t="s">
        <v>306</v>
      </c>
      <c r="R348" s="79">
        <v>3</v>
      </c>
      <c r="S348" s="81">
        <v>54</v>
      </c>
      <c r="T348" s="69" t="s">
        <v>76</v>
      </c>
      <c r="U348" s="81">
        <v>1.4137E-2</v>
      </c>
      <c r="V348" s="69" t="s">
        <v>2077</v>
      </c>
      <c r="W348" s="79" t="s">
        <v>79</v>
      </c>
      <c r="X348" s="69" t="s">
        <v>2078</v>
      </c>
      <c r="Y348" s="69" t="s">
        <v>1831</v>
      </c>
      <c r="Z348" s="69" t="s">
        <v>3766</v>
      </c>
      <c r="AA348" s="69" t="s">
        <v>2079</v>
      </c>
      <c r="AB348" s="79" t="s">
        <v>71</v>
      </c>
      <c r="AC348" s="81">
        <v>15383.64</v>
      </c>
      <c r="AD348" s="69" t="s">
        <v>51</v>
      </c>
      <c r="AE348" s="69"/>
      <c r="AF348" s="69"/>
      <c r="AG348" s="79">
        <v>-332</v>
      </c>
      <c r="AH348" s="84">
        <v>45929</v>
      </c>
      <c r="AI348" s="69" t="s">
        <v>3177</v>
      </c>
      <c r="AJ348" s="69" t="s">
        <v>3766</v>
      </c>
      <c r="AK348" s="84">
        <v>45930</v>
      </c>
      <c r="AL348" s="82">
        <v>3.64</v>
      </c>
      <c r="AM348" s="81"/>
      <c r="AN348" s="81"/>
      <c r="AO348" s="81"/>
      <c r="AP348" s="81"/>
      <c r="AQ348" s="81"/>
      <c r="AR348" s="81">
        <v>0</v>
      </c>
      <c r="AS348" s="81">
        <v>1598</v>
      </c>
      <c r="AT348" s="79" t="s">
        <v>2681</v>
      </c>
      <c r="AU348" s="85" t="s">
        <v>2963</v>
      </c>
      <c r="AV348" s="86">
        <v>45920</v>
      </c>
      <c r="AW348" s="85"/>
      <c r="AX348" s="81">
        <v>198</v>
      </c>
      <c r="AY348" s="30">
        <f>YEAR(Table6[[#This Row],[ETA]])</f>
        <v>2025</v>
      </c>
      <c r="AZ348" s="32" t="str">
        <f>TEXT(Table6[[#This Row],[ETA]],"MMMM")</f>
        <v>September</v>
      </c>
      <c r="BA348" s="12" t="s">
        <v>1131</v>
      </c>
    </row>
    <row r="349" spans="1:53" x14ac:dyDescent="0.3">
      <c r="A349" s="13">
        <v>348</v>
      </c>
      <c r="B349" s="69" t="s">
        <v>2080</v>
      </c>
      <c r="C349" s="79" t="s">
        <v>70</v>
      </c>
      <c r="D349" s="69" t="s">
        <v>233</v>
      </c>
      <c r="E349" s="69" t="s">
        <v>46</v>
      </c>
      <c r="F349" s="80">
        <v>6346202343</v>
      </c>
      <c r="G349" s="79" t="s">
        <v>177</v>
      </c>
      <c r="H349" s="70" t="s">
        <v>302</v>
      </c>
      <c r="I349" s="69" t="s">
        <v>2081</v>
      </c>
      <c r="J349" s="69" t="s">
        <v>571</v>
      </c>
      <c r="K349" s="69" t="s">
        <v>1264</v>
      </c>
      <c r="L349" s="69" t="s">
        <v>305</v>
      </c>
      <c r="M349" s="69" t="s">
        <v>571</v>
      </c>
      <c r="N349" s="69" t="s">
        <v>49</v>
      </c>
      <c r="O349" s="84">
        <v>45943</v>
      </c>
      <c r="P349" s="69" t="s">
        <v>306</v>
      </c>
      <c r="Q349" s="69" t="s">
        <v>306</v>
      </c>
      <c r="R349" s="79">
        <v>3</v>
      </c>
      <c r="S349" s="81">
        <v>8.6999999999999993</v>
      </c>
      <c r="T349" s="69" t="s">
        <v>76</v>
      </c>
      <c r="U349" s="81">
        <v>1.4137E-2</v>
      </c>
      <c r="V349" s="69" t="s">
        <v>2082</v>
      </c>
      <c r="W349" s="79" t="s">
        <v>79</v>
      </c>
      <c r="X349" s="69" t="s">
        <v>2078</v>
      </c>
      <c r="Y349" s="69"/>
      <c r="Z349" s="69" t="s">
        <v>3766</v>
      </c>
      <c r="AA349" s="69" t="s">
        <v>2079</v>
      </c>
      <c r="AB349" s="79" t="s">
        <v>53</v>
      </c>
      <c r="AC349" s="81">
        <v>20000</v>
      </c>
      <c r="AD349" s="69" t="s">
        <v>51</v>
      </c>
      <c r="AE349" s="69"/>
      <c r="AF349" s="69"/>
      <c r="AG349" s="79">
        <v>-318</v>
      </c>
      <c r="AH349" s="84">
        <v>45943</v>
      </c>
      <c r="AI349" s="69" t="s">
        <v>3177</v>
      </c>
      <c r="AJ349" s="69" t="s">
        <v>3766</v>
      </c>
      <c r="AK349" s="84">
        <v>45944</v>
      </c>
      <c r="AL349" s="82">
        <v>0.51014000000000004</v>
      </c>
      <c r="AM349" s="81"/>
      <c r="AN349" s="81"/>
      <c r="AO349" s="81"/>
      <c r="AP349" s="81"/>
      <c r="AQ349" s="81"/>
      <c r="AR349" s="81">
        <v>0</v>
      </c>
      <c r="AS349" s="81">
        <v>1165</v>
      </c>
      <c r="AT349" s="79" t="s">
        <v>2681</v>
      </c>
      <c r="AU349" s="85" t="s">
        <v>2964</v>
      </c>
      <c r="AV349" s="86">
        <v>45943</v>
      </c>
      <c r="AW349" s="85"/>
      <c r="AX349" s="81">
        <v>265</v>
      </c>
      <c r="AY349" s="30">
        <f>YEAR(Table6[[#This Row],[ETA]])</f>
        <v>2025</v>
      </c>
      <c r="AZ349" s="32" t="str">
        <f>TEXT(Table6[[#This Row],[ETA]],"MMMM")</f>
        <v>October</v>
      </c>
      <c r="BA349" s="12" t="s">
        <v>63</v>
      </c>
    </row>
    <row r="350" spans="1:53" hidden="1" x14ac:dyDescent="0.3">
      <c r="A350" s="13">
        <v>349</v>
      </c>
      <c r="B350" s="69" t="s">
        <v>86</v>
      </c>
      <c r="C350" s="79" t="s">
        <v>70</v>
      </c>
      <c r="D350" s="69" t="s">
        <v>48</v>
      </c>
      <c r="E350" s="69" t="s">
        <v>74</v>
      </c>
      <c r="F350" s="80" t="s">
        <v>87</v>
      </c>
      <c r="G350" s="79" t="s">
        <v>82</v>
      </c>
      <c r="H350" s="70" t="s">
        <v>47</v>
      </c>
      <c r="I350" s="69" t="s">
        <v>84</v>
      </c>
      <c r="J350" s="69" t="s">
        <v>80</v>
      </c>
      <c r="K350" s="69" t="s">
        <v>65</v>
      </c>
      <c r="L350" s="69" t="s">
        <v>48</v>
      </c>
      <c r="M350" s="69">
        <v>202509</v>
      </c>
      <c r="N350" s="69" t="s">
        <v>49</v>
      </c>
      <c r="O350" s="84">
        <v>45985</v>
      </c>
      <c r="P350" s="69" t="s">
        <v>81</v>
      </c>
      <c r="Q350" s="69" t="s">
        <v>83</v>
      </c>
      <c r="R350" s="79">
        <v>18</v>
      </c>
      <c r="S350" s="81">
        <v>48500</v>
      </c>
      <c r="T350" s="69" t="s">
        <v>76</v>
      </c>
      <c r="U350" s="81">
        <v>189.5</v>
      </c>
      <c r="V350" s="69" t="s">
        <v>88</v>
      </c>
      <c r="W350" s="79" t="s">
        <v>79</v>
      </c>
      <c r="X350" s="69" t="s">
        <v>86</v>
      </c>
      <c r="Y350" s="69" t="s">
        <v>75</v>
      </c>
      <c r="Z350" s="69" t="s">
        <v>63</v>
      </c>
      <c r="AA350" s="69" t="s">
        <v>89</v>
      </c>
      <c r="AB350" s="79" t="s">
        <v>53</v>
      </c>
      <c r="AC350" s="81">
        <v>11052416.59</v>
      </c>
      <c r="AD350" s="69" t="s">
        <v>51</v>
      </c>
      <c r="AE350" s="69"/>
      <c r="AF350" s="69"/>
      <c r="AG350" s="79">
        <v>-276</v>
      </c>
      <c r="AH350" s="84">
        <v>45985</v>
      </c>
      <c r="AI350" s="69" t="s">
        <v>3177</v>
      </c>
      <c r="AJ350" s="69" t="s">
        <v>63</v>
      </c>
      <c r="AK350" s="84">
        <v>45985</v>
      </c>
      <c r="AL350" s="82"/>
      <c r="AM350" s="81">
        <v>0</v>
      </c>
      <c r="AN350" s="81"/>
      <c r="AO350" s="81">
        <v>0</v>
      </c>
      <c r="AP350" s="81">
        <v>0</v>
      </c>
      <c r="AQ350" s="81">
        <v>0</v>
      </c>
      <c r="AR350" s="81">
        <v>0</v>
      </c>
      <c r="AS350" s="81"/>
      <c r="AT350" s="79" t="s">
        <v>2658</v>
      </c>
      <c r="AU350" s="85" t="s">
        <v>3036</v>
      </c>
      <c r="AV350" s="22">
        <v>45990</v>
      </c>
      <c r="AW350" s="20"/>
      <c r="AX350" s="81"/>
      <c r="AY350" s="30">
        <f>YEAR(Table6[[#This Row],[ETA]])</f>
        <v>2025</v>
      </c>
      <c r="AZ350" s="32" t="str">
        <f>TEXT(Table6[[#This Row],[ETA]],"MMMM")</f>
        <v>November</v>
      </c>
      <c r="BA350" s="12" t="s">
        <v>3342</v>
      </c>
    </row>
    <row r="351" spans="1:53" x14ac:dyDescent="0.3">
      <c r="A351" s="13">
        <v>350</v>
      </c>
      <c r="B351" s="69" t="s">
        <v>2083</v>
      </c>
      <c r="C351" s="79" t="s">
        <v>70</v>
      </c>
      <c r="D351" s="69" t="s">
        <v>233</v>
      </c>
      <c r="E351" s="69" t="s">
        <v>46</v>
      </c>
      <c r="F351" s="80" t="s">
        <v>2084</v>
      </c>
      <c r="G351" s="79" t="s">
        <v>177</v>
      </c>
      <c r="H351" s="70" t="s">
        <v>47</v>
      </c>
      <c r="I351" s="69" t="s">
        <v>2085</v>
      </c>
      <c r="J351" s="69" t="s">
        <v>504</v>
      </c>
      <c r="K351" s="69" t="s">
        <v>2086</v>
      </c>
      <c r="L351" s="69" t="s">
        <v>48</v>
      </c>
      <c r="M351" s="69" t="s">
        <v>2087</v>
      </c>
      <c r="N351" s="69" t="s">
        <v>49</v>
      </c>
      <c r="O351" s="84">
        <v>46008</v>
      </c>
      <c r="P351" s="69" t="s">
        <v>210</v>
      </c>
      <c r="Q351" s="69" t="s">
        <v>210</v>
      </c>
      <c r="R351" s="79">
        <v>594</v>
      </c>
      <c r="S351" s="81">
        <v>415.9</v>
      </c>
      <c r="T351" s="69" t="s">
        <v>99</v>
      </c>
      <c r="U351" s="81">
        <v>0.54</v>
      </c>
      <c r="V351" s="69" t="s">
        <v>2088</v>
      </c>
      <c r="W351" s="79" t="s">
        <v>50</v>
      </c>
      <c r="X351" s="69" t="s">
        <v>2089</v>
      </c>
      <c r="Y351" s="69" t="s">
        <v>78</v>
      </c>
      <c r="Z351" s="69" t="s">
        <v>3766</v>
      </c>
      <c r="AA351" s="69" t="s">
        <v>2090</v>
      </c>
      <c r="AB351" s="79" t="s">
        <v>71</v>
      </c>
      <c r="AC351" s="81">
        <v>8078.22</v>
      </c>
      <c r="AD351" s="69" t="s">
        <v>51</v>
      </c>
      <c r="AE351" s="69"/>
      <c r="AF351" s="69"/>
      <c r="AG351" s="79">
        <v>-253</v>
      </c>
      <c r="AH351" s="84">
        <v>46008</v>
      </c>
      <c r="AI351" s="69" t="s">
        <v>3177</v>
      </c>
      <c r="AJ351" s="69" t="s">
        <v>3766</v>
      </c>
      <c r="AK351" s="84">
        <v>46013</v>
      </c>
      <c r="AL351" s="82">
        <v>3.64</v>
      </c>
      <c r="AM351" s="81">
        <v>29404.720800000003</v>
      </c>
      <c r="AN351" s="81"/>
      <c r="AO351" s="81">
        <v>0</v>
      </c>
      <c r="AP351" s="81">
        <v>29404.720800000003</v>
      </c>
      <c r="AQ351" s="81">
        <v>1470.2360400000002</v>
      </c>
      <c r="AR351" s="81">
        <v>0</v>
      </c>
      <c r="AS351" s="81">
        <v>2895</v>
      </c>
      <c r="AT351" s="79" t="s">
        <v>2681</v>
      </c>
      <c r="AU351" s="85" t="s">
        <v>2965</v>
      </c>
      <c r="AV351" s="86">
        <v>46012</v>
      </c>
      <c r="AW351" s="85"/>
      <c r="AX351" s="81">
        <v>25</v>
      </c>
      <c r="AY351" s="30">
        <f>YEAR(Table6[[#This Row],[ETA]])</f>
        <v>2025</v>
      </c>
      <c r="AZ351" s="32" t="str">
        <f>TEXT(Table6[[#This Row],[ETA]],"MMMM")</f>
        <v>December</v>
      </c>
      <c r="BA351" s="12" t="s">
        <v>63</v>
      </c>
    </row>
    <row r="352" spans="1:53" hidden="1" x14ac:dyDescent="0.3">
      <c r="A352" s="13">
        <v>351</v>
      </c>
      <c r="B352" s="69" t="s">
        <v>2091</v>
      </c>
      <c r="C352" s="79" t="s">
        <v>70</v>
      </c>
      <c r="D352" s="69" t="s">
        <v>92</v>
      </c>
      <c r="E352" s="69" t="s">
        <v>46</v>
      </c>
      <c r="F352" s="80" t="s">
        <v>2092</v>
      </c>
      <c r="G352" s="79" t="s">
        <v>177</v>
      </c>
      <c r="H352" s="70" t="s">
        <v>47</v>
      </c>
      <c r="I352" s="69" t="s">
        <v>52</v>
      </c>
      <c r="J352" s="69" t="s">
        <v>80</v>
      </c>
      <c r="K352" s="69" t="s">
        <v>2093</v>
      </c>
      <c r="L352" s="69" t="s">
        <v>733</v>
      </c>
      <c r="M352" s="69">
        <v>25072</v>
      </c>
      <c r="N352" s="69" t="s">
        <v>49</v>
      </c>
      <c r="O352" s="84">
        <v>46041</v>
      </c>
      <c r="P352" s="69" t="s">
        <v>83</v>
      </c>
      <c r="Q352" s="69" t="s">
        <v>83</v>
      </c>
      <c r="R352" s="79">
        <v>40</v>
      </c>
      <c r="S352" s="81">
        <v>33360.449999999997</v>
      </c>
      <c r="T352" s="69" t="s">
        <v>76</v>
      </c>
      <c r="U352" s="81">
        <v>242.333</v>
      </c>
      <c r="V352" s="69" t="s">
        <v>2094</v>
      </c>
      <c r="W352" s="79" t="s">
        <v>50</v>
      </c>
      <c r="X352" s="69" t="s">
        <v>2095</v>
      </c>
      <c r="Y352" s="69" t="s">
        <v>78</v>
      </c>
      <c r="Z352" s="69" t="s">
        <v>73</v>
      </c>
      <c r="AA352" s="69" t="s">
        <v>2096</v>
      </c>
      <c r="AB352" s="79" t="s">
        <v>53</v>
      </c>
      <c r="AC352" s="81">
        <v>1705805.07</v>
      </c>
      <c r="AD352" s="69" t="s">
        <v>51</v>
      </c>
      <c r="AE352" s="69"/>
      <c r="AF352" s="69" t="s">
        <v>286</v>
      </c>
      <c r="AG352" s="79">
        <v>-220</v>
      </c>
      <c r="AH352" s="84">
        <v>46041</v>
      </c>
      <c r="AI352" s="69" t="s">
        <v>3177</v>
      </c>
      <c r="AJ352" s="69" t="s">
        <v>73</v>
      </c>
      <c r="AK352" s="84">
        <v>46043</v>
      </c>
      <c r="AL352" s="82">
        <v>0.51129000000000002</v>
      </c>
      <c r="AM352" s="81">
        <v>872161.07424030011</v>
      </c>
      <c r="AN352" s="81"/>
      <c r="AO352" s="81">
        <v>0</v>
      </c>
      <c r="AP352" s="81">
        <v>872161.07424030011</v>
      </c>
      <c r="AQ352" s="81">
        <v>43608.053712015011</v>
      </c>
      <c r="AR352" s="81">
        <v>0</v>
      </c>
      <c r="AS352" s="81">
        <v>49008</v>
      </c>
      <c r="AT352" s="79" t="s">
        <v>2681</v>
      </c>
      <c r="AU352" s="85" t="s">
        <v>3065</v>
      </c>
      <c r="AV352" s="22">
        <v>46039</v>
      </c>
      <c r="AW352" s="20"/>
      <c r="AX352" s="81"/>
      <c r="AY352" s="30">
        <f>YEAR(Table6[[#This Row],[ETA]])</f>
        <v>2026</v>
      </c>
      <c r="AZ352" s="32" t="str">
        <f>TEXT(Table6[[#This Row],[ETA]],"MMMM")</f>
        <v>January</v>
      </c>
      <c r="BA352" s="12" t="s">
        <v>63</v>
      </c>
    </row>
    <row r="353" spans="1:53" hidden="1" x14ac:dyDescent="0.3">
      <c r="A353" s="13">
        <v>352</v>
      </c>
      <c r="B353" s="69" t="s">
        <v>2097</v>
      </c>
      <c r="C353" s="79" t="s">
        <v>70</v>
      </c>
      <c r="D353" s="69" t="s">
        <v>92</v>
      </c>
      <c r="E353" s="69" t="s">
        <v>46</v>
      </c>
      <c r="F353" s="80" t="s">
        <v>2098</v>
      </c>
      <c r="G353" s="79" t="s">
        <v>289</v>
      </c>
      <c r="H353" s="70" t="s">
        <v>47</v>
      </c>
      <c r="I353" s="69" t="s">
        <v>52</v>
      </c>
      <c r="J353" s="69" t="s">
        <v>80</v>
      </c>
      <c r="K353" s="69" t="s">
        <v>2093</v>
      </c>
      <c r="L353" s="69" t="s">
        <v>733</v>
      </c>
      <c r="M353" s="69">
        <v>25072</v>
      </c>
      <c r="N353" s="69" t="s">
        <v>49</v>
      </c>
      <c r="O353" s="84">
        <v>46041</v>
      </c>
      <c r="P353" s="69" t="s">
        <v>83</v>
      </c>
      <c r="Q353" s="69" t="s">
        <v>2099</v>
      </c>
      <c r="R353" s="79">
        <v>2</v>
      </c>
      <c r="S353" s="81">
        <v>5200</v>
      </c>
      <c r="T353" s="69" t="s">
        <v>76</v>
      </c>
      <c r="U353" s="81">
        <v>36.776000000000003</v>
      </c>
      <c r="V353" s="69" t="s">
        <v>2100</v>
      </c>
      <c r="W353" s="79" t="s">
        <v>50</v>
      </c>
      <c r="X353" s="69" t="s">
        <v>2095</v>
      </c>
      <c r="Y353" s="69" t="s">
        <v>78</v>
      </c>
      <c r="Z353" s="69" t="s">
        <v>61</v>
      </c>
      <c r="AA353" s="69" t="s">
        <v>2101</v>
      </c>
      <c r="AB353" s="79" t="s">
        <v>53</v>
      </c>
      <c r="AC353" s="81">
        <v>514000</v>
      </c>
      <c r="AD353" s="69" t="s">
        <v>51</v>
      </c>
      <c r="AE353" s="69"/>
      <c r="AF353" s="69" t="s">
        <v>286</v>
      </c>
      <c r="AG353" s="79">
        <v>-220</v>
      </c>
      <c r="AH353" s="84">
        <v>46041</v>
      </c>
      <c r="AI353" s="69" t="s">
        <v>3177</v>
      </c>
      <c r="AJ353" s="69" t="s">
        <v>3179</v>
      </c>
      <c r="AK353" s="84">
        <v>46043</v>
      </c>
      <c r="AL353" s="82">
        <v>0.51129000000000002</v>
      </c>
      <c r="AM353" s="81">
        <v>262803.06</v>
      </c>
      <c r="AN353" s="81"/>
      <c r="AO353" s="81">
        <v>0</v>
      </c>
      <c r="AP353" s="81">
        <v>262803.06</v>
      </c>
      <c r="AQ353" s="81">
        <v>13140.153</v>
      </c>
      <c r="AR353" s="81">
        <v>0</v>
      </c>
      <c r="AS353" s="81">
        <v>13140</v>
      </c>
      <c r="AT353" s="79" t="s">
        <v>2741</v>
      </c>
      <c r="AU353" s="85" t="s">
        <v>3287</v>
      </c>
      <c r="AV353" s="22">
        <v>46040</v>
      </c>
      <c r="AW353" s="20"/>
      <c r="AX353" s="81">
        <v>-5400</v>
      </c>
      <c r="AY353" s="30">
        <f>YEAR(Table6[[#This Row],[ETA]])</f>
        <v>2026</v>
      </c>
      <c r="AZ353" s="32" t="str">
        <f>TEXT(Table6[[#This Row],[ETA]],"MMMM")</f>
        <v>January</v>
      </c>
      <c r="BA353" s="12" t="s">
        <v>63</v>
      </c>
    </row>
    <row r="354" spans="1:53" ht="27.6" hidden="1" x14ac:dyDescent="0.3">
      <c r="A354" s="13">
        <v>353</v>
      </c>
      <c r="B354" s="69" t="s">
        <v>2102</v>
      </c>
      <c r="C354" s="79" t="s">
        <v>70</v>
      </c>
      <c r="D354" s="69" t="s">
        <v>92</v>
      </c>
      <c r="E354" s="69" t="s">
        <v>46</v>
      </c>
      <c r="F354" s="80" t="s">
        <v>2103</v>
      </c>
      <c r="G354" s="79" t="s">
        <v>177</v>
      </c>
      <c r="H354" s="70" t="s">
        <v>47</v>
      </c>
      <c r="I354" s="69" t="s">
        <v>52</v>
      </c>
      <c r="J354" s="69" t="s">
        <v>2104</v>
      </c>
      <c r="K354" s="69" t="s">
        <v>2093</v>
      </c>
      <c r="L354" s="69" t="s">
        <v>733</v>
      </c>
      <c r="M354" s="69">
        <v>25072</v>
      </c>
      <c r="N354" s="69" t="s">
        <v>49</v>
      </c>
      <c r="O354" s="84">
        <v>46041</v>
      </c>
      <c r="P354" s="69" t="s">
        <v>83</v>
      </c>
      <c r="Q354" s="69" t="s">
        <v>83</v>
      </c>
      <c r="R354" s="79">
        <v>3</v>
      </c>
      <c r="S354" s="81">
        <v>141650.94999999998</v>
      </c>
      <c r="T354" s="69" t="s">
        <v>76</v>
      </c>
      <c r="U354" s="81">
        <v>2329.2159999999999</v>
      </c>
      <c r="V354" s="69" t="s">
        <v>2105</v>
      </c>
      <c r="W354" s="79" t="s">
        <v>50</v>
      </c>
      <c r="X354" s="69" t="s">
        <v>2106</v>
      </c>
      <c r="Y354" s="69" t="s">
        <v>78</v>
      </c>
      <c r="Z354" s="69" t="s">
        <v>73</v>
      </c>
      <c r="AA354" s="69" t="s">
        <v>1072</v>
      </c>
      <c r="AB354" s="79" t="s">
        <v>71</v>
      </c>
      <c r="AC354" s="81">
        <v>4038251.12</v>
      </c>
      <c r="AD354" s="69" t="s">
        <v>51</v>
      </c>
      <c r="AE354" s="69"/>
      <c r="AF354" s="69" t="s">
        <v>361</v>
      </c>
      <c r="AG354" s="79">
        <v>-220</v>
      </c>
      <c r="AH354" s="84">
        <v>46041</v>
      </c>
      <c r="AI354" s="69" t="s">
        <v>3177</v>
      </c>
      <c r="AJ354" s="69" t="s">
        <v>73</v>
      </c>
      <c r="AK354" s="84">
        <v>46043</v>
      </c>
      <c r="AL354" s="82">
        <v>3.64</v>
      </c>
      <c r="AM354" s="81">
        <v>14699234.076800002</v>
      </c>
      <c r="AN354" s="81"/>
      <c r="AO354" s="81">
        <v>0</v>
      </c>
      <c r="AP354" s="81">
        <v>14699234.076800002</v>
      </c>
      <c r="AQ354" s="81">
        <v>734961.70384000009</v>
      </c>
      <c r="AR354" s="81">
        <v>0</v>
      </c>
      <c r="AS354" s="81">
        <v>823557</v>
      </c>
      <c r="AT354" s="79" t="s">
        <v>2756</v>
      </c>
      <c r="AU354" s="87" t="s">
        <v>3167</v>
      </c>
      <c r="AV354" s="86">
        <v>46001</v>
      </c>
      <c r="AW354" s="85"/>
      <c r="AX354" s="81"/>
      <c r="AY354" s="30">
        <f>YEAR(Table6[[#This Row],[ETA]])</f>
        <v>2026</v>
      </c>
      <c r="AZ354" s="32" t="str">
        <f>TEXT(Table6[[#This Row],[ETA]],"MMMM")</f>
        <v>January</v>
      </c>
      <c r="BA354" s="12" t="s">
        <v>63</v>
      </c>
    </row>
    <row r="355" spans="1:53" ht="27.6" hidden="1" x14ac:dyDescent="0.3">
      <c r="A355" s="13">
        <v>354</v>
      </c>
      <c r="B355" s="69" t="s">
        <v>2107</v>
      </c>
      <c r="C355" s="79" t="s">
        <v>70</v>
      </c>
      <c r="D355" s="69" t="s">
        <v>92</v>
      </c>
      <c r="E355" s="69" t="s">
        <v>46</v>
      </c>
      <c r="F355" s="80" t="s">
        <v>2108</v>
      </c>
      <c r="G355" s="79" t="s">
        <v>177</v>
      </c>
      <c r="H355" s="70" t="s">
        <v>47</v>
      </c>
      <c r="I355" s="69" t="s">
        <v>52</v>
      </c>
      <c r="J355" s="69" t="s">
        <v>80</v>
      </c>
      <c r="K355" s="69" t="s">
        <v>2093</v>
      </c>
      <c r="L355" s="69" t="s">
        <v>733</v>
      </c>
      <c r="M355" s="69">
        <v>25072</v>
      </c>
      <c r="N355" s="69" t="s">
        <v>49</v>
      </c>
      <c r="O355" s="84">
        <v>46031</v>
      </c>
      <c r="P355" s="69" t="s">
        <v>83</v>
      </c>
      <c r="Q355" s="69" t="s">
        <v>83</v>
      </c>
      <c r="R355" s="79">
        <v>3</v>
      </c>
      <c r="S355" s="81">
        <v>178200</v>
      </c>
      <c r="T355" s="69" t="s">
        <v>76</v>
      </c>
      <c r="U355" s="81">
        <v>1155.721</v>
      </c>
      <c r="V355" s="69" t="s">
        <v>2109</v>
      </c>
      <c r="W355" s="79" t="s">
        <v>50</v>
      </c>
      <c r="X355" s="69" t="s">
        <v>2110</v>
      </c>
      <c r="Y355" s="69" t="s">
        <v>78</v>
      </c>
      <c r="Z355" s="69" t="s">
        <v>61</v>
      </c>
      <c r="AA355" s="69" t="s">
        <v>1072</v>
      </c>
      <c r="AB355" s="79" t="s">
        <v>71</v>
      </c>
      <c r="AC355" s="81">
        <v>6558398.2199999997</v>
      </c>
      <c r="AD355" s="69" t="s">
        <v>51</v>
      </c>
      <c r="AE355" s="69"/>
      <c r="AF355" s="69" t="s">
        <v>516</v>
      </c>
      <c r="AG355" s="79">
        <v>-230</v>
      </c>
      <c r="AH355" s="84">
        <v>46031</v>
      </c>
      <c r="AI355" s="69" t="s">
        <v>3177</v>
      </c>
      <c r="AJ355" s="69" t="s">
        <v>3644</v>
      </c>
      <c r="AK355" s="84">
        <v>46032</v>
      </c>
      <c r="AL355" s="82">
        <v>3.64</v>
      </c>
      <c r="AM355" s="81">
        <v>23872569.520799998</v>
      </c>
      <c r="AN355" s="81"/>
      <c r="AO355" s="81">
        <v>0</v>
      </c>
      <c r="AP355" s="81">
        <v>23872569.520799998</v>
      </c>
      <c r="AQ355" s="81">
        <v>1193628.4760399999</v>
      </c>
      <c r="AR355" s="81">
        <v>0</v>
      </c>
      <c r="AS355" s="81">
        <v>1337264</v>
      </c>
      <c r="AT355" s="79" t="s">
        <v>2756</v>
      </c>
      <c r="AU355" s="87" t="s">
        <v>3168</v>
      </c>
      <c r="AV355" s="86">
        <v>46001</v>
      </c>
      <c r="AW355" s="85"/>
      <c r="AX355" s="81"/>
      <c r="AY355" s="30">
        <f>YEAR(Table6[[#This Row],[ETA]])</f>
        <v>2026</v>
      </c>
      <c r="AZ355" s="32" t="str">
        <f>TEXT(Table6[[#This Row],[ETA]],"MMMM")</f>
        <v>January</v>
      </c>
      <c r="BA355" s="12" t="s">
        <v>63</v>
      </c>
    </row>
    <row r="356" spans="1:53" hidden="1" x14ac:dyDescent="0.3">
      <c r="A356" s="13">
        <v>355</v>
      </c>
      <c r="B356" s="69" t="s">
        <v>2111</v>
      </c>
      <c r="C356" s="79" t="s">
        <v>70</v>
      </c>
      <c r="D356" s="69" t="s">
        <v>92</v>
      </c>
      <c r="E356" s="69" t="s">
        <v>46</v>
      </c>
      <c r="F356" s="80" t="s">
        <v>2112</v>
      </c>
      <c r="G356" s="79" t="s">
        <v>177</v>
      </c>
      <c r="H356" s="70" t="s">
        <v>47</v>
      </c>
      <c r="I356" s="69" t="s">
        <v>52</v>
      </c>
      <c r="J356" s="69" t="s">
        <v>80</v>
      </c>
      <c r="K356" s="69" t="s">
        <v>2093</v>
      </c>
      <c r="L356" s="69" t="s">
        <v>733</v>
      </c>
      <c r="M356" s="69">
        <v>25072</v>
      </c>
      <c r="N356" s="69" t="s">
        <v>49</v>
      </c>
      <c r="O356" s="84">
        <v>46041</v>
      </c>
      <c r="P356" s="69" t="s">
        <v>83</v>
      </c>
      <c r="Q356" s="69" t="s">
        <v>83</v>
      </c>
      <c r="R356" s="79">
        <v>574</v>
      </c>
      <c r="S356" s="81">
        <v>42073.279999999999</v>
      </c>
      <c r="T356" s="69" t="s">
        <v>76</v>
      </c>
      <c r="U356" s="81">
        <v>62.392000000000003</v>
      </c>
      <c r="V356" s="69" t="s">
        <v>2113</v>
      </c>
      <c r="W356" s="79" t="s">
        <v>50</v>
      </c>
      <c r="X356" s="69" t="s">
        <v>2114</v>
      </c>
      <c r="Y356" s="69" t="s">
        <v>78</v>
      </c>
      <c r="Z356" s="69" t="s">
        <v>73</v>
      </c>
      <c r="AA356" s="69" t="s">
        <v>2115</v>
      </c>
      <c r="AB356" s="79" t="s">
        <v>53</v>
      </c>
      <c r="AC356" s="81">
        <v>888705.44000000076</v>
      </c>
      <c r="AD356" s="69" t="s">
        <v>51</v>
      </c>
      <c r="AE356" s="69"/>
      <c r="AF356" s="69" t="s">
        <v>361</v>
      </c>
      <c r="AG356" s="79">
        <v>-220</v>
      </c>
      <c r="AH356" s="84">
        <v>46041</v>
      </c>
      <c r="AI356" s="69" t="s">
        <v>3177</v>
      </c>
      <c r="AJ356" s="69" t="s">
        <v>73</v>
      </c>
      <c r="AK356" s="84">
        <v>46043</v>
      </c>
      <c r="AL356" s="82">
        <v>0.51129000000000002</v>
      </c>
      <c r="AM356" s="81">
        <v>454386.20441760041</v>
      </c>
      <c r="AN356" s="81"/>
      <c r="AO356" s="81">
        <v>0</v>
      </c>
      <c r="AP356" s="81">
        <v>454386.20441760041</v>
      </c>
      <c r="AQ356" s="81">
        <v>22719.310220880023</v>
      </c>
      <c r="AR356" s="81">
        <v>0</v>
      </c>
      <c r="AS356" s="81">
        <v>28119</v>
      </c>
      <c r="AT356" s="79" t="s">
        <v>2681</v>
      </c>
      <c r="AU356" s="85" t="s">
        <v>3066</v>
      </c>
      <c r="AV356" s="22">
        <v>46039</v>
      </c>
      <c r="AW356" s="20"/>
      <c r="AX356" s="81"/>
      <c r="AY356" s="30">
        <f>YEAR(Table6[[#This Row],[ETA]])</f>
        <v>2026</v>
      </c>
      <c r="AZ356" s="32" t="str">
        <f>TEXT(Table6[[#This Row],[ETA]],"MMMM")</f>
        <v>January</v>
      </c>
      <c r="BA356" s="12" t="s">
        <v>63</v>
      </c>
    </row>
    <row r="357" spans="1:53" hidden="1" x14ac:dyDescent="0.3">
      <c r="A357" s="13">
        <v>356</v>
      </c>
      <c r="B357" s="69" t="s">
        <v>2116</v>
      </c>
      <c r="C357" s="79" t="s">
        <v>70</v>
      </c>
      <c r="D357" s="69" t="s">
        <v>92</v>
      </c>
      <c r="E357" s="69" t="s">
        <v>46</v>
      </c>
      <c r="F357" s="80" t="s">
        <v>2117</v>
      </c>
      <c r="G357" s="79" t="s">
        <v>289</v>
      </c>
      <c r="H357" s="70" t="s">
        <v>47</v>
      </c>
      <c r="I357" s="69" t="s">
        <v>52</v>
      </c>
      <c r="J357" s="69" t="s">
        <v>80</v>
      </c>
      <c r="K357" s="69" t="s">
        <v>2093</v>
      </c>
      <c r="L357" s="69" t="s">
        <v>733</v>
      </c>
      <c r="M357" s="69">
        <v>25072</v>
      </c>
      <c r="N357" s="69" t="s">
        <v>49</v>
      </c>
      <c r="O357" s="84">
        <v>46041</v>
      </c>
      <c r="P357" s="69" t="s">
        <v>83</v>
      </c>
      <c r="Q357" s="69" t="s">
        <v>83</v>
      </c>
      <c r="R357" s="79">
        <v>12</v>
      </c>
      <c r="S357" s="81">
        <v>54000</v>
      </c>
      <c r="T357" s="69" t="s">
        <v>76</v>
      </c>
      <c r="U357" s="81">
        <v>97.5</v>
      </c>
      <c r="V357" s="69" t="s">
        <v>2118</v>
      </c>
      <c r="W357" s="79" t="s">
        <v>50</v>
      </c>
      <c r="X357" s="69" t="s">
        <v>2119</v>
      </c>
      <c r="Y357" s="69" t="s">
        <v>78</v>
      </c>
      <c r="Z357" s="69" t="s">
        <v>73</v>
      </c>
      <c r="AA357" s="69" t="s">
        <v>2120</v>
      </c>
      <c r="AB357" s="79" t="s">
        <v>53</v>
      </c>
      <c r="AC357" s="81">
        <v>475200</v>
      </c>
      <c r="AD357" s="69" t="s">
        <v>51</v>
      </c>
      <c r="AE357" s="69"/>
      <c r="AF357" s="69" t="s">
        <v>361</v>
      </c>
      <c r="AG357" s="79">
        <v>-220</v>
      </c>
      <c r="AH357" s="84">
        <v>46041</v>
      </c>
      <c r="AI357" s="69" t="s">
        <v>3177</v>
      </c>
      <c r="AJ357" s="69" t="s">
        <v>73</v>
      </c>
      <c r="AK357" s="84">
        <v>46043</v>
      </c>
      <c r="AL357" s="82">
        <v>0.51129000000000002</v>
      </c>
      <c r="AM357" s="81">
        <v>242965.008</v>
      </c>
      <c r="AN357" s="81"/>
      <c r="AO357" s="81">
        <v>0</v>
      </c>
      <c r="AP357" s="81">
        <v>242965.008</v>
      </c>
      <c r="AQ357" s="81">
        <v>12148.250400000001</v>
      </c>
      <c r="AR357" s="81">
        <v>0</v>
      </c>
      <c r="AS357" s="81">
        <v>12148</v>
      </c>
      <c r="AT357" s="79" t="s">
        <v>2741</v>
      </c>
      <c r="AU357" s="85" t="s">
        <v>3288</v>
      </c>
      <c r="AV357" s="22">
        <v>46040</v>
      </c>
      <c r="AW357" s="20"/>
      <c r="AX357" s="81">
        <v>-2900</v>
      </c>
      <c r="AY357" s="30">
        <f>YEAR(Table6[[#This Row],[ETA]])</f>
        <v>2026</v>
      </c>
      <c r="AZ357" s="32" t="str">
        <f>TEXT(Table6[[#This Row],[ETA]],"MMMM")</f>
        <v>January</v>
      </c>
      <c r="BA357" s="12" t="s">
        <v>63</v>
      </c>
    </row>
    <row r="358" spans="1:53" hidden="1" x14ac:dyDescent="0.3">
      <c r="A358" s="13">
        <v>357</v>
      </c>
      <c r="B358" s="69" t="s">
        <v>2121</v>
      </c>
      <c r="C358" s="79" t="s">
        <v>70</v>
      </c>
      <c r="D358" s="69" t="s">
        <v>92</v>
      </c>
      <c r="E358" s="69" t="s">
        <v>46</v>
      </c>
      <c r="F358" s="80" t="s">
        <v>2122</v>
      </c>
      <c r="G358" s="79" t="s">
        <v>177</v>
      </c>
      <c r="H358" s="70" t="s">
        <v>47</v>
      </c>
      <c r="I358" s="69" t="s">
        <v>52</v>
      </c>
      <c r="J358" s="69" t="s">
        <v>80</v>
      </c>
      <c r="K358" s="69" t="s">
        <v>2093</v>
      </c>
      <c r="L358" s="69" t="s">
        <v>733</v>
      </c>
      <c r="M358" s="69">
        <v>25072</v>
      </c>
      <c r="N358" s="69" t="s">
        <v>49</v>
      </c>
      <c r="O358" s="84">
        <v>46041</v>
      </c>
      <c r="P358" s="69" t="s">
        <v>83</v>
      </c>
      <c r="Q358" s="69" t="s">
        <v>83</v>
      </c>
      <c r="R358" s="79">
        <v>32</v>
      </c>
      <c r="S358" s="81">
        <v>114.19999999999999</v>
      </c>
      <c r="T358" s="69" t="s">
        <v>76</v>
      </c>
      <c r="U358" s="81">
        <v>2</v>
      </c>
      <c r="V358" s="69" t="s">
        <v>2123</v>
      </c>
      <c r="W358" s="79" t="s">
        <v>50</v>
      </c>
      <c r="X358" s="69" t="s">
        <v>2124</v>
      </c>
      <c r="Y358" s="69" t="s">
        <v>78</v>
      </c>
      <c r="Z358" s="69" t="s">
        <v>3766</v>
      </c>
      <c r="AA358" s="69" t="s">
        <v>2125</v>
      </c>
      <c r="AB358" s="79" t="s">
        <v>402</v>
      </c>
      <c r="AC358" s="81">
        <v>29818.799999999999</v>
      </c>
      <c r="AD358" s="69" t="s">
        <v>51</v>
      </c>
      <c r="AE358" s="69"/>
      <c r="AF358" s="69" t="s">
        <v>516</v>
      </c>
      <c r="AG358" s="79">
        <v>-220</v>
      </c>
      <c r="AH358" s="84">
        <v>46041</v>
      </c>
      <c r="AI358" s="69" t="s">
        <v>3177</v>
      </c>
      <c r="AJ358" s="69" t="s">
        <v>3766</v>
      </c>
      <c r="AK358" s="84">
        <v>46043</v>
      </c>
      <c r="AL358" s="82">
        <v>4.2031099999999997</v>
      </c>
      <c r="AM358" s="81">
        <v>125331.69646799999</v>
      </c>
      <c r="AN358" s="81"/>
      <c r="AO358" s="81">
        <v>0</v>
      </c>
      <c r="AP358" s="81">
        <v>125331.69646799999</v>
      </c>
      <c r="AQ358" s="81">
        <v>6266.5848234000005</v>
      </c>
      <c r="AR358" s="81">
        <v>0</v>
      </c>
      <c r="AS358" s="81">
        <v>9167</v>
      </c>
      <c r="AT358" s="79" t="s">
        <v>2681</v>
      </c>
      <c r="AU358" s="85" t="s">
        <v>3067</v>
      </c>
      <c r="AV358" s="22">
        <v>46039</v>
      </c>
      <c r="AW358" s="20"/>
      <c r="AX358" s="81"/>
      <c r="AY358" s="30">
        <f>YEAR(Table6[[#This Row],[ETA]])</f>
        <v>2026</v>
      </c>
      <c r="AZ358" s="32" t="str">
        <f>TEXT(Table6[[#This Row],[ETA]],"MMMM")</f>
        <v>January</v>
      </c>
      <c r="BA358" s="12" t="s">
        <v>63</v>
      </c>
    </row>
    <row r="359" spans="1:53" hidden="1" x14ac:dyDescent="0.3">
      <c r="A359" s="13">
        <v>358</v>
      </c>
      <c r="B359" s="69" t="s">
        <v>2126</v>
      </c>
      <c r="C359" s="79" t="s">
        <v>90</v>
      </c>
      <c r="D359" s="69" t="s">
        <v>92</v>
      </c>
      <c r="E359" s="69" t="s">
        <v>46</v>
      </c>
      <c r="F359" s="80" t="s">
        <v>2127</v>
      </c>
      <c r="G359" s="79" t="s">
        <v>177</v>
      </c>
      <c r="H359" s="70" t="s">
        <v>47</v>
      </c>
      <c r="I359" s="69" t="s">
        <v>52</v>
      </c>
      <c r="J359" s="69" t="s">
        <v>80</v>
      </c>
      <c r="K359" s="69" t="s">
        <v>2093</v>
      </c>
      <c r="L359" s="69" t="s">
        <v>733</v>
      </c>
      <c r="M359" s="69">
        <v>25072</v>
      </c>
      <c r="N359" s="69" t="s">
        <v>49</v>
      </c>
      <c r="O359" s="84">
        <v>46041</v>
      </c>
      <c r="P359" s="69" t="s">
        <v>83</v>
      </c>
      <c r="Q359" s="69" t="s">
        <v>83</v>
      </c>
      <c r="R359" s="79">
        <v>13</v>
      </c>
      <c r="S359" s="81">
        <v>427</v>
      </c>
      <c r="T359" s="69" t="s">
        <v>76</v>
      </c>
      <c r="U359" s="81">
        <v>1</v>
      </c>
      <c r="V359" s="69" t="s">
        <v>2128</v>
      </c>
      <c r="W359" s="79" t="s">
        <v>50</v>
      </c>
      <c r="X359" s="69" t="s">
        <v>2129</v>
      </c>
      <c r="Y359" s="69" t="s">
        <v>78</v>
      </c>
      <c r="Z359" s="69" t="s">
        <v>3766</v>
      </c>
      <c r="AA359" s="69" t="s">
        <v>2125</v>
      </c>
      <c r="AB359" s="79" t="s">
        <v>3057</v>
      </c>
      <c r="AC359" s="81">
        <v>121047.43</v>
      </c>
      <c r="AD359" s="69" t="s">
        <v>51</v>
      </c>
      <c r="AE359" s="69"/>
      <c r="AF359" s="69" t="s">
        <v>516</v>
      </c>
      <c r="AG359" s="79">
        <v>-220</v>
      </c>
      <c r="AH359" s="84">
        <v>46041</v>
      </c>
      <c r="AI359" s="69" t="s">
        <v>3177</v>
      </c>
      <c r="AJ359" s="69" t="s">
        <v>3766</v>
      </c>
      <c r="AK359" s="84">
        <v>46043</v>
      </c>
      <c r="AL359" s="82">
        <v>4.7818699999999996</v>
      </c>
      <c r="AM359" s="81">
        <v>578833.07409409992</v>
      </c>
      <c r="AN359" s="81">
        <v>5112.9000000000005</v>
      </c>
      <c r="AO359" s="81">
        <v>5839.4597409409998</v>
      </c>
      <c r="AP359" s="81">
        <v>457953.2538350409</v>
      </c>
      <c r="AQ359" s="81">
        <v>22897.662691752048</v>
      </c>
      <c r="AR359" s="81">
        <v>0</v>
      </c>
      <c r="AS359" s="81">
        <v>28298</v>
      </c>
      <c r="AT359" s="79" t="s">
        <v>2681</v>
      </c>
      <c r="AU359" s="85" t="s">
        <v>3068</v>
      </c>
      <c r="AV359" s="22">
        <v>46039</v>
      </c>
      <c r="AW359" s="20"/>
      <c r="AX359" s="81"/>
      <c r="AY359" s="30">
        <f>YEAR(Table6[[#This Row],[ETA]])</f>
        <v>2026</v>
      </c>
      <c r="AZ359" s="32" t="str">
        <f>TEXT(Table6[[#This Row],[ETA]],"MMMM")</f>
        <v>January</v>
      </c>
      <c r="BA359" s="12" t="s">
        <v>63</v>
      </c>
    </row>
    <row r="360" spans="1:53" hidden="1" x14ac:dyDescent="0.3">
      <c r="A360" s="13">
        <v>359</v>
      </c>
      <c r="B360" s="69" t="s">
        <v>2130</v>
      </c>
      <c r="C360" s="79" t="s">
        <v>90</v>
      </c>
      <c r="D360" s="69" t="s">
        <v>92</v>
      </c>
      <c r="E360" s="69" t="s">
        <v>46</v>
      </c>
      <c r="F360" s="80" t="s">
        <v>2131</v>
      </c>
      <c r="G360" s="79" t="s">
        <v>177</v>
      </c>
      <c r="H360" s="70" t="s">
        <v>47</v>
      </c>
      <c r="I360" s="69" t="s">
        <v>52</v>
      </c>
      <c r="J360" s="69" t="s">
        <v>80</v>
      </c>
      <c r="K360" s="69" t="s">
        <v>2093</v>
      </c>
      <c r="L360" s="69" t="s">
        <v>733</v>
      </c>
      <c r="M360" s="69">
        <v>25072</v>
      </c>
      <c r="N360" s="69" t="s">
        <v>49</v>
      </c>
      <c r="O360" s="84">
        <v>46041</v>
      </c>
      <c r="P360" s="69" t="s">
        <v>83</v>
      </c>
      <c r="Q360" s="69" t="s">
        <v>83</v>
      </c>
      <c r="R360" s="79">
        <v>13</v>
      </c>
      <c r="S360" s="81">
        <v>959</v>
      </c>
      <c r="T360" s="69" t="s">
        <v>76</v>
      </c>
      <c r="U360" s="81">
        <v>3.92</v>
      </c>
      <c r="V360" s="69" t="s">
        <v>2132</v>
      </c>
      <c r="W360" s="79" t="s">
        <v>50</v>
      </c>
      <c r="X360" s="69" t="s">
        <v>2133</v>
      </c>
      <c r="Y360" s="69" t="s">
        <v>78</v>
      </c>
      <c r="Z360" s="69" t="s">
        <v>3766</v>
      </c>
      <c r="AA360" s="69" t="s">
        <v>2134</v>
      </c>
      <c r="AB360" s="79" t="s">
        <v>402</v>
      </c>
      <c r="AC360" s="81">
        <v>49530</v>
      </c>
      <c r="AD360" s="69" t="s">
        <v>51</v>
      </c>
      <c r="AE360" s="69"/>
      <c r="AF360" s="69" t="s">
        <v>361</v>
      </c>
      <c r="AG360" s="79">
        <v>-220</v>
      </c>
      <c r="AH360" s="84">
        <v>46041</v>
      </c>
      <c r="AI360" s="69" t="s">
        <v>3177</v>
      </c>
      <c r="AJ360" s="69" t="s">
        <v>3766</v>
      </c>
      <c r="AK360" s="84">
        <v>46043</v>
      </c>
      <c r="AL360" s="82">
        <v>4.2031099999999997</v>
      </c>
      <c r="AM360" s="81">
        <v>208180.03829999999</v>
      </c>
      <c r="AN360" s="81">
        <v>10225.800000000001</v>
      </c>
      <c r="AO360" s="81">
        <v>2184.0583829999996</v>
      </c>
      <c r="AP360" s="81">
        <v>220589.89668299997</v>
      </c>
      <c r="AQ360" s="81">
        <v>11029.494834149998</v>
      </c>
      <c r="AR360" s="81">
        <v>0</v>
      </c>
      <c r="AS360" s="81">
        <v>13930</v>
      </c>
      <c r="AT360" s="79" t="s">
        <v>2681</v>
      </c>
      <c r="AU360" s="85" t="s">
        <v>3069</v>
      </c>
      <c r="AV360" s="22">
        <v>46039</v>
      </c>
      <c r="AW360" s="20"/>
      <c r="AX360" s="81">
        <v>1</v>
      </c>
      <c r="AY360" s="30">
        <f>YEAR(Table6[[#This Row],[ETA]])</f>
        <v>2026</v>
      </c>
      <c r="AZ360" s="32" t="str">
        <f>TEXT(Table6[[#This Row],[ETA]],"MMMM")</f>
        <v>January</v>
      </c>
      <c r="BA360" s="12" t="s">
        <v>63</v>
      </c>
    </row>
    <row r="361" spans="1:53" hidden="1" x14ac:dyDescent="0.3">
      <c r="A361" s="13">
        <v>360</v>
      </c>
      <c r="B361" s="69" t="s">
        <v>2135</v>
      </c>
      <c r="C361" s="79" t="s">
        <v>90</v>
      </c>
      <c r="D361" s="69" t="s">
        <v>92</v>
      </c>
      <c r="E361" s="69" t="s">
        <v>46</v>
      </c>
      <c r="F361" s="80" t="s">
        <v>2136</v>
      </c>
      <c r="G361" s="79" t="s">
        <v>177</v>
      </c>
      <c r="H361" s="70" t="s">
        <v>47</v>
      </c>
      <c r="I361" s="69" t="s">
        <v>52</v>
      </c>
      <c r="J361" s="69" t="s">
        <v>80</v>
      </c>
      <c r="K361" s="69" t="s">
        <v>2093</v>
      </c>
      <c r="L361" s="69" t="s">
        <v>733</v>
      </c>
      <c r="M361" s="69">
        <v>25072</v>
      </c>
      <c r="N361" s="69" t="s">
        <v>49</v>
      </c>
      <c r="O361" s="84">
        <v>46041</v>
      </c>
      <c r="P361" s="69" t="s">
        <v>83</v>
      </c>
      <c r="Q361" s="69" t="s">
        <v>83</v>
      </c>
      <c r="R361" s="79">
        <v>176</v>
      </c>
      <c r="S361" s="81">
        <v>178.60000000000002</v>
      </c>
      <c r="T361" s="69" t="s">
        <v>76</v>
      </c>
      <c r="U361" s="81">
        <v>3.92</v>
      </c>
      <c r="V361" s="69" t="s">
        <v>2137</v>
      </c>
      <c r="W361" s="79" t="s">
        <v>50</v>
      </c>
      <c r="X361" s="69" t="s">
        <v>2138</v>
      </c>
      <c r="Y361" s="69" t="s">
        <v>78</v>
      </c>
      <c r="Z361" s="69" t="s">
        <v>3054</v>
      </c>
      <c r="AA361" s="69" t="s">
        <v>2139</v>
      </c>
      <c r="AB361" s="79" t="s">
        <v>53</v>
      </c>
      <c r="AC361" s="81">
        <v>32867.300000000003</v>
      </c>
      <c r="AD361" s="69" t="s">
        <v>51</v>
      </c>
      <c r="AE361" s="69"/>
      <c r="AF361" s="69" t="s">
        <v>51</v>
      </c>
      <c r="AG361" s="79">
        <v>-220</v>
      </c>
      <c r="AH361" s="84">
        <v>46041</v>
      </c>
      <c r="AI361" s="69" t="s">
        <v>3177</v>
      </c>
      <c r="AJ361" s="69" t="s">
        <v>3054</v>
      </c>
      <c r="AK361" s="84">
        <v>46043</v>
      </c>
      <c r="AL361" s="82">
        <v>0.51129000000000002</v>
      </c>
      <c r="AM361" s="81">
        <v>16804.721817000001</v>
      </c>
      <c r="AN361" s="81">
        <v>5112.9000000000005</v>
      </c>
      <c r="AO361" s="81">
        <v>219.17621817000003</v>
      </c>
      <c r="AP361" s="81">
        <v>22136.798035170003</v>
      </c>
      <c r="AQ361" s="81">
        <v>1106.8399017585002</v>
      </c>
      <c r="AR361" s="81">
        <v>0</v>
      </c>
      <c r="AS361" s="81">
        <v>2507</v>
      </c>
      <c r="AT361" s="79" t="s">
        <v>2681</v>
      </c>
      <c r="AU361" s="85" t="s">
        <v>3070</v>
      </c>
      <c r="AV361" s="22">
        <v>46039</v>
      </c>
      <c r="AW361" s="20"/>
      <c r="AX361" s="81"/>
      <c r="AY361" s="30">
        <f>YEAR(Table6[[#This Row],[ETA]])</f>
        <v>2026</v>
      </c>
      <c r="AZ361" s="32" t="str">
        <f>TEXT(Table6[[#This Row],[ETA]],"MMMM")</f>
        <v>January</v>
      </c>
      <c r="BA361" s="12" t="s">
        <v>63</v>
      </c>
    </row>
    <row r="362" spans="1:53" hidden="1" x14ac:dyDescent="0.3">
      <c r="A362" s="13">
        <v>361</v>
      </c>
      <c r="B362" s="69" t="s">
        <v>2140</v>
      </c>
      <c r="C362" s="79" t="s">
        <v>380</v>
      </c>
      <c r="D362" s="69" t="s">
        <v>2007</v>
      </c>
      <c r="E362" s="69" t="s">
        <v>46</v>
      </c>
      <c r="F362" s="80" t="s">
        <v>2141</v>
      </c>
      <c r="G362" s="79" t="s">
        <v>177</v>
      </c>
      <c r="H362" s="70" t="s">
        <v>47</v>
      </c>
      <c r="I362" s="69" t="s">
        <v>1021</v>
      </c>
      <c r="J362" s="69"/>
      <c r="K362" s="69" t="s">
        <v>2142</v>
      </c>
      <c r="L362" s="69" t="s">
        <v>48</v>
      </c>
      <c r="M362" s="69" t="s">
        <v>75</v>
      </c>
      <c r="N362" s="69" t="s">
        <v>49</v>
      </c>
      <c r="O362" s="84">
        <v>46025</v>
      </c>
      <c r="P362" s="69" t="s">
        <v>210</v>
      </c>
      <c r="Q362" s="69" t="s">
        <v>2143</v>
      </c>
      <c r="R362" s="79">
        <v>2</v>
      </c>
      <c r="S362" s="81">
        <v>6245</v>
      </c>
      <c r="T362" s="69" t="s">
        <v>76</v>
      </c>
      <c r="U362" s="81">
        <v>7.52</v>
      </c>
      <c r="V362" s="69" t="s">
        <v>2132</v>
      </c>
      <c r="W362" s="79" t="s">
        <v>50</v>
      </c>
      <c r="X362" s="69" t="s">
        <v>2144</v>
      </c>
      <c r="Y362" s="69" t="s">
        <v>2145</v>
      </c>
      <c r="Z362" s="69" t="s">
        <v>3766</v>
      </c>
      <c r="AA362" s="69" t="s">
        <v>934</v>
      </c>
      <c r="AB362" s="79" t="s">
        <v>402</v>
      </c>
      <c r="AC362" s="81">
        <v>190500</v>
      </c>
      <c r="AD362" s="69" t="s">
        <v>51</v>
      </c>
      <c r="AE362" s="69"/>
      <c r="AF362" s="69"/>
      <c r="AG362" s="79">
        <v>-236</v>
      </c>
      <c r="AH362" s="84">
        <v>46025</v>
      </c>
      <c r="AI362" s="69" t="s">
        <v>3177</v>
      </c>
      <c r="AJ362" s="69" t="s">
        <v>3766</v>
      </c>
      <c r="AK362" s="84">
        <v>46029</v>
      </c>
      <c r="AL362" s="82">
        <v>4.2031099999999997</v>
      </c>
      <c r="AM362" s="81">
        <v>800692.45499999996</v>
      </c>
      <c r="AN362" s="81"/>
      <c r="AO362" s="81">
        <v>0</v>
      </c>
      <c r="AP362" s="81">
        <v>800692.45499999996</v>
      </c>
      <c r="AQ362" s="81">
        <v>40034.622750000002</v>
      </c>
      <c r="AR362" s="81">
        <v>0</v>
      </c>
      <c r="AS362" s="81">
        <v>45485</v>
      </c>
      <c r="AT362" s="79" t="s">
        <v>2681</v>
      </c>
      <c r="AU362" s="85" t="s">
        <v>2966</v>
      </c>
      <c r="AV362" s="22">
        <v>46027</v>
      </c>
      <c r="AW362" s="20"/>
      <c r="AX362" s="81">
        <v>50</v>
      </c>
      <c r="AY362" s="30">
        <f>YEAR(Table6[[#This Row],[ETA]])</f>
        <v>2026</v>
      </c>
      <c r="AZ362" s="32" t="str">
        <f>TEXT(Table6[[#This Row],[ETA]],"MMMM")</f>
        <v>January</v>
      </c>
      <c r="BA362" s="12" t="s">
        <v>3343</v>
      </c>
    </row>
    <row r="363" spans="1:53" hidden="1" x14ac:dyDescent="0.3">
      <c r="A363" s="13">
        <v>362</v>
      </c>
      <c r="B363" s="69" t="s">
        <v>2146</v>
      </c>
      <c r="C363" s="79" t="s">
        <v>90</v>
      </c>
      <c r="D363" s="69" t="s">
        <v>92</v>
      </c>
      <c r="E363" s="69" t="s">
        <v>46</v>
      </c>
      <c r="F363" s="80" t="s">
        <v>2147</v>
      </c>
      <c r="G363" s="79" t="s">
        <v>177</v>
      </c>
      <c r="H363" s="70" t="s">
        <v>47</v>
      </c>
      <c r="I363" s="69" t="s">
        <v>52</v>
      </c>
      <c r="J363" s="69" t="s">
        <v>1232</v>
      </c>
      <c r="K363" s="69" t="s">
        <v>2148</v>
      </c>
      <c r="L363" s="69" t="s">
        <v>48</v>
      </c>
      <c r="M363" s="69" t="s">
        <v>2149</v>
      </c>
      <c r="N363" s="69" t="s">
        <v>49</v>
      </c>
      <c r="O363" s="84">
        <v>46008</v>
      </c>
      <c r="P363" s="69" t="s">
        <v>2150</v>
      </c>
      <c r="Q363" s="69" t="s">
        <v>2151</v>
      </c>
      <c r="R363" s="79">
        <v>32</v>
      </c>
      <c r="S363" s="81">
        <v>29391.999999999993</v>
      </c>
      <c r="T363" s="69" t="s">
        <v>99</v>
      </c>
      <c r="U363" s="81">
        <v>94.097999999999999</v>
      </c>
      <c r="V363" s="69" t="s">
        <v>1071</v>
      </c>
      <c r="W363" s="79" t="s">
        <v>50</v>
      </c>
      <c r="X363" s="69" t="s">
        <v>2146</v>
      </c>
      <c r="Y363" s="69" t="s">
        <v>78</v>
      </c>
      <c r="Z363" s="69" t="s">
        <v>73</v>
      </c>
      <c r="AA363" s="69" t="s">
        <v>1654</v>
      </c>
      <c r="AB363" s="79" t="s">
        <v>53</v>
      </c>
      <c r="AC363" s="81">
        <v>565785.35</v>
      </c>
      <c r="AD363" s="69" t="s">
        <v>51</v>
      </c>
      <c r="AE363" s="69"/>
      <c r="AF363" s="69" t="s">
        <v>286</v>
      </c>
      <c r="AG363" s="79">
        <v>-253</v>
      </c>
      <c r="AH363" s="84">
        <v>46008</v>
      </c>
      <c r="AI363" s="69" t="s">
        <v>3177</v>
      </c>
      <c r="AJ363" s="69" t="s">
        <v>73</v>
      </c>
      <c r="AK363" s="84">
        <v>46010</v>
      </c>
      <c r="AL363" s="82">
        <v>0.51129000000000002</v>
      </c>
      <c r="AM363" s="81">
        <v>289280.39160149998</v>
      </c>
      <c r="AN363" s="81">
        <v>30020.392350000002</v>
      </c>
      <c r="AO363" s="81">
        <v>3193.0078395149999</v>
      </c>
      <c r="AP363" s="81">
        <v>322493.79179101496</v>
      </c>
      <c r="AQ363" s="81">
        <v>16124.689589550748</v>
      </c>
      <c r="AR363" s="81">
        <v>0</v>
      </c>
      <c r="AS363" s="81">
        <v>21625</v>
      </c>
      <c r="AT363" s="79" t="s">
        <v>2681</v>
      </c>
      <c r="AU363" s="85" t="s">
        <v>2967</v>
      </c>
      <c r="AV363" s="86">
        <v>46007</v>
      </c>
      <c r="AW363" s="85"/>
      <c r="AX363" s="81">
        <v>100</v>
      </c>
      <c r="AY363" s="30">
        <f>YEAR(Table6[[#This Row],[ETA]])</f>
        <v>2025</v>
      </c>
      <c r="AZ363" s="32" t="str">
        <f>TEXT(Table6[[#This Row],[ETA]],"MMMM")</f>
        <v>December</v>
      </c>
      <c r="BA363" s="12" t="s">
        <v>63</v>
      </c>
    </row>
    <row r="364" spans="1:53" hidden="1" x14ac:dyDescent="0.3">
      <c r="A364" s="13">
        <v>363</v>
      </c>
      <c r="B364" s="69" t="s">
        <v>2152</v>
      </c>
      <c r="C364" s="79" t="s">
        <v>70</v>
      </c>
      <c r="D364" s="69" t="s">
        <v>218</v>
      </c>
      <c r="E364" s="69" t="s">
        <v>74</v>
      </c>
      <c r="F364" s="80" t="s">
        <v>2153</v>
      </c>
      <c r="G364" s="79" t="s">
        <v>177</v>
      </c>
      <c r="H364" s="70" t="s">
        <v>47</v>
      </c>
      <c r="I364" s="69" t="s">
        <v>52</v>
      </c>
      <c r="J364" s="69" t="s">
        <v>870</v>
      </c>
      <c r="K364" s="69" t="s">
        <v>2154</v>
      </c>
      <c r="L364" s="69" t="s">
        <v>48</v>
      </c>
      <c r="M364" s="69" t="s">
        <v>711</v>
      </c>
      <c r="N364" s="69" t="s">
        <v>49</v>
      </c>
      <c r="O364" s="84">
        <v>46002</v>
      </c>
      <c r="P364" s="69" t="s">
        <v>3088</v>
      </c>
      <c r="Q364" s="69" t="s">
        <v>2155</v>
      </c>
      <c r="R364" s="79">
        <v>38</v>
      </c>
      <c r="S364" s="81">
        <v>90153</v>
      </c>
      <c r="T364" s="69" t="s">
        <v>76</v>
      </c>
      <c r="U364" s="81">
        <v>216.20149999999998</v>
      </c>
      <c r="V364" s="69" t="s">
        <v>2156</v>
      </c>
      <c r="W364" s="79" t="s">
        <v>79</v>
      </c>
      <c r="X364" s="69" t="s">
        <v>2157</v>
      </c>
      <c r="Y364" s="69">
        <v>4600001157</v>
      </c>
      <c r="Z364" s="69" t="s">
        <v>73</v>
      </c>
      <c r="AA364" s="69" t="s">
        <v>2158</v>
      </c>
      <c r="AB364" s="79" t="s">
        <v>71</v>
      </c>
      <c r="AC364" s="81">
        <v>1023465.29</v>
      </c>
      <c r="AD364" s="69" t="s">
        <v>51</v>
      </c>
      <c r="AE364" s="69" t="s">
        <v>190</v>
      </c>
      <c r="AF364" s="69"/>
      <c r="AG364" s="79">
        <v>-259</v>
      </c>
      <c r="AH364" s="84">
        <v>46002</v>
      </c>
      <c r="AI364" s="69" t="s">
        <v>3177</v>
      </c>
      <c r="AJ364" s="69" t="s">
        <v>85</v>
      </c>
      <c r="AK364" s="84">
        <v>46005</v>
      </c>
      <c r="AL364" s="82">
        <v>3.64</v>
      </c>
      <c r="AM364" s="81">
        <v>3725413.6556000002</v>
      </c>
      <c r="AN364" s="81"/>
      <c r="AO364" s="81">
        <v>0</v>
      </c>
      <c r="AP364" s="81">
        <v>3725413.6556000002</v>
      </c>
      <c r="AQ364" s="81">
        <v>186270.68278000003</v>
      </c>
      <c r="AR364" s="81">
        <v>0</v>
      </c>
      <c r="AS364" s="81">
        <v>209223</v>
      </c>
      <c r="AT364" s="79" t="s">
        <v>2681</v>
      </c>
      <c r="AU364" s="85" t="s">
        <v>2968</v>
      </c>
      <c r="AV364" s="86">
        <v>46000</v>
      </c>
      <c r="AW364" s="85"/>
      <c r="AX364" s="81">
        <v>200</v>
      </c>
      <c r="AY364" s="30">
        <f>YEAR(Table6[[#This Row],[ETA]])</f>
        <v>2025</v>
      </c>
      <c r="AZ364" s="32" t="str">
        <f>TEXT(Table6[[#This Row],[ETA]],"MMMM")</f>
        <v>December</v>
      </c>
      <c r="BA364" s="12" t="s">
        <v>63</v>
      </c>
    </row>
    <row r="365" spans="1:53" hidden="1" x14ac:dyDescent="0.3">
      <c r="A365" s="13">
        <v>364</v>
      </c>
      <c r="B365" s="69" t="s">
        <v>2159</v>
      </c>
      <c r="C365" s="79" t="s">
        <v>70</v>
      </c>
      <c r="D365" s="69" t="s">
        <v>300</v>
      </c>
      <c r="E365" s="69" t="s">
        <v>74</v>
      </c>
      <c r="F365" s="80" t="s">
        <v>2160</v>
      </c>
      <c r="G365" s="79" t="s">
        <v>177</v>
      </c>
      <c r="H365" s="70" t="s">
        <v>302</v>
      </c>
      <c r="I365" s="69" t="s">
        <v>52</v>
      </c>
      <c r="J365" s="69" t="s">
        <v>504</v>
      </c>
      <c r="K365" s="69" t="s">
        <v>505</v>
      </c>
      <c r="L365" s="69" t="s">
        <v>305</v>
      </c>
      <c r="M365" s="69" t="s">
        <v>505</v>
      </c>
      <c r="N365" s="69" t="s">
        <v>49</v>
      </c>
      <c r="O365" s="84">
        <v>45966</v>
      </c>
      <c r="P365" s="69" t="s">
        <v>306</v>
      </c>
      <c r="Q365" s="69" t="s">
        <v>306</v>
      </c>
      <c r="R365" s="79">
        <v>92</v>
      </c>
      <c r="S365" s="81">
        <v>120</v>
      </c>
      <c r="T365" s="69" t="s">
        <v>76</v>
      </c>
      <c r="U365" s="81">
        <v>0.88467600000000002</v>
      </c>
      <c r="V365" s="69" t="s">
        <v>2161</v>
      </c>
      <c r="W365" s="79" t="s">
        <v>50</v>
      </c>
      <c r="X365" s="69" t="s">
        <v>2162</v>
      </c>
      <c r="Y365" s="69">
        <v>4600001157</v>
      </c>
      <c r="Z365" s="69" t="s">
        <v>3766</v>
      </c>
      <c r="AA365" s="69" t="s">
        <v>534</v>
      </c>
      <c r="AB365" s="79" t="s">
        <v>53</v>
      </c>
      <c r="AC365" s="81">
        <v>31266.880000000001</v>
      </c>
      <c r="AD365" s="69" t="s">
        <v>51</v>
      </c>
      <c r="AE365" s="69"/>
      <c r="AF365" s="69"/>
      <c r="AG365" s="79">
        <v>-295</v>
      </c>
      <c r="AH365" s="84">
        <v>45966</v>
      </c>
      <c r="AI365" s="69" t="s">
        <v>3177</v>
      </c>
      <c r="AJ365" s="69" t="s">
        <v>3766</v>
      </c>
      <c r="AK365" s="84">
        <v>45969</v>
      </c>
      <c r="AL365" s="82">
        <v>0.51014000000000004</v>
      </c>
      <c r="AM365" s="81">
        <v>15950.486163200001</v>
      </c>
      <c r="AN365" s="81"/>
      <c r="AO365" s="81">
        <v>0</v>
      </c>
      <c r="AP365" s="81">
        <v>15950.486163200001</v>
      </c>
      <c r="AQ365" s="81">
        <v>0</v>
      </c>
      <c r="AR365" s="81">
        <v>0</v>
      </c>
      <c r="AS365" s="81">
        <v>1400</v>
      </c>
      <c r="AT365" s="79" t="s">
        <v>2681</v>
      </c>
      <c r="AU365" s="85" t="s">
        <v>2969</v>
      </c>
      <c r="AV365" s="86">
        <v>45967</v>
      </c>
      <c r="AW365" s="85"/>
      <c r="AX365" s="81"/>
      <c r="AY365" s="30">
        <f>YEAR(Table6[[#This Row],[ETA]])</f>
        <v>2025</v>
      </c>
      <c r="AZ365" s="32" t="str">
        <f>TEXT(Table6[[#This Row],[ETA]],"MMMM")</f>
        <v>November</v>
      </c>
      <c r="BA365" s="12" t="s">
        <v>63</v>
      </c>
    </row>
    <row r="366" spans="1:53" hidden="1" x14ac:dyDescent="0.3">
      <c r="A366" s="13">
        <v>365</v>
      </c>
      <c r="B366" s="69" t="s">
        <v>2163</v>
      </c>
      <c r="C366" s="79" t="s">
        <v>70</v>
      </c>
      <c r="D366" s="69" t="s">
        <v>300</v>
      </c>
      <c r="E366" s="69" t="s">
        <v>74</v>
      </c>
      <c r="F366" s="80" t="s">
        <v>2164</v>
      </c>
      <c r="G366" s="79" t="s">
        <v>177</v>
      </c>
      <c r="H366" s="70" t="s">
        <v>302</v>
      </c>
      <c r="I366" s="69" t="s">
        <v>52</v>
      </c>
      <c r="J366" s="69" t="s">
        <v>504</v>
      </c>
      <c r="K366" s="69" t="s">
        <v>505</v>
      </c>
      <c r="L366" s="69" t="s">
        <v>305</v>
      </c>
      <c r="M366" s="69" t="s">
        <v>505</v>
      </c>
      <c r="N366" s="69" t="s">
        <v>49</v>
      </c>
      <c r="O366" s="84">
        <v>45970</v>
      </c>
      <c r="P366" s="69" t="s">
        <v>306</v>
      </c>
      <c r="Q366" s="69" t="s">
        <v>306</v>
      </c>
      <c r="R366" s="79">
        <v>4</v>
      </c>
      <c r="S366" s="81">
        <v>95</v>
      </c>
      <c r="T366" s="69" t="s">
        <v>76</v>
      </c>
      <c r="U366" s="81">
        <v>0.24</v>
      </c>
      <c r="V366" s="69" t="s">
        <v>2165</v>
      </c>
      <c r="W366" s="79" t="s">
        <v>50</v>
      </c>
      <c r="X366" s="69" t="s">
        <v>2166</v>
      </c>
      <c r="Y366" s="69">
        <v>4600001157</v>
      </c>
      <c r="Z366" s="69" t="s">
        <v>292</v>
      </c>
      <c r="AA366" s="69" t="s">
        <v>1255</v>
      </c>
      <c r="AB366" s="79" t="s">
        <v>53</v>
      </c>
      <c r="AC366" s="81">
        <v>171450.48</v>
      </c>
      <c r="AD366" s="69" t="s">
        <v>51</v>
      </c>
      <c r="AE366" s="69"/>
      <c r="AF366" s="69"/>
      <c r="AG366" s="79">
        <v>-291</v>
      </c>
      <c r="AH366" s="84">
        <v>45970</v>
      </c>
      <c r="AI366" s="69" t="s">
        <v>3177</v>
      </c>
      <c r="AJ366" s="69" t="s">
        <v>292</v>
      </c>
      <c r="AK366" s="84">
        <v>45971</v>
      </c>
      <c r="AL366" s="82">
        <v>0.51129000000000002</v>
      </c>
      <c r="AM366" s="81">
        <v>87660.915919200008</v>
      </c>
      <c r="AN366" s="81"/>
      <c r="AO366" s="81">
        <v>0</v>
      </c>
      <c r="AP366" s="81">
        <v>87660.915919200008</v>
      </c>
      <c r="AQ366" s="81">
        <v>4383.0457959600008</v>
      </c>
      <c r="AR366" s="81">
        <v>0</v>
      </c>
      <c r="AS366" s="81">
        <v>5783</v>
      </c>
      <c r="AT366" s="79" t="s">
        <v>2681</v>
      </c>
      <c r="AU366" s="85" t="s">
        <v>2970</v>
      </c>
      <c r="AV366" s="86">
        <v>45970</v>
      </c>
      <c r="AW366" s="85"/>
      <c r="AX366" s="81"/>
      <c r="AY366" s="30">
        <f>YEAR(Table6[[#This Row],[ETA]])</f>
        <v>2025</v>
      </c>
      <c r="AZ366" s="32" t="str">
        <f>TEXT(Table6[[#This Row],[ETA]],"MMMM")</f>
        <v>November</v>
      </c>
      <c r="BA366" s="12" t="s">
        <v>63</v>
      </c>
    </row>
    <row r="367" spans="1:53" hidden="1" x14ac:dyDescent="0.3">
      <c r="A367" s="13">
        <v>366</v>
      </c>
      <c r="B367" s="69" t="s">
        <v>2167</v>
      </c>
      <c r="C367" s="79" t="s">
        <v>70</v>
      </c>
      <c r="D367" s="69" t="s">
        <v>300</v>
      </c>
      <c r="E367" s="69" t="s">
        <v>74</v>
      </c>
      <c r="F367" s="80" t="s">
        <v>2164</v>
      </c>
      <c r="G367" s="79" t="s">
        <v>177</v>
      </c>
      <c r="H367" s="70" t="s">
        <v>302</v>
      </c>
      <c r="I367" s="69" t="s">
        <v>52</v>
      </c>
      <c r="J367" s="69" t="s">
        <v>504</v>
      </c>
      <c r="K367" s="69" t="s">
        <v>505</v>
      </c>
      <c r="L367" s="69" t="s">
        <v>305</v>
      </c>
      <c r="M367" s="69" t="s">
        <v>505</v>
      </c>
      <c r="N367" s="69" t="s">
        <v>49</v>
      </c>
      <c r="O367" s="84">
        <v>45970</v>
      </c>
      <c r="P367" s="69" t="s">
        <v>306</v>
      </c>
      <c r="Q367" s="69" t="s">
        <v>306</v>
      </c>
      <c r="R367" s="79">
        <v>3</v>
      </c>
      <c r="S367" s="81">
        <v>46</v>
      </c>
      <c r="T367" s="69" t="s">
        <v>76</v>
      </c>
      <c r="U367" s="81">
        <v>0.14000000000000001</v>
      </c>
      <c r="V367" s="69" t="s">
        <v>2168</v>
      </c>
      <c r="W367" s="79" t="s">
        <v>50</v>
      </c>
      <c r="X367" s="69" t="s">
        <v>2169</v>
      </c>
      <c r="Y367" s="69">
        <v>4600001157</v>
      </c>
      <c r="Z367" s="69" t="s">
        <v>292</v>
      </c>
      <c r="AA367" s="69" t="s">
        <v>2170</v>
      </c>
      <c r="AB367" s="79" t="s">
        <v>53</v>
      </c>
      <c r="AC367" s="81">
        <v>626170.43999999994</v>
      </c>
      <c r="AD367" s="69" t="s">
        <v>51</v>
      </c>
      <c r="AE367" s="69"/>
      <c r="AF367" s="69"/>
      <c r="AG367" s="79">
        <v>-291</v>
      </c>
      <c r="AH367" s="84">
        <v>45970</v>
      </c>
      <c r="AI367" s="69" t="s">
        <v>3177</v>
      </c>
      <c r="AJ367" s="69" t="s">
        <v>292</v>
      </c>
      <c r="AK367" s="84">
        <v>45971</v>
      </c>
      <c r="AL367" s="82">
        <v>0.51129000000000002</v>
      </c>
      <c r="AM367" s="81">
        <v>320154.68426760001</v>
      </c>
      <c r="AN367" s="81"/>
      <c r="AO367" s="81">
        <v>0</v>
      </c>
      <c r="AP367" s="81">
        <v>320154.68426760001</v>
      </c>
      <c r="AQ367" s="81">
        <v>16007.734213380001</v>
      </c>
      <c r="AR367" s="81">
        <v>0</v>
      </c>
      <c r="AS367" s="81">
        <v>21408</v>
      </c>
      <c r="AT367" s="79" t="s">
        <v>2681</v>
      </c>
      <c r="AU367" s="85" t="s">
        <v>2971</v>
      </c>
      <c r="AV367" s="86">
        <v>45970</v>
      </c>
      <c r="AW367" s="85"/>
      <c r="AX367" s="81"/>
      <c r="AY367" s="30">
        <f>YEAR(Table6[[#This Row],[ETA]])</f>
        <v>2025</v>
      </c>
      <c r="AZ367" s="32" t="str">
        <f>TEXT(Table6[[#This Row],[ETA]],"MMMM")</f>
        <v>November</v>
      </c>
      <c r="BA367" s="12" t="s">
        <v>63</v>
      </c>
    </row>
    <row r="368" spans="1:53" x14ac:dyDescent="0.3">
      <c r="A368" s="13">
        <v>367</v>
      </c>
      <c r="B368" s="69" t="s">
        <v>2171</v>
      </c>
      <c r="C368" s="79" t="s">
        <v>70</v>
      </c>
      <c r="D368" s="69" t="s">
        <v>233</v>
      </c>
      <c r="E368" s="69" t="s">
        <v>74</v>
      </c>
      <c r="F368" s="80" t="s">
        <v>2172</v>
      </c>
      <c r="G368" s="79" t="s">
        <v>177</v>
      </c>
      <c r="H368" s="70" t="s">
        <v>47</v>
      </c>
      <c r="I368" s="69" t="s">
        <v>52</v>
      </c>
      <c r="J368" s="69" t="s">
        <v>279</v>
      </c>
      <c r="K368" s="69" t="s">
        <v>2173</v>
      </c>
      <c r="L368" s="69" t="s">
        <v>48</v>
      </c>
      <c r="M368" s="69" t="s">
        <v>2174</v>
      </c>
      <c r="N368" s="69" t="s">
        <v>49</v>
      </c>
      <c r="O368" s="84">
        <v>46019</v>
      </c>
      <c r="P368" s="69" t="s">
        <v>199</v>
      </c>
      <c r="Q368" s="69" t="s">
        <v>2175</v>
      </c>
      <c r="R368" s="79">
        <v>294</v>
      </c>
      <c r="S368" s="81">
        <v>11545.5</v>
      </c>
      <c r="T368" s="69" t="s">
        <v>76</v>
      </c>
      <c r="U368" s="81">
        <v>11.081160820000012</v>
      </c>
      <c r="V368" s="69" t="s">
        <v>2176</v>
      </c>
      <c r="W368" s="79" t="s">
        <v>50</v>
      </c>
      <c r="X368" s="69" t="s">
        <v>2177</v>
      </c>
      <c r="Y368" s="69">
        <v>4600001157</v>
      </c>
      <c r="Z368" s="69" t="s">
        <v>73</v>
      </c>
      <c r="AA368" s="69" t="s">
        <v>2178</v>
      </c>
      <c r="AB368" s="79" t="s">
        <v>71</v>
      </c>
      <c r="AC368" s="81">
        <v>72632.13</v>
      </c>
      <c r="AD368" s="69" t="s">
        <v>51</v>
      </c>
      <c r="AE368" s="69" t="s">
        <v>190</v>
      </c>
      <c r="AF368" s="69"/>
      <c r="AG368" s="79">
        <v>-242</v>
      </c>
      <c r="AH368" s="84">
        <v>46019</v>
      </c>
      <c r="AI368" s="69" t="s">
        <v>3177</v>
      </c>
      <c r="AJ368" s="69" t="s">
        <v>73</v>
      </c>
      <c r="AK368" s="84">
        <v>46021</v>
      </c>
      <c r="AL368" s="82">
        <v>3.64</v>
      </c>
      <c r="AM368" s="81">
        <v>264380.95320000005</v>
      </c>
      <c r="AN368" s="81"/>
      <c r="AO368" s="81">
        <v>0</v>
      </c>
      <c r="AP368" s="81">
        <v>264380.95320000005</v>
      </c>
      <c r="AQ368" s="81">
        <v>13219.047660000004</v>
      </c>
      <c r="AR368" s="81">
        <v>0</v>
      </c>
      <c r="AS368" s="81">
        <v>18619</v>
      </c>
      <c r="AT368" s="79" t="s">
        <v>2681</v>
      </c>
      <c r="AU368" s="85" t="s">
        <v>2972</v>
      </c>
      <c r="AV368" s="22">
        <v>46021</v>
      </c>
      <c r="AW368" s="20"/>
      <c r="AX368" s="81"/>
      <c r="AY368" s="30">
        <f>YEAR(Table6[[#This Row],[ETA]])</f>
        <v>2025</v>
      </c>
      <c r="AZ368" s="32" t="str">
        <f>TEXT(Table6[[#This Row],[ETA]],"MMMM")</f>
        <v>December</v>
      </c>
      <c r="BA368" s="12" t="s">
        <v>63</v>
      </c>
    </row>
    <row r="369" spans="1:53" x14ac:dyDescent="0.3">
      <c r="A369" s="13">
        <v>368</v>
      </c>
      <c r="B369" s="69" t="s">
        <v>2179</v>
      </c>
      <c r="C369" s="79" t="s">
        <v>70</v>
      </c>
      <c r="D369" s="69" t="s">
        <v>233</v>
      </c>
      <c r="E369" s="69" t="s">
        <v>74</v>
      </c>
      <c r="F369" s="80" t="s">
        <v>2180</v>
      </c>
      <c r="G369" s="79" t="s">
        <v>177</v>
      </c>
      <c r="H369" s="70" t="s">
        <v>47</v>
      </c>
      <c r="I369" s="69" t="s">
        <v>235</v>
      </c>
      <c r="J369" s="69" t="s">
        <v>279</v>
      </c>
      <c r="K369" s="69" t="s">
        <v>2173</v>
      </c>
      <c r="L369" s="69" t="s">
        <v>48</v>
      </c>
      <c r="M369" s="69" t="s">
        <v>2174</v>
      </c>
      <c r="N369" s="69" t="s">
        <v>49</v>
      </c>
      <c r="O369" s="84">
        <v>46019</v>
      </c>
      <c r="P369" s="69" t="s">
        <v>574</v>
      </c>
      <c r="Q369" s="69" t="s">
        <v>2181</v>
      </c>
      <c r="R369" s="79">
        <v>2332</v>
      </c>
      <c r="S369" s="81">
        <v>26683.8</v>
      </c>
      <c r="T369" s="69" t="s">
        <v>76</v>
      </c>
      <c r="U369" s="81">
        <v>21.96893056</v>
      </c>
      <c r="V369" s="69" t="s">
        <v>2182</v>
      </c>
      <c r="W369" s="79" t="s">
        <v>50</v>
      </c>
      <c r="X369" s="69" t="s">
        <v>2183</v>
      </c>
      <c r="Y369" s="69" t="s">
        <v>242</v>
      </c>
      <c r="Z369" s="69" t="s">
        <v>73</v>
      </c>
      <c r="AA369" s="69" t="s">
        <v>2184</v>
      </c>
      <c r="AB369" s="79" t="s">
        <v>71</v>
      </c>
      <c r="AC369" s="81">
        <v>463675.45</v>
      </c>
      <c r="AD369" s="69" t="s">
        <v>51</v>
      </c>
      <c r="AE369" s="69"/>
      <c r="AF369" s="69"/>
      <c r="AG369" s="79">
        <v>-242</v>
      </c>
      <c r="AH369" s="84">
        <v>46019</v>
      </c>
      <c r="AI369" s="69" t="s">
        <v>3177</v>
      </c>
      <c r="AJ369" s="69" t="s">
        <v>73</v>
      </c>
      <c r="AK369" s="84">
        <v>46021</v>
      </c>
      <c r="AL369" s="82">
        <v>3.64</v>
      </c>
      <c r="AM369" s="81">
        <v>1687778.638</v>
      </c>
      <c r="AN369" s="81"/>
      <c r="AO369" s="81">
        <v>0</v>
      </c>
      <c r="AP369" s="81">
        <v>1687778.638</v>
      </c>
      <c r="AQ369" s="81">
        <v>84388.931900000011</v>
      </c>
      <c r="AR369" s="81">
        <v>0</v>
      </c>
      <c r="AS369" s="81">
        <v>94966</v>
      </c>
      <c r="AT369" s="79" t="s">
        <v>2681</v>
      </c>
      <c r="AU369" s="85" t="s">
        <v>2973</v>
      </c>
      <c r="AV369" s="22">
        <v>46020</v>
      </c>
      <c r="AW369" s="20"/>
      <c r="AX369" s="81">
        <v>50</v>
      </c>
      <c r="AY369" s="30">
        <f>YEAR(Table6[[#This Row],[ETA]])</f>
        <v>2025</v>
      </c>
      <c r="AZ369" s="32" t="str">
        <f>TEXT(Table6[[#This Row],[ETA]],"MMMM")</f>
        <v>December</v>
      </c>
      <c r="BA369" s="12" t="s">
        <v>63</v>
      </c>
    </row>
    <row r="370" spans="1:53" hidden="1" x14ac:dyDescent="0.3">
      <c r="A370" s="13">
        <v>369</v>
      </c>
      <c r="B370" s="69" t="s">
        <v>2185</v>
      </c>
      <c r="C370" s="79" t="s">
        <v>90</v>
      </c>
      <c r="D370" s="69" t="s">
        <v>92</v>
      </c>
      <c r="E370" s="69" t="s">
        <v>46</v>
      </c>
      <c r="F370" s="80" t="s">
        <v>2186</v>
      </c>
      <c r="G370" s="79" t="s">
        <v>177</v>
      </c>
      <c r="H370" s="70" t="s">
        <v>47</v>
      </c>
      <c r="I370" s="69" t="s">
        <v>52</v>
      </c>
      <c r="J370" s="69" t="s">
        <v>1232</v>
      </c>
      <c r="K370" s="69" t="s">
        <v>2148</v>
      </c>
      <c r="L370" s="69" t="s">
        <v>48</v>
      </c>
      <c r="M370" s="69" t="s">
        <v>2187</v>
      </c>
      <c r="N370" s="69" t="s">
        <v>49</v>
      </c>
      <c r="O370" s="84">
        <v>46008</v>
      </c>
      <c r="P370" s="69" t="s">
        <v>2188</v>
      </c>
      <c r="Q370" s="69" t="s">
        <v>2189</v>
      </c>
      <c r="R370" s="79">
        <v>172</v>
      </c>
      <c r="S370" s="81">
        <v>2806.92</v>
      </c>
      <c r="T370" s="69" t="s">
        <v>76</v>
      </c>
      <c r="U370" s="81">
        <v>24.24</v>
      </c>
      <c r="V370" s="69" t="s">
        <v>1483</v>
      </c>
      <c r="W370" s="79" t="s">
        <v>50</v>
      </c>
      <c r="X370" s="69" t="s">
        <v>2185</v>
      </c>
      <c r="Y370" s="69" t="s">
        <v>78</v>
      </c>
      <c r="Z370" s="69" t="s">
        <v>3766</v>
      </c>
      <c r="AA370" s="69" t="s">
        <v>1396</v>
      </c>
      <c r="AB370" s="79" t="s">
        <v>53</v>
      </c>
      <c r="AC370" s="81">
        <v>397780.44</v>
      </c>
      <c r="AD370" s="69" t="s">
        <v>51</v>
      </c>
      <c r="AE370" s="69"/>
      <c r="AF370" s="69" t="s">
        <v>361</v>
      </c>
      <c r="AG370" s="79">
        <v>-253</v>
      </c>
      <c r="AH370" s="84">
        <v>46008</v>
      </c>
      <c r="AI370" s="69" t="s">
        <v>3177</v>
      </c>
      <c r="AJ370" s="69" t="s">
        <v>808</v>
      </c>
      <c r="AK370" s="84">
        <v>46011</v>
      </c>
      <c r="AL370" s="82">
        <v>0.51129000000000002</v>
      </c>
      <c r="AM370" s="81">
        <v>203381.16116760002</v>
      </c>
      <c r="AN370" s="81">
        <v>19807.374599999999</v>
      </c>
      <c r="AO370" s="81">
        <v>2231.8853576760002</v>
      </c>
      <c r="AP370" s="81">
        <v>225420.42112527601</v>
      </c>
      <c r="AQ370" s="81">
        <v>11271.021056263802</v>
      </c>
      <c r="AR370" s="81">
        <v>0</v>
      </c>
      <c r="AS370" s="81">
        <v>14213</v>
      </c>
      <c r="AT370" s="79" t="s">
        <v>2681</v>
      </c>
      <c r="AU370" s="85" t="s">
        <v>2974</v>
      </c>
      <c r="AV370" s="86">
        <v>46007</v>
      </c>
      <c r="AW370" s="85"/>
      <c r="AX370" s="81">
        <v>42</v>
      </c>
      <c r="AY370" s="30">
        <f>YEAR(Table6[[#This Row],[ETA]])</f>
        <v>2025</v>
      </c>
      <c r="AZ370" s="32" t="str">
        <f>TEXT(Table6[[#This Row],[ETA]],"MMMM")</f>
        <v>December</v>
      </c>
      <c r="BA370" s="12" t="s">
        <v>63</v>
      </c>
    </row>
    <row r="371" spans="1:53" hidden="1" x14ac:dyDescent="0.3">
      <c r="A371" s="13">
        <v>370</v>
      </c>
      <c r="B371" s="69" t="s">
        <v>2190</v>
      </c>
      <c r="C371" s="79" t="s">
        <v>380</v>
      </c>
      <c r="D371" s="69" t="s">
        <v>2191</v>
      </c>
      <c r="E371" s="69" t="s">
        <v>46</v>
      </c>
      <c r="F371" s="80" t="s">
        <v>2192</v>
      </c>
      <c r="G371" s="79" t="s">
        <v>177</v>
      </c>
      <c r="H371" s="70" t="s">
        <v>302</v>
      </c>
      <c r="I371" s="69" t="s">
        <v>2193</v>
      </c>
      <c r="J371" s="69" t="s">
        <v>571</v>
      </c>
      <c r="K371" s="69" t="s">
        <v>1264</v>
      </c>
      <c r="L371" s="69" t="s">
        <v>305</v>
      </c>
      <c r="M371" s="69" t="s">
        <v>75</v>
      </c>
      <c r="N371" s="69" t="s">
        <v>49</v>
      </c>
      <c r="O371" s="84">
        <v>45948</v>
      </c>
      <c r="P371" s="69" t="s">
        <v>306</v>
      </c>
      <c r="Q371" s="69" t="s">
        <v>306</v>
      </c>
      <c r="R371" s="79">
        <v>1</v>
      </c>
      <c r="S371" s="81">
        <v>3.24</v>
      </c>
      <c r="T371" s="69" t="s">
        <v>76</v>
      </c>
      <c r="U371" s="81">
        <v>0.02</v>
      </c>
      <c r="V371" s="69" t="s">
        <v>884</v>
      </c>
      <c r="W371" s="79" t="s">
        <v>79</v>
      </c>
      <c r="X371" s="69" t="s">
        <v>2194</v>
      </c>
      <c r="Y371" s="69" t="s">
        <v>1831</v>
      </c>
      <c r="Z371" s="69" t="s">
        <v>3766</v>
      </c>
      <c r="AA371" s="69" t="s">
        <v>1831</v>
      </c>
      <c r="AB371" s="79" t="s">
        <v>402</v>
      </c>
      <c r="AC371" s="81">
        <v>744.93</v>
      </c>
      <c r="AD371" s="69" t="s">
        <v>1834</v>
      </c>
      <c r="AE371" s="69"/>
      <c r="AF371" s="69"/>
      <c r="AG371" s="79">
        <v>-313</v>
      </c>
      <c r="AH371" s="84">
        <v>45948</v>
      </c>
      <c r="AI371" s="69" t="s">
        <v>3177</v>
      </c>
      <c r="AJ371" s="69" t="s">
        <v>3766</v>
      </c>
      <c r="AK371" s="84">
        <v>45949</v>
      </c>
      <c r="AL371" s="82">
        <v>4.2293200000000004</v>
      </c>
      <c r="AM371" s="81">
        <v>0</v>
      </c>
      <c r="AN371" s="81"/>
      <c r="AO371" s="81">
        <v>0</v>
      </c>
      <c r="AP371" s="81">
        <v>0</v>
      </c>
      <c r="AQ371" s="81">
        <v>0</v>
      </c>
      <c r="AR371" s="81">
        <v>0</v>
      </c>
      <c r="AS371" s="81">
        <v>900</v>
      </c>
      <c r="AT371" s="79" t="s">
        <v>2681</v>
      </c>
      <c r="AU371" s="85" t="s">
        <v>2975</v>
      </c>
      <c r="AV371" s="86">
        <v>45949</v>
      </c>
      <c r="AW371" s="85"/>
      <c r="AX371" s="81"/>
      <c r="AY371" s="30">
        <f>YEAR(Table6[[#This Row],[ETA]])</f>
        <v>2025</v>
      </c>
      <c r="AZ371" s="32" t="str">
        <f>TEXT(Table6[[#This Row],[ETA]],"MMMM")</f>
        <v>October</v>
      </c>
      <c r="BA371" s="12" t="s">
        <v>3335</v>
      </c>
    </row>
    <row r="372" spans="1:53" x14ac:dyDescent="0.3">
      <c r="A372" s="13">
        <v>371</v>
      </c>
      <c r="B372" s="69" t="s">
        <v>2195</v>
      </c>
      <c r="C372" s="79" t="s">
        <v>380</v>
      </c>
      <c r="D372" s="69" t="s">
        <v>233</v>
      </c>
      <c r="E372" s="69" t="s">
        <v>46</v>
      </c>
      <c r="F372" s="80">
        <v>20490003577</v>
      </c>
      <c r="G372" s="79" t="s">
        <v>177</v>
      </c>
      <c r="H372" s="70" t="s">
        <v>302</v>
      </c>
      <c r="I372" s="69" t="s">
        <v>2196</v>
      </c>
      <c r="J372" s="69" t="s">
        <v>2197</v>
      </c>
      <c r="K372" s="69" t="s">
        <v>1845</v>
      </c>
      <c r="L372" s="69" t="s">
        <v>305</v>
      </c>
      <c r="M372" s="69" t="s">
        <v>75</v>
      </c>
      <c r="N372" s="69" t="s">
        <v>49</v>
      </c>
      <c r="O372" s="84">
        <v>45896</v>
      </c>
      <c r="P372" s="69" t="s">
        <v>306</v>
      </c>
      <c r="Q372" s="69" t="s">
        <v>306</v>
      </c>
      <c r="R372" s="79">
        <v>1</v>
      </c>
      <c r="S372" s="81">
        <v>1.7</v>
      </c>
      <c r="T372" s="69" t="s">
        <v>76</v>
      </c>
      <c r="U372" s="81">
        <v>0.02</v>
      </c>
      <c r="V372" s="69" t="s">
        <v>2198</v>
      </c>
      <c r="W372" s="79" t="s">
        <v>79</v>
      </c>
      <c r="X372" s="69" t="s">
        <v>2199</v>
      </c>
      <c r="Y372" s="69" t="s">
        <v>1831</v>
      </c>
      <c r="Z372" s="69" t="s">
        <v>3766</v>
      </c>
      <c r="AA372" s="69" t="s">
        <v>1831</v>
      </c>
      <c r="AB372" s="79" t="s">
        <v>71</v>
      </c>
      <c r="AC372" s="81">
        <v>304</v>
      </c>
      <c r="AD372" s="69" t="s">
        <v>1834</v>
      </c>
      <c r="AE372" s="69"/>
      <c r="AF372" s="69"/>
      <c r="AG372" s="79">
        <v>-365</v>
      </c>
      <c r="AH372" s="84">
        <v>45896</v>
      </c>
      <c r="AI372" s="69" t="s">
        <v>3177</v>
      </c>
      <c r="AJ372" s="69" t="s">
        <v>3766</v>
      </c>
      <c r="AK372" s="84">
        <v>45897</v>
      </c>
      <c r="AL372" s="82"/>
      <c r="AM372" s="81"/>
      <c r="AN372" s="81"/>
      <c r="AO372" s="81"/>
      <c r="AP372" s="81"/>
      <c r="AQ372" s="81"/>
      <c r="AR372" s="81"/>
      <c r="AS372" s="81"/>
      <c r="AT372" s="79" t="s">
        <v>2681</v>
      </c>
      <c r="AU372" s="85" t="s">
        <v>75</v>
      </c>
      <c r="AV372" s="86">
        <v>45903</v>
      </c>
      <c r="AW372" s="85"/>
      <c r="AX372" s="81"/>
      <c r="AY372" s="30">
        <f>YEAR(Table6[[#This Row],[ETA]])</f>
        <v>2025</v>
      </c>
      <c r="AZ372" s="32" t="str">
        <f>TEXT(Table6[[#This Row],[ETA]],"MMMM")</f>
        <v>August</v>
      </c>
      <c r="BA372" s="12" t="s">
        <v>63</v>
      </c>
    </row>
    <row r="373" spans="1:53" x14ac:dyDescent="0.3">
      <c r="A373" s="13">
        <v>372</v>
      </c>
      <c r="B373" s="69" t="s">
        <v>2200</v>
      </c>
      <c r="C373" s="79" t="s">
        <v>380</v>
      </c>
      <c r="D373" s="69" t="s">
        <v>233</v>
      </c>
      <c r="E373" s="69" t="s">
        <v>46</v>
      </c>
      <c r="F373" s="80" t="s">
        <v>2201</v>
      </c>
      <c r="G373" s="79" t="s">
        <v>177</v>
      </c>
      <c r="H373" s="70" t="s">
        <v>47</v>
      </c>
      <c r="I373" s="69" t="s">
        <v>2045</v>
      </c>
      <c r="J373" s="69" t="s">
        <v>2202</v>
      </c>
      <c r="K373" s="69" t="s">
        <v>1845</v>
      </c>
      <c r="L373" s="69" t="s">
        <v>48</v>
      </c>
      <c r="M373" s="69" t="s">
        <v>75</v>
      </c>
      <c r="N373" s="69" t="s">
        <v>49</v>
      </c>
      <c r="O373" s="84">
        <v>45967</v>
      </c>
      <c r="P373" s="69" t="s">
        <v>210</v>
      </c>
      <c r="Q373" s="69" t="s">
        <v>210</v>
      </c>
      <c r="R373" s="79">
        <v>3</v>
      </c>
      <c r="S373" s="81">
        <v>1413</v>
      </c>
      <c r="T373" s="69" t="s">
        <v>76</v>
      </c>
      <c r="U373" s="81">
        <v>1.77</v>
      </c>
      <c r="V373" s="69" t="s">
        <v>1831</v>
      </c>
      <c r="W373" s="79" t="s">
        <v>79</v>
      </c>
      <c r="X373" s="69" t="s">
        <v>2203</v>
      </c>
      <c r="Y373" s="69" t="s">
        <v>1831</v>
      </c>
      <c r="Z373" s="69" t="s">
        <v>3766</v>
      </c>
      <c r="AA373" s="69" t="s">
        <v>1072</v>
      </c>
      <c r="AB373" s="79" t="s">
        <v>71</v>
      </c>
      <c r="AC373" s="81">
        <v>2891.8</v>
      </c>
      <c r="AD373" s="69" t="s">
        <v>1834</v>
      </c>
      <c r="AE373" s="69"/>
      <c r="AF373" s="69"/>
      <c r="AG373" s="79">
        <v>-294</v>
      </c>
      <c r="AH373" s="84">
        <v>45967</v>
      </c>
      <c r="AI373" s="69" t="s">
        <v>3177</v>
      </c>
      <c r="AJ373" s="69" t="s">
        <v>3766</v>
      </c>
      <c r="AK373" s="84">
        <v>45968</v>
      </c>
      <c r="AL373" s="82">
        <v>3.64</v>
      </c>
      <c r="AM373" s="81"/>
      <c r="AN373" s="81"/>
      <c r="AO373" s="81"/>
      <c r="AP373" s="81"/>
      <c r="AQ373" s="81"/>
      <c r="AR373" s="81"/>
      <c r="AS373" s="81">
        <v>1501</v>
      </c>
      <c r="AT373" s="79" t="s">
        <v>2681</v>
      </c>
      <c r="AU373" s="85" t="s">
        <v>2976</v>
      </c>
      <c r="AV373" s="86">
        <v>45967</v>
      </c>
      <c r="AW373" s="85"/>
      <c r="AX373" s="81">
        <v>601</v>
      </c>
      <c r="AY373" s="30">
        <f>YEAR(Table6[[#This Row],[ETA]])</f>
        <v>2025</v>
      </c>
      <c r="AZ373" s="32" t="str">
        <f>TEXT(Table6[[#This Row],[ETA]],"MMMM")</f>
        <v>November</v>
      </c>
      <c r="BA373" s="12" t="s">
        <v>63</v>
      </c>
    </row>
    <row r="374" spans="1:53" x14ac:dyDescent="0.3">
      <c r="A374" s="13">
        <v>373</v>
      </c>
      <c r="B374" s="69" t="s">
        <v>2204</v>
      </c>
      <c r="C374" s="79" t="s">
        <v>380</v>
      </c>
      <c r="D374" s="69" t="s">
        <v>233</v>
      </c>
      <c r="E374" s="69" t="s">
        <v>46</v>
      </c>
      <c r="F374" s="80" t="s">
        <v>2205</v>
      </c>
      <c r="G374" s="79" t="s">
        <v>177</v>
      </c>
      <c r="H374" s="70" t="s">
        <v>302</v>
      </c>
      <c r="I374" s="69" t="s">
        <v>2206</v>
      </c>
      <c r="J374" s="69" t="s">
        <v>511</v>
      </c>
      <c r="K374" s="69" t="s">
        <v>1264</v>
      </c>
      <c r="L374" s="69" t="s">
        <v>305</v>
      </c>
      <c r="M374" s="69" t="s">
        <v>75</v>
      </c>
      <c r="N374" s="69" t="s">
        <v>49</v>
      </c>
      <c r="O374" s="84">
        <v>45908</v>
      </c>
      <c r="P374" s="69" t="s">
        <v>306</v>
      </c>
      <c r="Q374" s="69" t="s">
        <v>306</v>
      </c>
      <c r="R374" s="79">
        <v>40</v>
      </c>
      <c r="S374" s="81">
        <v>9.5</v>
      </c>
      <c r="T374" s="69" t="s">
        <v>76</v>
      </c>
      <c r="U374" s="81">
        <v>0.02</v>
      </c>
      <c r="V374" s="69" t="s">
        <v>884</v>
      </c>
      <c r="W374" s="79" t="s">
        <v>79</v>
      </c>
      <c r="X374" s="69" t="s">
        <v>2205</v>
      </c>
      <c r="Y374" s="69" t="s">
        <v>1831</v>
      </c>
      <c r="Z374" s="69" t="s">
        <v>3766</v>
      </c>
      <c r="AA374" s="69" t="s">
        <v>1831</v>
      </c>
      <c r="AB374" s="79" t="s">
        <v>71</v>
      </c>
      <c r="AC374" s="81">
        <v>152</v>
      </c>
      <c r="AD374" s="69" t="s">
        <v>1834</v>
      </c>
      <c r="AE374" s="69"/>
      <c r="AF374" s="69"/>
      <c r="AG374" s="79">
        <v>-353</v>
      </c>
      <c r="AH374" s="84">
        <v>45908</v>
      </c>
      <c r="AI374" s="69" t="s">
        <v>3177</v>
      </c>
      <c r="AJ374" s="69" t="s">
        <v>3766</v>
      </c>
      <c r="AK374" s="84">
        <v>45909</v>
      </c>
      <c r="AL374" s="82">
        <v>3.64</v>
      </c>
      <c r="AM374" s="81"/>
      <c r="AN374" s="81"/>
      <c r="AO374" s="81"/>
      <c r="AP374" s="81"/>
      <c r="AQ374" s="81"/>
      <c r="AR374" s="81"/>
      <c r="AS374" s="81">
        <v>250</v>
      </c>
      <c r="AT374" s="79" t="s">
        <v>2681</v>
      </c>
      <c r="AU374" s="85" t="s">
        <v>2977</v>
      </c>
      <c r="AV374" s="86">
        <v>45908</v>
      </c>
      <c r="AW374" s="85"/>
      <c r="AX374" s="81">
        <v>-650</v>
      </c>
      <c r="AY374" s="30">
        <f>YEAR(Table6[[#This Row],[ETA]])</f>
        <v>2025</v>
      </c>
      <c r="AZ374" s="32" t="str">
        <f>TEXT(Table6[[#This Row],[ETA]],"MMMM")</f>
        <v>September</v>
      </c>
      <c r="BA374" s="12" t="s">
        <v>63</v>
      </c>
    </row>
    <row r="375" spans="1:53" hidden="1" x14ac:dyDescent="0.3">
      <c r="A375" s="13">
        <v>374</v>
      </c>
      <c r="B375" s="69" t="s">
        <v>2207</v>
      </c>
      <c r="C375" s="79" t="s">
        <v>380</v>
      </c>
      <c r="D375" s="69" t="s">
        <v>2208</v>
      </c>
      <c r="E375" s="69" t="s">
        <v>46</v>
      </c>
      <c r="F375" s="80" t="s">
        <v>2209</v>
      </c>
      <c r="G375" s="79" t="s">
        <v>177</v>
      </c>
      <c r="H375" s="70" t="s">
        <v>302</v>
      </c>
      <c r="I375" s="69" t="s">
        <v>2210</v>
      </c>
      <c r="J375" s="69" t="s">
        <v>2197</v>
      </c>
      <c r="K375" s="69" t="s">
        <v>1845</v>
      </c>
      <c r="L375" s="69" t="s">
        <v>305</v>
      </c>
      <c r="M375" s="69" t="s">
        <v>75</v>
      </c>
      <c r="N375" s="69" t="s">
        <v>49</v>
      </c>
      <c r="O375" s="84">
        <v>45916</v>
      </c>
      <c r="P375" s="69" t="s">
        <v>306</v>
      </c>
      <c r="Q375" s="69" t="s">
        <v>306</v>
      </c>
      <c r="R375" s="79">
        <v>1</v>
      </c>
      <c r="S375" s="81">
        <v>14</v>
      </c>
      <c r="T375" s="69" t="s">
        <v>800</v>
      </c>
      <c r="U375" s="81">
        <v>4.8000000000000008E-2</v>
      </c>
      <c r="V375" s="69" t="s">
        <v>2211</v>
      </c>
      <c r="W375" s="79" t="s">
        <v>79</v>
      </c>
      <c r="X375" s="69" t="s">
        <v>2212</v>
      </c>
      <c r="Y375" s="69" t="s">
        <v>1831</v>
      </c>
      <c r="Z375" s="69" t="s">
        <v>3766</v>
      </c>
      <c r="AA375" s="69" t="s">
        <v>2213</v>
      </c>
      <c r="AB375" s="79" t="s">
        <v>71</v>
      </c>
      <c r="AC375" s="81">
        <v>14777</v>
      </c>
      <c r="AD375" s="69" t="s">
        <v>1834</v>
      </c>
      <c r="AE375" s="69"/>
      <c r="AF375" s="69"/>
      <c r="AG375" s="79">
        <v>-345</v>
      </c>
      <c r="AH375" s="84">
        <v>45916</v>
      </c>
      <c r="AI375" s="69" t="s">
        <v>3177</v>
      </c>
      <c r="AJ375" s="69" t="s">
        <v>3766</v>
      </c>
      <c r="AK375" s="84">
        <v>45917</v>
      </c>
      <c r="AL375" s="82">
        <v>3.64</v>
      </c>
      <c r="AM375" s="81"/>
      <c r="AN375" s="81"/>
      <c r="AO375" s="81"/>
      <c r="AP375" s="81"/>
      <c r="AQ375" s="81"/>
      <c r="AR375" s="81"/>
      <c r="AS375" s="81">
        <v>4140</v>
      </c>
      <c r="AT375" s="79" t="s">
        <v>2681</v>
      </c>
      <c r="AU375" s="85" t="s">
        <v>2978</v>
      </c>
      <c r="AV375" s="86">
        <v>45920</v>
      </c>
      <c r="AW375" s="85"/>
      <c r="AX375" s="81">
        <v>2740</v>
      </c>
      <c r="AY375" s="30">
        <f>YEAR(Table6[[#This Row],[ETA]])</f>
        <v>2025</v>
      </c>
      <c r="AZ375" s="32" t="str">
        <f>TEXT(Table6[[#This Row],[ETA]],"MMMM")</f>
        <v>September</v>
      </c>
      <c r="BA375" s="12" t="s">
        <v>3333</v>
      </c>
    </row>
    <row r="376" spans="1:53" hidden="1" x14ac:dyDescent="0.3">
      <c r="A376" s="13">
        <v>375</v>
      </c>
      <c r="B376" s="69" t="s">
        <v>2214</v>
      </c>
      <c r="C376" s="79" t="s">
        <v>380</v>
      </c>
      <c r="D376" s="69" t="s">
        <v>2038</v>
      </c>
      <c r="E376" s="69" t="s">
        <v>46</v>
      </c>
      <c r="F376" s="80">
        <v>5411480141</v>
      </c>
      <c r="G376" s="79" t="s">
        <v>177</v>
      </c>
      <c r="H376" s="70" t="s">
        <v>302</v>
      </c>
      <c r="I376" s="69" t="s">
        <v>2215</v>
      </c>
      <c r="J376" s="69" t="s">
        <v>571</v>
      </c>
      <c r="K376" s="69" t="s">
        <v>1264</v>
      </c>
      <c r="L376" s="69" t="s">
        <v>305</v>
      </c>
      <c r="M376" s="69" t="s">
        <v>75</v>
      </c>
      <c r="N376" s="69" t="s">
        <v>49</v>
      </c>
      <c r="O376" s="84">
        <v>45920</v>
      </c>
      <c r="P376" s="69" t="s">
        <v>306</v>
      </c>
      <c r="Q376" s="69" t="s">
        <v>306</v>
      </c>
      <c r="R376" s="79">
        <v>5</v>
      </c>
      <c r="S376" s="81">
        <v>32</v>
      </c>
      <c r="T376" s="69" t="s">
        <v>76</v>
      </c>
      <c r="U376" s="81">
        <v>4.8000000000000008E-2</v>
      </c>
      <c r="V376" s="69" t="s">
        <v>2216</v>
      </c>
      <c r="W376" s="79" t="s">
        <v>79</v>
      </c>
      <c r="X376" s="69" t="s">
        <v>2217</v>
      </c>
      <c r="Y376" s="69" t="s">
        <v>1831</v>
      </c>
      <c r="Z376" s="69" t="s">
        <v>3766</v>
      </c>
      <c r="AA376" s="69" t="s">
        <v>893</v>
      </c>
      <c r="AB376" s="79" t="s">
        <v>71</v>
      </c>
      <c r="AC376" s="81">
        <v>742.16</v>
      </c>
      <c r="AD376" s="69" t="s">
        <v>1834</v>
      </c>
      <c r="AE376" s="69"/>
      <c r="AF376" s="69"/>
      <c r="AG376" s="79">
        <v>-341</v>
      </c>
      <c r="AH376" s="84">
        <v>45920</v>
      </c>
      <c r="AI376" s="69" t="s">
        <v>3177</v>
      </c>
      <c r="AJ376" s="69" t="s">
        <v>3766</v>
      </c>
      <c r="AK376" s="84">
        <v>45921</v>
      </c>
      <c r="AL376" s="82">
        <v>3.64</v>
      </c>
      <c r="AM376" s="81"/>
      <c r="AN376" s="81"/>
      <c r="AO376" s="81"/>
      <c r="AP376" s="81"/>
      <c r="AQ376" s="81"/>
      <c r="AR376" s="81"/>
      <c r="AS376" s="81">
        <v>1037</v>
      </c>
      <c r="AT376" s="79" t="s">
        <v>2681</v>
      </c>
      <c r="AU376" s="85" t="s">
        <v>2979</v>
      </c>
      <c r="AV376" s="86">
        <v>45920</v>
      </c>
      <c r="AW376" s="85"/>
      <c r="AX376" s="81">
        <v>137</v>
      </c>
      <c r="AY376" s="30">
        <f>YEAR(Table6[[#This Row],[ETA]])</f>
        <v>2025</v>
      </c>
      <c r="AZ376" s="32" t="str">
        <f>TEXT(Table6[[#This Row],[ETA]],"MMMM")</f>
        <v>September</v>
      </c>
      <c r="BA376" s="12" t="s">
        <v>3331</v>
      </c>
    </row>
    <row r="377" spans="1:53" x14ac:dyDescent="0.3">
      <c r="A377" s="13">
        <v>376</v>
      </c>
      <c r="B377" s="69" t="s">
        <v>2218</v>
      </c>
      <c r="C377" s="79" t="s">
        <v>380</v>
      </c>
      <c r="D377" s="69" t="s">
        <v>233</v>
      </c>
      <c r="E377" s="69" t="s">
        <v>46</v>
      </c>
      <c r="F377" s="80" t="s">
        <v>2219</v>
      </c>
      <c r="G377" s="79" t="s">
        <v>177</v>
      </c>
      <c r="H377" s="70" t="s">
        <v>302</v>
      </c>
      <c r="I377" s="69" t="s">
        <v>2045</v>
      </c>
      <c r="J377" s="69" t="s">
        <v>571</v>
      </c>
      <c r="K377" s="69" t="s">
        <v>1264</v>
      </c>
      <c r="L377" s="69" t="s">
        <v>305</v>
      </c>
      <c r="M377" s="69" t="s">
        <v>75</v>
      </c>
      <c r="N377" s="69" t="s">
        <v>49</v>
      </c>
      <c r="O377" s="84">
        <v>45922</v>
      </c>
      <c r="P377" s="69" t="s">
        <v>306</v>
      </c>
      <c r="Q377" s="69" t="s">
        <v>306</v>
      </c>
      <c r="R377" s="79">
        <v>200</v>
      </c>
      <c r="S377" s="81">
        <v>1</v>
      </c>
      <c r="T377" s="69" t="s">
        <v>76</v>
      </c>
      <c r="U377" s="81">
        <v>0.01</v>
      </c>
      <c r="V377" s="69" t="s">
        <v>2220</v>
      </c>
      <c r="W377" s="79" t="s">
        <v>79</v>
      </c>
      <c r="X377" s="69" t="s">
        <v>2219</v>
      </c>
      <c r="Y377" s="69" t="s">
        <v>1831</v>
      </c>
      <c r="Z377" s="69" t="s">
        <v>3766</v>
      </c>
      <c r="AA377" s="69" t="s">
        <v>893</v>
      </c>
      <c r="AB377" s="79" t="s">
        <v>71</v>
      </c>
      <c r="AC377" s="81">
        <v>50</v>
      </c>
      <c r="AD377" s="69" t="s">
        <v>1834</v>
      </c>
      <c r="AE377" s="69"/>
      <c r="AF377" s="69"/>
      <c r="AG377" s="79">
        <v>-339</v>
      </c>
      <c r="AH377" s="84">
        <v>45922</v>
      </c>
      <c r="AI377" s="69" t="s">
        <v>3177</v>
      </c>
      <c r="AJ377" s="69" t="s">
        <v>3766</v>
      </c>
      <c r="AK377" s="84">
        <v>45923</v>
      </c>
      <c r="AL377" s="82">
        <v>3.64</v>
      </c>
      <c r="AM377" s="81"/>
      <c r="AN377" s="81"/>
      <c r="AO377" s="81"/>
      <c r="AP377" s="81"/>
      <c r="AQ377" s="81"/>
      <c r="AR377" s="81"/>
      <c r="AS377" s="81">
        <v>259</v>
      </c>
      <c r="AT377" s="79" t="s">
        <v>2681</v>
      </c>
      <c r="AU377" s="85" t="s">
        <v>2980</v>
      </c>
      <c r="AV377" s="86">
        <v>45922</v>
      </c>
      <c r="AW377" s="85"/>
      <c r="AX377" s="81">
        <v>-641</v>
      </c>
      <c r="AY377" s="30">
        <f>YEAR(Table6[[#This Row],[ETA]])</f>
        <v>2025</v>
      </c>
      <c r="AZ377" s="32" t="str">
        <f>TEXT(Table6[[#This Row],[ETA]],"MMMM")</f>
        <v>September</v>
      </c>
      <c r="BA377" s="12" t="s">
        <v>63</v>
      </c>
    </row>
    <row r="378" spans="1:53" x14ac:dyDescent="0.3">
      <c r="A378" s="13">
        <v>377</v>
      </c>
      <c r="B378" s="69" t="s">
        <v>2221</v>
      </c>
      <c r="C378" s="79" t="s">
        <v>70</v>
      </c>
      <c r="D378" s="69" t="s">
        <v>233</v>
      </c>
      <c r="E378" s="69" t="s">
        <v>46</v>
      </c>
      <c r="F378" s="80" t="s">
        <v>2222</v>
      </c>
      <c r="G378" s="79" t="s">
        <v>177</v>
      </c>
      <c r="H378" s="70" t="s">
        <v>302</v>
      </c>
      <c r="I378" s="69" t="s">
        <v>2223</v>
      </c>
      <c r="J378" s="69" t="s">
        <v>511</v>
      </c>
      <c r="K378" s="69" t="s">
        <v>1264</v>
      </c>
      <c r="L378" s="69" t="s">
        <v>305</v>
      </c>
      <c r="M378" s="69" t="s">
        <v>75</v>
      </c>
      <c r="N378" s="69" t="s">
        <v>49</v>
      </c>
      <c r="O378" s="84">
        <v>45948</v>
      </c>
      <c r="P378" s="69" t="s">
        <v>306</v>
      </c>
      <c r="Q378" s="69" t="s">
        <v>210</v>
      </c>
      <c r="R378" s="79">
        <v>2</v>
      </c>
      <c r="S378" s="81">
        <v>0.4</v>
      </c>
      <c r="T378" s="69" t="s">
        <v>76</v>
      </c>
      <c r="U378" s="81">
        <v>1E-3</v>
      </c>
      <c r="V378" s="69" t="s">
        <v>2224</v>
      </c>
      <c r="W378" s="79" t="s">
        <v>79</v>
      </c>
      <c r="X378" s="69" t="s">
        <v>2222</v>
      </c>
      <c r="Y378" s="69" t="s">
        <v>1831</v>
      </c>
      <c r="Z378" s="69" t="s">
        <v>3766</v>
      </c>
      <c r="AA378" s="69" t="s">
        <v>117</v>
      </c>
      <c r="AB378" s="79" t="s">
        <v>71</v>
      </c>
      <c r="AC378" s="81">
        <v>650</v>
      </c>
      <c r="AD378" s="69" t="s">
        <v>1834</v>
      </c>
      <c r="AE378" s="69"/>
      <c r="AF378" s="69"/>
      <c r="AG378" s="79">
        <v>-313</v>
      </c>
      <c r="AH378" s="84">
        <v>45948</v>
      </c>
      <c r="AI378" s="69" t="s">
        <v>3177</v>
      </c>
      <c r="AJ378" s="69" t="s">
        <v>3766</v>
      </c>
      <c r="AK378" s="84">
        <v>45949</v>
      </c>
      <c r="AL378" s="82">
        <v>3.64</v>
      </c>
      <c r="AM378" s="81"/>
      <c r="AN378" s="81"/>
      <c r="AO378" s="81"/>
      <c r="AP378" s="81"/>
      <c r="AQ378" s="81"/>
      <c r="AR378" s="81"/>
      <c r="AS378" s="81">
        <v>1032</v>
      </c>
      <c r="AT378" s="79" t="s">
        <v>2681</v>
      </c>
      <c r="AU378" s="85" t="s">
        <v>2981</v>
      </c>
      <c r="AV378" s="86">
        <v>45960</v>
      </c>
      <c r="AW378" s="85"/>
      <c r="AX378" s="81">
        <v>132</v>
      </c>
      <c r="AY378" s="30">
        <f>YEAR(Table6[[#This Row],[ETA]])</f>
        <v>2025</v>
      </c>
      <c r="AZ378" s="32" t="str">
        <f>TEXT(Table6[[#This Row],[ETA]],"MMMM")</f>
        <v>October</v>
      </c>
      <c r="BA378" s="12" t="s">
        <v>63</v>
      </c>
    </row>
    <row r="379" spans="1:53" hidden="1" x14ac:dyDescent="0.3">
      <c r="A379" s="13">
        <v>378</v>
      </c>
      <c r="B379" s="69" t="s">
        <v>2225</v>
      </c>
      <c r="C379" s="79" t="s">
        <v>70</v>
      </c>
      <c r="D379" s="69" t="s">
        <v>62</v>
      </c>
      <c r="E379" s="69" t="s">
        <v>46</v>
      </c>
      <c r="F379" s="80" t="s">
        <v>2226</v>
      </c>
      <c r="G379" s="79" t="s">
        <v>177</v>
      </c>
      <c r="H379" s="70" t="s">
        <v>302</v>
      </c>
      <c r="I379" s="69" t="s">
        <v>2227</v>
      </c>
      <c r="J379" s="69" t="s">
        <v>511</v>
      </c>
      <c r="K379" s="69" t="s">
        <v>1264</v>
      </c>
      <c r="L379" s="69" t="s">
        <v>305</v>
      </c>
      <c r="M379" s="69" t="s">
        <v>75</v>
      </c>
      <c r="N379" s="69" t="s">
        <v>49</v>
      </c>
      <c r="O379" s="84">
        <v>45958</v>
      </c>
      <c r="P379" s="69" t="s">
        <v>306</v>
      </c>
      <c r="Q379" s="69" t="s">
        <v>306</v>
      </c>
      <c r="R379" s="79">
        <v>2</v>
      </c>
      <c r="S379" s="81">
        <v>20</v>
      </c>
      <c r="T379" s="69" t="s">
        <v>76</v>
      </c>
      <c r="U379" s="81">
        <v>0.01</v>
      </c>
      <c r="V379" s="69" t="s">
        <v>2228</v>
      </c>
      <c r="W379" s="79" t="s">
        <v>79</v>
      </c>
      <c r="X379" s="69" t="s">
        <v>2229</v>
      </c>
      <c r="Y379" s="69" t="s">
        <v>1831</v>
      </c>
      <c r="Z379" s="69" t="s">
        <v>3766</v>
      </c>
      <c r="AA379" s="69" t="s">
        <v>893</v>
      </c>
      <c r="AB379" s="79" t="s">
        <v>71</v>
      </c>
      <c r="AC379" s="81">
        <v>920.64</v>
      </c>
      <c r="AD379" s="69" t="s">
        <v>1834</v>
      </c>
      <c r="AE379" s="69"/>
      <c r="AF379" s="69"/>
      <c r="AG379" s="79">
        <v>-303</v>
      </c>
      <c r="AH379" s="84">
        <v>45958</v>
      </c>
      <c r="AI379" s="69" t="s">
        <v>3177</v>
      </c>
      <c r="AJ379" s="69" t="s">
        <v>3766</v>
      </c>
      <c r="AK379" s="84">
        <v>45959</v>
      </c>
      <c r="AL379" s="82">
        <v>3.64</v>
      </c>
      <c r="AM379" s="81"/>
      <c r="AN379" s="81"/>
      <c r="AO379" s="81"/>
      <c r="AP379" s="81"/>
      <c r="AQ379" s="81"/>
      <c r="AR379" s="81"/>
      <c r="AS379" s="81">
        <v>900</v>
      </c>
      <c r="AT379" s="79" t="s">
        <v>2681</v>
      </c>
      <c r="AU379" s="85" t="s">
        <v>2982</v>
      </c>
      <c r="AV379" s="86">
        <v>45955</v>
      </c>
      <c r="AW379" s="85"/>
      <c r="AX379" s="81"/>
      <c r="AY379" s="30">
        <f>YEAR(Table6[[#This Row],[ETA]])</f>
        <v>2025</v>
      </c>
      <c r="AZ379" s="32" t="str">
        <f>TEXT(Table6[[#This Row],[ETA]],"MMMM")</f>
        <v>October</v>
      </c>
      <c r="BA379" s="12" t="s">
        <v>3331</v>
      </c>
    </row>
    <row r="380" spans="1:53" hidden="1" x14ac:dyDescent="0.3">
      <c r="A380" s="13">
        <v>379</v>
      </c>
      <c r="B380" s="69" t="s">
        <v>2230</v>
      </c>
      <c r="C380" s="79" t="s">
        <v>70</v>
      </c>
      <c r="D380" s="69" t="s">
        <v>2231</v>
      </c>
      <c r="E380" s="69" t="s">
        <v>46</v>
      </c>
      <c r="F380" s="80" t="s">
        <v>2232</v>
      </c>
      <c r="G380" s="79" t="s">
        <v>177</v>
      </c>
      <c r="H380" s="70" t="s">
        <v>302</v>
      </c>
      <c r="I380" s="69" t="s">
        <v>2233</v>
      </c>
      <c r="J380" s="69" t="s">
        <v>571</v>
      </c>
      <c r="K380" s="69" t="s">
        <v>1264</v>
      </c>
      <c r="L380" s="69" t="s">
        <v>305</v>
      </c>
      <c r="M380" s="69" t="s">
        <v>75</v>
      </c>
      <c r="N380" s="69" t="s">
        <v>49</v>
      </c>
      <c r="O380" s="84">
        <v>46002</v>
      </c>
      <c r="P380" s="69" t="s">
        <v>306</v>
      </c>
      <c r="Q380" s="69" t="s">
        <v>306</v>
      </c>
      <c r="R380" s="79">
        <v>2</v>
      </c>
      <c r="S380" s="81">
        <v>2</v>
      </c>
      <c r="T380" s="69" t="s">
        <v>76</v>
      </c>
      <c r="U380" s="81">
        <v>0.01</v>
      </c>
      <c r="V380" s="69" t="s">
        <v>2198</v>
      </c>
      <c r="W380" s="79" t="s">
        <v>79</v>
      </c>
      <c r="X380" s="69" t="s">
        <v>2234</v>
      </c>
      <c r="Y380" s="69" t="s">
        <v>1831</v>
      </c>
      <c r="Z380" s="69" t="s">
        <v>3766</v>
      </c>
      <c r="AA380" s="69" t="s">
        <v>1848</v>
      </c>
      <c r="AB380" s="79" t="s">
        <v>71</v>
      </c>
      <c r="AC380" s="81">
        <v>564</v>
      </c>
      <c r="AD380" s="69" t="s">
        <v>1834</v>
      </c>
      <c r="AE380" s="69"/>
      <c r="AF380" s="69"/>
      <c r="AG380" s="79">
        <v>-259</v>
      </c>
      <c r="AH380" s="84">
        <v>46002</v>
      </c>
      <c r="AI380" s="69" t="s">
        <v>3177</v>
      </c>
      <c r="AJ380" s="69" t="s">
        <v>3766</v>
      </c>
      <c r="AK380" s="84">
        <v>46003</v>
      </c>
      <c r="AL380" s="82">
        <v>3.64</v>
      </c>
      <c r="AM380" s="81">
        <v>2052.96</v>
      </c>
      <c r="AN380" s="81"/>
      <c r="AO380" s="81">
        <v>0</v>
      </c>
      <c r="AP380" s="81">
        <v>2052.96</v>
      </c>
      <c r="AQ380" s="81">
        <v>102.64800000000001</v>
      </c>
      <c r="AR380" s="81">
        <v>0</v>
      </c>
      <c r="AS380" s="81">
        <v>1003</v>
      </c>
      <c r="AT380" s="79" t="s">
        <v>2681</v>
      </c>
      <c r="AU380" s="85" t="s">
        <v>2983</v>
      </c>
      <c r="AV380" s="86">
        <v>46002</v>
      </c>
      <c r="AW380" s="85"/>
      <c r="AX380" s="81"/>
      <c r="AY380" s="30">
        <f>YEAR(Table6[[#This Row],[ETA]])</f>
        <v>2025</v>
      </c>
      <c r="AZ380" s="32" t="str">
        <f>TEXT(Table6[[#This Row],[ETA]],"MMMM")</f>
        <v>December</v>
      </c>
      <c r="BA380" s="12" t="s">
        <v>3337</v>
      </c>
    </row>
    <row r="381" spans="1:53" x14ac:dyDescent="0.3">
      <c r="A381" s="13">
        <v>380</v>
      </c>
      <c r="B381" s="69" t="s">
        <v>2235</v>
      </c>
      <c r="C381" s="79" t="s">
        <v>70</v>
      </c>
      <c r="D381" s="69" t="s">
        <v>233</v>
      </c>
      <c r="E381" s="69" t="s">
        <v>46</v>
      </c>
      <c r="F381" s="80" t="s">
        <v>2236</v>
      </c>
      <c r="G381" s="79" t="s">
        <v>177</v>
      </c>
      <c r="H381" s="70" t="s">
        <v>302</v>
      </c>
      <c r="I381" s="69" t="s">
        <v>2237</v>
      </c>
      <c r="J381" s="69" t="s">
        <v>2238</v>
      </c>
      <c r="K381" s="69" t="s">
        <v>1845</v>
      </c>
      <c r="L381" s="69" t="s">
        <v>305</v>
      </c>
      <c r="M381" s="69" t="s">
        <v>75</v>
      </c>
      <c r="N381" s="69" t="s">
        <v>49</v>
      </c>
      <c r="O381" s="84">
        <v>45971</v>
      </c>
      <c r="P381" s="69" t="s">
        <v>306</v>
      </c>
      <c r="Q381" s="69" t="s">
        <v>210</v>
      </c>
      <c r="R381" s="79">
        <v>4</v>
      </c>
      <c r="S381" s="81">
        <v>9</v>
      </c>
      <c r="T381" s="69" t="s">
        <v>76</v>
      </c>
      <c r="U381" s="81">
        <v>7.5106000000000006E-2</v>
      </c>
      <c r="V381" s="69" t="s">
        <v>2239</v>
      </c>
      <c r="W381" s="79" t="s">
        <v>79</v>
      </c>
      <c r="X381" s="69" t="s">
        <v>2240</v>
      </c>
      <c r="Y381" s="69" t="s">
        <v>1831</v>
      </c>
      <c r="Z381" s="69" t="s">
        <v>3766</v>
      </c>
      <c r="AA381" s="69" t="s">
        <v>1372</v>
      </c>
      <c r="AB381" s="79" t="s">
        <v>71</v>
      </c>
      <c r="AC381" s="81">
        <v>7662.1</v>
      </c>
      <c r="AD381" s="69" t="s">
        <v>1834</v>
      </c>
      <c r="AE381" s="69"/>
      <c r="AF381" s="69"/>
      <c r="AG381" s="79">
        <v>-290</v>
      </c>
      <c r="AH381" s="84">
        <v>45971</v>
      </c>
      <c r="AI381" s="69" t="s">
        <v>3177</v>
      </c>
      <c r="AJ381" s="69" t="s">
        <v>3766</v>
      </c>
      <c r="AK381" s="84">
        <v>45972</v>
      </c>
      <c r="AL381" s="82">
        <v>3.64</v>
      </c>
      <c r="AM381" s="81">
        <v>27890.044000000002</v>
      </c>
      <c r="AN381" s="81"/>
      <c r="AO381" s="81"/>
      <c r="AP381" s="81"/>
      <c r="AQ381" s="81">
        <v>1376</v>
      </c>
      <c r="AR381" s="81">
        <v>1150</v>
      </c>
      <c r="AS381" s="81">
        <v>2776</v>
      </c>
      <c r="AT381" s="79" t="s">
        <v>2681</v>
      </c>
      <c r="AU381" s="85" t="s">
        <v>2984</v>
      </c>
      <c r="AV381" s="86">
        <v>45964</v>
      </c>
      <c r="AW381" s="85"/>
      <c r="AX381" s="81"/>
      <c r="AY381" s="30">
        <f>YEAR(Table6[[#This Row],[ETA]])</f>
        <v>2025</v>
      </c>
      <c r="AZ381" s="32" t="str">
        <f>TEXT(Table6[[#This Row],[ETA]],"MMMM")</f>
        <v>November</v>
      </c>
      <c r="BA381" s="12" t="s">
        <v>63</v>
      </c>
    </row>
    <row r="382" spans="1:53" x14ac:dyDescent="0.3">
      <c r="A382" s="13">
        <v>381</v>
      </c>
      <c r="B382" s="69" t="s">
        <v>2241</v>
      </c>
      <c r="C382" s="79" t="s">
        <v>380</v>
      </c>
      <c r="D382" s="69" t="s">
        <v>233</v>
      </c>
      <c r="E382" s="69" t="s">
        <v>46</v>
      </c>
      <c r="F382" s="80" t="s">
        <v>2242</v>
      </c>
      <c r="G382" s="79" t="s">
        <v>177</v>
      </c>
      <c r="H382" s="70" t="s">
        <v>47</v>
      </c>
      <c r="I382" s="69" t="s">
        <v>2045</v>
      </c>
      <c r="J382" s="69" t="s">
        <v>2243</v>
      </c>
      <c r="K382" s="69" t="s">
        <v>2244</v>
      </c>
      <c r="L382" s="69" t="s">
        <v>48</v>
      </c>
      <c r="M382" s="69" t="s">
        <v>2245</v>
      </c>
      <c r="N382" s="69" t="s">
        <v>49</v>
      </c>
      <c r="O382" s="84">
        <v>46041</v>
      </c>
      <c r="P382" s="69" t="s">
        <v>210</v>
      </c>
      <c r="Q382" s="69" t="s">
        <v>2246</v>
      </c>
      <c r="R382" s="79">
        <v>14</v>
      </c>
      <c r="S382" s="81">
        <v>800</v>
      </c>
      <c r="T382" s="69" t="s">
        <v>76</v>
      </c>
      <c r="U382" s="81">
        <v>1.6619999999999999</v>
      </c>
      <c r="V382" s="69" t="s">
        <v>2247</v>
      </c>
      <c r="W382" s="79" t="s">
        <v>79</v>
      </c>
      <c r="X382" s="69" t="s">
        <v>2248</v>
      </c>
      <c r="Y382" s="69" t="s">
        <v>1831</v>
      </c>
      <c r="Z382" s="69" t="s">
        <v>3766</v>
      </c>
      <c r="AA382" s="69" t="s">
        <v>1124</v>
      </c>
      <c r="AB382" s="79" t="s">
        <v>71</v>
      </c>
      <c r="AC382" s="81">
        <v>3779.98</v>
      </c>
      <c r="AD382" s="69" t="s">
        <v>1834</v>
      </c>
      <c r="AE382" s="69"/>
      <c r="AF382" s="69"/>
      <c r="AG382" s="79">
        <v>-220</v>
      </c>
      <c r="AH382" s="84">
        <v>46041</v>
      </c>
      <c r="AI382" s="69" t="s">
        <v>3177</v>
      </c>
      <c r="AJ382" s="69" t="s">
        <v>3766</v>
      </c>
      <c r="AK382" s="84">
        <v>46046</v>
      </c>
      <c r="AL382" s="82">
        <v>3.64</v>
      </c>
      <c r="AM382" s="81">
        <v>13759.127200000001</v>
      </c>
      <c r="AN382" s="81"/>
      <c r="AO382" s="81">
        <v>0</v>
      </c>
      <c r="AP382" s="81">
        <v>13759.127200000001</v>
      </c>
      <c r="AQ382" s="81">
        <v>687.95636000000013</v>
      </c>
      <c r="AR382" s="81">
        <v>82.554763200000011</v>
      </c>
      <c r="AS382" s="81">
        <v>1638</v>
      </c>
      <c r="AT382" s="79" t="s">
        <v>2681</v>
      </c>
      <c r="AU382" s="85" t="s">
        <v>3169</v>
      </c>
      <c r="AV382" s="22">
        <v>46044</v>
      </c>
      <c r="AW382" s="20"/>
      <c r="AX382" s="81">
        <v>50</v>
      </c>
      <c r="AY382" s="30">
        <f>YEAR(Table6[[#This Row],[ETA]])</f>
        <v>2026</v>
      </c>
      <c r="AZ382" s="32" t="str">
        <f>TEXT(Table6[[#This Row],[ETA]],"MMMM")</f>
        <v>January</v>
      </c>
      <c r="BA382" s="12" t="s">
        <v>63</v>
      </c>
    </row>
    <row r="383" spans="1:53" hidden="1" x14ac:dyDescent="0.3">
      <c r="A383" s="13">
        <v>382</v>
      </c>
      <c r="B383" s="69" t="s">
        <v>2249</v>
      </c>
      <c r="C383" s="79" t="s">
        <v>70</v>
      </c>
      <c r="D383" s="69" t="s">
        <v>300</v>
      </c>
      <c r="E383" s="69" t="s">
        <v>46</v>
      </c>
      <c r="F383" s="80" t="s">
        <v>2250</v>
      </c>
      <c r="G383" s="79" t="s">
        <v>177</v>
      </c>
      <c r="H383" s="70" t="s">
        <v>302</v>
      </c>
      <c r="I383" s="69" t="s">
        <v>2251</v>
      </c>
      <c r="J383" s="69" t="s">
        <v>511</v>
      </c>
      <c r="K383" s="69" t="s">
        <v>1264</v>
      </c>
      <c r="L383" s="69" t="s">
        <v>305</v>
      </c>
      <c r="M383" s="69" t="s">
        <v>75</v>
      </c>
      <c r="N383" s="69" t="s">
        <v>49</v>
      </c>
      <c r="O383" s="84">
        <v>45948</v>
      </c>
      <c r="P383" s="69" t="s">
        <v>306</v>
      </c>
      <c r="Q383" s="69" t="s">
        <v>306</v>
      </c>
      <c r="R383" s="79">
        <v>1</v>
      </c>
      <c r="S383" s="81">
        <v>9.4</v>
      </c>
      <c r="T383" s="69" t="s">
        <v>76</v>
      </c>
      <c r="U383" s="81">
        <v>0.01</v>
      </c>
      <c r="V383" s="69" t="s">
        <v>2252</v>
      </c>
      <c r="W383" s="79" t="s">
        <v>79</v>
      </c>
      <c r="X383" s="69" t="s">
        <v>2229</v>
      </c>
      <c r="Y383" s="69" t="s">
        <v>1831</v>
      </c>
      <c r="Z383" s="69" t="s">
        <v>3766</v>
      </c>
      <c r="AA383" s="69" t="s">
        <v>893</v>
      </c>
      <c r="AB383" s="79" t="s">
        <v>53</v>
      </c>
      <c r="AC383" s="81">
        <v>3500</v>
      </c>
      <c r="AD383" s="69" t="s">
        <v>1834</v>
      </c>
      <c r="AE383" s="69"/>
      <c r="AF383" s="69"/>
      <c r="AG383" s="79">
        <v>-313</v>
      </c>
      <c r="AH383" s="84">
        <v>45948</v>
      </c>
      <c r="AI383" s="69" t="s">
        <v>3177</v>
      </c>
      <c r="AJ383" s="69" t="s">
        <v>3766</v>
      </c>
      <c r="AK383" s="84">
        <v>45950</v>
      </c>
      <c r="AL383" s="82">
        <v>0.51014000000000004</v>
      </c>
      <c r="AM383" s="81"/>
      <c r="AN383" s="81"/>
      <c r="AO383" s="81"/>
      <c r="AP383" s="81"/>
      <c r="AQ383" s="81"/>
      <c r="AR383" s="81"/>
      <c r="AS383" s="81">
        <v>357</v>
      </c>
      <c r="AT383" s="79" t="s">
        <v>2681</v>
      </c>
      <c r="AU383" s="85" t="s">
        <v>2985</v>
      </c>
      <c r="AV383" s="86">
        <v>45954</v>
      </c>
      <c r="AW383" s="85"/>
      <c r="AX383" s="81">
        <v>-543</v>
      </c>
      <c r="AY383" s="30">
        <f>YEAR(Table6[[#This Row],[ETA]])</f>
        <v>2025</v>
      </c>
      <c r="AZ383" s="32" t="str">
        <f>TEXT(Table6[[#This Row],[ETA]],"MMMM")</f>
        <v>October</v>
      </c>
      <c r="BA383" s="12" t="s">
        <v>63</v>
      </c>
    </row>
    <row r="384" spans="1:53" hidden="1" x14ac:dyDescent="0.3">
      <c r="A384" s="13">
        <v>383</v>
      </c>
      <c r="B384" s="69" t="s">
        <v>2253</v>
      </c>
      <c r="C384" s="79" t="s">
        <v>70</v>
      </c>
      <c r="D384" s="69" t="s">
        <v>62</v>
      </c>
      <c r="E384" s="69" t="s">
        <v>46</v>
      </c>
      <c r="F384" s="80" t="s">
        <v>3289</v>
      </c>
      <c r="G384" s="79" t="s">
        <v>177</v>
      </c>
      <c r="H384" s="70" t="s">
        <v>47</v>
      </c>
      <c r="I384" s="69" t="s">
        <v>2254</v>
      </c>
      <c r="J384" s="69" t="s">
        <v>2255</v>
      </c>
      <c r="K384" s="69" t="s">
        <v>1845</v>
      </c>
      <c r="L384" s="69" t="s">
        <v>48</v>
      </c>
      <c r="M384" s="69" t="s">
        <v>75</v>
      </c>
      <c r="N384" s="69" t="s">
        <v>49</v>
      </c>
      <c r="O384" s="84">
        <v>46023</v>
      </c>
      <c r="P384" s="69" t="s">
        <v>210</v>
      </c>
      <c r="Q384" s="69" t="s">
        <v>210</v>
      </c>
      <c r="R384" s="79">
        <v>4</v>
      </c>
      <c r="S384" s="81">
        <v>447.35</v>
      </c>
      <c r="T384" s="69" t="s">
        <v>76</v>
      </c>
      <c r="U384" s="81">
        <v>0.68</v>
      </c>
      <c r="V384" s="69" t="s">
        <v>2256</v>
      </c>
      <c r="W384" s="79" t="s">
        <v>79</v>
      </c>
      <c r="X384" s="69" t="s">
        <v>2257</v>
      </c>
      <c r="Y384" s="69" t="s">
        <v>1831</v>
      </c>
      <c r="Z384" s="69" t="s">
        <v>3766</v>
      </c>
      <c r="AA384" s="69" t="s">
        <v>1372</v>
      </c>
      <c r="AB384" s="79" t="s">
        <v>71</v>
      </c>
      <c r="AC384" s="81">
        <v>7480</v>
      </c>
      <c r="AD384" s="69" t="s">
        <v>1834</v>
      </c>
      <c r="AE384" s="69"/>
      <c r="AF384" s="69"/>
      <c r="AG384" s="79">
        <v>-238</v>
      </c>
      <c r="AH384" s="84">
        <v>46023</v>
      </c>
      <c r="AI384" s="69" t="s">
        <v>3177</v>
      </c>
      <c r="AJ384" s="69" t="s">
        <v>3766</v>
      </c>
      <c r="AK384" s="84">
        <v>46028</v>
      </c>
      <c r="AL384" s="82">
        <v>3.64</v>
      </c>
      <c r="AM384" s="81">
        <v>27227.200000000001</v>
      </c>
      <c r="AN384" s="81"/>
      <c r="AO384" s="81">
        <v>0</v>
      </c>
      <c r="AP384" s="81">
        <v>27227.200000000001</v>
      </c>
      <c r="AQ384" s="81">
        <v>1361.3600000000001</v>
      </c>
      <c r="AR384" s="81">
        <v>0</v>
      </c>
      <c r="AS384" s="81">
        <v>2861</v>
      </c>
      <c r="AT384" s="79" t="s">
        <v>2681</v>
      </c>
      <c r="AU384" s="85" t="s">
        <v>2986</v>
      </c>
      <c r="AV384" s="22">
        <v>46026</v>
      </c>
      <c r="AW384" s="20"/>
      <c r="AX384" s="81">
        <v>100</v>
      </c>
      <c r="AY384" s="30">
        <f>YEAR(Table6[[#This Row],[ETA]])</f>
        <v>2026</v>
      </c>
      <c r="AZ384" s="32" t="str">
        <f>TEXT(Table6[[#This Row],[ETA]],"MMMM")</f>
        <v>January</v>
      </c>
      <c r="BA384" s="12" t="s">
        <v>3331</v>
      </c>
    </row>
    <row r="385" spans="1:53" x14ac:dyDescent="0.3">
      <c r="A385" s="13">
        <v>384</v>
      </c>
      <c r="B385" s="69" t="s">
        <v>2258</v>
      </c>
      <c r="C385" s="79" t="s">
        <v>94</v>
      </c>
      <c r="D385" s="69" t="s">
        <v>233</v>
      </c>
      <c r="E385" s="69" t="s">
        <v>46</v>
      </c>
      <c r="F385" s="80" t="s">
        <v>2259</v>
      </c>
      <c r="G385" s="79" t="s">
        <v>177</v>
      </c>
      <c r="H385" s="70" t="s">
        <v>302</v>
      </c>
      <c r="I385" s="69" t="s">
        <v>52</v>
      </c>
      <c r="J385" s="69" t="s">
        <v>504</v>
      </c>
      <c r="K385" s="69" t="s">
        <v>960</v>
      </c>
      <c r="L385" s="69" t="s">
        <v>305</v>
      </c>
      <c r="M385" s="69" t="s">
        <v>960</v>
      </c>
      <c r="N385" s="69" t="s">
        <v>49</v>
      </c>
      <c r="O385" s="84">
        <v>45977</v>
      </c>
      <c r="P385" s="69" t="s">
        <v>306</v>
      </c>
      <c r="Q385" s="69" t="s">
        <v>306</v>
      </c>
      <c r="R385" s="79">
        <v>30</v>
      </c>
      <c r="S385" s="81">
        <v>6231</v>
      </c>
      <c r="T385" s="69" t="s">
        <v>824</v>
      </c>
      <c r="U385" s="81">
        <v>4.4690000000000003</v>
      </c>
      <c r="V385" s="69" t="s">
        <v>2260</v>
      </c>
      <c r="W385" s="79" t="s">
        <v>50</v>
      </c>
      <c r="X385" s="69" t="s">
        <v>2258</v>
      </c>
      <c r="Y385" s="69" t="s">
        <v>78</v>
      </c>
      <c r="Z385" s="69" t="s">
        <v>73</v>
      </c>
      <c r="AA385" s="69" t="s">
        <v>1063</v>
      </c>
      <c r="AB385" s="79" t="s">
        <v>53</v>
      </c>
      <c r="AC385" s="81">
        <v>716137.51</v>
      </c>
      <c r="AD385" s="69" t="s">
        <v>51</v>
      </c>
      <c r="AE385" s="69"/>
      <c r="AF385" s="69" t="s">
        <v>286</v>
      </c>
      <c r="AG385" s="79">
        <v>-284</v>
      </c>
      <c r="AH385" s="84">
        <v>45977</v>
      </c>
      <c r="AI385" s="69" t="s">
        <v>3177</v>
      </c>
      <c r="AJ385" s="69" t="s">
        <v>73</v>
      </c>
      <c r="AK385" s="84">
        <v>45979</v>
      </c>
      <c r="AL385" s="82">
        <v>0.51129000000000002</v>
      </c>
      <c r="AM385" s="81">
        <v>366153.94748790003</v>
      </c>
      <c r="AN385" s="81">
        <v>113416.18844400001</v>
      </c>
      <c r="AO385" s="81">
        <v>4795.7013593190004</v>
      </c>
      <c r="AP385" s="81">
        <v>484365.83729121904</v>
      </c>
      <c r="AQ385" s="81">
        <v>24218.291864560953</v>
      </c>
      <c r="AR385" s="81">
        <v>0</v>
      </c>
      <c r="AS385" s="81">
        <v>29895</v>
      </c>
      <c r="AT385" s="79" t="s">
        <v>2681</v>
      </c>
      <c r="AU385" s="85" t="s">
        <v>2987</v>
      </c>
      <c r="AV385" s="86">
        <v>45978</v>
      </c>
      <c r="AW385" s="85"/>
      <c r="AX385" s="81">
        <v>277</v>
      </c>
      <c r="AY385" s="30">
        <f>YEAR(Table6[[#This Row],[ETA]])</f>
        <v>2025</v>
      </c>
      <c r="AZ385" s="32" t="str">
        <f>TEXT(Table6[[#This Row],[ETA]],"MMMM")</f>
        <v>November</v>
      </c>
      <c r="BA385" s="12" t="s">
        <v>63</v>
      </c>
    </row>
    <row r="386" spans="1:53" hidden="1" x14ac:dyDescent="0.3">
      <c r="A386" s="13">
        <v>385</v>
      </c>
      <c r="B386" s="69" t="s">
        <v>2261</v>
      </c>
      <c r="C386" s="79" t="s">
        <v>94</v>
      </c>
      <c r="D386" s="69" t="s">
        <v>300</v>
      </c>
      <c r="E386" s="69" t="s">
        <v>46</v>
      </c>
      <c r="F386" s="80" t="s">
        <v>2262</v>
      </c>
      <c r="G386" s="79" t="s">
        <v>177</v>
      </c>
      <c r="H386" s="70" t="s">
        <v>302</v>
      </c>
      <c r="I386" s="69" t="s">
        <v>52</v>
      </c>
      <c r="J386" s="69" t="s">
        <v>2263</v>
      </c>
      <c r="K386" s="69" t="s">
        <v>2264</v>
      </c>
      <c r="L386" s="69" t="s">
        <v>305</v>
      </c>
      <c r="M386" s="69" t="s">
        <v>2264</v>
      </c>
      <c r="N386" s="69" t="s">
        <v>49</v>
      </c>
      <c r="O386" s="84">
        <v>45974</v>
      </c>
      <c r="P386" s="69" t="s">
        <v>306</v>
      </c>
      <c r="Q386" s="69" t="s">
        <v>306</v>
      </c>
      <c r="R386" s="79">
        <v>3</v>
      </c>
      <c r="S386" s="81">
        <v>1105</v>
      </c>
      <c r="T386" s="69" t="s">
        <v>824</v>
      </c>
      <c r="U386" s="81">
        <v>1.0512999999999999</v>
      </c>
      <c r="V386" s="69" t="s">
        <v>2265</v>
      </c>
      <c r="W386" s="79" t="s">
        <v>50</v>
      </c>
      <c r="X386" s="69" t="s">
        <v>2261</v>
      </c>
      <c r="Y386" s="69" t="s">
        <v>78</v>
      </c>
      <c r="Z386" s="69" t="s">
        <v>73</v>
      </c>
      <c r="AA386" s="69" t="s">
        <v>2266</v>
      </c>
      <c r="AB386" s="79" t="s">
        <v>53</v>
      </c>
      <c r="AC386" s="81">
        <v>88536.02</v>
      </c>
      <c r="AD386" s="69" t="s">
        <v>51</v>
      </c>
      <c r="AE386" s="69"/>
      <c r="AF386" s="69" t="s">
        <v>286</v>
      </c>
      <c r="AG386" s="79">
        <v>-287</v>
      </c>
      <c r="AH386" s="84">
        <v>45974</v>
      </c>
      <c r="AI386" s="69" t="s">
        <v>3177</v>
      </c>
      <c r="AJ386" s="69" t="s">
        <v>73</v>
      </c>
      <c r="AK386" s="84">
        <v>45976</v>
      </c>
      <c r="AL386" s="82">
        <v>0.51129000000000002</v>
      </c>
      <c r="AM386" s="90">
        <v>45267.581665800004</v>
      </c>
      <c r="AN386" s="81">
        <v>18418.199670000002</v>
      </c>
      <c r="AO386" s="81">
        <v>636.85781335800004</v>
      </c>
      <c r="AP386" s="90">
        <v>64322.639149158007</v>
      </c>
      <c r="AQ386" s="81">
        <v>3216.1319574579006</v>
      </c>
      <c r="AR386" s="81">
        <v>0</v>
      </c>
      <c r="AS386" s="81">
        <v>4616</v>
      </c>
      <c r="AT386" s="79" t="s">
        <v>2681</v>
      </c>
      <c r="AU386" s="85" t="s">
        <v>2988</v>
      </c>
      <c r="AV386" s="86">
        <v>45974</v>
      </c>
      <c r="AW386" s="85"/>
      <c r="AX386" s="81"/>
      <c r="AY386" s="30">
        <f>YEAR(Table6[[#This Row],[ETA]])</f>
        <v>2025</v>
      </c>
      <c r="AZ386" s="32" t="str">
        <f>TEXT(Table6[[#This Row],[ETA]],"MMMM")</f>
        <v>November</v>
      </c>
      <c r="BA386" s="12" t="s">
        <v>63</v>
      </c>
    </row>
    <row r="387" spans="1:53" hidden="1" x14ac:dyDescent="0.3">
      <c r="A387" s="13">
        <v>386</v>
      </c>
      <c r="B387" s="69" t="s">
        <v>2267</v>
      </c>
      <c r="C387" s="79" t="s">
        <v>90</v>
      </c>
      <c r="D387" s="69" t="s">
        <v>92</v>
      </c>
      <c r="E387" s="69" t="s">
        <v>46</v>
      </c>
      <c r="F387" s="80" t="s">
        <v>2268</v>
      </c>
      <c r="G387" s="79" t="s">
        <v>177</v>
      </c>
      <c r="H387" s="70" t="s">
        <v>47</v>
      </c>
      <c r="I387" s="69" t="s">
        <v>52</v>
      </c>
      <c r="J387" s="69" t="s">
        <v>80</v>
      </c>
      <c r="K387" s="69" t="s">
        <v>2093</v>
      </c>
      <c r="L387" s="69" t="s">
        <v>733</v>
      </c>
      <c r="M387" s="69">
        <v>25072</v>
      </c>
      <c r="N387" s="69" t="s">
        <v>49</v>
      </c>
      <c r="O387" s="84">
        <v>46041</v>
      </c>
      <c r="P387" s="69" t="s">
        <v>83</v>
      </c>
      <c r="Q387" s="69" t="s">
        <v>83</v>
      </c>
      <c r="R387" s="79">
        <v>6189</v>
      </c>
      <c r="S387" s="81">
        <v>4236</v>
      </c>
      <c r="T387" s="69" t="s">
        <v>1113</v>
      </c>
      <c r="U387" s="81">
        <v>9.8000000000000007</v>
      </c>
      <c r="V387" s="69" t="s">
        <v>2269</v>
      </c>
      <c r="W387" s="79" t="s">
        <v>50</v>
      </c>
      <c r="X387" s="69" t="s">
        <v>2267</v>
      </c>
      <c r="Y387" s="69" t="s">
        <v>78</v>
      </c>
      <c r="Z387" s="69" t="s">
        <v>3766</v>
      </c>
      <c r="AA387" s="69" t="s">
        <v>2270</v>
      </c>
      <c r="AB387" s="79" t="s">
        <v>71</v>
      </c>
      <c r="AC387" s="81">
        <v>296007.83</v>
      </c>
      <c r="AD387" s="69" t="s">
        <v>51</v>
      </c>
      <c r="AE387" s="69"/>
      <c r="AF387" s="69" t="s">
        <v>361</v>
      </c>
      <c r="AG387" s="79">
        <v>-220</v>
      </c>
      <c r="AH387" s="84">
        <v>46041</v>
      </c>
      <c r="AI387" s="69" t="s">
        <v>3177</v>
      </c>
      <c r="AJ387" s="69" t="s">
        <v>3766</v>
      </c>
      <c r="AK387" s="84">
        <v>46043</v>
      </c>
      <c r="AL387" s="82">
        <v>3.64</v>
      </c>
      <c r="AM387" s="81">
        <v>1077468.5012000001</v>
      </c>
      <c r="AN387" s="81">
        <v>25564.5</v>
      </c>
      <c r="AO387" s="81">
        <v>11030.330012</v>
      </c>
      <c r="AP387" s="81">
        <v>727647.40121199994</v>
      </c>
      <c r="AQ387" s="81">
        <v>36382.370060599998</v>
      </c>
      <c r="AR387" s="81">
        <v>0</v>
      </c>
      <c r="AS387" s="81">
        <v>43247</v>
      </c>
      <c r="AT387" s="79" t="s">
        <v>2681</v>
      </c>
      <c r="AU387" s="85" t="s">
        <v>3071</v>
      </c>
      <c r="AV387" s="22">
        <v>46037</v>
      </c>
      <c r="AW387" s="20"/>
      <c r="AX387" s="81"/>
      <c r="AY387" s="30">
        <f>YEAR(Table6[[#This Row],[ETA]])</f>
        <v>2026</v>
      </c>
      <c r="AZ387" s="32" t="str">
        <f>TEXT(Table6[[#This Row],[ETA]],"MMMM")</f>
        <v>January</v>
      </c>
      <c r="BA387" s="12" t="s">
        <v>63</v>
      </c>
    </row>
    <row r="388" spans="1:53" hidden="1" x14ac:dyDescent="0.3">
      <c r="A388" s="13">
        <v>387</v>
      </c>
      <c r="B388" s="69" t="s">
        <v>2271</v>
      </c>
      <c r="C388" s="79" t="s">
        <v>70</v>
      </c>
      <c r="D388" s="69" t="s">
        <v>62</v>
      </c>
      <c r="E388" s="69" t="s">
        <v>46</v>
      </c>
      <c r="F388" s="80" t="s">
        <v>2272</v>
      </c>
      <c r="G388" s="79" t="s">
        <v>177</v>
      </c>
      <c r="H388" s="70" t="s">
        <v>302</v>
      </c>
      <c r="I388" s="69" t="s">
        <v>1021</v>
      </c>
      <c r="J388" s="69" t="s">
        <v>504</v>
      </c>
      <c r="K388" s="69" t="s">
        <v>2273</v>
      </c>
      <c r="L388" s="69" t="s">
        <v>305</v>
      </c>
      <c r="M388" s="69" t="s">
        <v>2273</v>
      </c>
      <c r="N388" s="69" t="s">
        <v>49</v>
      </c>
      <c r="O388" s="84">
        <v>45977</v>
      </c>
      <c r="P388" s="69" t="s">
        <v>306</v>
      </c>
      <c r="Q388" s="69" t="s">
        <v>306</v>
      </c>
      <c r="R388" s="79">
        <v>194</v>
      </c>
      <c r="S388" s="81">
        <v>168</v>
      </c>
      <c r="T388" s="69" t="s">
        <v>824</v>
      </c>
      <c r="U388" s="81">
        <v>0.75</v>
      </c>
      <c r="V388" s="69" t="s">
        <v>2274</v>
      </c>
      <c r="W388" s="79" t="s">
        <v>50</v>
      </c>
      <c r="X388" s="69" t="s">
        <v>2275</v>
      </c>
      <c r="Y388" s="69" t="s">
        <v>1393</v>
      </c>
      <c r="Z388" s="69" t="s">
        <v>3766</v>
      </c>
      <c r="AA388" s="69" t="s">
        <v>1855</v>
      </c>
      <c r="AB388" s="79" t="s">
        <v>71</v>
      </c>
      <c r="AC388" s="81">
        <v>76540</v>
      </c>
      <c r="AD388" s="69" t="s">
        <v>51</v>
      </c>
      <c r="AE388" s="69"/>
      <c r="AF388" s="69"/>
      <c r="AG388" s="79">
        <v>-284</v>
      </c>
      <c r="AH388" s="84">
        <v>45977</v>
      </c>
      <c r="AI388" s="69" t="s">
        <v>3177</v>
      </c>
      <c r="AJ388" s="69" t="s">
        <v>3766</v>
      </c>
      <c r="AK388" s="84">
        <v>45979</v>
      </c>
      <c r="AL388" s="82">
        <v>3.64</v>
      </c>
      <c r="AM388" s="81">
        <v>278605.60000000003</v>
      </c>
      <c r="AN388" s="81"/>
      <c r="AO388" s="81">
        <v>0</v>
      </c>
      <c r="AP388" s="81">
        <v>278605.60000000003</v>
      </c>
      <c r="AQ388" s="81">
        <v>13930.280000000002</v>
      </c>
      <c r="AR388" s="81">
        <v>0</v>
      </c>
      <c r="AS388" s="81">
        <v>19330</v>
      </c>
      <c r="AT388" s="79" t="s">
        <v>2681</v>
      </c>
      <c r="AU388" s="85" t="s">
        <v>2989</v>
      </c>
      <c r="AV388" s="86">
        <v>45978</v>
      </c>
      <c r="AW388" s="85"/>
      <c r="AX388" s="81"/>
      <c r="AY388" s="30">
        <f>YEAR(Table6[[#This Row],[ETA]])</f>
        <v>2025</v>
      </c>
      <c r="AZ388" s="32" t="str">
        <f>TEXT(Table6[[#This Row],[ETA]],"MMMM")</f>
        <v>November</v>
      </c>
      <c r="BA388" s="12" t="s">
        <v>3331</v>
      </c>
    </row>
    <row r="389" spans="1:53" hidden="1" x14ac:dyDescent="0.3">
      <c r="A389" s="13">
        <v>388</v>
      </c>
      <c r="B389" s="69" t="s">
        <v>2276</v>
      </c>
      <c r="C389" s="79" t="s">
        <v>70</v>
      </c>
      <c r="D389" s="69" t="s">
        <v>93</v>
      </c>
      <c r="E389" s="69" t="s">
        <v>74</v>
      </c>
      <c r="F389" s="80" t="s">
        <v>2277</v>
      </c>
      <c r="G389" s="79" t="s">
        <v>177</v>
      </c>
      <c r="H389" s="70" t="s">
        <v>47</v>
      </c>
      <c r="I389" s="69" t="s">
        <v>52</v>
      </c>
      <c r="J389" s="69" t="s">
        <v>279</v>
      </c>
      <c r="K389" s="69" t="s">
        <v>2278</v>
      </c>
      <c r="L389" s="69" t="s">
        <v>48</v>
      </c>
      <c r="M389" s="69" t="s">
        <v>2279</v>
      </c>
      <c r="N389" s="69" t="s">
        <v>49</v>
      </c>
      <c r="O389" s="84">
        <v>46037</v>
      </c>
      <c r="P389" s="69" t="s">
        <v>621</v>
      </c>
      <c r="Q389" s="69" t="s">
        <v>2280</v>
      </c>
      <c r="R389" s="79">
        <v>526</v>
      </c>
      <c r="S389" s="81">
        <v>21003.02</v>
      </c>
      <c r="T389" s="69" t="s">
        <v>76</v>
      </c>
      <c r="U389" s="81">
        <v>64.88000000000001</v>
      </c>
      <c r="V389" s="69" t="s">
        <v>2281</v>
      </c>
      <c r="W389" s="79" t="s">
        <v>50</v>
      </c>
      <c r="X389" s="69" t="s">
        <v>2282</v>
      </c>
      <c r="Y389" s="69">
        <v>4600001157</v>
      </c>
      <c r="Z389" s="69" t="s">
        <v>808</v>
      </c>
      <c r="AA389" s="69" t="s">
        <v>2283</v>
      </c>
      <c r="AB389" s="79" t="s">
        <v>53</v>
      </c>
      <c r="AC389" s="81">
        <v>2069593.1</v>
      </c>
      <c r="AD389" s="69" t="s">
        <v>51</v>
      </c>
      <c r="AE389" s="69"/>
      <c r="AF389" s="69"/>
      <c r="AG389" s="79">
        <v>-224</v>
      </c>
      <c r="AH389" s="84">
        <v>46037</v>
      </c>
      <c r="AI389" s="69" t="s">
        <v>3177</v>
      </c>
      <c r="AJ389" s="69" t="s">
        <v>808</v>
      </c>
      <c r="AK389" s="84">
        <v>46040</v>
      </c>
      <c r="AL389" s="82">
        <v>0.51129000000000002</v>
      </c>
      <c r="AM389" s="81">
        <v>1058162.2560990001</v>
      </c>
      <c r="AN389" s="81"/>
      <c r="AO389" s="81">
        <v>0</v>
      </c>
      <c r="AP389" s="81">
        <v>1058162.2560990001</v>
      </c>
      <c r="AQ389" s="81">
        <v>52908.112804950011</v>
      </c>
      <c r="AR389" s="81">
        <v>6348.9735365940005</v>
      </c>
      <c r="AS389" s="81">
        <v>59707</v>
      </c>
      <c r="AT389" s="79" t="s">
        <v>2681</v>
      </c>
      <c r="AU389" s="85" t="s">
        <v>3072</v>
      </c>
      <c r="AV389" s="22">
        <v>46039</v>
      </c>
      <c r="AW389" s="20"/>
      <c r="AX389" s="81">
        <v>94</v>
      </c>
      <c r="AY389" s="30">
        <f>YEAR(Table6[[#This Row],[ETA]])</f>
        <v>2026</v>
      </c>
      <c r="AZ389" s="32" t="str">
        <f>TEXT(Table6[[#This Row],[ETA]],"MMMM")</f>
        <v>January</v>
      </c>
      <c r="BA389" s="12" t="s">
        <v>63</v>
      </c>
    </row>
    <row r="390" spans="1:53" hidden="1" x14ac:dyDescent="0.3">
      <c r="A390" s="13">
        <v>389</v>
      </c>
      <c r="B390" s="69" t="s">
        <v>2284</v>
      </c>
      <c r="C390" s="79" t="s">
        <v>70</v>
      </c>
      <c r="D390" s="69" t="s">
        <v>2285</v>
      </c>
      <c r="E390" s="69" t="s">
        <v>46</v>
      </c>
      <c r="F390" s="80" t="s">
        <v>2286</v>
      </c>
      <c r="G390" s="79" t="s">
        <v>177</v>
      </c>
      <c r="H390" s="70" t="s">
        <v>47</v>
      </c>
      <c r="I390" s="69" t="s">
        <v>2287</v>
      </c>
      <c r="J390" s="69" t="s">
        <v>279</v>
      </c>
      <c r="K390" s="69" t="s">
        <v>2288</v>
      </c>
      <c r="L390" s="69" t="s">
        <v>48</v>
      </c>
      <c r="M390" s="69" t="s">
        <v>2289</v>
      </c>
      <c r="N390" s="69" t="s">
        <v>49</v>
      </c>
      <c r="O390" s="84">
        <v>46028</v>
      </c>
      <c r="P390" s="69" t="s">
        <v>210</v>
      </c>
      <c r="Q390" s="69" t="s">
        <v>2290</v>
      </c>
      <c r="R390" s="79">
        <v>1</v>
      </c>
      <c r="S390" s="81">
        <v>80</v>
      </c>
      <c r="T390" s="69" t="s">
        <v>824</v>
      </c>
      <c r="U390" s="81">
        <v>0.32</v>
      </c>
      <c r="V390" s="69" t="s">
        <v>2291</v>
      </c>
      <c r="W390" s="79" t="s">
        <v>50</v>
      </c>
      <c r="X390" s="69" t="s">
        <v>2292</v>
      </c>
      <c r="Y390" s="69" t="s">
        <v>2293</v>
      </c>
      <c r="Z390" s="69" t="s">
        <v>3766</v>
      </c>
      <c r="AA390" s="69" t="s">
        <v>2090</v>
      </c>
      <c r="AB390" s="79" t="s">
        <v>71</v>
      </c>
      <c r="AC390" s="81">
        <v>5200</v>
      </c>
      <c r="AD390" s="69" t="s">
        <v>51</v>
      </c>
      <c r="AE390" s="69" t="s">
        <v>75</v>
      </c>
      <c r="AF390" s="69" t="s">
        <v>75</v>
      </c>
      <c r="AG390" s="79">
        <v>-233</v>
      </c>
      <c r="AH390" s="84">
        <v>46028</v>
      </c>
      <c r="AI390" s="69" t="s">
        <v>3177</v>
      </c>
      <c r="AJ390" s="69" t="s">
        <v>3766</v>
      </c>
      <c r="AK390" s="84">
        <v>46032</v>
      </c>
      <c r="AL390" s="82">
        <v>3.64</v>
      </c>
      <c r="AM390" s="81">
        <v>18928</v>
      </c>
      <c r="AN390" s="81"/>
      <c r="AO390" s="81">
        <v>0</v>
      </c>
      <c r="AP390" s="81">
        <v>18928</v>
      </c>
      <c r="AQ390" s="81">
        <v>946.40000000000009</v>
      </c>
      <c r="AR390" s="81">
        <v>0</v>
      </c>
      <c r="AS390" s="81">
        <v>2371</v>
      </c>
      <c r="AT390" s="79" t="s">
        <v>2681</v>
      </c>
      <c r="AU390" s="85" t="s">
        <v>2990</v>
      </c>
      <c r="AV390" s="22">
        <v>46030</v>
      </c>
      <c r="AW390" s="20"/>
      <c r="AX390" s="81">
        <v>25</v>
      </c>
      <c r="AY390" s="30">
        <f>YEAR(Table6[[#This Row],[ETA]])</f>
        <v>2026</v>
      </c>
      <c r="AZ390" s="32" t="str">
        <f>TEXT(Table6[[#This Row],[ETA]],"MMMM")</f>
        <v>January</v>
      </c>
      <c r="BA390" s="12" t="s">
        <v>3332</v>
      </c>
    </row>
    <row r="391" spans="1:53" hidden="1" x14ac:dyDescent="0.3">
      <c r="A391" s="13">
        <v>390</v>
      </c>
      <c r="B391" s="69" t="s">
        <v>2294</v>
      </c>
      <c r="C391" s="79" t="s">
        <v>90</v>
      </c>
      <c r="D391" s="69" t="s">
        <v>300</v>
      </c>
      <c r="E391" s="69" t="s">
        <v>46</v>
      </c>
      <c r="F391" s="80" t="s">
        <v>2295</v>
      </c>
      <c r="G391" s="79" t="s">
        <v>177</v>
      </c>
      <c r="H391" s="70" t="s">
        <v>302</v>
      </c>
      <c r="I391" s="69" t="s">
        <v>52</v>
      </c>
      <c r="J391" s="69" t="s">
        <v>504</v>
      </c>
      <c r="K391" s="69" t="s">
        <v>2296</v>
      </c>
      <c r="L391" s="69" t="s">
        <v>305</v>
      </c>
      <c r="M391" s="69" t="s">
        <v>2296</v>
      </c>
      <c r="N391" s="69" t="s">
        <v>49</v>
      </c>
      <c r="O391" s="84">
        <v>45981</v>
      </c>
      <c r="P391" s="69" t="s">
        <v>306</v>
      </c>
      <c r="Q391" s="69" t="s">
        <v>306</v>
      </c>
      <c r="R391" s="79">
        <v>15</v>
      </c>
      <c r="S391" s="81">
        <v>561</v>
      </c>
      <c r="T391" s="69" t="s">
        <v>824</v>
      </c>
      <c r="U391" s="81">
        <v>3.44</v>
      </c>
      <c r="V391" s="69" t="s">
        <v>2297</v>
      </c>
      <c r="W391" s="79" t="s">
        <v>50</v>
      </c>
      <c r="X391" s="69" t="s">
        <v>2294</v>
      </c>
      <c r="Y391" s="69" t="s">
        <v>78</v>
      </c>
      <c r="Z391" s="69" t="s">
        <v>73</v>
      </c>
      <c r="AA391" s="69" t="s">
        <v>534</v>
      </c>
      <c r="AB391" s="79" t="s">
        <v>71</v>
      </c>
      <c r="AC391" s="81">
        <v>1221.48</v>
      </c>
      <c r="AD391" s="69" t="s">
        <v>51</v>
      </c>
      <c r="AE391" s="69"/>
      <c r="AF391" s="69" t="s">
        <v>361</v>
      </c>
      <c r="AG391" s="79">
        <v>-280</v>
      </c>
      <c r="AH391" s="84">
        <v>45981</v>
      </c>
      <c r="AI391" s="69" t="s">
        <v>3177</v>
      </c>
      <c r="AJ391" s="69" t="s">
        <v>73</v>
      </c>
      <c r="AK391" s="84">
        <v>45983</v>
      </c>
      <c r="AL391" s="82">
        <v>3.64</v>
      </c>
      <c r="AM391" s="81">
        <v>4446.1872000000003</v>
      </c>
      <c r="AN391" s="81">
        <v>10498.113053999999</v>
      </c>
      <c r="AO391" s="81">
        <v>149.44300254000001</v>
      </c>
      <c r="AP391" s="81">
        <v>15093.743256539999</v>
      </c>
      <c r="AQ391" s="81">
        <v>754.68716282700007</v>
      </c>
      <c r="AR391" s="81">
        <v>0</v>
      </c>
      <c r="AS391" s="81">
        <v>1655</v>
      </c>
      <c r="AT391" s="79" t="s">
        <v>2681</v>
      </c>
      <c r="AU391" s="85" t="s">
        <v>2991</v>
      </c>
      <c r="AV391" s="86">
        <v>45981</v>
      </c>
      <c r="AW391" s="85"/>
      <c r="AX391" s="81"/>
      <c r="AY391" s="30">
        <f>YEAR(Table6[[#This Row],[ETA]])</f>
        <v>2025</v>
      </c>
      <c r="AZ391" s="32" t="str">
        <f>TEXT(Table6[[#This Row],[ETA]],"MMMM")</f>
        <v>November</v>
      </c>
      <c r="BA391" s="12" t="s">
        <v>63</v>
      </c>
    </row>
    <row r="392" spans="1:53" hidden="1" x14ac:dyDescent="0.3">
      <c r="A392" s="13">
        <v>391</v>
      </c>
      <c r="B392" s="69" t="s">
        <v>2298</v>
      </c>
      <c r="C392" s="79" t="s">
        <v>90</v>
      </c>
      <c r="D392" s="69" t="s">
        <v>300</v>
      </c>
      <c r="E392" s="69" t="s">
        <v>46</v>
      </c>
      <c r="F392" s="80" t="s">
        <v>2299</v>
      </c>
      <c r="G392" s="79" t="s">
        <v>177</v>
      </c>
      <c r="H392" s="70" t="s">
        <v>302</v>
      </c>
      <c r="I392" s="69" t="s">
        <v>52</v>
      </c>
      <c r="J392" s="69" t="s">
        <v>504</v>
      </c>
      <c r="K392" s="69" t="s">
        <v>960</v>
      </c>
      <c r="L392" s="69" t="s">
        <v>305</v>
      </c>
      <c r="M392" s="69" t="s">
        <v>960</v>
      </c>
      <c r="N392" s="69" t="s">
        <v>49</v>
      </c>
      <c r="O392" s="84">
        <v>45980</v>
      </c>
      <c r="P392" s="69" t="s">
        <v>306</v>
      </c>
      <c r="Q392" s="69" t="s">
        <v>306</v>
      </c>
      <c r="R392" s="79">
        <v>2</v>
      </c>
      <c r="S392" s="81">
        <v>361.05</v>
      </c>
      <c r="T392" s="69" t="s">
        <v>824</v>
      </c>
      <c r="U392" s="81">
        <v>1.91</v>
      </c>
      <c r="V392" s="69" t="s">
        <v>1066</v>
      </c>
      <c r="W392" s="79" t="s">
        <v>50</v>
      </c>
      <c r="X392" s="69" t="s">
        <v>2298</v>
      </c>
      <c r="Y392" s="69" t="s">
        <v>78</v>
      </c>
      <c r="Z392" s="69" t="s">
        <v>73</v>
      </c>
      <c r="AA392" s="69" t="s">
        <v>2300</v>
      </c>
      <c r="AB392" s="79" t="s">
        <v>53</v>
      </c>
      <c r="AC392" s="81">
        <v>48874.76</v>
      </c>
      <c r="AD392" s="69" t="s">
        <v>51</v>
      </c>
      <c r="AE392" s="69"/>
      <c r="AF392" s="69" t="s">
        <v>286</v>
      </c>
      <c r="AG392" s="79">
        <v>-281</v>
      </c>
      <c r="AH392" s="84">
        <v>45980</v>
      </c>
      <c r="AI392" s="69" t="s">
        <v>3177</v>
      </c>
      <c r="AJ392" s="69" t="s">
        <v>73</v>
      </c>
      <c r="AK392" s="84">
        <v>45981</v>
      </c>
      <c r="AL392" s="82">
        <v>0.51129000000000002</v>
      </c>
      <c r="AM392" s="81">
        <v>24989.176040400002</v>
      </c>
      <c r="AN392" s="81">
        <v>7459.1075520000004</v>
      </c>
      <c r="AO392" s="81">
        <v>324.48283592400003</v>
      </c>
      <c r="AP392" s="81">
        <v>32772.766428324001</v>
      </c>
      <c r="AQ392" s="81">
        <v>1638.6383214162001</v>
      </c>
      <c r="AR392" s="81">
        <v>0</v>
      </c>
      <c r="AS392" s="81">
        <v>3039</v>
      </c>
      <c r="AT392" s="79" t="s">
        <v>2681</v>
      </c>
      <c r="AU392" s="85" t="s">
        <v>2992</v>
      </c>
      <c r="AV392" s="86">
        <v>45980</v>
      </c>
      <c r="AW392" s="85"/>
      <c r="AX392" s="81"/>
      <c r="AY392" s="30">
        <f>YEAR(Table6[[#This Row],[ETA]])</f>
        <v>2025</v>
      </c>
      <c r="AZ392" s="32" t="str">
        <f>TEXT(Table6[[#This Row],[ETA]],"MMMM")</f>
        <v>November</v>
      </c>
      <c r="BA392" s="12" t="s">
        <v>63</v>
      </c>
    </row>
    <row r="393" spans="1:53" hidden="1" x14ac:dyDescent="0.3">
      <c r="A393" s="13">
        <v>392</v>
      </c>
      <c r="B393" s="69" t="s">
        <v>2301</v>
      </c>
      <c r="C393" s="79" t="s">
        <v>90</v>
      </c>
      <c r="D393" s="69" t="s">
        <v>92</v>
      </c>
      <c r="E393" s="69" t="s">
        <v>46</v>
      </c>
      <c r="F393" s="80" t="s">
        <v>2302</v>
      </c>
      <c r="G393" s="79" t="s">
        <v>177</v>
      </c>
      <c r="H393" s="70" t="s">
        <v>47</v>
      </c>
      <c r="I393" s="69" t="s">
        <v>52</v>
      </c>
      <c r="J393" s="69" t="s">
        <v>870</v>
      </c>
      <c r="K393" s="69" t="s">
        <v>862</v>
      </c>
      <c r="L393" s="69" t="s">
        <v>48</v>
      </c>
      <c r="M393" s="69" t="s">
        <v>77</v>
      </c>
      <c r="N393" s="69" t="s">
        <v>49</v>
      </c>
      <c r="O393" s="84">
        <v>46036</v>
      </c>
      <c r="P393" s="69" t="s">
        <v>210</v>
      </c>
      <c r="Q393" s="69" t="s">
        <v>2303</v>
      </c>
      <c r="R393" s="79">
        <v>172</v>
      </c>
      <c r="S393" s="81">
        <v>3150</v>
      </c>
      <c r="T393" s="69" t="s">
        <v>76</v>
      </c>
      <c r="U393" s="81">
        <v>9.3169999999999984</v>
      </c>
      <c r="V393" s="69" t="s">
        <v>2304</v>
      </c>
      <c r="W393" s="79" t="s">
        <v>50</v>
      </c>
      <c r="X393" s="69" t="s">
        <v>2301</v>
      </c>
      <c r="Y393" s="69" t="s">
        <v>78</v>
      </c>
      <c r="Z393" s="69" t="s">
        <v>3766</v>
      </c>
      <c r="AA393" s="69" t="s">
        <v>1396</v>
      </c>
      <c r="AB393" s="79" t="s">
        <v>53</v>
      </c>
      <c r="AC393" s="81">
        <v>789992.51</v>
      </c>
      <c r="AD393" s="69" t="s">
        <v>51</v>
      </c>
      <c r="AE393" s="69"/>
      <c r="AF393" s="69"/>
      <c r="AG393" s="79">
        <v>-225</v>
      </c>
      <c r="AH393" s="84">
        <v>46036</v>
      </c>
      <c r="AI393" s="69" t="s">
        <v>3177</v>
      </c>
      <c r="AJ393" s="69" t="s">
        <v>3766</v>
      </c>
      <c r="AK393" s="84">
        <v>46040</v>
      </c>
      <c r="AL393" s="82">
        <v>0.51129000000000002</v>
      </c>
      <c r="AM393" s="81">
        <v>403915.27043790004</v>
      </c>
      <c r="AN393" s="81">
        <v>9594.3568500000001</v>
      </c>
      <c r="AO393" s="81">
        <v>4135.096272879</v>
      </c>
      <c r="AP393" s="81">
        <v>417644.72356077901</v>
      </c>
      <c r="AQ393" s="81">
        <v>20882.236178038951</v>
      </c>
      <c r="AR393" s="81">
        <v>0</v>
      </c>
      <c r="AS393" s="81">
        <v>26282</v>
      </c>
      <c r="AT393" s="79" t="s">
        <v>2681</v>
      </c>
      <c r="AU393" s="85" t="s">
        <v>3073</v>
      </c>
      <c r="AV393" s="22">
        <v>46037</v>
      </c>
      <c r="AW393" s="20"/>
      <c r="AX393" s="81"/>
      <c r="AY393" s="30">
        <f>YEAR(Table6[[#This Row],[ETA]])</f>
        <v>2026</v>
      </c>
      <c r="AZ393" s="32" t="str">
        <f>TEXT(Table6[[#This Row],[ETA]],"MMMM")</f>
        <v>January</v>
      </c>
      <c r="BA393" s="12" t="s">
        <v>63</v>
      </c>
    </row>
    <row r="394" spans="1:53" hidden="1" x14ac:dyDescent="0.3">
      <c r="A394" s="13">
        <v>393</v>
      </c>
      <c r="B394" s="69" t="s">
        <v>2305</v>
      </c>
      <c r="C394" s="79" t="s">
        <v>70</v>
      </c>
      <c r="D394" s="69" t="s">
        <v>93</v>
      </c>
      <c r="E394" s="69" t="s">
        <v>74</v>
      </c>
      <c r="F394" s="80" t="s">
        <v>2306</v>
      </c>
      <c r="G394" s="79" t="s">
        <v>177</v>
      </c>
      <c r="H394" s="70" t="s">
        <v>47</v>
      </c>
      <c r="I394" s="69" t="s">
        <v>52</v>
      </c>
      <c r="J394" s="69" t="s">
        <v>911</v>
      </c>
      <c r="K394" s="69" t="s">
        <v>2307</v>
      </c>
      <c r="L394" s="69" t="s">
        <v>48</v>
      </c>
      <c r="M394" s="69" t="s">
        <v>2308</v>
      </c>
      <c r="N394" s="69" t="s">
        <v>49</v>
      </c>
      <c r="O394" s="84">
        <v>46037</v>
      </c>
      <c r="P394" s="69" t="s">
        <v>199</v>
      </c>
      <c r="Q394" s="69" t="s">
        <v>2309</v>
      </c>
      <c r="R394" s="79">
        <v>670</v>
      </c>
      <c r="S394" s="81">
        <v>4154.95</v>
      </c>
      <c r="T394" s="69" t="s">
        <v>76</v>
      </c>
      <c r="U394" s="81">
        <v>19.802499999999998</v>
      </c>
      <c r="V394" s="69" t="s">
        <v>2310</v>
      </c>
      <c r="W394" s="79" t="s">
        <v>50</v>
      </c>
      <c r="X394" s="69" t="s">
        <v>2311</v>
      </c>
      <c r="Y394" s="69">
        <v>4600001157</v>
      </c>
      <c r="Z394" s="69" t="s">
        <v>73</v>
      </c>
      <c r="AA394" s="69" t="s">
        <v>2312</v>
      </c>
      <c r="AB394" s="79" t="s">
        <v>71</v>
      </c>
      <c r="AC394" s="81">
        <v>97032.35</v>
      </c>
      <c r="AD394" s="69" t="s">
        <v>51</v>
      </c>
      <c r="AE394" s="69"/>
      <c r="AF394" s="69"/>
      <c r="AG394" s="79">
        <v>-224</v>
      </c>
      <c r="AH394" s="84">
        <v>46037</v>
      </c>
      <c r="AI394" s="69" t="s">
        <v>3177</v>
      </c>
      <c r="AJ394" s="69" t="s">
        <v>73</v>
      </c>
      <c r="AK394" s="84">
        <v>46040</v>
      </c>
      <c r="AL394" s="82">
        <v>3.64</v>
      </c>
      <c r="AM394" s="90">
        <v>353197.75</v>
      </c>
      <c r="AN394" s="81"/>
      <c r="AO394" s="81">
        <v>0</v>
      </c>
      <c r="AP394" s="90">
        <v>347972.17</v>
      </c>
      <c r="AQ394" s="81">
        <v>17398.608700000001</v>
      </c>
      <c r="AR394" s="81">
        <v>0</v>
      </c>
      <c r="AS394" s="81">
        <v>22799</v>
      </c>
      <c r="AT394" s="79" t="s">
        <v>2756</v>
      </c>
      <c r="AU394" s="85" t="s">
        <v>3074</v>
      </c>
      <c r="AV394" s="22">
        <v>46039</v>
      </c>
      <c r="AW394" s="20"/>
      <c r="AX394" s="81"/>
      <c r="AY394" s="30">
        <f>YEAR(Table6[[#This Row],[ETA]])</f>
        <v>2026</v>
      </c>
      <c r="AZ394" s="32" t="str">
        <f>TEXT(Table6[[#This Row],[ETA]],"MMMM")</f>
        <v>January</v>
      </c>
      <c r="BA394" s="12" t="s">
        <v>63</v>
      </c>
    </row>
    <row r="395" spans="1:53" hidden="1" x14ac:dyDescent="0.3">
      <c r="A395" s="13">
        <v>394</v>
      </c>
      <c r="B395" s="69" t="s">
        <v>2313</v>
      </c>
      <c r="C395" s="79" t="s">
        <v>70</v>
      </c>
      <c r="D395" s="69" t="s">
        <v>93</v>
      </c>
      <c r="E395" s="69" t="s">
        <v>74</v>
      </c>
      <c r="F395" s="80" t="s">
        <v>2314</v>
      </c>
      <c r="G395" s="79" t="s">
        <v>177</v>
      </c>
      <c r="H395" s="70" t="s">
        <v>47</v>
      </c>
      <c r="I395" s="69" t="s">
        <v>52</v>
      </c>
      <c r="J395" s="69" t="s">
        <v>911</v>
      </c>
      <c r="K395" s="69" t="s">
        <v>2307</v>
      </c>
      <c r="L395" s="69" t="s">
        <v>48</v>
      </c>
      <c r="M395" s="69" t="s">
        <v>2308</v>
      </c>
      <c r="N395" s="69" t="s">
        <v>49</v>
      </c>
      <c r="O395" s="84">
        <v>46037</v>
      </c>
      <c r="P395" s="69" t="s">
        <v>1895</v>
      </c>
      <c r="Q395" s="69" t="s">
        <v>2315</v>
      </c>
      <c r="R395" s="79">
        <v>42</v>
      </c>
      <c r="S395" s="81">
        <v>85858</v>
      </c>
      <c r="T395" s="69" t="s">
        <v>76</v>
      </c>
      <c r="U395" s="81">
        <v>229.70625000000001</v>
      </c>
      <c r="V395" s="69" t="s">
        <v>2316</v>
      </c>
      <c r="W395" s="79" t="s">
        <v>50</v>
      </c>
      <c r="X395" s="69" t="s">
        <v>2317</v>
      </c>
      <c r="Y395" s="69">
        <v>4600001157</v>
      </c>
      <c r="Z395" s="69" t="s">
        <v>73</v>
      </c>
      <c r="AA395" s="69" t="s">
        <v>2318</v>
      </c>
      <c r="AB395" s="79" t="s">
        <v>71</v>
      </c>
      <c r="AC395" s="81">
        <v>1068448.27</v>
      </c>
      <c r="AD395" s="69" t="s">
        <v>51</v>
      </c>
      <c r="AE395" s="69"/>
      <c r="AF395" s="69"/>
      <c r="AG395" s="79">
        <v>-224</v>
      </c>
      <c r="AH395" s="84">
        <v>46037</v>
      </c>
      <c r="AI395" s="69" t="s">
        <v>3177</v>
      </c>
      <c r="AJ395" s="69" t="s">
        <v>73</v>
      </c>
      <c r="AK395" s="84">
        <v>46040</v>
      </c>
      <c r="AL395" s="82">
        <v>3.64</v>
      </c>
      <c r="AM395" s="81">
        <v>3889151.7028000001</v>
      </c>
      <c r="AN395" s="81"/>
      <c r="AO395" s="81">
        <v>0</v>
      </c>
      <c r="AP395" s="81">
        <v>3889151.7028000001</v>
      </c>
      <c r="AQ395" s="81">
        <v>194457.58514000001</v>
      </c>
      <c r="AR395" s="81">
        <v>0</v>
      </c>
      <c r="AS395" s="81">
        <v>218393</v>
      </c>
      <c r="AT395" s="79" t="s">
        <v>2681</v>
      </c>
      <c r="AU395" s="85" t="s">
        <v>3086</v>
      </c>
      <c r="AV395" s="22">
        <v>46037</v>
      </c>
      <c r="AW395" s="20"/>
      <c r="AX395" s="81">
        <v>201</v>
      </c>
      <c r="AY395" s="30">
        <f>YEAR(Table6[[#This Row],[ETA]])</f>
        <v>2026</v>
      </c>
      <c r="AZ395" s="32" t="str">
        <f>TEXT(Table6[[#This Row],[ETA]],"MMMM")</f>
        <v>January</v>
      </c>
      <c r="BA395" s="12" t="s">
        <v>63</v>
      </c>
    </row>
    <row r="396" spans="1:53" hidden="1" x14ac:dyDescent="0.3">
      <c r="A396" s="13">
        <v>395</v>
      </c>
      <c r="B396" s="69" t="s">
        <v>2319</v>
      </c>
      <c r="C396" s="79" t="s">
        <v>70</v>
      </c>
      <c r="D396" s="69" t="s">
        <v>93</v>
      </c>
      <c r="E396" s="69" t="s">
        <v>74</v>
      </c>
      <c r="F396" s="80" t="s">
        <v>2320</v>
      </c>
      <c r="G396" s="79" t="s">
        <v>177</v>
      </c>
      <c r="H396" s="70" t="s">
        <v>47</v>
      </c>
      <c r="I396" s="69" t="s">
        <v>52</v>
      </c>
      <c r="J396" s="69" t="s">
        <v>870</v>
      </c>
      <c r="K396" s="69" t="s">
        <v>862</v>
      </c>
      <c r="L396" s="69" t="s">
        <v>48</v>
      </c>
      <c r="M396" s="69" t="s">
        <v>2321</v>
      </c>
      <c r="N396" s="69" t="s">
        <v>49</v>
      </c>
      <c r="O396" s="84">
        <v>46036</v>
      </c>
      <c r="P396" s="69" t="s">
        <v>199</v>
      </c>
      <c r="Q396" s="69" t="s">
        <v>2322</v>
      </c>
      <c r="R396" s="79">
        <v>26</v>
      </c>
      <c r="S396" s="81">
        <v>10470</v>
      </c>
      <c r="T396" s="69" t="s">
        <v>76</v>
      </c>
      <c r="U396" s="81">
        <v>7.9312500000000004</v>
      </c>
      <c r="V396" s="69" t="s">
        <v>2323</v>
      </c>
      <c r="W396" s="79" t="s">
        <v>50</v>
      </c>
      <c r="X396" s="69" t="s">
        <v>2324</v>
      </c>
      <c r="Y396" s="69">
        <v>4600001157</v>
      </c>
      <c r="Z396" s="69" t="s">
        <v>73</v>
      </c>
      <c r="AA396" s="69" t="s">
        <v>1396</v>
      </c>
      <c r="AB396" s="79" t="s">
        <v>71</v>
      </c>
      <c r="AC396" s="81">
        <v>140451.5</v>
      </c>
      <c r="AD396" s="69" t="s">
        <v>51</v>
      </c>
      <c r="AE396" s="69"/>
      <c r="AF396" s="69"/>
      <c r="AG396" s="79">
        <v>-225</v>
      </c>
      <c r="AH396" s="84">
        <v>46036</v>
      </c>
      <c r="AI396" s="69" t="s">
        <v>3177</v>
      </c>
      <c r="AJ396" s="69" t="s">
        <v>85</v>
      </c>
      <c r="AK396" s="84">
        <v>46037</v>
      </c>
      <c r="AL396" s="82">
        <v>3.64</v>
      </c>
      <c r="AM396" s="81">
        <v>511243.46</v>
      </c>
      <c r="AN396" s="81"/>
      <c r="AO396" s="81">
        <v>0</v>
      </c>
      <c r="AP396" s="81">
        <v>511243.46</v>
      </c>
      <c r="AQ396" s="81">
        <v>25562.173000000003</v>
      </c>
      <c r="AR396" s="81">
        <v>0</v>
      </c>
      <c r="AS396" s="81">
        <v>30962</v>
      </c>
      <c r="AT396" s="79" t="s">
        <v>2681</v>
      </c>
      <c r="AU396" s="85" t="s">
        <v>3040</v>
      </c>
      <c r="AV396" s="22">
        <v>46035</v>
      </c>
      <c r="AW396" s="20"/>
      <c r="AX396" s="81"/>
      <c r="AY396" s="30">
        <f>YEAR(Table6[[#This Row],[ETA]])</f>
        <v>2026</v>
      </c>
      <c r="AZ396" s="32" t="str">
        <f>TEXT(Table6[[#This Row],[ETA]],"MMMM")</f>
        <v>January</v>
      </c>
      <c r="BA396" s="12" t="s">
        <v>63</v>
      </c>
    </row>
    <row r="397" spans="1:53" hidden="1" x14ac:dyDescent="0.3">
      <c r="A397" s="13">
        <v>396</v>
      </c>
      <c r="B397" s="69" t="s">
        <v>2325</v>
      </c>
      <c r="C397" s="79" t="s">
        <v>70</v>
      </c>
      <c r="D397" s="69" t="s">
        <v>93</v>
      </c>
      <c r="E397" s="69" t="s">
        <v>74</v>
      </c>
      <c r="F397" s="80" t="s">
        <v>2326</v>
      </c>
      <c r="G397" s="79" t="s">
        <v>177</v>
      </c>
      <c r="H397" s="70" t="s">
        <v>47</v>
      </c>
      <c r="I397" s="69" t="s">
        <v>52</v>
      </c>
      <c r="J397" s="69" t="s">
        <v>870</v>
      </c>
      <c r="K397" s="69" t="s">
        <v>862</v>
      </c>
      <c r="L397" s="69" t="s">
        <v>48</v>
      </c>
      <c r="M397" s="69" t="s">
        <v>2321</v>
      </c>
      <c r="N397" s="69" t="s">
        <v>49</v>
      </c>
      <c r="O397" s="84">
        <v>46036</v>
      </c>
      <c r="P397" s="69" t="s">
        <v>2327</v>
      </c>
      <c r="Q397" s="69" t="s">
        <v>2328</v>
      </c>
      <c r="R397" s="79">
        <v>35</v>
      </c>
      <c r="S397" s="81">
        <v>56569</v>
      </c>
      <c r="T397" s="69" t="s">
        <v>76</v>
      </c>
      <c r="U397" s="81">
        <v>162.48374999999999</v>
      </c>
      <c r="V397" s="69" t="s">
        <v>2323</v>
      </c>
      <c r="W397" s="79" t="s">
        <v>50</v>
      </c>
      <c r="X397" s="69" t="s">
        <v>2329</v>
      </c>
      <c r="Y397" s="69">
        <v>4600001157</v>
      </c>
      <c r="Z397" s="69" t="s">
        <v>73</v>
      </c>
      <c r="AA397" s="69" t="s">
        <v>1654</v>
      </c>
      <c r="AB397" s="79" t="s">
        <v>71</v>
      </c>
      <c r="AC397" s="81">
        <v>903267.29</v>
      </c>
      <c r="AD397" s="69" t="s">
        <v>51</v>
      </c>
      <c r="AE397" s="69"/>
      <c r="AF397" s="69"/>
      <c r="AG397" s="79">
        <v>-225</v>
      </c>
      <c r="AH397" s="84">
        <v>46036</v>
      </c>
      <c r="AI397" s="69" t="s">
        <v>3177</v>
      </c>
      <c r="AJ397" s="69" t="s">
        <v>85</v>
      </c>
      <c r="AK397" s="84">
        <v>46037</v>
      </c>
      <c r="AL397" s="82">
        <v>3.64</v>
      </c>
      <c r="AM397" s="81">
        <v>3287892.9356000004</v>
      </c>
      <c r="AN397" s="81"/>
      <c r="AO397" s="81">
        <v>0</v>
      </c>
      <c r="AP397" s="81">
        <v>3287892.9356000004</v>
      </c>
      <c r="AQ397" s="81">
        <v>164394.64678000004</v>
      </c>
      <c r="AR397" s="81">
        <v>0</v>
      </c>
      <c r="AS397" s="81">
        <v>184672</v>
      </c>
      <c r="AT397" s="79" t="s">
        <v>2681</v>
      </c>
      <c r="AU397" s="85" t="s">
        <v>3041</v>
      </c>
      <c r="AV397" s="22">
        <v>46035</v>
      </c>
      <c r="AW397" s="20"/>
      <c r="AX397" s="81">
        <v>150</v>
      </c>
      <c r="AY397" s="30">
        <f>YEAR(Table6[[#This Row],[ETA]])</f>
        <v>2026</v>
      </c>
      <c r="AZ397" s="32" t="str">
        <f>TEXT(Table6[[#This Row],[ETA]],"MMMM")</f>
        <v>January</v>
      </c>
      <c r="BA397" s="12" t="s">
        <v>63</v>
      </c>
    </row>
    <row r="398" spans="1:53" hidden="1" x14ac:dyDescent="0.3">
      <c r="A398" s="13">
        <v>397</v>
      </c>
      <c r="B398" s="69" t="s">
        <v>2330</v>
      </c>
      <c r="C398" s="79" t="s">
        <v>70</v>
      </c>
      <c r="D398" s="69" t="s">
        <v>1970</v>
      </c>
      <c r="E398" s="69" t="s">
        <v>74</v>
      </c>
      <c r="F398" s="80" t="s">
        <v>2331</v>
      </c>
      <c r="G398" s="79" t="s">
        <v>177</v>
      </c>
      <c r="H398" s="70" t="s">
        <v>47</v>
      </c>
      <c r="I398" s="69" t="s">
        <v>52</v>
      </c>
      <c r="J398" s="69" t="s">
        <v>196</v>
      </c>
      <c r="K398" s="69" t="s">
        <v>2332</v>
      </c>
      <c r="L398" s="69" t="s">
        <v>48</v>
      </c>
      <c r="M398" s="69" t="s">
        <v>2333</v>
      </c>
      <c r="N398" s="69" t="s">
        <v>49</v>
      </c>
      <c r="O398" s="84">
        <v>46019</v>
      </c>
      <c r="P398" s="69" t="s">
        <v>2334</v>
      </c>
      <c r="Q398" s="69" t="s">
        <v>77</v>
      </c>
      <c r="R398" s="79">
        <v>264</v>
      </c>
      <c r="S398" s="81">
        <v>90684</v>
      </c>
      <c r="T398" s="69" t="s">
        <v>76</v>
      </c>
      <c r="U398" s="81">
        <v>78.239999999999995</v>
      </c>
      <c r="V398" s="69" t="s">
        <v>2335</v>
      </c>
      <c r="W398" s="79" t="s">
        <v>50</v>
      </c>
      <c r="X398" s="69" t="s">
        <v>2336</v>
      </c>
      <c r="Y398" s="69">
        <v>4600001157</v>
      </c>
      <c r="Z398" s="69" t="s">
        <v>2337</v>
      </c>
      <c r="AA398" s="69" t="s">
        <v>2312</v>
      </c>
      <c r="AB398" s="79" t="s">
        <v>53</v>
      </c>
      <c r="AC398" s="81">
        <v>524179.42</v>
      </c>
      <c r="AD398" s="69" t="s">
        <v>51</v>
      </c>
      <c r="AE398" s="69"/>
      <c r="AF398" s="69"/>
      <c r="AG398" s="79">
        <v>-242</v>
      </c>
      <c r="AH398" s="545">
        <v>46019</v>
      </c>
      <c r="AI398" s="69" t="s">
        <v>3177</v>
      </c>
      <c r="AJ398" s="69" t="s">
        <v>2337</v>
      </c>
      <c r="AK398" s="545">
        <v>46022</v>
      </c>
      <c r="AL398" s="82">
        <v>0.51129000000000002</v>
      </c>
      <c r="AM398" s="81">
        <v>268007.69565180002</v>
      </c>
      <c r="AN398" s="81"/>
      <c r="AO398" s="81">
        <v>0</v>
      </c>
      <c r="AP398" s="81">
        <v>268007.69565180002</v>
      </c>
      <c r="AQ398" s="81">
        <v>13550.384782590001</v>
      </c>
      <c r="AR398" s="81"/>
      <c r="AS398" s="81">
        <v>18950</v>
      </c>
      <c r="AT398" s="79" t="s">
        <v>2681</v>
      </c>
      <c r="AU398" s="85" t="s">
        <v>2993</v>
      </c>
      <c r="AV398" s="22">
        <v>46021</v>
      </c>
      <c r="AW398" s="20"/>
      <c r="AX398" s="81"/>
      <c r="AY398" s="30">
        <f>YEAR(Table6[[#This Row],[ETA]])</f>
        <v>2025</v>
      </c>
      <c r="AZ398" s="32" t="str">
        <f>TEXT(Table6[[#This Row],[ETA]],"MMMM")</f>
        <v>December</v>
      </c>
      <c r="BA398" s="12" t="s">
        <v>63</v>
      </c>
    </row>
    <row r="399" spans="1:53" hidden="1" x14ac:dyDescent="0.3">
      <c r="A399" s="13">
        <v>398</v>
      </c>
      <c r="B399" s="69" t="s">
        <v>2338</v>
      </c>
      <c r="C399" s="79" t="s">
        <v>70</v>
      </c>
      <c r="D399" s="69" t="s">
        <v>300</v>
      </c>
      <c r="E399" s="69" t="s">
        <v>74</v>
      </c>
      <c r="F399" s="80" t="s">
        <v>2339</v>
      </c>
      <c r="G399" s="79" t="s">
        <v>177</v>
      </c>
      <c r="H399" s="70" t="s">
        <v>302</v>
      </c>
      <c r="I399" s="69" t="s">
        <v>52</v>
      </c>
      <c r="J399" s="69" t="s">
        <v>504</v>
      </c>
      <c r="K399" s="69" t="s">
        <v>77</v>
      </c>
      <c r="L399" s="69" t="s">
        <v>305</v>
      </c>
      <c r="M399" s="69" t="s">
        <v>77</v>
      </c>
      <c r="N399" s="69" t="s">
        <v>49</v>
      </c>
      <c r="O399" s="84">
        <v>45988</v>
      </c>
      <c r="P399" s="69" t="s">
        <v>306</v>
      </c>
      <c r="Q399" s="69" t="s">
        <v>306</v>
      </c>
      <c r="R399" s="79">
        <v>10</v>
      </c>
      <c r="S399" s="81">
        <v>450</v>
      </c>
      <c r="T399" s="69" t="s">
        <v>76</v>
      </c>
      <c r="U399" s="81">
        <v>0.79200000000000004</v>
      </c>
      <c r="V399" s="69" t="s">
        <v>2340</v>
      </c>
      <c r="W399" s="79" t="s">
        <v>50</v>
      </c>
      <c r="X399" s="69" t="s">
        <v>2341</v>
      </c>
      <c r="Y399" s="69">
        <v>4600001157</v>
      </c>
      <c r="Z399" s="69" t="s">
        <v>292</v>
      </c>
      <c r="AA399" s="69" t="s">
        <v>534</v>
      </c>
      <c r="AB399" s="79" t="s">
        <v>53</v>
      </c>
      <c r="AC399" s="81">
        <v>43022.7</v>
      </c>
      <c r="AD399" s="69" t="s">
        <v>51</v>
      </c>
      <c r="AE399" s="69"/>
      <c r="AF399" s="69"/>
      <c r="AG399" s="79">
        <v>-273</v>
      </c>
      <c r="AH399" s="545">
        <v>45988</v>
      </c>
      <c r="AI399" s="69" t="s">
        <v>3177</v>
      </c>
      <c r="AJ399" s="69" t="s">
        <v>292</v>
      </c>
      <c r="AK399" s="545">
        <v>45990</v>
      </c>
      <c r="AL399" s="82">
        <v>0.51129000000000002</v>
      </c>
      <c r="AM399" s="81">
        <v>21997.076282999999</v>
      </c>
      <c r="AN399" s="81"/>
      <c r="AO399" s="81">
        <v>0</v>
      </c>
      <c r="AP399" s="81">
        <v>21997.076282999999</v>
      </c>
      <c r="AQ399" s="81">
        <v>1099.8538141500001</v>
      </c>
      <c r="AR399" s="81">
        <v>0</v>
      </c>
      <c r="AS399" s="81">
        <v>2500</v>
      </c>
      <c r="AT399" s="79" t="s">
        <v>2681</v>
      </c>
      <c r="AU399" s="21" t="s">
        <v>2994</v>
      </c>
      <c r="AV399" s="23">
        <v>45988</v>
      </c>
      <c r="AW399" s="21"/>
      <c r="AX399" s="81"/>
      <c r="AY399" s="30">
        <f>YEAR(Table6[[#This Row],[ETA]])</f>
        <v>2025</v>
      </c>
      <c r="AZ399" s="32" t="str">
        <f>TEXT(Table6[[#This Row],[ETA]],"MMMM")</f>
        <v>November</v>
      </c>
      <c r="BA399" s="12" t="s">
        <v>63</v>
      </c>
    </row>
    <row r="400" spans="1:53" hidden="1" x14ac:dyDescent="0.3">
      <c r="A400" s="13">
        <v>399</v>
      </c>
      <c r="B400" s="69" t="s">
        <v>2342</v>
      </c>
      <c r="C400" s="79" t="s">
        <v>90</v>
      </c>
      <c r="D400" s="69" t="s">
        <v>118</v>
      </c>
      <c r="E400" s="69" t="s">
        <v>46</v>
      </c>
      <c r="F400" s="80" t="s">
        <v>2343</v>
      </c>
      <c r="G400" s="79" t="s">
        <v>82</v>
      </c>
      <c r="H400" s="70" t="s">
        <v>47</v>
      </c>
      <c r="I400" s="69" t="s">
        <v>84</v>
      </c>
      <c r="J400" s="69" t="s">
        <v>80</v>
      </c>
      <c r="K400" s="69" t="s">
        <v>64</v>
      </c>
      <c r="L400" s="69" t="s">
        <v>92</v>
      </c>
      <c r="M400" s="69">
        <v>2503</v>
      </c>
      <c r="N400" s="69" t="s">
        <v>49</v>
      </c>
      <c r="O400" s="84">
        <v>45952</v>
      </c>
      <c r="P400" s="69" t="s">
        <v>83</v>
      </c>
      <c r="Q400" s="69" t="s">
        <v>83</v>
      </c>
      <c r="R400" s="79">
        <v>15</v>
      </c>
      <c r="S400" s="81">
        <v>36835</v>
      </c>
      <c r="T400" s="69" t="s">
        <v>184</v>
      </c>
      <c r="U400" s="81">
        <v>2544</v>
      </c>
      <c r="V400" s="69" t="s">
        <v>1695</v>
      </c>
      <c r="W400" s="79" t="s">
        <v>79</v>
      </c>
      <c r="X400" s="69" t="s">
        <v>2344</v>
      </c>
      <c r="Y400" s="69" t="s">
        <v>78</v>
      </c>
      <c r="Z400" s="69" t="s">
        <v>63</v>
      </c>
      <c r="AA400" s="69" t="s">
        <v>2345</v>
      </c>
      <c r="AB400" s="79" t="s">
        <v>53</v>
      </c>
      <c r="AC400" s="81">
        <v>303980.49</v>
      </c>
      <c r="AD400" s="69" t="s">
        <v>96</v>
      </c>
      <c r="AE400" s="69"/>
      <c r="AF400" s="69"/>
      <c r="AG400" s="79">
        <v>-309</v>
      </c>
      <c r="AH400" s="545">
        <v>45952</v>
      </c>
      <c r="AI400" s="69" t="s">
        <v>3177</v>
      </c>
      <c r="AJ400" s="69" t="s">
        <v>63</v>
      </c>
      <c r="AK400" s="545">
        <v>45952</v>
      </c>
      <c r="AL400" s="82">
        <v>0</v>
      </c>
      <c r="AM400" s="81">
        <v>0</v>
      </c>
      <c r="AN400" s="81"/>
      <c r="AO400" s="81">
        <v>0</v>
      </c>
      <c r="AP400" s="81">
        <v>0</v>
      </c>
      <c r="AQ400" s="81">
        <v>0</v>
      </c>
      <c r="AR400" s="81">
        <v>0</v>
      </c>
      <c r="AS400" s="81">
        <v>2900</v>
      </c>
      <c r="AT400" s="79" t="s">
        <v>2658</v>
      </c>
      <c r="AU400" s="81" t="s">
        <v>2995</v>
      </c>
      <c r="AV400" s="91">
        <v>45951</v>
      </c>
      <c r="AW400" s="81"/>
      <c r="AX400" s="81"/>
      <c r="AY400" s="30">
        <f>YEAR(Table6[[#This Row],[ETA]])</f>
        <v>2025</v>
      </c>
      <c r="AZ400" s="32" t="str">
        <f>TEXT(Table6[[#This Row],[ETA]],"MMMM")</f>
        <v>October</v>
      </c>
      <c r="BA400" s="12" t="s">
        <v>3342</v>
      </c>
    </row>
    <row r="401" spans="1:53" hidden="1" x14ac:dyDescent="0.3">
      <c r="A401" s="13">
        <v>400</v>
      </c>
      <c r="B401" s="69" t="s">
        <v>2346</v>
      </c>
      <c r="C401" s="79" t="s">
        <v>90</v>
      </c>
      <c r="D401" s="69" t="s">
        <v>118</v>
      </c>
      <c r="E401" s="69" t="s">
        <v>46</v>
      </c>
      <c r="F401" s="80" t="s">
        <v>2347</v>
      </c>
      <c r="G401" s="79" t="s">
        <v>82</v>
      </c>
      <c r="H401" s="70" t="s">
        <v>47</v>
      </c>
      <c r="I401" s="69" t="s">
        <v>84</v>
      </c>
      <c r="J401" s="69" t="s">
        <v>80</v>
      </c>
      <c r="K401" s="69" t="s">
        <v>64</v>
      </c>
      <c r="L401" s="69" t="s">
        <v>92</v>
      </c>
      <c r="M401" s="69">
        <v>2503</v>
      </c>
      <c r="N401" s="69" t="s">
        <v>49</v>
      </c>
      <c r="O401" s="84">
        <v>45952</v>
      </c>
      <c r="P401" s="69" t="s">
        <v>83</v>
      </c>
      <c r="Q401" s="69" t="s">
        <v>83</v>
      </c>
      <c r="R401" s="79">
        <v>2</v>
      </c>
      <c r="S401" s="81">
        <v>19697.490000000002</v>
      </c>
      <c r="T401" s="69" t="s">
        <v>76</v>
      </c>
      <c r="U401" s="81">
        <v>1190.49</v>
      </c>
      <c r="V401" s="69" t="s">
        <v>1699</v>
      </c>
      <c r="W401" s="79" t="s">
        <v>79</v>
      </c>
      <c r="X401" s="69" t="s">
        <v>2348</v>
      </c>
      <c r="Y401" s="69" t="s">
        <v>78</v>
      </c>
      <c r="Z401" s="69" t="s">
        <v>63</v>
      </c>
      <c r="AA401" s="69" t="s">
        <v>2349</v>
      </c>
      <c r="AB401" s="79" t="s">
        <v>53</v>
      </c>
      <c r="AC401" s="81">
        <v>1532196.42</v>
      </c>
      <c r="AD401" s="69" t="s">
        <v>96</v>
      </c>
      <c r="AE401" s="69"/>
      <c r="AF401" s="69"/>
      <c r="AG401" s="79">
        <v>-309</v>
      </c>
      <c r="AH401" s="545">
        <v>45952</v>
      </c>
      <c r="AI401" s="69" t="s">
        <v>3177</v>
      </c>
      <c r="AJ401" s="69" t="s">
        <v>63</v>
      </c>
      <c r="AK401" s="545">
        <v>45952</v>
      </c>
      <c r="AL401" s="82">
        <v>0</v>
      </c>
      <c r="AM401" s="81">
        <v>0</v>
      </c>
      <c r="AN401" s="81"/>
      <c r="AO401" s="81">
        <v>0</v>
      </c>
      <c r="AP401" s="81">
        <v>0</v>
      </c>
      <c r="AQ401" s="81">
        <v>0</v>
      </c>
      <c r="AR401" s="81">
        <v>0</v>
      </c>
      <c r="AS401" s="81">
        <v>5400</v>
      </c>
      <c r="AT401" s="79" t="s">
        <v>2658</v>
      </c>
      <c r="AU401" s="81" t="s">
        <v>2996</v>
      </c>
      <c r="AV401" s="91">
        <v>45951</v>
      </c>
      <c r="AW401" s="81"/>
      <c r="AX401" s="81"/>
      <c r="AY401" s="30">
        <f>YEAR(Table6[[#This Row],[ETA]])</f>
        <v>2025</v>
      </c>
      <c r="AZ401" s="32" t="str">
        <f>TEXT(Table6[[#This Row],[ETA]],"MMMM")</f>
        <v>October</v>
      </c>
      <c r="BA401" s="12" t="s">
        <v>3342</v>
      </c>
    </row>
    <row r="402" spans="1:53" hidden="1" x14ac:dyDescent="0.3">
      <c r="A402" s="13">
        <v>401</v>
      </c>
      <c r="B402" s="69" t="s">
        <v>2350</v>
      </c>
      <c r="C402" s="79" t="s">
        <v>90</v>
      </c>
      <c r="D402" s="69" t="s">
        <v>118</v>
      </c>
      <c r="E402" s="69" t="s">
        <v>46</v>
      </c>
      <c r="F402" s="80" t="s">
        <v>2351</v>
      </c>
      <c r="G402" s="79" t="s">
        <v>82</v>
      </c>
      <c r="H402" s="70" t="s">
        <v>47</v>
      </c>
      <c r="I402" s="69" t="s">
        <v>84</v>
      </c>
      <c r="J402" s="69" t="s">
        <v>80</v>
      </c>
      <c r="K402" s="69" t="s">
        <v>64</v>
      </c>
      <c r="L402" s="69" t="s">
        <v>92</v>
      </c>
      <c r="M402" s="69">
        <v>2503</v>
      </c>
      <c r="N402" s="69" t="s">
        <v>49</v>
      </c>
      <c r="O402" s="84">
        <v>45952</v>
      </c>
      <c r="P402" s="69" t="s">
        <v>83</v>
      </c>
      <c r="Q402" s="69" t="s">
        <v>83</v>
      </c>
      <c r="R402" s="79">
        <v>16</v>
      </c>
      <c r="S402" s="81">
        <v>164000</v>
      </c>
      <c r="T402" s="69" t="s">
        <v>76</v>
      </c>
      <c r="U402" s="81">
        <v>25.952000000000002</v>
      </c>
      <c r="V402" s="69" t="s">
        <v>2352</v>
      </c>
      <c r="W402" s="79" t="s">
        <v>79</v>
      </c>
      <c r="X402" s="69" t="s">
        <v>2353</v>
      </c>
      <c r="Y402" s="69" t="s">
        <v>78</v>
      </c>
      <c r="Z402" s="69" t="s">
        <v>63</v>
      </c>
      <c r="AA402" s="69" t="s">
        <v>2354</v>
      </c>
      <c r="AB402" s="79" t="s">
        <v>53</v>
      </c>
      <c r="AC402" s="81">
        <v>1600000</v>
      </c>
      <c r="AD402" s="69" t="s">
        <v>96</v>
      </c>
      <c r="AE402" s="69"/>
      <c r="AF402" s="69"/>
      <c r="AG402" s="79">
        <v>-309</v>
      </c>
      <c r="AH402" s="545">
        <v>45952</v>
      </c>
      <c r="AI402" s="69" t="s">
        <v>3177</v>
      </c>
      <c r="AJ402" s="69" t="s">
        <v>63</v>
      </c>
      <c r="AK402" s="545">
        <v>45952</v>
      </c>
      <c r="AL402" s="82">
        <v>0</v>
      </c>
      <c r="AM402" s="81">
        <v>0</v>
      </c>
      <c r="AN402" s="81">
        <v>0</v>
      </c>
      <c r="AO402" s="81">
        <v>0</v>
      </c>
      <c r="AP402" s="81">
        <v>0</v>
      </c>
      <c r="AQ402" s="81">
        <v>0</v>
      </c>
      <c r="AR402" s="81">
        <v>0</v>
      </c>
      <c r="AS402" s="81">
        <v>5400</v>
      </c>
      <c r="AT402" s="79" t="s">
        <v>2658</v>
      </c>
      <c r="AU402" s="81" t="s">
        <v>2997</v>
      </c>
      <c r="AV402" s="91">
        <v>45951</v>
      </c>
      <c r="AW402" s="81"/>
      <c r="AX402" s="81"/>
      <c r="AY402" s="30">
        <f>YEAR(Table6[[#This Row],[ETA]])</f>
        <v>2025</v>
      </c>
      <c r="AZ402" s="32" t="str">
        <f>TEXT(Table6[[#This Row],[ETA]],"MMMM")</f>
        <v>October</v>
      </c>
      <c r="BA402" s="12" t="s">
        <v>3342</v>
      </c>
    </row>
    <row r="403" spans="1:53" hidden="1" x14ac:dyDescent="0.3">
      <c r="A403" s="13">
        <v>402</v>
      </c>
      <c r="B403" s="69" t="s">
        <v>119</v>
      </c>
      <c r="C403" s="79" t="s">
        <v>70</v>
      </c>
      <c r="D403" s="69" t="s">
        <v>118</v>
      </c>
      <c r="E403" s="69" t="s">
        <v>46</v>
      </c>
      <c r="F403" s="80" t="s">
        <v>120</v>
      </c>
      <c r="G403" s="79" t="s">
        <v>82</v>
      </c>
      <c r="H403" s="70" t="s">
        <v>47</v>
      </c>
      <c r="I403" s="69" t="s">
        <v>52</v>
      </c>
      <c r="J403" s="69" t="s">
        <v>80</v>
      </c>
      <c r="K403" s="69" t="s">
        <v>65</v>
      </c>
      <c r="L403" s="69" t="s">
        <v>92</v>
      </c>
      <c r="M403" s="69">
        <v>2503</v>
      </c>
      <c r="N403" s="69" t="s">
        <v>49</v>
      </c>
      <c r="O403" s="84">
        <v>45985</v>
      </c>
      <c r="P403" s="69" t="s">
        <v>83</v>
      </c>
      <c r="Q403" s="69" t="s">
        <v>83</v>
      </c>
      <c r="R403" s="79">
        <v>3</v>
      </c>
      <c r="S403" s="81">
        <v>54246.69</v>
      </c>
      <c r="T403" s="69" t="s">
        <v>76</v>
      </c>
      <c r="U403" s="81">
        <v>69.272999999999996</v>
      </c>
      <c r="V403" s="69" t="s">
        <v>98</v>
      </c>
      <c r="W403" s="79" t="s">
        <v>50</v>
      </c>
      <c r="X403" s="69" t="s">
        <v>97</v>
      </c>
      <c r="Y403" s="69" t="s">
        <v>78</v>
      </c>
      <c r="Z403" s="69" t="s">
        <v>63</v>
      </c>
      <c r="AA403" s="69" t="s">
        <v>121</v>
      </c>
      <c r="AB403" s="79" t="s">
        <v>71</v>
      </c>
      <c r="AC403" s="81">
        <v>174186.2</v>
      </c>
      <c r="AD403" s="69" t="s">
        <v>96</v>
      </c>
      <c r="AE403" s="69" t="s">
        <v>75</v>
      </c>
      <c r="AF403" s="69" t="s">
        <v>75</v>
      </c>
      <c r="AG403" s="79">
        <v>-276</v>
      </c>
      <c r="AH403" s="545">
        <v>45984</v>
      </c>
      <c r="AI403" s="69" t="s">
        <v>3177</v>
      </c>
      <c r="AJ403" s="69" t="s">
        <v>63</v>
      </c>
      <c r="AK403" s="545">
        <v>45984</v>
      </c>
      <c r="AL403" s="82"/>
      <c r="AM403" s="81">
        <v>0</v>
      </c>
      <c r="AN403" s="81"/>
      <c r="AO403" s="81">
        <v>0</v>
      </c>
      <c r="AP403" s="81">
        <v>0</v>
      </c>
      <c r="AQ403" s="81">
        <v>0</v>
      </c>
      <c r="AR403" s="81">
        <v>0</v>
      </c>
      <c r="AS403" s="81"/>
      <c r="AT403" s="79" t="s">
        <v>2658</v>
      </c>
      <c r="AU403" s="81" t="s">
        <v>164</v>
      </c>
      <c r="AV403" s="91">
        <v>45990</v>
      </c>
      <c r="AW403" s="81"/>
      <c r="AX403" s="81"/>
      <c r="AY403" s="30">
        <f>YEAR(Table6[[#This Row],[ETA]])</f>
        <v>2025</v>
      </c>
      <c r="AZ403" s="32" t="str">
        <f>TEXT(Table6[[#This Row],[ETA]],"MMMM")</f>
        <v>November</v>
      </c>
      <c r="BA403" s="12" t="s">
        <v>3342</v>
      </c>
    </row>
    <row r="404" spans="1:53" hidden="1" x14ac:dyDescent="0.3">
      <c r="A404" s="13">
        <v>403</v>
      </c>
      <c r="B404" s="69" t="s">
        <v>122</v>
      </c>
      <c r="C404" s="79" t="s">
        <v>90</v>
      </c>
      <c r="D404" s="69" t="s">
        <v>118</v>
      </c>
      <c r="E404" s="69" t="s">
        <v>46</v>
      </c>
      <c r="F404" s="80" t="s">
        <v>123</v>
      </c>
      <c r="G404" s="79" t="s">
        <v>82</v>
      </c>
      <c r="H404" s="70" t="s">
        <v>47</v>
      </c>
      <c r="I404" s="69" t="s">
        <v>84</v>
      </c>
      <c r="J404" s="69" t="s">
        <v>80</v>
      </c>
      <c r="K404" s="69" t="s">
        <v>65</v>
      </c>
      <c r="L404" s="69" t="s">
        <v>92</v>
      </c>
      <c r="M404" s="69">
        <v>2507</v>
      </c>
      <c r="N404" s="69" t="s">
        <v>49</v>
      </c>
      <c r="O404" s="84">
        <v>45985</v>
      </c>
      <c r="P404" s="69" t="s">
        <v>83</v>
      </c>
      <c r="Q404" s="69" t="s">
        <v>83</v>
      </c>
      <c r="R404" s="79">
        <v>3047</v>
      </c>
      <c r="S404" s="81">
        <v>316268.21000000002</v>
      </c>
      <c r="T404" s="69" t="s">
        <v>76</v>
      </c>
      <c r="U404" s="81">
        <v>708</v>
      </c>
      <c r="V404" s="69" t="s">
        <v>102</v>
      </c>
      <c r="W404" s="79" t="s">
        <v>50</v>
      </c>
      <c r="X404" s="69" t="s">
        <v>101</v>
      </c>
      <c r="Y404" s="69" t="s">
        <v>78</v>
      </c>
      <c r="Z404" s="69" t="s">
        <v>63</v>
      </c>
      <c r="AA404" s="69" t="s">
        <v>124</v>
      </c>
      <c r="AB404" s="79" t="s">
        <v>53</v>
      </c>
      <c r="AC404" s="81">
        <v>49730023.939999998</v>
      </c>
      <c r="AD404" s="69" t="s">
        <v>96</v>
      </c>
      <c r="AE404" s="69" t="s">
        <v>75</v>
      </c>
      <c r="AF404" s="69" t="s">
        <v>75</v>
      </c>
      <c r="AG404" s="79">
        <v>-276</v>
      </c>
      <c r="AH404" s="545">
        <v>45990</v>
      </c>
      <c r="AI404" s="69" t="s">
        <v>3177</v>
      </c>
      <c r="AJ404" s="69" t="s">
        <v>63</v>
      </c>
      <c r="AK404" s="545">
        <v>45990</v>
      </c>
      <c r="AL404" s="82"/>
      <c r="AM404" s="90">
        <v>0</v>
      </c>
      <c r="AN404" s="81"/>
      <c r="AO404" s="81">
        <v>0</v>
      </c>
      <c r="AP404" s="81">
        <v>0</v>
      </c>
      <c r="AQ404" s="81">
        <v>0</v>
      </c>
      <c r="AR404" s="81">
        <v>0</v>
      </c>
      <c r="AS404" s="81"/>
      <c r="AT404" s="79" t="s">
        <v>2658</v>
      </c>
      <c r="AU404" s="85" t="s">
        <v>165</v>
      </c>
      <c r="AV404" s="22">
        <v>45988</v>
      </c>
      <c r="AW404" s="20"/>
      <c r="AX404" s="81"/>
      <c r="AY404" s="30">
        <f>YEAR(Table6[[#This Row],[ETA]])</f>
        <v>2025</v>
      </c>
      <c r="AZ404" s="32" t="str">
        <f>TEXT(Table6[[#This Row],[ETA]],"MMMM")</f>
        <v>November</v>
      </c>
      <c r="BA404" s="12" t="s">
        <v>3342</v>
      </c>
    </row>
    <row r="405" spans="1:53" hidden="1" x14ac:dyDescent="0.3">
      <c r="A405" s="13">
        <v>404</v>
      </c>
      <c r="B405" s="69" t="s">
        <v>125</v>
      </c>
      <c r="C405" s="79" t="s">
        <v>90</v>
      </c>
      <c r="D405" s="69" t="s">
        <v>118</v>
      </c>
      <c r="E405" s="69" t="s">
        <v>46</v>
      </c>
      <c r="F405" s="80" t="s">
        <v>126</v>
      </c>
      <c r="G405" s="79" t="s">
        <v>82</v>
      </c>
      <c r="H405" s="70" t="s">
        <v>47</v>
      </c>
      <c r="I405" s="69" t="s">
        <v>84</v>
      </c>
      <c r="J405" s="69" t="s">
        <v>80</v>
      </c>
      <c r="K405" s="69" t="s">
        <v>65</v>
      </c>
      <c r="L405" s="69" t="s">
        <v>92</v>
      </c>
      <c r="M405" s="69">
        <v>2507</v>
      </c>
      <c r="N405" s="69" t="s">
        <v>49</v>
      </c>
      <c r="O405" s="84">
        <v>45985</v>
      </c>
      <c r="P405" s="69" t="s">
        <v>83</v>
      </c>
      <c r="Q405" s="69" t="s">
        <v>83</v>
      </c>
      <c r="R405" s="79">
        <v>277</v>
      </c>
      <c r="S405" s="81">
        <v>154393.31</v>
      </c>
      <c r="T405" s="69" t="s">
        <v>76</v>
      </c>
      <c r="U405" s="81">
        <v>261.58</v>
      </c>
      <c r="V405" s="69" t="s">
        <v>102</v>
      </c>
      <c r="W405" s="79" t="s">
        <v>50</v>
      </c>
      <c r="X405" s="69" t="s">
        <v>103</v>
      </c>
      <c r="Y405" s="69" t="s">
        <v>78</v>
      </c>
      <c r="Z405" s="69" t="s">
        <v>63</v>
      </c>
      <c r="AA405" s="69" t="s">
        <v>127</v>
      </c>
      <c r="AB405" s="79" t="s">
        <v>53</v>
      </c>
      <c r="AC405" s="81">
        <v>17754270.510000002</v>
      </c>
      <c r="AD405" s="69" t="s">
        <v>96</v>
      </c>
      <c r="AE405" s="69" t="s">
        <v>75</v>
      </c>
      <c r="AF405" s="69" t="s">
        <v>75</v>
      </c>
      <c r="AG405" s="79">
        <v>-276</v>
      </c>
      <c r="AH405" s="545">
        <v>45990</v>
      </c>
      <c r="AI405" s="69" t="s">
        <v>3177</v>
      </c>
      <c r="AJ405" s="69" t="s">
        <v>63</v>
      </c>
      <c r="AK405" s="545">
        <v>45991</v>
      </c>
      <c r="AL405" s="82"/>
      <c r="AM405" s="81">
        <v>0</v>
      </c>
      <c r="AN405" s="81"/>
      <c r="AO405" s="81">
        <v>0</v>
      </c>
      <c r="AP405" s="81">
        <v>0</v>
      </c>
      <c r="AQ405" s="81">
        <v>0</v>
      </c>
      <c r="AR405" s="81">
        <v>0</v>
      </c>
      <c r="AS405" s="81"/>
      <c r="AT405" s="79" t="s">
        <v>2658</v>
      </c>
      <c r="AU405" s="85" t="s">
        <v>166</v>
      </c>
      <c r="AV405" s="22">
        <v>45988</v>
      </c>
      <c r="AW405" s="20"/>
      <c r="AX405" s="81"/>
      <c r="AY405" s="30">
        <f>YEAR(Table6[[#This Row],[ETA]])</f>
        <v>2025</v>
      </c>
      <c r="AZ405" s="32" t="str">
        <f>TEXT(Table6[[#This Row],[ETA]],"MMMM")</f>
        <v>November</v>
      </c>
      <c r="BA405" s="12" t="s">
        <v>3342</v>
      </c>
    </row>
    <row r="406" spans="1:53" hidden="1" x14ac:dyDescent="0.3">
      <c r="A406" s="13">
        <v>405</v>
      </c>
      <c r="B406" s="69" t="s">
        <v>128</v>
      </c>
      <c r="C406" s="79" t="s">
        <v>90</v>
      </c>
      <c r="D406" s="69" t="s">
        <v>118</v>
      </c>
      <c r="E406" s="69" t="s">
        <v>46</v>
      </c>
      <c r="F406" s="80" t="s">
        <v>129</v>
      </c>
      <c r="G406" s="79" t="s">
        <v>82</v>
      </c>
      <c r="H406" s="70" t="s">
        <v>47</v>
      </c>
      <c r="I406" s="69" t="s">
        <v>84</v>
      </c>
      <c r="J406" s="69" t="s">
        <v>80</v>
      </c>
      <c r="K406" s="69" t="s">
        <v>65</v>
      </c>
      <c r="L406" s="69" t="s">
        <v>92</v>
      </c>
      <c r="M406" s="69">
        <v>2507</v>
      </c>
      <c r="N406" s="69" t="s">
        <v>49</v>
      </c>
      <c r="O406" s="84">
        <v>45985</v>
      </c>
      <c r="P406" s="69" t="s">
        <v>83</v>
      </c>
      <c r="Q406" s="69" t="s">
        <v>83</v>
      </c>
      <c r="R406" s="79">
        <v>238</v>
      </c>
      <c r="S406" s="81">
        <v>181769.16</v>
      </c>
      <c r="T406" s="69" t="s">
        <v>76</v>
      </c>
      <c r="U406" s="81">
        <v>334.35</v>
      </c>
      <c r="V406" s="69" t="s">
        <v>102</v>
      </c>
      <c r="W406" s="79" t="s">
        <v>50</v>
      </c>
      <c r="X406" s="69" t="s">
        <v>104</v>
      </c>
      <c r="Y406" s="69" t="s">
        <v>78</v>
      </c>
      <c r="Z406" s="69" t="s">
        <v>63</v>
      </c>
      <c r="AA406" s="69" t="s">
        <v>130</v>
      </c>
      <c r="AB406" s="79" t="s">
        <v>53</v>
      </c>
      <c r="AC406" s="81">
        <v>9751308.3499999996</v>
      </c>
      <c r="AD406" s="69" t="s">
        <v>96</v>
      </c>
      <c r="AE406" s="69" t="s">
        <v>75</v>
      </c>
      <c r="AF406" s="69" t="s">
        <v>75</v>
      </c>
      <c r="AG406" s="79">
        <v>-276</v>
      </c>
      <c r="AH406" s="545">
        <v>45990</v>
      </c>
      <c r="AI406" s="69" t="s">
        <v>3177</v>
      </c>
      <c r="AJ406" s="69" t="s">
        <v>63</v>
      </c>
      <c r="AK406" s="545">
        <v>45991</v>
      </c>
      <c r="AL406" s="82"/>
      <c r="AM406" s="81">
        <v>0</v>
      </c>
      <c r="AN406" s="81"/>
      <c r="AO406" s="81">
        <v>0</v>
      </c>
      <c r="AP406" s="81">
        <v>0</v>
      </c>
      <c r="AQ406" s="81">
        <v>0</v>
      </c>
      <c r="AR406" s="81">
        <v>0</v>
      </c>
      <c r="AS406" s="81"/>
      <c r="AT406" s="79" t="s">
        <v>2658</v>
      </c>
      <c r="AU406" s="85" t="s">
        <v>167</v>
      </c>
      <c r="AV406" s="22">
        <v>45988</v>
      </c>
      <c r="AW406" s="20"/>
      <c r="AX406" s="81"/>
      <c r="AY406" s="30">
        <f>YEAR(Table6[[#This Row],[ETA]])</f>
        <v>2025</v>
      </c>
      <c r="AZ406" s="32" t="str">
        <f>TEXT(Table6[[#This Row],[ETA]],"MMMM")</f>
        <v>November</v>
      </c>
      <c r="BA406" s="12" t="s">
        <v>3342</v>
      </c>
    </row>
    <row r="407" spans="1:53" hidden="1" x14ac:dyDescent="0.3">
      <c r="A407" s="13">
        <v>406</v>
      </c>
      <c r="B407" s="69" t="s">
        <v>131</v>
      </c>
      <c r="C407" s="79" t="s">
        <v>90</v>
      </c>
      <c r="D407" s="69" t="s">
        <v>118</v>
      </c>
      <c r="E407" s="69" t="s">
        <v>46</v>
      </c>
      <c r="F407" s="80" t="s">
        <v>132</v>
      </c>
      <c r="G407" s="79" t="s">
        <v>82</v>
      </c>
      <c r="H407" s="70" t="s">
        <v>47</v>
      </c>
      <c r="I407" s="69" t="s">
        <v>133</v>
      </c>
      <c r="J407" s="69" t="s">
        <v>80</v>
      </c>
      <c r="K407" s="69" t="s">
        <v>65</v>
      </c>
      <c r="L407" s="69" t="s">
        <v>92</v>
      </c>
      <c r="M407" s="69">
        <v>2507</v>
      </c>
      <c r="N407" s="69" t="s">
        <v>49</v>
      </c>
      <c r="O407" s="84">
        <v>45985</v>
      </c>
      <c r="P407" s="69" t="s">
        <v>83</v>
      </c>
      <c r="Q407" s="69" t="s">
        <v>83</v>
      </c>
      <c r="R407" s="79">
        <v>64</v>
      </c>
      <c r="S407" s="81">
        <v>245</v>
      </c>
      <c r="T407" s="69" t="s">
        <v>76</v>
      </c>
      <c r="U407" s="81">
        <v>2</v>
      </c>
      <c r="V407" s="69" t="s">
        <v>134</v>
      </c>
      <c r="W407" s="79" t="s">
        <v>50</v>
      </c>
      <c r="X407" s="69" t="s">
        <v>105</v>
      </c>
      <c r="Y407" s="69" t="s">
        <v>78</v>
      </c>
      <c r="Z407" s="69" t="s">
        <v>63</v>
      </c>
      <c r="AA407" s="69" t="s">
        <v>135</v>
      </c>
      <c r="AB407" s="79" t="s">
        <v>53</v>
      </c>
      <c r="AC407" s="81">
        <v>20400</v>
      </c>
      <c r="AD407" s="69" t="s">
        <v>96</v>
      </c>
      <c r="AE407" s="69" t="s">
        <v>75</v>
      </c>
      <c r="AF407" s="69" t="s">
        <v>75</v>
      </c>
      <c r="AG407" s="79">
        <v>-276</v>
      </c>
      <c r="AH407" s="545">
        <v>45990</v>
      </c>
      <c r="AI407" s="69" t="s">
        <v>3177</v>
      </c>
      <c r="AJ407" s="69" t="s">
        <v>63</v>
      </c>
      <c r="AK407" s="545">
        <v>45991</v>
      </c>
      <c r="AL407" s="82"/>
      <c r="AM407" s="81">
        <v>0</v>
      </c>
      <c r="AN407" s="81"/>
      <c r="AO407" s="81">
        <v>0</v>
      </c>
      <c r="AP407" s="81">
        <v>0</v>
      </c>
      <c r="AQ407" s="81">
        <v>0</v>
      </c>
      <c r="AR407" s="81">
        <v>0</v>
      </c>
      <c r="AS407" s="81"/>
      <c r="AT407" s="79" t="s">
        <v>2658</v>
      </c>
      <c r="AU407" s="85" t="s">
        <v>168</v>
      </c>
      <c r="AV407" s="22">
        <v>45990</v>
      </c>
      <c r="AW407" s="20"/>
      <c r="AX407" s="81"/>
      <c r="AY407" s="30">
        <f>YEAR(Table6[[#This Row],[ETA]])</f>
        <v>2025</v>
      </c>
      <c r="AZ407" s="32" t="str">
        <f>TEXT(Table6[[#This Row],[ETA]],"MMMM")</f>
        <v>November</v>
      </c>
      <c r="BA407" s="12" t="s">
        <v>3342</v>
      </c>
    </row>
    <row r="408" spans="1:53" hidden="1" x14ac:dyDescent="0.3">
      <c r="A408" s="13">
        <v>407</v>
      </c>
      <c r="B408" s="69" t="s">
        <v>136</v>
      </c>
      <c r="C408" s="79" t="s">
        <v>90</v>
      </c>
      <c r="D408" s="69" t="s">
        <v>118</v>
      </c>
      <c r="E408" s="69" t="s">
        <v>46</v>
      </c>
      <c r="F408" s="80" t="s">
        <v>137</v>
      </c>
      <c r="G408" s="79" t="s">
        <v>82</v>
      </c>
      <c r="H408" s="70" t="s">
        <v>47</v>
      </c>
      <c r="I408" s="69" t="s">
        <v>84</v>
      </c>
      <c r="J408" s="69" t="s">
        <v>80</v>
      </c>
      <c r="K408" s="69" t="s">
        <v>65</v>
      </c>
      <c r="L408" s="69" t="s">
        <v>92</v>
      </c>
      <c r="M408" s="69">
        <v>2507</v>
      </c>
      <c r="N408" s="69" t="s">
        <v>49</v>
      </c>
      <c r="O408" s="84">
        <v>45985</v>
      </c>
      <c r="P408" s="69" t="s">
        <v>83</v>
      </c>
      <c r="Q408" s="69" t="s">
        <v>83</v>
      </c>
      <c r="R408" s="79">
        <v>41</v>
      </c>
      <c r="S408" s="81">
        <v>154.72999999999999</v>
      </c>
      <c r="T408" s="69" t="s">
        <v>76</v>
      </c>
      <c r="U408" s="81">
        <v>4.8</v>
      </c>
      <c r="V408" s="69" t="s">
        <v>138</v>
      </c>
      <c r="W408" s="79" t="s">
        <v>79</v>
      </c>
      <c r="X408" s="69" t="s">
        <v>106</v>
      </c>
      <c r="Y408" s="69" t="s">
        <v>78</v>
      </c>
      <c r="Z408" s="69" t="s">
        <v>63</v>
      </c>
      <c r="AA408" s="69" t="s">
        <v>139</v>
      </c>
      <c r="AB408" s="79" t="s">
        <v>53</v>
      </c>
      <c r="AC408" s="81">
        <v>205500</v>
      </c>
      <c r="AD408" s="69" t="s">
        <v>96</v>
      </c>
      <c r="AE408" s="69" t="s">
        <v>75</v>
      </c>
      <c r="AF408" s="69" t="s">
        <v>75</v>
      </c>
      <c r="AG408" s="79">
        <v>-276</v>
      </c>
      <c r="AH408" s="545">
        <v>45990</v>
      </c>
      <c r="AI408" s="69" t="s">
        <v>3177</v>
      </c>
      <c r="AJ408" s="69" t="s">
        <v>63</v>
      </c>
      <c r="AK408" s="545">
        <v>45991</v>
      </c>
      <c r="AL408" s="82"/>
      <c r="AM408" s="81">
        <v>0</v>
      </c>
      <c r="AN408" s="81"/>
      <c r="AO408" s="81">
        <v>0</v>
      </c>
      <c r="AP408" s="81">
        <v>0</v>
      </c>
      <c r="AQ408" s="81">
        <v>0</v>
      </c>
      <c r="AR408" s="81">
        <v>0</v>
      </c>
      <c r="AS408" s="81"/>
      <c r="AT408" s="79" t="s">
        <v>2658</v>
      </c>
      <c r="AU408" s="85" t="s">
        <v>169</v>
      </c>
      <c r="AV408" s="22">
        <v>45990</v>
      </c>
      <c r="AW408" s="20"/>
      <c r="AX408" s="81"/>
      <c r="AY408" s="30">
        <f>YEAR(Table6[[#This Row],[ETA]])</f>
        <v>2025</v>
      </c>
      <c r="AZ408" s="32" t="str">
        <f>TEXT(Table6[[#This Row],[ETA]],"MMMM")</f>
        <v>November</v>
      </c>
      <c r="BA408" s="12" t="s">
        <v>3342</v>
      </c>
    </row>
    <row r="409" spans="1:53" hidden="1" x14ac:dyDescent="0.3">
      <c r="A409" s="13">
        <v>408</v>
      </c>
      <c r="B409" s="69" t="s">
        <v>140</v>
      </c>
      <c r="C409" s="79" t="s">
        <v>90</v>
      </c>
      <c r="D409" s="69" t="s">
        <v>118</v>
      </c>
      <c r="E409" s="69" t="s">
        <v>46</v>
      </c>
      <c r="F409" s="80" t="s">
        <v>141</v>
      </c>
      <c r="G409" s="79" t="s">
        <v>82</v>
      </c>
      <c r="H409" s="70" t="s">
        <v>47</v>
      </c>
      <c r="I409" s="69" t="s">
        <v>84</v>
      </c>
      <c r="J409" s="69" t="s">
        <v>80</v>
      </c>
      <c r="K409" s="69" t="s">
        <v>65</v>
      </c>
      <c r="L409" s="69" t="s">
        <v>92</v>
      </c>
      <c r="M409" s="69">
        <v>2507</v>
      </c>
      <c r="N409" s="69" t="s">
        <v>49</v>
      </c>
      <c r="O409" s="84">
        <v>45985</v>
      </c>
      <c r="P409" s="69" t="s">
        <v>83</v>
      </c>
      <c r="Q409" s="69" t="s">
        <v>83</v>
      </c>
      <c r="R409" s="79">
        <v>7</v>
      </c>
      <c r="S409" s="81">
        <v>362.79999999999984</v>
      </c>
      <c r="T409" s="69" t="s">
        <v>76</v>
      </c>
      <c r="U409" s="81">
        <v>3.5200000000000005</v>
      </c>
      <c r="V409" s="69" t="s">
        <v>108</v>
      </c>
      <c r="W409" s="79" t="s">
        <v>79</v>
      </c>
      <c r="X409" s="69" t="s">
        <v>107</v>
      </c>
      <c r="Y409" s="69" t="s">
        <v>78</v>
      </c>
      <c r="Z409" s="69" t="s">
        <v>63</v>
      </c>
      <c r="AA409" s="69" t="s">
        <v>142</v>
      </c>
      <c r="AB409" s="79" t="s">
        <v>53</v>
      </c>
      <c r="AC409" s="81">
        <v>139589</v>
      </c>
      <c r="AD409" s="69" t="s">
        <v>96</v>
      </c>
      <c r="AE409" s="69" t="s">
        <v>75</v>
      </c>
      <c r="AF409" s="69" t="s">
        <v>75</v>
      </c>
      <c r="AG409" s="79">
        <v>-276</v>
      </c>
      <c r="AH409" s="545">
        <v>45990</v>
      </c>
      <c r="AI409" s="69" t="s">
        <v>3177</v>
      </c>
      <c r="AJ409" s="69" t="s">
        <v>63</v>
      </c>
      <c r="AK409" s="545">
        <v>45991</v>
      </c>
      <c r="AL409" s="82"/>
      <c r="AM409" s="81">
        <v>0</v>
      </c>
      <c r="AN409" s="81"/>
      <c r="AO409" s="81">
        <v>0</v>
      </c>
      <c r="AP409" s="81">
        <v>0</v>
      </c>
      <c r="AQ409" s="81">
        <v>0</v>
      </c>
      <c r="AR409" s="81">
        <v>0</v>
      </c>
      <c r="AS409" s="81"/>
      <c r="AT409" s="79" t="s">
        <v>2658</v>
      </c>
      <c r="AU409" s="85" t="s">
        <v>170</v>
      </c>
      <c r="AV409" s="22">
        <v>45988</v>
      </c>
      <c r="AW409" s="20"/>
      <c r="AX409" s="81"/>
      <c r="AY409" s="30">
        <f>YEAR(Table6[[#This Row],[ETA]])</f>
        <v>2025</v>
      </c>
      <c r="AZ409" s="32" t="str">
        <f>TEXT(Table6[[#This Row],[ETA]],"MMMM")</f>
        <v>November</v>
      </c>
      <c r="BA409" s="12" t="s">
        <v>3342</v>
      </c>
    </row>
    <row r="410" spans="1:53" hidden="1" x14ac:dyDescent="0.3">
      <c r="A410" s="13">
        <v>409</v>
      </c>
      <c r="B410" s="69" t="s">
        <v>143</v>
      </c>
      <c r="C410" s="79" t="s">
        <v>90</v>
      </c>
      <c r="D410" s="69" t="s">
        <v>118</v>
      </c>
      <c r="E410" s="69" t="s">
        <v>46</v>
      </c>
      <c r="F410" s="80" t="s">
        <v>144</v>
      </c>
      <c r="G410" s="79" t="s">
        <v>82</v>
      </c>
      <c r="H410" s="70" t="s">
        <v>47</v>
      </c>
      <c r="I410" s="69" t="s">
        <v>84</v>
      </c>
      <c r="J410" s="69" t="s">
        <v>80</v>
      </c>
      <c r="K410" s="69" t="s">
        <v>65</v>
      </c>
      <c r="L410" s="69" t="s">
        <v>92</v>
      </c>
      <c r="M410" s="69">
        <v>2507</v>
      </c>
      <c r="N410" s="69" t="s">
        <v>49</v>
      </c>
      <c r="O410" s="84">
        <v>45985</v>
      </c>
      <c r="P410" s="69" t="s">
        <v>83</v>
      </c>
      <c r="Q410" s="69" t="s">
        <v>83</v>
      </c>
      <c r="R410" s="79">
        <v>8121</v>
      </c>
      <c r="S410" s="81">
        <v>7683.68</v>
      </c>
      <c r="T410" s="69" t="s">
        <v>76</v>
      </c>
      <c r="U410" s="81">
        <v>75.819999999999993</v>
      </c>
      <c r="V410" s="69" t="s">
        <v>110</v>
      </c>
      <c r="W410" s="79" t="s">
        <v>79</v>
      </c>
      <c r="X410" s="69" t="s">
        <v>109</v>
      </c>
      <c r="Y410" s="69" t="s">
        <v>78</v>
      </c>
      <c r="Z410" s="69" t="s">
        <v>63</v>
      </c>
      <c r="AA410" s="69" t="s">
        <v>145</v>
      </c>
      <c r="AB410" s="79" t="s">
        <v>53</v>
      </c>
      <c r="AC410" s="81">
        <v>674345</v>
      </c>
      <c r="AD410" s="69" t="s">
        <v>96</v>
      </c>
      <c r="AE410" s="69" t="s">
        <v>75</v>
      </c>
      <c r="AF410" s="69" t="s">
        <v>75</v>
      </c>
      <c r="AG410" s="79">
        <v>-276</v>
      </c>
      <c r="AH410" s="545">
        <v>45990</v>
      </c>
      <c r="AI410" s="69" t="s">
        <v>3177</v>
      </c>
      <c r="AJ410" s="69" t="s">
        <v>63</v>
      </c>
      <c r="AK410" s="545">
        <v>45991</v>
      </c>
      <c r="AL410" s="82"/>
      <c r="AM410" s="81">
        <v>0</v>
      </c>
      <c r="AN410" s="81"/>
      <c r="AO410" s="81">
        <v>0</v>
      </c>
      <c r="AP410" s="81">
        <v>0</v>
      </c>
      <c r="AQ410" s="81">
        <v>0</v>
      </c>
      <c r="AR410" s="81">
        <v>0</v>
      </c>
      <c r="AS410" s="81"/>
      <c r="AT410" s="79" t="s">
        <v>2658</v>
      </c>
      <c r="AU410" s="85" t="s">
        <v>171</v>
      </c>
      <c r="AV410" s="22">
        <v>45988</v>
      </c>
      <c r="AW410" s="20"/>
      <c r="AX410" s="81"/>
      <c r="AY410" s="30">
        <f>YEAR(Table6[[#This Row],[ETA]])</f>
        <v>2025</v>
      </c>
      <c r="AZ410" s="32" t="str">
        <f>TEXT(Table6[[#This Row],[ETA]],"MMMM")</f>
        <v>November</v>
      </c>
      <c r="BA410" s="12" t="s">
        <v>3342</v>
      </c>
    </row>
    <row r="411" spans="1:53" hidden="1" x14ac:dyDescent="0.3">
      <c r="A411" s="13">
        <v>410</v>
      </c>
      <c r="B411" s="69" t="s">
        <v>146</v>
      </c>
      <c r="C411" s="79" t="s">
        <v>90</v>
      </c>
      <c r="D411" s="69" t="s">
        <v>118</v>
      </c>
      <c r="E411" s="69" t="s">
        <v>46</v>
      </c>
      <c r="F411" s="80" t="s">
        <v>147</v>
      </c>
      <c r="G411" s="79" t="s">
        <v>82</v>
      </c>
      <c r="H411" s="70" t="s">
        <v>47</v>
      </c>
      <c r="I411" s="69" t="s">
        <v>84</v>
      </c>
      <c r="J411" s="69" t="s">
        <v>80</v>
      </c>
      <c r="K411" s="69" t="s">
        <v>65</v>
      </c>
      <c r="L411" s="69" t="s">
        <v>92</v>
      </c>
      <c r="M411" s="69">
        <v>2507</v>
      </c>
      <c r="N411" s="69" t="s">
        <v>49</v>
      </c>
      <c r="O411" s="84">
        <v>45985</v>
      </c>
      <c r="P411" s="69" t="s">
        <v>83</v>
      </c>
      <c r="Q411" s="69" t="s">
        <v>83</v>
      </c>
      <c r="R411" s="79">
        <v>3207</v>
      </c>
      <c r="S411" s="81">
        <v>4998</v>
      </c>
      <c r="T411" s="69" t="s">
        <v>76</v>
      </c>
      <c r="U411" s="81">
        <v>20.329999999999998</v>
      </c>
      <c r="V411" s="69" t="s">
        <v>112</v>
      </c>
      <c r="W411" s="79" t="s">
        <v>79</v>
      </c>
      <c r="X411" s="69" t="s">
        <v>111</v>
      </c>
      <c r="Y411" s="69" t="s">
        <v>78</v>
      </c>
      <c r="Z411" s="69" t="s">
        <v>63</v>
      </c>
      <c r="AA411" s="69" t="s">
        <v>148</v>
      </c>
      <c r="AB411" s="79" t="s">
        <v>53</v>
      </c>
      <c r="AC411" s="81">
        <v>154153</v>
      </c>
      <c r="AD411" s="69" t="s">
        <v>96</v>
      </c>
      <c r="AE411" s="69" t="s">
        <v>75</v>
      </c>
      <c r="AF411" s="69" t="s">
        <v>75</v>
      </c>
      <c r="AG411" s="79">
        <v>-276</v>
      </c>
      <c r="AH411" s="545">
        <v>45990</v>
      </c>
      <c r="AI411" s="69" t="s">
        <v>3177</v>
      </c>
      <c r="AJ411" s="69" t="s">
        <v>63</v>
      </c>
      <c r="AK411" s="545">
        <v>45991</v>
      </c>
      <c r="AL411" s="82"/>
      <c r="AM411" s="81">
        <v>0</v>
      </c>
      <c r="AN411" s="81"/>
      <c r="AO411" s="81">
        <v>0</v>
      </c>
      <c r="AP411" s="81">
        <v>0</v>
      </c>
      <c r="AQ411" s="81">
        <v>0</v>
      </c>
      <c r="AR411" s="81">
        <v>0</v>
      </c>
      <c r="AS411" s="81"/>
      <c r="AT411" s="79" t="s">
        <v>2658</v>
      </c>
      <c r="AU411" s="85" t="s">
        <v>172</v>
      </c>
      <c r="AV411" s="22">
        <v>45988</v>
      </c>
      <c r="AW411" s="20"/>
      <c r="AX411" s="81"/>
      <c r="AY411" s="30">
        <f>YEAR(Table6[[#This Row],[ETA]])</f>
        <v>2025</v>
      </c>
      <c r="AZ411" s="32" t="str">
        <f>TEXT(Table6[[#This Row],[ETA]],"MMMM")</f>
        <v>November</v>
      </c>
      <c r="BA411" s="12" t="s">
        <v>3342</v>
      </c>
    </row>
    <row r="412" spans="1:53" hidden="1" x14ac:dyDescent="0.3">
      <c r="A412" s="13">
        <v>411</v>
      </c>
      <c r="B412" s="69" t="s">
        <v>149</v>
      </c>
      <c r="C412" s="79" t="s">
        <v>90</v>
      </c>
      <c r="D412" s="69" t="s">
        <v>118</v>
      </c>
      <c r="E412" s="69" t="s">
        <v>46</v>
      </c>
      <c r="F412" s="80" t="s">
        <v>150</v>
      </c>
      <c r="G412" s="79" t="s">
        <v>82</v>
      </c>
      <c r="H412" s="70" t="s">
        <v>47</v>
      </c>
      <c r="I412" s="69" t="s">
        <v>84</v>
      </c>
      <c r="J412" s="69" t="s">
        <v>80</v>
      </c>
      <c r="K412" s="69" t="s">
        <v>65</v>
      </c>
      <c r="L412" s="69" t="s">
        <v>92</v>
      </c>
      <c r="M412" s="69">
        <v>2507</v>
      </c>
      <c r="N412" s="69" t="s">
        <v>49</v>
      </c>
      <c r="O412" s="84">
        <v>45985</v>
      </c>
      <c r="P412" s="69" t="s">
        <v>83</v>
      </c>
      <c r="Q412" s="69" t="s">
        <v>83</v>
      </c>
      <c r="R412" s="79">
        <v>248</v>
      </c>
      <c r="S412" s="81">
        <v>9695</v>
      </c>
      <c r="T412" s="69" t="s">
        <v>76</v>
      </c>
      <c r="U412" s="81">
        <v>36</v>
      </c>
      <c r="V412" s="69" t="s">
        <v>114</v>
      </c>
      <c r="W412" s="79" t="s">
        <v>79</v>
      </c>
      <c r="X412" s="69" t="s">
        <v>113</v>
      </c>
      <c r="Y412" s="69" t="s">
        <v>78</v>
      </c>
      <c r="Z412" s="69" t="s">
        <v>63</v>
      </c>
      <c r="AA412" s="69" t="s">
        <v>151</v>
      </c>
      <c r="AB412" s="79" t="s">
        <v>53</v>
      </c>
      <c r="AC412" s="81">
        <v>216020</v>
      </c>
      <c r="AD412" s="69" t="s">
        <v>96</v>
      </c>
      <c r="AE412" s="69" t="s">
        <v>75</v>
      </c>
      <c r="AF412" s="69" t="s">
        <v>75</v>
      </c>
      <c r="AG412" s="79">
        <v>-276</v>
      </c>
      <c r="AH412" s="545">
        <v>45990</v>
      </c>
      <c r="AI412" s="69" t="s">
        <v>3177</v>
      </c>
      <c r="AJ412" s="69" t="s">
        <v>63</v>
      </c>
      <c r="AK412" s="545">
        <v>45991</v>
      </c>
      <c r="AL412" s="82"/>
      <c r="AM412" s="81">
        <v>0</v>
      </c>
      <c r="AN412" s="81"/>
      <c r="AO412" s="81">
        <v>0</v>
      </c>
      <c r="AP412" s="81">
        <v>0</v>
      </c>
      <c r="AQ412" s="81">
        <v>0</v>
      </c>
      <c r="AR412" s="81">
        <v>0</v>
      </c>
      <c r="AS412" s="81"/>
      <c r="AT412" s="79" t="s">
        <v>2658</v>
      </c>
      <c r="AU412" s="85" t="s">
        <v>173</v>
      </c>
      <c r="AV412" s="22">
        <v>45990</v>
      </c>
      <c r="AW412" s="20"/>
      <c r="AX412" s="81"/>
      <c r="AY412" s="30">
        <f>YEAR(Table6[[#This Row],[ETA]])</f>
        <v>2025</v>
      </c>
      <c r="AZ412" s="32" t="str">
        <f>TEXT(Table6[[#This Row],[ETA]],"MMMM")</f>
        <v>November</v>
      </c>
      <c r="BA412" s="12" t="s">
        <v>3342</v>
      </c>
    </row>
    <row r="413" spans="1:53" hidden="1" x14ac:dyDescent="0.3">
      <c r="A413" s="13">
        <v>412</v>
      </c>
      <c r="B413" s="69" t="s">
        <v>152</v>
      </c>
      <c r="C413" s="79" t="s">
        <v>90</v>
      </c>
      <c r="D413" s="69" t="s">
        <v>118</v>
      </c>
      <c r="E413" s="69" t="s">
        <v>46</v>
      </c>
      <c r="F413" s="80" t="s">
        <v>153</v>
      </c>
      <c r="G413" s="79" t="s">
        <v>82</v>
      </c>
      <c r="H413" s="70" t="s">
        <v>47</v>
      </c>
      <c r="I413" s="69" t="s">
        <v>84</v>
      </c>
      <c r="J413" s="69" t="s">
        <v>80</v>
      </c>
      <c r="K413" s="69" t="s">
        <v>65</v>
      </c>
      <c r="L413" s="69" t="s">
        <v>92</v>
      </c>
      <c r="M413" s="69">
        <v>2507</v>
      </c>
      <c r="N413" s="69" t="s">
        <v>49</v>
      </c>
      <c r="O413" s="84">
        <v>45985</v>
      </c>
      <c r="P413" s="69" t="s">
        <v>83</v>
      </c>
      <c r="Q413" s="69" t="s">
        <v>83</v>
      </c>
      <c r="R413" s="79">
        <v>1</v>
      </c>
      <c r="S413" s="81">
        <v>30658.400000000001</v>
      </c>
      <c r="T413" s="69" t="s">
        <v>99</v>
      </c>
      <c r="U413" s="81">
        <v>1125</v>
      </c>
      <c r="V413" s="69" t="s">
        <v>116</v>
      </c>
      <c r="W413" s="79" t="s">
        <v>79</v>
      </c>
      <c r="X413" s="69" t="s">
        <v>115</v>
      </c>
      <c r="Y413" s="69" t="s">
        <v>78</v>
      </c>
      <c r="Z413" s="69" t="s">
        <v>63</v>
      </c>
      <c r="AA413" s="69" t="s">
        <v>154</v>
      </c>
      <c r="AB413" s="79" t="s">
        <v>53</v>
      </c>
      <c r="AC413" s="81">
        <v>5176471</v>
      </c>
      <c r="AD413" s="69" t="s">
        <v>96</v>
      </c>
      <c r="AE413" s="69" t="s">
        <v>75</v>
      </c>
      <c r="AF413" s="69" t="s">
        <v>75</v>
      </c>
      <c r="AG413" s="79">
        <v>-276</v>
      </c>
      <c r="AH413" s="545">
        <v>45990</v>
      </c>
      <c r="AI413" s="69" t="s">
        <v>3177</v>
      </c>
      <c r="AJ413" s="69" t="s">
        <v>63</v>
      </c>
      <c r="AK413" s="545">
        <v>45991</v>
      </c>
      <c r="AL413" s="82"/>
      <c r="AM413" s="81">
        <v>0</v>
      </c>
      <c r="AN413" s="81"/>
      <c r="AO413" s="81">
        <v>0</v>
      </c>
      <c r="AP413" s="81">
        <v>0</v>
      </c>
      <c r="AQ413" s="81">
        <v>0</v>
      </c>
      <c r="AR413" s="81">
        <v>0</v>
      </c>
      <c r="AS413" s="81"/>
      <c r="AT413" s="79" t="s">
        <v>2658</v>
      </c>
      <c r="AU413" s="85" t="s">
        <v>174</v>
      </c>
      <c r="AV413" s="22">
        <v>45990</v>
      </c>
      <c r="AW413" s="20"/>
      <c r="AX413" s="81"/>
      <c r="AY413" s="30">
        <f>YEAR(Table6[[#This Row],[ETA]])</f>
        <v>2025</v>
      </c>
      <c r="AZ413" s="32" t="str">
        <f>TEXT(Table6[[#This Row],[ETA]],"MMMM")</f>
        <v>November</v>
      </c>
      <c r="BA413" s="12" t="s">
        <v>3342</v>
      </c>
    </row>
    <row r="414" spans="1:53" hidden="1" x14ac:dyDescent="0.3">
      <c r="A414" s="13">
        <v>413</v>
      </c>
      <c r="B414" s="69" t="s">
        <v>155</v>
      </c>
      <c r="C414" s="79" t="s">
        <v>90</v>
      </c>
      <c r="D414" s="69" t="s">
        <v>118</v>
      </c>
      <c r="E414" s="69" t="s">
        <v>46</v>
      </c>
      <c r="F414" s="80" t="s">
        <v>156</v>
      </c>
      <c r="G414" s="79" t="s">
        <v>82</v>
      </c>
      <c r="H414" s="70" t="s">
        <v>47</v>
      </c>
      <c r="I414" s="69" t="s">
        <v>52</v>
      </c>
      <c r="J414" s="69" t="s">
        <v>80</v>
      </c>
      <c r="K414" s="69" t="s">
        <v>65</v>
      </c>
      <c r="L414" s="69" t="s">
        <v>92</v>
      </c>
      <c r="M414" s="69"/>
      <c r="N414" s="69" t="s">
        <v>49</v>
      </c>
      <c r="O414" s="84">
        <v>45985</v>
      </c>
      <c r="P414" s="69" t="s">
        <v>83</v>
      </c>
      <c r="Q414" s="69" t="s">
        <v>83</v>
      </c>
      <c r="R414" s="79">
        <v>24</v>
      </c>
      <c r="S414" s="81">
        <v>10740</v>
      </c>
      <c r="T414" s="69" t="s">
        <v>76</v>
      </c>
      <c r="U414" s="81">
        <v>18.48</v>
      </c>
      <c r="V414" s="69" t="s">
        <v>95</v>
      </c>
      <c r="W414" s="79" t="s">
        <v>50</v>
      </c>
      <c r="X414" s="69" t="s">
        <v>100</v>
      </c>
      <c r="Y414" s="69" t="s">
        <v>78</v>
      </c>
      <c r="Z414" s="69" t="s">
        <v>63</v>
      </c>
      <c r="AA414" s="69" t="s">
        <v>157</v>
      </c>
      <c r="AB414" s="79" t="s">
        <v>53</v>
      </c>
      <c r="AC414" s="81">
        <v>2248032</v>
      </c>
      <c r="AD414" s="69" t="s">
        <v>96</v>
      </c>
      <c r="AE414" s="69" t="s">
        <v>75</v>
      </c>
      <c r="AF414" s="69" t="s">
        <v>75</v>
      </c>
      <c r="AG414" s="79">
        <v>-276</v>
      </c>
      <c r="AH414" s="545">
        <v>45985</v>
      </c>
      <c r="AI414" s="69" t="s">
        <v>3177</v>
      </c>
      <c r="AJ414" s="69" t="s">
        <v>63</v>
      </c>
      <c r="AK414" s="545">
        <v>45985</v>
      </c>
      <c r="AL414" s="82">
        <v>0.51129000000000002</v>
      </c>
      <c r="AM414" s="81">
        <v>0</v>
      </c>
      <c r="AN414" s="81"/>
      <c r="AO414" s="81">
        <v>0</v>
      </c>
      <c r="AP414" s="81">
        <v>0</v>
      </c>
      <c r="AQ414" s="81">
        <v>0</v>
      </c>
      <c r="AR414" s="81">
        <v>0</v>
      </c>
      <c r="AS414" s="81">
        <v>7248</v>
      </c>
      <c r="AT414" s="79" t="s">
        <v>2658</v>
      </c>
      <c r="AU414" s="81" t="s">
        <v>162</v>
      </c>
      <c r="AV414" s="91">
        <v>45990</v>
      </c>
      <c r="AW414" s="81"/>
      <c r="AX414" s="81"/>
      <c r="AY414" s="30">
        <f>YEAR(Table6[[#This Row],[ETA]])</f>
        <v>2025</v>
      </c>
      <c r="AZ414" s="32" t="str">
        <f>TEXT(Table6[[#This Row],[ETA]],"MMMM")</f>
        <v>November</v>
      </c>
      <c r="BA414" s="12" t="s">
        <v>3342</v>
      </c>
    </row>
    <row r="415" spans="1:53" hidden="1" x14ac:dyDescent="0.3">
      <c r="A415" s="13">
        <v>414</v>
      </c>
      <c r="B415" s="69" t="s">
        <v>2355</v>
      </c>
      <c r="C415" s="79" t="s">
        <v>94</v>
      </c>
      <c r="D415" s="69" t="s">
        <v>48</v>
      </c>
      <c r="E415" s="69" t="s">
        <v>46</v>
      </c>
      <c r="F415" s="80" t="s">
        <v>2356</v>
      </c>
      <c r="G415" s="79" t="s">
        <v>82</v>
      </c>
      <c r="H415" s="70" t="s">
        <v>47</v>
      </c>
      <c r="I415" s="69" t="s">
        <v>133</v>
      </c>
      <c r="J415" s="69" t="s">
        <v>480</v>
      </c>
      <c r="K415" s="69" t="s">
        <v>2148</v>
      </c>
      <c r="L415" s="69" t="s">
        <v>93</v>
      </c>
      <c r="M415" s="69" t="s">
        <v>2357</v>
      </c>
      <c r="N415" s="69" t="s">
        <v>49</v>
      </c>
      <c r="O415" s="84">
        <v>46008</v>
      </c>
      <c r="P415" s="69" t="s">
        <v>199</v>
      </c>
      <c r="Q415" s="69" t="s">
        <v>2358</v>
      </c>
      <c r="R415" s="79">
        <v>618</v>
      </c>
      <c r="S415" s="81">
        <v>2695.9999999999986</v>
      </c>
      <c r="T415" s="69" t="s">
        <v>76</v>
      </c>
      <c r="U415" s="81">
        <v>12.3</v>
      </c>
      <c r="V415" s="69" t="s">
        <v>994</v>
      </c>
      <c r="W415" s="79" t="s">
        <v>79</v>
      </c>
      <c r="X415" s="69" t="s">
        <v>2359</v>
      </c>
      <c r="Y415" s="69" t="s">
        <v>78</v>
      </c>
      <c r="Z415" s="69" t="s">
        <v>63</v>
      </c>
      <c r="AA415" s="69" t="s">
        <v>1103</v>
      </c>
      <c r="AB415" s="79" t="s">
        <v>53</v>
      </c>
      <c r="AC415" s="81">
        <v>10073826.640000001</v>
      </c>
      <c r="AD415" s="69" t="s">
        <v>96</v>
      </c>
      <c r="AE415" s="69" t="s">
        <v>75</v>
      </c>
      <c r="AF415" s="69" t="s">
        <v>75</v>
      </c>
      <c r="AG415" s="79">
        <v>-253</v>
      </c>
      <c r="AH415" s="545">
        <v>46008</v>
      </c>
      <c r="AI415" s="69" t="s">
        <v>3177</v>
      </c>
      <c r="AJ415" s="69" t="s">
        <v>63</v>
      </c>
      <c r="AK415" s="545">
        <v>46008</v>
      </c>
      <c r="AL415" s="82"/>
      <c r="AM415" s="81">
        <v>0</v>
      </c>
      <c r="AN415" s="81"/>
      <c r="AO415" s="81">
        <v>0</v>
      </c>
      <c r="AP415" s="81">
        <v>0</v>
      </c>
      <c r="AQ415" s="81">
        <v>0</v>
      </c>
      <c r="AR415" s="81">
        <v>0</v>
      </c>
      <c r="AS415" s="81"/>
      <c r="AT415" s="79" t="s">
        <v>2658</v>
      </c>
      <c r="AU415" s="85" t="s">
        <v>163</v>
      </c>
      <c r="AV415" s="22">
        <v>46001</v>
      </c>
      <c r="AW415" s="20"/>
      <c r="AX415" s="81"/>
      <c r="AY415" s="30">
        <f>YEAR(Table6[[#This Row],[ETA]])</f>
        <v>2025</v>
      </c>
      <c r="AZ415" s="32" t="str">
        <f>TEXT(Table6[[#This Row],[ETA]],"MMMM")</f>
        <v>December</v>
      </c>
      <c r="BA415" s="12" t="s">
        <v>3342</v>
      </c>
    </row>
    <row r="416" spans="1:53" hidden="1" x14ac:dyDescent="0.3">
      <c r="A416" s="13">
        <v>415</v>
      </c>
      <c r="B416" s="69" t="s">
        <v>2360</v>
      </c>
      <c r="C416" s="79" t="s">
        <v>94</v>
      </c>
      <c r="D416" s="69" t="s">
        <v>48</v>
      </c>
      <c r="E416" s="69" t="s">
        <v>46</v>
      </c>
      <c r="F416" s="80" t="s">
        <v>2356</v>
      </c>
      <c r="G416" s="79" t="s">
        <v>82</v>
      </c>
      <c r="H416" s="70" t="s">
        <v>47</v>
      </c>
      <c r="I416" s="69" t="s">
        <v>133</v>
      </c>
      <c r="J416" s="69" t="s">
        <v>480</v>
      </c>
      <c r="K416" s="69" t="s">
        <v>2148</v>
      </c>
      <c r="L416" s="69" t="s">
        <v>93</v>
      </c>
      <c r="M416" s="69" t="s">
        <v>2357</v>
      </c>
      <c r="N416" s="69" t="s">
        <v>49</v>
      </c>
      <c r="O416" s="84">
        <v>46008</v>
      </c>
      <c r="P416" s="69">
        <v>0</v>
      </c>
      <c r="Q416" s="69">
        <v>0</v>
      </c>
      <c r="R416" s="79">
        <v>143</v>
      </c>
      <c r="S416" s="81">
        <v>3074</v>
      </c>
      <c r="T416" s="69" t="s">
        <v>76</v>
      </c>
      <c r="U416" s="81">
        <v>19.492999999999999</v>
      </c>
      <c r="V416" s="69" t="s">
        <v>1212</v>
      </c>
      <c r="W416" s="79" t="s">
        <v>79</v>
      </c>
      <c r="X416" s="69" t="s">
        <v>2361</v>
      </c>
      <c r="Y416" s="69" t="s">
        <v>78</v>
      </c>
      <c r="Z416" s="69" t="s">
        <v>63</v>
      </c>
      <c r="AA416" s="69" t="s">
        <v>1103</v>
      </c>
      <c r="AB416" s="79" t="s">
        <v>53</v>
      </c>
      <c r="AC416" s="81">
        <v>7265848.7400000002</v>
      </c>
      <c r="AD416" s="69" t="s">
        <v>96</v>
      </c>
      <c r="AE416" s="69" t="s">
        <v>75</v>
      </c>
      <c r="AF416" s="69" t="s">
        <v>75</v>
      </c>
      <c r="AG416" s="79">
        <v>-253</v>
      </c>
      <c r="AH416" s="545">
        <v>46008</v>
      </c>
      <c r="AI416" s="69" t="s">
        <v>3177</v>
      </c>
      <c r="AJ416" s="69" t="s">
        <v>63</v>
      </c>
      <c r="AK416" s="545">
        <v>46008</v>
      </c>
      <c r="AL416" s="82"/>
      <c r="AM416" s="81">
        <v>0</v>
      </c>
      <c r="AN416" s="81"/>
      <c r="AO416" s="81">
        <v>0</v>
      </c>
      <c r="AP416" s="81">
        <v>0</v>
      </c>
      <c r="AQ416" s="81">
        <v>0</v>
      </c>
      <c r="AR416" s="81">
        <v>0</v>
      </c>
      <c r="AS416" s="81"/>
      <c r="AT416" s="79" t="s">
        <v>2658</v>
      </c>
      <c r="AU416" s="85" t="s">
        <v>2998</v>
      </c>
      <c r="AV416" s="22">
        <v>46001</v>
      </c>
      <c r="AW416" s="20"/>
      <c r="AX416" s="81"/>
      <c r="AY416" s="30">
        <f>YEAR(Table6[[#This Row],[ETA]])</f>
        <v>2025</v>
      </c>
      <c r="AZ416" s="32" t="str">
        <f>TEXT(Table6[[#This Row],[ETA]],"MMMM")</f>
        <v>December</v>
      </c>
      <c r="BA416" s="12" t="s">
        <v>3342</v>
      </c>
    </row>
    <row r="417" spans="1:53" hidden="1" x14ac:dyDescent="0.3">
      <c r="A417" s="13">
        <v>416</v>
      </c>
      <c r="B417" s="69" t="s">
        <v>158</v>
      </c>
      <c r="C417" s="79" t="s">
        <v>94</v>
      </c>
      <c r="D417" s="69" t="s">
        <v>48</v>
      </c>
      <c r="E417" s="69" t="s">
        <v>46</v>
      </c>
      <c r="F417" s="80" t="s">
        <v>159</v>
      </c>
      <c r="G417" s="79" t="s">
        <v>82</v>
      </c>
      <c r="H417" s="70" t="s">
        <v>47</v>
      </c>
      <c r="I417" s="69" t="s">
        <v>133</v>
      </c>
      <c r="J417" s="69" t="s">
        <v>81</v>
      </c>
      <c r="K417" s="69" t="s">
        <v>65</v>
      </c>
      <c r="L417" s="69" t="s">
        <v>93</v>
      </c>
      <c r="M417" s="69" t="s">
        <v>77</v>
      </c>
      <c r="N417" s="69" t="s">
        <v>49</v>
      </c>
      <c r="O417" s="84">
        <v>45991</v>
      </c>
      <c r="P417" s="69" t="s">
        <v>83</v>
      </c>
      <c r="Q417" s="69" t="s">
        <v>83</v>
      </c>
      <c r="R417" s="79">
        <v>5</v>
      </c>
      <c r="S417" s="81">
        <v>158</v>
      </c>
      <c r="T417" s="69" t="s">
        <v>76</v>
      </c>
      <c r="U417" s="81">
        <v>0.5</v>
      </c>
      <c r="V417" s="69" t="s">
        <v>160</v>
      </c>
      <c r="W417" s="79" t="s">
        <v>79</v>
      </c>
      <c r="X417" s="69" t="s">
        <v>161</v>
      </c>
      <c r="Y417" s="69" t="s">
        <v>78</v>
      </c>
      <c r="Z417" s="69" t="s">
        <v>63</v>
      </c>
      <c r="AA417" s="69" t="s">
        <v>117</v>
      </c>
      <c r="AB417" s="79" t="s">
        <v>53</v>
      </c>
      <c r="AC417" s="81">
        <v>5000000</v>
      </c>
      <c r="AD417" s="69" t="s">
        <v>96</v>
      </c>
      <c r="AE417" s="69" t="s">
        <v>75</v>
      </c>
      <c r="AF417" s="69" t="s">
        <v>75</v>
      </c>
      <c r="AG417" s="79">
        <v>-270</v>
      </c>
      <c r="AH417" s="545">
        <v>45985</v>
      </c>
      <c r="AI417" s="69" t="s">
        <v>3177</v>
      </c>
      <c r="AJ417" s="69" t="s">
        <v>63</v>
      </c>
      <c r="AK417" s="545">
        <v>45985</v>
      </c>
      <c r="AL417" s="82"/>
      <c r="AM417" s="81">
        <v>0</v>
      </c>
      <c r="AN417" s="81"/>
      <c r="AO417" s="81">
        <v>0</v>
      </c>
      <c r="AP417" s="81">
        <v>0</v>
      </c>
      <c r="AQ417" s="81">
        <v>0</v>
      </c>
      <c r="AR417" s="81">
        <v>0</v>
      </c>
      <c r="AS417" s="81"/>
      <c r="AT417" s="79" t="s">
        <v>2658</v>
      </c>
      <c r="AU417" s="85" t="s">
        <v>3075</v>
      </c>
      <c r="AV417" s="22">
        <v>45991</v>
      </c>
      <c r="AW417" s="20"/>
      <c r="AX417" s="81"/>
      <c r="AY417" s="30">
        <f>YEAR(Table6[[#This Row],[ETA]])</f>
        <v>2025</v>
      </c>
      <c r="AZ417" s="32" t="str">
        <f>TEXT(Table6[[#This Row],[ETA]],"MMMM")</f>
        <v>November</v>
      </c>
      <c r="BA417" s="12" t="s">
        <v>3342</v>
      </c>
    </row>
    <row r="418" spans="1:53" x14ac:dyDescent="0.3">
      <c r="A418" s="13">
        <v>417</v>
      </c>
      <c r="B418" s="69" t="s">
        <v>2362</v>
      </c>
      <c r="C418" s="79" t="s">
        <v>94</v>
      </c>
      <c r="D418" s="69" t="s">
        <v>233</v>
      </c>
      <c r="E418" s="69" t="s">
        <v>46</v>
      </c>
      <c r="F418" s="80" t="s">
        <v>2363</v>
      </c>
      <c r="G418" s="79" t="s">
        <v>177</v>
      </c>
      <c r="H418" s="70" t="s">
        <v>302</v>
      </c>
      <c r="I418" s="69" t="s">
        <v>52</v>
      </c>
      <c r="J418" s="69" t="s">
        <v>504</v>
      </c>
      <c r="K418" s="69" t="s">
        <v>960</v>
      </c>
      <c r="L418" s="69" t="s">
        <v>305</v>
      </c>
      <c r="M418" s="69" t="s">
        <v>960</v>
      </c>
      <c r="N418" s="69" t="s">
        <v>49</v>
      </c>
      <c r="O418" s="84">
        <v>45992</v>
      </c>
      <c r="P418" s="69" t="s">
        <v>306</v>
      </c>
      <c r="Q418" s="69" t="s">
        <v>306</v>
      </c>
      <c r="R418" s="79">
        <v>29</v>
      </c>
      <c r="S418" s="81">
        <v>3760.6000000000004</v>
      </c>
      <c r="T418" s="69" t="s">
        <v>824</v>
      </c>
      <c r="U418" s="81">
        <v>7.92</v>
      </c>
      <c r="V418" s="69" t="s">
        <v>2364</v>
      </c>
      <c r="W418" s="79" t="s">
        <v>50</v>
      </c>
      <c r="X418" s="69" t="s">
        <v>2362</v>
      </c>
      <c r="Y418" s="69" t="s">
        <v>78</v>
      </c>
      <c r="Z418" s="69" t="s">
        <v>3766</v>
      </c>
      <c r="AA418" s="69" t="s">
        <v>1396</v>
      </c>
      <c r="AB418" s="79" t="s">
        <v>53</v>
      </c>
      <c r="AC418" s="81">
        <v>150302.29</v>
      </c>
      <c r="AD418" s="69" t="s">
        <v>51</v>
      </c>
      <c r="AE418" s="69" t="s">
        <v>75</v>
      </c>
      <c r="AF418" s="69" t="s">
        <v>286</v>
      </c>
      <c r="AG418" s="79">
        <v>-269</v>
      </c>
      <c r="AH418" s="545">
        <v>45992</v>
      </c>
      <c r="AI418" s="69" t="s">
        <v>3177</v>
      </c>
      <c r="AJ418" s="69" t="s">
        <v>3766</v>
      </c>
      <c r="AK418" s="545">
        <v>45994</v>
      </c>
      <c r="AL418" s="82">
        <v>0.51129000000000002</v>
      </c>
      <c r="AM418" s="81">
        <v>76848.057854100014</v>
      </c>
      <c r="AN418" s="81">
        <v>65053.676376000003</v>
      </c>
      <c r="AO418" s="81">
        <v>1419.0173423010001</v>
      </c>
      <c r="AP418" s="81">
        <v>143320.751572401</v>
      </c>
      <c r="AQ418" s="81">
        <v>7166.0375786200502</v>
      </c>
      <c r="AR418" s="81">
        <v>0</v>
      </c>
      <c r="AS418" s="81">
        <v>8566</v>
      </c>
      <c r="AT418" s="79" t="s">
        <v>2681</v>
      </c>
      <c r="AU418" s="81" t="s">
        <v>2999</v>
      </c>
      <c r="AV418" s="91">
        <v>45993</v>
      </c>
      <c r="AW418" s="81"/>
      <c r="AX418" s="81"/>
      <c r="AY418" s="30">
        <f>YEAR(Table6[[#This Row],[ETA]])</f>
        <v>2025</v>
      </c>
      <c r="AZ418" s="32" t="str">
        <f>TEXT(Table6[[#This Row],[ETA]],"MMMM")</f>
        <v>December</v>
      </c>
      <c r="BA418" s="12" t="s">
        <v>63</v>
      </c>
    </row>
    <row r="419" spans="1:53" x14ac:dyDescent="0.3">
      <c r="A419" s="13">
        <v>418</v>
      </c>
      <c r="B419" s="69" t="s">
        <v>2365</v>
      </c>
      <c r="C419" s="79" t="s">
        <v>90</v>
      </c>
      <c r="D419" s="69" t="s">
        <v>233</v>
      </c>
      <c r="E419" s="69" t="s">
        <v>46</v>
      </c>
      <c r="F419" s="80" t="s">
        <v>2366</v>
      </c>
      <c r="G419" s="79" t="s">
        <v>177</v>
      </c>
      <c r="H419" s="70" t="s">
        <v>302</v>
      </c>
      <c r="I419" s="69" t="s">
        <v>2223</v>
      </c>
      <c r="J419" s="69" t="s">
        <v>511</v>
      </c>
      <c r="K419" s="69" t="s">
        <v>1264</v>
      </c>
      <c r="L419" s="69" t="s">
        <v>305</v>
      </c>
      <c r="M419" s="69" t="s">
        <v>75</v>
      </c>
      <c r="N419" s="69" t="s">
        <v>49</v>
      </c>
      <c r="O419" s="84">
        <v>45985</v>
      </c>
      <c r="P419" s="69" t="s">
        <v>306</v>
      </c>
      <c r="Q419" s="69" t="s">
        <v>306</v>
      </c>
      <c r="R419" s="79">
        <v>12</v>
      </c>
      <c r="S419" s="81">
        <v>27.5</v>
      </c>
      <c r="T419" s="69" t="s">
        <v>76</v>
      </c>
      <c r="U419" s="81">
        <v>0.03</v>
      </c>
      <c r="V419" s="69" t="s">
        <v>2367</v>
      </c>
      <c r="W419" s="79" t="s">
        <v>79</v>
      </c>
      <c r="X419" s="69" t="s">
        <v>2366</v>
      </c>
      <c r="Y419" s="69" t="s">
        <v>1831</v>
      </c>
      <c r="Z419" s="69" t="s">
        <v>3766</v>
      </c>
      <c r="AA419" s="69" t="s">
        <v>117</v>
      </c>
      <c r="AB419" s="79" t="s">
        <v>53</v>
      </c>
      <c r="AC419" s="81">
        <v>33967.9</v>
      </c>
      <c r="AD419" s="69" t="s">
        <v>1834</v>
      </c>
      <c r="AE419" s="69"/>
      <c r="AF419" s="69"/>
      <c r="AG419" s="79">
        <v>-276</v>
      </c>
      <c r="AH419" s="545">
        <v>45985</v>
      </c>
      <c r="AI419" s="69" t="s">
        <v>3177</v>
      </c>
      <c r="AJ419" s="69" t="s">
        <v>3766</v>
      </c>
      <c r="AK419" s="545">
        <v>45986</v>
      </c>
      <c r="AL419" s="82">
        <v>0.51129000000000002</v>
      </c>
      <c r="AM419" s="81">
        <v>17367.447591</v>
      </c>
      <c r="AN419" s="81"/>
      <c r="AO419" s="81">
        <v>0</v>
      </c>
      <c r="AP419" s="81">
        <v>0</v>
      </c>
      <c r="AQ419" s="81">
        <v>0</v>
      </c>
      <c r="AR419" s="81">
        <v>0</v>
      </c>
      <c r="AS419" s="81">
        <v>2321</v>
      </c>
      <c r="AT419" s="79" t="s">
        <v>2681</v>
      </c>
      <c r="AU419" s="81" t="s">
        <v>3000</v>
      </c>
      <c r="AV419" s="91">
        <v>45984</v>
      </c>
      <c r="AW419" s="81"/>
      <c r="AX419" s="81">
        <v>921</v>
      </c>
      <c r="AY419" s="30">
        <f>YEAR(Table6[[#This Row],[ETA]])</f>
        <v>2025</v>
      </c>
      <c r="AZ419" s="32" t="str">
        <f>TEXT(Table6[[#This Row],[ETA]],"MMMM")</f>
        <v>November</v>
      </c>
      <c r="BA419" s="12" t="s">
        <v>63</v>
      </c>
    </row>
    <row r="420" spans="1:53" hidden="1" x14ac:dyDescent="0.3">
      <c r="A420" s="13">
        <v>419</v>
      </c>
      <c r="B420" s="69" t="s">
        <v>2368</v>
      </c>
      <c r="C420" s="79" t="s">
        <v>70</v>
      </c>
      <c r="D420" s="69" t="s">
        <v>2369</v>
      </c>
      <c r="E420" s="69" t="s">
        <v>46</v>
      </c>
      <c r="F420" s="80">
        <v>4838020854</v>
      </c>
      <c r="G420" s="79" t="s">
        <v>177</v>
      </c>
      <c r="H420" s="70" t="s">
        <v>302</v>
      </c>
      <c r="I420" s="69" t="s">
        <v>2370</v>
      </c>
      <c r="J420" s="69" t="s">
        <v>511</v>
      </c>
      <c r="K420" s="69" t="s">
        <v>1264</v>
      </c>
      <c r="L420" s="69" t="s">
        <v>305</v>
      </c>
      <c r="M420" s="69" t="s">
        <v>75</v>
      </c>
      <c r="N420" s="69" t="s">
        <v>49</v>
      </c>
      <c r="O420" s="84">
        <v>45988</v>
      </c>
      <c r="P420" s="69" t="s">
        <v>306</v>
      </c>
      <c r="Q420" s="69" t="s">
        <v>306</v>
      </c>
      <c r="R420" s="79">
        <v>1</v>
      </c>
      <c r="S420" s="81">
        <v>21.4</v>
      </c>
      <c r="T420" s="69" t="s">
        <v>76</v>
      </c>
      <c r="U420" s="81">
        <v>0.03</v>
      </c>
      <c r="V420" s="69" t="s">
        <v>1831</v>
      </c>
      <c r="W420" s="79" t="s">
        <v>79</v>
      </c>
      <c r="X420" s="69" t="s">
        <v>2371</v>
      </c>
      <c r="Y420" s="69" t="s">
        <v>1831</v>
      </c>
      <c r="Z420" s="69" t="s">
        <v>3766</v>
      </c>
      <c r="AA420" s="69" t="s">
        <v>117</v>
      </c>
      <c r="AB420" s="79" t="s">
        <v>71</v>
      </c>
      <c r="AC420" s="81">
        <v>9784.0499999999993</v>
      </c>
      <c r="AD420" s="69" t="s">
        <v>1834</v>
      </c>
      <c r="AE420" s="69" t="s">
        <v>75</v>
      </c>
      <c r="AF420" s="69" t="s">
        <v>75</v>
      </c>
      <c r="AG420" s="79">
        <v>-273</v>
      </c>
      <c r="AH420" s="545">
        <v>45988</v>
      </c>
      <c r="AI420" s="69" t="s">
        <v>3177</v>
      </c>
      <c r="AJ420" s="69" t="s">
        <v>3766</v>
      </c>
      <c r="AK420" s="545">
        <v>45990</v>
      </c>
      <c r="AL420" s="82">
        <v>3.64</v>
      </c>
      <c r="AM420" s="81">
        <v>35613.941999999995</v>
      </c>
      <c r="AN420" s="81"/>
      <c r="AO420" s="81">
        <v>0</v>
      </c>
      <c r="AP420" s="81">
        <v>0</v>
      </c>
      <c r="AQ420" s="81">
        <v>0</v>
      </c>
      <c r="AR420" s="81">
        <v>0</v>
      </c>
      <c r="AS420" s="81">
        <v>3293</v>
      </c>
      <c r="AT420" s="79" t="s">
        <v>2681</v>
      </c>
      <c r="AU420" s="81" t="s">
        <v>3001</v>
      </c>
      <c r="AV420" s="91">
        <v>45987</v>
      </c>
      <c r="AW420" s="81"/>
      <c r="AX420" s="81">
        <v>1893</v>
      </c>
      <c r="AY420" s="30">
        <f>YEAR(Table6[[#This Row],[ETA]])</f>
        <v>2025</v>
      </c>
      <c r="AZ420" s="32" t="str">
        <f>TEXT(Table6[[#This Row],[ETA]],"MMMM")</f>
        <v>November</v>
      </c>
      <c r="BA420" s="12" t="s">
        <v>2369</v>
      </c>
    </row>
    <row r="421" spans="1:53" x14ac:dyDescent="0.3">
      <c r="A421" s="13">
        <v>420</v>
      </c>
      <c r="B421" s="69" t="s">
        <v>2372</v>
      </c>
      <c r="C421" s="79" t="s">
        <v>94</v>
      </c>
      <c r="D421" s="69" t="s">
        <v>233</v>
      </c>
      <c r="E421" s="69" t="s">
        <v>46</v>
      </c>
      <c r="F421" s="80" t="s">
        <v>2373</v>
      </c>
      <c r="G421" s="79" t="s">
        <v>177</v>
      </c>
      <c r="H421" s="70" t="s">
        <v>302</v>
      </c>
      <c r="I421" s="69" t="s">
        <v>52</v>
      </c>
      <c r="J421" s="69" t="s">
        <v>1127</v>
      </c>
      <c r="K421" s="69" t="s">
        <v>2296</v>
      </c>
      <c r="L421" s="69" t="s">
        <v>305</v>
      </c>
      <c r="M421" s="69" t="s">
        <v>2296</v>
      </c>
      <c r="N421" s="69" t="s">
        <v>49</v>
      </c>
      <c r="O421" s="84">
        <v>45990</v>
      </c>
      <c r="P421" s="69" t="s">
        <v>306</v>
      </c>
      <c r="Q421" s="69" t="s">
        <v>306</v>
      </c>
      <c r="R421" s="79">
        <v>12</v>
      </c>
      <c r="S421" s="81">
        <v>4148</v>
      </c>
      <c r="T421" s="69" t="s">
        <v>824</v>
      </c>
      <c r="U421" s="81">
        <v>2.92</v>
      </c>
      <c r="V421" s="69" t="s">
        <v>2265</v>
      </c>
      <c r="W421" s="79" t="s">
        <v>50</v>
      </c>
      <c r="X421" s="69" t="s">
        <v>2372</v>
      </c>
      <c r="Y421" s="69" t="s">
        <v>78</v>
      </c>
      <c r="Z421" s="69" t="s">
        <v>73</v>
      </c>
      <c r="AA421" s="69" t="s">
        <v>2374</v>
      </c>
      <c r="AB421" s="79" t="s">
        <v>53</v>
      </c>
      <c r="AC421" s="81">
        <v>504125.98</v>
      </c>
      <c r="AD421" s="69" t="s">
        <v>51</v>
      </c>
      <c r="AE421" s="69"/>
      <c r="AF421" s="69" t="s">
        <v>286</v>
      </c>
      <c r="AG421" s="79">
        <v>-271</v>
      </c>
      <c r="AH421" s="545">
        <v>45990</v>
      </c>
      <c r="AI421" s="69" t="s">
        <v>3177</v>
      </c>
      <c r="AJ421" s="69" t="s">
        <v>73</v>
      </c>
      <c r="AK421" s="545">
        <v>45992</v>
      </c>
      <c r="AL421" s="82">
        <v>0.51129000000000002</v>
      </c>
      <c r="AM421" s="81">
        <v>257754.57231419999</v>
      </c>
      <c r="AN421" s="81">
        <v>75501.580751999994</v>
      </c>
      <c r="AO421" s="81">
        <v>3332.5615306619998</v>
      </c>
      <c r="AP421" s="81">
        <v>336588.71459686197</v>
      </c>
      <c r="AQ421" s="81">
        <v>16829.435729843099</v>
      </c>
      <c r="AR421" s="81">
        <v>0</v>
      </c>
      <c r="AS421" s="81">
        <v>22229</v>
      </c>
      <c r="AT421" s="79" t="s">
        <v>2681</v>
      </c>
      <c r="AU421" s="81" t="s">
        <v>3002</v>
      </c>
      <c r="AV421" s="91">
        <v>45991</v>
      </c>
      <c r="AW421" s="81"/>
      <c r="AX421" s="81"/>
      <c r="AY421" s="30">
        <f>YEAR(Table6[[#This Row],[ETA]])</f>
        <v>2025</v>
      </c>
      <c r="AZ421" s="32" t="str">
        <f>TEXT(Table6[[#This Row],[ETA]],"MMMM")</f>
        <v>November</v>
      </c>
      <c r="BA421" s="12" t="s">
        <v>63</v>
      </c>
    </row>
    <row r="422" spans="1:53" x14ac:dyDescent="0.3">
      <c r="A422" s="13">
        <v>421</v>
      </c>
      <c r="B422" s="69" t="s">
        <v>2375</v>
      </c>
      <c r="C422" s="79" t="s">
        <v>94</v>
      </c>
      <c r="D422" s="69" t="s">
        <v>233</v>
      </c>
      <c r="E422" s="69" t="s">
        <v>46</v>
      </c>
      <c r="F422" s="80" t="s">
        <v>2376</v>
      </c>
      <c r="G422" s="79" t="s">
        <v>177</v>
      </c>
      <c r="H422" s="70" t="s">
        <v>302</v>
      </c>
      <c r="I422" s="69" t="s">
        <v>52</v>
      </c>
      <c r="J422" s="69" t="s">
        <v>1127</v>
      </c>
      <c r="K422" s="69" t="s">
        <v>960</v>
      </c>
      <c r="L422" s="69" t="s">
        <v>305</v>
      </c>
      <c r="M422" s="69" t="s">
        <v>960</v>
      </c>
      <c r="N422" s="69" t="s">
        <v>49</v>
      </c>
      <c r="O422" s="84">
        <v>45990</v>
      </c>
      <c r="P422" s="69" t="s">
        <v>306</v>
      </c>
      <c r="Q422" s="69" t="s">
        <v>306</v>
      </c>
      <c r="R422" s="79">
        <v>11</v>
      </c>
      <c r="S422" s="81">
        <v>3170</v>
      </c>
      <c r="T422" s="69" t="s">
        <v>824</v>
      </c>
      <c r="U422" s="81">
        <v>2.4849999999999999</v>
      </c>
      <c r="V422" s="69" t="s">
        <v>2265</v>
      </c>
      <c r="W422" s="79" t="s">
        <v>50</v>
      </c>
      <c r="X422" s="69" t="s">
        <v>2375</v>
      </c>
      <c r="Y422" s="69" t="s">
        <v>78</v>
      </c>
      <c r="Z422" s="69" t="s">
        <v>73</v>
      </c>
      <c r="AA422" s="69" t="s">
        <v>2377</v>
      </c>
      <c r="AB422" s="79" t="s">
        <v>53</v>
      </c>
      <c r="AC422" s="81">
        <v>300047.55</v>
      </c>
      <c r="AD422" s="69" t="s">
        <v>51</v>
      </c>
      <c r="AE422" s="69"/>
      <c r="AF422" s="69" t="s">
        <v>286</v>
      </c>
      <c r="AG422" s="79">
        <v>-271</v>
      </c>
      <c r="AH422" s="545">
        <v>45990</v>
      </c>
      <c r="AI422" s="69" t="s">
        <v>3177</v>
      </c>
      <c r="AJ422" s="69" t="s">
        <v>73</v>
      </c>
      <c r="AK422" s="545">
        <v>45992</v>
      </c>
      <c r="AL422" s="82">
        <v>0.51129000000000002</v>
      </c>
      <c r="AM422" s="90">
        <v>153411.31183950001</v>
      </c>
      <c r="AN422" s="81">
        <v>57700.09908</v>
      </c>
      <c r="AO422" s="81">
        <v>2111.1141091949999</v>
      </c>
      <c r="AP422" s="81">
        <v>213222.525028695</v>
      </c>
      <c r="AQ422" s="81">
        <v>10661.126251434751</v>
      </c>
      <c r="AR422" s="81">
        <v>0</v>
      </c>
      <c r="AS422" s="81">
        <v>13561</v>
      </c>
      <c r="AT422" s="79" t="s">
        <v>2681</v>
      </c>
      <c r="AU422" s="81" t="s">
        <v>3003</v>
      </c>
      <c r="AV422" s="91">
        <v>45991</v>
      </c>
      <c r="AW422" s="81"/>
      <c r="AX422" s="81"/>
      <c r="AY422" s="30">
        <f>YEAR(Table6[[#This Row],[ETA]])</f>
        <v>2025</v>
      </c>
      <c r="AZ422" s="32" t="str">
        <f>TEXT(Table6[[#This Row],[ETA]],"MMMM")</f>
        <v>November</v>
      </c>
      <c r="BA422" s="12" t="s">
        <v>63</v>
      </c>
    </row>
    <row r="423" spans="1:53" hidden="1" x14ac:dyDescent="0.3">
      <c r="A423" s="13">
        <v>422</v>
      </c>
      <c r="B423" s="69" t="s">
        <v>2378</v>
      </c>
      <c r="C423" s="79" t="s">
        <v>70</v>
      </c>
      <c r="D423" s="69" t="s">
        <v>1497</v>
      </c>
      <c r="E423" s="69" t="s">
        <v>46</v>
      </c>
      <c r="F423" s="80" t="s">
        <v>2379</v>
      </c>
      <c r="G423" s="79" t="s">
        <v>177</v>
      </c>
      <c r="H423" s="70" t="s">
        <v>302</v>
      </c>
      <c r="I423" s="69" t="s">
        <v>394</v>
      </c>
      <c r="J423" s="69" t="s">
        <v>1127</v>
      </c>
      <c r="K423" s="69" t="s">
        <v>2380</v>
      </c>
      <c r="L423" s="69" t="s">
        <v>305</v>
      </c>
      <c r="M423" s="69" t="s">
        <v>2380</v>
      </c>
      <c r="N423" s="69" t="s">
        <v>49</v>
      </c>
      <c r="O423" s="84">
        <v>45988</v>
      </c>
      <c r="P423" s="69" t="s">
        <v>306</v>
      </c>
      <c r="Q423" s="69" t="s">
        <v>306</v>
      </c>
      <c r="R423" s="79">
        <v>760</v>
      </c>
      <c r="S423" s="81">
        <v>10918</v>
      </c>
      <c r="T423" s="69" t="s">
        <v>397</v>
      </c>
      <c r="U423" s="81">
        <v>9.063600000000001</v>
      </c>
      <c r="V423" s="69" t="s">
        <v>1469</v>
      </c>
      <c r="W423" s="79" t="s">
        <v>50</v>
      </c>
      <c r="X423" s="69" t="s">
        <v>2381</v>
      </c>
      <c r="Y423" s="69" t="s">
        <v>400</v>
      </c>
      <c r="Z423" s="69" t="s">
        <v>73</v>
      </c>
      <c r="AA423" s="69" t="s">
        <v>2382</v>
      </c>
      <c r="AB423" s="79" t="s">
        <v>402</v>
      </c>
      <c r="AC423" s="81">
        <v>127925</v>
      </c>
      <c r="AD423" s="69" t="s">
        <v>51</v>
      </c>
      <c r="AE423" s="69"/>
      <c r="AF423" s="69"/>
      <c r="AG423" s="79">
        <v>-273</v>
      </c>
      <c r="AH423" s="545">
        <v>45988</v>
      </c>
      <c r="AI423" s="69" t="s">
        <v>3177</v>
      </c>
      <c r="AJ423" s="69" t="s">
        <v>72</v>
      </c>
      <c r="AK423" s="545">
        <v>45990</v>
      </c>
      <c r="AL423" s="82">
        <v>4.2031099999999997</v>
      </c>
      <c r="AM423" s="81">
        <v>537682.84674999991</v>
      </c>
      <c r="AN423" s="81"/>
      <c r="AO423" s="81">
        <v>0</v>
      </c>
      <c r="AP423" s="81">
        <v>537682.84674999991</v>
      </c>
      <c r="AQ423" s="81">
        <v>26884.142337499998</v>
      </c>
      <c r="AR423" s="81">
        <v>0</v>
      </c>
      <c r="AS423" s="81">
        <v>32284</v>
      </c>
      <c r="AT423" s="79" t="s">
        <v>2681</v>
      </c>
      <c r="AU423" s="81" t="s">
        <v>3004</v>
      </c>
      <c r="AV423" s="91">
        <v>45989</v>
      </c>
      <c r="AW423" s="81"/>
      <c r="AX423" s="81"/>
      <c r="AY423" s="30">
        <f>YEAR(Table6[[#This Row],[ETA]])</f>
        <v>2025</v>
      </c>
      <c r="AZ423" s="32" t="str">
        <f>TEXT(Table6[[#This Row],[ETA]],"MMMM")</f>
        <v>November</v>
      </c>
      <c r="BA423" s="12" t="s">
        <v>3340</v>
      </c>
    </row>
    <row r="424" spans="1:53" hidden="1" x14ac:dyDescent="0.3">
      <c r="A424" s="13">
        <v>423</v>
      </c>
      <c r="B424" s="69" t="s">
        <v>2383</v>
      </c>
      <c r="C424" s="79" t="s">
        <v>70</v>
      </c>
      <c r="D424" s="69" t="s">
        <v>2384</v>
      </c>
      <c r="E424" s="69" t="s">
        <v>46</v>
      </c>
      <c r="F424" s="80" t="s">
        <v>3046</v>
      </c>
      <c r="G424" s="79" t="s">
        <v>177</v>
      </c>
      <c r="H424" s="70" t="s">
        <v>47</v>
      </c>
      <c r="I424" s="69" t="s">
        <v>2287</v>
      </c>
      <c r="J424" s="69" t="s">
        <v>442</v>
      </c>
      <c r="K424" s="69" t="s">
        <v>2388</v>
      </c>
      <c r="L424" s="69" t="s">
        <v>48</v>
      </c>
      <c r="M424" s="69" t="s">
        <v>2596</v>
      </c>
      <c r="N424" s="69" t="s">
        <v>49</v>
      </c>
      <c r="O424" s="84">
        <v>46057</v>
      </c>
      <c r="P424" s="69" t="s">
        <v>210</v>
      </c>
      <c r="Q424" s="69" t="s">
        <v>3047</v>
      </c>
      <c r="R424" s="79">
        <v>13</v>
      </c>
      <c r="S424" s="81">
        <v>600</v>
      </c>
      <c r="T424" s="69" t="s">
        <v>397</v>
      </c>
      <c r="U424" s="81">
        <v>1.1599999999999999</v>
      </c>
      <c r="V424" s="69" t="s">
        <v>2385</v>
      </c>
      <c r="W424" s="79" t="s">
        <v>50</v>
      </c>
      <c r="X424" s="69" t="s">
        <v>3048</v>
      </c>
      <c r="Y424" s="69" t="s">
        <v>2293</v>
      </c>
      <c r="Z424" s="69" t="s">
        <v>3766</v>
      </c>
      <c r="AA424" s="69" t="s">
        <v>1855</v>
      </c>
      <c r="AB424" s="79" t="s">
        <v>71</v>
      </c>
      <c r="AC424" s="81">
        <v>46070</v>
      </c>
      <c r="AD424" s="69" t="s">
        <v>51</v>
      </c>
      <c r="AE424" s="69"/>
      <c r="AF424" s="69"/>
      <c r="AG424" s="79">
        <v>-204</v>
      </c>
      <c r="AH424" s="545">
        <v>46057</v>
      </c>
      <c r="AI424" s="69" t="s">
        <v>3177</v>
      </c>
      <c r="AJ424" s="69" t="s">
        <v>3766</v>
      </c>
      <c r="AK424" s="545">
        <v>46062</v>
      </c>
      <c r="AL424" s="82">
        <v>3.64</v>
      </c>
      <c r="AM424" s="81">
        <v>167694.80000000002</v>
      </c>
      <c r="AN424" s="81"/>
      <c r="AO424" s="81">
        <v>0</v>
      </c>
      <c r="AP424" s="81">
        <v>167694.80000000002</v>
      </c>
      <c r="AQ424" s="81">
        <v>8384.7400000000016</v>
      </c>
      <c r="AR424" s="81">
        <v>0</v>
      </c>
      <c r="AS424" s="81">
        <v>11310</v>
      </c>
      <c r="AT424" s="79" t="s">
        <v>2681</v>
      </c>
      <c r="AU424" s="85" t="s">
        <v>3264</v>
      </c>
      <c r="AV424" s="22">
        <v>46061</v>
      </c>
      <c r="AW424" s="20"/>
      <c r="AX424" s="81">
        <v>25</v>
      </c>
      <c r="AY424" s="30">
        <f>YEAR(Table6[[#This Row],[ETA]])</f>
        <v>2026</v>
      </c>
      <c r="AZ424" s="32" t="str">
        <f>TEXT(Table6[[#This Row],[ETA]],"MMMM")</f>
        <v>February</v>
      </c>
      <c r="BA424" s="12" t="s">
        <v>63</v>
      </c>
    </row>
    <row r="425" spans="1:53" hidden="1" x14ac:dyDescent="0.3">
      <c r="A425" s="13">
        <v>424</v>
      </c>
      <c r="B425" s="69" t="s">
        <v>2386</v>
      </c>
      <c r="C425" s="79" t="s">
        <v>90</v>
      </c>
      <c r="D425" s="69" t="s">
        <v>92</v>
      </c>
      <c r="E425" s="69" t="s">
        <v>46</v>
      </c>
      <c r="F425" s="80" t="s">
        <v>3172</v>
      </c>
      <c r="G425" s="79" t="s">
        <v>177</v>
      </c>
      <c r="H425" s="70" t="s">
        <v>47</v>
      </c>
      <c r="I425" s="69" t="s">
        <v>2387</v>
      </c>
      <c r="J425" s="69" t="s">
        <v>870</v>
      </c>
      <c r="K425" s="69" t="s">
        <v>2388</v>
      </c>
      <c r="L425" s="69" t="s">
        <v>48</v>
      </c>
      <c r="M425" s="69" t="s">
        <v>2389</v>
      </c>
      <c r="N425" s="69" t="s">
        <v>49</v>
      </c>
      <c r="O425" s="84">
        <v>46053</v>
      </c>
      <c r="P425" s="69" t="s">
        <v>199</v>
      </c>
      <c r="Q425" s="69" t="s">
        <v>3173</v>
      </c>
      <c r="R425" s="79">
        <v>15</v>
      </c>
      <c r="S425" s="81">
        <v>8031.4699999999993</v>
      </c>
      <c r="T425" s="69" t="s">
        <v>76</v>
      </c>
      <c r="U425" s="81">
        <v>25.300000000000011</v>
      </c>
      <c r="V425" s="69" t="s">
        <v>2390</v>
      </c>
      <c r="W425" s="79" t="s">
        <v>50</v>
      </c>
      <c r="X425" s="69" t="s">
        <v>2386</v>
      </c>
      <c r="Y425" s="69" t="s">
        <v>78</v>
      </c>
      <c r="Z425" s="69" t="s">
        <v>808</v>
      </c>
      <c r="AA425" s="69" t="s">
        <v>1729</v>
      </c>
      <c r="AB425" s="79" t="s">
        <v>53</v>
      </c>
      <c r="AC425" s="81">
        <v>320906.03000000003</v>
      </c>
      <c r="AD425" s="69" t="s">
        <v>51</v>
      </c>
      <c r="AE425" s="69" t="s">
        <v>190</v>
      </c>
      <c r="AF425" s="69"/>
      <c r="AG425" s="79">
        <v>-208</v>
      </c>
      <c r="AH425" s="545">
        <v>46053</v>
      </c>
      <c r="AI425" s="69" t="s">
        <v>3177</v>
      </c>
      <c r="AJ425" s="69" t="s">
        <v>72</v>
      </c>
      <c r="AK425" s="545">
        <v>46057</v>
      </c>
      <c r="AL425" s="82">
        <v>0.52275000000000005</v>
      </c>
      <c r="AM425" s="90">
        <v>167753.62718250003</v>
      </c>
      <c r="AN425" s="81">
        <v>10441.931250000001</v>
      </c>
      <c r="AO425" s="81">
        <v>1781.9555843250002</v>
      </c>
      <c r="AP425" s="81">
        <v>179977.51401682504</v>
      </c>
      <c r="AQ425" s="81">
        <v>8998.8757008412522</v>
      </c>
      <c r="AR425" s="81">
        <v>0</v>
      </c>
      <c r="AS425" s="81">
        <v>11899</v>
      </c>
      <c r="AT425" s="79" t="s">
        <v>2681</v>
      </c>
      <c r="AU425" s="81" t="s">
        <v>3211</v>
      </c>
      <c r="AV425" s="91">
        <v>46055</v>
      </c>
      <c r="AW425" s="81"/>
      <c r="AX425" s="81"/>
      <c r="AY425" s="30">
        <f>YEAR(Table6[[#This Row],[ETA]])</f>
        <v>2026</v>
      </c>
      <c r="AZ425" s="32" t="str">
        <f>TEXT(Table6[[#This Row],[ETA]],"MMMM")</f>
        <v>January</v>
      </c>
      <c r="BA425" s="12" t="s">
        <v>63</v>
      </c>
    </row>
    <row r="426" spans="1:53" hidden="1" x14ac:dyDescent="0.3">
      <c r="A426" s="13">
        <v>425</v>
      </c>
      <c r="B426" s="69" t="s">
        <v>2391</v>
      </c>
      <c r="C426" s="79" t="s">
        <v>90</v>
      </c>
      <c r="D426" s="69" t="s">
        <v>3695</v>
      </c>
      <c r="E426" s="69" t="s">
        <v>46</v>
      </c>
      <c r="F426" s="80" t="s">
        <v>2392</v>
      </c>
      <c r="G426" s="79" t="s">
        <v>177</v>
      </c>
      <c r="H426" s="70" t="s">
        <v>302</v>
      </c>
      <c r="I426" s="69" t="s">
        <v>2393</v>
      </c>
      <c r="J426" s="69" t="s">
        <v>2394</v>
      </c>
      <c r="K426" s="69" t="s">
        <v>2395</v>
      </c>
      <c r="L426" s="69" t="s">
        <v>305</v>
      </c>
      <c r="M426" s="69" t="s">
        <v>2395</v>
      </c>
      <c r="N426" s="69" t="s">
        <v>49</v>
      </c>
      <c r="O426" s="84">
        <v>45990</v>
      </c>
      <c r="P426" s="69" t="s">
        <v>306</v>
      </c>
      <c r="Q426" s="69" t="s">
        <v>306</v>
      </c>
      <c r="R426" s="79">
        <v>1</v>
      </c>
      <c r="S426" s="81">
        <v>55</v>
      </c>
      <c r="T426" s="69" t="s">
        <v>76</v>
      </c>
      <c r="U426" s="81">
        <v>0.11812500000000001</v>
      </c>
      <c r="V426" s="69" t="s">
        <v>2396</v>
      </c>
      <c r="W426" s="79" t="s">
        <v>79</v>
      </c>
      <c r="X426" s="69" t="s">
        <v>2397</v>
      </c>
      <c r="Y426" s="69" t="s">
        <v>1831</v>
      </c>
      <c r="Z426" s="69" t="s">
        <v>3766</v>
      </c>
      <c r="AA426" s="69" t="s">
        <v>2398</v>
      </c>
      <c r="AB426" s="79" t="s">
        <v>71</v>
      </c>
      <c r="AC426" s="81">
        <v>1600</v>
      </c>
      <c r="AD426" s="69" t="s">
        <v>1834</v>
      </c>
      <c r="AE426" s="69" t="s">
        <v>190</v>
      </c>
      <c r="AF426" s="69"/>
      <c r="AG426" s="79">
        <v>-271</v>
      </c>
      <c r="AH426" s="545">
        <v>45990</v>
      </c>
      <c r="AI426" s="69" t="s">
        <v>3177</v>
      </c>
      <c r="AJ426" s="69" t="s">
        <v>3766</v>
      </c>
      <c r="AK426" s="545">
        <v>45993</v>
      </c>
      <c r="AL426" s="82">
        <v>3.64</v>
      </c>
      <c r="AM426" s="81">
        <v>5824</v>
      </c>
      <c r="AN426" s="81"/>
      <c r="AO426" s="81">
        <v>5824</v>
      </c>
      <c r="AP426" s="81">
        <v>11648</v>
      </c>
      <c r="AQ426" s="81">
        <v>582.4</v>
      </c>
      <c r="AR426" s="81">
        <v>34.944000000000003</v>
      </c>
      <c r="AS426" s="81">
        <v>1582</v>
      </c>
      <c r="AT426" s="79" t="s">
        <v>75</v>
      </c>
      <c r="AU426" s="85" t="s">
        <v>75</v>
      </c>
      <c r="AV426" s="22"/>
      <c r="AW426" s="20"/>
      <c r="AX426" s="81">
        <v>100</v>
      </c>
      <c r="AY426" s="30">
        <f>YEAR(Table6[[#This Row],[ETA]])</f>
        <v>2025</v>
      </c>
      <c r="AZ426" s="32" t="str">
        <f>TEXT(Table6[[#This Row],[ETA]],"MMMM")</f>
        <v>November</v>
      </c>
      <c r="BA426" s="12" t="s">
        <v>63</v>
      </c>
    </row>
    <row r="427" spans="1:53" x14ac:dyDescent="0.3">
      <c r="A427" s="13">
        <v>426</v>
      </c>
      <c r="B427" s="69" t="s">
        <v>2399</v>
      </c>
      <c r="C427" s="79" t="s">
        <v>90</v>
      </c>
      <c r="D427" s="69" t="s">
        <v>233</v>
      </c>
      <c r="E427" s="69" t="s">
        <v>46</v>
      </c>
      <c r="F427" s="80" t="s">
        <v>2400</v>
      </c>
      <c r="G427" s="79" t="s">
        <v>177</v>
      </c>
      <c r="H427" s="70" t="s">
        <v>302</v>
      </c>
      <c r="I427" s="69" t="s">
        <v>2387</v>
      </c>
      <c r="J427" s="69" t="s">
        <v>1127</v>
      </c>
      <c r="K427" s="69" t="s">
        <v>505</v>
      </c>
      <c r="L427" s="69" t="s">
        <v>305</v>
      </c>
      <c r="M427" s="69" t="s">
        <v>505</v>
      </c>
      <c r="N427" s="69" t="s">
        <v>49</v>
      </c>
      <c r="O427" s="84">
        <v>46004</v>
      </c>
      <c r="P427" s="69" t="s">
        <v>306</v>
      </c>
      <c r="Q427" s="69" t="s">
        <v>306</v>
      </c>
      <c r="R427" s="79">
        <v>1</v>
      </c>
      <c r="S427" s="81">
        <v>550</v>
      </c>
      <c r="T427" s="69" t="s">
        <v>397</v>
      </c>
      <c r="U427" s="81">
        <v>1.1000000000000001</v>
      </c>
      <c r="V427" s="69" t="s">
        <v>2401</v>
      </c>
      <c r="W427" s="79" t="s">
        <v>50</v>
      </c>
      <c r="X427" s="69" t="s">
        <v>2399</v>
      </c>
      <c r="Y427" s="69" t="s">
        <v>75</v>
      </c>
      <c r="Z427" s="69" t="s">
        <v>3766</v>
      </c>
      <c r="AA427" s="69" t="s">
        <v>729</v>
      </c>
      <c r="AB427" s="79" t="s">
        <v>53</v>
      </c>
      <c r="AC427" s="81">
        <v>28419.5</v>
      </c>
      <c r="AD427" s="69" t="s">
        <v>51</v>
      </c>
      <c r="AE427" s="69" t="s">
        <v>190</v>
      </c>
      <c r="AF427" s="69"/>
      <c r="AG427" s="79">
        <v>-257</v>
      </c>
      <c r="AH427" s="545">
        <v>46004</v>
      </c>
      <c r="AI427" s="69" t="s">
        <v>3177</v>
      </c>
      <c r="AJ427" s="69" t="s">
        <v>3766</v>
      </c>
      <c r="AK427" s="545">
        <v>46006</v>
      </c>
      <c r="AL427" s="82">
        <v>0.51129000000000002</v>
      </c>
      <c r="AM427" s="81">
        <v>14530.606155000001</v>
      </c>
      <c r="AN427" s="81">
        <v>10092.864600000001</v>
      </c>
      <c r="AO427" s="81">
        <v>246.23470755000002</v>
      </c>
      <c r="AP427" s="81">
        <v>24869.705462550002</v>
      </c>
      <c r="AQ427" s="81">
        <v>1243.4852731275002</v>
      </c>
      <c r="AR427" s="81">
        <v>0</v>
      </c>
      <c r="AS427" s="81">
        <v>2143</v>
      </c>
      <c r="AT427" s="79" t="s">
        <v>2681</v>
      </c>
      <c r="AU427" s="81" t="s">
        <v>3005</v>
      </c>
      <c r="AV427" s="91">
        <v>46005</v>
      </c>
      <c r="AW427" s="81"/>
      <c r="AX427" s="81"/>
      <c r="AY427" s="30">
        <f>YEAR(Table6[[#This Row],[ETA]])</f>
        <v>2025</v>
      </c>
      <c r="AZ427" s="32" t="str">
        <f>TEXT(Table6[[#This Row],[ETA]],"MMMM")</f>
        <v>December</v>
      </c>
      <c r="BA427" s="12" t="s">
        <v>63</v>
      </c>
    </row>
    <row r="428" spans="1:53" hidden="1" x14ac:dyDescent="0.3">
      <c r="A428" s="13">
        <v>427</v>
      </c>
      <c r="B428" s="69" t="s">
        <v>2402</v>
      </c>
      <c r="C428" s="79" t="s">
        <v>70</v>
      </c>
      <c r="D428" s="69" t="s">
        <v>1435</v>
      </c>
      <c r="E428" s="69" t="s">
        <v>46</v>
      </c>
      <c r="F428" s="80" t="s">
        <v>75</v>
      </c>
      <c r="G428" s="79" t="s">
        <v>177</v>
      </c>
      <c r="H428" s="70" t="s">
        <v>302</v>
      </c>
      <c r="I428" s="69" t="s">
        <v>295</v>
      </c>
      <c r="J428" s="69" t="s">
        <v>1127</v>
      </c>
      <c r="K428" s="69" t="s">
        <v>2380</v>
      </c>
      <c r="L428" s="69" t="s">
        <v>305</v>
      </c>
      <c r="M428" s="69" t="s">
        <v>2380</v>
      </c>
      <c r="N428" s="69" t="s">
        <v>49</v>
      </c>
      <c r="O428" s="84">
        <v>46017</v>
      </c>
      <c r="P428" s="69" t="s">
        <v>306</v>
      </c>
      <c r="Q428" s="69" t="s">
        <v>306</v>
      </c>
      <c r="R428" s="79">
        <v>3</v>
      </c>
      <c r="S428" s="81">
        <v>17</v>
      </c>
      <c r="T428" s="69" t="s">
        <v>397</v>
      </c>
      <c r="U428" s="81">
        <v>0.19</v>
      </c>
      <c r="V428" s="69" t="s">
        <v>3645</v>
      </c>
      <c r="W428" s="79" t="s">
        <v>50</v>
      </c>
      <c r="X428" s="69" t="s">
        <v>2403</v>
      </c>
      <c r="Y428" s="69" t="s">
        <v>2404</v>
      </c>
      <c r="Z428" s="69" t="s">
        <v>73</v>
      </c>
      <c r="AA428" s="69" t="s">
        <v>2405</v>
      </c>
      <c r="AB428" s="79" t="s">
        <v>71</v>
      </c>
      <c r="AC428" s="81">
        <v>0</v>
      </c>
      <c r="AD428" s="69" t="s">
        <v>51</v>
      </c>
      <c r="AE428" s="69" t="s">
        <v>190</v>
      </c>
      <c r="AF428" s="69"/>
      <c r="AG428" s="79">
        <v>-244</v>
      </c>
      <c r="AH428" s="545">
        <v>46017</v>
      </c>
      <c r="AI428" s="69" t="s">
        <v>3178</v>
      </c>
      <c r="AJ428" s="69" t="s">
        <v>75</v>
      </c>
      <c r="AK428" s="545">
        <v>46017</v>
      </c>
      <c r="AL428" s="82"/>
      <c r="AM428" s="81">
        <v>0</v>
      </c>
      <c r="AN428" s="81"/>
      <c r="AO428" s="81">
        <v>0</v>
      </c>
      <c r="AP428" s="81">
        <v>0</v>
      </c>
      <c r="AQ428" s="81">
        <v>0</v>
      </c>
      <c r="AR428" s="81">
        <v>0</v>
      </c>
      <c r="AS428" s="81"/>
      <c r="AT428" s="79" t="s">
        <v>75</v>
      </c>
      <c r="AU428" s="85" t="s">
        <v>75</v>
      </c>
      <c r="AV428" s="22">
        <v>46017</v>
      </c>
      <c r="AW428" s="20"/>
      <c r="AX428" s="81"/>
      <c r="AY428" s="30">
        <f>YEAR(Table6[[#This Row],[ETA]])</f>
        <v>2025</v>
      </c>
      <c r="AZ428" s="32" t="str">
        <f>TEXT(Table6[[#This Row],[ETA]],"MMMM")</f>
        <v>December</v>
      </c>
      <c r="BA428" s="12" t="s">
        <v>3347</v>
      </c>
    </row>
    <row r="429" spans="1:53" hidden="1" x14ac:dyDescent="0.3">
      <c r="A429" s="13">
        <v>428</v>
      </c>
      <c r="B429" s="69" t="s">
        <v>2406</v>
      </c>
      <c r="C429" s="79" t="s">
        <v>380</v>
      </c>
      <c r="D429" s="69" t="s">
        <v>93</v>
      </c>
      <c r="E429" s="69" t="s">
        <v>46</v>
      </c>
      <c r="F429" s="80">
        <v>1783209691</v>
      </c>
      <c r="G429" s="79" t="s">
        <v>177</v>
      </c>
      <c r="H429" s="70" t="s">
        <v>302</v>
      </c>
      <c r="I429" s="69" t="s">
        <v>2407</v>
      </c>
      <c r="J429" s="69" t="s">
        <v>2408</v>
      </c>
      <c r="K429" s="69" t="s">
        <v>1845</v>
      </c>
      <c r="L429" s="69" t="s">
        <v>305</v>
      </c>
      <c r="M429" s="69" t="s">
        <v>75</v>
      </c>
      <c r="N429" s="69" t="s">
        <v>49</v>
      </c>
      <c r="O429" s="84">
        <v>46002</v>
      </c>
      <c r="P429" s="69" t="s">
        <v>306</v>
      </c>
      <c r="Q429" s="69" t="s">
        <v>306</v>
      </c>
      <c r="R429" s="79">
        <v>1</v>
      </c>
      <c r="S429" s="81">
        <v>10.5</v>
      </c>
      <c r="T429" s="69" t="s">
        <v>76</v>
      </c>
      <c r="U429" s="81">
        <v>0.03</v>
      </c>
      <c r="V429" s="69" t="s">
        <v>2409</v>
      </c>
      <c r="W429" s="79" t="s">
        <v>79</v>
      </c>
      <c r="X429" s="69" t="s">
        <v>2410</v>
      </c>
      <c r="Y429" s="69" t="s">
        <v>1831</v>
      </c>
      <c r="Z429" s="69" t="s">
        <v>3766</v>
      </c>
      <c r="AA429" s="69" t="s">
        <v>117</v>
      </c>
      <c r="AB429" s="79" t="s">
        <v>71</v>
      </c>
      <c r="AC429" s="81">
        <v>550</v>
      </c>
      <c r="AD429" s="69" t="s">
        <v>1834</v>
      </c>
      <c r="AE429" s="69"/>
      <c r="AF429" s="69"/>
      <c r="AG429" s="79">
        <v>-259</v>
      </c>
      <c r="AH429" s="545">
        <v>46002</v>
      </c>
      <c r="AI429" s="69" t="s">
        <v>3177</v>
      </c>
      <c r="AJ429" s="69" t="s">
        <v>3766</v>
      </c>
      <c r="AK429" s="545">
        <v>45997</v>
      </c>
      <c r="AL429" s="82">
        <v>3.64</v>
      </c>
      <c r="AM429" s="81">
        <v>2002</v>
      </c>
      <c r="AN429" s="81"/>
      <c r="AO429" s="81">
        <v>0</v>
      </c>
      <c r="AP429" s="81">
        <v>2002</v>
      </c>
      <c r="AQ429" s="81">
        <v>100.10000000000001</v>
      </c>
      <c r="AR429" s="81">
        <v>0</v>
      </c>
      <c r="AS429" s="81">
        <v>1001</v>
      </c>
      <c r="AT429" s="79" t="s">
        <v>2681</v>
      </c>
      <c r="AU429" s="81" t="s">
        <v>3006</v>
      </c>
      <c r="AV429" s="91">
        <v>45995</v>
      </c>
      <c r="AW429" s="81"/>
      <c r="AX429" s="81">
        <v>1</v>
      </c>
      <c r="AY429" s="30">
        <f>YEAR(Table6[[#This Row],[ETA]])</f>
        <v>2025</v>
      </c>
      <c r="AZ429" s="32" t="str">
        <f>TEXT(Table6[[#This Row],[ETA]],"MMMM")</f>
        <v>December</v>
      </c>
      <c r="BA429" s="12" t="s">
        <v>63</v>
      </c>
    </row>
    <row r="430" spans="1:53" x14ac:dyDescent="0.3">
      <c r="A430" s="13">
        <v>429</v>
      </c>
      <c r="B430" s="69" t="s">
        <v>2411</v>
      </c>
      <c r="C430" s="79" t="s">
        <v>70</v>
      </c>
      <c r="D430" s="69" t="s">
        <v>233</v>
      </c>
      <c r="E430" s="69" t="s">
        <v>46</v>
      </c>
      <c r="F430" s="80" t="s">
        <v>2412</v>
      </c>
      <c r="G430" s="79" t="s">
        <v>177</v>
      </c>
      <c r="H430" s="70" t="s">
        <v>47</v>
      </c>
      <c r="I430" s="69" t="s">
        <v>2045</v>
      </c>
      <c r="J430" s="69" t="s">
        <v>870</v>
      </c>
      <c r="K430" s="69" t="s">
        <v>636</v>
      </c>
      <c r="L430" s="69" t="s">
        <v>48</v>
      </c>
      <c r="M430" s="69" t="s">
        <v>1531</v>
      </c>
      <c r="N430" s="69" t="s">
        <v>49</v>
      </c>
      <c r="O430" s="84">
        <v>45935</v>
      </c>
      <c r="P430" s="69" t="s">
        <v>199</v>
      </c>
      <c r="Q430" s="69" t="s">
        <v>2413</v>
      </c>
      <c r="R430" s="79">
        <v>16</v>
      </c>
      <c r="S430" s="81">
        <v>5000</v>
      </c>
      <c r="T430" s="69" t="s">
        <v>76</v>
      </c>
      <c r="U430" s="81">
        <v>16.2</v>
      </c>
      <c r="V430" s="69" t="s">
        <v>2414</v>
      </c>
      <c r="W430" s="79" t="s">
        <v>79</v>
      </c>
      <c r="X430" s="69" t="s">
        <v>2415</v>
      </c>
      <c r="Y430" s="69" t="s">
        <v>1831</v>
      </c>
      <c r="Z430" s="69" t="s">
        <v>3766</v>
      </c>
      <c r="AA430" s="69" t="s">
        <v>2416</v>
      </c>
      <c r="AB430" s="79" t="s">
        <v>71</v>
      </c>
      <c r="AC430" s="81">
        <v>89521.87</v>
      </c>
      <c r="AD430" s="69" t="s">
        <v>1834</v>
      </c>
      <c r="AE430" s="69"/>
      <c r="AF430" s="69"/>
      <c r="AG430" s="79">
        <v>-326</v>
      </c>
      <c r="AH430" s="545">
        <v>45935</v>
      </c>
      <c r="AI430" s="69" t="s">
        <v>3177</v>
      </c>
      <c r="AJ430" s="69" t="s">
        <v>3766</v>
      </c>
      <c r="AK430" s="545">
        <v>45935</v>
      </c>
      <c r="AL430" s="82">
        <v>3.64</v>
      </c>
      <c r="AM430" s="90">
        <v>325859.61</v>
      </c>
      <c r="AN430" s="81"/>
      <c r="AO430" s="81">
        <v>0</v>
      </c>
      <c r="AP430" s="81">
        <v>325859.60680000001</v>
      </c>
      <c r="AQ430" s="81">
        <v>16292.980340000002</v>
      </c>
      <c r="AR430" s="81">
        <v>0</v>
      </c>
      <c r="AS430" s="81">
        <v>21698</v>
      </c>
      <c r="AT430" s="79" t="s">
        <v>2681</v>
      </c>
      <c r="AU430" s="81" t="s">
        <v>3007</v>
      </c>
      <c r="AV430" s="91">
        <v>45943</v>
      </c>
      <c r="AW430" s="81"/>
      <c r="AX430" s="81">
        <v>5</v>
      </c>
      <c r="AY430" s="30">
        <f>YEAR(Table6[[#This Row],[ETA]])</f>
        <v>2025</v>
      </c>
      <c r="AZ430" s="32" t="str">
        <f>TEXT(Table6[[#This Row],[ETA]],"MMMM")</f>
        <v>October</v>
      </c>
      <c r="BA430" s="12" t="s">
        <v>63</v>
      </c>
    </row>
    <row r="431" spans="1:53" hidden="1" x14ac:dyDescent="0.3">
      <c r="A431" s="13">
        <v>430</v>
      </c>
      <c r="B431" s="69" t="s">
        <v>2417</v>
      </c>
      <c r="C431" s="79" t="s">
        <v>90</v>
      </c>
      <c r="D431" s="69" t="s">
        <v>92</v>
      </c>
      <c r="E431" s="69" t="s">
        <v>46</v>
      </c>
      <c r="F431" s="80" t="s">
        <v>2418</v>
      </c>
      <c r="G431" s="79" t="s">
        <v>177</v>
      </c>
      <c r="H431" s="70" t="s">
        <v>47</v>
      </c>
      <c r="I431" s="69" t="s">
        <v>52</v>
      </c>
      <c r="J431" s="69" t="s">
        <v>80</v>
      </c>
      <c r="K431" s="69" t="s">
        <v>2093</v>
      </c>
      <c r="L431" s="69" t="s">
        <v>733</v>
      </c>
      <c r="M431" s="69">
        <v>25072</v>
      </c>
      <c r="N431" s="69" t="s">
        <v>49</v>
      </c>
      <c r="O431" s="84">
        <v>46041</v>
      </c>
      <c r="P431" s="69" t="s">
        <v>83</v>
      </c>
      <c r="Q431" s="69" t="s">
        <v>83</v>
      </c>
      <c r="R431" s="79">
        <v>16</v>
      </c>
      <c r="S431" s="81">
        <v>65</v>
      </c>
      <c r="T431" s="69" t="s">
        <v>76</v>
      </c>
      <c r="U431" s="81">
        <v>0.56999999999999995</v>
      </c>
      <c r="V431" s="69" t="s">
        <v>2419</v>
      </c>
      <c r="W431" s="79" t="s">
        <v>50</v>
      </c>
      <c r="X431" s="69" t="s">
        <v>2417</v>
      </c>
      <c r="Y431" s="69" t="s">
        <v>78</v>
      </c>
      <c r="Z431" s="69" t="s">
        <v>3766</v>
      </c>
      <c r="AA431" s="69" t="s">
        <v>1076</v>
      </c>
      <c r="AB431" s="79" t="s">
        <v>71</v>
      </c>
      <c r="AC431" s="81">
        <v>8486.16</v>
      </c>
      <c r="AD431" s="69" t="s">
        <v>51</v>
      </c>
      <c r="AE431" s="69" t="s">
        <v>190</v>
      </c>
      <c r="AF431" s="69"/>
      <c r="AG431" s="79">
        <v>-220</v>
      </c>
      <c r="AH431" s="545">
        <v>46041</v>
      </c>
      <c r="AI431" s="69" t="s">
        <v>3177</v>
      </c>
      <c r="AJ431" s="69" t="s">
        <v>3766</v>
      </c>
      <c r="AK431" s="545">
        <v>46043</v>
      </c>
      <c r="AL431" s="82">
        <v>3.64</v>
      </c>
      <c r="AM431" s="81">
        <v>30889.6224</v>
      </c>
      <c r="AN431" s="81"/>
      <c r="AO431" s="81">
        <v>0</v>
      </c>
      <c r="AP431" s="81">
        <v>0</v>
      </c>
      <c r="AQ431" s="81">
        <v>0</v>
      </c>
      <c r="AR431" s="81">
        <v>0</v>
      </c>
      <c r="AS431" s="81">
        <v>1400</v>
      </c>
      <c r="AT431" s="79" t="s">
        <v>2681</v>
      </c>
      <c r="AU431" s="85" t="s">
        <v>3076</v>
      </c>
      <c r="AV431" s="22">
        <v>46037</v>
      </c>
      <c r="AW431" s="20"/>
      <c r="AX431" s="81"/>
      <c r="AY431" s="30">
        <f>YEAR(Table6[[#This Row],[ETA]])</f>
        <v>2026</v>
      </c>
      <c r="AZ431" s="32" t="str">
        <f>TEXT(Table6[[#This Row],[ETA]],"MMMM")</f>
        <v>January</v>
      </c>
      <c r="BA431" s="12" t="s">
        <v>63</v>
      </c>
    </row>
    <row r="432" spans="1:53" hidden="1" x14ac:dyDescent="0.3">
      <c r="A432" s="13">
        <v>431</v>
      </c>
      <c r="B432" s="69" t="s">
        <v>2420</v>
      </c>
      <c r="C432" s="79" t="s">
        <v>90</v>
      </c>
      <c r="D432" s="69" t="s">
        <v>92</v>
      </c>
      <c r="E432" s="69" t="s">
        <v>46</v>
      </c>
      <c r="F432" s="80" t="s">
        <v>2421</v>
      </c>
      <c r="G432" s="79" t="s">
        <v>177</v>
      </c>
      <c r="H432" s="70" t="s">
        <v>47</v>
      </c>
      <c r="I432" s="69" t="s">
        <v>52</v>
      </c>
      <c r="J432" s="69" t="s">
        <v>80</v>
      </c>
      <c r="K432" s="69" t="s">
        <v>2093</v>
      </c>
      <c r="L432" s="69" t="s">
        <v>733</v>
      </c>
      <c r="M432" s="69">
        <v>25072</v>
      </c>
      <c r="N432" s="69" t="s">
        <v>49</v>
      </c>
      <c r="O432" s="84">
        <v>46041</v>
      </c>
      <c r="P432" s="69" t="s">
        <v>83</v>
      </c>
      <c r="Q432" s="69" t="s">
        <v>83</v>
      </c>
      <c r="R432" s="79">
        <v>2</v>
      </c>
      <c r="S432" s="81">
        <v>84</v>
      </c>
      <c r="T432" s="69" t="s">
        <v>76</v>
      </c>
      <c r="U432" s="81">
        <v>1</v>
      </c>
      <c r="V432" s="69" t="s">
        <v>1809</v>
      </c>
      <c r="W432" s="79" t="s">
        <v>50</v>
      </c>
      <c r="X432" s="69" t="s">
        <v>2420</v>
      </c>
      <c r="Y432" s="69" t="s">
        <v>78</v>
      </c>
      <c r="Z432" s="69" t="s">
        <v>3766</v>
      </c>
      <c r="AA432" s="69" t="s">
        <v>534</v>
      </c>
      <c r="AB432" s="79" t="s">
        <v>71</v>
      </c>
      <c r="AC432" s="81">
        <v>40256</v>
      </c>
      <c r="AD432" s="69" t="s">
        <v>51</v>
      </c>
      <c r="AE432" s="69" t="s">
        <v>190</v>
      </c>
      <c r="AF432" s="69"/>
      <c r="AG432" s="79">
        <v>-220</v>
      </c>
      <c r="AH432" s="545">
        <v>46041</v>
      </c>
      <c r="AI432" s="69" t="s">
        <v>3177</v>
      </c>
      <c r="AJ432" s="69" t="s">
        <v>73</v>
      </c>
      <c r="AK432" s="545">
        <v>46045</v>
      </c>
      <c r="AL432" s="82">
        <v>3.64</v>
      </c>
      <c r="AM432" s="81">
        <v>146531.84</v>
      </c>
      <c r="AN432" s="81">
        <v>2556.4500000000003</v>
      </c>
      <c r="AO432" s="81">
        <v>1490.8829000000001</v>
      </c>
      <c r="AP432" s="81">
        <v>150579.17290000001</v>
      </c>
      <c r="AQ432" s="81">
        <v>7528.9586450000006</v>
      </c>
      <c r="AR432" s="81">
        <v>0</v>
      </c>
      <c r="AS432" s="81">
        <v>10429</v>
      </c>
      <c r="AT432" s="79" t="s">
        <v>2681</v>
      </c>
      <c r="AU432" s="85" t="s">
        <v>3077</v>
      </c>
      <c r="AV432" s="22">
        <v>46037</v>
      </c>
      <c r="AW432" s="20"/>
      <c r="AX432" s="81"/>
      <c r="AY432" s="30">
        <f>YEAR(Table6[[#This Row],[ETA]])</f>
        <v>2026</v>
      </c>
      <c r="AZ432" s="32" t="str">
        <f>TEXT(Table6[[#This Row],[ETA]],"MMMM")</f>
        <v>January</v>
      </c>
      <c r="BA432" s="12" t="s">
        <v>63</v>
      </c>
    </row>
    <row r="433" spans="1:53" hidden="1" x14ac:dyDescent="0.3">
      <c r="A433" s="13">
        <v>432</v>
      </c>
      <c r="B433" s="69" t="s">
        <v>2422</v>
      </c>
      <c r="C433" s="79" t="s">
        <v>70</v>
      </c>
      <c r="D433" s="69" t="s">
        <v>92</v>
      </c>
      <c r="E433" s="69" t="s">
        <v>46</v>
      </c>
      <c r="F433" s="80" t="s">
        <v>2423</v>
      </c>
      <c r="G433" s="79" t="s">
        <v>289</v>
      </c>
      <c r="H433" s="70" t="s">
        <v>47</v>
      </c>
      <c r="I433" s="69" t="s">
        <v>2387</v>
      </c>
      <c r="J433" s="69" t="s">
        <v>80</v>
      </c>
      <c r="K433" s="69" t="s">
        <v>2093</v>
      </c>
      <c r="L433" s="69" t="s">
        <v>733</v>
      </c>
      <c r="M433" s="69">
        <v>25072</v>
      </c>
      <c r="N433" s="69" t="s">
        <v>49</v>
      </c>
      <c r="O433" s="84">
        <v>46031</v>
      </c>
      <c r="P433" s="69" t="s">
        <v>83</v>
      </c>
      <c r="Q433" s="69" t="s">
        <v>2424</v>
      </c>
      <c r="R433" s="79">
        <v>391</v>
      </c>
      <c r="S433" s="81">
        <v>4600</v>
      </c>
      <c r="T433" s="69" t="s">
        <v>76</v>
      </c>
      <c r="U433" s="81">
        <v>28.72</v>
      </c>
      <c r="V433" s="69" t="s">
        <v>2425</v>
      </c>
      <c r="W433" s="79" t="s">
        <v>50</v>
      </c>
      <c r="X433" s="69" t="s">
        <v>2422</v>
      </c>
      <c r="Y433" s="69" t="s">
        <v>78</v>
      </c>
      <c r="Z433" s="69" t="s">
        <v>61</v>
      </c>
      <c r="AA433" s="69" t="s">
        <v>2426</v>
      </c>
      <c r="AB433" s="79" t="s">
        <v>53</v>
      </c>
      <c r="AC433" s="81">
        <v>200622.9</v>
      </c>
      <c r="AD433" s="69" t="s">
        <v>51</v>
      </c>
      <c r="AE433" s="69" t="s">
        <v>190</v>
      </c>
      <c r="AF433" s="69"/>
      <c r="AG433" s="79">
        <v>-230</v>
      </c>
      <c r="AH433" s="545">
        <v>46031</v>
      </c>
      <c r="AI433" s="69" t="s">
        <v>3177</v>
      </c>
      <c r="AJ433" s="69" t="s">
        <v>808</v>
      </c>
      <c r="AK433" s="545">
        <v>46032</v>
      </c>
      <c r="AL433" s="82">
        <v>0.51129000000000002</v>
      </c>
      <c r="AM433" s="81">
        <v>102576.482541</v>
      </c>
      <c r="AN433" s="81"/>
      <c r="AO433" s="81">
        <v>0</v>
      </c>
      <c r="AP433" s="81">
        <v>102443.542541</v>
      </c>
      <c r="AQ433" s="81">
        <v>5122.1771270500003</v>
      </c>
      <c r="AR433" s="81">
        <v>0</v>
      </c>
      <c r="AS433" s="81">
        <v>5122</v>
      </c>
      <c r="AT433" s="79" t="s">
        <v>2741</v>
      </c>
      <c r="AU433" s="85" t="s">
        <v>3265</v>
      </c>
      <c r="AV433" s="22">
        <v>46030</v>
      </c>
      <c r="AW433" s="20"/>
      <c r="AX433" s="81">
        <v>-2900</v>
      </c>
      <c r="AY433" s="30">
        <f>YEAR(Table6[[#This Row],[ETA]])</f>
        <v>2026</v>
      </c>
      <c r="AZ433" s="32" t="str">
        <f>TEXT(Table6[[#This Row],[ETA]],"MMMM")</f>
        <v>January</v>
      </c>
      <c r="BA433" s="12" t="s">
        <v>63</v>
      </c>
    </row>
    <row r="434" spans="1:53" hidden="1" x14ac:dyDescent="0.3">
      <c r="A434" s="13">
        <v>433</v>
      </c>
      <c r="B434" s="69" t="s">
        <v>2427</v>
      </c>
      <c r="C434" s="79" t="s">
        <v>70</v>
      </c>
      <c r="D434" s="69" t="s">
        <v>92</v>
      </c>
      <c r="E434" s="69" t="s">
        <v>46</v>
      </c>
      <c r="F434" s="80" t="s">
        <v>75</v>
      </c>
      <c r="G434" s="79" t="s">
        <v>177</v>
      </c>
      <c r="H434" s="70" t="s">
        <v>47</v>
      </c>
      <c r="I434" s="69" t="s">
        <v>295</v>
      </c>
      <c r="J434" s="69" t="s">
        <v>80</v>
      </c>
      <c r="K434" s="69" t="s">
        <v>2093</v>
      </c>
      <c r="L434" s="69" t="s">
        <v>733</v>
      </c>
      <c r="M434" s="69">
        <v>25072</v>
      </c>
      <c r="N434" s="69" t="s">
        <v>49</v>
      </c>
      <c r="O434" s="84">
        <v>46031</v>
      </c>
      <c r="P434" s="69" t="s">
        <v>83</v>
      </c>
      <c r="Q434" s="69" t="s">
        <v>83</v>
      </c>
      <c r="R434" s="79">
        <v>11</v>
      </c>
      <c r="S434" s="81">
        <v>10459.450000000001</v>
      </c>
      <c r="T434" s="69" t="s">
        <v>76</v>
      </c>
      <c r="U434" s="81">
        <v>26.474054999999996</v>
      </c>
      <c r="V434" s="69" t="s">
        <v>3646</v>
      </c>
      <c r="W434" s="79" t="s">
        <v>50</v>
      </c>
      <c r="X434" s="69" t="s">
        <v>2427</v>
      </c>
      <c r="Y434" s="69" t="s">
        <v>78</v>
      </c>
      <c r="Z434" s="69" t="s">
        <v>61</v>
      </c>
      <c r="AA434" s="69" t="s">
        <v>1196</v>
      </c>
      <c r="AB434" s="79" t="s">
        <v>53</v>
      </c>
      <c r="AC434" s="81">
        <v>0</v>
      </c>
      <c r="AD434" s="69" t="s">
        <v>51</v>
      </c>
      <c r="AE434" s="69" t="s">
        <v>190</v>
      </c>
      <c r="AF434" s="69"/>
      <c r="AG434" s="79">
        <v>-230</v>
      </c>
      <c r="AH434" s="545">
        <v>46031</v>
      </c>
      <c r="AI434" s="69" t="s">
        <v>3178</v>
      </c>
      <c r="AJ434" s="69" t="s">
        <v>75</v>
      </c>
      <c r="AK434" s="545">
        <v>46032</v>
      </c>
      <c r="AL434" s="82">
        <v>0.51129000000000002</v>
      </c>
      <c r="AM434" s="81">
        <v>0</v>
      </c>
      <c r="AN434" s="81"/>
      <c r="AO434" s="81">
        <v>0</v>
      </c>
      <c r="AP434" s="81">
        <v>0</v>
      </c>
      <c r="AQ434" s="81">
        <v>0</v>
      </c>
      <c r="AR434" s="81">
        <v>0</v>
      </c>
      <c r="AS434" s="81">
        <v>0</v>
      </c>
      <c r="AT434" s="79" t="s">
        <v>75</v>
      </c>
      <c r="AU434" s="85" t="s">
        <v>75</v>
      </c>
      <c r="AV434" s="22">
        <v>46031</v>
      </c>
      <c r="AW434" s="20"/>
      <c r="AX434" s="81"/>
      <c r="AY434" s="30">
        <f>YEAR(Table6[[#This Row],[ETA]])</f>
        <v>2026</v>
      </c>
      <c r="AZ434" s="32" t="str">
        <f>TEXT(Table6[[#This Row],[ETA]],"MMMM")</f>
        <v>January</v>
      </c>
      <c r="BA434" s="12" t="s">
        <v>63</v>
      </c>
    </row>
    <row r="435" spans="1:53" hidden="1" x14ac:dyDescent="0.3">
      <c r="A435" s="13">
        <v>434</v>
      </c>
      <c r="B435" s="69" t="s">
        <v>2428</v>
      </c>
      <c r="C435" s="79" t="s">
        <v>70</v>
      </c>
      <c r="D435" s="69" t="s">
        <v>92</v>
      </c>
      <c r="E435" s="69" t="s">
        <v>46</v>
      </c>
      <c r="F435" s="80" t="s">
        <v>2429</v>
      </c>
      <c r="G435" s="79" t="s">
        <v>289</v>
      </c>
      <c r="H435" s="70" t="s">
        <v>47</v>
      </c>
      <c r="I435" s="69" t="s">
        <v>2387</v>
      </c>
      <c r="J435" s="69" t="s">
        <v>80</v>
      </c>
      <c r="K435" s="69" t="s">
        <v>2093</v>
      </c>
      <c r="L435" s="69" t="s">
        <v>733</v>
      </c>
      <c r="M435" s="69">
        <v>25072</v>
      </c>
      <c r="N435" s="69" t="s">
        <v>49</v>
      </c>
      <c r="O435" s="84">
        <v>46031</v>
      </c>
      <c r="P435" s="69" t="s">
        <v>83</v>
      </c>
      <c r="Q435" s="69" t="s">
        <v>2424</v>
      </c>
      <c r="R435" s="79">
        <v>1911</v>
      </c>
      <c r="S435" s="81">
        <v>2798</v>
      </c>
      <c r="T435" s="69" t="s">
        <v>76</v>
      </c>
      <c r="U435" s="81">
        <v>28.72</v>
      </c>
      <c r="V435" s="69" t="s">
        <v>2430</v>
      </c>
      <c r="W435" s="79" t="s">
        <v>50</v>
      </c>
      <c r="X435" s="69" t="s">
        <v>2428</v>
      </c>
      <c r="Y435" s="69" t="s">
        <v>78</v>
      </c>
      <c r="Z435" s="69" t="s">
        <v>61</v>
      </c>
      <c r="AA435" s="69" t="s">
        <v>2426</v>
      </c>
      <c r="AB435" s="79" t="s">
        <v>53</v>
      </c>
      <c r="AC435" s="81">
        <v>232443.2</v>
      </c>
      <c r="AD435" s="69" t="s">
        <v>51</v>
      </c>
      <c r="AE435" s="69" t="s">
        <v>190</v>
      </c>
      <c r="AF435" s="69"/>
      <c r="AG435" s="79">
        <v>-230</v>
      </c>
      <c r="AH435" s="545">
        <v>46031</v>
      </c>
      <c r="AI435" s="69" t="s">
        <v>3177</v>
      </c>
      <c r="AJ435" s="69" t="s">
        <v>85</v>
      </c>
      <c r="AK435" s="545">
        <v>46032</v>
      </c>
      <c r="AL435" s="82">
        <v>0.51129000000000002</v>
      </c>
      <c r="AM435" s="81">
        <v>118845.88372800002</v>
      </c>
      <c r="AN435" s="81"/>
      <c r="AO435" s="81">
        <v>0</v>
      </c>
      <c r="AP435" s="81">
        <v>114586.56372800001</v>
      </c>
      <c r="AQ435" s="81">
        <v>5569.328186400001</v>
      </c>
      <c r="AR435" s="81">
        <v>0</v>
      </c>
      <c r="AS435" s="81">
        <v>5569</v>
      </c>
      <c r="AT435" s="79" t="s">
        <v>2741</v>
      </c>
      <c r="AU435" s="85" t="s">
        <v>3266</v>
      </c>
      <c r="AV435" s="22">
        <v>46030</v>
      </c>
      <c r="AW435" s="20"/>
      <c r="AX435" s="81">
        <v>-2900</v>
      </c>
      <c r="AY435" s="30">
        <f>YEAR(Table6[[#This Row],[ETA]])</f>
        <v>2026</v>
      </c>
      <c r="AZ435" s="32" t="str">
        <f>TEXT(Table6[[#This Row],[ETA]],"MMMM")</f>
        <v>January</v>
      </c>
      <c r="BA435" s="12" t="s">
        <v>63</v>
      </c>
    </row>
    <row r="436" spans="1:53" hidden="1" x14ac:dyDescent="0.3">
      <c r="A436" s="13">
        <v>435</v>
      </c>
      <c r="B436" s="69" t="s">
        <v>2431</v>
      </c>
      <c r="C436" s="79" t="s">
        <v>70</v>
      </c>
      <c r="D436" s="69" t="s">
        <v>92</v>
      </c>
      <c r="E436" s="69" t="s">
        <v>46</v>
      </c>
      <c r="F436" s="80" t="s">
        <v>2432</v>
      </c>
      <c r="G436" s="79" t="s">
        <v>177</v>
      </c>
      <c r="H436" s="70" t="s">
        <v>47</v>
      </c>
      <c r="I436" s="69" t="s">
        <v>2387</v>
      </c>
      <c r="J436" s="69" t="s">
        <v>80</v>
      </c>
      <c r="K436" s="69" t="s">
        <v>2093</v>
      </c>
      <c r="L436" s="69" t="s">
        <v>733</v>
      </c>
      <c r="M436" s="69">
        <v>25072</v>
      </c>
      <c r="N436" s="69" t="s">
        <v>49</v>
      </c>
      <c r="O436" s="84">
        <v>46041</v>
      </c>
      <c r="P436" s="69" t="s">
        <v>83</v>
      </c>
      <c r="Q436" s="69" t="s">
        <v>83</v>
      </c>
      <c r="R436" s="79">
        <v>1854</v>
      </c>
      <c r="S436" s="81">
        <v>488.69</v>
      </c>
      <c r="T436" s="69" t="s">
        <v>76</v>
      </c>
      <c r="U436" s="81">
        <v>36.161000000000001</v>
      </c>
      <c r="V436" s="69" t="s">
        <v>2433</v>
      </c>
      <c r="W436" s="79" t="s">
        <v>50</v>
      </c>
      <c r="X436" s="69" t="s">
        <v>2431</v>
      </c>
      <c r="Y436" s="69" t="s">
        <v>78</v>
      </c>
      <c r="Z436" s="69" t="s">
        <v>61</v>
      </c>
      <c r="AA436" s="69" t="s">
        <v>2434</v>
      </c>
      <c r="AB436" s="79" t="s">
        <v>53</v>
      </c>
      <c r="AC436" s="81">
        <v>191025.84</v>
      </c>
      <c r="AD436" s="69" t="s">
        <v>51</v>
      </c>
      <c r="AE436" s="69" t="s">
        <v>190</v>
      </c>
      <c r="AF436" s="69"/>
      <c r="AG436" s="79">
        <v>-220</v>
      </c>
      <c r="AH436" s="545">
        <v>46041</v>
      </c>
      <c r="AI436" s="69" t="s">
        <v>3177</v>
      </c>
      <c r="AJ436" s="69" t="s">
        <v>85</v>
      </c>
      <c r="AK436" s="545">
        <v>46032</v>
      </c>
      <c r="AL436" s="82">
        <v>0.51129000000000002</v>
      </c>
      <c r="AM436" s="81">
        <v>97669.601733600008</v>
      </c>
      <c r="AN436" s="81"/>
      <c r="AO436" s="81">
        <v>0</v>
      </c>
      <c r="AP436" s="81">
        <v>65257.351733600008</v>
      </c>
      <c r="AQ436" s="81">
        <v>3262.8675866800004</v>
      </c>
      <c r="AR436" s="81">
        <v>0</v>
      </c>
      <c r="AS436" s="81">
        <v>4685</v>
      </c>
      <c r="AT436" s="79" t="s">
        <v>2681</v>
      </c>
      <c r="AU436" s="85" t="s">
        <v>3078</v>
      </c>
      <c r="AV436" s="22">
        <v>46039</v>
      </c>
      <c r="AW436" s="20"/>
      <c r="AX436" s="81">
        <v>22</v>
      </c>
      <c r="AY436" s="30">
        <f>YEAR(Table6[[#This Row],[ETA]])</f>
        <v>2026</v>
      </c>
      <c r="AZ436" s="32" t="str">
        <f>TEXT(Table6[[#This Row],[ETA]],"MMMM")</f>
        <v>January</v>
      </c>
      <c r="BA436" s="12" t="s">
        <v>63</v>
      </c>
    </row>
    <row r="437" spans="1:53" hidden="1" x14ac:dyDescent="0.3">
      <c r="A437" s="13">
        <v>436</v>
      </c>
      <c r="B437" s="69" t="s">
        <v>2435</v>
      </c>
      <c r="C437" s="79" t="s">
        <v>70</v>
      </c>
      <c r="D437" s="69" t="s">
        <v>92</v>
      </c>
      <c r="E437" s="69" t="s">
        <v>46</v>
      </c>
      <c r="F437" s="80" t="s">
        <v>2436</v>
      </c>
      <c r="G437" s="79" t="s">
        <v>289</v>
      </c>
      <c r="H437" s="70" t="s">
        <v>47</v>
      </c>
      <c r="I437" s="69" t="s">
        <v>2387</v>
      </c>
      <c r="J437" s="69" t="s">
        <v>80</v>
      </c>
      <c r="K437" s="69" t="s">
        <v>2093</v>
      </c>
      <c r="L437" s="69" t="s">
        <v>733</v>
      </c>
      <c r="M437" s="69">
        <v>25072</v>
      </c>
      <c r="N437" s="69" t="s">
        <v>49</v>
      </c>
      <c r="O437" s="84">
        <v>46031</v>
      </c>
      <c r="P437" s="69" t="s">
        <v>83</v>
      </c>
      <c r="Q437" s="69" t="s">
        <v>2437</v>
      </c>
      <c r="R437" s="79">
        <v>95</v>
      </c>
      <c r="S437" s="81">
        <v>7460</v>
      </c>
      <c r="T437" s="69" t="s">
        <v>76</v>
      </c>
      <c r="U437" s="81">
        <v>38.296775999999994</v>
      </c>
      <c r="V437" s="69" t="s">
        <v>2438</v>
      </c>
      <c r="W437" s="79" t="s">
        <v>50</v>
      </c>
      <c r="X437" s="69" t="s">
        <v>2435</v>
      </c>
      <c r="Y437" s="69" t="s">
        <v>78</v>
      </c>
      <c r="Z437" s="69" t="s">
        <v>61</v>
      </c>
      <c r="AA437" s="69" t="s">
        <v>2426</v>
      </c>
      <c r="AB437" s="79" t="s">
        <v>53</v>
      </c>
      <c r="AC437" s="81">
        <v>340032.7</v>
      </c>
      <c r="AD437" s="69" t="s">
        <v>51</v>
      </c>
      <c r="AE437" s="69" t="s">
        <v>190</v>
      </c>
      <c r="AF437" s="69"/>
      <c r="AG437" s="79">
        <v>-230</v>
      </c>
      <c r="AH437" s="545">
        <v>46031</v>
      </c>
      <c r="AI437" s="69" t="s">
        <v>3177</v>
      </c>
      <c r="AJ437" s="69" t="s">
        <v>85</v>
      </c>
      <c r="AK437" s="545">
        <v>46032</v>
      </c>
      <c r="AL437" s="82">
        <v>0.51129000000000002</v>
      </c>
      <c r="AM437" s="81">
        <v>173855.31918300001</v>
      </c>
      <c r="AN437" s="81"/>
      <c r="AO437" s="81">
        <v>0</v>
      </c>
      <c r="AP437" s="81">
        <v>173855.31918300001</v>
      </c>
      <c r="AQ437" s="81">
        <v>8692.7659591500014</v>
      </c>
      <c r="AR437" s="81">
        <v>0</v>
      </c>
      <c r="AS437" s="81">
        <v>8693</v>
      </c>
      <c r="AT437" s="79" t="s">
        <v>2741</v>
      </c>
      <c r="AU437" s="85" t="s">
        <v>3279</v>
      </c>
      <c r="AV437" s="22">
        <v>46030</v>
      </c>
      <c r="AW437" s="20"/>
      <c r="AX437" s="81">
        <v>-2900</v>
      </c>
      <c r="AY437" s="30">
        <f>YEAR(Table6[[#This Row],[ETA]])</f>
        <v>2026</v>
      </c>
      <c r="AZ437" s="32" t="str">
        <f>TEXT(Table6[[#This Row],[ETA]],"MMMM")</f>
        <v>January</v>
      </c>
      <c r="BA437" s="12" t="s">
        <v>63</v>
      </c>
    </row>
    <row r="438" spans="1:53" hidden="1" x14ac:dyDescent="0.3">
      <c r="A438" s="13">
        <v>437</v>
      </c>
      <c r="B438" s="69" t="s">
        <v>2439</v>
      </c>
      <c r="C438" s="79" t="s">
        <v>70</v>
      </c>
      <c r="D438" s="69" t="s">
        <v>92</v>
      </c>
      <c r="E438" s="69" t="s">
        <v>46</v>
      </c>
      <c r="F438" s="80" t="s">
        <v>2440</v>
      </c>
      <c r="G438" s="79" t="s">
        <v>289</v>
      </c>
      <c r="H438" s="70" t="s">
        <v>47</v>
      </c>
      <c r="I438" s="69" t="s">
        <v>2387</v>
      </c>
      <c r="J438" s="69" t="s">
        <v>80</v>
      </c>
      <c r="K438" s="69" t="s">
        <v>2093</v>
      </c>
      <c r="L438" s="69" t="s">
        <v>733</v>
      </c>
      <c r="M438" s="69">
        <v>25072</v>
      </c>
      <c r="N438" s="69" t="s">
        <v>49</v>
      </c>
      <c r="O438" s="84">
        <v>46031</v>
      </c>
      <c r="P438" s="69" t="s">
        <v>83</v>
      </c>
      <c r="Q438" s="69" t="s">
        <v>2441</v>
      </c>
      <c r="R438" s="79">
        <v>109</v>
      </c>
      <c r="S438" s="81">
        <v>12600</v>
      </c>
      <c r="T438" s="69" t="s">
        <v>76</v>
      </c>
      <c r="U438" s="81">
        <v>18.926591999999999</v>
      </c>
      <c r="V438" s="69" t="s">
        <v>2442</v>
      </c>
      <c r="W438" s="79" t="s">
        <v>50</v>
      </c>
      <c r="X438" s="69" t="s">
        <v>2439</v>
      </c>
      <c r="Y438" s="69" t="s">
        <v>78</v>
      </c>
      <c r="Z438" s="69" t="s">
        <v>61</v>
      </c>
      <c r="AA438" s="69" t="s">
        <v>2426</v>
      </c>
      <c r="AB438" s="79" t="s">
        <v>53</v>
      </c>
      <c r="AC438" s="81">
        <v>205002.84</v>
      </c>
      <c r="AD438" s="69" t="s">
        <v>51</v>
      </c>
      <c r="AE438" s="69" t="s">
        <v>190</v>
      </c>
      <c r="AF438" s="69"/>
      <c r="AG438" s="79">
        <v>-230</v>
      </c>
      <c r="AH438" s="545">
        <v>46031</v>
      </c>
      <c r="AI438" s="69" t="s">
        <v>3177</v>
      </c>
      <c r="AJ438" s="69" t="s">
        <v>85</v>
      </c>
      <c r="AK438" s="545">
        <v>46032</v>
      </c>
      <c r="AL438" s="82">
        <v>0.51129000000000002</v>
      </c>
      <c r="AM438" s="81">
        <v>104815.90206360001</v>
      </c>
      <c r="AN438" s="81"/>
      <c r="AO438" s="81">
        <v>0</v>
      </c>
      <c r="AP438" s="81">
        <v>104815.90206360001</v>
      </c>
      <c r="AQ438" s="81">
        <v>5240.7951031800003</v>
      </c>
      <c r="AR438" s="81">
        <v>0</v>
      </c>
      <c r="AS438" s="81">
        <v>5241</v>
      </c>
      <c r="AT438" s="79" t="s">
        <v>2741</v>
      </c>
      <c r="AU438" s="85" t="s">
        <v>3280</v>
      </c>
      <c r="AV438" s="22">
        <v>46030</v>
      </c>
      <c r="AW438" s="20"/>
      <c r="AX438" s="81">
        <v>-2900</v>
      </c>
      <c r="AY438" s="30">
        <f>YEAR(Table6[[#This Row],[ETA]])</f>
        <v>2026</v>
      </c>
      <c r="AZ438" s="32" t="str">
        <f>TEXT(Table6[[#This Row],[ETA]],"MMMM")</f>
        <v>January</v>
      </c>
      <c r="BA438" s="12" t="s">
        <v>63</v>
      </c>
    </row>
    <row r="439" spans="1:53" hidden="1" x14ac:dyDescent="0.3">
      <c r="A439" s="13">
        <v>438</v>
      </c>
      <c r="B439" s="69" t="s">
        <v>2443</v>
      </c>
      <c r="C439" s="79" t="s">
        <v>70</v>
      </c>
      <c r="D439" s="69" t="s">
        <v>92</v>
      </c>
      <c r="E439" s="69" t="s">
        <v>46</v>
      </c>
      <c r="F439" s="80" t="s">
        <v>2444</v>
      </c>
      <c r="G439" s="79" t="s">
        <v>289</v>
      </c>
      <c r="H439" s="70" t="s">
        <v>47</v>
      </c>
      <c r="I439" s="69" t="s">
        <v>2387</v>
      </c>
      <c r="J439" s="69" t="s">
        <v>80</v>
      </c>
      <c r="K439" s="69" t="s">
        <v>2093</v>
      </c>
      <c r="L439" s="69" t="s">
        <v>733</v>
      </c>
      <c r="M439" s="69">
        <v>25072</v>
      </c>
      <c r="N439" s="69" t="s">
        <v>49</v>
      </c>
      <c r="O439" s="84">
        <v>46031</v>
      </c>
      <c r="P439" s="69" t="s">
        <v>83</v>
      </c>
      <c r="Q439" s="69" t="s">
        <v>2445</v>
      </c>
      <c r="R439" s="79">
        <v>296</v>
      </c>
      <c r="S439" s="81">
        <v>9772.67</v>
      </c>
      <c r="T439" s="69" t="s">
        <v>76</v>
      </c>
      <c r="U439" s="81">
        <v>18.926591999999999</v>
      </c>
      <c r="V439" s="69" t="s">
        <v>2446</v>
      </c>
      <c r="W439" s="79" t="s">
        <v>50</v>
      </c>
      <c r="X439" s="69" t="s">
        <v>2443</v>
      </c>
      <c r="Y439" s="69" t="s">
        <v>78</v>
      </c>
      <c r="Z439" s="69" t="s">
        <v>61</v>
      </c>
      <c r="AA439" s="69" t="s">
        <v>2426</v>
      </c>
      <c r="AB439" s="79" t="s">
        <v>53</v>
      </c>
      <c r="AC439" s="81">
        <v>388645</v>
      </c>
      <c r="AD439" s="69" t="s">
        <v>51</v>
      </c>
      <c r="AE439" s="69" t="s">
        <v>190</v>
      </c>
      <c r="AF439" s="69"/>
      <c r="AG439" s="79">
        <v>-230</v>
      </c>
      <c r="AH439" s="545">
        <v>46031</v>
      </c>
      <c r="AI439" s="69" t="s">
        <v>3177</v>
      </c>
      <c r="AJ439" s="69" t="s">
        <v>85</v>
      </c>
      <c r="AK439" s="545">
        <v>46032</v>
      </c>
      <c r="AL439" s="82">
        <v>0.51129000000000002</v>
      </c>
      <c r="AM439" s="81">
        <v>198710.30205</v>
      </c>
      <c r="AN439" s="81"/>
      <c r="AO439" s="81">
        <v>0</v>
      </c>
      <c r="AP439" s="81">
        <v>198710.30205</v>
      </c>
      <c r="AQ439" s="81">
        <v>9935.5151025000014</v>
      </c>
      <c r="AR439" s="81">
        <v>0</v>
      </c>
      <c r="AS439" s="81">
        <v>9936</v>
      </c>
      <c r="AT439" s="79" t="s">
        <v>2741</v>
      </c>
      <c r="AU439" s="85" t="s">
        <v>3281</v>
      </c>
      <c r="AV439" s="22">
        <v>46030</v>
      </c>
      <c r="AW439" s="20"/>
      <c r="AX439" s="81">
        <v>-2900</v>
      </c>
      <c r="AY439" s="30">
        <f>YEAR(Table6[[#This Row],[ETA]])</f>
        <v>2026</v>
      </c>
      <c r="AZ439" s="32" t="str">
        <f>TEXT(Table6[[#This Row],[ETA]],"MMMM")</f>
        <v>January</v>
      </c>
      <c r="BA439" s="12" t="s">
        <v>63</v>
      </c>
    </row>
    <row r="440" spans="1:53" hidden="1" x14ac:dyDescent="0.3">
      <c r="A440" s="13">
        <v>439</v>
      </c>
      <c r="B440" s="69" t="s">
        <v>2447</v>
      </c>
      <c r="C440" s="79" t="s">
        <v>70</v>
      </c>
      <c r="D440" s="69" t="s">
        <v>92</v>
      </c>
      <c r="E440" s="69" t="s">
        <v>46</v>
      </c>
      <c r="F440" s="80" t="s">
        <v>2448</v>
      </c>
      <c r="G440" s="79" t="s">
        <v>289</v>
      </c>
      <c r="H440" s="70" t="s">
        <v>47</v>
      </c>
      <c r="I440" s="69" t="s">
        <v>2387</v>
      </c>
      <c r="J440" s="69" t="s">
        <v>80</v>
      </c>
      <c r="K440" s="69" t="s">
        <v>2093</v>
      </c>
      <c r="L440" s="69" t="s">
        <v>733</v>
      </c>
      <c r="M440" s="69">
        <v>25072</v>
      </c>
      <c r="N440" s="69" t="s">
        <v>49</v>
      </c>
      <c r="O440" s="84">
        <v>46041</v>
      </c>
      <c r="P440" s="69" t="s">
        <v>83</v>
      </c>
      <c r="Q440" s="69" t="s">
        <v>83</v>
      </c>
      <c r="R440" s="79">
        <v>15</v>
      </c>
      <c r="S440" s="81">
        <v>24356</v>
      </c>
      <c r="T440" s="69" t="s">
        <v>76</v>
      </c>
      <c r="U440" s="81">
        <v>83.190599999999989</v>
      </c>
      <c r="V440" s="69" t="s">
        <v>2449</v>
      </c>
      <c r="W440" s="79" t="s">
        <v>50</v>
      </c>
      <c r="X440" s="69" t="s">
        <v>2447</v>
      </c>
      <c r="Y440" s="69" t="s">
        <v>78</v>
      </c>
      <c r="Z440" s="69" t="s">
        <v>3766</v>
      </c>
      <c r="AA440" s="69" t="s">
        <v>2450</v>
      </c>
      <c r="AB440" s="79" t="s">
        <v>53</v>
      </c>
      <c r="AC440" s="81">
        <v>195212</v>
      </c>
      <c r="AD440" s="69" t="s">
        <v>51</v>
      </c>
      <c r="AE440" s="69" t="s">
        <v>190</v>
      </c>
      <c r="AF440" s="69"/>
      <c r="AG440" s="79">
        <v>-220</v>
      </c>
      <c r="AH440" s="545">
        <v>46041</v>
      </c>
      <c r="AI440" s="69" t="s">
        <v>3177</v>
      </c>
      <c r="AJ440" s="69" t="s">
        <v>85</v>
      </c>
      <c r="AK440" s="545">
        <v>46032</v>
      </c>
      <c r="AL440" s="82">
        <v>0.51129000000000002</v>
      </c>
      <c r="AM440" s="81">
        <v>99809.943480000002</v>
      </c>
      <c r="AN440" s="81"/>
      <c r="AO440" s="81">
        <v>0</v>
      </c>
      <c r="AP440" s="81">
        <v>99809.943480000002</v>
      </c>
      <c r="AQ440" s="81">
        <v>4990.4971740000001</v>
      </c>
      <c r="AR440" s="81">
        <v>0</v>
      </c>
      <c r="AS440" s="81">
        <v>4990</v>
      </c>
      <c r="AT440" s="79" t="s">
        <v>2741</v>
      </c>
      <c r="AU440" s="85" t="s">
        <v>3282</v>
      </c>
      <c r="AV440" s="22">
        <v>46037</v>
      </c>
      <c r="AW440" s="20"/>
      <c r="AX440" s="81">
        <v>-1400</v>
      </c>
      <c r="AY440" s="30">
        <f>YEAR(Table6[[#This Row],[ETA]])</f>
        <v>2026</v>
      </c>
      <c r="AZ440" s="32" t="str">
        <f>TEXT(Table6[[#This Row],[ETA]],"MMMM")</f>
        <v>January</v>
      </c>
      <c r="BA440" s="12" t="s">
        <v>63</v>
      </c>
    </row>
    <row r="441" spans="1:53" hidden="1" x14ac:dyDescent="0.3">
      <c r="A441" s="13">
        <v>440</v>
      </c>
      <c r="B441" s="69" t="s">
        <v>2451</v>
      </c>
      <c r="C441" s="79" t="s">
        <v>70</v>
      </c>
      <c r="D441" s="69" t="s">
        <v>92</v>
      </c>
      <c r="E441" s="69" t="s">
        <v>46</v>
      </c>
      <c r="F441" s="80" t="s">
        <v>2452</v>
      </c>
      <c r="G441" s="79" t="s">
        <v>289</v>
      </c>
      <c r="H441" s="70" t="s">
        <v>47</v>
      </c>
      <c r="I441" s="69" t="s">
        <v>2387</v>
      </c>
      <c r="J441" s="69" t="s">
        <v>80</v>
      </c>
      <c r="K441" s="69" t="s">
        <v>2093</v>
      </c>
      <c r="L441" s="69" t="s">
        <v>733</v>
      </c>
      <c r="M441" s="69">
        <v>25072</v>
      </c>
      <c r="N441" s="69" t="s">
        <v>49</v>
      </c>
      <c r="O441" s="84">
        <v>46041</v>
      </c>
      <c r="P441" s="69" t="s">
        <v>83</v>
      </c>
      <c r="Q441" s="69" t="s">
        <v>83</v>
      </c>
      <c r="R441" s="79">
        <v>1</v>
      </c>
      <c r="S441" s="81">
        <v>3000</v>
      </c>
      <c r="T441" s="69" t="s">
        <v>99</v>
      </c>
      <c r="U441" s="81">
        <v>14.28</v>
      </c>
      <c r="V441" s="69" t="s">
        <v>2453</v>
      </c>
      <c r="W441" s="79" t="s">
        <v>50</v>
      </c>
      <c r="X441" s="69" t="s">
        <v>2451</v>
      </c>
      <c r="Y441" s="69" t="s">
        <v>78</v>
      </c>
      <c r="Z441" s="69" t="s">
        <v>61</v>
      </c>
      <c r="AA441" s="69" t="s">
        <v>2454</v>
      </c>
      <c r="AB441" s="79" t="s">
        <v>53</v>
      </c>
      <c r="AC441" s="81">
        <v>200000</v>
      </c>
      <c r="AD441" s="69" t="s">
        <v>51</v>
      </c>
      <c r="AE441" s="69" t="s">
        <v>190</v>
      </c>
      <c r="AF441" s="69"/>
      <c r="AG441" s="79">
        <v>-220</v>
      </c>
      <c r="AH441" s="545">
        <v>46041</v>
      </c>
      <c r="AI441" s="69" t="s">
        <v>3177</v>
      </c>
      <c r="AJ441" s="69" t="s">
        <v>85</v>
      </c>
      <c r="AK441" s="545">
        <v>46032</v>
      </c>
      <c r="AL441" s="82">
        <v>0.51129000000000002</v>
      </c>
      <c r="AM441" s="81">
        <v>102258</v>
      </c>
      <c r="AN441" s="81"/>
      <c r="AO441" s="81">
        <v>0</v>
      </c>
      <c r="AP441" s="81">
        <v>102258</v>
      </c>
      <c r="AQ441" s="81">
        <v>5112.9000000000005</v>
      </c>
      <c r="AR441" s="81">
        <v>0</v>
      </c>
      <c r="AS441" s="81">
        <v>5113</v>
      </c>
      <c r="AT441" s="79" t="s">
        <v>2741</v>
      </c>
      <c r="AU441" s="85" t="s">
        <v>3283</v>
      </c>
      <c r="AV441" s="22">
        <v>46037</v>
      </c>
      <c r="AW441" s="20"/>
      <c r="AX441" s="81">
        <v>-2900</v>
      </c>
      <c r="AY441" s="30">
        <f>YEAR(Table6[[#This Row],[ETA]])</f>
        <v>2026</v>
      </c>
      <c r="AZ441" s="32" t="str">
        <f>TEXT(Table6[[#This Row],[ETA]],"MMMM")</f>
        <v>January</v>
      </c>
      <c r="BA441" s="12" t="s">
        <v>63</v>
      </c>
    </row>
    <row r="442" spans="1:53" x14ac:dyDescent="0.3">
      <c r="A442" s="13">
        <v>441</v>
      </c>
      <c r="B442" s="69" t="s">
        <v>2455</v>
      </c>
      <c r="C442" s="79" t="s">
        <v>70</v>
      </c>
      <c r="D442" s="69" t="s">
        <v>233</v>
      </c>
      <c r="E442" s="69" t="s">
        <v>74</v>
      </c>
      <c r="F442" s="80" t="s">
        <v>2456</v>
      </c>
      <c r="G442" s="79" t="s">
        <v>177</v>
      </c>
      <c r="H442" s="70" t="s">
        <v>302</v>
      </c>
      <c r="I442" s="69" t="s">
        <v>235</v>
      </c>
      <c r="J442" s="69" t="s">
        <v>504</v>
      </c>
      <c r="K442" s="69" t="s">
        <v>960</v>
      </c>
      <c r="L442" s="69" t="s">
        <v>305</v>
      </c>
      <c r="M442" s="69" t="s">
        <v>960</v>
      </c>
      <c r="N442" s="69" t="s">
        <v>49</v>
      </c>
      <c r="O442" s="84">
        <v>45999</v>
      </c>
      <c r="P442" s="69" t="s">
        <v>306</v>
      </c>
      <c r="Q442" s="69" t="s">
        <v>306</v>
      </c>
      <c r="R442" s="79">
        <v>28</v>
      </c>
      <c r="S442" s="81">
        <v>180</v>
      </c>
      <c r="T442" s="69" t="s">
        <v>76</v>
      </c>
      <c r="U442" s="81">
        <v>0.82</v>
      </c>
      <c r="V442" s="69" t="s">
        <v>2457</v>
      </c>
      <c r="W442" s="79" t="s">
        <v>50</v>
      </c>
      <c r="X442" s="69" t="s">
        <v>2458</v>
      </c>
      <c r="Y442" s="69" t="s">
        <v>242</v>
      </c>
      <c r="Z442" s="69" t="s">
        <v>72</v>
      </c>
      <c r="AA442" s="69" t="s">
        <v>1672</v>
      </c>
      <c r="AB442" s="79" t="s">
        <v>71</v>
      </c>
      <c r="AC442" s="81">
        <v>7034.94</v>
      </c>
      <c r="AD442" s="69" t="s">
        <v>51</v>
      </c>
      <c r="AE442" s="69" t="s">
        <v>190</v>
      </c>
      <c r="AF442" s="69"/>
      <c r="AG442" s="79">
        <v>-262</v>
      </c>
      <c r="AH442" s="545">
        <v>45999</v>
      </c>
      <c r="AI442" s="69" t="s">
        <v>3177</v>
      </c>
      <c r="AJ442" s="69" t="s">
        <v>808</v>
      </c>
      <c r="AK442" s="545">
        <v>46000</v>
      </c>
      <c r="AL442" s="82">
        <v>3.64</v>
      </c>
      <c r="AM442" s="81">
        <v>25607.1816</v>
      </c>
      <c r="AN442" s="81"/>
      <c r="AO442" s="81">
        <v>0</v>
      </c>
      <c r="AP442" s="81">
        <v>25607.1816</v>
      </c>
      <c r="AQ442" s="81">
        <v>1280.3590800000002</v>
      </c>
      <c r="AR442" s="81">
        <v>0</v>
      </c>
      <c r="AS442" s="81">
        <v>2680</v>
      </c>
      <c r="AT442" s="79" t="s">
        <v>2681</v>
      </c>
      <c r="AU442" s="81" t="s">
        <v>3008</v>
      </c>
      <c r="AV442" s="91">
        <v>45999</v>
      </c>
      <c r="AW442" s="81"/>
      <c r="AX442" s="81"/>
      <c r="AY442" s="30">
        <f>YEAR(Table6[[#This Row],[ETA]])</f>
        <v>2025</v>
      </c>
      <c r="AZ442" s="32" t="str">
        <f>TEXT(Table6[[#This Row],[ETA]],"MMMM")</f>
        <v>December</v>
      </c>
      <c r="BA442" s="12" t="s">
        <v>63</v>
      </c>
    </row>
    <row r="443" spans="1:53" x14ac:dyDescent="0.3">
      <c r="A443" s="13">
        <v>442</v>
      </c>
      <c r="B443" s="69" t="s">
        <v>2459</v>
      </c>
      <c r="C443" s="79" t="s">
        <v>94</v>
      </c>
      <c r="D443" s="69" t="s">
        <v>233</v>
      </c>
      <c r="E443" s="69" t="s">
        <v>46</v>
      </c>
      <c r="F443" s="80" t="s">
        <v>2460</v>
      </c>
      <c r="G443" s="79" t="s">
        <v>177</v>
      </c>
      <c r="H443" s="70" t="s">
        <v>302</v>
      </c>
      <c r="I443" s="69" t="s">
        <v>52</v>
      </c>
      <c r="J443" s="69" t="s">
        <v>1127</v>
      </c>
      <c r="K443" s="69" t="s">
        <v>960</v>
      </c>
      <c r="L443" s="69" t="s">
        <v>305</v>
      </c>
      <c r="M443" s="69" t="s">
        <v>960</v>
      </c>
      <c r="N443" s="69" t="s">
        <v>49</v>
      </c>
      <c r="O443" s="84">
        <v>46003</v>
      </c>
      <c r="P443" s="69" t="s">
        <v>306</v>
      </c>
      <c r="Q443" s="69" t="s">
        <v>306</v>
      </c>
      <c r="R443" s="79">
        <v>12</v>
      </c>
      <c r="S443" s="81">
        <v>3309</v>
      </c>
      <c r="T443" s="69" t="s">
        <v>824</v>
      </c>
      <c r="U443" s="81">
        <v>2.4849999999999999</v>
      </c>
      <c r="V443" s="69" t="s">
        <v>2265</v>
      </c>
      <c r="W443" s="79" t="s">
        <v>50</v>
      </c>
      <c r="X443" s="69" t="s">
        <v>2459</v>
      </c>
      <c r="Y443" s="69" t="s">
        <v>78</v>
      </c>
      <c r="Z443" s="69" t="s">
        <v>73</v>
      </c>
      <c r="AA443" s="69" t="s">
        <v>2377</v>
      </c>
      <c r="AB443" s="79" t="s">
        <v>53</v>
      </c>
      <c r="AC443" s="81">
        <v>331253.88</v>
      </c>
      <c r="AD443" s="69" t="s">
        <v>51</v>
      </c>
      <c r="AE443" s="69"/>
      <c r="AF443" s="69" t="s">
        <v>286</v>
      </c>
      <c r="AG443" s="79">
        <v>-258</v>
      </c>
      <c r="AH443" s="545">
        <v>46003</v>
      </c>
      <c r="AI443" s="69" t="s">
        <v>3177</v>
      </c>
      <c r="AJ443" s="69" t="s">
        <v>73</v>
      </c>
      <c r="AK443" s="545">
        <v>46005</v>
      </c>
      <c r="AL443" s="82">
        <v>0.51129000000000002</v>
      </c>
      <c r="AM443" s="81">
        <v>169366.7963052</v>
      </c>
      <c r="AN443" s="81">
        <v>69290.020799999998</v>
      </c>
      <c r="AO443" s="81">
        <v>2386.5681710519998</v>
      </c>
      <c r="AP443" s="81">
        <v>241043.385276252</v>
      </c>
      <c r="AQ443" s="81">
        <v>12052.169263812601</v>
      </c>
      <c r="AR443" s="81">
        <v>0</v>
      </c>
      <c r="AS443" s="81">
        <v>14952</v>
      </c>
      <c r="AT443" s="79" t="s">
        <v>2681</v>
      </c>
      <c r="AU443" s="81" t="s">
        <v>3009</v>
      </c>
      <c r="AV443" s="91">
        <v>46004</v>
      </c>
      <c r="AW443" s="81"/>
      <c r="AX443" s="81"/>
      <c r="AY443" s="30">
        <f>YEAR(Table6[[#This Row],[ETA]])</f>
        <v>2025</v>
      </c>
      <c r="AZ443" s="32" t="str">
        <f>TEXT(Table6[[#This Row],[ETA]],"MMMM")</f>
        <v>December</v>
      </c>
      <c r="BA443" s="12" t="s">
        <v>63</v>
      </c>
    </row>
    <row r="444" spans="1:53" x14ac:dyDescent="0.3">
      <c r="A444" s="13">
        <v>443</v>
      </c>
      <c r="B444" s="69" t="s">
        <v>2461</v>
      </c>
      <c r="C444" s="79" t="s">
        <v>94</v>
      </c>
      <c r="D444" s="69" t="s">
        <v>233</v>
      </c>
      <c r="E444" s="69" t="s">
        <v>46</v>
      </c>
      <c r="F444" s="80" t="s">
        <v>2462</v>
      </c>
      <c r="G444" s="79" t="s">
        <v>177</v>
      </c>
      <c r="H444" s="70" t="s">
        <v>302</v>
      </c>
      <c r="I444" s="69" t="s">
        <v>52</v>
      </c>
      <c r="J444" s="69" t="s">
        <v>1127</v>
      </c>
      <c r="K444" s="69" t="s">
        <v>960</v>
      </c>
      <c r="L444" s="69" t="s">
        <v>305</v>
      </c>
      <c r="M444" s="69" t="s">
        <v>960</v>
      </c>
      <c r="N444" s="69" t="s">
        <v>49</v>
      </c>
      <c r="O444" s="84">
        <v>46002</v>
      </c>
      <c r="P444" s="69" t="s">
        <v>306</v>
      </c>
      <c r="Q444" s="69" t="s">
        <v>306</v>
      </c>
      <c r="R444" s="79">
        <v>12</v>
      </c>
      <c r="S444" s="81">
        <v>3058</v>
      </c>
      <c r="T444" s="69" t="s">
        <v>824</v>
      </c>
      <c r="U444" s="81">
        <v>2.4849999999999999</v>
      </c>
      <c r="V444" s="69" t="s">
        <v>2265</v>
      </c>
      <c r="W444" s="79" t="s">
        <v>50</v>
      </c>
      <c r="X444" s="69" t="s">
        <v>2461</v>
      </c>
      <c r="Y444" s="69" t="s">
        <v>78</v>
      </c>
      <c r="Z444" s="69" t="s">
        <v>73</v>
      </c>
      <c r="AA444" s="69" t="s">
        <v>2374</v>
      </c>
      <c r="AB444" s="79" t="s">
        <v>53</v>
      </c>
      <c r="AC444" s="81">
        <v>336270.74</v>
      </c>
      <c r="AD444" s="69" t="s">
        <v>51</v>
      </c>
      <c r="AE444" s="69"/>
      <c r="AF444" s="69" t="s">
        <v>286</v>
      </c>
      <c r="AG444" s="79">
        <v>-259</v>
      </c>
      <c r="AH444" s="545">
        <v>46002</v>
      </c>
      <c r="AI444" s="69" t="s">
        <v>3177</v>
      </c>
      <c r="AJ444" s="69" t="s">
        <v>73</v>
      </c>
      <c r="AK444" s="545">
        <v>46004</v>
      </c>
      <c r="AL444" s="82">
        <v>0.51129000000000002</v>
      </c>
      <c r="AM444" s="81">
        <v>171931.86665460002</v>
      </c>
      <c r="AN444" s="81">
        <v>64667.959200000005</v>
      </c>
      <c r="AO444" s="81">
        <v>2365.9982585460002</v>
      </c>
      <c r="AP444" s="81">
        <v>238965.82411314602</v>
      </c>
      <c r="AQ444" s="81">
        <v>11948.291205657302</v>
      </c>
      <c r="AR444" s="81">
        <v>0</v>
      </c>
      <c r="AS444" s="81">
        <v>14848</v>
      </c>
      <c r="AT444" s="79" t="s">
        <v>2681</v>
      </c>
      <c r="AU444" s="81" t="s">
        <v>3010</v>
      </c>
      <c r="AV444" s="91">
        <v>46002</v>
      </c>
      <c r="AW444" s="81"/>
      <c r="AX444" s="81"/>
      <c r="AY444" s="30">
        <f>YEAR(Table6[[#This Row],[ETA]])</f>
        <v>2025</v>
      </c>
      <c r="AZ444" s="32" t="str">
        <f>TEXT(Table6[[#This Row],[ETA]],"MMMM")</f>
        <v>December</v>
      </c>
      <c r="BA444" s="12" t="s">
        <v>63</v>
      </c>
    </row>
    <row r="445" spans="1:53" hidden="1" x14ac:dyDescent="0.3">
      <c r="A445" s="13">
        <v>444</v>
      </c>
      <c r="B445" s="69" t="s">
        <v>2463</v>
      </c>
      <c r="C445" s="79" t="s">
        <v>380</v>
      </c>
      <c r="D445" s="69" t="s">
        <v>2464</v>
      </c>
      <c r="E445" s="69" t="s">
        <v>46</v>
      </c>
      <c r="F445" s="80" t="s">
        <v>75</v>
      </c>
      <c r="G445" s="79" t="s">
        <v>177</v>
      </c>
      <c r="H445" s="70" t="s">
        <v>302</v>
      </c>
      <c r="I445" s="69" t="s">
        <v>295</v>
      </c>
      <c r="J445" s="69" t="s">
        <v>1127</v>
      </c>
      <c r="K445" s="69" t="s">
        <v>75</v>
      </c>
      <c r="L445" s="69" t="s">
        <v>305</v>
      </c>
      <c r="M445" s="69" t="s">
        <v>75</v>
      </c>
      <c r="N445" s="69" t="s">
        <v>49</v>
      </c>
      <c r="O445" s="84">
        <v>46017</v>
      </c>
      <c r="P445" s="69" t="s">
        <v>306</v>
      </c>
      <c r="Q445" s="69" t="s">
        <v>306</v>
      </c>
      <c r="R445" s="79">
        <v>5</v>
      </c>
      <c r="S445" s="81">
        <v>9.1000000000000014</v>
      </c>
      <c r="T445" s="69" t="s">
        <v>397</v>
      </c>
      <c r="U445" s="81">
        <v>0.05</v>
      </c>
      <c r="V445" s="69" t="s">
        <v>3647</v>
      </c>
      <c r="W445" s="79" t="s">
        <v>50</v>
      </c>
      <c r="X445" s="69" t="s">
        <v>2465</v>
      </c>
      <c r="Y445" s="69" t="s">
        <v>2404</v>
      </c>
      <c r="Z445" s="69" t="s">
        <v>3766</v>
      </c>
      <c r="AA445" s="69" t="s">
        <v>1255</v>
      </c>
      <c r="AB445" s="79" t="s">
        <v>71</v>
      </c>
      <c r="AC445" s="81">
        <v>0</v>
      </c>
      <c r="AD445" s="69" t="s">
        <v>1999</v>
      </c>
      <c r="AE445" s="69" t="s">
        <v>190</v>
      </c>
      <c r="AF445" s="69"/>
      <c r="AG445" s="79">
        <v>-244</v>
      </c>
      <c r="AH445" s="545">
        <v>46013</v>
      </c>
      <c r="AI445" s="69" t="s">
        <v>3178</v>
      </c>
      <c r="AJ445" s="69" t="s">
        <v>75</v>
      </c>
      <c r="AK445" s="545">
        <v>46015</v>
      </c>
      <c r="AL445" s="82"/>
      <c r="AM445" s="81">
        <v>0</v>
      </c>
      <c r="AN445" s="81"/>
      <c r="AO445" s="81">
        <v>0</v>
      </c>
      <c r="AP445" s="81">
        <v>0</v>
      </c>
      <c r="AQ445" s="81">
        <v>0</v>
      </c>
      <c r="AR445" s="81">
        <v>0</v>
      </c>
      <c r="AS445" s="81"/>
      <c r="AT445" s="79" t="s">
        <v>75</v>
      </c>
      <c r="AU445" s="85" t="s">
        <v>75</v>
      </c>
      <c r="AV445" s="22">
        <v>46017</v>
      </c>
      <c r="AW445" s="20"/>
      <c r="AX445" s="81"/>
      <c r="AY445" s="30">
        <f>YEAR(Table6[[#This Row],[ETA]])</f>
        <v>2025</v>
      </c>
      <c r="AZ445" s="32" t="str">
        <f>TEXT(Table6[[#This Row],[ETA]],"MMMM")</f>
        <v>December</v>
      </c>
      <c r="BA445" s="12" t="s">
        <v>3332</v>
      </c>
    </row>
    <row r="446" spans="1:53" hidden="1" x14ac:dyDescent="0.3">
      <c r="A446" s="13">
        <v>445</v>
      </c>
      <c r="B446" s="69" t="s">
        <v>2466</v>
      </c>
      <c r="C446" s="79" t="s">
        <v>380</v>
      </c>
      <c r="D446" s="69" t="s">
        <v>2464</v>
      </c>
      <c r="E446" s="69" t="s">
        <v>46</v>
      </c>
      <c r="F446" s="80" t="s">
        <v>2467</v>
      </c>
      <c r="G446" s="79" t="s">
        <v>177</v>
      </c>
      <c r="H446" s="70" t="s">
        <v>302</v>
      </c>
      <c r="I446" s="69" t="s">
        <v>2468</v>
      </c>
      <c r="J446" s="69" t="s">
        <v>2469</v>
      </c>
      <c r="K446" s="69" t="s">
        <v>2470</v>
      </c>
      <c r="L446" s="69" t="s">
        <v>305</v>
      </c>
      <c r="M446" s="69" t="s">
        <v>2470</v>
      </c>
      <c r="N446" s="69" t="s">
        <v>49</v>
      </c>
      <c r="O446" s="84">
        <v>46013</v>
      </c>
      <c r="P446" s="69" t="s">
        <v>306</v>
      </c>
      <c r="Q446" s="69" t="s">
        <v>306</v>
      </c>
      <c r="R446" s="79">
        <v>10</v>
      </c>
      <c r="S446" s="81">
        <v>56</v>
      </c>
      <c r="T446" s="69" t="s">
        <v>397</v>
      </c>
      <c r="U446" s="81">
        <v>0.21000000000000002</v>
      </c>
      <c r="V446" s="69" t="s">
        <v>2471</v>
      </c>
      <c r="W446" s="79" t="s">
        <v>50</v>
      </c>
      <c r="X446" s="69" t="s">
        <v>2472</v>
      </c>
      <c r="Y446" s="69" t="s">
        <v>2404</v>
      </c>
      <c r="Z446" s="69" t="s">
        <v>3766</v>
      </c>
      <c r="AA446" s="69" t="s">
        <v>2473</v>
      </c>
      <c r="AB446" s="79" t="s">
        <v>71</v>
      </c>
      <c r="AC446" s="81">
        <v>12130</v>
      </c>
      <c r="AD446" s="69" t="s">
        <v>51</v>
      </c>
      <c r="AE446" s="69" t="s">
        <v>190</v>
      </c>
      <c r="AF446" s="69"/>
      <c r="AG446" s="79">
        <v>-248</v>
      </c>
      <c r="AH446" s="545">
        <v>45891</v>
      </c>
      <c r="AI446" s="69" t="s">
        <v>3177</v>
      </c>
      <c r="AJ446" s="69" t="s">
        <v>3766</v>
      </c>
      <c r="AK446" s="545">
        <v>46015</v>
      </c>
      <c r="AL446" s="82">
        <v>3.64</v>
      </c>
      <c r="AM446" s="81">
        <v>44153.200000000004</v>
      </c>
      <c r="AN446" s="81"/>
      <c r="AO446" s="81">
        <v>0</v>
      </c>
      <c r="AP446" s="81">
        <v>44153.200000000004</v>
      </c>
      <c r="AQ446" s="81">
        <v>0</v>
      </c>
      <c r="AR446" s="81">
        <v>264.91920000000005</v>
      </c>
      <c r="AS446" s="81">
        <v>1400</v>
      </c>
      <c r="AT446" s="79" t="s">
        <v>2681</v>
      </c>
      <c r="AU446" s="85" t="s">
        <v>3011</v>
      </c>
      <c r="AV446" s="22">
        <v>46014</v>
      </c>
      <c r="AW446" s="20"/>
      <c r="AX446" s="81"/>
      <c r="AY446" s="30">
        <f>YEAR(Table6[[#This Row],[ETA]])</f>
        <v>2025</v>
      </c>
      <c r="AZ446" s="32" t="str">
        <f>TEXT(Table6[[#This Row],[ETA]],"MMMM")</f>
        <v>December</v>
      </c>
      <c r="BA446" s="12" t="s">
        <v>3332</v>
      </c>
    </row>
    <row r="447" spans="1:53" hidden="1" x14ac:dyDescent="0.3">
      <c r="A447" s="13">
        <v>446</v>
      </c>
      <c r="B447" s="69" t="s">
        <v>2474</v>
      </c>
      <c r="C447" s="79" t="s">
        <v>380</v>
      </c>
      <c r="D447" s="69" t="s">
        <v>2475</v>
      </c>
      <c r="E447" s="69" t="s">
        <v>46</v>
      </c>
      <c r="F447" s="80" t="s">
        <v>2476</v>
      </c>
      <c r="G447" s="79" t="s">
        <v>177</v>
      </c>
      <c r="H447" s="70" t="s">
        <v>302</v>
      </c>
      <c r="I447" s="69" t="s">
        <v>2477</v>
      </c>
      <c r="J447" s="69" t="s">
        <v>2469</v>
      </c>
      <c r="K447" s="69" t="s">
        <v>960</v>
      </c>
      <c r="L447" s="69" t="s">
        <v>305</v>
      </c>
      <c r="M447" s="69" t="s">
        <v>960</v>
      </c>
      <c r="N447" s="69" t="s">
        <v>49</v>
      </c>
      <c r="O447" s="84">
        <v>46020</v>
      </c>
      <c r="P447" s="69" t="s">
        <v>306</v>
      </c>
      <c r="Q447" s="69" t="s">
        <v>306</v>
      </c>
      <c r="R447" s="79">
        <v>1</v>
      </c>
      <c r="S447" s="81">
        <v>3.6</v>
      </c>
      <c r="T447" s="69" t="s">
        <v>397</v>
      </c>
      <c r="U447" s="81">
        <v>0.03</v>
      </c>
      <c r="V447" s="69" t="s">
        <v>2478</v>
      </c>
      <c r="W447" s="79" t="s">
        <v>50</v>
      </c>
      <c r="X447" s="69" t="s">
        <v>2479</v>
      </c>
      <c r="Y447" s="69" t="s">
        <v>2404</v>
      </c>
      <c r="Z447" s="69" t="s">
        <v>3766</v>
      </c>
      <c r="AA447" s="69" t="s">
        <v>2480</v>
      </c>
      <c r="AB447" s="79" t="s">
        <v>71</v>
      </c>
      <c r="AC447" s="81">
        <v>430</v>
      </c>
      <c r="AD447" s="69" t="s">
        <v>51</v>
      </c>
      <c r="AE447" s="69" t="s">
        <v>190</v>
      </c>
      <c r="AF447" s="69"/>
      <c r="AG447" s="79">
        <v>-241</v>
      </c>
      <c r="AH447" s="545">
        <v>46020</v>
      </c>
      <c r="AI447" s="69" t="s">
        <v>3177</v>
      </c>
      <c r="AJ447" s="69" t="s">
        <v>3766</v>
      </c>
      <c r="AK447" s="545">
        <v>46021</v>
      </c>
      <c r="AL447" s="82">
        <v>3.64</v>
      </c>
      <c r="AM447" s="81">
        <v>1565.2</v>
      </c>
      <c r="AN447" s="81"/>
      <c r="AO447" s="81">
        <v>0</v>
      </c>
      <c r="AP447" s="81">
        <v>1565.2</v>
      </c>
      <c r="AQ447" s="81">
        <v>0</v>
      </c>
      <c r="AR447" s="81">
        <v>0</v>
      </c>
      <c r="AS447" s="81">
        <v>900</v>
      </c>
      <c r="AT447" s="79" t="s">
        <v>2681</v>
      </c>
      <c r="AU447" s="85" t="s">
        <v>3012</v>
      </c>
      <c r="AV447" s="22">
        <v>46020</v>
      </c>
      <c r="AW447" s="20"/>
      <c r="AX447" s="81"/>
      <c r="AY447" s="30">
        <f>YEAR(Table6[[#This Row],[ETA]])</f>
        <v>2025</v>
      </c>
      <c r="AZ447" s="32" t="str">
        <f>TEXT(Table6[[#This Row],[ETA]],"MMMM")</f>
        <v>December</v>
      </c>
      <c r="BA447" s="12" t="s">
        <v>63</v>
      </c>
    </row>
    <row r="448" spans="1:53" x14ac:dyDescent="0.3">
      <c r="A448" s="13">
        <v>447</v>
      </c>
      <c r="B448" s="69" t="s">
        <v>2481</v>
      </c>
      <c r="C448" s="79" t="s">
        <v>70</v>
      </c>
      <c r="D448" s="69" t="s">
        <v>233</v>
      </c>
      <c r="E448" s="69" t="s">
        <v>46</v>
      </c>
      <c r="F448" s="80" t="s">
        <v>2482</v>
      </c>
      <c r="G448" s="79" t="s">
        <v>177</v>
      </c>
      <c r="H448" s="70" t="s">
        <v>302</v>
      </c>
      <c r="I448" s="69" t="s">
        <v>2483</v>
      </c>
      <c r="J448" s="69" t="s">
        <v>303</v>
      </c>
      <c r="K448" s="69" t="s">
        <v>2484</v>
      </c>
      <c r="L448" s="69" t="s">
        <v>305</v>
      </c>
      <c r="M448" s="69" t="s">
        <v>2484</v>
      </c>
      <c r="N448" s="69" t="s">
        <v>49</v>
      </c>
      <c r="O448" s="84">
        <v>46014</v>
      </c>
      <c r="P448" s="69" t="s">
        <v>306</v>
      </c>
      <c r="Q448" s="69" t="s">
        <v>306</v>
      </c>
      <c r="R448" s="79">
        <v>3</v>
      </c>
      <c r="S448" s="81">
        <v>3820</v>
      </c>
      <c r="T448" s="69" t="s">
        <v>76</v>
      </c>
      <c r="U448" s="81">
        <v>12.714</v>
      </c>
      <c r="V448" s="69" t="s">
        <v>2485</v>
      </c>
      <c r="W448" s="79" t="s">
        <v>50</v>
      </c>
      <c r="X448" s="69" t="s">
        <v>2486</v>
      </c>
      <c r="Y448" s="69" t="s">
        <v>2487</v>
      </c>
      <c r="Z448" s="69" t="s">
        <v>3766</v>
      </c>
      <c r="AA448" s="69" t="s">
        <v>2488</v>
      </c>
      <c r="AB448" s="79" t="s">
        <v>71</v>
      </c>
      <c r="AC448" s="81">
        <v>1162000</v>
      </c>
      <c r="AD448" s="69" t="s">
        <v>51</v>
      </c>
      <c r="AE448" s="69" t="s">
        <v>190</v>
      </c>
      <c r="AF448" s="69"/>
      <c r="AG448" s="79">
        <v>-247</v>
      </c>
      <c r="AH448" s="545">
        <v>46014</v>
      </c>
      <c r="AI448" s="69" t="s">
        <v>3177</v>
      </c>
      <c r="AJ448" s="69" t="s">
        <v>3766</v>
      </c>
      <c r="AK448" s="545">
        <v>46015</v>
      </c>
      <c r="AL448" s="82">
        <v>3.64</v>
      </c>
      <c r="AM448" s="90">
        <v>4229680</v>
      </c>
      <c r="AN448" s="81"/>
      <c r="AO448" s="81">
        <v>0</v>
      </c>
      <c r="AP448" s="81">
        <v>4229680</v>
      </c>
      <c r="AQ448" s="81">
        <v>211484</v>
      </c>
      <c r="AR448" s="81">
        <v>0</v>
      </c>
      <c r="AS448" s="81">
        <v>237262</v>
      </c>
      <c r="AT448" s="79" t="s">
        <v>2681</v>
      </c>
      <c r="AU448" s="85" t="s">
        <v>3013</v>
      </c>
      <c r="AV448" s="22">
        <v>46015</v>
      </c>
      <c r="AW448" s="20"/>
      <c r="AX448" s="81"/>
      <c r="AY448" s="30">
        <f>YEAR(Table6[[#This Row],[ETA]])</f>
        <v>2025</v>
      </c>
      <c r="AZ448" s="32" t="str">
        <f>TEXT(Table6[[#This Row],[ETA]],"MMMM")</f>
        <v>December</v>
      </c>
      <c r="BA448" s="12" t="s">
        <v>63</v>
      </c>
    </row>
    <row r="449" spans="1:53" hidden="1" x14ac:dyDescent="0.3">
      <c r="A449" s="13">
        <v>448</v>
      </c>
      <c r="B449" s="69" t="s">
        <v>2489</v>
      </c>
      <c r="C449" s="79" t="s">
        <v>380</v>
      </c>
      <c r="D449" s="69" t="s">
        <v>2475</v>
      </c>
      <c r="E449" s="69" t="s">
        <v>46</v>
      </c>
      <c r="F449" s="80" t="s">
        <v>2490</v>
      </c>
      <c r="G449" s="79" t="s">
        <v>177</v>
      </c>
      <c r="H449" s="70" t="s">
        <v>302</v>
      </c>
      <c r="I449" s="69" t="s">
        <v>2491</v>
      </c>
      <c r="J449" s="69" t="s">
        <v>2469</v>
      </c>
      <c r="K449" s="69" t="s">
        <v>2492</v>
      </c>
      <c r="L449" s="69" t="s">
        <v>305</v>
      </c>
      <c r="M449" s="69" t="s">
        <v>2492</v>
      </c>
      <c r="N449" s="69" t="s">
        <v>49</v>
      </c>
      <c r="O449" s="84">
        <v>46029</v>
      </c>
      <c r="P449" s="69" t="s">
        <v>306</v>
      </c>
      <c r="Q449" s="69" t="s">
        <v>306</v>
      </c>
      <c r="R449" s="79">
        <v>1</v>
      </c>
      <c r="S449" s="81">
        <v>142.86000000000001</v>
      </c>
      <c r="T449" s="69" t="s">
        <v>397</v>
      </c>
      <c r="U449" s="81">
        <v>0.03</v>
      </c>
      <c r="V449" s="69" t="s">
        <v>2493</v>
      </c>
      <c r="W449" s="79" t="s">
        <v>50</v>
      </c>
      <c r="X449" s="69" t="s">
        <v>2494</v>
      </c>
      <c r="Y449" s="69" t="s">
        <v>2404</v>
      </c>
      <c r="Z449" s="69" t="s">
        <v>3766</v>
      </c>
      <c r="AA449" s="69" t="s">
        <v>2480</v>
      </c>
      <c r="AB449" s="79" t="s">
        <v>71</v>
      </c>
      <c r="AC449" s="81">
        <v>7494</v>
      </c>
      <c r="AD449" s="69" t="s">
        <v>51</v>
      </c>
      <c r="AE449" s="69" t="s">
        <v>190</v>
      </c>
      <c r="AF449" s="69"/>
      <c r="AG449" s="79">
        <v>-232</v>
      </c>
      <c r="AH449" s="545">
        <v>46029</v>
      </c>
      <c r="AI449" s="69" t="s">
        <v>3177</v>
      </c>
      <c r="AJ449" s="69" t="s">
        <v>3766</v>
      </c>
      <c r="AK449" s="545">
        <v>46032</v>
      </c>
      <c r="AL449" s="82">
        <v>3.64</v>
      </c>
      <c r="AM449" s="81">
        <v>27278.16</v>
      </c>
      <c r="AN449" s="81"/>
      <c r="AO449" s="81">
        <v>0</v>
      </c>
      <c r="AP449" s="81">
        <v>27278.16</v>
      </c>
      <c r="AQ449" s="81">
        <v>1363.9080000000001</v>
      </c>
      <c r="AR449" s="81">
        <v>0</v>
      </c>
      <c r="AS449" s="81">
        <v>2764</v>
      </c>
      <c r="AT449" s="79" t="s">
        <v>2681</v>
      </c>
      <c r="AU449" s="85" t="s">
        <v>3014</v>
      </c>
      <c r="AV449" s="22">
        <v>46030</v>
      </c>
      <c r="AW449" s="20"/>
      <c r="AX449" s="81"/>
      <c r="AY449" s="30">
        <f>YEAR(Table6[[#This Row],[ETA]])</f>
        <v>2026</v>
      </c>
      <c r="AZ449" s="32" t="str">
        <f>TEXT(Table6[[#This Row],[ETA]],"MMMM")</f>
        <v>January</v>
      </c>
      <c r="BA449" s="12" t="s">
        <v>63</v>
      </c>
    </row>
    <row r="450" spans="1:53" hidden="1" x14ac:dyDescent="0.3">
      <c r="A450" s="13">
        <v>449</v>
      </c>
      <c r="B450" s="69" t="s">
        <v>2495</v>
      </c>
      <c r="C450" s="79" t="s">
        <v>90</v>
      </c>
      <c r="D450" s="69" t="s">
        <v>300</v>
      </c>
      <c r="E450" s="69" t="s">
        <v>46</v>
      </c>
      <c r="F450" s="80" t="s">
        <v>2496</v>
      </c>
      <c r="G450" s="79" t="s">
        <v>177</v>
      </c>
      <c r="H450" s="70" t="s">
        <v>302</v>
      </c>
      <c r="I450" s="69" t="s">
        <v>2387</v>
      </c>
      <c r="J450" s="69" t="s">
        <v>1127</v>
      </c>
      <c r="K450" s="69" t="s">
        <v>538</v>
      </c>
      <c r="L450" s="69" t="s">
        <v>305</v>
      </c>
      <c r="M450" s="69" t="s">
        <v>538</v>
      </c>
      <c r="N450" s="69" t="s">
        <v>49</v>
      </c>
      <c r="O450" s="84">
        <v>46014</v>
      </c>
      <c r="P450" s="69" t="s">
        <v>306</v>
      </c>
      <c r="Q450" s="69" t="s">
        <v>306</v>
      </c>
      <c r="R450" s="79">
        <v>18</v>
      </c>
      <c r="S450" s="81">
        <v>1055.3800000000001</v>
      </c>
      <c r="T450" s="69" t="s">
        <v>76</v>
      </c>
      <c r="U450" s="81">
        <v>2.2000000000000002</v>
      </c>
      <c r="V450" s="69" t="s">
        <v>2497</v>
      </c>
      <c r="W450" s="79" t="s">
        <v>50</v>
      </c>
      <c r="X450" s="69" t="s">
        <v>2495</v>
      </c>
      <c r="Y450" s="69" t="s">
        <v>75</v>
      </c>
      <c r="Z450" s="69" t="s">
        <v>3766</v>
      </c>
      <c r="AA450" s="69" t="s">
        <v>893</v>
      </c>
      <c r="AB450" s="79" t="s">
        <v>53</v>
      </c>
      <c r="AC450" s="81">
        <v>53543.25</v>
      </c>
      <c r="AD450" s="69" t="s">
        <v>51</v>
      </c>
      <c r="AE450" s="69" t="s">
        <v>190</v>
      </c>
      <c r="AF450" s="69"/>
      <c r="AG450" s="79">
        <v>-247</v>
      </c>
      <c r="AH450" s="545">
        <v>46012</v>
      </c>
      <c r="AI450" s="69" t="s">
        <v>3177</v>
      </c>
      <c r="AJ450" s="69" t="s">
        <v>3766</v>
      </c>
      <c r="AK450" s="545">
        <v>46016</v>
      </c>
      <c r="AL450" s="82">
        <v>0.51129000000000002</v>
      </c>
      <c r="AM450" s="81">
        <v>27376.128292500001</v>
      </c>
      <c r="AN450" s="81">
        <v>19713.29724</v>
      </c>
      <c r="AO450" s="81">
        <v>470.89425532499996</v>
      </c>
      <c r="AP450" s="81">
        <v>47560.319787824999</v>
      </c>
      <c r="AQ450" s="81">
        <v>2378.0159893912501</v>
      </c>
      <c r="AR450" s="81">
        <v>0</v>
      </c>
      <c r="AS450" s="81">
        <v>3778</v>
      </c>
      <c r="AT450" s="79" t="s">
        <v>2681</v>
      </c>
      <c r="AU450" s="85" t="s">
        <v>3015</v>
      </c>
      <c r="AV450" s="22">
        <v>46015</v>
      </c>
      <c r="AW450" s="20"/>
      <c r="AX450" s="81"/>
      <c r="AY450" s="30">
        <f>YEAR(Table6[[#This Row],[ETA]])</f>
        <v>2025</v>
      </c>
      <c r="AZ450" s="32" t="str">
        <f>TEXT(Table6[[#This Row],[ETA]],"MMMM")</f>
        <v>December</v>
      </c>
      <c r="BA450" s="12" t="s">
        <v>63</v>
      </c>
    </row>
    <row r="451" spans="1:53" hidden="1" x14ac:dyDescent="0.3">
      <c r="A451" s="13">
        <v>450</v>
      </c>
      <c r="B451" s="69" t="s">
        <v>2498</v>
      </c>
      <c r="C451" s="79" t="s">
        <v>70</v>
      </c>
      <c r="D451" s="69" t="s">
        <v>322</v>
      </c>
      <c r="E451" s="69" t="s">
        <v>46</v>
      </c>
      <c r="F451" s="80" t="s">
        <v>2499</v>
      </c>
      <c r="G451" s="79" t="s">
        <v>177</v>
      </c>
      <c r="H451" s="70" t="s">
        <v>47</v>
      </c>
      <c r="I451" s="69" t="s">
        <v>479</v>
      </c>
      <c r="J451" s="69" t="s">
        <v>77</v>
      </c>
      <c r="K451" s="69" t="s">
        <v>2500</v>
      </c>
      <c r="L451" s="69" t="s">
        <v>48</v>
      </c>
      <c r="M451" s="69" t="s">
        <v>2501</v>
      </c>
      <c r="N451" s="69" t="s">
        <v>49</v>
      </c>
      <c r="O451" s="84">
        <v>46007</v>
      </c>
      <c r="P451" s="69" t="s">
        <v>199</v>
      </c>
      <c r="Q451" s="69" t="s">
        <v>2502</v>
      </c>
      <c r="R451" s="79">
        <v>102</v>
      </c>
      <c r="S451" s="81">
        <v>751.18</v>
      </c>
      <c r="T451" s="69" t="s">
        <v>76</v>
      </c>
      <c r="U451" s="81">
        <v>0.13</v>
      </c>
      <c r="V451" s="69" t="s">
        <v>2503</v>
      </c>
      <c r="W451" s="79" t="s">
        <v>50</v>
      </c>
      <c r="X451" s="69" t="s">
        <v>2504</v>
      </c>
      <c r="Y451" s="69" t="s">
        <v>625</v>
      </c>
      <c r="Z451" s="69" t="s">
        <v>73</v>
      </c>
      <c r="AA451" s="69" t="s">
        <v>1927</v>
      </c>
      <c r="AB451" s="79" t="s">
        <v>71</v>
      </c>
      <c r="AC451" s="81">
        <v>13970.3</v>
      </c>
      <c r="AD451" s="69" t="s">
        <v>51</v>
      </c>
      <c r="AE451" s="69" t="s">
        <v>190</v>
      </c>
      <c r="AF451" s="69"/>
      <c r="AG451" s="79">
        <v>-254</v>
      </c>
      <c r="AH451" s="545">
        <v>46007</v>
      </c>
      <c r="AI451" s="69" t="s">
        <v>3177</v>
      </c>
      <c r="AJ451" s="69" t="s">
        <v>73</v>
      </c>
      <c r="AK451" s="545">
        <v>46013</v>
      </c>
      <c r="AL451" s="82">
        <v>3.64</v>
      </c>
      <c r="AM451" s="90">
        <v>50851.89</v>
      </c>
      <c r="AN451" s="81"/>
      <c r="AO451" s="81">
        <v>0</v>
      </c>
      <c r="AP451" s="81">
        <v>50851.892</v>
      </c>
      <c r="AQ451" s="81">
        <v>2542.5946000000004</v>
      </c>
      <c r="AR451" s="81">
        <v>0</v>
      </c>
      <c r="AS451" s="81">
        <v>3943</v>
      </c>
      <c r="AT451" s="79" t="s">
        <v>2681</v>
      </c>
      <c r="AU451" s="81" t="s">
        <v>3016</v>
      </c>
      <c r="AV451" s="91">
        <v>46008</v>
      </c>
      <c r="AW451" s="81"/>
      <c r="AX451" s="81"/>
      <c r="AY451" s="30">
        <f>YEAR(Table6[[#This Row],[ETA]])</f>
        <v>2025</v>
      </c>
      <c r="AZ451" s="32" t="str">
        <f>TEXT(Table6[[#This Row],[ETA]],"MMMM")</f>
        <v>December</v>
      </c>
      <c r="BA451" s="12" t="s">
        <v>3337</v>
      </c>
    </row>
    <row r="452" spans="1:53" hidden="1" x14ac:dyDescent="0.3">
      <c r="A452" s="13">
        <v>451</v>
      </c>
      <c r="B452" s="69" t="s">
        <v>2505</v>
      </c>
      <c r="C452" s="79" t="s">
        <v>70</v>
      </c>
      <c r="D452" s="69" t="s">
        <v>1970</v>
      </c>
      <c r="E452" s="69" t="s">
        <v>74</v>
      </c>
      <c r="F452" s="80" t="s">
        <v>2506</v>
      </c>
      <c r="G452" s="79" t="s">
        <v>177</v>
      </c>
      <c r="H452" s="70" t="s">
        <v>47</v>
      </c>
      <c r="I452" s="69" t="s">
        <v>52</v>
      </c>
      <c r="J452" s="69" t="s">
        <v>1232</v>
      </c>
      <c r="K452" s="69" t="s">
        <v>912</v>
      </c>
      <c r="L452" s="69" t="s">
        <v>48</v>
      </c>
      <c r="M452" s="69" t="s">
        <v>2507</v>
      </c>
      <c r="N452" s="69" t="s">
        <v>49</v>
      </c>
      <c r="O452" s="84">
        <v>46033</v>
      </c>
      <c r="P452" s="69" t="s">
        <v>1763</v>
      </c>
      <c r="Q452" s="69" t="s">
        <v>2508</v>
      </c>
      <c r="R452" s="79">
        <v>2383</v>
      </c>
      <c r="S452" s="81">
        <v>152756</v>
      </c>
      <c r="T452" s="69" t="s">
        <v>76</v>
      </c>
      <c r="U452" s="81">
        <v>75.62</v>
      </c>
      <c r="V452" s="69" t="s">
        <v>2509</v>
      </c>
      <c r="W452" s="79" t="s">
        <v>50</v>
      </c>
      <c r="X452" s="69" t="s">
        <v>2510</v>
      </c>
      <c r="Y452" s="69">
        <v>4600001157</v>
      </c>
      <c r="Z452" s="69" t="s">
        <v>2337</v>
      </c>
      <c r="AA452" s="69" t="s">
        <v>2511</v>
      </c>
      <c r="AB452" s="79" t="s">
        <v>71</v>
      </c>
      <c r="AC452" s="81">
        <v>140131.51</v>
      </c>
      <c r="AD452" s="69" t="s">
        <v>51</v>
      </c>
      <c r="AE452" s="69" t="s">
        <v>190</v>
      </c>
      <c r="AF452" s="69"/>
      <c r="AG452" s="79">
        <v>-228</v>
      </c>
      <c r="AH452" s="545">
        <v>46033</v>
      </c>
      <c r="AI452" s="69" t="s">
        <v>3177</v>
      </c>
      <c r="AJ452" s="69" t="s">
        <v>2337</v>
      </c>
      <c r="AK452" s="545">
        <v>46036</v>
      </c>
      <c r="AL452" s="82">
        <v>3.64</v>
      </c>
      <c r="AM452" s="81">
        <v>510078.69640000007</v>
      </c>
      <c r="AN452" s="81"/>
      <c r="AO452" s="81">
        <v>0</v>
      </c>
      <c r="AP452" s="81">
        <v>510078.69640000007</v>
      </c>
      <c r="AQ452" s="81">
        <v>25503.934820000006</v>
      </c>
      <c r="AR452" s="81">
        <v>0</v>
      </c>
      <c r="AS452" s="81">
        <v>31154</v>
      </c>
      <c r="AT452" s="79" t="s">
        <v>2681</v>
      </c>
      <c r="AU452" s="85" t="s">
        <v>3042</v>
      </c>
      <c r="AV452" s="22">
        <v>46034</v>
      </c>
      <c r="AW452" s="20"/>
      <c r="AX452" s="81">
        <v>250</v>
      </c>
      <c r="AY452" s="30">
        <f>YEAR(Table6[[#This Row],[ETA]])</f>
        <v>2026</v>
      </c>
      <c r="AZ452" s="32" t="str">
        <f>TEXT(Table6[[#This Row],[ETA]],"MMMM")</f>
        <v>January</v>
      </c>
      <c r="BA452" s="12" t="s">
        <v>63</v>
      </c>
    </row>
    <row r="453" spans="1:53" x14ac:dyDescent="0.3">
      <c r="A453" s="13">
        <v>452</v>
      </c>
      <c r="B453" s="69" t="s">
        <v>2512</v>
      </c>
      <c r="C453" s="79" t="s">
        <v>380</v>
      </c>
      <c r="D453" s="69" t="s">
        <v>233</v>
      </c>
      <c r="E453" s="69" t="s">
        <v>46</v>
      </c>
      <c r="F453" s="80" t="s">
        <v>2513</v>
      </c>
      <c r="G453" s="79" t="s">
        <v>177</v>
      </c>
      <c r="H453" s="70" t="s">
        <v>302</v>
      </c>
      <c r="I453" s="69" t="s">
        <v>2045</v>
      </c>
      <c r="J453" s="69" t="s">
        <v>1127</v>
      </c>
      <c r="K453" s="69" t="s">
        <v>306</v>
      </c>
      <c r="L453" s="69" t="s">
        <v>305</v>
      </c>
      <c r="M453" s="69" t="s">
        <v>75</v>
      </c>
      <c r="N453" s="69" t="s">
        <v>49</v>
      </c>
      <c r="O453" s="84">
        <v>45840</v>
      </c>
      <c r="P453" s="69" t="s">
        <v>306</v>
      </c>
      <c r="Q453" s="69" t="s">
        <v>306</v>
      </c>
      <c r="R453" s="79">
        <v>2</v>
      </c>
      <c r="S453" s="81">
        <v>161.30000000000001</v>
      </c>
      <c r="T453" s="69" t="s">
        <v>76</v>
      </c>
      <c r="U453" s="81">
        <v>0.4</v>
      </c>
      <c r="V453" s="69" t="s">
        <v>2414</v>
      </c>
      <c r="W453" s="79" t="s">
        <v>79</v>
      </c>
      <c r="X453" s="69" t="s">
        <v>2514</v>
      </c>
      <c r="Y453" s="69" t="s">
        <v>1831</v>
      </c>
      <c r="Z453" s="69" t="s">
        <v>3766</v>
      </c>
      <c r="AA453" s="69" t="s">
        <v>2515</v>
      </c>
      <c r="AB453" s="79" t="s">
        <v>71</v>
      </c>
      <c r="AC453" s="81">
        <v>0</v>
      </c>
      <c r="AD453" s="69" t="s">
        <v>1834</v>
      </c>
      <c r="AE453" s="69" t="s">
        <v>190</v>
      </c>
      <c r="AF453" s="69"/>
      <c r="AG453" s="79">
        <v>-421</v>
      </c>
      <c r="AH453" s="545">
        <v>45840</v>
      </c>
      <c r="AI453" s="69" t="s">
        <v>3177</v>
      </c>
      <c r="AJ453" s="69" t="s">
        <v>3766</v>
      </c>
      <c r="AK453" s="545">
        <v>45842</v>
      </c>
      <c r="AL453" s="82">
        <v>3.64</v>
      </c>
      <c r="AM453" s="81">
        <v>0</v>
      </c>
      <c r="AN453" s="81"/>
      <c r="AO453" s="81">
        <v>0</v>
      </c>
      <c r="AP453" s="81">
        <v>0</v>
      </c>
      <c r="AQ453" s="81">
        <v>0</v>
      </c>
      <c r="AR453" s="81">
        <v>0</v>
      </c>
      <c r="AS453" s="81">
        <v>1158</v>
      </c>
      <c r="AT453" s="79" t="s">
        <v>2681</v>
      </c>
      <c r="AU453" s="81" t="s">
        <v>75</v>
      </c>
      <c r="AV453" s="91">
        <v>45840</v>
      </c>
      <c r="AW453" s="81"/>
      <c r="AX453" s="81">
        <v>1158</v>
      </c>
      <c r="AY453" s="30">
        <f>YEAR(Table6[[#This Row],[ETA]])</f>
        <v>2025</v>
      </c>
      <c r="AZ453" s="32" t="str">
        <f>TEXT(Table6[[#This Row],[ETA]],"MMMM")</f>
        <v>July</v>
      </c>
      <c r="BA453" s="12" t="s">
        <v>63</v>
      </c>
    </row>
    <row r="454" spans="1:53" x14ac:dyDescent="0.3">
      <c r="A454" s="13">
        <v>453</v>
      </c>
      <c r="B454" s="69" t="s">
        <v>2516</v>
      </c>
      <c r="C454" s="79" t="s">
        <v>380</v>
      </c>
      <c r="D454" s="69" t="s">
        <v>233</v>
      </c>
      <c r="E454" s="69" t="s">
        <v>46</v>
      </c>
      <c r="F454" s="80" t="s">
        <v>2517</v>
      </c>
      <c r="G454" s="79" t="s">
        <v>177</v>
      </c>
      <c r="H454" s="70" t="s">
        <v>302</v>
      </c>
      <c r="I454" s="69" t="s">
        <v>2518</v>
      </c>
      <c r="J454" s="69" t="s">
        <v>1127</v>
      </c>
      <c r="K454" s="69" t="s">
        <v>306</v>
      </c>
      <c r="L454" s="69" t="s">
        <v>305</v>
      </c>
      <c r="M454" s="69" t="s">
        <v>75</v>
      </c>
      <c r="N454" s="69" t="s">
        <v>49</v>
      </c>
      <c r="O454" s="84">
        <v>45829</v>
      </c>
      <c r="P454" s="69" t="s">
        <v>306</v>
      </c>
      <c r="Q454" s="69" t="s">
        <v>306</v>
      </c>
      <c r="R454" s="79">
        <v>1</v>
      </c>
      <c r="S454" s="81">
        <v>2</v>
      </c>
      <c r="T454" s="69" t="s">
        <v>76</v>
      </c>
      <c r="U454" s="81">
        <v>0.02</v>
      </c>
      <c r="V454" s="69" t="s">
        <v>2414</v>
      </c>
      <c r="W454" s="79" t="s">
        <v>79</v>
      </c>
      <c r="X454" s="69" t="s">
        <v>2519</v>
      </c>
      <c r="Y454" s="69" t="s">
        <v>1831</v>
      </c>
      <c r="Z454" s="69" t="s">
        <v>3766</v>
      </c>
      <c r="AA454" s="69" t="s">
        <v>2520</v>
      </c>
      <c r="AB454" s="79" t="s">
        <v>71</v>
      </c>
      <c r="AC454" s="81">
        <v>48.5</v>
      </c>
      <c r="AD454" s="69" t="s">
        <v>1834</v>
      </c>
      <c r="AE454" s="69" t="s">
        <v>190</v>
      </c>
      <c r="AF454" s="69"/>
      <c r="AG454" s="79">
        <v>-432</v>
      </c>
      <c r="AH454" s="545">
        <v>45829</v>
      </c>
      <c r="AI454" s="69" t="s">
        <v>3177</v>
      </c>
      <c r="AJ454" s="69" t="s">
        <v>3766</v>
      </c>
      <c r="AK454" s="545">
        <v>45831</v>
      </c>
      <c r="AL454" s="82">
        <v>3.64</v>
      </c>
      <c r="AM454" s="81">
        <v>176.54</v>
      </c>
      <c r="AN454" s="81"/>
      <c r="AO454" s="81">
        <v>176.54</v>
      </c>
      <c r="AP454" s="81">
        <v>353.08</v>
      </c>
      <c r="AQ454" s="81">
        <v>17.654</v>
      </c>
      <c r="AR454" s="81">
        <v>1.05924</v>
      </c>
      <c r="AS454" s="81">
        <v>20</v>
      </c>
      <c r="AT454" s="79" t="s">
        <v>2681</v>
      </c>
      <c r="AU454" s="81" t="s">
        <v>75</v>
      </c>
      <c r="AV454" s="91">
        <v>45829</v>
      </c>
      <c r="AW454" s="81"/>
      <c r="AX454" s="81">
        <v>-898</v>
      </c>
      <c r="AY454" s="30">
        <f>YEAR(Table6[[#This Row],[ETA]])</f>
        <v>2025</v>
      </c>
      <c r="AZ454" s="32" t="str">
        <f>TEXT(Table6[[#This Row],[ETA]],"MMMM")</f>
        <v>June</v>
      </c>
      <c r="BA454" s="12" t="s">
        <v>63</v>
      </c>
    </row>
    <row r="455" spans="1:53" x14ac:dyDescent="0.3">
      <c r="A455" s="13">
        <v>454</v>
      </c>
      <c r="B455" s="69" t="s">
        <v>2521</v>
      </c>
      <c r="C455" s="79" t="s">
        <v>70</v>
      </c>
      <c r="D455" s="69" t="s">
        <v>233</v>
      </c>
      <c r="E455" s="69" t="s">
        <v>46</v>
      </c>
      <c r="F455" s="80" t="s">
        <v>2522</v>
      </c>
      <c r="G455" s="79" t="s">
        <v>177</v>
      </c>
      <c r="H455" s="70" t="s">
        <v>302</v>
      </c>
      <c r="I455" s="69" t="s">
        <v>2523</v>
      </c>
      <c r="J455" s="69" t="s">
        <v>1127</v>
      </c>
      <c r="K455" s="69" t="s">
        <v>598</v>
      </c>
      <c r="L455" s="69" t="s">
        <v>305</v>
      </c>
      <c r="M455" s="69" t="s">
        <v>598</v>
      </c>
      <c r="N455" s="69" t="s">
        <v>49</v>
      </c>
      <c r="O455" s="84">
        <v>45810</v>
      </c>
      <c r="P455" s="69" t="s">
        <v>306</v>
      </c>
      <c r="Q455" s="69" t="s">
        <v>306</v>
      </c>
      <c r="R455" s="79">
        <v>1</v>
      </c>
      <c r="S455" s="81">
        <v>139</v>
      </c>
      <c r="T455" s="69" t="s">
        <v>76</v>
      </c>
      <c r="U455" s="81">
        <v>0.83</v>
      </c>
      <c r="V455" s="69" t="s">
        <v>2524</v>
      </c>
      <c r="W455" s="79" t="s">
        <v>79</v>
      </c>
      <c r="X455" s="69" t="s">
        <v>2525</v>
      </c>
      <c r="Y455" s="69" t="s">
        <v>1831</v>
      </c>
      <c r="Z455" s="69" t="s">
        <v>808</v>
      </c>
      <c r="AA455" s="69" t="s">
        <v>534</v>
      </c>
      <c r="AB455" s="79" t="s">
        <v>71</v>
      </c>
      <c r="AC455" s="81">
        <v>2053</v>
      </c>
      <c r="AD455" s="69" t="s">
        <v>1834</v>
      </c>
      <c r="AE455" s="69" t="s">
        <v>190</v>
      </c>
      <c r="AF455" s="69"/>
      <c r="AG455" s="79">
        <v>-451</v>
      </c>
      <c r="AH455" s="545">
        <v>45810</v>
      </c>
      <c r="AI455" s="69" t="s">
        <v>3177</v>
      </c>
      <c r="AJ455" s="69" t="s">
        <v>72</v>
      </c>
      <c r="AK455" s="545">
        <v>45812</v>
      </c>
      <c r="AL455" s="82">
        <v>3.64</v>
      </c>
      <c r="AM455" s="81">
        <v>7472.92</v>
      </c>
      <c r="AN455" s="81"/>
      <c r="AO455" s="81">
        <v>0</v>
      </c>
      <c r="AP455" s="81">
        <v>7472.92</v>
      </c>
      <c r="AQ455" s="81">
        <v>373.64600000000002</v>
      </c>
      <c r="AR455" s="81">
        <v>0</v>
      </c>
      <c r="AS455" s="81">
        <v>1274</v>
      </c>
      <c r="AT455" s="79" t="s">
        <v>2681</v>
      </c>
      <c r="AU455" s="81" t="s">
        <v>3017</v>
      </c>
      <c r="AV455" s="91">
        <v>45811</v>
      </c>
      <c r="AW455" s="81"/>
      <c r="AX455" s="81"/>
      <c r="AY455" s="30">
        <f>YEAR(Table6[[#This Row],[ETA]])</f>
        <v>2025</v>
      </c>
      <c r="AZ455" s="32" t="str">
        <f>TEXT(Table6[[#This Row],[ETA]],"MMMM")</f>
        <v>June</v>
      </c>
      <c r="BA455" s="12" t="s">
        <v>63</v>
      </c>
    </row>
    <row r="456" spans="1:53" x14ac:dyDescent="0.3">
      <c r="A456" s="13">
        <v>455</v>
      </c>
      <c r="B456" s="69" t="s">
        <v>2526</v>
      </c>
      <c r="C456" s="79" t="s">
        <v>380</v>
      </c>
      <c r="D456" s="69" t="s">
        <v>233</v>
      </c>
      <c r="E456" s="69" t="s">
        <v>46</v>
      </c>
      <c r="F456" s="80">
        <v>1474009445</v>
      </c>
      <c r="G456" s="79" t="s">
        <v>177</v>
      </c>
      <c r="H456" s="70" t="s">
        <v>302</v>
      </c>
      <c r="I456" s="69" t="s">
        <v>2045</v>
      </c>
      <c r="J456" s="69" t="s">
        <v>1127</v>
      </c>
      <c r="K456" s="69" t="s">
        <v>306</v>
      </c>
      <c r="L456" s="69" t="s">
        <v>305</v>
      </c>
      <c r="M456" s="69" t="s">
        <v>75</v>
      </c>
      <c r="N456" s="69" t="s">
        <v>49</v>
      </c>
      <c r="O456" s="84">
        <v>45877</v>
      </c>
      <c r="P456" s="69" t="s">
        <v>306</v>
      </c>
      <c r="Q456" s="69" t="s">
        <v>306</v>
      </c>
      <c r="R456" s="79">
        <v>14</v>
      </c>
      <c r="S456" s="81">
        <v>2</v>
      </c>
      <c r="T456" s="69" t="s">
        <v>76</v>
      </c>
      <c r="U456" s="81">
        <v>0.02</v>
      </c>
      <c r="V456" s="69" t="s">
        <v>2527</v>
      </c>
      <c r="W456" s="79" t="s">
        <v>79</v>
      </c>
      <c r="X456" s="69" t="s">
        <v>2528</v>
      </c>
      <c r="Y456" s="69" t="s">
        <v>1831</v>
      </c>
      <c r="Z456" s="69" t="s">
        <v>3766</v>
      </c>
      <c r="AA456" s="69" t="s">
        <v>2529</v>
      </c>
      <c r="AB456" s="79" t="s">
        <v>71</v>
      </c>
      <c r="AC456" s="81">
        <v>184.3</v>
      </c>
      <c r="AD456" s="69" t="s">
        <v>1834</v>
      </c>
      <c r="AE456" s="69" t="s">
        <v>190</v>
      </c>
      <c r="AF456" s="69"/>
      <c r="AG456" s="79">
        <v>-384</v>
      </c>
      <c r="AH456" s="545">
        <v>45877</v>
      </c>
      <c r="AI456" s="69" t="s">
        <v>3177</v>
      </c>
      <c r="AJ456" s="69" t="s">
        <v>3766</v>
      </c>
      <c r="AK456" s="545">
        <v>45879</v>
      </c>
      <c r="AL456" s="82">
        <v>3.64</v>
      </c>
      <c r="AM456" s="81">
        <v>670.85200000000009</v>
      </c>
      <c r="AN456" s="81"/>
      <c r="AO456" s="81">
        <v>0</v>
      </c>
      <c r="AP456" s="81">
        <v>670.85200000000009</v>
      </c>
      <c r="AQ456" s="81">
        <v>33.542600000000007</v>
      </c>
      <c r="AR456" s="81">
        <v>250</v>
      </c>
      <c r="AS456" s="81">
        <v>284</v>
      </c>
      <c r="AT456" s="79" t="s">
        <v>2681</v>
      </c>
      <c r="AU456" s="81" t="s">
        <v>3018</v>
      </c>
      <c r="AV456" s="91">
        <v>45878</v>
      </c>
      <c r="AW456" s="81"/>
      <c r="AX456" s="81">
        <v>-650</v>
      </c>
      <c r="AY456" s="30">
        <f>YEAR(Table6[[#This Row],[ETA]])</f>
        <v>2025</v>
      </c>
      <c r="AZ456" s="32" t="str">
        <f>TEXT(Table6[[#This Row],[ETA]],"MMMM")</f>
        <v>August</v>
      </c>
      <c r="BA456" s="12" t="s">
        <v>63</v>
      </c>
    </row>
    <row r="457" spans="1:53" hidden="1" x14ac:dyDescent="0.3">
      <c r="A457" s="13">
        <v>456</v>
      </c>
      <c r="B457" s="69" t="s">
        <v>2530</v>
      </c>
      <c r="C457" s="79" t="s">
        <v>380</v>
      </c>
      <c r="D457" s="69" t="s">
        <v>2208</v>
      </c>
      <c r="E457" s="69" t="s">
        <v>46</v>
      </c>
      <c r="F457" s="80">
        <v>5451825293</v>
      </c>
      <c r="G457" s="79" t="s">
        <v>177</v>
      </c>
      <c r="H457" s="70" t="s">
        <v>302</v>
      </c>
      <c r="I457" s="69" t="s">
        <v>2531</v>
      </c>
      <c r="J457" s="69" t="s">
        <v>571</v>
      </c>
      <c r="K457" s="69" t="s">
        <v>1264</v>
      </c>
      <c r="L457" s="69" t="s">
        <v>305</v>
      </c>
      <c r="M457" s="69" t="s">
        <v>75</v>
      </c>
      <c r="N457" s="69" t="s">
        <v>49</v>
      </c>
      <c r="O457" s="84">
        <v>45870</v>
      </c>
      <c r="P457" s="69" t="s">
        <v>306</v>
      </c>
      <c r="Q457" s="69" t="s">
        <v>306</v>
      </c>
      <c r="R457" s="79">
        <v>1</v>
      </c>
      <c r="S457" s="81">
        <v>1</v>
      </c>
      <c r="T457" s="69" t="s">
        <v>800</v>
      </c>
      <c r="U457" s="81">
        <v>0.02</v>
      </c>
      <c r="V457" s="69" t="s">
        <v>2532</v>
      </c>
      <c r="W457" s="79" t="s">
        <v>79</v>
      </c>
      <c r="X457" s="69" t="s">
        <v>2533</v>
      </c>
      <c r="Y457" s="69" t="s">
        <v>1831</v>
      </c>
      <c r="Z457" s="69" t="s">
        <v>3766</v>
      </c>
      <c r="AA457" s="69" t="s">
        <v>2213</v>
      </c>
      <c r="AB457" s="79" t="s">
        <v>71</v>
      </c>
      <c r="AC457" s="81">
        <v>1790</v>
      </c>
      <c r="AD457" s="69" t="s">
        <v>1834</v>
      </c>
      <c r="AE457" s="69" t="s">
        <v>190</v>
      </c>
      <c r="AF457" s="69"/>
      <c r="AG457" s="79">
        <v>-391</v>
      </c>
      <c r="AH457" s="545">
        <v>45870</v>
      </c>
      <c r="AI457" s="69" t="s">
        <v>3177</v>
      </c>
      <c r="AJ457" s="69" t="s">
        <v>3766</v>
      </c>
      <c r="AK457" s="545">
        <v>45871</v>
      </c>
      <c r="AL457" s="82">
        <v>3.64</v>
      </c>
      <c r="AM457" s="81">
        <v>6515.6</v>
      </c>
      <c r="AN457" s="81"/>
      <c r="AO457" s="81">
        <v>0</v>
      </c>
      <c r="AP457" s="81">
        <v>6515.6</v>
      </c>
      <c r="AQ457" s="81">
        <v>325.78000000000003</v>
      </c>
      <c r="AR457" s="81">
        <v>0</v>
      </c>
      <c r="AS457" s="81">
        <v>1233</v>
      </c>
      <c r="AT457" s="79" t="s">
        <v>2681</v>
      </c>
      <c r="AU457" s="81" t="s">
        <v>3019</v>
      </c>
      <c r="AV457" s="91">
        <v>45871</v>
      </c>
      <c r="AW457" s="81"/>
      <c r="AX457" s="81">
        <v>7</v>
      </c>
      <c r="AY457" s="30">
        <f>YEAR(Table6[[#This Row],[ETA]])</f>
        <v>2025</v>
      </c>
      <c r="AZ457" s="32" t="str">
        <f>TEXT(Table6[[#This Row],[ETA]],"MMMM")</f>
        <v>August</v>
      </c>
      <c r="BA457" s="12" t="s">
        <v>3334</v>
      </c>
    </row>
    <row r="458" spans="1:53" hidden="1" x14ac:dyDescent="0.3">
      <c r="A458" s="13">
        <v>457</v>
      </c>
      <c r="B458" s="69" t="s">
        <v>2534</v>
      </c>
      <c r="C458" s="79" t="s">
        <v>1261</v>
      </c>
      <c r="D458" s="69" t="s">
        <v>300</v>
      </c>
      <c r="E458" s="69" t="s">
        <v>2535</v>
      </c>
      <c r="F458" s="80" t="s">
        <v>2536</v>
      </c>
      <c r="G458" s="79" t="s">
        <v>177</v>
      </c>
      <c r="H458" s="70" t="s">
        <v>47</v>
      </c>
      <c r="I458" s="69" t="s">
        <v>2537</v>
      </c>
      <c r="J458" s="69" t="s">
        <v>2538</v>
      </c>
      <c r="K458" s="69" t="s">
        <v>2500</v>
      </c>
      <c r="L458" s="69" t="s">
        <v>48</v>
      </c>
      <c r="M458" s="69" t="s">
        <v>2539</v>
      </c>
      <c r="N458" s="69" t="s">
        <v>49</v>
      </c>
      <c r="O458" s="84">
        <v>46027</v>
      </c>
      <c r="P458" s="69" t="s">
        <v>210</v>
      </c>
      <c r="Q458" s="69" t="s">
        <v>2540</v>
      </c>
      <c r="R458" s="79">
        <v>3</v>
      </c>
      <c r="S458" s="81">
        <v>1624</v>
      </c>
      <c r="T458" s="69" t="s">
        <v>76</v>
      </c>
      <c r="U458" s="81">
        <v>2.7</v>
      </c>
      <c r="V458" s="69" t="s">
        <v>2541</v>
      </c>
      <c r="W458" s="79" t="s">
        <v>79</v>
      </c>
      <c r="X458" s="69" t="s">
        <v>2542</v>
      </c>
      <c r="Y458" s="69" t="s">
        <v>75</v>
      </c>
      <c r="Z458" s="69" t="s">
        <v>3766</v>
      </c>
      <c r="AA458" s="69" t="s">
        <v>2543</v>
      </c>
      <c r="AB458" s="79" t="s">
        <v>71</v>
      </c>
      <c r="AC458" s="81">
        <v>49245</v>
      </c>
      <c r="AD458" s="69" t="s">
        <v>51</v>
      </c>
      <c r="AE458" s="69" t="s">
        <v>190</v>
      </c>
      <c r="AF458" s="69"/>
      <c r="AG458" s="79">
        <v>-234</v>
      </c>
      <c r="AH458" s="545">
        <v>46027</v>
      </c>
      <c r="AI458" s="69" t="s">
        <v>3177</v>
      </c>
      <c r="AJ458" s="69" t="s">
        <v>3766</v>
      </c>
      <c r="AK458" s="545">
        <v>46034</v>
      </c>
      <c r="AL458" s="82"/>
      <c r="AM458" s="81">
        <v>0</v>
      </c>
      <c r="AN458" s="81"/>
      <c r="AO458" s="81">
        <v>0</v>
      </c>
      <c r="AP458" s="81">
        <v>0</v>
      </c>
      <c r="AQ458" s="81">
        <v>0</v>
      </c>
      <c r="AR458" s="81">
        <v>0</v>
      </c>
      <c r="AS458" s="81"/>
      <c r="AT458" s="79" t="s">
        <v>75</v>
      </c>
      <c r="AU458" s="85" t="s">
        <v>75</v>
      </c>
      <c r="AV458" s="22"/>
      <c r="AW458" s="20"/>
      <c r="AX458" s="81"/>
      <c r="AY458" s="30">
        <f>YEAR(Table6[[#This Row],[ETA]])</f>
        <v>2026</v>
      </c>
      <c r="AZ458" s="32" t="str">
        <f>TEXT(Table6[[#This Row],[ETA]],"MMMM")</f>
        <v>January</v>
      </c>
      <c r="BA458" s="12" t="s">
        <v>63</v>
      </c>
    </row>
    <row r="459" spans="1:53" x14ac:dyDescent="0.3">
      <c r="A459" s="13">
        <v>458</v>
      </c>
      <c r="B459" s="69" t="s">
        <v>2544</v>
      </c>
      <c r="C459" s="79" t="s">
        <v>94</v>
      </c>
      <c r="D459" s="69" t="s">
        <v>233</v>
      </c>
      <c r="E459" s="69" t="s">
        <v>46</v>
      </c>
      <c r="F459" s="80" t="s">
        <v>2545</v>
      </c>
      <c r="G459" s="79" t="s">
        <v>177</v>
      </c>
      <c r="H459" s="70" t="s">
        <v>302</v>
      </c>
      <c r="I459" s="69" t="s">
        <v>52</v>
      </c>
      <c r="J459" s="69" t="s">
        <v>1127</v>
      </c>
      <c r="K459" s="69" t="s">
        <v>2546</v>
      </c>
      <c r="L459" s="69" t="s">
        <v>305</v>
      </c>
      <c r="M459" s="69" t="s">
        <v>2546</v>
      </c>
      <c r="N459" s="69" t="s">
        <v>49</v>
      </c>
      <c r="O459" s="84">
        <v>46011</v>
      </c>
      <c r="P459" s="69" t="s">
        <v>306</v>
      </c>
      <c r="Q459" s="69" t="s">
        <v>306</v>
      </c>
      <c r="R459" s="79">
        <v>32</v>
      </c>
      <c r="S459" s="81">
        <v>3058</v>
      </c>
      <c r="T459" s="69" t="s">
        <v>824</v>
      </c>
      <c r="U459" s="81">
        <v>4.74</v>
      </c>
      <c r="V459" s="69" t="s">
        <v>2265</v>
      </c>
      <c r="W459" s="79" t="s">
        <v>50</v>
      </c>
      <c r="X459" s="69" t="s">
        <v>2544</v>
      </c>
      <c r="Y459" s="69" t="s">
        <v>78</v>
      </c>
      <c r="Z459" s="69" t="s">
        <v>3766</v>
      </c>
      <c r="AA459" s="69" t="s">
        <v>1063</v>
      </c>
      <c r="AB459" s="79" t="s">
        <v>53</v>
      </c>
      <c r="AC459" s="81">
        <v>589083.89</v>
      </c>
      <c r="AD459" s="69" t="s">
        <v>51</v>
      </c>
      <c r="AE459" s="69" t="s">
        <v>190</v>
      </c>
      <c r="AF459" s="69"/>
      <c r="AG459" s="79">
        <v>-250</v>
      </c>
      <c r="AH459" s="545">
        <v>46011</v>
      </c>
      <c r="AI459" s="69" t="s">
        <v>3177</v>
      </c>
      <c r="AJ459" s="69" t="s">
        <v>73</v>
      </c>
      <c r="AK459" s="545">
        <v>46013</v>
      </c>
      <c r="AL459" s="82">
        <v>0.51129000000000002</v>
      </c>
      <c r="AM459" s="81">
        <v>301192.70211810002</v>
      </c>
      <c r="AN459" s="81">
        <v>121462.0524</v>
      </c>
      <c r="AO459" s="81">
        <v>4226.5475451809998</v>
      </c>
      <c r="AP459" s="81">
        <v>426881.30206328101</v>
      </c>
      <c r="AQ459" s="81">
        <v>21344.065103164052</v>
      </c>
      <c r="AR459" s="81">
        <v>0</v>
      </c>
      <c r="AS459" s="81">
        <v>26744</v>
      </c>
      <c r="AT459" s="79" t="s">
        <v>2681</v>
      </c>
      <c r="AU459" s="81" t="s">
        <v>3020</v>
      </c>
      <c r="AV459" s="91">
        <v>46012</v>
      </c>
      <c r="AW459" s="81"/>
      <c r="AX459" s="81"/>
      <c r="AY459" s="30">
        <f>YEAR(Table6[[#This Row],[ETA]])</f>
        <v>2025</v>
      </c>
      <c r="AZ459" s="32" t="str">
        <f>TEXT(Table6[[#This Row],[ETA]],"MMMM")</f>
        <v>December</v>
      </c>
      <c r="BA459" s="12" t="s">
        <v>63</v>
      </c>
    </row>
    <row r="460" spans="1:53" hidden="1" x14ac:dyDescent="0.3">
      <c r="A460" s="13">
        <v>459</v>
      </c>
      <c r="B460" s="69" t="s">
        <v>2547</v>
      </c>
      <c r="C460" s="79" t="s">
        <v>70</v>
      </c>
      <c r="D460" s="69" t="s">
        <v>681</v>
      </c>
      <c r="E460" s="69" t="s">
        <v>46</v>
      </c>
      <c r="F460" s="80" t="s">
        <v>2548</v>
      </c>
      <c r="G460" s="79" t="s">
        <v>177</v>
      </c>
      <c r="H460" s="70" t="s">
        <v>302</v>
      </c>
      <c r="I460" s="69" t="s">
        <v>1675</v>
      </c>
      <c r="J460" s="69" t="s">
        <v>2549</v>
      </c>
      <c r="K460" s="69" t="s">
        <v>1127</v>
      </c>
      <c r="L460" s="69" t="s">
        <v>305</v>
      </c>
      <c r="M460" s="69" t="s">
        <v>2549</v>
      </c>
      <c r="N460" s="69" t="s">
        <v>49</v>
      </c>
      <c r="O460" s="84">
        <v>46015</v>
      </c>
      <c r="P460" s="69" t="s">
        <v>306</v>
      </c>
      <c r="Q460" s="69" t="s">
        <v>306</v>
      </c>
      <c r="R460" s="79">
        <v>19</v>
      </c>
      <c r="S460" s="81">
        <v>8</v>
      </c>
      <c r="T460" s="69" t="s">
        <v>76</v>
      </c>
      <c r="U460" s="81">
        <v>0.02</v>
      </c>
      <c r="V460" s="69" t="s">
        <v>1679</v>
      </c>
      <c r="W460" s="79" t="s">
        <v>50</v>
      </c>
      <c r="X460" s="69" t="s">
        <v>2550</v>
      </c>
      <c r="Y460" s="69" t="s">
        <v>2551</v>
      </c>
      <c r="Z460" s="69" t="s">
        <v>3766</v>
      </c>
      <c r="AA460" s="69" t="s">
        <v>534</v>
      </c>
      <c r="AB460" s="79" t="s">
        <v>71</v>
      </c>
      <c r="AC460" s="81">
        <v>3406.28</v>
      </c>
      <c r="AD460" s="69" t="s">
        <v>51</v>
      </c>
      <c r="AE460" s="69" t="s">
        <v>190</v>
      </c>
      <c r="AF460" s="69"/>
      <c r="AG460" s="79">
        <v>-246</v>
      </c>
      <c r="AH460" s="545">
        <v>46015</v>
      </c>
      <c r="AI460" s="69" t="s">
        <v>3177</v>
      </c>
      <c r="AJ460" s="69" t="s">
        <v>3766</v>
      </c>
      <c r="AK460" s="545">
        <v>46018</v>
      </c>
      <c r="AL460" s="82">
        <v>3.64</v>
      </c>
      <c r="AM460" s="81">
        <v>12398.859200000001</v>
      </c>
      <c r="AN460" s="81"/>
      <c r="AO460" s="81">
        <v>0</v>
      </c>
      <c r="AP460" s="81">
        <v>12398.859200000001</v>
      </c>
      <c r="AQ460" s="81">
        <v>619.94296000000008</v>
      </c>
      <c r="AR460" s="81">
        <v>0</v>
      </c>
      <c r="AS460" s="81">
        <v>1520</v>
      </c>
      <c r="AT460" s="79" t="s">
        <v>2681</v>
      </c>
      <c r="AU460" s="85" t="s">
        <v>3021</v>
      </c>
      <c r="AV460" s="22">
        <v>46016</v>
      </c>
      <c r="AW460" s="20"/>
      <c r="AX460" s="81"/>
      <c r="AY460" s="30">
        <f>YEAR(Table6[[#This Row],[ETA]])</f>
        <v>2025</v>
      </c>
      <c r="AZ460" s="32" t="str">
        <f>TEXT(Table6[[#This Row],[ETA]],"MMMM")</f>
        <v>December</v>
      </c>
      <c r="BA460" s="12" t="s">
        <v>3339</v>
      </c>
    </row>
    <row r="461" spans="1:53" hidden="1" x14ac:dyDescent="0.3">
      <c r="A461" s="13">
        <v>460</v>
      </c>
      <c r="B461" s="69" t="s">
        <v>2552</v>
      </c>
      <c r="C461" s="79" t="s">
        <v>70</v>
      </c>
      <c r="D461" s="69" t="s">
        <v>311</v>
      </c>
      <c r="E461" s="69" t="s">
        <v>46</v>
      </c>
      <c r="F461" s="80" t="s">
        <v>3114</v>
      </c>
      <c r="G461" s="79" t="s">
        <v>177</v>
      </c>
      <c r="H461" s="70" t="s">
        <v>47</v>
      </c>
      <c r="I461" s="69" t="s">
        <v>394</v>
      </c>
      <c r="J461" s="69" t="s">
        <v>870</v>
      </c>
      <c r="K461" s="69" t="s">
        <v>2388</v>
      </c>
      <c r="L461" s="69" t="s">
        <v>48</v>
      </c>
      <c r="M461" s="69" t="s">
        <v>2622</v>
      </c>
      <c r="N461" s="69" t="s">
        <v>49</v>
      </c>
      <c r="O461" s="84">
        <v>46061</v>
      </c>
      <c r="P461" s="69" t="s">
        <v>574</v>
      </c>
      <c r="Q461" s="69" t="s">
        <v>3115</v>
      </c>
      <c r="R461" s="79">
        <v>18</v>
      </c>
      <c r="S461" s="81">
        <v>39068.06</v>
      </c>
      <c r="T461" s="69" t="s">
        <v>397</v>
      </c>
      <c r="U461" s="81">
        <v>33.339599999999997</v>
      </c>
      <c r="V461" s="69" t="s">
        <v>2553</v>
      </c>
      <c r="W461" s="79" t="s">
        <v>50</v>
      </c>
      <c r="X461" s="69" t="s">
        <v>2554</v>
      </c>
      <c r="Y461" s="69" t="s">
        <v>567</v>
      </c>
      <c r="Z461" s="69" t="s">
        <v>292</v>
      </c>
      <c r="AA461" s="69" t="s">
        <v>2555</v>
      </c>
      <c r="AB461" s="79" t="s">
        <v>402</v>
      </c>
      <c r="AC461" s="81">
        <v>372665.1</v>
      </c>
      <c r="AD461" s="69" t="s">
        <v>51</v>
      </c>
      <c r="AE461" s="69" t="s">
        <v>190</v>
      </c>
      <c r="AF461" s="69"/>
      <c r="AG461" s="79">
        <v>-200</v>
      </c>
      <c r="AH461" s="545">
        <v>46061</v>
      </c>
      <c r="AI461" s="69" t="s">
        <v>3177</v>
      </c>
      <c r="AJ461" s="69" t="s">
        <v>292</v>
      </c>
      <c r="AK461" s="545">
        <v>46070</v>
      </c>
      <c r="AL461" s="82">
        <v>4.3053900000000001</v>
      </c>
      <c r="AM461" s="81">
        <v>1604468.5948889998</v>
      </c>
      <c r="AN461" s="81"/>
      <c r="AO461" s="81">
        <v>0</v>
      </c>
      <c r="AP461" s="81">
        <v>1604468.5948889998</v>
      </c>
      <c r="AQ461" s="81">
        <v>80223.429744449997</v>
      </c>
      <c r="AR461" s="81">
        <v>0</v>
      </c>
      <c r="AS461" s="81">
        <v>90300</v>
      </c>
      <c r="AT461" s="79" t="s">
        <v>2681</v>
      </c>
      <c r="AU461" s="85" t="s">
        <v>3303</v>
      </c>
      <c r="AV461" s="22">
        <v>46069</v>
      </c>
      <c r="AW461" s="20"/>
      <c r="AX461" s="81">
        <v>120</v>
      </c>
      <c r="AY461" s="30">
        <f>YEAR(Table6[[#This Row],[ETA]])</f>
        <v>2026</v>
      </c>
      <c r="AZ461" s="32" t="str">
        <f>TEXT(Table6[[#This Row],[ETA]],"MMMM")</f>
        <v>February</v>
      </c>
      <c r="BA461" s="12" t="s">
        <v>3340</v>
      </c>
    </row>
    <row r="462" spans="1:53" hidden="1" x14ac:dyDescent="0.3">
      <c r="A462" s="13">
        <v>461</v>
      </c>
      <c r="B462" s="69" t="s">
        <v>2556</v>
      </c>
      <c r="C462" s="79" t="s">
        <v>70</v>
      </c>
      <c r="D462" s="69" t="s">
        <v>410</v>
      </c>
      <c r="E462" s="69" t="s">
        <v>46</v>
      </c>
      <c r="F462" s="80" t="s">
        <v>3038</v>
      </c>
      <c r="G462" s="79" t="s">
        <v>177</v>
      </c>
      <c r="H462" s="70" t="s">
        <v>47</v>
      </c>
      <c r="I462" s="69" t="s">
        <v>394</v>
      </c>
      <c r="J462" s="69" t="s">
        <v>77</v>
      </c>
      <c r="K462" s="69" t="s">
        <v>3084</v>
      </c>
      <c r="L462" s="69" t="s">
        <v>48</v>
      </c>
      <c r="M462" s="69" t="s">
        <v>3084</v>
      </c>
      <c r="N462" s="69" t="s">
        <v>49</v>
      </c>
      <c r="O462" s="84">
        <v>46042</v>
      </c>
      <c r="P462" s="69" t="s">
        <v>306</v>
      </c>
      <c r="Q462" s="69" t="s">
        <v>306</v>
      </c>
      <c r="R462" s="79">
        <v>6</v>
      </c>
      <c r="S462" s="81">
        <v>2726.3</v>
      </c>
      <c r="T462" s="69" t="s">
        <v>397</v>
      </c>
      <c r="U462" s="81">
        <v>0.46</v>
      </c>
      <c r="V462" s="69" t="s">
        <v>2553</v>
      </c>
      <c r="W462" s="79" t="s">
        <v>50</v>
      </c>
      <c r="X462" s="69" t="s">
        <v>3089</v>
      </c>
      <c r="Y462" s="69" t="s">
        <v>567</v>
      </c>
      <c r="Z462" s="69" t="s">
        <v>73</v>
      </c>
      <c r="AA462" s="69" t="s">
        <v>934</v>
      </c>
      <c r="AB462" s="79" t="s">
        <v>402</v>
      </c>
      <c r="AC462" s="81">
        <v>26494.769999999997</v>
      </c>
      <c r="AD462" s="69" t="s">
        <v>51</v>
      </c>
      <c r="AE462" s="69" t="s">
        <v>190</v>
      </c>
      <c r="AF462" s="69"/>
      <c r="AG462" s="79">
        <v>-219</v>
      </c>
      <c r="AH462" s="545">
        <v>46042</v>
      </c>
      <c r="AI462" s="69" t="s">
        <v>3177</v>
      </c>
      <c r="AJ462" s="69" t="s">
        <v>73</v>
      </c>
      <c r="AK462" s="545">
        <v>46044</v>
      </c>
      <c r="AL462" s="82">
        <v>4.2031099999999997</v>
      </c>
      <c r="AM462" s="81">
        <v>111360.43273469998</v>
      </c>
      <c r="AN462" s="81"/>
      <c r="AO462" s="81">
        <v>0</v>
      </c>
      <c r="AP462" s="81">
        <v>111360.43273469998</v>
      </c>
      <c r="AQ462" s="81">
        <v>5568.0216367349994</v>
      </c>
      <c r="AR462" s="81">
        <v>0</v>
      </c>
      <c r="AS462" s="81">
        <v>7968</v>
      </c>
      <c r="AT462" s="79" t="s">
        <v>2681</v>
      </c>
      <c r="AU462" s="85" t="s">
        <v>3108</v>
      </c>
      <c r="AV462" s="22">
        <v>46043</v>
      </c>
      <c r="AW462" s="20"/>
      <c r="AX462" s="81">
        <v>-500</v>
      </c>
      <c r="AY462" s="30">
        <f>YEAR(Table6[[#This Row],[ETA]])</f>
        <v>2026</v>
      </c>
      <c r="AZ462" s="32" t="str">
        <f>TEXT(Table6[[#This Row],[ETA]],"MMMM")</f>
        <v>January</v>
      </c>
      <c r="BA462" s="12" t="s">
        <v>392</v>
      </c>
    </row>
    <row r="463" spans="1:53" hidden="1" x14ac:dyDescent="0.3">
      <c r="A463" s="13">
        <v>462</v>
      </c>
      <c r="B463" s="69" t="s">
        <v>2557</v>
      </c>
      <c r="C463" s="79" t="s">
        <v>90</v>
      </c>
      <c r="D463" s="69" t="s">
        <v>300</v>
      </c>
      <c r="E463" s="69" t="s">
        <v>46</v>
      </c>
      <c r="F463" s="80" t="s">
        <v>2558</v>
      </c>
      <c r="G463" s="79" t="s">
        <v>177</v>
      </c>
      <c r="H463" s="70" t="s">
        <v>302</v>
      </c>
      <c r="I463" s="69" t="s">
        <v>2387</v>
      </c>
      <c r="J463" s="69" t="s">
        <v>1127</v>
      </c>
      <c r="K463" s="69" t="s">
        <v>505</v>
      </c>
      <c r="L463" s="69" t="s">
        <v>305</v>
      </c>
      <c r="M463" s="69" t="s">
        <v>505</v>
      </c>
      <c r="N463" s="69" t="s">
        <v>49</v>
      </c>
      <c r="O463" s="84">
        <v>46019</v>
      </c>
      <c r="P463" s="69" t="s">
        <v>306</v>
      </c>
      <c r="Q463" s="69" t="s">
        <v>306</v>
      </c>
      <c r="R463" s="79">
        <v>52</v>
      </c>
      <c r="S463" s="81">
        <v>134</v>
      </c>
      <c r="T463" s="69" t="s">
        <v>76</v>
      </c>
      <c r="U463" s="81">
        <v>1.1000000000000001</v>
      </c>
      <c r="V463" s="69" t="s">
        <v>2559</v>
      </c>
      <c r="W463" s="79" t="s">
        <v>50</v>
      </c>
      <c r="X463" s="69" t="s">
        <v>2557</v>
      </c>
      <c r="Y463" s="69" t="s">
        <v>75</v>
      </c>
      <c r="Z463" s="69" t="s">
        <v>3766</v>
      </c>
      <c r="AA463" s="69" t="s">
        <v>2170</v>
      </c>
      <c r="AB463" s="79" t="s">
        <v>53</v>
      </c>
      <c r="AC463" s="81">
        <v>40254.14</v>
      </c>
      <c r="AD463" s="69" t="s">
        <v>51</v>
      </c>
      <c r="AE463" s="69" t="s">
        <v>190</v>
      </c>
      <c r="AF463" s="69"/>
      <c r="AG463" s="79">
        <v>-242</v>
      </c>
      <c r="AH463" s="545">
        <v>46019</v>
      </c>
      <c r="AI463" s="69" t="s">
        <v>3177</v>
      </c>
      <c r="AJ463" s="69" t="s">
        <v>3766</v>
      </c>
      <c r="AK463" s="545">
        <v>46020</v>
      </c>
      <c r="AL463" s="82">
        <v>0.51129000000000002</v>
      </c>
      <c r="AM463" s="81">
        <v>20581.539240599999</v>
      </c>
      <c r="AN463" s="81">
        <v>2452.7603880000001</v>
      </c>
      <c r="AO463" s="81">
        <v>230.34299628599999</v>
      </c>
      <c r="AP463" s="81">
        <v>15352.352624885996</v>
      </c>
      <c r="AQ463" s="81">
        <v>767.6176312442999</v>
      </c>
      <c r="AR463" s="81">
        <v>0</v>
      </c>
      <c r="AS463" s="81">
        <v>2168</v>
      </c>
      <c r="AT463" s="79" t="s">
        <v>2681</v>
      </c>
      <c r="AU463" s="81" t="s">
        <v>3022</v>
      </c>
      <c r="AV463" s="91">
        <v>46019</v>
      </c>
      <c r="AW463" s="81"/>
      <c r="AX463" s="81"/>
      <c r="AY463" s="30">
        <f>YEAR(Table6[[#This Row],[ETA]])</f>
        <v>2025</v>
      </c>
      <c r="AZ463" s="32" t="str">
        <f>TEXT(Table6[[#This Row],[ETA]],"MMMM")</f>
        <v>December</v>
      </c>
      <c r="BA463" s="12" t="s">
        <v>63</v>
      </c>
    </row>
    <row r="464" spans="1:53" x14ac:dyDescent="0.3">
      <c r="A464" s="13">
        <v>463</v>
      </c>
      <c r="B464" s="69" t="s">
        <v>2560</v>
      </c>
      <c r="C464" s="79" t="s">
        <v>90</v>
      </c>
      <c r="D464" s="69" t="s">
        <v>233</v>
      </c>
      <c r="E464" s="69" t="s">
        <v>46</v>
      </c>
      <c r="F464" s="80" t="s">
        <v>2561</v>
      </c>
      <c r="G464" s="79" t="s">
        <v>177</v>
      </c>
      <c r="H464" s="70" t="s">
        <v>302</v>
      </c>
      <c r="I464" s="69" t="s">
        <v>2387</v>
      </c>
      <c r="J464" s="69" t="s">
        <v>1127</v>
      </c>
      <c r="K464" s="69" t="s">
        <v>960</v>
      </c>
      <c r="L464" s="69" t="s">
        <v>305</v>
      </c>
      <c r="M464" s="69" t="s">
        <v>960</v>
      </c>
      <c r="N464" s="69" t="s">
        <v>49</v>
      </c>
      <c r="O464" s="84">
        <v>46022</v>
      </c>
      <c r="P464" s="69" t="s">
        <v>306</v>
      </c>
      <c r="Q464" s="69" t="s">
        <v>306</v>
      </c>
      <c r="R464" s="79">
        <v>43</v>
      </c>
      <c r="S464" s="81">
        <v>1098.6400000000001</v>
      </c>
      <c r="T464" s="69" t="s">
        <v>76</v>
      </c>
      <c r="U464" s="81">
        <v>9.9</v>
      </c>
      <c r="V464" s="69" t="s">
        <v>2562</v>
      </c>
      <c r="W464" s="79" t="s">
        <v>50</v>
      </c>
      <c r="X464" s="69" t="s">
        <v>2557</v>
      </c>
      <c r="Y464" s="69" t="s">
        <v>75</v>
      </c>
      <c r="Z464" s="69" t="s">
        <v>3766</v>
      </c>
      <c r="AA464" s="69" t="s">
        <v>1272</v>
      </c>
      <c r="AB464" s="79" t="s">
        <v>53</v>
      </c>
      <c r="AC464" s="81">
        <v>12145.98</v>
      </c>
      <c r="AD464" s="69" t="s">
        <v>51</v>
      </c>
      <c r="AE464" s="69" t="s">
        <v>190</v>
      </c>
      <c r="AF464" s="69"/>
      <c r="AG464" s="79">
        <v>-239</v>
      </c>
      <c r="AH464" s="545">
        <v>46387</v>
      </c>
      <c r="AI464" s="69" t="s">
        <v>3177</v>
      </c>
      <c r="AJ464" s="69" t="s">
        <v>3766</v>
      </c>
      <c r="AK464" s="545">
        <v>46023</v>
      </c>
      <c r="AL464" s="82">
        <v>0.51129000000000002</v>
      </c>
      <c r="AM464" s="81">
        <v>6210.1181142000005</v>
      </c>
      <c r="AN464" s="81">
        <v>27398.804004000001</v>
      </c>
      <c r="AO464" s="81">
        <v>336.08922118200002</v>
      </c>
      <c r="AP464" s="81">
        <v>33945.011339382007</v>
      </c>
      <c r="AQ464" s="81">
        <v>1697.2505669691004</v>
      </c>
      <c r="AR464" s="81">
        <v>37.260708685200001</v>
      </c>
      <c r="AS464" s="81">
        <v>2597</v>
      </c>
      <c r="AT464" s="79" t="s">
        <v>2681</v>
      </c>
      <c r="AU464" s="81" t="s">
        <v>3023</v>
      </c>
      <c r="AV464" s="91">
        <v>46023</v>
      </c>
      <c r="AW464" s="81"/>
      <c r="AX464" s="81"/>
      <c r="AY464" s="30">
        <f>YEAR(Table6[[#This Row],[ETA]])</f>
        <v>2025</v>
      </c>
      <c r="AZ464" s="32" t="str">
        <f>TEXT(Table6[[#This Row],[ETA]],"MMMM")</f>
        <v>December</v>
      </c>
      <c r="BA464" s="12" t="s">
        <v>63</v>
      </c>
    </row>
    <row r="465" spans="1:53" hidden="1" x14ac:dyDescent="0.3">
      <c r="A465" s="13">
        <v>464</v>
      </c>
      <c r="B465" s="69" t="s">
        <v>2563</v>
      </c>
      <c r="C465" s="79" t="s">
        <v>70</v>
      </c>
      <c r="D465" s="69" t="s">
        <v>1970</v>
      </c>
      <c r="E465" s="69" t="s">
        <v>74</v>
      </c>
      <c r="F465" s="80" t="s">
        <v>3090</v>
      </c>
      <c r="G465" s="79" t="s">
        <v>177</v>
      </c>
      <c r="H465" s="70" t="s">
        <v>47</v>
      </c>
      <c r="I465" s="69" t="s">
        <v>52</v>
      </c>
      <c r="J465" s="69" t="s">
        <v>870</v>
      </c>
      <c r="K465" s="69" t="s">
        <v>630</v>
      </c>
      <c r="L465" s="69" t="s">
        <v>48</v>
      </c>
      <c r="M465" s="69" t="s">
        <v>1464</v>
      </c>
      <c r="N465" s="69" t="s">
        <v>49</v>
      </c>
      <c r="O465" s="84">
        <v>46042</v>
      </c>
      <c r="P465" s="69" t="s">
        <v>264</v>
      </c>
      <c r="Q465" s="69" t="s">
        <v>3091</v>
      </c>
      <c r="R465" s="79">
        <v>104</v>
      </c>
      <c r="S465" s="81">
        <v>25973.56</v>
      </c>
      <c r="T465" s="69" t="s">
        <v>76</v>
      </c>
      <c r="U465" s="81">
        <v>64.69</v>
      </c>
      <c r="V465" s="69" t="s">
        <v>2564</v>
      </c>
      <c r="W465" s="79" t="s">
        <v>50</v>
      </c>
      <c r="X465" s="69" t="s">
        <v>2565</v>
      </c>
      <c r="Y465" s="69">
        <v>4600001157</v>
      </c>
      <c r="Z465" s="69" t="s">
        <v>73</v>
      </c>
      <c r="AA465" s="69" t="s">
        <v>2566</v>
      </c>
      <c r="AB465" s="79" t="s">
        <v>71</v>
      </c>
      <c r="AC465" s="81">
        <v>62783.54</v>
      </c>
      <c r="AD465" s="69" t="s">
        <v>51</v>
      </c>
      <c r="AE465" s="69" t="s">
        <v>190</v>
      </c>
      <c r="AF465" s="69"/>
      <c r="AG465" s="79">
        <v>-219</v>
      </c>
      <c r="AH465" s="545">
        <v>46042</v>
      </c>
      <c r="AI465" s="69" t="s">
        <v>3177</v>
      </c>
      <c r="AJ465" s="69" t="s">
        <v>73</v>
      </c>
      <c r="AK465" s="545">
        <v>46047</v>
      </c>
      <c r="AL465" s="82">
        <v>3.64</v>
      </c>
      <c r="AM465" s="81">
        <v>228532.08560000002</v>
      </c>
      <c r="AN465" s="81"/>
      <c r="AO465" s="81">
        <v>0</v>
      </c>
      <c r="AP465" s="81">
        <v>228532.08560000002</v>
      </c>
      <c r="AQ465" s="81">
        <v>11426.604280000001</v>
      </c>
      <c r="AR465" s="81">
        <v>0</v>
      </c>
      <c r="AS465" s="81">
        <v>14377</v>
      </c>
      <c r="AT465" s="79" t="s">
        <v>2681</v>
      </c>
      <c r="AU465" s="81" t="s">
        <v>3109</v>
      </c>
      <c r="AV465" s="91">
        <v>46043</v>
      </c>
      <c r="AW465" s="81"/>
      <c r="AX465" s="81">
        <v>50</v>
      </c>
      <c r="AY465" s="30">
        <f>YEAR(Table6[[#This Row],[ETA]])</f>
        <v>2026</v>
      </c>
      <c r="AZ465" s="32" t="str">
        <f>TEXT(Table6[[#This Row],[ETA]],"MMMM")</f>
        <v>January</v>
      </c>
      <c r="BA465" s="12" t="s">
        <v>63</v>
      </c>
    </row>
    <row r="466" spans="1:53" hidden="1" x14ac:dyDescent="0.3">
      <c r="A466" s="13">
        <v>465</v>
      </c>
      <c r="B466" s="69" t="s">
        <v>2567</v>
      </c>
      <c r="C466" s="79" t="s">
        <v>70</v>
      </c>
      <c r="D466" s="69" t="s">
        <v>1970</v>
      </c>
      <c r="E466" s="69" t="s">
        <v>74</v>
      </c>
      <c r="F466" s="80" t="s">
        <v>3092</v>
      </c>
      <c r="G466" s="79" t="s">
        <v>177</v>
      </c>
      <c r="H466" s="70" t="s">
        <v>47</v>
      </c>
      <c r="I466" s="69" t="s">
        <v>52</v>
      </c>
      <c r="J466" s="69" t="s">
        <v>442</v>
      </c>
      <c r="K466" s="69" t="s">
        <v>630</v>
      </c>
      <c r="L466" s="69" t="s">
        <v>48</v>
      </c>
      <c r="M466" s="69" t="s">
        <v>1464</v>
      </c>
      <c r="N466" s="69" t="s">
        <v>49</v>
      </c>
      <c r="O466" s="84">
        <v>46042</v>
      </c>
      <c r="P466" s="69" t="s">
        <v>463</v>
      </c>
      <c r="Q466" s="69" t="s">
        <v>3093</v>
      </c>
      <c r="R466" s="79">
        <v>104</v>
      </c>
      <c r="S466" s="81">
        <v>37090</v>
      </c>
      <c r="T466" s="69" t="s">
        <v>76</v>
      </c>
      <c r="U466" s="81">
        <v>97</v>
      </c>
      <c r="V466" s="69" t="s">
        <v>2568</v>
      </c>
      <c r="W466" s="79" t="s">
        <v>50</v>
      </c>
      <c r="X466" s="69" t="s">
        <v>2569</v>
      </c>
      <c r="Y466" s="69">
        <v>4600001157</v>
      </c>
      <c r="Z466" s="69" t="s">
        <v>73</v>
      </c>
      <c r="AA466" s="69" t="s">
        <v>1063</v>
      </c>
      <c r="AB466" s="79" t="s">
        <v>71</v>
      </c>
      <c r="AC466" s="81">
        <v>89801.86</v>
      </c>
      <c r="AD466" s="69" t="s">
        <v>51</v>
      </c>
      <c r="AE466" s="69" t="s">
        <v>190</v>
      </c>
      <c r="AF466" s="69"/>
      <c r="AG466" s="79">
        <v>-219</v>
      </c>
      <c r="AH466" s="545">
        <v>46042</v>
      </c>
      <c r="AI466" s="69" t="s">
        <v>3177</v>
      </c>
      <c r="AJ466" s="69" t="s">
        <v>73</v>
      </c>
      <c r="AK466" s="545">
        <v>46047</v>
      </c>
      <c r="AL466" s="82">
        <v>3.64</v>
      </c>
      <c r="AM466" s="81">
        <v>326878.77040000004</v>
      </c>
      <c r="AN466" s="81"/>
      <c r="AO466" s="81">
        <v>0</v>
      </c>
      <c r="AP466" s="81">
        <v>326878.77040000004</v>
      </c>
      <c r="AQ466" s="81">
        <v>16343.938520000003</v>
      </c>
      <c r="AR466" s="81">
        <v>0</v>
      </c>
      <c r="AS466" s="81">
        <v>21844</v>
      </c>
      <c r="AT466" s="79" t="s">
        <v>2681</v>
      </c>
      <c r="AU466" s="81" t="s">
        <v>3110</v>
      </c>
      <c r="AV466" s="91">
        <v>46043</v>
      </c>
      <c r="AW466" s="81"/>
      <c r="AX466" s="81">
        <v>100</v>
      </c>
      <c r="AY466" s="30">
        <f>YEAR(Table6[[#This Row],[ETA]])</f>
        <v>2026</v>
      </c>
      <c r="AZ466" s="32" t="str">
        <f>TEXT(Table6[[#This Row],[ETA]],"MMMM")</f>
        <v>January</v>
      </c>
      <c r="BA466" s="12" t="s">
        <v>63</v>
      </c>
    </row>
    <row r="467" spans="1:53" hidden="1" x14ac:dyDescent="0.3">
      <c r="A467" s="13">
        <v>466</v>
      </c>
      <c r="B467" s="69" t="s">
        <v>2570</v>
      </c>
      <c r="C467" s="79" t="s">
        <v>70</v>
      </c>
      <c r="D467" s="69" t="s">
        <v>305</v>
      </c>
      <c r="E467" s="69" t="s">
        <v>74</v>
      </c>
      <c r="F467" s="80" t="s">
        <v>2571</v>
      </c>
      <c r="G467" s="79" t="s">
        <v>82</v>
      </c>
      <c r="H467" s="70" t="s">
        <v>302</v>
      </c>
      <c r="I467" s="69" t="s">
        <v>84</v>
      </c>
      <c r="J467" s="69" t="s">
        <v>504</v>
      </c>
      <c r="K467" s="69" t="s">
        <v>505</v>
      </c>
      <c r="L467" s="69" t="s">
        <v>300</v>
      </c>
      <c r="M467" s="69" t="s">
        <v>505</v>
      </c>
      <c r="N467" s="69" t="s">
        <v>49</v>
      </c>
      <c r="O467" s="84">
        <v>46026</v>
      </c>
      <c r="P467" s="69" t="s">
        <v>306</v>
      </c>
      <c r="Q467" s="69" t="s">
        <v>306</v>
      </c>
      <c r="R467" s="79">
        <v>7</v>
      </c>
      <c r="S467" s="81">
        <v>216</v>
      </c>
      <c r="T467" s="69" t="s">
        <v>76</v>
      </c>
      <c r="U467" s="81">
        <v>0.87</v>
      </c>
      <c r="V467" s="69" t="s">
        <v>2165</v>
      </c>
      <c r="W467" s="79" t="s">
        <v>50</v>
      </c>
      <c r="X467" s="69" t="s">
        <v>2572</v>
      </c>
      <c r="Y467" s="69">
        <v>4600001157</v>
      </c>
      <c r="Z467" s="69" t="s">
        <v>63</v>
      </c>
      <c r="AA467" s="69" t="s">
        <v>2473</v>
      </c>
      <c r="AB467" s="79" t="s">
        <v>53</v>
      </c>
      <c r="AC467" s="81">
        <v>792000</v>
      </c>
      <c r="AD467" s="69" t="s">
        <v>96</v>
      </c>
      <c r="AE467" s="69" t="s">
        <v>75</v>
      </c>
      <c r="AF467" s="69" t="s">
        <v>75</v>
      </c>
      <c r="AG467" s="79">
        <v>-235</v>
      </c>
      <c r="AH467" s="545">
        <v>46026</v>
      </c>
      <c r="AI467" s="69" t="s">
        <v>3177</v>
      </c>
      <c r="AJ467" s="69" t="s">
        <v>63</v>
      </c>
      <c r="AK467" s="545">
        <v>46026</v>
      </c>
      <c r="AL467" s="82"/>
      <c r="AM467" s="81">
        <v>0</v>
      </c>
      <c r="AN467" s="81"/>
      <c r="AO467" s="81">
        <v>0</v>
      </c>
      <c r="AP467" s="81">
        <v>0</v>
      </c>
      <c r="AQ467" s="81">
        <v>0</v>
      </c>
      <c r="AR467" s="81">
        <v>0</v>
      </c>
      <c r="AS467" s="81"/>
      <c r="AT467" s="79" t="s">
        <v>2658</v>
      </c>
      <c r="AU467" s="81" t="s">
        <v>3284</v>
      </c>
      <c r="AV467" s="91">
        <v>46025</v>
      </c>
      <c r="AW467" s="81"/>
      <c r="AX467" s="81"/>
      <c r="AY467" s="30">
        <f>YEAR(Table6[[#This Row],[ETA]])</f>
        <v>2026</v>
      </c>
      <c r="AZ467" s="32" t="str">
        <f>TEXT(Table6[[#This Row],[ETA]],"MMMM")</f>
        <v>January</v>
      </c>
      <c r="BA467" s="12" t="s">
        <v>3342</v>
      </c>
    </row>
    <row r="468" spans="1:53" hidden="1" x14ac:dyDescent="0.3">
      <c r="A468" s="13">
        <v>467</v>
      </c>
      <c r="B468" s="69" t="s">
        <v>2573</v>
      </c>
      <c r="C468" s="79" t="s">
        <v>70</v>
      </c>
      <c r="D468" s="69" t="s">
        <v>48</v>
      </c>
      <c r="E468" s="69" t="s">
        <v>74</v>
      </c>
      <c r="F468" s="80" t="s">
        <v>3183</v>
      </c>
      <c r="G468" s="79" t="s">
        <v>82</v>
      </c>
      <c r="H468" s="70" t="s">
        <v>47</v>
      </c>
      <c r="I468" s="69" t="s">
        <v>84</v>
      </c>
      <c r="J468" s="69" t="s">
        <v>911</v>
      </c>
      <c r="K468" s="69" t="s">
        <v>3111</v>
      </c>
      <c r="L468" s="69" t="s">
        <v>48</v>
      </c>
      <c r="M468" s="69" t="s">
        <v>3112</v>
      </c>
      <c r="N468" s="69" t="s">
        <v>49</v>
      </c>
      <c r="O468" s="84">
        <v>46051</v>
      </c>
      <c r="P468" s="69" t="s">
        <v>344</v>
      </c>
      <c r="Q468" s="69" t="s">
        <v>3174</v>
      </c>
      <c r="R468" s="79">
        <v>2</v>
      </c>
      <c r="S468" s="81">
        <v>2662</v>
      </c>
      <c r="T468" s="69" t="s">
        <v>824</v>
      </c>
      <c r="U468" s="81">
        <v>3.173</v>
      </c>
      <c r="V468" s="69" t="s">
        <v>1000</v>
      </c>
      <c r="W468" s="79" t="s">
        <v>79</v>
      </c>
      <c r="X468" s="69" t="s">
        <v>2573</v>
      </c>
      <c r="Y468" s="69">
        <v>4600001157</v>
      </c>
      <c r="Z468" s="69" t="s">
        <v>63</v>
      </c>
      <c r="AA468" s="69" t="s">
        <v>2574</v>
      </c>
      <c r="AB468" s="79" t="s">
        <v>53</v>
      </c>
      <c r="AC468" s="81">
        <v>2013502.08</v>
      </c>
      <c r="AD468" s="69" t="s">
        <v>96</v>
      </c>
      <c r="AE468" s="69" t="s">
        <v>75</v>
      </c>
      <c r="AF468" s="69" t="s">
        <v>75</v>
      </c>
      <c r="AG468" s="79">
        <v>-210</v>
      </c>
      <c r="AH468" s="545">
        <v>46051</v>
      </c>
      <c r="AI468" s="69" t="s">
        <v>3177</v>
      </c>
      <c r="AJ468" s="69" t="s">
        <v>63</v>
      </c>
      <c r="AK468" s="545">
        <v>46054</v>
      </c>
      <c r="AL468" s="82"/>
      <c r="AM468" s="81">
        <v>0</v>
      </c>
      <c r="AN468" s="81"/>
      <c r="AO468" s="81">
        <v>0</v>
      </c>
      <c r="AP468" s="81">
        <v>0</v>
      </c>
      <c r="AQ468" s="81">
        <v>0</v>
      </c>
      <c r="AR468" s="81">
        <v>0</v>
      </c>
      <c r="AS468" s="81"/>
      <c r="AT468" s="79" t="s">
        <v>2658</v>
      </c>
      <c r="AU468" s="81" t="s">
        <v>3687</v>
      </c>
      <c r="AV468" s="91">
        <v>46049</v>
      </c>
      <c r="AW468" s="81"/>
      <c r="AX468" s="81"/>
      <c r="AY468" s="30">
        <f>YEAR(Table6[[#This Row],[ETA]])</f>
        <v>2026</v>
      </c>
      <c r="AZ468" s="32" t="str">
        <f>TEXT(Table6[[#This Row],[ETA]],"MMMM")</f>
        <v>January</v>
      </c>
      <c r="BA468" s="12" t="s">
        <v>3342</v>
      </c>
    </row>
    <row r="469" spans="1:53" hidden="1" x14ac:dyDescent="0.3">
      <c r="A469" s="13">
        <v>468</v>
      </c>
      <c r="B469" s="69" t="s">
        <v>2575</v>
      </c>
      <c r="C469" s="79" t="s">
        <v>70</v>
      </c>
      <c r="D469" s="69" t="s">
        <v>62</v>
      </c>
      <c r="E469" s="69" t="s">
        <v>46</v>
      </c>
      <c r="F469" s="80" t="s">
        <v>2576</v>
      </c>
      <c r="G469" s="79" t="s">
        <v>177</v>
      </c>
      <c r="H469" s="70" t="s">
        <v>302</v>
      </c>
      <c r="I469" s="69" t="s">
        <v>3864</v>
      </c>
      <c r="J469" s="69" t="s">
        <v>303</v>
      </c>
      <c r="K469" s="69" t="s">
        <v>306</v>
      </c>
      <c r="L469" s="69" t="s">
        <v>305</v>
      </c>
      <c r="M469" s="69" t="s">
        <v>1221</v>
      </c>
      <c r="N469" s="69" t="s">
        <v>49</v>
      </c>
      <c r="O469" s="84">
        <v>45858</v>
      </c>
      <c r="P469" s="69" t="s">
        <v>306</v>
      </c>
      <c r="Q469" s="69" t="s">
        <v>306</v>
      </c>
      <c r="R469" s="79">
        <v>2</v>
      </c>
      <c r="S469" s="81">
        <v>97</v>
      </c>
      <c r="T469" s="69" t="s">
        <v>76</v>
      </c>
      <c r="U469" s="81">
        <v>1.6619999999999999</v>
      </c>
      <c r="V469" s="69" t="s">
        <v>2577</v>
      </c>
      <c r="W469" s="79" t="s">
        <v>79</v>
      </c>
      <c r="X469" s="69" t="s">
        <v>2578</v>
      </c>
      <c r="Y469" s="69" t="s">
        <v>2579</v>
      </c>
      <c r="Z469" s="69" t="s">
        <v>808</v>
      </c>
      <c r="AA469" s="69" t="s">
        <v>1076</v>
      </c>
      <c r="AB469" s="79" t="s">
        <v>71</v>
      </c>
      <c r="AC469" s="81">
        <v>10320</v>
      </c>
      <c r="AD469" s="69" t="s">
        <v>1834</v>
      </c>
      <c r="AE469" s="69" t="s">
        <v>75</v>
      </c>
      <c r="AF469" s="69" t="s">
        <v>75</v>
      </c>
      <c r="AG469" s="79">
        <v>-403</v>
      </c>
      <c r="AH469" s="545">
        <v>45858</v>
      </c>
      <c r="AI469" s="69" t="s">
        <v>3177</v>
      </c>
      <c r="AJ469" s="69" t="s">
        <v>808</v>
      </c>
      <c r="AK469" s="545">
        <v>45858</v>
      </c>
      <c r="AL469" s="82">
        <v>3.64</v>
      </c>
      <c r="AM469" s="81">
        <v>37564.800000000003</v>
      </c>
      <c r="AN469" s="81"/>
      <c r="AO469" s="81">
        <v>0</v>
      </c>
      <c r="AP469" s="81">
        <v>37564.800000000003</v>
      </c>
      <c r="AQ469" s="81">
        <v>1878.2400000000002</v>
      </c>
      <c r="AR469" s="81">
        <v>0</v>
      </c>
      <c r="AS469" s="81">
        <v>3278</v>
      </c>
      <c r="AT469" s="79" t="s">
        <v>2681</v>
      </c>
      <c r="AU469" s="81" t="s">
        <v>3024</v>
      </c>
      <c r="AV469" s="91">
        <v>45859</v>
      </c>
      <c r="AW469" s="81"/>
      <c r="AX469" s="81"/>
      <c r="AY469" s="30">
        <f>YEAR(Table6[[#This Row],[ETA]])</f>
        <v>2025</v>
      </c>
      <c r="AZ469" s="32" t="str">
        <f>TEXT(Table6[[#This Row],[ETA]],"MMMM")</f>
        <v>July</v>
      </c>
      <c r="BA469" s="12" t="s">
        <v>3331</v>
      </c>
    </row>
    <row r="470" spans="1:53" hidden="1" x14ac:dyDescent="0.3">
      <c r="A470" s="13">
        <v>469</v>
      </c>
      <c r="B470" s="69" t="s">
        <v>2580</v>
      </c>
      <c r="C470" s="79" t="s">
        <v>70</v>
      </c>
      <c r="D470" s="69" t="s">
        <v>62</v>
      </c>
      <c r="E470" s="69" t="s">
        <v>46</v>
      </c>
      <c r="F470" s="80">
        <v>5011005005</v>
      </c>
      <c r="G470" s="79" t="s">
        <v>177</v>
      </c>
      <c r="H470" s="70" t="s">
        <v>302</v>
      </c>
      <c r="I470" s="69" t="s">
        <v>2581</v>
      </c>
      <c r="J470" s="69" t="s">
        <v>571</v>
      </c>
      <c r="K470" s="69" t="s">
        <v>1264</v>
      </c>
      <c r="L470" s="69" t="s">
        <v>305</v>
      </c>
      <c r="M470" s="69" t="s">
        <v>75</v>
      </c>
      <c r="N470" s="69" t="s">
        <v>49</v>
      </c>
      <c r="O470" s="84">
        <v>45842</v>
      </c>
      <c r="P470" s="69" t="s">
        <v>306</v>
      </c>
      <c r="Q470" s="69" t="s">
        <v>306</v>
      </c>
      <c r="R470" s="79">
        <v>12</v>
      </c>
      <c r="S470" s="81">
        <v>0.04</v>
      </c>
      <c r="T470" s="69" t="s">
        <v>76</v>
      </c>
      <c r="U470" s="81">
        <v>1E-3</v>
      </c>
      <c r="V470" s="69" t="s">
        <v>2582</v>
      </c>
      <c r="W470" s="79" t="s">
        <v>79</v>
      </c>
      <c r="X470" s="69" t="s">
        <v>2583</v>
      </c>
      <c r="Y470" s="69" t="s">
        <v>2584</v>
      </c>
      <c r="Z470" s="69" t="s">
        <v>3766</v>
      </c>
      <c r="AA470" s="69" t="s">
        <v>729</v>
      </c>
      <c r="AB470" s="79" t="s">
        <v>71</v>
      </c>
      <c r="AC470" s="81">
        <v>1920</v>
      </c>
      <c r="AD470" s="69" t="s">
        <v>1834</v>
      </c>
      <c r="AE470" s="69" t="s">
        <v>75</v>
      </c>
      <c r="AF470" s="69" t="s">
        <v>75</v>
      </c>
      <c r="AG470" s="79">
        <v>-419</v>
      </c>
      <c r="AH470" s="545">
        <v>45842</v>
      </c>
      <c r="AI470" s="69" t="s">
        <v>3177</v>
      </c>
      <c r="AJ470" s="69" t="s">
        <v>3766</v>
      </c>
      <c r="AK470" s="545">
        <v>45842</v>
      </c>
      <c r="AL470" s="82">
        <v>3.64</v>
      </c>
      <c r="AM470" s="81">
        <v>6988.8</v>
      </c>
      <c r="AN470" s="81"/>
      <c r="AO470" s="81">
        <v>0</v>
      </c>
      <c r="AP470" s="81">
        <v>6988.8</v>
      </c>
      <c r="AQ470" s="81">
        <v>349.44000000000005</v>
      </c>
      <c r="AR470" s="81">
        <v>0</v>
      </c>
      <c r="AS470" s="81">
        <v>1252</v>
      </c>
      <c r="AT470" s="79" t="s">
        <v>2681</v>
      </c>
      <c r="AU470" s="81" t="s">
        <v>3025</v>
      </c>
      <c r="AV470" s="91">
        <v>45842</v>
      </c>
      <c r="AW470" s="81"/>
      <c r="AX470" s="81">
        <v>3</v>
      </c>
      <c r="AY470" s="30">
        <f>YEAR(Table6[[#This Row],[ETA]])</f>
        <v>2025</v>
      </c>
      <c r="AZ470" s="32" t="str">
        <f>TEXT(Table6[[#This Row],[ETA]],"MMMM")</f>
        <v>July</v>
      </c>
      <c r="BA470" s="12" t="s">
        <v>3331</v>
      </c>
    </row>
    <row r="471" spans="1:53" hidden="1" x14ac:dyDescent="0.3">
      <c r="A471" s="13">
        <v>470</v>
      </c>
      <c r="B471" s="69" t="s">
        <v>2585</v>
      </c>
      <c r="C471" s="79" t="s">
        <v>70</v>
      </c>
      <c r="D471" s="69" t="s">
        <v>322</v>
      </c>
      <c r="E471" s="69" t="s">
        <v>74</v>
      </c>
      <c r="F471" s="80">
        <v>4434576252</v>
      </c>
      <c r="G471" s="79" t="s">
        <v>177</v>
      </c>
      <c r="H471" s="70" t="s">
        <v>302</v>
      </c>
      <c r="I471" s="69" t="s">
        <v>2586</v>
      </c>
      <c r="J471" s="69" t="s">
        <v>571</v>
      </c>
      <c r="K471" s="69" t="s">
        <v>1264</v>
      </c>
      <c r="L471" s="69" t="s">
        <v>305</v>
      </c>
      <c r="M471" s="69" t="s">
        <v>75</v>
      </c>
      <c r="N471" s="69" t="s">
        <v>49</v>
      </c>
      <c r="O471" s="84">
        <v>46011</v>
      </c>
      <c r="P471" s="69" t="s">
        <v>306</v>
      </c>
      <c r="Q471" s="69" t="s">
        <v>306</v>
      </c>
      <c r="R471" s="79">
        <v>52</v>
      </c>
      <c r="S471" s="81">
        <v>3.8</v>
      </c>
      <c r="T471" s="69" t="s">
        <v>76</v>
      </c>
      <c r="U471" s="81">
        <v>2.2842000000000001E-2</v>
      </c>
      <c r="V471" s="69" t="s">
        <v>2587</v>
      </c>
      <c r="W471" s="79" t="s">
        <v>79</v>
      </c>
      <c r="X471" s="69" t="s">
        <v>2588</v>
      </c>
      <c r="Y471" s="69" t="s">
        <v>2589</v>
      </c>
      <c r="Z471" s="69" t="s">
        <v>3766</v>
      </c>
      <c r="AA471" s="69" t="s">
        <v>729</v>
      </c>
      <c r="AB471" s="79" t="s">
        <v>71</v>
      </c>
      <c r="AC471" s="81">
        <v>19566.91</v>
      </c>
      <c r="AD471" s="69" t="s">
        <v>1834</v>
      </c>
      <c r="AE471" s="69" t="s">
        <v>75</v>
      </c>
      <c r="AF471" s="69" t="s">
        <v>75</v>
      </c>
      <c r="AG471" s="79">
        <v>-250</v>
      </c>
      <c r="AH471" s="545">
        <v>46011</v>
      </c>
      <c r="AI471" s="69" t="s">
        <v>3177</v>
      </c>
      <c r="AJ471" s="69" t="s">
        <v>3766</v>
      </c>
      <c r="AK471" s="545">
        <v>46011</v>
      </c>
      <c r="AL471" s="82">
        <v>3.64</v>
      </c>
      <c r="AM471" s="81">
        <v>71223.5524</v>
      </c>
      <c r="AN471" s="81"/>
      <c r="AO471" s="81">
        <v>0</v>
      </c>
      <c r="AP471" s="81">
        <v>71223.5524</v>
      </c>
      <c r="AQ471" s="81">
        <v>0</v>
      </c>
      <c r="AR471" s="81">
        <v>0</v>
      </c>
      <c r="AS471" s="81">
        <v>1400</v>
      </c>
      <c r="AT471" s="79" t="s">
        <v>2681</v>
      </c>
      <c r="AU471" s="81" t="s">
        <v>3026</v>
      </c>
      <c r="AV471" s="91">
        <v>46009</v>
      </c>
      <c r="AW471" s="81"/>
      <c r="AX471" s="81"/>
      <c r="AY471" s="30">
        <f>YEAR(Table6[[#This Row],[ETA]])</f>
        <v>2025</v>
      </c>
      <c r="AZ471" s="32" t="str">
        <f>TEXT(Table6[[#This Row],[ETA]],"MMMM")</f>
        <v>December</v>
      </c>
      <c r="BA471" s="12" t="s">
        <v>3337</v>
      </c>
    </row>
    <row r="472" spans="1:53" hidden="1" x14ac:dyDescent="0.3">
      <c r="A472" s="13">
        <v>471</v>
      </c>
      <c r="B472" s="69" t="s">
        <v>2590</v>
      </c>
      <c r="C472" s="79" t="s">
        <v>380</v>
      </c>
      <c r="D472" s="69" t="s">
        <v>322</v>
      </c>
      <c r="E472" s="69" t="s">
        <v>74</v>
      </c>
      <c r="F472" s="80" t="s">
        <v>3094</v>
      </c>
      <c r="G472" s="79" t="s">
        <v>177</v>
      </c>
      <c r="H472" s="70" t="s">
        <v>302</v>
      </c>
      <c r="I472" s="69" t="s">
        <v>2586</v>
      </c>
      <c r="J472" s="69" t="s">
        <v>504</v>
      </c>
      <c r="K472" s="69" t="s">
        <v>3095</v>
      </c>
      <c r="L472" s="69" t="s">
        <v>305</v>
      </c>
      <c r="M472" s="69" t="s">
        <v>3095</v>
      </c>
      <c r="N472" s="69" t="s">
        <v>49</v>
      </c>
      <c r="O472" s="84">
        <v>46044</v>
      </c>
      <c r="P472" s="69" t="s">
        <v>306</v>
      </c>
      <c r="Q472" s="69" t="s">
        <v>306</v>
      </c>
      <c r="R472" s="79">
        <v>4</v>
      </c>
      <c r="S472" s="81">
        <v>524</v>
      </c>
      <c r="T472" s="69" t="s">
        <v>363</v>
      </c>
      <c r="U472" s="81">
        <v>3.0845420000000003</v>
      </c>
      <c r="V472" s="69" t="s">
        <v>2591</v>
      </c>
      <c r="W472" s="79" t="s">
        <v>79</v>
      </c>
      <c r="X472" s="69" t="s">
        <v>2592</v>
      </c>
      <c r="Y472" s="69" t="s">
        <v>2589</v>
      </c>
      <c r="Z472" s="69" t="s">
        <v>3766</v>
      </c>
      <c r="AA472" s="69" t="s">
        <v>2593</v>
      </c>
      <c r="AB472" s="79" t="s">
        <v>71</v>
      </c>
      <c r="AC472" s="81">
        <v>189075.76</v>
      </c>
      <c r="AD472" s="69" t="s">
        <v>1834</v>
      </c>
      <c r="AE472" s="69" t="s">
        <v>75</v>
      </c>
      <c r="AF472" s="69" t="s">
        <v>75</v>
      </c>
      <c r="AG472" s="79">
        <v>-217</v>
      </c>
      <c r="AH472" s="545">
        <v>46044</v>
      </c>
      <c r="AI472" s="69" t="s">
        <v>3177</v>
      </c>
      <c r="AJ472" s="69" t="s">
        <v>3766</v>
      </c>
      <c r="AK472" s="545">
        <v>46047</v>
      </c>
      <c r="AL472" s="82">
        <v>3.64</v>
      </c>
      <c r="AM472" s="81">
        <v>688235.76640000008</v>
      </c>
      <c r="AN472" s="81"/>
      <c r="AO472" s="81">
        <v>0</v>
      </c>
      <c r="AP472" s="81">
        <v>631617.7864000001</v>
      </c>
      <c r="AQ472" s="81">
        <v>31580.889320000006</v>
      </c>
      <c r="AR472" s="81">
        <v>0</v>
      </c>
      <c r="AS472" s="81">
        <v>36981</v>
      </c>
      <c r="AT472" s="79" t="s">
        <v>2681</v>
      </c>
      <c r="AU472" s="81" t="s">
        <v>3170</v>
      </c>
      <c r="AV472" s="91">
        <v>46046</v>
      </c>
      <c r="AW472" s="81"/>
      <c r="AX472" s="81"/>
      <c r="AY472" s="30">
        <f>YEAR(Table6[[#This Row],[ETA]])</f>
        <v>2026</v>
      </c>
      <c r="AZ472" s="32" t="str">
        <f>TEXT(Table6[[#This Row],[ETA]],"MMMM")</f>
        <v>January</v>
      </c>
      <c r="BA472" s="12" t="s">
        <v>3337</v>
      </c>
    </row>
    <row r="473" spans="1:53" hidden="1" x14ac:dyDescent="0.3">
      <c r="A473" s="13">
        <v>472</v>
      </c>
      <c r="B473" s="69" t="s">
        <v>2594</v>
      </c>
      <c r="C473" s="79" t="s">
        <v>70</v>
      </c>
      <c r="D473" s="69" t="s">
        <v>1970</v>
      </c>
      <c r="E473" s="69" t="s">
        <v>74</v>
      </c>
      <c r="F473" s="80" t="s">
        <v>3116</v>
      </c>
      <c r="G473" s="79" t="s">
        <v>177</v>
      </c>
      <c r="H473" s="70" t="s">
        <v>47</v>
      </c>
      <c r="I473" s="69" t="s">
        <v>52</v>
      </c>
      <c r="J473" s="69" t="s">
        <v>442</v>
      </c>
      <c r="K473" s="69" t="s">
        <v>2595</v>
      </c>
      <c r="L473" s="69" t="s">
        <v>48</v>
      </c>
      <c r="M473" s="69" t="s">
        <v>2596</v>
      </c>
      <c r="N473" s="69" t="s">
        <v>49</v>
      </c>
      <c r="O473" s="84">
        <v>46053</v>
      </c>
      <c r="P473" s="69" t="s">
        <v>2597</v>
      </c>
      <c r="Q473" s="69" t="s">
        <v>2598</v>
      </c>
      <c r="R473" s="79">
        <v>159</v>
      </c>
      <c r="S473" s="81">
        <v>122786.1</v>
      </c>
      <c r="T473" s="69" t="s">
        <v>76</v>
      </c>
      <c r="U473" s="81">
        <v>253.71089273499996</v>
      </c>
      <c r="V473" s="69" t="s">
        <v>2599</v>
      </c>
      <c r="W473" s="79" t="s">
        <v>50</v>
      </c>
      <c r="X473" s="69" t="s">
        <v>2600</v>
      </c>
      <c r="Y473" s="69">
        <v>4600001157</v>
      </c>
      <c r="Z473" s="69" t="s">
        <v>73</v>
      </c>
      <c r="AA473" s="69" t="s">
        <v>2601</v>
      </c>
      <c r="AB473" s="79" t="s">
        <v>71</v>
      </c>
      <c r="AC473" s="81">
        <v>290766.33</v>
      </c>
      <c r="AD473" s="69" t="s">
        <v>51</v>
      </c>
      <c r="AE473" s="69" t="s">
        <v>75</v>
      </c>
      <c r="AF473" s="69" t="s">
        <v>75</v>
      </c>
      <c r="AG473" s="79">
        <v>-208</v>
      </c>
      <c r="AH473" s="545">
        <v>46053</v>
      </c>
      <c r="AI473" s="69" t="s">
        <v>3177</v>
      </c>
      <c r="AJ473" s="69" t="s">
        <v>73</v>
      </c>
      <c r="AK473" s="545">
        <v>46055</v>
      </c>
      <c r="AL473" s="82">
        <v>3.64</v>
      </c>
      <c r="AM473" s="81">
        <v>1058389.4412</v>
      </c>
      <c r="AN473" s="81"/>
      <c r="AO473" s="81">
        <v>0</v>
      </c>
      <c r="AP473" s="81">
        <v>1058389.4412</v>
      </c>
      <c r="AQ473" s="81">
        <v>52919.47206</v>
      </c>
      <c r="AR473" s="81">
        <v>0</v>
      </c>
      <c r="AS473" s="81">
        <v>59919</v>
      </c>
      <c r="AT473" s="79" t="s">
        <v>2681</v>
      </c>
      <c r="AU473" s="81" t="s">
        <v>3212</v>
      </c>
      <c r="AV473" s="91">
        <v>46053</v>
      </c>
      <c r="AW473" s="81"/>
      <c r="AX473" s="81">
        <v>249</v>
      </c>
      <c r="AY473" s="30">
        <f>YEAR(Table6[[#This Row],[ETA]])</f>
        <v>2026</v>
      </c>
      <c r="AZ473" s="32" t="str">
        <f>TEXT(Table6[[#This Row],[ETA]],"MMMM")</f>
        <v>January</v>
      </c>
      <c r="BA473" s="12" t="s">
        <v>63</v>
      </c>
    </row>
    <row r="474" spans="1:53" hidden="1" x14ac:dyDescent="0.3">
      <c r="A474" s="13">
        <v>473</v>
      </c>
      <c r="B474" s="69" t="s">
        <v>2602</v>
      </c>
      <c r="C474" s="79" t="s">
        <v>70</v>
      </c>
      <c r="D474" s="69" t="s">
        <v>1970</v>
      </c>
      <c r="E474" s="69" t="s">
        <v>74</v>
      </c>
      <c r="F474" s="80" t="s">
        <v>3117</v>
      </c>
      <c r="G474" s="79" t="s">
        <v>177</v>
      </c>
      <c r="H474" s="70" t="s">
        <v>47</v>
      </c>
      <c r="I474" s="69" t="s">
        <v>52</v>
      </c>
      <c r="J474" s="69" t="s">
        <v>870</v>
      </c>
      <c r="K474" s="69" t="s">
        <v>2595</v>
      </c>
      <c r="L474" s="69" t="s">
        <v>48</v>
      </c>
      <c r="M474" s="69" t="s">
        <v>2596</v>
      </c>
      <c r="N474" s="69" t="s">
        <v>49</v>
      </c>
      <c r="O474" s="84">
        <v>46053</v>
      </c>
      <c r="P474" s="69" t="s">
        <v>264</v>
      </c>
      <c r="Q474" s="69" t="s">
        <v>2603</v>
      </c>
      <c r="R474" s="79">
        <v>7</v>
      </c>
      <c r="S474" s="81">
        <v>33200</v>
      </c>
      <c r="T474" s="69" t="s">
        <v>76</v>
      </c>
      <c r="U474" s="81">
        <v>41.635496474999997</v>
      </c>
      <c r="V474" s="69" t="s">
        <v>2599</v>
      </c>
      <c r="W474" s="79" t="s">
        <v>50</v>
      </c>
      <c r="X474" s="69" t="s">
        <v>2604</v>
      </c>
      <c r="Y474" s="69">
        <v>4600001157</v>
      </c>
      <c r="Z474" s="69" t="s">
        <v>73</v>
      </c>
      <c r="AA474" s="69" t="s">
        <v>2605</v>
      </c>
      <c r="AB474" s="79" t="s">
        <v>71</v>
      </c>
      <c r="AC474" s="81">
        <v>78132.509999999995</v>
      </c>
      <c r="AD474" s="69" t="s">
        <v>51</v>
      </c>
      <c r="AE474" s="69" t="s">
        <v>75</v>
      </c>
      <c r="AF474" s="69" t="s">
        <v>75</v>
      </c>
      <c r="AG474" s="79">
        <v>-208</v>
      </c>
      <c r="AH474" s="545">
        <v>46053</v>
      </c>
      <c r="AI474" s="69" t="s">
        <v>3177</v>
      </c>
      <c r="AJ474" s="69" t="s">
        <v>73</v>
      </c>
      <c r="AK474" s="545">
        <v>46056</v>
      </c>
      <c r="AL474" s="82">
        <v>3.64</v>
      </c>
      <c r="AM474" s="81">
        <v>284402.33639999997</v>
      </c>
      <c r="AN474" s="81"/>
      <c r="AO474" s="81">
        <v>0</v>
      </c>
      <c r="AP474" s="81">
        <v>284402.33639999997</v>
      </c>
      <c r="AQ474" s="81">
        <v>14220.116819999999</v>
      </c>
      <c r="AR474" s="81">
        <v>0</v>
      </c>
      <c r="AS474" s="81">
        <v>19670</v>
      </c>
      <c r="AT474" s="79" t="s">
        <v>2681</v>
      </c>
      <c r="AU474" s="81" t="s">
        <v>3213</v>
      </c>
      <c r="AV474" s="91">
        <v>46054</v>
      </c>
      <c r="AW474" s="81"/>
      <c r="AX474" s="81">
        <v>50</v>
      </c>
      <c r="AY474" s="30">
        <f>YEAR(Table6[[#This Row],[ETA]])</f>
        <v>2026</v>
      </c>
      <c r="AZ474" s="32" t="str">
        <f>TEXT(Table6[[#This Row],[ETA]],"MMMM")</f>
        <v>January</v>
      </c>
      <c r="BA474" s="12" t="s">
        <v>63</v>
      </c>
    </row>
    <row r="475" spans="1:53" hidden="1" x14ac:dyDescent="0.3">
      <c r="A475" s="13">
        <v>474</v>
      </c>
      <c r="B475" s="69" t="s">
        <v>2606</v>
      </c>
      <c r="C475" s="79" t="s">
        <v>70</v>
      </c>
      <c r="D475" s="69" t="s">
        <v>1970</v>
      </c>
      <c r="E475" s="69" t="s">
        <v>74</v>
      </c>
      <c r="F475" s="80" t="s">
        <v>3118</v>
      </c>
      <c r="G475" s="79" t="s">
        <v>177</v>
      </c>
      <c r="H475" s="70" t="s">
        <v>47</v>
      </c>
      <c r="I475" s="69" t="s">
        <v>52</v>
      </c>
      <c r="J475" s="69" t="s">
        <v>77</v>
      </c>
      <c r="K475" s="69" t="s">
        <v>77</v>
      </c>
      <c r="L475" s="69" t="s">
        <v>48</v>
      </c>
      <c r="M475" s="69"/>
      <c r="N475" s="69" t="s">
        <v>49</v>
      </c>
      <c r="O475" s="84">
        <v>46059</v>
      </c>
      <c r="P475" s="69" t="s">
        <v>2327</v>
      </c>
      <c r="Q475" s="69" t="s">
        <v>3119</v>
      </c>
      <c r="R475" s="79">
        <v>936</v>
      </c>
      <c r="S475" s="81">
        <v>88443</v>
      </c>
      <c r="T475" s="69" t="s">
        <v>76</v>
      </c>
      <c r="U475" s="81">
        <v>172.53299999999999</v>
      </c>
      <c r="V475" s="69" t="s">
        <v>2607</v>
      </c>
      <c r="W475" s="79" t="s">
        <v>50</v>
      </c>
      <c r="X475" s="69" t="s">
        <v>2608</v>
      </c>
      <c r="Y475" s="69">
        <v>4600001157</v>
      </c>
      <c r="Z475" s="69" t="s">
        <v>292</v>
      </c>
      <c r="AA475" s="69" t="s">
        <v>2609</v>
      </c>
      <c r="AB475" s="79" t="s">
        <v>71</v>
      </c>
      <c r="AC475" s="81">
        <v>802035.59</v>
      </c>
      <c r="AD475" s="69" t="s">
        <v>51</v>
      </c>
      <c r="AE475" s="69" t="s">
        <v>75</v>
      </c>
      <c r="AF475" s="69" t="s">
        <v>75</v>
      </c>
      <c r="AG475" s="79">
        <v>-202</v>
      </c>
      <c r="AH475" s="545">
        <v>46059</v>
      </c>
      <c r="AI475" s="69" t="s">
        <v>3177</v>
      </c>
      <c r="AJ475" s="69" t="s">
        <v>292</v>
      </c>
      <c r="AK475" s="545">
        <v>46061</v>
      </c>
      <c r="AL475" s="82">
        <v>3.64</v>
      </c>
      <c r="AM475" s="81">
        <v>2919409.5476000002</v>
      </c>
      <c r="AN475" s="81"/>
      <c r="AO475" s="81">
        <v>0</v>
      </c>
      <c r="AP475" s="81">
        <v>2919409.5476000002</v>
      </c>
      <c r="AQ475" s="81">
        <v>145970.47738000003</v>
      </c>
      <c r="AR475" s="81">
        <v>0</v>
      </c>
      <c r="AS475" s="81">
        <v>164036</v>
      </c>
      <c r="AT475" s="79" t="s">
        <v>2681</v>
      </c>
      <c r="AU475" s="81" t="s">
        <v>3267</v>
      </c>
      <c r="AV475" s="91">
        <v>46060</v>
      </c>
      <c r="AW475" s="81"/>
      <c r="AX475" s="81">
        <v>149</v>
      </c>
      <c r="AY475" s="30">
        <f>YEAR(Table6[[#This Row],[ETA]])</f>
        <v>2026</v>
      </c>
      <c r="AZ475" s="32" t="str">
        <f>TEXT(Table6[[#This Row],[ETA]],"MMMM")</f>
        <v>February</v>
      </c>
      <c r="BA475" s="12" t="s">
        <v>63</v>
      </c>
    </row>
    <row r="476" spans="1:53" x14ac:dyDescent="0.3">
      <c r="A476" s="13">
        <v>475</v>
      </c>
      <c r="B476" s="69" t="s">
        <v>2610</v>
      </c>
      <c r="C476" s="79" t="s">
        <v>90</v>
      </c>
      <c r="D476" s="69" t="s">
        <v>233</v>
      </c>
      <c r="E476" s="69" t="s">
        <v>46</v>
      </c>
      <c r="F476" s="80" t="s">
        <v>3058</v>
      </c>
      <c r="G476" s="79" t="s">
        <v>177</v>
      </c>
      <c r="H476" s="70" t="s">
        <v>302</v>
      </c>
      <c r="I476" s="69" t="s">
        <v>2387</v>
      </c>
      <c r="J476" s="69" t="s">
        <v>1127</v>
      </c>
      <c r="K476" s="69" t="s">
        <v>555</v>
      </c>
      <c r="L476" s="69" t="s">
        <v>305</v>
      </c>
      <c r="M476" s="69" t="s">
        <v>555</v>
      </c>
      <c r="N476" s="69" t="s">
        <v>49</v>
      </c>
      <c r="O476" s="84">
        <v>46039</v>
      </c>
      <c r="P476" s="69" t="s">
        <v>306</v>
      </c>
      <c r="Q476" s="69" t="s">
        <v>306</v>
      </c>
      <c r="R476" s="79">
        <v>1095</v>
      </c>
      <c r="S476" s="81">
        <v>1170.05</v>
      </c>
      <c r="T476" s="69" t="s">
        <v>76</v>
      </c>
      <c r="U476" s="81">
        <v>14.7</v>
      </c>
      <c r="V476" s="69" t="s">
        <v>2562</v>
      </c>
      <c r="W476" s="79" t="s">
        <v>50</v>
      </c>
      <c r="X476" s="69" t="s">
        <v>2610</v>
      </c>
      <c r="Y476" s="69" t="s">
        <v>75</v>
      </c>
      <c r="Z476" s="69" t="s">
        <v>808</v>
      </c>
      <c r="AA476" s="69" t="s">
        <v>1396</v>
      </c>
      <c r="AB476" s="79" t="s">
        <v>53</v>
      </c>
      <c r="AC476" s="81">
        <v>921417.74</v>
      </c>
      <c r="AD476" s="69" t="s">
        <v>51</v>
      </c>
      <c r="AE476" s="69" t="s">
        <v>75</v>
      </c>
      <c r="AF476" s="69" t="s">
        <v>75</v>
      </c>
      <c r="AG476" s="79">
        <v>-222</v>
      </c>
      <c r="AH476" s="545">
        <v>46039</v>
      </c>
      <c r="AI476" s="69" t="s">
        <v>3177</v>
      </c>
      <c r="AJ476" s="69" t="s">
        <v>808</v>
      </c>
      <c r="AK476" s="545">
        <v>46041</v>
      </c>
      <c r="AL476" s="82">
        <v>0.51129000000000002</v>
      </c>
      <c r="AM476" s="81">
        <v>471111.67628459999</v>
      </c>
      <c r="AN476" s="81">
        <v>16236.01395</v>
      </c>
      <c r="AO476" s="81">
        <v>4873.4769023460003</v>
      </c>
      <c r="AP476" s="81">
        <v>492221.16713694599</v>
      </c>
      <c r="AQ476" s="81">
        <v>24611.058356847301</v>
      </c>
      <c r="AR476" s="81">
        <v>0</v>
      </c>
      <c r="AS476" s="81">
        <v>30011</v>
      </c>
      <c r="AT476" s="79" t="s">
        <v>2681</v>
      </c>
      <c r="AU476" s="81" t="s">
        <v>3087</v>
      </c>
      <c r="AV476" s="91">
        <v>46040</v>
      </c>
      <c r="AW476" s="81"/>
      <c r="AX476" s="81"/>
      <c r="AY476" s="30">
        <f>YEAR(Table6[[#This Row],[ETA]])</f>
        <v>2026</v>
      </c>
      <c r="AZ476" s="32" t="str">
        <f>TEXT(Table6[[#This Row],[ETA]],"MMMM")</f>
        <v>January</v>
      </c>
      <c r="BA476" s="12" t="s">
        <v>63</v>
      </c>
    </row>
    <row r="477" spans="1:53" x14ac:dyDescent="0.3">
      <c r="A477" s="13">
        <v>476</v>
      </c>
      <c r="B477" s="69" t="s">
        <v>2611</v>
      </c>
      <c r="C477" s="79" t="s">
        <v>70</v>
      </c>
      <c r="D477" s="69" t="s">
        <v>233</v>
      </c>
      <c r="E477" s="69" t="s">
        <v>46</v>
      </c>
      <c r="F477" s="80" t="s">
        <v>3059</v>
      </c>
      <c r="G477" s="79" t="s">
        <v>177</v>
      </c>
      <c r="H477" s="70" t="s">
        <v>302</v>
      </c>
      <c r="I477" s="69" t="s">
        <v>3060</v>
      </c>
      <c r="J477" s="69" t="s">
        <v>511</v>
      </c>
      <c r="K477" s="69" t="s">
        <v>1264</v>
      </c>
      <c r="L477" s="69" t="s">
        <v>305</v>
      </c>
      <c r="M477" s="69" t="s">
        <v>75</v>
      </c>
      <c r="N477" s="69" t="s">
        <v>49</v>
      </c>
      <c r="O477" s="84">
        <v>46037</v>
      </c>
      <c r="P477" s="69" t="s">
        <v>306</v>
      </c>
      <c r="Q477" s="69" t="s">
        <v>1264</v>
      </c>
      <c r="R477" s="79">
        <v>1</v>
      </c>
      <c r="S477" s="81">
        <v>50</v>
      </c>
      <c r="T477" s="69" t="s">
        <v>76</v>
      </c>
      <c r="U477" s="81">
        <v>0.83</v>
      </c>
      <c r="V477" s="69" t="s">
        <v>2612</v>
      </c>
      <c r="W477" s="79" t="s">
        <v>79</v>
      </c>
      <c r="X477" s="69" t="s">
        <v>2613</v>
      </c>
      <c r="Y477" s="69" t="s">
        <v>1831</v>
      </c>
      <c r="Z477" s="69" t="s">
        <v>3766</v>
      </c>
      <c r="AA477" s="69" t="s">
        <v>2614</v>
      </c>
      <c r="AB477" s="79" t="s">
        <v>71</v>
      </c>
      <c r="AC477" s="81">
        <v>456</v>
      </c>
      <c r="AD477" s="69" t="s">
        <v>1834</v>
      </c>
      <c r="AE477" s="69" t="s">
        <v>75</v>
      </c>
      <c r="AF477" s="69" t="s">
        <v>75</v>
      </c>
      <c r="AG477" s="79">
        <v>-224</v>
      </c>
      <c r="AH477" s="545">
        <v>46037</v>
      </c>
      <c r="AI477" s="69" t="s">
        <v>3177</v>
      </c>
      <c r="AJ477" s="69" t="s">
        <v>3766</v>
      </c>
      <c r="AK477" s="545">
        <v>46041</v>
      </c>
      <c r="AL477" s="82">
        <v>3.64</v>
      </c>
      <c r="AM477" s="81">
        <v>1659.8400000000001</v>
      </c>
      <c r="AN477" s="81"/>
      <c r="AO477" s="81">
        <v>0</v>
      </c>
      <c r="AP477" s="81">
        <v>1659.8400000000001</v>
      </c>
      <c r="AQ477" s="81">
        <v>83</v>
      </c>
      <c r="AR477" s="81">
        <v>0</v>
      </c>
      <c r="AS477" s="81">
        <v>334</v>
      </c>
      <c r="AT477" s="79" t="s">
        <v>2681</v>
      </c>
      <c r="AU477" s="81" t="s">
        <v>3079</v>
      </c>
      <c r="AV477" s="91">
        <v>46037</v>
      </c>
      <c r="AW477" s="81"/>
      <c r="AX477" s="81">
        <v>-649</v>
      </c>
      <c r="AY477" s="30">
        <f>YEAR(Table6[[#This Row],[ETA]])</f>
        <v>2026</v>
      </c>
      <c r="AZ477" s="32" t="str">
        <f>TEXT(Table6[[#This Row],[ETA]],"MMMM")</f>
        <v>January</v>
      </c>
      <c r="BA477" s="12" t="s">
        <v>63</v>
      </c>
    </row>
    <row r="478" spans="1:53" x14ac:dyDescent="0.3">
      <c r="A478" s="13">
        <v>477</v>
      </c>
      <c r="B478" s="69" t="s">
        <v>2615</v>
      </c>
      <c r="C478" s="79" t="s">
        <v>70</v>
      </c>
      <c r="D478" s="69" t="s">
        <v>233</v>
      </c>
      <c r="E478" s="69" t="s">
        <v>46</v>
      </c>
      <c r="F478" s="80" t="s">
        <v>3215</v>
      </c>
      <c r="G478" s="79" t="s">
        <v>177</v>
      </c>
      <c r="H478" s="70" t="s">
        <v>302</v>
      </c>
      <c r="I478" s="69" t="s">
        <v>2616</v>
      </c>
      <c r="J478" s="69" t="s">
        <v>1127</v>
      </c>
      <c r="K478" s="69" t="s">
        <v>3218</v>
      </c>
      <c r="L478" s="69" t="s">
        <v>305</v>
      </c>
      <c r="M478" s="69" t="s">
        <v>3218</v>
      </c>
      <c r="N478" s="69" t="s">
        <v>49</v>
      </c>
      <c r="O478" s="84">
        <v>46060</v>
      </c>
      <c r="P478" s="69" t="s">
        <v>306</v>
      </c>
      <c r="Q478" s="69" t="s">
        <v>306</v>
      </c>
      <c r="R478" s="79">
        <v>39</v>
      </c>
      <c r="S478" s="81">
        <v>67.7</v>
      </c>
      <c r="T478" s="69" t="s">
        <v>76</v>
      </c>
      <c r="U478" s="81">
        <v>0.2</v>
      </c>
      <c r="V478" s="69" t="s">
        <v>2617</v>
      </c>
      <c r="W478" s="79" t="s">
        <v>79</v>
      </c>
      <c r="X478" s="69" t="s">
        <v>2618</v>
      </c>
      <c r="Y478" s="69" t="s">
        <v>1831</v>
      </c>
      <c r="Z478" s="69" t="s">
        <v>3766</v>
      </c>
      <c r="AA478" s="69" t="s">
        <v>4101</v>
      </c>
      <c r="AB478" s="79" t="s">
        <v>71</v>
      </c>
      <c r="AC478" s="81">
        <v>69608.2</v>
      </c>
      <c r="AD478" s="69" t="s">
        <v>1834</v>
      </c>
      <c r="AE478" s="69" t="s">
        <v>75</v>
      </c>
      <c r="AF478" s="69" t="s">
        <v>75</v>
      </c>
      <c r="AG478" s="79">
        <v>-201</v>
      </c>
      <c r="AH478" s="545">
        <v>46060</v>
      </c>
      <c r="AI478" s="69" t="s">
        <v>3177</v>
      </c>
      <c r="AJ478" s="69" t="s">
        <v>3766</v>
      </c>
      <c r="AK478" s="545">
        <v>46063</v>
      </c>
      <c r="AL478" s="82">
        <v>3.64</v>
      </c>
      <c r="AM478" s="81">
        <v>253373.848</v>
      </c>
      <c r="AN478" s="81"/>
      <c r="AO478" s="81">
        <v>0</v>
      </c>
      <c r="AP478" s="81">
        <v>253373.848</v>
      </c>
      <c r="AQ478" s="81">
        <v>12668.6924</v>
      </c>
      <c r="AR478" s="81">
        <v>0</v>
      </c>
      <c r="AS478" s="81">
        <v>18069</v>
      </c>
      <c r="AT478" s="79" t="s">
        <v>2681</v>
      </c>
      <c r="AU478" s="81" t="s">
        <v>3268</v>
      </c>
      <c r="AV478" s="91">
        <v>46061</v>
      </c>
      <c r="AW478" s="81"/>
      <c r="AX478" s="81"/>
      <c r="AY478" s="30">
        <f>YEAR(Table6[[#This Row],[ETA]])</f>
        <v>2026</v>
      </c>
      <c r="AZ478" s="32" t="str">
        <f>TEXT(Table6[[#This Row],[ETA]],"MMMM")</f>
        <v>February</v>
      </c>
      <c r="BA478" s="12" t="s">
        <v>63</v>
      </c>
    </row>
    <row r="479" spans="1:53" x14ac:dyDescent="0.3">
      <c r="A479" s="13">
        <v>478</v>
      </c>
      <c r="B479" s="69" t="s">
        <v>2619</v>
      </c>
      <c r="C479" s="79" t="s">
        <v>70</v>
      </c>
      <c r="D479" s="69" t="s">
        <v>233</v>
      </c>
      <c r="E479" s="69" t="s">
        <v>46</v>
      </c>
      <c r="F479" s="80" t="s">
        <v>2620</v>
      </c>
      <c r="G479" s="79" t="s">
        <v>177</v>
      </c>
      <c r="H479" s="70" t="s">
        <v>47</v>
      </c>
      <c r="I479" s="69" t="s">
        <v>2616</v>
      </c>
      <c r="J479" s="69" t="s">
        <v>2621</v>
      </c>
      <c r="K479" s="69" t="s">
        <v>2388</v>
      </c>
      <c r="L479" s="69" t="s">
        <v>48</v>
      </c>
      <c r="M479" s="69" t="s">
        <v>2622</v>
      </c>
      <c r="N479" s="69" t="s">
        <v>49</v>
      </c>
      <c r="O479" s="84">
        <v>46054</v>
      </c>
      <c r="P479" s="69" t="s">
        <v>210</v>
      </c>
      <c r="Q479" s="69" t="s">
        <v>2623</v>
      </c>
      <c r="R479" s="79">
        <v>7304</v>
      </c>
      <c r="S479" s="81">
        <v>3953</v>
      </c>
      <c r="T479" s="69" t="s">
        <v>76</v>
      </c>
      <c r="U479" s="81">
        <v>14.53</v>
      </c>
      <c r="V479" s="69" t="s">
        <v>2624</v>
      </c>
      <c r="W479" s="79" t="s">
        <v>79</v>
      </c>
      <c r="X479" s="69" t="s">
        <v>2625</v>
      </c>
      <c r="Y479" s="69" t="s">
        <v>1831</v>
      </c>
      <c r="Z479" s="69" t="s">
        <v>3766</v>
      </c>
      <c r="AA479" s="69" t="s">
        <v>2626</v>
      </c>
      <c r="AB479" s="79" t="s">
        <v>71</v>
      </c>
      <c r="AC479" s="81">
        <v>153252.85</v>
      </c>
      <c r="AD479" s="69" t="s">
        <v>1834</v>
      </c>
      <c r="AE479" s="69" t="s">
        <v>75</v>
      </c>
      <c r="AF479" s="69" t="s">
        <v>75</v>
      </c>
      <c r="AG479" s="79">
        <v>-207</v>
      </c>
      <c r="AH479" s="545">
        <v>46054</v>
      </c>
      <c r="AI479" s="69" t="s">
        <v>3177</v>
      </c>
      <c r="AJ479" s="69" t="s">
        <v>3766</v>
      </c>
      <c r="AK479" s="545">
        <v>46061</v>
      </c>
      <c r="AL479" s="82">
        <v>3.64</v>
      </c>
      <c r="AM479" s="81">
        <v>557840.37400000007</v>
      </c>
      <c r="AN479" s="81"/>
      <c r="AO479" s="81">
        <v>0</v>
      </c>
      <c r="AP479" s="81">
        <v>557840.37400000007</v>
      </c>
      <c r="AQ479" s="81">
        <v>27892.018700000004</v>
      </c>
      <c r="AR479" s="81">
        <v>0</v>
      </c>
      <c r="AS479" s="81">
        <v>33492</v>
      </c>
      <c r="AT479" s="79" t="s">
        <v>2681</v>
      </c>
      <c r="AU479" s="81" t="s">
        <v>3269</v>
      </c>
      <c r="AV479" s="91">
        <v>46058</v>
      </c>
      <c r="AW479" s="81"/>
      <c r="AX479" s="81">
        <v>200</v>
      </c>
      <c r="AY479" s="30">
        <f>YEAR(Table6[[#This Row],[ETA]])</f>
        <v>2026</v>
      </c>
      <c r="AZ479" s="32" t="str">
        <f>TEXT(Table6[[#This Row],[ETA]],"MMMM")</f>
        <v>February</v>
      </c>
      <c r="BA479" s="12" t="s">
        <v>63</v>
      </c>
    </row>
    <row r="480" spans="1:53" hidden="1" x14ac:dyDescent="0.3">
      <c r="A480" s="13">
        <v>479</v>
      </c>
      <c r="B480" s="69" t="s">
        <v>2627</v>
      </c>
      <c r="C480" s="79" t="s">
        <v>70</v>
      </c>
      <c r="D480" s="69" t="s">
        <v>1446</v>
      </c>
      <c r="E480" s="69" t="s">
        <v>46</v>
      </c>
      <c r="F480" s="80" t="s">
        <v>3120</v>
      </c>
      <c r="G480" s="79" t="s">
        <v>177</v>
      </c>
      <c r="H480" s="70" t="s">
        <v>302</v>
      </c>
      <c r="I480" s="69" t="s">
        <v>2616</v>
      </c>
      <c r="J480" s="69" t="s">
        <v>77</v>
      </c>
      <c r="K480" s="69" t="s">
        <v>1341</v>
      </c>
      <c r="L480" s="69" t="s">
        <v>305</v>
      </c>
      <c r="M480" s="69"/>
      <c r="N480" s="69" t="s">
        <v>49</v>
      </c>
      <c r="O480" s="84">
        <v>46055</v>
      </c>
      <c r="P480" s="69" t="s">
        <v>306</v>
      </c>
      <c r="Q480" s="69" t="s">
        <v>210</v>
      </c>
      <c r="R480" s="79">
        <v>3</v>
      </c>
      <c r="S480" s="81">
        <v>273.06</v>
      </c>
      <c r="T480" s="69" t="s">
        <v>76</v>
      </c>
      <c r="U480" s="81">
        <v>0.2</v>
      </c>
      <c r="V480" s="69" t="s">
        <v>2628</v>
      </c>
      <c r="W480" s="79" t="s">
        <v>79</v>
      </c>
      <c r="X480" s="69" t="s">
        <v>2629</v>
      </c>
      <c r="Y480" s="69" t="s">
        <v>2630</v>
      </c>
      <c r="Z480" s="69" t="s">
        <v>3766</v>
      </c>
      <c r="AA480" s="69" t="s">
        <v>2631</v>
      </c>
      <c r="AB480" s="79" t="s">
        <v>71</v>
      </c>
      <c r="AC480" s="81">
        <v>29180</v>
      </c>
      <c r="AD480" s="69" t="s">
        <v>1834</v>
      </c>
      <c r="AE480" s="69" t="s">
        <v>75</v>
      </c>
      <c r="AF480" s="69" t="s">
        <v>75</v>
      </c>
      <c r="AG480" s="79">
        <v>-206</v>
      </c>
      <c r="AH480" s="545">
        <v>46055</v>
      </c>
      <c r="AI480" s="69" t="s">
        <v>3177</v>
      </c>
      <c r="AJ480" s="69" t="s">
        <v>3766</v>
      </c>
      <c r="AK480" s="545">
        <v>46115</v>
      </c>
      <c r="AL480" s="82">
        <v>3.64</v>
      </c>
      <c r="AM480" s="81">
        <v>106215.2</v>
      </c>
      <c r="AN480" s="81"/>
      <c r="AO480" s="81">
        <v>0</v>
      </c>
      <c r="AP480" s="81">
        <v>106215.2</v>
      </c>
      <c r="AQ480" s="81">
        <v>5310.76</v>
      </c>
      <c r="AR480" s="81">
        <v>0</v>
      </c>
      <c r="AS480" s="81">
        <v>8211</v>
      </c>
      <c r="AT480" s="79" t="s">
        <v>2681</v>
      </c>
      <c r="AU480" s="81" t="s">
        <v>3214</v>
      </c>
      <c r="AV480" s="91">
        <v>46055</v>
      </c>
      <c r="AW480" s="81"/>
      <c r="AX480" s="81"/>
      <c r="AY480" s="30">
        <f>YEAR(Table6[[#This Row],[ETA]])</f>
        <v>2026</v>
      </c>
      <c r="AZ480" s="32" t="str">
        <f>TEXT(Table6[[#This Row],[ETA]],"MMMM")</f>
        <v>February</v>
      </c>
      <c r="BA480" s="12" t="s">
        <v>3332</v>
      </c>
    </row>
    <row r="481" spans="1:53" hidden="1" x14ac:dyDescent="0.3">
      <c r="A481" s="13">
        <v>480</v>
      </c>
      <c r="B481" s="69" t="s">
        <v>2632</v>
      </c>
      <c r="C481" s="79" t="s">
        <v>70</v>
      </c>
      <c r="D481" s="69" t="s">
        <v>62</v>
      </c>
      <c r="E481" s="69" t="s">
        <v>46</v>
      </c>
      <c r="F481" s="80" t="s">
        <v>2633</v>
      </c>
      <c r="G481" s="79" t="s">
        <v>177</v>
      </c>
      <c r="H481" s="70" t="s">
        <v>302</v>
      </c>
      <c r="I481" s="69" t="s">
        <v>2634</v>
      </c>
      <c r="J481" s="69" t="s">
        <v>2635</v>
      </c>
      <c r="K481" s="69" t="s">
        <v>2636</v>
      </c>
      <c r="L481" s="69" t="s">
        <v>305</v>
      </c>
      <c r="M481" s="69" t="s">
        <v>2636</v>
      </c>
      <c r="N481" s="69" t="s">
        <v>49</v>
      </c>
      <c r="O481" s="84">
        <v>46029</v>
      </c>
      <c r="P481" s="69" t="s">
        <v>306</v>
      </c>
      <c r="Q481" s="69" t="s">
        <v>306</v>
      </c>
      <c r="R481" s="79">
        <v>9</v>
      </c>
      <c r="S481" s="81">
        <v>80</v>
      </c>
      <c r="T481" s="69" t="s">
        <v>76</v>
      </c>
      <c r="U481" s="81">
        <v>0.2</v>
      </c>
      <c r="V481" s="69" t="s">
        <v>2637</v>
      </c>
      <c r="W481" s="79" t="s">
        <v>79</v>
      </c>
      <c r="X481" s="69" t="s">
        <v>2638</v>
      </c>
      <c r="Y481" s="69" t="s">
        <v>2630</v>
      </c>
      <c r="Z481" s="69" t="s">
        <v>3766</v>
      </c>
      <c r="AA481" s="69" t="s">
        <v>1072</v>
      </c>
      <c r="AB481" s="79" t="s">
        <v>71</v>
      </c>
      <c r="AC481" s="81">
        <v>621.09</v>
      </c>
      <c r="AD481" s="69" t="s">
        <v>1834</v>
      </c>
      <c r="AE481" s="69" t="s">
        <v>75</v>
      </c>
      <c r="AF481" s="69" t="s">
        <v>75</v>
      </c>
      <c r="AG481" s="79">
        <v>-232</v>
      </c>
      <c r="AH481" s="545">
        <v>46029</v>
      </c>
      <c r="AI481" s="69" t="s">
        <v>3177</v>
      </c>
      <c r="AJ481" s="69" t="s">
        <v>3766</v>
      </c>
      <c r="AK481" s="545">
        <v>46033</v>
      </c>
      <c r="AL481" s="82">
        <v>3.64</v>
      </c>
      <c r="AM481" s="81">
        <v>2260.7676000000001</v>
      </c>
      <c r="AN481" s="81"/>
      <c r="AO481" s="81">
        <v>0</v>
      </c>
      <c r="AP481" s="81">
        <v>2260.7676000000001</v>
      </c>
      <c r="AQ481" s="81">
        <v>113.03838000000002</v>
      </c>
      <c r="AR481" s="81">
        <v>0</v>
      </c>
      <c r="AS481" s="81">
        <v>1013</v>
      </c>
      <c r="AT481" s="79" t="s">
        <v>2681</v>
      </c>
      <c r="AU481" s="81" t="s">
        <v>3080</v>
      </c>
      <c r="AV481" s="91">
        <v>46030</v>
      </c>
      <c r="AW481" s="81"/>
      <c r="AX481" s="81"/>
      <c r="AY481" s="30">
        <f>YEAR(Table6[[#This Row],[ETA]])</f>
        <v>2026</v>
      </c>
      <c r="AZ481" s="32" t="str">
        <f>TEXT(Table6[[#This Row],[ETA]],"MMMM")</f>
        <v>January</v>
      </c>
      <c r="BA481" s="12" t="s">
        <v>3331</v>
      </c>
    </row>
    <row r="482" spans="1:53" hidden="1" x14ac:dyDescent="0.3">
      <c r="A482" s="13">
        <v>481</v>
      </c>
      <c r="B482" s="69" t="s">
        <v>2639</v>
      </c>
      <c r="C482" s="79" t="s">
        <v>310</v>
      </c>
      <c r="D482" s="69" t="s">
        <v>300</v>
      </c>
      <c r="E482" s="69" t="s">
        <v>2535</v>
      </c>
      <c r="F482" s="80" t="s">
        <v>3121</v>
      </c>
      <c r="G482" s="79" t="s">
        <v>177</v>
      </c>
      <c r="H482" s="70" t="s">
        <v>47</v>
      </c>
      <c r="I482" s="69" t="s">
        <v>2537</v>
      </c>
      <c r="J482" s="69" t="s">
        <v>3122</v>
      </c>
      <c r="K482" s="69" t="s">
        <v>636</v>
      </c>
      <c r="L482" s="69" t="s">
        <v>48</v>
      </c>
      <c r="M482" s="69" t="s">
        <v>711</v>
      </c>
      <c r="N482" s="69" t="s">
        <v>49</v>
      </c>
      <c r="O482" s="84">
        <v>46063</v>
      </c>
      <c r="P482" s="69" t="s">
        <v>282</v>
      </c>
      <c r="Q482" s="69" t="s">
        <v>3123</v>
      </c>
      <c r="R482" s="79">
        <v>1</v>
      </c>
      <c r="S482" s="81">
        <v>6460</v>
      </c>
      <c r="T482" s="69" t="s">
        <v>76</v>
      </c>
      <c r="U482" s="81">
        <v>32.9</v>
      </c>
      <c r="V482" s="69" t="s">
        <v>2640</v>
      </c>
      <c r="W482" s="79" t="s">
        <v>79</v>
      </c>
      <c r="X482" s="69" t="s">
        <v>3124</v>
      </c>
      <c r="Y482" s="69" t="s">
        <v>3125</v>
      </c>
      <c r="Z482" s="69" t="s">
        <v>3766</v>
      </c>
      <c r="AA482" s="69" t="s">
        <v>3219</v>
      </c>
      <c r="AB482" s="79" t="s">
        <v>71</v>
      </c>
      <c r="AC482" s="81">
        <v>21428</v>
      </c>
      <c r="AD482" s="69" t="s">
        <v>51</v>
      </c>
      <c r="AE482" s="69" t="s">
        <v>75</v>
      </c>
      <c r="AF482" s="69" t="s">
        <v>75</v>
      </c>
      <c r="AG482" s="79">
        <v>-198</v>
      </c>
      <c r="AH482" s="545">
        <v>46063</v>
      </c>
      <c r="AI482" s="69" t="s">
        <v>3177</v>
      </c>
      <c r="AJ482" s="69" t="s">
        <v>3766</v>
      </c>
      <c r="AK482" s="545">
        <v>46068</v>
      </c>
      <c r="AL482" s="82"/>
      <c r="AM482" s="81">
        <v>0</v>
      </c>
      <c r="AN482" s="81"/>
      <c r="AO482" s="81">
        <v>0</v>
      </c>
      <c r="AP482" s="81">
        <v>0</v>
      </c>
      <c r="AQ482" s="81">
        <v>0</v>
      </c>
      <c r="AR482" s="81">
        <v>0</v>
      </c>
      <c r="AS482" s="81"/>
      <c r="AT482" s="79" t="s">
        <v>75</v>
      </c>
      <c r="AU482" s="81" t="s">
        <v>75</v>
      </c>
      <c r="AV482" s="91"/>
      <c r="AW482" s="81"/>
      <c r="AX482" s="81"/>
      <c r="AY482" s="30">
        <f>YEAR(Table6[[#This Row],[ETA]])</f>
        <v>2026</v>
      </c>
      <c r="AZ482" s="32" t="str">
        <f>TEXT(Table6[[#This Row],[ETA]],"MMMM")</f>
        <v>February</v>
      </c>
      <c r="BA482" s="12" t="s">
        <v>63</v>
      </c>
    </row>
    <row r="483" spans="1:53" hidden="1" x14ac:dyDescent="0.3">
      <c r="A483" s="13">
        <v>482</v>
      </c>
      <c r="B483" s="69" t="s">
        <v>2641</v>
      </c>
      <c r="C483" s="79" t="s">
        <v>70</v>
      </c>
      <c r="D483" s="69" t="s">
        <v>2642</v>
      </c>
      <c r="E483" s="69" t="s">
        <v>46</v>
      </c>
      <c r="F483" s="80">
        <v>2816497563</v>
      </c>
      <c r="G483" s="79" t="s">
        <v>177</v>
      </c>
      <c r="H483" s="70" t="s">
        <v>302</v>
      </c>
      <c r="I483" s="69" t="s">
        <v>2643</v>
      </c>
      <c r="J483" s="69" t="s">
        <v>571</v>
      </c>
      <c r="K483" s="69" t="s">
        <v>1264</v>
      </c>
      <c r="L483" s="69" t="s">
        <v>305</v>
      </c>
      <c r="M483" s="69" t="s">
        <v>1264</v>
      </c>
      <c r="N483" s="69" t="s">
        <v>49</v>
      </c>
      <c r="O483" s="84">
        <v>46033</v>
      </c>
      <c r="P483" s="69" t="s">
        <v>306</v>
      </c>
      <c r="Q483" s="69" t="s">
        <v>306</v>
      </c>
      <c r="R483" s="79">
        <v>1</v>
      </c>
      <c r="S483" s="81">
        <v>0.9</v>
      </c>
      <c r="T483" s="69" t="s">
        <v>76</v>
      </c>
      <c r="U483" s="81">
        <v>0.01</v>
      </c>
      <c r="V483" s="69" t="s">
        <v>2644</v>
      </c>
      <c r="W483" s="79" t="s">
        <v>79</v>
      </c>
      <c r="X483" s="69" t="s">
        <v>2645</v>
      </c>
      <c r="Y483" s="69" t="s">
        <v>2646</v>
      </c>
      <c r="Z483" s="69" t="s">
        <v>3766</v>
      </c>
      <c r="AA483" s="69" t="s">
        <v>729</v>
      </c>
      <c r="AB483" s="79" t="s">
        <v>71</v>
      </c>
      <c r="AC483" s="81">
        <v>162.59</v>
      </c>
      <c r="AD483" s="69" t="s">
        <v>1834</v>
      </c>
      <c r="AE483" s="69" t="s">
        <v>75</v>
      </c>
      <c r="AF483" s="69" t="s">
        <v>75</v>
      </c>
      <c r="AG483" s="79">
        <v>-228</v>
      </c>
      <c r="AH483" s="545">
        <v>46033</v>
      </c>
      <c r="AI483" s="69" t="s">
        <v>3177</v>
      </c>
      <c r="AJ483" s="69" t="s">
        <v>3766</v>
      </c>
      <c r="AK483" s="545">
        <v>46035</v>
      </c>
      <c r="AL483" s="82">
        <v>3.64</v>
      </c>
      <c r="AM483" s="81">
        <v>591.82760000000007</v>
      </c>
      <c r="AN483" s="81"/>
      <c r="AO483" s="81">
        <v>0</v>
      </c>
      <c r="AP483" s="81">
        <v>591.82760000000007</v>
      </c>
      <c r="AQ483" s="81">
        <v>29.591380000000004</v>
      </c>
      <c r="AR483" s="81">
        <v>0</v>
      </c>
      <c r="AS483" s="81">
        <v>284</v>
      </c>
      <c r="AT483" s="79" t="s">
        <v>2681</v>
      </c>
      <c r="AU483" s="81" t="s">
        <v>3027</v>
      </c>
      <c r="AV483" s="91">
        <v>46031</v>
      </c>
      <c r="AW483" s="81"/>
      <c r="AX483" s="81">
        <v>-646</v>
      </c>
      <c r="AY483" s="30">
        <f>YEAR(Table6[[#This Row],[ETA]])</f>
        <v>2026</v>
      </c>
      <c r="AZ483" s="32" t="str">
        <f>TEXT(Table6[[#This Row],[ETA]],"MMMM")</f>
        <v>January</v>
      </c>
      <c r="BA483" s="12" t="s">
        <v>3346</v>
      </c>
    </row>
    <row r="484" spans="1:53" hidden="1" x14ac:dyDescent="0.3">
      <c r="A484" s="13">
        <v>483</v>
      </c>
      <c r="B484" s="69" t="s">
        <v>2647</v>
      </c>
      <c r="C484" s="79" t="s">
        <v>70</v>
      </c>
      <c r="D484" s="69" t="s">
        <v>1970</v>
      </c>
      <c r="E484" s="69" t="s">
        <v>46</v>
      </c>
      <c r="F484" s="80">
        <v>1076431241</v>
      </c>
      <c r="G484" s="79" t="s">
        <v>177</v>
      </c>
      <c r="H484" s="70" t="s">
        <v>302</v>
      </c>
      <c r="I484" s="69" t="s">
        <v>2634</v>
      </c>
      <c r="J484" s="69" t="s">
        <v>571</v>
      </c>
      <c r="K484" s="69" t="s">
        <v>1264</v>
      </c>
      <c r="L484" s="69" t="s">
        <v>305</v>
      </c>
      <c r="M484" s="69" t="s">
        <v>1264</v>
      </c>
      <c r="N484" s="69" t="s">
        <v>49</v>
      </c>
      <c r="O484" s="84">
        <v>46032</v>
      </c>
      <c r="P484" s="69" t="s">
        <v>306</v>
      </c>
      <c r="Q484" s="69" t="s">
        <v>306</v>
      </c>
      <c r="R484" s="79">
        <v>5</v>
      </c>
      <c r="S484" s="81">
        <v>0.9</v>
      </c>
      <c r="T484" s="69" t="s">
        <v>76</v>
      </c>
      <c r="U484" s="81">
        <v>0.01</v>
      </c>
      <c r="V484" s="69" t="s">
        <v>2648</v>
      </c>
      <c r="W484" s="79" t="s">
        <v>79</v>
      </c>
      <c r="X484" s="69" t="s">
        <v>2649</v>
      </c>
      <c r="Y484" s="69" t="s">
        <v>2646</v>
      </c>
      <c r="Z484" s="69" t="s">
        <v>3766</v>
      </c>
      <c r="AA484" s="69" t="s">
        <v>729</v>
      </c>
      <c r="AB484" s="79" t="s">
        <v>71</v>
      </c>
      <c r="AC484" s="81">
        <v>31</v>
      </c>
      <c r="AD484" s="69" t="s">
        <v>1834</v>
      </c>
      <c r="AE484" s="69" t="s">
        <v>75</v>
      </c>
      <c r="AF484" s="69" t="s">
        <v>75</v>
      </c>
      <c r="AG484" s="79">
        <v>-229</v>
      </c>
      <c r="AH484" s="545">
        <v>46032</v>
      </c>
      <c r="AI484" s="69" t="s">
        <v>3177</v>
      </c>
      <c r="AJ484" s="69" t="s">
        <v>3766</v>
      </c>
      <c r="AK484" s="545">
        <v>46035</v>
      </c>
      <c r="AL484" s="82">
        <v>3.64</v>
      </c>
      <c r="AM484" s="81">
        <v>112.84</v>
      </c>
      <c r="AN484" s="81"/>
      <c r="AO484" s="81">
        <v>0</v>
      </c>
      <c r="AP484" s="81">
        <v>112.84</v>
      </c>
      <c r="AQ484" s="81">
        <v>5.6420000000000003</v>
      </c>
      <c r="AR484" s="81">
        <v>0</v>
      </c>
      <c r="AS484" s="81">
        <v>256</v>
      </c>
      <c r="AT484" s="79" t="s">
        <v>2681</v>
      </c>
      <c r="AU484" s="81" t="s">
        <v>3028</v>
      </c>
      <c r="AV484" s="91">
        <v>46032</v>
      </c>
      <c r="AW484" s="81"/>
      <c r="AX484" s="81">
        <v>-650</v>
      </c>
      <c r="AY484" s="30">
        <f>YEAR(Table6[[#This Row],[ETA]])</f>
        <v>2026</v>
      </c>
      <c r="AZ484" s="32" t="str">
        <f>TEXT(Table6[[#This Row],[ETA]],"MMMM")</f>
        <v>January</v>
      </c>
      <c r="BA484" s="12" t="s">
        <v>63</v>
      </c>
    </row>
    <row r="485" spans="1:53" hidden="1" x14ac:dyDescent="0.3">
      <c r="A485" s="13">
        <v>484</v>
      </c>
      <c r="B485" s="69" t="s">
        <v>2650</v>
      </c>
      <c r="C485" s="79" t="s">
        <v>70</v>
      </c>
      <c r="D485" s="69" t="s">
        <v>1131</v>
      </c>
      <c r="E485" s="69" t="s">
        <v>46</v>
      </c>
      <c r="F485" s="80" t="s">
        <v>2651</v>
      </c>
      <c r="G485" s="79" t="s">
        <v>177</v>
      </c>
      <c r="H485" s="70" t="s">
        <v>302</v>
      </c>
      <c r="I485" s="69" t="s">
        <v>2652</v>
      </c>
      <c r="J485" s="69" t="s">
        <v>511</v>
      </c>
      <c r="K485" s="69" t="s">
        <v>1264</v>
      </c>
      <c r="L485" s="69" t="s">
        <v>305</v>
      </c>
      <c r="M485" s="69" t="s">
        <v>1264</v>
      </c>
      <c r="N485" s="69" t="s">
        <v>49</v>
      </c>
      <c r="O485" s="84">
        <v>46032</v>
      </c>
      <c r="P485" s="69" t="s">
        <v>306</v>
      </c>
      <c r="Q485" s="69" t="s">
        <v>306</v>
      </c>
      <c r="R485" s="79">
        <v>5</v>
      </c>
      <c r="S485" s="81">
        <v>0.8</v>
      </c>
      <c r="T485" s="69" t="s">
        <v>76</v>
      </c>
      <c r="U485" s="81">
        <v>0.01</v>
      </c>
      <c r="V485" s="69" t="s">
        <v>2653</v>
      </c>
      <c r="W485" s="79" t="s">
        <v>79</v>
      </c>
      <c r="X485" s="69" t="s">
        <v>2654</v>
      </c>
      <c r="Y485" s="69" t="s">
        <v>2646</v>
      </c>
      <c r="Z485" s="69" t="s">
        <v>3766</v>
      </c>
      <c r="AA485" s="69" t="s">
        <v>729</v>
      </c>
      <c r="AB485" s="79" t="s">
        <v>402</v>
      </c>
      <c r="AC485" s="81">
        <v>1735</v>
      </c>
      <c r="AD485" s="69" t="s">
        <v>1834</v>
      </c>
      <c r="AE485" s="69" t="s">
        <v>75</v>
      </c>
      <c r="AF485" s="69" t="s">
        <v>75</v>
      </c>
      <c r="AG485" s="79">
        <v>-229</v>
      </c>
      <c r="AH485" s="545">
        <v>46032</v>
      </c>
      <c r="AI485" s="69" t="s">
        <v>3177</v>
      </c>
      <c r="AJ485" s="69" t="s">
        <v>3766</v>
      </c>
      <c r="AK485" s="545">
        <v>46036</v>
      </c>
      <c r="AL485" s="82">
        <v>4.2031099999999997</v>
      </c>
      <c r="AM485" s="81">
        <v>7292.3958499999999</v>
      </c>
      <c r="AN485" s="81"/>
      <c r="AO485" s="81">
        <v>0</v>
      </c>
      <c r="AP485" s="81">
        <v>7292.3958499999999</v>
      </c>
      <c r="AQ485" s="81">
        <v>364.61979250000002</v>
      </c>
      <c r="AR485" s="81">
        <v>0</v>
      </c>
      <c r="AS485" s="81">
        <v>1265</v>
      </c>
      <c r="AT485" s="79" t="s">
        <v>2681</v>
      </c>
      <c r="AU485" s="81" t="s">
        <v>3029</v>
      </c>
      <c r="AV485" s="91">
        <v>46029</v>
      </c>
      <c r="AW485" s="81"/>
      <c r="AX485" s="81"/>
      <c r="AY485" s="30">
        <f>YEAR(Table6[[#This Row],[ETA]])</f>
        <v>2026</v>
      </c>
      <c r="AZ485" s="32" t="str">
        <f>TEXT(Table6[[#This Row],[ETA]],"MMMM")</f>
        <v>January</v>
      </c>
      <c r="BA485" s="12" t="s">
        <v>1131</v>
      </c>
    </row>
    <row r="486" spans="1:53" hidden="1" x14ac:dyDescent="0.3">
      <c r="A486" s="13">
        <v>485</v>
      </c>
      <c r="B486" s="69" t="s">
        <v>2655</v>
      </c>
      <c r="C486" s="79" t="s">
        <v>70</v>
      </c>
      <c r="D486" s="69" t="s">
        <v>118</v>
      </c>
      <c r="E486" s="69" t="s">
        <v>74</v>
      </c>
      <c r="F486" s="80" t="s">
        <v>3184</v>
      </c>
      <c r="G486" s="79" t="s">
        <v>82</v>
      </c>
      <c r="H486" s="70" t="s">
        <v>47</v>
      </c>
      <c r="I486" s="69" t="s">
        <v>84</v>
      </c>
      <c r="J486" s="69" t="s">
        <v>1232</v>
      </c>
      <c r="K486" s="69" t="s">
        <v>1233</v>
      </c>
      <c r="L486" s="69" t="s">
        <v>93</v>
      </c>
      <c r="M486" s="92">
        <v>25147</v>
      </c>
      <c r="N486" s="69" t="s">
        <v>49</v>
      </c>
      <c r="O486" s="84">
        <v>46051</v>
      </c>
      <c r="P486" s="69" t="s">
        <v>344</v>
      </c>
      <c r="Q486" s="69" t="s">
        <v>3185</v>
      </c>
      <c r="R486" s="79">
        <v>1</v>
      </c>
      <c r="S486" s="81">
        <v>2020</v>
      </c>
      <c r="T486" s="69" t="s">
        <v>76</v>
      </c>
      <c r="U486" s="81">
        <v>4.21</v>
      </c>
      <c r="V486" s="69" t="s">
        <v>2656</v>
      </c>
      <c r="W486" s="79" t="s">
        <v>50</v>
      </c>
      <c r="X486" s="69" t="s">
        <v>2657</v>
      </c>
      <c r="Y486" s="69">
        <v>4600001157</v>
      </c>
      <c r="Z486" s="69" t="s">
        <v>63</v>
      </c>
      <c r="AA486" s="69" t="s">
        <v>2574</v>
      </c>
      <c r="AB486" s="79" t="s">
        <v>53</v>
      </c>
      <c r="AC486" s="81">
        <v>3499.28</v>
      </c>
      <c r="AD486" s="69" t="s">
        <v>96</v>
      </c>
      <c r="AE486" s="69" t="s">
        <v>75</v>
      </c>
      <c r="AF486" s="69" t="s">
        <v>75</v>
      </c>
      <c r="AG486" s="79">
        <v>-210</v>
      </c>
      <c r="AH486" s="545">
        <v>46051</v>
      </c>
      <c r="AI486" s="69" t="s">
        <v>3177</v>
      </c>
      <c r="AJ486" s="69" t="s">
        <v>63</v>
      </c>
      <c r="AK486" s="545">
        <v>46054</v>
      </c>
      <c r="AL486" s="82">
        <v>4.3053900000000001</v>
      </c>
      <c r="AM486" s="81">
        <v>15065.765119200001</v>
      </c>
      <c r="AN486" s="81"/>
      <c r="AO486" s="81">
        <v>0</v>
      </c>
      <c r="AP486" s="81">
        <v>15065.765119200001</v>
      </c>
      <c r="AQ486" s="81">
        <v>0</v>
      </c>
      <c r="AR486" s="81">
        <v>0</v>
      </c>
      <c r="AS486" s="81">
        <v>900</v>
      </c>
      <c r="AT486" s="79" t="s">
        <v>2658</v>
      </c>
      <c r="AU486" s="81" t="s">
        <v>3648</v>
      </c>
      <c r="AV486" s="91">
        <v>46049</v>
      </c>
      <c r="AW486" s="81"/>
      <c r="AX486" s="81"/>
      <c r="AY486" s="30">
        <f>YEAR(Table6[[#This Row],[ETA]])</f>
        <v>2026</v>
      </c>
      <c r="AZ486" s="32" t="str">
        <f>TEXT(Table6[[#This Row],[ETA]],"MMMM")</f>
        <v>January</v>
      </c>
      <c r="BA486" s="12" t="s">
        <v>3342</v>
      </c>
    </row>
    <row r="487" spans="1:53" hidden="1" x14ac:dyDescent="0.3">
      <c r="A487" s="13">
        <v>486</v>
      </c>
      <c r="B487" s="69" t="s">
        <v>3030</v>
      </c>
      <c r="C487" s="79" t="s">
        <v>380</v>
      </c>
      <c r="D487" s="69" t="s">
        <v>93</v>
      </c>
      <c r="E487" s="69" t="s">
        <v>46</v>
      </c>
      <c r="F487" s="80" t="s">
        <v>3031</v>
      </c>
      <c r="G487" s="79" t="s">
        <v>177</v>
      </c>
      <c r="H487" s="70" t="s">
        <v>302</v>
      </c>
      <c r="I487" s="69" t="s">
        <v>3032</v>
      </c>
      <c r="J487" s="69" t="s">
        <v>504</v>
      </c>
      <c r="K487" s="69" t="s">
        <v>1264</v>
      </c>
      <c r="L487" s="69" t="s">
        <v>305</v>
      </c>
      <c r="M487" s="69" t="s">
        <v>1264</v>
      </c>
      <c r="N487" s="69" t="s">
        <v>49</v>
      </c>
      <c r="O487" s="84">
        <v>45998</v>
      </c>
      <c r="P487" s="69" t="s">
        <v>306</v>
      </c>
      <c r="Q487" s="69" t="s">
        <v>306</v>
      </c>
      <c r="R487" s="79">
        <v>5</v>
      </c>
      <c r="S487" s="81">
        <v>260</v>
      </c>
      <c r="T487" s="69" t="s">
        <v>76</v>
      </c>
      <c r="U487" s="81">
        <v>0.01</v>
      </c>
      <c r="V487" s="69" t="s">
        <v>3033</v>
      </c>
      <c r="W487" s="79" t="s">
        <v>50</v>
      </c>
      <c r="X487" s="69" t="s">
        <v>3034</v>
      </c>
      <c r="Y487" s="69">
        <v>2203683</v>
      </c>
      <c r="Z487" s="69" t="s">
        <v>516</v>
      </c>
      <c r="AA487" s="69" t="s">
        <v>3035</v>
      </c>
      <c r="AB487" s="79" t="s">
        <v>53</v>
      </c>
      <c r="AC487" s="81">
        <v>176740.64</v>
      </c>
      <c r="AD487" s="69" t="s">
        <v>51</v>
      </c>
      <c r="AE487" s="69" t="s">
        <v>75</v>
      </c>
      <c r="AF487" s="69" t="s">
        <v>75</v>
      </c>
      <c r="AG487" s="79">
        <v>-263</v>
      </c>
      <c r="AH487" s="545">
        <v>45998</v>
      </c>
      <c r="AI487" s="69" t="s">
        <v>3177</v>
      </c>
      <c r="AJ487" s="69" t="s">
        <v>516</v>
      </c>
      <c r="AK487" s="545">
        <v>46019</v>
      </c>
      <c r="AL487" s="82">
        <v>0.51129000000000002</v>
      </c>
      <c r="AM487" s="81">
        <v>90365.721825600005</v>
      </c>
      <c r="AN487" s="81"/>
      <c r="AO487" s="81">
        <v>0</v>
      </c>
      <c r="AP487" s="81">
        <v>90365.721825600005</v>
      </c>
      <c r="AQ487" s="81">
        <v>4518.2860912800006</v>
      </c>
      <c r="AR487" s="81">
        <v>0</v>
      </c>
      <c r="AS487" s="81">
        <v>5918</v>
      </c>
      <c r="AT487" s="79" t="s">
        <v>2681</v>
      </c>
      <c r="AU487" s="81" t="s">
        <v>3037</v>
      </c>
      <c r="AV487" s="91">
        <v>46002</v>
      </c>
      <c r="AW487" s="81"/>
      <c r="AX487" s="81"/>
      <c r="AY487" s="30">
        <f>YEAR(Table6[[#This Row],[ETA]])</f>
        <v>2025</v>
      </c>
      <c r="AZ487" s="32" t="str">
        <f>TEXT(Table6[[#This Row],[ETA]],"MMMM")</f>
        <v>December</v>
      </c>
      <c r="BA487" s="12" t="s">
        <v>63</v>
      </c>
    </row>
    <row r="488" spans="1:53" hidden="1" x14ac:dyDescent="0.3">
      <c r="A488" s="13">
        <v>487</v>
      </c>
      <c r="B488" s="69" t="s">
        <v>3290</v>
      </c>
      <c r="C488" s="79" t="s">
        <v>70</v>
      </c>
      <c r="D488" s="69" t="s">
        <v>93</v>
      </c>
      <c r="E488" s="69" t="s">
        <v>74</v>
      </c>
      <c r="F488" s="80" t="s">
        <v>3275</v>
      </c>
      <c r="G488" s="79" t="s">
        <v>177</v>
      </c>
      <c r="H488" s="70" t="s">
        <v>47</v>
      </c>
      <c r="I488" s="69" t="s">
        <v>52</v>
      </c>
      <c r="J488" s="69" t="s">
        <v>442</v>
      </c>
      <c r="K488" s="69" t="s">
        <v>3291</v>
      </c>
      <c r="L488" s="69" t="s">
        <v>48</v>
      </c>
      <c r="M488" s="69" t="s">
        <v>3292</v>
      </c>
      <c r="N488" s="69" t="s">
        <v>49</v>
      </c>
      <c r="O488" s="84">
        <v>46069</v>
      </c>
      <c r="P488" s="69" t="s">
        <v>1172</v>
      </c>
      <c r="Q488" s="69" t="s">
        <v>3276</v>
      </c>
      <c r="R488" s="79">
        <v>101</v>
      </c>
      <c r="S488" s="81">
        <v>32804</v>
      </c>
      <c r="T488" s="69" t="s">
        <v>76</v>
      </c>
      <c r="U488" s="81">
        <v>78.501952000000003</v>
      </c>
      <c r="V488" s="69" t="s">
        <v>3043</v>
      </c>
      <c r="W488" s="79" t="s">
        <v>50</v>
      </c>
      <c r="X488" s="69" t="s">
        <v>3044</v>
      </c>
      <c r="Y488" s="69">
        <v>4600001157</v>
      </c>
      <c r="Z488" s="69" t="s">
        <v>73</v>
      </c>
      <c r="AA488" s="69" t="s">
        <v>3045</v>
      </c>
      <c r="AB488" s="79" t="s">
        <v>71</v>
      </c>
      <c r="AC488" s="81">
        <v>79181.64</v>
      </c>
      <c r="AD488" s="69" t="s">
        <v>51</v>
      </c>
      <c r="AE488" s="69" t="s">
        <v>75</v>
      </c>
      <c r="AF488" s="69" t="s">
        <v>75</v>
      </c>
      <c r="AG488" s="79">
        <v>-192</v>
      </c>
      <c r="AH488" s="545">
        <v>46069</v>
      </c>
      <c r="AI488" s="69" t="s">
        <v>3177</v>
      </c>
      <c r="AJ488" s="69" t="s">
        <v>73</v>
      </c>
      <c r="AK488" s="545">
        <v>46070</v>
      </c>
      <c r="AL488" s="82">
        <v>3.64</v>
      </c>
      <c r="AM488" s="81">
        <v>288221.16960000002</v>
      </c>
      <c r="AN488" s="81"/>
      <c r="AO488" s="81">
        <v>0</v>
      </c>
      <c r="AP488" s="81">
        <v>288221.16960000002</v>
      </c>
      <c r="AQ488" s="81">
        <v>14411.058480000002</v>
      </c>
      <c r="AR488" s="81">
        <v>0</v>
      </c>
      <c r="AS488" s="81">
        <v>19861</v>
      </c>
      <c r="AT488" s="79" t="s">
        <v>2681</v>
      </c>
      <c r="AU488" s="81" t="s">
        <v>3304</v>
      </c>
      <c r="AV488" s="91">
        <v>46069</v>
      </c>
      <c r="AW488" s="81"/>
      <c r="AX488" s="81">
        <v>50</v>
      </c>
      <c r="AY488" s="30">
        <f>YEAR(Table6[[#This Row],[ETA]])</f>
        <v>2026</v>
      </c>
      <c r="AZ488" s="32" t="str">
        <f>TEXT(Table6[[#This Row],[ETA]],"MMMM")</f>
        <v>February</v>
      </c>
      <c r="BA488" s="12" t="s">
        <v>63</v>
      </c>
    </row>
    <row r="489" spans="1:53" hidden="1" x14ac:dyDescent="0.3">
      <c r="A489" s="13">
        <v>488</v>
      </c>
      <c r="B489" s="69" t="s">
        <v>3049</v>
      </c>
      <c r="C489" s="79" t="s">
        <v>70</v>
      </c>
      <c r="D489" s="69" t="s">
        <v>3096</v>
      </c>
      <c r="E489" s="69" t="s">
        <v>46</v>
      </c>
      <c r="F489" s="80" t="s">
        <v>3097</v>
      </c>
      <c r="G489" s="79" t="s">
        <v>177</v>
      </c>
      <c r="H489" s="70" t="s">
        <v>47</v>
      </c>
      <c r="I489" s="69" t="s">
        <v>3098</v>
      </c>
      <c r="J489" s="69"/>
      <c r="K489" s="69" t="s">
        <v>3050</v>
      </c>
      <c r="L489" s="69" t="s">
        <v>63</v>
      </c>
      <c r="M489" s="69" t="s">
        <v>80</v>
      </c>
      <c r="N489" s="69" t="s">
        <v>49</v>
      </c>
      <c r="O489" s="84">
        <v>46111</v>
      </c>
      <c r="P489" s="69" t="s">
        <v>1504</v>
      </c>
      <c r="Q489" s="69" t="s">
        <v>3126</v>
      </c>
      <c r="R489" s="79">
        <v>5</v>
      </c>
      <c r="S489" s="81">
        <v>627086</v>
      </c>
      <c r="T489" s="69" t="s">
        <v>76</v>
      </c>
      <c r="U489" s="81">
        <v>1151.06</v>
      </c>
      <c r="V489" s="69" t="s">
        <v>3051</v>
      </c>
      <c r="W489" s="79" t="s">
        <v>50</v>
      </c>
      <c r="X489" s="69" t="s">
        <v>3099</v>
      </c>
      <c r="Y489" s="69"/>
      <c r="Z489" s="69" t="s">
        <v>63</v>
      </c>
      <c r="AA489" s="69" t="s">
        <v>3649</v>
      </c>
      <c r="AB489" s="79" t="s">
        <v>3057</v>
      </c>
      <c r="AC489" s="81">
        <v>8931424.8900000006</v>
      </c>
      <c r="AD489" s="69" t="s">
        <v>51</v>
      </c>
      <c r="AE489" s="69" t="s">
        <v>75</v>
      </c>
      <c r="AF489" s="69" t="s">
        <v>75</v>
      </c>
      <c r="AG489" s="79">
        <v>-150</v>
      </c>
      <c r="AH489" s="545">
        <v>46111</v>
      </c>
      <c r="AI489" s="69" t="s">
        <v>3177</v>
      </c>
      <c r="AJ489" s="69" t="s">
        <v>63</v>
      </c>
      <c r="AK489" s="545">
        <v>46111</v>
      </c>
      <c r="AL489" s="82"/>
      <c r="AM489" s="81">
        <v>0</v>
      </c>
      <c r="AN489" s="81"/>
      <c r="AO489" s="81">
        <v>0</v>
      </c>
      <c r="AP489" s="81">
        <v>0</v>
      </c>
      <c r="AQ489" s="81">
        <v>0</v>
      </c>
      <c r="AR489" s="81">
        <v>0</v>
      </c>
      <c r="AS489" s="81"/>
      <c r="AT489" s="79" t="s">
        <v>75</v>
      </c>
      <c r="AU489" s="81" t="s">
        <v>75</v>
      </c>
      <c r="AV489" s="91"/>
      <c r="AW489" s="81"/>
      <c r="AX489" s="81"/>
      <c r="AY489" s="30">
        <f>YEAR(Table6[[#This Row],[ETA]])</f>
        <v>2026</v>
      </c>
      <c r="AZ489" s="32" t="str">
        <f>TEXT(Table6[[#This Row],[ETA]],"MMMM")</f>
        <v>March</v>
      </c>
      <c r="BA489" s="12" t="s">
        <v>1131</v>
      </c>
    </row>
    <row r="490" spans="1:53" hidden="1" x14ac:dyDescent="0.3">
      <c r="A490" s="13">
        <v>489</v>
      </c>
      <c r="B490" s="69" t="s">
        <v>3061</v>
      </c>
      <c r="C490" s="79" t="s">
        <v>380</v>
      </c>
      <c r="D490" s="69" t="s">
        <v>2464</v>
      </c>
      <c r="E490" s="69" t="s">
        <v>46</v>
      </c>
      <c r="F490" s="80" t="s">
        <v>3198</v>
      </c>
      <c r="G490" s="79" t="s">
        <v>177</v>
      </c>
      <c r="H490" s="70" t="s">
        <v>302</v>
      </c>
      <c r="I490" s="69" t="s">
        <v>3062</v>
      </c>
      <c r="J490" s="69" t="s">
        <v>2469</v>
      </c>
      <c r="K490" s="69" t="s">
        <v>1817</v>
      </c>
      <c r="L490" s="69" t="s">
        <v>305</v>
      </c>
      <c r="M490" s="69" t="s">
        <v>1817</v>
      </c>
      <c r="N490" s="69" t="s">
        <v>49</v>
      </c>
      <c r="O490" s="84">
        <v>46055</v>
      </c>
      <c r="P490" s="69" t="s">
        <v>306</v>
      </c>
      <c r="Q490" s="69" t="s">
        <v>306</v>
      </c>
      <c r="R490" s="79">
        <v>12</v>
      </c>
      <c r="S490" s="81">
        <v>15</v>
      </c>
      <c r="T490" s="69" t="s">
        <v>397</v>
      </c>
      <c r="U490" s="81">
        <v>0.11</v>
      </c>
      <c r="V490" s="69" t="s">
        <v>3063</v>
      </c>
      <c r="W490" s="79" t="s">
        <v>79</v>
      </c>
      <c r="X490" s="69" t="s">
        <v>3199</v>
      </c>
      <c r="Y490" s="69" t="s">
        <v>2404</v>
      </c>
      <c r="Z490" s="69" t="s">
        <v>3766</v>
      </c>
      <c r="AA490" s="69" t="s">
        <v>2480</v>
      </c>
      <c r="AB490" s="79" t="s">
        <v>71</v>
      </c>
      <c r="AC490" s="81">
        <v>9600</v>
      </c>
      <c r="AD490" s="69" t="s">
        <v>51</v>
      </c>
      <c r="AE490" s="69" t="s">
        <v>75</v>
      </c>
      <c r="AF490" s="69" t="s">
        <v>75</v>
      </c>
      <c r="AG490" s="79">
        <v>-206</v>
      </c>
      <c r="AH490" s="545">
        <v>46055</v>
      </c>
      <c r="AI490" s="69" t="s">
        <v>3177</v>
      </c>
      <c r="AJ490" s="69" t="s">
        <v>3766</v>
      </c>
      <c r="AK490" s="545">
        <v>46057</v>
      </c>
      <c r="AL490" s="82">
        <v>3.64</v>
      </c>
      <c r="AM490" s="81">
        <v>34944</v>
      </c>
      <c r="AN490" s="81"/>
      <c r="AO490" s="81">
        <v>0</v>
      </c>
      <c r="AP490" s="81">
        <v>34944</v>
      </c>
      <c r="AQ490" s="81">
        <v>0</v>
      </c>
      <c r="AR490" s="81">
        <v>0</v>
      </c>
      <c r="AS490" s="81">
        <v>1400</v>
      </c>
      <c r="AT490" s="79" t="s">
        <v>2681</v>
      </c>
      <c r="AU490" s="81" t="s">
        <v>3217</v>
      </c>
      <c r="AV490" s="91">
        <v>46056</v>
      </c>
      <c r="AW490" s="81"/>
      <c r="AX490" s="81"/>
      <c r="AY490" s="30">
        <f>YEAR(Table6[[#This Row],[ETA]])</f>
        <v>2026</v>
      </c>
      <c r="AZ490" s="32" t="str">
        <f>TEXT(Table6[[#This Row],[ETA]],"MMMM")</f>
        <v>February</v>
      </c>
      <c r="BA490" s="12" t="s">
        <v>3332</v>
      </c>
    </row>
    <row r="491" spans="1:53" hidden="1" x14ac:dyDescent="0.3">
      <c r="A491" s="13">
        <v>490</v>
      </c>
      <c r="B491" s="69" t="s">
        <v>3293</v>
      </c>
      <c r="C491" s="79" t="s">
        <v>70</v>
      </c>
      <c r="D491" s="69" t="s">
        <v>1632</v>
      </c>
      <c r="E491" s="69" t="s">
        <v>46</v>
      </c>
      <c r="F491" s="80" t="s">
        <v>3294</v>
      </c>
      <c r="G491" s="79" t="s">
        <v>177</v>
      </c>
      <c r="H491" s="70" t="s">
        <v>302</v>
      </c>
      <c r="I491" s="69" t="s">
        <v>3295</v>
      </c>
      <c r="J491" s="69" t="s">
        <v>306</v>
      </c>
      <c r="K491" s="69" t="s">
        <v>1264</v>
      </c>
      <c r="L491" s="69" t="s">
        <v>3052</v>
      </c>
      <c r="M491" s="69" t="s">
        <v>1264</v>
      </c>
      <c r="N491" s="69" t="s">
        <v>49</v>
      </c>
      <c r="O491" s="84">
        <v>46058</v>
      </c>
      <c r="P491" s="69" t="s">
        <v>306</v>
      </c>
      <c r="Q491" s="69" t="s">
        <v>306</v>
      </c>
      <c r="R491" s="79">
        <v>8</v>
      </c>
      <c r="S491" s="81">
        <v>12.5</v>
      </c>
      <c r="T491" s="69" t="s">
        <v>76</v>
      </c>
      <c r="U491" s="81">
        <v>1</v>
      </c>
      <c r="V491" s="69" t="s">
        <v>688</v>
      </c>
      <c r="W491" s="79" t="s">
        <v>79</v>
      </c>
      <c r="X491" s="69" t="s">
        <v>3296</v>
      </c>
      <c r="Y491" s="69" t="s">
        <v>690</v>
      </c>
      <c r="Z491" s="69" t="s">
        <v>3297</v>
      </c>
      <c r="AA491" s="69" t="s">
        <v>2170</v>
      </c>
      <c r="AB491" s="79" t="s">
        <v>71</v>
      </c>
      <c r="AC491" s="81">
        <v>2.5</v>
      </c>
      <c r="AD491" s="69" t="s">
        <v>51</v>
      </c>
      <c r="AE491" s="69" t="s">
        <v>75</v>
      </c>
      <c r="AF491" s="69" t="s">
        <v>75</v>
      </c>
      <c r="AG491" s="79">
        <v>-203</v>
      </c>
      <c r="AH491" s="545">
        <v>46058</v>
      </c>
      <c r="AI491" s="69" t="s">
        <v>3178</v>
      </c>
      <c r="AJ491" s="69" t="s">
        <v>75</v>
      </c>
      <c r="AK491" s="545">
        <v>46044</v>
      </c>
      <c r="AL491" s="82">
        <v>3.64</v>
      </c>
      <c r="AM491" s="81">
        <v>0</v>
      </c>
      <c r="AN491" s="81"/>
      <c r="AO491" s="81">
        <v>0</v>
      </c>
      <c r="AP491" s="81">
        <v>0</v>
      </c>
      <c r="AQ491" s="81">
        <v>0</v>
      </c>
      <c r="AR491" s="81">
        <v>0</v>
      </c>
      <c r="AS491" s="81">
        <v>251</v>
      </c>
      <c r="AT491" s="79" t="s">
        <v>2681</v>
      </c>
      <c r="AU491" s="81" t="s">
        <v>5058</v>
      </c>
      <c r="AV491" s="91">
        <v>46068</v>
      </c>
      <c r="AW491" s="81"/>
      <c r="AX491" s="81">
        <v>-649</v>
      </c>
      <c r="AY491" s="30">
        <f>YEAR(Table6[[#This Row],[ETA]])</f>
        <v>2026</v>
      </c>
      <c r="AZ491" s="32" t="str">
        <f>TEXT(Table6[[#This Row],[ETA]],"MMMM")</f>
        <v>February</v>
      </c>
      <c r="BA491" s="12" t="s">
        <v>3342</v>
      </c>
    </row>
    <row r="492" spans="1:53" hidden="1" x14ac:dyDescent="0.3">
      <c r="A492" s="13">
        <v>491</v>
      </c>
      <c r="B492" s="69" t="s">
        <v>3053</v>
      </c>
      <c r="C492" s="79" t="s">
        <v>70</v>
      </c>
      <c r="D492" s="69" t="s">
        <v>118</v>
      </c>
      <c r="E492" s="69" t="s">
        <v>46</v>
      </c>
      <c r="F492" s="80" t="s">
        <v>2506</v>
      </c>
      <c r="G492" s="79" t="s">
        <v>82</v>
      </c>
      <c r="H492" s="70" t="s">
        <v>837</v>
      </c>
      <c r="I492" s="69" t="s">
        <v>295</v>
      </c>
      <c r="J492" s="69" t="s">
        <v>80</v>
      </c>
      <c r="K492" s="69" t="s">
        <v>838</v>
      </c>
      <c r="L492" s="69" t="s">
        <v>3054</v>
      </c>
      <c r="M492" s="69"/>
      <c r="N492" s="69" t="s">
        <v>49</v>
      </c>
      <c r="O492" s="84">
        <v>46037</v>
      </c>
      <c r="P492" s="69"/>
      <c r="Q492" s="69" t="s">
        <v>3055</v>
      </c>
      <c r="R492" s="79">
        <v>176</v>
      </c>
      <c r="S492" s="81">
        <v>178.60000000000002</v>
      </c>
      <c r="T492" s="69" t="s">
        <v>76</v>
      </c>
      <c r="U492" s="81">
        <v>3.92</v>
      </c>
      <c r="V492" s="69" t="s">
        <v>2137</v>
      </c>
      <c r="W492" s="79" t="s">
        <v>50</v>
      </c>
      <c r="X492" s="69" t="s">
        <v>2138</v>
      </c>
      <c r="Y492" s="69">
        <v>6600043083</v>
      </c>
      <c r="Z492" s="69" t="s">
        <v>61</v>
      </c>
      <c r="AA492" s="69" t="s">
        <v>3056</v>
      </c>
      <c r="AB492" s="79" t="s">
        <v>53</v>
      </c>
      <c r="AC492" s="81">
        <v>32867.300000000003</v>
      </c>
      <c r="AD492" s="69" t="s">
        <v>96</v>
      </c>
      <c r="AE492" s="69" t="s">
        <v>75</v>
      </c>
      <c r="AF492" s="69" t="s">
        <v>75</v>
      </c>
      <c r="AG492" s="79">
        <v>-224</v>
      </c>
      <c r="AH492" s="545">
        <v>46037</v>
      </c>
      <c r="AI492" s="69" t="s">
        <v>3178</v>
      </c>
      <c r="AJ492" s="69" t="s">
        <v>75</v>
      </c>
      <c r="AK492" s="545">
        <v>46037</v>
      </c>
      <c r="AL492" s="82">
        <v>0.51129000000000002</v>
      </c>
      <c r="AM492" s="81">
        <v>16804.721817000001</v>
      </c>
      <c r="AN492" s="81"/>
      <c r="AO492" s="81">
        <v>0</v>
      </c>
      <c r="AP492" s="81">
        <v>16804.721817000001</v>
      </c>
      <c r="AQ492" s="81">
        <v>840.2360908500001</v>
      </c>
      <c r="AR492" s="81">
        <v>0</v>
      </c>
      <c r="AS492" s="81">
        <v>1840</v>
      </c>
      <c r="AT492" s="79" t="s">
        <v>75</v>
      </c>
      <c r="AU492" s="81" t="s">
        <v>75</v>
      </c>
      <c r="AV492" s="91"/>
      <c r="AW492" s="81"/>
      <c r="AX492" s="81"/>
      <c r="AY492" s="30">
        <f>YEAR(Table6[[#This Row],[ETA]])</f>
        <v>2026</v>
      </c>
      <c r="AZ492" s="32" t="str">
        <f>TEXT(Table6[[#This Row],[ETA]],"MMMM")</f>
        <v>January</v>
      </c>
      <c r="BA492" s="12" t="s">
        <v>3342</v>
      </c>
    </row>
    <row r="493" spans="1:53" x14ac:dyDescent="0.3">
      <c r="A493" s="13">
        <v>492</v>
      </c>
      <c r="B493" s="69" t="s">
        <v>3064</v>
      </c>
      <c r="C493" s="79" t="s">
        <v>380</v>
      </c>
      <c r="D493" s="69" t="s">
        <v>233</v>
      </c>
      <c r="E493" s="69" t="s">
        <v>46</v>
      </c>
      <c r="F493" s="80" t="s">
        <v>3127</v>
      </c>
      <c r="G493" s="79" t="s">
        <v>177</v>
      </c>
      <c r="H493" s="70" t="s">
        <v>302</v>
      </c>
      <c r="I493" s="69" t="s">
        <v>2045</v>
      </c>
      <c r="J493" s="69" t="s">
        <v>571</v>
      </c>
      <c r="K493" s="69" t="s">
        <v>1264</v>
      </c>
      <c r="L493" s="69" t="s">
        <v>305</v>
      </c>
      <c r="M493" s="69" t="s">
        <v>1264</v>
      </c>
      <c r="N493" s="69" t="s">
        <v>49</v>
      </c>
      <c r="O493" s="84">
        <v>46040</v>
      </c>
      <c r="P493" s="69" t="s">
        <v>306</v>
      </c>
      <c r="Q493" s="69" t="s">
        <v>306</v>
      </c>
      <c r="R493" s="79">
        <v>197</v>
      </c>
      <c r="S493" s="81">
        <v>6</v>
      </c>
      <c r="T493" s="69" t="s">
        <v>76</v>
      </c>
      <c r="U493" s="81">
        <v>0.4</v>
      </c>
      <c r="V493" s="69" t="s">
        <v>2414</v>
      </c>
      <c r="W493" s="79" t="s">
        <v>79</v>
      </c>
      <c r="X493" s="69" t="s">
        <v>3081</v>
      </c>
      <c r="Y493" s="69" t="s">
        <v>1831</v>
      </c>
      <c r="Z493" s="69" t="s">
        <v>3766</v>
      </c>
      <c r="AA493" s="69" t="s">
        <v>2170</v>
      </c>
      <c r="AB493" s="79" t="s">
        <v>71</v>
      </c>
      <c r="AC493" s="81">
        <v>196.35</v>
      </c>
      <c r="AD493" s="69" t="s">
        <v>1834</v>
      </c>
      <c r="AE493" s="69" t="s">
        <v>75</v>
      </c>
      <c r="AF493" s="69" t="s">
        <v>75</v>
      </c>
      <c r="AG493" s="79">
        <v>-221</v>
      </c>
      <c r="AH493" s="545">
        <v>46040</v>
      </c>
      <c r="AI493" s="69" t="s">
        <v>3177</v>
      </c>
      <c r="AJ493" s="69" t="s">
        <v>3766</v>
      </c>
      <c r="AK493" s="545">
        <v>46041</v>
      </c>
      <c r="AL493" s="82">
        <v>3.64</v>
      </c>
      <c r="AM493" s="81">
        <v>714.71400000000006</v>
      </c>
      <c r="AN493" s="81"/>
      <c r="AO493" s="81">
        <v>0</v>
      </c>
      <c r="AP493" s="81">
        <v>714.71400000000006</v>
      </c>
      <c r="AQ493" s="81">
        <v>35.735700000000001</v>
      </c>
      <c r="AR493" s="81">
        <v>0</v>
      </c>
      <c r="AS493" s="81">
        <v>286</v>
      </c>
      <c r="AT493" s="79" t="s">
        <v>2681</v>
      </c>
      <c r="AU493" s="81" t="s">
        <v>3083</v>
      </c>
      <c r="AV493" s="91">
        <v>46040</v>
      </c>
      <c r="AW493" s="81"/>
      <c r="AX493" s="81">
        <v>-650</v>
      </c>
      <c r="AY493" s="30">
        <f>YEAR(Table6[[#This Row],[ETA]])</f>
        <v>2026</v>
      </c>
      <c r="AZ493" s="32" t="str">
        <f>TEXT(Table6[[#This Row],[ETA]],"MMMM")</f>
        <v>January</v>
      </c>
      <c r="BA493" s="12" t="s">
        <v>63</v>
      </c>
    </row>
    <row r="494" spans="1:53" hidden="1" x14ac:dyDescent="0.3">
      <c r="A494" s="13">
        <v>493</v>
      </c>
      <c r="B494" s="69" t="s">
        <v>3085</v>
      </c>
      <c r="C494" s="79" t="s">
        <v>380</v>
      </c>
      <c r="D494" s="69" t="s">
        <v>1424</v>
      </c>
      <c r="E494" s="69" t="s">
        <v>46</v>
      </c>
      <c r="F494" s="80" t="s">
        <v>3220</v>
      </c>
      <c r="G494" s="79" t="s">
        <v>177</v>
      </c>
      <c r="H494" s="70" t="s">
        <v>302</v>
      </c>
      <c r="I494" s="69" t="s">
        <v>1426</v>
      </c>
      <c r="J494" s="69" t="s">
        <v>1127</v>
      </c>
      <c r="K494" s="69" t="s">
        <v>3221</v>
      </c>
      <c r="L494" s="69" t="s">
        <v>305</v>
      </c>
      <c r="M494" s="69" t="s">
        <v>3221</v>
      </c>
      <c r="N494" s="69" t="s">
        <v>49</v>
      </c>
      <c r="O494" s="84">
        <v>46061</v>
      </c>
      <c r="P494" s="69" t="s">
        <v>306</v>
      </c>
      <c r="Q494" s="69" t="s">
        <v>306</v>
      </c>
      <c r="R494" s="79">
        <v>7</v>
      </c>
      <c r="S494" s="81">
        <v>117</v>
      </c>
      <c r="T494" s="69" t="s">
        <v>76</v>
      </c>
      <c r="U494" s="81">
        <v>1.2536349999999998</v>
      </c>
      <c r="V494" s="69" t="s">
        <v>1428</v>
      </c>
      <c r="W494" s="79" t="s">
        <v>79</v>
      </c>
      <c r="X494" s="69" t="s">
        <v>1217</v>
      </c>
      <c r="Y494" s="69" t="s">
        <v>1429</v>
      </c>
      <c r="Z494" s="69" t="s">
        <v>3766</v>
      </c>
      <c r="AA494" s="69" t="s">
        <v>1218</v>
      </c>
      <c r="AB494" s="79" t="s">
        <v>71</v>
      </c>
      <c r="AC494" s="81">
        <v>1000</v>
      </c>
      <c r="AD494" s="69" t="s">
        <v>51</v>
      </c>
      <c r="AE494" s="69" t="s">
        <v>75</v>
      </c>
      <c r="AF494" s="69" t="s">
        <v>75</v>
      </c>
      <c r="AG494" s="79">
        <v>-200</v>
      </c>
      <c r="AH494" s="545">
        <v>46061</v>
      </c>
      <c r="AI494" s="69" t="s">
        <v>3177</v>
      </c>
      <c r="AJ494" s="69" t="s">
        <v>3766</v>
      </c>
      <c r="AK494" s="545">
        <v>46064</v>
      </c>
      <c r="AL494" s="82">
        <v>3.64</v>
      </c>
      <c r="AM494" s="81">
        <v>3640</v>
      </c>
      <c r="AN494" s="81"/>
      <c r="AO494" s="81">
        <v>0</v>
      </c>
      <c r="AP494" s="81">
        <v>3640</v>
      </c>
      <c r="AQ494" s="81">
        <v>182</v>
      </c>
      <c r="AR494" s="81">
        <v>0</v>
      </c>
      <c r="AS494" s="81">
        <v>1082</v>
      </c>
      <c r="AT494" s="79" t="s">
        <v>2681</v>
      </c>
      <c r="AU494" s="81" t="s">
        <v>3270</v>
      </c>
      <c r="AV494" s="91">
        <v>46062</v>
      </c>
      <c r="AW494" s="81"/>
      <c r="AX494" s="81"/>
      <c r="AY494" s="30">
        <f>YEAR(Table6[[#This Row],[ETA]])</f>
        <v>2026</v>
      </c>
      <c r="AZ494" s="32" t="str">
        <f>TEXT(Table6[[#This Row],[ETA]],"MMMM")</f>
        <v>February</v>
      </c>
      <c r="BA494" s="12" t="s">
        <v>381</v>
      </c>
    </row>
    <row r="495" spans="1:53" hidden="1" x14ac:dyDescent="0.3">
      <c r="A495" s="13">
        <v>494</v>
      </c>
      <c r="B495" s="69" t="s">
        <v>3100</v>
      </c>
      <c r="C495" s="79" t="s">
        <v>70</v>
      </c>
      <c r="D495" s="69" t="s">
        <v>1970</v>
      </c>
      <c r="E495" s="69" t="s">
        <v>46</v>
      </c>
      <c r="F495" s="80" t="s">
        <v>3101</v>
      </c>
      <c r="G495" s="79" t="s">
        <v>177</v>
      </c>
      <c r="H495" s="70" t="s">
        <v>302</v>
      </c>
      <c r="I495" s="69" t="s">
        <v>3102</v>
      </c>
      <c r="J495" s="69" t="s">
        <v>1127</v>
      </c>
      <c r="K495" s="69" t="s">
        <v>3103</v>
      </c>
      <c r="L495" s="69" t="s">
        <v>305</v>
      </c>
      <c r="M495" s="69" t="s">
        <v>3103</v>
      </c>
      <c r="N495" s="69" t="s">
        <v>49</v>
      </c>
      <c r="O495" s="84">
        <v>46044</v>
      </c>
      <c r="P495" s="69" t="s">
        <v>306</v>
      </c>
      <c r="Q495" s="69" t="s">
        <v>306</v>
      </c>
      <c r="R495" s="79">
        <v>4</v>
      </c>
      <c r="S495" s="81">
        <v>100</v>
      </c>
      <c r="T495" s="69" t="s">
        <v>76</v>
      </c>
      <c r="U495" s="81">
        <v>0.4</v>
      </c>
      <c r="V495" s="69" t="s">
        <v>2414</v>
      </c>
      <c r="W495" s="79" t="s">
        <v>50</v>
      </c>
      <c r="X495" s="69" t="s">
        <v>3104</v>
      </c>
      <c r="Y495" s="69" t="s">
        <v>1831</v>
      </c>
      <c r="Z495" s="69" t="s">
        <v>3766</v>
      </c>
      <c r="AA495" s="69" t="s">
        <v>1072</v>
      </c>
      <c r="AB495" s="79" t="s">
        <v>71</v>
      </c>
      <c r="AC495" s="81">
        <v>1669</v>
      </c>
      <c r="AD495" s="69" t="s">
        <v>1834</v>
      </c>
      <c r="AE495" s="69" t="s">
        <v>75</v>
      </c>
      <c r="AF495" s="69" t="s">
        <v>75</v>
      </c>
      <c r="AG495" s="79">
        <v>-217</v>
      </c>
      <c r="AH495" s="545">
        <v>46044</v>
      </c>
      <c r="AI495" s="69" t="s">
        <v>3177</v>
      </c>
      <c r="AJ495" s="69" t="s">
        <v>3766</v>
      </c>
      <c r="AK495" s="545">
        <v>46046</v>
      </c>
      <c r="AL495" s="82">
        <v>3.64</v>
      </c>
      <c r="AM495" s="81">
        <v>6075.16</v>
      </c>
      <c r="AN495" s="81"/>
      <c r="AO495" s="81">
        <v>0</v>
      </c>
      <c r="AP495" s="81">
        <v>6075.16</v>
      </c>
      <c r="AQ495" s="81">
        <v>303.75799999999998</v>
      </c>
      <c r="AR495" s="81">
        <v>0</v>
      </c>
      <c r="AS495" s="81">
        <v>1204</v>
      </c>
      <c r="AT495" s="79" t="s">
        <v>2681</v>
      </c>
      <c r="AU495" s="81" t="s">
        <v>3171</v>
      </c>
      <c r="AV495" s="91">
        <v>46044</v>
      </c>
      <c r="AW495" s="81"/>
      <c r="AX495" s="81"/>
      <c r="AY495" s="30">
        <f>YEAR(Table6[[#This Row],[ETA]])</f>
        <v>2026</v>
      </c>
      <c r="AZ495" s="32" t="str">
        <f>TEXT(Table6[[#This Row],[ETA]],"MMMM")</f>
        <v>January</v>
      </c>
      <c r="BA495" s="12" t="s">
        <v>63</v>
      </c>
    </row>
    <row r="496" spans="1:53" hidden="1" x14ac:dyDescent="0.3">
      <c r="A496" s="13">
        <v>495</v>
      </c>
      <c r="B496" s="69" t="s">
        <v>3128</v>
      </c>
      <c r="C496" s="79" t="s">
        <v>70</v>
      </c>
      <c r="D496" s="69" t="s">
        <v>93</v>
      </c>
      <c r="E496" s="69" t="s">
        <v>74</v>
      </c>
      <c r="F496" s="80" t="s">
        <v>3272</v>
      </c>
      <c r="G496" s="79" t="s">
        <v>177</v>
      </c>
      <c r="H496" s="70" t="s">
        <v>47</v>
      </c>
      <c r="I496" s="69" t="s">
        <v>52</v>
      </c>
      <c r="J496" s="69" t="s">
        <v>442</v>
      </c>
      <c r="K496" s="69" t="s">
        <v>674</v>
      </c>
      <c r="L496" s="69" t="s">
        <v>48</v>
      </c>
      <c r="M496" s="69" t="s">
        <v>3273</v>
      </c>
      <c r="N496" s="69" t="s">
        <v>49</v>
      </c>
      <c r="O496" s="84">
        <v>46076</v>
      </c>
      <c r="P496" s="69" t="s">
        <v>344</v>
      </c>
      <c r="Q496" s="69" t="s">
        <v>3274</v>
      </c>
      <c r="R496" s="79">
        <v>243</v>
      </c>
      <c r="S496" s="81">
        <v>10060</v>
      </c>
      <c r="T496" s="69" t="s">
        <v>76</v>
      </c>
      <c r="U496" s="81">
        <v>12.212000000000002</v>
      </c>
      <c r="V496" s="69" t="s">
        <v>3105</v>
      </c>
      <c r="W496" s="79" t="s">
        <v>50</v>
      </c>
      <c r="X496" s="69" t="s">
        <v>3106</v>
      </c>
      <c r="Y496" s="69">
        <v>4600001157</v>
      </c>
      <c r="Z496" s="69" t="s">
        <v>292</v>
      </c>
      <c r="AA496" s="69" t="s">
        <v>3107</v>
      </c>
      <c r="AB496" s="79" t="s">
        <v>71</v>
      </c>
      <c r="AC496" s="81">
        <v>89704.22</v>
      </c>
      <c r="AD496" s="69" t="s">
        <v>51</v>
      </c>
      <c r="AE496" s="69" t="s">
        <v>75</v>
      </c>
      <c r="AF496" s="69" t="s">
        <v>75</v>
      </c>
      <c r="AG496" s="79">
        <v>-185</v>
      </c>
      <c r="AH496" s="545">
        <v>46076</v>
      </c>
      <c r="AI496" s="69" t="s">
        <v>3177</v>
      </c>
      <c r="AJ496" s="69" t="s">
        <v>292</v>
      </c>
      <c r="AK496" s="545">
        <v>46078</v>
      </c>
      <c r="AL496" s="82">
        <v>3.64</v>
      </c>
      <c r="AM496" s="81">
        <v>326523.36080000002</v>
      </c>
      <c r="AN496" s="81"/>
      <c r="AO496" s="81">
        <v>0</v>
      </c>
      <c r="AP496" s="81">
        <v>326523.36080000002</v>
      </c>
      <c r="AQ496" s="81">
        <v>16326.168040000002</v>
      </c>
      <c r="AR496" s="81">
        <v>0</v>
      </c>
      <c r="AS496" s="81">
        <v>21726</v>
      </c>
      <c r="AT496" s="79" t="s">
        <v>2681</v>
      </c>
      <c r="AU496" s="81" t="s">
        <v>3320</v>
      </c>
      <c r="AV496" s="91">
        <v>46076</v>
      </c>
      <c r="AW496" s="81"/>
      <c r="AX496" s="81"/>
      <c r="AY496" s="30">
        <f>YEAR(Table6[[#This Row],[ETA]])</f>
        <v>2026</v>
      </c>
      <c r="AZ496" s="32" t="str">
        <f>TEXT(Table6[[#This Row],[ETA]],"MMMM")</f>
        <v>February</v>
      </c>
      <c r="BA496" s="12" t="s">
        <v>63</v>
      </c>
    </row>
    <row r="497" spans="1:53" x14ac:dyDescent="0.3">
      <c r="A497" s="13">
        <v>496</v>
      </c>
      <c r="B497" s="69" t="s">
        <v>3129</v>
      </c>
      <c r="C497" s="79" t="s">
        <v>70</v>
      </c>
      <c r="D497" s="69" t="s">
        <v>233</v>
      </c>
      <c r="E497" s="69" t="s">
        <v>46</v>
      </c>
      <c r="F497" s="80" t="s">
        <v>3130</v>
      </c>
      <c r="G497" s="79" t="s">
        <v>177</v>
      </c>
      <c r="H497" s="70" t="s">
        <v>302</v>
      </c>
      <c r="I497" s="69" t="s">
        <v>2045</v>
      </c>
      <c r="J497" s="69" t="s">
        <v>511</v>
      </c>
      <c r="K497" s="69" t="s">
        <v>1264</v>
      </c>
      <c r="L497" s="69" t="s">
        <v>305</v>
      </c>
      <c r="M497" s="69" t="s">
        <v>1264</v>
      </c>
      <c r="N497" s="69" t="s">
        <v>49</v>
      </c>
      <c r="O497" s="84">
        <v>46049</v>
      </c>
      <c r="P497" s="69" t="s">
        <v>306</v>
      </c>
      <c r="Q497" s="69" t="s">
        <v>306</v>
      </c>
      <c r="R497" s="79">
        <v>20</v>
      </c>
      <c r="S497" s="81">
        <v>3.5</v>
      </c>
      <c r="T497" s="69" t="s">
        <v>76</v>
      </c>
      <c r="U497" s="81">
        <v>0.01</v>
      </c>
      <c r="V497" s="69" t="s">
        <v>3131</v>
      </c>
      <c r="W497" s="79" t="s">
        <v>79</v>
      </c>
      <c r="X497" s="69" t="s">
        <v>3132</v>
      </c>
      <c r="Y497" s="69" t="s">
        <v>1831</v>
      </c>
      <c r="Z497" s="69" t="s">
        <v>3133</v>
      </c>
      <c r="AA497" s="69" t="s">
        <v>3134</v>
      </c>
      <c r="AB497" s="79" t="s">
        <v>71</v>
      </c>
      <c r="AC497" s="81">
        <v>340.6</v>
      </c>
      <c r="AD497" s="69" t="s">
        <v>1834</v>
      </c>
      <c r="AE497" s="69" t="s">
        <v>75</v>
      </c>
      <c r="AF497" s="69" t="s">
        <v>75</v>
      </c>
      <c r="AG497" s="79">
        <v>-212</v>
      </c>
      <c r="AH497" s="545">
        <v>46049</v>
      </c>
      <c r="AI497" s="69" t="s">
        <v>3177</v>
      </c>
      <c r="AJ497" s="69" t="s">
        <v>3766</v>
      </c>
      <c r="AK497" s="545">
        <v>46050</v>
      </c>
      <c r="AL497" s="82">
        <v>3.64</v>
      </c>
      <c r="AM497" s="81">
        <v>1239.7840000000001</v>
      </c>
      <c r="AN497" s="81"/>
      <c r="AO497" s="81">
        <v>0</v>
      </c>
      <c r="AP497" s="81">
        <v>1239.7840000000001</v>
      </c>
      <c r="AQ497" s="81">
        <v>0</v>
      </c>
      <c r="AR497" s="81">
        <v>0</v>
      </c>
      <c r="AS497" s="81">
        <v>250</v>
      </c>
      <c r="AT497" s="79" t="s">
        <v>2681</v>
      </c>
      <c r="AU497" s="81" t="s">
        <v>3176</v>
      </c>
      <c r="AV497" s="91">
        <v>46049</v>
      </c>
      <c r="AW497" s="81"/>
      <c r="AX497" s="81">
        <v>-650</v>
      </c>
      <c r="AY497" s="30">
        <f>YEAR(Table6[[#This Row],[ETA]])</f>
        <v>2026</v>
      </c>
      <c r="AZ497" s="32" t="str">
        <f>TEXT(Table6[[#This Row],[ETA]],"MMMM")</f>
        <v>January</v>
      </c>
      <c r="BA497" s="12" t="s">
        <v>63</v>
      </c>
    </row>
    <row r="498" spans="1:53" hidden="1" x14ac:dyDescent="0.3">
      <c r="A498" s="13">
        <v>497</v>
      </c>
      <c r="B498" s="69" t="s">
        <v>3688</v>
      </c>
      <c r="C498" s="79" t="s">
        <v>70</v>
      </c>
      <c r="D498" s="69" t="s">
        <v>3135</v>
      </c>
      <c r="E498" s="69" t="s">
        <v>46</v>
      </c>
      <c r="F498" s="80" t="s">
        <v>3136</v>
      </c>
      <c r="G498" s="79" t="s">
        <v>177</v>
      </c>
      <c r="H498" s="70" t="s">
        <v>47</v>
      </c>
      <c r="I498" s="69" t="s">
        <v>3137</v>
      </c>
      <c r="J498" s="69" t="s">
        <v>2243</v>
      </c>
      <c r="K498" s="69" t="s">
        <v>3138</v>
      </c>
      <c r="L498" s="69" t="s">
        <v>48</v>
      </c>
      <c r="M498" s="69" t="s">
        <v>3139</v>
      </c>
      <c r="N498" s="69" t="s">
        <v>49</v>
      </c>
      <c r="O498" s="84">
        <v>46106</v>
      </c>
      <c r="P498" s="69" t="s">
        <v>210</v>
      </c>
      <c r="Q498" s="69" t="s">
        <v>210</v>
      </c>
      <c r="R498" s="79">
        <v>100</v>
      </c>
      <c r="S498" s="81">
        <v>2708</v>
      </c>
      <c r="T498" s="69" t="s">
        <v>76</v>
      </c>
      <c r="U498" s="81">
        <v>3.6549999999999998</v>
      </c>
      <c r="V498" s="69" t="s">
        <v>3140</v>
      </c>
      <c r="W498" s="79" t="s">
        <v>79</v>
      </c>
      <c r="X498" s="69" t="s">
        <v>3141</v>
      </c>
      <c r="Y498" s="69" t="s">
        <v>1831</v>
      </c>
      <c r="Z498" s="69" t="s">
        <v>75</v>
      </c>
      <c r="AA498" s="69" t="s">
        <v>1124</v>
      </c>
      <c r="AB498" s="79" t="s">
        <v>71</v>
      </c>
      <c r="AC498" s="81">
        <v>10154</v>
      </c>
      <c r="AD498" s="69" t="s">
        <v>1834</v>
      </c>
      <c r="AE498" s="69" t="s">
        <v>75</v>
      </c>
      <c r="AF498" s="69" t="s">
        <v>75</v>
      </c>
      <c r="AG498" s="79">
        <v>-155</v>
      </c>
      <c r="AH498" s="545">
        <v>46106</v>
      </c>
      <c r="AI498" s="69" t="s">
        <v>3177</v>
      </c>
      <c r="AJ498" s="69" t="s">
        <v>3766</v>
      </c>
      <c r="AK498" s="545">
        <v>46111</v>
      </c>
      <c r="AL498" s="82">
        <v>3.64</v>
      </c>
      <c r="AM498" s="81">
        <v>36960.559999999998</v>
      </c>
      <c r="AN498" s="81"/>
      <c r="AO498" s="81">
        <v>0</v>
      </c>
      <c r="AP498" s="81">
        <v>36960.559999999998</v>
      </c>
      <c r="AQ498" s="81">
        <v>1848.028</v>
      </c>
      <c r="AR498" s="81">
        <v>221.76335999999998</v>
      </c>
      <c r="AS498" s="81">
        <v>3298</v>
      </c>
      <c r="AT498" s="79" t="s">
        <v>2681</v>
      </c>
      <c r="AU498" s="81" t="s">
        <v>3650</v>
      </c>
      <c r="AV498" s="91">
        <v>46110</v>
      </c>
      <c r="AW498" s="81"/>
      <c r="AX498" s="81">
        <v>50</v>
      </c>
      <c r="AY498" s="30">
        <f>YEAR(Table6[[#This Row],[ETA]])</f>
        <v>2026</v>
      </c>
      <c r="AZ498" s="32" t="str">
        <f>TEXT(Table6[[#This Row],[ETA]],"MMMM")</f>
        <v>March</v>
      </c>
      <c r="BA498" s="12" t="s">
        <v>60</v>
      </c>
    </row>
    <row r="499" spans="1:53" hidden="1" x14ac:dyDescent="0.3">
      <c r="A499" s="13">
        <v>498</v>
      </c>
      <c r="B499" s="69" t="s">
        <v>3142</v>
      </c>
      <c r="C499" s="79" t="s">
        <v>90</v>
      </c>
      <c r="D499" s="69" t="s">
        <v>92</v>
      </c>
      <c r="E499" s="69" t="s">
        <v>46</v>
      </c>
      <c r="F499" s="80" t="s">
        <v>295</v>
      </c>
      <c r="G499" s="79" t="s">
        <v>177</v>
      </c>
      <c r="H499" s="70" t="s">
        <v>302</v>
      </c>
      <c r="I499" s="69" t="s">
        <v>295</v>
      </c>
      <c r="J499" s="69" t="s">
        <v>1127</v>
      </c>
      <c r="K499" s="69" t="s">
        <v>77</v>
      </c>
      <c r="L499" s="69" t="s">
        <v>305</v>
      </c>
      <c r="M499" s="69" t="s">
        <v>77</v>
      </c>
      <c r="N499" s="69" t="s">
        <v>49</v>
      </c>
      <c r="O499" s="84">
        <v>46051</v>
      </c>
      <c r="P499" s="69" t="s">
        <v>306</v>
      </c>
      <c r="Q499" s="69" t="s">
        <v>306</v>
      </c>
      <c r="R499" s="79">
        <v>145</v>
      </c>
      <c r="S499" s="81">
        <v>112</v>
      </c>
      <c r="T499" s="69" t="s">
        <v>76</v>
      </c>
      <c r="U499" s="81">
        <v>0.41</v>
      </c>
      <c r="V499" s="69" t="s">
        <v>3143</v>
      </c>
      <c r="W499" s="79" t="s">
        <v>79</v>
      </c>
      <c r="X499" s="69" t="s">
        <v>3144</v>
      </c>
      <c r="Y499" s="69" t="s">
        <v>75</v>
      </c>
      <c r="Z499" s="69" t="s">
        <v>3766</v>
      </c>
      <c r="AA499" s="69" t="s">
        <v>1218</v>
      </c>
      <c r="AB499" s="79" t="s">
        <v>402</v>
      </c>
      <c r="AC499" s="81">
        <v>6962</v>
      </c>
      <c r="AD499" s="69" t="s">
        <v>51</v>
      </c>
      <c r="AE499" s="69" t="s">
        <v>75</v>
      </c>
      <c r="AF499" s="69" t="s">
        <v>75</v>
      </c>
      <c r="AG499" s="79">
        <v>-210</v>
      </c>
      <c r="AH499" s="545">
        <v>46051</v>
      </c>
      <c r="AI499" s="69" t="s">
        <v>3178</v>
      </c>
      <c r="AJ499" s="69" t="s">
        <v>75</v>
      </c>
      <c r="AK499" s="545">
        <v>46051</v>
      </c>
      <c r="AL499" s="82"/>
      <c r="AM499" s="81">
        <v>0</v>
      </c>
      <c r="AN499" s="81"/>
      <c r="AO499" s="81">
        <v>0</v>
      </c>
      <c r="AP499" s="81">
        <v>0</v>
      </c>
      <c r="AQ499" s="81">
        <v>0</v>
      </c>
      <c r="AR499" s="81">
        <v>0</v>
      </c>
      <c r="AS499" s="81"/>
      <c r="AT499" s="79" t="s">
        <v>75</v>
      </c>
      <c r="AU499" s="81" t="s">
        <v>75</v>
      </c>
      <c r="AV499" s="91"/>
      <c r="AW499" s="81"/>
      <c r="AX499" s="81"/>
      <c r="AY499" s="30">
        <f>YEAR(Table6[[#This Row],[ETA]])</f>
        <v>2026</v>
      </c>
      <c r="AZ499" s="32" t="str">
        <f>TEXT(Table6[[#This Row],[ETA]],"MMMM")</f>
        <v>January</v>
      </c>
      <c r="BA499" s="12" t="s">
        <v>63</v>
      </c>
    </row>
    <row r="500" spans="1:53" hidden="1" x14ac:dyDescent="0.3">
      <c r="A500" s="13">
        <v>499</v>
      </c>
      <c r="B500" s="69" t="s">
        <v>3145</v>
      </c>
      <c r="C500" s="79" t="s">
        <v>70</v>
      </c>
      <c r="D500" s="69" t="s">
        <v>62</v>
      </c>
      <c r="E500" s="69" t="s">
        <v>46</v>
      </c>
      <c r="F500" s="80" t="s">
        <v>3186</v>
      </c>
      <c r="G500" s="79" t="s">
        <v>177</v>
      </c>
      <c r="H500" s="70" t="s">
        <v>302</v>
      </c>
      <c r="I500" s="69" t="s">
        <v>1021</v>
      </c>
      <c r="J500" s="69" t="s">
        <v>504</v>
      </c>
      <c r="K500" s="69" t="s">
        <v>3187</v>
      </c>
      <c r="L500" s="69" t="s">
        <v>305</v>
      </c>
      <c r="M500" s="69" t="s">
        <v>3187</v>
      </c>
      <c r="N500" s="69" t="s">
        <v>49</v>
      </c>
      <c r="O500" s="84">
        <v>46051</v>
      </c>
      <c r="P500" s="69" t="s">
        <v>306</v>
      </c>
      <c r="Q500" s="69" t="s">
        <v>306</v>
      </c>
      <c r="R500" s="79">
        <v>194</v>
      </c>
      <c r="S500" s="81">
        <v>17</v>
      </c>
      <c r="T500" s="69" t="s">
        <v>824</v>
      </c>
      <c r="U500" s="81">
        <v>0.12</v>
      </c>
      <c r="V500" s="69" t="s">
        <v>3146</v>
      </c>
      <c r="W500" s="79" t="s">
        <v>50</v>
      </c>
      <c r="X500" s="69" t="s">
        <v>3147</v>
      </c>
      <c r="Y500" s="69" t="s">
        <v>3148</v>
      </c>
      <c r="Z500" s="69" t="s">
        <v>3766</v>
      </c>
      <c r="AA500" s="69" t="s">
        <v>1855</v>
      </c>
      <c r="AB500" s="79" t="s">
        <v>71</v>
      </c>
      <c r="AC500" s="81">
        <v>11724.78</v>
      </c>
      <c r="AD500" s="69" t="s">
        <v>51</v>
      </c>
      <c r="AE500" s="69" t="s">
        <v>75</v>
      </c>
      <c r="AF500" s="69" t="s">
        <v>75</v>
      </c>
      <c r="AG500" s="79">
        <v>-210</v>
      </c>
      <c r="AH500" s="545">
        <v>46051</v>
      </c>
      <c r="AI500" s="69" t="s">
        <v>3177</v>
      </c>
      <c r="AJ500" s="69" t="s">
        <v>3766</v>
      </c>
      <c r="AK500" s="545">
        <v>46053</v>
      </c>
      <c r="AL500" s="82">
        <v>3.64</v>
      </c>
      <c r="AM500" s="81">
        <v>42678.199200000003</v>
      </c>
      <c r="AN500" s="81"/>
      <c r="AO500" s="81">
        <v>0</v>
      </c>
      <c r="AP500" s="81">
        <v>42678.199200000003</v>
      </c>
      <c r="AQ500" s="81">
        <v>2133.9099600000004</v>
      </c>
      <c r="AR500" s="81">
        <v>0</v>
      </c>
      <c r="AS500" s="81">
        <v>3534</v>
      </c>
      <c r="AT500" s="79" t="s">
        <v>2681</v>
      </c>
      <c r="AU500" s="81" t="s">
        <v>3197</v>
      </c>
      <c r="AV500" s="91">
        <v>46051</v>
      </c>
      <c r="AW500" s="81"/>
      <c r="AX500" s="81"/>
      <c r="AY500" s="30">
        <f>YEAR(Table6[[#This Row],[ETA]])</f>
        <v>2026</v>
      </c>
      <c r="AZ500" s="32" t="str">
        <f>TEXT(Table6[[#This Row],[ETA]],"MMMM")</f>
        <v>January</v>
      </c>
      <c r="BA500" s="12" t="s">
        <v>3331</v>
      </c>
    </row>
    <row r="501" spans="1:53" x14ac:dyDescent="0.3">
      <c r="A501" s="13">
        <v>500</v>
      </c>
      <c r="B501" s="69" t="s">
        <v>3149</v>
      </c>
      <c r="C501" s="79" t="s">
        <v>70</v>
      </c>
      <c r="D501" s="69" t="s">
        <v>233</v>
      </c>
      <c r="E501" s="69" t="s">
        <v>74</v>
      </c>
      <c r="F501" s="80" t="s">
        <v>3651</v>
      </c>
      <c r="G501" s="79" t="s">
        <v>177</v>
      </c>
      <c r="H501" s="70" t="s">
        <v>47</v>
      </c>
      <c r="I501" s="69" t="s">
        <v>235</v>
      </c>
      <c r="J501" s="69" t="s">
        <v>442</v>
      </c>
      <c r="K501" s="69" t="s">
        <v>674</v>
      </c>
      <c r="L501" s="69" t="s">
        <v>48</v>
      </c>
      <c r="M501" s="69" t="s">
        <v>3150</v>
      </c>
      <c r="N501" s="69" t="s">
        <v>49</v>
      </c>
      <c r="O501" s="84">
        <v>46076</v>
      </c>
      <c r="P501" s="69" t="s">
        <v>75</v>
      </c>
      <c r="Q501" s="69" t="s">
        <v>75</v>
      </c>
      <c r="R501" s="79">
        <v>2</v>
      </c>
      <c r="S501" s="81">
        <v>359</v>
      </c>
      <c r="T501" s="69" t="s">
        <v>76</v>
      </c>
      <c r="U501" s="81">
        <v>0.37</v>
      </c>
      <c r="V501" s="69" t="s">
        <v>1023</v>
      </c>
      <c r="W501" s="79" t="s">
        <v>50</v>
      </c>
      <c r="X501" s="69" t="s">
        <v>3151</v>
      </c>
      <c r="Y501" s="69" t="s">
        <v>242</v>
      </c>
      <c r="Z501" s="69" t="s">
        <v>3312</v>
      </c>
      <c r="AA501" s="69" t="s">
        <v>3152</v>
      </c>
      <c r="AB501" s="79" t="s">
        <v>71</v>
      </c>
      <c r="AC501" s="81">
        <v>2571.42</v>
      </c>
      <c r="AD501" s="69" t="s">
        <v>51</v>
      </c>
      <c r="AE501" s="69" t="s">
        <v>75</v>
      </c>
      <c r="AF501" s="69" t="s">
        <v>75</v>
      </c>
      <c r="AG501" s="79">
        <v>-185</v>
      </c>
      <c r="AH501" s="545">
        <v>46076</v>
      </c>
      <c r="AI501" s="69" t="s">
        <v>3177</v>
      </c>
      <c r="AJ501" s="69" t="s">
        <v>3312</v>
      </c>
      <c r="AK501" s="545">
        <v>46077</v>
      </c>
      <c r="AL501" s="82">
        <v>3.64</v>
      </c>
      <c r="AM501" s="81">
        <v>9359.9688000000006</v>
      </c>
      <c r="AN501" s="81"/>
      <c r="AO501" s="81">
        <v>0</v>
      </c>
      <c r="AP501" s="81">
        <v>9359.9688000000006</v>
      </c>
      <c r="AQ501" s="81">
        <v>467.99844000000007</v>
      </c>
      <c r="AR501" s="81">
        <v>0</v>
      </c>
      <c r="AS501" s="81">
        <v>6943</v>
      </c>
      <c r="AT501" s="79" t="s">
        <v>2681</v>
      </c>
      <c r="AU501" s="81" t="s">
        <v>3311</v>
      </c>
      <c r="AV501" s="91">
        <v>46076</v>
      </c>
      <c r="AW501" s="81"/>
      <c r="AX501" s="81">
        <v>5575</v>
      </c>
      <c r="AY501" s="30">
        <f>YEAR(Table6[[#This Row],[ETA]])</f>
        <v>2026</v>
      </c>
      <c r="AZ501" s="32" t="str">
        <f>TEXT(Table6[[#This Row],[ETA]],"MMMM")</f>
        <v>February</v>
      </c>
      <c r="BA501" s="12" t="s">
        <v>63</v>
      </c>
    </row>
    <row r="502" spans="1:53" x14ac:dyDescent="0.3">
      <c r="A502" s="13">
        <v>501</v>
      </c>
      <c r="B502" s="69" t="s">
        <v>3153</v>
      </c>
      <c r="C502" s="79" t="s">
        <v>70</v>
      </c>
      <c r="D502" s="69" t="s">
        <v>233</v>
      </c>
      <c r="E502" s="69" t="s">
        <v>74</v>
      </c>
      <c r="F502" s="80" t="s">
        <v>3640</v>
      </c>
      <c r="G502" s="79" t="s">
        <v>177</v>
      </c>
      <c r="H502" s="70" t="s">
        <v>47</v>
      </c>
      <c r="I502" s="69" t="s">
        <v>3154</v>
      </c>
      <c r="J502" s="69" t="s">
        <v>442</v>
      </c>
      <c r="K502" s="69" t="s">
        <v>674</v>
      </c>
      <c r="L502" s="69" t="s">
        <v>48</v>
      </c>
      <c r="M502" s="69" t="s">
        <v>3150</v>
      </c>
      <c r="N502" s="69" t="s">
        <v>49</v>
      </c>
      <c r="O502" s="84">
        <v>46076</v>
      </c>
      <c r="P502" s="69" t="s">
        <v>182</v>
      </c>
      <c r="Q502" s="69" t="s">
        <v>3652</v>
      </c>
      <c r="R502" s="79">
        <v>511</v>
      </c>
      <c r="S502" s="81">
        <v>24793.91</v>
      </c>
      <c r="T502" s="69" t="s">
        <v>76</v>
      </c>
      <c r="U502" s="81">
        <v>2.9830999999999999</v>
      </c>
      <c r="V502" s="69" t="s">
        <v>3155</v>
      </c>
      <c r="W502" s="79" t="s">
        <v>50</v>
      </c>
      <c r="X502" s="69" t="s">
        <v>3156</v>
      </c>
      <c r="Y502" s="69" t="s">
        <v>242</v>
      </c>
      <c r="Z502" s="69" t="s">
        <v>2337</v>
      </c>
      <c r="AA502" s="69" t="s">
        <v>3157</v>
      </c>
      <c r="AB502" s="79" t="s">
        <v>71</v>
      </c>
      <c r="AC502" s="81">
        <v>24315.55</v>
      </c>
      <c r="AD502" s="69" t="s">
        <v>51</v>
      </c>
      <c r="AE502" s="69" t="s">
        <v>75</v>
      </c>
      <c r="AF502" s="69" t="s">
        <v>75</v>
      </c>
      <c r="AG502" s="79">
        <v>-185</v>
      </c>
      <c r="AH502" s="545">
        <v>46076</v>
      </c>
      <c r="AI502" s="69" t="s">
        <v>3177</v>
      </c>
      <c r="AJ502" s="69" t="s">
        <v>2337</v>
      </c>
      <c r="AK502" s="545">
        <v>46077</v>
      </c>
      <c r="AL502" s="82">
        <v>3.64</v>
      </c>
      <c r="AM502" s="81">
        <v>88508.601999999999</v>
      </c>
      <c r="AN502" s="81"/>
      <c r="AO502" s="81">
        <v>0</v>
      </c>
      <c r="AP502" s="81">
        <v>88508.601999999999</v>
      </c>
      <c r="AQ502" s="81">
        <v>4425.4301000000005</v>
      </c>
      <c r="AR502" s="81">
        <v>0</v>
      </c>
      <c r="AS502" s="81">
        <v>5825</v>
      </c>
      <c r="AT502" s="79" t="s">
        <v>2681</v>
      </c>
      <c r="AU502" s="81" t="s">
        <v>3311</v>
      </c>
      <c r="AV502" s="91">
        <v>46076</v>
      </c>
      <c r="AW502" s="81"/>
      <c r="AX502" s="81"/>
      <c r="AY502" s="30">
        <f>YEAR(Table6[[#This Row],[ETA]])</f>
        <v>2026</v>
      </c>
      <c r="AZ502" s="32" t="str">
        <f>TEXT(Table6[[#This Row],[ETA]],"MMMM")</f>
        <v>February</v>
      </c>
      <c r="BA502" s="12" t="s">
        <v>63</v>
      </c>
    </row>
    <row r="503" spans="1:53" hidden="1" x14ac:dyDescent="0.3">
      <c r="A503" s="13">
        <v>502</v>
      </c>
      <c r="B503" s="69" t="s">
        <v>3158</v>
      </c>
      <c r="C503" s="79" t="s">
        <v>70</v>
      </c>
      <c r="D503" s="69" t="s">
        <v>1632</v>
      </c>
      <c r="E503" s="69" t="s">
        <v>46</v>
      </c>
      <c r="F503" s="80" t="s">
        <v>3175</v>
      </c>
      <c r="G503" s="79" t="s">
        <v>177</v>
      </c>
      <c r="H503" s="70" t="s">
        <v>837</v>
      </c>
      <c r="I503" s="69" t="s">
        <v>3159</v>
      </c>
      <c r="J503" s="69" t="s">
        <v>75</v>
      </c>
      <c r="K503" s="69" t="s">
        <v>838</v>
      </c>
      <c r="L503" s="69" t="s">
        <v>75</v>
      </c>
      <c r="M503" s="69" t="s">
        <v>75</v>
      </c>
      <c r="N503" s="69" t="s">
        <v>49</v>
      </c>
      <c r="O503" s="84">
        <v>46049</v>
      </c>
      <c r="P503" s="69" t="s">
        <v>837</v>
      </c>
      <c r="Q503" s="69" t="s">
        <v>837</v>
      </c>
      <c r="R503" s="79">
        <v>3</v>
      </c>
      <c r="S503" s="81">
        <v>2480</v>
      </c>
      <c r="T503" s="69" t="s">
        <v>76</v>
      </c>
      <c r="U503" s="81">
        <v>15.52</v>
      </c>
      <c r="V503" s="69" t="s">
        <v>3160</v>
      </c>
      <c r="W503" s="79" t="s">
        <v>50</v>
      </c>
      <c r="X503" s="69" t="s">
        <v>3161</v>
      </c>
      <c r="Y503" s="69" t="s">
        <v>3162</v>
      </c>
      <c r="Z503" s="69" t="s">
        <v>3766</v>
      </c>
      <c r="AA503" s="69" t="s">
        <v>1272</v>
      </c>
      <c r="AB503" s="79" t="s">
        <v>3057</v>
      </c>
      <c r="AC503" s="81">
        <v>214971</v>
      </c>
      <c r="AD503" s="69" t="s">
        <v>51</v>
      </c>
      <c r="AE503" s="69" t="s">
        <v>75</v>
      </c>
      <c r="AF503" s="69" t="s">
        <v>75</v>
      </c>
      <c r="AG503" s="79">
        <v>-212</v>
      </c>
      <c r="AH503" s="545">
        <v>46049</v>
      </c>
      <c r="AI503" s="69" t="s">
        <v>3177</v>
      </c>
      <c r="AJ503" s="69" t="s">
        <v>3766</v>
      </c>
      <c r="AK503" s="545">
        <v>46049</v>
      </c>
      <c r="AL503" s="82"/>
      <c r="AM503" s="81">
        <v>0</v>
      </c>
      <c r="AN503" s="81"/>
      <c r="AO503" s="81">
        <v>0</v>
      </c>
      <c r="AP503" s="81">
        <v>0</v>
      </c>
      <c r="AQ503" s="81">
        <v>0</v>
      </c>
      <c r="AR503" s="81">
        <v>0</v>
      </c>
      <c r="AS503" s="81"/>
      <c r="AT503" s="79" t="s">
        <v>75</v>
      </c>
      <c r="AU503" s="81" t="s">
        <v>75</v>
      </c>
      <c r="AV503" s="91"/>
      <c r="AW503" s="81"/>
      <c r="AX503" s="81"/>
      <c r="AY503" s="30">
        <f>YEAR(Table6[[#This Row],[ETA]])</f>
        <v>2026</v>
      </c>
      <c r="AZ503" s="32" t="str">
        <f>TEXT(Table6[[#This Row],[ETA]],"MMMM")</f>
        <v>January</v>
      </c>
      <c r="BA503" s="12" t="s">
        <v>3342</v>
      </c>
    </row>
    <row r="504" spans="1:53" ht="27.6" hidden="1" x14ac:dyDescent="0.3">
      <c r="A504" s="13">
        <v>503</v>
      </c>
      <c r="B504" s="69" t="s">
        <v>3163</v>
      </c>
      <c r="C504" s="79" t="s">
        <v>70</v>
      </c>
      <c r="D504" s="69" t="s">
        <v>3164</v>
      </c>
      <c r="E504" s="69" t="s">
        <v>46</v>
      </c>
      <c r="F504" s="80" t="s">
        <v>3313</v>
      </c>
      <c r="G504" s="79" t="s">
        <v>177</v>
      </c>
      <c r="H504" s="70" t="s">
        <v>47</v>
      </c>
      <c r="I504" s="69" t="s">
        <v>3098</v>
      </c>
      <c r="J504" s="69" t="s">
        <v>3314</v>
      </c>
      <c r="K504" s="69" t="s">
        <v>3315</v>
      </c>
      <c r="L504" s="69" t="s">
        <v>3653</v>
      </c>
      <c r="M504" s="69" t="s">
        <v>3316</v>
      </c>
      <c r="N504" s="69" t="s">
        <v>49</v>
      </c>
      <c r="O504" s="84">
        <v>46132</v>
      </c>
      <c r="P504" s="69" t="s">
        <v>3317</v>
      </c>
      <c r="Q504" s="69" t="s">
        <v>3318</v>
      </c>
      <c r="R504" s="79">
        <v>73</v>
      </c>
      <c r="S504" s="81">
        <v>90187.5</v>
      </c>
      <c r="T504" s="69" t="s">
        <v>76</v>
      </c>
      <c r="U504" s="81">
        <v>262.43400000000003</v>
      </c>
      <c r="V504" s="69" t="s">
        <v>3165</v>
      </c>
      <c r="W504" s="79" t="s">
        <v>50</v>
      </c>
      <c r="X504" s="69" t="s">
        <v>3166</v>
      </c>
      <c r="Y504" s="69"/>
      <c r="Z504" s="69" t="s">
        <v>3766</v>
      </c>
      <c r="AA504" s="69" t="s">
        <v>3654</v>
      </c>
      <c r="AB504" s="79" t="s">
        <v>3057</v>
      </c>
      <c r="AC504" s="81">
        <v>2941183.83</v>
      </c>
      <c r="AD504" s="69" t="s">
        <v>51</v>
      </c>
      <c r="AE504" s="69" t="s">
        <v>75</v>
      </c>
      <c r="AF504" s="69" t="s">
        <v>75</v>
      </c>
      <c r="AG504" s="79">
        <v>-129</v>
      </c>
      <c r="AH504" s="545">
        <v>46132</v>
      </c>
      <c r="AI504" s="69" t="s">
        <v>3177</v>
      </c>
      <c r="AJ504" s="69" t="s">
        <v>3766</v>
      </c>
      <c r="AK504" s="545">
        <v>46132</v>
      </c>
      <c r="AL504" s="82">
        <v>4.8175400000000002</v>
      </c>
      <c r="AM504" s="81">
        <v>14169270.7483782</v>
      </c>
      <c r="AN504" s="81">
        <v>0</v>
      </c>
      <c r="AO504" s="81">
        <v>0</v>
      </c>
      <c r="AP504" s="81">
        <v>10448328.298378199</v>
      </c>
      <c r="AQ504" s="81">
        <v>522416.41491891001</v>
      </c>
      <c r="AR504" s="81">
        <v>0</v>
      </c>
      <c r="AS504" s="81">
        <v>610082</v>
      </c>
      <c r="AT504" s="79" t="s">
        <v>2681</v>
      </c>
      <c r="AU504" s="89" t="s">
        <v>4102</v>
      </c>
      <c r="AV504" s="547" t="s">
        <v>4103</v>
      </c>
      <c r="AW504" s="81"/>
      <c r="AX504" s="81">
        <v>2879</v>
      </c>
      <c r="AY504" s="30">
        <f>YEAR(Table6[[#This Row],[ETA]])</f>
        <v>2026</v>
      </c>
      <c r="AZ504" s="32" t="str">
        <f>TEXT(Table6[[#This Row],[ETA]],"MMMM")</f>
        <v>April</v>
      </c>
      <c r="BA504" s="12" t="s">
        <v>1131</v>
      </c>
    </row>
    <row r="505" spans="1:53" hidden="1" x14ac:dyDescent="0.3">
      <c r="A505" s="13">
        <v>504</v>
      </c>
      <c r="B505" s="69" t="s">
        <v>3188</v>
      </c>
      <c r="C505" s="79" t="s">
        <v>70</v>
      </c>
      <c r="D505" s="69" t="s">
        <v>311</v>
      </c>
      <c r="E505" s="69" t="s">
        <v>46</v>
      </c>
      <c r="F505" s="80" t="s">
        <v>3306</v>
      </c>
      <c r="G505" s="79" t="s">
        <v>177</v>
      </c>
      <c r="H505" s="70" t="s">
        <v>47</v>
      </c>
      <c r="I505" s="69" t="s">
        <v>2287</v>
      </c>
      <c r="J505" s="69" t="s">
        <v>911</v>
      </c>
      <c r="K505" s="69" t="s">
        <v>3223</v>
      </c>
      <c r="L505" s="69" t="s">
        <v>48</v>
      </c>
      <c r="M505" s="69" t="s">
        <v>3307</v>
      </c>
      <c r="N505" s="69" t="s">
        <v>49</v>
      </c>
      <c r="O505" s="84">
        <v>46141</v>
      </c>
      <c r="P505" s="69" t="s">
        <v>199</v>
      </c>
      <c r="Q505" s="69" t="s">
        <v>3308</v>
      </c>
      <c r="R505" s="79">
        <v>22</v>
      </c>
      <c r="S505" s="81">
        <v>2259</v>
      </c>
      <c r="T505" s="69" t="s">
        <v>397</v>
      </c>
      <c r="U505" s="81">
        <v>48.46</v>
      </c>
      <c r="V505" s="69" t="s">
        <v>3189</v>
      </c>
      <c r="W505" s="79" t="s">
        <v>50</v>
      </c>
      <c r="X505" s="69" t="s">
        <v>4691</v>
      </c>
      <c r="Y505" s="69" t="s">
        <v>2293</v>
      </c>
      <c r="Z505" s="69" t="s">
        <v>3766</v>
      </c>
      <c r="AA505" s="69" t="s">
        <v>3190</v>
      </c>
      <c r="AB505" s="79" t="s">
        <v>71</v>
      </c>
      <c r="AC505" s="81">
        <v>125350</v>
      </c>
      <c r="AD505" s="69" t="s">
        <v>51</v>
      </c>
      <c r="AE505" s="69" t="s">
        <v>75</v>
      </c>
      <c r="AF505" s="69" t="s">
        <v>75</v>
      </c>
      <c r="AG505" s="79">
        <v>-120</v>
      </c>
      <c r="AH505" s="545">
        <v>46141</v>
      </c>
      <c r="AI505" s="69" t="s">
        <v>3177</v>
      </c>
      <c r="AJ505" s="69" t="s">
        <v>3766</v>
      </c>
      <c r="AK505" s="545">
        <v>46144</v>
      </c>
      <c r="AL505" s="82">
        <v>3.64</v>
      </c>
      <c r="AM505" s="81">
        <v>456274</v>
      </c>
      <c r="AN505" s="81">
        <v>0</v>
      </c>
      <c r="AO505" s="81">
        <v>0</v>
      </c>
      <c r="AP505" s="81">
        <v>456274</v>
      </c>
      <c r="AQ505" s="81">
        <v>22813.7</v>
      </c>
      <c r="AR505" s="81">
        <v>5000</v>
      </c>
      <c r="AS505" s="81">
        <v>28214</v>
      </c>
      <c r="AT505" s="79" t="s">
        <v>2681</v>
      </c>
      <c r="AU505" s="81" t="s">
        <v>3769</v>
      </c>
      <c r="AV505" s="91">
        <v>46144</v>
      </c>
      <c r="AW505" s="81"/>
      <c r="AX505" s="81"/>
      <c r="AY505" s="30">
        <f>YEAR(Table6[[#This Row],[ETA]])</f>
        <v>2026</v>
      </c>
      <c r="AZ505" s="32" t="str">
        <f>TEXT(Table6[[#This Row],[ETA]],"MMMM")</f>
        <v>April</v>
      </c>
      <c r="BA505" s="12" t="s">
        <v>3340</v>
      </c>
    </row>
    <row r="506" spans="1:53" hidden="1" x14ac:dyDescent="0.3">
      <c r="A506" s="13">
        <v>505</v>
      </c>
      <c r="B506" s="69" t="s">
        <v>3770</v>
      </c>
      <c r="C506" s="79" t="s">
        <v>90</v>
      </c>
      <c r="D506" s="69" t="s">
        <v>92</v>
      </c>
      <c r="E506" s="69" t="s">
        <v>46</v>
      </c>
      <c r="F506" s="80" t="s">
        <v>3222</v>
      </c>
      <c r="G506" s="79" t="s">
        <v>177</v>
      </c>
      <c r="H506" s="70" t="s">
        <v>47</v>
      </c>
      <c r="I506" s="69" t="s">
        <v>2387</v>
      </c>
      <c r="J506" s="69" t="s">
        <v>911</v>
      </c>
      <c r="K506" s="69" t="s">
        <v>3223</v>
      </c>
      <c r="L506" s="69" t="s">
        <v>48</v>
      </c>
      <c r="M506" s="69" t="s">
        <v>3224</v>
      </c>
      <c r="N506" s="69" t="s">
        <v>49</v>
      </c>
      <c r="O506" s="84">
        <v>46157</v>
      </c>
      <c r="P506" s="69" t="s">
        <v>344</v>
      </c>
      <c r="Q506" s="69" t="s">
        <v>3225</v>
      </c>
      <c r="R506" s="79">
        <v>482</v>
      </c>
      <c r="S506" s="81">
        <v>1439.74</v>
      </c>
      <c r="T506" s="69" t="s">
        <v>76</v>
      </c>
      <c r="U506" s="81">
        <v>4.4000000000000004</v>
      </c>
      <c r="V506" s="69" t="s">
        <v>3193</v>
      </c>
      <c r="W506" s="79" t="s">
        <v>50</v>
      </c>
      <c r="X506" s="69" t="s">
        <v>3191</v>
      </c>
      <c r="Y506" s="69" t="s">
        <v>78</v>
      </c>
      <c r="Z506" s="69" t="s">
        <v>3766</v>
      </c>
      <c r="AA506" s="69" t="s">
        <v>3771</v>
      </c>
      <c r="AB506" s="79" t="s">
        <v>71</v>
      </c>
      <c r="AC506" s="81">
        <v>95866.422479999994</v>
      </c>
      <c r="AD506" s="69" t="s">
        <v>51</v>
      </c>
      <c r="AE506" s="69" t="s">
        <v>75</v>
      </c>
      <c r="AF506" s="69" t="s">
        <v>75</v>
      </c>
      <c r="AG506" s="79">
        <v>-104</v>
      </c>
      <c r="AH506" s="545">
        <v>46157</v>
      </c>
      <c r="AI506" s="69" t="s">
        <v>3177</v>
      </c>
      <c r="AJ506" s="69" t="s">
        <v>3766</v>
      </c>
      <c r="AK506" s="545">
        <v>46160</v>
      </c>
      <c r="AL506" s="82">
        <v>3.64</v>
      </c>
      <c r="AM506" s="81">
        <v>348953.77782720001</v>
      </c>
      <c r="AN506" s="81">
        <v>17640</v>
      </c>
      <c r="AO506" s="81">
        <v>3584.0881782719998</v>
      </c>
      <c r="AP506" s="81">
        <v>361992.906005472</v>
      </c>
      <c r="AQ506" s="81">
        <v>18099.645300273602</v>
      </c>
      <c r="AR506" s="81">
        <v>5000</v>
      </c>
      <c r="AS506" s="81">
        <v>24150</v>
      </c>
      <c r="AT506" s="79" t="s">
        <v>2681</v>
      </c>
      <c r="AU506" s="81" t="s">
        <v>3772</v>
      </c>
      <c r="AV506" s="91">
        <v>46159</v>
      </c>
      <c r="AW506" s="81"/>
      <c r="AX506" s="81">
        <v>650</v>
      </c>
      <c r="AY506" s="30">
        <f>YEAR(Table6[[#This Row],[ETA]])</f>
        <v>2026</v>
      </c>
      <c r="AZ506" s="32" t="str">
        <f>TEXT(Table6[[#This Row],[ETA]],"MMMM")</f>
        <v>May</v>
      </c>
      <c r="BA506" s="12" t="s">
        <v>63</v>
      </c>
    </row>
    <row r="507" spans="1:53" hidden="1" x14ac:dyDescent="0.3">
      <c r="A507" s="13">
        <v>506</v>
      </c>
      <c r="B507" s="69" t="s">
        <v>4309</v>
      </c>
      <c r="C507" s="79" t="s">
        <v>90</v>
      </c>
      <c r="D507" s="69" t="s">
        <v>92</v>
      </c>
      <c r="E507" s="69" t="s">
        <v>46</v>
      </c>
      <c r="F507" s="80" t="s">
        <v>4310</v>
      </c>
      <c r="G507" s="79" t="s">
        <v>177</v>
      </c>
      <c r="H507" s="70" t="s">
        <v>302</v>
      </c>
      <c r="I507" s="69" t="s">
        <v>2387</v>
      </c>
      <c r="J507" s="69" t="s">
        <v>571</v>
      </c>
      <c r="K507" s="69" t="s">
        <v>4545</v>
      </c>
      <c r="L507" s="69" t="s">
        <v>48</v>
      </c>
      <c r="M507" s="69" t="s">
        <v>4545</v>
      </c>
      <c r="N507" s="69" t="s">
        <v>49</v>
      </c>
      <c r="O507" s="84">
        <v>46204</v>
      </c>
      <c r="P507" s="69" t="s">
        <v>306</v>
      </c>
      <c r="Q507" s="69" t="s">
        <v>306</v>
      </c>
      <c r="R507" s="79">
        <v>1</v>
      </c>
      <c r="S507" s="81">
        <v>120</v>
      </c>
      <c r="T507" s="69" t="s">
        <v>76</v>
      </c>
      <c r="U507" s="81">
        <v>1.03</v>
      </c>
      <c r="V507" s="69" t="s">
        <v>4311</v>
      </c>
      <c r="W507" s="79" t="s">
        <v>79</v>
      </c>
      <c r="X507" s="69" t="s">
        <v>4309</v>
      </c>
      <c r="Y507" s="69" t="s">
        <v>78</v>
      </c>
      <c r="Z507" s="69" t="s">
        <v>73</v>
      </c>
      <c r="AA507" s="69" t="s">
        <v>1076</v>
      </c>
      <c r="AB507" s="79" t="s">
        <v>53</v>
      </c>
      <c r="AC507" s="81">
        <v>9178.7499999999982</v>
      </c>
      <c r="AD507" s="69" t="s">
        <v>51</v>
      </c>
      <c r="AE507" s="69" t="s">
        <v>4258</v>
      </c>
      <c r="AF507" s="69" t="s">
        <v>4258</v>
      </c>
      <c r="AG507" s="79">
        <v>-57</v>
      </c>
      <c r="AH507" s="545">
        <v>46204</v>
      </c>
      <c r="AI507" s="69" t="s">
        <v>3177</v>
      </c>
      <c r="AJ507" s="69" t="s">
        <v>73</v>
      </c>
      <c r="AK507" s="545">
        <v>46205</v>
      </c>
      <c r="AL507" s="82">
        <v>0.53630999999999995</v>
      </c>
      <c r="AM507" s="81">
        <v>4922.6554124999984</v>
      </c>
      <c r="AN507" s="81">
        <v>42432</v>
      </c>
      <c r="AO507" s="81">
        <v>276.79361332499997</v>
      </c>
      <c r="AP507" s="81">
        <v>27956.154945824997</v>
      </c>
      <c r="AQ507" s="81">
        <v>1397.8077472912501</v>
      </c>
      <c r="AR507" s="81">
        <v>500</v>
      </c>
      <c r="AS507" s="81">
        <v>2298</v>
      </c>
      <c r="AT507" s="79" t="s">
        <v>2681</v>
      </c>
      <c r="AU507" s="81" t="s">
        <v>4546</v>
      </c>
      <c r="AV507" s="91">
        <v>46204</v>
      </c>
      <c r="AW507" s="81"/>
      <c r="AX507" s="81"/>
      <c r="AY507" s="30">
        <f>YEAR(Table6[[#This Row],[ETA]])</f>
        <v>2026</v>
      </c>
      <c r="AZ507" s="32" t="str">
        <f>TEXT(Table6[[#This Row],[ETA]],"MMMM")</f>
        <v>July</v>
      </c>
      <c r="BA507" s="12" t="s">
        <v>63</v>
      </c>
    </row>
    <row r="508" spans="1:53" hidden="1" x14ac:dyDescent="0.3">
      <c r="A508" s="13">
        <v>507</v>
      </c>
      <c r="B508" s="69" t="s">
        <v>3194</v>
      </c>
      <c r="C508" s="79" t="s">
        <v>90</v>
      </c>
      <c r="D508" s="69" t="s">
        <v>92</v>
      </c>
      <c r="E508" s="69" t="s">
        <v>46</v>
      </c>
      <c r="F508" s="80" t="s">
        <v>3216</v>
      </c>
      <c r="G508" s="79" t="s">
        <v>177</v>
      </c>
      <c r="H508" s="70" t="s">
        <v>47</v>
      </c>
      <c r="I508" s="69" t="s">
        <v>2387</v>
      </c>
      <c r="J508" s="69" t="s">
        <v>3195</v>
      </c>
      <c r="K508" s="69" t="s">
        <v>3773</v>
      </c>
      <c r="L508" s="69" t="s">
        <v>48</v>
      </c>
      <c r="M508" s="69" t="s">
        <v>3192</v>
      </c>
      <c r="N508" s="69" t="s">
        <v>49</v>
      </c>
      <c r="O508" s="84">
        <v>46191</v>
      </c>
      <c r="P508" s="69" t="s">
        <v>3200</v>
      </c>
      <c r="Q508" s="69" t="s">
        <v>3201</v>
      </c>
      <c r="R508" s="79">
        <v>692</v>
      </c>
      <c r="S508" s="81">
        <v>41369.589999999997</v>
      </c>
      <c r="T508" s="69" t="s">
        <v>76</v>
      </c>
      <c r="U508" s="81">
        <v>94.496099999999998</v>
      </c>
      <c r="V508" s="69" t="s">
        <v>3196</v>
      </c>
      <c r="W508" s="79" t="s">
        <v>50</v>
      </c>
      <c r="X508" s="69" t="s">
        <v>3194</v>
      </c>
      <c r="Y508" s="69" t="s">
        <v>78</v>
      </c>
      <c r="Z508" s="69" t="s">
        <v>292</v>
      </c>
      <c r="AA508" s="69" t="s">
        <v>3202</v>
      </c>
      <c r="AB508" s="79" t="s">
        <v>53</v>
      </c>
      <c r="AC508" s="81">
        <v>901168.49</v>
      </c>
      <c r="AD508" s="69" t="s">
        <v>51</v>
      </c>
      <c r="AE508" s="69" t="s">
        <v>75</v>
      </c>
      <c r="AF508" s="69" t="s">
        <v>75</v>
      </c>
      <c r="AG508" s="79">
        <v>-70</v>
      </c>
      <c r="AH508" s="545">
        <v>46191</v>
      </c>
      <c r="AI508" s="69" t="s">
        <v>3177</v>
      </c>
      <c r="AJ508" s="69" t="s">
        <v>292</v>
      </c>
      <c r="AK508" s="545">
        <v>46197</v>
      </c>
      <c r="AL508" s="82">
        <v>0.53717999999999999</v>
      </c>
      <c r="AM508" s="81">
        <v>484089.68945820001</v>
      </c>
      <c r="AN508" s="81">
        <v>71640</v>
      </c>
      <c r="AO508" s="81">
        <v>5225.7326465820006</v>
      </c>
      <c r="AP508" s="81">
        <v>527798.99730478204</v>
      </c>
      <c r="AQ508" s="81">
        <v>26389.949865239105</v>
      </c>
      <c r="AR508" s="81">
        <v>5000</v>
      </c>
      <c r="AS508" s="81">
        <v>31940</v>
      </c>
      <c r="AT508" s="79" t="s">
        <v>2681</v>
      </c>
      <c r="AU508" s="81" t="s">
        <v>4312</v>
      </c>
      <c r="AV508" s="91">
        <v>46196</v>
      </c>
      <c r="AW508" s="81"/>
      <c r="AX508" s="81">
        <v>150</v>
      </c>
      <c r="AY508" s="30">
        <f>YEAR(Table6[[#This Row],[ETA]])</f>
        <v>2026</v>
      </c>
      <c r="AZ508" s="32" t="str">
        <f>TEXT(Table6[[#This Row],[ETA]],"MMMM")</f>
        <v>June</v>
      </c>
      <c r="BA508" s="12" t="s">
        <v>63</v>
      </c>
    </row>
    <row r="509" spans="1:53" x14ac:dyDescent="0.3">
      <c r="A509" s="13">
        <v>508</v>
      </c>
      <c r="B509" s="69" t="s">
        <v>3203</v>
      </c>
      <c r="C509" s="79" t="s">
        <v>90</v>
      </c>
      <c r="D509" s="69" t="s">
        <v>233</v>
      </c>
      <c r="E509" s="69" t="s">
        <v>46</v>
      </c>
      <c r="F509" s="80" t="s">
        <v>3226</v>
      </c>
      <c r="G509" s="79" t="s">
        <v>177</v>
      </c>
      <c r="H509" s="70" t="s">
        <v>47</v>
      </c>
      <c r="I509" s="69" t="s">
        <v>295</v>
      </c>
      <c r="J509" s="69"/>
      <c r="K509" s="69" t="s">
        <v>64</v>
      </c>
      <c r="L509" s="69" t="s">
        <v>305</v>
      </c>
      <c r="M509" s="69"/>
      <c r="N509" s="69" t="s">
        <v>49</v>
      </c>
      <c r="O509" s="84">
        <v>46234</v>
      </c>
      <c r="P509" s="69" t="s">
        <v>306</v>
      </c>
      <c r="Q509" s="69" t="s">
        <v>306</v>
      </c>
      <c r="R509" s="79">
        <v>724</v>
      </c>
      <c r="S509" s="81">
        <v>271</v>
      </c>
      <c r="T509" s="69" t="s">
        <v>76</v>
      </c>
      <c r="U509" s="81">
        <v>2.14</v>
      </c>
      <c r="V509" s="69" t="s">
        <v>3204</v>
      </c>
      <c r="W509" s="79" t="s">
        <v>50</v>
      </c>
      <c r="X509" s="69" t="s">
        <v>3203</v>
      </c>
      <c r="Y509" s="69" t="s">
        <v>78</v>
      </c>
      <c r="Z509" s="69" t="s">
        <v>3766</v>
      </c>
      <c r="AA509" s="69" t="s">
        <v>1218</v>
      </c>
      <c r="AB509" s="79" t="s">
        <v>71</v>
      </c>
      <c r="AC509" s="81">
        <v>65796.760000000009</v>
      </c>
      <c r="AD509" s="69" t="s">
        <v>51</v>
      </c>
      <c r="AE509" s="69" t="s">
        <v>75</v>
      </c>
      <c r="AF509" s="69" t="s">
        <v>75</v>
      </c>
      <c r="AG509" s="79">
        <v>-27</v>
      </c>
      <c r="AH509" s="545">
        <v>46234</v>
      </c>
      <c r="AI509" s="69" t="s">
        <v>3178</v>
      </c>
      <c r="AJ509" s="69" t="s">
        <v>75</v>
      </c>
      <c r="AK509" s="545">
        <v>46234</v>
      </c>
      <c r="AL509" s="82">
        <v>3.64</v>
      </c>
      <c r="AM509" s="81">
        <v>239500.20640000005</v>
      </c>
      <c r="AN509" s="81">
        <v>0</v>
      </c>
      <c r="AO509" s="81">
        <v>2395.0020640000007</v>
      </c>
      <c r="AP509" s="81">
        <v>241895.20846400005</v>
      </c>
      <c r="AQ509" s="81">
        <v>12094.760423200003</v>
      </c>
      <c r="AR509" s="81">
        <v>1437.0012384000004</v>
      </c>
      <c r="AS509" s="81">
        <v>14595</v>
      </c>
      <c r="AT509" s="79" t="s">
        <v>75</v>
      </c>
      <c r="AU509" s="81" t="s">
        <v>75</v>
      </c>
      <c r="AV509" s="91"/>
      <c r="AW509" s="81"/>
      <c r="AX509" s="81"/>
      <c r="AY509" s="30">
        <f>YEAR(Table6[[#This Row],[ETA]])</f>
        <v>2026</v>
      </c>
      <c r="AZ509" s="32" t="str">
        <f>TEXT(Table6[[#This Row],[ETA]],"MMMM")</f>
        <v>July</v>
      </c>
      <c r="BA509" s="12" t="s">
        <v>63</v>
      </c>
    </row>
    <row r="510" spans="1:53" hidden="1" x14ac:dyDescent="0.3">
      <c r="A510" s="13">
        <v>509</v>
      </c>
      <c r="B510" s="69" t="s">
        <v>3205</v>
      </c>
      <c r="C510" s="79" t="s">
        <v>70</v>
      </c>
      <c r="D510" s="69" t="s">
        <v>3206</v>
      </c>
      <c r="E510" s="69" t="s">
        <v>46</v>
      </c>
      <c r="F510" s="80" t="s">
        <v>3207</v>
      </c>
      <c r="G510" s="79" t="s">
        <v>177</v>
      </c>
      <c r="H510" s="70" t="s">
        <v>302</v>
      </c>
      <c r="I510" s="69" t="s">
        <v>3098</v>
      </c>
      <c r="J510" s="69" t="s">
        <v>504</v>
      </c>
      <c r="K510" s="69" t="s">
        <v>3208</v>
      </c>
      <c r="L510" s="69" t="s">
        <v>305</v>
      </c>
      <c r="M510" s="69" t="s">
        <v>3208</v>
      </c>
      <c r="N510" s="69" t="s">
        <v>49</v>
      </c>
      <c r="O510" s="84">
        <v>46056</v>
      </c>
      <c r="P510" s="69" t="s">
        <v>306</v>
      </c>
      <c r="Q510" s="69" t="s">
        <v>306</v>
      </c>
      <c r="R510" s="79">
        <v>9</v>
      </c>
      <c r="S510" s="81">
        <v>447</v>
      </c>
      <c r="T510" s="69" t="s">
        <v>76</v>
      </c>
      <c r="U510" s="81">
        <v>1.542</v>
      </c>
      <c r="V510" s="69" t="s">
        <v>3209</v>
      </c>
      <c r="W510" s="79" t="s">
        <v>50</v>
      </c>
      <c r="X510" s="69" t="s">
        <v>3210</v>
      </c>
      <c r="Y510" s="69" t="s">
        <v>3162</v>
      </c>
      <c r="Z510" s="69" t="s">
        <v>3766</v>
      </c>
      <c r="AA510" s="69" t="s">
        <v>893</v>
      </c>
      <c r="AB510" s="79" t="s">
        <v>3057</v>
      </c>
      <c r="AC510" s="81">
        <v>110186.33</v>
      </c>
      <c r="AD510" s="69" t="s">
        <v>51</v>
      </c>
      <c r="AE510" s="69" t="s">
        <v>75</v>
      </c>
      <c r="AF510" s="69" t="s">
        <v>75</v>
      </c>
      <c r="AG510" s="79">
        <v>-205</v>
      </c>
      <c r="AH510" s="545">
        <v>46056</v>
      </c>
      <c r="AI510" s="69" t="s">
        <v>3177</v>
      </c>
      <c r="AJ510" s="69" t="s">
        <v>3766</v>
      </c>
      <c r="AK510" s="545">
        <v>46060</v>
      </c>
      <c r="AL510" s="82">
        <v>4.9660500000000001</v>
      </c>
      <c r="AM510" s="81">
        <v>547190.82409650006</v>
      </c>
      <c r="AN510" s="81"/>
      <c r="AO510" s="81">
        <v>0</v>
      </c>
      <c r="AP510" s="81">
        <v>547190.82409650006</v>
      </c>
      <c r="AQ510" s="81">
        <v>27359.541204825004</v>
      </c>
      <c r="AR510" s="81">
        <v>0</v>
      </c>
      <c r="AS510" s="81">
        <v>32760</v>
      </c>
      <c r="AT510" s="79" t="s">
        <v>2681</v>
      </c>
      <c r="AU510" s="81" t="s">
        <v>3271</v>
      </c>
      <c r="AV510" s="91">
        <v>46058</v>
      </c>
      <c r="AW510" s="81"/>
      <c r="AX510" s="81"/>
      <c r="AY510" s="30">
        <f>YEAR(Table6[[#This Row],[ETA]])</f>
        <v>2026</v>
      </c>
      <c r="AZ510" s="32" t="str">
        <f>TEXT(Table6[[#This Row],[ETA]],"MMMM")</f>
        <v>February</v>
      </c>
      <c r="BA510" s="12" t="s">
        <v>1131</v>
      </c>
    </row>
    <row r="511" spans="1:53" x14ac:dyDescent="0.3">
      <c r="A511" s="13">
        <v>510</v>
      </c>
      <c r="B511" s="69" t="s">
        <v>3227</v>
      </c>
      <c r="C511" s="79" t="s">
        <v>380</v>
      </c>
      <c r="D511" s="69" t="s">
        <v>233</v>
      </c>
      <c r="E511" s="69" t="s">
        <v>46</v>
      </c>
      <c r="F511" s="80">
        <v>20490004659</v>
      </c>
      <c r="G511" s="79" t="s">
        <v>177</v>
      </c>
      <c r="H511" s="70" t="s">
        <v>302</v>
      </c>
      <c r="I511" s="69" t="s">
        <v>3228</v>
      </c>
      <c r="J511" s="69" t="s">
        <v>3229</v>
      </c>
      <c r="K511" s="69" t="s">
        <v>306</v>
      </c>
      <c r="L511" s="69" t="s">
        <v>305</v>
      </c>
      <c r="M511" s="69" t="s">
        <v>1264</v>
      </c>
      <c r="N511" s="69" t="s">
        <v>49</v>
      </c>
      <c r="O511" s="84">
        <v>46061</v>
      </c>
      <c r="P511" s="69" t="s">
        <v>306</v>
      </c>
      <c r="Q511" s="69" t="s">
        <v>306</v>
      </c>
      <c r="R511" s="79">
        <v>1</v>
      </c>
      <c r="S511" s="81">
        <v>8.15</v>
      </c>
      <c r="T511" s="69" t="s">
        <v>76</v>
      </c>
      <c r="U511" s="81">
        <v>0.02</v>
      </c>
      <c r="V511" s="69" t="s">
        <v>2414</v>
      </c>
      <c r="W511" s="79" t="s">
        <v>79</v>
      </c>
      <c r="X511" s="69" t="s">
        <v>4313</v>
      </c>
      <c r="Y511" s="69" t="s">
        <v>1831</v>
      </c>
      <c r="Z511" s="69" t="s">
        <v>3766</v>
      </c>
      <c r="AA511" s="69" t="s">
        <v>4314</v>
      </c>
      <c r="AB511" s="79" t="s">
        <v>71</v>
      </c>
      <c r="AC511" s="81">
        <v>468</v>
      </c>
      <c r="AD511" s="69" t="s">
        <v>1834</v>
      </c>
      <c r="AE511" s="69" t="s">
        <v>75</v>
      </c>
      <c r="AF511" s="69" t="s">
        <v>75</v>
      </c>
      <c r="AG511" s="79">
        <v>-200</v>
      </c>
      <c r="AH511" s="545">
        <v>46061</v>
      </c>
      <c r="AI511" s="69" t="s">
        <v>3177</v>
      </c>
      <c r="AJ511" s="69" t="s">
        <v>3766</v>
      </c>
      <c r="AK511" s="545">
        <v>46064</v>
      </c>
      <c r="AL511" s="82">
        <v>3.64</v>
      </c>
      <c r="AM511" s="81">
        <v>1703.52</v>
      </c>
      <c r="AN511" s="81"/>
      <c r="AO511" s="81">
        <v>0</v>
      </c>
      <c r="AP511" s="81">
        <v>1703.52</v>
      </c>
      <c r="AQ511" s="81">
        <v>105</v>
      </c>
      <c r="AR511" s="81">
        <v>0</v>
      </c>
      <c r="AS511" s="81">
        <v>105</v>
      </c>
      <c r="AT511" s="79" t="s">
        <v>2681</v>
      </c>
      <c r="AU511" s="81" t="s">
        <v>75</v>
      </c>
      <c r="AV511" s="91">
        <v>46057</v>
      </c>
      <c r="AW511" s="81"/>
      <c r="AX511" s="81">
        <v>-900</v>
      </c>
      <c r="AY511" s="30">
        <f>YEAR(Table6[[#This Row],[ETA]])</f>
        <v>2026</v>
      </c>
      <c r="AZ511" s="32" t="str">
        <f>TEXT(Table6[[#This Row],[ETA]],"MMMM")</f>
        <v>February</v>
      </c>
      <c r="BA511" s="12" t="s">
        <v>63</v>
      </c>
    </row>
    <row r="512" spans="1:53" hidden="1" x14ac:dyDescent="0.3">
      <c r="A512" s="13">
        <v>511</v>
      </c>
      <c r="B512" s="69" t="s">
        <v>3230</v>
      </c>
      <c r="C512" s="79" t="s">
        <v>70</v>
      </c>
      <c r="D512" s="69" t="s">
        <v>1632</v>
      </c>
      <c r="E512" s="69" t="s">
        <v>46</v>
      </c>
      <c r="F512" s="80" t="s">
        <v>3231</v>
      </c>
      <c r="G512" s="79" t="s">
        <v>177</v>
      </c>
      <c r="H512" s="70" t="s">
        <v>837</v>
      </c>
      <c r="I512" s="69" t="s">
        <v>3232</v>
      </c>
      <c r="J512" s="69" t="s">
        <v>75</v>
      </c>
      <c r="K512" s="69" t="s">
        <v>838</v>
      </c>
      <c r="L512" s="69" t="s">
        <v>75</v>
      </c>
      <c r="M512" s="69" t="s">
        <v>75</v>
      </c>
      <c r="N512" s="69" t="s">
        <v>49</v>
      </c>
      <c r="O512" s="84">
        <v>46062</v>
      </c>
      <c r="P512" s="69" t="s">
        <v>837</v>
      </c>
      <c r="Q512" s="69" t="s">
        <v>837</v>
      </c>
      <c r="R512" s="79">
        <v>2</v>
      </c>
      <c r="S512" s="81">
        <v>1099</v>
      </c>
      <c r="T512" s="69" t="s">
        <v>76</v>
      </c>
      <c r="U512" s="81">
        <v>6.62</v>
      </c>
      <c r="V512" s="69" t="s">
        <v>3233</v>
      </c>
      <c r="W512" s="79" t="s">
        <v>50</v>
      </c>
      <c r="X512" s="69" t="s">
        <v>3234</v>
      </c>
      <c r="Y512" s="69" t="s">
        <v>3235</v>
      </c>
      <c r="Z512" s="69" t="s">
        <v>3766</v>
      </c>
      <c r="AA512" s="69" t="s">
        <v>3236</v>
      </c>
      <c r="AB512" s="79" t="s">
        <v>3057</v>
      </c>
      <c r="AC512" s="81">
        <v>214971</v>
      </c>
      <c r="AD512" s="69" t="s">
        <v>51</v>
      </c>
      <c r="AE512" s="69" t="s">
        <v>75</v>
      </c>
      <c r="AF512" s="69" t="s">
        <v>75</v>
      </c>
      <c r="AG512" s="79">
        <v>-199</v>
      </c>
      <c r="AH512" s="545">
        <v>46062</v>
      </c>
      <c r="AI512" s="69" t="s">
        <v>3177</v>
      </c>
      <c r="AJ512" s="69" t="s">
        <v>3766</v>
      </c>
      <c r="AK512" s="545">
        <v>46062</v>
      </c>
      <c r="AL512" s="82"/>
      <c r="AM512" s="81">
        <v>0</v>
      </c>
      <c r="AN512" s="81"/>
      <c r="AO512" s="81">
        <v>0</v>
      </c>
      <c r="AP512" s="81">
        <v>0</v>
      </c>
      <c r="AQ512" s="81">
        <v>0</v>
      </c>
      <c r="AR512" s="81">
        <v>0</v>
      </c>
      <c r="AS512" s="81"/>
      <c r="AT512" s="79" t="s">
        <v>75</v>
      </c>
      <c r="AU512" s="81" t="s">
        <v>75</v>
      </c>
      <c r="AV512" s="91"/>
      <c r="AW512" s="81"/>
      <c r="AX512" s="81"/>
      <c r="AY512" s="30">
        <f>YEAR(Table6[[#This Row],[ETA]])</f>
        <v>2026</v>
      </c>
      <c r="AZ512" s="32" t="str">
        <f>TEXT(Table6[[#This Row],[ETA]],"MMMM")</f>
        <v>February</v>
      </c>
      <c r="BA512" s="12" t="s">
        <v>3342</v>
      </c>
    </row>
    <row r="513" spans="1:53" x14ac:dyDescent="0.3">
      <c r="A513" s="13">
        <v>512</v>
      </c>
      <c r="B513" s="69" t="s">
        <v>4104</v>
      </c>
      <c r="C513" s="79" t="s">
        <v>90</v>
      </c>
      <c r="D513" s="69" t="s">
        <v>233</v>
      </c>
      <c r="E513" s="69" t="s">
        <v>46</v>
      </c>
      <c r="F513" s="80" t="s">
        <v>4105</v>
      </c>
      <c r="G513" s="79" t="s">
        <v>177</v>
      </c>
      <c r="H513" s="70" t="s">
        <v>302</v>
      </c>
      <c r="I513" s="69" t="s">
        <v>2387</v>
      </c>
      <c r="J513" s="69" t="s">
        <v>504</v>
      </c>
      <c r="K513" s="69" t="s">
        <v>4106</v>
      </c>
      <c r="L513" s="69" t="s">
        <v>305</v>
      </c>
      <c r="M513" s="69" t="s">
        <v>4106</v>
      </c>
      <c r="N513" s="69" t="s">
        <v>49</v>
      </c>
      <c r="O513" s="84">
        <v>46184</v>
      </c>
      <c r="P513" s="69" t="s">
        <v>306</v>
      </c>
      <c r="Q513" s="69" t="s">
        <v>306</v>
      </c>
      <c r="R513" s="79">
        <v>12</v>
      </c>
      <c r="S513" s="81">
        <v>449</v>
      </c>
      <c r="T513" s="69" t="s">
        <v>76</v>
      </c>
      <c r="U513" s="81">
        <v>1.56</v>
      </c>
      <c r="V513" s="69" t="s">
        <v>4107</v>
      </c>
      <c r="W513" s="79" t="s">
        <v>79</v>
      </c>
      <c r="X513" s="69" t="s">
        <v>4104</v>
      </c>
      <c r="Y513" s="69" t="s">
        <v>78</v>
      </c>
      <c r="Z513" s="69" t="s">
        <v>73</v>
      </c>
      <c r="AA513" s="69" t="s">
        <v>534</v>
      </c>
      <c r="AB513" s="79" t="s">
        <v>53</v>
      </c>
      <c r="AC513" s="81">
        <v>2934.58</v>
      </c>
      <c r="AD513" s="69" t="s">
        <v>51</v>
      </c>
      <c r="AE513" s="69" t="s">
        <v>75</v>
      </c>
      <c r="AF513" s="69" t="s">
        <v>75</v>
      </c>
      <c r="AG513" s="79">
        <v>-77</v>
      </c>
      <c r="AH513" s="545">
        <v>46184</v>
      </c>
      <c r="AI513" s="69" t="s">
        <v>3177</v>
      </c>
      <c r="AJ513" s="69" t="s">
        <v>73</v>
      </c>
      <c r="AK513" s="545">
        <v>46187</v>
      </c>
      <c r="AL513" s="82">
        <v>0.53825999999999996</v>
      </c>
      <c r="AM513" s="81">
        <v>1579.5670307999999</v>
      </c>
      <c r="AN513" s="81">
        <v>18858</v>
      </c>
      <c r="AO513" s="81">
        <v>117.30074110800001</v>
      </c>
      <c r="AP513" s="81">
        <v>11847.374851908</v>
      </c>
      <c r="AQ513" s="81">
        <v>592.36874259540002</v>
      </c>
      <c r="AR513" s="81">
        <v>500</v>
      </c>
      <c r="AS513" s="81">
        <v>1492</v>
      </c>
      <c r="AT513" s="79" t="s">
        <v>2681</v>
      </c>
      <c r="AU513" s="81" t="s">
        <v>4108</v>
      </c>
      <c r="AV513" s="91">
        <v>46186</v>
      </c>
      <c r="AW513" s="81"/>
      <c r="AX513" s="81"/>
      <c r="AY513" s="30">
        <f>YEAR(Table6[[#This Row],[ETA]])</f>
        <v>2026</v>
      </c>
      <c r="AZ513" s="32" t="str">
        <f>TEXT(Table6[[#This Row],[ETA]],"MMMM")</f>
        <v>June</v>
      </c>
      <c r="BA513" s="12" t="s">
        <v>63</v>
      </c>
    </row>
    <row r="514" spans="1:53" x14ac:dyDescent="0.3">
      <c r="A514" s="13">
        <v>513</v>
      </c>
      <c r="B514" s="69" t="s">
        <v>3237</v>
      </c>
      <c r="C514" s="79" t="s">
        <v>94</v>
      </c>
      <c r="D514" s="69" t="s">
        <v>233</v>
      </c>
      <c r="E514" s="69" t="s">
        <v>46</v>
      </c>
      <c r="F514" s="80" t="s">
        <v>3277</v>
      </c>
      <c r="G514" s="79" t="s">
        <v>177</v>
      </c>
      <c r="H514" s="70" t="s">
        <v>302</v>
      </c>
      <c r="I514" s="69" t="s">
        <v>2387</v>
      </c>
      <c r="J514" s="69" t="s">
        <v>504</v>
      </c>
      <c r="K514" s="69" t="s">
        <v>598</v>
      </c>
      <c r="L514" s="69" t="s">
        <v>305</v>
      </c>
      <c r="M514" s="69" t="s">
        <v>598</v>
      </c>
      <c r="N514" s="69" t="s">
        <v>49</v>
      </c>
      <c r="O514" s="84">
        <v>46066</v>
      </c>
      <c r="P514" s="69" t="s">
        <v>306</v>
      </c>
      <c r="Q514" s="69" t="s">
        <v>306</v>
      </c>
      <c r="R514" s="79">
        <v>9</v>
      </c>
      <c r="S514" s="81">
        <v>81</v>
      </c>
      <c r="T514" s="69" t="s">
        <v>76</v>
      </c>
      <c r="U514" s="81">
        <v>1.03</v>
      </c>
      <c r="V514" s="69" t="s">
        <v>3238</v>
      </c>
      <c r="W514" s="79" t="s">
        <v>50</v>
      </c>
      <c r="X514" s="69" t="s">
        <v>3237</v>
      </c>
      <c r="Y514" s="69" t="s">
        <v>78</v>
      </c>
      <c r="Z514" s="69" t="s">
        <v>3766</v>
      </c>
      <c r="AA514" s="69" t="s">
        <v>534</v>
      </c>
      <c r="AB514" s="79" t="s">
        <v>71</v>
      </c>
      <c r="AC514" s="81">
        <v>22950</v>
      </c>
      <c r="AD514" s="69" t="s">
        <v>51</v>
      </c>
      <c r="AE514" s="69" t="s">
        <v>75</v>
      </c>
      <c r="AF514" s="69" t="s">
        <v>75</v>
      </c>
      <c r="AG514" s="79">
        <v>-195</v>
      </c>
      <c r="AH514" s="545">
        <v>46066</v>
      </c>
      <c r="AI514" s="69" t="s">
        <v>3177</v>
      </c>
      <c r="AJ514" s="69" t="s">
        <v>3766</v>
      </c>
      <c r="AK514" s="545">
        <v>46068</v>
      </c>
      <c r="AL514" s="82">
        <v>3.64</v>
      </c>
      <c r="AM514" s="81">
        <v>83538</v>
      </c>
      <c r="AN514" s="81">
        <v>5970.2232000000004</v>
      </c>
      <c r="AO514" s="81">
        <v>895.08223200000009</v>
      </c>
      <c r="AP514" s="81">
        <v>90403.305432000008</v>
      </c>
      <c r="AQ514" s="81">
        <v>4520.1652716000008</v>
      </c>
      <c r="AR514" s="81">
        <v>0</v>
      </c>
      <c r="AS514" s="81">
        <v>5920</v>
      </c>
      <c r="AT514" s="79" t="s">
        <v>2681</v>
      </c>
      <c r="AU514" s="81" t="s">
        <v>3285</v>
      </c>
      <c r="AV514" s="91">
        <v>46067</v>
      </c>
      <c r="AW514" s="81"/>
      <c r="AX514" s="81"/>
      <c r="AY514" s="30">
        <f>YEAR(Table6[[#This Row],[ETA]])</f>
        <v>2026</v>
      </c>
      <c r="AZ514" s="32" t="str">
        <f>TEXT(Table6[[#This Row],[ETA]],"MMMM")</f>
        <v>February</v>
      </c>
      <c r="BA514" s="12" t="s">
        <v>63</v>
      </c>
    </row>
    <row r="515" spans="1:53" x14ac:dyDescent="0.3">
      <c r="A515" s="13">
        <v>514</v>
      </c>
      <c r="B515" s="69" t="s">
        <v>3239</v>
      </c>
      <c r="C515" s="79" t="s">
        <v>94</v>
      </c>
      <c r="D515" s="69" t="s">
        <v>233</v>
      </c>
      <c r="E515" s="69" t="s">
        <v>46</v>
      </c>
      <c r="F515" s="80" t="s">
        <v>3278</v>
      </c>
      <c r="G515" s="79" t="s">
        <v>177</v>
      </c>
      <c r="H515" s="70" t="s">
        <v>302</v>
      </c>
      <c r="I515" s="69" t="s">
        <v>2387</v>
      </c>
      <c r="J515" s="69" t="s">
        <v>504</v>
      </c>
      <c r="K515" s="69" t="s">
        <v>598</v>
      </c>
      <c r="L515" s="69" t="s">
        <v>305</v>
      </c>
      <c r="M515" s="69" t="s">
        <v>598</v>
      </c>
      <c r="N515" s="69" t="s">
        <v>49</v>
      </c>
      <c r="O515" s="84">
        <v>46066</v>
      </c>
      <c r="P515" s="69" t="s">
        <v>306</v>
      </c>
      <c r="Q515" s="69" t="s">
        <v>306</v>
      </c>
      <c r="R515" s="79">
        <v>1</v>
      </c>
      <c r="S515" s="81">
        <v>60</v>
      </c>
      <c r="T515" s="69" t="s">
        <v>76</v>
      </c>
      <c r="U515" s="81">
        <v>1.03</v>
      </c>
      <c r="V515" s="69" t="s">
        <v>3238</v>
      </c>
      <c r="W515" s="79" t="s">
        <v>50</v>
      </c>
      <c r="X515" s="69" t="s">
        <v>3239</v>
      </c>
      <c r="Y515" s="69" t="s">
        <v>78</v>
      </c>
      <c r="Z515" s="69" t="s">
        <v>3766</v>
      </c>
      <c r="AA515" s="69" t="s">
        <v>534</v>
      </c>
      <c r="AB515" s="79" t="s">
        <v>71</v>
      </c>
      <c r="AC515" s="81">
        <v>3200</v>
      </c>
      <c r="AD515" s="69" t="s">
        <v>51</v>
      </c>
      <c r="AE515" s="69" t="s">
        <v>75</v>
      </c>
      <c r="AF515" s="69" t="s">
        <v>75</v>
      </c>
      <c r="AG515" s="79">
        <v>-195</v>
      </c>
      <c r="AH515" s="545">
        <v>46066</v>
      </c>
      <c r="AI515" s="69" t="s">
        <v>3177</v>
      </c>
      <c r="AJ515" s="69" t="s">
        <v>3766</v>
      </c>
      <c r="AK515" s="545">
        <v>46068</v>
      </c>
      <c r="AL515" s="82">
        <v>3.64</v>
      </c>
      <c r="AM515" s="81">
        <v>11648</v>
      </c>
      <c r="AN515" s="81">
        <v>5970.2232000000004</v>
      </c>
      <c r="AO515" s="81">
        <v>176.182232</v>
      </c>
      <c r="AP515" s="81">
        <v>17794.405432</v>
      </c>
      <c r="AQ515" s="81">
        <v>889.72027160000005</v>
      </c>
      <c r="AR515" s="81">
        <v>0</v>
      </c>
      <c r="AS515" s="81">
        <v>1790</v>
      </c>
      <c r="AT515" s="79" t="s">
        <v>2681</v>
      </c>
      <c r="AU515" s="81" t="s">
        <v>3286</v>
      </c>
      <c r="AV515" s="91">
        <v>46067</v>
      </c>
      <c r="AW515" s="81"/>
      <c r="AX515" s="81"/>
      <c r="AY515" s="30">
        <f>YEAR(Table6[[#This Row],[ETA]])</f>
        <v>2026</v>
      </c>
      <c r="AZ515" s="32" t="str">
        <f>TEXT(Table6[[#This Row],[ETA]],"MMMM")</f>
        <v>February</v>
      </c>
      <c r="BA515" s="12" t="s">
        <v>63</v>
      </c>
    </row>
    <row r="516" spans="1:53" hidden="1" x14ac:dyDescent="0.3">
      <c r="A516" s="13">
        <v>515</v>
      </c>
      <c r="B516" s="69" t="s">
        <v>3240</v>
      </c>
      <c r="C516" s="79" t="s">
        <v>70</v>
      </c>
      <c r="D516" s="69" t="s">
        <v>1970</v>
      </c>
      <c r="E516" s="69" t="s">
        <v>74</v>
      </c>
      <c r="F516" s="80" t="s">
        <v>3241</v>
      </c>
      <c r="G516" s="79" t="s">
        <v>289</v>
      </c>
      <c r="H516" s="70" t="s">
        <v>47</v>
      </c>
      <c r="I516" s="69" t="s">
        <v>52</v>
      </c>
      <c r="J516" s="69" t="s">
        <v>442</v>
      </c>
      <c r="K516" s="69" t="s">
        <v>710</v>
      </c>
      <c r="L516" s="69" t="s">
        <v>48</v>
      </c>
      <c r="M516" s="69" t="s">
        <v>3242</v>
      </c>
      <c r="N516" s="69" t="s">
        <v>49</v>
      </c>
      <c r="O516" s="84">
        <v>46130</v>
      </c>
      <c r="P516" s="69" t="s">
        <v>344</v>
      </c>
      <c r="Q516" s="69" t="s">
        <v>3243</v>
      </c>
      <c r="R516" s="79">
        <v>42</v>
      </c>
      <c r="S516" s="81">
        <v>2660</v>
      </c>
      <c r="T516" s="69" t="s">
        <v>76</v>
      </c>
      <c r="U516" s="81">
        <v>8.6</v>
      </c>
      <c r="V516" s="69" t="s">
        <v>3244</v>
      </c>
      <c r="W516" s="79" t="s">
        <v>50</v>
      </c>
      <c r="X516" s="69" t="s">
        <v>3245</v>
      </c>
      <c r="Y516" s="69">
        <v>4600001157</v>
      </c>
      <c r="Z516" s="69" t="s">
        <v>73</v>
      </c>
      <c r="AA516" s="69" t="s">
        <v>3246</v>
      </c>
      <c r="AB516" s="79" t="s">
        <v>53</v>
      </c>
      <c r="AC516" s="81">
        <v>258264.8</v>
      </c>
      <c r="AD516" s="69" t="s">
        <v>51</v>
      </c>
      <c r="AE516" s="69" t="s">
        <v>75</v>
      </c>
      <c r="AF516" s="69" t="s">
        <v>75</v>
      </c>
      <c r="AG516" s="79">
        <v>-131</v>
      </c>
      <c r="AH516" s="545">
        <v>46130</v>
      </c>
      <c r="AI516" s="69" t="s">
        <v>3177</v>
      </c>
      <c r="AJ516" s="69" t="s">
        <v>73</v>
      </c>
      <c r="AK516" s="545">
        <v>46133</v>
      </c>
      <c r="AL516" s="82">
        <v>0.52890000000000004</v>
      </c>
      <c r="AM516" s="81">
        <v>136596.25271999999</v>
      </c>
      <c r="AN516" s="81"/>
      <c r="AO516" s="81">
        <v>0</v>
      </c>
      <c r="AP516" s="81">
        <v>59236.802719999992</v>
      </c>
      <c r="AQ516" s="81">
        <v>2961.8401359999998</v>
      </c>
      <c r="AR516" s="81">
        <v>0</v>
      </c>
      <c r="AS516" s="81">
        <v>2962</v>
      </c>
      <c r="AT516" s="79" t="s">
        <v>80</v>
      </c>
      <c r="AU516" s="81" t="s">
        <v>3774</v>
      </c>
      <c r="AV516" s="91">
        <v>46132</v>
      </c>
      <c r="AW516" s="81"/>
      <c r="AX516" s="81">
        <v>-2900</v>
      </c>
      <c r="AY516" s="30">
        <f>YEAR(Table6[[#This Row],[ETA]])</f>
        <v>2026</v>
      </c>
      <c r="AZ516" s="32" t="str">
        <f>TEXT(Table6[[#This Row],[ETA]],"MMMM")</f>
        <v>April</v>
      </c>
      <c r="BA516" s="12" t="s">
        <v>63</v>
      </c>
    </row>
    <row r="517" spans="1:53" hidden="1" x14ac:dyDescent="0.3">
      <c r="A517" s="13">
        <v>516</v>
      </c>
      <c r="B517" s="69" t="s">
        <v>3247</v>
      </c>
      <c r="C517" s="79" t="s">
        <v>70</v>
      </c>
      <c r="D517" s="69" t="s">
        <v>1970</v>
      </c>
      <c r="E517" s="69" t="s">
        <v>74</v>
      </c>
      <c r="F517" s="80" t="s">
        <v>3248</v>
      </c>
      <c r="G517" s="79" t="s">
        <v>177</v>
      </c>
      <c r="H517" s="70" t="s">
        <v>47</v>
      </c>
      <c r="I517" s="69" t="s">
        <v>52</v>
      </c>
      <c r="J517" s="69" t="s">
        <v>442</v>
      </c>
      <c r="K517" s="69" t="s">
        <v>710</v>
      </c>
      <c r="L517" s="69" t="s">
        <v>48</v>
      </c>
      <c r="M517" s="69" t="s">
        <v>3242</v>
      </c>
      <c r="N517" s="69" t="s">
        <v>49</v>
      </c>
      <c r="O517" s="84">
        <v>46130</v>
      </c>
      <c r="P517" s="69" t="s">
        <v>199</v>
      </c>
      <c r="Q517" s="69" t="s">
        <v>3249</v>
      </c>
      <c r="R517" s="79">
        <v>10</v>
      </c>
      <c r="S517" s="81">
        <v>7549.82</v>
      </c>
      <c r="T517" s="69" t="s">
        <v>76</v>
      </c>
      <c r="U517" s="81">
        <v>7.0673492800000002</v>
      </c>
      <c r="V517" s="69" t="s">
        <v>3250</v>
      </c>
      <c r="W517" s="79" t="s">
        <v>50</v>
      </c>
      <c r="X517" s="69" t="s">
        <v>3251</v>
      </c>
      <c r="Y517" s="69">
        <v>4600001157</v>
      </c>
      <c r="Z517" s="69" t="s">
        <v>73</v>
      </c>
      <c r="AA517" s="69" t="s">
        <v>782</v>
      </c>
      <c r="AB517" s="79" t="s">
        <v>71</v>
      </c>
      <c r="AC517" s="81">
        <v>22935.08</v>
      </c>
      <c r="AD517" s="69" t="s">
        <v>51</v>
      </c>
      <c r="AE517" s="69" t="s">
        <v>75</v>
      </c>
      <c r="AF517" s="69" t="s">
        <v>75</v>
      </c>
      <c r="AG517" s="79">
        <v>-131</v>
      </c>
      <c r="AH517" s="545">
        <v>46130</v>
      </c>
      <c r="AI517" s="69" t="s">
        <v>3177</v>
      </c>
      <c r="AJ517" s="69" t="s">
        <v>73</v>
      </c>
      <c r="AK517" s="545">
        <v>46135</v>
      </c>
      <c r="AL517" s="82">
        <v>3.64</v>
      </c>
      <c r="AM517" s="81">
        <v>83483.691200000016</v>
      </c>
      <c r="AN517" s="81"/>
      <c r="AO517" s="81">
        <v>0</v>
      </c>
      <c r="AP517" s="81">
        <v>83483.691200000016</v>
      </c>
      <c r="AQ517" s="81">
        <v>4174.1845600000006</v>
      </c>
      <c r="AR517" s="81">
        <v>0</v>
      </c>
      <c r="AS517" s="81">
        <v>5574</v>
      </c>
      <c r="AT517" s="79" t="s">
        <v>2681</v>
      </c>
      <c r="AU517" s="81" t="s">
        <v>3775</v>
      </c>
      <c r="AV517" s="91">
        <v>46133</v>
      </c>
      <c r="AW517" s="81"/>
      <c r="AX517" s="81"/>
      <c r="AY517" s="30">
        <f>YEAR(Table6[[#This Row],[ETA]])</f>
        <v>2026</v>
      </c>
      <c r="AZ517" s="32" t="str">
        <f>TEXT(Table6[[#This Row],[ETA]],"MMMM")</f>
        <v>April</v>
      </c>
      <c r="BA517" s="12" t="s">
        <v>63</v>
      </c>
    </row>
    <row r="518" spans="1:53" hidden="1" x14ac:dyDescent="0.3">
      <c r="A518" s="13">
        <v>517</v>
      </c>
      <c r="B518" s="69" t="s">
        <v>3252</v>
      </c>
      <c r="C518" s="79" t="s">
        <v>70</v>
      </c>
      <c r="D518" s="69" t="s">
        <v>3655</v>
      </c>
      <c r="E518" s="69" t="s">
        <v>74</v>
      </c>
      <c r="F518" s="80" t="s">
        <v>3656</v>
      </c>
      <c r="G518" s="79" t="s">
        <v>177</v>
      </c>
      <c r="H518" s="70" t="s">
        <v>47</v>
      </c>
      <c r="I518" s="69" t="s">
        <v>52</v>
      </c>
      <c r="J518" s="69" t="s">
        <v>3657</v>
      </c>
      <c r="K518" s="69" t="s">
        <v>3658</v>
      </c>
      <c r="L518" s="69" t="s">
        <v>48</v>
      </c>
      <c r="M518" s="69" t="s">
        <v>3659</v>
      </c>
      <c r="N518" s="69" t="s">
        <v>49</v>
      </c>
      <c r="O518" s="84">
        <v>46137</v>
      </c>
      <c r="P518" s="69" t="s">
        <v>344</v>
      </c>
      <c r="Q518" s="69" t="s">
        <v>3660</v>
      </c>
      <c r="R518" s="79">
        <v>1743</v>
      </c>
      <c r="S518" s="81">
        <v>20700.839999999997</v>
      </c>
      <c r="T518" s="69" t="s">
        <v>76</v>
      </c>
      <c r="U518" s="81">
        <v>16.830000000000002</v>
      </c>
      <c r="V518" s="69" t="s">
        <v>3253</v>
      </c>
      <c r="W518" s="79" t="s">
        <v>50</v>
      </c>
      <c r="X518" s="69" t="s">
        <v>3254</v>
      </c>
      <c r="Y518" s="69">
        <v>4600001157</v>
      </c>
      <c r="Z518" s="69" t="s">
        <v>2337</v>
      </c>
      <c r="AA518" s="69" t="s">
        <v>3255</v>
      </c>
      <c r="AB518" s="79" t="s">
        <v>53</v>
      </c>
      <c r="AC518" s="81">
        <v>127313.01</v>
      </c>
      <c r="AD518" s="69" t="s">
        <v>51</v>
      </c>
      <c r="AE518" s="69" t="s">
        <v>75</v>
      </c>
      <c r="AF518" s="69" t="s">
        <v>75</v>
      </c>
      <c r="AG518" s="79">
        <v>-124</v>
      </c>
      <c r="AH518" s="545">
        <v>46137</v>
      </c>
      <c r="AI518" s="69" t="s">
        <v>3177</v>
      </c>
      <c r="AJ518" s="69" t="s">
        <v>2337</v>
      </c>
      <c r="AK518" s="545">
        <v>46140</v>
      </c>
      <c r="AL518" s="82">
        <v>0.52890000000000004</v>
      </c>
      <c r="AM518" s="81">
        <v>67335.850988999999</v>
      </c>
      <c r="AN518" s="81">
        <v>0</v>
      </c>
      <c r="AO518" s="81">
        <v>0</v>
      </c>
      <c r="AP518" s="81">
        <v>67335.850988999999</v>
      </c>
      <c r="AQ518" s="81">
        <v>3366.79254945</v>
      </c>
      <c r="AR518" s="81">
        <v>1000</v>
      </c>
      <c r="AS518" s="81">
        <v>4767</v>
      </c>
      <c r="AT518" s="79" t="s">
        <v>2681</v>
      </c>
      <c r="AU518" s="81" t="s">
        <v>3776</v>
      </c>
      <c r="AV518" s="91">
        <v>46139</v>
      </c>
      <c r="AW518" s="81"/>
      <c r="AX518" s="81"/>
      <c r="AY518" s="30">
        <f>YEAR(Table6[[#This Row],[ETA]])</f>
        <v>2026</v>
      </c>
      <c r="AZ518" s="32" t="str">
        <f>TEXT(Table6[[#This Row],[ETA]],"MMMM")</f>
        <v>April</v>
      </c>
      <c r="BA518" s="12" t="s">
        <v>63</v>
      </c>
    </row>
    <row r="519" spans="1:53" hidden="1" x14ac:dyDescent="0.3">
      <c r="A519" s="13">
        <v>518</v>
      </c>
      <c r="B519" s="69" t="s">
        <v>3256</v>
      </c>
      <c r="C519" s="79" t="s">
        <v>70</v>
      </c>
      <c r="D519" s="69" t="s">
        <v>1632</v>
      </c>
      <c r="E519" s="69" t="s">
        <v>46</v>
      </c>
      <c r="F519" s="80" t="s">
        <v>3175</v>
      </c>
      <c r="G519" s="79" t="s">
        <v>177</v>
      </c>
      <c r="H519" s="70" t="s">
        <v>837</v>
      </c>
      <c r="I519" s="69" t="s">
        <v>3159</v>
      </c>
      <c r="J519" s="69" t="s">
        <v>75</v>
      </c>
      <c r="K519" s="69" t="s">
        <v>838</v>
      </c>
      <c r="L519" s="69" t="s">
        <v>75</v>
      </c>
      <c r="M519" s="69" t="s">
        <v>75</v>
      </c>
      <c r="N519" s="69" t="s">
        <v>49</v>
      </c>
      <c r="O519" s="84">
        <v>46069</v>
      </c>
      <c r="P519" s="69" t="s">
        <v>837</v>
      </c>
      <c r="Q519" s="69" t="s">
        <v>837</v>
      </c>
      <c r="R519" s="79">
        <v>9</v>
      </c>
      <c r="S519" s="81">
        <v>560</v>
      </c>
      <c r="T519" s="69" t="s">
        <v>76</v>
      </c>
      <c r="U519" s="81">
        <v>5.33</v>
      </c>
      <c r="V519" s="69" t="s">
        <v>3257</v>
      </c>
      <c r="W519" s="79" t="s">
        <v>50</v>
      </c>
      <c r="X519" s="69" t="s">
        <v>3258</v>
      </c>
      <c r="Y519" s="69" t="s">
        <v>3162</v>
      </c>
      <c r="Z519" s="69" t="s">
        <v>3766</v>
      </c>
      <c r="AA519" s="69" t="s">
        <v>3259</v>
      </c>
      <c r="AB519" s="79" t="s">
        <v>71</v>
      </c>
      <c r="AC519" s="81">
        <v>0</v>
      </c>
      <c r="AD519" s="69" t="s">
        <v>51</v>
      </c>
      <c r="AE519" s="69" t="s">
        <v>75</v>
      </c>
      <c r="AF519" s="69" t="s">
        <v>75</v>
      </c>
      <c r="AG519" s="79">
        <v>-192</v>
      </c>
      <c r="AH519" s="545">
        <v>46069</v>
      </c>
      <c r="AI519" s="69" t="s">
        <v>3177</v>
      </c>
      <c r="AJ519" s="69" t="s">
        <v>3766</v>
      </c>
      <c r="AK519" s="545">
        <v>46069</v>
      </c>
      <c r="AL519" s="82"/>
      <c r="AM519" s="81">
        <v>0</v>
      </c>
      <c r="AN519" s="81"/>
      <c r="AO519" s="81">
        <v>0</v>
      </c>
      <c r="AP519" s="81">
        <v>0</v>
      </c>
      <c r="AQ519" s="81">
        <v>0</v>
      </c>
      <c r="AR519" s="81">
        <v>0</v>
      </c>
      <c r="AS519" s="81"/>
      <c r="AT519" s="79" t="s">
        <v>75</v>
      </c>
      <c r="AU519" s="81" t="s">
        <v>75</v>
      </c>
      <c r="AV519" s="91"/>
      <c r="AW519" s="81"/>
      <c r="AX519" s="81"/>
      <c r="AY519" s="30">
        <f>YEAR(Table6[[#This Row],[ETA]])</f>
        <v>2026</v>
      </c>
      <c r="AZ519" s="32" t="str">
        <f>TEXT(Table6[[#This Row],[ETA]],"MMMM")</f>
        <v>February</v>
      </c>
      <c r="BA519" s="12" t="s">
        <v>3342</v>
      </c>
    </row>
    <row r="520" spans="1:53" hidden="1" x14ac:dyDescent="0.3">
      <c r="A520" s="13">
        <v>519</v>
      </c>
      <c r="B520" s="69" t="s">
        <v>3260</v>
      </c>
      <c r="C520" s="79" t="s">
        <v>70</v>
      </c>
      <c r="D520" s="69" t="s">
        <v>1632</v>
      </c>
      <c r="E520" s="69" t="s">
        <v>46</v>
      </c>
      <c r="F520" s="80">
        <v>15751669</v>
      </c>
      <c r="G520" s="79" t="s">
        <v>177</v>
      </c>
      <c r="H520" s="70" t="s">
        <v>837</v>
      </c>
      <c r="I520" s="69" t="s">
        <v>3261</v>
      </c>
      <c r="J520" s="69" t="s">
        <v>75</v>
      </c>
      <c r="K520" s="69" t="s">
        <v>838</v>
      </c>
      <c r="L520" s="69" t="s">
        <v>75</v>
      </c>
      <c r="M520" s="69" t="s">
        <v>75</v>
      </c>
      <c r="N520" s="69" t="s">
        <v>49</v>
      </c>
      <c r="O520" s="84">
        <v>46068</v>
      </c>
      <c r="P520" s="69" t="s">
        <v>837</v>
      </c>
      <c r="Q520" s="69" t="s">
        <v>837</v>
      </c>
      <c r="R520" s="79">
        <v>320</v>
      </c>
      <c r="S520" s="81">
        <v>4188.47</v>
      </c>
      <c r="T520" s="69" t="s">
        <v>76</v>
      </c>
      <c r="U520" s="81">
        <v>7.1999999999999993</v>
      </c>
      <c r="V520" s="69" t="s">
        <v>3257</v>
      </c>
      <c r="W520" s="79" t="s">
        <v>79</v>
      </c>
      <c r="X520" s="69" t="s">
        <v>3262</v>
      </c>
      <c r="Y520" s="69" t="s">
        <v>3162</v>
      </c>
      <c r="Z520" s="69" t="s">
        <v>3263</v>
      </c>
      <c r="AA520" s="69" t="s">
        <v>2270</v>
      </c>
      <c r="AB520" s="79" t="s">
        <v>71</v>
      </c>
      <c r="AC520" s="81">
        <v>0</v>
      </c>
      <c r="AD520" s="69" t="s">
        <v>51</v>
      </c>
      <c r="AE520" s="69" t="s">
        <v>75</v>
      </c>
      <c r="AF520" s="69" t="s">
        <v>75</v>
      </c>
      <c r="AG520" s="79">
        <v>-193</v>
      </c>
      <c r="AH520" s="545">
        <v>46068</v>
      </c>
      <c r="AI520" s="69" t="s">
        <v>3177</v>
      </c>
      <c r="AJ520" s="69" t="s">
        <v>3319</v>
      </c>
      <c r="AK520" s="545">
        <v>46068</v>
      </c>
      <c r="AL520" s="82"/>
      <c r="AM520" s="81">
        <v>0</v>
      </c>
      <c r="AN520" s="81"/>
      <c r="AO520" s="81">
        <v>0</v>
      </c>
      <c r="AP520" s="81">
        <v>0</v>
      </c>
      <c r="AQ520" s="81">
        <v>0</v>
      </c>
      <c r="AR520" s="81">
        <v>0</v>
      </c>
      <c r="AS520" s="81"/>
      <c r="AT520" s="79" t="s">
        <v>75</v>
      </c>
      <c r="AU520" s="81" t="s">
        <v>75</v>
      </c>
      <c r="AV520" s="91"/>
      <c r="AW520" s="81"/>
      <c r="AX520" s="81"/>
      <c r="AY520" s="30">
        <f>YEAR(Table6[[#This Row],[ETA]])</f>
        <v>2026</v>
      </c>
      <c r="AZ520" s="32" t="str">
        <f>TEXT(Table6[[#This Row],[ETA]],"MMMM")</f>
        <v>February</v>
      </c>
      <c r="BA520" s="12" t="s">
        <v>3342</v>
      </c>
    </row>
    <row r="521" spans="1:53" hidden="1" x14ac:dyDescent="0.3">
      <c r="A521" s="13">
        <v>520</v>
      </c>
      <c r="B521" s="69" t="s">
        <v>3298</v>
      </c>
      <c r="C521" s="79" t="s">
        <v>70</v>
      </c>
      <c r="D521" s="69" t="s">
        <v>300</v>
      </c>
      <c r="E521" s="69" t="s">
        <v>74</v>
      </c>
      <c r="F521" s="80" t="s">
        <v>3299</v>
      </c>
      <c r="G521" s="79" t="s">
        <v>177</v>
      </c>
      <c r="H521" s="70" t="s">
        <v>302</v>
      </c>
      <c r="I521" s="69" t="s">
        <v>52</v>
      </c>
      <c r="J521" s="69" t="s">
        <v>504</v>
      </c>
      <c r="K521" s="69" t="s">
        <v>538</v>
      </c>
      <c r="L521" s="69" t="s">
        <v>305</v>
      </c>
      <c r="M521" s="69" t="s">
        <v>538</v>
      </c>
      <c r="N521" s="69" t="s">
        <v>49</v>
      </c>
      <c r="O521" s="84">
        <v>46068</v>
      </c>
      <c r="P521" s="69" t="s">
        <v>306</v>
      </c>
      <c r="Q521" s="69" t="s">
        <v>306</v>
      </c>
      <c r="R521" s="79">
        <v>56</v>
      </c>
      <c r="S521" s="81">
        <v>135</v>
      </c>
      <c r="T521" s="69" t="s">
        <v>76</v>
      </c>
      <c r="U521" s="81">
        <v>0.26600000000000001</v>
      </c>
      <c r="V521" s="69" t="s">
        <v>3300</v>
      </c>
      <c r="W521" s="79" t="s">
        <v>50</v>
      </c>
      <c r="X521" s="69" t="s">
        <v>3301</v>
      </c>
      <c r="Y521" s="69">
        <v>4600001157</v>
      </c>
      <c r="Z521" s="69" t="s">
        <v>73</v>
      </c>
      <c r="AA521" s="69" t="s">
        <v>3302</v>
      </c>
      <c r="AB521" s="79" t="s">
        <v>53</v>
      </c>
      <c r="AC521" s="81">
        <v>9938.08</v>
      </c>
      <c r="AD521" s="69" t="s">
        <v>51</v>
      </c>
      <c r="AE521" s="69" t="s">
        <v>75</v>
      </c>
      <c r="AF521" s="69" t="s">
        <v>75</v>
      </c>
      <c r="AG521" s="79">
        <v>-193</v>
      </c>
      <c r="AH521" s="545">
        <v>46068</v>
      </c>
      <c r="AI521" s="69" t="s">
        <v>3177</v>
      </c>
      <c r="AJ521" s="69" t="s">
        <v>73</v>
      </c>
      <c r="AK521" s="545">
        <v>46071</v>
      </c>
      <c r="AL521" s="82">
        <v>0.52275000000000005</v>
      </c>
      <c r="AM521" s="81">
        <v>5195.1313200000004</v>
      </c>
      <c r="AN521" s="81"/>
      <c r="AO521" s="81">
        <v>0</v>
      </c>
      <c r="AP521" s="81">
        <v>5195.1313200000004</v>
      </c>
      <c r="AQ521" s="81">
        <v>259.75656600000002</v>
      </c>
      <c r="AR521" s="81">
        <v>31.170787920000002</v>
      </c>
      <c r="AS521" s="81">
        <v>1160</v>
      </c>
      <c r="AT521" s="79" t="s">
        <v>2681</v>
      </c>
      <c r="AU521" s="81" t="s">
        <v>3305</v>
      </c>
      <c r="AV521" s="91">
        <v>46070</v>
      </c>
      <c r="AW521" s="449"/>
      <c r="AX521" s="449"/>
      <c r="AY521" s="31">
        <f>YEAR(Table6[[#This Row],[ETA]])</f>
        <v>2026</v>
      </c>
      <c r="AZ521" s="32" t="str">
        <f>TEXT(Table6[[#This Row],[ETA]],"MMMM")</f>
        <v>February</v>
      </c>
      <c r="BA521" s="12" t="s">
        <v>63</v>
      </c>
    </row>
    <row r="522" spans="1:53" ht="27.6" hidden="1" x14ac:dyDescent="0.3">
      <c r="A522" s="13">
        <v>521</v>
      </c>
      <c r="B522" s="69" t="s">
        <v>3325</v>
      </c>
      <c r="C522" s="79" t="s">
        <v>70</v>
      </c>
      <c r="D522" s="69" t="s">
        <v>118</v>
      </c>
      <c r="E522" s="69" t="s">
        <v>74</v>
      </c>
      <c r="F522" s="80" t="s">
        <v>3326</v>
      </c>
      <c r="G522" s="79" t="s">
        <v>82</v>
      </c>
      <c r="H522" s="70" t="s">
        <v>47</v>
      </c>
      <c r="I522" s="69" t="s">
        <v>84</v>
      </c>
      <c r="J522" s="69" t="s">
        <v>80</v>
      </c>
      <c r="K522" s="69" t="s">
        <v>56</v>
      </c>
      <c r="L522" s="69" t="s">
        <v>843</v>
      </c>
      <c r="M522" s="69" t="s">
        <v>3327</v>
      </c>
      <c r="N522" s="69" t="s">
        <v>49</v>
      </c>
      <c r="O522" s="84">
        <v>46081</v>
      </c>
      <c r="P522" s="69" t="s">
        <v>81</v>
      </c>
      <c r="Q522" s="69" t="s">
        <v>75</v>
      </c>
      <c r="R522" s="79">
        <v>24</v>
      </c>
      <c r="S522" s="81">
        <v>29680.81</v>
      </c>
      <c r="T522" s="69" t="s">
        <v>184</v>
      </c>
      <c r="U522" s="81">
        <v>10.682</v>
      </c>
      <c r="V522" s="69" t="s">
        <v>3328</v>
      </c>
      <c r="W522" s="79" t="s">
        <v>79</v>
      </c>
      <c r="X522" s="69" t="s">
        <v>3329</v>
      </c>
      <c r="Y522" s="69"/>
      <c r="Z522" s="69" t="s">
        <v>63</v>
      </c>
      <c r="AA522" s="69" t="s">
        <v>3330</v>
      </c>
      <c r="AB522" s="79" t="s">
        <v>71</v>
      </c>
      <c r="AC522" s="81">
        <v>24644.68</v>
      </c>
      <c r="AD522" s="69" t="s">
        <v>96</v>
      </c>
      <c r="AE522" s="69" t="s">
        <v>75</v>
      </c>
      <c r="AF522" s="69" t="s">
        <v>75</v>
      </c>
      <c r="AG522" s="79">
        <v>-180</v>
      </c>
      <c r="AH522" s="545">
        <v>46081</v>
      </c>
      <c r="AI522" s="69" t="s">
        <v>3177</v>
      </c>
      <c r="AJ522" s="69" t="s">
        <v>63</v>
      </c>
      <c r="AK522" s="545">
        <v>46081</v>
      </c>
      <c r="AL522" s="82"/>
      <c r="AM522" s="81">
        <v>0</v>
      </c>
      <c r="AN522" s="81"/>
      <c r="AO522" s="81">
        <v>0</v>
      </c>
      <c r="AP522" s="81">
        <v>0</v>
      </c>
      <c r="AQ522" s="81">
        <v>0</v>
      </c>
      <c r="AR522" s="81">
        <v>0</v>
      </c>
      <c r="AS522" s="81"/>
      <c r="AT522" s="79" t="s">
        <v>2658</v>
      </c>
      <c r="AU522" s="89" t="s">
        <v>3661</v>
      </c>
      <c r="AV522" s="91">
        <v>46079</v>
      </c>
      <c r="AW522" s="81"/>
      <c r="AX522" s="81"/>
      <c r="AY522" s="30">
        <f>YEAR(Table6[[#This Row],[ETA]])</f>
        <v>2026</v>
      </c>
      <c r="AZ522" s="32" t="str">
        <f>TEXT(Table6[[#This Row],[ETA]],"MMMM")</f>
        <v>February</v>
      </c>
      <c r="BA522" s="12" t="s">
        <v>3342</v>
      </c>
    </row>
    <row r="523" spans="1:53" hidden="1" x14ac:dyDescent="0.3">
      <c r="A523" s="13">
        <v>522</v>
      </c>
      <c r="B523" s="69" t="s">
        <v>3662</v>
      </c>
      <c r="C523" s="79" t="s">
        <v>70</v>
      </c>
      <c r="D523" s="69" t="s">
        <v>305</v>
      </c>
      <c r="E523" s="69" t="s">
        <v>46</v>
      </c>
      <c r="F523" s="80" t="s">
        <v>3485</v>
      </c>
      <c r="G523" s="79" t="s">
        <v>82</v>
      </c>
      <c r="H523" s="70" t="s">
        <v>302</v>
      </c>
      <c r="I523" s="69" t="s">
        <v>1613</v>
      </c>
      <c r="J523" s="69" t="s">
        <v>504</v>
      </c>
      <c r="K523" s="69" t="s">
        <v>1614</v>
      </c>
      <c r="L523" s="69" t="s">
        <v>92</v>
      </c>
      <c r="M523" s="69" t="s">
        <v>1614</v>
      </c>
      <c r="N523" s="69" t="s">
        <v>49</v>
      </c>
      <c r="O523" s="84">
        <v>45862</v>
      </c>
      <c r="P523" s="69" t="s">
        <v>306</v>
      </c>
      <c r="Q523" s="69" t="s">
        <v>306</v>
      </c>
      <c r="R523" s="79">
        <v>1</v>
      </c>
      <c r="S523" s="81">
        <v>179</v>
      </c>
      <c r="T523" s="69" t="s">
        <v>76</v>
      </c>
      <c r="U523" s="81">
        <v>0.15</v>
      </c>
      <c r="V523" s="69" t="s">
        <v>3663</v>
      </c>
      <c r="W523" s="79" t="s">
        <v>50</v>
      </c>
      <c r="X523" s="69" t="s">
        <v>3484</v>
      </c>
      <c r="Y523" s="69" t="s">
        <v>75</v>
      </c>
      <c r="Z523" s="69" t="s">
        <v>63</v>
      </c>
      <c r="AA523" s="69" t="s">
        <v>534</v>
      </c>
      <c r="AB523" s="79" t="s">
        <v>53</v>
      </c>
      <c r="AC523" s="81">
        <v>33479.160000000003</v>
      </c>
      <c r="AD523" s="69" t="s">
        <v>96</v>
      </c>
      <c r="AE523" s="69" t="s">
        <v>75</v>
      </c>
      <c r="AF523" s="69" t="s">
        <v>75</v>
      </c>
      <c r="AG523" s="79">
        <v>-399</v>
      </c>
      <c r="AH523" s="545">
        <v>45862</v>
      </c>
      <c r="AI523" s="69" t="s">
        <v>3177</v>
      </c>
      <c r="AJ523" s="69" t="s">
        <v>63</v>
      </c>
      <c r="AK523" s="545">
        <v>46227</v>
      </c>
      <c r="AL523" s="82"/>
      <c r="AM523" s="81">
        <v>0</v>
      </c>
      <c r="AN523" s="81"/>
      <c r="AO523" s="81">
        <v>0</v>
      </c>
      <c r="AP523" s="81">
        <v>0</v>
      </c>
      <c r="AQ523" s="81">
        <v>0</v>
      </c>
      <c r="AR523" s="81">
        <v>0</v>
      </c>
      <c r="AS523" s="81"/>
      <c r="AT523" s="79" t="s">
        <v>75</v>
      </c>
      <c r="AU523" s="81" t="s">
        <v>75</v>
      </c>
      <c r="AV523" s="546"/>
      <c r="AW523" s="81"/>
      <c r="AX523" s="81"/>
      <c r="AY523" s="83">
        <f>YEAR(Table6[[#This Row],[ETA]])</f>
        <v>2025</v>
      </c>
      <c r="AZ523" s="40" t="str">
        <f>TEXT(Table6[[#This Row],[ETA]],"MMMM")</f>
        <v>July</v>
      </c>
      <c r="BA523" s="12" t="s">
        <v>3342</v>
      </c>
    </row>
    <row r="524" spans="1:53" hidden="1" x14ac:dyDescent="0.3">
      <c r="A524" s="13">
        <v>523</v>
      </c>
      <c r="B524" s="69" t="s">
        <v>3664</v>
      </c>
      <c r="C524" s="79" t="s">
        <v>70</v>
      </c>
      <c r="D524" s="69" t="s">
        <v>1632</v>
      </c>
      <c r="E524" s="69" t="s">
        <v>46</v>
      </c>
      <c r="F524" s="80">
        <v>15751669</v>
      </c>
      <c r="G524" s="79" t="s">
        <v>177</v>
      </c>
      <c r="H524" s="70" t="s">
        <v>837</v>
      </c>
      <c r="I524" s="69" t="s">
        <v>3261</v>
      </c>
      <c r="J524" s="69" t="s">
        <v>75</v>
      </c>
      <c r="K524" s="69" t="s">
        <v>838</v>
      </c>
      <c r="L524" s="69" t="s">
        <v>75</v>
      </c>
      <c r="M524" s="69" t="s">
        <v>75</v>
      </c>
      <c r="N524" s="69" t="s">
        <v>49</v>
      </c>
      <c r="O524" s="84">
        <v>46096</v>
      </c>
      <c r="P524" s="69" t="s">
        <v>837</v>
      </c>
      <c r="Q524" s="69" t="s">
        <v>837</v>
      </c>
      <c r="R524" s="79">
        <v>80</v>
      </c>
      <c r="S524" s="81">
        <v>1600</v>
      </c>
      <c r="T524" s="69" t="s">
        <v>76</v>
      </c>
      <c r="U524" s="81">
        <v>4.8</v>
      </c>
      <c r="V524" s="69" t="s">
        <v>3665</v>
      </c>
      <c r="W524" s="79" t="s">
        <v>79</v>
      </c>
      <c r="X524" s="69" t="s">
        <v>3262</v>
      </c>
      <c r="Y524" s="69" t="s">
        <v>3162</v>
      </c>
      <c r="Z524" s="69" t="s">
        <v>3263</v>
      </c>
      <c r="AA524" s="69" t="s">
        <v>3666</v>
      </c>
      <c r="AB524" s="79" t="s">
        <v>71</v>
      </c>
      <c r="AC524" s="81">
        <v>0</v>
      </c>
      <c r="AD524" s="69" t="s">
        <v>51</v>
      </c>
      <c r="AE524" s="69" t="s">
        <v>75</v>
      </c>
      <c r="AF524" s="69" t="s">
        <v>75</v>
      </c>
      <c r="AG524" s="79">
        <v>-165</v>
      </c>
      <c r="AH524" s="545">
        <v>46096</v>
      </c>
      <c r="AI524" s="69" t="s">
        <v>3177</v>
      </c>
      <c r="AJ524" s="69" t="s">
        <v>3319</v>
      </c>
      <c r="AK524" s="545">
        <v>46096</v>
      </c>
      <c r="AL524" s="82"/>
      <c r="AM524" s="81">
        <v>0</v>
      </c>
      <c r="AN524" s="81"/>
      <c r="AO524" s="81">
        <v>0</v>
      </c>
      <c r="AP524" s="81">
        <v>0</v>
      </c>
      <c r="AQ524" s="81">
        <v>0</v>
      </c>
      <c r="AR524" s="81">
        <v>0</v>
      </c>
      <c r="AS524" s="81"/>
      <c r="AT524" s="79"/>
      <c r="AU524" s="81"/>
      <c r="AV524" s="546"/>
      <c r="AW524" s="81"/>
      <c r="AX524" s="81"/>
      <c r="AY524" s="83">
        <f>YEAR(Table6[[#This Row],[ETA]])</f>
        <v>2026</v>
      </c>
      <c r="AZ524" s="40" t="str">
        <f>TEXT(Table6[[#This Row],[ETA]],"MMMM")</f>
        <v>March</v>
      </c>
      <c r="BA524" s="12" t="s">
        <v>3342</v>
      </c>
    </row>
    <row r="525" spans="1:53" x14ac:dyDescent="0.3">
      <c r="A525" s="13">
        <v>524</v>
      </c>
      <c r="B525" s="69" t="s">
        <v>3667</v>
      </c>
      <c r="C525" s="79" t="s">
        <v>70</v>
      </c>
      <c r="D525" s="69" t="s">
        <v>233</v>
      </c>
      <c r="E525" s="69" t="s">
        <v>46</v>
      </c>
      <c r="F525" s="80" t="s">
        <v>3727</v>
      </c>
      <c r="G525" s="79" t="s">
        <v>177</v>
      </c>
      <c r="H525" s="70" t="s">
        <v>302</v>
      </c>
      <c r="I525" s="69" t="s">
        <v>2616</v>
      </c>
      <c r="J525" s="69" t="s">
        <v>3668</v>
      </c>
      <c r="K525" s="69" t="s">
        <v>306</v>
      </c>
      <c r="L525" s="69" t="s">
        <v>305</v>
      </c>
      <c r="M525" s="69" t="s">
        <v>1264</v>
      </c>
      <c r="N525" s="69" t="s">
        <v>49</v>
      </c>
      <c r="O525" s="84">
        <v>46061</v>
      </c>
      <c r="P525" s="69" t="s">
        <v>306</v>
      </c>
      <c r="Q525" s="69" t="s">
        <v>306</v>
      </c>
      <c r="R525" s="79">
        <v>1</v>
      </c>
      <c r="S525" s="81">
        <v>30.9</v>
      </c>
      <c r="T525" s="69" t="s">
        <v>76</v>
      </c>
      <c r="U525" s="81">
        <v>0.02</v>
      </c>
      <c r="V525" s="69" t="s">
        <v>4109</v>
      </c>
      <c r="W525" s="79" t="s">
        <v>79</v>
      </c>
      <c r="X525" s="69" t="s">
        <v>3669</v>
      </c>
      <c r="Y525" s="69" t="s">
        <v>1831</v>
      </c>
      <c r="Z525" s="69" t="s">
        <v>3766</v>
      </c>
      <c r="AA525" s="69" t="s">
        <v>3777</v>
      </c>
      <c r="AB525" s="79" t="s">
        <v>71</v>
      </c>
      <c r="AC525" s="81">
        <v>490</v>
      </c>
      <c r="AD525" s="69" t="s">
        <v>1834</v>
      </c>
      <c r="AE525" s="69" t="s">
        <v>75</v>
      </c>
      <c r="AF525" s="69" t="s">
        <v>75</v>
      </c>
      <c r="AG525" s="79">
        <v>-200</v>
      </c>
      <c r="AH525" s="545">
        <v>46061</v>
      </c>
      <c r="AI525" s="69" t="s">
        <v>3177</v>
      </c>
      <c r="AJ525" s="69" t="s">
        <v>3766</v>
      </c>
      <c r="AK525" s="545">
        <v>46064</v>
      </c>
      <c r="AL525" s="82">
        <v>3.64</v>
      </c>
      <c r="AM525" s="81">
        <v>1783.6000000000001</v>
      </c>
      <c r="AN525" s="81"/>
      <c r="AO525" s="81">
        <v>0</v>
      </c>
      <c r="AP525" s="81">
        <v>1783.6000000000001</v>
      </c>
      <c r="AQ525" s="81">
        <v>89.18</v>
      </c>
      <c r="AR525" s="81">
        <v>10.701600000000001</v>
      </c>
      <c r="AS525" s="81">
        <v>255</v>
      </c>
      <c r="AT525" s="79" t="s">
        <v>2681</v>
      </c>
      <c r="AU525" s="81" t="s">
        <v>3689</v>
      </c>
      <c r="AV525" s="546">
        <v>46069</v>
      </c>
      <c r="AW525" s="81"/>
      <c r="AX525" s="81">
        <v>-734</v>
      </c>
      <c r="AY525" s="83">
        <f>YEAR(Table6[[#This Row],[ETA]])</f>
        <v>2026</v>
      </c>
      <c r="AZ525" s="40" t="str">
        <f>TEXT(Table6[[#This Row],[ETA]],"MMMM")</f>
        <v>February</v>
      </c>
      <c r="BA525" s="12" t="s">
        <v>63</v>
      </c>
    </row>
    <row r="526" spans="1:53" hidden="1" x14ac:dyDescent="0.3">
      <c r="A526" s="13">
        <v>525</v>
      </c>
      <c r="B526" s="69" t="s">
        <v>3670</v>
      </c>
      <c r="C526" s="79" t="s">
        <v>70</v>
      </c>
      <c r="D526" s="69" t="s">
        <v>1632</v>
      </c>
      <c r="E526" s="69" t="s">
        <v>46</v>
      </c>
      <c r="F526" s="80" t="s">
        <v>3671</v>
      </c>
      <c r="G526" s="79" t="s">
        <v>177</v>
      </c>
      <c r="H526" s="70" t="s">
        <v>837</v>
      </c>
      <c r="I526" s="69" t="s">
        <v>3672</v>
      </c>
      <c r="J526" s="69" t="s">
        <v>75</v>
      </c>
      <c r="K526" s="69" t="s">
        <v>838</v>
      </c>
      <c r="L526" s="69" t="s">
        <v>75</v>
      </c>
      <c r="M526" s="69" t="s">
        <v>75</v>
      </c>
      <c r="N526" s="69" t="s">
        <v>49</v>
      </c>
      <c r="O526" s="84">
        <v>46092</v>
      </c>
      <c r="P526" s="69" t="s">
        <v>837</v>
      </c>
      <c r="Q526" s="69" t="s">
        <v>837</v>
      </c>
      <c r="R526" s="79">
        <v>1439</v>
      </c>
      <c r="S526" s="81">
        <v>63.5</v>
      </c>
      <c r="T526" s="69" t="s">
        <v>76</v>
      </c>
      <c r="U526" s="81">
        <v>0.32480000000000003</v>
      </c>
      <c r="V526" s="69" t="s">
        <v>3673</v>
      </c>
      <c r="W526" s="79" t="s">
        <v>79</v>
      </c>
      <c r="X526" s="69" t="s">
        <v>3674</v>
      </c>
      <c r="Y526" s="69">
        <v>202514157080</v>
      </c>
      <c r="Z526" s="69" t="s">
        <v>3766</v>
      </c>
      <c r="AA526" s="69" t="s">
        <v>534</v>
      </c>
      <c r="AB526" s="79" t="s">
        <v>71</v>
      </c>
      <c r="AC526" s="81">
        <v>0</v>
      </c>
      <c r="AD526" s="69" t="s">
        <v>51</v>
      </c>
      <c r="AE526" s="69" t="s">
        <v>75</v>
      </c>
      <c r="AF526" s="69" t="s">
        <v>75</v>
      </c>
      <c r="AG526" s="79">
        <v>-169</v>
      </c>
      <c r="AH526" s="545">
        <v>46092</v>
      </c>
      <c r="AI526" s="69" t="s">
        <v>3177</v>
      </c>
      <c r="AJ526" s="69" t="s">
        <v>3766</v>
      </c>
      <c r="AK526" s="545">
        <v>46092</v>
      </c>
      <c r="AL526" s="82"/>
      <c r="AM526" s="81">
        <v>0</v>
      </c>
      <c r="AN526" s="81"/>
      <c r="AO526" s="81">
        <v>0</v>
      </c>
      <c r="AP526" s="81">
        <v>0</v>
      </c>
      <c r="AQ526" s="81">
        <v>0</v>
      </c>
      <c r="AR526" s="81">
        <v>0</v>
      </c>
      <c r="AS526" s="81"/>
      <c r="AT526" s="79"/>
      <c r="AU526" s="81"/>
      <c r="AV526" s="546"/>
      <c r="AW526" s="81"/>
      <c r="AX526" s="81"/>
      <c r="AY526" s="83">
        <f>YEAR(Table6[[#This Row],[ETA]])</f>
        <v>2026</v>
      </c>
      <c r="AZ526" s="40" t="str">
        <f>TEXT(Table6[[#This Row],[ETA]],"MMMM")</f>
        <v>March</v>
      </c>
      <c r="BA526" s="12" t="s">
        <v>3342</v>
      </c>
    </row>
    <row r="527" spans="1:53" hidden="1" x14ac:dyDescent="0.3">
      <c r="A527" s="13">
        <v>526</v>
      </c>
      <c r="B527" s="69" t="s">
        <v>3675</v>
      </c>
      <c r="C527" s="79" t="s">
        <v>70</v>
      </c>
      <c r="D527" s="69" t="s">
        <v>1632</v>
      </c>
      <c r="E527" s="69" t="s">
        <v>74</v>
      </c>
      <c r="F527" s="80" t="s">
        <v>3676</v>
      </c>
      <c r="G527" s="79" t="s">
        <v>177</v>
      </c>
      <c r="H527" s="70" t="s">
        <v>837</v>
      </c>
      <c r="I527" s="69" t="s">
        <v>3677</v>
      </c>
      <c r="J527" s="69" t="s">
        <v>75</v>
      </c>
      <c r="K527" s="69" t="s">
        <v>838</v>
      </c>
      <c r="L527" s="69" t="s">
        <v>75</v>
      </c>
      <c r="M527" s="69" t="s">
        <v>75</v>
      </c>
      <c r="N527" s="69" t="s">
        <v>49</v>
      </c>
      <c r="O527" s="84">
        <v>46107</v>
      </c>
      <c r="P527" s="69" t="s">
        <v>837</v>
      </c>
      <c r="Q527" s="69" t="s">
        <v>837</v>
      </c>
      <c r="R527" s="79">
        <v>1</v>
      </c>
      <c r="S527" s="81">
        <v>43</v>
      </c>
      <c r="T527" s="69" t="s">
        <v>358</v>
      </c>
      <c r="U527" s="81">
        <v>0.16000299999999998</v>
      </c>
      <c r="V527" s="69" t="s">
        <v>3678</v>
      </c>
      <c r="W527" s="79" t="s">
        <v>79</v>
      </c>
      <c r="X527" s="69" t="s">
        <v>3676</v>
      </c>
      <c r="Y527" s="69" t="s">
        <v>75</v>
      </c>
      <c r="Z527" s="69" t="s">
        <v>3766</v>
      </c>
      <c r="AA527" s="69" t="s">
        <v>3679</v>
      </c>
      <c r="AB527" s="79" t="s">
        <v>71</v>
      </c>
      <c r="AC527" s="81">
        <v>0</v>
      </c>
      <c r="AD527" s="69" t="s">
        <v>51</v>
      </c>
      <c r="AE527" s="69" t="s">
        <v>75</v>
      </c>
      <c r="AF527" s="69" t="s">
        <v>75</v>
      </c>
      <c r="AG527" s="79">
        <v>-154</v>
      </c>
      <c r="AH527" s="545">
        <v>46107</v>
      </c>
      <c r="AI527" s="69" t="s">
        <v>3177</v>
      </c>
      <c r="AJ527" s="69" t="s">
        <v>3766</v>
      </c>
      <c r="AK527" s="545">
        <v>46110</v>
      </c>
      <c r="AL527" s="82"/>
      <c r="AM527" s="81">
        <v>0</v>
      </c>
      <c r="AN527" s="81"/>
      <c r="AO527" s="81">
        <v>0</v>
      </c>
      <c r="AP527" s="81">
        <v>0</v>
      </c>
      <c r="AQ527" s="81">
        <v>0</v>
      </c>
      <c r="AR527" s="81">
        <v>0</v>
      </c>
      <c r="AS527" s="81"/>
      <c r="AT527" s="79"/>
      <c r="AU527" s="81"/>
      <c r="AV527" s="546"/>
      <c r="AW527" s="81"/>
      <c r="AX527" s="81"/>
      <c r="AY527" s="83">
        <f>YEAR(Table6[[#This Row],[ETA]])</f>
        <v>2026</v>
      </c>
      <c r="AZ527" s="40" t="str">
        <f>TEXT(Table6[[#This Row],[ETA]],"MMMM")</f>
        <v>March</v>
      </c>
      <c r="BA527" s="12" t="s">
        <v>3342</v>
      </c>
    </row>
    <row r="528" spans="1:53" x14ac:dyDescent="0.3">
      <c r="A528" s="13">
        <v>527</v>
      </c>
      <c r="B528" s="69" t="s">
        <v>3680</v>
      </c>
      <c r="C528" s="79" t="s">
        <v>70</v>
      </c>
      <c r="D528" s="69" t="s">
        <v>233</v>
      </c>
      <c r="E528" s="69" t="s">
        <v>46</v>
      </c>
      <c r="F528" s="80" t="s">
        <v>4110</v>
      </c>
      <c r="G528" s="79" t="s">
        <v>177</v>
      </c>
      <c r="H528" s="70" t="s">
        <v>47</v>
      </c>
      <c r="I528" s="69" t="s">
        <v>2045</v>
      </c>
      <c r="J528" s="69" t="s">
        <v>511</v>
      </c>
      <c r="K528" s="69" t="s">
        <v>85</v>
      </c>
      <c r="L528" s="69" t="s">
        <v>48</v>
      </c>
      <c r="M528" s="69" t="s">
        <v>85</v>
      </c>
      <c r="N528" s="69" t="s">
        <v>49</v>
      </c>
      <c r="O528" s="84">
        <v>46165</v>
      </c>
      <c r="P528" s="69" t="s">
        <v>344</v>
      </c>
      <c r="Q528" s="69" t="s">
        <v>210</v>
      </c>
      <c r="R528" s="79">
        <v>2086</v>
      </c>
      <c r="S528" s="81">
        <v>1147.55</v>
      </c>
      <c r="T528" s="69" t="s">
        <v>76</v>
      </c>
      <c r="U528" s="81">
        <v>4.1269999999999998</v>
      </c>
      <c r="V528" s="69" t="s">
        <v>3681</v>
      </c>
      <c r="W528" s="79" t="s">
        <v>79</v>
      </c>
      <c r="X528" s="69" t="s">
        <v>3682</v>
      </c>
      <c r="Y528" s="69" t="s">
        <v>1831</v>
      </c>
      <c r="Z528" s="69" t="s">
        <v>3766</v>
      </c>
      <c r="AA528" s="69" t="s">
        <v>4111</v>
      </c>
      <c r="AB528" s="79" t="s">
        <v>71</v>
      </c>
      <c r="AC528" s="81">
        <v>8460.98</v>
      </c>
      <c r="AD528" s="69" t="s">
        <v>1834</v>
      </c>
      <c r="AE528" s="69" t="s">
        <v>75</v>
      </c>
      <c r="AF528" s="69" t="s">
        <v>75</v>
      </c>
      <c r="AG528" s="79">
        <v>-96</v>
      </c>
      <c r="AH528" s="545">
        <v>46165</v>
      </c>
      <c r="AI528" s="69" t="s">
        <v>3177</v>
      </c>
      <c r="AJ528" s="69" t="s">
        <v>3766</v>
      </c>
      <c r="AK528" s="545">
        <v>46174</v>
      </c>
      <c r="AL528" s="82">
        <v>3.64</v>
      </c>
      <c r="AM528" s="81">
        <v>30797.967199999999</v>
      </c>
      <c r="AN528" s="81">
        <v>0</v>
      </c>
      <c r="AO528" s="81">
        <v>0</v>
      </c>
      <c r="AP528" s="81">
        <v>30797.967199999999</v>
      </c>
      <c r="AQ528" s="81">
        <v>1539.9</v>
      </c>
      <c r="AR528" s="81">
        <v>1000</v>
      </c>
      <c r="AS528" s="81">
        <v>3140</v>
      </c>
      <c r="AT528" s="79" t="s">
        <v>2681</v>
      </c>
      <c r="AU528" s="81" t="s">
        <v>4112</v>
      </c>
      <c r="AV528" s="546">
        <v>46173</v>
      </c>
      <c r="AW528" s="81"/>
      <c r="AX528" s="81">
        <v>200</v>
      </c>
      <c r="AY528" s="83">
        <f>YEAR(Table6[[#This Row],[ETA]])</f>
        <v>2026</v>
      </c>
      <c r="AZ528" s="40" t="str">
        <f>TEXT(Table6[[#This Row],[ETA]],"MMMM")</f>
        <v>May</v>
      </c>
      <c r="BA528" s="12" t="s">
        <v>63</v>
      </c>
    </row>
    <row r="529" spans="1:53" hidden="1" x14ac:dyDescent="0.3">
      <c r="A529" s="13">
        <v>528</v>
      </c>
      <c r="B529" s="69" t="s">
        <v>3690</v>
      </c>
      <c r="C529" s="79" t="s">
        <v>70</v>
      </c>
      <c r="D529" s="69" t="s">
        <v>300</v>
      </c>
      <c r="E529" s="69" t="s">
        <v>74</v>
      </c>
      <c r="F529" s="80" t="s">
        <v>3763</v>
      </c>
      <c r="G529" s="79" t="s">
        <v>289</v>
      </c>
      <c r="H529" s="70" t="s">
        <v>302</v>
      </c>
      <c r="I529" s="69" t="s">
        <v>52</v>
      </c>
      <c r="J529" s="69" t="s">
        <v>1127</v>
      </c>
      <c r="K529" s="69" t="s">
        <v>306</v>
      </c>
      <c r="L529" s="69" t="s">
        <v>305</v>
      </c>
      <c r="M529" s="69" t="s">
        <v>3778</v>
      </c>
      <c r="N529" s="69" t="s">
        <v>49</v>
      </c>
      <c r="O529" s="84">
        <v>46141</v>
      </c>
      <c r="P529" s="69" t="s">
        <v>306</v>
      </c>
      <c r="Q529" s="69" t="s">
        <v>306</v>
      </c>
      <c r="R529" s="79">
        <v>129</v>
      </c>
      <c r="S529" s="81">
        <v>2961.62</v>
      </c>
      <c r="T529" s="69" t="s">
        <v>76</v>
      </c>
      <c r="U529" s="81">
        <v>16.46</v>
      </c>
      <c r="V529" s="69" t="s">
        <v>3691</v>
      </c>
      <c r="W529" s="79" t="s">
        <v>50</v>
      </c>
      <c r="X529" s="69" t="s">
        <v>3692</v>
      </c>
      <c r="Y529" s="69">
        <v>4600001157</v>
      </c>
      <c r="Z529" s="69" t="s">
        <v>3766</v>
      </c>
      <c r="AA529" s="69" t="s">
        <v>3693</v>
      </c>
      <c r="AB529" s="79" t="s">
        <v>71</v>
      </c>
      <c r="AC529" s="81">
        <v>1797924.54</v>
      </c>
      <c r="AD529" s="69" t="s">
        <v>51</v>
      </c>
      <c r="AE529" s="69" t="s">
        <v>75</v>
      </c>
      <c r="AF529" s="69" t="s">
        <v>75</v>
      </c>
      <c r="AG529" s="79">
        <v>-120</v>
      </c>
      <c r="AH529" s="545">
        <v>46141</v>
      </c>
      <c r="AI529" s="69" t="s">
        <v>3177</v>
      </c>
      <c r="AJ529" s="69" t="s">
        <v>3766</v>
      </c>
      <c r="AK529" s="545">
        <v>46142</v>
      </c>
      <c r="AL529" s="82">
        <v>3.64</v>
      </c>
      <c r="AM529" s="81">
        <v>6544445.3256000001</v>
      </c>
      <c r="AN529" s="81">
        <v>0</v>
      </c>
      <c r="AO529" s="81">
        <v>0</v>
      </c>
      <c r="AP529" s="81">
        <v>6423785.5055999998</v>
      </c>
      <c r="AQ529" s="81">
        <v>321189.27528</v>
      </c>
      <c r="AR529" s="81"/>
      <c r="AS529" s="81">
        <v>321189</v>
      </c>
      <c r="AT529" s="79" t="s">
        <v>2882</v>
      </c>
      <c r="AU529" s="81" t="s">
        <v>3779</v>
      </c>
      <c r="AV529" s="546">
        <v>46141</v>
      </c>
      <c r="AW529" s="81"/>
      <c r="AX529" s="81">
        <v>-39666.671953600002</v>
      </c>
      <c r="AY529" s="83">
        <f>YEAR(Table6[[#This Row],[ETA]])</f>
        <v>2026</v>
      </c>
      <c r="AZ529" s="40" t="str">
        <f>TEXT(Table6[[#This Row],[ETA]],"MMMM")</f>
        <v>April</v>
      </c>
      <c r="BA529" s="12" t="s">
        <v>63</v>
      </c>
    </row>
    <row r="530" spans="1:53" hidden="1" x14ac:dyDescent="0.3">
      <c r="A530" s="13">
        <v>529</v>
      </c>
      <c r="B530" s="69" t="s">
        <v>3694</v>
      </c>
      <c r="C530" s="79" t="s">
        <v>70</v>
      </c>
      <c r="D530" s="69" t="s">
        <v>3695</v>
      </c>
      <c r="E530" s="69" t="s">
        <v>74</v>
      </c>
      <c r="F530" s="80" t="s">
        <v>3758</v>
      </c>
      <c r="G530" s="79" t="s">
        <v>177</v>
      </c>
      <c r="H530" s="70" t="s">
        <v>302</v>
      </c>
      <c r="I530" s="69" t="s">
        <v>52</v>
      </c>
      <c r="J530" s="69" t="s">
        <v>3780</v>
      </c>
      <c r="K530" s="69" t="s">
        <v>306</v>
      </c>
      <c r="L530" s="69" t="s">
        <v>305</v>
      </c>
      <c r="M530" s="69" t="s">
        <v>3780</v>
      </c>
      <c r="N530" s="69" t="s">
        <v>49</v>
      </c>
      <c r="O530" s="84">
        <v>46139</v>
      </c>
      <c r="P530" s="69" t="s">
        <v>306</v>
      </c>
      <c r="Q530" s="69" t="s">
        <v>306</v>
      </c>
      <c r="R530" s="79">
        <v>17</v>
      </c>
      <c r="S530" s="81">
        <v>590</v>
      </c>
      <c r="T530" s="69" t="s">
        <v>76</v>
      </c>
      <c r="U530" s="81">
        <v>2.2200000000000002</v>
      </c>
      <c r="V530" s="69" t="s">
        <v>3696</v>
      </c>
      <c r="W530" s="79" t="s">
        <v>79</v>
      </c>
      <c r="X530" s="69" t="s">
        <v>3697</v>
      </c>
      <c r="Y530" s="69">
        <v>4600001157</v>
      </c>
      <c r="Z530" s="69" t="s">
        <v>808</v>
      </c>
      <c r="AA530" s="69" t="s">
        <v>3698</v>
      </c>
      <c r="AB530" s="79" t="s">
        <v>71</v>
      </c>
      <c r="AC530" s="81">
        <v>56125.15</v>
      </c>
      <c r="AD530" s="69" t="s">
        <v>51</v>
      </c>
      <c r="AE530" s="69" t="s">
        <v>75</v>
      </c>
      <c r="AF530" s="69" t="s">
        <v>75</v>
      </c>
      <c r="AG530" s="79">
        <v>-122</v>
      </c>
      <c r="AH530" s="545">
        <v>46139</v>
      </c>
      <c r="AI530" s="69" t="s">
        <v>3177</v>
      </c>
      <c r="AJ530" s="69" t="s">
        <v>72</v>
      </c>
      <c r="AK530" s="545">
        <v>46140</v>
      </c>
      <c r="AL530" s="82">
        <v>3.64</v>
      </c>
      <c r="AM530" s="81">
        <v>204295.546</v>
      </c>
      <c r="AN530" s="81">
        <v>0</v>
      </c>
      <c r="AO530" s="81">
        <v>0</v>
      </c>
      <c r="AP530" s="81">
        <v>203153.74600000001</v>
      </c>
      <c r="AQ530" s="81">
        <v>10157.687300000001</v>
      </c>
      <c r="AR530" s="81">
        <v>0</v>
      </c>
      <c r="AS530" s="81">
        <v>13058</v>
      </c>
      <c r="AT530" s="79" t="s">
        <v>2681</v>
      </c>
      <c r="AU530" s="81" t="s">
        <v>3781</v>
      </c>
      <c r="AV530" s="546">
        <v>46139</v>
      </c>
      <c r="AW530" s="81">
        <v>1141.8</v>
      </c>
      <c r="AX530" s="81">
        <v>0</v>
      </c>
      <c r="AY530" s="83">
        <f>YEAR(Table6[[#This Row],[ETA]])</f>
        <v>2026</v>
      </c>
      <c r="AZ530" s="40" t="str">
        <f>TEXT(Table6[[#This Row],[ETA]],"MMMM")</f>
        <v>April</v>
      </c>
      <c r="BA530" s="12" t="s">
        <v>63</v>
      </c>
    </row>
    <row r="531" spans="1:53" hidden="1" x14ac:dyDescent="0.3">
      <c r="A531" s="13">
        <v>530</v>
      </c>
      <c r="B531" s="69" t="s">
        <v>3699</v>
      </c>
      <c r="C531" s="79" t="s">
        <v>70</v>
      </c>
      <c r="D531" s="69" t="s">
        <v>300</v>
      </c>
      <c r="E531" s="69" t="s">
        <v>74</v>
      </c>
      <c r="F531" s="80" t="s">
        <v>3748</v>
      </c>
      <c r="G531" s="79" t="s">
        <v>177</v>
      </c>
      <c r="H531" s="70" t="s">
        <v>302</v>
      </c>
      <c r="I531" s="69" t="s">
        <v>52</v>
      </c>
      <c r="J531" s="69" t="s">
        <v>505</v>
      </c>
      <c r="K531" s="69" t="s">
        <v>306</v>
      </c>
      <c r="L531" s="69" t="s">
        <v>305</v>
      </c>
      <c r="M531" s="69" t="s">
        <v>505</v>
      </c>
      <c r="N531" s="69" t="s">
        <v>49</v>
      </c>
      <c r="O531" s="84">
        <v>46137</v>
      </c>
      <c r="P531" s="69" t="s">
        <v>306</v>
      </c>
      <c r="Q531" s="69" t="s">
        <v>306</v>
      </c>
      <c r="R531" s="79">
        <v>1129</v>
      </c>
      <c r="S531" s="81">
        <v>168</v>
      </c>
      <c r="T531" s="69" t="s">
        <v>76</v>
      </c>
      <c r="U531" s="81">
        <v>0.27</v>
      </c>
      <c r="V531" s="69" t="s">
        <v>3700</v>
      </c>
      <c r="W531" s="79" t="s">
        <v>79</v>
      </c>
      <c r="X531" s="69" t="s">
        <v>3701</v>
      </c>
      <c r="Y531" s="69">
        <v>4600001157</v>
      </c>
      <c r="Z531" s="69" t="s">
        <v>73</v>
      </c>
      <c r="AA531" s="69" t="s">
        <v>729</v>
      </c>
      <c r="AB531" s="79" t="s">
        <v>53</v>
      </c>
      <c r="AC531" s="81">
        <v>27459.72</v>
      </c>
      <c r="AD531" s="69" t="s">
        <v>51</v>
      </c>
      <c r="AE531" s="69" t="s">
        <v>75</v>
      </c>
      <c r="AF531" s="69" t="s">
        <v>75</v>
      </c>
      <c r="AG531" s="79">
        <v>-124</v>
      </c>
      <c r="AH531" s="545">
        <v>46137</v>
      </c>
      <c r="AI531" s="69" t="s">
        <v>3177</v>
      </c>
      <c r="AJ531" s="69" t="s">
        <v>73</v>
      </c>
      <c r="AK531" s="545">
        <v>46138</v>
      </c>
      <c r="AL531" s="82">
        <v>0.52890000000000004</v>
      </c>
      <c r="AM531" s="81">
        <v>14523.445908000002</v>
      </c>
      <c r="AN531" s="81"/>
      <c r="AO531" s="81">
        <v>0</v>
      </c>
      <c r="AP531" s="81">
        <v>14523.445908000002</v>
      </c>
      <c r="AQ531" s="81">
        <v>726.17229540000017</v>
      </c>
      <c r="AR531" s="81">
        <v>0</v>
      </c>
      <c r="AS531" s="81">
        <v>1626</v>
      </c>
      <c r="AT531" s="79" t="s">
        <v>2681</v>
      </c>
      <c r="AU531" s="81" t="s">
        <v>3782</v>
      </c>
      <c r="AV531" s="546">
        <v>46137</v>
      </c>
      <c r="AW531" s="81"/>
      <c r="AX531" s="81"/>
      <c r="AY531" s="83">
        <f>YEAR(Table6[[#This Row],[ETA]])</f>
        <v>2026</v>
      </c>
      <c r="AZ531" s="40" t="str">
        <f>TEXT(Table6[[#This Row],[ETA]],"MMMM")</f>
        <v>April</v>
      </c>
      <c r="BA531" s="12" t="s">
        <v>63</v>
      </c>
    </row>
    <row r="532" spans="1:53" hidden="1" x14ac:dyDescent="0.3">
      <c r="A532" s="13">
        <v>531</v>
      </c>
      <c r="B532" s="69" t="s">
        <v>3702</v>
      </c>
      <c r="C532" s="79" t="s">
        <v>70</v>
      </c>
      <c r="D532" s="69" t="s">
        <v>3695</v>
      </c>
      <c r="E532" s="69" t="s">
        <v>74</v>
      </c>
      <c r="F532" s="80" t="s">
        <v>3759</v>
      </c>
      <c r="G532" s="79" t="s">
        <v>177</v>
      </c>
      <c r="H532" s="70" t="s">
        <v>302</v>
      </c>
      <c r="I532" s="69" t="s">
        <v>52</v>
      </c>
      <c r="J532" s="69" t="s">
        <v>3780</v>
      </c>
      <c r="K532" s="69" t="s">
        <v>306</v>
      </c>
      <c r="L532" s="69" t="s">
        <v>305</v>
      </c>
      <c r="M532" s="69" t="s">
        <v>3780</v>
      </c>
      <c r="N532" s="69" t="s">
        <v>49</v>
      </c>
      <c r="O532" s="84">
        <v>46139</v>
      </c>
      <c r="P532" s="69" t="s">
        <v>306</v>
      </c>
      <c r="Q532" s="69" t="s">
        <v>306</v>
      </c>
      <c r="R532" s="79">
        <v>12</v>
      </c>
      <c r="S532" s="81">
        <v>1095</v>
      </c>
      <c r="T532" s="69" t="s">
        <v>76</v>
      </c>
      <c r="U532" s="81">
        <v>1.73</v>
      </c>
      <c r="V532" s="69" t="s">
        <v>3703</v>
      </c>
      <c r="W532" s="79" t="s">
        <v>79</v>
      </c>
      <c r="X532" s="69" t="s">
        <v>3704</v>
      </c>
      <c r="Y532" s="69">
        <v>4600001157</v>
      </c>
      <c r="Z532" s="69" t="s">
        <v>73</v>
      </c>
      <c r="AA532" s="69" t="s">
        <v>3705</v>
      </c>
      <c r="AB532" s="79" t="s">
        <v>71</v>
      </c>
      <c r="AC532" s="81">
        <v>4904.8999999999996</v>
      </c>
      <c r="AD532" s="69" t="s">
        <v>51</v>
      </c>
      <c r="AE532" s="69" t="s">
        <v>75</v>
      </c>
      <c r="AF532" s="69" t="s">
        <v>75</v>
      </c>
      <c r="AG532" s="79">
        <v>-122</v>
      </c>
      <c r="AH532" s="545">
        <v>46139</v>
      </c>
      <c r="AI532" s="69" t="s">
        <v>3177</v>
      </c>
      <c r="AJ532" s="69" t="s">
        <v>73</v>
      </c>
      <c r="AK532" s="545">
        <v>46139</v>
      </c>
      <c r="AL532" s="82">
        <v>3.64</v>
      </c>
      <c r="AM532" s="81">
        <v>17853.835999999999</v>
      </c>
      <c r="AN532" s="81">
        <v>0</v>
      </c>
      <c r="AO532" s="81">
        <v>0</v>
      </c>
      <c r="AP532" s="81">
        <v>17853.835999999999</v>
      </c>
      <c r="AQ532" s="81">
        <v>892.69180000000006</v>
      </c>
      <c r="AR532" s="81">
        <v>1000</v>
      </c>
      <c r="AS532" s="81">
        <v>2293</v>
      </c>
      <c r="AT532" s="79" t="s">
        <v>2681</v>
      </c>
      <c r="AU532" s="81" t="s">
        <v>3783</v>
      </c>
      <c r="AV532" s="546">
        <v>46139</v>
      </c>
      <c r="AW532" s="81"/>
      <c r="AX532" s="81"/>
      <c r="AY532" s="83">
        <f>YEAR(Table6[[#This Row],[ETA]])</f>
        <v>2026</v>
      </c>
      <c r="AZ532" s="40" t="str">
        <f>TEXT(Table6[[#This Row],[ETA]],"MMMM")</f>
        <v>April</v>
      </c>
      <c r="BA532" s="12" t="s">
        <v>63</v>
      </c>
    </row>
    <row r="533" spans="1:53" hidden="1" x14ac:dyDescent="0.3">
      <c r="A533" s="13">
        <v>532</v>
      </c>
      <c r="B533" s="69" t="s">
        <v>3706</v>
      </c>
      <c r="C533" s="79" t="s">
        <v>70</v>
      </c>
      <c r="D533" s="69" t="s">
        <v>322</v>
      </c>
      <c r="E533" s="69" t="s">
        <v>74</v>
      </c>
      <c r="F533" s="80">
        <v>1628668156</v>
      </c>
      <c r="G533" s="79" t="s">
        <v>177</v>
      </c>
      <c r="H533" s="70" t="s">
        <v>302</v>
      </c>
      <c r="I533" s="69" t="s">
        <v>2586</v>
      </c>
      <c r="J533" s="69" t="s">
        <v>571</v>
      </c>
      <c r="K533" s="69" t="s">
        <v>1264</v>
      </c>
      <c r="L533" s="69" t="s">
        <v>305</v>
      </c>
      <c r="M533" s="69" t="s">
        <v>75</v>
      </c>
      <c r="N533" s="69" t="s">
        <v>49</v>
      </c>
      <c r="O533" s="84">
        <v>46126</v>
      </c>
      <c r="P533" s="69" t="s">
        <v>306</v>
      </c>
      <c r="Q533" s="69" t="s">
        <v>306</v>
      </c>
      <c r="R533" s="79">
        <v>52</v>
      </c>
      <c r="S533" s="81">
        <v>54</v>
      </c>
      <c r="T533" s="69" t="s">
        <v>76</v>
      </c>
      <c r="U533" s="81">
        <v>0.30159999999999998</v>
      </c>
      <c r="V533" s="69" t="s">
        <v>3707</v>
      </c>
      <c r="W533" s="79" t="s">
        <v>79</v>
      </c>
      <c r="X533" s="69" t="s">
        <v>3708</v>
      </c>
      <c r="Y533" s="69" t="s">
        <v>3709</v>
      </c>
      <c r="Z533" s="69" t="s">
        <v>3766</v>
      </c>
      <c r="AA533" s="69" t="s">
        <v>534</v>
      </c>
      <c r="AB533" s="79" t="s">
        <v>71</v>
      </c>
      <c r="AC533" s="81">
        <v>15640.57</v>
      </c>
      <c r="AD533" s="69" t="s">
        <v>1834</v>
      </c>
      <c r="AE533" s="69" t="s">
        <v>75</v>
      </c>
      <c r="AF533" s="69" t="s">
        <v>75</v>
      </c>
      <c r="AG533" s="79">
        <v>-135</v>
      </c>
      <c r="AH533" s="545">
        <v>46126</v>
      </c>
      <c r="AI533" s="69" t="s">
        <v>3177</v>
      </c>
      <c r="AJ533" s="69" t="s">
        <v>3766</v>
      </c>
      <c r="AK533" s="545">
        <v>46127</v>
      </c>
      <c r="AL533" s="82">
        <v>3.64</v>
      </c>
      <c r="AM533" s="81">
        <v>56931.674800000001</v>
      </c>
      <c r="AN533" s="81"/>
      <c r="AO533" s="81">
        <v>0</v>
      </c>
      <c r="AP533" s="81">
        <v>56931.674800000001</v>
      </c>
      <c r="AQ533" s="81">
        <v>2846.58374</v>
      </c>
      <c r="AR533" s="81">
        <v>0</v>
      </c>
      <c r="AS533" s="81">
        <v>4248</v>
      </c>
      <c r="AT533" s="79" t="s">
        <v>2681</v>
      </c>
      <c r="AU533" s="81" t="s">
        <v>3784</v>
      </c>
      <c r="AV533" s="546">
        <v>46123</v>
      </c>
      <c r="AW533" s="81"/>
      <c r="AX533" s="81">
        <v>1</v>
      </c>
      <c r="AY533" s="83">
        <f>YEAR(Table6[[#This Row],[ETA]])</f>
        <v>2026</v>
      </c>
      <c r="AZ533" s="40" t="str">
        <f>TEXT(Table6[[#This Row],[ETA]],"MMMM")</f>
        <v>April</v>
      </c>
      <c r="BA533" s="12" t="s">
        <v>3337</v>
      </c>
    </row>
    <row r="534" spans="1:53" hidden="1" x14ac:dyDescent="0.3">
      <c r="A534" s="13">
        <v>533</v>
      </c>
      <c r="B534" s="69" t="s">
        <v>3710</v>
      </c>
      <c r="C534" s="79" t="s">
        <v>70</v>
      </c>
      <c r="D534" s="69" t="s">
        <v>322</v>
      </c>
      <c r="E534" s="69" t="s">
        <v>74</v>
      </c>
      <c r="F534" s="80">
        <v>7213200190</v>
      </c>
      <c r="G534" s="79" t="s">
        <v>177</v>
      </c>
      <c r="H534" s="70" t="s">
        <v>302</v>
      </c>
      <c r="I534" s="69" t="s">
        <v>2586</v>
      </c>
      <c r="J534" s="69" t="s">
        <v>571</v>
      </c>
      <c r="K534" s="69" t="s">
        <v>1264</v>
      </c>
      <c r="L534" s="69" t="s">
        <v>305</v>
      </c>
      <c r="M534" s="69" t="s">
        <v>1264</v>
      </c>
      <c r="N534" s="69" t="s">
        <v>49</v>
      </c>
      <c r="O534" s="84">
        <v>46150</v>
      </c>
      <c r="P534" s="69" t="s">
        <v>306</v>
      </c>
      <c r="Q534" s="69" t="s">
        <v>306</v>
      </c>
      <c r="R534" s="79">
        <v>46</v>
      </c>
      <c r="S534" s="81">
        <v>102</v>
      </c>
      <c r="T534" s="69" t="s">
        <v>76</v>
      </c>
      <c r="U534" s="81">
        <v>0.68320000000000003</v>
      </c>
      <c r="V534" s="69" t="s">
        <v>3711</v>
      </c>
      <c r="W534" s="79" t="s">
        <v>79</v>
      </c>
      <c r="X534" s="69" t="s">
        <v>3712</v>
      </c>
      <c r="Y534" s="69" t="s">
        <v>3709</v>
      </c>
      <c r="Z534" s="69" t="s">
        <v>3766</v>
      </c>
      <c r="AA534" s="69" t="s">
        <v>534</v>
      </c>
      <c r="AB534" s="79" t="s">
        <v>71</v>
      </c>
      <c r="AC534" s="81">
        <v>72308.320000000007</v>
      </c>
      <c r="AD534" s="69" t="s">
        <v>51</v>
      </c>
      <c r="AE534" s="69" t="s">
        <v>75</v>
      </c>
      <c r="AF534" s="69" t="s">
        <v>75</v>
      </c>
      <c r="AG534" s="79">
        <v>-111</v>
      </c>
      <c r="AH534" s="545">
        <v>46150</v>
      </c>
      <c r="AI534" s="69" t="s">
        <v>3177</v>
      </c>
      <c r="AJ534" s="69" t="s">
        <v>3766</v>
      </c>
      <c r="AK534" s="545">
        <v>46156</v>
      </c>
      <c r="AL534" s="82">
        <v>3.64</v>
      </c>
      <c r="AM534" s="81">
        <v>263202.28480000002</v>
      </c>
      <c r="AN534" s="81">
        <v>0</v>
      </c>
      <c r="AO534" s="81">
        <v>0</v>
      </c>
      <c r="AP534" s="81">
        <v>171295.56480000002</v>
      </c>
      <c r="AQ534" s="81">
        <v>8564.7782400000015</v>
      </c>
      <c r="AR534" s="81">
        <v>0</v>
      </c>
      <c r="AS534" s="81">
        <v>13965</v>
      </c>
      <c r="AT534" s="79" t="s">
        <v>2681</v>
      </c>
      <c r="AU534" s="81" t="s">
        <v>3785</v>
      </c>
      <c r="AV534" s="546">
        <v>46153</v>
      </c>
      <c r="AW534" s="81">
        <v>91906.72</v>
      </c>
      <c r="AX534" s="81"/>
      <c r="AY534" s="83">
        <f>YEAR(Table6[[#This Row],[ETA]])</f>
        <v>2026</v>
      </c>
      <c r="AZ534" s="40" t="str">
        <f>TEXT(Table6[[#This Row],[ETA]],"MMMM")</f>
        <v>May</v>
      </c>
      <c r="BA534" s="12" t="s">
        <v>3337</v>
      </c>
    </row>
    <row r="535" spans="1:53" hidden="1" x14ac:dyDescent="0.3">
      <c r="A535" s="13">
        <v>534</v>
      </c>
      <c r="B535" s="69" t="s">
        <v>3713</v>
      </c>
      <c r="C535" s="79" t="s">
        <v>70</v>
      </c>
      <c r="D535" s="69" t="s">
        <v>1632</v>
      </c>
      <c r="E535" s="69" t="s">
        <v>46</v>
      </c>
      <c r="F535" s="80" t="s">
        <v>3714</v>
      </c>
      <c r="G535" s="79" t="s">
        <v>177</v>
      </c>
      <c r="H535" s="70" t="s">
        <v>837</v>
      </c>
      <c r="I535" s="69" t="s">
        <v>3715</v>
      </c>
      <c r="J535" s="69" t="s">
        <v>75</v>
      </c>
      <c r="K535" s="69" t="s">
        <v>838</v>
      </c>
      <c r="L535" s="69" t="s">
        <v>75</v>
      </c>
      <c r="M535" s="69" t="s">
        <v>75</v>
      </c>
      <c r="N535" s="69" t="s">
        <v>49</v>
      </c>
      <c r="O535" s="84">
        <v>46128</v>
      </c>
      <c r="P535" s="69" t="s">
        <v>837</v>
      </c>
      <c r="Q535" s="69" t="s">
        <v>837</v>
      </c>
      <c r="R535" s="79">
        <v>2</v>
      </c>
      <c r="S535" s="81">
        <v>89</v>
      </c>
      <c r="T535" s="69" t="s">
        <v>76</v>
      </c>
      <c r="U535" s="81">
        <v>0.34811099999999995</v>
      </c>
      <c r="V535" s="69" t="s">
        <v>3716</v>
      </c>
      <c r="W535" s="79" t="s">
        <v>79</v>
      </c>
      <c r="X535" s="69" t="s">
        <v>3717</v>
      </c>
      <c r="Y535" s="69" t="s">
        <v>3162</v>
      </c>
      <c r="Z535" s="69" t="s">
        <v>3766</v>
      </c>
      <c r="AA535" s="69" t="s">
        <v>1218</v>
      </c>
      <c r="AB535" s="79" t="s">
        <v>71</v>
      </c>
      <c r="AC535" s="81">
        <v>0</v>
      </c>
      <c r="AD535" s="69" t="s">
        <v>51</v>
      </c>
      <c r="AE535" s="69" t="s">
        <v>75</v>
      </c>
      <c r="AF535" s="69" t="s">
        <v>75</v>
      </c>
      <c r="AG535" s="79">
        <v>-133</v>
      </c>
      <c r="AH535" s="545">
        <v>46128</v>
      </c>
      <c r="AI535" s="69" t="s">
        <v>3177</v>
      </c>
      <c r="AJ535" s="69" t="s">
        <v>3766</v>
      </c>
      <c r="AK535" s="545">
        <v>46128</v>
      </c>
      <c r="AL535" s="82">
        <v>0</v>
      </c>
      <c r="AM535" s="81">
        <v>0</v>
      </c>
      <c r="AN535" s="81">
        <v>0</v>
      </c>
      <c r="AO535" s="81">
        <v>0</v>
      </c>
      <c r="AP535" s="81">
        <v>0</v>
      </c>
      <c r="AQ535" s="81">
        <v>0</v>
      </c>
      <c r="AR535" s="81">
        <v>0</v>
      </c>
      <c r="AS535" s="81">
        <v>0</v>
      </c>
      <c r="AT535" s="79" t="s">
        <v>75</v>
      </c>
      <c r="AU535" s="81" t="s">
        <v>75</v>
      </c>
      <c r="AV535" s="546">
        <v>46128</v>
      </c>
      <c r="AW535" s="81"/>
      <c r="AX535" s="81"/>
      <c r="AY535" s="83">
        <f>YEAR(Table6[[#This Row],[ETA]])</f>
        <v>2026</v>
      </c>
      <c r="AZ535" s="40" t="str">
        <f>TEXT(Table6[[#This Row],[ETA]],"MMMM")</f>
        <v>April</v>
      </c>
      <c r="BA535" s="12" t="s">
        <v>3342</v>
      </c>
    </row>
    <row r="536" spans="1:53" x14ac:dyDescent="0.3">
      <c r="A536" s="13">
        <v>535</v>
      </c>
      <c r="B536" s="69" t="s">
        <v>3750</v>
      </c>
      <c r="C536" s="79" t="s">
        <v>70</v>
      </c>
      <c r="D536" s="69" t="s">
        <v>233</v>
      </c>
      <c r="E536" s="69" t="s">
        <v>46</v>
      </c>
      <c r="F536" s="80">
        <v>1515607063</v>
      </c>
      <c r="G536" s="79" t="s">
        <v>177</v>
      </c>
      <c r="H536" s="70" t="s">
        <v>302</v>
      </c>
      <c r="I536" s="69" t="s">
        <v>3786</v>
      </c>
      <c r="J536" s="69" t="s">
        <v>571</v>
      </c>
      <c r="K536" s="69" t="s">
        <v>1264</v>
      </c>
      <c r="L536" s="69" t="s">
        <v>305</v>
      </c>
      <c r="M536" s="69" t="s">
        <v>1264</v>
      </c>
      <c r="N536" s="69" t="s">
        <v>49</v>
      </c>
      <c r="O536" s="84">
        <v>45906</v>
      </c>
      <c r="P536" s="69" t="s">
        <v>306</v>
      </c>
      <c r="Q536" s="69" t="s">
        <v>306</v>
      </c>
      <c r="R536" s="79">
        <v>12</v>
      </c>
      <c r="S536" s="81">
        <v>8.9</v>
      </c>
      <c r="T536" s="69" t="s">
        <v>76</v>
      </c>
      <c r="U536" s="81">
        <v>0.05</v>
      </c>
      <c r="V536" s="69" t="s">
        <v>3787</v>
      </c>
      <c r="W536" s="79" t="s">
        <v>79</v>
      </c>
      <c r="X536" s="69" t="s">
        <v>3788</v>
      </c>
      <c r="Y536" s="69" t="s">
        <v>1831</v>
      </c>
      <c r="Z536" s="69" t="s">
        <v>3766</v>
      </c>
      <c r="AA536" s="69" t="s">
        <v>3789</v>
      </c>
      <c r="AB536" s="79" t="s">
        <v>71</v>
      </c>
      <c r="AC536" s="81">
        <v>3802.8</v>
      </c>
      <c r="AD536" s="69" t="s">
        <v>1834</v>
      </c>
      <c r="AE536" s="69" t="s">
        <v>75</v>
      </c>
      <c r="AF536" s="69" t="s">
        <v>75</v>
      </c>
      <c r="AG536" s="79">
        <v>-355</v>
      </c>
      <c r="AH536" s="545">
        <v>45906</v>
      </c>
      <c r="AI536" s="69" t="s">
        <v>3177</v>
      </c>
      <c r="AJ536" s="69" t="s">
        <v>3766</v>
      </c>
      <c r="AK536" s="545">
        <v>45908</v>
      </c>
      <c r="AL536" s="82">
        <v>3.64</v>
      </c>
      <c r="AM536" s="81">
        <v>13980.61</v>
      </c>
      <c r="AN536" s="81"/>
      <c r="AO536" s="81">
        <v>0</v>
      </c>
      <c r="AP536" s="81">
        <v>1553.3500000000004</v>
      </c>
      <c r="AQ536" s="81">
        <v>77.667500000000018</v>
      </c>
      <c r="AR536" s="81">
        <v>0</v>
      </c>
      <c r="AS536" s="81">
        <v>978</v>
      </c>
      <c r="AT536" s="79" t="s">
        <v>2681</v>
      </c>
      <c r="AU536" s="81" t="s">
        <v>3790</v>
      </c>
      <c r="AV536" s="546">
        <v>45817</v>
      </c>
      <c r="AW536" s="81"/>
      <c r="AX536" s="81"/>
      <c r="AY536" s="83">
        <f>YEAR(Table6[[#This Row],[ETA]])</f>
        <v>2025</v>
      </c>
      <c r="AZ536" s="40" t="str">
        <f>TEXT(Table6[[#This Row],[ETA]],"MMMM")</f>
        <v>September</v>
      </c>
      <c r="BA536" s="12" t="s">
        <v>63</v>
      </c>
    </row>
    <row r="537" spans="1:53" hidden="1" x14ac:dyDescent="0.3">
      <c r="A537" s="13">
        <v>536</v>
      </c>
      <c r="B537" s="69" t="s">
        <v>3760</v>
      </c>
      <c r="C537" s="79" t="s">
        <v>70</v>
      </c>
      <c r="D537" s="69" t="s">
        <v>300</v>
      </c>
      <c r="E537" s="69" t="s">
        <v>74</v>
      </c>
      <c r="F537" s="80" t="s">
        <v>3761</v>
      </c>
      <c r="G537" s="79" t="s">
        <v>177</v>
      </c>
      <c r="H537" s="70" t="s">
        <v>302</v>
      </c>
      <c r="I537" s="69" t="s">
        <v>52</v>
      </c>
      <c r="J537" s="69" t="s">
        <v>1127</v>
      </c>
      <c r="K537" s="69" t="s">
        <v>306</v>
      </c>
      <c r="L537" s="69" t="s">
        <v>305</v>
      </c>
      <c r="M537" s="69" t="s">
        <v>505</v>
      </c>
      <c r="N537" s="69" t="s">
        <v>49</v>
      </c>
      <c r="O537" s="84">
        <v>46140</v>
      </c>
      <c r="P537" s="69" t="s">
        <v>306</v>
      </c>
      <c r="Q537" s="69" t="s">
        <v>306</v>
      </c>
      <c r="R537" s="79">
        <v>215</v>
      </c>
      <c r="S537" s="81">
        <v>582.54</v>
      </c>
      <c r="T537" s="69" t="s">
        <v>76</v>
      </c>
      <c r="U537" s="81">
        <v>5.2</v>
      </c>
      <c r="V537" s="69" t="s">
        <v>3791</v>
      </c>
      <c r="W537" s="79" t="s">
        <v>50</v>
      </c>
      <c r="X537" s="69" t="s">
        <v>3792</v>
      </c>
      <c r="Y537" s="69">
        <v>4600001157</v>
      </c>
      <c r="Z537" s="69" t="s">
        <v>3766</v>
      </c>
      <c r="AA537" s="69" t="s">
        <v>934</v>
      </c>
      <c r="AB537" s="79" t="s">
        <v>71</v>
      </c>
      <c r="AC537" s="81">
        <v>8652.66</v>
      </c>
      <c r="AD537" s="69" t="s">
        <v>51</v>
      </c>
      <c r="AE537" s="69" t="s">
        <v>75</v>
      </c>
      <c r="AF537" s="69" t="s">
        <v>75</v>
      </c>
      <c r="AG537" s="79">
        <v>-121</v>
      </c>
      <c r="AH537" s="545">
        <v>46140</v>
      </c>
      <c r="AI537" s="69" t="s">
        <v>3177</v>
      </c>
      <c r="AJ537" s="69" t="s">
        <v>3766</v>
      </c>
      <c r="AK537" s="545">
        <v>46141</v>
      </c>
      <c r="AL537" s="82">
        <v>3.64</v>
      </c>
      <c r="AM537" s="81">
        <v>31495.682400000002</v>
      </c>
      <c r="AN537" s="81">
        <v>0</v>
      </c>
      <c r="AO537" s="81">
        <v>0</v>
      </c>
      <c r="AP537" s="81">
        <v>13201.042400000002</v>
      </c>
      <c r="AQ537" s="81">
        <v>660.05212000000017</v>
      </c>
      <c r="AR537" s="81">
        <v>0</v>
      </c>
      <c r="AS537" s="81">
        <v>2060</v>
      </c>
      <c r="AT537" s="79" t="s">
        <v>2681</v>
      </c>
      <c r="AU537" s="81" t="s">
        <v>3793</v>
      </c>
      <c r="AV537" s="546">
        <v>46140</v>
      </c>
      <c r="AW537" s="81">
        <v>18294.64</v>
      </c>
      <c r="AX537" s="81">
        <v>0</v>
      </c>
      <c r="AY537" s="83">
        <f>YEAR(Table6[[#This Row],[ETA]])</f>
        <v>2026</v>
      </c>
      <c r="AZ537" s="40" t="str">
        <f>TEXT(Table6[[#This Row],[ETA]],"MMMM")</f>
        <v>April</v>
      </c>
      <c r="BA537" s="12" t="s">
        <v>63</v>
      </c>
    </row>
    <row r="538" spans="1:53" hidden="1" x14ac:dyDescent="0.3">
      <c r="A538" s="13">
        <v>537</v>
      </c>
      <c r="B538" s="69" t="s">
        <v>3794</v>
      </c>
      <c r="C538" s="79" t="s">
        <v>70</v>
      </c>
      <c r="D538" s="69" t="s">
        <v>1970</v>
      </c>
      <c r="E538" s="69" t="s">
        <v>74</v>
      </c>
      <c r="F538" s="80" t="s">
        <v>4057</v>
      </c>
      <c r="G538" s="79" t="s">
        <v>177</v>
      </c>
      <c r="H538" s="70" t="s">
        <v>47</v>
      </c>
      <c r="I538" s="69" t="s">
        <v>52</v>
      </c>
      <c r="J538" s="69" t="s">
        <v>279</v>
      </c>
      <c r="K538" s="69" t="s">
        <v>4058</v>
      </c>
      <c r="L538" s="69" t="s">
        <v>48</v>
      </c>
      <c r="M538" s="69" t="s">
        <v>4059</v>
      </c>
      <c r="N538" s="69" t="s">
        <v>49</v>
      </c>
      <c r="O538" s="84">
        <v>46208</v>
      </c>
      <c r="P538" s="69" t="s">
        <v>463</v>
      </c>
      <c r="Q538" s="69" t="s">
        <v>4060</v>
      </c>
      <c r="R538" s="79">
        <v>29</v>
      </c>
      <c r="S538" s="81">
        <v>59375.57</v>
      </c>
      <c r="T538" s="69" t="s">
        <v>76</v>
      </c>
      <c r="U538" s="81">
        <v>74.5</v>
      </c>
      <c r="V538" s="69" t="s">
        <v>3795</v>
      </c>
      <c r="W538" s="79" t="s">
        <v>50</v>
      </c>
      <c r="X538" s="69" t="s">
        <v>3796</v>
      </c>
      <c r="Y538" s="69">
        <v>4600001157</v>
      </c>
      <c r="Z538" s="69" t="s">
        <v>73</v>
      </c>
      <c r="AA538" s="69" t="s">
        <v>4692</v>
      </c>
      <c r="AB538" s="79" t="s">
        <v>71</v>
      </c>
      <c r="AC538" s="81">
        <v>32656.560000000001</v>
      </c>
      <c r="AD538" s="69" t="s">
        <v>51</v>
      </c>
      <c r="AE538" s="69" t="s">
        <v>75</v>
      </c>
      <c r="AF538" s="69" t="s">
        <v>75</v>
      </c>
      <c r="AG538" s="79">
        <v>-53</v>
      </c>
      <c r="AH538" s="545">
        <v>46208</v>
      </c>
      <c r="AI538" s="69" t="s">
        <v>3177</v>
      </c>
      <c r="AJ538" s="69" t="s">
        <v>73</v>
      </c>
      <c r="AK538" s="545">
        <v>46210</v>
      </c>
      <c r="AL538" s="82">
        <v>3.64</v>
      </c>
      <c r="AM538" s="81">
        <v>118869.87840000002</v>
      </c>
      <c r="AN538" s="81"/>
      <c r="AO538" s="81">
        <v>0</v>
      </c>
      <c r="AP538" s="81">
        <v>118869.87840000002</v>
      </c>
      <c r="AQ538" s="81">
        <v>5943.4939200000008</v>
      </c>
      <c r="AR538" s="81">
        <v>2500</v>
      </c>
      <c r="AS538" s="81">
        <v>8944</v>
      </c>
      <c r="AT538" s="79" t="s">
        <v>2681</v>
      </c>
      <c r="AU538" s="81" t="s">
        <v>4547</v>
      </c>
      <c r="AV538" s="546">
        <v>46207</v>
      </c>
      <c r="AW538" s="81"/>
      <c r="AX538" s="81">
        <v>101</v>
      </c>
      <c r="AY538" s="83">
        <f>YEAR(Table6[[#This Row],[ETA]])</f>
        <v>2026</v>
      </c>
      <c r="AZ538" s="40" t="str">
        <f>TEXT(Table6[[#This Row],[ETA]],"MMMM")</f>
        <v>July</v>
      </c>
      <c r="BA538" s="12" t="s">
        <v>63</v>
      </c>
    </row>
    <row r="539" spans="1:53" x14ac:dyDescent="0.3">
      <c r="A539" s="13">
        <v>538</v>
      </c>
      <c r="B539" s="69" t="s">
        <v>3797</v>
      </c>
      <c r="C539" s="79" t="s">
        <v>70</v>
      </c>
      <c r="D539" s="69" t="s">
        <v>233</v>
      </c>
      <c r="E539" s="69" t="s">
        <v>46</v>
      </c>
      <c r="F539" s="80" t="s">
        <v>3798</v>
      </c>
      <c r="G539" s="79" t="s">
        <v>177</v>
      </c>
      <c r="H539" s="70" t="s">
        <v>47</v>
      </c>
      <c r="I539" s="69" t="s">
        <v>3799</v>
      </c>
      <c r="J539" s="69" t="s">
        <v>511</v>
      </c>
      <c r="K539" s="69" t="s">
        <v>1894</v>
      </c>
      <c r="L539" s="69" t="s">
        <v>48</v>
      </c>
      <c r="M539" s="69" t="s">
        <v>3800</v>
      </c>
      <c r="N539" s="69" t="s">
        <v>49</v>
      </c>
      <c r="O539" s="84">
        <v>46166</v>
      </c>
      <c r="P539" s="69" t="s">
        <v>210</v>
      </c>
      <c r="Q539" s="69" t="s">
        <v>3801</v>
      </c>
      <c r="R539" s="79">
        <v>638</v>
      </c>
      <c r="S539" s="81">
        <v>1017</v>
      </c>
      <c r="T539" s="69" t="s">
        <v>76</v>
      </c>
      <c r="U539" s="81">
        <v>6</v>
      </c>
      <c r="V539" s="69" t="s">
        <v>3802</v>
      </c>
      <c r="W539" s="79" t="s">
        <v>79</v>
      </c>
      <c r="X539" s="69" t="s">
        <v>3803</v>
      </c>
      <c r="Y539" s="69" t="s">
        <v>1831</v>
      </c>
      <c r="Z539" s="69" t="s">
        <v>3766</v>
      </c>
      <c r="AA539" s="69" t="s">
        <v>4061</v>
      </c>
      <c r="AB539" s="79" t="s">
        <v>71</v>
      </c>
      <c r="AC539" s="81">
        <v>5275.2</v>
      </c>
      <c r="AD539" s="69" t="s">
        <v>1834</v>
      </c>
      <c r="AE539" s="69" t="s">
        <v>75</v>
      </c>
      <c r="AF539" s="69" t="s">
        <v>75</v>
      </c>
      <c r="AG539" s="79">
        <v>-95</v>
      </c>
      <c r="AH539" s="545">
        <v>46166</v>
      </c>
      <c r="AI539" s="69" t="s">
        <v>3177</v>
      </c>
      <c r="AJ539" s="69" t="s">
        <v>3766</v>
      </c>
      <c r="AK539" s="545">
        <v>46167</v>
      </c>
      <c r="AL539" s="82">
        <v>3.64</v>
      </c>
      <c r="AM539" s="81">
        <v>19201.727999999999</v>
      </c>
      <c r="AN539" s="81">
        <v>4500</v>
      </c>
      <c r="AO539" s="81">
        <v>0</v>
      </c>
      <c r="AP539" s="81">
        <v>19201.727999999999</v>
      </c>
      <c r="AQ539" s="81">
        <v>960.08640000000003</v>
      </c>
      <c r="AR539" s="81">
        <v>1000</v>
      </c>
      <c r="AS539" s="81">
        <v>2485</v>
      </c>
      <c r="AT539" s="79" t="s">
        <v>2681</v>
      </c>
      <c r="AU539" s="81" t="s">
        <v>4062</v>
      </c>
      <c r="AV539" s="546">
        <v>46166</v>
      </c>
      <c r="AW539" s="81"/>
      <c r="AX539" s="81">
        <v>125</v>
      </c>
      <c r="AY539" s="83">
        <f>YEAR(Table6[[#This Row],[ETA]])</f>
        <v>2026</v>
      </c>
      <c r="AZ539" s="40" t="str">
        <f>TEXT(Table6[[#This Row],[ETA]],"MMMM")</f>
        <v>May</v>
      </c>
      <c r="BA539" s="12" t="s">
        <v>63</v>
      </c>
    </row>
    <row r="540" spans="1:53" hidden="1" x14ac:dyDescent="0.3">
      <c r="A540" s="13">
        <v>539</v>
      </c>
      <c r="B540" s="69" t="s">
        <v>3804</v>
      </c>
      <c r="C540" s="79" t="s">
        <v>380</v>
      </c>
      <c r="D540" s="69" t="s">
        <v>1940</v>
      </c>
      <c r="E540" s="69" t="s">
        <v>46</v>
      </c>
      <c r="F540" s="80" t="s">
        <v>3805</v>
      </c>
      <c r="G540" s="79" t="s">
        <v>177</v>
      </c>
      <c r="H540" s="70" t="s">
        <v>302</v>
      </c>
      <c r="I540" s="69" t="s">
        <v>1942</v>
      </c>
      <c r="J540" s="69" t="s">
        <v>504</v>
      </c>
      <c r="K540" s="69" t="s">
        <v>3806</v>
      </c>
      <c r="L540" s="69" t="s">
        <v>305</v>
      </c>
      <c r="M540" s="69" t="s">
        <v>3806</v>
      </c>
      <c r="N540" s="69" t="s">
        <v>49</v>
      </c>
      <c r="O540" s="84">
        <v>46141</v>
      </c>
      <c r="P540" s="69" t="s">
        <v>306</v>
      </c>
      <c r="Q540" s="69" t="s">
        <v>306</v>
      </c>
      <c r="R540" s="79">
        <v>1</v>
      </c>
      <c r="S540" s="81">
        <v>84</v>
      </c>
      <c r="T540" s="69" t="s">
        <v>76</v>
      </c>
      <c r="U540" s="81">
        <v>0.27359999999999995</v>
      </c>
      <c r="V540" s="69" t="s">
        <v>3807</v>
      </c>
      <c r="W540" s="79" t="s">
        <v>79</v>
      </c>
      <c r="X540" s="69" t="s">
        <v>3808</v>
      </c>
      <c r="Y540" s="69">
        <v>61000267</v>
      </c>
      <c r="Z540" s="69" t="s">
        <v>1637</v>
      </c>
      <c r="AA540" s="69" t="s">
        <v>3809</v>
      </c>
      <c r="AB540" s="79" t="s">
        <v>402</v>
      </c>
      <c r="AC540" s="81">
        <v>107.86</v>
      </c>
      <c r="AD540" s="69" t="s">
        <v>1999</v>
      </c>
      <c r="AE540" s="69" t="s">
        <v>75</v>
      </c>
      <c r="AF540" s="69" t="s">
        <v>75</v>
      </c>
      <c r="AG540" s="79">
        <v>-120</v>
      </c>
      <c r="AH540" s="545">
        <v>46141</v>
      </c>
      <c r="AI540" s="69" t="s">
        <v>3177</v>
      </c>
      <c r="AJ540" s="69" t="s">
        <v>1637</v>
      </c>
      <c r="AK540" s="545">
        <v>46142</v>
      </c>
      <c r="AL540" s="82">
        <v>4.20092</v>
      </c>
      <c r="AM540" s="81">
        <v>453.11123120000002</v>
      </c>
      <c r="AN540" s="81">
        <v>0</v>
      </c>
      <c r="AO540" s="81">
        <v>4.5311123120000003</v>
      </c>
      <c r="AP540" s="81">
        <v>457.64234351200002</v>
      </c>
      <c r="AQ540" s="81">
        <v>22.882117175600001</v>
      </c>
      <c r="AR540" s="81">
        <v>500</v>
      </c>
      <c r="AS540" s="81">
        <v>923</v>
      </c>
      <c r="AT540" s="79" t="s">
        <v>2681</v>
      </c>
      <c r="AU540" s="81" t="s">
        <v>3810</v>
      </c>
      <c r="AV540" s="546">
        <v>46141</v>
      </c>
      <c r="AW540" s="81"/>
      <c r="AX540" s="81"/>
      <c r="AY540" s="83">
        <f>YEAR(Table6[[#This Row],[ETA]])</f>
        <v>2026</v>
      </c>
      <c r="AZ540" s="40" t="str">
        <f>TEXT(Table6[[#This Row],[ETA]],"MMMM")</f>
        <v>April</v>
      </c>
      <c r="BA540" s="12" t="s">
        <v>3345</v>
      </c>
    </row>
    <row r="541" spans="1:53" hidden="1" x14ac:dyDescent="0.3">
      <c r="A541" s="13">
        <v>540</v>
      </c>
      <c r="B541" s="69" t="s">
        <v>3811</v>
      </c>
      <c r="C541" s="79" t="s">
        <v>70</v>
      </c>
      <c r="D541" s="69" t="s">
        <v>1970</v>
      </c>
      <c r="E541" s="69" t="s">
        <v>74</v>
      </c>
      <c r="F541" s="80" t="s">
        <v>4113</v>
      </c>
      <c r="G541" s="79" t="s">
        <v>177</v>
      </c>
      <c r="H541" s="70" t="s">
        <v>47</v>
      </c>
      <c r="I541" s="69" t="s">
        <v>52</v>
      </c>
      <c r="J541" s="69" t="s">
        <v>4114</v>
      </c>
      <c r="K541" s="69" t="s">
        <v>4115</v>
      </c>
      <c r="L541" s="69" t="s">
        <v>48</v>
      </c>
      <c r="M541" s="69" t="s">
        <v>4116</v>
      </c>
      <c r="N541" s="69" t="s">
        <v>49</v>
      </c>
      <c r="O541" s="84">
        <v>46214</v>
      </c>
      <c r="P541" s="69" t="s">
        <v>199</v>
      </c>
      <c r="Q541" s="69" t="s">
        <v>4117</v>
      </c>
      <c r="R541" s="79">
        <v>367</v>
      </c>
      <c r="S541" s="81">
        <v>10650.6</v>
      </c>
      <c r="T541" s="69" t="s">
        <v>76</v>
      </c>
      <c r="U541" s="81">
        <v>38.454999999999998</v>
      </c>
      <c r="V541" s="69" t="s">
        <v>3812</v>
      </c>
      <c r="W541" s="79" t="s">
        <v>50</v>
      </c>
      <c r="X541" s="69" t="s">
        <v>3813</v>
      </c>
      <c r="Y541" s="69">
        <v>4600001157</v>
      </c>
      <c r="Z541" s="69" t="s">
        <v>73</v>
      </c>
      <c r="AA541" s="69" t="s">
        <v>1743</v>
      </c>
      <c r="AB541" s="79" t="s">
        <v>53</v>
      </c>
      <c r="AC541" s="81">
        <v>575626.4</v>
      </c>
      <c r="AD541" s="69" t="s">
        <v>51</v>
      </c>
      <c r="AE541" s="69" t="s">
        <v>75</v>
      </c>
      <c r="AF541" s="69" t="s">
        <v>75</v>
      </c>
      <c r="AG541" s="79">
        <v>-47</v>
      </c>
      <c r="AH541" s="545">
        <v>46214</v>
      </c>
      <c r="AI541" s="69" t="s">
        <v>3177</v>
      </c>
      <c r="AJ541" s="69" t="s">
        <v>73</v>
      </c>
      <c r="AK541" s="545">
        <v>46217</v>
      </c>
      <c r="AL541" s="82">
        <v>0.53486</v>
      </c>
      <c r="AM541" s="81">
        <v>307879.53630400001</v>
      </c>
      <c r="AN541" s="81"/>
      <c r="AO541" s="81">
        <v>0</v>
      </c>
      <c r="AP541" s="81">
        <v>307879.53630400001</v>
      </c>
      <c r="AQ541" s="81">
        <v>15393.976815200002</v>
      </c>
      <c r="AR541" s="81">
        <v>5000</v>
      </c>
      <c r="AS541" s="81">
        <v>20794</v>
      </c>
      <c r="AT541" s="79" t="s">
        <v>2681</v>
      </c>
      <c r="AU541" s="81" t="s">
        <v>4548</v>
      </c>
      <c r="AV541" s="546">
        <v>46212</v>
      </c>
      <c r="AW541" s="81"/>
      <c r="AX541" s="81"/>
      <c r="AY541" s="83">
        <f>YEAR(Table6[[#This Row],[ETA]])</f>
        <v>2026</v>
      </c>
      <c r="AZ541" s="40" t="str">
        <f>TEXT(Table6[[#This Row],[ETA]],"MMMM")</f>
        <v>July</v>
      </c>
      <c r="BA541" s="12" t="s">
        <v>63</v>
      </c>
    </row>
    <row r="542" spans="1:53" hidden="1" x14ac:dyDescent="0.3">
      <c r="A542" s="13">
        <v>541</v>
      </c>
      <c r="B542" s="69" t="s">
        <v>4315</v>
      </c>
      <c r="C542" s="79" t="s">
        <v>70</v>
      </c>
      <c r="D542" s="69" t="s">
        <v>3695</v>
      </c>
      <c r="E542" s="69" t="s">
        <v>74</v>
      </c>
      <c r="F542" s="80" t="s">
        <v>3814</v>
      </c>
      <c r="G542" s="79" t="s">
        <v>177</v>
      </c>
      <c r="H542" s="70" t="s">
        <v>302</v>
      </c>
      <c r="I542" s="69" t="s">
        <v>3815</v>
      </c>
      <c r="J542" s="69" t="s">
        <v>1944</v>
      </c>
      <c r="K542" s="69" t="s">
        <v>1264</v>
      </c>
      <c r="L542" s="69" t="s">
        <v>305</v>
      </c>
      <c r="M542" s="69" t="s">
        <v>1264</v>
      </c>
      <c r="N542" s="69" t="s">
        <v>49</v>
      </c>
      <c r="O542" s="84">
        <v>46107</v>
      </c>
      <c r="P542" s="69" t="s">
        <v>306</v>
      </c>
      <c r="Q542" s="69" t="s">
        <v>306</v>
      </c>
      <c r="R542" s="79">
        <v>1</v>
      </c>
      <c r="S542" s="81">
        <v>5</v>
      </c>
      <c r="T542" s="69" t="s">
        <v>76</v>
      </c>
      <c r="U542" s="81">
        <v>0.5</v>
      </c>
      <c r="V542" s="69" t="s">
        <v>3816</v>
      </c>
      <c r="W542" s="79" t="s">
        <v>79</v>
      </c>
      <c r="X542" s="69" t="s">
        <v>3817</v>
      </c>
      <c r="Y542" s="69" t="s">
        <v>1831</v>
      </c>
      <c r="Z542" s="69" t="s">
        <v>3766</v>
      </c>
      <c r="AA542" s="69" t="s">
        <v>3818</v>
      </c>
      <c r="AB542" s="79" t="s">
        <v>71</v>
      </c>
      <c r="AC542" s="81">
        <v>0</v>
      </c>
      <c r="AD542" s="69" t="s">
        <v>1834</v>
      </c>
      <c r="AE542" s="69" t="s">
        <v>75</v>
      </c>
      <c r="AF542" s="69" t="s">
        <v>75</v>
      </c>
      <c r="AG542" s="79">
        <v>-154</v>
      </c>
      <c r="AH542" s="545">
        <v>46107</v>
      </c>
      <c r="AI542" s="69" t="s">
        <v>3177</v>
      </c>
      <c r="AJ542" s="69" t="s">
        <v>3766</v>
      </c>
      <c r="AK542" s="545">
        <v>46110</v>
      </c>
      <c r="AL542" s="82"/>
      <c r="AM542" s="81">
        <v>0</v>
      </c>
      <c r="AN542" s="81"/>
      <c r="AO542" s="81">
        <v>0</v>
      </c>
      <c r="AP542" s="81">
        <v>0</v>
      </c>
      <c r="AQ542" s="81">
        <v>0</v>
      </c>
      <c r="AR542" s="81">
        <v>0</v>
      </c>
      <c r="AS542" s="81"/>
      <c r="AT542" s="79" t="s">
        <v>75</v>
      </c>
      <c r="AU542" s="81" t="s">
        <v>75</v>
      </c>
      <c r="AV542" s="546">
        <v>46107</v>
      </c>
      <c r="AW542" s="81"/>
      <c r="AX542" s="81"/>
      <c r="AY542" s="83">
        <f>YEAR(Table6[[#This Row],[ETA]])</f>
        <v>2026</v>
      </c>
      <c r="AZ542" s="40" t="str">
        <f>TEXT(Table6[[#This Row],[ETA]],"MMMM")</f>
        <v>March</v>
      </c>
      <c r="BA542" s="12" t="s">
        <v>63</v>
      </c>
    </row>
    <row r="543" spans="1:53" hidden="1" x14ac:dyDescent="0.3">
      <c r="A543" s="13">
        <v>542</v>
      </c>
      <c r="B543" s="69" t="s">
        <v>3819</v>
      </c>
      <c r="C543" s="79" t="s">
        <v>1261</v>
      </c>
      <c r="D543" s="69" t="s">
        <v>1632</v>
      </c>
      <c r="E543" s="69" t="s">
        <v>74</v>
      </c>
      <c r="F543" s="80">
        <v>9168877</v>
      </c>
      <c r="G543" s="79" t="s">
        <v>177</v>
      </c>
      <c r="H543" s="70" t="s">
        <v>837</v>
      </c>
      <c r="I543" s="69" t="s">
        <v>3820</v>
      </c>
      <c r="J543" s="69" t="s">
        <v>3821</v>
      </c>
      <c r="K543" s="69" t="s">
        <v>75</v>
      </c>
      <c r="L543" s="69" t="s">
        <v>1632</v>
      </c>
      <c r="M543" s="69" t="s">
        <v>75</v>
      </c>
      <c r="N543" s="69" t="s">
        <v>49</v>
      </c>
      <c r="O543" s="84">
        <v>46135</v>
      </c>
      <c r="P543" s="69" t="s">
        <v>837</v>
      </c>
      <c r="Q543" s="69" t="s">
        <v>837</v>
      </c>
      <c r="R543" s="79">
        <v>12</v>
      </c>
      <c r="S543" s="81">
        <v>162.47999999999999</v>
      </c>
      <c r="T543" s="69" t="s">
        <v>76</v>
      </c>
      <c r="U543" s="81">
        <v>0.11812500000000001</v>
      </c>
      <c r="V543" s="69" t="s">
        <v>3822</v>
      </c>
      <c r="W543" s="79" t="s">
        <v>79</v>
      </c>
      <c r="X543" s="69" t="s">
        <v>3823</v>
      </c>
      <c r="Y543" s="69" t="s">
        <v>3824</v>
      </c>
      <c r="Z543" s="69" t="s">
        <v>1637</v>
      </c>
      <c r="AA543" s="69" t="s">
        <v>3825</v>
      </c>
      <c r="AB543" s="79" t="s">
        <v>71</v>
      </c>
      <c r="AC543" s="81">
        <v>0</v>
      </c>
      <c r="AD543" s="69" t="s">
        <v>1834</v>
      </c>
      <c r="AE543" s="69" t="s">
        <v>75</v>
      </c>
      <c r="AF543" s="69" t="s">
        <v>75</v>
      </c>
      <c r="AG543" s="79">
        <v>-126</v>
      </c>
      <c r="AH543" s="545">
        <v>46135</v>
      </c>
      <c r="AI543" s="69" t="s">
        <v>3177</v>
      </c>
      <c r="AJ543" s="69" t="s">
        <v>1637</v>
      </c>
      <c r="AK543" s="545">
        <v>46135</v>
      </c>
      <c r="AL543" s="82"/>
      <c r="AM543" s="81">
        <v>0</v>
      </c>
      <c r="AN543" s="81"/>
      <c r="AO543" s="81">
        <v>0</v>
      </c>
      <c r="AP543" s="81">
        <v>0</v>
      </c>
      <c r="AQ543" s="81">
        <v>0</v>
      </c>
      <c r="AR543" s="81">
        <v>0</v>
      </c>
      <c r="AS543" s="81"/>
      <c r="AT543" s="79"/>
      <c r="AU543" s="81"/>
      <c r="AV543" s="546"/>
      <c r="AW543" s="81"/>
      <c r="AX543" s="81"/>
      <c r="AY543" s="83">
        <f>YEAR(Table6[[#This Row],[ETA]])</f>
        <v>2026</v>
      </c>
      <c r="AZ543" s="40" t="str">
        <f>TEXT(Table6[[#This Row],[ETA]],"MMMM")</f>
        <v>April</v>
      </c>
      <c r="BA543" s="12" t="s">
        <v>3342</v>
      </c>
    </row>
    <row r="544" spans="1:53" hidden="1" x14ac:dyDescent="0.3">
      <c r="A544" s="13">
        <v>543</v>
      </c>
      <c r="B544" s="69" t="s">
        <v>3826</v>
      </c>
      <c r="C544" s="79" t="s">
        <v>70</v>
      </c>
      <c r="D544" s="69" t="s">
        <v>1632</v>
      </c>
      <c r="E544" s="69" t="s">
        <v>74</v>
      </c>
      <c r="F544" s="80" t="s">
        <v>3827</v>
      </c>
      <c r="G544" s="79" t="s">
        <v>177</v>
      </c>
      <c r="H544" s="70" t="s">
        <v>837</v>
      </c>
      <c r="I544" s="69" t="s">
        <v>3828</v>
      </c>
      <c r="J544" s="69" t="s">
        <v>75</v>
      </c>
      <c r="K544" s="69" t="s">
        <v>75</v>
      </c>
      <c r="L544" s="69" t="s">
        <v>1632</v>
      </c>
      <c r="M544" s="69" t="s">
        <v>75</v>
      </c>
      <c r="N544" s="69" t="s">
        <v>49</v>
      </c>
      <c r="O544" s="84">
        <v>46136</v>
      </c>
      <c r="P544" s="69" t="s">
        <v>837</v>
      </c>
      <c r="Q544" s="69" t="s">
        <v>837</v>
      </c>
      <c r="R544" s="79">
        <v>6</v>
      </c>
      <c r="S544" s="81">
        <v>1272</v>
      </c>
      <c r="T544" s="69" t="s">
        <v>76</v>
      </c>
      <c r="U544" s="81">
        <v>2.2919999999999998</v>
      </c>
      <c r="V544" s="69" t="s">
        <v>3829</v>
      </c>
      <c r="W544" s="79" t="s">
        <v>79</v>
      </c>
      <c r="X544" s="69" t="s">
        <v>3830</v>
      </c>
      <c r="Y544" s="69" t="s">
        <v>3831</v>
      </c>
      <c r="Z544" s="69" t="s">
        <v>1637</v>
      </c>
      <c r="AA544" s="69" t="s">
        <v>3832</v>
      </c>
      <c r="AB544" s="79" t="s">
        <v>71</v>
      </c>
      <c r="AC544" s="81">
        <v>0</v>
      </c>
      <c r="AD544" s="69" t="s">
        <v>1834</v>
      </c>
      <c r="AE544" s="69" t="s">
        <v>75</v>
      </c>
      <c r="AF544" s="69" t="s">
        <v>75</v>
      </c>
      <c r="AG544" s="79">
        <v>-125</v>
      </c>
      <c r="AH544" s="545">
        <v>46136</v>
      </c>
      <c r="AI544" s="69" t="s">
        <v>3177</v>
      </c>
      <c r="AJ544" s="69" t="s">
        <v>1637</v>
      </c>
      <c r="AK544" s="545">
        <v>46136</v>
      </c>
      <c r="AL544" s="82"/>
      <c r="AM544" s="81">
        <v>0</v>
      </c>
      <c r="AN544" s="81"/>
      <c r="AO544" s="81">
        <v>0</v>
      </c>
      <c r="AP544" s="81">
        <v>0</v>
      </c>
      <c r="AQ544" s="81">
        <v>0</v>
      </c>
      <c r="AR544" s="81">
        <v>0</v>
      </c>
      <c r="AS544" s="81"/>
      <c r="AT544" s="79"/>
      <c r="AU544" s="81"/>
      <c r="AV544" s="546"/>
      <c r="AW544" s="81"/>
      <c r="AX544" s="81"/>
      <c r="AY544" s="83">
        <f>YEAR(Table6[[#This Row],[ETA]])</f>
        <v>2026</v>
      </c>
      <c r="AZ544" s="40" t="str">
        <f>TEXT(Table6[[#This Row],[ETA]],"MMMM")</f>
        <v>April</v>
      </c>
      <c r="BA544" s="12" t="s">
        <v>3342</v>
      </c>
    </row>
    <row r="545" spans="1:53" hidden="1" x14ac:dyDescent="0.3">
      <c r="A545" s="13">
        <v>544</v>
      </c>
      <c r="B545" s="69" t="s">
        <v>4063</v>
      </c>
      <c r="C545" s="79" t="s">
        <v>70</v>
      </c>
      <c r="D545" s="69" t="s">
        <v>1632</v>
      </c>
      <c r="E545" s="69" t="s">
        <v>46</v>
      </c>
      <c r="F545" s="80" t="s">
        <v>3833</v>
      </c>
      <c r="G545" s="79" t="s">
        <v>177</v>
      </c>
      <c r="H545" s="70" t="s">
        <v>837</v>
      </c>
      <c r="I545" s="69" t="s">
        <v>3834</v>
      </c>
      <c r="J545" s="69" t="s">
        <v>75</v>
      </c>
      <c r="K545" s="69" t="s">
        <v>838</v>
      </c>
      <c r="L545" s="69" t="s">
        <v>75</v>
      </c>
      <c r="M545" s="69" t="s">
        <v>75</v>
      </c>
      <c r="N545" s="69" t="s">
        <v>49</v>
      </c>
      <c r="O545" s="84">
        <v>46141</v>
      </c>
      <c r="P545" s="69" t="s">
        <v>837</v>
      </c>
      <c r="Q545" s="69" t="s">
        <v>837</v>
      </c>
      <c r="R545" s="79">
        <v>2</v>
      </c>
      <c r="S545" s="81">
        <v>89</v>
      </c>
      <c r="T545" s="69" t="s">
        <v>76</v>
      </c>
      <c r="U545" s="81">
        <v>0.34811099999999995</v>
      </c>
      <c r="V545" s="69" t="s">
        <v>3835</v>
      </c>
      <c r="W545" s="79" t="s">
        <v>79</v>
      </c>
      <c r="X545" s="69" t="s">
        <v>3833</v>
      </c>
      <c r="Y545" s="69" t="s">
        <v>3836</v>
      </c>
      <c r="Z545" s="69" t="s">
        <v>3766</v>
      </c>
      <c r="AA545" s="69" t="s">
        <v>3837</v>
      </c>
      <c r="AB545" s="79" t="s">
        <v>71</v>
      </c>
      <c r="AC545" s="81">
        <v>0</v>
      </c>
      <c r="AD545" s="69" t="s">
        <v>51</v>
      </c>
      <c r="AE545" s="69" t="s">
        <v>75</v>
      </c>
      <c r="AF545" s="69" t="s">
        <v>75</v>
      </c>
      <c r="AG545" s="79">
        <v>-120</v>
      </c>
      <c r="AH545" s="545">
        <v>46141</v>
      </c>
      <c r="AI545" s="69" t="s">
        <v>3177</v>
      </c>
      <c r="AJ545" s="69" t="s">
        <v>3766</v>
      </c>
      <c r="AK545" s="545">
        <v>46142</v>
      </c>
      <c r="AL545" s="82"/>
      <c r="AM545" s="81">
        <v>0</v>
      </c>
      <c r="AN545" s="81"/>
      <c r="AO545" s="81">
        <v>0</v>
      </c>
      <c r="AP545" s="81">
        <v>0</v>
      </c>
      <c r="AQ545" s="81">
        <v>0</v>
      </c>
      <c r="AR545" s="81">
        <v>0</v>
      </c>
      <c r="AS545" s="81"/>
      <c r="AT545" s="79"/>
      <c r="AU545" s="81"/>
      <c r="AV545" s="546"/>
      <c r="AW545" s="81"/>
      <c r="AX545" s="81"/>
      <c r="AY545" s="83">
        <f>YEAR(Table6[[#This Row],[ETA]])</f>
        <v>2026</v>
      </c>
      <c r="AZ545" s="40" t="str">
        <f>TEXT(Table6[[#This Row],[ETA]],"MMMM")</f>
        <v>April</v>
      </c>
      <c r="BA545" s="12" t="s">
        <v>3342</v>
      </c>
    </row>
    <row r="546" spans="1:53" hidden="1" x14ac:dyDescent="0.3">
      <c r="A546" s="13">
        <v>545</v>
      </c>
      <c r="B546" s="69" t="s">
        <v>3838</v>
      </c>
      <c r="C546" s="79" t="s">
        <v>70</v>
      </c>
      <c r="D546" s="69" t="s">
        <v>1632</v>
      </c>
      <c r="E546" s="69" t="s">
        <v>46</v>
      </c>
      <c r="F546" s="80" t="s">
        <v>3839</v>
      </c>
      <c r="G546" s="79" t="s">
        <v>177</v>
      </c>
      <c r="H546" s="70" t="s">
        <v>837</v>
      </c>
      <c r="I546" s="69" t="s">
        <v>3840</v>
      </c>
      <c r="J546" s="69" t="s">
        <v>75</v>
      </c>
      <c r="K546" s="69" t="s">
        <v>838</v>
      </c>
      <c r="L546" s="69" t="s">
        <v>75</v>
      </c>
      <c r="M546" s="69" t="s">
        <v>75</v>
      </c>
      <c r="N546" s="69" t="s">
        <v>49</v>
      </c>
      <c r="O546" s="84">
        <v>46146</v>
      </c>
      <c r="P546" s="69" t="s">
        <v>837</v>
      </c>
      <c r="Q546" s="69" t="s">
        <v>837</v>
      </c>
      <c r="R546" s="79">
        <v>200</v>
      </c>
      <c r="S546" s="81">
        <v>89</v>
      </c>
      <c r="T546" s="69" t="s">
        <v>76</v>
      </c>
      <c r="U546" s="81">
        <v>0.34811099999999995</v>
      </c>
      <c r="V546" s="69" t="s">
        <v>3841</v>
      </c>
      <c r="W546" s="79" t="s">
        <v>79</v>
      </c>
      <c r="X546" s="69" t="s">
        <v>3842</v>
      </c>
      <c r="Y546" s="69" t="s">
        <v>3843</v>
      </c>
      <c r="Z546" s="69" t="s">
        <v>3766</v>
      </c>
      <c r="AA546" s="69" t="s">
        <v>3844</v>
      </c>
      <c r="AB546" s="79" t="s">
        <v>71</v>
      </c>
      <c r="AC546" s="81">
        <v>0</v>
      </c>
      <c r="AD546" s="69" t="s">
        <v>51</v>
      </c>
      <c r="AE546" s="69" t="s">
        <v>75</v>
      </c>
      <c r="AF546" s="69" t="s">
        <v>75</v>
      </c>
      <c r="AG546" s="79">
        <v>-115</v>
      </c>
      <c r="AH546" s="545">
        <v>46146</v>
      </c>
      <c r="AI546" s="69" t="s">
        <v>3177</v>
      </c>
      <c r="AJ546" s="69" t="s">
        <v>3766</v>
      </c>
      <c r="AK546" s="545">
        <v>46146</v>
      </c>
      <c r="AL546" s="82"/>
      <c r="AM546" s="81">
        <v>0</v>
      </c>
      <c r="AN546" s="81"/>
      <c r="AO546" s="81">
        <v>0</v>
      </c>
      <c r="AP546" s="81">
        <v>0</v>
      </c>
      <c r="AQ546" s="81">
        <v>0</v>
      </c>
      <c r="AR546" s="81">
        <v>0</v>
      </c>
      <c r="AS546" s="81"/>
      <c r="AT546" s="79"/>
      <c r="AU546" s="81"/>
      <c r="AV546" s="546"/>
      <c r="AW546" s="81"/>
      <c r="AX546" s="81"/>
      <c r="AY546" s="83">
        <f>YEAR(Table6[[#This Row],[ETA]])</f>
        <v>2026</v>
      </c>
      <c r="AZ546" s="40" t="str">
        <f>TEXT(Table6[[#This Row],[ETA]],"MMMM")</f>
        <v>May</v>
      </c>
      <c r="BA546" s="12" t="s">
        <v>3342</v>
      </c>
    </row>
    <row r="547" spans="1:53" hidden="1" x14ac:dyDescent="0.3">
      <c r="A547" s="13">
        <v>546</v>
      </c>
      <c r="B547" s="69" t="s">
        <v>3845</v>
      </c>
      <c r="C547" s="79" t="s">
        <v>70</v>
      </c>
      <c r="D547" s="69" t="s">
        <v>1632</v>
      </c>
      <c r="E547" s="69" t="s">
        <v>46</v>
      </c>
      <c r="F547" s="80">
        <v>25293</v>
      </c>
      <c r="G547" s="79" t="s">
        <v>177</v>
      </c>
      <c r="H547" s="70" t="s">
        <v>837</v>
      </c>
      <c r="I547" s="69" t="s">
        <v>3846</v>
      </c>
      <c r="J547" s="69" t="s">
        <v>75</v>
      </c>
      <c r="K547" s="69" t="s">
        <v>838</v>
      </c>
      <c r="L547" s="69" t="s">
        <v>75</v>
      </c>
      <c r="M547" s="69" t="s">
        <v>75</v>
      </c>
      <c r="N547" s="69" t="s">
        <v>49</v>
      </c>
      <c r="O547" s="84">
        <v>46110</v>
      </c>
      <c r="P547" s="69" t="s">
        <v>837</v>
      </c>
      <c r="Q547" s="69" t="s">
        <v>837</v>
      </c>
      <c r="R547" s="79">
        <v>7</v>
      </c>
      <c r="S547" s="81">
        <v>7</v>
      </c>
      <c r="T547" s="69" t="s">
        <v>76</v>
      </c>
      <c r="U547" s="81">
        <v>23.05</v>
      </c>
      <c r="V547" s="69" t="s">
        <v>3847</v>
      </c>
      <c r="W547" s="79" t="s">
        <v>79</v>
      </c>
      <c r="X547" s="69" t="s">
        <v>3848</v>
      </c>
      <c r="Y547" s="69" t="s">
        <v>3849</v>
      </c>
      <c r="Z547" s="69" t="s">
        <v>3766</v>
      </c>
      <c r="AA547" s="69" t="s">
        <v>3850</v>
      </c>
      <c r="AB547" s="79" t="s">
        <v>71</v>
      </c>
      <c r="AC547" s="81">
        <v>0</v>
      </c>
      <c r="AD547" s="69" t="s">
        <v>51</v>
      </c>
      <c r="AE547" s="69" t="s">
        <v>75</v>
      </c>
      <c r="AF547" s="69" t="s">
        <v>75</v>
      </c>
      <c r="AG547" s="79">
        <v>-151</v>
      </c>
      <c r="AH547" s="545">
        <v>46110</v>
      </c>
      <c r="AI547" s="69" t="s">
        <v>3177</v>
      </c>
      <c r="AJ547" s="69" t="s">
        <v>3766</v>
      </c>
      <c r="AK547" s="545">
        <v>46110</v>
      </c>
      <c r="AL547" s="82"/>
      <c r="AM547" s="81">
        <v>0</v>
      </c>
      <c r="AN547" s="81"/>
      <c r="AO547" s="81">
        <v>0</v>
      </c>
      <c r="AP547" s="81">
        <v>0</v>
      </c>
      <c r="AQ547" s="81">
        <v>0</v>
      </c>
      <c r="AR547" s="81">
        <v>0</v>
      </c>
      <c r="AS547" s="81"/>
      <c r="AT547" s="79"/>
      <c r="AU547" s="81"/>
      <c r="AV547" s="546"/>
      <c r="AW547" s="81"/>
      <c r="AX547" s="81"/>
      <c r="AY547" s="83">
        <f>YEAR(Table6[[#This Row],[ETA]])</f>
        <v>2026</v>
      </c>
      <c r="AZ547" s="40" t="str">
        <f>TEXT(Table6[[#This Row],[ETA]],"MMMM")</f>
        <v>March</v>
      </c>
      <c r="BA547" s="12" t="s">
        <v>3342</v>
      </c>
    </row>
    <row r="548" spans="1:53" hidden="1" x14ac:dyDescent="0.3">
      <c r="A548" s="13">
        <v>547</v>
      </c>
      <c r="B548" s="69" t="s">
        <v>4316</v>
      </c>
      <c r="C548" s="79" t="s">
        <v>70</v>
      </c>
      <c r="D548" s="69" t="s">
        <v>62</v>
      </c>
      <c r="E548" s="69" t="s">
        <v>46</v>
      </c>
      <c r="F548" s="80" t="s">
        <v>5059</v>
      </c>
      <c r="G548" s="79" t="s">
        <v>177</v>
      </c>
      <c r="H548" s="70" t="s">
        <v>302</v>
      </c>
      <c r="I548" s="69" t="s">
        <v>2634</v>
      </c>
      <c r="J548" s="69"/>
      <c r="K548" s="69" t="s">
        <v>1264</v>
      </c>
      <c r="L548" s="69" t="s">
        <v>305</v>
      </c>
      <c r="M548" s="69" t="s">
        <v>1264</v>
      </c>
      <c r="N548" s="69" t="s">
        <v>4991</v>
      </c>
      <c r="O548" s="84">
        <v>46243</v>
      </c>
      <c r="P548" s="69" t="s">
        <v>210</v>
      </c>
      <c r="Q548" s="69" t="s">
        <v>1264</v>
      </c>
      <c r="R548" s="79">
        <v>3</v>
      </c>
      <c r="S548" s="81">
        <v>517</v>
      </c>
      <c r="T548" s="69" t="s">
        <v>76</v>
      </c>
      <c r="U548" s="81">
        <v>1.5</v>
      </c>
      <c r="V548" s="69" t="s">
        <v>3851</v>
      </c>
      <c r="W548" s="79" t="s">
        <v>79</v>
      </c>
      <c r="X548" s="69" t="s">
        <v>3852</v>
      </c>
      <c r="Y548" s="69" t="s">
        <v>2630</v>
      </c>
      <c r="Z548" s="69" t="s">
        <v>3766</v>
      </c>
      <c r="AA548" s="69" t="s">
        <v>5060</v>
      </c>
      <c r="AB548" s="79" t="s">
        <v>71</v>
      </c>
      <c r="AC548" s="81">
        <v>4028</v>
      </c>
      <c r="AD548" s="69" t="s">
        <v>4991</v>
      </c>
      <c r="AE548" s="69" t="s">
        <v>75</v>
      </c>
      <c r="AF548" s="69" t="s">
        <v>75</v>
      </c>
      <c r="AG548" s="79">
        <v>-18</v>
      </c>
      <c r="AH548" s="545">
        <v>46243</v>
      </c>
      <c r="AI548" s="69" t="s">
        <v>3177</v>
      </c>
      <c r="AJ548" s="69" t="s">
        <v>3766</v>
      </c>
      <c r="AK548" s="545">
        <v>46243</v>
      </c>
      <c r="AL548" s="82"/>
      <c r="AM548" s="81">
        <v>0</v>
      </c>
      <c r="AN548" s="81"/>
      <c r="AO548" s="81">
        <v>0</v>
      </c>
      <c r="AP548" s="81">
        <v>0</v>
      </c>
      <c r="AQ548" s="81">
        <v>0</v>
      </c>
      <c r="AR548" s="81">
        <v>0</v>
      </c>
      <c r="AS548" s="81"/>
      <c r="AT548" s="79"/>
      <c r="AU548" s="81"/>
      <c r="AV548" s="546"/>
      <c r="AW548" s="81"/>
      <c r="AX548" s="81"/>
      <c r="AY548" s="83">
        <f>YEAR(Table6[[#This Row],[ETA]])</f>
        <v>2026</v>
      </c>
      <c r="AZ548" s="40" t="str">
        <f>TEXT(Table6[[#This Row],[ETA]],"MMMM")</f>
        <v>August</v>
      </c>
      <c r="BA548" s="12" t="s">
        <v>3331</v>
      </c>
    </row>
    <row r="549" spans="1:53" hidden="1" x14ac:dyDescent="0.3">
      <c r="A549" s="13">
        <v>548</v>
      </c>
      <c r="B549" s="69" t="s">
        <v>3853</v>
      </c>
      <c r="C549" s="79" t="s">
        <v>70</v>
      </c>
      <c r="D549" s="69" t="s">
        <v>62</v>
      </c>
      <c r="E549" s="69" t="s">
        <v>46</v>
      </c>
      <c r="F549" s="80" t="s">
        <v>5061</v>
      </c>
      <c r="G549" s="79" t="s">
        <v>177</v>
      </c>
      <c r="H549" s="70" t="s">
        <v>837</v>
      </c>
      <c r="I549" s="69" t="s">
        <v>2634</v>
      </c>
      <c r="J549" s="69" t="s">
        <v>837</v>
      </c>
      <c r="K549" s="69" t="s">
        <v>837</v>
      </c>
      <c r="L549" s="69" t="s">
        <v>48</v>
      </c>
      <c r="M549" s="69" t="s">
        <v>75</v>
      </c>
      <c r="N549" s="69" t="s">
        <v>4991</v>
      </c>
      <c r="O549" s="84">
        <v>46243</v>
      </c>
      <c r="P549" s="69" t="s">
        <v>210</v>
      </c>
      <c r="Q549" s="69" t="s">
        <v>210</v>
      </c>
      <c r="R549" s="79">
        <v>1</v>
      </c>
      <c r="S549" s="81">
        <v>900</v>
      </c>
      <c r="T549" s="69" t="s">
        <v>76</v>
      </c>
      <c r="U549" s="81">
        <v>1.5</v>
      </c>
      <c r="V549" s="69" t="s">
        <v>3854</v>
      </c>
      <c r="W549" s="79" t="s">
        <v>79</v>
      </c>
      <c r="X549" s="69" t="s">
        <v>3855</v>
      </c>
      <c r="Y549" s="69" t="s">
        <v>2630</v>
      </c>
      <c r="Z549" s="69" t="s">
        <v>3766</v>
      </c>
      <c r="AA549" s="69" t="s">
        <v>5062</v>
      </c>
      <c r="AB549" s="79" t="s">
        <v>71</v>
      </c>
      <c r="AC549" s="81">
        <v>9538</v>
      </c>
      <c r="AD549" s="69" t="s">
        <v>4991</v>
      </c>
      <c r="AE549" s="69" t="s">
        <v>75</v>
      </c>
      <c r="AF549" s="69" t="s">
        <v>75</v>
      </c>
      <c r="AG549" s="79">
        <v>-18</v>
      </c>
      <c r="AH549" s="545">
        <v>46243</v>
      </c>
      <c r="AI549" s="69" t="s">
        <v>3177</v>
      </c>
      <c r="AJ549" s="69" t="s">
        <v>3766</v>
      </c>
      <c r="AK549" s="545">
        <v>46243</v>
      </c>
      <c r="AL549" s="82"/>
      <c r="AM549" s="81">
        <v>0</v>
      </c>
      <c r="AN549" s="81"/>
      <c r="AO549" s="81">
        <v>0</v>
      </c>
      <c r="AP549" s="81">
        <v>0</v>
      </c>
      <c r="AQ549" s="81">
        <v>0</v>
      </c>
      <c r="AR549" s="81">
        <v>0</v>
      </c>
      <c r="AS549" s="81"/>
      <c r="AT549" s="79"/>
      <c r="AU549" s="81"/>
      <c r="AV549" s="546"/>
      <c r="AW549" s="81"/>
      <c r="AX549" s="81"/>
      <c r="AY549" s="83">
        <f>YEAR(Table6[[#This Row],[ETA]])</f>
        <v>2026</v>
      </c>
      <c r="AZ549" s="40" t="str">
        <f>TEXT(Table6[[#This Row],[ETA]],"MMMM")</f>
        <v>August</v>
      </c>
      <c r="BA549" s="12" t="s">
        <v>3331</v>
      </c>
    </row>
    <row r="550" spans="1:53" hidden="1" x14ac:dyDescent="0.3">
      <c r="A550" s="13">
        <v>549</v>
      </c>
      <c r="B550" s="69" t="s">
        <v>3856</v>
      </c>
      <c r="C550" s="79" t="s">
        <v>70</v>
      </c>
      <c r="D550" s="69" t="s">
        <v>3857</v>
      </c>
      <c r="E550" s="69" t="s">
        <v>46</v>
      </c>
      <c r="F550" s="80" t="s">
        <v>3858</v>
      </c>
      <c r="G550" s="79" t="s">
        <v>177</v>
      </c>
      <c r="H550" s="70" t="s">
        <v>302</v>
      </c>
      <c r="I550" s="69" t="s">
        <v>2045</v>
      </c>
      <c r="J550" s="69" t="s">
        <v>1127</v>
      </c>
      <c r="K550" s="69" t="s">
        <v>3859</v>
      </c>
      <c r="L550" s="69" t="s">
        <v>305</v>
      </c>
      <c r="M550" s="69" t="s">
        <v>3859</v>
      </c>
      <c r="N550" s="69" t="s">
        <v>49</v>
      </c>
      <c r="O550" s="84">
        <v>46152</v>
      </c>
      <c r="P550" s="69" t="s">
        <v>306</v>
      </c>
      <c r="Q550" s="69" t="s">
        <v>306</v>
      </c>
      <c r="R550" s="79">
        <v>78</v>
      </c>
      <c r="S550" s="81">
        <v>174</v>
      </c>
      <c r="T550" s="69" t="s">
        <v>76</v>
      </c>
      <c r="U550" s="81">
        <v>0.02</v>
      </c>
      <c r="V550" s="69" t="s">
        <v>3860</v>
      </c>
      <c r="W550" s="79" t="s">
        <v>79</v>
      </c>
      <c r="X550" s="69" t="s">
        <v>3861</v>
      </c>
      <c r="Y550" s="69" t="s">
        <v>1831</v>
      </c>
      <c r="Z550" s="69" t="s">
        <v>3766</v>
      </c>
      <c r="AA550" s="69" t="s">
        <v>4118</v>
      </c>
      <c r="AB550" s="79" t="s">
        <v>71</v>
      </c>
      <c r="AC550" s="81">
        <v>1606.89</v>
      </c>
      <c r="AD550" s="69" t="s">
        <v>1834</v>
      </c>
      <c r="AE550" s="69" t="s">
        <v>75</v>
      </c>
      <c r="AF550" s="69" t="s">
        <v>75</v>
      </c>
      <c r="AG550" s="79">
        <v>-109</v>
      </c>
      <c r="AH550" s="545">
        <v>46152</v>
      </c>
      <c r="AI550" s="69" t="s">
        <v>3177</v>
      </c>
      <c r="AJ550" s="69" t="s">
        <v>3766</v>
      </c>
      <c r="AK550" s="545">
        <v>46154</v>
      </c>
      <c r="AL550" s="82">
        <v>3.64</v>
      </c>
      <c r="AM550" s="81">
        <v>5849.0796000000009</v>
      </c>
      <c r="AN550" s="81">
        <v>0</v>
      </c>
      <c r="AO550" s="81">
        <v>0</v>
      </c>
      <c r="AP550" s="81">
        <v>5849.0796000000009</v>
      </c>
      <c r="AQ550" s="81">
        <v>292.45398000000006</v>
      </c>
      <c r="AR550" s="81">
        <v>500</v>
      </c>
      <c r="AS550" s="81">
        <v>1192</v>
      </c>
      <c r="AT550" s="79" t="s">
        <v>2681</v>
      </c>
      <c r="AU550" s="81" t="s">
        <v>3862</v>
      </c>
      <c r="AV550" s="546">
        <v>46153</v>
      </c>
      <c r="AW550" s="81"/>
      <c r="AX550" s="81"/>
      <c r="AY550" s="83">
        <f>YEAR(Table6[[#This Row],[ETA]])</f>
        <v>2026</v>
      </c>
      <c r="AZ550" s="40" t="str">
        <f>TEXT(Table6[[#This Row],[ETA]],"MMMM")</f>
        <v>May</v>
      </c>
      <c r="BA550" s="12" t="s">
        <v>3333</v>
      </c>
    </row>
    <row r="551" spans="1:53" hidden="1" x14ac:dyDescent="0.3">
      <c r="A551" s="13">
        <v>550</v>
      </c>
      <c r="B551" s="69" t="s">
        <v>4064</v>
      </c>
      <c r="C551" s="79" t="s">
        <v>70</v>
      </c>
      <c r="D551" s="69" t="s">
        <v>62</v>
      </c>
      <c r="E551" s="69" t="s">
        <v>46</v>
      </c>
      <c r="F551" s="80" t="s">
        <v>3863</v>
      </c>
      <c r="G551" s="79" t="s">
        <v>177</v>
      </c>
      <c r="H551" s="70" t="s">
        <v>302</v>
      </c>
      <c r="I551" s="69" t="s">
        <v>3864</v>
      </c>
      <c r="J551" s="69" t="s">
        <v>571</v>
      </c>
      <c r="K551" s="69" t="s">
        <v>1264</v>
      </c>
      <c r="L551" s="69" t="s">
        <v>305</v>
      </c>
      <c r="M551" s="69" t="s">
        <v>1264</v>
      </c>
      <c r="N551" s="69" t="s">
        <v>49</v>
      </c>
      <c r="O551" s="84">
        <v>46155</v>
      </c>
      <c r="P551" s="69" t="s">
        <v>306</v>
      </c>
      <c r="Q551" s="69" t="s">
        <v>306</v>
      </c>
      <c r="R551" s="79">
        <v>78</v>
      </c>
      <c r="S551" s="81">
        <v>8.4</v>
      </c>
      <c r="T551" s="69" t="s">
        <v>76</v>
      </c>
      <c r="U551" s="81">
        <v>0.02</v>
      </c>
      <c r="V551" s="69" t="s">
        <v>3865</v>
      </c>
      <c r="W551" s="79" t="s">
        <v>79</v>
      </c>
      <c r="X551" s="69" t="s">
        <v>4119</v>
      </c>
      <c r="Y551" s="69" t="s">
        <v>1831</v>
      </c>
      <c r="Z551" s="69" t="s">
        <v>3766</v>
      </c>
      <c r="AA551" s="69" t="s">
        <v>4120</v>
      </c>
      <c r="AB551" s="79" t="s">
        <v>71</v>
      </c>
      <c r="AC551" s="81">
        <v>4908</v>
      </c>
      <c r="AD551" s="69" t="s">
        <v>1834</v>
      </c>
      <c r="AE551" s="69" t="s">
        <v>75</v>
      </c>
      <c r="AF551" s="69" t="s">
        <v>75</v>
      </c>
      <c r="AG551" s="79">
        <v>-106</v>
      </c>
      <c r="AH551" s="545">
        <v>46155</v>
      </c>
      <c r="AI551" s="69" t="s">
        <v>3177</v>
      </c>
      <c r="AJ551" s="69" t="s">
        <v>3766</v>
      </c>
      <c r="AK551" s="545">
        <v>46158</v>
      </c>
      <c r="AL551" s="82">
        <v>3.6763997555012224</v>
      </c>
      <c r="AM551" s="81">
        <v>18043.77</v>
      </c>
      <c r="AN551" s="81">
        <v>0</v>
      </c>
      <c r="AO551" s="81">
        <v>0</v>
      </c>
      <c r="AP551" s="81">
        <v>0</v>
      </c>
      <c r="AQ551" s="81">
        <v>0</v>
      </c>
      <c r="AR551" s="81">
        <v>0</v>
      </c>
      <c r="AS551" s="81">
        <v>1400</v>
      </c>
      <c r="AT551" s="79" t="s">
        <v>2681</v>
      </c>
      <c r="AU551" s="81" t="s">
        <v>3866</v>
      </c>
      <c r="AV551" s="546">
        <v>46155</v>
      </c>
      <c r="AW551" s="81">
        <v>18043.77</v>
      </c>
      <c r="AX551" s="81"/>
      <c r="AY551" s="83">
        <f>YEAR(Table6[[#This Row],[ETA]])</f>
        <v>2026</v>
      </c>
      <c r="AZ551" s="40" t="str">
        <f>TEXT(Table6[[#This Row],[ETA]],"MMMM")</f>
        <v>May</v>
      </c>
      <c r="BA551" s="12" t="s">
        <v>3331</v>
      </c>
    </row>
    <row r="552" spans="1:53" x14ac:dyDescent="0.3">
      <c r="A552" s="13">
        <v>551</v>
      </c>
      <c r="B552" s="69" t="s">
        <v>3867</v>
      </c>
      <c r="C552" s="79" t="s">
        <v>90</v>
      </c>
      <c r="D552" s="69" t="s">
        <v>233</v>
      </c>
      <c r="E552" s="69" t="s">
        <v>46</v>
      </c>
      <c r="F552" s="80" t="s">
        <v>3868</v>
      </c>
      <c r="G552" s="79" t="s">
        <v>177</v>
      </c>
      <c r="H552" s="70" t="s">
        <v>302</v>
      </c>
      <c r="I552" s="69" t="s">
        <v>52</v>
      </c>
      <c r="J552" s="69" t="s">
        <v>1127</v>
      </c>
      <c r="K552" s="69" t="s">
        <v>598</v>
      </c>
      <c r="L552" s="69" t="s">
        <v>305</v>
      </c>
      <c r="M552" s="69" t="s">
        <v>598</v>
      </c>
      <c r="N552" s="69" t="s">
        <v>49</v>
      </c>
      <c r="O552" s="84">
        <v>46159</v>
      </c>
      <c r="P552" s="69" t="s">
        <v>306</v>
      </c>
      <c r="Q552" s="69" t="s">
        <v>306</v>
      </c>
      <c r="R552" s="79">
        <v>4</v>
      </c>
      <c r="S552" s="81">
        <v>123.07</v>
      </c>
      <c r="T552" s="69" t="s">
        <v>76</v>
      </c>
      <c r="U552" s="81">
        <v>1.1000000000000001</v>
      </c>
      <c r="V552" s="69" t="s">
        <v>3869</v>
      </c>
      <c r="W552" s="79" t="s">
        <v>79</v>
      </c>
      <c r="X552" s="69" t="s">
        <v>3867</v>
      </c>
      <c r="Y552" s="69"/>
      <c r="Z552" s="69" t="s">
        <v>3766</v>
      </c>
      <c r="AA552" s="69" t="s">
        <v>729</v>
      </c>
      <c r="AB552" s="79" t="s">
        <v>402</v>
      </c>
      <c r="AC552" s="81">
        <v>4946</v>
      </c>
      <c r="AD552" s="69" t="s">
        <v>51</v>
      </c>
      <c r="AE552" s="69" t="s">
        <v>75</v>
      </c>
      <c r="AF552" s="69" t="s">
        <v>75</v>
      </c>
      <c r="AG552" s="79">
        <v>-102</v>
      </c>
      <c r="AH552" s="545">
        <v>46159</v>
      </c>
      <c r="AI552" s="69" t="s">
        <v>3177</v>
      </c>
      <c r="AJ552" s="69" t="s">
        <v>3766</v>
      </c>
      <c r="AK552" s="545">
        <v>46160</v>
      </c>
      <c r="AL552" s="82">
        <v>4.2628000000000004</v>
      </c>
      <c r="AM552" s="81">
        <v>21083.808800000003</v>
      </c>
      <c r="AN552" s="81">
        <v>4500</v>
      </c>
      <c r="AO552" s="81">
        <v>234.95898800000003</v>
      </c>
      <c r="AP552" s="81">
        <v>23730.857788000001</v>
      </c>
      <c r="AQ552" s="81">
        <v>1186.5428894000001</v>
      </c>
      <c r="AR552" s="81">
        <v>1000</v>
      </c>
      <c r="AS552" s="81">
        <v>2587</v>
      </c>
      <c r="AT552" s="79" t="s">
        <v>2681</v>
      </c>
      <c r="AU552" s="81" t="s">
        <v>3870</v>
      </c>
      <c r="AV552" s="546">
        <v>46159</v>
      </c>
      <c r="AW552" s="81"/>
      <c r="AX552" s="81">
        <v>0</v>
      </c>
      <c r="AY552" s="83">
        <f>YEAR(Table6[[#This Row],[ETA]])</f>
        <v>2026</v>
      </c>
      <c r="AZ552" s="40" t="str">
        <f>TEXT(Table6[[#This Row],[ETA]],"MMMM")</f>
        <v>May</v>
      </c>
      <c r="BA552" s="12" t="s">
        <v>63</v>
      </c>
    </row>
    <row r="553" spans="1:53" x14ac:dyDescent="0.3">
      <c r="A553" s="13">
        <v>552</v>
      </c>
      <c r="B553" s="69" t="s">
        <v>3871</v>
      </c>
      <c r="C553" s="79" t="s">
        <v>70</v>
      </c>
      <c r="D553" s="69" t="s">
        <v>233</v>
      </c>
      <c r="E553" s="69" t="s">
        <v>46</v>
      </c>
      <c r="F553" s="80" t="s">
        <v>3872</v>
      </c>
      <c r="G553" s="79" t="s">
        <v>177</v>
      </c>
      <c r="H553" s="70" t="s">
        <v>302</v>
      </c>
      <c r="I553" s="69" t="s">
        <v>52</v>
      </c>
      <c r="J553" s="69" t="s">
        <v>1127</v>
      </c>
      <c r="K553" s="69" t="s">
        <v>598</v>
      </c>
      <c r="L553" s="69" t="s">
        <v>305</v>
      </c>
      <c r="M553" s="69" t="s">
        <v>598</v>
      </c>
      <c r="N553" s="69" t="s">
        <v>49</v>
      </c>
      <c r="O553" s="84">
        <v>46159</v>
      </c>
      <c r="P553" s="69" t="s">
        <v>306</v>
      </c>
      <c r="Q553" s="69" t="s">
        <v>306</v>
      </c>
      <c r="R553" s="79">
        <v>272</v>
      </c>
      <c r="S553" s="81">
        <v>475</v>
      </c>
      <c r="T553" s="69" t="s">
        <v>76</v>
      </c>
      <c r="U553" s="81">
        <v>2.15</v>
      </c>
      <c r="V553" s="69" t="s">
        <v>3873</v>
      </c>
      <c r="W553" s="79" t="s">
        <v>79</v>
      </c>
      <c r="X553" s="69" t="s">
        <v>3871</v>
      </c>
      <c r="Y553" s="69"/>
      <c r="Z553" s="69" t="s">
        <v>3766</v>
      </c>
      <c r="AA553" s="69" t="s">
        <v>1218</v>
      </c>
      <c r="AB553" s="79" t="s">
        <v>53</v>
      </c>
      <c r="AC553" s="81">
        <v>545173.72</v>
      </c>
      <c r="AD553" s="69" t="s">
        <v>51</v>
      </c>
      <c r="AE553" s="69" t="s">
        <v>75</v>
      </c>
      <c r="AF553" s="69" t="s">
        <v>75</v>
      </c>
      <c r="AG553" s="79">
        <v>-102</v>
      </c>
      <c r="AH553" s="545">
        <v>46159</v>
      </c>
      <c r="AI553" s="69" t="s">
        <v>3177</v>
      </c>
      <c r="AJ553" s="69" t="s">
        <v>3766</v>
      </c>
      <c r="AK553" s="545">
        <v>46160</v>
      </c>
      <c r="AL553" s="82">
        <v>0.53602000000000005</v>
      </c>
      <c r="AM553" s="81">
        <v>292224.01739440003</v>
      </c>
      <c r="AN553" s="81">
        <v>17640</v>
      </c>
      <c r="AO553" s="81">
        <v>0</v>
      </c>
      <c r="AP553" s="81">
        <v>292224.01739440003</v>
      </c>
      <c r="AQ553" s="81">
        <v>14611.200869720002</v>
      </c>
      <c r="AR553" s="81">
        <v>5000</v>
      </c>
      <c r="AS553" s="81">
        <v>20011</v>
      </c>
      <c r="AT553" s="79" t="s">
        <v>2681</v>
      </c>
      <c r="AU553" s="81" t="s">
        <v>3874</v>
      </c>
      <c r="AV553" s="546">
        <v>46159</v>
      </c>
      <c r="AW553" s="81"/>
      <c r="AX553" s="81">
        <v>0</v>
      </c>
      <c r="AY553" s="83">
        <f>YEAR(Table6[[#This Row],[ETA]])</f>
        <v>2026</v>
      </c>
      <c r="AZ553" s="40" t="str">
        <f>TEXT(Table6[[#This Row],[ETA]],"MMMM")</f>
        <v>May</v>
      </c>
      <c r="BA553" s="12" t="s">
        <v>63</v>
      </c>
    </row>
    <row r="554" spans="1:53" hidden="1" x14ac:dyDescent="0.3">
      <c r="A554" s="13">
        <v>553</v>
      </c>
      <c r="B554" s="69" t="s">
        <v>3875</v>
      </c>
      <c r="C554" s="79" t="s">
        <v>70</v>
      </c>
      <c r="D554" s="69" t="s">
        <v>1632</v>
      </c>
      <c r="E554" s="69" t="s">
        <v>46</v>
      </c>
      <c r="F554" s="80" t="s">
        <v>3876</v>
      </c>
      <c r="G554" s="79" t="s">
        <v>177</v>
      </c>
      <c r="H554" s="70" t="s">
        <v>837</v>
      </c>
      <c r="I554" s="69" t="s">
        <v>3877</v>
      </c>
      <c r="J554" s="69" t="s">
        <v>75</v>
      </c>
      <c r="K554" s="69" t="s">
        <v>838</v>
      </c>
      <c r="L554" s="69" t="s">
        <v>75</v>
      </c>
      <c r="M554" s="69" t="s">
        <v>75</v>
      </c>
      <c r="N554" s="69" t="s">
        <v>49</v>
      </c>
      <c r="O554" s="84">
        <v>46154</v>
      </c>
      <c r="P554" s="69" t="s">
        <v>837</v>
      </c>
      <c r="Q554" s="69" t="s">
        <v>837</v>
      </c>
      <c r="R554" s="79">
        <v>270</v>
      </c>
      <c r="S554" s="81">
        <v>10</v>
      </c>
      <c r="T554" s="69" t="s">
        <v>76</v>
      </c>
      <c r="U554" s="81">
        <v>23.05</v>
      </c>
      <c r="V554" s="69" t="s">
        <v>3878</v>
      </c>
      <c r="W554" s="79" t="s">
        <v>79</v>
      </c>
      <c r="X554" s="69" t="s">
        <v>3876</v>
      </c>
      <c r="Y554" s="69" t="s">
        <v>3879</v>
      </c>
      <c r="Z554" s="69" t="s">
        <v>808</v>
      </c>
      <c r="AA554" s="69" t="s">
        <v>3880</v>
      </c>
      <c r="AB554" s="79" t="s">
        <v>71</v>
      </c>
      <c r="AC554" s="81">
        <v>0</v>
      </c>
      <c r="AD554" s="69" t="s">
        <v>51</v>
      </c>
      <c r="AE554" s="69" t="s">
        <v>75</v>
      </c>
      <c r="AF554" s="69" t="s">
        <v>75</v>
      </c>
      <c r="AG554" s="79">
        <v>-107</v>
      </c>
      <c r="AH554" s="545">
        <v>46154</v>
      </c>
      <c r="AI554" s="69" t="s">
        <v>3177</v>
      </c>
      <c r="AJ554" s="69" t="s">
        <v>808</v>
      </c>
      <c r="AK554" s="545">
        <v>46154</v>
      </c>
      <c r="AL554" s="82"/>
      <c r="AM554" s="81">
        <v>0</v>
      </c>
      <c r="AN554" s="81"/>
      <c r="AO554" s="81">
        <v>0</v>
      </c>
      <c r="AP554" s="81">
        <v>0</v>
      </c>
      <c r="AQ554" s="81">
        <v>0</v>
      </c>
      <c r="AR554" s="81">
        <v>0</v>
      </c>
      <c r="AS554" s="81"/>
      <c r="AT554" s="79"/>
      <c r="AU554" s="81"/>
      <c r="AV554" s="546"/>
      <c r="AW554" s="81"/>
      <c r="AX554" s="81"/>
      <c r="AY554" s="83">
        <f>YEAR(Table6[[#This Row],[ETA]])</f>
        <v>2026</v>
      </c>
      <c r="AZ554" s="40" t="str">
        <f>TEXT(Table6[[#This Row],[ETA]],"MMMM")</f>
        <v>May</v>
      </c>
      <c r="BA554" s="12" t="s">
        <v>3342</v>
      </c>
    </row>
    <row r="555" spans="1:53" hidden="1" x14ac:dyDescent="0.3">
      <c r="A555" s="13">
        <v>554</v>
      </c>
      <c r="B555" s="69" t="s">
        <v>3881</v>
      </c>
      <c r="C555" s="79" t="s">
        <v>70</v>
      </c>
      <c r="D555" s="69" t="s">
        <v>1632</v>
      </c>
      <c r="E555" s="69" t="s">
        <v>46</v>
      </c>
      <c r="F555" s="80" t="s">
        <v>3882</v>
      </c>
      <c r="G555" s="79" t="s">
        <v>177</v>
      </c>
      <c r="H555" s="70" t="s">
        <v>837</v>
      </c>
      <c r="I555" s="69" t="s">
        <v>3883</v>
      </c>
      <c r="J555" s="69" t="s">
        <v>75</v>
      </c>
      <c r="K555" s="69" t="s">
        <v>838</v>
      </c>
      <c r="L555" s="69" t="s">
        <v>75</v>
      </c>
      <c r="M555" s="69" t="s">
        <v>75</v>
      </c>
      <c r="N555" s="69" t="s">
        <v>49</v>
      </c>
      <c r="O555" s="84">
        <v>46056</v>
      </c>
      <c r="P555" s="69" t="s">
        <v>837</v>
      </c>
      <c r="Q555" s="69" t="s">
        <v>837</v>
      </c>
      <c r="R555" s="79">
        <v>7</v>
      </c>
      <c r="S555" s="81">
        <v>175</v>
      </c>
      <c r="T555" s="69" t="s">
        <v>3884</v>
      </c>
      <c r="U555" s="81">
        <v>6.88</v>
      </c>
      <c r="V555" s="69" t="s">
        <v>3885</v>
      </c>
      <c r="W555" s="79" t="s">
        <v>79</v>
      </c>
      <c r="X555" s="69" t="s">
        <v>3882</v>
      </c>
      <c r="Y555" s="69" t="s">
        <v>3886</v>
      </c>
      <c r="Z555" s="69" t="s">
        <v>808</v>
      </c>
      <c r="AA555" s="69" t="s">
        <v>3887</v>
      </c>
      <c r="AB555" s="79" t="s">
        <v>71</v>
      </c>
      <c r="AC555" s="81">
        <v>0</v>
      </c>
      <c r="AD555" s="69" t="s">
        <v>51</v>
      </c>
      <c r="AE555" s="69" t="s">
        <v>75</v>
      </c>
      <c r="AF555" s="69" t="s">
        <v>75</v>
      </c>
      <c r="AG555" s="79">
        <v>-205</v>
      </c>
      <c r="AH555" s="545">
        <v>46056</v>
      </c>
      <c r="AI555" s="69" t="s">
        <v>3177</v>
      </c>
      <c r="AJ555" s="69" t="s">
        <v>3766</v>
      </c>
      <c r="AK555" s="545">
        <v>46056</v>
      </c>
      <c r="AL555" s="82"/>
      <c r="AM555" s="81">
        <v>0</v>
      </c>
      <c r="AN555" s="81"/>
      <c r="AO555" s="81">
        <v>0</v>
      </c>
      <c r="AP555" s="81">
        <v>0</v>
      </c>
      <c r="AQ555" s="81">
        <v>0</v>
      </c>
      <c r="AR555" s="81">
        <v>0</v>
      </c>
      <c r="AS555" s="81"/>
      <c r="AT555" s="79"/>
      <c r="AU555" s="81"/>
      <c r="AV555" s="546"/>
      <c r="AW555" s="81"/>
      <c r="AX555" s="81"/>
      <c r="AY555" s="83">
        <f>YEAR(Table6[[#This Row],[ETA]])</f>
        <v>2026</v>
      </c>
      <c r="AZ555" s="40" t="str">
        <f>TEXT(Table6[[#This Row],[ETA]],"MMMM")</f>
        <v>February</v>
      </c>
      <c r="BA555" s="12" t="s">
        <v>3342</v>
      </c>
    </row>
    <row r="556" spans="1:53" x14ac:dyDescent="0.3">
      <c r="A556" s="13">
        <v>555</v>
      </c>
      <c r="B556" s="69" t="s">
        <v>3888</v>
      </c>
      <c r="C556" s="79" t="s">
        <v>70</v>
      </c>
      <c r="D556" s="69" t="s">
        <v>233</v>
      </c>
      <c r="E556" s="69" t="s">
        <v>46</v>
      </c>
      <c r="F556" s="80">
        <v>20490005167</v>
      </c>
      <c r="G556" s="79" t="s">
        <v>177</v>
      </c>
      <c r="H556" s="70" t="s">
        <v>302</v>
      </c>
      <c r="I556" s="69" t="s">
        <v>3889</v>
      </c>
      <c r="J556" s="69" t="s">
        <v>3229</v>
      </c>
      <c r="K556" s="69" t="s">
        <v>1264</v>
      </c>
      <c r="L556" s="69" t="s">
        <v>305</v>
      </c>
      <c r="M556" s="69" t="s">
        <v>1264</v>
      </c>
      <c r="N556" s="69" t="s">
        <v>49</v>
      </c>
      <c r="O556" s="84">
        <v>46184</v>
      </c>
      <c r="P556" s="69" t="s">
        <v>306</v>
      </c>
      <c r="Q556" s="69" t="s">
        <v>306</v>
      </c>
      <c r="R556" s="79">
        <v>6</v>
      </c>
      <c r="S556" s="81">
        <v>530</v>
      </c>
      <c r="T556" s="69" t="s">
        <v>76</v>
      </c>
      <c r="U556" s="81">
        <v>4.9019999999999994E-2</v>
      </c>
      <c r="V556" s="69" t="s">
        <v>3890</v>
      </c>
      <c r="W556" s="79" t="s">
        <v>79</v>
      </c>
      <c r="X556" s="69" t="s">
        <v>3891</v>
      </c>
      <c r="Y556" s="69" t="s">
        <v>1831</v>
      </c>
      <c r="Z556" s="69" t="s">
        <v>3766</v>
      </c>
      <c r="AA556" s="69" t="s">
        <v>4317</v>
      </c>
      <c r="AB556" s="79" t="s">
        <v>71</v>
      </c>
      <c r="AC556" s="81">
        <v>270</v>
      </c>
      <c r="AD556" s="69" t="s">
        <v>1834</v>
      </c>
      <c r="AE556" s="69" t="s">
        <v>75</v>
      </c>
      <c r="AF556" s="69" t="s">
        <v>75</v>
      </c>
      <c r="AG556" s="79">
        <v>-77</v>
      </c>
      <c r="AH556" s="545">
        <v>46184</v>
      </c>
      <c r="AI556" s="69" t="s">
        <v>3177</v>
      </c>
      <c r="AJ556" s="69" t="s">
        <v>3766</v>
      </c>
      <c r="AK556" s="545">
        <v>46189</v>
      </c>
      <c r="AL556" s="82">
        <v>3.64</v>
      </c>
      <c r="AM556" s="81">
        <v>982.80000000000007</v>
      </c>
      <c r="AN556" s="81"/>
      <c r="AO556" s="81">
        <v>0</v>
      </c>
      <c r="AP556" s="81">
        <v>982.80000000000007</v>
      </c>
      <c r="AQ556" s="81">
        <v>49.140000000000008</v>
      </c>
      <c r="AR556" s="81">
        <v>500</v>
      </c>
      <c r="AS556" s="81">
        <v>299</v>
      </c>
      <c r="AT556" s="79" t="s">
        <v>2681</v>
      </c>
      <c r="AU556" s="81" t="s">
        <v>4121</v>
      </c>
      <c r="AV556" s="546">
        <v>46182</v>
      </c>
      <c r="AW556" s="81"/>
      <c r="AX556" s="81">
        <v>-650</v>
      </c>
      <c r="AY556" s="83">
        <f>YEAR(Table6[[#This Row],[ETA]])</f>
        <v>2026</v>
      </c>
      <c r="AZ556" s="40" t="str">
        <f>TEXT(Table6[[#This Row],[ETA]],"MMMM")</f>
        <v>June</v>
      </c>
      <c r="BA556" s="12" t="s">
        <v>63</v>
      </c>
    </row>
    <row r="557" spans="1:53" hidden="1" x14ac:dyDescent="0.3">
      <c r="A557" s="13">
        <v>556</v>
      </c>
      <c r="B557" s="69" t="s">
        <v>3892</v>
      </c>
      <c r="C557" s="79" t="s">
        <v>94</v>
      </c>
      <c r="D557" s="69" t="s">
        <v>1446</v>
      </c>
      <c r="E557" s="69" t="s">
        <v>46</v>
      </c>
      <c r="F557" s="80" t="s">
        <v>4122</v>
      </c>
      <c r="G557" s="79" t="s">
        <v>177</v>
      </c>
      <c r="H557" s="70" t="s">
        <v>302</v>
      </c>
      <c r="I557" s="69" t="s">
        <v>3864</v>
      </c>
      <c r="J557" s="69" t="s">
        <v>1127</v>
      </c>
      <c r="K557" s="69" t="s">
        <v>4123</v>
      </c>
      <c r="L557" s="69" t="s">
        <v>305</v>
      </c>
      <c r="M557" s="69" t="s">
        <v>4123</v>
      </c>
      <c r="N557" s="69" t="s">
        <v>49</v>
      </c>
      <c r="O557" s="84">
        <v>46177</v>
      </c>
      <c r="P557" s="69" t="s">
        <v>306</v>
      </c>
      <c r="Q557" s="69" t="s">
        <v>306</v>
      </c>
      <c r="R557" s="79">
        <v>6</v>
      </c>
      <c r="S557" s="81">
        <v>109.77</v>
      </c>
      <c r="T557" s="69" t="s">
        <v>76</v>
      </c>
      <c r="U557" s="81">
        <v>4.9019999999999994E-2</v>
      </c>
      <c r="V557" s="69" t="s">
        <v>3893</v>
      </c>
      <c r="W557" s="79" t="s">
        <v>79</v>
      </c>
      <c r="X557" s="69" t="s">
        <v>3894</v>
      </c>
      <c r="Y557" s="69" t="s">
        <v>1831</v>
      </c>
      <c r="Z557" s="69" t="s">
        <v>3766</v>
      </c>
      <c r="AA557" s="69" t="s">
        <v>4124</v>
      </c>
      <c r="AB557" s="79" t="s">
        <v>71</v>
      </c>
      <c r="AC557" s="81">
        <v>11212.76</v>
      </c>
      <c r="AD557" s="69" t="s">
        <v>51</v>
      </c>
      <c r="AE557" s="69" t="s">
        <v>75</v>
      </c>
      <c r="AF557" s="69" t="s">
        <v>75</v>
      </c>
      <c r="AG557" s="79">
        <v>-84</v>
      </c>
      <c r="AH557" s="545">
        <v>46177</v>
      </c>
      <c r="AI557" s="69" t="s">
        <v>3177</v>
      </c>
      <c r="AJ557" s="69" t="s">
        <v>3766</v>
      </c>
      <c r="AK557" s="545">
        <v>46180</v>
      </c>
      <c r="AL557" s="82">
        <v>3.64</v>
      </c>
      <c r="AM557" s="81">
        <v>40814.446400000001</v>
      </c>
      <c r="AN557" s="81">
        <v>1206</v>
      </c>
      <c r="AO557" s="81">
        <v>452.04286400000001</v>
      </c>
      <c r="AP557" s="81">
        <v>45656.329264</v>
      </c>
      <c r="AQ557" s="81">
        <v>2282.8164632000003</v>
      </c>
      <c r="AR557" s="81">
        <v>1000</v>
      </c>
      <c r="AS557" s="81">
        <v>3683</v>
      </c>
      <c r="AT557" s="79" t="s">
        <v>2681</v>
      </c>
      <c r="AU557" s="81" t="s">
        <v>4125</v>
      </c>
      <c r="AV557" s="546">
        <v>46179</v>
      </c>
      <c r="AW557" s="81"/>
      <c r="AX557" s="81"/>
      <c r="AY557" s="83">
        <f>YEAR(Table6[[#This Row],[ETA]])</f>
        <v>2026</v>
      </c>
      <c r="AZ557" s="40" t="str">
        <f>TEXT(Table6[[#This Row],[ETA]],"MMMM")</f>
        <v>June</v>
      </c>
      <c r="BA557" s="12" t="s">
        <v>3332</v>
      </c>
    </row>
    <row r="558" spans="1:53" hidden="1" x14ac:dyDescent="0.3">
      <c r="A558" s="13">
        <v>557</v>
      </c>
      <c r="B558" s="69" t="s">
        <v>3895</v>
      </c>
      <c r="C558" s="79" t="s">
        <v>70</v>
      </c>
      <c r="D558" s="69" t="s">
        <v>1970</v>
      </c>
      <c r="E558" s="69" t="s">
        <v>74</v>
      </c>
      <c r="F558" s="80" t="s">
        <v>4126</v>
      </c>
      <c r="G558" s="79" t="s">
        <v>177</v>
      </c>
      <c r="H558" s="70" t="s">
        <v>47</v>
      </c>
      <c r="I558" s="69" t="s">
        <v>52</v>
      </c>
      <c r="J558" s="69" t="s">
        <v>279</v>
      </c>
      <c r="K558" s="69" t="s">
        <v>4127</v>
      </c>
      <c r="L558" s="69" t="s">
        <v>48</v>
      </c>
      <c r="M558" s="69" t="s">
        <v>4128</v>
      </c>
      <c r="N558" s="69" t="s">
        <v>49</v>
      </c>
      <c r="O558" s="84">
        <v>46199</v>
      </c>
      <c r="P558" s="69" t="s">
        <v>199</v>
      </c>
      <c r="Q558" s="69" t="s">
        <v>4129</v>
      </c>
      <c r="R558" s="79">
        <v>95</v>
      </c>
      <c r="S558" s="81">
        <v>20411</v>
      </c>
      <c r="T558" s="69" t="s">
        <v>76</v>
      </c>
      <c r="U558" s="81">
        <v>16.672000000000001</v>
      </c>
      <c r="V558" s="69" t="s">
        <v>3896</v>
      </c>
      <c r="W558" s="79" t="s">
        <v>50</v>
      </c>
      <c r="X558" s="69" t="s">
        <v>3897</v>
      </c>
      <c r="Y558" s="69">
        <v>4600001157</v>
      </c>
      <c r="Z558" s="69" t="s">
        <v>2337</v>
      </c>
      <c r="AA558" s="69" t="s">
        <v>4318</v>
      </c>
      <c r="AB558" s="79" t="s">
        <v>71</v>
      </c>
      <c r="AC558" s="81">
        <v>118287.35</v>
      </c>
      <c r="AD558" s="69" t="s">
        <v>51</v>
      </c>
      <c r="AE558" s="69" t="s">
        <v>75</v>
      </c>
      <c r="AF558" s="69" t="s">
        <v>75</v>
      </c>
      <c r="AG558" s="79">
        <v>-62</v>
      </c>
      <c r="AH558" s="545">
        <v>46199</v>
      </c>
      <c r="AI558" s="69" t="s">
        <v>3177</v>
      </c>
      <c r="AJ558" s="69" t="s">
        <v>2337</v>
      </c>
      <c r="AK558" s="545">
        <v>46201</v>
      </c>
      <c r="AL558" s="82">
        <v>3.64</v>
      </c>
      <c r="AM558" s="81">
        <v>430565.95400000003</v>
      </c>
      <c r="AN558" s="81"/>
      <c r="AO558" s="81">
        <v>0</v>
      </c>
      <c r="AP558" s="81">
        <v>430565.95400000003</v>
      </c>
      <c r="AQ558" s="81">
        <v>21528.297700000003</v>
      </c>
      <c r="AR558" s="81">
        <v>5000</v>
      </c>
      <c r="AS558" s="81">
        <v>26928</v>
      </c>
      <c r="AT558" s="79" t="s">
        <v>2681</v>
      </c>
      <c r="AU558" s="81" t="s">
        <v>4319</v>
      </c>
      <c r="AV558" s="546">
        <v>46198</v>
      </c>
      <c r="AW558" s="81"/>
      <c r="AX558" s="81"/>
      <c r="AY558" s="83">
        <f>YEAR(Table6[[#This Row],[ETA]])</f>
        <v>2026</v>
      </c>
      <c r="AZ558" s="40" t="str">
        <f>TEXT(Table6[[#This Row],[ETA]],"MMMM")</f>
        <v>June</v>
      </c>
      <c r="BA558" s="12" t="s">
        <v>63</v>
      </c>
    </row>
    <row r="559" spans="1:53" hidden="1" x14ac:dyDescent="0.3">
      <c r="A559" s="13">
        <v>558</v>
      </c>
      <c r="B559" s="69" t="s">
        <v>3898</v>
      </c>
      <c r="C559" s="79" t="s">
        <v>70</v>
      </c>
      <c r="D559" s="69" t="s">
        <v>1970</v>
      </c>
      <c r="E559" s="69" t="s">
        <v>74</v>
      </c>
      <c r="F559" s="80" t="s">
        <v>4126</v>
      </c>
      <c r="G559" s="79" t="s">
        <v>177</v>
      </c>
      <c r="H559" s="70" t="s">
        <v>47</v>
      </c>
      <c r="I559" s="69" t="s">
        <v>52</v>
      </c>
      <c r="J559" s="69" t="s">
        <v>279</v>
      </c>
      <c r="K559" s="69" t="s">
        <v>4127</v>
      </c>
      <c r="L559" s="69" t="s">
        <v>48</v>
      </c>
      <c r="M559" s="69" t="s">
        <v>4128</v>
      </c>
      <c r="N559" s="69" t="s">
        <v>49</v>
      </c>
      <c r="O559" s="84">
        <v>46199</v>
      </c>
      <c r="P559" s="69" t="s">
        <v>210</v>
      </c>
      <c r="Q559" s="69" t="s">
        <v>4129</v>
      </c>
      <c r="R559" s="79">
        <v>95</v>
      </c>
      <c r="S559" s="81">
        <v>1615.38</v>
      </c>
      <c r="T559" s="69" t="s">
        <v>76</v>
      </c>
      <c r="U559" s="81">
        <v>13</v>
      </c>
      <c r="V559" s="69" t="s">
        <v>3899</v>
      </c>
      <c r="W559" s="79" t="s">
        <v>50</v>
      </c>
      <c r="X559" s="69" t="s">
        <v>3900</v>
      </c>
      <c r="Y559" s="69">
        <v>4600001157</v>
      </c>
      <c r="Z559" s="69" t="s">
        <v>3766</v>
      </c>
      <c r="AA559" s="69" t="s">
        <v>4320</v>
      </c>
      <c r="AB559" s="79" t="s">
        <v>71</v>
      </c>
      <c r="AC559" s="81">
        <v>24425.7</v>
      </c>
      <c r="AD559" s="69" t="s">
        <v>51</v>
      </c>
      <c r="AE559" s="69" t="s">
        <v>75</v>
      </c>
      <c r="AF559" s="69" t="s">
        <v>75</v>
      </c>
      <c r="AG559" s="79">
        <v>-62</v>
      </c>
      <c r="AH559" s="545">
        <v>46199</v>
      </c>
      <c r="AI559" s="69" t="s">
        <v>3177</v>
      </c>
      <c r="AJ559" s="69" t="s">
        <v>3766</v>
      </c>
      <c r="AK559" s="545">
        <v>46201</v>
      </c>
      <c r="AL559" s="82">
        <v>3.64</v>
      </c>
      <c r="AM559" s="81">
        <v>88909.54800000001</v>
      </c>
      <c r="AN559" s="81"/>
      <c r="AO559" s="81">
        <v>0</v>
      </c>
      <c r="AP559" s="81">
        <v>88909.54800000001</v>
      </c>
      <c r="AQ559" s="81">
        <v>4445.4774000000007</v>
      </c>
      <c r="AR559" s="81">
        <v>1000</v>
      </c>
      <c r="AS559" s="81">
        <v>5596</v>
      </c>
      <c r="AT559" s="79" t="s">
        <v>2681</v>
      </c>
      <c r="AU559" s="81" t="s">
        <v>4319</v>
      </c>
      <c r="AV559" s="546">
        <v>46198</v>
      </c>
      <c r="AW559" s="81"/>
      <c r="AX559" s="81">
        <v>-249</v>
      </c>
      <c r="AY559" s="83">
        <f>YEAR(Table6[[#This Row],[ETA]])</f>
        <v>2026</v>
      </c>
      <c r="AZ559" s="40" t="str">
        <f>TEXT(Table6[[#This Row],[ETA]],"MMMM")</f>
        <v>June</v>
      </c>
      <c r="BA559" s="12" t="s">
        <v>63</v>
      </c>
    </row>
    <row r="560" spans="1:53" hidden="1" x14ac:dyDescent="0.3">
      <c r="A560" s="13">
        <v>559</v>
      </c>
      <c r="B560" s="69" t="s">
        <v>3901</v>
      </c>
      <c r="C560" s="79" t="s">
        <v>70</v>
      </c>
      <c r="D560" s="69" t="s">
        <v>1632</v>
      </c>
      <c r="E560" s="69" t="s">
        <v>74</v>
      </c>
      <c r="F560" s="80" t="s">
        <v>3902</v>
      </c>
      <c r="G560" s="79" t="s">
        <v>177</v>
      </c>
      <c r="H560" s="70" t="s">
        <v>837</v>
      </c>
      <c r="I560" s="69" t="s">
        <v>3903</v>
      </c>
      <c r="J560" s="69" t="s">
        <v>75</v>
      </c>
      <c r="K560" s="69" t="s">
        <v>838</v>
      </c>
      <c r="L560" s="69" t="s">
        <v>75</v>
      </c>
      <c r="M560" s="69" t="s">
        <v>75</v>
      </c>
      <c r="N560" s="69" t="s">
        <v>49</v>
      </c>
      <c r="O560" s="84">
        <v>46155</v>
      </c>
      <c r="P560" s="69" t="s">
        <v>837</v>
      </c>
      <c r="Q560" s="69" t="s">
        <v>837</v>
      </c>
      <c r="R560" s="79">
        <v>42</v>
      </c>
      <c r="S560" s="81">
        <v>100</v>
      </c>
      <c r="T560" s="69" t="s">
        <v>76</v>
      </c>
      <c r="U560" s="81">
        <v>0.16000299999999998</v>
      </c>
      <c r="V560" s="69" t="s">
        <v>3904</v>
      </c>
      <c r="W560" s="79" t="s">
        <v>79</v>
      </c>
      <c r="X560" s="69" t="s">
        <v>3902</v>
      </c>
      <c r="Y560" s="69" t="s">
        <v>75</v>
      </c>
      <c r="Z560" s="69" t="s">
        <v>4130</v>
      </c>
      <c r="AA560" s="69" t="s">
        <v>3905</v>
      </c>
      <c r="AB560" s="79" t="s">
        <v>71</v>
      </c>
      <c r="AC560" s="81">
        <v>0</v>
      </c>
      <c r="AD560" s="69" t="s">
        <v>51</v>
      </c>
      <c r="AE560" s="69" t="s">
        <v>75</v>
      </c>
      <c r="AF560" s="69" t="s">
        <v>75</v>
      </c>
      <c r="AG560" s="79">
        <v>-106</v>
      </c>
      <c r="AH560" s="545">
        <v>46155</v>
      </c>
      <c r="AI560" s="69" t="s">
        <v>3177</v>
      </c>
      <c r="AJ560" s="69" t="s">
        <v>808</v>
      </c>
      <c r="AK560" s="545">
        <v>46155</v>
      </c>
      <c r="AL560" s="82"/>
      <c r="AM560" s="81">
        <v>0</v>
      </c>
      <c r="AN560" s="81"/>
      <c r="AO560" s="81">
        <v>0</v>
      </c>
      <c r="AP560" s="81">
        <v>0</v>
      </c>
      <c r="AQ560" s="81">
        <v>0</v>
      </c>
      <c r="AR560" s="81">
        <v>0</v>
      </c>
      <c r="AS560" s="81"/>
      <c r="AT560" s="79"/>
      <c r="AU560" s="81"/>
      <c r="AV560" s="546"/>
      <c r="AW560" s="81"/>
      <c r="AX560" s="81"/>
      <c r="AY560" s="83">
        <f>YEAR(Table6[[#This Row],[ETA]])</f>
        <v>2026</v>
      </c>
      <c r="AZ560" s="40" t="str">
        <f>TEXT(Table6[[#This Row],[ETA]],"MMMM")</f>
        <v>May</v>
      </c>
      <c r="BA560" s="12" t="s">
        <v>3342</v>
      </c>
    </row>
    <row r="561" spans="1:53" hidden="1" x14ac:dyDescent="0.3">
      <c r="A561" s="13">
        <v>560</v>
      </c>
      <c r="B561" s="69" t="s">
        <v>3906</v>
      </c>
      <c r="C561" s="79" t="s">
        <v>70</v>
      </c>
      <c r="D561" s="69" t="s">
        <v>1632</v>
      </c>
      <c r="E561" s="69" t="s">
        <v>74</v>
      </c>
      <c r="F561" s="80" t="s">
        <v>3907</v>
      </c>
      <c r="G561" s="79" t="s">
        <v>177</v>
      </c>
      <c r="H561" s="70" t="s">
        <v>837</v>
      </c>
      <c r="I561" s="69" t="s">
        <v>3834</v>
      </c>
      <c r="J561" s="69" t="s">
        <v>75</v>
      </c>
      <c r="K561" s="69" t="s">
        <v>838</v>
      </c>
      <c r="L561" s="69" t="s">
        <v>75</v>
      </c>
      <c r="M561" s="69" t="s">
        <v>75</v>
      </c>
      <c r="N561" s="69" t="s">
        <v>49</v>
      </c>
      <c r="O561" s="84">
        <v>46158</v>
      </c>
      <c r="P561" s="69" t="s">
        <v>837</v>
      </c>
      <c r="Q561" s="69" t="s">
        <v>837</v>
      </c>
      <c r="R561" s="79">
        <v>217</v>
      </c>
      <c r="S561" s="81">
        <v>2900</v>
      </c>
      <c r="T561" s="69" t="s">
        <v>76</v>
      </c>
      <c r="U561" s="81">
        <v>0.16000299999999998</v>
      </c>
      <c r="V561" s="69" t="s">
        <v>3908</v>
      </c>
      <c r="W561" s="79" t="s">
        <v>79</v>
      </c>
      <c r="X561" s="69" t="s">
        <v>3902</v>
      </c>
      <c r="Y561" s="69" t="s">
        <v>75</v>
      </c>
      <c r="Z561" s="69" t="s">
        <v>3909</v>
      </c>
      <c r="AA561" s="69" t="s">
        <v>3910</v>
      </c>
      <c r="AB561" s="79" t="s">
        <v>71</v>
      </c>
      <c r="AC561" s="81">
        <v>0</v>
      </c>
      <c r="AD561" s="69" t="s">
        <v>51</v>
      </c>
      <c r="AE561" s="69" t="s">
        <v>75</v>
      </c>
      <c r="AF561" s="69" t="s">
        <v>75</v>
      </c>
      <c r="AG561" s="79">
        <v>-103</v>
      </c>
      <c r="AH561" s="545">
        <v>46158</v>
      </c>
      <c r="AI561" s="69" t="s">
        <v>3177</v>
      </c>
      <c r="AJ561" s="69" t="s">
        <v>1637</v>
      </c>
      <c r="AK561" s="545">
        <v>46158</v>
      </c>
      <c r="AL561" s="82"/>
      <c r="AM561" s="81">
        <v>0</v>
      </c>
      <c r="AN561" s="81"/>
      <c r="AO561" s="81">
        <v>0</v>
      </c>
      <c r="AP561" s="81">
        <v>0</v>
      </c>
      <c r="AQ561" s="81">
        <v>0</v>
      </c>
      <c r="AR561" s="81">
        <v>0</v>
      </c>
      <c r="AS561" s="81"/>
      <c r="AT561" s="79"/>
      <c r="AU561" s="81"/>
      <c r="AV561" s="546"/>
      <c r="AW561" s="81"/>
      <c r="AX561" s="81"/>
      <c r="AY561" s="83">
        <f>YEAR(Table6[[#This Row],[ETA]])</f>
        <v>2026</v>
      </c>
      <c r="AZ561" s="40" t="str">
        <f>TEXT(Table6[[#This Row],[ETA]],"MMMM")</f>
        <v>May</v>
      </c>
      <c r="BA561" s="12" t="s">
        <v>3342</v>
      </c>
    </row>
    <row r="562" spans="1:53" hidden="1" x14ac:dyDescent="0.3">
      <c r="A562" s="13">
        <v>561</v>
      </c>
      <c r="B562" s="69" t="s">
        <v>4065</v>
      </c>
      <c r="C562" s="79" t="s">
        <v>380</v>
      </c>
      <c r="D562" s="69" t="s">
        <v>4066</v>
      </c>
      <c r="E562" s="69" t="s">
        <v>46</v>
      </c>
      <c r="F562" s="80" t="s">
        <v>4131</v>
      </c>
      <c r="G562" s="79" t="s">
        <v>177</v>
      </c>
      <c r="H562" s="70" t="s">
        <v>302</v>
      </c>
      <c r="I562" s="69" t="s">
        <v>2193</v>
      </c>
      <c r="J562" s="69" t="s">
        <v>303</v>
      </c>
      <c r="K562" s="69" t="s">
        <v>4321</v>
      </c>
      <c r="L562" s="69" t="s">
        <v>305</v>
      </c>
      <c r="M562" s="69" t="s">
        <v>4321</v>
      </c>
      <c r="N562" s="69" t="s">
        <v>49</v>
      </c>
      <c r="O562" s="84">
        <v>46196</v>
      </c>
      <c r="P562" s="69" t="s">
        <v>306</v>
      </c>
      <c r="Q562" s="69" t="s">
        <v>306</v>
      </c>
      <c r="R562" s="79">
        <v>54</v>
      </c>
      <c r="S562" s="81">
        <v>227.5</v>
      </c>
      <c r="T562" s="69" t="s">
        <v>76</v>
      </c>
      <c r="U562" s="81">
        <v>0.35520000000000002</v>
      </c>
      <c r="V562" s="69" t="s">
        <v>4067</v>
      </c>
      <c r="W562" s="79" t="s">
        <v>79</v>
      </c>
      <c r="X562" s="69" t="s">
        <v>4068</v>
      </c>
      <c r="Y562" s="69" t="s">
        <v>4069</v>
      </c>
      <c r="Z562" s="69" t="s">
        <v>3766</v>
      </c>
      <c r="AA562" s="69" t="s">
        <v>4322</v>
      </c>
      <c r="AB562" s="79" t="s">
        <v>402</v>
      </c>
      <c r="AC562" s="81">
        <v>6276.41</v>
      </c>
      <c r="AD562" s="69" t="s">
        <v>1834</v>
      </c>
      <c r="AE562" s="69" t="s">
        <v>75</v>
      </c>
      <c r="AF562" s="69" t="s">
        <v>75</v>
      </c>
      <c r="AG562" s="79">
        <v>-65</v>
      </c>
      <c r="AH562" s="545">
        <v>46196</v>
      </c>
      <c r="AI562" s="69" t="s">
        <v>3177</v>
      </c>
      <c r="AJ562" s="69" t="s">
        <v>3766</v>
      </c>
      <c r="AK562" s="545">
        <v>46197</v>
      </c>
      <c r="AL562" s="82">
        <v>4.1601600000000003</v>
      </c>
      <c r="AM562" s="81">
        <v>26110.869825600003</v>
      </c>
      <c r="AN562" s="81"/>
      <c r="AO562" s="81">
        <v>0</v>
      </c>
      <c r="AP562" s="81">
        <v>26110.869825600003</v>
      </c>
      <c r="AQ562" s="81">
        <v>1305.5434912800001</v>
      </c>
      <c r="AR562" s="81">
        <v>1000</v>
      </c>
      <c r="AS562" s="81">
        <v>2719</v>
      </c>
      <c r="AT562" s="79" t="s">
        <v>2681</v>
      </c>
      <c r="AU562" s="81" t="s">
        <v>4323</v>
      </c>
      <c r="AV562" s="546">
        <v>46196</v>
      </c>
      <c r="AW562" s="81"/>
      <c r="AX562" s="81">
        <v>13</v>
      </c>
      <c r="AY562" s="83">
        <f>YEAR(Table6[[#This Row],[ETA]])</f>
        <v>2026</v>
      </c>
      <c r="AZ562" s="40" t="str">
        <f>TEXT(Table6[[#This Row],[ETA]],"MMMM")</f>
        <v>June</v>
      </c>
      <c r="BA562" s="12" t="s">
        <v>3335</v>
      </c>
    </row>
    <row r="563" spans="1:53" hidden="1" x14ac:dyDescent="0.3">
      <c r="A563" s="13">
        <v>562</v>
      </c>
      <c r="B563" s="69" t="s">
        <v>4070</v>
      </c>
      <c r="C563" s="79" t="s">
        <v>70</v>
      </c>
      <c r="D563" s="69" t="s">
        <v>3695</v>
      </c>
      <c r="E563" s="69" t="s">
        <v>74</v>
      </c>
      <c r="F563" s="80" t="s">
        <v>4071</v>
      </c>
      <c r="G563" s="79" t="s">
        <v>177</v>
      </c>
      <c r="H563" s="70" t="s">
        <v>302</v>
      </c>
      <c r="I563" s="69" t="s">
        <v>52</v>
      </c>
      <c r="J563" s="69" t="s">
        <v>504</v>
      </c>
      <c r="K563" s="69" t="s">
        <v>3780</v>
      </c>
      <c r="L563" s="69" t="s">
        <v>305</v>
      </c>
      <c r="M563" s="69" t="s">
        <v>3780</v>
      </c>
      <c r="N563" s="69" t="s">
        <v>49</v>
      </c>
      <c r="O563" s="84">
        <v>46170</v>
      </c>
      <c r="P563" s="69" t="s">
        <v>306</v>
      </c>
      <c r="Q563" s="69" t="s">
        <v>306</v>
      </c>
      <c r="R563" s="79">
        <v>44</v>
      </c>
      <c r="S563" s="81">
        <v>130</v>
      </c>
      <c r="T563" s="69" t="s">
        <v>76</v>
      </c>
      <c r="U563" s="81">
        <v>0.150528</v>
      </c>
      <c r="V563" s="69" t="s">
        <v>4072</v>
      </c>
      <c r="W563" s="79" t="s">
        <v>79</v>
      </c>
      <c r="X563" s="69" t="s">
        <v>4073</v>
      </c>
      <c r="Y563" s="69">
        <v>4600001157</v>
      </c>
      <c r="Z563" s="69" t="s">
        <v>73</v>
      </c>
      <c r="AA563" s="69" t="s">
        <v>2266</v>
      </c>
      <c r="AB563" s="79" t="s">
        <v>71</v>
      </c>
      <c r="AC563" s="81">
        <v>880.21</v>
      </c>
      <c r="AD563" s="69" t="s">
        <v>51</v>
      </c>
      <c r="AE563" s="69" t="s">
        <v>75</v>
      </c>
      <c r="AF563" s="69" t="s">
        <v>75</v>
      </c>
      <c r="AG563" s="79">
        <v>-91</v>
      </c>
      <c r="AH563" s="545">
        <v>46170</v>
      </c>
      <c r="AI563" s="69" t="s">
        <v>3177</v>
      </c>
      <c r="AJ563" s="69" t="s">
        <v>73</v>
      </c>
      <c r="AK563" s="545">
        <v>46172</v>
      </c>
      <c r="AL563" s="82">
        <v>3.64</v>
      </c>
      <c r="AM563" s="81">
        <v>3203.9644000000003</v>
      </c>
      <c r="AN563" s="81">
        <v>0</v>
      </c>
      <c r="AO563" s="81">
        <v>0</v>
      </c>
      <c r="AP563" s="81">
        <v>3203.9644000000003</v>
      </c>
      <c r="AQ563" s="81">
        <v>160.19822000000002</v>
      </c>
      <c r="AR563" s="81">
        <v>500</v>
      </c>
      <c r="AS563" s="81">
        <v>1060</v>
      </c>
      <c r="AT563" s="79" t="s">
        <v>2681</v>
      </c>
      <c r="AU563" s="81" t="s">
        <v>4074</v>
      </c>
      <c r="AV563" s="546">
        <v>46170</v>
      </c>
      <c r="AW563" s="81"/>
      <c r="AX563" s="81">
        <v>0</v>
      </c>
      <c r="AY563" s="83">
        <f>YEAR(Table6[[#This Row],[ETA]])</f>
        <v>2026</v>
      </c>
      <c r="AZ563" s="40" t="str">
        <f>TEXT(Table6[[#This Row],[ETA]],"MMMM")</f>
        <v>May</v>
      </c>
      <c r="BA563" s="12" t="s">
        <v>63</v>
      </c>
    </row>
    <row r="564" spans="1:53" hidden="1" x14ac:dyDescent="0.3">
      <c r="A564" s="13">
        <v>563</v>
      </c>
      <c r="B564" s="69" t="s">
        <v>4075</v>
      </c>
      <c r="C564" s="79" t="s">
        <v>70</v>
      </c>
      <c r="D564" s="69" t="s">
        <v>1632</v>
      </c>
      <c r="E564" s="69" t="s">
        <v>46</v>
      </c>
      <c r="F564" s="80" t="s">
        <v>4076</v>
      </c>
      <c r="G564" s="79" t="s">
        <v>177</v>
      </c>
      <c r="H564" s="70" t="s">
        <v>837</v>
      </c>
      <c r="I564" s="69" t="s">
        <v>3834</v>
      </c>
      <c r="J564" s="69" t="s">
        <v>75</v>
      </c>
      <c r="K564" s="69" t="s">
        <v>838</v>
      </c>
      <c r="L564" s="69" t="s">
        <v>75</v>
      </c>
      <c r="M564" s="69" t="s">
        <v>75</v>
      </c>
      <c r="N564" s="69" t="s">
        <v>49</v>
      </c>
      <c r="O564" s="84">
        <v>46151</v>
      </c>
      <c r="P564" s="69" t="s">
        <v>837</v>
      </c>
      <c r="Q564" s="69" t="s">
        <v>837</v>
      </c>
      <c r="R564" s="79">
        <v>120</v>
      </c>
      <c r="S564" s="81">
        <v>100</v>
      </c>
      <c r="T564" s="69" t="s">
        <v>76</v>
      </c>
      <c r="U564" s="81">
        <v>1.2</v>
      </c>
      <c r="V564" s="69" t="s">
        <v>4077</v>
      </c>
      <c r="W564" s="79" t="s">
        <v>79</v>
      </c>
      <c r="X564" s="69" t="s">
        <v>4076</v>
      </c>
      <c r="Y564" s="69" t="s">
        <v>3836</v>
      </c>
      <c r="Z564" s="69" t="s">
        <v>3766</v>
      </c>
      <c r="AA564" s="69" t="s">
        <v>3837</v>
      </c>
      <c r="AB564" s="79" t="s">
        <v>71</v>
      </c>
      <c r="AC564" s="81">
        <v>0</v>
      </c>
      <c r="AD564" s="69" t="s">
        <v>51</v>
      </c>
      <c r="AE564" s="69" t="s">
        <v>75</v>
      </c>
      <c r="AF564" s="69" t="s">
        <v>75</v>
      </c>
      <c r="AG564" s="79">
        <v>-110</v>
      </c>
      <c r="AH564" s="545">
        <v>46151</v>
      </c>
      <c r="AI564" s="69" t="s">
        <v>3177</v>
      </c>
      <c r="AJ564" s="69" t="s">
        <v>3766</v>
      </c>
      <c r="AK564" s="545">
        <v>46151</v>
      </c>
      <c r="AL564" s="82"/>
      <c r="AM564" s="81">
        <v>0</v>
      </c>
      <c r="AN564" s="81"/>
      <c r="AO564" s="81">
        <v>0</v>
      </c>
      <c r="AP564" s="81">
        <v>0</v>
      </c>
      <c r="AQ564" s="81">
        <v>0</v>
      </c>
      <c r="AR564" s="81">
        <v>0</v>
      </c>
      <c r="AS564" s="81"/>
      <c r="AT564" s="79"/>
      <c r="AU564" s="81"/>
      <c r="AV564" s="546"/>
      <c r="AW564" s="81"/>
      <c r="AX564" s="81"/>
      <c r="AY564" s="83">
        <f>YEAR(Table6[[#This Row],[ETA]])</f>
        <v>2026</v>
      </c>
      <c r="AZ564" s="40" t="str">
        <f>TEXT(Table6[[#This Row],[ETA]],"MMMM")</f>
        <v>May</v>
      </c>
      <c r="BA564" s="12" t="s">
        <v>3342</v>
      </c>
    </row>
    <row r="565" spans="1:53" hidden="1" x14ac:dyDescent="0.3">
      <c r="A565" s="13">
        <v>564</v>
      </c>
      <c r="B565" s="69" t="s">
        <v>4078</v>
      </c>
      <c r="C565" s="79" t="s">
        <v>70</v>
      </c>
      <c r="D565" s="69" t="s">
        <v>1632</v>
      </c>
      <c r="E565" s="69" t="s">
        <v>46</v>
      </c>
      <c r="F565" s="80" t="s">
        <v>5063</v>
      </c>
      <c r="G565" s="79" t="s">
        <v>177</v>
      </c>
      <c r="H565" s="70" t="s">
        <v>837</v>
      </c>
      <c r="I565" s="69" t="s">
        <v>3834</v>
      </c>
      <c r="J565" s="69" t="s">
        <v>75</v>
      </c>
      <c r="K565" s="69" t="s">
        <v>838</v>
      </c>
      <c r="L565" s="69" t="s">
        <v>75</v>
      </c>
      <c r="M565" s="69" t="s">
        <v>75</v>
      </c>
      <c r="N565" s="69" t="s">
        <v>49</v>
      </c>
      <c r="O565" s="84">
        <v>46162</v>
      </c>
      <c r="P565" s="69" t="s">
        <v>837</v>
      </c>
      <c r="Q565" s="69" t="s">
        <v>837</v>
      </c>
      <c r="R565" s="79">
        <v>50</v>
      </c>
      <c r="S565" s="81">
        <v>100</v>
      </c>
      <c r="T565" s="69" t="s">
        <v>76</v>
      </c>
      <c r="U565" s="81">
        <v>1.2</v>
      </c>
      <c r="V565" s="69" t="s">
        <v>4079</v>
      </c>
      <c r="W565" s="79" t="s">
        <v>79</v>
      </c>
      <c r="X565" s="69" t="s">
        <v>77</v>
      </c>
      <c r="Y565" s="69" t="s">
        <v>3836</v>
      </c>
      <c r="Z565" s="69" t="s">
        <v>3766</v>
      </c>
      <c r="AA565" s="69" t="s">
        <v>4080</v>
      </c>
      <c r="AB565" s="79" t="s">
        <v>71</v>
      </c>
      <c r="AC565" s="81">
        <v>0</v>
      </c>
      <c r="AD565" s="69" t="s">
        <v>51</v>
      </c>
      <c r="AE565" s="69" t="s">
        <v>75</v>
      </c>
      <c r="AF565" s="69" t="s">
        <v>75</v>
      </c>
      <c r="AG565" s="79">
        <v>-99</v>
      </c>
      <c r="AH565" s="545">
        <v>46162</v>
      </c>
      <c r="AI565" s="69" t="s">
        <v>3177</v>
      </c>
      <c r="AJ565" s="69" t="s">
        <v>3766</v>
      </c>
      <c r="AK565" s="545">
        <v>46162</v>
      </c>
      <c r="AL565" s="82"/>
      <c r="AM565" s="81">
        <v>0</v>
      </c>
      <c r="AN565" s="81"/>
      <c r="AO565" s="81">
        <v>0</v>
      </c>
      <c r="AP565" s="81">
        <v>0</v>
      </c>
      <c r="AQ565" s="81">
        <v>0</v>
      </c>
      <c r="AR565" s="81">
        <v>0</v>
      </c>
      <c r="AS565" s="81"/>
      <c r="AT565" s="79"/>
      <c r="AU565" s="81"/>
      <c r="AV565" s="546"/>
      <c r="AW565" s="81"/>
      <c r="AX565" s="81"/>
      <c r="AY565" s="83">
        <f>YEAR(Table6[[#This Row],[ETA]])</f>
        <v>2026</v>
      </c>
      <c r="AZ565" s="40" t="str">
        <f>TEXT(Table6[[#This Row],[ETA]],"MMMM")</f>
        <v>May</v>
      </c>
      <c r="BA565" s="12" t="s">
        <v>3342</v>
      </c>
    </row>
    <row r="566" spans="1:53" hidden="1" x14ac:dyDescent="0.3">
      <c r="A566" s="13">
        <v>565</v>
      </c>
      <c r="B566" s="69" t="s">
        <v>4081</v>
      </c>
      <c r="C566" s="79" t="s">
        <v>94</v>
      </c>
      <c r="D566" s="69" t="s">
        <v>3857</v>
      </c>
      <c r="E566" s="69" t="s">
        <v>46</v>
      </c>
      <c r="F566" s="80" t="s">
        <v>4082</v>
      </c>
      <c r="G566" s="79" t="s">
        <v>177</v>
      </c>
      <c r="H566" s="70" t="s">
        <v>302</v>
      </c>
      <c r="I566" s="69" t="s">
        <v>3864</v>
      </c>
      <c r="J566" s="69" t="s">
        <v>4083</v>
      </c>
      <c r="K566" s="69" t="s">
        <v>4132</v>
      </c>
      <c r="L566" s="69" t="s">
        <v>305</v>
      </c>
      <c r="M566" s="69" t="s">
        <v>4132</v>
      </c>
      <c r="N566" s="69" t="s">
        <v>49</v>
      </c>
      <c r="O566" s="84">
        <v>46173</v>
      </c>
      <c r="P566" s="69" t="s">
        <v>306</v>
      </c>
      <c r="Q566" s="69" t="s">
        <v>306</v>
      </c>
      <c r="R566" s="79">
        <v>6</v>
      </c>
      <c r="S566" s="81">
        <v>76</v>
      </c>
      <c r="T566" s="69" t="s">
        <v>76</v>
      </c>
      <c r="U566" s="81">
        <v>4.9019999999999994E-2</v>
      </c>
      <c r="V566" s="69" t="s">
        <v>4084</v>
      </c>
      <c r="W566" s="79" t="s">
        <v>79</v>
      </c>
      <c r="X566" s="69" t="s">
        <v>4085</v>
      </c>
      <c r="Y566" s="69" t="s">
        <v>1831</v>
      </c>
      <c r="Z566" s="69" t="s">
        <v>3766</v>
      </c>
      <c r="AA566" s="69" t="s">
        <v>4133</v>
      </c>
      <c r="AB566" s="79" t="s">
        <v>71</v>
      </c>
      <c r="AC566" s="81">
        <v>5358.9</v>
      </c>
      <c r="AD566" s="69" t="s">
        <v>1834</v>
      </c>
      <c r="AE566" s="69" t="s">
        <v>75</v>
      </c>
      <c r="AF566" s="69" t="s">
        <v>75</v>
      </c>
      <c r="AG566" s="79">
        <v>-88</v>
      </c>
      <c r="AH566" s="545">
        <v>46173</v>
      </c>
      <c r="AI566" s="69" t="s">
        <v>3177</v>
      </c>
      <c r="AJ566" s="69" t="s">
        <v>3766</v>
      </c>
      <c r="AK566" s="545">
        <v>46175</v>
      </c>
      <c r="AL566" s="82">
        <v>3.64</v>
      </c>
      <c r="AM566" s="81">
        <v>19506.396000000001</v>
      </c>
      <c r="AN566" s="81">
        <v>983370</v>
      </c>
      <c r="AO566" s="81">
        <v>223.48335299999999</v>
      </c>
      <c r="AP566" s="81">
        <v>22571.818652999998</v>
      </c>
      <c r="AQ566" s="81">
        <v>1128.5999999999999</v>
      </c>
      <c r="AR566" s="81">
        <v>1000</v>
      </c>
      <c r="AS566" s="81">
        <v>2529</v>
      </c>
      <c r="AT566" s="79" t="s">
        <v>2681</v>
      </c>
      <c r="AU566" s="81" t="s">
        <v>4134</v>
      </c>
      <c r="AV566" s="546">
        <v>46174</v>
      </c>
      <c r="AW566" s="81"/>
      <c r="AX566" s="81">
        <v>0</v>
      </c>
      <c r="AY566" s="83">
        <f>YEAR(Table6[[#This Row],[ETA]])</f>
        <v>2026</v>
      </c>
      <c r="AZ566" s="40" t="str">
        <f>TEXT(Table6[[#This Row],[ETA]],"MMMM")</f>
        <v>May</v>
      </c>
      <c r="BA566" s="12" t="s">
        <v>3333</v>
      </c>
    </row>
    <row r="567" spans="1:53" hidden="1" x14ac:dyDescent="0.3">
      <c r="A567" s="13">
        <v>566</v>
      </c>
      <c r="B567" s="69" t="s">
        <v>4086</v>
      </c>
      <c r="C567" s="79" t="s">
        <v>94</v>
      </c>
      <c r="D567" s="69" t="s">
        <v>3857</v>
      </c>
      <c r="E567" s="69" t="s">
        <v>46</v>
      </c>
      <c r="F567" s="80" t="s">
        <v>4135</v>
      </c>
      <c r="G567" s="79" t="s">
        <v>177</v>
      </c>
      <c r="H567" s="70" t="s">
        <v>302</v>
      </c>
      <c r="I567" s="69" t="s">
        <v>3864</v>
      </c>
      <c r="J567" s="69" t="s">
        <v>571</v>
      </c>
      <c r="K567" s="69" t="s">
        <v>1264</v>
      </c>
      <c r="L567" s="69" t="s">
        <v>305</v>
      </c>
      <c r="M567" s="69" t="s">
        <v>1264</v>
      </c>
      <c r="N567" s="69" t="s">
        <v>49</v>
      </c>
      <c r="O567" s="84">
        <v>46175</v>
      </c>
      <c r="P567" s="69" t="s">
        <v>306</v>
      </c>
      <c r="Q567" s="69" t="s">
        <v>306</v>
      </c>
      <c r="R567" s="79">
        <v>54</v>
      </c>
      <c r="S567" s="81">
        <v>227.5</v>
      </c>
      <c r="T567" s="69" t="s">
        <v>76</v>
      </c>
      <c r="U567" s="81">
        <v>0.15840000000000001</v>
      </c>
      <c r="V567" s="69" t="s">
        <v>4067</v>
      </c>
      <c r="W567" s="79" t="s">
        <v>79</v>
      </c>
      <c r="X567" s="69" t="s">
        <v>4087</v>
      </c>
      <c r="Y567" s="69" t="s">
        <v>1831</v>
      </c>
      <c r="Z567" s="69" t="s">
        <v>3766</v>
      </c>
      <c r="AA567" s="69" t="s">
        <v>4136</v>
      </c>
      <c r="AB567" s="79" t="s">
        <v>402</v>
      </c>
      <c r="AC567" s="81">
        <v>2865.58</v>
      </c>
      <c r="AD567" s="69" t="s">
        <v>1834</v>
      </c>
      <c r="AE567" s="69" t="s">
        <v>75</v>
      </c>
      <c r="AF567" s="69" t="s">
        <v>75</v>
      </c>
      <c r="AG567" s="79">
        <v>-86</v>
      </c>
      <c r="AH567" s="545">
        <v>46175</v>
      </c>
      <c r="AI567" s="69" t="s">
        <v>3177</v>
      </c>
      <c r="AJ567" s="69" t="s">
        <v>3766</v>
      </c>
      <c r="AK567" s="545">
        <v>46177</v>
      </c>
      <c r="AL567" s="82">
        <v>4.2336799999999997</v>
      </c>
      <c r="AM567" s="81">
        <v>12131.948734399999</v>
      </c>
      <c r="AN567" s="81">
        <v>897.21</v>
      </c>
      <c r="AO567" s="81">
        <v>121.34541671299999</v>
      </c>
      <c r="AP567" s="81">
        <v>12255.887088013</v>
      </c>
      <c r="AQ567" s="81">
        <v>612.79999999999995</v>
      </c>
      <c r="AR567" s="81">
        <v>500</v>
      </c>
      <c r="AS567" s="81">
        <v>1513</v>
      </c>
      <c r="AT567" s="79" t="s">
        <v>2681</v>
      </c>
      <c r="AU567" s="81" t="s">
        <v>4137</v>
      </c>
      <c r="AV567" s="546">
        <v>46176</v>
      </c>
      <c r="AW567" s="81"/>
      <c r="AX567" s="81">
        <v>0</v>
      </c>
      <c r="AY567" s="83">
        <f>YEAR(Table6[[#This Row],[ETA]])</f>
        <v>2026</v>
      </c>
      <c r="AZ567" s="40" t="str">
        <f>TEXT(Table6[[#This Row],[ETA]],"MMMM")</f>
        <v>June</v>
      </c>
      <c r="BA567" s="12" t="s">
        <v>3333</v>
      </c>
    </row>
    <row r="568" spans="1:53" hidden="1" x14ac:dyDescent="0.3">
      <c r="A568" s="13">
        <v>567</v>
      </c>
      <c r="B568" s="69" t="s">
        <v>4088</v>
      </c>
      <c r="C568" s="79" t="s">
        <v>94</v>
      </c>
      <c r="D568" s="69" t="s">
        <v>2369</v>
      </c>
      <c r="E568" s="69" t="s">
        <v>46</v>
      </c>
      <c r="F568" s="80">
        <v>9767186170</v>
      </c>
      <c r="G568" s="79" t="s">
        <v>177</v>
      </c>
      <c r="H568" s="70" t="s">
        <v>302</v>
      </c>
      <c r="I568" s="69" t="s">
        <v>2370</v>
      </c>
      <c r="J568" s="69" t="s">
        <v>571</v>
      </c>
      <c r="K568" s="69" t="s">
        <v>1264</v>
      </c>
      <c r="L568" s="69" t="s">
        <v>305</v>
      </c>
      <c r="M568" s="69" t="s">
        <v>75</v>
      </c>
      <c r="N568" s="69" t="s">
        <v>49</v>
      </c>
      <c r="O568" s="84">
        <v>46164</v>
      </c>
      <c r="P568" s="69" t="s">
        <v>306</v>
      </c>
      <c r="Q568" s="69" t="s">
        <v>306</v>
      </c>
      <c r="R568" s="79">
        <v>1</v>
      </c>
      <c r="S568" s="81">
        <v>6.5</v>
      </c>
      <c r="T568" s="69" t="s">
        <v>76</v>
      </c>
      <c r="U568" s="81">
        <v>0.03</v>
      </c>
      <c r="V568" s="69" t="s">
        <v>4089</v>
      </c>
      <c r="W568" s="79" t="s">
        <v>79</v>
      </c>
      <c r="X568" s="69" t="s">
        <v>4090</v>
      </c>
      <c r="Y568" s="69" t="s">
        <v>1831</v>
      </c>
      <c r="Z568" s="69" t="s">
        <v>3766</v>
      </c>
      <c r="AA568" s="69" t="s">
        <v>4138</v>
      </c>
      <c r="AB568" s="79" t="s">
        <v>71</v>
      </c>
      <c r="AC568" s="81">
        <v>10449.1</v>
      </c>
      <c r="AD568" s="69" t="s">
        <v>1834</v>
      </c>
      <c r="AE568" s="69" t="s">
        <v>75</v>
      </c>
      <c r="AF568" s="69" t="s">
        <v>75</v>
      </c>
      <c r="AG568" s="79">
        <v>-97</v>
      </c>
      <c r="AH568" s="545">
        <v>46164</v>
      </c>
      <c r="AI568" s="69" t="s">
        <v>3177</v>
      </c>
      <c r="AJ568" s="69" t="s">
        <v>3766</v>
      </c>
      <c r="AK568" s="545">
        <v>46167</v>
      </c>
      <c r="AL568" s="82">
        <v>3.64</v>
      </c>
      <c r="AM568" s="81">
        <v>38034.724000000002</v>
      </c>
      <c r="AN568" s="81">
        <v>0</v>
      </c>
      <c r="AO568" s="81">
        <v>380.34724</v>
      </c>
      <c r="AP568" s="81">
        <v>38415.071240000005</v>
      </c>
      <c r="AQ568" s="81">
        <v>1920.76</v>
      </c>
      <c r="AR568" s="81">
        <v>1000</v>
      </c>
      <c r="AS568" s="81">
        <v>3321</v>
      </c>
      <c r="AT568" s="79" t="s">
        <v>2681</v>
      </c>
      <c r="AU568" s="81" t="s">
        <v>4139</v>
      </c>
      <c r="AV568" s="546">
        <v>46165</v>
      </c>
      <c r="AW568" s="81"/>
      <c r="AX568" s="81">
        <v>0</v>
      </c>
      <c r="AY568" s="83">
        <f>YEAR(Table6[[#This Row],[ETA]])</f>
        <v>2026</v>
      </c>
      <c r="AZ568" s="40" t="str">
        <f>TEXT(Table6[[#This Row],[ETA]],"MMMM")</f>
        <v>May</v>
      </c>
      <c r="BA568" s="12" t="s">
        <v>2369</v>
      </c>
    </row>
    <row r="569" spans="1:53" hidden="1" x14ac:dyDescent="0.3">
      <c r="A569" s="13">
        <v>568</v>
      </c>
      <c r="B569" s="69" t="s">
        <v>4091</v>
      </c>
      <c r="C569" s="79" t="s">
        <v>70</v>
      </c>
      <c r="D569" s="69" t="s">
        <v>1632</v>
      </c>
      <c r="E569" s="69" t="s">
        <v>46</v>
      </c>
      <c r="F569" s="80" t="s">
        <v>4092</v>
      </c>
      <c r="G569" s="79" t="s">
        <v>177</v>
      </c>
      <c r="H569" s="70" t="s">
        <v>837</v>
      </c>
      <c r="I569" s="69" t="s">
        <v>3883</v>
      </c>
      <c r="J569" s="69" t="s">
        <v>75</v>
      </c>
      <c r="K569" s="69" t="s">
        <v>838</v>
      </c>
      <c r="L569" s="69" t="s">
        <v>75</v>
      </c>
      <c r="M569" s="69" t="s">
        <v>75</v>
      </c>
      <c r="N569" s="69" t="s">
        <v>49</v>
      </c>
      <c r="O569" s="84">
        <v>46167</v>
      </c>
      <c r="P569" s="69" t="s">
        <v>837</v>
      </c>
      <c r="Q569" s="69" t="s">
        <v>837</v>
      </c>
      <c r="R569" s="79">
        <v>270</v>
      </c>
      <c r="S569" s="81">
        <v>10</v>
      </c>
      <c r="T569" s="69" t="s">
        <v>76</v>
      </c>
      <c r="U569" s="81">
        <v>12.870000000000001</v>
      </c>
      <c r="V569" s="69" t="s">
        <v>4093</v>
      </c>
      <c r="W569" s="79" t="s">
        <v>79</v>
      </c>
      <c r="X569" s="69" t="s">
        <v>4092</v>
      </c>
      <c r="Y569" s="69" t="s">
        <v>3883</v>
      </c>
      <c r="Z569" s="69" t="s">
        <v>3766</v>
      </c>
      <c r="AA569" s="69"/>
      <c r="AB569" s="79" t="s">
        <v>71</v>
      </c>
      <c r="AC569" s="81">
        <v>0</v>
      </c>
      <c r="AD569" s="69" t="s">
        <v>51</v>
      </c>
      <c r="AE569" s="69" t="s">
        <v>75</v>
      </c>
      <c r="AF569" s="69" t="s">
        <v>75</v>
      </c>
      <c r="AG569" s="79">
        <v>-94</v>
      </c>
      <c r="AH569" s="545">
        <v>46167</v>
      </c>
      <c r="AI569" s="69" t="s">
        <v>3177</v>
      </c>
      <c r="AJ569" s="69" t="s">
        <v>3766</v>
      </c>
      <c r="AK569" s="545">
        <v>46167</v>
      </c>
      <c r="AL569" s="82"/>
      <c r="AM569" s="81">
        <v>0</v>
      </c>
      <c r="AN569" s="81"/>
      <c r="AO569" s="81">
        <v>0</v>
      </c>
      <c r="AP569" s="81">
        <v>0</v>
      </c>
      <c r="AQ569" s="81">
        <v>0</v>
      </c>
      <c r="AR569" s="81">
        <v>0</v>
      </c>
      <c r="AS569" s="81"/>
      <c r="AT569" s="79"/>
      <c r="AU569" s="81"/>
      <c r="AV569" s="546"/>
      <c r="AW569" s="81"/>
      <c r="AX569" s="81"/>
      <c r="AY569" s="83">
        <f>YEAR(Table6[[#This Row],[ETA]])</f>
        <v>2026</v>
      </c>
      <c r="AZ569" s="40" t="str">
        <f>TEXT(Table6[[#This Row],[ETA]],"MMMM")</f>
        <v>May</v>
      </c>
      <c r="BA569" s="12" t="s">
        <v>3342</v>
      </c>
    </row>
    <row r="570" spans="1:53" hidden="1" x14ac:dyDescent="0.3">
      <c r="A570" s="13">
        <v>569</v>
      </c>
      <c r="B570" s="69" t="s">
        <v>4094</v>
      </c>
      <c r="C570" s="79" t="s">
        <v>70</v>
      </c>
      <c r="D570" s="69" t="s">
        <v>1632</v>
      </c>
      <c r="E570" s="69" t="s">
        <v>46</v>
      </c>
      <c r="F570" s="80" t="s">
        <v>4095</v>
      </c>
      <c r="G570" s="79" t="s">
        <v>177</v>
      </c>
      <c r="H570" s="70" t="s">
        <v>837</v>
      </c>
      <c r="I570" s="69" t="s">
        <v>4096</v>
      </c>
      <c r="J570" s="69" t="s">
        <v>75</v>
      </c>
      <c r="K570" s="69" t="s">
        <v>838</v>
      </c>
      <c r="L570" s="69" t="s">
        <v>75</v>
      </c>
      <c r="M570" s="69" t="s">
        <v>75</v>
      </c>
      <c r="N570" s="69" t="s">
        <v>49</v>
      </c>
      <c r="O570" s="84">
        <v>46159</v>
      </c>
      <c r="P570" s="69" t="s">
        <v>837</v>
      </c>
      <c r="Q570" s="69" t="s">
        <v>837</v>
      </c>
      <c r="R570" s="79">
        <v>63</v>
      </c>
      <c r="S570" s="81">
        <v>10</v>
      </c>
      <c r="T570" s="69" t="s">
        <v>76</v>
      </c>
      <c r="U570" s="81">
        <v>12.870000000000001</v>
      </c>
      <c r="V570" s="69" t="s">
        <v>4097</v>
      </c>
      <c r="W570" s="79" t="s">
        <v>79</v>
      </c>
      <c r="X570" s="69" t="s">
        <v>4095</v>
      </c>
      <c r="Y570" s="69" t="s">
        <v>3883</v>
      </c>
      <c r="Z570" s="69" t="s">
        <v>3766</v>
      </c>
      <c r="AA570" s="69" t="s">
        <v>4098</v>
      </c>
      <c r="AB570" s="79" t="s">
        <v>71</v>
      </c>
      <c r="AC570" s="81">
        <v>0</v>
      </c>
      <c r="AD570" s="69" t="s">
        <v>51</v>
      </c>
      <c r="AE570" s="69" t="s">
        <v>75</v>
      </c>
      <c r="AF570" s="69" t="s">
        <v>75</v>
      </c>
      <c r="AG570" s="79">
        <v>-102</v>
      </c>
      <c r="AH570" s="545">
        <v>46159</v>
      </c>
      <c r="AI570" s="69" t="s">
        <v>3177</v>
      </c>
      <c r="AJ570" s="69" t="s">
        <v>3766</v>
      </c>
      <c r="AK570" s="545">
        <v>46159</v>
      </c>
      <c r="AL570" s="82"/>
      <c r="AM570" s="81">
        <v>0</v>
      </c>
      <c r="AN570" s="81"/>
      <c r="AO570" s="81">
        <v>0</v>
      </c>
      <c r="AP570" s="81">
        <v>0</v>
      </c>
      <c r="AQ570" s="81">
        <v>0</v>
      </c>
      <c r="AR570" s="81">
        <v>0</v>
      </c>
      <c r="AS570" s="81"/>
      <c r="AT570" s="79"/>
      <c r="AU570" s="81"/>
      <c r="AV570" s="546"/>
      <c r="AW570" s="81"/>
      <c r="AX570" s="81"/>
      <c r="AY570" s="83">
        <f>YEAR(Table6[[#This Row],[ETA]])</f>
        <v>2026</v>
      </c>
      <c r="AZ570" s="40" t="str">
        <f>TEXT(Table6[[#This Row],[ETA]],"MMMM")</f>
        <v>May</v>
      </c>
      <c r="BA570" s="12" t="s">
        <v>3342</v>
      </c>
    </row>
    <row r="571" spans="1:53" hidden="1" x14ac:dyDescent="0.3">
      <c r="A571" s="13">
        <v>570</v>
      </c>
      <c r="B571" s="69" t="s">
        <v>4099</v>
      </c>
      <c r="C571" s="79" t="s">
        <v>70</v>
      </c>
      <c r="D571" s="69" t="s">
        <v>1632</v>
      </c>
      <c r="E571" s="69" t="s">
        <v>46</v>
      </c>
      <c r="F571" s="80" t="s">
        <v>4140</v>
      </c>
      <c r="G571" s="79" t="s">
        <v>177</v>
      </c>
      <c r="H571" s="70" t="s">
        <v>837</v>
      </c>
      <c r="I571" s="69" t="s">
        <v>4141</v>
      </c>
      <c r="J571" s="69" t="s">
        <v>75</v>
      </c>
      <c r="K571" s="69" t="s">
        <v>838</v>
      </c>
      <c r="L571" s="69" t="s">
        <v>75</v>
      </c>
      <c r="M571" s="69" t="s">
        <v>75</v>
      </c>
      <c r="N571" s="69" t="s">
        <v>49</v>
      </c>
      <c r="O571" s="84">
        <v>46160</v>
      </c>
      <c r="P571" s="69" t="s">
        <v>837</v>
      </c>
      <c r="Q571" s="69" t="s">
        <v>837</v>
      </c>
      <c r="R571" s="79">
        <v>1</v>
      </c>
      <c r="S571" s="81">
        <v>10</v>
      </c>
      <c r="T571" s="69" t="s">
        <v>76</v>
      </c>
      <c r="U571" s="81">
        <v>1.56</v>
      </c>
      <c r="V571" s="69" t="s">
        <v>4142</v>
      </c>
      <c r="W571" s="79" t="s">
        <v>79</v>
      </c>
      <c r="X571" s="69" t="s">
        <v>4140</v>
      </c>
      <c r="Y571" s="69" t="s">
        <v>4143</v>
      </c>
      <c r="Z571" s="69" t="s">
        <v>3766</v>
      </c>
      <c r="AA571" s="69" t="s">
        <v>4144</v>
      </c>
      <c r="AB571" s="79" t="s">
        <v>71</v>
      </c>
      <c r="AC571" s="81">
        <v>0</v>
      </c>
      <c r="AD571" s="69" t="s">
        <v>51</v>
      </c>
      <c r="AE571" s="69" t="s">
        <v>75</v>
      </c>
      <c r="AF571" s="69" t="s">
        <v>75</v>
      </c>
      <c r="AG571" s="79">
        <v>-101</v>
      </c>
      <c r="AH571" s="545">
        <v>46160</v>
      </c>
      <c r="AI571" s="69" t="s">
        <v>3177</v>
      </c>
      <c r="AJ571" s="69" t="s">
        <v>808</v>
      </c>
      <c r="AK571" s="545">
        <v>46160</v>
      </c>
      <c r="AL571" s="82"/>
      <c r="AM571" s="81">
        <v>0</v>
      </c>
      <c r="AN571" s="81"/>
      <c r="AO571" s="81">
        <v>0</v>
      </c>
      <c r="AP571" s="81">
        <v>0</v>
      </c>
      <c r="AQ571" s="81">
        <v>0</v>
      </c>
      <c r="AR571" s="81">
        <v>0</v>
      </c>
      <c r="AS571" s="81"/>
      <c r="AT571" s="79"/>
      <c r="AU571" s="81"/>
      <c r="AV571" s="546"/>
      <c r="AW571" s="81"/>
      <c r="AX571" s="81"/>
      <c r="AY571" s="83">
        <f>YEAR(Table6[[#This Row],[ETA]])</f>
        <v>2026</v>
      </c>
      <c r="AZ571" s="40" t="str">
        <f>TEXT(Table6[[#This Row],[ETA]],"MMMM")</f>
        <v>May</v>
      </c>
      <c r="BA571" s="12" t="s">
        <v>3342</v>
      </c>
    </row>
    <row r="572" spans="1:53" hidden="1" x14ac:dyDescent="0.3">
      <c r="A572" s="13">
        <v>571</v>
      </c>
      <c r="B572" s="69" t="s">
        <v>4100</v>
      </c>
      <c r="C572" s="79" t="s">
        <v>70</v>
      </c>
      <c r="D572" s="69" t="s">
        <v>1632</v>
      </c>
      <c r="E572" s="69" t="s">
        <v>46</v>
      </c>
      <c r="F572" s="80" t="s">
        <v>4145</v>
      </c>
      <c r="G572" s="79" t="s">
        <v>177</v>
      </c>
      <c r="H572" s="70" t="s">
        <v>837</v>
      </c>
      <c r="I572" s="69" t="s">
        <v>4096</v>
      </c>
      <c r="J572" s="69" t="s">
        <v>75</v>
      </c>
      <c r="K572" s="69" t="s">
        <v>838</v>
      </c>
      <c r="L572" s="69" t="s">
        <v>75</v>
      </c>
      <c r="M572" s="69" t="s">
        <v>75</v>
      </c>
      <c r="N572" s="69" t="s">
        <v>49</v>
      </c>
      <c r="O572" s="84">
        <v>46162</v>
      </c>
      <c r="P572" s="69" t="s">
        <v>837</v>
      </c>
      <c r="Q572" s="69" t="s">
        <v>837</v>
      </c>
      <c r="R572" s="79">
        <v>2</v>
      </c>
      <c r="S572" s="81">
        <v>10</v>
      </c>
      <c r="T572" s="69" t="s">
        <v>76</v>
      </c>
      <c r="U572" s="81">
        <v>12.870000000000001</v>
      </c>
      <c r="V572" s="69" t="s">
        <v>4146</v>
      </c>
      <c r="W572" s="79" t="s">
        <v>79</v>
      </c>
      <c r="X572" s="69" t="s">
        <v>4145</v>
      </c>
      <c r="Y572" s="69"/>
      <c r="Z572" s="69" t="s">
        <v>3766</v>
      </c>
      <c r="AA572" s="69" t="s">
        <v>4147</v>
      </c>
      <c r="AB572" s="79" t="s">
        <v>71</v>
      </c>
      <c r="AC572" s="81">
        <v>0</v>
      </c>
      <c r="AD572" s="69" t="s">
        <v>51</v>
      </c>
      <c r="AE572" s="69" t="s">
        <v>75</v>
      </c>
      <c r="AF572" s="69" t="s">
        <v>75</v>
      </c>
      <c r="AG572" s="79">
        <v>-99</v>
      </c>
      <c r="AH572" s="545">
        <v>46162</v>
      </c>
      <c r="AI572" s="69" t="s">
        <v>3177</v>
      </c>
      <c r="AJ572" s="69" t="s">
        <v>3766</v>
      </c>
      <c r="AK572" s="545">
        <v>46162</v>
      </c>
      <c r="AL572" s="82"/>
      <c r="AM572" s="81">
        <v>0</v>
      </c>
      <c r="AN572" s="81"/>
      <c r="AO572" s="81">
        <v>0</v>
      </c>
      <c r="AP572" s="81">
        <v>0</v>
      </c>
      <c r="AQ572" s="81">
        <v>0</v>
      </c>
      <c r="AR572" s="81">
        <v>0</v>
      </c>
      <c r="AS572" s="81"/>
      <c r="AT572" s="79"/>
      <c r="AU572" s="81"/>
      <c r="AV572" s="546"/>
      <c r="AW572" s="81"/>
      <c r="AX572" s="81"/>
      <c r="AY572" s="83">
        <f>YEAR(Table6[[#This Row],[ETA]])</f>
        <v>2026</v>
      </c>
      <c r="AZ572" s="40" t="str">
        <f>TEXT(Table6[[#This Row],[ETA]],"MMMM")</f>
        <v>May</v>
      </c>
      <c r="BA572" s="12" t="s">
        <v>3342</v>
      </c>
    </row>
    <row r="573" spans="1:53" x14ac:dyDescent="0.3">
      <c r="A573" s="13">
        <v>572</v>
      </c>
      <c r="B573" s="69" t="s">
        <v>4148</v>
      </c>
      <c r="C573" s="79" t="s">
        <v>70</v>
      </c>
      <c r="D573" s="69" t="s">
        <v>233</v>
      </c>
      <c r="E573" s="69" t="s">
        <v>46</v>
      </c>
      <c r="F573" s="80">
        <v>4525183515</v>
      </c>
      <c r="G573" s="79" t="s">
        <v>177</v>
      </c>
      <c r="H573" s="70" t="s">
        <v>302</v>
      </c>
      <c r="I573" s="69" t="s">
        <v>4149</v>
      </c>
      <c r="J573" s="69" t="s">
        <v>571</v>
      </c>
      <c r="K573" s="69" t="s">
        <v>1264</v>
      </c>
      <c r="L573" s="69" t="s">
        <v>305</v>
      </c>
      <c r="M573" s="69" t="s">
        <v>75</v>
      </c>
      <c r="N573" s="69" t="s">
        <v>49</v>
      </c>
      <c r="O573" s="84">
        <v>46160</v>
      </c>
      <c r="P573" s="69" t="s">
        <v>306</v>
      </c>
      <c r="Q573" s="69" t="s">
        <v>306</v>
      </c>
      <c r="R573" s="79">
        <v>8</v>
      </c>
      <c r="S573" s="81">
        <v>54</v>
      </c>
      <c r="T573" s="69" t="s">
        <v>76</v>
      </c>
      <c r="U573" s="81">
        <v>0.03</v>
      </c>
      <c r="V573" s="69" t="s">
        <v>4150</v>
      </c>
      <c r="W573" s="79" t="s">
        <v>79</v>
      </c>
      <c r="X573" s="69" t="s">
        <v>4151</v>
      </c>
      <c r="Y573" s="69" t="s">
        <v>1831</v>
      </c>
      <c r="Z573" s="69" t="s">
        <v>3766</v>
      </c>
      <c r="AA573" s="69" t="s">
        <v>4152</v>
      </c>
      <c r="AB573" s="79" t="s">
        <v>53</v>
      </c>
      <c r="AC573" s="81">
        <v>63000</v>
      </c>
      <c r="AD573" s="69" t="s">
        <v>1834</v>
      </c>
      <c r="AE573" s="69" t="s">
        <v>75</v>
      </c>
      <c r="AF573" s="69" t="s">
        <v>75</v>
      </c>
      <c r="AG573" s="79">
        <v>-101</v>
      </c>
      <c r="AH573" s="545">
        <v>46160</v>
      </c>
      <c r="AI573" s="69" t="s">
        <v>3177</v>
      </c>
      <c r="AJ573" s="69" t="s">
        <v>3766</v>
      </c>
      <c r="AK573" s="545">
        <v>46174</v>
      </c>
      <c r="AL573" s="82">
        <v>0.53602000000000005</v>
      </c>
      <c r="AM573" s="81">
        <v>33769.26</v>
      </c>
      <c r="AN573" s="81">
        <v>0</v>
      </c>
      <c r="AO573" s="81">
        <v>337.69260000000003</v>
      </c>
      <c r="AP573" s="81">
        <v>34106.952600000004</v>
      </c>
      <c r="AQ573" s="81">
        <v>1705.35</v>
      </c>
      <c r="AR573" s="81">
        <v>1000</v>
      </c>
      <c r="AS573" s="81">
        <v>3105</v>
      </c>
      <c r="AT573" s="79" t="s">
        <v>2681</v>
      </c>
      <c r="AU573" s="81" t="s">
        <v>4153</v>
      </c>
      <c r="AV573" s="546">
        <v>46163</v>
      </c>
      <c r="AW573" s="81"/>
      <c r="AX573" s="81">
        <v>0</v>
      </c>
      <c r="AY573" s="83">
        <f>YEAR(Table6[[#This Row],[ETA]])</f>
        <v>2026</v>
      </c>
      <c r="AZ573" s="40" t="str">
        <f>TEXT(Table6[[#This Row],[ETA]],"MMMM")</f>
        <v>May</v>
      </c>
      <c r="BA573" s="12" t="s">
        <v>63</v>
      </c>
    </row>
    <row r="574" spans="1:53" hidden="1" x14ac:dyDescent="0.3">
      <c r="A574" s="13">
        <v>573</v>
      </c>
      <c r="B574" s="69" t="s">
        <v>4154</v>
      </c>
      <c r="C574" s="79" t="s">
        <v>70</v>
      </c>
      <c r="D574" s="69" t="s">
        <v>1632</v>
      </c>
      <c r="E574" s="69" t="s">
        <v>46</v>
      </c>
      <c r="F574" s="80" t="s">
        <v>4155</v>
      </c>
      <c r="G574" s="79" t="s">
        <v>177</v>
      </c>
      <c r="H574" s="70" t="s">
        <v>837</v>
      </c>
      <c r="I574" s="69" t="s">
        <v>4156</v>
      </c>
      <c r="J574" s="69" t="s">
        <v>75</v>
      </c>
      <c r="K574" s="69" t="s">
        <v>838</v>
      </c>
      <c r="L574" s="69" t="s">
        <v>75</v>
      </c>
      <c r="M574" s="69" t="s">
        <v>75</v>
      </c>
      <c r="N574" s="69" t="s">
        <v>49</v>
      </c>
      <c r="O574" s="84">
        <v>46162</v>
      </c>
      <c r="P574" s="69" t="s">
        <v>837</v>
      </c>
      <c r="Q574" s="69" t="s">
        <v>837</v>
      </c>
      <c r="R574" s="79">
        <v>2</v>
      </c>
      <c r="S574" s="81">
        <v>10</v>
      </c>
      <c r="T574" s="69" t="s">
        <v>99</v>
      </c>
      <c r="U574" s="81">
        <v>1.8239999999999998</v>
      </c>
      <c r="V574" s="69" t="s">
        <v>4157</v>
      </c>
      <c r="W574" s="79" t="s">
        <v>79</v>
      </c>
      <c r="X574" s="69" t="s">
        <v>4155</v>
      </c>
      <c r="Y574" s="69" t="s">
        <v>4158</v>
      </c>
      <c r="Z574" s="69" t="s">
        <v>3766</v>
      </c>
      <c r="AA574" s="69" t="s">
        <v>4159</v>
      </c>
      <c r="AB574" s="79" t="s">
        <v>71</v>
      </c>
      <c r="AC574" s="81">
        <v>0</v>
      </c>
      <c r="AD574" s="69" t="s">
        <v>51</v>
      </c>
      <c r="AE574" s="69" t="s">
        <v>75</v>
      </c>
      <c r="AF574" s="69" t="s">
        <v>75</v>
      </c>
      <c r="AG574" s="79">
        <v>-99</v>
      </c>
      <c r="AH574" s="545">
        <v>46162</v>
      </c>
      <c r="AI574" s="69" t="s">
        <v>3177</v>
      </c>
      <c r="AJ574" s="69" t="s">
        <v>3766</v>
      </c>
      <c r="AK574" s="545">
        <v>46162</v>
      </c>
      <c r="AL574" s="82"/>
      <c r="AM574" s="81">
        <v>0</v>
      </c>
      <c r="AN574" s="81"/>
      <c r="AO574" s="81">
        <v>0</v>
      </c>
      <c r="AP574" s="81">
        <v>0</v>
      </c>
      <c r="AQ574" s="81">
        <v>0</v>
      </c>
      <c r="AR574" s="81">
        <v>0</v>
      </c>
      <c r="AS574" s="81"/>
      <c r="AT574" s="79"/>
      <c r="AU574" s="81"/>
      <c r="AV574" s="546"/>
      <c r="AW574" s="81"/>
      <c r="AX574" s="81"/>
      <c r="AY574" s="83">
        <f>YEAR(Table6[[#This Row],[ETA]])</f>
        <v>2026</v>
      </c>
      <c r="AZ574" s="40" t="str">
        <f>TEXT(Table6[[#This Row],[ETA]],"MMMM")</f>
        <v>May</v>
      </c>
      <c r="BA574" s="12" t="s">
        <v>3342</v>
      </c>
    </row>
    <row r="575" spans="1:53" hidden="1" x14ac:dyDescent="0.3">
      <c r="A575" s="13">
        <v>574</v>
      </c>
      <c r="B575" s="69" t="s">
        <v>4160</v>
      </c>
      <c r="C575" s="79" t="s">
        <v>70</v>
      </c>
      <c r="D575" s="69" t="s">
        <v>1632</v>
      </c>
      <c r="E575" s="69" t="s">
        <v>46</v>
      </c>
      <c r="F575" s="80" t="s">
        <v>4161</v>
      </c>
      <c r="G575" s="79" t="s">
        <v>177</v>
      </c>
      <c r="H575" s="70" t="s">
        <v>837</v>
      </c>
      <c r="I575" s="69" t="s">
        <v>4261</v>
      </c>
      <c r="J575" s="69" t="s">
        <v>75</v>
      </c>
      <c r="K575" s="69" t="s">
        <v>838</v>
      </c>
      <c r="L575" s="69" t="s">
        <v>75</v>
      </c>
      <c r="M575" s="69" t="s">
        <v>75</v>
      </c>
      <c r="N575" s="69" t="s">
        <v>49</v>
      </c>
      <c r="O575" s="84">
        <v>46159</v>
      </c>
      <c r="P575" s="69" t="s">
        <v>837</v>
      </c>
      <c r="Q575" s="69" t="s">
        <v>837</v>
      </c>
      <c r="R575" s="79">
        <v>20</v>
      </c>
      <c r="S575" s="81">
        <v>25</v>
      </c>
      <c r="T575" s="69" t="s">
        <v>99</v>
      </c>
      <c r="U575" s="81">
        <v>1.248</v>
      </c>
      <c r="V575" s="69" t="s">
        <v>4162</v>
      </c>
      <c r="W575" s="79" t="s">
        <v>79</v>
      </c>
      <c r="X575" s="69" t="s">
        <v>4161</v>
      </c>
      <c r="Y575" s="69" t="s">
        <v>4158</v>
      </c>
      <c r="Z575" s="69" t="s">
        <v>3766</v>
      </c>
      <c r="AA575" s="69" t="s">
        <v>4163</v>
      </c>
      <c r="AB575" s="79" t="s">
        <v>71</v>
      </c>
      <c r="AC575" s="81">
        <v>0</v>
      </c>
      <c r="AD575" s="69" t="s">
        <v>51</v>
      </c>
      <c r="AE575" s="69" t="s">
        <v>75</v>
      </c>
      <c r="AF575" s="69" t="s">
        <v>75</v>
      </c>
      <c r="AG575" s="79">
        <v>-102</v>
      </c>
      <c r="AH575" s="545">
        <v>46159</v>
      </c>
      <c r="AI575" s="69" t="s">
        <v>3177</v>
      </c>
      <c r="AJ575" s="69" t="s">
        <v>3766</v>
      </c>
      <c r="AK575" s="545">
        <v>46159</v>
      </c>
      <c r="AL575" s="82"/>
      <c r="AM575" s="81">
        <v>0</v>
      </c>
      <c r="AN575" s="81"/>
      <c r="AO575" s="81">
        <v>0</v>
      </c>
      <c r="AP575" s="81">
        <v>0</v>
      </c>
      <c r="AQ575" s="81">
        <v>0</v>
      </c>
      <c r="AR575" s="81">
        <v>0</v>
      </c>
      <c r="AS575" s="81"/>
      <c r="AT575" s="79"/>
      <c r="AU575" s="81"/>
      <c r="AV575" s="546"/>
      <c r="AW575" s="81"/>
      <c r="AX575" s="81"/>
      <c r="AY575" s="83">
        <f>YEAR(Table6[[#This Row],[ETA]])</f>
        <v>2026</v>
      </c>
      <c r="AZ575" s="40" t="str">
        <f>TEXT(Table6[[#This Row],[ETA]],"MMMM")</f>
        <v>May</v>
      </c>
      <c r="BA575" s="12" t="s">
        <v>3342</v>
      </c>
    </row>
    <row r="576" spans="1:53" hidden="1" x14ac:dyDescent="0.3">
      <c r="A576" s="13">
        <v>575</v>
      </c>
      <c r="B576" s="69" t="s">
        <v>4164</v>
      </c>
      <c r="C576" s="79" t="s">
        <v>70</v>
      </c>
      <c r="D576" s="69" t="s">
        <v>1632</v>
      </c>
      <c r="E576" s="69" t="s">
        <v>46</v>
      </c>
      <c r="F576" s="80" t="s">
        <v>4165</v>
      </c>
      <c r="G576" s="79" t="s">
        <v>177</v>
      </c>
      <c r="H576" s="70" t="s">
        <v>837</v>
      </c>
      <c r="I576" s="69" t="s">
        <v>4261</v>
      </c>
      <c r="J576" s="69" t="s">
        <v>75</v>
      </c>
      <c r="K576" s="69" t="s">
        <v>838</v>
      </c>
      <c r="L576" s="69" t="s">
        <v>75</v>
      </c>
      <c r="M576" s="69" t="s">
        <v>75</v>
      </c>
      <c r="N576" s="69" t="s">
        <v>49</v>
      </c>
      <c r="O576" s="84">
        <v>46163</v>
      </c>
      <c r="P576" s="69" t="s">
        <v>837</v>
      </c>
      <c r="Q576" s="69" t="s">
        <v>837</v>
      </c>
      <c r="R576" s="79">
        <v>20</v>
      </c>
      <c r="S576" s="81">
        <v>10</v>
      </c>
      <c r="T576" s="69" t="s">
        <v>76</v>
      </c>
      <c r="U576" s="81">
        <v>1.248</v>
      </c>
      <c r="V576" s="69" t="s">
        <v>4166</v>
      </c>
      <c r="W576" s="79" t="s">
        <v>79</v>
      </c>
      <c r="X576" s="69" t="s">
        <v>4165</v>
      </c>
      <c r="Y576" s="69" t="s">
        <v>4167</v>
      </c>
      <c r="Z576" s="69" t="s">
        <v>3766</v>
      </c>
      <c r="AA576" s="69" t="s">
        <v>4168</v>
      </c>
      <c r="AB576" s="79" t="s">
        <v>71</v>
      </c>
      <c r="AC576" s="81">
        <v>0</v>
      </c>
      <c r="AD576" s="69" t="s">
        <v>51</v>
      </c>
      <c r="AE576" s="69" t="s">
        <v>75</v>
      </c>
      <c r="AF576" s="69" t="s">
        <v>75</v>
      </c>
      <c r="AG576" s="79">
        <v>-98</v>
      </c>
      <c r="AH576" s="545">
        <v>46163</v>
      </c>
      <c r="AI576" s="69" t="s">
        <v>3177</v>
      </c>
      <c r="AJ576" s="69" t="s">
        <v>3766</v>
      </c>
      <c r="AK576" s="545">
        <v>46163</v>
      </c>
      <c r="AL576" s="82"/>
      <c r="AM576" s="81">
        <v>0</v>
      </c>
      <c r="AN576" s="81"/>
      <c r="AO576" s="81">
        <v>0</v>
      </c>
      <c r="AP576" s="81">
        <v>0</v>
      </c>
      <c r="AQ576" s="81">
        <v>0</v>
      </c>
      <c r="AR576" s="81">
        <v>0</v>
      </c>
      <c r="AS576" s="81"/>
      <c r="AT576" s="79"/>
      <c r="AU576" s="81"/>
      <c r="AV576" s="546"/>
      <c r="AW576" s="81"/>
      <c r="AX576" s="81"/>
      <c r="AY576" s="83">
        <f>YEAR(Table6[[#This Row],[ETA]])</f>
        <v>2026</v>
      </c>
      <c r="AZ576" s="40" t="str">
        <f>TEXT(Table6[[#This Row],[ETA]],"MMMM")</f>
        <v>May</v>
      </c>
      <c r="BA576" s="12" t="s">
        <v>3342</v>
      </c>
    </row>
    <row r="577" spans="1:53" hidden="1" x14ac:dyDescent="0.3">
      <c r="A577" s="13">
        <v>576</v>
      </c>
      <c r="B577" s="69" t="s">
        <v>4169</v>
      </c>
      <c r="C577" s="79" t="s">
        <v>70</v>
      </c>
      <c r="D577" s="69" t="s">
        <v>1632</v>
      </c>
      <c r="E577" s="69" t="s">
        <v>46</v>
      </c>
      <c r="F577" s="80" t="s">
        <v>4170</v>
      </c>
      <c r="G577" s="79" t="s">
        <v>177</v>
      </c>
      <c r="H577" s="70" t="s">
        <v>837</v>
      </c>
      <c r="I577" s="69" t="s">
        <v>4171</v>
      </c>
      <c r="J577" s="69" t="s">
        <v>75</v>
      </c>
      <c r="K577" s="69" t="s">
        <v>838</v>
      </c>
      <c r="L577" s="69" t="s">
        <v>75</v>
      </c>
      <c r="M577" s="69" t="s">
        <v>75</v>
      </c>
      <c r="N577" s="69" t="s">
        <v>49</v>
      </c>
      <c r="O577" s="84">
        <v>46162</v>
      </c>
      <c r="P577" s="69" t="s">
        <v>837</v>
      </c>
      <c r="Q577" s="69" t="s">
        <v>837</v>
      </c>
      <c r="R577" s="79">
        <v>20</v>
      </c>
      <c r="S577" s="81">
        <v>10</v>
      </c>
      <c r="T577" s="69" t="s">
        <v>76</v>
      </c>
      <c r="U577" s="81">
        <v>1.92</v>
      </c>
      <c r="V577" s="69" t="s">
        <v>4172</v>
      </c>
      <c r="W577" s="79" t="s">
        <v>79</v>
      </c>
      <c r="X577" s="69" t="s">
        <v>4173</v>
      </c>
      <c r="Y577" s="69" t="s">
        <v>4167</v>
      </c>
      <c r="Z577" s="69" t="s">
        <v>3766</v>
      </c>
      <c r="AA577" s="69" t="s">
        <v>4163</v>
      </c>
      <c r="AB577" s="79" t="s">
        <v>71</v>
      </c>
      <c r="AC577" s="81">
        <v>0</v>
      </c>
      <c r="AD577" s="69" t="s">
        <v>51</v>
      </c>
      <c r="AE577" s="69" t="s">
        <v>75</v>
      </c>
      <c r="AF577" s="69" t="s">
        <v>75</v>
      </c>
      <c r="AG577" s="79">
        <v>-99</v>
      </c>
      <c r="AH577" s="545">
        <v>46162</v>
      </c>
      <c r="AI577" s="69" t="s">
        <v>3177</v>
      </c>
      <c r="AJ577" s="69" t="s">
        <v>3766</v>
      </c>
      <c r="AK577" s="545">
        <v>46162</v>
      </c>
      <c r="AL577" s="82"/>
      <c r="AM577" s="81">
        <v>0</v>
      </c>
      <c r="AN577" s="81"/>
      <c r="AO577" s="81">
        <v>0</v>
      </c>
      <c r="AP577" s="81">
        <v>0</v>
      </c>
      <c r="AQ577" s="81">
        <v>0</v>
      </c>
      <c r="AR577" s="81">
        <v>0</v>
      </c>
      <c r="AS577" s="81"/>
      <c r="AT577" s="79"/>
      <c r="AU577" s="81"/>
      <c r="AV577" s="546"/>
      <c r="AW577" s="81"/>
      <c r="AX577" s="81"/>
      <c r="AY577" s="83">
        <f>YEAR(Table6[[#This Row],[ETA]])</f>
        <v>2026</v>
      </c>
      <c r="AZ577" s="40" t="str">
        <f>TEXT(Table6[[#This Row],[ETA]],"MMMM")</f>
        <v>May</v>
      </c>
      <c r="BA577" s="12" t="s">
        <v>3342</v>
      </c>
    </row>
    <row r="578" spans="1:53" hidden="1" x14ac:dyDescent="0.3">
      <c r="A578" s="13">
        <v>577</v>
      </c>
      <c r="B578" s="69" t="s">
        <v>4174</v>
      </c>
      <c r="C578" s="79" t="s">
        <v>70</v>
      </c>
      <c r="D578" s="69" t="s">
        <v>1497</v>
      </c>
      <c r="E578" s="69" t="s">
        <v>46</v>
      </c>
      <c r="F578" s="80" t="s">
        <v>4175</v>
      </c>
      <c r="G578" s="79" t="s">
        <v>177</v>
      </c>
      <c r="H578" s="70" t="s">
        <v>302</v>
      </c>
      <c r="I578" s="69" t="s">
        <v>2016</v>
      </c>
      <c r="J578" s="69" t="s">
        <v>504</v>
      </c>
      <c r="K578" s="69" t="s">
        <v>4176</v>
      </c>
      <c r="L578" s="69" t="s">
        <v>305</v>
      </c>
      <c r="M578" s="69" t="s">
        <v>4176</v>
      </c>
      <c r="N578" s="69" t="s">
        <v>49</v>
      </c>
      <c r="O578" s="84">
        <v>46179</v>
      </c>
      <c r="P578" s="69" t="s">
        <v>306</v>
      </c>
      <c r="Q578" s="69" t="s">
        <v>306</v>
      </c>
      <c r="R578" s="79">
        <v>4</v>
      </c>
      <c r="S578" s="81">
        <v>140</v>
      </c>
      <c r="T578" s="69" t="s">
        <v>76</v>
      </c>
      <c r="U578" s="81">
        <v>0.14599999999999999</v>
      </c>
      <c r="V578" s="69" t="s">
        <v>4177</v>
      </c>
      <c r="W578" s="79" t="s">
        <v>79</v>
      </c>
      <c r="X578" s="69" t="s">
        <v>4178</v>
      </c>
      <c r="Y578" s="69" t="s">
        <v>2019</v>
      </c>
      <c r="Z578" s="69" t="s">
        <v>3766</v>
      </c>
      <c r="AA578" s="69" t="s">
        <v>4179</v>
      </c>
      <c r="AB578" s="79" t="s">
        <v>71</v>
      </c>
      <c r="AC578" s="81">
        <v>11124</v>
      </c>
      <c r="AD578" s="69" t="s">
        <v>51</v>
      </c>
      <c r="AE578" s="69" t="s">
        <v>75</v>
      </c>
      <c r="AF578" s="69" t="s">
        <v>75</v>
      </c>
      <c r="AG578" s="79">
        <v>-82</v>
      </c>
      <c r="AH578" s="545">
        <v>46179</v>
      </c>
      <c r="AI578" s="69" t="s">
        <v>3177</v>
      </c>
      <c r="AJ578" s="69" t="s">
        <v>3766</v>
      </c>
      <c r="AK578" s="545">
        <v>46180</v>
      </c>
      <c r="AL578" s="82">
        <v>3.64</v>
      </c>
      <c r="AM578" s="81">
        <v>40491.360000000001</v>
      </c>
      <c r="AN578" s="81">
        <v>0</v>
      </c>
      <c r="AO578" s="81">
        <v>0</v>
      </c>
      <c r="AP578" s="81">
        <v>40491.360000000001</v>
      </c>
      <c r="AQ578" s="81">
        <v>2024.57</v>
      </c>
      <c r="AR578" s="81">
        <v>1000</v>
      </c>
      <c r="AS578" s="81">
        <v>3425</v>
      </c>
      <c r="AT578" s="79" t="s">
        <v>2681</v>
      </c>
      <c r="AU578" s="81" t="s">
        <v>4180</v>
      </c>
      <c r="AV578" s="546">
        <v>46179</v>
      </c>
      <c r="AW578" s="81"/>
      <c r="AX578" s="81">
        <v>0</v>
      </c>
      <c r="AY578" s="83">
        <f>YEAR(Table6[[#This Row],[ETA]])</f>
        <v>2026</v>
      </c>
      <c r="AZ578" s="40" t="str">
        <f>TEXT(Table6[[#This Row],[ETA]],"MMMM")</f>
        <v>June</v>
      </c>
      <c r="BA578" s="12" t="s">
        <v>3340</v>
      </c>
    </row>
    <row r="579" spans="1:53" hidden="1" x14ac:dyDescent="0.3">
      <c r="A579" s="13">
        <v>578</v>
      </c>
      <c r="B579" s="69" t="s">
        <v>4181</v>
      </c>
      <c r="C579" s="79" t="s">
        <v>70</v>
      </c>
      <c r="D579" s="69" t="s">
        <v>1632</v>
      </c>
      <c r="E579" s="69" t="s">
        <v>46</v>
      </c>
      <c r="F579" s="80" t="s">
        <v>4182</v>
      </c>
      <c r="G579" s="79" t="s">
        <v>177</v>
      </c>
      <c r="H579" s="70" t="s">
        <v>837</v>
      </c>
      <c r="I579" s="69" t="s">
        <v>4156</v>
      </c>
      <c r="J579" s="69" t="s">
        <v>75</v>
      </c>
      <c r="K579" s="69" t="s">
        <v>838</v>
      </c>
      <c r="L579" s="69" t="s">
        <v>75</v>
      </c>
      <c r="M579" s="69" t="s">
        <v>75</v>
      </c>
      <c r="N579" s="69" t="s">
        <v>49</v>
      </c>
      <c r="O579" s="84">
        <v>46174</v>
      </c>
      <c r="P579" s="69" t="s">
        <v>837</v>
      </c>
      <c r="Q579" s="69" t="s">
        <v>837</v>
      </c>
      <c r="R579" s="79">
        <v>8</v>
      </c>
      <c r="S579" s="81">
        <v>715</v>
      </c>
      <c r="T579" s="69" t="s">
        <v>76</v>
      </c>
      <c r="U579" s="81">
        <v>7.6440000000000001</v>
      </c>
      <c r="V579" s="69" t="s">
        <v>4183</v>
      </c>
      <c r="W579" s="79" t="s">
        <v>79</v>
      </c>
      <c r="X579" s="69" t="s">
        <v>4182</v>
      </c>
      <c r="Y579" s="69" t="s">
        <v>4184</v>
      </c>
      <c r="Z579" s="69" t="s">
        <v>3766</v>
      </c>
      <c r="AA579" s="69" t="s">
        <v>4185</v>
      </c>
      <c r="AB579" s="79" t="s">
        <v>71</v>
      </c>
      <c r="AC579" s="81">
        <v>0</v>
      </c>
      <c r="AD579" s="69" t="s">
        <v>51</v>
      </c>
      <c r="AE579" s="69" t="s">
        <v>75</v>
      </c>
      <c r="AF579" s="69" t="s">
        <v>75</v>
      </c>
      <c r="AG579" s="79">
        <v>-87</v>
      </c>
      <c r="AH579" s="545">
        <v>46174</v>
      </c>
      <c r="AI579" s="69" t="s">
        <v>3177</v>
      </c>
      <c r="AJ579" s="69" t="s">
        <v>3766</v>
      </c>
      <c r="AK579" s="545">
        <v>46174</v>
      </c>
      <c r="AL579" s="82"/>
      <c r="AM579" s="81">
        <v>0</v>
      </c>
      <c r="AN579" s="81"/>
      <c r="AO579" s="81">
        <v>0</v>
      </c>
      <c r="AP579" s="81">
        <v>0</v>
      </c>
      <c r="AQ579" s="81">
        <v>0</v>
      </c>
      <c r="AR579" s="81">
        <v>0</v>
      </c>
      <c r="AS579" s="81"/>
      <c r="AT579" s="79"/>
      <c r="AU579" s="81"/>
      <c r="AV579" s="546"/>
      <c r="AW579" s="81"/>
      <c r="AX579" s="81"/>
      <c r="AY579" s="83">
        <f>YEAR(Table6[[#This Row],[ETA]])</f>
        <v>2026</v>
      </c>
      <c r="AZ579" s="40" t="str">
        <f>TEXT(Table6[[#This Row],[ETA]],"MMMM")</f>
        <v>June</v>
      </c>
      <c r="BA579" s="12" t="s">
        <v>3342</v>
      </c>
    </row>
    <row r="580" spans="1:53" x14ac:dyDescent="0.3">
      <c r="A580" s="13">
        <v>579</v>
      </c>
      <c r="B580" s="69" t="s">
        <v>4186</v>
      </c>
      <c r="C580" s="79" t="s">
        <v>90</v>
      </c>
      <c r="D580" s="69" t="s">
        <v>233</v>
      </c>
      <c r="E580" s="69" t="s">
        <v>46</v>
      </c>
      <c r="F580" s="80" t="s">
        <v>4187</v>
      </c>
      <c r="G580" s="79" t="s">
        <v>177</v>
      </c>
      <c r="H580" s="70" t="s">
        <v>302</v>
      </c>
      <c r="I580" s="69" t="s">
        <v>52</v>
      </c>
      <c r="J580" s="69" t="s">
        <v>504</v>
      </c>
      <c r="K580" s="69" t="s">
        <v>4188</v>
      </c>
      <c r="L580" s="69" t="s">
        <v>305</v>
      </c>
      <c r="M580" s="69" t="s">
        <v>4188</v>
      </c>
      <c r="N580" s="69" t="s">
        <v>49</v>
      </c>
      <c r="O580" s="84">
        <v>46186</v>
      </c>
      <c r="P580" s="69" t="s">
        <v>306</v>
      </c>
      <c r="Q580" s="69" t="s">
        <v>306</v>
      </c>
      <c r="R580" s="79">
        <v>17132</v>
      </c>
      <c r="S580" s="81">
        <v>925</v>
      </c>
      <c r="T580" s="69" t="s">
        <v>76</v>
      </c>
      <c r="U580" s="81">
        <v>3.5</v>
      </c>
      <c r="V580" s="69" t="s">
        <v>4189</v>
      </c>
      <c r="W580" s="79" t="s">
        <v>79</v>
      </c>
      <c r="X580" s="69" t="s">
        <v>4178</v>
      </c>
      <c r="Y580" s="69" t="s">
        <v>78</v>
      </c>
      <c r="Z580" s="69" t="s">
        <v>3766</v>
      </c>
      <c r="AA580" s="69" t="s">
        <v>4324</v>
      </c>
      <c r="AB580" s="79" t="s">
        <v>53</v>
      </c>
      <c r="AC580" s="81">
        <v>352474</v>
      </c>
      <c r="AD580" s="69" t="s">
        <v>51</v>
      </c>
      <c r="AE580" s="69" t="s">
        <v>75</v>
      </c>
      <c r="AF580" s="69" t="s">
        <v>75</v>
      </c>
      <c r="AG580" s="79">
        <v>-75</v>
      </c>
      <c r="AH580" s="545">
        <v>46186</v>
      </c>
      <c r="AI580" s="69" t="s">
        <v>3177</v>
      </c>
      <c r="AJ580" s="69" t="s">
        <v>3766</v>
      </c>
      <c r="AK580" s="545">
        <v>46188</v>
      </c>
      <c r="AL580" s="82">
        <v>0.53825999999999996</v>
      </c>
      <c r="AM580" s="81">
        <v>189722.65523999999</v>
      </c>
      <c r="AN580" s="81">
        <v>37000</v>
      </c>
      <c r="AO580" s="81">
        <v>2096.3827523999998</v>
      </c>
      <c r="AP580" s="81">
        <v>128173.1979924</v>
      </c>
      <c r="AQ580" s="81">
        <v>6408.6598996200009</v>
      </c>
      <c r="AR580" s="81">
        <v>0</v>
      </c>
      <c r="AS580" s="81">
        <v>9309</v>
      </c>
      <c r="AT580" s="79" t="s">
        <v>2681</v>
      </c>
      <c r="AU580" s="81" t="s">
        <v>4190</v>
      </c>
      <c r="AV580" s="546">
        <v>46187</v>
      </c>
      <c r="AW580" s="81">
        <v>83561.459999999992</v>
      </c>
      <c r="AX580" s="81">
        <v>0</v>
      </c>
      <c r="AY580" s="83">
        <f>YEAR(Table6[[#This Row],[ETA]])</f>
        <v>2026</v>
      </c>
      <c r="AZ580" s="40" t="str">
        <f>TEXT(Table6[[#This Row],[ETA]],"MMMM")</f>
        <v>June</v>
      </c>
      <c r="BA580" s="12" t="s">
        <v>63</v>
      </c>
    </row>
    <row r="581" spans="1:53" x14ac:dyDescent="0.3">
      <c r="A581" s="13">
        <v>580</v>
      </c>
      <c r="B581" s="69" t="s">
        <v>4191</v>
      </c>
      <c r="C581" s="79" t="s">
        <v>90</v>
      </c>
      <c r="D581" s="69" t="s">
        <v>233</v>
      </c>
      <c r="E581" s="69" t="s">
        <v>46</v>
      </c>
      <c r="F581" s="80" t="s">
        <v>4192</v>
      </c>
      <c r="G581" s="79" t="s">
        <v>289</v>
      </c>
      <c r="H581" s="70" t="s">
        <v>302</v>
      </c>
      <c r="I581" s="69" t="s">
        <v>52</v>
      </c>
      <c r="J581" s="69" t="s">
        <v>1127</v>
      </c>
      <c r="K581" s="69" t="s">
        <v>4188</v>
      </c>
      <c r="L581" s="69" t="s">
        <v>305</v>
      </c>
      <c r="M581" s="69" t="s">
        <v>4188</v>
      </c>
      <c r="N581" s="69" t="s">
        <v>49</v>
      </c>
      <c r="O581" s="84">
        <v>46184</v>
      </c>
      <c r="P581" s="69" t="s">
        <v>306</v>
      </c>
      <c r="Q581" s="69" t="s">
        <v>306</v>
      </c>
      <c r="R581" s="79">
        <v>4</v>
      </c>
      <c r="S581" s="81">
        <v>570</v>
      </c>
      <c r="T581" s="69" t="s">
        <v>76</v>
      </c>
      <c r="U581" s="81">
        <v>2.88</v>
      </c>
      <c r="V581" s="69" t="s">
        <v>4193</v>
      </c>
      <c r="W581" s="79" t="s">
        <v>79</v>
      </c>
      <c r="X581" s="69" t="s">
        <v>4191</v>
      </c>
      <c r="Y581" s="69"/>
      <c r="Z581" s="69" t="s">
        <v>3766</v>
      </c>
      <c r="AA581" s="69" t="s">
        <v>4194</v>
      </c>
      <c r="AB581" s="79" t="s">
        <v>53</v>
      </c>
      <c r="AC581" s="81">
        <v>141650</v>
      </c>
      <c r="AD581" s="69" t="s">
        <v>51</v>
      </c>
      <c r="AE581" s="69" t="s">
        <v>75</v>
      </c>
      <c r="AF581" s="69" t="s">
        <v>75</v>
      </c>
      <c r="AG581" s="79">
        <v>-77</v>
      </c>
      <c r="AH581" s="545">
        <v>46184</v>
      </c>
      <c r="AI581" s="69" t="s">
        <v>3177</v>
      </c>
      <c r="AJ581" s="69" t="s">
        <v>3766</v>
      </c>
      <c r="AK581" s="545">
        <v>46187</v>
      </c>
      <c r="AL581" s="82">
        <v>0.53730999999999995</v>
      </c>
      <c r="AM581" s="81">
        <v>76109.96149999999</v>
      </c>
      <c r="AN581" s="81">
        <v>36280</v>
      </c>
      <c r="AO581" s="81">
        <v>956.03568299999984</v>
      </c>
      <c r="AP581" s="81">
        <v>77273.333982999975</v>
      </c>
      <c r="AQ581" s="81">
        <v>3863.6666991499987</v>
      </c>
      <c r="AR581" s="81">
        <v>0</v>
      </c>
      <c r="AS581" s="81">
        <v>3864</v>
      </c>
      <c r="AT581" s="79" t="s">
        <v>2882</v>
      </c>
      <c r="AU581" s="81" t="s">
        <v>4195</v>
      </c>
      <c r="AV581" s="546">
        <v>46186</v>
      </c>
      <c r="AW581" s="81">
        <v>19286.27</v>
      </c>
      <c r="AX581" s="81">
        <v>-1400</v>
      </c>
      <c r="AY581" s="83">
        <f>YEAR(Table6[[#This Row],[ETA]])</f>
        <v>2026</v>
      </c>
      <c r="AZ581" s="40" t="str">
        <f>TEXT(Table6[[#This Row],[ETA]],"MMMM")</f>
        <v>June</v>
      </c>
      <c r="BA581" s="12" t="s">
        <v>63</v>
      </c>
    </row>
    <row r="582" spans="1:53" hidden="1" x14ac:dyDescent="0.3">
      <c r="A582" s="13">
        <v>581</v>
      </c>
      <c r="B582" s="69" t="s">
        <v>4196</v>
      </c>
      <c r="C582" s="79" t="s">
        <v>70</v>
      </c>
      <c r="D582" s="69" t="s">
        <v>1632</v>
      </c>
      <c r="E582" s="69" t="s">
        <v>46</v>
      </c>
      <c r="F582" s="80" t="s">
        <v>4197</v>
      </c>
      <c r="G582" s="79" t="s">
        <v>177</v>
      </c>
      <c r="H582" s="70" t="s">
        <v>837</v>
      </c>
      <c r="I582" s="69" t="s">
        <v>4096</v>
      </c>
      <c r="J582" s="69" t="s">
        <v>75</v>
      </c>
      <c r="K582" s="69" t="s">
        <v>838</v>
      </c>
      <c r="L582" s="69" t="s">
        <v>75</v>
      </c>
      <c r="M582" s="69" t="s">
        <v>837</v>
      </c>
      <c r="N582" s="69" t="s">
        <v>49</v>
      </c>
      <c r="O582" s="84">
        <v>46175</v>
      </c>
      <c r="P582" s="69" t="s">
        <v>837</v>
      </c>
      <c r="Q582" s="69" t="s">
        <v>837</v>
      </c>
      <c r="R582" s="79">
        <v>6</v>
      </c>
      <c r="S582" s="81">
        <v>10</v>
      </c>
      <c r="T582" s="69" t="s">
        <v>76</v>
      </c>
      <c r="U582" s="81">
        <v>12.870000000000001</v>
      </c>
      <c r="V582" s="69" t="s">
        <v>4198</v>
      </c>
      <c r="W582" s="79" t="s">
        <v>79</v>
      </c>
      <c r="X582" s="69" t="s">
        <v>4197</v>
      </c>
      <c r="Y582" s="69" t="s">
        <v>4199</v>
      </c>
      <c r="Z582" s="69" t="s">
        <v>3766</v>
      </c>
      <c r="AA582" s="69" t="s">
        <v>4200</v>
      </c>
      <c r="AB582" s="79" t="s">
        <v>71</v>
      </c>
      <c r="AC582" s="81">
        <v>0</v>
      </c>
      <c r="AD582" s="69" t="s">
        <v>51</v>
      </c>
      <c r="AE582" s="69" t="s">
        <v>75</v>
      </c>
      <c r="AF582" s="69" t="s">
        <v>75</v>
      </c>
      <c r="AG582" s="79">
        <v>-86</v>
      </c>
      <c r="AH582" s="545">
        <v>46175</v>
      </c>
      <c r="AI582" s="69" t="s">
        <v>3177</v>
      </c>
      <c r="AJ582" s="69" t="s">
        <v>3766</v>
      </c>
      <c r="AK582" s="545">
        <v>46175</v>
      </c>
      <c r="AL582" s="82"/>
      <c r="AM582" s="81">
        <v>0</v>
      </c>
      <c r="AN582" s="81"/>
      <c r="AO582" s="81">
        <v>0</v>
      </c>
      <c r="AP582" s="81">
        <v>0</v>
      </c>
      <c r="AQ582" s="81">
        <v>0</v>
      </c>
      <c r="AR582" s="81">
        <v>0</v>
      </c>
      <c r="AS582" s="81"/>
      <c r="AT582" s="79"/>
      <c r="AU582" s="81"/>
      <c r="AV582" s="546"/>
      <c r="AW582" s="81"/>
      <c r="AX582" s="81"/>
      <c r="AY582" s="83">
        <f>YEAR(Table6[[#This Row],[ETA]])</f>
        <v>2026</v>
      </c>
      <c r="AZ582" s="40" t="str">
        <f>TEXT(Table6[[#This Row],[ETA]],"MMMM")</f>
        <v>June</v>
      </c>
      <c r="BA582" s="12" t="s">
        <v>3342</v>
      </c>
    </row>
    <row r="583" spans="1:53" hidden="1" x14ac:dyDescent="0.3">
      <c r="A583" s="13">
        <v>582</v>
      </c>
      <c r="B583" s="69" t="s">
        <v>4201</v>
      </c>
      <c r="C583" s="79" t="s">
        <v>1261</v>
      </c>
      <c r="D583" s="69" t="s">
        <v>1446</v>
      </c>
      <c r="E583" s="69" t="s">
        <v>46</v>
      </c>
      <c r="F583" s="80" t="s">
        <v>4202</v>
      </c>
      <c r="G583" s="79" t="s">
        <v>177</v>
      </c>
      <c r="H583" s="70" t="s">
        <v>302</v>
      </c>
      <c r="I583" s="69" t="s">
        <v>4203</v>
      </c>
      <c r="J583" s="69" t="s">
        <v>1944</v>
      </c>
      <c r="K583" s="69" t="s">
        <v>1264</v>
      </c>
      <c r="L583" s="69" t="s">
        <v>305</v>
      </c>
      <c r="M583" s="69" t="s">
        <v>1264</v>
      </c>
      <c r="N583" s="69" t="s">
        <v>49</v>
      </c>
      <c r="O583" s="84">
        <v>46107</v>
      </c>
      <c r="P583" s="69" t="s">
        <v>306</v>
      </c>
      <c r="Q583" s="69" t="s">
        <v>306</v>
      </c>
      <c r="R583" s="79">
        <v>12</v>
      </c>
      <c r="S583" s="81">
        <v>2.2599999999999998</v>
      </c>
      <c r="T583" s="69" t="s">
        <v>76</v>
      </c>
      <c r="U583" s="81">
        <v>0.3</v>
      </c>
      <c r="V583" s="69" t="s">
        <v>4204</v>
      </c>
      <c r="W583" s="79" t="s">
        <v>79</v>
      </c>
      <c r="X583" s="69" t="s">
        <v>4145</v>
      </c>
      <c r="Y583" s="69" t="s">
        <v>4205</v>
      </c>
      <c r="Z583" s="69" t="s">
        <v>3766</v>
      </c>
      <c r="AA583" s="69" t="s">
        <v>4206</v>
      </c>
      <c r="AB583" s="79" t="s">
        <v>71</v>
      </c>
      <c r="AC583" s="81">
        <v>3638.64</v>
      </c>
      <c r="AD583" s="69" t="s">
        <v>51</v>
      </c>
      <c r="AE583" s="69" t="s">
        <v>75</v>
      </c>
      <c r="AF583" s="69" t="s">
        <v>75</v>
      </c>
      <c r="AG583" s="79">
        <v>-154</v>
      </c>
      <c r="AH583" s="545">
        <v>46107</v>
      </c>
      <c r="AI583" s="69" t="s">
        <v>3177</v>
      </c>
      <c r="AJ583" s="69" t="s">
        <v>3766</v>
      </c>
      <c r="AK583" s="545">
        <v>46107</v>
      </c>
      <c r="AL583" s="82"/>
      <c r="AM583" s="81">
        <v>0</v>
      </c>
      <c r="AN583" s="81"/>
      <c r="AO583" s="81">
        <v>0</v>
      </c>
      <c r="AP583" s="81">
        <v>0</v>
      </c>
      <c r="AQ583" s="81">
        <v>0</v>
      </c>
      <c r="AR583" s="81">
        <v>0</v>
      </c>
      <c r="AS583" s="81"/>
      <c r="AT583" s="79"/>
      <c r="AU583" s="81"/>
      <c r="AV583" s="546"/>
      <c r="AW583" s="81"/>
      <c r="AX583" s="81"/>
      <c r="AY583" s="83">
        <f>YEAR(Table6[[#This Row],[ETA]])</f>
        <v>2026</v>
      </c>
      <c r="AZ583" s="40" t="str">
        <f>TEXT(Table6[[#This Row],[ETA]],"MMMM")</f>
        <v>March</v>
      </c>
      <c r="BA583" s="12" t="s">
        <v>3332</v>
      </c>
    </row>
    <row r="584" spans="1:53" hidden="1" x14ac:dyDescent="0.3">
      <c r="A584" s="13">
        <v>583</v>
      </c>
      <c r="B584" s="69" t="s">
        <v>4207</v>
      </c>
      <c r="C584" s="79" t="s">
        <v>70</v>
      </c>
      <c r="D584" s="69" t="s">
        <v>1632</v>
      </c>
      <c r="E584" s="69" t="s">
        <v>46</v>
      </c>
      <c r="F584" s="80" t="s">
        <v>4208</v>
      </c>
      <c r="G584" s="79" t="s">
        <v>177</v>
      </c>
      <c r="H584" s="70" t="s">
        <v>302</v>
      </c>
      <c r="I584" s="69" t="s">
        <v>3877</v>
      </c>
      <c r="J584" s="69" t="s">
        <v>75</v>
      </c>
      <c r="K584" s="69" t="s">
        <v>838</v>
      </c>
      <c r="L584" s="69" t="s">
        <v>305</v>
      </c>
      <c r="M584" s="69" t="s">
        <v>837</v>
      </c>
      <c r="N584" s="69" t="s">
        <v>49</v>
      </c>
      <c r="O584" s="84">
        <v>46176</v>
      </c>
      <c r="P584" s="69" t="s">
        <v>837</v>
      </c>
      <c r="Q584" s="69" t="s">
        <v>306</v>
      </c>
      <c r="R584" s="79">
        <v>135</v>
      </c>
      <c r="S584" s="81">
        <v>10</v>
      </c>
      <c r="T584" s="69" t="s">
        <v>76</v>
      </c>
      <c r="U584" s="81">
        <v>0.3</v>
      </c>
      <c r="V584" s="69" t="s">
        <v>4209</v>
      </c>
      <c r="W584" s="79" t="s">
        <v>79</v>
      </c>
      <c r="X584" s="69" t="s">
        <v>4208</v>
      </c>
      <c r="Y584" s="69">
        <v>289</v>
      </c>
      <c r="Z584" s="69" t="s">
        <v>808</v>
      </c>
      <c r="AA584" s="69" t="s">
        <v>4210</v>
      </c>
      <c r="AB584" s="79" t="s">
        <v>71</v>
      </c>
      <c r="AC584" s="81">
        <v>0</v>
      </c>
      <c r="AD584" s="69" t="s">
        <v>51</v>
      </c>
      <c r="AE584" s="69" t="s">
        <v>75</v>
      </c>
      <c r="AF584" s="69" t="s">
        <v>75</v>
      </c>
      <c r="AG584" s="79">
        <v>-85</v>
      </c>
      <c r="AH584" s="545">
        <v>46176</v>
      </c>
      <c r="AI584" s="69" t="s">
        <v>3177</v>
      </c>
      <c r="AJ584" s="69" t="s">
        <v>808</v>
      </c>
      <c r="AK584" s="545">
        <v>46176</v>
      </c>
      <c r="AL584" s="82"/>
      <c r="AM584" s="81">
        <v>0</v>
      </c>
      <c r="AN584" s="81"/>
      <c r="AO584" s="81">
        <v>0</v>
      </c>
      <c r="AP584" s="81">
        <v>0</v>
      </c>
      <c r="AQ584" s="81">
        <v>0</v>
      </c>
      <c r="AR584" s="81">
        <v>0</v>
      </c>
      <c r="AS584" s="81"/>
      <c r="AT584" s="79"/>
      <c r="AU584" s="81"/>
      <c r="AV584" s="546"/>
      <c r="AW584" s="81"/>
      <c r="AX584" s="81"/>
      <c r="AY584" s="83">
        <f>YEAR(Table6[[#This Row],[ETA]])</f>
        <v>2026</v>
      </c>
      <c r="AZ584" s="40" t="str">
        <f>TEXT(Table6[[#This Row],[ETA]],"MMMM")</f>
        <v>June</v>
      </c>
      <c r="BA584" s="12" t="s">
        <v>3342</v>
      </c>
    </row>
    <row r="585" spans="1:53" hidden="1" x14ac:dyDescent="0.3">
      <c r="A585" s="13">
        <v>584</v>
      </c>
      <c r="B585" s="69" t="s">
        <v>4211</v>
      </c>
      <c r="C585" s="79" t="s">
        <v>70</v>
      </c>
      <c r="D585" s="69" t="s">
        <v>1632</v>
      </c>
      <c r="E585" s="69" t="s">
        <v>46</v>
      </c>
      <c r="F585" s="80" t="s">
        <v>4212</v>
      </c>
      <c r="G585" s="79" t="s">
        <v>177</v>
      </c>
      <c r="H585" s="70" t="s">
        <v>302</v>
      </c>
      <c r="I585" s="69" t="s">
        <v>3877</v>
      </c>
      <c r="J585" s="69" t="s">
        <v>75</v>
      </c>
      <c r="K585" s="69" t="s">
        <v>838</v>
      </c>
      <c r="L585" s="69" t="s">
        <v>305</v>
      </c>
      <c r="M585" s="69" t="s">
        <v>837</v>
      </c>
      <c r="N585" s="69" t="s">
        <v>49</v>
      </c>
      <c r="O585" s="84">
        <v>46176</v>
      </c>
      <c r="P585" s="69" t="s">
        <v>837</v>
      </c>
      <c r="Q585" s="69" t="s">
        <v>306</v>
      </c>
      <c r="R585" s="79">
        <v>10</v>
      </c>
      <c r="S585" s="81">
        <v>5</v>
      </c>
      <c r="T585" s="69" t="s">
        <v>76</v>
      </c>
      <c r="U585" s="81">
        <v>0.5</v>
      </c>
      <c r="V585" s="69" t="s">
        <v>4213</v>
      </c>
      <c r="W585" s="79" t="s">
        <v>79</v>
      </c>
      <c r="X585" s="69" t="s">
        <v>4212</v>
      </c>
      <c r="Y585" s="69">
        <v>289</v>
      </c>
      <c r="Z585" s="69" t="s">
        <v>808</v>
      </c>
      <c r="AA585" s="69" t="s">
        <v>4210</v>
      </c>
      <c r="AB585" s="79" t="s">
        <v>71</v>
      </c>
      <c r="AC585" s="81">
        <v>0</v>
      </c>
      <c r="AD585" s="69" t="s">
        <v>51</v>
      </c>
      <c r="AE585" s="69" t="s">
        <v>75</v>
      </c>
      <c r="AF585" s="69" t="s">
        <v>75</v>
      </c>
      <c r="AG585" s="79">
        <v>-85</v>
      </c>
      <c r="AH585" s="545">
        <v>46176</v>
      </c>
      <c r="AI585" s="69" t="s">
        <v>3177</v>
      </c>
      <c r="AJ585" s="69" t="s">
        <v>808</v>
      </c>
      <c r="AK585" s="545">
        <v>46176</v>
      </c>
      <c r="AL585" s="82"/>
      <c r="AM585" s="81">
        <v>0</v>
      </c>
      <c r="AN585" s="81"/>
      <c r="AO585" s="81">
        <v>0</v>
      </c>
      <c r="AP585" s="81">
        <v>0</v>
      </c>
      <c r="AQ585" s="81">
        <v>0</v>
      </c>
      <c r="AR585" s="81">
        <v>0</v>
      </c>
      <c r="AS585" s="81"/>
      <c r="AT585" s="79"/>
      <c r="AU585" s="81"/>
      <c r="AV585" s="546"/>
      <c r="AW585" s="81"/>
      <c r="AX585" s="81"/>
      <c r="AY585" s="83">
        <f>YEAR(Table6[[#This Row],[ETA]])</f>
        <v>2026</v>
      </c>
      <c r="AZ585" s="40" t="str">
        <f>TEXT(Table6[[#This Row],[ETA]],"MMMM")</f>
        <v>June</v>
      </c>
      <c r="BA585" s="12" t="s">
        <v>3342</v>
      </c>
    </row>
    <row r="586" spans="1:53" hidden="1" x14ac:dyDescent="0.3">
      <c r="A586" s="13">
        <v>585</v>
      </c>
      <c r="B586" s="69" t="s">
        <v>4214</v>
      </c>
      <c r="C586" s="79" t="s">
        <v>70</v>
      </c>
      <c r="D586" s="69" t="s">
        <v>1632</v>
      </c>
      <c r="E586" s="69" t="s">
        <v>46</v>
      </c>
      <c r="F586" s="80" t="s">
        <v>4215</v>
      </c>
      <c r="G586" s="79" t="s">
        <v>177</v>
      </c>
      <c r="H586" s="70" t="s">
        <v>837</v>
      </c>
      <c r="I586" s="69" t="s">
        <v>4096</v>
      </c>
      <c r="J586" s="69" t="s">
        <v>75</v>
      </c>
      <c r="K586" s="69" t="s">
        <v>838</v>
      </c>
      <c r="L586" s="69" t="s">
        <v>75</v>
      </c>
      <c r="M586" s="69" t="s">
        <v>837</v>
      </c>
      <c r="N586" s="69" t="s">
        <v>49</v>
      </c>
      <c r="O586" s="84">
        <v>46182</v>
      </c>
      <c r="P586" s="69" t="s">
        <v>837</v>
      </c>
      <c r="Q586" s="69" t="s">
        <v>837</v>
      </c>
      <c r="R586" s="79">
        <v>8</v>
      </c>
      <c r="S586" s="81">
        <v>10.8</v>
      </c>
      <c r="T586" s="69" t="s">
        <v>76</v>
      </c>
      <c r="U586" s="81">
        <v>0.2</v>
      </c>
      <c r="V586" s="69" t="s">
        <v>4216</v>
      </c>
      <c r="W586" s="79" t="s">
        <v>79</v>
      </c>
      <c r="X586" s="69" t="s">
        <v>4215</v>
      </c>
      <c r="Y586" s="69" t="s">
        <v>4199</v>
      </c>
      <c r="Z586" s="69" t="s">
        <v>3766</v>
      </c>
      <c r="AA586" s="69" t="s">
        <v>4217</v>
      </c>
      <c r="AB586" s="79" t="s">
        <v>71</v>
      </c>
      <c r="AC586" s="81">
        <v>0</v>
      </c>
      <c r="AD586" s="69" t="s">
        <v>51</v>
      </c>
      <c r="AE586" s="69" t="s">
        <v>75</v>
      </c>
      <c r="AF586" s="69" t="s">
        <v>75</v>
      </c>
      <c r="AG586" s="79">
        <v>-79</v>
      </c>
      <c r="AH586" s="545">
        <v>46182</v>
      </c>
      <c r="AI586" s="69" t="s">
        <v>3177</v>
      </c>
      <c r="AJ586" s="69" t="s">
        <v>808</v>
      </c>
      <c r="AK586" s="545">
        <v>46176</v>
      </c>
      <c r="AL586" s="82"/>
      <c r="AM586" s="81">
        <v>0</v>
      </c>
      <c r="AN586" s="81"/>
      <c r="AO586" s="81">
        <v>0</v>
      </c>
      <c r="AP586" s="81">
        <v>0</v>
      </c>
      <c r="AQ586" s="81">
        <v>0</v>
      </c>
      <c r="AR586" s="81">
        <v>0</v>
      </c>
      <c r="AS586" s="81"/>
      <c r="AT586" s="79"/>
      <c r="AU586" s="81"/>
      <c r="AV586" s="546"/>
      <c r="AW586" s="81"/>
      <c r="AX586" s="81"/>
      <c r="AY586" s="83">
        <f>YEAR(Table6[[#This Row],[ETA]])</f>
        <v>2026</v>
      </c>
      <c r="AZ586" s="40" t="str">
        <f>TEXT(Table6[[#This Row],[ETA]],"MMMM")</f>
        <v>June</v>
      </c>
      <c r="BA586" s="12" t="s">
        <v>3342</v>
      </c>
    </row>
    <row r="587" spans="1:53" hidden="1" x14ac:dyDescent="0.3">
      <c r="A587" s="13">
        <v>586</v>
      </c>
      <c r="B587" s="69" t="s">
        <v>4218</v>
      </c>
      <c r="C587" s="79" t="s">
        <v>70</v>
      </c>
      <c r="D587" s="69" t="s">
        <v>62</v>
      </c>
      <c r="E587" s="69" t="s">
        <v>46</v>
      </c>
      <c r="F587" s="80" t="s">
        <v>295</v>
      </c>
      <c r="G587" s="79" t="s">
        <v>177</v>
      </c>
      <c r="H587" s="70" t="s">
        <v>47</v>
      </c>
      <c r="I587" s="69" t="s">
        <v>2634</v>
      </c>
      <c r="J587" s="69" t="s">
        <v>279</v>
      </c>
      <c r="K587" s="69" t="s">
        <v>4325</v>
      </c>
      <c r="L587" s="69" t="s">
        <v>48</v>
      </c>
      <c r="M587" s="69" t="s">
        <v>4326</v>
      </c>
      <c r="N587" s="69" t="s">
        <v>4991</v>
      </c>
      <c r="O587" s="84">
        <v>46270</v>
      </c>
      <c r="P587" s="69" t="s">
        <v>210</v>
      </c>
      <c r="Q587" s="69" t="s">
        <v>210</v>
      </c>
      <c r="R587" s="79">
        <v>974</v>
      </c>
      <c r="S587" s="81">
        <v>82</v>
      </c>
      <c r="T587" s="69" t="s">
        <v>76</v>
      </c>
      <c r="U587" s="81">
        <v>1.5</v>
      </c>
      <c r="V587" s="69" t="s">
        <v>4219</v>
      </c>
      <c r="W587" s="79" t="s">
        <v>79</v>
      </c>
      <c r="X587" s="69" t="s">
        <v>4220</v>
      </c>
      <c r="Y587" s="69" t="s">
        <v>2646</v>
      </c>
      <c r="Z587" s="69" t="s">
        <v>3766</v>
      </c>
      <c r="AA587" s="69" t="s">
        <v>1072</v>
      </c>
      <c r="AB587" s="79" t="s">
        <v>71</v>
      </c>
      <c r="AC587" s="81">
        <v>1098.82</v>
      </c>
      <c r="AD587" s="69" t="s">
        <v>1834</v>
      </c>
      <c r="AE587" s="69" t="s">
        <v>75</v>
      </c>
      <c r="AF587" s="69" t="s">
        <v>75</v>
      </c>
      <c r="AG587" s="79">
        <v>9</v>
      </c>
      <c r="AH587" s="545">
        <v>46270</v>
      </c>
      <c r="AI587" s="69" t="s">
        <v>3178</v>
      </c>
      <c r="AJ587" s="69" t="s">
        <v>75</v>
      </c>
      <c r="AK587" s="545">
        <v>46270</v>
      </c>
      <c r="AL587" s="82"/>
      <c r="AM587" s="81">
        <v>0</v>
      </c>
      <c r="AN587" s="81"/>
      <c r="AO587" s="81">
        <v>0</v>
      </c>
      <c r="AP587" s="81">
        <v>0</v>
      </c>
      <c r="AQ587" s="81">
        <v>0</v>
      </c>
      <c r="AR587" s="81">
        <v>0</v>
      </c>
      <c r="AS587" s="81"/>
      <c r="AT587" s="79"/>
      <c r="AU587" s="81"/>
      <c r="AV587" s="546"/>
      <c r="AW587" s="81"/>
      <c r="AX587" s="81"/>
      <c r="AY587" s="83">
        <f>YEAR(Table6[[#This Row],[ETA]])</f>
        <v>2026</v>
      </c>
      <c r="AZ587" s="40" t="str">
        <f>TEXT(Table6[[#This Row],[ETA]],"MMMM")</f>
        <v>September</v>
      </c>
      <c r="BA587" s="12" t="s">
        <v>3331</v>
      </c>
    </row>
    <row r="588" spans="1:53" x14ac:dyDescent="0.3">
      <c r="A588" s="13">
        <v>587</v>
      </c>
      <c r="B588" s="69" t="s">
        <v>4221</v>
      </c>
      <c r="C588" s="79" t="s">
        <v>70</v>
      </c>
      <c r="D588" s="69" t="s">
        <v>233</v>
      </c>
      <c r="E588" s="69" t="s">
        <v>46</v>
      </c>
      <c r="F588" s="80">
        <v>2470229381</v>
      </c>
      <c r="G588" s="79" t="s">
        <v>177</v>
      </c>
      <c r="H588" s="70" t="s">
        <v>302</v>
      </c>
      <c r="I588" s="69" t="s">
        <v>2634</v>
      </c>
      <c r="J588" s="69" t="s">
        <v>571</v>
      </c>
      <c r="K588" s="69" t="s">
        <v>1264</v>
      </c>
      <c r="L588" s="69" t="s">
        <v>305</v>
      </c>
      <c r="M588" s="69" t="s">
        <v>1264</v>
      </c>
      <c r="N588" s="69" t="s">
        <v>49</v>
      </c>
      <c r="O588" s="84">
        <v>46186</v>
      </c>
      <c r="P588" s="69" t="s">
        <v>306</v>
      </c>
      <c r="Q588" s="69" t="s">
        <v>306</v>
      </c>
      <c r="R588" s="79">
        <v>14</v>
      </c>
      <c r="S588" s="81">
        <v>24.6</v>
      </c>
      <c r="T588" s="69" t="s">
        <v>76</v>
      </c>
      <c r="U588" s="81">
        <v>0.15</v>
      </c>
      <c r="V588" s="69" t="s">
        <v>4222</v>
      </c>
      <c r="W588" s="79" t="s">
        <v>79</v>
      </c>
      <c r="X588" s="69" t="s">
        <v>4223</v>
      </c>
      <c r="Y588" s="69" t="s">
        <v>1831</v>
      </c>
      <c r="Z588" s="69" t="s">
        <v>3766</v>
      </c>
      <c r="AA588" s="69" t="s">
        <v>4327</v>
      </c>
      <c r="AB588" s="79" t="s">
        <v>71</v>
      </c>
      <c r="AC588" s="81">
        <v>1066.3</v>
      </c>
      <c r="AD588" s="69" t="s">
        <v>1834</v>
      </c>
      <c r="AE588" s="69" t="s">
        <v>75</v>
      </c>
      <c r="AF588" s="69" t="s">
        <v>75</v>
      </c>
      <c r="AG588" s="79">
        <v>-75</v>
      </c>
      <c r="AH588" s="545">
        <v>46186</v>
      </c>
      <c r="AI588" s="69" t="s">
        <v>3177</v>
      </c>
      <c r="AJ588" s="69" t="s">
        <v>3766</v>
      </c>
      <c r="AK588" s="545">
        <v>46190</v>
      </c>
      <c r="AL588" s="82">
        <v>3.64</v>
      </c>
      <c r="AM588" s="81">
        <v>3881.3319999999999</v>
      </c>
      <c r="AN588" s="81"/>
      <c r="AO588" s="81">
        <v>0</v>
      </c>
      <c r="AP588" s="81">
        <v>3881.3319999999999</v>
      </c>
      <c r="AQ588" s="81">
        <v>194.06659999999999</v>
      </c>
      <c r="AR588" s="81">
        <v>500</v>
      </c>
      <c r="AS588" s="81">
        <v>1091</v>
      </c>
      <c r="AT588" s="79" t="s">
        <v>2681</v>
      </c>
      <c r="AU588" s="81" t="s">
        <v>4328</v>
      </c>
      <c r="AV588" s="546">
        <v>46186</v>
      </c>
      <c r="AW588" s="81"/>
      <c r="AX588" s="81">
        <v>-3.07</v>
      </c>
      <c r="AY588" s="83">
        <f>YEAR(Table6[[#This Row],[ETA]])</f>
        <v>2026</v>
      </c>
      <c r="AZ588" s="40" t="str">
        <f>TEXT(Table6[[#This Row],[ETA]],"MMMM")</f>
        <v>June</v>
      </c>
      <c r="BA588" s="12" t="s">
        <v>63</v>
      </c>
    </row>
    <row r="589" spans="1:53" x14ac:dyDescent="0.3">
      <c r="A589" s="13">
        <v>588</v>
      </c>
      <c r="B589" s="69" t="s">
        <v>4224</v>
      </c>
      <c r="C589" s="79" t="s">
        <v>70</v>
      </c>
      <c r="D589" s="69" t="s">
        <v>233</v>
      </c>
      <c r="E589" s="69" t="s">
        <v>46</v>
      </c>
      <c r="F589" s="80">
        <v>8988063980</v>
      </c>
      <c r="G589" s="79" t="s">
        <v>177</v>
      </c>
      <c r="H589" s="70" t="s">
        <v>302</v>
      </c>
      <c r="I589" s="69" t="s">
        <v>2045</v>
      </c>
      <c r="J589" s="69" t="s">
        <v>571</v>
      </c>
      <c r="K589" s="69" t="s">
        <v>1264</v>
      </c>
      <c r="L589" s="69" t="s">
        <v>305</v>
      </c>
      <c r="M589" s="69" t="s">
        <v>1264</v>
      </c>
      <c r="N589" s="69" t="s">
        <v>49</v>
      </c>
      <c r="O589" s="84">
        <v>46181</v>
      </c>
      <c r="P589" s="69" t="s">
        <v>306</v>
      </c>
      <c r="Q589" s="69" t="s">
        <v>306</v>
      </c>
      <c r="R589" s="79">
        <v>20</v>
      </c>
      <c r="S589" s="81">
        <v>15</v>
      </c>
      <c r="T589" s="69" t="s">
        <v>76</v>
      </c>
      <c r="U589" s="81">
        <v>0.2</v>
      </c>
      <c r="V589" s="69" t="s">
        <v>4225</v>
      </c>
      <c r="W589" s="79" t="s">
        <v>79</v>
      </c>
      <c r="X589" s="69" t="s">
        <v>4226</v>
      </c>
      <c r="Y589" s="69" t="s">
        <v>1831</v>
      </c>
      <c r="Z589" s="69" t="s">
        <v>3766</v>
      </c>
      <c r="AA589" s="69" t="s">
        <v>4329</v>
      </c>
      <c r="AB589" s="79" t="s">
        <v>71</v>
      </c>
      <c r="AC589" s="81">
        <v>187</v>
      </c>
      <c r="AD589" s="69" t="s">
        <v>1834</v>
      </c>
      <c r="AE589" s="69" t="s">
        <v>75</v>
      </c>
      <c r="AF589" s="69" t="s">
        <v>75</v>
      </c>
      <c r="AG589" s="79">
        <v>-80</v>
      </c>
      <c r="AH589" s="545">
        <v>46181</v>
      </c>
      <c r="AI589" s="69" t="s">
        <v>3177</v>
      </c>
      <c r="AJ589" s="69" t="s">
        <v>3766</v>
      </c>
      <c r="AK589" s="545">
        <v>46188</v>
      </c>
      <c r="AL589" s="82">
        <v>3.64</v>
      </c>
      <c r="AM589" s="81">
        <v>680.68000000000006</v>
      </c>
      <c r="AN589" s="81"/>
      <c r="AO589" s="81">
        <v>0</v>
      </c>
      <c r="AP589" s="81">
        <v>680.68000000000006</v>
      </c>
      <c r="AQ589" s="81">
        <v>34.034000000000006</v>
      </c>
      <c r="AR589" s="81">
        <v>500</v>
      </c>
      <c r="AS589" s="81">
        <v>284</v>
      </c>
      <c r="AT589" s="79" t="s">
        <v>2681</v>
      </c>
      <c r="AU589" s="81" t="s">
        <v>4227</v>
      </c>
      <c r="AV589" s="546">
        <v>46181</v>
      </c>
      <c r="AW589" s="81"/>
      <c r="AX589" s="81">
        <v>-650</v>
      </c>
      <c r="AY589" s="83">
        <f>YEAR(Table6[[#This Row],[ETA]])</f>
        <v>2026</v>
      </c>
      <c r="AZ589" s="40" t="str">
        <f>TEXT(Table6[[#This Row],[ETA]],"MMMM")</f>
        <v>June</v>
      </c>
      <c r="BA589" s="12" t="s">
        <v>63</v>
      </c>
    </row>
    <row r="590" spans="1:53" x14ac:dyDescent="0.3">
      <c r="A590" s="13">
        <v>589</v>
      </c>
      <c r="B590" s="69" t="s">
        <v>4228</v>
      </c>
      <c r="C590" s="79" t="s">
        <v>70</v>
      </c>
      <c r="D590" s="69" t="s">
        <v>233</v>
      </c>
      <c r="E590" s="69" t="s">
        <v>46</v>
      </c>
      <c r="F590" s="80" t="s">
        <v>295</v>
      </c>
      <c r="G590" s="79" t="s">
        <v>177</v>
      </c>
      <c r="H590" s="70" t="s">
        <v>302</v>
      </c>
      <c r="I590" s="69" t="s">
        <v>4229</v>
      </c>
      <c r="J590" s="69" t="s">
        <v>77</v>
      </c>
      <c r="K590" s="69" t="s">
        <v>210</v>
      </c>
      <c r="L590" s="69" t="s">
        <v>305</v>
      </c>
      <c r="M590" s="69" t="s">
        <v>77</v>
      </c>
      <c r="N590" s="69" t="s">
        <v>4991</v>
      </c>
      <c r="O590" s="84">
        <v>46239</v>
      </c>
      <c r="P590" s="69" t="s">
        <v>210</v>
      </c>
      <c r="Q590" s="69" t="s">
        <v>306</v>
      </c>
      <c r="R590" s="79">
        <v>37</v>
      </c>
      <c r="S590" s="81">
        <v>370</v>
      </c>
      <c r="T590" s="69" t="s">
        <v>76</v>
      </c>
      <c r="U590" s="81">
        <v>0.47</v>
      </c>
      <c r="V590" s="69" t="s">
        <v>4230</v>
      </c>
      <c r="W590" s="79" t="s">
        <v>79</v>
      </c>
      <c r="X590" s="69" t="s">
        <v>4231</v>
      </c>
      <c r="Y590" s="69" t="s">
        <v>1831</v>
      </c>
      <c r="Z590" s="69" t="s">
        <v>3766</v>
      </c>
      <c r="AA590" s="69" t="s">
        <v>4232</v>
      </c>
      <c r="AB590" s="79" t="s">
        <v>71</v>
      </c>
      <c r="AC590" s="81">
        <v>25087.47</v>
      </c>
      <c r="AD590" s="69" t="s">
        <v>4991</v>
      </c>
      <c r="AE590" s="69" t="s">
        <v>75</v>
      </c>
      <c r="AF590" s="69" t="s">
        <v>75</v>
      </c>
      <c r="AG590" s="79">
        <v>-22</v>
      </c>
      <c r="AH590" s="545">
        <v>46239</v>
      </c>
      <c r="AI590" s="69" t="s">
        <v>3178</v>
      </c>
      <c r="AJ590" s="69" t="s">
        <v>75</v>
      </c>
      <c r="AK590" s="545">
        <v>46239</v>
      </c>
      <c r="AL590" s="82"/>
      <c r="AM590" s="81">
        <v>0</v>
      </c>
      <c r="AN590" s="81"/>
      <c r="AO590" s="81">
        <v>0</v>
      </c>
      <c r="AP590" s="81">
        <v>0</v>
      </c>
      <c r="AQ590" s="81">
        <v>0</v>
      </c>
      <c r="AR590" s="81">
        <v>0</v>
      </c>
      <c r="AS590" s="81"/>
      <c r="AT590" s="79"/>
      <c r="AU590" s="81"/>
      <c r="AV590" s="546"/>
      <c r="AW590" s="81"/>
      <c r="AX590" s="81"/>
      <c r="AY590" s="83">
        <f>YEAR(Table6[[#This Row],[ETA]])</f>
        <v>2026</v>
      </c>
      <c r="AZ590" s="40" t="str">
        <f>TEXT(Table6[[#This Row],[ETA]],"MMMM")</f>
        <v>August</v>
      </c>
      <c r="BA590" s="12" t="s">
        <v>63</v>
      </c>
    </row>
    <row r="591" spans="1:53" x14ac:dyDescent="0.3">
      <c r="A591" s="13">
        <v>590</v>
      </c>
      <c r="B591" s="69" t="s">
        <v>4233</v>
      </c>
      <c r="C591" s="79" t="s">
        <v>70</v>
      </c>
      <c r="D591" s="69" t="s">
        <v>233</v>
      </c>
      <c r="E591" s="69" t="s">
        <v>46</v>
      </c>
      <c r="F591" s="80" t="s">
        <v>4549</v>
      </c>
      <c r="G591" s="79" t="s">
        <v>177</v>
      </c>
      <c r="H591" s="70" t="s">
        <v>302</v>
      </c>
      <c r="I591" s="69" t="s">
        <v>2634</v>
      </c>
      <c r="J591" s="69" t="s">
        <v>571</v>
      </c>
      <c r="K591" s="69" t="s">
        <v>1264</v>
      </c>
      <c r="L591" s="69" t="s">
        <v>305</v>
      </c>
      <c r="M591" s="69" t="s">
        <v>1264</v>
      </c>
      <c r="N591" s="69" t="s">
        <v>49</v>
      </c>
      <c r="O591" s="84">
        <v>46202</v>
      </c>
      <c r="P591" s="69" t="s">
        <v>306</v>
      </c>
      <c r="Q591" s="69" t="s">
        <v>306</v>
      </c>
      <c r="R591" s="79">
        <v>2</v>
      </c>
      <c r="S591" s="81">
        <v>8.0500000000000007</v>
      </c>
      <c r="T591" s="69" t="s">
        <v>76</v>
      </c>
      <c r="U591" s="81">
        <v>1.2E-2</v>
      </c>
      <c r="V591" s="69" t="s">
        <v>4234</v>
      </c>
      <c r="W591" s="79" t="s">
        <v>79</v>
      </c>
      <c r="X591" s="69" t="s">
        <v>4235</v>
      </c>
      <c r="Y591" s="69" t="s">
        <v>1831</v>
      </c>
      <c r="Z591" s="69" t="s">
        <v>3766</v>
      </c>
      <c r="AA591" s="69" t="s">
        <v>4236</v>
      </c>
      <c r="AB591" s="79" t="s">
        <v>71</v>
      </c>
      <c r="AC591" s="81">
        <v>1475</v>
      </c>
      <c r="AD591" s="69" t="s">
        <v>1834</v>
      </c>
      <c r="AE591" s="69" t="s">
        <v>75</v>
      </c>
      <c r="AF591" s="69" t="s">
        <v>75</v>
      </c>
      <c r="AG591" s="79">
        <v>-59</v>
      </c>
      <c r="AH591" s="545">
        <v>46202</v>
      </c>
      <c r="AI591" s="69" t="s">
        <v>3177</v>
      </c>
      <c r="AJ591" s="69" t="s">
        <v>3766</v>
      </c>
      <c r="AK591" s="545">
        <v>46205</v>
      </c>
      <c r="AL591" s="82">
        <v>3.64</v>
      </c>
      <c r="AM591" s="81">
        <v>5369</v>
      </c>
      <c r="AN591" s="81"/>
      <c r="AO591" s="81">
        <v>0</v>
      </c>
      <c r="AP591" s="81">
        <v>1464.6599999999999</v>
      </c>
      <c r="AQ591" s="81">
        <v>73.23299999999999</v>
      </c>
      <c r="AR591" s="81">
        <v>500</v>
      </c>
      <c r="AS591" s="81">
        <v>976</v>
      </c>
      <c r="AT591" s="79" t="s">
        <v>2681</v>
      </c>
      <c r="AU591" s="81" t="s">
        <v>4550</v>
      </c>
      <c r="AV591" s="546">
        <v>46202</v>
      </c>
      <c r="AW591" s="81">
        <v>3904.34</v>
      </c>
      <c r="AX591" s="81">
        <v>2.92</v>
      </c>
      <c r="AY591" s="83">
        <f>YEAR(Table6[[#This Row],[ETA]])</f>
        <v>2026</v>
      </c>
      <c r="AZ591" s="40" t="str">
        <f>TEXT(Table6[[#This Row],[ETA]],"MMMM")</f>
        <v>June</v>
      </c>
      <c r="BA591" s="12" t="s">
        <v>63</v>
      </c>
    </row>
    <row r="592" spans="1:53" hidden="1" x14ac:dyDescent="0.3">
      <c r="A592" s="13">
        <v>591</v>
      </c>
      <c r="B592" s="69" t="s">
        <v>4237</v>
      </c>
      <c r="C592" s="79" t="s">
        <v>70</v>
      </c>
      <c r="D592" s="69" t="s">
        <v>1970</v>
      </c>
      <c r="E592" s="69" t="s">
        <v>4238</v>
      </c>
      <c r="F592" s="80" t="s">
        <v>4330</v>
      </c>
      <c r="G592" s="79" t="s">
        <v>289</v>
      </c>
      <c r="H592" s="70" t="s">
        <v>302</v>
      </c>
      <c r="I592" s="69" t="s">
        <v>4239</v>
      </c>
      <c r="J592" s="69" t="s">
        <v>1127</v>
      </c>
      <c r="K592" s="69" t="s">
        <v>3778</v>
      </c>
      <c r="L592" s="69" t="s">
        <v>305</v>
      </c>
      <c r="M592" s="69" t="s">
        <v>3778</v>
      </c>
      <c r="N592" s="69" t="s">
        <v>49</v>
      </c>
      <c r="O592" s="84">
        <v>46201</v>
      </c>
      <c r="P592" s="69" t="s">
        <v>306</v>
      </c>
      <c r="Q592" s="69" t="s">
        <v>306</v>
      </c>
      <c r="R592" s="79">
        <v>28</v>
      </c>
      <c r="S592" s="81">
        <v>700</v>
      </c>
      <c r="T592" s="69" t="s">
        <v>76</v>
      </c>
      <c r="U592" s="81">
        <v>5.744059</v>
      </c>
      <c r="V592" s="69" t="s">
        <v>4240</v>
      </c>
      <c r="W592" s="79" t="s">
        <v>79</v>
      </c>
      <c r="X592" s="69" t="s">
        <v>4241</v>
      </c>
      <c r="Y592" s="69" t="s">
        <v>4242</v>
      </c>
      <c r="Z592" s="69" t="s">
        <v>292</v>
      </c>
      <c r="AA592" s="69" t="s">
        <v>4243</v>
      </c>
      <c r="AB592" s="79" t="s">
        <v>53</v>
      </c>
      <c r="AC592" s="81">
        <v>3088627</v>
      </c>
      <c r="AD592" s="69" t="s">
        <v>51</v>
      </c>
      <c r="AE592" s="69" t="s">
        <v>4244</v>
      </c>
      <c r="AF592" s="69" t="s">
        <v>75</v>
      </c>
      <c r="AG592" s="79">
        <v>-60</v>
      </c>
      <c r="AH592" s="545">
        <v>46201</v>
      </c>
      <c r="AI592" s="69" t="s">
        <v>3177</v>
      </c>
      <c r="AJ592" s="69" t="s">
        <v>292</v>
      </c>
      <c r="AK592" s="545">
        <v>46202</v>
      </c>
      <c r="AL592" s="82">
        <v>0.53525999999999996</v>
      </c>
      <c r="AM592" s="81">
        <v>1653218.4880199998</v>
      </c>
      <c r="AN592" s="81"/>
      <c r="AO592" s="81">
        <v>0</v>
      </c>
      <c r="AP592" s="81">
        <v>1653218.4880199998</v>
      </c>
      <c r="AQ592" s="81">
        <v>82660.924400999997</v>
      </c>
      <c r="AR592" s="81">
        <v>9919.3109281199995</v>
      </c>
      <c r="AS592" s="81">
        <v>82661</v>
      </c>
      <c r="AT592" s="79" t="s">
        <v>2882</v>
      </c>
      <c r="AU592" s="81" t="s">
        <v>4331</v>
      </c>
      <c r="AV592" s="546">
        <v>46201</v>
      </c>
      <c r="AW592" s="81"/>
      <c r="AX592" s="81">
        <v>-9808.7608850199995</v>
      </c>
      <c r="AY592" s="83">
        <f>YEAR(Table6[[#This Row],[ETA]])</f>
        <v>2026</v>
      </c>
      <c r="AZ592" s="40" t="str">
        <f>TEXT(Table6[[#This Row],[ETA]],"MMMM")</f>
        <v>June</v>
      </c>
      <c r="BA592" s="12" t="s">
        <v>63</v>
      </c>
    </row>
    <row r="593" spans="1:53" hidden="1" x14ac:dyDescent="0.3">
      <c r="A593" s="13">
        <v>592</v>
      </c>
      <c r="B593" s="69" t="s">
        <v>4245</v>
      </c>
      <c r="C593" s="79" t="s">
        <v>70</v>
      </c>
      <c r="D593" s="69" t="s">
        <v>1970</v>
      </c>
      <c r="E593" s="69" t="s">
        <v>4238</v>
      </c>
      <c r="F593" s="80" t="s">
        <v>4332</v>
      </c>
      <c r="G593" s="79" t="s">
        <v>177</v>
      </c>
      <c r="H593" s="70" t="s">
        <v>302</v>
      </c>
      <c r="I593" s="69" t="s">
        <v>4239</v>
      </c>
      <c r="J593" s="69" t="s">
        <v>1127</v>
      </c>
      <c r="K593" s="69" t="s">
        <v>3778</v>
      </c>
      <c r="L593" s="69" t="s">
        <v>305</v>
      </c>
      <c r="M593" s="69" t="s">
        <v>3778</v>
      </c>
      <c r="N593" s="69" t="s">
        <v>49</v>
      </c>
      <c r="O593" s="84">
        <v>46196</v>
      </c>
      <c r="P593" s="69" t="s">
        <v>306</v>
      </c>
      <c r="Q593" s="69" t="s">
        <v>306</v>
      </c>
      <c r="R593" s="79">
        <v>62</v>
      </c>
      <c r="S593" s="81">
        <v>102</v>
      </c>
      <c r="T593" s="69" t="s">
        <v>76</v>
      </c>
      <c r="U593" s="81">
        <v>0.21</v>
      </c>
      <c r="V593" s="69" t="s">
        <v>4246</v>
      </c>
      <c r="W593" s="79" t="s">
        <v>79</v>
      </c>
      <c r="X593" s="69" t="s">
        <v>4245</v>
      </c>
      <c r="Y593" s="69" t="s">
        <v>4242</v>
      </c>
      <c r="Z593" s="69" t="s">
        <v>73</v>
      </c>
      <c r="AA593" s="69" t="s">
        <v>4247</v>
      </c>
      <c r="AB593" s="79" t="s">
        <v>53</v>
      </c>
      <c r="AC593" s="81">
        <v>4812.5</v>
      </c>
      <c r="AD593" s="69" t="s">
        <v>51</v>
      </c>
      <c r="AE593" s="69" t="s">
        <v>4244</v>
      </c>
      <c r="AF593" s="69" t="s">
        <v>75</v>
      </c>
      <c r="AG593" s="79">
        <v>-65</v>
      </c>
      <c r="AH593" s="545">
        <v>46196</v>
      </c>
      <c r="AI593" s="69" t="s">
        <v>3177</v>
      </c>
      <c r="AJ593" s="69" t="s">
        <v>73</v>
      </c>
      <c r="AK593" s="545">
        <v>46197</v>
      </c>
      <c r="AL593" s="82">
        <v>0.53717999999999999</v>
      </c>
      <c r="AM593" s="81">
        <v>2585.17875</v>
      </c>
      <c r="AN593" s="81"/>
      <c r="AO593" s="81">
        <v>0</v>
      </c>
      <c r="AP593" s="81">
        <v>2585.17875</v>
      </c>
      <c r="AQ593" s="81">
        <v>129.2589375</v>
      </c>
      <c r="AR593" s="81">
        <v>500</v>
      </c>
      <c r="AS593" s="81">
        <v>1029</v>
      </c>
      <c r="AT593" s="79" t="s">
        <v>2681</v>
      </c>
      <c r="AU593" s="81" t="s">
        <v>4333</v>
      </c>
      <c r="AV593" s="546">
        <v>46196</v>
      </c>
      <c r="AW593" s="81"/>
      <c r="AX593" s="81">
        <v>0</v>
      </c>
      <c r="AY593" s="83">
        <f>YEAR(Table6[[#This Row],[ETA]])</f>
        <v>2026</v>
      </c>
      <c r="AZ593" s="40" t="str">
        <f>TEXT(Table6[[#This Row],[ETA]],"MMMM")</f>
        <v>June</v>
      </c>
      <c r="BA593" s="12" t="s">
        <v>63</v>
      </c>
    </row>
    <row r="594" spans="1:53" hidden="1" x14ac:dyDescent="0.3">
      <c r="A594" s="13">
        <v>593</v>
      </c>
      <c r="B594" s="69" t="s">
        <v>4334</v>
      </c>
      <c r="C594" s="79" t="s">
        <v>70</v>
      </c>
      <c r="D594" s="69" t="s">
        <v>1632</v>
      </c>
      <c r="E594" s="69" t="s">
        <v>46</v>
      </c>
      <c r="F594" s="80" t="s">
        <v>4248</v>
      </c>
      <c r="G594" s="79" t="s">
        <v>177</v>
      </c>
      <c r="H594" s="70" t="s">
        <v>837</v>
      </c>
      <c r="I594" s="69" t="s">
        <v>3834</v>
      </c>
      <c r="J594" s="69" t="s">
        <v>75</v>
      </c>
      <c r="K594" s="69" t="s">
        <v>838</v>
      </c>
      <c r="L594" s="69" t="s">
        <v>75</v>
      </c>
      <c r="M594" s="69" t="s">
        <v>837</v>
      </c>
      <c r="N594" s="69" t="s">
        <v>49</v>
      </c>
      <c r="O594" s="84">
        <v>46184</v>
      </c>
      <c r="P594" s="69" t="s">
        <v>837</v>
      </c>
      <c r="Q594" s="69" t="s">
        <v>837</v>
      </c>
      <c r="R594" s="79">
        <v>4500</v>
      </c>
      <c r="S594" s="81">
        <v>2500</v>
      </c>
      <c r="T594" s="69" t="s">
        <v>363</v>
      </c>
      <c r="U594" s="81">
        <v>32.4</v>
      </c>
      <c r="V594" s="69" t="s">
        <v>4249</v>
      </c>
      <c r="W594" s="79" t="s">
        <v>79</v>
      </c>
      <c r="X594" s="69" t="s">
        <v>4248</v>
      </c>
      <c r="Y594" s="69" t="s">
        <v>4250</v>
      </c>
      <c r="Z594" s="69" t="s">
        <v>3766</v>
      </c>
      <c r="AA594" s="69" t="s">
        <v>4251</v>
      </c>
      <c r="AB594" s="79" t="s">
        <v>71</v>
      </c>
      <c r="AC594" s="81">
        <v>0</v>
      </c>
      <c r="AD594" s="69" t="s">
        <v>51</v>
      </c>
      <c r="AE594" s="69" t="s">
        <v>75</v>
      </c>
      <c r="AF594" s="69" t="s">
        <v>75</v>
      </c>
      <c r="AG594" s="79">
        <v>-77</v>
      </c>
      <c r="AH594" s="545">
        <v>46184</v>
      </c>
      <c r="AI594" s="69" t="s">
        <v>3177</v>
      </c>
      <c r="AJ594" s="69" t="s">
        <v>3766</v>
      </c>
      <c r="AK594" s="545">
        <v>46184</v>
      </c>
      <c r="AL594" s="82"/>
      <c r="AM594" s="81">
        <v>0</v>
      </c>
      <c r="AN594" s="81"/>
      <c r="AO594" s="81">
        <v>0</v>
      </c>
      <c r="AP594" s="81">
        <v>0</v>
      </c>
      <c r="AQ594" s="81">
        <v>0</v>
      </c>
      <c r="AR594" s="81">
        <v>0</v>
      </c>
      <c r="AS594" s="81"/>
      <c r="AT594" s="79"/>
      <c r="AU594" s="81"/>
      <c r="AV594" s="546"/>
      <c r="AW594" s="81"/>
      <c r="AX594" s="81"/>
      <c r="AY594" s="83">
        <f>YEAR(Table6[[#This Row],[ETA]])</f>
        <v>2026</v>
      </c>
      <c r="AZ594" s="40" t="str">
        <f>TEXT(Table6[[#This Row],[ETA]],"MMMM")</f>
        <v>June</v>
      </c>
      <c r="BA594" s="12" t="s">
        <v>3342</v>
      </c>
    </row>
    <row r="595" spans="1:53" hidden="1" x14ac:dyDescent="0.3">
      <c r="A595" s="13">
        <v>594</v>
      </c>
      <c r="B595" s="69" t="s">
        <v>4335</v>
      </c>
      <c r="C595" s="79" t="s">
        <v>70</v>
      </c>
      <c r="D595" s="69" t="s">
        <v>1632</v>
      </c>
      <c r="E595" s="69" t="s">
        <v>46</v>
      </c>
      <c r="F595" s="80" t="s">
        <v>4336</v>
      </c>
      <c r="G595" s="79" t="s">
        <v>177</v>
      </c>
      <c r="H595" s="70" t="s">
        <v>837</v>
      </c>
      <c r="I595" s="69" t="s">
        <v>3834</v>
      </c>
      <c r="J595" s="69" t="s">
        <v>75</v>
      </c>
      <c r="K595" s="69" t="s">
        <v>838</v>
      </c>
      <c r="L595" s="69" t="s">
        <v>75</v>
      </c>
      <c r="M595" s="69" t="s">
        <v>837</v>
      </c>
      <c r="N595" s="69" t="s">
        <v>49</v>
      </c>
      <c r="O595" s="84">
        <v>46190</v>
      </c>
      <c r="P595" s="69" t="s">
        <v>837</v>
      </c>
      <c r="Q595" s="69" t="s">
        <v>837</v>
      </c>
      <c r="R595" s="79">
        <v>4500</v>
      </c>
      <c r="S595" s="81">
        <v>100</v>
      </c>
      <c r="T595" s="69" t="s">
        <v>76</v>
      </c>
      <c r="U595" s="81">
        <v>1.8599999999999999</v>
      </c>
      <c r="V595" s="69" t="s">
        <v>4337</v>
      </c>
      <c r="W595" s="79" t="s">
        <v>79</v>
      </c>
      <c r="X595" s="69" t="s">
        <v>4336</v>
      </c>
      <c r="Y595" s="69" t="s">
        <v>4250</v>
      </c>
      <c r="Z595" s="69" t="s">
        <v>3766</v>
      </c>
      <c r="AA595" s="69" t="s">
        <v>4338</v>
      </c>
      <c r="AB595" s="79" t="s">
        <v>71</v>
      </c>
      <c r="AC595" s="81">
        <v>0</v>
      </c>
      <c r="AD595" s="69" t="s">
        <v>51</v>
      </c>
      <c r="AE595" s="69" t="s">
        <v>75</v>
      </c>
      <c r="AF595" s="69" t="s">
        <v>75</v>
      </c>
      <c r="AG595" s="79">
        <v>-71</v>
      </c>
      <c r="AH595" s="545">
        <v>46190</v>
      </c>
      <c r="AI595" s="69" t="s">
        <v>3177</v>
      </c>
      <c r="AJ595" s="69" t="s">
        <v>3766</v>
      </c>
      <c r="AK595" s="545">
        <v>46190</v>
      </c>
      <c r="AL595" s="82"/>
      <c r="AM595" s="81">
        <v>0</v>
      </c>
      <c r="AN595" s="81"/>
      <c r="AO595" s="81">
        <v>0</v>
      </c>
      <c r="AP595" s="81">
        <v>0</v>
      </c>
      <c r="AQ595" s="81">
        <v>0</v>
      </c>
      <c r="AR595" s="81">
        <v>0</v>
      </c>
      <c r="AS595" s="81"/>
      <c r="AT595" s="79"/>
      <c r="AU595" s="81"/>
      <c r="AV595" s="546"/>
      <c r="AW595" s="81"/>
      <c r="AX595" s="81"/>
      <c r="AY595" s="83">
        <f>YEAR(Table6[[#This Row],[ETA]])</f>
        <v>2026</v>
      </c>
      <c r="AZ595" s="40" t="str">
        <f>TEXT(Table6[[#This Row],[ETA]],"MMMM")</f>
        <v>June</v>
      </c>
      <c r="BA595" s="12" t="s">
        <v>3342</v>
      </c>
    </row>
    <row r="596" spans="1:53" hidden="1" x14ac:dyDescent="0.3">
      <c r="A596" s="13">
        <v>595</v>
      </c>
      <c r="B596" s="69" t="s">
        <v>4339</v>
      </c>
      <c r="C596" s="79" t="s">
        <v>70</v>
      </c>
      <c r="D596" s="69" t="s">
        <v>1632</v>
      </c>
      <c r="E596" s="69" t="s">
        <v>46</v>
      </c>
      <c r="F596" s="80" t="s">
        <v>4340</v>
      </c>
      <c r="G596" s="79" t="s">
        <v>177</v>
      </c>
      <c r="H596" s="70" t="s">
        <v>837</v>
      </c>
      <c r="I596" s="69" t="s">
        <v>3834</v>
      </c>
      <c r="J596" s="69" t="s">
        <v>75</v>
      </c>
      <c r="K596" s="69" t="s">
        <v>838</v>
      </c>
      <c r="L596" s="69" t="s">
        <v>75</v>
      </c>
      <c r="M596" s="69" t="s">
        <v>837</v>
      </c>
      <c r="N596" s="69" t="s">
        <v>49</v>
      </c>
      <c r="O596" s="84">
        <v>46194</v>
      </c>
      <c r="P596" s="69" t="s">
        <v>837</v>
      </c>
      <c r="Q596" s="69" t="s">
        <v>837</v>
      </c>
      <c r="R596" s="79">
        <v>300</v>
      </c>
      <c r="S596" s="81">
        <v>100</v>
      </c>
      <c r="T596" s="69" t="s">
        <v>76</v>
      </c>
      <c r="U596" s="81">
        <v>1.5</v>
      </c>
      <c r="V596" s="69" t="s">
        <v>4341</v>
      </c>
      <c r="W596" s="79" t="s">
        <v>79</v>
      </c>
      <c r="X596" s="69" t="s">
        <v>4340</v>
      </c>
      <c r="Y596" s="69" t="s">
        <v>4250</v>
      </c>
      <c r="Z596" s="69" t="s">
        <v>3766</v>
      </c>
      <c r="AA596" s="69" t="s">
        <v>4342</v>
      </c>
      <c r="AB596" s="79" t="s">
        <v>71</v>
      </c>
      <c r="AC596" s="81">
        <v>0</v>
      </c>
      <c r="AD596" s="69" t="s">
        <v>51</v>
      </c>
      <c r="AE596" s="69" t="s">
        <v>75</v>
      </c>
      <c r="AF596" s="69" t="s">
        <v>75</v>
      </c>
      <c r="AG596" s="79">
        <v>-67</v>
      </c>
      <c r="AH596" s="545">
        <v>46194</v>
      </c>
      <c r="AI596" s="69" t="s">
        <v>3177</v>
      </c>
      <c r="AJ596" s="69" t="s">
        <v>3766</v>
      </c>
      <c r="AK596" s="545">
        <v>46194</v>
      </c>
      <c r="AL596" s="82"/>
      <c r="AM596" s="81">
        <v>0</v>
      </c>
      <c r="AN596" s="81"/>
      <c r="AO596" s="81">
        <v>0</v>
      </c>
      <c r="AP596" s="81">
        <v>0</v>
      </c>
      <c r="AQ596" s="81">
        <v>0</v>
      </c>
      <c r="AR596" s="81">
        <v>0</v>
      </c>
      <c r="AS596" s="81"/>
      <c r="AT596" s="79"/>
      <c r="AU596" s="81"/>
      <c r="AV596" s="546"/>
      <c r="AW596" s="81"/>
      <c r="AX596" s="81"/>
      <c r="AY596" s="83">
        <f>YEAR(Table6[[#This Row],[ETA]])</f>
        <v>2026</v>
      </c>
      <c r="AZ596" s="40" t="str">
        <f>TEXT(Table6[[#This Row],[ETA]],"MMMM")</f>
        <v>June</v>
      </c>
      <c r="BA596" s="12" t="s">
        <v>3342</v>
      </c>
    </row>
    <row r="597" spans="1:53" hidden="1" x14ac:dyDescent="0.3">
      <c r="A597" s="13">
        <v>596</v>
      </c>
      <c r="B597" s="69" t="s">
        <v>4252</v>
      </c>
      <c r="C597" s="79" t="s">
        <v>70</v>
      </c>
      <c r="D597" s="69" t="s">
        <v>1632</v>
      </c>
      <c r="E597" s="69" t="s">
        <v>46</v>
      </c>
      <c r="F597" s="80" t="s">
        <v>4253</v>
      </c>
      <c r="G597" s="79" t="s">
        <v>177</v>
      </c>
      <c r="H597" s="70" t="s">
        <v>837</v>
      </c>
      <c r="I597" s="69" t="s">
        <v>4254</v>
      </c>
      <c r="J597" s="69" t="s">
        <v>75</v>
      </c>
      <c r="K597" s="69" t="s">
        <v>838</v>
      </c>
      <c r="L597" s="69" t="s">
        <v>75</v>
      </c>
      <c r="M597" s="69" t="s">
        <v>837</v>
      </c>
      <c r="N597" s="69" t="s">
        <v>49</v>
      </c>
      <c r="O597" s="84">
        <v>46184</v>
      </c>
      <c r="P597" s="69" t="s">
        <v>837</v>
      </c>
      <c r="Q597" s="69" t="s">
        <v>837</v>
      </c>
      <c r="R597" s="79">
        <v>30</v>
      </c>
      <c r="S597" s="81">
        <v>30</v>
      </c>
      <c r="T597" s="69" t="s">
        <v>363</v>
      </c>
      <c r="U597" s="81">
        <v>0.24</v>
      </c>
      <c r="V597" s="69" t="s">
        <v>4255</v>
      </c>
      <c r="W597" s="79" t="s">
        <v>79</v>
      </c>
      <c r="X597" s="69" t="s">
        <v>4253</v>
      </c>
      <c r="Y597" s="69" t="s">
        <v>4256</v>
      </c>
      <c r="Z597" s="69" t="s">
        <v>3766</v>
      </c>
      <c r="AA597" s="69" t="s">
        <v>4257</v>
      </c>
      <c r="AB597" s="79" t="s">
        <v>71</v>
      </c>
      <c r="AC597" s="81">
        <v>0</v>
      </c>
      <c r="AD597" s="69" t="s">
        <v>51</v>
      </c>
      <c r="AE597" s="69" t="s">
        <v>4258</v>
      </c>
      <c r="AF597" s="69" t="s">
        <v>4259</v>
      </c>
      <c r="AG597" s="79">
        <v>-77</v>
      </c>
      <c r="AH597" s="545">
        <v>46184</v>
      </c>
      <c r="AI597" s="69" t="s">
        <v>3177</v>
      </c>
      <c r="AJ597" s="69" t="s">
        <v>3766</v>
      </c>
      <c r="AK597" s="545">
        <v>46184</v>
      </c>
      <c r="AL597" s="82"/>
      <c r="AM597" s="81">
        <v>0</v>
      </c>
      <c r="AN597" s="81"/>
      <c r="AO597" s="81">
        <v>0</v>
      </c>
      <c r="AP597" s="81">
        <v>0</v>
      </c>
      <c r="AQ597" s="81">
        <v>0</v>
      </c>
      <c r="AR597" s="81">
        <v>0</v>
      </c>
      <c r="AS597" s="81"/>
      <c r="AT597" s="79"/>
      <c r="AU597" s="81"/>
      <c r="AV597" s="546"/>
      <c r="AW597" s="81"/>
      <c r="AX597" s="81"/>
      <c r="AY597" s="83">
        <f>YEAR(Table6[[#This Row],[ETA]])</f>
        <v>2026</v>
      </c>
      <c r="AZ597" s="40" t="str">
        <f>TEXT(Table6[[#This Row],[ETA]],"MMMM")</f>
        <v>June</v>
      </c>
      <c r="BA597" s="12" t="s">
        <v>63</v>
      </c>
    </row>
    <row r="598" spans="1:53" hidden="1" x14ac:dyDescent="0.3">
      <c r="A598" s="13">
        <v>597</v>
      </c>
      <c r="B598" s="69" t="s">
        <v>4343</v>
      </c>
      <c r="C598" s="79" t="s">
        <v>70</v>
      </c>
      <c r="D598" s="69" t="s">
        <v>1632</v>
      </c>
      <c r="E598" s="69" t="s">
        <v>46</v>
      </c>
      <c r="F598" s="80" t="s">
        <v>4260</v>
      </c>
      <c r="G598" s="79" t="s">
        <v>177</v>
      </c>
      <c r="H598" s="70" t="s">
        <v>837</v>
      </c>
      <c r="I598" s="69" t="s">
        <v>4261</v>
      </c>
      <c r="J598" s="69" t="s">
        <v>75</v>
      </c>
      <c r="K598" s="69" t="s">
        <v>838</v>
      </c>
      <c r="L598" s="69" t="s">
        <v>75</v>
      </c>
      <c r="M598" s="69" t="s">
        <v>837</v>
      </c>
      <c r="N598" s="69" t="s">
        <v>49</v>
      </c>
      <c r="O598" s="84">
        <v>46184</v>
      </c>
      <c r="P598" s="69" t="s">
        <v>837</v>
      </c>
      <c r="Q598" s="69" t="s">
        <v>837</v>
      </c>
      <c r="R598" s="79">
        <v>1630</v>
      </c>
      <c r="S598" s="81">
        <v>60</v>
      </c>
      <c r="T598" s="69" t="s">
        <v>363</v>
      </c>
      <c r="U598" s="81">
        <v>3.3239999999999998</v>
      </c>
      <c r="V598" s="69" t="s">
        <v>4262</v>
      </c>
      <c r="W598" s="79" t="s">
        <v>79</v>
      </c>
      <c r="X598" s="69" t="s">
        <v>4260</v>
      </c>
      <c r="Y598" s="69" t="s">
        <v>4263</v>
      </c>
      <c r="Z598" s="69" t="s">
        <v>3766</v>
      </c>
      <c r="AA598" s="69" t="s">
        <v>4264</v>
      </c>
      <c r="AB598" s="79" t="s">
        <v>71</v>
      </c>
      <c r="AC598" s="81">
        <v>0</v>
      </c>
      <c r="AD598" s="69" t="s">
        <v>51</v>
      </c>
      <c r="AE598" s="69" t="s">
        <v>75</v>
      </c>
      <c r="AF598" s="69" t="s">
        <v>75</v>
      </c>
      <c r="AG598" s="79">
        <v>-77</v>
      </c>
      <c r="AH598" s="545">
        <v>46184</v>
      </c>
      <c r="AI598" s="69" t="s">
        <v>3177</v>
      </c>
      <c r="AJ598" s="69" t="s">
        <v>3766</v>
      </c>
      <c r="AK598" s="545">
        <v>46184</v>
      </c>
      <c r="AL598" s="82"/>
      <c r="AM598" s="81">
        <v>0</v>
      </c>
      <c r="AN598" s="81"/>
      <c r="AO598" s="81">
        <v>0</v>
      </c>
      <c r="AP598" s="81">
        <v>0</v>
      </c>
      <c r="AQ598" s="81">
        <v>0</v>
      </c>
      <c r="AR598" s="81">
        <v>0</v>
      </c>
      <c r="AS598" s="81"/>
      <c r="AT598" s="79"/>
      <c r="AU598" s="81"/>
      <c r="AV598" s="546"/>
      <c r="AW598" s="81"/>
      <c r="AX598" s="81"/>
      <c r="AY598" s="83">
        <f>YEAR(Table6[[#This Row],[ETA]])</f>
        <v>2026</v>
      </c>
      <c r="AZ598" s="40" t="str">
        <f>TEXT(Table6[[#This Row],[ETA]],"MMMM")</f>
        <v>June</v>
      </c>
      <c r="BA598" s="12" t="s">
        <v>63</v>
      </c>
    </row>
    <row r="599" spans="1:53" x14ac:dyDescent="0.3">
      <c r="A599" s="13">
        <v>598</v>
      </c>
      <c r="B599" s="69" t="s">
        <v>4265</v>
      </c>
      <c r="C599" s="79" t="s">
        <v>90</v>
      </c>
      <c r="D599" s="69" t="s">
        <v>233</v>
      </c>
      <c r="E599" s="69" t="s">
        <v>46</v>
      </c>
      <c r="F599" s="80" t="s">
        <v>4266</v>
      </c>
      <c r="G599" s="79" t="s">
        <v>177</v>
      </c>
      <c r="H599" s="70" t="s">
        <v>302</v>
      </c>
      <c r="I599" s="69" t="s">
        <v>52</v>
      </c>
      <c r="J599" s="69" t="s">
        <v>504</v>
      </c>
      <c r="K599" s="69" t="s">
        <v>598</v>
      </c>
      <c r="L599" s="69" t="s">
        <v>305</v>
      </c>
      <c r="M599" s="69" t="s">
        <v>598</v>
      </c>
      <c r="N599" s="69" t="s">
        <v>49</v>
      </c>
      <c r="O599" s="84">
        <v>46188</v>
      </c>
      <c r="P599" s="69" t="s">
        <v>306</v>
      </c>
      <c r="Q599" s="69" t="s">
        <v>306</v>
      </c>
      <c r="R599" s="79">
        <v>2</v>
      </c>
      <c r="S599" s="81">
        <v>668</v>
      </c>
      <c r="T599" s="69" t="s">
        <v>76</v>
      </c>
      <c r="U599" s="81">
        <v>1.1299999999999999</v>
      </c>
      <c r="V599" s="69" t="s">
        <v>4267</v>
      </c>
      <c r="W599" s="79" t="s">
        <v>79</v>
      </c>
      <c r="X599" s="69" t="s">
        <v>4265</v>
      </c>
      <c r="Y599" s="69" t="s">
        <v>75</v>
      </c>
      <c r="Z599" s="69" t="s">
        <v>3766</v>
      </c>
      <c r="AA599" s="69" t="s">
        <v>4268</v>
      </c>
      <c r="AB599" s="79" t="s">
        <v>53</v>
      </c>
      <c r="AC599" s="81">
        <v>3295.44</v>
      </c>
      <c r="AD599" s="69" t="s">
        <v>51</v>
      </c>
      <c r="AE599" s="69" t="s">
        <v>75</v>
      </c>
      <c r="AF599" s="69" t="s">
        <v>75</v>
      </c>
      <c r="AG599" s="79">
        <v>-73</v>
      </c>
      <c r="AH599" s="545">
        <v>46188</v>
      </c>
      <c r="AI599" s="69" t="s">
        <v>3177</v>
      </c>
      <c r="AJ599" s="69" t="s">
        <v>3766</v>
      </c>
      <c r="AK599" s="545">
        <v>46190</v>
      </c>
      <c r="AL599" s="82">
        <v>0.53825999999999996</v>
      </c>
      <c r="AM599" s="81">
        <v>1773.8035344</v>
      </c>
      <c r="AN599" s="81">
        <v>26720</v>
      </c>
      <c r="AO599" s="81">
        <v>161.56110734399999</v>
      </c>
      <c r="AP599" s="81">
        <v>16317.671841743999</v>
      </c>
      <c r="AQ599" s="81">
        <v>815.88359208719999</v>
      </c>
      <c r="AR599" s="81">
        <v>500</v>
      </c>
      <c r="AS599" s="81">
        <v>1716</v>
      </c>
      <c r="AT599" s="79" t="s">
        <v>2681</v>
      </c>
      <c r="AU599" s="81" t="s">
        <v>4344</v>
      </c>
      <c r="AV599" s="546">
        <v>46189</v>
      </c>
      <c r="AW599" s="81"/>
      <c r="AX599" s="81"/>
      <c r="AY599" s="83">
        <f>YEAR(Table6[[#This Row],[ETA]])</f>
        <v>2026</v>
      </c>
      <c r="AZ599" s="40" t="str">
        <f>TEXT(Table6[[#This Row],[ETA]],"MMMM")</f>
        <v>June</v>
      </c>
      <c r="BA599" s="12" t="s">
        <v>63</v>
      </c>
    </row>
    <row r="600" spans="1:53" x14ac:dyDescent="0.3">
      <c r="A600" s="13">
        <v>599</v>
      </c>
      <c r="B600" s="69" t="s">
        <v>4269</v>
      </c>
      <c r="C600" s="79" t="s">
        <v>90</v>
      </c>
      <c r="D600" s="69" t="s">
        <v>233</v>
      </c>
      <c r="E600" s="69" t="s">
        <v>46</v>
      </c>
      <c r="F600" s="80" t="s">
        <v>4270</v>
      </c>
      <c r="G600" s="79" t="s">
        <v>177</v>
      </c>
      <c r="H600" s="70" t="s">
        <v>302</v>
      </c>
      <c r="I600" s="69" t="s">
        <v>52</v>
      </c>
      <c r="J600" s="69" t="s">
        <v>504</v>
      </c>
      <c r="K600" s="69" t="s">
        <v>598</v>
      </c>
      <c r="L600" s="69" t="s">
        <v>305</v>
      </c>
      <c r="M600" s="69" t="s">
        <v>598</v>
      </c>
      <c r="N600" s="69" t="s">
        <v>49</v>
      </c>
      <c r="O600" s="84">
        <v>46188</v>
      </c>
      <c r="P600" s="69" t="s">
        <v>306</v>
      </c>
      <c r="Q600" s="69" t="s">
        <v>306</v>
      </c>
      <c r="R600" s="79">
        <v>51</v>
      </c>
      <c r="S600" s="81">
        <v>668</v>
      </c>
      <c r="T600" s="69" t="s">
        <v>76</v>
      </c>
      <c r="U600" s="81">
        <v>1.48</v>
      </c>
      <c r="V600" s="69" t="s">
        <v>4271</v>
      </c>
      <c r="W600" s="79" t="s">
        <v>79</v>
      </c>
      <c r="X600" s="69" t="s">
        <v>4269</v>
      </c>
      <c r="Y600" s="69" t="s">
        <v>75</v>
      </c>
      <c r="Z600" s="69" t="s">
        <v>3766</v>
      </c>
      <c r="AA600" s="69" t="s">
        <v>4268</v>
      </c>
      <c r="AB600" s="79" t="s">
        <v>53</v>
      </c>
      <c r="AC600" s="81">
        <v>5753.51</v>
      </c>
      <c r="AD600" s="69" t="s">
        <v>51</v>
      </c>
      <c r="AE600" s="69" t="s">
        <v>75</v>
      </c>
      <c r="AF600" s="69" t="s">
        <v>75</v>
      </c>
      <c r="AG600" s="79">
        <v>-73</v>
      </c>
      <c r="AH600" s="545">
        <v>46188</v>
      </c>
      <c r="AI600" s="69" t="s">
        <v>3177</v>
      </c>
      <c r="AJ600" s="69" t="s">
        <v>3766</v>
      </c>
      <c r="AK600" s="545">
        <v>46190</v>
      </c>
      <c r="AL600" s="82">
        <v>0.53864999999999996</v>
      </c>
      <c r="AM600" s="81">
        <v>3099.1281614999998</v>
      </c>
      <c r="AN600" s="81">
        <v>23200</v>
      </c>
      <c r="AO600" s="81">
        <v>155.95808161499997</v>
      </c>
      <c r="AP600" s="81">
        <v>15751.766243114997</v>
      </c>
      <c r="AQ600" s="81">
        <v>787.58831215574992</v>
      </c>
      <c r="AR600" s="81">
        <v>500</v>
      </c>
      <c r="AS600" s="81">
        <v>1688</v>
      </c>
      <c r="AT600" s="79" t="s">
        <v>2681</v>
      </c>
      <c r="AU600" s="81" t="s">
        <v>4345</v>
      </c>
      <c r="AV600" s="546">
        <v>46189</v>
      </c>
      <c r="AW600" s="81"/>
      <c r="AX600" s="81"/>
      <c r="AY600" s="83">
        <f>YEAR(Table6[[#This Row],[ETA]])</f>
        <v>2026</v>
      </c>
      <c r="AZ600" s="40" t="str">
        <f>TEXT(Table6[[#This Row],[ETA]],"MMMM")</f>
        <v>June</v>
      </c>
      <c r="BA600" s="12" t="s">
        <v>63</v>
      </c>
    </row>
    <row r="601" spans="1:53" x14ac:dyDescent="0.3">
      <c r="A601" s="13">
        <v>600</v>
      </c>
      <c r="B601" s="69" t="s">
        <v>4272</v>
      </c>
      <c r="C601" s="79" t="s">
        <v>90</v>
      </c>
      <c r="D601" s="69" t="s">
        <v>233</v>
      </c>
      <c r="E601" s="69" t="s">
        <v>46</v>
      </c>
      <c r="F601" s="80" t="s">
        <v>4273</v>
      </c>
      <c r="G601" s="79" t="s">
        <v>177</v>
      </c>
      <c r="H601" s="70" t="s">
        <v>302</v>
      </c>
      <c r="I601" s="69" t="s">
        <v>52</v>
      </c>
      <c r="J601" s="69" t="s">
        <v>504</v>
      </c>
      <c r="K601" s="69" t="s">
        <v>555</v>
      </c>
      <c r="L601" s="69" t="s">
        <v>305</v>
      </c>
      <c r="M601" s="69" t="s">
        <v>555</v>
      </c>
      <c r="N601" s="69" t="s">
        <v>49</v>
      </c>
      <c r="O601" s="84">
        <v>46186</v>
      </c>
      <c r="P601" s="69" t="s">
        <v>306</v>
      </c>
      <c r="Q601" s="69" t="s">
        <v>306</v>
      </c>
      <c r="R601" s="79">
        <v>5</v>
      </c>
      <c r="S601" s="81">
        <v>213</v>
      </c>
      <c r="T601" s="69" t="s">
        <v>76</v>
      </c>
      <c r="U601" s="81">
        <v>1.48</v>
      </c>
      <c r="V601" s="69" t="s">
        <v>4274</v>
      </c>
      <c r="W601" s="79" t="s">
        <v>79</v>
      </c>
      <c r="X601" s="69" t="s">
        <v>4272</v>
      </c>
      <c r="Y601" s="69" t="s">
        <v>75</v>
      </c>
      <c r="Z601" s="69" t="s">
        <v>3766</v>
      </c>
      <c r="AA601" s="69" t="s">
        <v>4346</v>
      </c>
      <c r="AB601" s="79" t="s">
        <v>53</v>
      </c>
      <c r="AC601" s="81">
        <v>1444.52</v>
      </c>
      <c r="AD601" s="69" t="s">
        <v>51</v>
      </c>
      <c r="AE601" s="69" t="s">
        <v>75</v>
      </c>
      <c r="AF601" s="69" t="s">
        <v>75</v>
      </c>
      <c r="AG601" s="79">
        <v>-75</v>
      </c>
      <c r="AH601" s="545">
        <v>46186</v>
      </c>
      <c r="AI601" s="69" t="s">
        <v>3177</v>
      </c>
      <c r="AJ601" s="69" t="s">
        <v>3766</v>
      </c>
      <c r="AK601" s="545">
        <v>46188</v>
      </c>
      <c r="AL601" s="82">
        <v>0.53825999999999996</v>
      </c>
      <c r="AM601" s="81">
        <v>777.52733519999992</v>
      </c>
      <c r="AN601" s="81">
        <v>8946</v>
      </c>
      <c r="AO601" s="81">
        <v>55.928012951999989</v>
      </c>
      <c r="AP601" s="81">
        <v>5648.7293081519992</v>
      </c>
      <c r="AQ601" s="81">
        <v>282.4364654076</v>
      </c>
      <c r="AR601" s="81">
        <v>500</v>
      </c>
      <c r="AS601" s="81">
        <v>1182</v>
      </c>
      <c r="AT601" s="79" t="s">
        <v>2681</v>
      </c>
      <c r="AU601" s="81" t="s">
        <v>4275</v>
      </c>
      <c r="AV601" s="546">
        <v>46187</v>
      </c>
      <c r="AW601" s="81"/>
      <c r="AX601" s="81"/>
      <c r="AY601" s="83">
        <f>YEAR(Table6[[#This Row],[ETA]])</f>
        <v>2026</v>
      </c>
      <c r="AZ601" s="40" t="str">
        <f>TEXT(Table6[[#This Row],[ETA]],"MMMM")</f>
        <v>June</v>
      </c>
      <c r="BA601" s="12" t="s">
        <v>63</v>
      </c>
    </row>
    <row r="602" spans="1:53" x14ac:dyDescent="0.3">
      <c r="A602" s="13">
        <v>601</v>
      </c>
      <c r="B602" s="69" t="s">
        <v>4276</v>
      </c>
      <c r="C602" s="79" t="s">
        <v>90</v>
      </c>
      <c r="D602" s="69" t="s">
        <v>233</v>
      </c>
      <c r="E602" s="69" t="s">
        <v>46</v>
      </c>
      <c r="F602" s="80" t="s">
        <v>4277</v>
      </c>
      <c r="G602" s="79" t="s">
        <v>177</v>
      </c>
      <c r="H602" s="70" t="s">
        <v>302</v>
      </c>
      <c r="I602" s="69" t="s">
        <v>52</v>
      </c>
      <c r="J602" s="69" t="s">
        <v>504</v>
      </c>
      <c r="K602" s="69" t="s">
        <v>555</v>
      </c>
      <c r="L602" s="69" t="s">
        <v>305</v>
      </c>
      <c r="M602" s="69" t="s">
        <v>555</v>
      </c>
      <c r="N602" s="69" t="s">
        <v>49</v>
      </c>
      <c r="O602" s="84">
        <v>46187</v>
      </c>
      <c r="P602" s="69" t="s">
        <v>306</v>
      </c>
      <c r="Q602" s="69" t="s">
        <v>306</v>
      </c>
      <c r="R602" s="79">
        <v>5</v>
      </c>
      <c r="S602" s="81">
        <v>641</v>
      </c>
      <c r="T602" s="69" t="s">
        <v>76</v>
      </c>
      <c r="U602" s="81">
        <v>1.48</v>
      </c>
      <c r="V602" s="69" t="s">
        <v>4278</v>
      </c>
      <c r="W602" s="79" t="s">
        <v>79</v>
      </c>
      <c r="X602" s="69" t="s">
        <v>4276</v>
      </c>
      <c r="Y602" s="69" t="s">
        <v>75</v>
      </c>
      <c r="Z602" s="69" t="s">
        <v>3766</v>
      </c>
      <c r="AA602" s="69" t="s">
        <v>4347</v>
      </c>
      <c r="AB602" s="79" t="s">
        <v>53</v>
      </c>
      <c r="AC602" s="81">
        <v>4198.93</v>
      </c>
      <c r="AD602" s="69" t="s">
        <v>51</v>
      </c>
      <c r="AE602" s="69" t="s">
        <v>75</v>
      </c>
      <c r="AF602" s="69" t="s">
        <v>75</v>
      </c>
      <c r="AG602" s="79">
        <v>-74</v>
      </c>
      <c r="AH602" s="545">
        <v>46187</v>
      </c>
      <c r="AI602" s="69" t="s">
        <v>3177</v>
      </c>
      <c r="AJ602" s="69" t="s">
        <v>3766</v>
      </c>
      <c r="AK602" s="545">
        <v>46188</v>
      </c>
      <c r="AL602" s="82">
        <v>0.53825999999999996</v>
      </c>
      <c r="AM602" s="81">
        <v>2260.1160617999999</v>
      </c>
      <c r="AN602" s="81">
        <v>25640</v>
      </c>
      <c r="AO602" s="81">
        <v>160.61102461799999</v>
      </c>
      <c r="AP602" s="81">
        <v>16221.713486417999</v>
      </c>
      <c r="AQ602" s="81">
        <v>811.08567432090001</v>
      </c>
      <c r="AR602" s="81">
        <v>500</v>
      </c>
      <c r="AS602" s="81">
        <v>1711</v>
      </c>
      <c r="AT602" s="79" t="s">
        <v>2681</v>
      </c>
      <c r="AU602" s="81" t="s">
        <v>4279</v>
      </c>
      <c r="AV602" s="546">
        <v>46187</v>
      </c>
      <c r="AW602" s="81"/>
      <c r="AX602" s="81"/>
      <c r="AY602" s="83">
        <f>YEAR(Table6[[#This Row],[ETA]])</f>
        <v>2026</v>
      </c>
      <c r="AZ602" s="40" t="str">
        <f>TEXT(Table6[[#This Row],[ETA]],"MMMM")</f>
        <v>June</v>
      </c>
      <c r="BA602" s="12" t="s">
        <v>63</v>
      </c>
    </row>
    <row r="603" spans="1:53" x14ac:dyDescent="0.3">
      <c r="A603" s="13">
        <v>602</v>
      </c>
      <c r="B603" s="69" t="s">
        <v>4280</v>
      </c>
      <c r="C603" s="79" t="s">
        <v>90</v>
      </c>
      <c r="D603" s="69" t="s">
        <v>233</v>
      </c>
      <c r="E603" s="69" t="s">
        <v>46</v>
      </c>
      <c r="F603" s="80" t="s">
        <v>4281</v>
      </c>
      <c r="G603" s="79" t="s">
        <v>177</v>
      </c>
      <c r="H603" s="70" t="s">
        <v>302</v>
      </c>
      <c r="I603" s="69" t="s">
        <v>52</v>
      </c>
      <c r="J603" s="69" t="s">
        <v>504</v>
      </c>
      <c r="K603" s="69" t="s">
        <v>598</v>
      </c>
      <c r="L603" s="69" t="s">
        <v>305</v>
      </c>
      <c r="M603" s="69" t="s">
        <v>598</v>
      </c>
      <c r="N603" s="69" t="s">
        <v>49</v>
      </c>
      <c r="O603" s="84">
        <v>46188</v>
      </c>
      <c r="P603" s="69" t="s">
        <v>306</v>
      </c>
      <c r="Q603" s="69" t="s">
        <v>306</v>
      </c>
      <c r="R603" s="79">
        <v>20</v>
      </c>
      <c r="S603" s="81">
        <v>747</v>
      </c>
      <c r="T603" s="69" t="s">
        <v>76</v>
      </c>
      <c r="U603" s="81">
        <v>1.48</v>
      </c>
      <c r="V603" s="69" t="s">
        <v>4282</v>
      </c>
      <c r="W603" s="79" t="s">
        <v>79</v>
      </c>
      <c r="X603" s="69" t="s">
        <v>4280</v>
      </c>
      <c r="Y603" s="69" t="s">
        <v>75</v>
      </c>
      <c r="Z603" s="69" t="s">
        <v>3766</v>
      </c>
      <c r="AA603" s="69" t="s">
        <v>4268</v>
      </c>
      <c r="AB603" s="79" t="s">
        <v>53</v>
      </c>
      <c r="AC603" s="81">
        <v>7245.99</v>
      </c>
      <c r="AD603" s="69" t="s">
        <v>51</v>
      </c>
      <c r="AE603" s="69" t="s">
        <v>75</v>
      </c>
      <c r="AF603" s="69" t="s">
        <v>75</v>
      </c>
      <c r="AG603" s="79">
        <v>-73</v>
      </c>
      <c r="AH603" s="545">
        <v>46188</v>
      </c>
      <c r="AI603" s="69" t="s">
        <v>3177</v>
      </c>
      <c r="AJ603" s="69" t="s">
        <v>3766</v>
      </c>
      <c r="AK603" s="545">
        <v>46190</v>
      </c>
      <c r="AL603" s="82">
        <v>0.53864999999999996</v>
      </c>
      <c r="AM603" s="81">
        <v>3903.0525134999998</v>
      </c>
      <c r="AN603" s="81">
        <v>29880</v>
      </c>
      <c r="AO603" s="81">
        <v>199.97914513500001</v>
      </c>
      <c r="AP603" s="81">
        <v>20197.893658634999</v>
      </c>
      <c r="AQ603" s="81">
        <v>1009.89468293175</v>
      </c>
      <c r="AR603" s="81">
        <v>500</v>
      </c>
      <c r="AS603" s="81">
        <v>1910</v>
      </c>
      <c r="AT603" s="79" t="s">
        <v>2681</v>
      </c>
      <c r="AU603" s="81" t="s">
        <v>4348</v>
      </c>
      <c r="AV603" s="546">
        <v>46189</v>
      </c>
      <c r="AW603" s="81"/>
      <c r="AX603" s="81"/>
      <c r="AY603" s="83">
        <f>YEAR(Table6[[#This Row],[ETA]])</f>
        <v>2026</v>
      </c>
      <c r="AZ603" s="40" t="str">
        <f>TEXT(Table6[[#This Row],[ETA]],"MMMM")</f>
        <v>June</v>
      </c>
      <c r="BA603" s="12" t="s">
        <v>63</v>
      </c>
    </row>
    <row r="604" spans="1:53" x14ac:dyDescent="0.3">
      <c r="A604" s="13">
        <v>603</v>
      </c>
      <c r="B604" s="69" t="s">
        <v>4283</v>
      </c>
      <c r="C604" s="79" t="s">
        <v>90</v>
      </c>
      <c r="D604" s="69" t="s">
        <v>233</v>
      </c>
      <c r="E604" s="69" t="s">
        <v>46</v>
      </c>
      <c r="F604" s="80" t="s">
        <v>4284</v>
      </c>
      <c r="G604" s="79" t="s">
        <v>177</v>
      </c>
      <c r="H604" s="70" t="s">
        <v>302</v>
      </c>
      <c r="I604" s="69" t="s">
        <v>52</v>
      </c>
      <c r="J604" s="69" t="s">
        <v>504</v>
      </c>
      <c r="K604" s="69" t="s">
        <v>598</v>
      </c>
      <c r="L604" s="69" t="s">
        <v>305</v>
      </c>
      <c r="M604" s="69" t="s">
        <v>598</v>
      </c>
      <c r="N604" s="69" t="s">
        <v>49</v>
      </c>
      <c r="O604" s="84">
        <v>46187</v>
      </c>
      <c r="P604" s="69" t="s">
        <v>306</v>
      </c>
      <c r="Q604" s="69" t="s">
        <v>306</v>
      </c>
      <c r="R604" s="79">
        <v>10</v>
      </c>
      <c r="S604" s="81">
        <v>654</v>
      </c>
      <c r="T604" s="69" t="s">
        <v>76</v>
      </c>
      <c r="U604" s="81">
        <v>1.48</v>
      </c>
      <c r="V604" s="69" t="s">
        <v>4278</v>
      </c>
      <c r="W604" s="79" t="s">
        <v>79</v>
      </c>
      <c r="X604" s="69" t="s">
        <v>4283</v>
      </c>
      <c r="Y604" s="69" t="s">
        <v>75</v>
      </c>
      <c r="Z604" s="69" t="s">
        <v>3766</v>
      </c>
      <c r="AA604" s="69" t="s">
        <v>4268</v>
      </c>
      <c r="AB604" s="79" t="s">
        <v>53</v>
      </c>
      <c r="AC604" s="81">
        <v>8418.6</v>
      </c>
      <c r="AD604" s="69" t="s">
        <v>51</v>
      </c>
      <c r="AE604" s="69" t="s">
        <v>75</v>
      </c>
      <c r="AF604" s="69" t="s">
        <v>75</v>
      </c>
      <c r="AG604" s="79">
        <v>-74</v>
      </c>
      <c r="AH604" s="545">
        <v>46187</v>
      </c>
      <c r="AI604" s="69" t="s">
        <v>3177</v>
      </c>
      <c r="AJ604" s="69" t="s">
        <v>3766</v>
      </c>
      <c r="AK604" s="545">
        <v>46189</v>
      </c>
      <c r="AL604" s="82">
        <v>0.53825999999999996</v>
      </c>
      <c r="AM604" s="81">
        <v>4531.3956360000002</v>
      </c>
      <c r="AN604" s="81">
        <v>26160</v>
      </c>
      <c r="AO604" s="81">
        <v>186.12277235999997</v>
      </c>
      <c r="AP604" s="81">
        <v>18798.400008359997</v>
      </c>
      <c r="AQ604" s="81">
        <v>939.92000041799986</v>
      </c>
      <c r="AR604" s="81">
        <v>500</v>
      </c>
      <c r="AS604" s="81">
        <v>1840</v>
      </c>
      <c r="AT604" s="79" t="s">
        <v>2681</v>
      </c>
      <c r="AU604" s="81" t="s">
        <v>4349</v>
      </c>
      <c r="AV604" s="546">
        <v>46188</v>
      </c>
      <c r="AW604" s="81"/>
      <c r="AX604" s="81"/>
      <c r="AY604" s="31">
        <f>YEAR(Table6[[#This Row],[ETA]])</f>
        <v>2026</v>
      </c>
      <c r="AZ604" s="32" t="str">
        <f>TEXT(Table6[[#This Row],[ETA]],"MMMM")</f>
        <v>June</v>
      </c>
      <c r="BA604" s="12" t="s">
        <v>63</v>
      </c>
    </row>
    <row r="605" spans="1:53" x14ac:dyDescent="0.3">
      <c r="A605" s="13">
        <v>604</v>
      </c>
      <c r="B605" s="69" t="s">
        <v>4285</v>
      </c>
      <c r="C605" s="79" t="s">
        <v>90</v>
      </c>
      <c r="D605" s="69" t="s">
        <v>233</v>
      </c>
      <c r="E605" s="69" t="s">
        <v>46</v>
      </c>
      <c r="F605" s="80" t="s">
        <v>4286</v>
      </c>
      <c r="G605" s="79" t="s">
        <v>177</v>
      </c>
      <c r="H605" s="70" t="s">
        <v>302</v>
      </c>
      <c r="I605" s="69" t="s">
        <v>52</v>
      </c>
      <c r="J605" s="69" t="s">
        <v>504</v>
      </c>
      <c r="K605" s="69" t="s">
        <v>555</v>
      </c>
      <c r="L605" s="69" t="s">
        <v>305</v>
      </c>
      <c r="M605" s="69" t="s">
        <v>555</v>
      </c>
      <c r="N605" s="69" t="s">
        <v>49</v>
      </c>
      <c r="O605" s="84">
        <v>46189</v>
      </c>
      <c r="P605" s="69" t="s">
        <v>306</v>
      </c>
      <c r="Q605" s="69" t="s">
        <v>306</v>
      </c>
      <c r="R605" s="79">
        <v>3</v>
      </c>
      <c r="S605" s="81">
        <v>599</v>
      </c>
      <c r="T605" s="69" t="s">
        <v>76</v>
      </c>
      <c r="U605" s="81">
        <v>1.94</v>
      </c>
      <c r="V605" s="69" t="s">
        <v>266</v>
      </c>
      <c r="W605" s="79" t="s">
        <v>79</v>
      </c>
      <c r="X605" s="69" t="s">
        <v>4285</v>
      </c>
      <c r="Y605" s="69" t="s">
        <v>75</v>
      </c>
      <c r="Z605" s="69" t="s">
        <v>3766</v>
      </c>
      <c r="AA605" s="69" t="s">
        <v>4268</v>
      </c>
      <c r="AB605" s="79" t="s">
        <v>53</v>
      </c>
      <c r="AC605" s="81">
        <v>5074.2</v>
      </c>
      <c r="AD605" s="69" t="s">
        <v>51</v>
      </c>
      <c r="AE605" s="69" t="s">
        <v>75</v>
      </c>
      <c r="AF605" s="69" t="s">
        <v>75</v>
      </c>
      <c r="AG605" s="79">
        <v>-72</v>
      </c>
      <c r="AH605" s="545">
        <v>46189</v>
      </c>
      <c r="AI605" s="69" t="s">
        <v>3177</v>
      </c>
      <c r="AJ605" s="69" t="s">
        <v>3766</v>
      </c>
      <c r="AK605" s="545">
        <v>46190</v>
      </c>
      <c r="AL605" s="82">
        <v>0.53864999999999996</v>
      </c>
      <c r="AM605" s="81">
        <v>2733.2178299999996</v>
      </c>
      <c r="AN605" s="81">
        <v>23960</v>
      </c>
      <c r="AO605" s="81">
        <v>156.39271829999998</v>
      </c>
      <c r="AP605" s="81">
        <v>15795.664548299997</v>
      </c>
      <c r="AQ605" s="81">
        <v>789.78322741499994</v>
      </c>
      <c r="AR605" s="81">
        <v>500</v>
      </c>
      <c r="AS605" s="81">
        <v>1690</v>
      </c>
      <c r="AT605" s="79" t="s">
        <v>2681</v>
      </c>
      <c r="AU605" s="81" t="s">
        <v>4350</v>
      </c>
      <c r="AV605" s="546">
        <v>46189</v>
      </c>
      <c r="AW605" s="81"/>
      <c r="AX605" s="81"/>
      <c r="AY605" s="31">
        <f>YEAR(Table6[[#This Row],[ETA]])</f>
        <v>2026</v>
      </c>
      <c r="AZ605" s="32" t="str">
        <f>TEXT(Table6[[#This Row],[ETA]],"MMMM")</f>
        <v>June</v>
      </c>
      <c r="BA605" s="12" t="s">
        <v>3342</v>
      </c>
    </row>
    <row r="606" spans="1:53" hidden="1" x14ac:dyDescent="0.3">
      <c r="A606" s="13">
        <v>605</v>
      </c>
      <c r="B606" s="69" t="s">
        <v>4299</v>
      </c>
      <c r="C606" s="79" t="s">
        <v>1261</v>
      </c>
      <c r="D606" s="69" t="s">
        <v>300</v>
      </c>
      <c r="E606" s="69" t="s">
        <v>2535</v>
      </c>
      <c r="F606" s="80" t="s">
        <v>4300</v>
      </c>
      <c r="G606" s="79" t="s">
        <v>177</v>
      </c>
      <c r="H606" s="70" t="s">
        <v>302</v>
      </c>
      <c r="I606" s="69" t="s">
        <v>2537</v>
      </c>
      <c r="J606" s="69" t="s">
        <v>504</v>
      </c>
      <c r="K606" s="69" t="s">
        <v>4301</v>
      </c>
      <c r="L606" s="69" t="s">
        <v>305</v>
      </c>
      <c r="M606" s="69" t="s">
        <v>4301</v>
      </c>
      <c r="N606" s="69" t="s">
        <v>49</v>
      </c>
      <c r="O606" s="84">
        <v>46175</v>
      </c>
      <c r="P606" s="69" t="s">
        <v>306</v>
      </c>
      <c r="Q606" s="69" t="s">
        <v>306</v>
      </c>
      <c r="R606" s="79">
        <v>2</v>
      </c>
      <c r="S606" s="81">
        <v>316</v>
      </c>
      <c r="T606" s="69" t="s">
        <v>76</v>
      </c>
      <c r="U606" s="81">
        <v>0.59</v>
      </c>
      <c r="V606" s="69" t="s">
        <v>4302</v>
      </c>
      <c r="W606" s="79" t="s">
        <v>79</v>
      </c>
      <c r="X606" s="69" t="s">
        <v>2542</v>
      </c>
      <c r="Y606" s="69" t="s">
        <v>3125</v>
      </c>
      <c r="Z606" s="69" t="s">
        <v>292</v>
      </c>
      <c r="AA606" s="69" t="s">
        <v>4303</v>
      </c>
      <c r="AB606" s="79" t="s">
        <v>71</v>
      </c>
      <c r="AC606" s="81">
        <v>23922</v>
      </c>
      <c r="AD606" s="69" t="s">
        <v>51</v>
      </c>
      <c r="AE606" s="69" t="s">
        <v>75</v>
      </c>
      <c r="AF606" s="69" t="s">
        <v>75</v>
      </c>
      <c r="AG606" s="79">
        <v>-86</v>
      </c>
      <c r="AH606" s="545">
        <v>46175</v>
      </c>
      <c r="AI606" s="69" t="s">
        <v>3177</v>
      </c>
      <c r="AJ606" s="69" t="s">
        <v>292</v>
      </c>
      <c r="AK606" s="545">
        <v>46177</v>
      </c>
      <c r="AL606" s="82"/>
      <c r="AM606" s="81">
        <v>0</v>
      </c>
      <c r="AN606" s="81"/>
      <c r="AO606" s="81">
        <v>0</v>
      </c>
      <c r="AP606" s="81">
        <v>0</v>
      </c>
      <c r="AQ606" s="81">
        <v>0</v>
      </c>
      <c r="AR606" s="81">
        <v>0</v>
      </c>
      <c r="AS606" s="81"/>
      <c r="AT606" s="79"/>
      <c r="AU606" s="81"/>
      <c r="AV606" s="546"/>
      <c r="AW606" s="81"/>
      <c r="AX606" s="81"/>
      <c r="AY606" s="83">
        <f>YEAR(Table6[[#This Row],[ETA]])</f>
        <v>2026</v>
      </c>
      <c r="AZ606" s="40" t="str">
        <f>TEXT(Table6[[#This Row],[ETA]],"MMMM")</f>
        <v>June</v>
      </c>
      <c r="BA606" s="12" t="s">
        <v>63</v>
      </c>
    </row>
    <row r="607" spans="1:53" hidden="1" x14ac:dyDescent="0.3">
      <c r="A607" s="13">
        <v>606</v>
      </c>
      <c r="B607" s="69" t="s">
        <v>4304</v>
      </c>
      <c r="C607" s="79" t="s">
        <v>70</v>
      </c>
      <c r="D607" s="69" t="s">
        <v>1632</v>
      </c>
      <c r="E607" s="69" t="s">
        <v>74</v>
      </c>
      <c r="F607" s="80" t="s">
        <v>4305</v>
      </c>
      <c r="G607" s="79" t="s">
        <v>177</v>
      </c>
      <c r="H607" s="70" t="s">
        <v>837</v>
      </c>
      <c r="I607" s="69" t="s">
        <v>4306</v>
      </c>
      <c r="J607" s="69" t="s">
        <v>75</v>
      </c>
      <c r="K607" s="69" t="s">
        <v>838</v>
      </c>
      <c r="L607" s="69" t="s">
        <v>75</v>
      </c>
      <c r="M607" s="69" t="s">
        <v>75</v>
      </c>
      <c r="N607" s="69" t="s">
        <v>49</v>
      </c>
      <c r="O607" s="84">
        <v>46173</v>
      </c>
      <c r="P607" s="69" t="s">
        <v>837</v>
      </c>
      <c r="Q607" s="69" t="s">
        <v>837</v>
      </c>
      <c r="R607" s="79">
        <v>2</v>
      </c>
      <c r="S607" s="81">
        <v>603</v>
      </c>
      <c r="T607" s="69" t="s">
        <v>76</v>
      </c>
      <c r="U607" s="81">
        <v>3.19</v>
      </c>
      <c r="V607" s="69" t="s">
        <v>4307</v>
      </c>
      <c r="W607" s="79" t="s">
        <v>79</v>
      </c>
      <c r="X607" s="69" t="s">
        <v>4305</v>
      </c>
      <c r="Y607" s="69" t="s">
        <v>75</v>
      </c>
      <c r="Z607" s="69" t="s">
        <v>72</v>
      </c>
      <c r="AA607" s="69" t="s">
        <v>4308</v>
      </c>
      <c r="AB607" s="79" t="s">
        <v>71</v>
      </c>
      <c r="AC607" s="81">
        <v>0</v>
      </c>
      <c r="AD607" s="69" t="s">
        <v>51</v>
      </c>
      <c r="AE607" s="69" t="s">
        <v>75</v>
      </c>
      <c r="AF607" s="69" t="s">
        <v>75</v>
      </c>
      <c r="AG607" s="79">
        <v>-88</v>
      </c>
      <c r="AH607" s="545">
        <v>46173</v>
      </c>
      <c r="AI607" s="69" t="s">
        <v>3177</v>
      </c>
      <c r="AJ607" s="69" t="s">
        <v>72</v>
      </c>
      <c r="AK607" s="545">
        <v>46173</v>
      </c>
      <c r="AL607" s="82"/>
      <c r="AM607" s="81">
        <v>0</v>
      </c>
      <c r="AN607" s="81"/>
      <c r="AO607" s="81">
        <v>0</v>
      </c>
      <c r="AP607" s="81">
        <v>0</v>
      </c>
      <c r="AQ607" s="81">
        <v>0</v>
      </c>
      <c r="AR607" s="81">
        <v>0</v>
      </c>
      <c r="AS607" s="81"/>
      <c r="AT607" s="79"/>
      <c r="AU607" s="81"/>
      <c r="AV607" s="546"/>
      <c r="AW607" s="81"/>
      <c r="AX607" s="81"/>
      <c r="AY607" s="83">
        <f>YEAR(Table6[[#This Row],[ETA]])</f>
        <v>2026</v>
      </c>
      <c r="AZ607" s="40" t="str">
        <f>TEXT(Table6[[#This Row],[ETA]],"MMMM")</f>
        <v>May</v>
      </c>
      <c r="BA607" s="12" t="s">
        <v>3342</v>
      </c>
    </row>
    <row r="608" spans="1:53" x14ac:dyDescent="0.3">
      <c r="A608" s="13">
        <v>607</v>
      </c>
      <c r="B608" s="69" t="s">
        <v>4351</v>
      </c>
      <c r="C608" s="79" t="s">
        <v>1261</v>
      </c>
      <c r="D608" s="69" t="s">
        <v>233</v>
      </c>
      <c r="E608" s="69" t="s">
        <v>46</v>
      </c>
      <c r="F608" s="80" t="s">
        <v>4352</v>
      </c>
      <c r="G608" s="79" t="s">
        <v>177</v>
      </c>
      <c r="H608" s="70" t="s">
        <v>302</v>
      </c>
      <c r="I608" s="69" t="s">
        <v>2634</v>
      </c>
      <c r="J608" s="69" t="s">
        <v>4353</v>
      </c>
      <c r="K608" s="69" t="s">
        <v>1264</v>
      </c>
      <c r="L608" s="69" t="s">
        <v>305</v>
      </c>
      <c r="M608" s="69" t="s">
        <v>1264</v>
      </c>
      <c r="N608" s="69" t="s">
        <v>49</v>
      </c>
      <c r="O608" s="84">
        <v>46126</v>
      </c>
      <c r="P608" s="69" t="s">
        <v>306</v>
      </c>
      <c r="Q608" s="69" t="s">
        <v>306</v>
      </c>
      <c r="R608" s="79">
        <v>6</v>
      </c>
      <c r="S608" s="81">
        <v>26.5</v>
      </c>
      <c r="T608" s="69" t="s">
        <v>76</v>
      </c>
      <c r="U608" s="81">
        <v>1.2E-2</v>
      </c>
      <c r="V608" s="69" t="s">
        <v>4354</v>
      </c>
      <c r="W608" s="79" t="s">
        <v>79</v>
      </c>
      <c r="X608" s="69" t="s">
        <v>4355</v>
      </c>
      <c r="Y608" s="69" t="s">
        <v>1831</v>
      </c>
      <c r="Z608" s="69" t="s">
        <v>72</v>
      </c>
      <c r="AA608" s="69" t="s">
        <v>4236</v>
      </c>
      <c r="AB608" s="79" t="s">
        <v>71</v>
      </c>
      <c r="AC608" s="81">
        <v>1101.72</v>
      </c>
      <c r="AD608" s="69" t="s">
        <v>1834</v>
      </c>
      <c r="AE608" s="69" t="s">
        <v>75</v>
      </c>
      <c r="AF608" s="69" t="s">
        <v>75</v>
      </c>
      <c r="AG608" s="79">
        <v>-135</v>
      </c>
      <c r="AH608" s="545">
        <v>46126</v>
      </c>
      <c r="AI608" s="69" t="s">
        <v>3177</v>
      </c>
      <c r="AJ608" s="69" t="s">
        <v>72</v>
      </c>
      <c r="AK608" s="545">
        <v>46126</v>
      </c>
      <c r="AL608" s="82"/>
      <c r="AM608" s="81">
        <v>0</v>
      </c>
      <c r="AN608" s="81"/>
      <c r="AO608" s="81">
        <v>0</v>
      </c>
      <c r="AP608" s="81">
        <v>0</v>
      </c>
      <c r="AQ608" s="81">
        <v>0</v>
      </c>
      <c r="AR608" s="81">
        <v>0</v>
      </c>
      <c r="AS608" s="81"/>
      <c r="AT608" s="79"/>
      <c r="AU608" s="81"/>
      <c r="AV608" s="546"/>
      <c r="AW608" s="81"/>
      <c r="AX608" s="81"/>
      <c r="AY608" s="83">
        <f>YEAR(Table6[[#This Row],[ETA]])</f>
        <v>2026</v>
      </c>
      <c r="AZ608" s="40" t="str">
        <f>TEXT(Table6[[#This Row],[ETA]],"MMMM")</f>
        <v>April</v>
      </c>
      <c r="BA608" s="12" t="s">
        <v>63</v>
      </c>
    </row>
    <row r="609" spans="1:53" hidden="1" x14ac:dyDescent="0.3">
      <c r="A609" s="13">
        <v>608</v>
      </c>
      <c r="B609" s="69" t="s">
        <v>4356</v>
      </c>
      <c r="C609" s="79" t="s">
        <v>94</v>
      </c>
      <c r="D609" s="69" t="s">
        <v>1159</v>
      </c>
      <c r="E609" s="69" t="s">
        <v>46</v>
      </c>
      <c r="F609" s="80" t="s">
        <v>4357</v>
      </c>
      <c r="G609" s="79" t="s">
        <v>177</v>
      </c>
      <c r="H609" s="70" t="s">
        <v>302</v>
      </c>
      <c r="I609" s="69" t="s">
        <v>3864</v>
      </c>
      <c r="J609" s="69" t="s">
        <v>303</v>
      </c>
      <c r="K609" s="69" t="s">
        <v>4321</v>
      </c>
      <c r="L609" s="69" t="s">
        <v>305</v>
      </c>
      <c r="M609" s="69" t="s">
        <v>4321</v>
      </c>
      <c r="N609" s="69" t="s">
        <v>49</v>
      </c>
      <c r="O609" s="545">
        <v>46210</v>
      </c>
      <c r="P609" s="69" t="s">
        <v>306</v>
      </c>
      <c r="Q609" s="69" t="s">
        <v>306</v>
      </c>
      <c r="R609" s="79">
        <v>13</v>
      </c>
      <c r="S609" s="81">
        <v>660.5</v>
      </c>
      <c r="T609" s="69" t="s">
        <v>76</v>
      </c>
      <c r="U609" s="81">
        <v>0.45119999999999993</v>
      </c>
      <c r="V609" s="69" t="s">
        <v>4358</v>
      </c>
      <c r="W609" s="79" t="s">
        <v>79</v>
      </c>
      <c r="X609" s="69" t="s">
        <v>4359</v>
      </c>
      <c r="Y609" s="69" t="s">
        <v>1831</v>
      </c>
      <c r="Z609" s="69" t="s">
        <v>3766</v>
      </c>
      <c r="AA609" s="69" t="s">
        <v>4551</v>
      </c>
      <c r="AB609" s="79" t="s">
        <v>71</v>
      </c>
      <c r="AC609" s="81">
        <v>6487</v>
      </c>
      <c r="AD609" s="69" t="s">
        <v>1834</v>
      </c>
      <c r="AE609" s="69" t="s">
        <v>75</v>
      </c>
      <c r="AF609" s="69" t="s">
        <v>75</v>
      </c>
      <c r="AG609" s="79">
        <v>-51</v>
      </c>
      <c r="AH609" s="545">
        <v>46210</v>
      </c>
      <c r="AI609" s="69" t="s">
        <v>3177</v>
      </c>
      <c r="AJ609" s="69" t="s">
        <v>3766</v>
      </c>
      <c r="AK609" s="545">
        <v>46211</v>
      </c>
      <c r="AL609" s="82">
        <v>3.64</v>
      </c>
      <c r="AM609" s="81">
        <v>23612.68</v>
      </c>
      <c r="AN609" s="81">
        <v>4150</v>
      </c>
      <c r="AO609" s="81">
        <v>408.60080000000005</v>
      </c>
      <c r="AP609" s="81">
        <v>41268.680800000002</v>
      </c>
      <c r="AQ609" s="81">
        <v>2063.4340400000001</v>
      </c>
      <c r="AR609" s="81">
        <v>1000</v>
      </c>
      <c r="AS609" s="81">
        <v>3463</v>
      </c>
      <c r="AT609" s="79" t="s">
        <v>2681</v>
      </c>
      <c r="AU609" s="81" t="s">
        <v>4693</v>
      </c>
      <c r="AV609" s="546">
        <v>46211</v>
      </c>
      <c r="AW609" s="81"/>
      <c r="AX609" s="81"/>
      <c r="AY609" s="83">
        <f>YEAR(Table6[[#This Row],[ETA]])</f>
        <v>2026</v>
      </c>
      <c r="AZ609" s="40" t="str">
        <f>TEXT(Table6[[#This Row],[ETA]],"MMMM")</f>
        <v>July</v>
      </c>
      <c r="BA609" s="12" t="s">
        <v>3335</v>
      </c>
    </row>
    <row r="610" spans="1:53" x14ac:dyDescent="0.3">
      <c r="A610" s="13">
        <v>609</v>
      </c>
      <c r="B610" s="69" t="s">
        <v>4360</v>
      </c>
      <c r="C610" s="79" t="s">
        <v>380</v>
      </c>
      <c r="D610" s="69" t="s">
        <v>233</v>
      </c>
      <c r="E610" s="69" t="s">
        <v>74</v>
      </c>
      <c r="F610" s="80" t="s">
        <v>4361</v>
      </c>
      <c r="G610" s="79" t="s">
        <v>177</v>
      </c>
      <c r="H610" s="70" t="s">
        <v>302</v>
      </c>
      <c r="I610" s="69" t="s">
        <v>52</v>
      </c>
      <c r="J610" s="69" t="s">
        <v>504</v>
      </c>
      <c r="K610" s="69" t="s">
        <v>4362</v>
      </c>
      <c r="L610" s="69" t="s">
        <v>305</v>
      </c>
      <c r="M610" s="69" t="s">
        <v>4362</v>
      </c>
      <c r="N610" s="69" t="s">
        <v>49</v>
      </c>
      <c r="O610" s="545">
        <v>46193</v>
      </c>
      <c r="P610" s="69" t="s">
        <v>306</v>
      </c>
      <c r="Q610" s="69" t="s">
        <v>306</v>
      </c>
      <c r="R610" s="79">
        <v>2124</v>
      </c>
      <c r="S610" s="81">
        <v>2269</v>
      </c>
      <c r="T610" s="69" t="s">
        <v>99</v>
      </c>
      <c r="U610" s="81">
        <v>11.989000000000001</v>
      </c>
      <c r="V610" s="69" t="s">
        <v>4363</v>
      </c>
      <c r="W610" s="79" t="s">
        <v>79</v>
      </c>
      <c r="X610" s="69" t="s">
        <v>4364</v>
      </c>
      <c r="Y610" s="69">
        <v>4600001157</v>
      </c>
      <c r="Z610" s="69" t="s">
        <v>4365</v>
      </c>
      <c r="AA610" s="69" t="s">
        <v>4366</v>
      </c>
      <c r="AB610" s="79" t="s">
        <v>53</v>
      </c>
      <c r="AC610" s="81">
        <v>494400</v>
      </c>
      <c r="AD610" s="69" t="s">
        <v>51</v>
      </c>
      <c r="AE610" s="69" t="s">
        <v>75</v>
      </c>
      <c r="AF610" s="69" t="s">
        <v>75</v>
      </c>
      <c r="AG610" s="79">
        <v>-68</v>
      </c>
      <c r="AH610" s="545">
        <v>46193</v>
      </c>
      <c r="AI610" s="69" t="s">
        <v>3177</v>
      </c>
      <c r="AJ610" s="69" t="s">
        <v>4365</v>
      </c>
      <c r="AK610" s="545">
        <v>46194</v>
      </c>
      <c r="AL610" s="82">
        <v>0.53781000000000001</v>
      </c>
      <c r="AM610" s="81">
        <v>265893.26400000002</v>
      </c>
      <c r="AN610" s="81">
        <v>0</v>
      </c>
      <c r="AO610" s="81">
        <v>0</v>
      </c>
      <c r="AP610" s="81">
        <v>265893.26400000002</v>
      </c>
      <c r="AQ610" s="81">
        <v>13294.663200000003</v>
      </c>
      <c r="AR610" s="81">
        <v>5000</v>
      </c>
      <c r="AS610" s="81">
        <v>18695</v>
      </c>
      <c r="AT610" s="79" t="s">
        <v>2681</v>
      </c>
      <c r="AU610" s="81" t="s">
        <v>4367</v>
      </c>
      <c r="AV610" s="546">
        <v>46193</v>
      </c>
      <c r="AW610" s="81"/>
      <c r="AX610" s="81"/>
      <c r="AY610" s="83">
        <f>YEAR(Table6[[#This Row],[ETA]])</f>
        <v>2026</v>
      </c>
      <c r="AZ610" s="40" t="str">
        <f>TEXT(Table6[[#This Row],[ETA]],"MMMM")</f>
        <v>June</v>
      </c>
      <c r="BA610" s="12" t="s">
        <v>63</v>
      </c>
    </row>
    <row r="611" spans="1:53" hidden="1" x14ac:dyDescent="0.3">
      <c r="A611" s="13">
        <v>610</v>
      </c>
      <c r="B611" s="69" t="s">
        <v>4368</v>
      </c>
      <c r="C611" s="79" t="s">
        <v>70</v>
      </c>
      <c r="D611" s="69" t="s">
        <v>1632</v>
      </c>
      <c r="E611" s="69" t="s">
        <v>46</v>
      </c>
      <c r="F611" s="80" t="s">
        <v>4369</v>
      </c>
      <c r="G611" s="79" t="s">
        <v>177</v>
      </c>
      <c r="H611" s="70" t="s">
        <v>837</v>
      </c>
      <c r="I611" s="69" t="s">
        <v>4261</v>
      </c>
      <c r="J611" s="69" t="s">
        <v>75</v>
      </c>
      <c r="K611" s="69" t="s">
        <v>838</v>
      </c>
      <c r="L611" s="69" t="s">
        <v>75</v>
      </c>
      <c r="M611" s="69" t="s">
        <v>837</v>
      </c>
      <c r="N611" s="69" t="s">
        <v>49</v>
      </c>
      <c r="O611" s="545">
        <v>46189</v>
      </c>
      <c r="P611" s="69" t="s">
        <v>837</v>
      </c>
      <c r="Q611" s="69" t="s">
        <v>837</v>
      </c>
      <c r="R611" s="79">
        <v>325</v>
      </c>
      <c r="S611" s="81">
        <v>100</v>
      </c>
      <c r="T611" s="69" t="s">
        <v>363</v>
      </c>
      <c r="U611" s="81">
        <v>1.08</v>
      </c>
      <c r="V611" s="69" t="s">
        <v>4370</v>
      </c>
      <c r="W611" s="79" t="s">
        <v>79</v>
      </c>
      <c r="X611" s="69" t="s">
        <v>4369</v>
      </c>
      <c r="Y611" s="69" t="s">
        <v>4263</v>
      </c>
      <c r="Z611" s="69" t="s">
        <v>3766</v>
      </c>
      <c r="AA611" s="69" t="s">
        <v>4371</v>
      </c>
      <c r="AB611" s="79" t="s">
        <v>71</v>
      </c>
      <c r="AC611" s="81">
        <v>0</v>
      </c>
      <c r="AD611" s="69" t="s">
        <v>51</v>
      </c>
      <c r="AE611" s="69" t="s">
        <v>75</v>
      </c>
      <c r="AF611" s="69" t="s">
        <v>75</v>
      </c>
      <c r="AG611" s="79">
        <v>-72</v>
      </c>
      <c r="AH611" s="545">
        <v>46189</v>
      </c>
      <c r="AI611" s="69" t="s">
        <v>3177</v>
      </c>
      <c r="AJ611" s="69" t="s">
        <v>3766</v>
      </c>
      <c r="AK611" s="545">
        <v>46189</v>
      </c>
      <c r="AL611" s="82"/>
      <c r="AM611" s="81">
        <v>0</v>
      </c>
      <c r="AN611" s="81"/>
      <c r="AO611" s="81">
        <v>0</v>
      </c>
      <c r="AP611" s="81"/>
      <c r="AQ611" s="81">
        <v>0</v>
      </c>
      <c r="AR611" s="81">
        <v>0</v>
      </c>
      <c r="AS611" s="81"/>
      <c r="AT611" s="79"/>
      <c r="AU611" s="81"/>
      <c r="AV611" s="546"/>
      <c r="AW611" s="81"/>
      <c r="AX611" s="81"/>
      <c r="AY611" s="83">
        <f>YEAR(Table6[[#This Row],[ETA]])</f>
        <v>2026</v>
      </c>
      <c r="AZ611" s="40" t="str">
        <f>TEXT(Table6[[#This Row],[ETA]],"MMMM")</f>
        <v>June</v>
      </c>
      <c r="BA611" s="12" t="s">
        <v>3342</v>
      </c>
    </row>
    <row r="612" spans="1:53" hidden="1" x14ac:dyDescent="0.3">
      <c r="A612" s="13">
        <v>611</v>
      </c>
      <c r="B612" s="69" t="s">
        <v>4372</v>
      </c>
      <c r="C612" s="79" t="s">
        <v>70</v>
      </c>
      <c r="D612" s="69" t="s">
        <v>1632</v>
      </c>
      <c r="E612" s="69" t="s">
        <v>46</v>
      </c>
      <c r="F612" s="80" t="s">
        <v>4373</v>
      </c>
      <c r="G612" s="79" t="s">
        <v>177</v>
      </c>
      <c r="H612" s="70" t="s">
        <v>837</v>
      </c>
      <c r="I612" s="69" t="s">
        <v>4261</v>
      </c>
      <c r="J612" s="69" t="s">
        <v>75</v>
      </c>
      <c r="K612" s="69" t="s">
        <v>838</v>
      </c>
      <c r="L612" s="69" t="s">
        <v>75</v>
      </c>
      <c r="M612" s="69" t="s">
        <v>837</v>
      </c>
      <c r="N612" s="69" t="s">
        <v>49</v>
      </c>
      <c r="O612" s="545">
        <v>46191</v>
      </c>
      <c r="P612" s="69" t="s">
        <v>837</v>
      </c>
      <c r="Q612" s="69" t="s">
        <v>837</v>
      </c>
      <c r="R612" s="79">
        <v>450</v>
      </c>
      <c r="S612" s="81">
        <v>100</v>
      </c>
      <c r="T612" s="69" t="s">
        <v>363</v>
      </c>
      <c r="U612" s="81">
        <v>1.08</v>
      </c>
      <c r="V612" s="69" t="s">
        <v>4370</v>
      </c>
      <c r="W612" s="79" t="s">
        <v>79</v>
      </c>
      <c r="X612" s="69" t="s">
        <v>4373</v>
      </c>
      <c r="Y612" s="69" t="s">
        <v>4374</v>
      </c>
      <c r="Z612" s="69" t="s">
        <v>3766</v>
      </c>
      <c r="AA612" s="69" t="s">
        <v>4375</v>
      </c>
      <c r="AB612" s="79" t="s">
        <v>71</v>
      </c>
      <c r="AC612" s="81">
        <v>0</v>
      </c>
      <c r="AD612" s="69" t="s">
        <v>51</v>
      </c>
      <c r="AE612" s="69" t="s">
        <v>75</v>
      </c>
      <c r="AF612" s="69" t="s">
        <v>75</v>
      </c>
      <c r="AG612" s="79">
        <v>-70</v>
      </c>
      <c r="AH612" s="545">
        <v>46191</v>
      </c>
      <c r="AI612" s="69" t="s">
        <v>3177</v>
      </c>
      <c r="AJ612" s="69" t="s">
        <v>3766</v>
      </c>
      <c r="AK612" s="545">
        <v>46191</v>
      </c>
      <c r="AL612" s="82"/>
      <c r="AM612" s="81">
        <v>0</v>
      </c>
      <c r="AN612" s="81"/>
      <c r="AO612" s="81">
        <v>0</v>
      </c>
      <c r="AP612" s="81"/>
      <c r="AQ612" s="81">
        <v>0</v>
      </c>
      <c r="AR612" s="81">
        <v>0</v>
      </c>
      <c r="AS612" s="81"/>
      <c r="AT612" s="79"/>
      <c r="AU612" s="81"/>
      <c r="AV612" s="546"/>
      <c r="AW612" s="81"/>
      <c r="AX612" s="81"/>
      <c r="AY612" s="83">
        <f>YEAR(Table6[[#This Row],[ETA]])</f>
        <v>2026</v>
      </c>
      <c r="AZ612" s="40" t="str">
        <f>TEXT(Table6[[#This Row],[ETA]],"MMMM")</f>
        <v>June</v>
      </c>
      <c r="BA612" s="12" t="s">
        <v>3342</v>
      </c>
    </row>
    <row r="613" spans="1:53" hidden="1" x14ac:dyDescent="0.3">
      <c r="A613" s="13">
        <v>612</v>
      </c>
      <c r="B613" s="69" t="s">
        <v>4376</v>
      </c>
      <c r="C613" s="79" t="s">
        <v>70</v>
      </c>
      <c r="D613" s="69" t="s">
        <v>1632</v>
      </c>
      <c r="E613" s="69" t="s">
        <v>46</v>
      </c>
      <c r="F613" s="80" t="s">
        <v>4377</v>
      </c>
      <c r="G613" s="79" t="s">
        <v>177</v>
      </c>
      <c r="H613" s="70" t="s">
        <v>837</v>
      </c>
      <c r="I613" s="69" t="s">
        <v>3883</v>
      </c>
      <c r="J613" s="69" t="s">
        <v>75</v>
      </c>
      <c r="K613" s="69" t="s">
        <v>838</v>
      </c>
      <c r="L613" s="69" t="s">
        <v>75</v>
      </c>
      <c r="M613" s="69" t="s">
        <v>75</v>
      </c>
      <c r="N613" s="69" t="s">
        <v>49</v>
      </c>
      <c r="O613" s="545">
        <v>46190</v>
      </c>
      <c r="P613" s="69" t="s">
        <v>837</v>
      </c>
      <c r="Q613" s="69" t="s">
        <v>837</v>
      </c>
      <c r="R613" s="79">
        <v>930</v>
      </c>
      <c r="S613" s="81">
        <v>100</v>
      </c>
      <c r="T613" s="69" t="s">
        <v>76</v>
      </c>
      <c r="U613" s="81">
        <v>0.8</v>
      </c>
      <c r="V613" s="69" t="s">
        <v>4378</v>
      </c>
      <c r="W613" s="79" t="s">
        <v>79</v>
      </c>
      <c r="X613" s="69" t="s">
        <v>4377</v>
      </c>
      <c r="Y613" s="69" t="s">
        <v>4379</v>
      </c>
      <c r="Z613" s="69" t="s">
        <v>3766</v>
      </c>
      <c r="AA613" s="69" t="s">
        <v>4380</v>
      </c>
      <c r="AB613" s="79" t="s">
        <v>71</v>
      </c>
      <c r="AC613" s="81">
        <v>0</v>
      </c>
      <c r="AD613" s="69" t="s">
        <v>51</v>
      </c>
      <c r="AE613" s="69" t="s">
        <v>75</v>
      </c>
      <c r="AF613" s="69" t="s">
        <v>75</v>
      </c>
      <c r="AG613" s="79">
        <v>-71</v>
      </c>
      <c r="AH613" s="545">
        <v>46190</v>
      </c>
      <c r="AI613" s="69" t="s">
        <v>3177</v>
      </c>
      <c r="AJ613" s="69" t="s">
        <v>3766</v>
      </c>
      <c r="AK613" s="545">
        <v>46190</v>
      </c>
      <c r="AL613" s="82"/>
      <c r="AM613" s="81">
        <v>0</v>
      </c>
      <c r="AN613" s="81"/>
      <c r="AO613" s="81">
        <v>0</v>
      </c>
      <c r="AP613" s="81"/>
      <c r="AQ613" s="81">
        <v>0</v>
      </c>
      <c r="AR613" s="81">
        <v>0</v>
      </c>
      <c r="AS613" s="81"/>
      <c r="AT613" s="79"/>
      <c r="AU613" s="81"/>
      <c r="AV613" s="546"/>
      <c r="AW613" s="81"/>
      <c r="AX613" s="81"/>
      <c r="AY613" s="83">
        <f>YEAR(Table6[[#This Row],[ETA]])</f>
        <v>2026</v>
      </c>
      <c r="AZ613" s="40" t="str">
        <f>TEXT(Table6[[#This Row],[ETA]],"MMMM")</f>
        <v>June</v>
      </c>
      <c r="BA613" s="12" t="s">
        <v>3342</v>
      </c>
    </row>
    <row r="614" spans="1:53" hidden="1" x14ac:dyDescent="0.3">
      <c r="A614" s="13">
        <v>613</v>
      </c>
      <c r="B614" s="69" t="s">
        <v>4381</v>
      </c>
      <c r="C614" s="79" t="s">
        <v>70</v>
      </c>
      <c r="D614" s="69" t="s">
        <v>1632</v>
      </c>
      <c r="E614" s="69" t="s">
        <v>46</v>
      </c>
      <c r="F614" s="80" t="s">
        <v>4382</v>
      </c>
      <c r="G614" s="79" t="s">
        <v>177</v>
      </c>
      <c r="H614" s="70" t="s">
        <v>837</v>
      </c>
      <c r="I614" s="69" t="s">
        <v>3877</v>
      </c>
      <c r="J614" s="69" t="s">
        <v>75</v>
      </c>
      <c r="K614" s="69" t="s">
        <v>838</v>
      </c>
      <c r="L614" s="69" t="s">
        <v>305</v>
      </c>
      <c r="M614" s="69" t="s">
        <v>837</v>
      </c>
      <c r="N614" s="69" t="s">
        <v>49</v>
      </c>
      <c r="O614" s="545">
        <v>46193</v>
      </c>
      <c r="P614" s="69" t="s">
        <v>837</v>
      </c>
      <c r="Q614" s="69" t="s">
        <v>306</v>
      </c>
      <c r="R614" s="79">
        <v>3</v>
      </c>
      <c r="S614" s="81">
        <v>450</v>
      </c>
      <c r="T614" s="69" t="s">
        <v>76</v>
      </c>
      <c r="U614" s="81">
        <v>0.5</v>
      </c>
      <c r="V614" s="69" t="s">
        <v>4383</v>
      </c>
      <c r="W614" s="79" t="s">
        <v>79</v>
      </c>
      <c r="X614" s="69" t="s">
        <v>4382</v>
      </c>
      <c r="Y614" s="69" t="s">
        <v>4384</v>
      </c>
      <c r="Z614" s="69" t="s">
        <v>808</v>
      </c>
      <c r="AA614" s="69" t="s">
        <v>4385</v>
      </c>
      <c r="AB614" s="79" t="s">
        <v>71</v>
      </c>
      <c r="AC614" s="81">
        <v>0</v>
      </c>
      <c r="AD614" s="69" t="s">
        <v>51</v>
      </c>
      <c r="AE614" s="69" t="s">
        <v>75</v>
      </c>
      <c r="AF614" s="69" t="s">
        <v>75</v>
      </c>
      <c r="AG614" s="79">
        <v>-68</v>
      </c>
      <c r="AH614" s="545">
        <v>46193</v>
      </c>
      <c r="AI614" s="69" t="s">
        <v>3177</v>
      </c>
      <c r="AJ614" s="69" t="s">
        <v>72</v>
      </c>
      <c r="AK614" s="545">
        <v>46193</v>
      </c>
      <c r="AL614" s="82"/>
      <c r="AM614" s="81">
        <v>0</v>
      </c>
      <c r="AN614" s="81"/>
      <c r="AO614" s="81">
        <v>0</v>
      </c>
      <c r="AP614" s="81"/>
      <c r="AQ614" s="81">
        <v>0</v>
      </c>
      <c r="AR614" s="81">
        <v>0</v>
      </c>
      <c r="AS614" s="81"/>
      <c r="AT614" s="79"/>
      <c r="AU614" s="81"/>
      <c r="AV614" s="546"/>
      <c r="AW614" s="81"/>
      <c r="AX614" s="81"/>
      <c r="AY614" s="83">
        <f>YEAR(Table6[[#This Row],[ETA]])</f>
        <v>2026</v>
      </c>
      <c r="AZ614" s="40" t="str">
        <f>TEXT(Table6[[#This Row],[ETA]],"MMMM")</f>
        <v>June</v>
      </c>
      <c r="BA614" s="12" t="s">
        <v>3342</v>
      </c>
    </row>
    <row r="615" spans="1:53" hidden="1" x14ac:dyDescent="0.3">
      <c r="A615" s="13">
        <v>614</v>
      </c>
      <c r="B615" s="69" t="s">
        <v>4386</v>
      </c>
      <c r="C615" s="79" t="s">
        <v>70</v>
      </c>
      <c r="D615" s="69" t="s">
        <v>1632</v>
      </c>
      <c r="E615" s="69" t="s">
        <v>46</v>
      </c>
      <c r="F615" s="80" t="s">
        <v>4387</v>
      </c>
      <c r="G615" s="79" t="s">
        <v>177</v>
      </c>
      <c r="H615" s="70" t="s">
        <v>837</v>
      </c>
      <c r="I615" s="69" t="s">
        <v>4388</v>
      </c>
      <c r="J615" s="69" t="s">
        <v>75</v>
      </c>
      <c r="K615" s="69" t="s">
        <v>838</v>
      </c>
      <c r="L615" s="69" t="s">
        <v>305</v>
      </c>
      <c r="M615" s="69" t="s">
        <v>837</v>
      </c>
      <c r="N615" s="69" t="s">
        <v>49</v>
      </c>
      <c r="O615" s="545">
        <v>46191</v>
      </c>
      <c r="P615" s="69" t="s">
        <v>837</v>
      </c>
      <c r="Q615" s="69" t="s">
        <v>306</v>
      </c>
      <c r="R615" s="79">
        <v>692</v>
      </c>
      <c r="S615" s="81">
        <v>450</v>
      </c>
      <c r="T615" s="69" t="s">
        <v>76</v>
      </c>
      <c r="U615" s="81">
        <v>1.4</v>
      </c>
      <c r="V615" s="69" t="s">
        <v>4389</v>
      </c>
      <c r="W615" s="79" t="s">
        <v>79</v>
      </c>
      <c r="X615" s="69" t="s">
        <v>4387</v>
      </c>
      <c r="Y615" s="69" t="s">
        <v>4390</v>
      </c>
      <c r="Z615" s="69" t="s">
        <v>3766</v>
      </c>
      <c r="AA615" s="69" t="s">
        <v>4391</v>
      </c>
      <c r="AB615" s="79" t="s">
        <v>71</v>
      </c>
      <c r="AC615" s="81">
        <v>0</v>
      </c>
      <c r="AD615" s="69" t="s">
        <v>51</v>
      </c>
      <c r="AE615" s="69" t="s">
        <v>75</v>
      </c>
      <c r="AF615" s="69" t="s">
        <v>75</v>
      </c>
      <c r="AG615" s="79">
        <v>-70</v>
      </c>
      <c r="AH615" s="545">
        <v>46191</v>
      </c>
      <c r="AI615" s="69" t="s">
        <v>3177</v>
      </c>
      <c r="AJ615" s="69" t="s">
        <v>3766</v>
      </c>
      <c r="AK615" s="545">
        <v>46193</v>
      </c>
      <c r="AL615" s="82"/>
      <c r="AM615" s="81">
        <v>0</v>
      </c>
      <c r="AN615" s="81"/>
      <c r="AO615" s="81">
        <v>0</v>
      </c>
      <c r="AP615" s="81"/>
      <c r="AQ615" s="81">
        <v>0</v>
      </c>
      <c r="AR615" s="81">
        <v>0</v>
      </c>
      <c r="AS615" s="81"/>
      <c r="AT615" s="79"/>
      <c r="AU615" s="81"/>
      <c r="AV615" s="546"/>
      <c r="AW615" s="81"/>
      <c r="AX615" s="81"/>
      <c r="AY615" s="83">
        <f>YEAR(Table6[[#This Row],[ETA]])</f>
        <v>2026</v>
      </c>
      <c r="AZ615" s="40" t="str">
        <f>TEXT(Table6[[#This Row],[ETA]],"MMMM")</f>
        <v>June</v>
      </c>
      <c r="BA615" s="12" t="s">
        <v>3342</v>
      </c>
    </row>
    <row r="616" spans="1:53" hidden="1" x14ac:dyDescent="0.3">
      <c r="A616" s="13">
        <v>615</v>
      </c>
      <c r="B616" s="69" t="s">
        <v>4392</v>
      </c>
      <c r="C616" s="79" t="s">
        <v>70</v>
      </c>
      <c r="D616" s="69" t="s">
        <v>1632</v>
      </c>
      <c r="E616" s="69" t="s">
        <v>46</v>
      </c>
      <c r="F616" s="80" t="s">
        <v>4393</v>
      </c>
      <c r="G616" s="79" t="s">
        <v>177</v>
      </c>
      <c r="H616" s="70" t="s">
        <v>837</v>
      </c>
      <c r="I616" s="69" t="s">
        <v>3883</v>
      </c>
      <c r="J616" s="69" t="s">
        <v>75</v>
      </c>
      <c r="K616" s="69" t="s">
        <v>838</v>
      </c>
      <c r="L616" s="69" t="s">
        <v>75</v>
      </c>
      <c r="M616" s="69" t="s">
        <v>75</v>
      </c>
      <c r="N616" s="69" t="s">
        <v>49</v>
      </c>
      <c r="O616" s="545">
        <v>46193</v>
      </c>
      <c r="P616" s="69" t="s">
        <v>837</v>
      </c>
      <c r="Q616" s="69" t="s">
        <v>837</v>
      </c>
      <c r="R616" s="79">
        <v>1018</v>
      </c>
      <c r="S616" s="81">
        <v>0</v>
      </c>
      <c r="T616" s="69" t="s">
        <v>76</v>
      </c>
      <c r="U616" s="81">
        <v>0.8</v>
      </c>
      <c r="V616" s="69" t="s">
        <v>4394</v>
      </c>
      <c r="W616" s="79" t="s">
        <v>79</v>
      </c>
      <c r="X616" s="69" t="s">
        <v>4393</v>
      </c>
      <c r="Y616" s="69" t="s">
        <v>4395</v>
      </c>
      <c r="Z616" s="69" t="s">
        <v>3766</v>
      </c>
      <c r="AA616" s="69" t="s">
        <v>4396</v>
      </c>
      <c r="AB616" s="79" t="s">
        <v>71</v>
      </c>
      <c r="AC616" s="81">
        <v>0</v>
      </c>
      <c r="AD616" s="69" t="s">
        <v>51</v>
      </c>
      <c r="AE616" s="69" t="s">
        <v>75</v>
      </c>
      <c r="AF616" s="69" t="s">
        <v>75</v>
      </c>
      <c r="AG616" s="79">
        <v>-68</v>
      </c>
      <c r="AH616" s="545">
        <v>46193</v>
      </c>
      <c r="AI616" s="69" t="s">
        <v>3177</v>
      </c>
      <c r="AJ616" s="69" t="s">
        <v>3766</v>
      </c>
      <c r="AK616" s="545">
        <v>46193</v>
      </c>
      <c r="AL616" s="82"/>
      <c r="AM616" s="81">
        <v>0</v>
      </c>
      <c r="AN616" s="81"/>
      <c r="AO616" s="81">
        <v>0</v>
      </c>
      <c r="AP616" s="81"/>
      <c r="AQ616" s="81">
        <v>0</v>
      </c>
      <c r="AR616" s="81">
        <v>0</v>
      </c>
      <c r="AS616" s="81"/>
      <c r="AT616" s="79"/>
      <c r="AU616" s="81"/>
      <c r="AV616" s="546"/>
      <c r="AW616" s="81"/>
      <c r="AX616" s="81"/>
      <c r="AY616" s="83">
        <f>YEAR(Table6[[#This Row],[ETA]])</f>
        <v>2026</v>
      </c>
      <c r="AZ616" s="40" t="str">
        <f>TEXT(Table6[[#This Row],[ETA]],"MMMM")</f>
        <v>June</v>
      </c>
      <c r="BA616" s="12" t="s">
        <v>3342</v>
      </c>
    </row>
    <row r="617" spans="1:53" hidden="1" x14ac:dyDescent="0.3">
      <c r="A617" s="13">
        <v>616</v>
      </c>
      <c r="B617" s="69" t="s">
        <v>4397</v>
      </c>
      <c r="C617" s="79" t="s">
        <v>70</v>
      </c>
      <c r="D617" s="69" t="s">
        <v>1632</v>
      </c>
      <c r="E617" s="69" t="s">
        <v>46</v>
      </c>
      <c r="F617" s="80" t="s">
        <v>4398</v>
      </c>
      <c r="G617" s="79" t="s">
        <v>177</v>
      </c>
      <c r="H617" s="70" t="s">
        <v>837</v>
      </c>
      <c r="I617" s="69" t="s">
        <v>3883</v>
      </c>
      <c r="J617" s="69" t="s">
        <v>75</v>
      </c>
      <c r="K617" s="69" t="s">
        <v>838</v>
      </c>
      <c r="L617" s="69" t="s">
        <v>75</v>
      </c>
      <c r="M617" s="69" t="s">
        <v>75</v>
      </c>
      <c r="N617" s="69" t="s">
        <v>49</v>
      </c>
      <c r="O617" s="545">
        <v>46193</v>
      </c>
      <c r="P617" s="69" t="s">
        <v>837</v>
      </c>
      <c r="Q617" s="69" t="s">
        <v>837</v>
      </c>
      <c r="R617" s="79">
        <v>43</v>
      </c>
      <c r="S617" s="81">
        <v>0</v>
      </c>
      <c r="T617" s="69" t="s">
        <v>76</v>
      </c>
      <c r="U617" s="81">
        <v>0.8</v>
      </c>
      <c r="V617" s="69" t="s">
        <v>4399</v>
      </c>
      <c r="W617" s="79" t="s">
        <v>79</v>
      </c>
      <c r="X617" s="69" t="s">
        <v>4398</v>
      </c>
      <c r="Y617" s="69" t="s">
        <v>4395</v>
      </c>
      <c r="Z617" s="69" t="s">
        <v>3766</v>
      </c>
      <c r="AA617" s="69" t="s">
        <v>4400</v>
      </c>
      <c r="AB617" s="79" t="s">
        <v>71</v>
      </c>
      <c r="AC617" s="81">
        <v>0</v>
      </c>
      <c r="AD617" s="69" t="s">
        <v>51</v>
      </c>
      <c r="AE617" s="69" t="s">
        <v>75</v>
      </c>
      <c r="AF617" s="69" t="s">
        <v>75</v>
      </c>
      <c r="AG617" s="79">
        <v>-68</v>
      </c>
      <c r="AH617" s="545">
        <v>46193</v>
      </c>
      <c r="AI617" s="69" t="s">
        <v>3177</v>
      </c>
      <c r="AJ617" s="69" t="s">
        <v>3766</v>
      </c>
      <c r="AK617" s="545">
        <v>46193</v>
      </c>
      <c r="AL617" s="82"/>
      <c r="AM617" s="81">
        <v>0</v>
      </c>
      <c r="AN617" s="81"/>
      <c r="AO617" s="81">
        <v>0</v>
      </c>
      <c r="AP617" s="81"/>
      <c r="AQ617" s="81">
        <v>0</v>
      </c>
      <c r="AR617" s="81">
        <v>0</v>
      </c>
      <c r="AS617" s="81"/>
      <c r="AT617" s="79"/>
      <c r="AU617" s="81"/>
      <c r="AV617" s="546"/>
      <c r="AW617" s="81"/>
      <c r="AX617" s="81"/>
      <c r="AY617" s="83">
        <f>YEAR(Table6[[#This Row],[ETA]])</f>
        <v>2026</v>
      </c>
      <c r="AZ617" s="40" t="str">
        <f>TEXT(Table6[[#This Row],[ETA]],"MMMM")</f>
        <v>June</v>
      </c>
      <c r="BA617" s="12" t="s">
        <v>3342</v>
      </c>
    </row>
    <row r="618" spans="1:53" hidden="1" x14ac:dyDescent="0.3">
      <c r="A618" s="13">
        <v>617</v>
      </c>
      <c r="B618" s="69" t="s">
        <v>4401</v>
      </c>
      <c r="C618" s="79" t="s">
        <v>70</v>
      </c>
      <c r="D618" s="69" t="s">
        <v>1632</v>
      </c>
      <c r="E618" s="69" t="s">
        <v>46</v>
      </c>
      <c r="F618" s="80" t="s">
        <v>4402</v>
      </c>
      <c r="G618" s="79" t="s">
        <v>177</v>
      </c>
      <c r="H618" s="70" t="s">
        <v>837</v>
      </c>
      <c r="I618" s="69" t="s">
        <v>3883</v>
      </c>
      <c r="J618" s="69" t="s">
        <v>75</v>
      </c>
      <c r="K618" s="69" t="s">
        <v>838</v>
      </c>
      <c r="L618" s="69" t="s">
        <v>75</v>
      </c>
      <c r="M618" s="69" t="s">
        <v>75</v>
      </c>
      <c r="N618" s="69" t="s">
        <v>49</v>
      </c>
      <c r="O618" s="545">
        <v>46194</v>
      </c>
      <c r="P618" s="69" t="s">
        <v>837</v>
      </c>
      <c r="Q618" s="69" t="s">
        <v>837</v>
      </c>
      <c r="R618" s="79">
        <v>79</v>
      </c>
      <c r="S618" s="81">
        <v>0</v>
      </c>
      <c r="T618" s="69" t="s">
        <v>76</v>
      </c>
      <c r="U618" s="81">
        <v>0.8</v>
      </c>
      <c r="V618" s="69" t="s">
        <v>4403</v>
      </c>
      <c r="W618" s="79" t="s">
        <v>79</v>
      </c>
      <c r="X618" s="69" t="s">
        <v>4402</v>
      </c>
      <c r="Y618" s="69" t="s">
        <v>4395</v>
      </c>
      <c r="Z618" s="69" t="s">
        <v>3766</v>
      </c>
      <c r="AA618" s="69" t="s">
        <v>4404</v>
      </c>
      <c r="AB618" s="79" t="s">
        <v>71</v>
      </c>
      <c r="AC618" s="81">
        <v>0</v>
      </c>
      <c r="AD618" s="69" t="s">
        <v>51</v>
      </c>
      <c r="AE618" s="69" t="s">
        <v>75</v>
      </c>
      <c r="AF618" s="69" t="s">
        <v>75</v>
      </c>
      <c r="AG618" s="79">
        <v>-67</v>
      </c>
      <c r="AH618" s="545">
        <v>46194</v>
      </c>
      <c r="AI618" s="69" t="s">
        <v>3177</v>
      </c>
      <c r="AJ618" s="69" t="s">
        <v>3766</v>
      </c>
      <c r="AK618" s="545">
        <v>46194</v>
      </c>
      <c r="AL618" s="82"/>
      <c r="AM618" s="81">
        <v>0</v>
      </c>
      <c r="AN618" s="81"/>
      <c r="AO618" s="81">
        <v>0</v>
      </c>
      <c r="AP618" s="81"/>
      <c r="AQ618" s="81">
        <v>0</v>
      </c>
      <c r="AR618" s="81">
        <v>0</v>
      </c>
      <c r="AS618" s="81"/>
      <c r="AT618" s="79"/>
      <c r="AU618" s="81"/>
      <c r="AV618" s="546"/>
      <c r="AW618" s="81"/>
      <c r="AX618" s="81"/>
      <c r="AY618" s="83">
        <f>YEAR(Table6[[#This Row],[ETA]])</f>
        <v>2026</v>
      </c>
      <c r="AZ618" s="40" t="str">
        <f>TEXT(Table6[[#This Row],[ETA]],"MMMM")</f>
        <v>June</v>
      </c>
      <c r="BA618" s="12" t="s">
        <v>3342</v>
      </c>
    </row>
    <row r="619" spans="1:53" hidden="1" x14ac:dyDescent="0.3">
      <c r="A619" s="13">
        <v>618</v>
      </c>
      <c r="B619" s="69" t="s">
        <v>4405</v>
      </c>
      <c r="C619" s="79" t="s">
        <v>70</v>
      </c>
      <c r="D619" s="69" t="s">
        <v>1632</v>
      </c>
      <c r="E619" s="69" t="s">
        <v>46</v>
      </c>
      <c r="F619" s="80" t="s">
        <v>4406</v>
      </c>
      <c r="G619" s="79" t="s">
        <v>177</v>
      </c>
      <c r="H619" s="70" t="s">
        <v>837</v>
      </c>
      <c r="I619" s="69" t="s">
        <v>4096</v>
      </c>
      <c r="J619" s="69" t="s">
        <v>75</v>
      </c>
      <c r="K619" s="69" t="s">
        <v>838</v>
      </c>
      <c r="L619" s="69" t="s">
        <v>75</v>
      </c>
      <c r="M619" s="69" t="s">
        <v>837</v>
      </c>
      <c r="N619" s="69" t="s">
        <v>49</v>
      </c>
      <c r="O619" s="545">
        <v>46193</v>
      </c>
      <c r="P619" s="69" t="s">
        <v>837</v>
      </c>
      <c r="Q619" s="69" t="s">
        <v>837</v>
      </c>
      <c r="R619" s="79">
        <v>2</v>
      </c>
      <c r="S619" s="81">
        <v>4</v>
      </c>
      <c r="T619" s="69" t="s">
        <v>76</v>
      </c>
      <c r="U619" s="81">
        <v>0.2</v>
      </c>
      <c r="V619" s="69" t="s">
        <v>4407</v>
      </c>
      <c r="W619" s="79" t="s">
        <v>79</v>
      </c>
      <c r="X619" s="69" t="s">
        <v>4406</v>
      </c>
      <c r="Y619" s="69" t="s">
        <v>4199</v>
      </c>
      <c r="Z619" s="69" t="s">
        <v>3766</v>
      </c>
      <c r="AA619" s="69" t="s">
        <v>4408</v>
      </c>
      <c r="AB619" s="79" t="s">
        <v>71</v>
      </c>
      <c r="AC619" s="81">
        <v>0</v>
      </c>
      <c r="AD619" s="69" t="s">
        <v>51</v>
      </c>
      <c r="AE619" s="69" t="s">
        <v>75</v>
      </c>
      <c r="AF619" s="69" t="s">
        <v>75</v>
      </c>
      <c r="AG619" s="79">
        <v>-68</v>
      </c>
      <c r="AH619" s="545">
        <v>46193</v>
      </c>
      <c r="AI619" s="69" t="s">
        <v>3177</v>
      </c>
      <c r="AJ619" s="69" t="s">
        <v>3766</v>
      </c>
      <c r="AK619" s="545">
        <v>46193</v>
      </c>
      <c r="AL619" s="82"/>
      <c r="AM619" s="81">
        <v>0</v>
      </c>
      <c r="AN619" s="81"/>
      <c r="AO619" s="81">
        <v>0</v>
      </c>
      <c r="AP619" s="81">
        <v>0</v>
      </c>
      <c r="AQ619" s="81">
        <v>0</v>
      </c>
      <c r="AR619" s="81">
        <v>0</v>
      </c>
      <c r="AS619" s="81"/>
      <c r="AT619" s="79"/>
      <c r="AU619" s="81"/>
      <c r="AV619" s="546"/>
      <c r="AW619" s="81"/>
      <c r="AX619" s="81"/>
      <c r="AY619" s="83">
        <f>YEAR(Table6[[#This Row],[ETA]])</f>
        <v>2026</v>
      </c>
      <c r="AZ619" s="40" t="str">
        <f>TEXT(Table6[[#This Row],[ETA]],"MMMM")</f>
        <v>June</v>
      </c>
      <c r="BA619" s="12" t="s">
        <v>3342</v>
      </c>
    </row>
    <row r="620" spans="1:53" hidden="1" x14ac:dyDescent="0.3">
      <c r="A620" s="13">
        <v>619</v>
      </c>
      <c r="B620" s="69" t="s">
        <v>4409</v>
      </c>
      <c r="C620" s="79" t="s">
        <v>70</v>
      </c>
      <c r="D620" s="69" t="s">
        <v>1632</v>
      </c>
      <c r="E620" s="69" t="s">
        <v>46</v>
      </c>
      <c r="F620" s="80" t="s">
        <v>4410</v>
      </c>
      <c r="G620" s="79" t="s">
        <v>177</v>
      </c>
      <c r="H620" s="70" t="s">
        <v>837</v>
      </c>
      <c r="I620" s="69" t="s">
        <v>4096</v>
      </c>
      <c r="J620" s="69" t="s">
        <v>75</v>
      </c>
      <c r="K620" s="69" t="s">
        <v>838</v>
      </c>
      <c r="L620" s="69" t="s">
        <v>75</v>
      </c>
      <c r="M620" s="69" t="s">
        <v>837</v>
      </c>
      <c r="N620" s="69" t="s">
        <v>49</v>
      </c>
      <c r="O620" s="545">
        <v>46194</v>
      </c>
      <c r="P620" s="69" t="s">
        <v>837</v>
      </c>
      <c r="Q620" s="69" t="s">
        <v>837</v>
      </c>
      <c r="R620" s="79">
        <v>1</v>
      </c>
      <c r="S620" s="81">
        <v>2500</v>
      </c>
      <c r="T620" s="69" t="s">
        <v>76</v>
      </c>
      <c r="U620" s="81">
        <v>3.24</v>
      </c>
      <c r="V620" s="69" t="s">
        <v>4411</v>
      </c>
      <c r="W620" s="79" t="s">
        <v>79</v>
      </c>
      <c r="X620" s="69" t="s">
        <v>4410</v>
      </c>
      <c r="Y620" s="69" t="s">
        <v>4199</v>
      </c>
      <c r="Z620" s="69" t="s">
        <v>3766</v>
      </c>
      <c r="AA620" s="69" t="s">
        <v>4412</v>
      </c>
      <c r="AB620" s="79" t="s">
        <v>71</v>
      </c>
      <c r="AC620" s="81">
        <v>0</v>
      </c>
      <c r="AD620" s="69" t="s">
        <v>51</v>
      </c>
      <c r="AE620" s="69" t="s">
        <v>75</v>
      </c>
      <c r="AF620" s="69" t="s">
        <v>75</v>
      </c>
      <c r="AG620" s="79">
        <v>-67</v>
      </c>
      <c r="AH620" s="545">
        <v>46194</v>
      </c>
      <c r="AI620" s="69" t="s">
        <v>3177</v>
      </c>
      <c r="AJ620" s="69" t="s">
        <v>3766</v>
      </c>
      <c r="AK620" s="545">
        <v>46194</v>
      </c>
      <c r="AL620" s="82"/>
      <c r="AM620" s="81">
        <v>0</v>
      </c>
      <c r="AN620" s="81"/>
      <c r="AO620" s="81">
        <v>0</v>
      </c>
      <c r="AP620" s="81">
        <v>0</v>
      </c>
      <c r="AQ620" s="81">
        <v>0</v>
      </c>
      <c r="AR620" s="81">
        <v>0</v>
      </c>
      <c r="AS620" s="81"/>
      <c r="AT620" s="79"/>
      <c r="AU620" s="81"/>
      <c r="AV620" s="546"/>
      <c r="AW620" s="81"/>
      <c r="AX620" s="81"/>
      <c r="AY620" s="83">
        <f>YEAR(Table6[[#This Row],[ETA]])</f>
        <v>2026</v>
      </c>
      <c r="AZ620" s="40" t="str">
        <f>TEXT(Table6[[#This Row],[ETA]],"MMMM")</f>
        <v>June</v>
      </c>
      <c r="BA620" s="12" t="s">
        <v>3342</v>
      </c>
    </row>
    <row r="621" spans="1:53" hidden="1" x14ac:dyDescent="0.3">
      <c r="A621" s="13">
        <v>620</v>
      </c>
      <c r="B621" s="69" t="s">
        <v>4413</v>
      </c>
      <c r="C621" s="79" t="s">
        <v>70</v>
      </c>
      <c r="D621" s="69" t="s">
        <v>1632</v>
      </c>
      <c r="E621" s="69" t="s">
        <v>46</v>
      </c>
      <c r="F621" s="80" t="s">
        <v>4414</v>
      </c>
      <c r="G621" s="79" t="s">
        <v>177</v>
      </c>
      <c r="H621" s="70" t="s">
        <v>837</v>
      </c>
      <c r="I621" s="69" t="s">
        <v>3877</v>
      </c>
      <c r="J621" s="69" t="s">
        <v>75</v>
      </c>
      <c r="K621" s="69" t="s">
        <v>838</v>
      </c>
      <c r="L621" s="69" t="s">
        <v>1632</v>
      </c>
      <c r="M621" s="69" t="s">
        <v>837</v>
      </c>
      <c r="N621" s="69" t="s">
        <v>49</v>
      </c>
      <c r="O621" s="545">
        <v>46198</v>
      </c>
      <c r="P621" s="69" t="s">
        <v>837</v>
      </c>
      <c r="Q621" s="69" t="s">
        <v>306</v>
      </c>
      <c r="R621" s="79">
        <v>171</v>
      </c>
      <c r="S621" s="81">
        <v>400</v>
      </c>
      <c r="T621" s="69" t="s">
        <v>76</v>
      </c>
      <c r="U621" s="81">
        <v>2</v>
      </c>
      <c r="V621" s="69" t="s">
        <v>4415</v>
      </c>
      <c r="W621" s="79" t="s">
        <v>79</v>
      </c>
      <c r="X621" s="69" t="s">
        <v>4414</v>
      </c>
      <c r="Y621" s="69" t="s">
        <v>4384</v>
      </c>
      <c r="Z621" s="69" t="s">
        <v>808</v>
      </c>
      <c r="AA621" s="69" t="s">
        <v>3879</v>
      </c>
      <c r="AB621" s="79" t="s">
        <v>71</v>
      </c>
      <c r="AC621" s="81">
        <v>0</v>
      </c>
      <c r="AD621" s="69" t="s">
        <v>51</v>
      </c>
      <c r="AE621" s="69" t="s">
        <v>75</v>
      </c>
      <c r="AF621" s="69" t="s">
        <v>75</v>
      </c>
      <c r="AG621" s="79">
        <v>-63</v>
      </c>
      <c r="AH621" s="545">
        <v>46198</v>
      </c>
      <c r="AI621" s="69" t="s">
        <v>3177</v>
      </c>
      <c r="AJ621" s="69" t="s">
        <v>808</v>
      </c>
      <c r="AK621" s="545">
        <v>46197</v>
      </c>
      <c r="AL621" s="82"/>
      <c r="AM621" s="81">
        <v>0</v>
      </c>
      <c r="AN621" s="81"/>
      <c r="AO621" s="81">
        <v>0</v>
      </c>
      <c r="AP621" s="81">
        <v>0</v>
      </c>
      <c r="AQ621" s="81">
        <v>0</v>
      </c>
      <c r="AR621" s="81">
        <v>0</v>
      </c>
      <c r="AS621" s="81"/>
      <c r="AT621" s="79"/>
      <c r="AU621" s="81"/>
      <c r="AV621" s="546"/>
      <c r="AW621" s="81"/>
      <c r="AX621" s="81"/>
      <c r="AY621" s="83">
        <f>YEAR(Table6[[#This Row],[ETA]])</f>
        <v>2026</v>
      </c>
      <c r="AZ621" s="40" t="str">
        <f>TEXT(Table6[[#This Row],[ETA]],"MMMM")</f>
        <v>June</v>
      </c>
      <c r="BA621" s="12" t="s">
        <v>3342</v>
      </c>
    </row>
    <row r="622" spans="1:53" x14ac:dyDescent="0.3">
      <c r="A622" s="13">
        <v>621</v>
      </c>
      <c r="B622" s="69" t="s">
        <v>4416</v>
      </c>
      <c r="C622" s="79" t="s">
        <v>90</v>
      </c>
      <c r="D622" s="69" t="s">
        <v>233</v>
      </c>
      <c r="E622" s="69" t="s">
        <v>46</v>
      </c>
      <c r="F622" s="80" t="s">
        <v>4417</v>
      </c>
      <c r="G622" s="79" t="s">
        <v>177</v>
      </c>
      <c r="H622" s="70" t="s">
        <v>302</v>
      </c>
      <c r="I622" s="69" t="s">
        <v>52</v>
      </c>
      <c r="J622" s="69" t="s">
        <v>504</v>
      </c>
      <c r="K622" s="69" t="s">
        <v>4418</v>
      </c>
      <c r="L622" s="69" t="s">
        <v>305</v>
      </c>
      <c r="M622" s="69" t="s">
        <v>4418</v>
      </c>
      <c r="N622" s="69" t="s">
        <v>49</v>
      </c>
      <c r="O622" s="545">
        <v>46205</v>
      </c>
      <c r="P622" s="69" t="s">
        <v>306</v>
      </c>
      <c r="Q622" s="69" t="s">
        <v>306</v>
      </c>
      <c r="R622" s="79">
        <v>3</v>
      </c>
      <c r="S622" s="81">
        <v>190</v>
      </c>
      <c r="T622" s="69" t="s">
        <v>76</v>
      </c>
      <c r="U622" s="81">
        <v>1.89</v>
      </c>
      <c r="V622" s="69" t="s">
        <v>4419</v>
      </c>
      <c r="W622" s="79" t="s">
        <v>79</v>
      </c>
      <c r="X622" s="69" t="s">
        <v>4416</v>
      </c>
      <c r="Y622" s="69" t="s">
        <v>75</v>
      </c>
      <c r="Z622" s="69" t="s">
        <v>3766</v>
      </c>
      <c r="AA622" s="69" t="s">
        <v>4552</v>
      </c>
      <c r="AB622" s="79" t="s">
        <v>53</v>
      </c>
      <c r="AC622" s="81">
        <v>13182</v>
      </c>
      <c r="AD622" s="69" t="s">
        <v>51</v>
      </c>
      <c r="AE622" s="69" t="s">
        <v>75</v>
      </c>
      <c r="AF622" s="69" t="s">
        <v>75</v>
      </c>
      <c r="AG622" s="79">
        <v>-56</v>
      </c>
      <c r="AH622" s="545">
        <v>46205</v>
      </c>
      <c r="AI622" s="69" t="s">
        <v>3177</v>
      </c>
      <c r="AJ622" s="69" t="s">
        <v>3766</v>
      </c>
      <c r="AK622" s="545">
        <v>46207</v>
      </c>
      <c r="AL622" s="82">
        <v>0.53598999999999997</v>
      </c>
      <c r="AM622" s="81">
        <v>7065.4201799999992</v>
      </c>
      <c r="AN622" s="81">
        <v>7980</v>
      </c>
      <c r="AO622" s="81">
        <v>113.42620379999998</v>
      </c>
      <c r="AP622" s="81">
        <v>11456.046583799998</v>
      </c>
      <c r="AQ622" s="81">
        <v>572.80232918999991</v>
      </c>
      <c r="AR622" s="81">
        <v>500</v>
      </c>
      <c r="AS622" s="81">
        <v>1473</v>
      </c>
      <c r="AT622" s="79" t="s">
        <v>2681</v>
      </c>
      <c r="AU622" s="81" t="s">
        <v>4553</v>
      </c>
      <c r="AV622" s="546">
        <v>46205</v>
      </c>
      <c r="AW622" s="81"/>
      <c r="AX622" s="81"/>
      <c r="AY622" s="83">
        <f>YEAR(Table6[[#This Row],[ETA]])</f>
        <v>2026</v>
      </c>
      <c r="AZ622" s="40" t="str">
        <f>TEXT(Table6[[#This Row],[ETA]],"MMMM")</f>
        <v>July</v>
      </c>
      <c r="BA622" s="12" t="s">
        <v>63</v>
      </c>
    </row>
    <row r="623" spans="1:53" x14ac:dyDescent="0.3">
      <c r="A623" s="13">
        <v>622</v>
      </c>
      <c r="B623" s="69" t="s">
        <v>4420</v>
      </c>
      <c r="C623" s="79" t="s">
        <v>94</v>
      </c>
      <c r="D623" s="69" t="s">
        <v>233</v>
      </c>
      <c r="E623" s="69" t="s">
        <v>46</v>
      </c>
      <c r="F623" s="80" t="s">
        <v>4421</v>
      </c>
      <c r="G623" s="79" t="s">
        <v>177</v>
      </c>
      <c r="H623" s="70" t="s">
        <v>47</v>
      </c>
      <c r="I623" s="69" t="s">
        <v>3864</v>
      </c>
      <c r="J623" s="69" t="s">
        <v>279</v>
      </c>
      <c r="K623" s="69" t="s">
        <v>4422</v>
      </c>
      <c r="L623" s="69" t="s">
        <v>48</v>
      </c>
      <c r="M623" s="69" t="s">
        <v>4423</v>
      </c>
      <c r="N623" s="69" t="s">
        <v>49</v>
      </c>
      <c r="O623" s="545">
        <v>46239</v>
      </c>
      <c r="P623" s="69" t="s">
        <v>210</v>
      </c>
      <c r="Q623" s="69" t="s">
        <v>4424</v>
      </c>
      <c r="R623" s="79">
        <v>8</v>
      </c>
      <c r="S623" s="81">
        <v>8540</v>
      </c>
      <c r="T623" s="69" t="s">
        <v>76</v>
      </c>
      <c r="U623" s="81">
        <v>8.0500000000000007</v>
      </c>
      <c r="V623" s="69" t="s">
        <v>4425</v>
      </c>
      <c r="W623" s="79" t="s">
        <v>79</v>
      </c>
      <c r="X623" s="69" t="s">
        <v>4426</v>
      </c>
      <c r="Y623" s="69" t="s">
        <v>1831</v>
      </c>
      <c r="Z623" s="69" t="s">
        <v>3766</v>
      </c>
      <c r="AA623" s="69" t="s">
        <v>4427</v>
      </c>
      <c r="AB623" s="79" t="s">
        <v>71</v>
      </c>
      <c r="AC623" s="81">
        <v>0</v>
      </c>
      <c r="AD623" s="69" t="s">
        <v>1834</v>
      </c>
      <c r="AE623" s="69" t="s">
        <v>75</v>
      </c>
      <c r="AF623" s="69" t="s">
        <v>75</v>
      </c>
      <c r="AG623" s="79">
        <v>-22</v>
      </c>
      <c r="AH623" s="545">
        <v>46239</v>
      </c>
      <c r="AI623" s="69" t="s">
        <v>3178</v>
      </c>
      <c r="AJ623" s="69" t="s">
        <v>75</v>
      </c>
      <c r="AK623" s="545">
        <v>46239</v>
      </c>
      <c r="AL623" s="82"/>
      <c r="AM623" s="81">
        <v>0</v>
      </c>
      <c r="AN623" s="81"/>
      <c r="AO623" s="81">
        <v>0</v>
      </c>
      <c r="AP623" s="81">
        <v>0</v>
      </c>
      <c r="AQ623" s="81">
        <v>0</v>
      </c>
      <c r="AR623" s="81">
        <v>0</v>
      </c>
      <c r="AS623" s="81"/>
      <c r="AT623" s="79"/>
      <c r="AU623" s="81"/>
      <c r="AV623" s="546"/>
      <c r="AW623" s="81"/>
      <c r="AX623" s="81"/>
      <c r="AY623" s="83">
        <f>YEAR(Table6[[#This Row],[ETA]])</f>
        <v>2026</v>
      </c>
      <c r="AZ623" s="40" t="str">
        <f>TEXT(Table6[[#This Row],[ETA]],"MMMM")</f>
        <v>August</v>
      </c>
      <c r="BA623" s="12" t="s">
        <v>63</v>
      </c>
    </row>
    <row r="624" spans="1:53" hidden="1" x14ac:dyDescent="0.3">
      <c r="A624" s="13">
        <v>623</v>
      </c>
      <c r="B624" s="69" t="s">
        <v>4428</v>
      </c>
      <c r="C624" s="79" t="s">
        <v>70</v>
      </c>
      <c r="D624" s="69" t="s">
        <v>1446</v>
      </c>
      <c r="E624" s="69" t="s">
        <v>46</v>
      </c>
      <c r="F624" s="80" t="s">
        <v>295</v>
      </c>
      <c r="G624" s="79" t="s">
        <v>177</v>
      </c>
      <c r="H624" s="70" t="s">
        <v>47</v>
      </c>
      <c r="I624" s="69" t="s">
        <v>3864</v>
      </c>
      <c r="J624" s="69" t="s">
        <v>4554</v>
      </c>
      <c r="K624" s="69" t="s">
        <v>4555</v>
      </c>
      <c r="L624" s="69" t="s">
        <v>48</v>
      </c>
      <c r="M624" s="69" t="s">
        <v>4556</v>
      </c>
      <c r="N624" s="69" t="s">
        <v>4991</v>
      </c>
      <c r="O624" s="545">
        <v>46239</v>
      </c>
      <c r="P624" s="69" t="s">
        <v>210</v>
      </c>
      <c r="Q624" s="69" t="s">
        <v>210</v>
      </c>
      <c r="R624" s="79">
        <v>21</v>
      </c>
      <c r="S624" s="81">
        <v>1397.65</v>
      </c>
      <c r="T624" s="69" t="s">
        <v>76</v>
      </c>
      <c r="U624" s="81">
        <v>2.2559999999999998</v>
      </c>
      <c r="V624" s="69" t="s">
        <v>4429</v>
      </c>
      <c r="W624" s="79" t="s">
        <v>79</v>
      </c>
      <c r="X624" s="69" t="s">
        <v>4430</v>
      </c>
      <c r="Y624" s="69" t="s">
        <v>1831</v>
      </c>
      <c r="Z624" s="69" t="s">
        <v>3766</v>
      </c>
      <c r="AA624" s="69" t="s">
        <v>4431</v>
      </c>
      <c r="AB624" s="79" t="s">
        <v>71</v>
      </c>
      <c r="AC624" s="81">
        <v>166716.20000000001</v>
      </c>
      <c r="AD624" s="69" t="s">
        <v>4991</v>
      </c>
      <c r="AE624" s="69" t="s">
        <v>75</v>
      </c>
      <c r="AF624" s="69" t="s">
        <v>75</v>
      </c>
      <c r="AG624" s="79">
        <v>-22</v>
      </c>
      <c r="AH624" s="545">
        <v>46239</v>
      </c>
      <c r="AI624" s="69" t="s">
        <v>3178</v>
      </c>
      <c r="AJ624" s="69" t="s">
        <v>75</v>
      </c>
      <c r="AK624" s="545">
        <v>46239</v>
      </c>
      <c r="AL624" s="82"/>
      <c r="AM624" s="81">
        <v>0</v>
      </c>
      <c r="AN624" s="81"/>
      <c r="AO624" s="81">
        <v>0</v>
      </c>
      <c r="AP624" s="81">
        <v>0</v>
      </c>
      <c r="AQ624" s="81">
        <v>0</v>
      </c>
      <c r="AR624" s="81">
        <v>0</v>
      </c>
      <c r="AS624" s="81"/>
      <c r="AT624" s="79"/>
      <c r="AU624" s="81"/>
      <c r="AV624" s="546"/>
      <c r="AW624" s="81"/>
      <c r="AX624" s="81"/>
      <c r="AY624" s="83">
        <f>YEAR(Table6[[#This Row],[ETA]])</f>
        <v>2026</v>
      </c>
      <c r="AZ624" s="40" t="str">
        <f>TEXT(Table6[[#This Row],[ETA]],"MMMM")</f>
        <v>August</v>
      </c>
      <c r="BA624" s="12" t="s">
        <v>3332</v>
      </c>
    </row>
    <row r="625" spans="1:53" hidden="1" x14ac:dyDescent="0.3">
      <c r="A625" s="13">
        <v>624</v>
      </c>
      <c r="B625" s="69" t="s">
        <v>4432</v>
      </c>
      <c r="C625" s="79" t="s">
        <v>70</v>
      </c>
      <c r="D625" s="69" t="s">
        <v>3857</v>
      </c>
      <c r="E625" s="69" t="s">
        <v>46</v>
      </c>
      <c r="F625" s="80" t="s">
        <v>295</v>
      </c>
      <c r="G625" s="79" t="s">
        <v>177</v>
      </c>
      <c r="H625" s="70" t="s">
        <v>302</v>
      </c>
      <c r="I625" s="69" t="s">
        <v>295</v>
      </c>
      <c r="J625" s="69" t="s">
        <v>571</v>
      </c>
      <c r="K625" s="69" t="s">
        <v>4433</v>
      </c>
      <c r="L625" s="69" t="s">
        <v>305</v>
      </c>
      <c r="M625" s="69" t="s">
        <v>1264</v>
      </c>
      <c r="N625" s="69" t="s">
        <v>49</v>
      </c>
      <c r="O625" s="545">
        <v>46202</v>
      </c>
      <c r="P625" s="69" t="s">
        <v>306</v>
      </c>
      <c r="Q625" s="69" t="s">
        <v>1264</v>
      </c>
      <c r="R625" s="79">
        <v>2</v>
      </c>
      <c r="S625" s="81">
        <v>5.8</v>
      </c>
      <c r="T625" s="69" t="s">
        <v>76</v>
      </c>
      <c r="U625" s="81">
        <v>0.45119999999999993</v>
      </c>
      <c r="V625" s="69" t="s">
        <v>4434</v>
      </c>
      <c r="W625" s="79" t="s">
        <v>79</v>
      </c>
      <c r="X625" s="69" t="s">
        <v>4359</v>
      </c>
      <c r="Y625" s="69" t="s">
        <v>1831</v>
      </c>
      <c r="Z625" s="69" t="s">
        <v>3766</v>
      </c>
      <c r="AA625" s="69" t="s">
        <v>4435</v>
      </c>
      <c r="AB625" s="79" t="s">
        <v>71</v>
      </c>
      <c r="AC625" s="81">
        <v>617.4</v>
      </c>
      <c r="AD625" s="69" t="s">
        <v>1834</v>
      </c>
      <c r="AE625" s="69" t="s">
        <v>75</v>
      </c>
      <c r="AF625" s="69" t="s">
        <v>75</v>
      </c>
      <c r="AG625" s="79">
        <v>-59</v>
      </c>
      <c r="AH625" s="545">
        <v>46202</v>
      </c>
      <c r="AI625" s="69" t="s">
        <v>3178</v>
      </c>
      <c r="AJ625" s="69" t="s">
        <v>75</v>
      </c>
      <c r="AK625" s="545">
        <v>46202</v>
      </c>
      <c r="AL625" s="82"/>
      <c r="AM625" s="81">
        <v>0</v>
      </c>
      <c r="AN625" s="81"/>
      <c r="AO625" s="81">
        <v>0</v>
      </c>
      <c r="AP625" s="81">
        <v>0</v>
      </c>
      <c r="AQ625" s="81">
        <v>0</v>
      </c>
      <c r="AR625" s="81">
        <v>0</v>
      </c>
      <c r="AS625" s="81"/>
      <c r="AT625" s="79"/>
      <c r="AU625" s="81"/>
      <c r="AV625" s="546"/>
      <c r="AW625" s="81"/>
      <c r="AX625" s="81"/>
      <c r="AY625" s="83">
        <f>YEAR(Table6[[#This Row],[ETA]])</f>
        <v>2026</v>
      </c>
      <c r="AZ625" s="40" t="str">
        <f>TEXT(Table6[[#This Row],[ETA]],"MMMM")</f>
        <v>June</v>
      </c>
      <c r="BA625" s="12" t="s">
        <v>3333</v>
      </c>
    </row>
    <row r="626" spans="1:53" hidden="1" x14ac:dyDescent="0.3">
      <c r="A626" s="13">
        <v>625</v>
      </c>
      <c r="B626" s="69" t="s">
        <v>4436</v>
      </c>
      <c r="C626" s="79" t="s">
        <v>70</v>
      </c>
      <c r="D626" s="69" t="s">
        <v>1632</v>
      </c>
      <c r="E626" s="69" t="s">
        <v>74</v>
      </c>
      <c r="F626" s="80" t="s">
        <v>295</v>
      </c>
      <c r="G626" s="79" t="s">
        <v>177</v>
      </c>
      <c r="H626" s="70" t="s">
        <v>47</v>
      </c>
      <c r="I626" s="69" t="s">
        <v>295</v>
      </c>
      <c r="J626" s="69" t="s">
        <v>80</v>
      </c>
      <c r="K626" s="69" t="s">
        <v>54</v>
      </c>
      <c r="L626" s="69" t="s">
        <v>1632</v>
      </c>
      <c r="M626" s="69" t="s">
        <v>75</v>
      </c>
      <c r="N626" s="69" t="s">
        <v>49</v>
      </c>
      <c r="O626" s="545">
        <v>46180</v>
      </c>
      <c r="P626" s="69" t="s">
        <v>83</v>
      </c>
      <c r="Q626" s="69" t="s">
        <v>75</v>
      </c>
      <c r="R626" s="79">
        <v>4</v>
      </c>
      <c r="S626" s="81">
        <v>119560</v>
      </c>
      <c r="T626" s="69" t="s">
        <v>76</v>
      </c>
      <c r="U626" s="81">
        <v>2522.88</v>
      </c>
      <c r="V626" s="69" t="s">
        <v>4437</v>
      </c>
      <c r="W626" s="79" t="s">
        <v>79</v>
      </c>
      <c r="X626" s="69" t="s">
        <v>4438</v>
      </c>
      <c r="Y626" s="69" t="s">
        <v>3942</v>
      </c>
      <c r="Z626" s="69" t="s">
        <v>3054</v>
      </c>
      <c r="AA626" s="69" t="s">
        <v>4439</v>
      </c>
      <c r="AB626" s="79" t="s">
        <v>71</v>
      </c>
      <c r="AC626" s="81">
        <v>196000</v>
      </c>
      <c r="AD626" s="69" t="s">
        <v>4440</v>
      </c>
      <c r="AE626" s="69" t="s">
        <v>75</v>
      </c>
      <c r="AF626" s="69" t="s">
        <v>75</v>
      </c>
      <c r="AG626" s="79">
        <v>-81</v>
      </c>
      <c r="AH626" s="545">
        <v>46180</v>
      </c>
      <c r="AI626" s="69" t="s">
        <v>3178</v>
      </c>
      <c r="AJ626" s="69" t="s">
        <v>75</v>
      </c>
      <c r="AK626" s="545">
        <v>46180</v>
      </c>
      <c r="AL626" s="82"/>
      <c r="AM626" s="81">
        <v>0</v>
      </c>
      <c r="AN626" s="81"/>
      <c r="AO626" s="81">
        <v>0</v>
      </c>
      <c r="AP626" s="81">
        <v>0</v>
      </c>
      <c r="AQ626" s="81">
        <v>0</v>
      </c>
      <c r="AR626" s="81">
        <v>0</v>
      </c>
      <c r="AS626" s="81"/>
      <c r="AT626" s="79"/>
      <c r="AU626" s="81"/>
      <c r="AV626" s="546"/>
      <c r="AW626" s="81"/>
      <c r="AX626" s="81"/>
      <c r="AY626" s="83">
        <f>YEAR(Table6[[#This Row],[ETA]])</f>
        <v>2026</v>
      </c>
      <c r="AZ626" s="40" t="str">
        <f>TEXT(Table6[[#This Row],[ETA]],"MMMM")</f>
        <v>June</v>
      </c>
      <c r="BA626" s="12" t="s">
        <v>3342</v>
      </c>
    </row>
    <row r="627" spans="1:53" hidden="1" x14ac:dyDescent="0.3">
      <c r="A627" s="13">
        <v>626</v>
      </c>
      <c r="B627" s="69" t="s">
        <v>4441</v>
      </c>
      <c r="C627" s="79" t="s">
        <v>70</v>
      </c>
      <c r="D627" s="69" t="s">
        <v>3695</v>
      </c>
      <c r="E627" s="69" t="s">
        <v>74</v>
      </c>
      <c r="F627" s="80" t="s">
        <v>4541</v>
      </c>
      <c r="G627" s="79" t="s">
        <v>177</v>
      </c>
      <c r="H627" s="70" t="s">
        <v>302</v>
      </c>
      <c r="I627" s="69" t="s">
        <v>52</v>
      </c>
      <c r="J627" s="69" t="s">
        <v>504</v>
      </c>
      <c r="K627" s="69" t="s">
        <v>4301</v>
      </c>
      <c r="L627" s="69" t="s">
        <v>305</v>
      </c>
      <c r="M627" s="69" t="s">
        <v>4301</v>
      </c>
      <c r="N627" s="69" t="s">
        <v>49</v>
      </c>
      <c r="O627" s="545">
        <v>46203</v>
      </c>
      <c r="P627" s="69" t="s">
        <v>306</v>
      </c>
      <c r="Q627" s="69" t="s">
        <v>306</v>
      </c>
      <c r="R627" s="79">
        <v>316</v>
      </c>
      <c r="S627" s="81">
        <v>86</v>
      </c>
      <c r="T627" s="69" t="s">
        <v>76</v>
      </c>
      <c r="U627" s="81">
        <v>0.08</v>
      </c>
      <c r="V627" s="69" t="s">
        <v>4442</v>
      </c>
      <c r="W627" s="79" t="s">
        <v>79</v>
      </c>
      <c r="X627" s="69" t="s">
        <v>4443</v>
      </c>
      <c r="Y627" s="69">
        <v>4600001157</v>
      </c>
      <c r="Z627" s="69" t="s">
        <v>73</v>
      </c>
      <c r="AA627" s="69" t="s">
        <v>2266</v>
      </c>
      <c r="AB627" s="79" t="s">
        <v>53</v>
      </c>
      <c r="AC627" s="81">
        <v>16092.2</v>
      </c>
      <c r="AD627" s="69" t="s">
        <v>51</v>
      </c>
      <c r="AE627" s="69" t="s">
        <v>75</v>
      </c>
      <c r="AF627" s="69" t="s">
        <v>75</v>
      </c>
      <c r="AG627" s="79">
        <v>-58</v>
      </c>
      <c r="AH627" s="545">
        <v>46203</v>
      </c>
      <c r="AI627" s="69" t="s">
        <v>3177</v>
      </c>
      <c r="AJ627" s="69" t="s">
        <v>73</v>
      </c>
      <c r="AK627" s="545">
        <v>46204</v>
      </c>
      <c r="AL627" s="82">
        <v>0.53564999999999996</v>
      </c>
      <c r="AM627" s="81">
        <v>8619.7869300000002</v>
      </c>
      <c r="AN627" s="81"/>
      <c r="AO627" s="81">
        <v>0</v>
      </c>
      <c r="AP627" s="81">
        <v>8619.7869300000002</v>
      </c>
      <c r="AQ627" s="81">
        <v>430.98934650000001</v>
      </c>
      <c r="AR627" s="81">
        <v>500</v>
      </c>
      <c r="AS627" s="81">
        <v>1331</v>
      </c>
      <c r="AT627" s="79" t="s">
        <v>2681</v>
      </c>
      <c r="AU627" s="81" t="s">
        <v>4557</v>
      </c>
      <c r="AV627" s="546">
        <v>46203</v>
      </c>
      <c r="AW627" s="81"/>
      <c r="AX627" s="81"/>
      <c r="AY627" s="83">
        <f>YEAR(Table6[[#This Row],[ETA]])</f>
        <v>2026</v>
      </c>
      <c r="AZ627" s="40" t="str">
        <f>TEXT(Table6[[#This Row],[ETA]],"MMMM")</f>
        <v>June</v>
      </c>
      <c r="BA627" s="12" t="s">
        <v>63</v>
      </c>
    </row>
    <row r="628" spans="1:53" hidden="1" x14ac:dyDescent="0.3">
      <c r="A628" s="13">
        <v>627</v>
      </c>
      <c r="B628" s="69" t="s">
        <v>4444</v>
      </c>
      <c r="C628" s="79" t="s">
        <v>70</v>
      </c>
      <c r="D628" s="69" t="s">
        <v>300</v>
      </c>
      <c r="E628" s="69" t="s">
        <v>2535</v>
      </c>
      <c r="F628" s="80" t="s">
        <v>4558</v>
      </c>
      <c r="G628" s="79" t="s">
        <v>177</v>
      </c>
      <c r="H628" s="70" t="s">
        <v>302</v>
      </c>
      <c r="I628" s="69" t="s">
        <v>2537</v>
      </c>
      <c r="J628" s="69" t="s">
        <v>504</v>
      </c>
      <c r="K628" s="69" t="s">
        <v>4301</v>
      </c>
      <c r="L628" s="69" t="s">
        <v>305</v>
      </c>
      <c r="M628" s="69" t="s">
        <v>4301</v>
      </c>
      <c r="N628" s="69" t="s">
        <v>49</v>
      </c>
      <c r="O628" s="545">
        <v>46208</v>
      </c>
      <c r="P628" s="69" t="s">
        <v>306</v>
      </c>
      <c r="Q628" s="69" t="s">
        <v>306</v>
      </c>
      <c r="R628" s="79">
        <v>2</v>
      </c>
      <c r="S628" s="81">
        <v>1327.4</v>
      </c>
      <c r="T628" s="69" t="s">
        <v>76</v>
      </c>
      <c r="U628" s="81">
        <v>0.91800000000000004</v>
      </c>
      <c r="V628" s="69" t="s">
        <v>4302</v>
      </c>
      <c r="W628" s="79" t="s">
        <v>79</v>
      </c>
      <c r="X628" s="69" t="s">
        <v>4559</v>
      </c>
      <c r="Y628" s="69" t="s">
        <v>3125</v>
      </c>
      <c r="Z628" s="69" t="s">
        <v>292</v>
      </c>
      <c r="AA628" s="69" t="s">
        <v>4303</v>
      </c>
      <c r="AB628" s="79" t="s">
        <v>71</v>
      </c>
      <c r="AC628" s="81">
        <v>44420</v>
      </c>
      <c r="AD628" s="69" t="s">
        <v>51</v>
      </c>
      <c r="AE628" s="69" t="s">
        <v>75</v>
      </c>
      <c r="AF628" s="69" t="s">
        <v>75</v>
      </c>
      <c r="AG628" s="79">
        <v>-53</v>
      </c>
      <c r="AH628" s="545">
        <v>46208</v>
      </c>
      <c r="AI628" s="69" t="s">
        <v>3177</v>
      </c>
      <c r="AJ628" s="69" t="s">
        <v>292</v>
      </c>
      <c r="AK628" s="545">
        <v>46210</v>
      </c>
      <c r="AL628" s="82">
        <v>3.64</v>
      </c>
      <c r="AM628" s="81">
        <v>161688.80000000002</v>
      </c>
      <c r="AN628" s="81"/>
      <c r="AO628" s="81">
        <v>1616.8880000000001</v>
      </c>
      <c r="AP628" s="81">
        <v>163305.68800000002</v>
      </c>
      <c r="AQ628" s="81">
        <v>8165.2844000000014</v>
      </c>
      <c r="AR628" s="81">
        <v>2500</v>
      </c>
      <c r="AS628" s="81">
        <v>11065</v>
      </c>
      <c r="AT628" s="79" t="s">
        <v>8</v>
      </c>
      <c r="AU628" s="81" t="s">
        <v>4560</v>
      </c>
      <c r="AV628" s="546">
        <v>46209</v>
      </c>
      <c r="AW628" s="81"/>
      <c r="AX628" s="81"/>
      <c r="AY628" s="83">
        <f>YEAR(Table6[[#This Row],[ETA]])</f>
        <v>2026</v>
      </c>
      <c r="AZ628" s="40" t="str">
        <f>TEXT(Table6[[#This Row],[ETA]],"MMMM")</f>
        <v>July</v>
      </c>
      <c r="BA628" s="12" t="s">
        <v>63</v>
      </c>
    </row>
    <row r="629" spans="1:53" hidden="1" x14ac:dyDescent="0.3">
      <c r="A629" s="13">
        <v>628</v>
      </c>
      <c r="B629" s="69" t="s">
        <v>4445</v>
      </c>
      <c r="C629" s="79" t="s">
        <v>70</v>
      </c>
      <c r="D629" s="69" t="s">
        <v>3695</v>
      </c>
      <c r="E629" s="69" t="s">
        <v>46</v>
      </c>
      <c r="F629" s="80" t="s">
        <v>4446</v>
      </c>
      <c r="G629" s="79" t="s">
        <v>177</v>
      </c>
      <c r="H629" s="70" t="s">
        <v>302</v>
      </c>
      <c r="I629" s="69" t="s">
        <v>4447</v>
      </c>
      <c r="J629" s="69" t="s">
        <v>504</v>
      </c>
      <c r="K629" s="69" t="s">
        <v>4301</v>
      </c>
      <c r="L629" s="69" t="s">
        <v>305</v>
      </c>
      <c r="M629" s="69" t="s">
        <v>4301</v>
      </c>
      <c r="N629" s="69" t="s">
        <v>49</v>
      </c>
      <c r="O629" s="545">
        <v>46197</v>
      </c>
      <c r="P629" s="69" t="s">
        <v>306</v>
      </c>
      <c r="Q629" s="69" t="s">
        <v>306</v>
      </c>
      <c r="R629" s="79">
        <v>1</v>
      </c>
      <c r="S629" s="81">
        <v>73.400000000000006</v>
      </c>
      <c r="T629" s="69" t="s">
        <v>76</v>
      </c>
      <c r="U629" s="81">
        <v>0.32600000000000001</v>
      </c>
      <c r="V629" s="69" t="s">
        <v>4448</v>
      </c>
      <c r="W629" s="79" t="s">
        <v>79</v>
      </c>
      <c r="X629" s="69" t="s">
        <v>4449</v>
      </c>
      <c r="Y629" s="69" t="s">
        <v>75</v>
      </c>
      <c r="Z629" s="69" t="s">
        <v>3766</v>
      </c>
      <c r="AA629" s="69" t="s">
        <v>4450</v>
      </c>
      <c r="AB629" s="79" t="s">
        <v>402</v>
      </c>
      <c r="AC629" s="81">
        <v>50000</v>
      </c>
      <c r="AD629" s="69" t="s">
        <v>51</v>
      </c>
      <c r="AE629" s="69" t="s">
        <v>75</v>
      </c>
      <c r="AF629" s="69" t="s">
        <v>75</v>
      </c>
      <c r="AG629" s="79">
        <v>-64</v>
      </c>
      <c r="AH629" s="545">
        <v>46197</v>
      </c>
      <c r="AI629" s="69" t="s">
        <v>3177</v>
      </c>
      <c r="AJ629" s="69" t="s">
        <v>3766</v>
      </c>
      <c r="AK629" s="545">
        <v>46201</v>
      </c>
      <c r="AL629" s="82">
        <v>4.1386799999999999</v>
      </c>
      <c r="AM629" s="81">
        <v>206934</v>
      </c>
      <c r="AN629" s="81"/>
      <c r="AO629" s="81">
        <v>0</v>
      </c>
      <c r="AP629" s="81">
        <v>206934</v>
      </c>
      <c r="AQ629" s="81">
        <v>10346.700000000001</v>
      </c>
      <c r="AR629" s="81">
        <v>2500</v>
      </c>
      <c r="AS629" s="81">
        <v>13247</v>
      </c>
      <c r="AT629" s="79" t="s">
        <v>8</v>
      </c>
      <c r="AU629" s="81" t="s">
        <v>4451</v>
      </c>
      <c r="AV629" s="546">
        <v>46200</v>
      </c>
      <c r="AW629" s="81"/>
      <c r="AX629" s="81"/>
      <c r="AY629" s="83">
        <f>YEAR(Table6[[#This Row],[ETA]])</f>
        <v>2026</v>
      </c>
      <c r="AZ629" s="40" t="str">
        <f>TEXT(Table6[[#This Row],[ETA]],"MMMM")</f>
        <v>June</v>
      </c>
      <c r="BA629" s="12" t="s">
        <v>63</v>
      </c>
    </row>
    <row r="630" spans="1:53" hidden="1" x14ac:dyDescent="0.3">
      <c r="A630" s="13">
        <v>629</v>
      </c>
      <c r="B630" s="69" t="s">
        <v>4452</v>
      </c>
      <c r="C630" s="79" t="s">
        <v>70</v>
      </c>
      <c r="D630" s="69" t="s">
        <v>3695</v>
      </c>
      <c r="E630" s="69" t="s">
        <v>74</v>
      </c>
      <c r="F630" s="80" t="s">
        <v>4686</v>
      </c>
      <c r="G630" s="79" t="s">
        <v>177</v>
      </c>
      <c r="H630" s="70" t="s">
        <v>302</v>
      </c>
      <c r="I630" s="69" t="s">
        <v>52</v>
      </c>
      <c r="J630" s="69" t="s">
        <v>504</v>
      </c>
      <c r="K630" s="69" t="s">
        <v>4694</v>
      </c>
      <c r="L630" s="69" t="s">
        <v>305</v>
      </c>
      <c r="M630" s="69" t="s">
        <v>4694</v>
      </c>
      <c r="N630" s="69" t="s">
        <v>49</v>
      </c>
      <c r="O630" s="545">
        <v>46214</v>
      </c>
      <c r="P630" s="69" t="s">
        <v>306</v>
      </c>
      <c r="Q630" s="69" t="s">
        <v>306</v>
      </c>
      <c r="R630" s="79">
        <v>45</v>
      </c>
      <c r="S630" s="81">
        <v>713</v>
      </c>
      <c r="T630" s="69" t="s">
        <v>76</v>
      </c>
      <c r="U630" s="81">
        <v>1.006</v>
      </c>
      <c r="V630" s="69" t="s">
        <v>4453</v>
      </c>
      <c r="W630" s="79" t="s">
        <v>79</v>
      </c>
      <c r="X630" s="69" t="s">
        <v>4454</v>
      </c>
      <c r="Y630" s="69">
        <v>4600001157</v>
      </c>
      <c r="Z630" s="69" t="s">
        <v>3312</v>
      </c>
      <c r="AA630" s="69" t="s">
        <v>2374</v>
      </c>
      <c r="AB630" s="79" t="s">
        <v>71</v>
      </c>
      <c r="AC630" s="81">
        <v>7260.37</v>
      </c>
      <c r="AD630" s="69" t="s">
        <v>51</v>
      </c>
      <c r="AE630" s="69" t="s">
        <v>75</v>
      </c>
      <c r="AF630" s="69" t="s">
        <v>75</v>
      </c>
      <c r="AG630" s="79">
        <v>-47</v>
      </c>
      <c r="AH630" s="545">
        <v>46214</v>
      </c>
      <c r="AI630" s="69" t="s">
        <v>3177</v>
      </c>
      <c r="AJ630" s="69" t="s">
        <v>3312</v>
      </c>
      <c r="AK630" s="545">
        <v>46217</v>
      </c>
      <c r="AL630" s="82">
        <v>3.64</v>
      </c>
      <c r="AM630" s="81">
        <v>26427.746800000001</v>
      </c>
      <c r="AN630" s="81"/>
      <c r="AO630" s="81">
        <v>0</v>
      </c>
      <c r="AP630" s="81">
        <v>26427.746800000001</v>
      </c>
      <c r="AQ630" s="81">
        <v>1321.3873400000002</v>
      </c>
      <c r="AR630" s="81">
        <v>1000</v>
      </c>
      <c r="AS630" s="81">
        <v>2721</v>
      </c>
      <c r="AT630" s="79" t="s">
        <v>2681</v>
      </c>
      <c r="AU630" s="81" t="s">
        <v>4695</v>
      </c>
      <c r="AV630" s="546">
        <v>46215</v>
      </c>
      <c r="AW630" s="81"/>
      <c r="AX630" s="81"/>
      <c r="AY630" s="83">
        <f>YEAR(Table6[[#This Row],[ETA]])</f>
        <v>2026</v>
      </c>
      <c r="AZ630" s="40" t="str">
        <f>TEXT(Table6[[#This Row],[ETA]],"MMMM")</f>
        <v>July</v>
      </c>
      <c r="BA630" s="12" t="s">
        <v>63</v>
      </c>
    </row>
    <row r="631" spans="1:53" x14ac:dyDescent="0.3">
      <c r="A631" s="13">
        <v>630</v>
      </c>
      <c r="B631" s="69" t="s">
        <v>4455</v>
      </c>
      <c r="C631" s="79" t="s">
        <v>90</v>
      </c>
      <c r="D631" s="69" t="s">
        <v>233</v>
      </c>
      <c r="E631" s="69" t="s">
        <v>46</v>
      </c>
      <c r="F631" s="80" t="s">
        <v>4456</v>
      </c>
      <c r="G631" s="79" t="s">
        <v>177</v>
      </c>
      <c r="H631" s="70" t="s">
        <v>302</v>
      </c>
      <c r="I631" s="69" t="s">
        <v>52</v>
      </c>
      <c r="J631" s="69" t="s">
        <v>571</v>
      </c>
      <c r="K631" s="69" t="s">
        <v>4457</v>
      </c>
      <c r="L631" s="69" t="s">
        <v>305</v>
      </c>
      <c r="M631" s="69" t="s">
        <v>4457</v>
      </c>
      <c r="N631" s="69" t="s">
        <v>49</v>
      </c>
      <c r="O631" s="545">
        <v>46205</v>
      </c>
      <c r="P631" s="69" t="s">
        <v>306</v>
      </c>
      <c r="Q631" s="69" t="s">
        <v>306</v>
      </c>
      <c r="R631" s="79">
        <v>8</v>
      </c>
      <c r="S631" s="81">
        <v>1109</v>
      </c>
      <c r="T631" s="69" t="s">
        <v>76</v>
      </c>
      <c r="U631" s="81">
        <v>1.76</v>
      </c>
      <c r="V631" s="69" t="s">
        <v>4458</v>
      </c>
      <c r="W631" s="79" t="s">
        <v>79</v>
      </c>
      <c r="X631" s="69" t="s">
        <v>4455</v>
      </c>
      <c r="Y631" s="69" t="s">
        <v>75</v>
      </c>
      <c r="Z631" s="69" t="s">
        <v>73</v>
      </c>
      <c r="AA631" s="69" t="s">
        <v>4459</v>
      </c>
      <c r="AB631" s="79" t="s">
        <v>53</v>
      </c>
      <c r="AC631" s="81">
        <v>6598.48</v>
      </c>
      <c r="AD631" s="69" t="s">
        <v>51</v>
      </c>
      <c r="AE631" s="69" t="s">
        <v>75</v>
      </c>
      <c r="AF631" s="69" t="s">
        <v>75</v>
      </c>
      <c r="AG631" s="79">
        <v>-56</v>
      </c>
      <c r="AH631" s="545">
        <v>46205</v>
      </c>
      <c r="AI631" s="69" t="s">
        <v>3177</v>
      </c>
      <c r="AJ631" s="69" t="s">
        <v>73</v>
      </c>
      <c r="AK631" s="545">
        <v>46207</v>
      </c>
      <c r="AL631" s="82">
        <v>0.53598999999999997</v>
      </c>
      <c r="AM631" s="81">
        <v>3536.7192951999996</v>
      </c>
      <c r="AN631" s="81">
        <v>42432</v>
      </c>
      <c r="AO631" s="81">
        <v>262.79846975199996</v>
      </c>
      <c r="AP631" s="81">
        <v>26542.645444951999</v>
      </c>
      <c r="AQ631" s="81">
        <v>1327.1322722476</v>
      </c>
      <c r="AR631" s="81">
        <v>500</v>
      </c>
      <c r="AS631" s="81">
        <v>2227</v>
      </c>
      <c r="AT631" s="79" t="s">
        <v>2681</v>
      </c>
      <c r="AU631" s="81" t="s">
        <v>4561</v>
      </c>
      <c r="AV631" s="546">
        <v>46205</v>
      </c>
      <c r="AW631" s="81"/>
      <c r="AX631" s="81"/>
      <c r="AY631" s="83">
        <f>YEAR(Table6[[#This Row],[ETA]])</f>
        <v>2026</v>
      </c>
      <c r="AZ631" s="40" t="str">
        <f>TEXT(Table6[[#This Row],[ETA]],"MMMM")</f>
        <v>July</v>
      </c>
      <c r="BA631" s="12" t="s">
        <v>63</v>
      </c>
    </row>
    <row r="632" spans="1:53" hidden="1" x14ac:dyDescent="0.3">
      <c r="A632" s="13">
        <v>631</v>
      </c>
      <c r="B632" s="69" t="s">
        <v>4460</v>
      </c>
      <c r="C632" s="79" t="s">
        <v>70</v>
      </c>
      <c r="D632" s="69" t="s">
        <v>1632</v>
      </c>
      <c r="E632" s="69" t="s">
        <v>46</v>
      </c>
      <c r="F632" s="80" t="s">
        <v>4461</v>
      </c>
      <c r="G632" s="79" t="s">
        <v>177</v>
      </c>
      <c r="H632" s="70" t="s">
        <v>837</v>
      </c>
      <c r="I632" s="69" t="s">
        <v>4462</v>
      </c>
      <c r="J632" s="69" t="s">
        <v>75</v>
      </c>
      <c r="K632" s="69" t="s">
        <v>838</v>
      </c>
      <c r="L632" s="69" t="s">
        <v>1632</v>
      </c>
      <c r="M632" s="69" t="s">
        <v>837</v>
      </c>
      <c r="N632" s="69" t="s">
        <v>49</v>
      </c>
      <c r="O632" s="545">
        <v>46202</v>
      </c>
      <c r="P632" s="69" t="s">
        <v>837</v>
      </c>
      <c r="Q632" s="69" t="s">
        <v>837</v>
      </c>
      <c r="R632" s="79">
        <v>171</v>
      </c>
      <c r="S632" s="81">
        <v>120</v>
      </c>
      <c r="T632" s="69" t="s">
        <v>76</v>
      </c>
      <c r="U632" s="81">
        <v>1.7999999999999998</v>
      </c>
      <c r="V632" s="69" t="s">
        <v>4463</v>
      </c>
      <c r="W632" s="79" t="s">
        <v>79</v>
      </c>
      <c r="X632" s="69" t="s">
        <v>4461</v>
      </c>
      <c r="Y632" s="69" t="s">
        <v>4259</v>
      </c>
      <c r="Z632" s="69" t="s">
        <v>3766</v>
      </c>
      <c r="AA632" s="69" t="s">
        <v>4464</v>
      </c>
      <c r="AB632" s="79" t="s">
        <v>71</v>
      </c>
      <c r="AC632" s="81">
        <v>0</v>
      </c>
      <c r="AD632" s="69" t="s">
        <v>51</v>
      </c>
      <c r="AE632" s="69" t="s">
        <v>4259</v>
      </c>
      <c r="AF632" s="69" t="s">
        <v>75</v>
      </c>
      <c r="AG632" s="79">
        <v>-59</v>
      </c>
      <c r="AH632" s="545">
        <v>46202</v>
      </c>
      <c r="AI632" s="69" t="s">
        <v>3177</v>
      </c>
      <c r="AJ632" s="69" t="s">
        <v>3766</v>
      </c>
      <c r="AK632" s="545">
        <v>46202</v>
      </c>
      <c r="AL632" s="82"/>
      <c r="AM632" s="81">
        <v>0</v>
      </c>
      <c r="AN632" s="81"/>
      <c r="AO632" s="81">
        <v>0</v>
      </c>
      <c r="AP632" s="81">
        <v>0</v>
      </c>
      <c r="AQ632" s="81">
        <v>0</v>
      </c>
      <c r="AR632" s="81">
        <v>0</v>
      </c>
      <c r="AS632" s="81"/>
      <c r="AT632" s="79"/>
      <c r="AU632" s="81"/>
      <c r="AV632" s="546"/>
      <c r="AW632" s="81"/>
      <c r="AX632" s="81"/>
      <c r="AY632" s="83">
        <f>YEAR(Table6[[#This Row],[ETA]])</f>
        <v>2026</v>
      </c>
      <c r="AZ632" s="40" t="str">
        <f>TEXT(Table6[[#This Row],[ETA]],"MMMM")</f>
        <v>June</v>
      </c>
      <c r="BA632" s="12" t="s">
        <v>3342</v>
      </c>
    </row>
    <row r="633" spans="1:53" hidden="1" x14ac:dyDescent="0.3">
      <c r="A633" s="13">
        <v>632</v>
      </c>
      <c r="B633" s="69" t="s">
        <v>4696</v>
      </c>
      <c r="C633" s="79" t="s">
        <v>70</v>
      </c>
      <c r="D633" s="69" t="s">
        <v>1632</v>
      </c>
      <c r="E633" s="69" t="s">
        <v>74</v>
      </c>
      <c r="F633" s="80" t="s">
        <v>4697</v>
      </c>
      <c r="G633" s="79" t="s">
        <v>177</v>
      </c>
      <c r="H633" s="70" t="s">
        <v>837</v>
      </c>
      <c r="I633" s="69" t="s">
        <v>4698</v>
      </c>
      <c r="J633" s="69" t="s">
        <v>75</v>
      </c>
      <c r="K633" s="69" t="s">
        <v>838</v>
      </c>
      <c r="L633" s="69" t="s">
        <v>75</v>
      </c>
      <c r="M633" s="69" t="s">
        <v>75</v>
      </c>
      <c r="N633" s="69" t="s">
        <v>49</v>
      </c>
      <c r="O633" s="545">
        <v>46220</v>
      </c>
      <c r="P633" s="69" t="s">
        <v>837</v>
      </c>
      <c r="Q633" s="69" t="s">
        <v>837</v>
      </c>
      <c r="R633" s="79">
        <v>43</v>
      </c>
      <c r="S633" s="81">
        <v>400</v>
      </c>
      <c r="T633" s="69" t="s">
        <v>76</v>
      </c>
      <c r="U633" s="81">
        <v>2.4</v>
      </c>
      <c r="V633" s="69" t="s">
        <v>4699</v>
      </c>
      <c r="W633" s="79" t="s">
        <v>79</v>
      </c>
      <c r="X633" s="69" t="s">
        <v>4700</v>
      </c>
      <c r="Y633" s="69" t="s">
        <v>75</v>
      </c>
      <c r="Z633" s="69" t="s">
        <v>72</v>
      </c>
      <c r="AA633" s="69" t="s">
        <v>4701</v>
      </c>
      <c r="AB633" s="79" t="s">
        <v>71</v>
      </c>
      <c r="AC633" s="81">
        <v>0</v>
      </c>
      <c r="AD633" s="69" t="s">
        <v>4702</v>
      </c>
      <c r="AE633" s="69" t="s">
        <v>75</v>
      </c>
      <c r="AF633" s="69" t="s">
        <v>75</v>
      </c>
      <c r="AG633" s="79">
        <v>-41</v>
      </c>
      <c r="AH633" s="545">
        <v>46220</v>
      </c>
      <c r="AI633" s="69" t="s">
        <v>3177</v>
      </c>
      <c r="AJ633" s="69" t="s">
        <v>72</v>
      </c>
      <c r="AK633" s="545">
        <v>46220</v>
      </c>
      <c r="AL633" s="82"/>
      <c r="AM633" s="81">
        <v>0</v>
      </c>
      <c r="AN633" s="81"/>
      <c r="AO633" s="81">
        <v>0</v>
      </c>
      <c r="AP633" s="81">
        <v>0</v>
      </c>
      <c r="AQ633" s="81">
        <v>0</v>
      </c>
      <c r="AR633" s="81">
        <v>0</v>
      </c>
      <c r="AS633" s="81"/>
      <c r="AT633" s="79"/>
      <c r="AU633" s="81"/>
      <c r="AV633" s="546"/>
      <c r="AW633" s="81"/>
      <c r="AX633" s="81"/>
      <c r="AY633" s="83">
        <f>YEAR(Table6[[#This Row],[ETA]])</f>
        <v>2026</v>
      </c>
      <c r="AZ633" s="40" t="str">
        <f>TEXT(Table6[[#This Row],[ETA]],"MMMM")</f>
        <v>July</v>
      </c>
      <c r="BA633" s="12" t="s">
        <v>3342</v>
      </c>
    </row>
    <row r="634" spans="1:53" hidden="1" x14ac:dyDescent="0.3">
      <c r="A634" s="13">
        <v>633</v>
      </c>
      <c r="B634" s="69" t="s">
        <v>4465</v>
      </c>
      <c r="C634" s="79" t="s">
        <v>70</v>
      </c>
      <c r="D634" s="69" t="s">
        <v>1632</v>
      </c>
      <c r="E634" s="69" t="s">
        <v>74</v>
      </c>
      <c r="F634" s="80" t="s">
        <v>4466</v>
      </c>
      <c r="G634" s="79" t="s">
        <v>177</v>
      </c>
      <c r="H634" s="70" t="s">
        <v>837</v>
      </c>
      <c r="I634" s="69" t="s">
        <v>4467</v>
      </c>
      <c r="J634" s="69" t="s">
        <v>75</v>
      </c>
      <c r="K634" s="69" t="s">
        <v>838</v>
      </c>
      <c r="L634" s="69" t="s">
        <v>75</v>
      </c>
      <c r="M634" s="69" t="s">
        <v>75</v>
      </c>
      <c r="N634" s="69" t="s">
        <v>49</v>
      </c>
      <c r="O634" s="545">
        <v>46198</v>
      </c>
      <c r="P634" s="69" t="s">
        <v>837</v>
      </c>
      <c r="Q634" s="69" t="s">
        <v>837</v>
      </c>
      <c r="R634" s="79">
        <v>1</v>
      </c>
      <c r="S634" s="81">
        <v>300</v>
      </c>
      <c r="T634" s="69" t="s">
        <v>76</v>
      </c>
      <c r="U634" s="81">
        <v>1.0149999999999999</v>
      </c>
      <c r="V634" s="69" t="s">
        <v>4468</v>
      </c>
      <c r="W634" s="79" t="s">
        <v>79</v>
      </c>
      <c r="X634" s="69" t="s">
        <v>4466</v>
      </c>
      <c r="Y634" s="69" t="s">
        <v>4469</v>
      </c>
      <c r="Z634" s="69" t="s">
        <v>72</v>
      </c>
      <c r="AA634" s="69" t="s">
        <v>4470</v>
      </c>
      <c r="AB634" s="79" t="s">
        <v>71</v>
      </c>
      <c r="AC634" s="81">
        <v>0</v>
      </c>
      <c r="AD634" s="69" t="s">
        <v>51</v>
      </c>
      <c r="AE634" s="69" t="s">
        <v>75</v>
      </c>
      <c r="AF634" s="69" t="s">
        <v>75</v>
      </c>
      <c r="AG634" s="79">
        <v>-63</v>
      </c>
      <c r="AH634" s="545">
        <v>46198</v>
      </c>
      <c r="AI634" s="69" t="s">
        <v>3177</v>
      </c>
      <c r="AJ634" s="69" t="s">
        <v>72</v>
      </c>
      <c r="AK634" s="545">
        <v>46198</v>
      </c>
      <c r="AL634" s="82"/>
      <c r="AM634" s="81">
        <v>0</v>
      </c>
      <c r="AN634" s="81"/>
      <c r="AO634" s="81">
        <v>0</v>
      </c>
      <c r="AP634" s="81">
        <v>0</v>
      </c>
      <c r="AQ634" s="81">
        <v>0</v>
      </c>
      <c r="AR634" s="81">
        <v>0</v>
      </c>
      <c r="AS634" s="81"/>
      <c r="AT634" s="79"/>
      <c r="AU634" s="81"/>
      <c r="AV634" s="546"/>
      <c r="AW634" s="81"/>
      <c r="AX634" s="81"/>
      <c r="AY634" s="83">
        <f>YEAR(Table6[[#This Row],[ETA]])</f>
        <v>2026</v>
      </c>
      <c r="AZ634" s="40" t="str">
        <f>TEXT(Table6[[#This Row],[ETA]],"MMMM")</f>
        <v>June</v>
      </c>
      <c r="BA634" s="12" t="s">
        <v>3342</v>
      </c>
    </row>
    <row r="635" spans="1:53" hidden="1" x14ac:dyDescent="0.3">
      <c r="A635" s="13">
        <v>634</v>
      </c>
      <c r="B635" s="69" t="s">
        <v>4471</v>
      </c>
      <c r="C635" s="79" t="s">
        <v>70</v>
      </c>
      <c r="D635" s="69" t="s">
        <v>1632</v>
      </c>
      <c r="E635" s="69" t="s">
        <v>74</v>
      </c>
      <c r="F635" s="80" t="s">
        <v>4472</v>
      </c>
      <c r="G635" s="79" t="s">
        <v>177</v>
      </c>
      <c r="H635" s="70" t="s">
        <v>837</v>
      </c>
      <c r="I635" s="69" t="s">
        <v>3877</v>
      </c>
      <c r="J635" s="69" t="s">
        <v>75</v>
      </c>
      <c r="K635" s="69" t="s">
        <v>838</v>
      </c>
      <c r="L635" s="69" t="s">
        <v>75</v>
      </c>
      <c r="M635" s="69" t="s">
        <v>75</v>
      </c>
      <c r="N635" s="69" t="s">
        <v>49</v>
      </c>
      <c r="O635" s="545">
        <v>46196</v>
      </c>
      <c r="P635" s="69" t="s">
        <v>837</v>
      </c>
      <c r="Q635" s="69" t="s">
        <v>837</v>
      </c>
      <c r="R635" s="79">
        <v>6132</v>
      </c>
      <c r="S635" s="81">
        <v>500</v>
      </c>
      <c r="T635" s="69" t="s">
        <v>76</v>
      </c>
      <c r="U635" s="81">
        <v>1.0149999999999999</v>
      </c>
      <c r="V635" s="69" t="s">
        <v>4473</v>
      </c>
      <c r="W635" s="79" t="s">
        <v>79</v>
      </c>
      <c r="X635" s="69" t="s">
        <v>4472</v>
      </c>
      <c r="Y635" s="69" t="s">
        <v>4469</v>
      </c>
      <c r="Z635" s="69" t="s">
        <v>72</v>
      </c>
      <c r="AA635" s="69" t="s">
        <v>4470</v>
      </c>
      <c r="AB635" s="79" t="s">
        <v>71</v>
      </c>
      <c r="AC635" s="81">
        <v>0</v>
      </c>
      <c r="AD635" s="69" t="s">
        <v>51</v>
      </c>
      <c r="AE635" s="69" t="s">
        <v>75</v>
      </c>
      <c r="AF635" s="69" t="s">
        <v>75</v>
      </c>
      <c r="AG635" s="79">
        <v>-65</v>
      </c>
      <c r="AH635" s="545">
        <v>46196</v>
      </c>
      <c r="AI635" s="69" t="s">
        <v>3177</v>
      </c>
      <c r="AJ635" s="69" t="s">
        <v>72</v>
      </c>
      <c r="AK635" s="545">
        <v>46196</v>
      </c>
      <c r="AL635" s="82"/>
      <c r="AM635" s="81">
        <v>0</v>
      </c>
      <c r="AN635" s="81"/>
      <c r="AO635" s="81">
        <v>0</v>
      </c>
      <c r="AP635" s="81">
        <v>0</v>
      </c>
      <c r="AQ635" s="81">
        <v>0</v>
      </c>
      <c r="AR635" s="81">
        <v>0</v>
      </c>
      <c r="AS635" s="81"/>
      <c r="AT635" s="79"/>
      <c r="AU635" s="81"/>
      <c r="AV635" s="546"/>
      <c r="AW635" s="81"/>
      <c r="AX635" s="81"/>
      <c r="AY635" s="83">
        <f>YEAR(Table6[[#This Row],[ETA]])</f>
        <v>2026</v>
      </c>
      <c r="AZ635" s="40" t="str">
        <f>TEXT(Table6[[#This Row],[ETA]],"MMMM")</f>
        <v>June</v>
      </c>
      <c r="BA635" s="12" t="s">
        <v>3342</v>
      </c>
    </row>
    <row r="636" spans="1:53" x14ac:dyDescent="0.3">
      <c r="A636" s="13">
        <v>635</v>
      </c>
      <c r="B636" s="69" t="s">
        <v>4474</v>
      </c>
      <c r="C636" s="79" t="s">
        <v>70</v>
      </c>
      <c r="D636" s="69" t="s">
        <v>233</v>
      </c>
      <c r="E636" s="69" t="s">
        <v>46</v>
      </c>
      <c r="F636" s="80" t="s">
        <v>4562</v>
      </c>
      <c r="G636" s="79" t="s">
        <v>177</v>
      </c>
      <c r="H636" s="70" t="s">
        <v>302</v>
      </c>
      <c r="I636" s="69" t="s">
        <v>2045</v>
      </c>
      <c r="J636" s="69" t="s">
        <v>511</v>
      </c>
      <c r="K636" s="69" t="s">
        <v>1264</v>
      </c>
      <c r="L636" s="69" t="s">
        <v>305</v>
      </c>
      <c r="M636" s="69" t="s">
        <v>1264</v>
      </c>
      <c r="N636" s="69" t="s">
        <v>49</v>
      </c>
      <c r="O636" s="545">
        <v>46213</v>
      </c>
      <c r="P636" s="69" t="s">
        <v>306</v>
      </c>
      <c r="Q636" s="69" t="s">
        <v>1264</v>
      </c>
      <c r="R636" s="79">
        <v>1</v>
      </c>
      <c r="S636" s="81">
        <v>10</v>
      </c>
      <c r="T636" s="69" t="s">
        <v>76</v>
      </c>
      <c r="U636" s="81">
        <v>0.1</v>
      </c>
      <c r="V636" s="69" t="s">
        <v>4475</v>
      </c>
      <c r="W636" s="79" t="s">
        <v>79</v>
      </c>
      <c r="X636" s="69" t="s">
        <v>4476</v>
      </c>
      <c r="Y636" s="69" t="s">
        <v>1831</v>
      </c>
      <c r="Z636" s="69" t="s">
        <v>3766</v>
      </c>
      <c r="AA636" s="69" t="s">
        <v>4703</v>
      </c>
      <c r="AB636" s="79" t="s">
        <v>71</v>
      </c>
      <c r="AC636" s="81">
        <v>15</v>
      </c>
      <c r="AD636" s="69" t="s">
        <v>1834</v>
      </c>
      <c r="AE636" s="69" t="s">
        <v>75</v>
      </c>
      <c r="AF636" s="69" t="s">
        <v>75</v>
      </c>
      <c r="AG636" s="79">
        <v>-48</v>
      </c>
      <c r="AH636" s="545">
        <v>46213</v>
      </c>
      <c r="AI636" s="69" t="s">
        <v>3177</v>
      </c>
      <c r="AJ636" s="69" t="s">
        <v>3766</v>
      </c>
      <c r="AK636" s="545">
        <v>46216</v>
      </c>
      <c r="AL636" s="82">
        <v>3.64</v>
      </c>
      <c r="AM636" s="81">
        <v>54.6</v>
      </c>
      <c r="AN636" s="81"/>
      <c r="AO636" s="81">
        <v>0</v>
      </c>
      <c r="AP636" s="81">
        <v>54.6</v>
      </c>
      <c r="AQ636" s="81">
        <v>2.7300000000000004</v>
      </c>
      <c r="AR636" s="81">
        <v>500</v>
      </c>
      <c r="AS636" s="81">
        <v>253</v>
      </c>
      <c r="AT636" s="79" t="s">
        <v>2681</v>
      </c>
      <c r="AU636" s="81" t="s">
        <v>4704</v>
      </c>
      <c r="AV636" s="546">
        <v>46214</v>
      </c>
      <c r="AW636" s="81"/>
      <c r="AX636" s="81">
        <v>-650</v>
      </c>
      <c r="AY636" s="83">
        <f>YEAR(Table6[[#This Row],[ETA]])</f>
        <v>2026</v>
      </c>
      <c r="AZ636" s="40" t="str">
        <f>TEXT(Table6[[#This Row],[ETA]],"MMMM")</f>
        <v>July</v>
      </c>
      <c r="BA636" s="12" t="s">
        <v>63</v>
      </c>
    </row>
    <row r="637" spans="1:53" x14ac:dyDescent="0.3">
      <c r="A637" s="13">
        <v>636</v>
      </c>
      <c r="B637" s="69" t="s">
        <v>4477</v>
      </c>
      <c r="C637" s="79" t="s">
        <v>70</v>
      </c>
      <c r="D637" s="69" t="s">
        <v>233</v>
      </c>
      <c r="E637" s="69" t="s">
        <v>46</v>
      </c>
      <c r="F637" s="80" t="s">
        <v>4564</v>
      </c>
      <c r="G637" s="79" t="s">
        <v>177</v>
      </c>
      <c r="H637" s="70" t="s">
        <v>302</v>
      </c>
      <c r="I637" s="69" t="s">
        <v>2045</v>
      </c>
      <c r="J637" s="69" t="s">
        <v>504</v>
      </c>
      <c r="K637" s="69" t="s">
        <v>4565</v>
      </c>
      <c r="L637" s="69" t="s">
        <v>305</v>
      </c>
      <c r="M637" s="69" t="s">
        <v>4565</v>
      </c>
      <c r="N637" s="69" t="s">
        <v>49</v>
      </c>
      <c r="O637" s="545">
        <v>46216</v>
      </c>
      <c r="P637" s="69" t="s">
        <v>306</v>
      </c>
      <c r="Q637" s="69" t="s">
        <v>1264</v>
      </c>
      <c r="R637" s="79">
        <v>64</v>
      </c>
      <c r="S637" s="81">
        <v>45.1</v>
      </c>
      <c r="T637" s="69" t="s">
        <v>76</v>
      </c>
      <c r="U637" s="81">
        <v>0.1</v>
      </c>
      <c r="V637" s="69" t="s">
        <v>4478</v>
      </c>
      <c r="W637" s="79" t="s">
        <v>79</v>
      </c>
      <c r="X637" s="69" t="s">
        <v>4479</v>
      </c>
      <c r="Y637" s="69" t="s">
        <v>1831</v>
      </c>
      <c r="Z637" s="69" t="s">
        <v>3766</v>
      </c>
      <c r="AA637" s="69" t="s">
        <v>4480</v>
      </c>
      <c r="AB637" s="79" t="s">
        <v>71</v>
      </c>
      <c r="AC637" s="81">
        <v>11028.43</v>
      </c>
      <c r="AD637" s="69" t="s">
        <v>1834</v>
      </c>
      <c r="AE637" s="69" t="s">
        <v>75</v>
      </c>
      <c r="AF637" s="69" t="s">
        <v>75</v>
      </c>
      <c r="AG637" s="79">
        <v>-45</v>
      </c>
      <c r="AH637" s="545">
        <v>46216</v>
      </c>
      <c r="AI637" s="69" t="s">
        <v>3177</v>
      </c>
      <c r="AJ637" s="69" t="s">
        <v>3766</v>
      </c>
      <c r="AK637" s="545">
        <v>46218</v>
      </c>
      <c r="AL637" s="82">
        <v>3.64</v>
      </c>
      <c r="AM637" s="81">
        <v>40143.485200000003</v>
      </c>
      <c r="AN637" s="81">
        <v>0</v>
      </c>
      <c r="AO637" s="81">
        <v>0</v>
      </c>
      <c r="AP637" s="81">
        <v>40143.485200000003</v>
      </c>
      <c r="AQ637" s="81">
        <v>2007.1742600000002</v>
      </c>
      <c r="AR637" s="81">
        <v>1000</v>
      </c>
      <c r="AS637" s="81">
        <v>3407</v>
      </c>
      <c r="AT637" s="79" t="s">
        <v>2681</v>
      </c>
      <c r="AU637" s="81" t="s">
        <v>4705</v>
      </c>
      <c r="AV637" s="546">
        <v>46217</v>
      </c>
      <c r="AW637" s="81"/>
      <c r="AX637" s="81"/>
      <c r="AY637" s="83">
        <f>YEAR(Table6[[#This Row],[ETA]])</f>
        <v>2026</v>
      </c>
      <c r="AZ637" s="40" t="str">
        <f>TEXT(Table6[[#This Row],[ETA]],"MMMM")</f>
        <v>July</v>
      </c>
      <c r="BA637" s="12" t="s">
        <v>63</v>
      </c>
    </row>
    <row r="638" spans="1:53" hidden="1" x14ac:dyDescent="0.3">
      <c r="A638" s="13">
        <v>637</v>
      </c>
      <c r="B638" s="69" t="s">
        <v>4566</v>
      </c>
      <c r="C638" s="79" t="s">
        <v>70</v>
      </c>
      <c r="D638" s="69" t="s">
        <v>1632</v>
      </c>
      <c r="E638" s="69" t="s">
        <v>46</v>
      </c>
      <c r="F638" s="80" t="s">
        <v>4567</v>
      </c>
      <c r="G638" s="79" t="s">
        <v>177</v>
      </c>
      <c r="H638" s="70" t="s">
        <v>837</v>
      </c>
      <c r="I638" s="69" t="s">
        <v>4568</v>
      </c>
      <c r="J638" s="69" t="s">
        <v>75</v>
      </c>
      <c r="K638" s="69" t="s">
        <v>838</v>
      </c>
      <c r="L638" s="69" t="s">
        <v>1632</v>
      </c>
      <c r="M638" s="69" t="s">
        <v>837</v>
      </c>
      <c r="N638" s="69" t="s">
        <v>49</v>
      </c>
      <c r="O638" s="545">
        <v>46202</v>
      </c>
      <c r="P638" s="69" t="s">
        <v>837</v>
      </c>
      <c r="Q638" s="69" t="s">
        <v>837</v>
      </c>
      <c r="R638" s="79">
        <v>18</v>
      </c>
      <c r="S638" s="81">
        <v>120</v>
      </c>
      <c r="T638" s="69" t="s">
        <v>76</v>
      </c>
      <c r="U638" s="81">
        <v>1.7999999999999998</v>
      </c>
      <c r="V638" s="69" t="s">
        <v>4569</v>
      </c>
      <c r="W638" s="79" t="s">
        <v>79</v>
      </c>
      <c r="X638" s="69" t="s">
        <v>4567</v>
      </c>
      <c r="Y638" s="69" t="s">
        <v>4570</v>
      </c>
      <c r="Z638" s="69" t="s">
        <v>3766</v>
      </c>
      <c r="AA638" s="69" t="s">
        <v>4571</v>
      </c>
      <c r="AB638" s="79" t="s">
        <v>53</v>
      </c>
      <c r="AC638" s="81">
        <v>0</v>
      </c>
      <c r="AD638" s="69" t="s">
        <v>51</v>
      </c>
      <c r="AE638" s="69" t="s">
        <v>75</v>
      </c>
      <c r="AF638" s="69" t="s">
        <v>75</v>
      </c>
      <c r="AG638" s="79">
        <v>-59</v>
      </c>
      <c r="AH638" s="545">
        <v>46202</v>
      </c>
      <c r="AI638" s="69" t="s">
        <v>3177</v>
      </c>
      <c r="AJ638" s="69" t="s">
        <v>3766</v>
      </c>
      <c r="AK638" s="545">
        <v>46202</v>
      </c>
      <c r="AL638" s="82"/>
      <c r="AM638" s="81">
        <v>0</v>
      </c>
      <c r="AN638" s="81"/>
      <c r="AO638" s="81">
        <v>0</v>
      </c>
      <c r="AP638" s="81">
        <v>0</v>
      </c>
      <c r="AQ638" s="81">
        <v>0</v>
      </c>
      <c r="AR638" s="81">
        <v>0</v>
      </c>
      <c r="AS638" s="81"/>
      <c r="AT638" s="79"/>
      <c r="AU638" s="81"/>
      <c r="AV638" s="546"/>
      <c r="AW638" s="81"/>
      <c r="AX638" s="81"/>
      <c r="AY638" s="83">
        <f>YEAR(Table6[[#This Row],[ETA]])</f>
        <v>2026</v>
      </c>
      <c r="AZ638" s="40" t="str">
        <f>TEXT(Table6[[#This Row],[ETA]],"MMMM")</f>
        <v>June</v>
      </c>
      <c r="BA638" s="12" t="s">
        <v>3342</v>
      </c>
    </row>
    <row r="639" spans="1:53" hidden="1" x14ac:dyDescent="0.3">
      <c r="A639" s="13">
        <v>638</v>
      </c>
      <c r="B639" s="69" t="s">
        <v>4572</v>
      </c>
      <c r="C639" s="79" t="s">
        <v>70</v>
      </c>
      <c r="D639" s="69" t="s">
        <v>1632</v>
      </c>
      <c r="E639" s="69" t="s">
        <v>46</v>
      </c>
      <c r="F639" s="80" t="s">
        <v>4573</v>
      </c>
      <c r="G639" s="79" t="s">
        <v>177</v>
      </c>
      <c r="H639" s="70" t="s">
        <v>837</v>
      </c>
      <c r="I639" s="69" t="s">
        <v>3834</v>
      </c>
      <c r="J639" s="69" t="s">
        <v>75</v>
      </c>
      <c r="K639" s="69" t="s">
        <v>838</v>
      </c>
      <c r="L639" s="69" t="s">
        <v>75</v>
      </c>
      <c r="M639" s="69" t="s">
        <v>837</v>
      </c>
      <c r="N639" s="69" t="s">
        <v>49</v>
      </c>
      <c r="O639" s="545">
        <v>46203</v>
      </c>
      <c r="P639" s="69" t="s">
        <v>837</v>
      </c>
      <c r="Q639" s="69" t="s">
        <v>837</v>
      </c>
      <c r="R639" s="79">
        <v>102</v>
      </c>
      <c r="S639" s="81">
        <v>50</v>
      </c>
      <c r="T639" s="69" t="s">
        <v>76</v>
      </c>
      <c r="U639" s="81">
        <v>1</v>
      </c>
      <c r="V639" s="69" t="s">
        <v>4574</v>
      </c>
      <c r="W639" s="79" t="s">
        <v>79</v>
      </c>
      <c r="X639" s="69" t="s">
        <v>4573</v>
      </c>
      <c r="Y639" s="69" t="s">
        <v>4250</v>
      </c>
      <c r="Z639" s="69" t="s">
        <v>3766</v>
      </c>
      <c r="AA639" s="69" t="s">
        <v>4575</v>
      </c>
      <c r="AB639" s="79" t="s">
        <v>4576</v>
      </c>
      <c r="AC639" s="81">
        <v>0</v>
      </c>
      <c r="AD639" s="69" t="s">
        <v>51</v>
      </c>
      <c r="AE639" s="69" t="s">
        <v>75</v>
      </c>
      <c r="AF639" s="69" t="s">
        <v>75</v>
      </c>
      <c r="AG639" s="79">
        <v>-58</v>
      </c>
      <c r="AH639" s="545">
        <v>46203</v>
      </c>
      <c r="AI639" s="69" t="s">
        <v>3177</v>
      </c>
      <c r="AJ639" s="69" t="s">
        <v>3766</v>
      </c>
      <c r="AK639" s="545">
        <v>46203</v>
      </c>
      <c r="AL639" s="82"/>
      <c r="AM639" s="81">
        <v>0</v>
      </c>
      <c r="AN639" s="81"/>
      <c r="AO639" s="81">
        <v>0</v>
      </c>
      <c r="AP639" s="81">
        <v>0</v>
      </c>
      <c r="AQ639" s="81">
        <v>0</v>
      </c>
      <c r="AR639" s="81">
        <v>0</v>
      </c>
      <c r="AS639" s="81"/>
      <c r="AT639" s="79"/>
      <c r="AU639" s="81"/>
      <c r="AV639" s="546"/>
      <c r="AW639" s="81"/>
      <c r="AX639" s="81"/>
      <c r="AY639" s="83">
        <f>YEAR(Table6[[#This Row],[ETA]])</f>
        <v>2026</v>
      </c>
      <c r="AZ639" s="40" t="str">
        <f>TEXT(Table6[[#This Row],[ETA]],"MMMM")</f>
        <v>June</v>
      </c>
      <c r="BA639" s="12" t="s">
        <v>3342</v>
      </c>
    </row>
    <row r="640" spans="1:53" x14ac:dyDescent="0.3">
      <c r="A640" s="13">
        <v>639</v>
      </c>
      <c r="B640" s="69" t="s">
        <v>4577</v>
      </c>
      <c r="C640" s="79" t="s">
        <v>90</v>
      </c>
      <c r="D640" s="69" t="s">
        <v>233</v>
      </c>
      <c r="E640" s="69" t="s">
        <v>46</v>
      </c>
      <c r="F640" s="80" t="s">
        <v>4578</v>
      </c>
      <c r="G640" s="79" t="s">
        <v>177</v>
      </c>
      <c r="H640" s="70" t="s">
        <v>302</v>
      </c>
      <c r="I640" s="69" t="s">
        <v>52</v>
      </c>
      <c r="J640" s="69" t="s">
        <v>504</v>
      </c>
      <c r="K640" s="69" t="s">
        <v>4545</v>
      </c>
      <c r="L640" s="69" t="s">
        <v>305</v>
      </c>
      <c r="M640" s="69" t="s">
        <v>4545</v>
      </c>
      <c r="N640" s="69" t="s">
        <v>49</v>
      </c>
      <c r="O640" s="545">
        <v>46216</v>
      </c>
      <c r="P640" s="69" t="s">
        <v>306</v>
      </c>
      <c r="Q640" s="69" t="s">
        <v>306</v>
      </c>
      <c r="R640" s="79">
        <v>3282</v>
      </c>
      <c r="S640" s="81">
        <v>2924</v>
      </c>
      <c r="T640" s="69" t="s">
        <v>76</v>
      </c>
      <c r="U640" s="81">
        <v>3.8660000000000001</v>
      </c>
      <c r="V640" s="69" t="s">
        <v>4579</v>
      </c>
      <c r="W640" s="79" t="s">
        <v>79</v>
      </c>
      <c r="X640" s="69" t="s">
        <v>4577</v>
      </c>
      <c r="Y640" s="69" t="s">
        <v>75</v>
      </c>
      <c r="Z640" s="69" t="s">
        <v>3766</v>
      </c>
      <c r="AA640" s="69" t="s">
        <v>4706</v>
      </c>
      <c r="AB640" s="79" t="s">
        <v>53</v>
      </c>
      <c r="AC640" s="81">
        <v>193182.64</v>
      </c>
      <c r="AD640" s="69" t="s">
        <v>51</v>
      </c>
      <c r="AE640" s="69" t="s">
        <v>4258</v>
      </c>
      <c r="AF640" s="69" t="s">
        <v>75</v>
      </c>
      <c r="AG640" s="79">
        <v>-45</v>
      </c>
      <c r="AH640" s="545">
        <v>46216</v>
      </c>
      <c r="AI640" s="69" t="s">
        <v>3177</v>
      </c>
      <c r="AJ640" s="69" t="s">
        <v>3766</v>
      </c>
      <c r="AK640" s="545">
        <v>46126</v>
      </c>
      <c r="AL640" s="82">
        <v>0.53486</v>
      </c>
      <c r="AM640" s="81">
        <v>103325.6668304</v>
      </c>
      <c r="AN640" s="81">
        <v>135966</v>
      </c>
      <c r="AO640" s="81">
        <v>1760.4844159040001</v>
      </c>
      <c r="AP640" s="81">
        <v>177808.92600630401</v>
      </c>
      <c r="AQ640" s="81">
        <v>8890.4463003152014</v>
      </c>
      <c r="AR640" s="81">
        <v>0</v>
      </c>
      <c r="AS640" s="81">
        <v>11790</v>
      </c>
      <c r="AT640" s="79" t="s">
        <v>2681</v>
      </c>
      <c r="AU640" s="81" t="s">
        <v>4707</v>
      </c>
      <c r="AV640" s="546">
        <v>46216</v>
      </c>
      <c r="AW640" s="81"/>
      <c r="AX640" s="81">
        <v>1500</v>
      </c>
      <c r="AY640" s="83">
        <f>YEAR(Table6[[#This Row],[ETA]])</f>
        <v>2026</v>
      </c>
      <c r="AZ640" s="40" t="str">
        <f>TEXT(Table6[[#This Row],[ETA]],"MMMM")</f>
        <v>July</v>
      </c>
      <c r="BA640" s="12" t="s">
        <v>63</v>
      </c>
    </row>
    <row r="641" spans="1:53" hidden="1" x14ac:dyDescent="0.3">
      <c r="A641" s="13">
        <v>640</v>
      </c>
      <c r="B641" s="69" t="s">
        <v>4580</v>
      </c>
      <c r="C641" s="79" t="s">
        <v>90</v>
      </c>
      <c r="D641" s="69" t="s">
        <v>92</v>
      </c>
      <c r="E641" s="69" t="s">
        <v>46</v>
      </c>
      <c r="F641" s="80" t="s">
        <v>77</v>
      </c>
      <c r="G641" s="79" t="s">
        <v>177</v>
      </c>
      <c r="H641" s="70" t="s">
        <v>302</v>
      </c>
      <c r="I641" s="69" t="s">
        <v>2387</v>
      </c>
      <c r="J641" s="69" t="s">
        <v>504</v>
      </c>
      <c r="K641" s="69" t="s">
        <v>77</v>
      </c>
      <c r="L641" s="69" t="s">
        <v>48</v>
      </c>
      <c r="M641" s="69" t="s">
        <v>77</v>
      </c>
      <c r="N641" s="69" t="s">
        <v>49</v>
      </c>
      <c r="O641" s="545">
        <v>46265</v>
      </c>
      <c r="P641" s="69" t="s">
        <v>306</v>
      </c>
      <c r="Q641" s="69" t="s">
        <v>306</v>
      </c>
      <c r="R641" s="79">
        <v>1</v>
      </c>
      <c r="S641" s="81">
        <v>1</v>
      </c>
      <c r="T641" s="69" t="s">
        <v>76</v>
      </c>
      <c r="U641" s="81">
        <v>1</v>
      </c>
      <c r="V641" s="69" t="s">
        <v>77</v>
      </c>
      <c r="W641" s="79" t="s">
        <v>79</v>
      </c>
      <c r="X641" s="69" t="s">
        <v>4580</v>
      </c>
      <c r="Y641" s="69" t="s">
        <v>78</v>
      </c>
      <c r="Z641" s="69" t="s">
        <v>3766</v>
      </c>
      <c r="AA641" s="69" t="s">
        <v>4581</v>
      </c>
      <c r="AB641" s="79" t="s">
        <v>53</v>
      </c>
      <c r="AC641" s="81">
        <v>0</v>
      </c>
      <c r="AD641" s="69" t="s">
        <v>51</v>
      </c>
      <c r="AE641" s="69" t="s">
        <v>75</v>
      </c>
      <c r="AF641" s="69" t="s">
        <v>75</v>
      </c>
      <c r="AG641" s="79">
        <v>4</v>
      </c>
      <c r="AH641" s="545">
        <v>46265</v>
      </c>
      <c r="AI641" s="69" t="s">
        <v>3082</v>
      </c>
      <c r="AJ641" s="69" t="s">
        <v>85</v>
      </c>
      <c r="AK641" s="545"/>
      <c r="AL641" s="82"/>
      <c r="AM641" s="81">
        <v>0</v>
      </c>
      <c r="AN641" s="81"/>
      <c r="AO641" s="81">
        <v>0</v>
      </c>
      <c r="AP641" s="81">
        <v>0</v>
      </c>
      <c r="AQ641" s="81">
        <v>0</v>
      </c>
      <c r="AR641" s="81">
        <v>0</v>
      </c>
      <c r="AS641" s="81"/>
      <c r="AT641" s="79"/>
      <c r="AU641" s="81"/>
      <c r="AV641" s="546"/>
      <c r="AW641" s="81"/>
      <c r="AX641" s="81"/>
      <c r="AY641" s="83">
        <f>YEAR(Table6[[#This Row],[ETA]])</f>
        <v>2026</v>
      </c>
      <c r="AZ641" s="40" t="str">
        <f>TEXT(Table6[[#This Row],[ETA]],"MMMM")</f>
        <v>August</v>
      </c>
      <c r="BA641" s="12" t="s">
        <v>63</v>
      </c>
    </row>
    <row r="642" spans="1:53" x14ac:dyDescent="0.3">
      <c r="A642" s="13">
        <v>641</v>
      </c>
      <c r="B642" s="69" t="s">
        <v>4582</v>
      </c>
      <c r="C642" s="79" t="s">
        <v>90</v>
      </c>
      <c r="D642" s="69" t="s">
        <v>233</v>
      </c>
      <c r="E642" s="69" t="s">
        <v>46</v>
      </c>
      <c r="F642" s="80" t="s">
        <v>4583</v>
      </c>
      <c r="G642" s="79" t="s">
        <v>177</v>
      </c>
      <c r="H642" s="70" t="s">
        <v>302</v>
      </c>
      <c r="I642" s="69" t="s">
        <v>2387</v>
      </c>
      <c r="J642" s="69" t="s">
        <v>504</v>
      </c>
      <c r="K642" s="69" t="s">
        <v>4106</v>
      </c>
      <c r="L642" s="69" t="s">
        <v>48</v>
      </c>
      <c r="M642" s="69" t="s">
        <v>4106</v>
      </c>
      <c r="N642" s="69" t="s">
        <v>49</v>
      </c>
      <c r="O642" s="545">
        <v>46212</v>
      </c>
      <c r="P642" s="69" t="s">
        <v>306</v>
      </c>
      <c r="Q642" s="69" t="s">
        <v>306</v>
      </c>
      <c r="R642" s="79">
        <v>101</v>
      </c>
      <c r="S642" s="81">
        <v>1074</v>
      </c>
      <c r="T642" s="69" t="s">
        <v>76</v>
      </c>
      <c r="U642" s="81">
        <v>2.1760000000000002</v>
      </c>
      <c r="V642" s="69" t="s">
        <v>4584</v>
      </c>
      <c r="W642" s="79" t="s">
        <v>79</v>
      </c>
      <c r="X642" s="69" t="s">
        <v>4582</v>
      </c>
      <c r="Y642" s="69" t="s">
        <v>78</v>
      </c>
      <c r="Z642" s="69" t="s">
        <v>73</v>
      </c>
      <c r="AA642" s="69" t="s">
        <v>1218</v>
      </c>
      <c r="AB642" s="79" t="s">
        <v>53</v>
      </c>
      <c r="AC642" s="81">
        <v>27170.99</v>
      </c>
      <c r="AD642" s="69" t="s">
        <v>51</v>
      </c>
      <c r="AE642" s="69" t="s">
        <v>75</v>
      </c>
      <c r="AF642" s="69" t="s">
        <v>4258</v>
      </c>
      <c r="AG642" s="79">
        <v>-49</v>
      </c>
      <c r="AH642" s="545">
        <v>46212</v>
      </c>
      <c r="AI642" s="69" t="s">
        <v>3177</v>
      </c>
      <c r="AJ642" s="69" t="s">
        <v>73</v>
      </c>
      <c r="AK642" s="545">
        <v>46215</v>
      </c>
      <c r="AL642" s="82">
        <v>0.53486</v>
      </c>
      <c r="AM642" s="81">
        <v>14532.675711400001</v>
      </c>
      <c r="AN642" s="81">
        <v>49941</v>
      </c>
      <c r="AO642" s="81">
        <v>412.44118971400002</v>
      </c>
      <c r="AP642" s="81">
        <v>41656.560161114001</v>
      </c>
      <c r="AQ642" s="81">
        <v>2082.8280080557001</v>
      </c>
      <c r="AR642" s="81">
        <v>500</v>
      </c>
      <c r="AS642" s="81">
        <v>2983</v>
      </c>
      <c r="AT642" s="79" t="s">
        <v>2681</v>
      </c>
      <c r="AU642" s="81" t="s">
        <v>4708</v>
      </c>
      <c r="AV642" s="546">
        <v>46214</v>
      </c>
      <c r="AW642" s="81"/>
      <c r="AX642" s="81"/>
      <c r="AY642" s="83">
        <f>YEAR(Table6[[#This Row],[ETA]])</f>
        <v>2026</v>
      </c>
      <c r="AZ642" s="40" t="str">
        <f>TEXT(Table6[[#This Row],[ETA]],"MMMM")</f>
        <v>July</v>
      </c>
      <c r="BA642" s="12" t="s">
        <v>63</v>
      </c>
    </row>
    <row r="643" spans="1:53" hidden="1" x14ac:dyDescent="0.3">
      <c r="A643" s="13">
        <v>642</v>
      </c>
      <c r="B643" s="69" t="s">
        <v>4585</v>
      </c>
      <c r="C643" s="79" t="s">
        <v>70</v>
      </c>
      <c r="D643" s="69" t="s">
        <v>1632</v>
      </c>
      <c r="E643" s="69" t="s">
        <v>46</v>
      </c>
      <c r="F643" s="80" t="s">
        <v>4586</v>
      </c>
      <c r="G643" s="79" t="s">
        <v>177</v>
      </c>
      <c r="H643" s="70" t="s">
        <v>837</v>
      </c>
      <c r="I643" s="69" t="s">
        <v>4096</v>
      </c>
      <c r="J643" s="69" t="s">
        <v>75</v>
      </c>
      <c r="K643" s="69" t="s">
        <v>838</v>
      </c>
      <c r="L643" s="69" t="s">
        <v>75</v>
      </c>
      <c r="M643" s="69" t="s">
        <v>837</v>
      </c>
      <c r="N643" s="69" t="s">
        <v>49</v>
      </c>
      <c r="O643" s="545">
        <v>46204</v>
      </c>
      <c r="P643" s="69" t="s">
        <v>837</v>
      </c>
      <c r="Q643" s="69" t="s">
        <v>837</v>
      </c>
      <c r="R643" s="79">
        <v>68</v>
      </c>
      <c r="S643" s="81">
        <v>50</v>
      </c>
      <c r="T643" s="69" t="s">
        <v>76</v>
      </c>
      <c r="U643" s="81">
        <v>0.5</v>
      </c>
      <c r="V643" s="69" t="s">
        <v>4587</v>
      </c>
      <c r="W643" s="79" t="s">
        <v>79</v>
      </c>
      <c r="X643" s="69" t="s">
        <v>4586</v>
      </c>
      <c r="Y643" s="69" t="s">
        <v>4199</v>
      </c>
      <c r="Z643" s="69" t="s">
        <v>3766</v>
      </c>
      <c r="AA643" s="69" t="s">
        <v>4588</v>
      </c>
      <c r="AB643" s="79" t="s">
        <v>4576</v>
      </c>
      <c r="AC643" s="81">
        <v>0</v>
      </c>
      <c r="AD643" s="69" t="s">
        <v>51</v>
      </c>
      <c r="AE643" s="69" t="s">
        <v>75</v>
      </c>
      <c r="AF643" s="69" t="s">
        <v>75</v>
      </c>
      <c r="AG643" s="79">
        <v>-57</v>
      </c>
      <c r="AH643" s="545">
        <v>46204</v>
      </c>
      <c r="AI643" s="69" t="s">
        <v>3177</v>
      </c>
      <c r="AJ643" s="69" t="s">
        <v>3766</v>
      </c>
      <c r="AK643" s="545">
        <v>46204</v>
      </c>
      <c r="AL643" s="82"/>
      <c r="AM643" s="81">
        <v>0</v>
      </c>
      <c r="AN643" s="81"/>
      <c r="AO643" s="81">
        <v>0</v>
      </c>
      <c r="AP643" s="81">
        <v>0</v>
      </c>
      <c r="AQ643" s="81">
        <v>0</v>
      </c>
      <c r="AR643" s="81">
        <v>0</v>
      </c>
      <c r="AS643" s="81"/>
      <c r="AT643" s="79"/>
      <c r="AU643" s="81"/>
      <c r="AV643" s="546"/>
      <c r="AW643" s="81"/>
      <c r="AX643" s="81"/>
      <c r="AY643" s="83">
        <f>YEAR(Table6[[#This Row],[ETA]])</f>
        <v>2026</v>
      </c>
      <c r="AZ643" s="40" t="str">
        <f>TEXT(Table6[[#This Row],[ETA]],"MMMM")</f>
        <v>July</v>
      </c>
      <c r="BA643" s="12" t="s">
        <v>3342</v>
      </c>
    </row>
    <row r="644" spans="1:53" hidden="1" x14ac:dyDescent="0.3">
      <c r="A644" s="13">
        <v>643</v>
      </c>
      <c r="B644" s="69" t="s">
        <v>4589</v>
      </c>
      <c r="C644" s="79" t="s">
        <v>70</v>
      </c>
      <c r="D644" s="69" t="s">
        <v>1632</v>
      </c>
      <c r="E644" s="69" t="s">
        <v>74</v>
      </c>
      <c r="F644" s="80" t="s">
        <v>4590</v>
      </c>
      <c r="G644" s="79" t="s">
        <v>177</v>
      </c>
      <c r="H644" s="70" t="s">
        <v>837</v>
      </c>
      <c r="I644" s="69" t="s">
        <v>4591</v>
      </c>
      <c r="J644" s="69" t="s">
        <v>75</v>
      </c>
      <c r="K644" s="69" t="s">
        <v>838</v>
      </c>
      <c r="L644" s="69" t="s">
        <v>75</v>
      </c>
      <c r="M644" s="69" t="s">
        <v>75</v>
      </c>
      <c r="N644" s="69" t="s">
        <v>49</v>
      </c>
      <c r="O644" s="545">
        <v>46196</v>
      </c>
      <c r="P644" s="69" t="s">
        <v>837</v>
      </c>
      <c r="Q644" s="69" t="s">
        <v>837</v>
      </c>
      <c r="R644" s="79">
        <v>5</v>
      </c>
      <c r="S644" s="81">
        <v>15</v>
      </c>
      <c r="T644" s="69" t="s">
        <v>76</v>
      </c>
      <c r="U644" s="81">
        <v>1.0149999999999999</v>
      </c>
      <c r="V644" s="69" t="s">
        <v>4592</v>
      </c>
      <c r="W644" s="79" t="s">
        <v>79</v>
      </c>
      <c r="X644" s="69" t="s">
        <v>4590</v>
      </c>
      <c r="Y644" s="69" t="s">
        <v>4593</v>
      </c>
      <c r="Z644" s="69" t="s">
        <v>3766</v>
      </c>
      <c r="AA644" s="69" t="s">
        <v>4594</v>
      </c>
      <c r="AB644" s="79" t="s">
        <v>4576</v>
      </c>
      <c r="AC644" s="81">
        <v>0</v>
      </c>
      <c r="AD644" s="69" t="s">
        <v>51</v>
      </c>
      <c r="AE644" s="69" t="s">
        <v>75</v>
      </c>
      <c r="AF644" s="69" t="s">
        <v>75</v>
      </c>
      <c r="AG644" s="79">
        <v>-65</v>
      </c>
      <c r="AH644" s="545">
        <v>46196</v>
      </c>
      <c r="AI644" s="69" t="s">
        <v>3177</v>
      </c>
      <c r="AJ644" s="69" t="s">
        <v>3766</v>
      </c>
      <c r="AK644" s="545">
        <v>46204</v>
      </c>
      <c r="AL644" s="82"/>
      <c r="AM644" s="81">
        <v>0</v>
      </c>
      <c r="AN644" s="81"/>
      <c r="AO644" s="81">
        <v>0</v>
      </c>
      <c r="AP644" s="81">
        <v>0</v>
      </c>
      <c r="AQ644" s="81">
        <v>0</v>
      </c>
      <c r="AR644" s="81">
        <v>0</v>
      </c>
      <c r="AS644" s="81"/>
      <c r="AT644" s="79"/>
      <c r="AU644" s="81"/>
      <c r="AV644" s="546"/>
      <c r="AW644" s="81"/>
      <c r="AX644" s="81"/>
      <c r="AY644" s="83">
        <f>YEAR(Table6[[#This Row],[ETA]])</f>
        <v>2026</v>
      </c>
      <c r="AZ644" s="40" t="str">
        <f>TEXT(Table6[[#This Row],[ETA]],"MMMM")</f>
        <v>June</v>
      </c>
      <c r="BA644" s="12" t="s">
        <v>3342</v>
      </c>
    </row>
    <row r="645" spans="1:53" hidden="1" x14ac:dyDescent="0.3">
      <c r="A645" s="13">
        <v>644</v>
      </c>
      <c r="B645" s="69" t="s">
        <v>4595</v>
      </c>
      <c r="C645" s="79" t="s">
        <v>310</v>
      </c>
      <c r="D645" s="69" t="s">
        <v>3857</v>
      </c>
      <c r="E645" s="69" t="s">
        <v>46</v>
      </c>
      <c r="F645" s="80" t="s">
        <v>4709</v>
      </c>
      <c r="G645" s="79" t="s">
        <v>177</v>
      </c>
      <c r="H645" s="70" t="s">
        <v>302</v>
      </c>
      <c r="I645" s="69" t="s">
        <v>4596</v>
      </c>
      <c r="J645" s="69" t="s">
        <v>504</v>
      </c>
      <c r="K645" s="69" t="s">
        <v>4710</v>
      </c>
      <c r="L645" s="69" t="s">
        <v>305</v>
      </c>
      <c r="M645" s="69" t="s">
        <v>4710</v>
      </c>
      <c r="N645" s="69" t="s">
        <v>49</v>
      </c>
      <c r="O645" s="545">
        <v>46218</v>
      </c>
      <c r="P645" s="69" t="s">
        <v>306</v>
      </c>
      <c r="Q645" s="69" t="s">
        <v>306</v>
      </c>
      <c r="R645" s="79">
        <v>212</v>
      </c>
      <c r="S645" s="81">
        <v>372.9</v>
      </c>
      <c r="T645" s="69" t="s">
        <v>76</v>
      </c>
      <c r="U645" s="81">
        <v>0.45119999999999993</v>
      </c>
      <c r="V645" s="69" t="s">
        <v>4597</v>
      </c>
      <c r="W645" s="79" t="s">
        <v>79</v>
      </c>
      <c r="X645" s="69" t="s">
        <v>4598</v>
      </c>
      <c r="Y645" s="69" t="s">
        <v>1831</v>
      </c>
      <c r="Z645" s="69" t="s">
        <v>3766</v>
      </c>
      <c r="AA645" s="69" t="s">
        <v>4711</v>
      </c>
      <c r="AB645" s="79" t="s">
        <v>71</v>
      </c>
      <c r="AC645" s="81">
        <v>19647.400000000001</v>
      </c>
      <c r="AD645" s="69" t="s">
        <v>1834</v>
      </c>
      <c r="AE645" s="69" t="s">
        <v>75</v>
      </c>
      <c r="AF645" s="69" t="s">
        <v>75</v>
      </c>
      <c r="AG645" s="79">
        <v>-43</v>
      </c>
      <c r="AH645" s="545">
        <v>46218</v>
      </c>
      <c r="AI645" s="69" t="s">
        <v>3177</v>
      </c>
      <c r="AJ645" s="69" t="s">
        <v>3766</v>
      </c>
      <c r="AK645" s="545">
        <v>46219</v>
      </c>
      <c r="AL645" s="82">
        <v>3.64</v>
      </c>
      <c r="AM645" s="81">
        <v>71516.536000000007</v>
      </c>
      <c r="AN645" s="81">
        <v>4459790</v>
      </c>
      <c r="AO645" s="81">
        <v>844.41007420000005</v>
      </c>
      <c r="AP645" s="81">
        <v>85285.41749420001</v>
      </c>
      <c r="AQ645" s="81">
        <v>4264.2708747100005</v>
      </c>
      <c r="AR645" s="81">
        <v>1000</v>
      </c>
      <c r="AS645" s="81">
        <v>5664</v>
      </c>
      <c r="AT645" s="79" t="s">
        <v>2681</v>
      </c>
      <c r="AU645" s="81" t="s">
        <v>4712</v>
      </c>
      <c r="AV645" s="546">
        <v>46219</v>
      </c>
      <c r="AW645" s="81"/>
      <c r="AX645" s="81"/>
      <c r="AY645" s="83">
        <f>YEAR(Table6[[#This Row],[ETA]])</f>
        <v>2026</v>
      </c>
      <c r="AZ645" s="40" t="str">
        <f>TEXT(Table6[[#This Row],[ETA]],"MMMM")</f>
        <v>July</v>
      </c>
      <c r="BA645" s="12" t="s">
        <v>3333</v>
      </c>
    </row>
    <row r="646" spans="1:53" hidden="1" x14ac:dyDescent="0.3">
      <c r="A646" s="13">
        <v>645</v>
      </c>
      <c r="B646" s="69" t="s">
        <v>4599</v>
      </c>
      <c r="C646" s="79" t="s">
        <v>1261</v>
      </c>
      <c r="D646" s="69" t="s">
        <v>300</v>
      </c>
      <c r="E646" s="69" t="s">
        <v>46</v>
      </c>
      <c r="F646" s="80" t="s">
        <v>4600</v>
      </c>
      <c r="G646" s="79" t="s">
        <v>177</v>
      </c>
      <c r="H646" s="70" t="s">
        <v>302</v>
      </c>
      <c r="I646" s="69" t="s">
        <v>4601</v>
      </c>
      <c r="J646" s="69" t="s">
        <v>571</v>
      </c>
      <c r="K646" s="69" t="s">
        <v>1264</v>
      </c>
      <c r="L646" s="69" t="s">
        <v>305</v>
      </c>
      <c r="M646" s="69" t="s">
        <v>1264</v>
      </c>
      <c r="N646" s="69" t="s">
        <v>49</v>
      </c>
      <c r="O646" s="545">
        <v>46208</v>
      </c>
      <c r="P646" s="69" t="s">
        <v>306</v>
      </c>
      <c r="Q646" s="69" t="s">
        <v>1264</v>
      </c>
      <c r="R646" s="79">
        <v>2</v>
      </c>
      <c r="S646" s="81">
        <v>5.5</v>
      </c>
      <c r="T646" s="69" t="s">
        <v>76</v>
      </c>
      <c r="U646" s="81">
        <v>0.13700000000000001</v>
      </c>
      <c r="V646" s="69" t="s">
        <v>4602</v>
      </c>
      <c r="W646" s="79" t="s">
        <v>79</v>
      </c>
      <c r="X646" s="69" t="s">
        <v>4603</v>
      </c>
      <c r="Y646" s="69" t="s">
        <v>1831</v>
      </c>
      <c r="Z646" s="69" t="s">
        <v>3766</v>
      </c>
      <c r="AA646" s="69" t="s">
        <v>4713</v>
      </c>
      <c r="AB646" s="79" t="s">
        <v>71</v>
      </c>
      <c r="AC646" s="81">
        <v>300</v>
      </c>
      <c r="AD646" s="69" t="s">
        <v>1834</v>
      </c>
      <c r="AE646" s="69" t="s">
        <v>75</v>
      </c>
      <c r="AF646" s="69" t="s">
        <v>75</v>
      </c>
      <c r="AG646" s="79">
        <v>-53</v>
      </c>
      <c r="AH646" s="545">
        <v>46208</v>
      </c>
      <c r="AI646" s="69" t="s">
        <v>3177</v>
      </c>
      <c r="AJ646" s="69" t="s">
        <v>3766</v>
      </c>
      <c r="AK646" s="545">
        <v>46210</v>
      </c>
      <c r="AL646" s="82">
        <v>3.64</v>
      </c>
      <c r="AM646" s="81">
        <v>1092</v>
      </c>
      <c r="AN646" s="81"/>
      <c r="AO646" s="81">
        <v>10.92</v>
      </c>
      <c r="AP646" s="81">
        <v>1102.92</v>
      </c>
      <c r="AQ646" s="81">
        <v>55.146000000000008</v>
      </c>
      <c r="AR646" s="81">
        <v>500</v>
      </c>
      <c r="AS646" s="81">
        <v>305</v>
      </c>
      <c r="AT646" s="79" t="s">
        <v>2681</v>
      </c>
      <c r="AU646" s="81" t="s">
        <v>4604</v>
      </c>
      <c r="AV646" s="546">
        <v>46208</v>
      </c>
      <c r="AW646" s="81"/>
      <c r="AX646" s="81">
        <v>-650</v>
      </c>
      <c r="AY646" s="83">
        <f>YEAR(Table6[[#This Row],[ETA]])</f>
        <v>2026</v>
      </c>
      <c r="AZ646" s="40" t="str">
        <f>TEXT(Table6[[#This Row],[ETA]],"MMMM")</f>
        <v>July</v>
      </c>
      <c r="BA646" s="12" t="s">
        <v>63</v>
      </c>
    </row>
    <row r="647" spans="1:53" x14ac:dyDescent="0.3">
      <c r="A647" s="13">
        <v>646</v>
      </c>
      <c r="B647" s="69" t="s">
        <v>4605</v>
      </c>
      <c r="C647" s="79" t="s">
        <v>90</v>
      </c>
      <c r="D647" s="69" t="s">
        <v>233</v>
      </c>
      <c r="E647" s="69" t="s">
        <v>46</v>
      </c>
      <c r="F647" s="80" t="s">
        <v>4606</v>
      </c>
      <c r="G647" s="79" t="s">
        <v>177</v>
      </c>
      <c r="H647" s="70" t="s">
        <v>302</v>
      </c>
      <c r="I647" s="69" t="s">
        <v>52</v>
      </c>
      <c r="J647" s="69" t="s">
        <v>504</v>
      </c>
      <c r="K647" s="69" t="s">
        <v>4106</v>
      </c>
      <c r="L647" s="69" t="s">
        <v>305</v>
      </c>
      <c r="M647" s="69" t="s">
        <v>4106</v>
      </c>
      <c r="N647" s="69" t="s">
        <v>49</v>
      </c>
      <c r="O647" s="545">
        <v>46212</v>
      </c>
      <c r="P647" s="69" t="s">
        <v>306</v>
      </c>
      <c r="Q647" s="69" t="s">
        <v>306</v>
      </c>
      <c r="R647" s="79">
        <v>2690</v>
      </c>
      <c r="S647" s="81">
        <v>2344</v>
      </c>
      <c r="T647" s="69" t="s">
        <v>76</v>
      </c>
      <c r="U647" s="81">
        <v>6.1029999999999998</v>
      </c>
      <c r="V647" s="69" t="s">
        <v>4607</v>
      </c>
      <c r="W647" s="79" t="s">
        <v>50</v>
      </c>
      <c r="X647" s="69" t="s">
        <v>4605</v>
      </c>
      <c r="Y647" s="69" t="s">
        <v>75</v>
      </c>
      <c r="Z647" s="69" t="s">
        <v>3766</v>
      </c>
      <c r="AA647" s="69" t="s">
        <v>4714</v>
      </c>
      <c r="AB647" s="79" t="s">
        <v>71</v>
      </c>
      <c r="AC647" s="81">
        <v>17356.304</v>
      </c>
      <c r="AD647" s="69" t="s">
        <v>51</v>
      </c>
      <c r="AE647" s="69" t="s">
        <v>4258</v>
      </c>
      <c r="AF647" s="69" t="s">
        <v>75</v>
      </c>
      <c r="AG647" s="79">
        <v>-49</v>
      </c>
      <c r="AH647" s="545">
        <v>46212</v>
      </c>
      <c r="AI647" s="69" t="s">
        <v>3177</v>
      </c>
      <c r="AJ647" s="69" t="s">
        <v>3766</v>
      </c>
      <c r="AK647" s="545">
        <v>46215</v>
      </c>
      <c r="AL647" s="82">
        <v>3.64</v>
      </c>
      <c r="AM647" s="81">
        <v>63176.946560000004</v>
      </c>
      <c r="AN647" s="81">
        <v>108996</v>
      </c>
      <c r="AO647" s="81">
        <v>1214.7454712000001</v>
      </c>
      <c r="AP647" s="81">
        <v>122689.29259120001</v>
      </c>
      <c r="AQ647" s="81">
        <v>6134.4646295600005</v>
      </c>
      <c r="AR647" s="81">
        <v>1000</v>
      </c>
      <c r="AS647" s="81">
        <v>7534</v>
      </c>
      <c r="AT647" s="79" t="s">
        <v>2681</v>
      </c>
      <c r="AU647" s="81" t="s">
        <v>4715</v>
      </c>
      <c r="AV647" s="546">
        <v>46214</v>
      </c>
      <c r="AW647" s="91"/>
      <c r="AX647" s="81"/>
      <c r="AY647" s="83">
        <f>YEAR(Table6[[#This Row],[ETA]])</f>
        <v>2026</v>
      </c>
      <c r="AZ647" s="40" t="str">
        <f>TEXT(Table6[[#This Row],[ETA]],"MMMM")</f>
        <v>July</v>
      </c>
      <c r="BA647" s="12" t="s">
        <v>63</v>
      </c>
    </row>
    <row r="648" spans="1:53" x14ac:dyDescent="0.3">
      <c r="A648" s="13">
        <v>647</v>
      </c>
      <c r="B648" s="69" t="s">
        <v>4608</v>
      </c>
      <c r="C648" s="79" t="s">
        <v>90</v>
      </c>
      <c r="D648" s="69" t="s">
        <v>233</v>
      </c>
      <c r="E648" s="69" t="s">
        <v>46</v>
      </c>
      <c r="F648" s="80" t="s">
        <v>4609</v>
      </c>
      <c r="G648" s="79" t="s">
        <v>177</v>
      </c>
      <c r="H648" s="70" t="s">
        <v>302</v>
      </c>
      <c r="I648" s="69" t="s">
        <v>52</v>
      </c>
      <c r="J648" s="69" t="s">
        <v>504</v>
      </c>
      <c r="K648" s="69" t="s">
        <v>598</v>
      </c>
      <c r="L648" s="69" t="s">
        <v>305</v>
      </c>
      <c r="M648" s="69" t="s">
        <v>598</v>
      </c>
      <c r="N648" s="69" t="s">
        <v>49</v>
      </c>
      <c r="O648" s="545">
        <v>46213</v>
      </c>
      <c r="P648" s="69" t="s">
        <v>306</v>
      </c>
      <c r="Q648" s="69" t="s">
        <v>306</v>
      </c>
      <c r="R648" s="79">
        <v>1000</v>
      </c>
      <c r="S648" s="81">
        <v>1166</v>
      </c>
      <c r="T648" s="69" t="s">
        <v>76</v>
      </c>
      <c r="U648" s="81">
        <v>2.66</v>
      </c>
      <c r="V648" s="69" t="s">
        <v>4610</v>
      </c>
      <c r="W648" s="79" t="s">
        <v>50</v>
      </c>
      <c r="X648" s="69" t="s">
        <v>4608</v>
      </c>
      <c r="Y648" s="69" t="s">
        <v>75</v>
      </c>
      <c r="Z648" s="69" t="s">
        <v>3766</v>
      </c>
      <c r="AA648" s="69" t="s">
        <v>4716</v>
      </c>
      <c r="AB648" s="79" t="s">
        <v>71</v>
      </c>
      <c r="AC648" s="81">
        <v>10366.700000000001</v>
      </c>
      <c r="AD648" s="69" t="s">
        <v>51</v>
      </c>
      <c r="AE648" s="69" t="s">
        <v>4258</v>
      </c>
      <c r="AF648" s="69" t="s">
        <v>75</v>
      </c>
      <c r="AG648" s="79">
        <v>-48</v>
      </c>
      <c r="AH648" s="545">
        <v>46213</v>
      </c>
      <c r="AI648" s="69" t="s">
        <v>3177</v>
      </c>
      <c r="AJ648" s="69" t="s">
        <v>3766</v>
      </c>
      <c r="AK648" s="545">
        <v>46215</v>
      </c>
      <c r="AL648" s="82">
        <v>3.64</v>
      </c>
      <c r="AM648" s="81">
        <v>37734.788</v>
      </c>
      <c r="AN648" s="81">
        <v>54219</v>
      </c>
      <c r="AO648" s="81">
        <v>667.34362339999996</v>
      </c>
      <c r="AP648" s="81">
        <v>67401.705963399989</v>
      </c>
      <c r="AQ648" s="81">
        <v>3370.0852981699995</v>
      </c>
      <c r="AR648" s="81">
        <v>1000</v>
      </c>
      <c r="AS648" s="81">
        <v>4770</v>
      </c>
      <c r="AT648" s="79" t="s">
        <v>2681</v>
      </c>
      <c r="AU648" s="81" t="s">
        <v>4717</v>
      </c>
      <c r="AV648" s="546">
        <v>46214</v>
      </c>
      <c r="AW648" s="81"/>
      <c r="AX648" s="81"/>
      <c r="AY648" s="83">
        <f>YEAR(Table6[[#This Row],[ETA]])</f>
        <v>2026</v>
      </c>
      <c r="AZ648" s="40" t="str">
        <f>TEXT(Table6[[#This Row],[ETA]],"MMMM")</f>
        <v>July</v>
      </c>
      <c r="BA648" s="12" t="s">
        <v>63</v>
      </c>
    </row>
    <row r="649" spans="1:53" x14ac:dyDescent="0.3">
      <c r="A649" s="13">
        <v>648</v>
      </c>
      <c r="B649" s="69" t="s">
        <v>4611</v>
      </c>
      <c r="C649" s="79" t="s">
        <v>90</v>
      </c>
      <c r="D649" s="69" t="s">
        <v>233</v>
      </c>
      <c r="E649" s="69" t="s">
        <v>46</v>
      </c>
      <c r="F649" s="80" t="s">
        <v>4612</v>
      </c>
      <c r="G649" s="79" t="s">
        <v>177</v>
      </c>
      <c r="H649" s="70" t="s">
        <v>302</v>
      </c>
      <c r="I649" s="69" t="s">
        <v>52</v>
      </c>
      <c r="J649" s="69" t="s">
        <v>504</v>
      </c>
      <c r="K649" s="69" t="s">
        <v>598</v>
      </c>
      <c r="L649" s="69" t="s">
        <v>305</v>
      </c>
      <c r="M649" s="69" t="s">
        <v>598</v>
      </c>
      <c r="N649" s="69" t="s">
        <v>49</v>
      </c>
      <c r="O649" s="545">
        <v>46213</v>
      </c>
      <c r="P649" s="69" t="s">
        <v>306</v>
      </c>
      <c r="Q649" s="69" t="s">
        <v>306</v>
      </c>
      <c r="R649" s="79">
        <v>1000</v>
      </c>
      <c r="S649" s="81">
        <v>1614</v>
      </c>
      <c r="T649" s="69" t="s">
        <v>76</v>
      </c>
      <c r="U649" s="81">
        <v>3.7170000000000001</v>
      </c>
      <c r="V649" s="69" t="s">
        <v>4613</v>
      </c>
      <c r="W649" s="79" t="s">
        <v>50</v>
      </c>
      <c r="X649" s="69" t="s">
        <v>4611</v>
      </c>
      <c r="Y649" s="69" t="s">
        <v>75</v>
      </c>
      <c r="Z649" s="69" t="s">
        <v>3766</v>
      </c>
      <c r="AA649" s="69" t="s">
        <v>4718</v>
      </c>
      <c r="AB649" s="79" t="s">
        <v>71</v>
      </c>
      <c r="AC649" s="81">
        <v>15272.9</v>
      </c>
      <c r="AD649" s="69" t="s">
        <v>51</v>
      </c>
      <c r="AE649" s="69" t="s">
        <v>4258</v>
      </c>
      <c r="AF649" s="69" t="s">
        <v>75</v>
      </c>
      <c r="AG649" s="79">
        <v>-48</v>
      </c>
      <c r="AH649" s="545">
        <v>46213</v>
      </c>
      <c r="AI649" s="69" t="s">
        <v>3177</v>
      </c>
      <c r="AJ649" s="69" t="s">
        <v>3766</v>
      </c>
      <c r="AK649" s="545">
        <v>46215</v>
      </c>
      <c r="AL649" s="82">
        <v>3.64</v>
      </c>
      <c r="AM649" s="81">
        <v>55593.356</v>
      </c>
      <c r="AN649" s="81">
        <v>75051</v>
      </c>
      <c r="AO649" s="81">
        <v>957.35133860000008</v>
      </c>
      <c r="AP649" s="81">
        <v>96692.485198599999</v>
      </c>
      <c r="AQ649" s="81">
        <v>4834.6242599300003</v>
      </c>
      <c r="AR649" s="81">
        <v>1000</v>
      </c>
      <c r="AS649" s="81">
        <v>6235</v>
      </c>
      <c r="AT649" s="79" t="s">
        <v>2681</v>
      </c>
      <c r="AU649" s="81" t="s">
        <v>4719</v>
      </c>
      <c r="AV649" s="546">
        <v>46214</v>
      </c>
      <c r="AW649" s="81"/>
      <c r="AX649" s="81"/>
      <c r="AY649" s="83">
        <f>YEAR(Table6[[#This Row],[ETA]])</f>
        <v>2026</v>
      </c>
      <c r="AZ649" s="40" t="str">
        <f>TEXT(Table6[[#This Row],[ETA]],"MMMM")</f>
        <v>July</v>
      </c>
      <c r="BA649" s="12" t="s">
        <v>63</v>
      </c>
    </row>
    <row r="650" spans="1:53" hidden="1" x14ac:dyDescent="0.3">
      <c r="A650" s="13">
        <v>649</v>
      </c>
      <c r="B650" s="69" t="s">
        <v>4614</v>
      </c>
      <c r="C650" s="79" t="s">
        <v>70</v>
      </c>
      <c r="D650" s="69" t="s">
        <v>1632</v>
      </c>
      <c r="E650" s="69" t="s">
        <v>74</v>
      </c>
      <c r="F650" s="80" t="s">
        <v>4615</v>
      </c>
      <c r="G650" s="79" t="s">
        <v>177</v>
      </c>
      <c r="H650" s="70" t="s">
        <v>837</v>
      </c>
      <c r="I650" s="69" t="s">
        <v>4616</v>
      </c>
      <c r="J650" s="69" t="s">
        <v>75</v>
      </c>
      <c r="K650" s="69" t="s">
        <v>838</v>
      </c>
      <c r="L650" s="69" t="s">
        <v>75</v>
      </c>
      <c r="M650" s="69" t="s">
        <v>75</v>
      </c>
      <c r="N650" s="69" t="s">
        <v>49</v>
      </c>
      <c r="O650" s="545">
        <v>46208</v>
      </c>
      <c r="P650" s="69" t="s">
        <v>837</v>
      </c>
      <c r="Q650" s="69" t="s">
        <v>837</v>
      </c>
      <c r="R650" s="79">
        <v>12</v>
      </c>
      <c r="S650" s="81">
        <v>60</v>
      </c>
      <c r="T650" s="69" t="s">
        <v>76</v>
      </c>
      <c r="U650" s="81">
        <v>1.042</v>
      </c>
      <c r="V650" s="69" t="s">
        <v>4617</v>
      </c>
      <c r="W650" s="79" t="s">
        <v>79</v>
      </c>
      <c r="X650" s="69" t="s">
        <v>4615</v>
      </c>
      <c r="Y650" s="69" t="s">
        <v>4593</v>
      </c>
      <c r="Z650" s="69" t="s">
        <v>3766</v>
      </c>
      <c r="AA650" s="69" t="s">
        <v>4618</v>
      </c>
      <c r="AB650" s="79" t="s">
        <v>71</v>
      </c>
      <c r="AC650" s="81">
        <v>0</v>
      </c>
      <c r="AD650" s="69" t="s">
        <v>51</v>
      </c>
      <c r="AE650" s="69" t="s">
        <v>75</v>
      </c>
      <c r="AF650" s="69" t="s">
        <v>75</v>
      </c>
      <c r="AG650" s="79">
        <v>-53</v>
      </c>
      <c r="AH650" s="545">
        <v>46208</v>
      </c>
      <c r="AI650" s="69" t="s">
        <v>3177</v>
      </c>
      <c r="AJ650" s="69" t="s">
        <v>808</v>
      </c>
      <c r="AK650" s="545">
        <v>46208</v>
      </c>
      <c r="AL650" s="82"/>
      <c r="AM650" s="81">
        <v>0</v>
      </c>
      <c r="AN650" s="81"/>
      <c r="AO650" s="81">
        <v>0</v>
      </c>
      <c r="AP650" s="81">
        <v>0</v>
      </c>
      <c r="AQ650" s="81">
        <v>0</v>
      </c>
      <c r="AR650" s="81">
        <v>0</v>
      </c>
      <c r="AS650" s="81"/>
      <c r="AT650" s="79"/>
      <c r="AU650" s="81"/>
      <c r="AV650" s="546"/>
      <c r="AW650" s="81"/>
      <c r="AX650" s="81"/>
      <c r="AY650" s="83">
        <f>YEAR(Table6[[#This Row],[ETA]])</f>
        <v>2026</v>
      </c>
      <c r="AZ650" s="40" t="str">
        <f>TEXT(Table6[[#This Row],[ETA]],"MMMM")</f>
        <v>July</v>
      </c>
      <c r="BA650" s="12" t="s">
        <v>3342</v>
      </c>
    </row>
    <row r="651" spans="1:53" hidden="1" x14ac:dyDescent="0.3">
      <c r="A651" s="13">
        <v>650</v>
      </c>
      <c r="B651" s="69" t="s">
        <v>4619</v>
      </c>
      <c r="C651" s="79" t="s">
        <v>70</v>
      </c>
      <c r="D651" s="69" t="s">
        <v>1632</v>
      </c>
      <c r="E651" s="69" t="s">
        <v>74</v>
      </c>
      <c r="F651" s="80" t="s">
        <v>4620</v>
      </c>
      <c r="G651" s="79" t="s">
        <v>177</v>
      </c>
      <c r="H651" s="70" t="s">
        <v>837</v>
      </c>
      <c r="I651" s="69" t="s">
        <v>3877</v>
      </c>
      <c r="J651" s="69" t="s">
        <v>75</v>
      </c>
      <c r="K651" s="69" t="s">
        <v>838</v>
      </c>
      <c r="L651" s="69" t="s">
        <v>75</v>
      </c>
      <c r="M651" s="69" t="s">
        <v>75</v>
      </c>
      <c r="N651" s="69" t="s">
        <v>49</v>
      </c>
      <c r="O651" s="545">
        <v>46209</v>
      </c>
      <c r="P651" s="69" t="s">
        <v>837</v>
      </c>
      <c r="Q651" s="69" t="s">
        <v>837</v>
      </c>
      <c r="R651" s="79">
        <v>1</v>
      </c>
      <c r="S651" s="81">
        <v>700</v>
      </c>
      <c r="T651" s="69" t="s">
        <v>76</v>
      </c>
      <c r="U651" s="81">
        <v>0.8</v>
      </c>
      <c r="V651" s="69" t="s">
        <v>4621</v>
      </c>
      <c r="W651" s="79" t="s">
        <v>79</v>
      </c>
      <c r="X651" s="69" t="s">
        <v>4619</v>
      </c>
      <c r="Y651" s="69" t="s">
        <v>4469</v>
      </c>
      <c r="Z651" s="69" t="s">
        <v>808</v>
      </c>
      <c r="AA651" s="69" t="s">
        <v>4144</v>
      </c>
      <c r="AB651" s="79" t="s">
        <v>71</v>
      </c>
      <c r="AC651" s="81">
        <v>0</v>
      </c>
      <c r="AD651" s="69" t="s">
        <v>51</v>
      </c>
      <c r="AE651" s="69" t="s">
        <v>75</v>
      </c>
      <c r="AF651" s="69" t="s">
        <v>75</v>
      </c>
      <c r="AG651" s="79">
        <v>-52</v>
      </c>
      <c r="AH651" s="545">
        <v>46209</v>
      </c>
      <c r="AI651" s="69" t="s">
        <v>3177</v>
      </c>
      <c r="AJ651" s="69" t="s">
        <v>808</v>
      </c>
      <c r="AK651" s="545">
        <v>46209</v>
      </c>
      <c r="AL651" s="82"/>
      <c r="AM651" s="81">
        <v>0</v>
      </c>
      <c r="AN651" s="81"/>
      <c r="AO651" s="81">
        <v>0</v>
      </c>
      <c r="AP651" s="81">
        <v>0</v>
      </c>
      <c r="AQ651" s="81">
        <v>0</v>
      </c>
      <c r="AR651" s="81">
        <v>0</v>
      </c>
      <c r="AS651" s="81"/>
      <c r="AT651" s="79"/>
      <c r="AU651" s="81"/>
      <c r="AV651" s="546"/>
      <c r="AW651" s="81"/>
      <c r="AX651" s="81"/>
      <c r="AY651" s="83">
        <f>YEAR(Table6[[#This Row],[ETA]])</f>
        <v>2026</v>
      </c>
      <c r="AZ651" s="40" t="str">
        <f>TEXT(Table6[[#This Row],[ETA]],"MMMM")</f>
        <v>July</v>
      </c>
      <c r="BA651" s="12" t="s">
        <v>3342</v>
      </c>
    </row>
    <row r="652" spans="1:53" hidden="1" x14ac:dyDescent="0.3">
      <c r="A652" s="13">
        <v>651</v>
      </c>
      <c r="B652" s="69" t="s">
        <v>4622</v>
      </c>
      <c r="C652" s="79" t="s">
        <v>1261</v>
      </c>
      <c r="D652" s="69" t="s">
        <v>1632</v>
      </c>
      <c r="E652" s="69" t="s">
        <v>46</v>
      </c>
      <c r="F652" s="80" t="s">
        <v>4623</v>
      </c>
      <c r="G652" s="79" t="s">
        <v>177</v>
      </c>
      <c r="H652" s="70" t="s">
        <v>837</v>
      </c>
      <c r="I652" s="69" t="s">
        <v>4624</v>
      </c>
      <c r="J652" s="69" t="s">
        <v>837</v>
      </c>
      <c r="K652" s="69" t="s">
        <v>837</v>
      </c>
      <c r="L652" s="69" t="s">
        <v>75</v>
      </c>
      <c r="M652" s="69" t="s">
        <v>75</v>
      </c>
      <c r="N652" s="69" t="s">
        <v>49</v>
      </c>
      <c r="O652" s="545">
        <v>46208</v>
      </c>
      <c r="P652" s="69" t="s">
        <v>306</v>
      </c>
      <c r="Q652" s="69" t="s">
        <v>837</v>
      </c>
      <c r="R652" s="79">
        <v>4</v>
      </c>
      <c r="S652" s="81">
        <v>5.5</v>
      </c>
      <c r="T652" s="69" t="s">
        <v>76</v>
      </c>
      <c r="U652" s="81">
        <v>0.13700000000000001</v>
      </c>
      <c r="V652" s="69" t="s">
        <v>4625</v>
      </c>
      <c r="W652" s="79" t="s">
        <v>79</v>
      </c>
      <c r="X652" s="69" t="s">
        <v>4623</v>
      </c>
      <c r="Y652" s="69" t="s">
        <v>1831</v>
      </c>
      <c r="Z652" s="69" t="s">
        <v>808</v>
      </c>
      <c r="AA652" s="69" t="s">
        <v>3789</v>
      </c>
      <c r="AB652" s="79" t="s">
        <v>71</v>
      </c>
      <c r="AC652" s="81">
        <v>0</v>
      </c>
      <c r="AD652" s="69" t="s">
        <v>1834</v>
      </c>
      <c r="AE652" s="69" t="s">
        <v>75</v>
      </c>
      <c r="AF652" s="69" t="s">
        <v>75</v>
      </c>
      <c r="AG652" s="79">
        <v>-53</v>
      </c>
      <c r="AH652" s="545">
        <v>46208</v>
      </c>
      <c r="AI652" s="69" t="s">
        <v>3177</v>
      </c>
      <c r="AJ652" s="69" t="s">
        <v>808</v>
      </c>
      <c r="AK652" s="545">
        <v>46208</v>
      </c>
      <c r="AL652" s="82"/>
      <c r="AM652" s="81">
        <v>0</v>
      </c>
      <c r="AN652" s="81"/>
      <c r="AO652" s="81">
        <v>0</v>
      </c>
      <c r="AP652" s="81">
        <v>0</v>
      </c>
      <c r="AQ652" s="81">
        <v>0</v>
      </c>
      <c r="AR652" s="81">
        <v>0</v>
      </c>
      <c r="AS652" s="81"/>
      <c r="AT652" s="79"/>
      <c r="AU652" s="81"/>
      <c r="AV652" s="546"/>
      <c r="AW652" s="81"/>
      <c r="AX652" s="81"/>
      <c r="AY652" s="83">
        <f>YEAR(Table6[[#This Row],[ETA]])</f>
        <v>2026</v>
      </c>
      <c r="AZ652" s="40" t="str">
        <f>TEXT(Table6[[#This Row],[ETA]],"MMMM")</f>
        <v>July</v>
      </c>
      <c r="BA652" s="12" t="s">
        <v>3342</v>
      </c>
    </row>
    <row r="653" spans="1:53" hidden="1" x14ac:dyDescent="0.3">
      <c r="A653" s="13">
        <v>652</v>
      </c>
      <c r="B653" s="69" t="s">
        <v>4626</v>
      </c>
      <c r="C653" s="79" t="s">
        <v>70</v>
      </c>
      <c r="D653" s="69" t="s">
        <v>1632</v>
      </c>
      <c r="E653" s="69" t="s">
        <v>46</v>
      </c>
      <c r="F653" s="80" t="s">
        <v>295</v>
      </c>
      <c r="G653" s="79" t="s">
        <v>177</v>
      </c>
      <c r="H653" s="70" t="s">
        <v>302</v>
      </c>
      <c r="I653" s="69" t="s">
        <v>2634</v>
      </c>
      <c r="J653" s="69" t="s">
        <v>571</v>
      </c>
      <c r="K653" s="69" t="s">
        <v>1264</v>
      </c>
      <c r="L653" s="69" t="s">
        <v>305</v>
      </c>
      <c r="M653" s="69" t="s">
        <v>1264</v>
      </c>
      <c r="N653" s="69" t="s">
        <v>49</v>
      </c>
      <c r="O653" s="545">
        <v>46239</v>
      </c>
      <c r="P653" s="69" t="s">
        <v>306</v>
      </c>
      <c r="Q653" s="69" t="s">
        <v>306</v>
      </c>
      <c r="R653" s="79">
        <v>41</v>
      </c>
      <c r="S653" s="81">
        <v>87.5</v>
      </c>
      <c r="T653" s="69" t="s">
        <v>76</v>
      </c>
      <c r="U653" s="81">
        <v>0.2</v>
      </c>
      <c r="V653" s="69" t="s">
        <v>4628</v>
      </c>
      <c r="W653" s="79" t="s">
        <v>79</v>
      </c>
      <c r="X653" s="69" t="s">
        <v>4627</v>
      </c>
      <c r="Y653" s="69" t="s">
        <v>1831</v>
      </c>
      <c r="Z653" s="69" t="s">
        <v>3766</v>
      </c>
      <c r="AA653" s="69" t="s">
        <v>4629</v>
      </c>
      <c r="AB653" s="79" t="s">
        <v>71</v>
      </c>
      <c r="AC653" s="81">
        <v>796</v>
      </c>
      <c r="AD653" s="69" t="s">
        <v>1834</v>
      </c>
      <c r="AE653" s="69" t="s">
        <v>75</v>
      </c>
      <c r="AF653" s="69" t="s">
        <v>75</v>
      </c>
      <c r="AG653" s="79">
        <v>-22</v>
      </c>
      <c r="AH653" s="545">
        <v>46239</v>
      </c>
      <c r="AI653" s="69" t="s">
        <v>3178</v>
      </c>
      <c r="AJ653" s="69" t="s">
        <v>75</v>
      </c>
      <c r="AK653" s="545">
        <v>46239</v>
      </c>
      <c r="AL653" s="82"/>
      <c r="AM653" s="81">
        <v>0</v>
      </c>
      <c r="AN653" s="81"/>
      <c r="AO653" s="81">
        <v>0</v>
      </c>
      <c r="AP653" s="81">
        <v>0</v>
      </c>
      <c r="AQ653" s="81">
        <v>0</v>
      </c>
      <c r="AR653" s="81">
        <v>0</v>
      </c>
      <c r="AS653" s="81"/>
      <c r="AT653" s="79"/>
      <c r="AU653" s="81"/>
      <c r="AV653" s="546"/>
      <c r="AW653" s="81"/>
      <c r="AX653" s="81"/>
      <c r="AY653" s="83">
        <f>YEAR(Table6[[#This Row],[ETA]])</f>
        <v>2026</v>
      </c>
      <c r="AZ653" s="40" t="str">
        <f>TEXT(Table6[[#This Row],[ETA]],"MMMM")</f>
        <v>August</v>
      </c>
      <c r="BA653" s="12" t="s">
        <v>3342</v>
      </c>
    </row>
    <row r="654" spans="1:53" hidden="1" x14ac:dyDescent="0.3">
      <c r="A654" s="13">
        <v>653</v>
      </c>
      <c r="B654" s="69" t="s">
        <v>4630</v>
      </c>
      <c r="C654" s="79" t="s">
        <v>1261</v>
      </c>
      <c r="D654" s="69" t="s">
        <v>1970</v>
      </c>
      <c r="E654" s="69" t="s">
        <v>46</v>
      </c>
      <c r="F654" s="80" t="s">
        <v>295</v>
      </c>
      <c r="G654" s="79" t="s">
        <v>177</v>
      </c>
      <c r="H654" s="70" t="s">
        <v>47</v>
      </c>
      <c r="I654" s="69" t="s">
        <v>295</v>
      </c>
      <c r="J654" s="69" t="s">
        <v>75</v>
      </c>
      <c r="K654" s="69" t="s">
        <v>77</v>
      </c>
      <c r="L654" s="69" t="s">
        <v>48</v>
      </c>
      <c r="M654" s="69" t="s">
        <v>77</v>
      </c>
      <c r="N654" s="69" t="s">
        <v>49</v>
      </c>
      <c r="O654" s="545">
        <v>46261</v>
      </c>
      <c r="P654" s="69" t="s">
        <v>306</v>
      </c>
      <c r="Q654" s="69" t="s">
        <v>306</v>
      </c>
      <c r="R654" s="79">
        <v>4466</v>
      </c>
      <c r="S654" s="81">
        <v>87.5</v>
      </c>
      <c r="T654" s="69" t="s">
        <v>76</v>
      </c>
      <c r="U654" s="81">
        <v>0.2</v>
      </c>
      <c r="V654" s="69" t="s">
        <v>4631</v>
      </c>
      <c r="W654" s="79" t="s">
        <v>79</v>
      </c>
      <c r="X654" s="69" t="s">
        <v>4632</v>
      </c>
      <c r="Y654" s="69" t="s">
        <v>1831</v>
      </c>
      <c r="Z654" s="69" t="s">
        <v>3766</v>
      </c>
      <c r="AA654" s="69" t="s">
        <v>4633</v>
      </c>
      <c r="AB654" s="79" t="s">
        <v>71</v>
      </c>
      <c r="AC654" s="81">
        <v>2340</v>
      </c>
      <c r="AD654" s="69" t="s">
        <v>1834</v>
      </c>
      <c r="AE654" s="69" t="s">
        <v>75</v>
      </c>
      <c r="AF654" s="69" t="s">
        <v>75</v>
      </c>
      <c r="AG654" s="79">
        <v>0</v>
      </c>
      <c r="AH654" s="545">
        <v>46261</v>
      </c>
      <c r="AI654" s="69" t="s">
        <v>3178</v>
      </c>
      <c r="AJ654" s="69" t="s">
        <v>75</v>
      </c>
      <c r="AK654" s="545">
        <v>46217</v>
      </c>
      <c r="AL654" s="82"/>
      <c r="AM654" s="81">
        <v>0</v>
      </c>
      <c r="AN654" s="81"/>
      <c r="AO654" s="81">
        <v>0</v>
      </c>
      <c r="AP654" s="81">
        <v>0</v>
      </c>
      <c r="AQ654" s="81">
        <v>0</v>
      </c>
      <c r="AR654" s="81">
        <v>0</v>
      </c>
      <c r="AS654" s="81"/>
      <c r="AT654" s="79"/>
      <c r="AU654" s="81"/>
      <c r="AV654" s="546"/>
      <c r="AW654" s="81"/>
      <c r="AX654" s="81"/>
      <c r="AY654" s="83">
        <f>YEAR(Table6[[#This Row],[ETA]])</f>
        <v>2026</v>
      </c>
      <c r="AZ654" s="40" t="str">
        <f>TEXT(Table6[[#This Row],[ETA]],"MMMM")</f>
        <v>August</v>
      </c>
      <c r="BA654" s="12" t="s">
        <v>63</v>
      </c>
    </row>
    <row r="655" spans="1:53" x14ac:dyDescent="0.3">
      <c r="A655" s="13">
        <v>654</v>
      </c>
      <c r="B655" s="69" t="s">
        <v>4634</v>
      </c>
      <c r="C655" s="79" t="s">
        <v>70</v>
      </c>
      <c r="D655" s="69" t="s">
        <v>233</v>
      </c>
      <c r="E655" s="69" t="s">
        <v>74</v>
      </c>
      <c r="F655" s="80" t="s">
        <v>5064</v>
      </c>
      <c r="G655" s="79" t="s">
        <v>177</v>
      </c>
      <c r="H655" s="70" t="s">
        <v>47</v>
      </c>
      <c r="I655" s="69" t="s">
        <v>235</v>
      </c>
      <c r="J655" s="69" t="s">
        <v>279</v>
      </c>
      <c r="K655" s="69" t="s">
        <v>5065</v>
      </c>
      <c r="L655" s="69" t="s">
        <v>48</v>
      </c>
      <c r="M655" s="69" t="s">
        <v>5066</v>
      </c>
      <c r="N655" s="69" t="s">
        <v>49</v>
      </c>
      <c r="O655" s="545">
        <v>46288</v>
      </c>
      <c r="P655" s="69" t="s">
        <v>5067</v>
      </c>
      <c r="Q655" s="69" t="s">
        <v>5068</v>
      </c>
      <c r="R655" s="79">
        <v>276</v>
      </c>
      <c r="S655" s="81">
        <v>88787</v>
      </c>
      <c r="T655" s="69" t="s">
        <v>76</v>
      </c>
      <c r="U655" s="81">
        <v>77.8</v>
      </c>
      <c r="V655" s="69" t="s">
        <v>1023</v>
      </c>
      <c r="W655" s="79" t="s">
        <v>50</v>
      </c>
      <c r="X655" s="69" t="s">
        <v>4635</v>
      </c>
      <c r="Y655" s="69" t="s">
        <v>242</v>
      </c>
      <c r="Z655" s="69" t="s">
        <v>73</v>
      </c>
      <c r="AA655" s="69" t="s">
        <v>4636</v>
      </c>
      <c r="AB655" s="79" t="s">
        <v>71</v>
      </c>
      <c r="AC655" s="81">
        <v>1336760.8400000001</v>
      </c>
      <c r="AD655" s="69" t="s">
        <v>51</v>
      </c>
      <c r="AE655" s="69"/>
      <c r="AF655" s="69"/>
      <c r="AG655" s="79">
        <v>27</v>
      </c>
      <c r="AH655" s="545">
        <v>46288</v>
      </c>
      <c r="AI655" s="69" t="s">
        <v>3082</v>
      </c>
      <c r="AJ655" s="69" t="s">
        <v>85</v>
      </c>
      <c r="AK655" s="545"/>
      <c r="AL655" s="82"/>
      <c r="AM655" s="81">
        <v>0</v>
      </c>
      <c r="AN655" s="81"/>
      <c r="AO655" s="81">
        <v>0</v>
      </c>
      <c r="AP655" s="81">
        <v>0</v>
      </c>
      <c r="AQ655" s="81">
        <v>0</v>
      </c>
      <c r="AR655" s="81">
        <v>0</v>
      </c>
      <c r="AS655" s="81"/>
      <c r="AT655" s="79"/>
      <c r="AU655" s="81"/>
      <c r="AV655" s="546"/>
      <c r="AW655" s="81"/>
      <c r="AX655" s="81"/>
      <c r="AY655" s="83">
        <f>YEAR(Table6[[#This Row],[ETA]])</f>
        <v>2026</v>
      </c>
      <c r="AZ655" s="40" t="str">
        <f>TEXT(Table6[[#This Row],[ETA]],"MMMM")</f>
        <v>September</v>
      </c>
      <c r="BA655" s="12" t="s">
        <v>63</v>
      </c>
    </row>
    <row r="656" spans="1:53" x14ac:dyDescent="0.3">
      <c r="A656" s="13">
        <v>655</v>
      </c>
      <c r="B656" s="69" t="s">
        <v>4637</v>
      </c>
      <c r="C656" s="79" t="s">
        <v>70</v>
      </c>
      <c r="D656" s="69" t="s">
        <v>233</v>
      </c>
      <c r="E656" s="69" t="s">
        <v>46</v>
      </c>
      <c r="F656" s="80" t="s">
        <v>295</v>
      </c>
      <c r="G656" s="79" t="s">
        <v>177</v>
      </c>
      <c r="H656" s="70" t="s">
        <v>47</v>
      </c>
      <c r="I656" s="69" t="s">
        <v>295</v>
      </c>
      <c r="J656" s="69" t="s">
        <v>511</v>
      </c>
      <c r="K656" s="69" t="s">
        <v>85</v>
      </c>
      <c r="L656" s="69" t="s">
        <v>48</v>
      </c>
      <c r="M656" s="69" t="s">
        <v>85</v>
      </c>
      <c r="N656" s="69" t="s">
        <v>4991</v>
      </c>
      <c r="O656" s="545">
        <v>46217</v>
      </c>
      <c r="P656" s="69" t="s">
        <v>210</v>
      </c>
      <c r="Q656" s="69" t="s">
        <v>210</v>
      </c>
      <c r="R656" s="79">
        <v>2086</v>
      </c>
      <c r="S656" s="81">
        <v>1655</v>
      </c>
      <c r="T656" s="69" t="s">
        <v>76</v>
      </c>
      <c r="U656" s="81">
        <v>2</v>
      </c>
      <c r="V656" s="69" t="s">
        <v>4638</v>
      </c>
      <c r="W656" s="79" t="s">
        <v>79</v>
      </c>
      <c r="X656" s="69" t="s">
        <v>4639</v>
      </c>
      <c r="Y656" s="69" t="s">
        <v>75</v>
      </c>
      <c r="Z656" s="69" t="s">
        <v>3766</v>
      </c>
      <c r="AA656" s="69" t="s">
        <v>4640</v>
      </c>
      <c r="AB656" s="79" t="s">
        <v>71</v>
      </c>
      <c r="AC656" s="81">
        <v>9050.9</v>
      </c>
      <c r="AD656" s="69" t="s">
        <v>4991</v>
      </c>
      <c r="AE656" s="69" t="s">
        <v>75</v>
      </c>
      <c r="AF656" s="69" t="s">
        <v>75</v>
      </c>
      <c r="AG656" s="79">
        <v>-44</v>
      </c>
      <c r="AH656" s="545">
        <v>46217</v>
      </c>
      <c r="AI656" s="69" t="s">
        <v>3178</v>
      </c>
      <c r="AJ656" s="69" t="s">
        <v>75</v>
      </c>
      <c r="AK656" s="545">
        <v>46261</v>
      </c>
      <c r="AL656" s="82"/>
      <c r="AM656" s="81">
        <v>0</v>
      </c>
      <c r="AN656" s="81"/>
      <c r="AO656" s="81">
        <v>0</v>
      </c>
      <c r="AP656" s="81">
        <v>0</v>
      </c>
      <c r="AQ656" s="81">
        <v>0</v>
      </c>
      <c r="AR656" s="81">
        <v>0</v>
      </c>
      <c r="AS656" s="81"/>
      <c r="AT656" s="79"/>
      <c r="AU656" s="81"/>
      <c r="AV656" s="546"/>
      <c r="AW656" s="81"/>
      <c r="AX656" s="81"/>
      <c r="AY656" s="83">
        <f>YEAR(Table6[[#This Row],[ETA]])</f>
        <v>2026</v>
      </c>
      <c r="AZ656" s="40" t="str">
        <f>TEXT(Table6[[#This Row],[ETA]],"MMMM")</f>
        <v>July</v>
      </c>
      <c r="BA656" s="12" t="s">
        <v>63</v>
      </c>
    </row>
    <row r="657" spans="1:53" hidden="1" x14ac:dyDescent="0.3">
      <c r="A657" s="13">
        <v>656</v>
      </c>
      <c r="B657" s="69" t="s">
        <v>4641</v>
      </c>
      <c r="C657" s="79" t="s">
        <v>70</v>
      </c>
      <c r="D657" s="69" t="s">
        <v>1632</v>
      </c>
      <c r="E657" s="69" t="s">
        <v>46</v>
      </c>
      <c r="F657" s="80" t="s">
        <v>4642</v>
      </c>
      <c r="G657" s="79" t="s">
        <v>177</v>
      </c>
      <c r="H657" s="70" t="s">
        <v>837</v>
      </c>
      <c r="I657" s="69" t="s">
        <v>4261</v>
      </c>
      <c r="J657" s="69" t="s">
        <v>75</v>
      </c>
      <c r="K657" s="69" t="s">
        <v>838</v>
      </c>
      <c r="L657" s="69" t="s">
        <v>75</v>
      </c>
      <c r="M657" s="69" t="s">
        <v>837</v>
      </c>
      <c r="N657" s="69" t="s">
        <v>49</v>
      </c>
      <c r="O657" s="545">
        <v>46211</v>
      </c>
      <c r="P657" s="69" t="s">
        <v>837</v>
      </c>
      <c r="Q657" s="69" t="s">
        <v>837</v>
      </c>
      <c r="R657" s="79">
        <v>605</v>
      </c>
      <c r="S657" s="81">
        <v>100</v>
      </c>
      <c r="T657" s="69" t="s">
        <v>363</v>
      </c>
      <c r="U657" s="81">
        <v>0.31779000000000007</v>
      </c>
      <c r="V657" s="69" t="s">
        <v>4643</v>
      </c>
      <c r="W657" s="79" t="s">
        <v>79</v>
      </c>
      <c r="X657" s="69" t="s">
        <v>4642</v>
      </c>
      <c r="Y657" s="69" t="s">
        <v>4374</v>
      </c>
      <c r="Z657" s="69" t="s">
        <v>3766</v>
      </c>
      <c r="AA657" s="69" t="s">
        <v>4644</v>
      </c>
      <c r="AB657" s="79" t="s">
        <v>71</v>
      </c>
      <c r="AC657" s="81">
        <v>0</v>
      </c>
      <c r="AD657" s="69" t="s">
        <v>51</v>
      </c>
      <c r="AE657" s="69" t="s">
        <v>75</v>
      </c>
      <c r="AF657" s="69" t="s">
        <v>75</v>
      </c>
      <c r="AG657" s="79">
        <v>-50</v>
      </c>
      <c r="AH657" s="545">
        <v>46211</v>
      </c>
      <c r="AI657" s="69" t="s">
        <v>3177</v>
      </c>
      <c r="AJ657" s="69" t="s">
        <v>808</v>
      </c>
      <c r="AK657" s="545">
        <v>46211</v>
      </c>
      <c r="AL657" s="82"/>
      <c r="AM657" s="81">
        <v>0</v>
      </c>
      <c r="AN657" s="81"/>
      <c r="AO657" s="81">
        <v>0</v>
      </c>
      <c r="AP657" s="81">
        <v>0</v>
      </c>
      <c r="AQ657" s="81">
        <v>0</v>
      </c>
      <c r="AR657" s="81">
        <v>0</v>
      </c>
      <c r="AS657" s="81"/>
      <c r="AT657" s="79"/>
      <c r="AU657" s="81"/>
      <c r="AV657" s="546"/>
      <c r="AW657" s="81"/>
      <c r="AX657" s="81"/>
      <c r="AY657" s="83">
        <f>YEAR(Table6[[#This Row],[ETA]])</f>
        <v>2026</v>
      </c>
      <c r="AZ657" s="40" t="str">
        <f>TEXT(Table6[[#This Row],[ETA]],"MMMM")</f>
        <v>July</v>
      </c>
      <c r="BA657" s="12" t="s">
        <v>3342</v>
      </c>
    </row>
    <row r="658" spans="1:53" hidden="1" x14ac:dyDescent="0.3">
      <c r="A658" s="13">
        <v>657</v>
      </c>
      <c r="B658" s="69" t="s">
        <v>4645</v>
      </c>
      <c r="C658" s="79" t="s">
        <v>70</v>
      </c>
      <c r="D658" s="69" t="s">
        <v>1632</v>
      </c>
      <c r="E658" s="69" t="s">
        <v>46</v>
      </c>
      <c r="F658" s="80" t="s">
        <v>4646</v>
      </c>
      <c r="G658" s="79" t="s">
        <v>177</v>
      </c>
      <c r="H658" s="70" t="s">
        <v>837</v>
      </c>
      <c r="I658" s="69" t="s">
        <v>4261</v>
      </c>
      <c r="J658" s="69" t="s">
        <v>75</v>
      </c>
      <c r="K658" s="69" t="s">
        <v>838</v>
      </c>
      <c r="L658" s="69" t="s">
        <v>75</v>
      </c>
      <c r="M658" s="69" t="s">
        <v>837</v>
      </c>
      <c r="N658" s="69" t="s">
        <v>49</v>
      </c>
      <c r="O658" s="545">
        <v>46212</v>
      </c>
      <c r="P658" s="69" t="s">
        <v>837</v>
      </c>
      <c r="Q658" s="69" t="s">
        <v>837</v>
      </c>
      <c r="R658" s="79">
        <v>3</v>
      </c>
      <c r="S658" s="81">
        <v>300</v>
      </c>
      <c r="T658" s="69" t="s">
        <v>363</v>
      </c>
      <c r="U658" s="81">
        <v>0.3</v>
      </c>
      <c r="V658" s="69" t="s">
        <v>4166</v>
      </c>
      <c r="W658" s="79" t="s">
        <v>79</v>
      </c>
      <c r="X658" s="69" t="s">
        <v>4646</v>
      </c>
      <c r="Y658" s="69" t="s">
        <v>4167</v>
      </c>
      <c r="Z658" s="69" t="s">
        <v>3766</v>
      </c>
      <c r="AA658" s="69" t="s">
        <v>4647</v>
      </c>
      <c r="AB658" s="79" t="s">
        <v>71</v>
      </c>
      <c r="AC658" s="81">
        <v>0</v>
      </c>
      <c r="AD658" s="69" t="s">
        <v>51</v>
      </c>
      <c r="AE658" s="69" t="s">
        <v>75</v>
      </c>
      <c r="AF658" s="69" t="s">
        <v>75</v>
      </c>
      <c r="AG658" s="79">
        <v>-49</v>
      </c>
      <c r="AH658" s="545">
        <v>46212</v>
      </c>
      <c r="AI658" s="69" t="s">
        <v>3177</v>
      </c>
      <c r="AJ658" s="69" t="s">
        <v>808</v>
      </c>
      <c r="AK658" s="545">
        <v>46212</v>
      </c>
      <c r="AL658" s="82"/>
      <c r="AM658" s="81">
        <v>0</v>
      </c>
      <c r="AN658" s="81"/>
      <c r="AO658" s="81">
        <v>0</v>
      </c>
      <c r="AP658" s="81">
        <v>0</v>
      </c>
      <c r="AQ658" s="81">
        <v>0</v>
      </c>
      <c r="AR658" s="81">
        <v>0</v>
      </c>
      <c r="AS658" s="81"/>
      <c r="AT658" s="79"/>
      <c r="AU658" s="81"/>
      <c r="AV658" s="546"/>
      <c r="AW658" s="81"/>
      <c r="AX658" s="81"/>
      <c r="AY658" s="83">
        <f>YEAR(Table6[[#This Row],[ETA]])</f>
        <v>2026</v>
      </c>
      <c r="AZ658" s="40" t="str">
        <f>TEXT(Table6[[#This Row],[ETA]],"MMMM")</f>
        <v>July</v>
      </c>
      <c r="BA658" s="12" t="s">
        <v>3342</v>
      </c>
    </row>
    <row r="659" spans="1:53" hidden="1" x14ac:dyDescent="0.3">
      <c r="A659" s="13">
        <v>658</v>
      </c>
      <c r="B659" s="69" t="s">
        <v>4648</v>
      </c>
      <c r="C659" s="79" t="s">
        <v>70</v>
      </c>
      <c r="D659" s="69" t="s">
        <v>1632</v>
      </c>
      <c r="E659" s="69" t="s">
        <v>46</v>
      </c>
      <c r="F659" s="80" t="s">
        <v>4649</v>
      </c>
      <c r="G659" s="79" t="s">
        <v>177</v>
      </c>
      <c r="H659" s="70" t="s">
        <v>837</v>
      </c>
      <c r="I659" s="69" t="s">
        <v>4388</v>
      </c>
      <c r="J659" s="69" t="s">
        <v>75</v>
      </c>
      <c r="K659" s="69" t="s">
        <v>838</v>
      </c>
      <c r="L659" s="69" t="s">
        <v>305</v>
      </c>
      <c r="M659" s="69" t="s">
        <v>837</v>
      </c>
      <c r="N659" s="69" t="s">
        <v>49</v>
      </c>
      <c r="O659" s="545">
        <v>46209</v>
      </c>
      <c r="P659" s="69" t="s">
        <v>837</v>
      </c>
      <c r="Q659" s="69" t="s">
        <v>306</v>
      </c>
      <c r="R659" s="79">
        <v>655</v>
      </c>
      <c r="S659" s="81">
        <v>100</v>
      </c>
      <c r="T659" s="69" t="s">
        <v>76</v>
      </c>
      <c r="U659" s="81">
        <v>0.72</v>
      </c>
      <c r="V659" s="69" t="s">
        <v>4650</v>
      </c>
      <c r="W659" s="79" t="s">
        <v>79</v>
      </c>
      <c r="X659" s="69" t="s">
        <v>4649</v>
      </c>
      <c r="Y659" s="69" t="s">
        <v>4390</v>
      </c>
      <c r="Z659" s="69" t="s">
        <v>3766</v>
      </c>
      <c r="AA659" s="69" t="s">
        <v>4651</v>
      </c>
      <c r="AB659" s="79" t="s">
        <v>71</v>
      </c>
      <c r="AC659" s="81">
        <v>0</v>
      </c>
      <c r="AD659" s="69" t="s">
        <v>51</v>
      </c>
      <c r="AE659" s="69" t="s">
        <v>75</v>
      </c>
      <c r="AF659" s="69" t="s">
        <v>75</v>
      </c>
      <c r="AG659" s="79">
        <v>-52</v>
      </c>
      <c r="AH659" s="545">
        <v>46209</v>
      </c>
      <c r="AI659" s="69" t="s">
        <v>3177</v>
      </c>
      <c r="AJ659" s="69" t="s">
        <v>808</v>
      </c>
      <c r="AK659" s="545">
        <v>46209</v>
      </c>
      <c r="AL659" s="82"/>
      <c r="AM659" s="81">
        <v>0</v>
      </c>
      <c r="AN659" s="81"/>
      <c r="AO659" s="81">
        <v>0</v>
      </c>
      <c r="AP659" s="81">
        <v>0</v>
      </c>
      <c r="AQ659" s="81">
        <v>0</v>
      </c>
      <c r="AR659" s="81">
        <v>0</v>
      </c>
      <c r="AS659" s="81"/>
      <c r="AT659" s="79"/>
      <c r="AU659" s="81"/>
      <c r="AV659" s="546"/>
      <c r="AW659" s="81"/>
      <c r="AX659" s="81"/>
      <c r="AY659" s="83">
        <f>YEAR(Table6[[#This Row],[ETA]])</f>
        <v>2026</v>
      </c>
      <c r="AZ659" s="40" t="str">
        <f>TEXT(Table6[[#This Row],[ETA]],"MMMM")</f>
        <v>July</v>
      </c>
      <c r="BA659" s="12" t="s">
        <v>3342</v>
      </c>
    </row>
    <row r="660" spans="1:53" hidden="1" x14ac:dyDescent="0.3">
      <c r="A660" s="13">
        <v>659</v>
      </c>
      <c r="B660" s="69" t="s">
        <v>4652</v>
      </c>
      <c r="C660" s="79" t="s">
        <v>70</v>
      </c>
      <c r="D660" s="69" t="s">
        <v>1632</v>
      </c>
      <c r="E660" s="69" t="s">
        <v>46</v>
      </c>
      <c r="F660" s="80" t="s">
        <v>4653</v>
      </c>
      <c r="G660" s="79" t="s">
        <v>177</v>
      </c>
      <c r="H660" s="70" t="s">
        <v>837</v>
      </c>
      <c r="I660" s="69" t="s">
        <v>4096</v>
      </c>
      <c r="J660" s="69" t="s">
        <v>75</v>
      </c>
      <c r="K660" s="69" t="s">
        <v>838</v>
      </c>
      <c r="L660" s="69" t="s">
        <v>75</v>
      </c>
      <c r="M660" s="69" t="s">
        <v>837</v>
      </c>
      <c r="N660" s="69" t="s">
        <v>49</v>
      </c>
      <c r="O660" s="545">
        <v>46215</v>
      </c>
      <c r="P660" s="69" t="s">
        <v>837</v>
      </c>
      <c r="Q660" s="69" t="s">
        <v>837</v>
      </c>
      <c r="R660" s="79">
        <v>1</v>
      </c>
      <c r="S660" s="81">
        <v>4</v>
      </c>
      <c r="T660" s="69" t="s">
        <v>76</v>
      </c>
      <c r="U660" s="81">
        <v>0.2</v>
      </c>
      <c r="V660" s="69" t="s">
        <v>4654</v>
      </c>
      <c r="W660" s="79" t="s">
        <v>79</v>
      </c>
      <c r="X660" s="69" t="s">
        <v>4653</v>
      </c>
      <c r="Y660" s="69" t="s">
        <v>4655</v>
      </c>
      <c r="Z660" s="69" t="s">
        <v>3766</v>
      </c>
      <c r="AA660" s="69" t="s">
        <v>4435</v>
      </c>
      <c r="AB660" s="79" t="s">
        <v>4576</v>
      </c>
      <c r="AC660" s="81">
        <v>0</v>
      </c>
      <c r="AD660" s="69" t="s">
        <v>51</v>
      </c>
      <c r="AE660" s="69" t="s">
        <v>75</v>
      </c>
      <c r="AF660" s="69" t="s">
        <v>75</v>
      </c>
      <c r="AG660" s="79">
        <v>-46</v>
      </c>
      <c r="AH660" s="545">
        <v>46215</v>
      </c>
      <c r="AI660" s="69" t="s">
        <v>3177</v>
      </c>
      <c r="AJ660" s="69" t="s">
        <v>3766</v>
      </c>
      <c r="AK660" s="545">
        <v>46215</v>
      </c>
      <c r="AL660" s="82"/>
      <c r="AM660" s="81">
        <v>0</v>
      </c>
      <c r="AN660" s="81"/>
      <c r="AO660" s="81">
        <v>0</v>
      </c>
      <c r="AP660" s="81">
        <v>0</v>
      </c>
      <c r="AQ660" s="81">
        <v>0</v>
      </c>
      <c r="AR660" s="81">
        <v>0</v>
      </c>
      <c r="AS660" s="81"/>
      <c r="AT660" s="79"/>
      <c r="AU660" s="81"/>
      <c r="AV660" s="546"/>
      <c r="AW660" s="81"/>
      <c r="AX660" s="81"/>
      <c r="AY660" s="83">
        <f>YEAR(Table6[[#This Row],[ETA]])</f>
        <v>2026</v>
      </c>
      <c r="AZ660" s="40" t="str">
        <f>TEXT(Table6[[#This Row],[ETA]],"MMMM")</f>
        <v>July</v>
      </c>
      <c r="BA660" s="12" t="s">
        <v>3342</v>
      </c>
    </row>
    <row r="661" spans="1:53" hidden="1" x14ac:dyDescent="0.3">
      <c r="A661" s="13">
        <v>660</v>
      </c>
      <c r="B661" s="69" t="s">
        <v>4656</v>
      </c>
      <c r="C661" s="79" t="s">
        <v>70</v>
      </c>
      <c r="D661" s="69" t="s">
        <v>1632</v>
      </c>
      <c r="E661" s="69" t="s">
        <v>46</v>
      </c>
      <c r="F661" s="80" t="s">
        <v>4657</v>
      </c>
      <c r="G661" s="79" t="s">
        <v>177</v>
      </c>
      <c r="H661" s="70" t="s">
        <v>837</v>
      </c>
      <c r="I661" s="69" t="s">
        <v>4096</v>
      </c>
      <c r="J661" s="69" t="s">
        <v>75</v>
      </c>
      <c r="K661" s="69" t="s">
        <v>838</v>
      </c>
      <c r="L661" s="69" t="s">
        <v>75</v>
      </c>
      <c r="M661" s="69" t="s">
        <v>837</v>
      </c>
      <c r="N661" s="69" t="s">
        <v>49</v>
      </c>
      <c r="O661" s="545">
        <v>46211</v>
      </c>
      <c r="P661" s="69" t="s">
        <v>837</v>
      </c>
      <c r="Q661" s="69" t="s">
        <v>837</v>
      </c>
      <c r="R661" s="79">
        <v>2</v>
      </c>
      <c r="S661" s="81">
        <v>4</v>
      </c>
      <c r="T661" s="69" t="s">
        <v>76</v>
      </c>
      <c r="U661" s="81">
        <v>0.2</v>
      </c>
      <c r="V661" s="69" t="s">
        <v>4658</v>
      </c>
      <c r="W661" s="79" t="s">
        <v>79</v>
      </c>
      <c r="X661" s="69" t="s">
        <v>4657</v>
      </c>
      <c r="Y661" s="69" t="s">
        <v>4659</v>
      </c>
      <c r="Z661" s="69" t="s">
        <v>3766</v>
      </c>
      <c r="AA661" s="69" t="s">
        <v>4660</v>
      </c>
      <c r="AB661" s="79" t="s">
        <v>4576</v>
      </c>
      <c r="AC661" s="81">
        <v>0</v>
      </c>
      <c r="AD661" s="69" t="s">
        <v>51</v>
      </c>
      <c r="AE661" s="69" t="s">
        <v>75</v>
      </c>
      <c r="AF661" s="69" t="s">
        <v>75</v>
      </c>
      <c r="AG661" s="79">
        <v>-50</v>
      </c>
      <c r="AH661" s="545">
        <v>46211</v>
      </c>
      <c r="AI661" s="69" t="s">
        <v>3177</v>
      </c>
      <c r="AJ661" s="69" t="s">
        <v>808</v>
      </c>
      <c r="AK661" s="545">
        <v>46181</v>
      </c>
      <c r="AL661" s="82"/>
      <c r="AM661" s="81">
        <v>0</v>
      </c>
      <c r="AN661" s="81"/>
      <c r="AO661" s="81">
        <v>0</v>
      </c>
      <c r="AP661" s="81">
        <v>0</v>
      </c>
      <c r="AQ661" s="81">
        <v>0</v>
      </c>
      <c r="AR661" s="81">
        <v>0</v>
      </c>
      <c r="AS661" s="81"/>
      <c r="AT661" s="79"/>
      <c r="AU661" s="81"/>
      <c r="AV661" s="546"/>
      <c r="AW661" s="81"/>
      <c r="AX661" s="81"/>
      <c r="AY661" s="83">
        <f>YEAR(Table6[[#This Row],[ETA]])</f>
        <v>2026</v>
      </c>
      <c r="AZ661" s="40" t="str">
        <f>TEXT(Table6[[#This Row],[ETA]],"MMMM")</f>
        <v>July</v>
      </c>
      <c r="BA661" s="12" t="s">
        <v>3342</v>
      </c>
    </row>
    <row r="662" spans="1:53" hidden="1" x14ac:dyDescent="0.3">
      <c r="A662" s="13">
        <v>661</v>
      </c>
      <c r="B662" s="69" t="s">
        <v>4661</v>
      </c>
      <c r="C662" s="79" t="s">
        <v>70</v>
      </c>
      <c r="D662" s="69" t="s">
        <v>92</v>
      </c>
      <c r="E662" s="69" t="s">
        <v>46</v>
      </c>
      <c r="F662" s="80" t="s">
        <v>77</v>
      </c>
      <c r="G662" s="79" t="s">
        <v>177</v>
      </c>
      <c r="H662" s="70" t="s">
        <v>47</v>
      </c>
      <c r="I662" s="69" t="s">
        <v>4662</v>
      </c>
      <c r="J662" s="69" t="s">
        <v>77</v>
      </c>
      <c r="K662" s="69" t="s">
        <v>77</v>
      </c>
      <c r="L662" s="69" t="s">
        <v>48</v>
      </c>
      <c r="M662" s="69" t="s">
        <v>77</v>
      </c>
      <c r="N662" s="69" t="s">
        <v>49</v>
      </c>
      <c r="O662" s="545">
        <v>46270</v>
      </c>
      <c r="P662" s="69" t="s">
        <v>210</v>
      </c>
      <c r="Q662" s="69" t="s">
        <v>77</v>
      </c>
      <c r="R662" s="79">
        <v>11</v>
      </c>
      <c r="S662" s="81">
        <v>51</v>
      </c>
      <c r="T662" s="69" t="s">
        <v>76</v>
      </c>
      <c r="U662" s="81">
        <v>0.17298000000000002</v>
      </c>
      <c r="V662" s="69" t="s">
        <v>4663</v>
      </c>
      <c r="W662" s="79" t="s">
        <v>50</v>
      </c>
      <c r="X662" s="69" t="s">
        <v>4664</v>
      </c>
      <c r="Y662" s="69" t="s">
        <v>644</v>
      </c>
      <c r="Z662" s="69"/>
      <c r="AA662" s="69" t="s">
        <v>4665</v>
      </c>
      <c r="AB662" s="79" t="s">
        <v>53</v>
      </c>
      <c r="AC662" s="81">
        <v>9900</v>
      </c>
      <c r="AD662" s="69" t="s">
        <v>51</v>
      </c>
      <c r="AE662" s="69" t="s">
        <v>75</v>
      </c>
      <c r="AF662" s="69" t="s">
        <v>75</v>
      </c>
      <c r="AG662" s="79">
        <v>9</v>
      </c>
      <c r="AH662" s="545">
        <v>46270</v>
      </c>
      <c r="AI662" s="69" t="s">
        <v>3082</v>
      </c>
      <c r="AJ662" s="69" t="s">
        <v>85</v>
      </c>
      <c r="AK662" s="545"/>
      <c r="AL662" s="82"/>
      <c r="AM662" s="81">
        <v>0</v>
      </c>
      <c r="AN662" s="81"/>
      <c r="AO662" s="81">
        <v>0</v>
      </c>
      <c r="AP662" s="81">
        <v>0</v>
      </c>
      <c r="AQ662" s="81">
        <v>0</v>
      </c>
      <c r="AR662" s="81">
        <v>0</v>
      </c>
      <c r="AS662" s="81"/>
      <c r="AT662" s="79"/>
      <c r="AU662" s="81"/>
      <c r="AV662" s="546"/>
      <c r="AW662" s="81"/>
      <c r="AX662" s="81"/>
      <c r="AY662" s="83">
        <f>YEAR(Table6[[#This Row],[ETA]])</f>
        <v>2026</v>
      </c>
      <c r="AZ662" s="40" t="str">
        <f>TEXT(Table6[[#This Row],[ETA]],"MMMM")</f>
        <v>September</v>
      </c>
      <c r="BA662" s="12" t="s">
        <v>63</v>
      </c>
    </row>
    <row r="663" spans="1:53" hidden="1" x14ac:dyDescent="0.3">
      <c r="A663" s="13">
        <v>662</v>
      </c>
      <c r="B663" s="69" t="s">
        <v>4666</v>
      </c>
      <c r="C663" s="79" t="s">
        <v>70</v>
      </c>
      <c r="D663" s="69" t="s">
        <v>1632</v>
      </c>
      <c r="E663" s="69" t="s">
        <v>46</v>
      </c>
      <c r="F663" s="80" t="s">
        <v>4667</v>
      </c>
      <c r="G663" s="79" t="s">
        <v>177</v>
      </c>
      <c r="H663" s="70" t="s">
        <v>837</v>
      </c>
      <c r="I663" s="69" t="s">
        <v>3883</v>
      </c>
      <c r="J663" s="69" t="s">
        <v>75</v>
      </c>
      <c r="K663" s="69" t="s">
        <v>838</v>
      </c>
      <c r="L663" s="69" t="s">
        <v>75</v>
      </c>
      <c r="M663" s="69" t="s">
        <v>75</v>
      </c>
      <c r="N663" s="69" t="s">
        <v>49</v>
      </c>
      <c r="O663" s="545">
        <v>46211</v>
      </c>
      <c r="P663" s="69" t="s">
        <v>837</v>
      </c>
      <c r="Q663" s="69" t="s">
        <v>837</v>
      </c>
      <c r="R663" s="79">
        <v>400</v>
      </c>
      <c r="S663" s="81">
        <v>100</v>
      </c>
      <c r="T663" s="69" t="s">
        <v>76</v>
      </c>
      <c r="U663" s="81">
        <v>1.3499999999999999</v>
      </c>
      <c r="V663" s="69" t="s">
        <v>4668</v>
      </c>
      <c r="W663" s="79" t="s">
        <v>79</v>
      </c>
      <c r="X663" s="69" t="s">
        <v>4667</v>
      </c>
      <c r="Y663" s="69" t="s">
        <v>4395</v>
      </c>
      <c r="Z663" s="69" t="s">
        <v>3766</v>
      </c>
      <c r="AA663" s="69" t="s">
        <v>4669</v>
      </c>
      <c r="AB663" s="79" t="s">
        <v>71</v>
      </c>
      <c r="AC663" s="81">
        <v>0</v>
      </c>
      <c r="AD663" s="69" t="s">
        <v>51</v>
      </c>
      <c r="AE663" s="69" t="s">
        <v>75</v>
      </c>
      <c r="AF663" s="69" t="s">
        <v>75</v>
      </c>
      <c r="AG663" s="79">
        <v>-50</v>
      </c>
      <c r="AH663" s="545">
        <v>46211</v>
      </c>
      <c r="AI663" s="69" t="s">
        <v>3177</v>
      </c>
      <c r="AJ663" s="69" t="s">
        <v>808</v>
      </c>
      <c r="AK663" s="545">
        <v>46181</v>
      </c>
      <c r="AL663" s="82"/>
      <c r="AM663" s="81">
        <v>0</v>
      </c>
      <c r="AN663" s="81"/>
      <c r="AO663" s="81">
        <v>0</v>
      </c>
      <c r="AP663" s="81">
        <v>0</v>
      </c>
      <c r="AQ663" s="81">
        <v>0</v>
      </c>
      <c r="AR663" s="81">
        <v>0</v>
      </c>
      <c r="AS663" s="81"/>
      <c r="AT663" s="79"/>
      <c r="AU663" s="81"/>
      <c r="AV663" s="546"/>
      <c r="AW663" s="81"/>
      <c r="AX663" s="81"/>
      <c r="AY663" s="83">
        <f>YEAR(Table6[[#This Row],[ETA]])</f>
        <v>2026</v>
      </c>
      <c r="AZ663" s="40" t="str">
        <f>TEXT(Table6[[#This Row],[ETA]],"MMMM")</f>
        <v>July</v>
      </c>
      <c r="BA663" s="12" t="s">
        <v>3342</v>
      </c>
    </row>
    <row r="664" spans="1:53" x14ac:dyDescent="0.3">
      <c r="A664" s="13">
        <v>663</v>
      </c>
      <c r="B664" s="69" t="s">
        <v>4670</v>
      </c>
      <c r="C664" s="79" t="s">
        <v>90</v>
      </c>
      <c r="D664" s="69" t="s">
        <v>233</v>
      </c>
      <c r="E664" s="69" t="s">
        <v>46</v>
      </c>
      <c r="F664" s="80" t="s">
        <v>4720</v>
      </c>
      <c r="G664" s="79" t="s">
        <v>177</v>
      </c>
      <c r="H664" s="70" t="s">
        <v>302</v>
      </c>
      <c r="I664" s="69" t="s">
        <v>52</v>
      </c>
      <c r="J664" s="69" t="s">
        <v>504</v>
      </c>
      <c r="K664" s="69" t="s">
        <v>598</v>
      </c>
      <c r="L664" s="69" t="s">
        <v>305</v>
      </c>
      <c r="M664" s="69" t="s">
        <v>598</v>
      </c>
      <c r="N664" s="69" t="s">
        <v>49</v>
      </c>
      <c r="O664" s="545">
        <v>46223</v>
      </c>
      <c r="P664" s="69" t="s">
        <v>306</v>
      </c>
      <c r="Q664" s="69" t="s">
        <v>306</v>
      </c>
      <c r="R664" s="79">
        <v>2</v>
      </c>
      <c r="S664" s="81">
        <v>382</v>
      </c>
      <c r="T664" s="69" t="s">
        <v>76</v>
      </c>
      <c r="U664" s="81">
        <v>3</v>
      </c>
      <c r="V664" s="69" t="s">
        <v>4671</v>
      </c>
      <c r="W664" s="79" t="s">
        <v>50</v>
      </c>
      <c r="X664" s="69" t="s">
        <v>4670</v>
      </c>
      <c r="Y664" s="69" t="s">
        <v>75</v>
      </c>
      <c r="Z664" s="69" t="s">
        <v>73</v>
      </c>
      <c r="AA664" s="69" t="s">
        <v>3259</v>
      </c>
      <c r="AB664" s="79" t="s">
        <v>53</v>
      </c>
      <c r="AC664" s="81">
        <v>11294</v>
      </c>
      <c r="AD664" s="69" t="s">
        <v>51</v>
      </c>
      <c r="AE664" s="69" t="s">
        <v>75</v>
      </c>
      <c r="AF664" s="69" t="s">
        <v>75</v>
      </c>
      <c r="AG664" s="79">
        <v>-38</v>
      </c>
      <c r="AH664" s="545">
        <v>46223</v>
      </c>
      <c r="AI664" s="69" t="s">
        <v>3177</v>
      </c>
      <c r="AJ664" s="69" t="s">
        <v>73</v>
      </c>
      <c r="AK664" s="545">
        <v>46225</v>
      </c>
      <c r="AL664" s="82">
        <v>0.53486</v>
      </c>
      <c r="AM664" s="81">
        <v>6040.7088400000002</v>
      </c>
      <c r="AN664" s="81">
        <v>25887.5</v>
      </c>
      <c r="AO664" s="81">
        <v>198.86897089999999</v>
      </c>
      <c r="AP664" s="81">
        <v>20085.766060899998</v>
      </c>
      <c r="AQ664" s="81">
        <v>1004.2883030449999</v>
      </c>
      <c r="AR664" s="81">
        <v>500</v>
      </c>
      <c r="AS664" s="81">
        <v>1904</v>
      </c>
      <c r="AT664" s="79" t="s">
        <v>2681</v>
      </c>
      <c r="AU664" s="81" t="s">
        <v>4721</v>
      </c>
      <c r="AV664" s="546">
        <v>46224</v>
      </c>
      <c r="AW664" s="81"/>
      <c r="AX664" s="81"/>
      <c r="AY664" s="83">
        <f>YEAR(Table6[[#This Row],[ETA]])</f>
        <v>2026</v>
      </c>
      <c r="AZ664" s="40" t="str">
        <f>TEXT(Table6[[#This Row],[ETA]],"MMMM")</f>
        <v>July</v>
      </c>
      <c r="BA664" s="12" t="s">
        <v>63</v>
      </c>
    </row>
    <row r="665" spans="1:53" hidden="1" x14ac:dyDescent="0.3">
      <c r="A665" s="13">
        <v>664</v>
      </c>
      <c r="B665" s="69" t="s">
        <v>4672</v>
      </c>
      <c r="C665" s="79" t="s">
        <v>70</v>
      </c>
      <c r="D665" s="69" t="s">
        <v>93</v>
      </c>
      <c r="E665" s="69" t="s">
        <v>74</v>
      </c>
      <c r="F665" s="80" t="s">
        <v>4992</v>
      </c>
      <c r="G665" s="79" t="s">
        <v>289</v>
      </c>
      <c r="H665" s="70" t="s">
        <v>47</v>
      </c>
      <c r="I665" s="69" t="s">
        <v>52</v>
      </c>
      <c r="J665" s="69" t="s">
        <v>279</v>
      </c>
      <c r="K665" s="69" t="s">
        <v>4993</v>
      </c>
      <c r="L665" s="69" t="s">
        <v>48</v>
      </c>
      <c r="M665" s="69" t="s">
        <v>4994</v>
      </c>
      <c r="N665" s="69" t="s">
        <v>49</v>
      </c>
      <c r="O665" s="545">
        <v>46294</v>
      </c>
      <c r="P665" s="69" t="s">
        <v>199</v>
      </c>
      <c r="Q665" s="69" t="s">
        <v>4995</v>
      </c>
      <c r="R665" s="79">
        <v>161</v>
      </c>
      <c r="S665" s="81">
        <v>4946.91</v>
      </c>
      <c r="T665" s="69" t="s">
        <v>76</v>
      </c>
      <c r="U665" s="81">
        <v>27.248999999999999</v>
      </c>
      <c r="V665" s="69" t="s">
        <v>4673</v>
      </c>
      <c r="W665" s="79" t="s">
        <v>79</v>
      </c>
      <c r="X665" s="69" t="s">
        <v>4674</v>
      </c>
      <c r="Y665" s="69">
        <v>4600001157</v>
      </c>
      <c r="Z665" s="69" t="s">
        <v>3766</v>
      </c>
      <c r="AA665" s="69" t="s">
        <v>4996</v>
      </c>
      <c r="AB665" s="79" t="s">
        <v>71</v>
      </c>
      <c r="AC665" s="81">
        <v>4434626.96</v>
      </c>
      <c r="AD665" s="69" t="s">
        <v>51</v>
      </c>
      <c r="AE665" s="69" t="s">
        <v>75</v>
      </c>
      <c r="AF665" s="69" t="s">
        <v>75</v>
      </c>
      <c r="AG665" s="79">
        <v>33</v>
      </c>
      <c r="AH665" s="545">
        <v>46294</v>
      </c>
      <c r="AI665" s="69" t="s">
        <v>3082</v>
      </c>
      <c r="AJ665" s="69" t="s">
        <v>85</v>
      </c>
      <c r="AK665" s="545"/>
      <c r="AL665" s="82"/>
      <c r="AM665" s="81">
        <v>0</v>
      </c>
      <c r="AN665" s="81"/>
      <c r="AO665" s="81">
        <v>0</v>
      </c>
      <c r="AP665" s="81">
        <v>0</v>
      </c>
      <c r="AQ665" s="81">
        <v>0</v>
      </c>
      <c r="AR665" s="81">
        <v>0</v>
      </c>
      <c r="AS665" s="81"/>
      <c r="AT665" s="79"/>
      <c r="AU665" s="81"/>
      <c r="AV665" s="546"/>
      <c r="AW665" s="81"/>
      <c r="AX665" s="81"/>
      <c r="AY665" s="83">
        <f>YEAR(Table6[[#This Row],[ETA]])</f>
        <v>2026</v>
      </c>
      <c r="AZ665" s="40" t="str">
        <f>TEXT(Table6[[#This Row],[ETA]],"MMMM")</f>
        <v>September</v>
      </c>
      <c r="BA665" s="12" t="s">
        <v>63</v>
      </c>
    </row>
    <row r="666" spans="1:53" x14ac:dyDescent="0.3">
      <c r="A666" s="13">
        <v>665</v>
      </c>
      <c r="B666" s="69" t="s">
        <v>4675</v>
      </c>
      <c r="C666" s="79" t="s">
        <v>70</v>
      </c>
      <c r="D666" s="69" t="s">
        <v>233</v>
      </c>
      <c r="E666" s="69" t="s">
        <v>74</v>
      </c>
      <c r="F666" s="80" t="s">
        <v>4676</v>
      </c>
      <c r="G666" s="79" t="s">
        <v>177</v>
      </c>
      <c r="H666" s="70" t="s">
        <v>302</v>
      </c>
      <c r="I666" s="69" t="s">
        <v>52</v>
      </c>
      <c r="J666" s="69" t="s">
        <v>504</v>
      </c>
      <c r="K666" s="69" t="s">
        <v>598</v>
      </c>
      <c r="L666" s="69" t="s">
        <v>305</v>
      </c>
      <c r="M666" s="69" t="s">
        <v>598</v>
      </c>
      <c r="N666" s="69" t="s">
        <v>49</v>
      </c>
      <c r="O666" s="545">
        <v>46213</v>
      </c>
      <c r="P666" s="69" t="s">
        <v>306</v>
      </c>
      <c r="Q666" s="69" t="s">
        <v>306</v>
      </c>
      <c r="R666" s="79">
        <v>412</v>
      </c>
      <c r="S666" s="81">
        <v>117</v>
      </c>
      <c r="T666" s="69" t="s">
        <v>76</v>
      </c>
      <c r="U666" s="81">
        <v>0.12</v>
      </c>
      <c r="V666" s="69" t="s">
        <v>4677</v>
      </c>
      <c r="W666" s="79" t="s">
        <v>79</v>
      </c>
      <c r="X666" s="69" t="s">
        <v>4678</v>
      </c>
      <c r="Y666" s="69">
        <v>4600001157</v>
      </c>
      <c r="Z666" s="69" t="s">
        <v>73</v>
      </c>
      <c r="AA666" s="69" t="s">
        <v>2266</v>
      </c>
      <c r="AB666" s="79" t="s">
        <v>53</v>
      </c>
      <c r="AC666" s="81">
        <v>14372.6</v>
      </c>
      <c r="AD666" s="69" t="s">
        <v>51</v>
      </c>
      <c r="AE666" s="69" t="s">
        <v>75</v>
      </c>
      <c r="AF666" s="69" t="s">
        <v>75</v>
      </c>
      <c r="AG666" s="79">
        <v>-48</v>
      </c>
      <c r="AH666" s="545">
        <v>46213</v>
      </c>
      <c r="AI666" s="69" t="s">
        <v>3177</v>
      </c>
      <c r="AJ666" s="69" t="s">
        <v>73</v>
      </c>
      <c r="AK666" s="545">
        <v>46215</v>
      </c>
      <c r="AL666" s="82">
        <v>0.53486</v>
      </c>
      <c r="AM666" s="81">
        <v>7687.3288360000006</v>
      </c>
      <c r="AN666" s="81"/>
      <c r="AO666" s="81">
        <v>0</v>
      </c>
      <c r="AP666" s="81">
        <v>7687.3288360000006</v>
      </c>
      <c r="AQ666" s="81">
        <v>384.36644180000008</v>
      </c>
      <c r="AR666" s="81">
        <v>500</v>
      </c>
      <c r="AS666" s="81">
        <v>1284</v>
      </c>
      <c r="AT666" s="79" t="s">
        <v>2681</v>
      </c>
      <c r="AU666" s="81" t="s">
        <v>4722</v>
      </c>
      <c r="AV666" s="546">
        <v>46214</v>
      </c>
      <c r="AW666" s="81"/>
      <c r="AX666" s="81"/>
      <c r="AY666" s="83">
        <f>YEAR(Table6[[#This Row],[ETA]])</f>
        <v>2026</v>
      </c>
      <c r="AZ666" s="40" t="str">
        <f>TEXT(Table6[[#This Row],[ETA]],"MMMM")</f>
        <v>July</v>
      </c>
      <c r="BA666" s="12" t="s">
        <v>63</v>
      </c>
    </row>
    <row r="667" spans="1:53" hidden="1" x14ac:dyDescent="0.3">
      <c r="A667" s="13">
        <v>666</v>
      </c>
      <c r="B667" s="69" t="s">
        <v>4679</v>
      </c>
      <c r="C667" s="79" t="s">
        <v>70</v>
      </c>
      <c r="D667" s="69" t="s">
        <v>93</v>
      </c>
      <c r="E667" s="69" t="s">
        <v>74</v>
      </c>
      <c r="F667" s="80" t="s">
        <v>77</v>
      </c>
      <c r="G667" s="79" t="s">
        <v>177</v>
      </c>
      <c r="H667" s="70" t="s">
        <v>47</v>
      </c>
      <c r="I667" s="69" t="s">
        <v>52</v>
      </c>
      <c r="J667" s="69" t="s">
        <v>504</v>
      </c>
      <c r="K667" s="69" t="s">
        <v>77</v>
      </c>
      <c r="L667" s="69" t="s">
        <v>48</v>
      </c>
      <c r="M667" s="69" t="s">
        <v>77</v>
      </c>
      <c r="N667" s="69" t="s">
        <v>49</v>
      </c>
      <c r="O667" s="545">
        <v>46270</v>
      </c>
      <c r="P667" s="69" t="s">
        <v>210</v>
      </c>
      <c r="Q667" s="69" t="s">
        <v>77</v>
      </c>
      <c r="R667" s="79">
        <v>1230</v>
      </c>
      <c r="S667" s="81">
        <v>562.78</v>
      </c>
      <c r="T667" s="69" t="s">
        <v>76</v>
      </c>
      <c r="U667" s="81">
        <v>2.6</v>
      </c>
      <c r="V667" s="69" t="s">
        <v>4680</v>
      </c>
      <c r="W667" s="79" t="s">
        <v>50</v>
      </c>
      <c r="X667" s="69" t="s">
        <v>4681</v>
      </c>
      <c r="Y667" s="69">
        <v>4600001157</v>
      </c>
      <c r="Z667" s="69" t="s">
        <v>3766</v>
      </c>
      <c r="AA667" s="69" t="s">
        <v>4682</v>
      </c>
      <c r="AB667" s="79" t="s">
        <v>71</v>
      </c>
      <c r="AC667" s="81">
        <v>34983</v>
      </c>
      <c r="AD667" s="69" t="s">
        <v>51</v>
      </c>
      <c r="AE667" s="69" t="s">
        <v>75</v>
      </c>
      <c r="AF667" s="69" t="s">
        <v>75</v>
      </c>
      <c r="AG667" s="79">
        <v>9</v>
      </c>
      <c r="AH667" s="545">
        <v>46270</v>
      </c>
      <c r="AI667" s="69" t="s">
        <v>3082</v>
      </c>
      <c r="AJ667" s="69" t="s">
        <v>85</v>
      </c>
      <c r="AK667" s="545"/>
      <c r="AL667" s="82"/>
      <c r="AM667" s="81">
        <v>0</v>
      </c>
      <c r="AN667" s="81"/>
      <c r="AO667" s="81">
        <v>0</v>
      </c>
      <c r="AP667" s="81">
        <v>0</v>
      </c>
      <c r="AQ667" s="81">
        <v>0</v>
      </c>
      <c r="AR667" s="81">
        <v>0</v>
      </c>
      <c r="AS667" s="81"/>
      <c r="AT667" s="79"/>
      <c r="AU667" s="81"/>
      <c r="AV667" s="546"/>
      <c r="AW667" s="81"/>
      <c r="AX667" s="81"/>
      <c r="AY667" s="83">
        <f>YEAR(Table6[[#This Row],[ETA]])</f>
        <v>2026</v>
      </c>
      <c r="AZ667" s="40" t="str">
        <f>TEXT(Table6[[#This Row],[ETA]],"MMMM")</f>
        <v>September</v>
      </c>
      <c r="BA667" s="12" t="s">
        <v>63</v>
      </c>
    </row>
    <row r="668" spans="1:53" hidden="1" x14ac:dyDescent="0.3">
      <c r="A668" s="13">
        <v>667</v>
      </c>
      <c r="B668" s="69" t="s">
        <v>4723</v>
      </c>
      <c r="C668" s="79" t="s">
        <v>70</v>
      </c>
      <c r="D668" s="69" t="s">
        <v>1632</v>
      </c>
      <c r="E668" s="69" t="s">
        <v>46</v>
      </c>
      <c r="F668" s="80" t="s">
        <v>4724</v>
      </c>
      <c r="G668" s="79" t="s">
        <v>177</v>
      </c>
      <c r="H668" s="70" t="s">
        <v>837</v>
      </c>
      <c r="I668" s="69" t="s">
        <v>3834</v>
      </c>
      <c r="J668" s="69" t="s">
        <v>75</v>
      </c>
      <c r="K668" s="69" t="s">
        <v>838</v>
      </c>
      <c r="L668" s="69" t="s">
        <v>75</v>
      </c>
      <c r="M668" s="69" t="s">
        <v>837</v>
      </c>
      <c r="N668" s="69" t="s">
        <v>49</v>
      </c>
      <c r="O668" s="545">
        <v>46214</v>
      </c>
      <c r="P668" s="69" t="s">
        <v>837</v>
      </c>
      <c r="Q668" s="69" t="s">
        <v>837</v>
      </c>
      <c r="R668" s="79">
        <v>305</v>
      </c>
      <c r="S668" s="81">
        <v>60</v>
      </c>
      <c r="T668" s="69" t="s">
        <v>76</v>
      </c>
      <c r="U668" s="81">
        <v>1.74</v>
      </c>
      <c r="V668" s="69" t="s">
        <v>4725</v>
      </c>
      <c r="W668" s="79" t="s">
        <v>79</v>
      </c>
      <c r="X668" s="69" t="s">
        <v>4724</v>
      </c>
      <c r="Y668" s="69" t="s">
        <v>4250</v>
      </c>
      <c r="Z668" s="69" t="s">
        <v>3766</v>
      </c>
      <c r="AA668" s="69" t="s">
        <v>4726</v>
      </c>
      <c r="AB668" s="79" t="s">
        <v>4576</v>
      </c>
      <c r="AC668" s="81">
        <v>0</v>
      </c>
      <c r="AD668" s="69" t="s">
        <v>51</v>
      </c>
      <c r="AE668" s="69" t="s">
        <v>75</v>
      </c>
      <c r="AF668" s="69" t="s">
        <v>75</v>
      </c>
      <c r="AG668" s="79">
        <v>-47</v>
      </c>
      <c r="AH668" s="545">
        <v>46214</v>
      </c>
      <c r="AI668" s="69" t="s">
        <v>3177</v>
      </c>
      <c r="AJ668" s="69" t="s">
        <v>3766</v>
      </c>
      <c r="AK668" s="545">
        <v>46214</v>
      </c>
      <c r="AL668" s="82"/>
      <c r="AM668" s="81">
        <v>0</v>
      </c>
      <c r="AN668" s="81"/>
      <c r="AO668" s="81">
        <v>0</v>
      </c>
      <c r="AP668" s="81">
        <v>0</v>
      </c>
      <c r="AQ668" s="81">
        <v>0</v>
      </c>
      <c r="AR668" s="81">
        <v>0</v>
      </c>
      <c r="AS668" s="81"/>
      <c r="AT668" s="79"/>
      <c r="AU668" s="81"/>
      <c r="AV668" s="546"/>
      <c r="AW668" s="81"/>
      <c r="AX668" s="81"/>
      <c r="AY668" s="83">
        <f>YEAR(Table6[[#This Row],[ETA]])</f>
        <v>2026</v>
      </c>
      <c r="AZ668" s="40" t="str">
        <f>TEXT(Table6[[#This Row],[ETA]],"MMMM")</f>
        <v>July</v>
      </c>
      <c r="BA668" s="12" t="s">
        <v>3342</v>
      </c>
    </row>
    <row r="669" spans="1:53" hidden="1" x14ac:dyDescent="0.3">
      <c r="A669" s="13">
        <v>668</v>
      </c>
      <c r="B669" s="69" t="s">
        <v>4727</v>
      </c>
      <c r="C669" s="79" t="s">
        <v>70</v>
      </c>
      <c r="D669" s="69" t="s">
        <v>1632</v>
      </c>
      <c r="E669" s="69" t="s">
        <v>46</v>
      </c>
      <c r="F669" s="80" t="s">
        <v>4728</v>
      </c>
      <c r="G669" s="79" t="s">
        <v>177</v>
      </c>
      <c r="H669" s="70" t="s">
        <v>837</v>
      </c>
      <c r="I669" s="69" t="s">
        <v>4156</v>
      </c>
      <c r="J669" s="69" t="s">
        <v>75</v>
      </c>
      <c r="K669" s="69" t="s">
        <v>838</v>
      </c>
      <c r="L669" s="69" t="s">
        <v>75</v>
      </c>
      <c r="M669" s="69" t="s">
        <v>75</v>
      </c>
      <c r="N669" s="69" t="s">
        <v>49</v>
      </c>
      <c r="O669" s="545">
        <v>46219</v>
      </c>
      <c r="P669" s="69" t="s">
        <v>837</v>
      </c>
      <c r="Q669" s="69" t="s">
        <v>837</v>
      </c>
      <c r="R669" s="79">
        <v>123</v>
      </c>
      <c r="S669" s="81">
        <v>200</v>
      </c>
      <c r="T669" s="69" t="s">
        <v>76</v>
      </c>
      <c r="U669" s="81">
        <v>1.2</v>
      </c>
      <c r="V669" s="69" t="s">
        <v>4729</v>
      </c>
      <c r="W669" s="79" t="s">
        <v>79</v>
      </c>
      <c r="X669" s="69" t="s">
        <v>4728</v>
      </c>
      <c r="Y669" s="69" t="s">
        <v>4184</v>
      </c>
      <c r="Z669" s="69" t="s">
        <v>3766</v>
      </c>
      <c r="AA669" s="69" t="s">
        <v>4730</v>
      </c>
      <c r="AB669" s="79" t="s">
        <v>4576</v>
      </c>
      <c r="AC669" s="81">
        <v>0</v>
      </c>
      <c r="AD669" s="69" t="s">
        <v>51</v>
      </c>
      <c r="AE669" s="69" t="s">
        <v>75</v>
      </c>
      <c r="AF669" s="69" t="s">
        <v>75</v>
      </c>
      <c r="AG669" s="79">
        <v>-42</v>
      </c>
      <c r="AH669" s="545">
        <v>46219</v>
      </c>
      <c r="AI669" s="69" t="s">
        <v>3177</v>
      </c>
      <c r="AJ669" s="69" t="s">
        <v>3766</v>
      </c>
      <c r="AK669" s="545">
        <v>46219</v>
      </c>
      <c r="AL669" s="82"/>
      <c r="AM669" s="81">
        <v>0</v>
      </c>
      <c r="AN669" s="81"/>
      <c r="AO669" s="81">
        <v>0</v>
      </c>
      <c r="AP669" s="81">
        <v>0</v>
      </c>
      <c r="AQ669" s="81">
        <v>0</v>
      </c>
      <c r="AR669" s="81">
        <v>0</v>
      </c>
      <c r="AS669" s="81"/>
      <c r="AT669" s="79"/>
      <c r="AU669" s="81"/>
      <c r="AV669" s="546"/>
      <c r="AW669" s="81"/>
      <c r="AX669" s="81"/>
      <c r="AY669" s="83">
        <f>YEAR(Table6[[#This Row],[ETA]])</f>
        <v>2026</v>
      </c>
      <c r="AZ669" s="40" t="str">
        <f>TEXT(Table6[[#This Row],[ETA]],"MMMM")</f>
        <v>July</v>
      </c>
      <c r="BA669" s="12" t="s">
        <v>3342</v>
      </c>
    </row>
    <row r="670" spans="1:53" hidden="1" x14ac:dyDescent="0.3">
      <c r="A670" s="13">
        <v>669</v>
      </c>
      <c r="B670" s="69" t="s">
        <v>4731</v>
      </c>
      <c r="C670" s="79" t="s">
        <v>70</v>
      </c>
      <c r="D670" s="69" t="s">
        <v>1632</v>
      </c>
      <c r="E670" s="69" t="s">
        <v>46</v>
      </c>
      <c r="F670" s="80" t="s">
        <v>4732</v>
      </c>
      <c r="G670" s="79" t="s">
        <v>177</v>
      </c>
      <c r="H670" s="70" t="s">
        <v>837</v>
      </c>
      <c r="I670" s="69" t="s">
        <v>4096</v>
      </c>
      <c r="J670" s="69" t="s">
        <v>75</v>
      </c>
      <c r="K670" s="69" t="s">
        <v>838</v>
      </c>
      <c r="L670" s="69" t="s">
        <v>75</v>
      </c>
      <c r="M670" s="69" t="s">
        <v>837</v>
      </c>
      <c r="N670" s="69" t="s">
        <v>49</v>
      </c>
      <c r="O670" s="545">
        <v>46219</v>
      </c>
      <c r="P670" s="69" t="s">
        <v>837</v>
      </c>
      <c r="Q670" s="69" t="s">
        <v>837</v>
      </c>
      <c r="R670" s="79">
        <v>13</v>
      </c>
      <c r="S670" s="81">
        <v>4</v>
      </c>
      <c r="T670" s="69" t="s">
        <v>76</v>
      </c>
      <c r="U670" s="81">
        <v>0.2</v>
      </c>
      <c r="V670" s="69" t="s">
        <v>4733</v>
      </c>
      <c r="W670" s="79" t="s">
        <v>79</v>
      </c>
      <c r="X670" s="69" t="s">
        <v>4732</v>
      </c>
      <c r="Y670" s="69" t="s">
        <v>4734</v>
      </c>
      <c r="Z670" s="69" t="s">
        <v>3766</v>
      </c>
      <c r="AA670" s="69" t="s">
        <v>4735</v>
      </c>
      <c r="AB670" s="79" t="s">
        <v>4576</v>
      </c>
      <c r="AC670" s="81">
        <v>0</v>
      </c>
      <c r="AD670" s="69" t="s">
        <v>51</v>
      </c>
      <c r="AE670" s="69" t="s">
        <v>75</v>
      </c>
      <c r="AF670" s="69" t="s">
        <v>75</v>
      </c>
      <c r="AG670" s="79">
        <v>-42</v>
      </c>
      <c r="AH670" s="545">
        <v>46219</v>
      </c>
      <c r="AI670" s="69" t="s">
        <v>3177</v>
      </c>
      <c r="AJ670" s="69" t="s">
        <v>3766</v>
      </c>
      <c r="AK670" s="545">
        <v>46219</v>
      </c>
      <c r="AL670" s="82"/>
      <c r="AM670" s="81">
        <v>0</v>
      </c>
      <c r="AN670" s="81"/>
      <c r="AO670" s="81">
        <v>0</v>
      </c>
      <c r="AP670" s="81">
        <v>0</v>
      </c>
      <c r="AQ670" s="81">
        <v>0</v>
      </c>
      <c r="AR670" s="81">
        <v>0</v>
      </c>
      <c r="AS670" s="81"/>
      <c r="AT670" s="79"/>
      <c r="AU670" s="81"/>
      <c r="AV670" s="546"/>
      <c r="AW670" s="81"/>
      <c r="AX670" s="81"/>
      <c r="AY670" s="83">
        <f>YEAR(Table6[[#This Row],[ETA]])</f>
        <v>2026</v>
      </c>
      <c r="AZ670" s="40" t="str">
        <f>TEXT(Table6[[#This Row],[ETA]],"MMMM")</f>
        <v>July</v>
      </c>
      <c r="BA670" s="12" t="s">
        <v>3342</v>
      </c>
    </row>
    <row r="671" spans="1:53" x14ac:dyDescent="0.3">
      <c r="A671" s="13">
        <v>670</v>
      </c>
      <c r="B671" s="69" t="s">
        <v>4736</v>
      </c>
      <c r="C671" s="79" t="s">
        <v>90</v>
      </c>
      <c r="D671" s="69" t="s">
        <v>233</v>
      </c>
      <c r="E671" s="69" t="s">
        <v>46</v>
      </c>
      <c r="F671" s="80" t="s">
        <v>4737</v>
      </c>
      <c r="G671" s="79" t="s">
        <v>177</v>
      </c>
      <c r="H671" s="70" t="s">
        <v>302</v>
      </c>
      <c r="I671" s="69" t="s">
        <v>52</v>
      </c>
      <c r="J671" s="69" t="s">
        <v>504</v>
      </c>
      <c r="K671" s="69" t="s">
        <v>598</v>
      </c>
      <c r="L671" s="69" t="s">
        <v>305</v>
      </c>
      <c r="M671" s="69" t="s">
        <v>598</v>
      </c>
      <c r="N671" s="69" t="s">
        <v>49</v>
      </c>
      <c r="O671" s="545">
        <v>46223</v>
      </c>
      <c r="P671" s="69" t="s">
        <v>306</v>
      </c>
      <c r="Q671" s="69" t="s">
        <v>306</v>
      </c>
      <c r="R671" s="79">
        <v>520</v>
      </c>
      <c r="S671" s="81">
        <v>548</v>
      </c>
      <c r="T671" s="69" t="s">
        <v>76</v>
      </c>
      <c r="U671" s="81">
        <v>2.738</v>
      </c>
      <c r="V671" s="69" t="s">
        <v>4668</v>
      </c>
      <c r="W671" s="79" t="s">
        <v>79</v>
      </c>
      <c r="X671" s="69" t="s">
        <v>4736</v>
      </c>
      <c r="Y671" s="69" t="s">
        <v>75</v>
      </c>
      <c r="Z671" s="69" t="s">
        <v>3766</v>
      </c>
      <c r="AA671" s="69" t="s">
        <v>4738</v>
      </c>
      <c r="AB671" s="79" t="s">
        <v>71</v>
      </c>
      <c r="AC671" s="81">
        <v>2507.29</v>
      </c>
      <c r="AD671" s="69" t="s">
        <v>51</v>
      </c>
      <c r="AE671" s="69" t="s">
        <v>75</v>
      </c>
      <c r="AF671" s="69" t="s">
        <v>75</v>
      </c>
      <c r="AG671" s="79">
        <v>-38</v>
      </c>
      <c r="AH671" s="545">
        <v>46223</v>
      </c>
      <c r="AI671" s="69" t="s">
        <v>3177</v>
      </c>
      <c r="AJ671" s="69" t="s">
        <v>3766</v>
      </c>
      <c r="AK671" s="545">
        <v>46225</v>
      </c>
      <c r="AL671" s="82">
        <v>3.64</v>
      </c>
      <c r="AM671" s="81">
        <v>9126.5356000000011</v>
      </c>
      <c r="AN671" s="81">
        <v>26030</v>
      </c>
      <c r="AO671" s="81">
        <v>230.48941400000004</v>
      </c>
      <c r="AP671" s="81">
        <v>23279.430814000003</v>
      </c>
      <c r="AQ671" s="81">
        <v>1163.9715407000001</v>
      </c>
      <c r="AR671" s="81">
        <v>500</v>
      </c>
      <c r="AS671" s="81">
        <v>2064</v>
      </c>
      <c r="AT671" s="79" t="s">
        <v>2681</v>
      </c>
      <c r="AU671" s="81" t="s">
        <v>4739</v>
      </c>
      <c r="AV671" s="546">
        <v>46224</v>
      </c>
      <c r="AW671" s="81"/>
      <c r="AX671" s="81"/>
      <c r="AY671" s="83">
        <f>YEAR(Table6[[#This Row],[ETA]])</f>
        <v>2026</v>
      </c>
      <c r="AZ671" s="40" t="str">
        <f>TEXT(Table6[[#This Row],[ETA]],"MMMM")</f>
        <v>July</v>
      </c>
      <c r="BA671" s="12" t="s">
        <v>63</v>
      </c>
    </row>
    <row r="672" spans="1:53" hidden="1" x14ac:dyDescent="0.3">
      <c r="A672" s="13">
        <v>671</v>
      </c>
      <c r="B672" s="69" t="s">
        <v>4740</v>
      </c>
      <c r="C672" s="79" t="s">
        <v>70</v>
      </c>
      <c r="D672" s="69" t="s">
        <v>1632</v>
      </c>
      <c r="E672" s="69" t="s">
        <v>74</v>
      </c>
      <c r="F672" s="80" t="s">
        <v>4741</v>
      </c>
      <c r="G672" s="79" t="s">
        <v>177</v>
      </c>
      <c r="H672" s="70" t="s">
        <v>837</v>
      </c>
      <c r="I672" s="69" t="s">
        <v>3877</v>
      </c>
      <c r="J672" s="69" t="s">
        <v>75</v>
      </c>
      <c r="K672" s="69" t="s">
        <v>838</v>
      </c>
      <c r="L672" s="69" t="s">
        <v>75</v>
      </c>
      <c r="M672" s="69" t="s">
        <v>75</v>
      </c>
      <c r="N672" s="69" t="s">
        <v>49</v>
      </c>
      <c r="O672" s="545">
        <v>46221</v>
      </c>
      <c r="P672" s="69" t="s">
        <v>837</v>
      </c>
      <c r="Q672" s="69" t="s">
        <v>837</v>
      </c>
      <c r="R672" s="79">
        <v>4</v>
      </c>
      <c r="S672" s="81">
        <v>200</v>
      </c>
      <c r="T672" s="69" t="s">
        <v>76</v>
      </c>
      <c r="U672" s="81">
        <v>0.8</v>
      </c>
      <c r="V672" s="69" t="s">
        <v>4742</v>
      </c>
      <c r="W672" s="79" t="s">
        <v>79</v>
      </c>
      <c r="X672" s="69" t="s">
        <v>4741</v>
      </c>
      <c r="Y672" s="69" t="s">
        <v>4469</v>
      </c>
      <c r="Z672" s="69" t="s">
        <v>808</v>
      </c>
      <c r="AA672" s="69" t="s">
        <v>4144</v>
      </c>
      <c r="AB672" s="79" t="s">
        <v>71</v>
      </c>
      <c r="AC672" s="81">
        <v>0</v>
      </c>
      <c r="AD672" s="69" t="s">
        <v>51</v>
      </c>
      <c r="AE672" s="69" t="s">
        <v>75</v>
      </c>
      <c r="AF672" s="69" t="s">
        <v>75</v>
      </c>
      <c r="AG672" s="79">
        <v>-40</v>
      </c>
      <c r="AH672" s="545">
        <v>46221</v>
      </c>
      <c r="AI672" s="69" t="s">
        <v>3177</v>
      </c>
      <c r="AJ672" s="69" t="s">
        <v>808</v>
      </c>
      <c r="AK672" s="545">
        <v>46221</v>
      </c>
      <c r="AL672" s="82"/>
      <c r="AM672" s="81">
        <v>0</v>
      </c>
      <c r="AN672" s="81"/>
      <c r="AO672" s="81">
        <v>0</v>
      </c>
      <c r="AP672" s="81">
        <v>0</v>
      </c>
      <c r="AQ672" s="81">
        <v>0</v>
      </c>
      <c r="AR672" s="81">
        <v>0</v>
      </c>
      <c r="AS672" s="81"/>
      <c r="AT672" s="79"/>
      <c r="AU672" s="81"/>
      <c r="AV672" s="546"/>
      <c r="AW672" s="81"/>
      <c r="AX672" s="81"/>
      <c r="AY672" s="83">
        <f>YEAR(Table6[[#This Row],[ETA]])</f>
        <v>2026</v>
      </c>
      <c r="AZ672" s="40" t="str">
        <f>TEXT(Table6[[#This Row],[ETA]],"MMMM")</f>
        <v>July</v>
      </c>
      <c r="BA672" s="12" t="s">
        <v>3342</v>
      </c>
    </row>
    <row r="673" spans="1:53" hidden="1" x14ac:dyDescent="0.3">
      <c r="A673" s="13">
        <v>672</v>
      </c>
      <c r="B673" s="69" t="s">
        <v>4743</v>
      </c>
      <c r="C673" s="79" t="s">
        <v>70</v>
      </c>
      <c r="D673" s="69" t="s">
        <v>1632</v>
      </c>
      <c r="E673" s="69" t="s">
        <v>74</v>
      </c>
      <c r="F673" s="80" t="s">
        <v>4744</v>
      </c>
      <c r="G673" s="79" t="s">
        <v>177</v>
      </c>
      <c r="H673" s="70" t="s">
        <v>837</v>
      </c>
      <c r="I673" s="69" t="s">
        <v>3877</v>
      </c>
      <c r="J673" s="69" t="s">
        <v>75</v>
      </c>
      <c r="K673" s="69" t="s">
        <v>838</v>
      </c>
      <c r="L673" s="69" t="s">
        <v>75</v>
      </c>
      <c r="M673" s="69" t="s">
        <v>75</v>
      </c>
      <c r="N673" s="69" t="s">
        <v>49</v>
      </c>
      <c r="O673" s="545">
        <v>46221</v>
      </c>
      <c r="P673" s="69" t="s">
        <v>837</v>
      </c>
      <c r="Q673" s="69" t="s">
        <v>837</v>
      </c>
      <c r="R673" s="79">
        <v>8</v>
      </c>
      <c r="S673" s="81">
        <v>200</v>
      </c>
      <c r="T673" s="69" t="s">
        <v>76</v>
      </c>
      <c r="U673" s="81">
        <v>0.4</v>
      </c>
      <c r="V673" s="69" t="s">
        <v>4745</v>
      </c>
      <c r="W673" s="79" t="s">
        <v>79</v>
      </c>
      <c r="X673" s="69" t="s">
        <v>4744</v>
      </c>
      <c r="Y673" s="69" t="s">
        <v>4469</v>
      </c>
      <c r="Z673" s="69" t="s">
        <v>808</v>
      </c>
      <c r="AA673" s="69" t="s">
        <v>4144</v>
      </c>
      <c r="AB673" s="79" t="s">
        <v>71</v>
      </c>
      <c r="AC673" s="81">
        <v>0</v>
      </c>
      <c r="AD673" s="69" t="s">
        <v>51</v>
      </c>
      <c r="AE673" s="69" t="s">
        <v>75</v>
      </c>
      <c r="AF673" s="69" t="s">
        <v>75</v>
      </c>
      <c r="AG673" s="79">
        <v>-40</v>
      </c>
      <c r="AH673" s="545">
        <v>46221</v>
      </c>
      <c r="AI673" s="69" t="s">
        <v>3177</v>
      </c>
      <c r="AJ673" s="69" t="s">
        <v>808</v>
      </c>
      <c r="AK673" s="545">
        <v>46221</v>
      </c>
      <c r="AL673" s="82"/>
      <c r="AM673" s="81">
        <v>0</v>
      </c>
      <c r="AN673" s="81"/>
      <c r="AO673" s="81">
        <v>0</v>
      </c>
      <c r="AP673" s="81">
        <v>0</v>
      </c>
      <c r="AQ673" s="81">
        <v>0</v>
      </c>
      <c r="AR673" s="81">
        <v>0</v>
      </c>
      <c r="AS673" s="81"/>
      <c r="AT673" s="79"/>
      <c r="AU673" s="81"/>
      <c r="AV673" s="546"/>
      <c r="AW673" s="81"/>
      <c r="AX673" s="81"/>
      <c r="AY673" s="83">
        <f>YEAR(Table6[[#This Row],[ETA]])</f>
        <v>2026</v>
      </c>
      <c r="AZ673" s="40" t="str">
        <f>TEXT(Table6[[#This Row],[ETA]],"MMMM")</f>
        <v>July</v>
      </c>
      <c r="BA673" s="12" t="s">
        <v>3342</v>
      </c>
    </row>
    <row r="674" spans="1:53" hidden="1" x14ac:dyDescent="0.3">
      <c r="A674" s="13">
        <v>673</v>
      </c>
      <c r="B674" s="69" t="s">
        <v>4746</v>
      </c>
      <c r="C674" s="79" t="s">
        <v>70</v>
      </c>
      <c r="D674" s="69" t="s">
        <v>1632</v>
      </c>
      <c r="E674" s="69" t="s">
        <v>74</v>
      </c>
      <c r="F674" s="80" t="s">
        <v>4747</v>
      </c>
      <c r="G674" s="79" t="s">
        <v>177</v>
      </c>
      <c r="H674" s="70" t="s">
        <v>837</v>
      </c>
      <c r="I674" s="69" t="s">
        <v>3883</v>
      </c>
      <c r="J674" s="69" t="s">
        <v>75</v>
      </c>
      <c r="K674" s="69" t="s">
        <v>838</v>
      </c>
      <c r="L674" s="69" t="s">
        <v>75</v>
      </c>
      <c r="M674" s="69" t="s">
        <v>75</v>
      </c>
      <c r="N674" s="69" t="s">
        <v>49</v>
      </c>
      <c r="O674" s="545">
        <v>46222</v>
      </c>
      <c r="P674" s="69" t="s">
        <v>837</v>
      </c>
      <c r="Q674" s="69" t="s">
        <v>837</v>
      </c>
      <c r="R674" s="79">
        <v>200</v>
      </c>
      <c r="S674" s="81">
        <v>100</v>
      </c>
      <c r="T674" s="69" t="s">
        <v>76</v>
      </c>
      <c r="U674" s="81">
        <v>2.6</v>
      </c>
      <c r="V674" s="69" t="s">
        <v>4748</v>
      </c>
      <c r="W674" s="79" t="s">
        <v>79</v>
      </c>
      <c r="X674" s="69" t="s">
        <v>4747</v>
      </c>
      <c r="Y674" s="69" t="s">
        <v>4749</v>
      </c>
      <c r="Z674" s="69" t="s">
        <v>808</v>
      </c>
      <c r="AA674" s="69" t="s">
        <v>770</v>
      </c>
      <c r="AB674" s="79" t="s">
        <v>71</v>
      </c>
      <c r="AC674" s="81">
        <v>3060</v>
      </c>
      <c r="AD674" s="69" t="s">
        <v>51</v>
      </c>
      <c r="AE674" s="69" t="s">
        <v>286</v>
      </c>
      <c r="AF674" s="69" t="s">
        <v>286</v>
      </c>
      <c r="AG674" s="79">
        <v>-39</v>
      </c>
      <c r="AH674" s="545">
        <v>46222</v>
      </c>
      <c r="AI674" s="69" t="s">
        <v>3177</v>
      </c>
      <c r="AJ674" s="69" t="s">
        <v>808</v>
      </c>
      <c r="AK674" s="545">
        <v>46219</v>
      </c>
      <c r="AL674" s="82"/>
      <c r="AM674" s="81">
        <v>0</v>
      </c>
      <c r="AN674" s="81"/>
      <c r="AO674" s="81">
        <v>0</v>
      </c>
      <c r="AP674" s="81">
        <v>0</v>
      </c>
      <c r="AQ674" s="81">
        <v>0</v>
      </c>
      <c r="AR674" s="81">
        <v>0</v>
      </c>
      <c r="AS674" s="81"/>
      <c r="AT674" s="79"/>
      <c r="AU674" s="81"/>
      <c r="AV674" s="546"/>
      <c r="AW674" s="81"/>
      <c r="AX674" s="81"/>
      <c r="AY674" s="83">
        <f>YEAR(Table6[[#This Row],[ETA]])</f>
        <v>2026</v>
      </c>
      <c r="AZ674" s="40" t="str">
        <f>TEXT(Table6[[#This Row],[ETA]],"MMMM")</f>
        <v>July</v>
      </c>
      <c r="BA674" s="12" t="s">
        <v>3342</v>
      </c>
    </row>
    <row r="675" spans="1:53" hidden="1" x14ac:dyDescent="0.3">
      <c r="A675" s="13">
        <v>674</v>
      </c>
      <c r="B675" s="69" t="s">
        <v>4750</v>
      </c>
      <c r="C675" s="79" t="s">
        <v>70</v>
      </c>
      <c r="D675" s="69" t="s">
        <v>1632</v>
      </c>
      <c r="E675" s="69" t="s">
        <v>74</v>
      </c>
      <c r="F675" s="80" t="s">
        <v>4751</v>
      </c>
      <c r="G675" s="79" t="s">
        <v>177</v>
      </c>
      <c r="H675" s="70" t="s">
        <v>837</v>
      </c>
      <c r="I675" s="69" t="s">
        <v>3834</v>
      </c>
      <c r="J675" s="69" t="s">
        <v>75</v>
      </c>
      <c r="K675" s="69" t="s">
        <v>838</v>
      </c>
      <c r="L675" s="69" t="s">
        <v>75</v>
      </c>
      <c r="M675" s="69" t="s">
        <v>75</v>
      </c>
      <c r="N675" s="69" t="s">
        <v>49</v>
      </c>
      <c r="O675" s="545">
        <v>46222</v>
      </c>
      <c r="P675" s="69" t="s">
        <v>837</v>
      </c>
      <c r="Q675" s="69" t="s">
        <v>837</v>
      </c>
      <c r="R675" s="79">
        <v>4</v>
      </c>
      <c r="S675" s="81">
        <v>20</v>
      </c>
      <c r="T675" s="69" t="s">
        <v>99</v>
      </c>
      <c r="U675" s="81">
        <v>9.6794999999999992E-2</v>
      </c>
      <c r="V675" s="69" t="s">
        <v>4752</v>
      </c>
      <c r="W675" s="79" t="s">
        <v>79</v>
      </c>
      <c r="X675" s="69" t="s">
        <v>4751</v>
      </c>
      <c r="Y675" s="69" t="s">
        <v>4753</v>
      </c>
      <c r="Z675" s="69" t="s">
        <v>3766</v>
      </c>
      <c r="AA675" s="69" t="s">
        <v>4754</v>
      </c>
      <c r="AB675" s="79" t="s">
        <v>71</v>
      </c>
      <c r="AC675" s="81">
        <v>0</v>
      </c>
      <c r="AD675" s="69" t="s">
        <v>51</v>
      </c>
      <c r="AE675" s="69" t="s">
        <v>286</v>
      </c>
      <c r="AF675" s="69" t="s">
        <v>286</v>
      </c>
      <c r="AG675" s="79">
        <v>-39</v>
      </c>
      <c r="AH675" s="545">
        <v>46222</v>
      </c>
      <c r="AI675" s="69" t="s">
        <v>3177</v>
      </c>
      <c r="AJ675" s="69" t="s">
        <v>3766</v>
      </c>
      <c r="AK675" s="545">
        <v>46222</v>
      </c>
      <c r="AL675" s="82"/>
      <c r="AM675" s="81">
        <v>0</v>
      </c>
      <c r="AN675" s="81"/>
      <c r="AO675" s="81">
        <v>0</v>
      </c>
      <c r="AP675" s="81">
        <v>0</v>
      </c>
      <c r="AQ675" s="81">
        <v>0</v>
      </c>
      <c r="AR675" s="81">
        <v>0</v>
      </c>
      <c r="AS675" s="81"/>
      <c r="AT675" s="79"/>
      <c r="AU675" s="81"/>
      <c r="AV675" s="546"/>
      <c r="AW675" s="81"/>
      <c r="AX675" s="81"/>
      <c r="AY675" s="83">
        <f>YEAR(Table6[[#This Row],[ETA]])</f>
        <v>2026</v>
      </c>
      <c r="AZ675" s="40" t="str">
        <f>TEXT(Table6[[#This Row],[ETA]],"MMMM")</f>
        <v>July</v>
      </c>
      <c r="BA675" s="12" t="s">
        <v>3342</v>
      </c>
    </row>
    <row r="676" spans="1:53" x14ac:dyDescent="0.3">
      <c r="A676" s="13">
        <v>675</v>
      </c>
      <c r="B676" s="69" t="s">
        <v>4755</v>
      </c>
      <c r="C676" s="79" t="s">
        <v>70</v>
      </c>
      <c r="D676" s="69" t="s">
        <v>233</v>
      </c>
      <c r="E676" s="69" t="s">
        <v>74</v>
      </c>
      <c r="F676" s="80" t="s">
        <v>77</v>
      </c>
      <c r="G676" s="79" t="s">
        <v>177</v>
      </c>
      <c r="H676" s="70" t="s">
        <v>47</v>
      </c>
      <c r="I676" s="69" t="s">
        <v>52</v>
      </c>
      <c r="J676" s="69" t="s">
        <v>279</v>
      </c>
      <c r="K676" s="69" t="s">
        <v>77</v>
      </c>
      <c r="L676" s="69" t="s">
        <v>48</v>
      </c>
      <c r="M676" s="69" t="s">
        <v>77</v>
      </c>
      <c r="N676" s="69" t="s">
        <v>49</v>
      </c>
      <c r="O676" s="545">
        <v>46270</v>
      </c>
      <c r="P676" s="69" t="s">
        <v>210</v>
      </c>
      <c r="Q676" s="69" t="s">
        <v>77</v>
      </c>
      <c r="R676" s="79">
        <v>7246</v>
      </c>
      <c r="S676" s="81">
        <v>47019</v>
      </c>
      <c r="T676" s="69" t="s">
        <v>76</v>
      </c>
      <c r="U676" s="81">
        <v>54.591597999999998</v>
      </c>
      <c r="V676" s="69" t="s">
        <v>4756</v>
      </c>
      <c r="W676" s="79" t="s">
        <v>50</v>
      </c>
      <c r="X676" s="69" t="s">
        <v>4757</v>
      </c>
      <c r="Y676" s="69">
        <v>4600001157</v>
      </c>
      <c r="Z676" s="69" t="s">
        <v>73</v>
      </c>
      <c r="AA676" s="69" t="s">
        <v>4758</v>
      </c>
      <c r="AB676" s="79" t="s">
        <v>53</v>
      </c>
      <c r="AC676" s="81">
        <v>2696974.29</v>
      </c>
      <c r="AD676" s="69" t="s">
        <v>51</v>
      </c>
      <c r="AE676" s="69" t="s">
        <v>75</v>
      </c>
      <c r="AF676" s="69" t="s">
        <v>75</v>
      </c>
      <c r="AG676" s="79">
        <v>9</v>
      </c>
      <c r="AH676" s="545">
        <v>46270</v>
      </c>
      <c r="AI676" s="69" t="s">
        <v>3082</v>
      </c>
      <c r="AJ676" s="69" t="s">
        <v>85</v>
      </c>
      <c r="AK676" s="545"/>
      <c r="AL676" s="82"/>
      <c r="AM676" s="81">
        <v>0</v>
      </c>
      <c r="AN676" s="81"/>
      <c r="AO676" s="81">
        <v>0</v>
      </c>
      <c r="AP676" s="81">
        <v>0</v>
      </c>
      <c r="AQ676" s="81">
        <v>0</v>
      </c>
      <c r="AR676" s="81">
        <v>0</v>
      </c>
      <c r="AS676" s="81"/>
      <c r="AT676" s="79"/>
      <c r="AU676" s="81"/>
      <c r="AV676" s="546"/>
      <c r="AW676" s="81"/>
      <c r="AX676" s="81"/>
      <c r="AY676" s="83">
        <f>YEAR(Table6[[#This Row],[ETA]])</f>
        <v>2026</v>
      </c>
      <c r="AZ676" s="40" t="str">
        <f>TEXT(Table6[[#This Row],[ETA]],"MMMM")</f>
        <v>September</v>
      </c>
      <c r="BA676" s="12" t="s">
        <v>63</v>
      </c>
    </row>
    <row r="677" spans="1:53" hidden="1" x14ac:dyDescent="0.3">
      <c r="A677" s="13">
        <v>676</v>
      </c>
      <c r="B677" s="69" t="s">
        <v>4759</v>
      </c>
      <c r="C677" s="79" t="s">
        <v>1261</v>
      </c>
      <c r="D677" s="69" t="s">
        <v>1632</v>
      </c>
      <c r="E677" s="69" t="s">
        <v>74</v>
      </c>
      <c r="F677" s="80" t="s">
        <v>4760</v>
      </c>
      <c r="G677" s="79" t="s">
        <v>177</v>
      </c>
      <c r="H677" s="70" t="s">
        <v>837</v>
      </c>
      <c r="I677" s="69" t="s">
        <v>3821</v>
      </c>
      <c r="J677" s="69" t="s">
        <v>3821</v>
      </c>
      <c r="K677" s="69" t="s">
        <v>75</v>
      </c>
      <c r="L677" s="69" t="s">
        <v>1632</v>
      </c>
      <c r="M677" s="69" t="s">
        <v>75</v>
      </c>
      <c r="N677" s="69" t="s">
        <v>49</v>
      </c>
      <c r="O677" s="545">
        <v>46219</v>
      </c>
      <c r="P677" s="69" t="s">
        <v>837</v>
      </c>
      <c r="Q677" s="69" t="s">
        <v>837</v>
      </c>
      <c r="R677" s="79">
        <v>4</v>
      </c>
      <c r="S677" s="81">
        <v>15</v>
      </c>
      <c r="T677" s="69" t="s">
        <v>76</v>
      </c>
      <c r="U677" s="81">
        <v>0.11812500000000001</v>
      </c>
      <c r="V677" s="69" t="s">
        <v>4761</v>
      </c>
      <c r="W677" s="79" t="s">
        <v>79</v>
      </c>
      <c r="X677" s="69" t="s">
        <v>4760</v>
      </c>
      <c r="Y677" s="69" t="s">
        <v>4593</v>
      </c>
      <c r="Z677" s="69" t="s">
        <v>3766</v>
      </c>
      <c r="AA677" s="69" t="s">
        <v>4762</v>
      </c>
      <c r="AB677" s="79" t="s">
        <v>71</v>
      </c>
      <c r="AC677" s="81">
        <v>241.76</v>
      </c>
      <c r="AD677" s="69" t="s">
        <v>51</v>
      </c>
      <c r="AE677" s="69" t="s">
        <v>75</v>
      </c>
      <c r="AF677" s="69" t="s">
        <v>75</v>
      </c>
      <c r="AG677" s="79">
        <v>-42</v>
      </c>
      <c r="AH677" s="545">
        <v>46219</v>
      </c>
      <c r="AI677" s="69" t="s">
        <v>3177</v>
      </c>
      <c r="AJ677" s="69" t="s">
        <v>3766</v>
      </c>
      <c r="AK677" s="545">
        <v>46219</v>
      </c>
      <c r="AL677" s="82"/>
      <c r="AM677" s="81">
        <v>0</v>
      </c>
      <c r="AN677" s="81"/>
      <c r="AO677" s="81">
        <v>0</v>
      </c>
      <c r="AP677" s="81">
        <v>0</v>
      </c>
      <c r="AQ677" s="81">
        <v>0</v>
      </c>
      <c r="AR677" s="81">
        <v>0</v>
      </c>
      <c r="AS677" s="81"/>
      <c r="AT677" s="79"/>
      <c r="AU677" s="81"/>
      <c r="AV677" s="546"/>
      <c r="AW677" s="81"/>
      <c r="AX677" s="81"/>
      <c r="AY677" s="83">
        <f>YEAR(Table6[[#This Row],[ETA]])</f>
        <v>2026</v>
      </c>
      <c r="AZ677" s="40" t="str">
        <f>TEXT(Table6[[#This Row],[ETA]],"MMMM")</f>
        <v>July</v>
      </c>
      <c r="BA677" s="12" t="s">
        <v>3342</v>
      </c>
    </row>
    <row r="678" spans="1:53" hidden="1" x14ac:dyDescent="0.3">
      <c r="A678" s="13">
        <v>677</v>
      </c>
      <c r="B678" s="69" t="s">
        <v>4763</v>
      </c>
      <c r="C678" s="79" t="s">
        <v>1261</v>
      </c>
      <c r="D678" s="69" t="s">
        <v>1632</v>
      </c>
      <c r="E678" s="69" t="s">
        <v>74</v>
      </c>
      <c r="F678" s="80" t="s">
        <v>4764</v>
      </c>
      <c r="G678" s="79" t="s">
        <v>177</v>
      </c>
      <c r="H678" s="70" t="s">
        <v>837</v>
      </c>
      <c r="I678" s="69" t="s">
        <v>3821</v>
      </c>
      <c r="J678" s="69" t="s">
        <v>3821</v>
      </c>
      <c r="K678" s="69" t="s">
        <v>75</v>
      </c>
      <c r="L678" s="69" t="s">
        <v>1632</v>
      </c>
      <c r="M678" s="69" t="s">
        <v>75</v>
      </c>
      <c r="N678" s="69" t="s">
        <v>49</v>
      </c>
      <c r="O678" s="545">
        <v>46223</v>
      </c>
      <c r="P678" s="69" t="s">
        <v>837</v>
      </c>
      <c r="Q678" s="69" t="s">
        <v>837</v>
      </c>
      <c r="R678" s="79">
        <v>8</v>
      </c>
      <c r="S678" s="81">
        <v>15</v>
      </c>
      <c r="T678" s="69" t="s">
        <v>76</v>
      </c>
      <c r="U678" s="81">
        <v>0.11812500000000001</v>
      </c>
      <c r="V678" s="69" t="s">
        <v>4765</v>
      </c>
      <c r="W678" s="79" t="s">
        <v>79</v>
      </c>
      <c r="X678" s="69" t="s">
        <v>4764</v>
      </c>
      <c r="Y678" s="69" t="s">
        <v>4593</v>
      </c>
      <c r="Z678" s="69" t="s">
        <v>3766</v>
      </c>
      <c r="AA678" s="69" t="s">
        <v>4766</v>
      </c>
      <c r="AB678" s="79" t="s">
        <v>71</v>
      </c>
      <c r="AC678" s="81">
        <v>0</v>
      </c>
      <c r="AD678" s="69" t="s">
        <v>51</v>
      </c>
      <c r="AE678" s="69" t="s">
        <v>75</v>
      </c>
      <c r="AF678" s="69" t="s">
        <v>75</v>
      </c>
      <c r="AG678" s="79">
        <v>-38</v>
      </c>
      <c r="AH678" s="545">
        <v>46223</v>
      </c>
      <c r="AI678" s="69" t="s">
        <v>3177</v>
      </c>
      <c r="AJ678" s="69" t="s">
        <v>3766</v>
      </c>
      <c r="AK678" s="545">
        <v>46219</v>
      </c>
      <c r="AL678" s="82"/>
      <c r="AM678" s="81">
        <v>0</v>
      </c>
      <c r="AN678" s="81"/>
      <c r="AO678" s="81">
        <v>0</v>
      </c>
      <c r="AP678" s="81">
        <v>0</v>
      </c>
      <c r="AQ678" s="81">
        <v>0</v>
      </c>
      <c r="AR678" s="81">
        <v>0</v>
      </c>
      <c r="AS678" s="81"/>
      <c r="AT678" s="79"/>
      <c r="AU678" s="81"/>
      <c r="AV678" s="546"/>
      <c r="AW678" s="81"/>
      <c r="AX678" s="81"/>
      <c r="AY678" s="83">
        <f>YEAR(Table6[[#This Row],[ETA]])</f>
        <v>2026</v>
      </c>
      <c r="AZ678" s="40" t="str">
        <f>TEXT(Table6[[#This Row],[ETA]],"MMMM")</f>
        <v>July</v>
      </c>
      <c r="BA678" s="12" t="s">
        <v>3342</v>
      </c>
    </row>
    <row r="679" spans="1:53" hidden="1" x14ac:dyDescent="0.3">
      <c r="A679" s="13">
        <v>678</v>
      </c>
      <c r="B679" s="69" t="s">
        <v>4767</v>
      </c>
      <c r="C679" s="79" t="s">
        <v>1261</v>
      </c>
      <c r="D679" s="69" t="s">
        <v>1632</v>
      </c>
      <c r="E679" s="69" t="s">
        <v>74</v>
      </c>
      <c r="F679" s="80" t="s">
        <v>4768</v>
      </c>
      <c r="G679" s="79" t="s">
        <v>177</v>
      </c>
      <c r="H679" s="70" t="s">
        <v>837</v>
      </c>
      <c r="I679" s="69" t="s">
        <v>3720</v>
      </c>
      <c r="J679" s="69" t="s">
        <v>75</v>
      </c>
      <c r="K679" s="69" t="s">
        <v>75</v>
      </c>
      <c r="L679" s="69" t="s">
        <v>1632</v>
      </c>
      <c r="M679" s="69" t="s">
        <v>75</v>
      </c>
      <c r="N679" s="69" t="s">
        <v>49</v>
      </c>
      <c r="O679" s="545">
        <v>46219</v>
      </c>
      <c r="P679" s="69" t="s">
        <v>837</v>
      </c>
      <c r="Q679" s="69" t="s">
        <v>837</v>
      </c>
      <c r="R679" s="79">
        <v>67</v>
      </c>
      <c r="S679" s="81">
        <v>1574</v>
      </c>
      <c r="T679" s="69" t="s">
        <v>76</v>
      </c>
      <c r="U679" s="81">
        <v>2.2400000000000002</v>
      </c>
      <c r="V679" s="69" t="s">
        <v>4769</v>
      </c>
      <c r="W679" s="79" t="s">
        <v>79</v>
      </c>
      <c r="X679" s="69" t="s">
        <v>4770</v>
      </c>
      <c r="Y679" s="69" t="s">
        <v>75</v>
      </c>
      <c r="Z679" s="69" t="s">
        <v>3766</v>
      </c>
      <c r="AA679" s="69" t="s">
        <v>4771</v>
      </c>
      <c r="AB679" s="79" t="s">
        <v>4576</v>
      </c>
      <c r="AC679" s="81">
        <v>0</v>
      </c>
      <c r="AD679" s="69" t="s">
        <v>51</v>
      </c>
      <c r="AE679" s="69" t="s">
        <v>75</v>
      </c>
      <c r="AF679" s="69" t="s">
        <v>75</v>
      </c>
      <c r="AG679" s="79">
        <v>-42</v>
      </c>
      <c r="AH679" s="545">
        <v>46219</v>
      </c>
      <c r="AI679" s="69" t="s">
        <v>3177</v>
      </c>
      <c r="AJ679" s="69" t="s">
        <v>3766</v>
      </c>
      <c r="AK679" s="545">
        <v>46219</v>
      </c>
      <c r="AL679" s="82"/>
      <c r="AM679" s="81">
        <v>0</v>
      </c>
      <c r="AN679" s="81"/>
      <c r="AO679" s="81">
        <v>0</v>
      </c>
      <c r="AP679" s="81">
        <v>0</v>
      </c>
      <c r="AQ679" s="81">
        <v>0</v>
      </c>
      <c r="AR679" s="81">
        <v>0</v>
      </c>
      <c r="AS679" s="81"/>
      <c r="AT679" s="79"/>
      <c r="AU679" s="81"/>
      <c r="AV679" s="546"/>
      <c r="AW679" s="81"/>
      <c r="AX679" s="81"/>
      <c r="AY679" s="83">
        <f>YEAR(Table6[[#This Row],[ETA]])</f>
        <v>2026</v>
      </c>
      <c r="AZ679" s="40" t="str">
        <f>TEXT(Table6[[#This Row],[ETA]],"MMMM")</f>
        <v>July</v>
      </c>
      <c r="BA679" s="12" t="s">
        <v>3342</v>
      </c>
    </row>
    <row r="680" spans="1:53" hidden="1" x14ac:dyDescent="0.3">
      <c r="A680" s="13">
        <v>679</v>
      </c>
      <c r="B680" s="69" t="s">
        <v>4772</v>
      </c>
      <c r="C680" s="79" t="s">
        <v>1261</v>
      </c>
      <c r="D680" s="69" t="s">
        <v>1632</v>
      </c>
      <c r="E680" s="69" t="s">
        <v>74</v>
      </c>
      <c r="F680" s="80" t="s">
        <v>4773</v>
      </c>
      <c r="G680" s="79" t="s">
        <v>177</v>
      </c>
      <c r="H680" s="70" t="s">
        <v>837</v>
      </c>
      <c r="I680" s="69" t="s">
        <v>4698</v>
      </c>
      <c r="J680" s="69" t="s">
        <v>75</v>
      </c>
      <c r="K680" s="69" t="s">
        <v>838</v>
      </c>
      <c r="L680" s="69" t="s">
        <v>1632</v>
      </c>
      <c r="M680" s="69" t="s">
        <v>75</v>
      </c>
      <c r="N680" s="69" t="s">
        <v>49</v>
      </c>
      <c r="O680" s="545">
        <v>46205</v>
      </c>
      <c r="P680" s="69" t="s">
        <v>306</v>
      </c>
      <c r="Q680" s="69" t="s">
        <v>837</v>
      </c>
      <c r="R680" s="79">
        <v>1</v>
      </c>
      <c r="S680" s="81">
        <v>200</v>
      </c>
      <c r="T680" s="69" t="s">
        <v>76</v>
      </c>
      <c r="U680" s="81">
        <v>2.5</v>
      </c>
      <c r="V680" s="69" t="s">
        <v>4774</v>
      </c>
      <c r="W680" s="79" t="s">
        <v>79</v>
      </c>
      <c r="X680" s="69" t="s">
        <v>4773</v>
      </c>
      <c r="Y680" s="69" t="s">
        <v>75</v>
      </c>
      <c r="Z680" s="69" t="s">
        <v>808</v>
      </c>
      <c r="AA680" s="69" t="s">
        <v>4775</v>
      </c>
      <c r="AB680" s="79" t="s">
        <v>4576</v>
      </c>
      <c r="AC680" s="81">
        <v>0</v>
      </c>
      <c r="AD680" s="69" t="s">
        <v>51</v>
      </c>
      <c r="AE680" s="69" t="s">
        <v>75</v>
      </c>
      <c r="AF680" s="69" t="s">
        <v>75</v>
      </c>
      <c r="AG680" s="79">
        <v>-56</v>
      </c>
      <c r="AH680" s="545">
        <v>46205</v>
      </c>
      <c r="AI680" s="69" t="s">
        <v>3177</v>
      </c>
      <c r="AJ680" s="69" t="s">
        <v>3766</v>
      </c>
      <c r="AK680" s="545">
        <v>46205</v>
      </c>
      <c r="AL680" s="82"/>
      <c r="AM680" s="81">
        <v>0</v>
      </c>
      <c r="AN680" s="81"/>
      <c r="AO680" s="81">
        <v>0</v>
      </c>
      <c r="AP680" s="81">
        <v>0</v>
      </c>
      <c r="AQ680" s="81">
        <v>0</v>
      </c>
      <c r="AR680" s="81">
        <v>0</v>
      </c>
      <c r="AS680" s="81"/>
      <c r="AT680" s="79"/>
      <c r="AU680" s="81"/>
      <c r="AV680" s="546"/>
      <c r="AW680" s="81"/>
      <c r="AX680" s="81"/>
      <c r="AY680" s="83">
        <f>YEAR(Table6[[#This Row],[ETA]])</f>
        <v>2026</v>
      </c>
      <c r="AZ680" s="40" t="str">
        <f>TEXT(Table6[[#This Row],[ETA]],"MMMM")</f>
        <v>July</v>
      </c>
      <c r="BA680" s="12" t="s">
        <v>3342</v>
      </c>
    </row>
    <row r="681" spans="1:53" hidden="1" x14ac:dyDescent="0.3">
      <c r="A681" s="13">
        <v>680</v>
      </c>
      <c r="B681" s="69" t="s">
        <v>4776</v>
      </c>
      <c r="C681" s="79" t="s">
        <v>1261</v>
      </c>
      <c r="D681" s="69" t="s">
        <v>1632</v>
      </c>
      <c r="E681" s="69" t="s">
        <v>74</v>
      </c>
      <c r="F681" s="80" t="s">
        <v>4777</v>
      </c>
      <c r="G681" s="79" t="s">
        <v>177</v>
      </c>
      <c r="H681" s="70" t="s">
        <v>837</v>
      </c>
      <c r="I681" s="69" t="s">
        <v>4698</v>
      </c>
      <c r="J681" s="69" t="s">
        <v>75</v>
      </c>
      <c r="K681" s="69" t="s">
        <v>838</v>
      </c>
      <c r="L681" s="69" t="s">
        <v>1632</v>
      </c>
      <c r="M681" s="69" t="s">
        <v>75</v>
      </c>
      <c r="N681" s="69" t="s">
        <v>49</v>
      </c>
      <c r="O681" s="545">
        <v>46228</v>
      </c>
      <c r="P681" s="69" t="s">
        <v>306</v>
      </c>
      <c r="Q681" s="69" t="s">
        <v>837</v>
      </c>
      <c r="R681" s="79">
        <v>2</v>
      </c>
      <c r="S681" s="81">
        <v>50</v>
      </c>
      <c r="T681" s="69" t="s">
        <v>76</v>
      </c>
      <c r="U681" s="81">
        <v>0.2</v>
      </c>
      <c r="V681" s="69" t="s">
        <v>4778</v>
      </c>
      <c r="W681" s="79" t="s">
        <v>79</v>
      </c>
      <c r="X681" s="69" t="s">
        <v>4777</v>
      </c>
      <c r="Y681" s="69" t="s">
        <v>75</v>
      </c>
      <c r="Z681" s="69" t="s">
        <v>808</v>
      </c>
      <c r="AA681" s="69" t="s">
        <v>893</v>
      </c>
      <c r="AB681" s="79" t="s">
        <v>4576</v>
      </c>
      <c r="AC681" s="81">
        <v>0</v>
      </c>
      <c r="AD681" s="69" t="s">
        <v>51</v>
      </c>
      <c r="AE681" s="69" t="s">
        <v>75</v>
      </c>
      <c r="AF681" s="69" t="s">
        <v>75</v>
      </c>
      <c r="AG681" s="79">
        <v>-33</v>
      </c>
      <c r="AH681" s="545">
        <v>46228</v>
      </c>
      <c r="AI681" s="69" t="s">
        <v>3177</v>
      </c>
      <c r="AJ681" s="69" t="s">
        <v>808</v>
      </c>
      <c r="AK681" s="545">
        <v>46228</v>
      </c>
      <c r="AL681" s="82"/>
      <c r="AM681" s="81">
        <v>0</v>
      </c>
      <c r="AN681" s="81"/>
      <c r="AO681" s="81">
        <v>0</v>
      </c>
      <c r="AP681" s="81">
        <v>0</v>
      </c>
      <c r="AQ681" s="81">
        <v>0</v>
      </c>
      <c r="AR681" s="81">
        <v>0</v>
      </c>
      <c r="AS681" s="81"/>
      <c r="AT681" s="79"/>
      <c r="AU681" s="81"/>
      <c r="AV681" s="546"/>
      <c r="AW681" s="81"/>
      <c r="AX681" s="81"/>
      <c r="AY681" s="83">
        <f>YEAR(Table6[[#This Row],[ETA]])</f>
        <v>2026</v>
      </c>
      <c r="AZ681" s="40" t="str">
        <f>TEXT(Table6[[#This Row],[ETA]],"MMMM")</f>
        <v>July</v>
      </c>
      <c r="BA681" s="12" t="s">
        <v>3342</v>
      </c>
    </row>
    <row r="682" spans="1:53" hidden="1" x14ac:dyDescent="0.3">
      <c r="A682" s="13">
        <v>681</v>
      </c>
      <c r="B682" s="69" t="s">
        <v>4779</v>
      </c>
      <c r="C682" s="79" t="s">
        <v>1261</v>
      </c>
      <c r="D682" s="69" t="s">
        <v>1632</v>
      </c>
      <c r="E682" s="69" t="s">
        <v>46</v>
      </c>
      <c r="F682" s="80" t="s">
        <v>4780</v>
      </c>
      <c r="G682" s="79" t="s">
        <v>177</v>
      </c>
      <c r="H682" s="70" t="s">
        <v>837</v>
      </c>
      <c r="I682" s="69" t="s">
        <v>4781</v>
      </c>
      <c r="J682" s="69" t="s">
        <v>837</v>
      </c>
      <c r="K682" s="69" t="s">
        <v>838</v>
      </c>
      <c r="L682" s="69" t="s">
        <v>1632</v>
      </c>
      <c r="M682" s="69" t="s">
        <v>837</v>
      </c>
      <c r="N682" s="69" t="s">
        <v>49</v>
      </c>
      <c r="O682" s="545">
        <v>46225</v>
      </c>
      <c r="P682" s="69" t="s">
        <v>837</v>
      </c>
      <c r="Q682" s="69" t="s">
        <v>837</v>
      </c>
      <c r="R682" s="79">
        <v>3</v>
      </c>
      <c r="S682" s="81">
        <v>610</v>
      </c>
      <c r="T682" s="69" t="s">
        <v>76</v>
      </c>
      <c r="U682" s="81">
        <v>5.8988250000000004</v>
      </c>
      <c r="V682" s="69" t="s">
        <v>4782</v>
      </c>
      <c r="W682" s="79" t="s">
        <v>79</v>
      </c>
      <c r="X682" s="69" t="s">
        <v>4780</v>
      </c>
      <c r="Y682" s="69" t="s">
        <v>4783</v>
      </c>
      <c r="Z682" s="69" t="s">
        <v>3766</v>
      </c>
      <c r="AA682" s="69" t="s">
        <v>4784</v>
      </c>
      <c r="AB682" s="79" t="s">
        <v>4576</v>
      </c>
      <c r="AC682" s="81">
        <v>0</v>
      </c>
      <c r="AD682" s="69" t="s">
        <v>51</v>
      </c>
      <c r="AE682" s="69" t="s">
        <v>75</v>
      </c>
      <c r="AF682" s="69" t="s">
        <v>75</v>
      </c>
      <c r="AG682" s="79">
        <v>-36</v>
      </c>
      <c r="AH682" s="545">
        <v>46225</v>
      </c>
      <c r="AI682" s="69" t="s">
        <v>3177</v>
      </c>
      <c r="AJ682" s="69" t="s">
        <v>3766</v>
      </c>
      <c r="AK682" s="545">
        <v>46225</v>
      </c>
      <c r="AL682" s="82"/>
      <c r="AM682" s="81">
        <v>0</v>
      </c>
      <c r="AN682" s="81"/>
      <c r="AO682" s="81">
        <v>0</v>
      </c>
      <c r="AP682" s="81">
        <v>0</v>
      </c>
      <c r="AQ682" s="81">
        <v>0</v>
      </c>
      <c r="AR682" s="81">
        <v>0</v>
      </c>
      <c r="AS682" s="81"/>
      <c r="AT682" s="79"/>
      <c r="AU682" s="81"/>
      <c r="AV682" s="546"/>
      <c r="AW682" s="81"/>
      <c r="AX682" s="81"/>
      <c r="AY682" s="83">
        <f>YEAR(Table6[[#This Row],[ETA]])</f>
        <v>2026</v>
      </c>
      <c r="AZ682" s="40" t="str">
        <f>TEXT(Table6[[#This Row],[ETA]],"MMMM")</f>
        <v>July</v>
      </c>
      <c r="BA682" s="12" t="s">
        <v>3342</v>
      </c>
    </row>
    <row r="683" spans="1:53" x14ac:dyDescent="0.3">
      <c r="A683" s="13">
        <v>682</v>
      </c>
      <c r="B683" s="69" t="s">
        <v>4785</v>
      </c>
      <c r="C683" s="79" t="s">
        <v>90</v>
      </c>
      <c r="D683" s="69" t="s">
        <v>233</v>
      </c>
      <c r="E683" s="69" t="s">
        <v>46</v>
      </c>
      <c r="F683" s="80" t="s">
        <v>77</v>
      </c>
      <c r="G683" s="79" t="s">
        <v>177</v>
      </c>
      <c r="H683" s="70" t="s">
        <v>302</v>
      </c>
      <c r="I683" s="69" t="s">
        <v>52</v>
      </c>
      <c r="J683" s="69" t="s">
        <v>504</v>
      </c>
      <c r="K683" s="69"/>
      <c r="L683" s="69" t="s">
        <v>305</v>
      </c>
      <c r="M683" s="69"/>
      <c r="N683" s="69" t="s">
        <v>49</v>
      </c>
      <c r="O683" s="545">
        <v>46265</v>
      </c>
      <c r="P683" s="69" t="s">
        <v>306</v>
      </c>
      <c r="Q683" s="69" t="s">
        <v>306</v>
      </c>
      <c r="R683" s="79"/>
      <c r="S683" s="81">
        <v>382</v>
      </c>
      <c r="T683" s="69" t="s">
        <v>76</v>
      </c>
      <c r="U683" s="81">
        <v>3</v>
      </c>
      <c r="V683" s="69" t="s">
        <v>77</v>
      </c>
      <c r="W683" s="79" t="s">
        <v>50</v>
      </c>
      <c r="X683" s="69" t="s">
        <v>4785</v>
      </c>
      <c r="Y683" s="69" t="s">
        <v>75</v>
      </c>
      <c r="Z683" s="69"/>
      <c r="AA683" s="69"/>
      <c r="AB683" s="79" t="s">
        <v>53</v>
      </c>
      <c r="AC683" s="81">
        <v>0</v>
      </c>
      <c r="AD683" s="69" t="s">
        <v>51</v>
      </c>
      <c r="AE683" s="69" t="s">
        <v>75</v>
      </c>
      <c r="AF683" s="69" t="s">
        <v>75</v>
      </c>
      <c r="AG683" s="79">
        <v>4</v>
      </c>
      <c r="AH683" s="545">
        <v>46265</v>
      </c>
      <c r="AI683" s="69" t="s">
        <v>3082</v>
      </c>
      <c r="AJ683" s="69" t="s">
        <v>85</v>
      </c>
      <c r="AK683" s="545"/>
      <c r="AL683" s="82"/>
      <c r="AM683" s="81">
        <v>0</v>
      </c>
      <c r="AN683" s="81"/>
      <c r="AO683" s="81">
        <v>0</v>
      </c>
      <c r="AP683" s="81">
        <v>0</v>
      </c>
      <c r="AQ683" s="81">
        <v>0</v>
      </c>
      <c r="AR683" s="81">
        <v>0</v>
      </c>
      <c r="AS683" s="81"/>
      <c r="AT683" s="79"/>
      <c r="AU683" s="81"/>
      <c r="AV683" s="546"/>
      <c r="AW683" s="81"/>
      <c r="AX683" s="81"/>
      <c r="AY683" s="83">
        <f>YEAR(Table6[[#This Row],[ETA]])</f>
        <v>2026</v>
      </c>
      <c r="AZ683" s="40" t="str">
        <f>TEXT(Table6[[#This Row],[ETA]],"MMMM")</f>
        <v>August</v>
      </c>
      <c r="BA683" s="12" t="s">
        <v>63</v>
      </c>
    </row>
    <row r="684" spans="1:53" hidden="1" x14ac:dyDescent="0.3">
      <c r="A684" s="13">
        <v>683</v>
      </c>
      <c r="B684" s="69" t="s">
        <v>4786</v>
      </c>
      <c r="C684" s="79" t="s">
        <v>70</v>
      </c>
      <c r="D684" s="69" t="s">
        <v>1632</v>
      </c>
      <c r="E684" s="69" t="s">
        <v>46</v>
      </c>
      <c r="F684" s="80" t="s">
        <v>4787</v>
      </c>
      <c r="G684" s="79" t="s">
        <v>177</v>
      </c>
      <c r="H684" s="70" t="s">
        <v>837</v>
      </c>
      <c r="I684" s="69" t="s">
        <v>3232</v>
      </c>
      <c r="J684" s="69" t="s">
        <v>75</v>
      </c>
      <c r="K684" s="69" t="s">
        <v>838</v>
      </c>
      <c r="L684" s="69" t="s">
        <v>75</v>
      </c>
      <c r="M684" s="69" t="s">
        <v>75</v>
      </c>
      <c r="N684" s="69" t="s">
        <v>49</v>
      </c>
      <c r="O684" s="545">
        <v>46226</v>
      </c>
      <c r="P684" s="69" t="s">
        <v>837</v>
      </c>
      <c r="Q684" s="69" t="s">
        <v>837</v>
      </c>
      <c r="R684" s="79">
        <v>2</v>
      </c>
      <c r="S684" s="81">
        <v>52</v>
      </c>
      <c r="T684" s="69" t="s">
        <v>76</v>
      </c>
      <c r="U684" s="81">
        <v>1.0617030000000001</v>
      </c>
      <c r="V684" s="69" t="s">
        <v>4788</v>
      </c>
      <c r="W684" s="79" t="s">
        <v>79</v>
      </c>
      <c r="X684" s="69" t="s">
        <v>4787</v>
      </c>
      <c r="Y684" s="69" t="s">
        <v>3235</v>
      </c>
      <c r="Z684" s="69" t="s">
        <v>3766</v>
      </c>
      <c r="AA684" s="69" t="s">
        <v>4789</v>
      </c>
      <c r="AB684" s="79" t="s">
        <v>4576</v>
      </c>
      <c r="AC684" s="81">
        <v>0</v>
      </c>
      <c r="AD684" s="69" t="s">
        <v>51</v>
      </c>
      <c r="AE684" s="69" t="s">
        <v>75</v>
      </c>
      <c r="AF684" s="69" t="s">
        <v>4258</v>
      </c>
      <c r="AG684" s="79">
        <v>-35</v>
      </c>
      <c r="AH684" s="545">
        <v>46226</v>
      </c>
      <c r="AI684" s="69" t="s">
        <v>3177</v>
      </c>
      <c r="AJ684" s="69" t="s">
        <v>3766</v>
      </c>
      <c r="AK684" s="545">
        <v>46226</v>
      </c>
      <c r="AL684" s="82"/>
      <c r="AM684" s="81">
        <v>0</v>
      </c>
      <c r="AN684" s="81"/>
      <c r="AO684" s="81">
        <v>0</v>
      </c>
      <c r="AP684" s="81">
        <v>0</v>
      </c>
      <c r="AQ684" s="81">
        <v>0</v>
      </c>
      <c r="AR684" s="81">
        <v>0</v>
      </c>
      <c r="AS684" s="81"/>
      <c r="AT684" s="79"/>
      <c r="AU684" s="81"/>
      <c r="AV684" s="546"/>
      <c r="AW684" s="81"/>
      <c r="AX684" s="81"/>
      <c r="AY684" s="83">
        <f>YEAR(Table6[[#This Row],[ETA]])</f>
        <v>2026</v>
      </c>
      <c r="AZ684" s="40" t="str">
        <f>TEXT(Table6[[#This Row],[ETA]],"MMMM")</f>
        <v>July</v>
      </c>
      <c r="BA684" s="12" t="s">
        <v>3342</v>
      </c>
    </row>
    <row r="685" spans="1:53" hidden="1" x14ac:dyDescent="0.3">
      <c r="A685" s="13">
        <v>684</v>
      </c>
      <c r="B685" s="69" t="s">
        <v>4790</v>
      </c>
      <c r="C685" s="79" t="s">
        <v>70</v>
      </c>
      <c r="D685" s="69" t="s">
        <v>1632</v>
      </c>
      <c r="E685" s="69" t="s">
        <v>46</v>
      </c>
      <c r="F685" s="80" t="s">
        <v>4791</v>
      </c>
      <c r="G685" s="79" t="s">
        <v>177</v>
      </c>
      <c r="H685" s="70" t="s">
        <v>837</v>
      </c>
      <c r="I685" s="69" t="s">
        <v>4096</v>
      </c>
      <c r="J685" s="69" t="s">
        <v>75</v>
      </c>
      <c r="K685" s="69" t="s">
        <v>838</v>
      </c>
      <c r="L685" s="69" t="s">
        <v>75</v>
      </c>
      <c r="M685" s="69" t="s">
        <v>837</v>
      </c>
      <c r="N685" s="69" t="s">
        <v>49</v>
      </c>
      <c r="O685" s="545">
        <v>46225</v>
      </c>
      <c r="P685" s="69" t="s">
        <v>837</v>
      </c>
      <c r="Q685" s="69" t="s">
        <v>837</v>
      </c>
      <c r="R685" s="79">
        <v>3</v>
      </c>
      <c r="S685" s="81">
        <v>2</v>
      </c>
      <c r="T685" s="69" t="s">
        <v>76</v>
      </c>
      <c r="U685" s="81">
        <v>0.2</v>
      </c>
      <c r="V685" s="69" t="s">
        <v>4792</v>
      </c>
      <c r="W685" s="79" t="s">
        <v>79</v>
      </c>
      <c r="X685" s="69" t="s">
        <v>4791</v>
      </c>
      <c r="Y685" s="69" t="s">
        <v>75</v>
      </c>
      <c r="Z685" s="69" t="s">
        <v>3766</v>
      </c>
      <c r="AA685" s="69" t="s">
        <v>4793</v>
      </c>
      <c r="AB685" s="79" t="s">
        <v>4576</v>
      </c>
      <c r="AC685" s="81">
        <v>0</v>
      </c>
      <c r="AD685" s="69" t="s">
        <v>51</v>
      </c>
      <c r="AE685" s="69" t="s">
        <v>75</v>
      </c>
      <c r="AF685" s="69" t="s">
        <v>4258</v>
      </c>
      <c r="AG685" s="79">
        <v>-36</v>
      </c>
      <c r="AH685" s="545">
        <v>46225</v>
      </c>
      <c r="AI685" s="69" t="s">
        <v>3177</v>
      </c>
      <c r="AJ685" s="69" t="s">
        <v>3766</v>
      </c>
      <c r="AK685" s="545">
        <v>46225</v>
      </c>
      <c r="AL685" s="82"/>
      <c r="AM685" s="81">
        <v>0</v>
      </c>
      <c r="AN685" s="81"/>
      <c r="AO685" s="81">
        <v>0</v>
      </c>
      <c r="AP685" s="81">
        <v>0</v>
      </c>
      <c r="AQ685" s="81">
        <v>0</v>
      </c>
      <c r="AR685" s="81">
        <v>0</v>
      </c>
      <c r="AS685" s="81"/>
      <c r="AT685" s="79"/>
      <c r="AU685" s="81"/>
      <c r="AV685" s="546"/>
      <c r="AW685" s="81"/>
      <c r="AX685" s="81"/>
      <c r="AY685" s="83">
        <f>YEAR(Table6[[#This Row],[ETA]])</f>
        <v>2026</v>
      </c>
      <c r="AZ685" s="40" t="str">
        <f>TEXT(Table6[[#This Row],[ETA]],"MMMM")</f>
        <v>July</v>
      </c>
      <c r="BA685" s="12" t="s">
        <v>3342</v>
      </c>
    </row>
    <row r="686" spans="1:53" x14ac:dyDescent="0.3">
      <c r="A686" s="13">
        <v>685</v>
      </c>
      <c r="B686" s="69" t="s">
        <v>4794</v>
      </c>
      <c r="C686" s="79" t="s">
        <v>90</v>
      </c>
      <c r="D686" s="69" t="s">
        <v>233</v>
      </c>
      <c r="E686" s="69" t="s">
        <v>46</v>
      </c>
      <c r="F686" s="80" t="s">
        <v>4795</v>
      </c>
      <c r="G686" s="79" t="s">
        <v>177</v>
      </c>
      <c r="H686" s="70" t="s">
        <v>302</v>
      </c>
      <c r="I686" s="69" t="s">
        <v>52</v>
      </c>
      <c r="J686" s="69" t="s">
        <v>504</v>
      </c>
      <c r="K686" s="69" t="s">
        <v>598</v>
      </c>
      <c r="L686" s="69" t="s">
        <v>305</v>
      </c>
      <c r="M686" s="69" t="s">
        <v>598</v>
      </c>
      <c r="N686" s="69" t="s">
        <v>49</v>
      </c>
      <c r="O686" s="545">
        <v>46233</v>
      </c>
      <c r="P686" s="69" t="s">
        <v>306</v>
      </c>
      <c r="Q686" s="69" t="s">
        <v>306</v>
      </c>
      <c r="R686" s="79">
        <v>100</v>
      </c>
      <c r="S686" s="81">
        <v>632</v>
      </c>
      <c r="T686" s="69" t="s">
        <v>76</v>
      </c>
      <c r="U686" s="81">
        <v>1.4</v>
      </c>
      <c r="V686" s="69" t="s">
        <v>1500</v>
      </c>
      <c r="W686" s="79" t="s">
        <v>79</v>
      </c>
      <c r="X686" s="69" t="s">
        <v>4794</v>
      </c>
      <c r="Y686" s="69" t="s">
        <v>75</v>
      </c>
      <c r="Z686" s="69" t="s">
        <v>3766</v>
      </c>
      <c r="AA686" s="69" t="s">
        <v>4997</v>
      </c>
      <c r="AB686" s="79" t="s">
        <v>71</v>
      </c>
      <c r="AC686" s="81">
        <v>3422.6</v>
      </c>
      <c r="AD686" s="69" t="s">
        <v>51</v>
      </c>
      <c r="AE686" s="69">
        <v>29735</v>
      </c>
      <c r="AF686" s="69" t="s">
        <v>4258</v>
      </c>
      <c r="AG686" s="79">
        <v>-28</v>
      </c>
      <c r="AH686" s="545">
        <v>46233</v>
      </c>
      <c r="AI686" s="69" t="s">
        <v>3177</v>
      </c>
      <c r="AJ686" s="69" t="s">
        <v>3766</v>
      </c>
      <c r="AK686" s="545">
        <v>46236</v>
      </c>
      <c r="AL686" s="82">
        <v>3.64</v>
      </c>
      <c r="AM686" s="81">
        <v>12458.263999999999</v>
      </c>
      <c r="AN686" s="81">
        <v>29735</v>
      </c>
      <c r="AO686" s="81">
        <v>284.85428999999999</v>
      </c>
      <c r="AP686" s="81">
        <v>28770.283289999999</v>
      </c>
      <c r="AQ686" s="81">
        <v>1438.5141645000001</v>
      </c>
      <c r="AR686" s="81">
        <v>500</v>
      </c>
      <c r="AS686" s="81">
        <v>2339</v>
      </c>
      <c r="AT686" s="79" t="s">
        <v>2681</v>
      </c>
      <c r="AU686" s="81" t="s">
        <v>4998</v>
      </c>
      <c r="AV686" s="546">
        <v>46235</v>
      </c>
      <c r="AW686" s="81"/>
      <c r="AX686" s="81"/>
      <c r="AY686" s="83">
        <f>YEAR(Table6[[#This Row],[ETA]])</f>
        <v>2026</v>
      </c>
      <c r="AZ686" s="40" t="str">
        <f>TEXT(Table6[[#This Row],[ETA]],"MMMM")</f>
        <v>July</v>
      </c>
      <c r="BA686" s="12" t="s">
        <v>63</v>
      </c>
    </row>
    <row r="687" spans="1:53" hidden="1" x14ac:dyDescent="0.3">
      <c r="A687" s="13">
        <v>686</v>
      </c>
      <c r="B687" s="69" t="s">
        <v>4796</v>
      </c>
      <c r="C687" s="79" t="s">
        <v>70</v>
      </c>
      <c r="D687" s="69" t="s">
        <v>1497</v>
      </c>
      <c r="E687" s="69" t="s">
        <v>46</v>
      </c>
      <c r="F687" s="80" t="s">
        <v>4999</v>
      </c>
      <c r="G687" s="79" t="s">
        <v>177</v>
      </c>
      <c r="H687" s="70" t="s">
        <v>302</v>
      </c>
      <c r="I687" s="69" t="s">
        <v>2287</v>
      </c>
      <c r="J687" s="69" t="s">
        <v>571</v>
      </c>
      <c r="K687" s="69" t="s">
        <v>2388</v>
      </c>
      <c r="L687" s="69" t="s">
        <v>305</v>
      </c>
      <c r="M687" s="69" t="s">
        <v>2596</v>
      </c>
      <c r="N687" s="69" t="s">
        <v>49</v>
      </c>
      <c r="O687" s="545">
        <v>46238</v>
      </c>
      <c r="P687" s="69" t="s">
        <v>210</v>
      </c>
      <c r="Q687" s="69" t="s">
        <v>3047</v>
      </c>
      <c r="R687" s="79">
        <v>13</v>
      </c>
      <c r="S687" s="81">
        <v>20</v>
      </c>
      <c r="T687" s="69" t="s">
        <v>397</v>
      </c>
      <c r="U687" s="81">
        <v>1.1599999999999999</v>
      </c>
      <c r="V687" s="69" t="s">
        <v>4797</v>
      </c>
      <c r="W687" s="79" t="s">
        <v>50</v>
      </c>
      <c r="X687" s="69" t="s">
        <v>3048</v>
      </c>
      <c r="Y687" s="69" t="s">
        <v>2293</v>
      </c>
      <c r="Z687" s="69" t="s">
        <v>3766</v>
      </c>
      <c r="AA687" s="69" t="s">
        <v>5069</v>
      </c>
      <c r="AB687" s="79" t="s">
        <v>53</v>
      </c>
      <c r="AC687" s="81">
        <v>1452</v>
      </c>
      <c r="AD687" s="69" t="s">
        <v>51</v>
      </c>
      <c r="AE687" s="69" t="s">
        <v>75</v>
      </c>
      <c r="AF687" s="69" t="s">
        <v>4258</v>
      </c>
      <c r="AG687" s="79">
        <v>-23</v>
      </c>
      <c r="AH687" s="545">
        <v>46238</v>
      </c>
      <c r="AI687" s="69" t="s">
        <v>3177</v>
      </c>
      <c r="AJ687" s="69" t="s">
        <v>3766</v>
      </c>
      <c r="AK687" s="545">
        <v>46240</v>
      </c>
      <c r="AL687" s="82"/>
      <c r="AM687" s="81">
        <v>0</v>
      </c>
      <c r="AN687" s="81"/>
      <c r="AO687" s="81">
        <v>0</v>
      </c>
      <c r="AP687" s="81">
        <v>0</v>
      </c>
      <c r="AQ687" s="81">
        <v>0</v>
      </c>
      <c r="AR687" s="81">
        <v>0</v>
      </c>
      <c r="AS687" s="81"/>
      <c r="AT687" s="79"/>
      <c r="AU687" s="81"/>
      <c r="AV687" s="546"/>
      <c r="AW687" s="81"/>
      <c r="AX687" s="81"/>
      <c r="AY687" s="83">
        <f>YEAR(Table6[[#This Row],[ETA]])</f>
        <v>2026</v>
      </c>
      <c r="AZ687" s="40" t="str">
        <f>TEXT(Table6[[#This Row],[ETA]],"MMMM")</f>
        <v>August</v>
      </c>
      <c r="BA687" s="12" t="s">
        <v>3340</v>
      </c>
    </row>
    <row r="688" spans="1:53" hidden="1" x14ac:dyDescent="0.3">
      <c r="A688" s="13">
        <v>687</v>
      </c>
      <c r="B688" s="69" t="s">
        <v>4798</v>
      </c>
      <c r="C688" s="79" t="s">
        <v>1261</v>
      </c>
      <c r="D688" s="69" t="s">
        <v>322</v>
      </c>
      <c r="E688" s="69" t="s">
        <v>74</v>
      </c>
      <c r="F688" s="80" t="s">
        <v>4799</v>
      </c>
      <c r="G688" s="79" t="s">
        <v>177</v>
      </c>
      <c r="H688" s="70" t="s">
        <v>837</v>
      </c>
      <c r="I688" s="69" t="s">
        <v>4800</v>
      </c>
      <c r="J688" s="69" t="s">
        <v>571</v>
      </c>
      <c r="K688" s="69" t="s">
        <v>75</v>
      </c>
      <c r="L688" s="69" t="s">
        <v>1632</v>
      </c>
      <c r="M688" s="69" t="s">
        <v>837</v>
      </c>
      <c r="N688" s="69" t="s">
        <v>49</v>
      </c>
      <c r="O688" s="545">
        <v>46229</v>
      </c>
      <c r="P688" s="69" t="s">
        <v>837</v>
      </c>
      <c r="Q688" s="69" t="s">
        <v>837</v>
      </c>
      <c r="R688" s="79">
        <v>55</v>
      </c>
      <c r="S688" s="81">
        <v>0.5</v>
      </c>
      <c r="T688" s="69" t="s">
        <v>76</v>
      </c>
      <c r="U688" s="81">
        <v>1.3499999999999999E-3</v>
      </c>
      <c r="V688" s="69" t="s">
        <v>4801</v>
      </c>
      <c r="W688" s="79" t="s">
        <v>79</v>
      </c>
      <c r="X688" s="69" t="s">
        <v>4802</v>
      </c>
      <c r="Y688" s="69" t="s">
        <v>4803</v>
      </c>
      <c r="Z688" s="69" t="s">
        <v>3766</v>
      </c>
      <c r="AA688" s="69" t="s">
        <v>4804</v>
      </c>
      <c r="AB688" s="79" t="s">
        <v>402</v>
      </c>
      <c r="AC688" s="81">
        <v>2621.25</v>
      </c>
      <c r="AD688" s="69" t="s">
        <v>51</v>
      </c>
      <c r="AE688" s="69" t="s">
        <v>75</v>
      </c>
      <c r="AF688" s="69" t="s">
        <v>75</v>
      </c>
      <c r="AG688" s="79">
        <v>-32</v>
      </c>
      <c r="AH688" s="545">
        <v>46229</v>
      </c>
      <c r="AI688" s="69" t="s">
        <v>3177</v>
      </c>
      <c r="AJ688" s="69" t="s">
        <v>3766</v>
      </c>
      <c r="AK688" s="545">
        <v>46199</v>
      </c>
      <c r="AL688" s="82"/>
      <c r="AM688" s="81">
        <v>0</v>
      </c>
      <c r="AN688" s="81"/>
      <c r="AO688" s="81">
        <v>0</v>
      </c>
      <c r="AP688" s="81">
        <v>0</v>
      </c>
      <c r="AQ688" s="81">
        <v>0</v>
      </c>
      <c r="AR688" s="81">
        <v>0</v>
      </c>
      <c r="AS688" s="81"/>
      <c r="AT688" s="79"/>
      <c r="AU688" s="81"/>
      <c r="AV688" s="546"/>
      <c r="AW688" s="81"/>
      <c r="AX688" s="81"/>
      <c r="AY688" s="83">
        <f>YEAR(Table6[[#This Row],[ETA]])</f>
        <v>2026</v>
      </c>
      <c r="AZ688" s="40" t="str">
        <f>TEXT(Table6[[#This Row],[ETA]],"MMMM")</f>
        <v>July</v>
      </c>
      <c r="BA688" s="12" t="s">
        <v>3337</v>
      </c>
    </row>
    <row r="689" spans="1:53" hidden="1" x14ac:dyDescent="0.3">
      <c r="A689" s="13">
        <v>688</v>
      </c>
      <c r="B689" s="69" t="s">
        <v>4805</v>
      </c>
      <c r="C689" s="79" t="s">
        <v>90</v>
      </c>
      <c r="D689" s="69" t="s">
        <v>4806</v>
      </c>
      <c r="E689" s="69" t="s">
        <v>4807</v>
      </c>
      <c r="F689" s="80" t="s">
        <v>4808</v>
      </c>
      <c r="G689" s="79" t="s">
        <v>177</v>
      </c>
      <c r="H689" s="70" t="s">
        <v>837</v>
      </c>
      <c r="I689" s="69" t="s">
        <v>4809</v>
      </c>
      <c r="J689" s="69" t="s">
        <v>4810</v>
      </c>
      <c r="K689" s="69" t="s">
        <v>838</v>
      </c>
      <c r="L689" s="69" t="s">
        <v>4811</v>
      </c>
      <c r="M689" s="69" t="s">
        <v>837</v>
      </c>
      <c r="N689" s="69" t="s">
        <v>49</v>
      </c>
      <c r="O689" s="545">
        <v>46262</v>
      </c>
      <c r="P689" s="69" t="s">
        <v>837</v>
      </c>
      <c r="Q689" s="69" t="s">
        <v>3055</v>
      </c>
      <c r="R689" s="79">
        <v>11</v>
      </c>
      <c r="S689" s="81">
        <v>23721</v>
      </c>
      <c r="T689" s="69" t="s">
        <v>76</v>
      </c>
      <c r="U689" s="81">
        <v>41.732999999999997</v>
      </c>
      <c r="V689" s="69" t="s">
        <v>4812</v>
      </c>
      <c r="W689" s="79" t="s">
        <v>79</v>
      </c>
      <c r="X689" s="69" t="s">
        <v>4813</v>
      </c>
      <c r="Y689" s="69" t="s">
        <v>4814</v>
      </c>
      <c r="Z689" s="69" t="s">
        <v>736</v>
      </c>
      <c r="AA689" s="69" t="s">
        <v>4815</v>
      </c>
      <c r="AB689" s="79" t="s">
        <v>402</v>
      </c>
      <c r="AC689" s="81">
        <v>432716.13</v>
      </c>
      <c r="AD689" s="69" t="s">
        <v>51</v>
      </c>
      <c r="AE689" s="69" t="s">
        <v>75</v>
      </c>
      <c r="AF689" s="69" t="s">
        <v>75</v>
      </c>
      <c r="AG689" s="79">
        <v>1</v>
      </c>
      <c r="AH689" s="545">
        <v>46262</v>
      </c>
      <c r="AI689" s="69" t="s">
        <v>3082</v>
      </c>
      <c r="AJ689" s="69" t="s">
        <v>85</v>
      </c>
      <c r="AK689" s="545"/>
      <c r="AL689" s="82"/>
      <c r="AM689" s="81">
        <v>0</v>
      </c>
      <c r="AN689" s="81"/>
      <c r="AO689" s="81">
        <v>0</v>
      </c>
      <c r="AP689" s="81">
        <v>0</v>
      </c>
      <c r="AQ689" s="81">
        <v>0</v>
      </c>
      <c r="AR689" s="81">
        <v>0</v>
      </c>
      <c r="AS689" s="81"/>
      <c r="AT689" s="79"/>
      <c r="AU689" s="81"/>
      <c r="AV689" s="546"/>
      <c r="AW689" s="81"/>
      <c r="AX689" s="81"/>
      <c r="AY689" s="83">
        <f>YEAR(Table6[[#This Row],[ETA]])</f>
        <v>2026</v>
      </c>
      <c r="AZ689" s="40" t="str">
        <f>TEXT(Table6[[#This Row],[ETA]],"MMMM")</f>
        <v>August</v>
      </c>
      <c r="BA689" s="12" t="s">
        <v>3345</v>
      </c>
    </row>
    <row r="690" spans="1:53" hidden="1" x14ac:dyDescent="0.3">
      <c r="A690" s="13">
        <v>689</v>
      </c>
      <c r="B690" s="69" t="s">
        <v>4816</v>
      </c>
      <c r="C690" s="79" t="s">
        <v>90</v>
      </c>
      <c r="D690" s="69" t="s">
        <v>4806</v>
      </c>
      <c r="E690" s="69" t="s">
        <v>4807</v>
      </c>
      <c r="F690" s="80" t="s">
        <v>4817</v>
      </c>
      <c r="G690" s="79" t="s">
        <v>177</v>
      </c>
      <c r="H690" s="70" t="s">
        <v>837</v>
      </c>
      <c r="I690" s="69" t="s">
        <v>4809</v>
      </c>
      <c r="J690" s="69" t="s">
        <v>4810</v>
      </c>
      <c r="K690" s="69" t="s">
        <v>838</v>
      </c>
      <c r="L690" s="69" t="s">
        <v>4811</v>
      </c>
      <c r="M690" s="69" t="s">
        <v>837</v>
      </c>
      <c r="N690" s="69" t="s">
        <v>49</v>
      </c>
      <c r="O690" s="545">
        <v>46259</v>
      </c>
      <c r="P690" s="69" t="s">
        <v>837</v>
      </c>
      <c r="Q690" s="69" t="s">
        <v>3055</v>
      </c>
      <c r="R690" s="79">
        <v>38</v>
      </c>
      <c r="S690" s="81">
        <v>128800</v>
      </c>
      <c r="T690" s="69" t="s">
        <v>76</v>
      </c>
      <c r="U690" s="81">
        <v>122.259</v>
      </c>
      <c r="V690" s="69" t="s">
        <v>4818</v>
      </c>
      <c r="W690" s="79" t="s">
        <v>50</v>
      </c>
      <c r="X690" s="69" t="s">
        <v>4819</v>
      </c>
      <c r="Y690" s="69" t="s">
        <v>4814</v>
      </c>
      <c r="Z690" s="69" t="s">
        <v>736</v>
      </c>
      <c r="AA690" s="69" t="s">
        <v>4815</v>
      </c>
      <c r="AB690" s="79" t="s">
        <v>402</v>
      </c>
      <c r="AC690" s="81">
        <v>2885038.5</v>
      </c>
      <c r="AD690" s="69" t="s">
        <v>51</v>
      </c>
      <c r="AE690" s="69" t="s">
        <v>75</v>
      </c>
      <c r="AF690" s="69" t="s">
        <v>75</v>
      </c>
      <c r="AG690" s="79">
        <v>-2</v>
      </c>
      <c r="AH690" s="545">
        <v>46259</v>
      </c>
      <c r="AI690" s="69" t="s">
        <v>3177</v>
      </c>
      <c r="AJ690" s="69" t="s">
        <v>736</v>
      </c>
      <c r="AK690" s="545">
        <v>46260</v>
      </c>
      <c r="AL690" s="82">
        <v>4.2457000000000003</v>
      </c>
      <c r="AM690" s="81">
        <v>12249007.959450001</v>
      </c>
      <c r="AN690" s="81">
        <v>97384.29</v>
      </c>
      <c r="AO690" s="81">
        <v>126624.72439503002</v>
      </c>
      <c r="AP690" s="81">
        <v>12789097.16389803</v>
      </c>
      <c r="AQ690" s="81">
        <v>639454.85819490161</v>
      </c>
      <c r="AR690" s="81">
        <v>73494.047756700005</v>
      </c>
      <c r="AS690" s="81">
        <v>714999</v>
      </c>
      <c r="AT690" s="79" t="s">
        <v>5070</v>
      </c>
      <c r="AU690" s="81" t="s">
        <v>5071</v>
      </c>
      <c r="AV690" s="546">
        <v>46259</v>
      </c>
      <c r="AW690" s="81"/>
      <c r="AX690" s="81">
        <v>1650</v>
      </c>
      <c r="AY690" s="83">
        <f>YEAR(Table6[[#This Row],[ETA]])</f>
        <v>2026</v>
      </c>
      <c r="AZ690" s="40" t="str">
        <f>TEXT(Table6[[#This Row],[ETA]],"MMMM")</f>
        <v>August</v>
      </c>
      <c r="BA690" s="12" t="s">
        <v>3345</v>
      </c>
    </row>
    <row r="691" spans="1:53" hidden="1" x14ac:dyDescent="0.3">
      <c r="A691" s="13">
        <v>690</v>
      </c>
      <c r="B691" s="69" t="s">
        <v>4820</v>
      </c>
      <c r="C691" s="79" t="s">
        <v>90</v>
      </c>
      <c r="D691" s="69" t="s">
        <v>4806</v>
      </c>
      <c r="E691" s="69" t="s">
        <v>4807</v>
      </c>
      <c r="F691" s="80" t="s">
        <v>4821</v>
      </c>
      <c r="G691" s="79" t="s">
        <v>177</v>
      </c>
      <c r="H691" s="70" t="s">
        <v>837</v>
      </c>
      <c r="I691" s="69" t="s">
        <v>4809</v>
      </c>
      <c r="J691" s="69" t="s">
        <v>4810</v>
      </c>
      <c r="K691" s="69" t="s">
        <v>838</v>
      </c>
      <c r="L691" s="69" t="s">
        <v>4811</v>
      </c>
      <c r="M691" s="69" t="s">
        <v>837</v>
      </c>
      <c r="N691" s="69" t="s">
        <v>49</v>
      </c>
      <c r="O691" s="545">
        <v>46264</v>
      </c>
      <c r="P691" s="69" t="s">
        <v>837</v>
      </c>
      <c r="Q691" s="69" t="s">
        <v>3055</v>
      </c>
      <c r="R691" s="79">
        <v>23</v>
      </c>
      <c r="S691" s="81">
        <v>143175</v>
      </c>
      <c r="T691" s="69" t="s">
        <v>76</v>
      </c>
      <c r="U691" s="81">
        <v>99.338999999999999</v>
      </c>
      <c r="V691" s="69" t="s">
        <v>4358</v>
      </c>
      <c r="W691" s="79" t="s">
        <v>50</v>
      </c>
      <c r="X691" s="69" t="s">
        <v>4822</v>
      </c>
      <c r="Y691" s="69" t="s">
        <v>4814</v>
      </c>
      <c r="Z691" s="69" t="s">
        <v>736</v>
      </c>
      <c r="AA691" s="69" t="s">
        <v>4815</v>
      </c>
      <c r="AB691" s="79" t="s">
        <v>402</v>
      </c>
      <c r="AC691" s="81">
        <v>1894965.01</v>
      </c>
      <c r="AD691" s="69" t="s">
        <v>51</v>
      </c>
      <c r="AE691" s="69" t="s">
        <v>75</v>
      </c>
      <c r="AF691" s="69" t="s">
        <v>75</v>
      </c>
      <c r="AG691" s="79">
        <v>3</v>
      </c>
      <c r="AH691" s="545">
        <v>46264</v>
      </c>
      <c r="AI691" s="69" t="s">
        <v>3082</v>
      </c>
      <c r="AJ691" s="69" t="s">
        <v>85</v>
      </c>
      <c r="AK691" s="545"/>
      <c r="AL691" s="82"/>
      <c r="AM691" s="81">
        <v>0</v>
      </c>
      <c r="AN691" s="81"/>
      <c r="AO691" s="81">
        <v>0</v>
      </c>
      <c r="AP691" s="81">
        <v>0</v>
      </c>
      <c r="AQ691" s="81">
        <v>0</v>
      </c>
      <c r="AR691" s="81">
        <v>0</v>
      </c>
      <c r="AS691" s="81"/>
      <c r="AT691" s="79"/>
      <c r="AU691" s="81"/>
      <c r="AV691" s="546"/>
      <c r="AW691" s="81"/>
      <c r="AX691" s="81"/>
      <c r="AY691" s="83">
        <f>YEAR(Table6[[#This Row],[ETA]])</f>
        <v>2026</v>
      </c>
      <c r="AZ691" s="40" t="str">
        <f>TEXT(Table6[[#This Row],[ETA]],"MMMM")</f>
        <v>August</v>
      </c>
      <c r="BA691" s="12" t="s">
        <v>3345</v>
      </c>
    </row>
    <row r="692" spans="1:53" hidden="1" x14ac:dyDescent="0.3">
      <c r="A692" s="13">
        <v>691</v>
      </c>
      <c r="B692" s="69" t="s">
        <v>4823</v>
      </c>
      <c r="C692" s="79" t="s">
        <v>90</v>
      </c>
      <c r="D692" s="69" t="s">
        <v>4806</v>
      </c>
      <c r="E692" s="69" t="s">
        <v>4807</v>
      </c>
      <c r="F692" s="80" t="s">
        <v>4824</v>
      </c>
      <c r="G692" s="79" t="s">
        <v>177</v>
      </c>
      <c r="H692" s="70" t="s">
        <v>837</v>
      </c>
      <c r="I692" s="69" t="s">
        <v>4809</v>
      </c>
      <c r="J692" s="69" t="s">
        <v>4810</v>
      </c>
      <c r="K692" s="69" t="s">
        <v>838</v>
      </c>
      <c r="L692" s="69" t="s">
        <v>4811</v>
      </c>
      <c r="M692" s="69" t="s">
        <v>837</v>
      </c>
      <c r="N692" s="69" t="s">
        <v>49</v>
      </c>
      <c r="O692" s="545">
        <v>46264</v>
      </c>
      <c r="P692" s="69" t="s">
        <v>837</v>
      </c>
      <c r="Q692" s="69" t="s">
        <v>3055</v>
      </c>
      <c r="R692" s="79">
        <v>18</v>
      </c>
      <c r="S692" s="81">
        <v>112050</v>
      </c>
      <c r="T692" s="69" t="s">
        <v>76</v>
      </c>
      <c r="U692" s="81">
        <v>77.744</v>
      </c>
      <c r="V692" s="69" t="s">
        <v>4358</v>
      </c>
      <c r="W692" s="79" t="s">
        <v>50</v>
      </c>
      <c r="X692" s="69" t="s">
        <v>4825</v>
      </c>
      <c r="Y692" s="69" t="s">
        <v>4814</v>
      </c>
      <c r="Z692" s="69" t="s">
        <v>736</v>
      </c>
      <c r="AA692" s="69" t="s">
        <v>4815</v>
      </c>
      <c r="AB692" s="79" t="s">
        <v>402</v>
      </c>
      <c r="AC692" s="81">
        <v>1483016.1</v>
      </c>
      <c r="AD692" s="69" t="s">
        <v>51</v>
      </c>
      <c r="AE692" s="69" t="s">
        <v>75</v>
      </c>
      <c r="AF692" s="69" t="s">
        <v>75</v>
      </c>
      <c r="AG692" s="79">
        <v>3</v>
      </c>
      <c r="AH692" s="545">
        <v>46264</v>
      </c>
      <c r="AI692" s="69" t="s">
        <v>3082</v>
      </c>
      <c r="AJ692" s="69" t="s">
        <v>85</v>
      </c>
      <c r="AK692" s="545"/>
      <c r="AL692" s="82"/>
      <c r="AM692" s="81">
        <v>0</v>
      </c>
      <c r="AN692" s="81"/>
      <c r="AO692" s="81">
        <v>0</v>
      </c>
      <c r="AP692" s="81">
        <v>0</v>
      </c>
      <c r="AQ692" s="81">
        <v>0</v>
      </c>
      <c r="AR692" s="81">
        <v>0</v>
      </c>
      <c r="AS692" s="81"/>
      <c r="AT692" s="79"/>
      <c r="AU692" s="81"/>
      <c r="AV692" s="546"/>
      <c r="AW692" s="81"/>
      <c r="AX692" s="81"/>
      <c r="AY692" s="83">
        <f>YEAR(Table6[[#This Row],[ETA]])</f>
        <v>2026</v>
      </c>
      <c r="AZ692" s="40" t="str">
        <f>TEXT(Table6[[#This Row],[ETA]],"MMMM")</f>
        <v>August</v>
      </c>
      <c r="BA692" s="12" t="s">
        <v>3345</v>
      </c>
    </row>
    <row r="693" spans="1:53" hidden="1" x14ac:dyDescent="0.3">
      <c r="A693" s="13">
        <v>692</v>
      </c>
      <c r="B693" s="69" t="s">
        <v>4826</v>
      </c>
      <c r="C693" s="79" t="s">
        <v>90</v>
      </c>
      <c r="D693" s="69" t="s">
        <v>4806</v>
      </c>
      <c r="E693" s="69" t="s">
        <v>4807</v>
      </c>
      <c r="F693" s="80" t="s">
        <v>4827</v>
      </c>
      <c r="G693" s="79" t="s">
        <v>177</v>
      </c>
      <c r="H693" s="70" t="s">
        <v>837</v>
      </c>
      <c r="I693" s="69" t="s">
        <v>4809</v>
      </c>
      <c r="J693" s="69" t="s">
        <v>4810</v>
      </c>
      <c r="K693" s="69" t="s">
        <v>838</v>
      </c>
      <c r="L693" s="69" t="s">
        <v>4811</v>
      </c>
      <c r="M693" s="69" t="s">
        <v>837</v>
      </c>
      <c r="N693" s="69" t="s">
        <v>49</v>
      </c>
      <c r="O693" s="545">
        <v>46262</v>
      </c>
      <c r="P693" s="69" t="s">
        <v>837</v>
      </c>
      <c r="Q693" s="69" t="s">
        <v>3055</v>
      </c>
      <c r="R693" s="79">
        <v>30</v>
      </c>
      <c r="S693" s="81">
        <v>180750</v>
      </c>
      <c r="T693" s="69" t="s">
        <v>76</v>
      </c>
      <c r="U693" s="81">
        <v>129.57300000000001</v>
      </c>
      <c r="V693" s="69" t="s">
        <v>4828</v>
      </c>
      <c r="W693" s="79" t="s">
        <v>50</v>
      </c>
      <c r="X693" s="69" t="s">
        <v>4829</v>
      </c>
      <c r="Y693" s="69" t="s">
        <v>4814</v>
      </c>
      <c r="Z693" s="69" t="s">
        <v>736</v>
      </c>
      <c r="AA693" s="69" t="s">
        <v>4815</v>
      </c>
      <c r="AB693" s="79" t="s">
        <v>402</v>
      </c>
      <c r="AC693" s="81">
        <v>2325928.7999999998</v>
      </c>
      <c r="AD693" s="69" t="s">
        <v>51</v>
      </c>
      <c r="AE693" s="69" t="s">
        <v>75</v>
      </c>
      <c r="AF693" s="69" t="s">
        <v>75</v>
      </c>
      <c r="AG693" s="79">
        <v>1</v>
      </c>
      <c r="AH693" s="545">
        <v>46262</v>
      </c>
      <c r="AI693" s="69" t="s">
        <v>3082</v>
      </c>
      <c r="AJ693" s="69" t="s">
        <v>85</v>
      </c>
      <c r="AK693" s="545"/>
      <c r="AL693" s="82"/>
      <c r="AM693" s="81">
        <v>0</v>
      </c>
      <c r="AN693" s="81"/>
      <c r="AO693" s="81">
        <v>0</v>
      </c>
      <c r="AP693" s="81">
        <v>0</v>
      </c>
      <c r="AQ693" s="81">
        <v>0</v>
      </c>
      <c r="AR693" s="81">
        <v>0</v>
      </c>
      <c r="AS693" s="81"/>
      <c r="AT693" s="79"/>
      <c r="AU693" s="81"/>
      <c r="AV693" s="546"/>
      <c r="AW693" s="81"/>
      <c r="AX693" s="81"/>
      <c r="AY693" s="83">
        <f>YEAR(Table6[[#This Row],[ETA]])</f>
        <v>2026</v>
      </c>
      <c r="AZ693" s="40" t="str">
        <f>TEXT(Table6[[#This Row],[ETA]],"MMMM")</f>
        <v>August</v>
      </c>
      <c r="BA693" s="12" t="s">
        <v>3345</v>
      </c>
    </row>
    <row r="694" spans="1:53" hidden="1" x14ac:dyDescent="0.3">
      <c r="A694" s="13">
        <v>693</v>
      </c>
      <c r="B694" s="69" t="s">
        <v>4830</v>
      </c>
      <c r="C694" s="79" t="s">
        <v>90</v>
      </c>
      <c r="D694" s="69" t="s">
        <v>4806</v>
      </c>
      <c r="E694" s="69" t="s">
        <v>4807</v>
      </c>
      <c r="F694" s="80" t="s">
        <v>4831</v>
      </c>
      <c r="G694" s="79" t="s">
        <v>177</v>
      </c>
      <c r="H694" s="70" t="s">
        <v>837</v>
      </c>
      <c r="I694" s="69" t="s">
        <v>4809</v>
      </c>
      <c r="J694" s="69" t="s">
        <v>4810</v>
      </c>
      <c r="K694" s="69" t="s">
        <v>838</v>
      </c>
      <c r="L694" s="69" t="s">
        <v>4811</v>
      </c>
      <c r="M694" s="69" t="s">
        <v>837</v>
      </c>
      <c r="N694" s="69" t="s">
        <v>49</v>
      </c>
      <c r="O694" s="545">
        <v>46264</v>
      </c>
      <c r="P694" s="69" t="s">
        <v>837</v>
      </c>
      <c r="Q694" s="69" t="s">
        <v>3055</v>
      </c>
      <c r="R694" s="79">
        <v>30</v>
      </c>
      <c r="S694" s="81">
        <v>180750</v>
      </c>
      <c r="T694" s="69" t="s">
        <v>76</v>
      </c>
      <c r="U694" s="81">
        <v>129.57300000000001</v>
      </c>
      <c r="V694" s="69" t="s">
        <v>4828</v>
      </c>
      <c r="W694" s="79" t="s">
        <v>50</v>
      </c>
      <c r="X694" s="69" t="s">
        <v>4832</v>
      </c>
      <c r="Y694" s="69" t="s">
        <v>4814</v>
      </c>
      <c r="Z694" s="69" t="s">
        <v>736</v>
      </c>
      <c r="AA694" s="69" t="s">
        <v>4815</v>
      </c>
      <c r="AB694" s="79" t="s">
        <v>402</v>
      </c>
      <c r="AC694" s="81">
        <v>2325928.7999999998</v>
      </c>
      <c r="AD694" s="69" t="s">
        <v>51</v>
      </c>
      <c r="AE694" s="69" t="s">
        <v>75</v>
      </c>
      <c r="AF694" s="69" t="s">
        <v>75</v>
      </c>
      <c r="AG694" s="79">
        <v>3</v>
      </c>
      <c r="AH694" s="545">
        <v>46264</v>
      </c>
      <c r="AI694" s="69" t="s">
        <v>3082</v>
      </c>
      <c r="AJ694" s="69" t="s">
        <v>85</v>
      </c>
      <c r="AK694" s="545"/>
      <c r="AL694" s="82"/>
      <c r="AM694" s="81">
        <v>0</v>
      </c>
      <c r="AN694" s="81"/>
      <c r="AO694" s="81">
        <v>0</v>
      </c>
      <c r="AP694" s="81">
        <v>0</v>
      </c>
      <c r="AQ694" s="81">
        <v>0</v>
      </c>
      <c r="AR694" s="81">
        <v>0</v>
      </c>
      <c r="AS694" s="81"/>
      <c r="AT694" s="79"/>
      <c r="AU694" s="81"/>
      <c r="AV694" s="546"/>
      <c r="AW694" s="81"/>
      <c r="AX694" s="81"/>
      <c r="AY694" s="83">
        <f>YEAR(Table6[[#This Row],[ETA]])</f>
        <v>2026</v>
      </c>
      <c r="AZ694" s="40" t="str">
        <f>TEXT(Table6[[#This Row],[ETA]],"MMMM")</f>
        <v>August</v>
      </c>
      <c r="BA694" s="12" t="s">
        <v>3345</v>
      </c>
    </row>
    <row r="695" spans="1:53" hidden="1" x14ac:dyDescent="0.3">
      <c r="A695" s="13">
        <v>694</v>
      </c>
      <c r="B695" s="69" t="s">
        <v>4833</v>
      </c>
      <c r="C695" s="79" t="s">
        <v>90</v>
      </c>
      <c r="D695" s="69" t="s">
        <v>4806</v>
      </c>
      <c r="E695" s="69" t="s">
        <v>4807</v>
      </c>
      <c r="F695" s="80" t="s">
        <v>4834</v>
      </c>
      <c r="G695" s="79" t="s">
        <v>177</v>
      </c>
      <c r="H695" s="70" t="s">
        <v>837</v>
      </c>
      <c r="I695" s="69" t="s">
        <v>4809</v>
      </c>
      <c r="J695" s="69" t="s">
        <v>4810</v>
      </c>
      <c r="K695" s="69" t="s">
        <v>838</v>
      </c>
      <c r="L695" s="69" t="s">
        <v>4811</v>
      </c>
      <c r="M695" s="69" t="s">
        <v>837</v>
      </c>
      <c r="N695" s="69" t="s">
        <v>49</v>
      </c>
      <c r="O695" s="545">
        <v>46264</v>
      </c>
      <c r="P695" s="69" t="s">
        <v>837</v>
      </c>
      <c r="Q695" s="69" t="s">
        <v>3055</v>
      </c>
      <c r="R695" s="79">
        <v>30</v>
      </c>
      <c r="S695" s="81">
        <v>180750</v>
      </c>
      <c r="T695" s="69" t="s">
        <v>76</v>
      </c>
      <c r="U695" s="81">
        <v>129.57300000000001</v>
      </c>
      <c r="V695" s="69" t="s">
        <v>4828</v>
      </c>
      <c r="W695" s="79" t="s">
        <v>50</v>
      </c>
      <c r="X695" s="69" t="s">
        <v>4835</v>
      </c>
      <c r="Y695" s="69" t="s">
        <v>4814</v>
      </c>
      <c r="Z695" s="69" t="s">
        <v>736</v>
      </c>
      <c r="AA695" s="69" t="s">
        <v>4815</v>
      </c>
      <c r="AB695" s="79" t="s">
        <v>402</v>
      </c>
      <c r="AC695" s="81">
        <v>2325928.7999999998</v>
      </c>
      <c r="AD695" s="69" t="s">
        <v>51</v>
      </c>
      <c r="AE695" s="69" t="s">
        <v>75</v>
      </c>
      <c r="AF695" s="69" t="s">
        <v>75</v>
      </c>
      <c r="AG695" s="79">
        <v>3</v>
      </c>
      <c r="AH695" s="545">
        <v>46264</v>
      </c>
      <c r="AI695" s="69" t="s">
        <v>3082</v>
      </c>
      <c r="AJ695" s="69" t="s">
        <v>85</v>
      </c>
      <c r="AK695" s="545"/>
      <c r="AL695" s="82"/>
      <c r="AM695" s="81">
        <v>0</v>
      </c>
      <c r="AN695" s="81"/>
      <c r="AO695" s="81">
        <v>0</v>
      </c>
      <c r="AP695" s="81">
        <v>0</v>
      </c>
      <c r="AQ695" s="81">
        <v>0</v>
      </c>
      <c r="AR695" s="81">
        <v>0</v>
      </c>
      <c r="AS695" s="81"/>
      <c r="AT695" s="79"/>
      <c r="AU695" s="81"/>
      <c r="AV695" s="546"/>
      <c r="AW695" s="81"/>
      <c r="AX695" s="81"/>
      <c r="AY695" s="83">
        <f>YEAR(Table6[[#This Row],[ETA]])</f>
        <v>2026</v>
      </c>
      <c r="AZ695" s="40" t="str">
        <f>TEXT(Table6[[#This Row],[ETA]],"MMMM")</f>
        <v>August</v>
      </c>
      <c r="BA695" s="12" t="s">
        <v>3345</v>
      </c>
    </row>
    <row r="696" spans="1:53" hidden="1" x14ac:dyDescent="0.3">
      <c r="A696" s="13">
        <v>695</v>
      </c>
      <c r="B696" s="69" t="s">
        <v>4836</v>
      </c>
      <c r="C696" s="79" t="s">
        <v>90</v>
      </c>
      <c r="D696" s="69" t="s">
        <v>4806</v>
      </c>
      <c r="E696" s="69" t="s">
        <v>4807</v>
      </c>
      <c r="F696" s="80" t="s">
        <v>4837</v>
      </c>
      <c r="G696" s="79" t="s">
        <v>177</v>
      </c>
      <c r="H696" s="70" t="s">
        <v>837</v>
      </c>
      <c r="I696" s="69" t="s">
        <v>4809</v>
      </c>
      <c r="J696" s="69" t="s">
        <v>4810</v>
      </c>
      <c r="K696" s="69" t="s">
        <v>838</v>
      </c>
      <c r="L696" s="69" t="s">
        <v>4811</v>
      </c>
      <c r="M696" s="69" t="s">
        <v>837</v>
      </c>
      <c r="N696" s="69" t="s">
        <v>49</v>
      </c>
      <c r="O696" s="545">
        <v>46264</v>
      </c>
      <c r="P696" s="69" t="s">
        <v>837</v>
      </c>
      <c r="Q696" s="69" t="s">
        <v>3055</v>
      </c>
      <c r="R696" s="79">
        <v>30</v>
      </c>
      <c r="S696" s="81">
        <v>180750</v>
      </c>
      <c r="T696" s="69" t="s">
        <v>76</v>
      </c>
      <c r="U696" s="81">
        <v>129.57300000000001</v>
      </c>
      <c r="V696" s="69" t="s">
        <v>4828</v>
      </c>
      <c r="W696" s="79" t="s">
        <v>50</v>
      </c>
      <c r="X696" s="69" t="s">
        <v>4838</v>
      </c>
      <c r="Y696" s="69" t="s">
        <v>4814</v>
      </c>
      <c r="Z696" s="69" t="s">
        <v>736</v>
      </c>
      <c r="AA696" s="69" t="s">
        <v>4815</v>
      </c>
      <c r="AB696" s="79" t="s">
        <v>402</v>
      </c>
      <c r="AC696" s="81">
        <v>2325928.7999999998</v>
      </c>
      <c r="AD696" s="69" t="s">
        <v>51</v>
      </c>
      <c r="AE696" s="69" t="s">
        <v>75</v>
      </c>
      <c r="AF696" s="69" t="s">
        <v>75</v>
      </c>
      <c r="AG696" s="79">
        <v>3</v>
      </c>
      <c r="AH696" s="545">
        <v>46264</v>
      </c>
      <c r="AI696" s="69" t="s">
        <v>3082</v>
      </c>
      <c r="AJ696" s="69" t="s">
        <v>85</v>
      </c>
      <c r="AK696" s="545"/>
      <c r="AL696" s="82"/>
      <c r="AM696" s="81">
        <v>0</v>
      </c>
      <c r="AN696" s="81"/>
      <c r="AO696" s="81">
        <v>0</v>
      </c>
      <c r="AP696" s="81">
        <v>0</v>
      </c>
      <c r="AQ696" s="81">
        <v>0</v>
      </c>
      <c r="AR696" s="81">
        <v>0</v>
      </c>
      <c r="AS696" s="81"/>
      <c r="AT696" s="79"/>
      <c r="AU696" s="81"/>
      <c r="AV696" s="546"/>
      <c r="AW696" s="81"/>
      <c r="AX696" s="81"/>
      <c r="AY696" s="83">
        <f>YEAR(Table6[[#This Row],[ETA]])</f>
        <v>2026</v>
      </c>
      <c r="AZ696" s="40" t="str">
        <f>TEXT(Table6[[#This Row],[ETA]],"MMMM")</f>
        <v>August</v>
      </c>
      <c r="BA696" s="12" t="s">
        <v>3345</v>
      </c>
    </row>
    <row r="697" spans="1:53" hidden="1" x14ac:dyDescent="0.3">
      <c r="A697" s="13">
        <v>696</v>
      </c>
      <c r="B697" s="69" t="s">
        <v>4839</v>
      </c>
      <c r="C697" s="79" t="s">
        <v>90</v>
      </c>
      <c r="D697" s="69" t="s">
        <v>4806</v>
      </c>
      <c r="E697" s="69" t="s">
        <v>4807</v>
      </c>
      <c r="F697" s="80" t="s">
        <v>4840</v>
      </c>
      <c r="G697" s="79" t="s">
        <v>177</v>
      </c>
      <c r="H697" s="70" t="s">
        <v>837</v>
      </c>
      <c r="I697" s="69" t="s">
        <v>4809</v>
      </c>
      <c r="J697" s="69" t="s">
        <v>4810</v>
      </c>
      <c r="K697" s="69" t="s">
        <v>838</v>
      </c>
      <c r="L697" s="69" t="s">
        <v>4811</v>
      </c>
      <c r="M697" s="69" t="s">
        <v>837</v>
      </c>
      <c r="N697" s="69" t="s">
        <v>49</v>
      </c>
      <c r="O697" s="545">
        <v>46264</v>
      </c>
      <c r="P697" s="69" t="s">
        <v>837</v>
      </c>
      <c r="Q697" s="69" t="s">
        <v>3055</v>
      </c>
      <c r="R697" s="79">
        <v>30</v>
      </c>
      <c r="S697" s="81">
        <v>180750</v>
      </c>
      <c r="T697" s="69" t="s">
        <v>76</v>
      </c>
      <c r="U697" s="81">
        <v>129.57300000000001</v>
      </c>
      <c r="V697" s="69" t="s">
        <v>4828</v>
      </c>
      <c r="W697" s="79" t="s">
        <v>50</v>
      </c>
      <c r="X697" s="69" t="s">
        <v>4841</v>
      </c>
      <c r="Y697" s="69" t="s">
        <v>4814</v>
      </c>
      <c r="Z697" s="69" t="s">
        <v>736</v>
      </c>
      <c r="AA697" s="69" t="s">
        <v>4815</v>
      </c>
      <c r="AB697" s="79" t="s">
        <v>402</v>
      </c>
      <c r="AC697" s="81">
        <v>2325928.7999999998</v>
      </c>
      <c r="AD697" s="69" t="s">
        <v>51</v>
      </c>
      <c r="AE697" s="69" t="s">
        <v>75</v>
      </c>
      <c r="AF697" s="69" t="s">
        <v>75</v>
      </c>
      <c r="AG697" s="79">
        <v>3</v>
      </c>
      <c r="AH697" s="545">
        <v>46264</v>
      </c>
      <c r="AI697" s="69" t="s">
        <v>3082</v>
      </c>
      <c r="AJ697" s="69" t="s">
        <v>85</v>
      </c>
      <c r="AK697" s="545"/>
      <c r="AL697" s="82"/>
      <c r="AM697" s="81">
        <v>0</v>
      </c>
      <c r="AN697" s="81"/>
      <c r="AO697" s="81">
        <v>0</v>
      </c>
      <c r="AP697" s="81">
        <v>0</v>
      </c>
      <c r="AQ697" s="81">
        <v>0</v>
      </c>
      <c r="AR697" s="81">
        <v>0</v>
      </c>
      <c r="AS697" s="81"/>
      <c r="AT697" s="79"/>
      <c r="AU697" s="81"/>
      <c r="AV697" s="546"/>
      <c r="AW697" s="81"/>
      <c r="AX697" s="81"/>
      <c r="AY697" s="83">
        <f>YEAR(Table6[[#This Row],[ETA]])</f>
        <v>2026</v>
      </c>
      <c r="AZ697" s="40" t="str">
        <f>TEXT(Table6[[#This Row],[ETA]],"MMMM")</f>
        <v>August</v>
      </c>
      <c r="BA697" s="12" t="s">
        <v>3345</v>
      </c>
    </row>
    <row r="698" spans="1:53" hidden="1" x14ac:dyDescent="0.3">
      <c r="A698" s="13">
        <v>697</v>
      </c>
      <c r="B698" s="69" t="s">
        <v>4842</v>
      </c>
      <c r="C698" s="79" t="s">
        <v>90</v>
      </c>
      <c r="D698" s="69" t="s">
        <v>4806</v>
      </c>
      <c r="E698" s="69" t="s">
        <v>4807</v>
      </c>
      <c r="F698" s="80" t="s">
        <v>4843</v>
      </c>
      <c r="G698" s="79" t="s">
        <v>177</v>
      </c>
      <c r="H698" s="70" t="s">
        <v>837</v>
      </c>
      <c r="I698" s="69" t="s">
        <v>4809</v>
      </c>
      <c r="J698" s="69" t="s">
        <v>4810</v>
      </c>
      <c r="K698" s="69" t="s">
        <v>838</v>
      </c>
      <c r="L698" s="69" t="s">
        <v>4811</v>
      </c>
      <c r="M698" s="69" t="s">
        <v>837</v>
      </c>
      <c r="N698" s="69" t="s">
        <v>49</v>
      </c>
      <c r="O698" s="545">
        <v>46264</v>
      </c>
      <c r="P698" s="69" t="s">
        <v>837</v>
      </c>
      <c r="Q698" s="69" t="s">
        <v>3055</v>
      </c>
      <c r="R698" s="79">
        <v>30</v>
      </c>
      <c r="S698" s="81">
        <v>180750</v>
      </c>
      <c r="T698" s="69" t="s">
        <v>76</v>
      </c>
      <c r="U698" s="81">
        <v>129.57300000000001</v>
      </c>
      <c r="V698" s="69" t="s">
        <v>4828</v>
      </c>
      <c r="W698" s="79" t="s">
        <v>50</v>
      </c>
      <c r="X698" s="69" t="s">
        <v>4844</v>
      </c>
      <c r="Y698" s="69" t="s">
        <v>4814</v>
      </c>
      <c r="Z698" s="69" t="s">
        <v>736</v>
      </c>
      <c r="AA698" s="69" t="s">
        <v>4815</v>
      </c>
      <c r="AB698" s="79" t="s">
        <v>402</v>
      </c>
      <c r="AC698" s="81">
        <v>2325928.7999999998</v>
      </c>
      <c r="AD698" s="69" t="s">
        <v>51</v>
      </c>
      <c r="AE698" s="69" t="s">
        <v>75</v>
      </c>
      <c r="AF698" s="69" t="s">
        <v>75</v>
      </c>
      <c r="AG698" s="79">
        <v>3</v>
      </c>
      <c r="AH698" s="545">
        <v>46264</v>
      </c>
      <c r="AI698" s="69" t="s">
        <v>3082</v>
      </c>
      <c r="AJ698" s="69" t="s">
        <v>85</v>
      </c>
      <c r="AK698" s="545"/>
      <c r="AL698" s="82"/>
      <c r="AM698" s="81">
        <v>0</v>
      </c>
      <c r="AN698" s="81"/>
      <c r="AO698" s="81">
        <v>0</v>
      </c>
      <c r="AP698" s="81">
        <v>0</v>
      </c>
      <c r="AQ698" s="81">
        <v>0</v>
      </c>
      <c r="AR698" s="81">
        <v>0</v>
      </c>
      <c r="AS698" s="81"/>
      <c r="AT698" s="79"/>
      <c r="AU698" s="81"/>
      <c r="AV698" s="546"/>
      <c r="AW698" s="81"/>
      <c r="AX698" s="81"/>
      <c r="AY698" s="83">
        <f>YEAR(Table6[[#This Row],[ETA]])</f>
        <v>2026</v>
      </c>
      <c r="AZ698" s="40" t="str">
        <f>TEXT(Table6[[#This Row],[ETA]],"MMMM")</f>
        <v>August</v>
      </c>
      <c r="BA698" s="12" t="s">
        <v>3345</v>
      </c>
    </row>
    <row r="699" spans="1:53" hidden="1" x14ac:dyDescent="0.3">
      <c r="A699" s="13">
        <v>698</v>
      </c>
      <c r="B699" s="69" t="s">
        <v>4845</v>
      </c>
      <c r="C699" s="79" t="s">
        <v>90</v>
      </c>
      <c r="D699" s="69" t="s">
        <v>4806</v>
      </c>
      <c r="E699" s="69" t="s">
        <v>4807</v>
      </c>
      <c r="F699" s="80" t="s">
        <v>4846</v>
      </c>
      <c r="G699" s="79" t="s">
        <v>177</v>
      </c>
      <c r="H699" s="70" t="s">
        <v>837</v>
      </c>
      <c r="I699" s="69" t="s">
        <v>4809</v>
      </c>
      <c r="J699" s="69" t="s">
        <v>4810</v>
      </c>
      <c r="K699" s="69" t="s">
        <v>838</v>
      </c>
      <c r="L699" s="69" t="s">
        <v>4811</v>
      </c>
      <c r="M699" s="69" t="s">
        <v>837</v>
      </c>
      <c r="N699" s="69" t="s">
        <v>49</v>
      </c>
      <c r="O699" s="545">
        <v>46264</v>
      </c>
      <c r="P699" s="69" t="s">
        <v>837</v>
      </c>
      <c r="Q699" s="69" t="s">
        <v>3055</v>
      </c>
      <c r="R699" s="79">
        <v>30</v>
      </c>
      <c r="S699" s="81">
        <v>180750</v>
      </c>
      <c r="T699" s="69" t="s">
        <v>76</v>
      </c>
      <c r="U699" s="81">
        <v>129.57300000000001</v>
      </c>
      <c r="V699" s="69" t="s">
        <v>4828</v>
      </c>
      <c r="W699" s="79" t="s">
        <v>50</v>
      </c>
      <c r="X699" s="69" t="s">
        <v>4847</v>
      </c>
      <c r="Y699" s="69" t="s">
        <v>4814</v>
      </c>
      <c r="Z699" s="69" t="s">
        <v>736</v>
      </c>
      <c r="AA699" s="69" t="s">
        <v>4815</v>
      </c>
      <c r="AB699" s="79" t="s">
        <v>402</v>
      </c>
      <c r="AC699" s="81">
        <v>2325928.7999999998</v>
      </c>
      <c r="AD699" s="69" t="s">
        <v>51</v>
      </c>
      <c r="AE699" s="69" t="s">
        <v>75</v>
      </c>
      <c r="AF699" s="69" t="s">
        <v>75</v>
      </c>
      <c r="AG699" s="79">
        <v>3</v>
      </c>
      <c r="AH699" s="545">
        <v>46264</v>
      </c>
      <c r="AI699" s="69" t="s">
        <v>3082</v>
      </c>
      <c r="AJ699" s="69" t="s">
        <v>85</v>
      </c>
      <c r="AK699" s="545"/>
      <c r="AL699" s="82"/>
      <c r="AM699" s="81">
        <v>0</v>
      </c>
      <c r="AN699" s="81"/>
      <c r="AO699" s="81">
        <v>0</v>
      </c>
      <c r="AP699" s="81">
        <v>0</v>
      </c>
      <c r="AQ699" s="81">
        <v>0</v>
      </c>
      <c r="AR699" s="81">
        <v>0</v>
      </c>
      <c r="AS699" s="81"/>
      <c r="AT699" s="79"/>
      <c r="AU699" s="81"/>
      <c r="AV699" s="546"/>
      <c r="AW699" s="81"/>
      <c r="AX699" s="81"/>
      <c r="AY699" s="83">
        <f>YEAR(Table6[[#This Row],[ETA]])</f>
        <v>2026</v>
      </c>
      <c r="AZ699" s="40" t="str">
        <f>TEXT(Table6[[#This Row],[ETA]],"MMMM")</f>
        <v>August</v>
      </c>
      <c r="BA699" s="12" t="s">
        <v>3345</v>
      </c>
    </row>
    <row r="700" spans="1:53" hidden="1" x14ac:dyDescent="0.3">
      <c r="A700" s="13">
        <v>699</v>
      </c>
      <c r="B700" s="69" t="s">
        <v>4848</v>
      </c>
      <c r="C700" s="79" t="s">
        <v>90</v>
      </c>
      <c r="D700" s="69" t="s">
        <v>4806</v>
      </c>
      <c r="E700" s="69" t="s">
        <v>4807</v>
      </c>
      <c r="F700" s="80" t="s">
        <v>4849</v>
      </c>
      <c r="G700" s="79" t="s">
        <v>177</v>
      </c>
      <c r="H700" s="70" t="s">
        <v>837</v>
      </c>
      <c r="I700" s="69" t="s">
        <v>4809</v>
      </c>
      <c r="J700" s="69" t="s">
        <v>4810</v>
      </c>
      <c r="K700" s="69" t="s">
        <v>838</v>
      </c>
      <c r="L700" s="69" t="s">
        <v>4811</v>
      </c>
      <c r="M700" s="69" t="s">
        <v>837</v>
      </c>
      <c r="N700" s="69" t="s">
        <v>49</v>
      </c>
      <c r="O700" s="545">
        <v>46259</v>
      </c>
      <c r="P700" s="69" t="s">
        <v>837</v>
      </c>
      <c r="Q700" s="69" t="s">
        <v>3055</v>
      </c>
      <c r="R700" s="79">
        <v>10</v>
      </c>
      <c r="S700" s="81">
        <v>60250</v>
      </c>
      <c r="T700" s="69" t="s">
        <v>76</v>
      </c>
      <c r="U700" s="81">
        <v>43.192</v>
      </c>
      <c r="V700" s="69" t="s">
        <v>4828</v>
      </c>
      <c r="W700" s="79" t="s">
        <v>50</v>
      </c>
      <c r="X700" s="69" t="s">
        <v>4850</v>
      </c>
      <c r="Y700" s="69" t="s">
        <v>4814</v>
      </c>
      <c r="Z700" s="69" t="s">
        <v>736</v>
      </c>
      <c r="AA700" s="69" t="s">
        <v>4815</v>
      </c>
      <c r="AB700" s="79" t="s">
        <v>402</v>
      </c>
      <c r="AC700" s="81">
        <v>775309.6</v>
      </c>
      <c r="AD700" s="69" t="s">
        <v>51</v>
      </c>
      <c r="AE700" s="69" t="s">
        <v>75</v>
      </c>
      <c r="AF700" s="69" t="s">
        <v>75</v>
      </c>
      <c r="AG700" s="79">
        <v>-2</v>
      </c>
      <c r="AH700" s="545">
        <v>46259</v>
      </c>
      <c r="AI700" s="69" t="s">
        <v>3177</v>
      </c>
      <c r="AJ700" s="69" t="s">
        <v>736</v>
      </c>
      <c r="AK700" s="545">
        <v>46260</v>
      </c>
      <c r="AL700" s="82">
        <v>4.2457000000000003</v>
      </c>
      <c r="AM700" s="81">
        <v>3291731.9687200002</v>
      </c>
      <c r="AN700" s="81">
        <v>45554.38</v>
      </c>
      <c r="AO700" s="81">
        <v>34851.421998860002</v>
      </c>
      <c r="AP700" s="81">
        <v>3519993.6218848601</v>
      </c>
      <c r="AQ700" s="81">
        <v>175999.68109424302</v>
      </c>
      <c r="AR700" s="81">
        <v>19750.391812320002</v>
      </c>
      <c r="AS700" s="81">
        <v>197100</v>
      </c>
      <c r="AT700" s="79" t="s">
        <v>5070</v>
      </c>
      <c r="AU700" s="81" t="s">
        <v>5072</v>
      </c>
      <c r="AV700" s="546">
        <v>46259</v>
      </c>
      <c r="AW700" s="81"/>
      <c r="AX700" s="81">
        <v>950</v>
      </c>
      <c r="AY700" s="83">
        <f>YEAR(Table6[[#This Row],[ETA]])</f>
        <v>2026</v>
      </c>
      <c r="AZ700" s="40" t="str">
        <f>TEXT(Table6[[#This Row],[ETA]],"MMMM")</f>
        <v>August</v>
      </c>
      <c r="BA700" s="12" t="s">
        <v>3345</v>
      </c>
    </row>
    <row r="701" spans="1:53" hidden="1" x14ac:dyDescent="0.3">
      <c r="A701" s="13">
        <v>700</v>
      </c>
      <c r="B701" s="69" t="s">
        <v>4851</v>
      </c>
      <c r="C701" s="79" t="s">
        <v>70</v>
      </c>
      <c r="D701" s="69" t="s">
        <v>93</v>
      </c>
      <c r="E701" s="69" t="s">
        <v>4807</v>
      </c>
      <c r="F701" s="80" t="s">
        <v>77</v>
      </c>
      <c r="G701" s="79" t="s">
        <v>289</v>
      </c>
      <c r="H701" s="70" t="s">
        <v>302</v>
      </c>
      <c r="I701" s="69" t="s">
        <v>52</v>
      </c>
      <c r="J701" s="69" t="s">
        <v>504</v>
      </c>
      <c r="K701" s="69" t="s">
        <v>504</v>
      </c>
      <c r="L701" s="69" t="s">
        <v>305</v>
      </c>
      <c r="M701" s="69" t="s">
        <v>504</v>
      </c>
      <c r="N701" s="69" t="s">
        <v>49</v>
      </c>
      <c r="O701" s="545">
        <v>46265</v>
      </c>
      <c r="P701" s="69" t="s">
        <v>306</v>
      </c>
      <c r="Q701" s="69" t="s">
        <v>306</v>
      </c>
      <c r="R701" s="79">
        <v>6</v>
      </c>
      <c r="S701" s="81">
        <v>3181</v>
      </c>
      <c r="T701" s="69" t="s">
        <v>76</v>
      </c>
      <c r="U701" s="81">
        <v>2.67</v>
      </c>
      <c r="V701" s="69" t="s">
        <v>4852</v>
      </c>
      <c r="W701" s="79" t="s">
        <v>50</v>
      </c>
      <c r="X701" s="69" t="s">
        <v>4853</v>
      </c>
      <c r="Y701" s="69" t="s">
        <v>4814</v>
      </c>
      <c r="Z701" s="69" t="s">
        <v>3766</v>
      </c>
      <c r="AA701" s="69" t="s">
        <v>893</v>
      </c>
      <c r="AB701" s="79" t="s">
        <v>53</v>
      </c>
      <c r="AC701" s="81">
        <v>2345926</v>
      </c>
      <c r="AD701" s="69" t="s">
        <v>51</v>
      </c>
      <c r="AE701" s="69" t="s">
        <v>75</v>
      </c>
      <c r="AF701" s="69" t="s">
        <v>75</v>
      </c>
      <c r="AG701" s="79">
        <v>4</v>
      </c>
      <c r="AH701" s="545">
        <v>46265</v>
      </c>
      <c r="AI701" s="69" t="s">
        <v>3082</v>
      </c>
      <c r="AJ701" s="69" t="s">
        <v>85</v>
      </c>
      <c r="AK701" s="545"/>
      <c r="AL701" s="82"/>
      <c r="AM701" s="81">
        <v>0</v>
      </c>
      <c r="AN701" s="81"/>
      <c r="AO701" s="81">
        <v>0</v>
      </c>
      <c r="AP701" s="81">
        <v>0</v>
      </c>
      <c r="AQ701" s="81">
        <v>0</v>
      </c>
      <c r="AR701" s="81">
        <v>0</v>
      </c>
      <c r="AS701" s="81"/>
      <c r="AT701" s="79"/>
      <c r="AU701" s="81"/>
      <c r="AV701" s="546"/>
      <c r="AW701" s="81"/>
      <c r="AX701" s="81"/>
      <c r="AY701" s="83">
        <f>YEAR(Table6[[#This Row],[ETA]])</f>
        <v>2026</v>
      </c>
      <c r="AZ701" s="40" t="str">
        <f>TEXT(Table6[[#This Row],[ETA]],"MMMM")</f>
        <v>August</v>
      </c>
      <c r="BA701" s="12" t="s">
        <v>63</v>
      </c>
    </row>
    <row r="702" spans="1:53" hidden="1" x14ac:dyDescent="0.3">
      <c r="A702" s="13">
        <v>701</v>
      </c>
      <c r="B702" s="69" t="s">
        <v>4854</v>
      </c>
      <c r="C702" s="79" t="s">
        <v>70</v>
      </c>
      <c r="D702" s="69" t="s">
        <v>93</v>
      </c>
      <c r="E702" s="69" t="s">
        <v>4807</v>
      </c>
      <c r="F702" s="80" t="s">
        <v>5073</v>
      </c>
      <c r="G702" s="79" t="s">
        <v>177</v>
      </c>
      <c r="H702" s="70" t="s">
        <v>47</v>
      </c>
      <c r="I702" s="69" t="s">
        <v>52</v>
      </c>
      <c r="J702" s="69" t="s">
        <v>279</v>
      </c>
      <c r="K702" s="69" t="s">
        <v>5074</v>
      </c>
      <c r="L702" s="69" t="s">
        <v>48</v>
      </c>
      <c r="M702" s="69" t="s">
        <v>5075</v>
      </c>
      <c r="N702" s="69" t="s">
        <v>49</v>
      </c>
      <c r="O702" s="545">
        <v>46288</v>
      </c>
      <c r="P702" s="69" t="s">
        <v>5076</v>
      </c>
      <c r="Q702" s="69" t="s">
        <v>5073</v>
      </c>
      <c r="R702" s="79">
        <v>56</v>
      </c>
      <c r="S702" s="81">
        <v>5832</v>
      </c>
      <c r="T702" s="69" t="s">
        <v>76</v>
      </c>
      <c r="U702" s="81">
        <v>12.651999999999999</v>
      </c>
      <c r="V702" s="69" t="s">
        <v>4855</v>
      </c>
      <c r="W702" s="79" t="s">
        <v>79</v>
      </c>
      <c r="X702" s="69" t="s">
        <v>4856</v>
      </c>
      <c r="Y702" s="69" t="s">
        <v>4857</v>
      </c>
      <c r="Z702" s="69" t="s">
        <v>3766</v>
      </c>
      <c r="AA702" s="69" t="s">
        <v>782</v>
      </c>
      <c r="AB702" s="79" t="s">
        <v>71</v>
      </c>
      <c r="AC702" s="81">
        <v>21646.13</v>
      </c>
      <c r="AD702" s="69" t="s">
        <v>51</v>
      </c>
      <c r="AE702" s="69" t="s">
        <v>75</v>
      </c>
      <c r="AF702" s="69" t="s">
        <v>75</v>
      </c>
      <c r="AG702" s="79">
        <v>27</v>
      </c>
      <c r="AH702" s="545">
        <v>46288</v>
      </c>
      <c r="AI702" s="69" t="s">
        <v>3082</v>
      </c>
      <c r="AJ702" s="69" t="s">
        <v>85</v>
      </c>
      <c r="AK702" s="545"/>
      <c r="AL702" s="82"/>
      <c r="AM702" s="81">
        <v>0</v>
      </c>
      <c r="AN702" s="81"/>
      <c r="AO702" s="81">
        <v>0</v>
      </c>
      <c r="AP702" s="81">
        <v>0</v>
      </c>
      <c r="AQ702" s="81">
        <v>0</v>
      </c>
      <c r="AR702" s="81">
        <v>0</v>
      </c>
      <c r="AS702" s="81"/>
      <c r="AT702" s="79"/>
      <c r="AU702" s="81"/>
      <c r="AV702" s="546"/>
      <c r="AW702" s="81"/>
      <c r="AX702" s="81"/>
      <c r="AY702" s="83">
        <f>YEAR(Table6[[#This Row],[ETA]])</f>
        <v>2026</v>
      </c>
      <c r="AZ702" s="40" t="str">
        <f>TEXT(Table6[[#This Row],[ETA]],"MMMM")</f>
        <v>September</v>
      </c>
      <c r="BA702" s="12" t="s">
        <v>63</v>
      </c>
    </row>
    <row r="703" spans="1:53" x14ac:dyDescent="0.3">
      <c r="A703" s="13">
        <v>702</v>
      </c>
      <c r="B703" s="69" t="s">
        <v>4858</v>
      </c>
      <c r="C703" s="79" t="s">
        <v>70</v>
      </c>
      <c r="D703" s="69" t="s">
        <v>233</v>
      </c>
      <c r="E703" s="69" t="s">
        <v>4807</v>
      </c>
      <c r="F703" s="80" t="s">
        <v>5077</v>
      </c>
      <c r="G703" s="79" t="s">
        <v>177</v>
      </c>
      <c r="H703" s="70" t="s">
        <v>302</v>
      </c>
      <c r="I703" s="69" t="s">
        <v>52</v>
      </c>
      <c r="J703" s="69" t="s">
        <v>303</v>
      </c>
      <c r="K703" s="69" t="s">
        <v>5078</v>
      </c>
      <c r="L703" s="69" t="s">
        <v>305</v>
      </c>
      <c r="M703" s="69" t="s">
        <v>5078</v>
      </c>
      <c r="N703" s="69" t="s">
        <v>49</v>
      </c>
      <c r="O703" s="545">
        <v>46259</v>
      </c>
      <c r="P703" s="69" t="s">
        <v>306</v>
      </c>
      <c r="Q703" s="69" t="s">
        <v>306</v>
      </c>
      <c r="R703" s="79">
        <v>998</v>
      </c>
      <c r="S703" s="81">
        <v>9188</v>
      </c>
      <c r="T703" s="69" t="s">
        <v>76</v>
      </c>
      <c r="U703" s="81">
        <v>7.31</v>
      </c>
      <c r="V703" s="69" t="s">
        <v>1500</v>
      </c>
      <c r="W703" s="79" t="s">
        <v>50</v>
      </c>
      <c r="X703" s="69" t="s">
        <v>4859</v>
      </c>
      <c r="Y703" s="69">
        <v>4600008592</v>
      </c>
      <c r="Z703" s="69" t="s">
        <v>5079</v>
      </c>
      <c r="AA703" s="69" t="s">
        <v>1196</v>
      </c>
      <c r="AB703" s="79" t="s">
        <v>53</v>
      </c>
      <c r="AC703" s="81">
        <v>969942.98</v>
      </c>
      <c r="AD703" s="69" t="s">
        <v>51</v>
      </c>
      <c r="AE703" s="69" t="s">
        <v>75</v>
      </c>
      <c r="AF703" s="69" t="s">
        <v>75</v>
      </c>
      <c r="AG703" s="79">
        <v>-2</v>
      </c>
      <c r="AH703" s="545">
        <v>46259</v>
      </c>
      <c r="AI703" s="69" t="s">
        <v>3177</v>
      </c>
      <c r="AJ703" s="69" t="s">
        <v>3766</v>
      </c>
      <c r="AK703" s="545">
        <v>46261</v>
      </c>
      <c r="AL703" s="82">
        <v>0.54154999999999998</v>
      </c>
      <c r="AM703" s="81">
        <v>525272.62081899995</v>
      </c>
      <c r="AN703" s="81"/>
      <c r="AO703" s="81">
        <v>0</v>
      </c>
      <c r="AP703" s="81">
        <v>525272.62081899995</v>
      </c>
      <c r="AQ703" s="81">
        <v>26263.63104095</v>
      </c>
      <c r="AR703" s="81">
        <v>5000</v>
      </c>
      <c r="AS703" s="81">
        <v>31664</v>
      </c>
      <c r="AT703" s="79" t="s">
        <v>2681</v>
      </c>
      <c r="AU703" s="81" t="s">
        <v>5080</v>
      </c>
      <c r="AV703" s="546">
        <v>46260</v>
      </c>
      <c r="AW703" s="81"/>
      <c r="AX703" s="81"/>
      <c r="AY703" s="83">
        <f>YEAR(Table6[[#This Row],[ETA]])</f>
        <v>2026</v>
      </c>
      <c r="AZ703" s="40" t="str">
        <f>TEXT(Table6[[#This Row],[ETA]],"MMMM")</f>
        <v>August</v>
      </c>
      <c r="BA703" s="12" t="s">
        <v>63</v>
      </c>
    </row>
    <row r="704" spans="1:53" hidden="1" x14ac:dyDescent="0.3">
      <c r="A704" s="13">
        <v>703</v>
      </c>
      <c r="B704" s="69" t="s">
        <v>4860</v>
      </c>
      <c r="C704" s="79" t="s">
        <v>70</v>
      </c>
      <c r="D704" s="69" t="s">
        <v>93</v>
      </c>
      <c r="E704" s="69" t="s">
        <v>4807</v>
      </c>
      <c r="F704" s="80" t="s">
        <v>5081</v>
      </c>
      <c r="G704" s="79" t="s">
        <v>177</v>
      </c>
      <c r="H704" s="70" t="s">
        <v>302</v>
      </c>
      <c r="I704" s="69" t="s">
        <v>52</v>
      </c>
      <c r="J704" s="69" t="s">
        <v>303</v>
      </c>
      <c r="K704" s="69" t="s">
        <v>5082</v>
      </c>
      <c r="L704" s="69" t="s">
        <v>305</v>
      </c>
      <c r="M704" s="69" t="s">
        <v>5082</v>
      </c>
      <c r="N704" s="69" t="s">
        <v>49</v>
      </c>
      <c r="O704" s="545">
        <v>46256</v>
      </c>
      <c r="P704" s="69" t="s">
        <v>306</v>
      </c>
      <c r="Q704" s="69" t="s">
        <v>77</v>
      </c>
      <c r="R704" s="79">
        <v>369</v>
      </c>
      <c r="S704" s="81">
        <v>5438.31</v>
      </c>
      <c r="T704" s="69" t="s">
        <v>76</v>
      </c>
      <c r="U704" s="81">
        <v>2.8519999999999999</v>
      </c>
      <c r="V704" s="69" t="s">
        <v>4861</v>
      </c>
      <c r="W704" s="79" t="s">
        <v>79</v>
      </c>
      <c r="X704" s="69" t="s">
        <v>4862</v>
      </c>
      <c r="Y704" s="69">
        <v>4600008592</v>
      </c>
      <c r="Z704" s="69" t="s">
        <v>292</v>
      </c>
      <c r="AA704" s="69" t="s">
        <v>4863</v>
      </c>
      <c r="AB704" s="79" t="s">
        <v>71</v>
      </c>
      <c r="AC704" s="81">
        <v>42285.09</v>
      </c>
      <c r="AD704" s="69" t="s">
        <v>51</v>
      </c>
      <c r="AE704" s="69" t="s">
        <v>75</v>
      </c>
      <c r="AF704" s="69" t="s">
        <v>75</v>
      </c>
      <c r="AG704" s="79">
        <v>-5</v>
      </c>
      <c r="AH704" s="545">
        <v>46256</v>
      </c>
      <c r="AI704" s="69" t="s">
        <v>3177</v>
      </c>
      <c r="AJ704" s="69" t="s">
        <v>292</v>
      </c>
      <c r="AK704" s="545">
        <v>46257</v>
      </c>
      <c r="AL704" s="82">
        <v>3.64</v>
      </c>
      <c r="AM704" s="81">
        <v>153917.72759999998</v>
      </c>
      <c r="AN704" s="81"/>
      <c r="AO704" s="81">
        <v>0</v>
      </c>
      <c r="AP704" s="81">
        <v>153917.72759999998</v>
      </c>
      <c r="AQ704" s="81">
        <v>7695.8863799999999</v>
      </c>
      <c r="AR704" s="81">
        <v>2500</v>
      </c>
      <c r="AS704" s="81">
        <v>10596</v>
      </c>
      <c r="AT704" s="79" t="s">
        <v>2681</v>
      </c>
      <c r="AU704" s="81" t="s">
        <v>5083</v>
      </c>
      <c r="AV704" s="546">
        <v>46257</v>
      </c>
      <c r="AW704" s="81"/>
      <c r="AX704" s="81"/>
      <c r="AY704" s="83">
        <f>YEAR(Table6[[#This Row],[ETA]])</f>
        <v>2026</v>
      </c>
      <c r="AZ704" s="40" t="str">
        <f>TEXT(Table6[[#This Row],[ETA]],"MMMM")</f>
        <v>August</v>
      </c>
      <c r="BA704" s="12" t="s">
        <v>63</v>
      </c>
    </row>
    <row r="705" spans="1:53" x14ac:dyDescent="0.3">
      <c r="A705" s="13">
        <v>704</v>
      </c>
      <c r="B705" s="69" t="s">
        <v>4864</v>
      </c>
      <c r="C705" s="79" t="s">
        <v>70</v>
      </c>
      <c r="D705" s="69" t="s">
        <v>233</v>
      </c>
      <c r="E705" s="69" t="s">
        <v>4807</v>
      </c>
      <c r="F705" s="80" t="s">
        <v>5084</v>
      </c>
      <c r="G705" s="79" t="s">
        <v>177</v>
      </c>
      <c r="H705" s="70" t="s">
        <v>302</v>
      </c>
      <c r="I705" s="69" t="s">
        <v>52</v>
      </c>
      <c r="J705" s="69" t="s">
        <v>303</v>
      </c>
      <c r="K705" s="69" t="s">
        <v>5085</v>
      </c>
      <c r="L705" s="69" t="s">
        <v>305</v>
      </c>
      <c r="M705" s="69" t="s">
        <v>5085</v>
      </c>
      <c r="N705" s="69" t="s">
        <v>49</v>
      </c>
      <c r="O705" s="545">
        <v>46258</v>
      </c>
      <c r="P705" s="69" t="s">
        <v>306</v>
      </c>
      <c r="Q705" s="69" t="s">
        <v>306</v>
      </c>
      <c r="R705" s="79">
        <v>14</v>
      </c>
      <c r="S705" s="81">
        <v>1944</v>
      </c>
      <c r="T705" s="69" t="s">
        <v>76</v>
      </c>
      <c r="U705" s="81">
        <v>8.7799999999999994</v>
      </c>
      <c r="V705" s="69" t="s">
        <v>4865</v>
      </c>
      <c r="W705" s="79" t="s">
        <v>50</v>
      </c>
      <c r="X705" s="69" t="s">
        <v>4866</v>
      </c>
      <c r="Y705" s="69">
        <v>4600008592</v>
      </c>
      <c r="Z705" s="69" t="s">
        <v>3766</v>
      </c>
      <c r="AA705" s="69" t="s">
        <v>5086</v>
      </c>
      <c r="AB705" s="79" t="s">
        <v>53</v>
      </c>
      <c r="AC705" s="81">
        <v>211266.78</v>
      </c>
      <c r="AD705" s="69" t="s">
        <v>51</v>
      </c>
      <c r="AE705" s="69" t="s">
        <v>75</v>
      </c>
      <c r="AF705" s="69" t="s">
        <v>75</v>
      </c>
      <c r="AG705" s="79">
        <v>-3</v>
      </c>
      <c r="AH705" s="545">
        <v>46258</v>
      </c>
      <c r="AI705" s="69" t="s">
        <v>3177</v>
      </c>
      <c r="AJ705" s="69" t="s">
        <v>3766</v>
      </c>
      <c r="AK705" s="545">
        <v>46260</v>
      </c>
      <c r="AL705" s="82">
        <v>0.54137999999999997</v>
      </c>
      <c r="AM705" s="81">
        <v>114375.60935639999</v>
      </c>
      <c r="AN705" s="81">
        <v>97384.29</v>
      </c>
      <c r="AO705" s="81">
        <v>0</v>
      </c>
      <c r="AP705" s="81">
        <v>114375.60935639999</v>
      </c>
      <c r="AQ705" s="81">
        <v>5718.78046782</v>
      </c>
      <c r="AR705" s="81">
        <v>2500</v>
      </c>
      <c r="AS705" s="81">
        <v>8619</v>
      </c>
      <c r="AT705" s="79" t="s">
        <v>2681</v>
      </c>
      <c r="AU705" s="81" t="s">
        <v>5087</v>
      </c>
      <c r="AV705" s="546">
        <v>46259</v>
      </c>
      <c r="AW705" s="81"/>
      <c r="AX705" s="81">
        <v>0</v>
      </c>
      <c r="AY705" s="83">
        <f>YEAR(Table6[[#This Row],[ETA]])</f>
        <v>2026</v>
      </c>
      <c r="AZ705" s="40" t="str">
        <f>TEXT(Table6[[#This Row],[ETA]],"MMMM")</f>
        <v>August</v>
      </c>
      <c r="BA705" s="12" t="s">
        <v>63</v>
      </c>
    </row>
    <row r="706" spans="1:53" x14ac:dyDescent="0.3">
      <c r="A706" s="13">
        <v>705</v>
      </c>
      <c r="B706" s="69" t="s">
        <v>4867</v>
      </c>
      <c r="C706" s="79" t="s">
        <v>70</v>
      </c>
      <c r="D706" s="69" t="s">
        <v>233</v>
      </c>
      <c r="E706" s="69" t="s">
        <v>74</v>
      </c>
      <c r="F706" s="80" t="s">
        <v>5000</v>
      </c>
      <c r="G706" s="79" t="s">
        <v>177</v>
      </c>
      <c r="H706" s="70" t="s">
        <v>302</v>
      </c>
      <c r="I706" s="69" t="s">
        <v>52</v>
      </c>
      <c r="J706" s="69" t="s">
        <v>504</v>
      </c>
      <c r="K706" s="69" t="s">
        <v>598</v>
      </c>
      <c r="L706" s="69" t="s">
        <v>305</v>
      </c>
      <c r="M706" s="69" t="s">
        <v>598</v>
      </c>
      <c r="N706" s="69" t="s">
        <v>49</v>
      </c>
      <c r="O706" s="545">
        <v>46244</v>
      </c>
      <c r="P706" s="69" t="s">
        <v>306</v>
      </c>
      <c r="Q706" s="69" t="s">
        <v>306</v>
      </c>
      <c r="R706" s="79">
        <v>22</v>
      </c>
      <c r="S706" s="81">
        <v>210</v>
      </c>
      <c r="T706" s="69" t="s">
        <v>76</v>
      </c>
      <c r="U706" s="81">
        <v>0.32</v>
      </c>
      <c r="V706" s="69" t="s">
        <v>4868</v>
      </c>
      <c r="W706" s="79" t="s">
        <v>79</v>
      </c>
      <c r="X706" s="69" t="s">
        <v>4869</v>
      </c>
      <c r="Y706" s="69">
        <v>4600001157</v>
      </c>
      <c r="Z706" s="69" t="s">
        <v>292</v>
      </c>
      <c r="AA706" s="69" t="s">
        <v>2266</v>
      </c>
      <c r="AB706" s="79" t="s">
        <v>53</v>
      </c>
      <c r="AC706" s="81">
        <v>18934.52</v>
      </c>
      <c r="AD706" s="69" t="s">
        <v>51</v>
      </c>
      <c r="AE706" s="69" t="s">
        <v>75</v>
      </c>
      <c r="AF706" s="69" t="s">
        <v>75</v>
      </c>
      <c r="AG706" s="79">
        <v>-17</v>
      </c>
      <c r="AH706" s="545">
        <v>46244</v>
      </c>
      <c r="AI706" s="69" t="s">
        <v>3177</v>
      </c>
      <c r="AJ706" s="69" t="s">
        <v>292</v>
      </c>
      <c r="AK706" s="545">
        <v>46246</v>
      </c>
      <c r="AL706" s="82">
        <v>0.53957999999999995</v>
      </c>
      <c r="AM706" s="81">
        <v>10216.688301599999</v>
      </c>
      <c r="AN706" s="81">
        <v>29735</v>
      </c>
      <c r="AO706" s="81">
        <v>0</v>
      </c>
      <c r="AP706" s="81">
        <v>10216.688301599999</v>
      </c>
      <c r="AQ706" s="81">
        <v>510.83441507999999</v>
      </c>
      <c r="AR706" s="81">
        <v>500</v>
      </c>
      <c r="AS706" s="81">
        <v>1411</v>
      </c>
      <c r="AT706" s="79" t="s">
        <v>2681</v>
      </c>
      <c r="AU706" s="81" t="s">
        <v>5001</v>
      </c>
      <c r="AV706" s="546">
        <v>46245</v>
      </c>
      <c r="AW706" s="81"/>
      <c r="AX706" s="81"/>
      <c r="AY706" s="83">
        <f>YEAR(Table6[[#This Row],[ETA]])</f>
        <v>2026</v>
      </c>
      <c r="AZ706" s="40" t="str">
        <f>TEXT(Table6[[#This Row],[ETA]],"MMMM")</f>
        <v>August</v>
      </c>
      <c r="BA706" s="12" t="s">
        <v>63</v>
      </c>
    </row>
    <row r="707" spans="1:53" hidden="1" x14ac:dyDescent="0.3">
      <c r="A707" s="13">
        <v>706</v>
      </c>
      <c r="B707" s="69" t="s">
        <v>4870</v>
      </c>
      <c r="C707" s="79" t="s">
        <v>70</v>
      </c>
      <c r="D707" s="69" t="s">
        <v>1632</v>
      </c>
      <c r="E707" s="69" t="s">
        <v>46</v>
      </c>
      <c r="F707" s="80" t="s">
        <v>4871</v>
      </c>
      <c r="G707" s="79" t="s">
        <v>177</v>
      </c>
      <c r="H707" s="70" t="s">
        <v>837</v>
      </c>
      <c r="I707" s="69" t="s">
        <v>4261</v>
      </c>
      <c r="J707" s="69" t="s">
        <v>75</v>
      </c>
      <c r="K707" s="69" t="s">
        <v>838</v>
      </c>
      <c r="L707" s="69" t="s">
        <v>75</v>
      </c>
      <c r="M707" s="69" t="s">
        <v>837</v>
      </c>
      <c r="N707" s="69" t="s">
        <v>49</v>
      </c>
      <c r="O707" s="545">
        <v>46225</v>
      </c>
      <c r="P707" s="69" t="s">
        <v>837</v>
      </c>
      <c r="Q707" s="69" t="s">
        <v>837</v>
      </c>
      <c r="R707" s="79">
        <v>7</v>
      </c>
      <c r="S707" s="81">
        <v>200</v>
      </c>
      <c r="T707" s="69" t="s">
        <v>363</v>
      </c>
      <c r="U707" s="81">
        <v>0.3</v>
      </c>
      <c r="V707" s="69" t="s">
        <v>4166</v>
      </c>
      <c r="W707" s="79" t="s">
        <v>79</v>
      </c>
      <c r="X707" s="69" t="s">
        <v>4872</v>
      </c>
      <c r="Y707" s="69" t="s">
        <v>4167</v>
      </c>
      <c r="Z707" s="69" t="s">
        <v>3766</v>
      </c>
      <c r="AA707" s="69" t="s">
        <v>4873</v>
      </c>
      <c r="AB707" s="79" t="s">
        <v>71</v>
      </c>
      <c r="AC707" s="81">
        <v>0</v>
      </c>
      <c r="AD707" s="69" t="s">
        <v>51</v>
      </c>
      <c r="AE707" s="69" t="s">
        <v>75</v>
      </c>
      <c r="AF707" s="69" t="s">
        <v>75</v>
      </c>
      <c r="AG707" s="79">
        <v>-36</v>
      </c>
      <c r="AH707" s="545">
        <v>46225</v>
      </c>
      <c r="AI707" s="69" t="s">
        <v>3177</v>
      </c>
      <c r="AJ707" s="69" t="s">
        <v>3766</v>
      </c>
      <c r="AK707" s="545">
        <v>46229</v>
      </c>
      <c r="AL707" s="82"/>
      <c r="AM707" s="81">
        <v>0</v>
      </c>
      <c r="AN707" s="81"/>
      <c r="AO707" s="81">
        <v>0</v>
      </c>
      <c r="AP707" s="81">
        <v>0</v>
      </c>
      <c r="AQ707" s="81">
        <v>0</v>
      </c>
      <c r="AR707" s="81">
        <v>0</v>
      </c>
      <c r="AS707" s="81"/>
      <c r="AT707" s="79"/>
      <c r="AU707" s="81"/>
      <c r="AV707" s="546"/>
      <c r="AW707" s="81"/>
      <c r="AX707" s="81"/>
      <c r="AY707" s="83">
        <f>YEAR(Table6[[#This Row],[ETA]])</f>
        <v>2026</v>
      </c>
      <c r="AZ707" s="40" t="str">
        <f>TEXT(Table6[[#This Row],[ETA]],"MMMM")</f>
        <v>July</v>
      </c>
      <c r="BA707" s="12" t="s">
        <v>3342</v>
      </c>
    </row>
    <row r="708" spans="1:53" hidden="1" x14ac:dyDescent="0.3">
      <c r="A708" s="13">
        <v>707</v>
      </c>
      <c r="B708" s="69" t="s">
        <v>4874</v>
      </c>
      <c r="C708" s="79" t="s">
        <v>70</v>
      </c>
      <c r="D708" s="69" t="s">
        <v>1632</v>
      </c>
      <c r="E708" s="69" t="s">
        <v>46</v>
      </c>
      <c r="F708" s="80" t="s">
        <v>4875</v>
      </c>
      <c r="G708" s="79" t="s">
        <v>177</v>
      </c>
      <c r="H708" s="70" t="s">
        <v>837</v>
      </c>
      <c r="I708" s="69" t="s">
        <v>4261</v>
      </c>
      <c r="J708" s="69" t="s">
        <v>75</v>
      </c>
      <c r="K708" s="69" t="s">
        <v>838</v>
      </c>
      <c r="L708" s="69" t="s">
        <v>75</v>
      </c>
      <c r="M708" s="69" t="s">
        <v>837</v>
      </c>
      <c r="N708" s="69" t="s">
        <v>49</v>
      </c>
      <c r="O708" s="545">
        <v>46233</v>
      </c>
      <c r="P708" s="69" t="s">
        <v>837</v>
      </c>
      <c r="Q708" s="69" t="s">
        <v>837</v>
      </c>
      <c r="R708" s="79">
        <v>18</v>
      </c>
      <c r="S708" s="81">
        <v>400</v>
      </c>
      <c r="T708" s="69" t="s">
        <v>363</v>
      </c>
      <c r="U708" s="81">
        <v>0.5</v>
      </c>
      <c r="V708" s="69" t="s">
        <v>4876</v>
      </c>
      <c r="W708" s="79" t="s">
        <v>79</v>
      </c>
      <c r="X708" s="69" t="s">
        <v>4875</v>
      </c>
      <c r="Y708" s="69" t="s">
        <v>4877</v>
      </c>
      <c r="Z708" s="69" t="s">
        <v>3766</v>
      </c>
      <c r="AA708" s="69" t="s">
        <v>4878</v>
      </c>
      <c r="AB708" s="79" t="s">
        <v>71</v>
      </c>
      <c r="AC708" s="81">
        <v>0</v>
      </c>
      <c r="AD708" s="69" t="s">
        <v>51</v>
      </c>
      <c r="AE708" s="69" t="s">
        <v>75</v>
      </c>
      <c r="AF708" s="69" t="s">
        <v>75</v>
      </c>
      <c r="AG708" s="79">
        <v>-28</v>
      </c>
      <c r="AH708" s="545">
        <v>46233</v>
      </c>
      <c r="AI708" s="69" t="s">
        <v>3177</v>
      </c>
      <c r="AJ708" s="69" t="s">
        <v>3766</v>
      </c>
      <c r="AK708" s="545">
        <v>46232</v>
      </c>
      <c r="AL708" s="82"/>
      <c r="AM708" s="81">
        <v>0</v>
      </c>
      <c r="AN708" s="81"/>
      <c r="AO708" s="81">
        <v>0</v>
      </c>
      <c r="AP708" s="81">
        <v>0</v>
      </c>
      <c r="AQ708" s="81">
        <v>0</v>
      </c>
      <c r="AR708" s="81">
        <v>0</v>
      </c>
      <c r="AS708" s="81"/>
      <c r="AT708" s="79"/>
      <c r="AU708" s="81"/>
      <c r="AV708" s="546"/>
      <c r="AW708" s="81"/>
      <c r="AX708" s="81"/>
      <c r="AY708" s="83">
        <f>YEAR(Table6[[#This Row],[ETA]])</f>
        <v>2026</v>
      </c>
      <c r="AZ708" s="40" t="str">
        <f>TEXT(Table6[[#This Row],[ETA]],"MMMM")</f>
        <v>July</v>
      </c>
      <c r="BA708" s="12" t="s">
        <v>3342</v>
      </c>
    </row>
    <row r="709" spans="1:53" hidden="1" x14ac:dyDescent="0.3">
      <c r="A709" s="13">
        <v>708</v>
      </c>
      <c r="B709" s="69" t="s">
        <v>4879</v>
      </c>
      <c r="C709" s="79" t="s">
        <v>90</v>
      </c>
      <c r="D709" s="69" t="s">
        <v>731</v>
      </c>
      <c r="E709" s="69" t="s">
        <v>46</v>
      </c>
      <c r="F709" s="80" t="s">
        <v>77</v>
      </c>
      <c r="G709" s="79" t="s">
        <v>289</v>
      </c>
      <c r="H709" s="70" t="s">
        <v>47</v>
      </c>
      <c r="I709" s="69" t="s">
        <v>52</v>
      </c>
      <c r="J709" s="69" t="s">
        <v>80</v>
      </c>
      <c r="K709" s="69" t="s">
        <v>4880</v>
      </c>
      <c r="L709" s="69" t="s">
        <v>733</v>
      </c>
      <c r="M709" s="69" t="s">
        <v>77</v>
      </c>
      <c r="N709" s="69" t="s">
        <v>49</v>
      </c>
      <c r="O709" s="545">
        <v>46285</v>
      </c>
      <c r="P709" s="69" t="s">
        <v>81</v>
      </c>
      <c r="Q709" s="69" t="s">
        <v>75</v>
      </c>
      <c r="R709" s="79">
        <v>37</v>
      </c>
      <c r="S709" s="81">
        <v>235300</v>
      </c>
      <c r="T709" s="69" t="s">
        <v>184</v>
      </c>
      <c r="U709" s="81">
        <v>161.86799999999999</v>
      </c>
      <c r="V709" s="69" t="s">
        <v>4881</v>
      </c>
      <c r="W709" s="79" t="s">
        <v>79</v>
      </c>
      <c r="X709" s="69" t="s">
        <v>4879</v>
      </c>
      <c r="Y709" s="69" t="s">
        <v>78</v>
      </c>
      <c r="Z709" s="69" t="s">
        <v>85</v>
      </c>
      <c r="AA709" s="69" t="s">
        <v>4882</v>
      </c>
      <c r="AB709" s="79" t="s">
        <v>53</v>
      </c>
      <c r="AC709" s="81">
        <v>4626188</v>
      </c>
      <c r="AD709" s="69" t="s">
        <v>51</v>
      </c>
      <c r="AE709" s="69" t="s">
        <v>75</v>
      </c>
      <c r="AF709" s="69" t="s">
        <v>75</v>
      </c>
      <c r="AG709" s="79">
        <v>24</v>
      </c>
      <c r="AH709" s="545">
        <v>46285</v>
      </c>
      <c r="AI709" s="69" t="s">
        <v>3082</v>
      </c>
      <c r="AJ709" s="69" t="s">
        <v>85</v>
      </c>
      <c r="AK709" s="545"/>
      <c r="AL709" s="82"/>
      <c r="AM709" s="81">
        <v>0</v>
      </c>
      <c r="AN709" s="81"/>
      <c r="AO709" s="81">
        <v>0</v>
      </c>
      <c r="AP709" s="81">
        <v>0</v>
      </c>
      <c r="AQ709" s="81">
        <v>0</v>
      </c>
      <c r="AR709" s="81">
        <v>0</v>
      </c>
      <c r="AS709" s="81"/>
      <c r="AT709" s="79"/>
      <c r="AU709" s="81"/>
      <c r="AV709" s="546"/>
      <c r="AW709" s="81"/>
      <c r="AX709" s="81"/>
      <c r="AY709" s="83">
        <f>YEAR(Table6[[#This Row],[ETA]])</f>
        <v>2026</v>
      </c>
      <c r="AZ709" s="40" t="str">
        <f>TEXT(Table6[[#This Row],[ETA]],"MMMM")</f>
        <v>September</v>
      </c>
      <c r="BA709" s="12" t="s">
        <v>63</v>
      </c>
    </row>
    <row r="710" spans="1:53" hidden="1" x14ac:dyDescent="0.3">
      <c r="A710" s="13">
        <v>709</v>
      </c>
      <c r="B710" s="69" t="s">
        <v>4883</v>
      </c>
      <c r="C710" s="79" t="s">
        <v>90</v>
      </c>
      <c r="D710" s="69" t="s">
        <v>731</v>
      </c>
      <c r="E710" s="69" t="s">
        <v>46</v>
      </c>
      <c r="F710" s="80" t="s">
        <v>77</v>
      </c>
      <c r="G710" s="79" t="s">
        <v>177</v>
      </c>
      <c r="H710" s="70" t="s">
        <v>47</v>
      </c>
      <c r="I710" s="69" t="s">
        <v>52</v>
      </c>
      <c r="J710" s="69" t="s">
        <v>80</v>
      </c>
      <c r="K710" s="69" t="s">
        <v>4880</v>
      </c>
      <c r="L710" s="69" t="s">
        <v>733</v>
      </c>
      <c r="M710" s="69" t="s">
        <v>77</v>
      </c>
      <c r="N710" s="69" t="s">
        <v>49</v>
      </c>
      <c r="O710" s="545">
        <v>46285</v>
      </c>
      <c r="P710" s="69" t="s">
        <v>81</v>
      </c>
      <c r="Q710" s="69" t="s">
        <v>75</v>
      </c>
      <c r="R710" s="79">
        <v>157</v>
      </c>
      <c r="S710" s="81">
        <v>2080</v>
      </c>
      <c r="T710" s="69" t="s">
        <v>184</v>
      </c>
      <c r="U710" s="81">
        <v>5.766</v>
      </c>
      <c r="V710" s="69" t="s">
        <v>4884</v>
      </c>
      <c r="W710" s="79" t="s">
        <v>50</v>
      </c>
      <c r="X710" s="69" t="s">
        <v>4883</v>
      </c>
      <c r="Y710" s="69" t="s">
        <v>78</v>
      </c>
      <c r="Z710" s="69" t="s">
        <v>85</v>
      </c>
      <c r="AA710" s="69" t="s">
        <v>4885</v>
      </c>
      <c r="AB710" s="79" t="s">
        <v>53</v>
      </c>
      <c r="AC710" s="81">
        <v>74727.12</v>
      </c>
      <c r="AD710" s="69" t="s">
        <v>51</v>
      </c>
      <c r="AE710" s="69" t="s">
        <v>75</v>
      </c>
      <c r="AF710" s="69" t="s">
        <v>75</v>
      </c>
      <c r="AG710" s="79">
        <v>24</v>
      </c>
      <c r="AH710" s="545">
        <v>46285</v>
      </c>
      <c r="AI710" s="69" t="s">
        <v>3082</v>
      </c>
      <c r="AJ710" s="69" t="s">
        <v>85</v>
      </c>
      <c r="AK710" s="545"/>
      <c r="AL710" s="82"/>
      <c r="AM710" s="81">
        <v>0</v>
      </c>
      <c r="AN710" s="81"/>
      <c r="AO710" s="81">
        <v>0</v>
      </c>
      <c r="AP710" s="81">
        <v>0</v>
      </c>
      <c r="AQ710" s="81">
        <v>0</v>
      </c>
      <c r="AR710" s="81">
        <v>0</v>
      </c>
      <c r="AS710" s="81"/>
      <c r="AT710" s="79"/>
      <c r="AU710" s="81"/>
      <c r="AV710" s="546"/>
      <c r="AW710" s="81"/>
      <c r="AX710" s="81"/>
      <c r="AY710" s="83">
        <f>YEAR(Table6[[#This Row],[ETA]])</f>
        <v>2026</v>
      </c>
      <c r="AZ710" s="40" t="str">
        <f>TEXT(Table6[[#This Row],[ETA]],"MMMM")</f>
        <v>September</v>
      </c>
      <c r="BA710" s="12" t="s">
        <v>63</v>
      </c>
    </row>
    <row r="711" spans="1:53" hidden="1" x14ac:dyDescent="0.3">
      <c r="A711" s="13">
        <v>710</v>
      </c>
      <c r="B711" s="69" t="s">
        <v>4886</v>
      </c>
      <c r="C711" s="79" t="s">
        <v>70</v>
      </c>
      <c r="D711" s="69" t="s">
        <v>731</v>
      </c>
      <c r="E711" s="69" t="s">
        <v>46</v>
      </c>
      <c r="F711" s="80" t="s">
        <v>77</v>
      </c>
      <c r="G711" s="79" t="s">
        <v>177</v>
      </c>
      <c r="H711" s="70" t="s">
        <v>47</v>
      </c>
      <c r="I711" s="69" t="s">
        <v>52</v>
      </c>
      <c r="J711" s="69" t="s">
        <v>80</v>
      </c>
      <c r="K711" s="69" t="s">
        <v>4880</v>
      </c>
      <c r="L711" s="69" t="s">
        <v>733</v>
      </c>
      <c r="M711" s="69" t="s">
        <v>77</v>
      </c>
      <c r="N711" s="69" t="s">
        <v>49</v>
      </c>
      <c r="O711" s="545">
        <v>46285</v>
      </c>
      <c r="P711" s="69" t="s">
        <v>81</v>
      </c>
      <c r="Q711" s="69" t="s">
        <v>75</v>
      </c>
      <c r="R711" s="79">
        <v>3</v>
      </c>
      <c r="S711" s="81">
        <v>2080</v>
      </c>
      <c r="T711" s="69" t="s">
        <v>76</v>
      </c>
      <c r="U711" s="81">
        <v>82431</v>
      </c>
      <c r="V711" s="69" t="s">
        <v>4887</v>
      </c>
      <c r="W711" s="79" t="s">
        <v>50</v>
      </c>
      <c r="X711" s="69" t="s">
        <v>4886</v>
      </c>
      <c r="Y711" s="69" t="s">
        <v>78</v>
      </c>
      <c r="Z711" s="69" t="s">
        <v>85</v>
      </c>
      <c r="AA711" s="69" t="s">
        <v>4885</v>
      </c>
      <c r="AB711" s="79" t="s">
        <v>71</v>
      </c>
      <c r="AC711" s="81">
        <v>178622083.96000001</v>
      </c>
      <c r="AD711" s="69" t="s">
        <v>51</v>
      </c>
      <c r="AE711" s="69" t="s">
        <v>75</v>
      </c>
      <c r="AF711" s="69" t="s">
        <v>75</v>
      </c>
      <c r="AG711" s="79">
        <v>24</v>
      </c>
      <c r="AH711" s="545">
        <v>46285</v>
      </c>
      <c r="AI711" s="69" t="s">
        <v>3082</v>
      </c>
      <c r="AJ711" s="69" t="s">
        <v>85</v>
      </c>
      <c r="AK711" s="545"/>
      <c r="AL711" s="82"/>
      <c r="AM711" s="81">
        <v>0</v>
      </c>
      <c r="AN711" s="81"/>
      <c r="AO711" s="81">
        <v>0</v>
      </c>
      <c r="AP711" s="81">
        <v>0</v>
      </c>
      <c r="AQ711" s="81">
        <v>0</v>
      </c>
      <c r="AR711" s="81">
        <v>0</v>
      </c>
      <c r="AS711" s="81"/>
      <c r="AT711" s="79"/>
      <c r="AU711" s="81"/>
      <c r="AV711" s="546"/>
      <c r="AW711" s="81"/>
      <c r="AX711" s="81"/>
      <c r="AY711" s="83">
        <f>YEAR(Table6[[#This Row],[ETA]])</f>
        <v>2026</v>
      </c>
      <c r="AZ711" s="40" t="str">
        <f>TEXT(Table6[[#This Row],[ETA]],"MMMM")</f>
        <v>September</v>
      </c>
      <c r="BA711" s="12" t="s">
        <v>63</v>
      </c>
    </row>
    <row r="712" spans="1:53" hidden="1" x14ac:dyDescent="0.3">
      <c r="A712" s="13">
        <v>711</v>
      </c>
      <c r="B712" s="69" t="s">
        <v>4888</v>
      </c>
      <c r="C712" s="79" t="s">
        <v>90</v>
      </c>
      <c r="D712" s="69" t="s">
        <v>731</v>
      </c>
      <c r="E712" s="69" t="s">
        <v>46</v>
      </c>
      <c r="F712" s="80" t="s">
        <v>77</v>
      </c>
      <c r="G712" s="79" t="s">
        <v>289</v>
      </c>
      <c r="H712" s="70" t="s">
        <v>47</v>
      </c>
      <c r="I712" s="69" t="s">
        <v>52</v>
      </c>
      <c r="J712" s="69" t="s">
        <v>80</v>
      </c>
      <c r="K712" s="69" t="s">
        <v>4880</v>
      </c>
      <c r="L712" s="69" t="s">
        <v>733</v>
      </c>
      <c r="M712" s="69" t="s">
        <v>77</v>
      </c>
      <c r="N712" s="69" t="s">
        <v>49</v>
      </c>
      <c r="O712" s="545">
        <v>46285</v>
      </c>
      <c r="P712" s="69" t="s">
        <v>81</v>
      </c>
      <c r="Q712" s="69" t="s">
        <v>75</v>
      </c>
      <c r="R712" s="79">
        <v>2</v>
      </c>
      <c r="S712" s="81">
        <v>13116</v>
      </c>
      <c r="T712" s="69" t="s">
        <v>76</v>
      </c>
      <c r="U712" s="81">
        <v>40.655999999999999</v>
      </c>
      <c r="V712" s="69" t="s">
        <v>4889</v>
      </c>
      <c r="W712" s="79" t="s">
        <v>79</v>
      </c>
      <c r="X712" s="69" t="s">
        <v>4890</v>
      </c>
      <c r="Y712" s="69" t="s">
        <v>78</v>
      </c>
      <c r="Z712" s="69" t="s">
        <v>85</v>
      </c>
      <c r="AA712" s="69" t="s">
        <v>4891</v>
      </c>
      <c r="AB712" s="79" t="s">
        <v>53</v>
      </c>
      <c r="AC712" s="81">
        <v>532434</v>
      </c>
      <c r="AD712" s="69" t="s">
        <v>51</v>
      </c>
      <c r="AE712" s="69" t="s">
        <v>75</v>
      </c>
      <c r="AF712" s="69" t="s">
        <v>75</v>
      </c>
      <c r="AG712" s="79">
        <v>24</v>
      </c>
      <c r="AH712" s="545">
        <v>46285</v>
      </c>
      <c r="AI712" s="69" t="s">
        <v>3082</v>
      </c>
      <c r="AJ712" s="69" t="s">
        <v>85</v>
      </c>
      <c r="AK712" s="545"/>
      <c r="AL712" s="82"/>
      <c r="AM712" s="81">
        <v>0</v>
      </c>
      <c r="AN712" s="81"/>
      <c r="AO712" s="81">
        <v>0</v>
      </c>
      <c r="AP712" s="81">
        <v>0</v>
      </c>
      <c r="AQ712" s="81">
        <v>0</v>
      </c>
      <c r="AR712" s="81">
        <v>0</v>
      </c>
      <c r="AS712" s="81"/>
      <c r="AT712" s="79"/>
      <c r="AU712" s="81"/>
      <c r="AV712" s="546"/>
      <c r="AW712" s="81"/>
      <c r="AX712" s="81"/>
      <c r="AY712" s="83">
        <f>YEAR(Table6[[#This Row],[ETA]])</f>
        <v>2026</v>
      </c>
      <c r="AZ712" s="40" t="str">
        <f>TEXT(Table6[[#This Row],[ETA]],"MMMM")</f>
        <v>September</v>
      </c>
      <c r="BA712" s="12" t="s">
        <v>63</v>
      </c>
    </row>
    <row r="713" spans="1:53" hidden="1" x14ac:dyDescent="0.3">
      <c r="A713" s="13">
        <v>712</v>
      </c>
      <c r="B713" s="69" t="s">
        <v>4892</v>
      </c>
      <c r="C713" s="79" t="s">
        <v>90</v>
      </c>
      <c r="D713" s="69" t="s">
        <v>731</v>
      </c>
      <c r="E713" s="69" t="s">
        <v>46</v>
      </c>
      <c r="F713" s="80" t="s">
        <v>77</v>
      </c>
      <c r="G713" s="79" t="s">
        <v>177</v>
      </c>
      <c r="H713" s="70" t="s">
        <v>47</v>
      </c>
      <c r="I713" s="69" t="s">
        <v>52</v>
      </c>
      <c r="J713" s="69" t="s">
        <v>80</v>
      </c>
      <c r="K713" s="69" t="s">
        <v>4880</v>
      </c>
      <c r="L713" s="69" t="s">
        <v>733</v>
      </c>
      <c r="M713" s="69" t="s">
        <v>77</v>
      </c>
      <c r="N713" s="69" t="s">
        <v>49</v>
      </c>
      <c r="O713" s="545">
        <v>46285</v>
      </c>
      <c r="P713" s="69" t="s">
        <v>81</v>
      </c>
      <c r="Q713" s="69" t="s">
        <v>75</v>
      </c>
      <c r="R713" s="79">
        <v>530</v>
      </c>
      <c r="S713" s="81">
        <v>886</v>
      </c>
      <c r="T713" s="69" t="s">
        <v>76</v>
      </c>
      <c r="U713" s="81">
        <v>16.5</v>
      </c>
      <c r="V713" s="69" t="s">
        <v>4893</v>
      </c>
      <c r="W713" s="79" t="s">
        <v>50</v>
      </c>
      <c r="X713" s="69" t="s">
        <v>4894</v>
      </c>
      <c r="Y713" s="69" t="s">
        <v>78</v>
      </c>
      <c r="Z713" s="69" t="s">
        <v>85</v>
      </c>
      <c r="AA713" s="69" t="s">
        <v>4895</v>
      </c>
      <c r="AB713" s="79" t="s">
        <v>53</v>
      </c>
      <c r="AC713" s="81">
        <v>13600</v>
      </c>
      <c r="AD713" s="69" t="s">
        <v>51</v>
      </c>
      <c r="AE713" s="69" t="s">
        <v>75</v>
      </c>
      <c r="AF713" s="69" t="s">
        <v>75</v>
      </c>
      <c r="AG713" s="79">
        <v>24</v>
      </c>
      <c r="AH713" s="545">
        <v>46285</v>
      </c>
      <c r="AI713" s="69" t="s">
        <v>3082</v>
      </c>
      <c r="AJ713" s="69" t="s">
        <v>85</v>
      </c>
      <c r="AK713" s="545"/>
      <c r="AL713" s="82"/>
      <c r="AM713" s="81">
        <v>0</v>
      </c>
      <c r="AN713" s="81"/>
      <c r="AO713" s="81">
        <v>0</v>
      </c>
      <c r="AP713" s="81">
        <v>0</v>
      </c>
      <c r="AQ713" s="81">
        <v>0</v>
      </c>
      <c r="AR713" s="81">
        <v>0</v>
      </c>
      <c r="AS713" s="81"/>
      <c r="AT713" s="79"/>
      <c r="AU713" s="81"/>
      <c r="AV713" s="546"/>
      <c r="AW713" s="81"/>
      <c r="AX713" s="81"/>
      <c r="AY713" s="83">
        <f>YEAR(Table6[[#This Row],[ETA]])</f>
        <v>2026</v>
      </c>
      <c r="AZ713" s="40" t="str">
        <f>TEXT(Table6[[#This Row],[ETA]],"MMMM")</f>
        <v>September</v>
      </c>
      <c r="BA713" s="12" t="s">
        <v>63</v>
      </c>
    </row>
    <row r="714" spans="1:53" hidden="1" x14ac:dyDescent="0.3">
      <c r="A714" s="13">
        <v>713</v>
      </c>
      <c r="B714" s="69" t="s">
        <v>4896</v>
      </c>
      <c r="C714" s="79" t="s">
        <v>90</v>
      </c>
      <c r="D714" s="69" t="s">
        <v>731</v>
      </c>
      <c r="E714" s="69" t="s">
        <v>46</v>
      </c>
      <c r="F714" s="80" t="s">
        <v>77</v>
      </c>
      <c r="G714" s="79" t="s">
        <v>289</v>
      </c>
      <c r="H714" s="70" t="s">
        <v>47</v>
      </c>
      <c r="I714" s="69" t="s">
        <v>52</v>
      </c>
      <c r="J714" s="69" t="s">
        <v>80</v>
      </c>
      <c r="K714" s="69" t="s">
        <v>4880</v>
      </c>
      <c r="L714" s="69" t="s">
        <v>733</v>
      </c>
      <c r="M714" s="69" t="s">
        <v>77</v>
      </c>
      <c r="N714" s="69" t="s">
        <v>49</v>
      </c>
      <c r="O714" s="545">
        <v>46285</v>
      </c>
      <c r="P714" s="69" t="s">
        <v>81</v>
      </c>
      <c r="Q714" s="69" t="s">
        <v>75</v>
      </c>
      <c r="R714" s="79">
        <v>33</v>
      </c>
      <c r="S714" s="81">
        <v>2342.4</v>
      </c>
      <c r="T714" s="69" t="s">
        <v>76</v>
      </c>
      <c r="U714" s="81">
        <v>37.44</v>
      </c>
      <c r="V714" s="69" t="s">
        <v>4897</v>
      </c>
      <c r="W714" s="79" t="s">
        <v>79</v>
      </c>
      <c r="X714" s="69" t="s">
        <v>4898</v>
      </c>
      <c r="Y714" s="69" t="s">
        <v>78</v>
      </c>
      <c r="Z714" s="69" t="s">
        <v>85</v>
      </c>
      <c r="AA714" s="69" t="s">
        <v>4899</v>
      </c>
      <c r="AB714" s="79" t="s">
        <v>53</v>
      </c>
      <c r="AC714" s="81">
        <v>35370</v>
      </c>
      <c r="AD714" s="69" t="s">
        <v>51</v>
      </c>
      <c r="AE714" s="69" t="s">
        <v>75</v>
      </c>
      <c r="AF714" s="69" t="s">
        <v>75</v>
      </c>
      <c r="AG714" s="79">
        <v>24</v>
      </c>
      <c r="AH714" s="545">
        <v>46285</v>
      </c>
      <c r="AI714" s="69" t="s">
        <v>3082</v>
      </c>
      <c r="AJ714" s="69" t="s">
        <v>85</v>
      </c>
      <c r="AK714" s="545"/>
      <c r="AL714" s="82"/>
      <c r="AM714" s="81">
        <v>0</v>
      </c>
      <c r="AN714" s="81"/>
      <c r="AO714" s="81">
        <v>0</v>
      </c>
      <c r="AP714" s="81">
        <v>0</v>
      </c>
      <c r="AQ714" s="81">
        <v>0</v>
      </c>
      <c r="AR714" s="81">
        <v>0</v>
      </c>
      <c r="AS714" s="81"/>
      <c r="AT714" s="79"/>
      <c r="AU714" s="81"/>
      <c r="AV714" s="546"/>
      <c r="AW714" s="81"/>
      <c r="AX714" s="81"/>
      <c r="AY714" s="83">
        <f>YEAR(Table6[[#This Row],[ETA]])</f>
        <v>2026</v>
      </c>
      <c r="AZ714" s="40" t="str">
        <f>TEXT(Table6[[#This Row],[ETA]],"MMMM")</f>
        <v>September</v>
      </c>
      <c r="BA714" s="12" t="s">
        <v>63</v>
      </c>
    </row>
    <row r="715" spans="1:53" hidden="1" x14ac:dyDescent="0.3">
      <c r="A715" s="13">
        <v>714</v>
      </c>
      <c r="B715" s="69" t="s">
        <v>4900</v>
      </c>
      <c r="C715" s="79" t="s">
        <v>90</v>
      </c>
      <c r="D715" s="69" t="s">
        <v>731</v>
      </c>
      <c r="E715" s="69" t="s">
        <v>46</v>
      </c>
      <c r="F715" s="80" t="s">
        <v>77</v>
      </c>
      <c r="G715" s="79" t="s">
        <v>177</v>
      </c>
      <c r="H715" s="70" t="s">
        <v>47</v>
      </c>
      <c r="I715" s="69" t="s">
        <v>52</v>
      </c>
      <c r="J715" s="69" t="s">
        <v>80</v>
      </c>
      <c r="K715" s="69" t="s">
        <v>4880</v>
      </c>
      <c r="L715" s="69" t="s">
        <v>733</v>
      </c>
      <c r="M715" s="69" t="s">
        <v>77</v>
      </c>
      <c r="N715" s="69" t="s">
        <v>49</v>
      </c>
      <c r="O715" s="545">
        <v>46285</v>
      </c>
      <c r="P715" s="69" t="s">
        <v>81</v>
      </c>
      <c r="Q715" s="69" t="s">
        <v>75</v>
      </c>
      <c r="R715" s="79">
        <v>6986</v>
      </c>
      <c r="S715" s="81">
        <v>2338.1999999999971</v>
      </c>
      <c r="T715" s="69" t="s">
        <v>76</v>
      </c>
      <c r="U715" s="81">
        <v>3</v>
      </c>
      <c r="V715" s="69" t="s">
        <v>4901</v>
      </c>
      <c r="W715" s="79" t="s">
        <v>50</v>
      </c>
      <c r="X715" s="69" t="s">
        <v>4902</v>
      </c>
      <c r="Y715" s="69" t="s">
        <v>78</v>
      </c>
      <c r="Z715" s="69" t="s">
        <v>85</v>
      </c>
      <c r="AA715" s="69" t="s">
        <v>4903</v>
      </c>
      <c r="AB715" s="79" t="s">
        <v>53</v>
      </c>
      <c r="AC715" s="81">
        <v>28377</v>
      </c>
      <c r="AD715" s="69" t="s">
        <v>51</v>
      </c>
      <c r="AE715" s="69" t="s">
        <v>75</v>
      </c>
      <c r="AF715" s="69" t="s">
        <v>75</v>
      </c>
      <c r="AG715" s="79">
        <v>24</v>
      </c>
      <c r="AH715" s="545">
        <v>46285</v>
      </c>
      <c r="AI715" s="69" t="s">
        <v>3082</v>
      </c>
      <c r="AJ715" s="69" t="s">
        <v>85</v>
      </c>
      <c r="AK715" s="545"/>
      <c r="AL715" s="82"/>
      <c r="AM715" s="81">
        <v>0</v>
      </c>
      <c r="AN715" s="81"/>
      <c r="AO715" s="81">
        <v>0</v>
      </c>
      <c r="AP715" s="81">
        <v>0</v>
      </c>
      <c r="AQ715" s="81">
        <v>0</v>
      </c>
      <c r="AR715" s="81">
        <v>0</v>
      </c>
      <c r="AS715" s="81"/>
      <c r="AT715" s="79"/>
      <c r="AU715" s="81"/>
      <c r="AV715" s="546"/>
      <c r="AW715" s="81"/>
      <c r="AX715" s="81"/>
      <c r="AY715" s="83">
        <f>YEAR(Table6[[#This Row],[ETA]])</f>
        <v>2026</v>
      </c>
      <c r="AZ715" s="40" t="str">
        <f>TEXT(Table6[[#This Row],[ETA]],"MMMM")</f>
        <v>September</v>
      </c>
      <c r="BA715" s="12" t="s">
        <v>63</v>
      </c>
    </row>
    <row r="716" spans="1:53" hidden="1" x14ac:dyDescent="0.3">
      <c r="A716" s="13">
        <v>715</v>
      </c>
      <c r="B716" s="69" t="s">
        <v>4904</v>
      </c>
      <c r="C716" s="79" t="s">
        <v>90</v>
      </c>
      <c r="D716" s="69" t="s">
        <v>731</v>
      </c>
      <c r="E716" s="69" t="s">
        <v>46</v>
      </c>
      <c r="F716" s="80" t="s">
        <v>77</v>
      </c>
      <c r="G716" s="79" t="s">
        <v>289</v>
      </c>
      <c r="H716" s="70" t="s">
        <v>47</v>
      </c>
      <c r="I716" s="69" t="s">
        <v>52</v>
      </c>
      <c r="J716" s="69" t="s">
        <v>80</v>
      </c>
      <c r="K716" s="69" t="s">
        <v>4880</v>
      </c>
      <c r="L716" s="69" t="s">
        <v>733</v>
      </c>
      <c r="M716" s="69" t="s">
        <v>77</v>
      </c>
      <c r="N716" s="69" t="s">
        <v>49</v>
      </c>
      <c r="O716" s="545">
        <v>46285</v>
      </c>
      <c r="P716" s="69" t="s">
        <v>81</v>
      </c>
      <c r="Q716" s="69" t="s">
        <v>75</v>
      </c>
      <c r="R716" s="79">
        <v>4827.4799999999996</v>
      </c>
      <c r="S716" s="81">
        <v>2338.1999999999971</v>
      </c>
      <c r="T716" s="69" t="s">
        <v>76</v>
      </c>
      <c r="U716" s="81">
        <v>86.081000000000003</v>
      </c>
      <c r="V716" s="69" t="s">
        <v>4905</v>
      </c>
      <c r="W716" s="79" t="s">
        <v>79</v>
      </c>
      <c r="X716" s="69" t="s">
        <v>4906</v>
      </c>
      <c r="Y716" s="69" t="s">
        <v>78</v>
      </c>
      <c r="Z716" s="69" t="s">
        <v>85</v>
      </c>
      <c r="AA716" s="69" t="s">
        <v>4907</v>
      </c>
      <c r="AB716" s="79" t="s">
        <v>53</v>
      </c>
      <c r="AC716" s="81">
        <v>199730</v>
      </c>
      <c r="AD716" s="69" t="s">
        <v>51</v>
      </c>
      <c r="AE716" s="69" t="s">
        <v>75</v>
      </c>
      <c r="AF716" s="69" t="s">
        <v>75</v>
      </c>
      <c r="AG716" s="79">
        <v>24</v>
      </c>
      <c r="AH716" s="545">
        <v>46285</v>
      </c>
      <c r="AI716" s="69" t="s">
        <v>3082</v>
      </c>
      <c r="AJ716" s="69" t="s">
        <v>85</v>
      </c>
      <c r="AK716" s="545"/>
      <c r="AL716" s="82"/>
      <c r="AM716" s="81">
        <v>0</v>
      </c>
      <c r="AN716" s="81"/>
      <c r="AO716" s="81">
        <v>0</v>
      </c>
      <c r="AP716" s="81">
        <v>0</v>
      </c>
      <c r="AQ716" s="81">
        <v>0</v>
      </c>
      <c r="AR716" s="81">
        <v>0</v>
      </c>
      <c r="AS716" s="81"/>
      <c r="AT716" s="79"/>
      <c r="AU716" s="81"/>
      <c r="AV716" s="546"/>
      <c r="AW716" s="81"/>
      <c r="AX716" s="81"/>
      <c r="AY716" s="83">
        <f>YEAR(Table6[[#This Row],[ETA]])</f>
        <v>2026</v>
      </c>
      <c r="AZ716" s="40" t="str">
        <f>TEXT(Table6[[#This Row],[ETA]],"MMMM")</f>
        <v>September</v>
      </c>
      <c r="BA716" s="12" t="s">
        <v>63</v>
      </c>
    </row>
    <row r="717" spans="1:53" hidden="1" x14ac:dyDescent="0.3">
      <c r="A717" s="13">
        <v>716</v>
      </c>
      <c r="B717" s="69" t="s">
        <v>4908</v>
      </c>
      <c r="C717" s="79" t="s">
        <v>90</v>
      </c>
      <c r="D717" s="69" t="s">
        <v>731</v>
      </c>
      <c r="E717" s="69" t="s">
        <v>46</v>
      </c>
      <c r="F717" s="80" t="s">
        <v>77</v>
      </c>
      <c r="G717" s="79" t="s">
        <v>177</v>
      </c>
      <c r="H717" s="70" t="s">
        <v>47</v>
      </c>
      <c r="I717" s="69" t="s">
        <v>52</v>
      </c>
      <c r="J717" s="69" t="s">
        <v>80</v>
      </c>
      <c r="K717" s="69" t="s">
        <v>4880</v>
      </c>
      <c r="L717" s="69" t="s">
        <v>733</v>
      </c>
      <c r="M717" s="69" t="s">
        <v>77</v>
      </c>
      <c r="N717" s="69" t="s">
        <v>49</v>
      </c>
      <c r="O717" s="545">
        <v>46285</v>
      </c>
      <c r="P717" s="69" t="s">
        <v>81</v>
      </c>
      <c r="Q717" s="69" t="s">
        <v>75</v>
      </c>
      <c r="R717" s="79">
        <v>3666</v>
      </c>
      <c r="S717" s="81">
        <v>1140.5299999999991</v>
      </c>
      <c r="T717" s="69" t="s">
        <v>76</v>
      </c>
      <c r="U717" s="81">
        <v>4.5</v>
      </c>
      <c r="V717" s="69" t="s">
        <v>4909</v>
      </c>
      <c r="W717" s="79" t="s">
        <v>50</v>
      </c>
      <c r="X717" s="69" t="s">
        <v>4910</v>
      </c>
      <c r="Y717" s="69" t="s">
        <v>78</v>
      </c>
      <c r="Z717" s="69" t="s">
        <v>85</v>
      </c>
      <c r="AA717" s="69" t="s">
        <v>1218</v>
      </c>
      <c r="AB717" s="79" t="s">
        <v>53</v>
      </c>
      <c r="AC717" s="81">
        <v>63571.8</v>
      </c>
      <c r="AD717" s="69" t="s">
        <v>51</v>
      </c>
      <c r="AE717" s="69" t="s">
        <v>75</v>
      </c>
      <c r="AF717" s="69" t="s">
        <v>75</v>
      </c>
      <c r="AG717" s="79">
        <v>24</v>
      </c>
      <c r="AH717" s="545">
        <v>46285</v>
      </c>
      <c r="AI717" s="69" t="s">
        <v>3082</v>
      </c>
      <c r="AJ717" s="69" t="s">
        <v>85</v>
      </c>
      <c r="AK717" s="545"/>
      <c r="AL717" s="82"/>
      <c r="AM717" s="81">
        <v>0</v>
      </c>
      <c r="AN717" s="81"/>
      <c r="AO717" s="81">
        <v>0</v>
      </c>
      <c r="AP717" s="81">
        <v>0</v>
      </c>
      <c r="AQ717" s="81">
        <v>0</v>
      </c>
      <c r="AR717" s="81">
        <v>0</v>
      </c>
      <c r="AS717" s="81"/>
      <c r="AT717" s="79"/>
      <c r="AU717" s="81"/>
      <c r="AV717" s="546"/>
      <c r="AW717" s="81"/>
      <c r="AX717" s="81"/>
      <c r="AY717" s="83">
        <f>YEAR(Table6[[#This Row],[ETA]])</f>
        <v>2026</v>
      </c>
      <c r="AZ717" s="40" t="str">
        <f>TEXT(Table6[[#This Row],[ETA]],"MMMM")</f>
        <v>September</v>
      </c>
      <c r="BA717" s="12" t="s">
        <v>63</v>
      </c>
    </row>
    <row r="718" spans="1:53" hidden="1" x14ac:dyDescent="0.3">
      <c r="A718" s="13">
        <v>717</v>
      </c>
      <c r="B718" s="69" t="s">
        <v>4911</v>
      </c>
      <c r="C718" s="79" t="s">
        <v>90</v>
      </c>
      <c r="D718" s="69" t="s">
        <v>731</v>
      </c>
      <c r="E718" s="69" t="s">
        <v>46</v>
      </c>
      <c r="F718" s="80" t="s">
        <v>77</v>
      </c>
      <c r="G718" s="79" t="s">
        <v>289</v>
      </c>
      <c r="H718" s="70" t="s">
        <v>47</v>
      </c>
      <c r="I718" s="69" t="s">
        <v>52</v>
      </c>
      <c r="J718" s="69" t="s">
        <v>80</v>
      </c>
      <c r="K718" s="69" t="s">
        <v>4880</v>
      </c>
      <c r="L718" s="69" t="s">
        <v>733</v>
      </c>
      <c r="M718" s="69" t="s">
        <v>77</v>
      </c>
      <c r="N718" s="69" t="s">
        <v>49</v>
      </c>
      <c r="O718" s="545">
        <v>46285</v>
      </c>
      <c r="P718" s="69" t="s">
        <v>81</v>
      </c>
      <c r="Q718" s="69" t="s">
        <v>75</v>
      </c>
      <c r="R718" s="79">
        <v>18</v>
      </c>
      <c r="S718" s="81">
        <v>1311.1</v>
      </c>
      <c r="T718" s="69" t="s">
        <v>76</v>
      </c>
      <c r="U718" s="81">
        <v>7.8860000000000001</v>
      </c>
      <c r="V718" s="69" t="s">
        <v>4912</v>
      </c>
      <c r="W718" s="79" t="s">
        <v>79</v>
      </c>
      <c r="X718" s="69" t="s">
        <v>4913</v>
      </c>
      <c r="Y718" s="69" t="s">
        <v>78</v>
      </c>
      <c r="Z718" s="69" t="s">
        <v>85</v>
      </c>
      <c r="AA718" s="69" t="s">
        <v>1218</v>
      </c>
      <c r="AB718" s="79" t="s">
        <v>53</v>
      </c>
      <c r="AC718" s="81">
        <v>282810</v>
      </c>
      <c r="AD718" s="69" t="s">
        <v>51</v>
      </c>
      <c r="AE718" s="69" t="s">
        <v>75</v>
      </c>
      <c r="AF718" s="69" t="s">
        <v>75</v>
      </c>
      <c r="AG718" s="79">
        <v>24</v>
      </c>
      <c r="AH718" s="545">
        <v>46285</v>
      </c>
      <c r="AI718" s="69" t="s">
        <v>3082</v>
      </c>
      <c r="AJ718" s="69" t="s">
        <v>85</v>
      </c>
      <c r="AK718" s="545"/>
      <c r="AL718" s="82"/>
      <c r="AM718" s="81">
        <v>0</v>
      </c>
      <c r="AN718" s="81"/>
      <c r="AO718" s="81">
        <v>0</v>
      </c>
      <c r="AP718" s="81">
        <v>0</v>
      </c>
      <c r="AQ718" s="81">
        <v>0</v>
      </c>
      <c r="AR718" s="81">
        <v>0</v>
      </c>
      <c r="AS718" s="81"/>
      <c r="AT718" s="79"/>
      <c r="AU718" s="81"/>
      <c r="AV718" s="546"/>
      <c r="AW718" s="81"/>
      <c r="AX718" s="81"/>
      <c r="AY718" s="83">
        <f>YEAR(Table6[[#This Row],[ETA]])</f>
        <v>2026</v>
      </c>
      <c r="AZ718" s="40" t="str">
        <f>TEXT(Table6[[#This Row],[ETA]],"MMMM")</f>
        <v>September</v>
      </c>
      <c r="BA718" s="12" t="s">
        <v>63</v>
      </c>
    </row>
    <row r="719" spans="1:53" hidden="1" x14ac:dyDescent="0.3">
      <c r="A719" s="13">
        <v>718</v>
      </c>
      <c r="B719" s="69" t="s">
        <v>4914</v>
      </c>
      <c r="C719" s="79" t="s">
        <v>90</v>
      </c>
      <c r="D719" s="69" t="s">
        <v>731</v>
      </c>
      <c r="E719" s="69" t="s">
        <v>46</v>
      </c>
      <c r="F719" s="80" t="s">
        <v>77</v>
      </c>
      <c r="G719" s="79" t="s">
        <v>177</v>
      </c>
      <c r="H719" s="70" t="s">
        <v>47</v>
      </c>
      <c r="I719" s="69" t="s">
        <v>52</v>
      </c>
      <c r="J719" s="69" t="s">
        <v>80</v>
      </c>
      <c r="K719" s="69" t="s">
        <v>4880</v>
      </c>
      <c r="L719" s="69" t="s">
        <v>733</v>
      </c>
      <c r="M719" s="69" t="s">
        <v>77</v>
      </c>
      <c r="N719" s="69" t="s">
        <v>49</v>
      </c>
      <c r="O719" s="545">
        <v>46285</v>
      </c>
      <c r="P719" s="69" t="s">
        <v>81</v>
      </c>
      <c r="Q719" s="69" t="s">
        <v>75</v>
      </c>
      <c r="R719" s="79">
        <v>107</v>
      </c>
      <c r="S719" s="81">
        <v>90.54</v>
      </c>
      <c r="T719" s="69" t="s">
        <v>76</v>
      </c>
      <c r="U719" s="81">
        <v>0.95</v>
      </c>
      <c r="V719" s="69" t="s">
        <v>4915</v>
      </c>
      <c r="W719" s="79" t="s">
        <v>50</v>
      </c>
      <c r="X719" s="69" t="s">
        <v>4914</v>
      </c>
      <c r="Y719" s="69" t="s">
        <v>78</v>
      </c>
      <c r="Z719" s="69" t="s">
        <v>85</v>
      </c>
      <c r="AA719" s="69" t="s">
        <v>534</v>
      </c>
      <c r="AB719" s="79" t="s">
        <v>53</v>
      </c>
      <c r="AC719" s="81">
        <v>13510</v>
      </c>
      <c r="AD719" s="69" t="s">
        <v>51</v>
      </c>
      <c r="AE719" s="69" t="s">
        <v>75</v>
      </c>
      <c r="AF719" s="69" t="s">
        <v>75</v>
      </c>
      <c r="AG719" s="79">
        <v>24</v>
      </c>
      <c r="AH719" s="545">
        <v>46285</v>
      </c>
      <c r="AI719" s="69" t="s">
        <v>3082</v>
      </c>
      <c r="AJ719" s="69" t="s">
        <v>85</v>
      </c>
      <c r="AK719" s="545"/>
      <c r="AL719" s="82"/>
      <c r="AM719" s="81">
        <v>0</v>
      </c>
      <c r="AN719" s="81"/>
      <c r="AO719" s="81">
        <v>0</v>
      </c>
      <c r="AP719" s="81">
        <v>0</v>
      </c>
      <c r="AQ719" s="81">
        <v>0</v>
      </c>
      <c r="AR719" s="81">
        <v>0</v>
      </c>
      <c r="AS719" s="81"/>
      <c r="AT719" s="79"/>
      <c r="AU719" s="81"/>
      <c r="AV719" s="546"/>
      <c r="AW719" s="81"/>
      <c r="AX719" s="81"/>
      <c r="AY719" s="83">
        <f>YEAR(Table6[[#This Row],[ETA]])</f>
        <v>2026</v>
      </c>
      <c r="AZ719" s="40" t="str">
        <f>TEXT(Table6[[#This Row],[ETA]],"MMMM")</f>
        <v>September</v>
      </c>
      <c r="BA719" s="12" t="s">
        <v>63</v>
      </c>
    </row>
    <row r="720" spans="1:53" hidden="1" x14ac:dyDescent="0.3">
      <c r="A720" s="13">
        <v>719</v>
      </c>
      <c r="B720" s="69" t="s">
        <v>4916</v>
      </c>
      <c r="C720" s="79" t="s">
        <v>90</v>
      </c>
      <c r="D720" s="69" t="s">
        <v>731</v>
      </c>
      <c r="E720" s="69" t="s">
        <v>46</v>
      </c>
      <c r="F720" s="80" t="s">
        <v>77</v>
      </c>
      <c r="G720" s="79" t="s">
        <v>289</v>
      </c>
      <c r="H720" s="70" t="s">
        <v>47</v>
      </c>
      <c r="I720" s="69" t="s">
        <v>52</v>
      </c>
      <c r="J720" s="69" t="s">
        <v>80</v>
      </c>
      <c r="K720" s="69" t="s">
        <v>4880</v>
      </c>
      <c r="L720" s="69" t="s">
        <v>733</v>
      </c>
      <c r="M720" s="69" t="s">
        <v>77</v>
      </c>
      <c r="N720" s="69" t="s">
        <v>49</v>
      </c>
      <c r="O720" s="545">
        <v>46285</v>
      </c>
      <c r="P720" s="69" t="s">
        <v>81</v>
      </c>
      <c r="Q720" s="69" t="s">
        <v>75</v>
      </c>
      <c r="R720" s="79">
        <v>107</v>
      </c>
      <c r="S720" s="81">
        <v>5863.1100000000006</v>
      </c>
      <c r="T720" s="69" t="s">
        <v>76</v>
      </c>
      <c r="U720" s="81">
        <v>77.015132735999998</v>
      </c>
      <c r="V720" s="69" t="s">
        <v>4917</v>
      </c>
      <c r="W720" s="79" t="s">
        <v>79</v>
      </c>
      <c r="X720" s="69" t="s">
        <v>4916</v>
      </c>
      <c r="Y720" s="69" t="s">
        <v>78</v>
      </c>
      <c r="Z720" s="69" t="s">
        <v>85</v>
      </c>
      <c r="AA720" s="69" t="s">
        <v>4918</v>
      </c>
      <c r="AB720" s="79" t="s">
        <v>53</v>
      </c>
      <c r="AC720" s="81">
        <v>321128.03999999998</v>
      </c>
      <c r="AD720" s="69" t="s">
        <v>51</v>
      </c>
      <c r="AE720" s="69" t="s">
        <v>75</v>
      </c>
      <c r="AF720" s="69" t="s">
        <v>75</v>
      </c>
      <c r="AG720" s="79">
        <v>24</v>
      </c>
      <c r="AH720" s="545">
        <v>46285</v>
      </c>
      <c r="AI720" s="69" t="s">
        <v>3082</v>
      </c>
      <c r="AJ720" s="69" t="s">
        <v>85</v>
      </c>
      <c r="AK720" s="545"/>
      <c r="AL720" s="82"/>
      <c r="AM720" s="81">
        <v>0</v>
      </c>
      <c r="AN720" s="81"/>
      <c r="AO720" s="81">
        <v>0</v>
      </c>
      <c r="AP720" s="81">
        <v>0</v>
      </c>
      <c r="AQ720" s="81">
        <v>0</v>
      </c>
      <c r="AR720" s="81">
        <v>0</v>
      </c>
      <c r="AS720" s="81"/>
      <c r="AT720" s="79"/>
      <c r="AU720" s="81"/>
      <c r="AV720" s="546"/>
      <c r="AW720" s="81"/>
      <c r="AX720" s="81"/>
      <c r="AY720" s="83">
        <f>YEAR(Table6[[#This Row],[ETA]])</f>
        <v>2026</v>
      </c>
      <c r="AZ720" s="40" t="str">
        <f>TEXT(Table6[[#This Row],[ETA]],"MMMM")</f>
        <v>September</v>
      </c>
      <c r="BA720" s="12" t="s">
        <v>63</v>
      </c>
    </row>
    <row r="721" spans="1:53" hidden="1" x14ac:dyDescent="0.3">
      <c r="A721" s="13">
        <v>720</v>
      </c>
      <c r="B721" s="69" t="s">
        <v>4919</v>
      </c>
      <c r="C721" s="79" t="s">
        <v>90</v>
      </c>
      <c r="D721" s="69" t="s">
        <v>731</v>
      </c>
      <c r="E721" s="69" t="s">
        <v>46</v>
      </c>
      <c r="F721" s="80" t="s">
        <v>77</v>
      </c>
      <c r="G721" s="79" t="s">
        <v>289</v>
      </c>
      <c r="H721" s="70" t="s">
        <v>47</v>
      </c>
      <c r="I721" s="69" t="s">
        <v>52</v>
      </c>
      <c r="J721" s="69" t="s">
        <v>80</v>
      </c>
      <c r="K721" s="69" t="s">
        <v>4880</v>
      </c>
      <c r="L721" s="69" t="s">
        <v>733</v>
      </c>
      <c r="M721" s="69" t="s">
        <v>77</v>
      </c>
      <c r="N721" s="69" t="s">
        <v>49</v>
      </c>
      <c r="O721" s="545">
        <v>46285</v>
      </c>
      <c r="P721" s="69" t="s">
        <v>81</v>
      </c>
      <c r="Q721" s="69" t="s">
        <v>75</v>
      </c>
      <c r="R721" s="79">
        <v>54</v>
      </c>
      <c r="S721" s="81">
        <v>13892.1</v>
      </c>
      <c r="T721" s="69" t="s">
        <v>76</v>
      </c>
      <c r="U721" s="81">
        <v>65.39200000000001</v>
      </c>
      <c r="V721" s="69" t="s">
        <v>4920</v>
      </c>
      <c r="W721" s="79" t="s">
        <v>79</v>
      </c>
      <c r="X721" s="69" t="s">
        <v>4919</v>
      </c>
      <c r="Y721" s="69" t="s">
        <v>78</v>
      </c>
      <c r="Z721" s="69" t="s">
        <v>85</v>
      </c>
      <c r="AA721" s="69" t="s">
        <v>4921</v>
      </c>
      <c r="AB721" s="79" t="s">
        <v>53</v>
      </c>
      <c r="AC721" s="81">
        <v>1664668.48</v>
      </c>
      <c r="AD721" s="69" t="s">
        <v>51</v>
      </c>
      <c r="AE721" s="69" t="s">
        <v>75</v>
      </c>
      <c r="AF721" s="69" t="s">
        <v>75</v>
      </c>
      <c r="AG721" s="79">
        <v>24</v>
      </c>
      <c r="AH721" s="545">
        <v>46285</v>
      </c>
      <c r="AI721" s="69" t="s">
        <v>3082</v>
      </c>
      <c r="AJ721" s="69" t="s">
        <v>85</v>
      </c>
      <c r="AK721" s="545"/>
      <c r="AL721" s="82"/>
      <c r="AM721" s="81">
        <v>0</v>
      </c>
      <c r="AN721" s="81"/>
      <c r="AO721" s="81">
        <v>0</v>
      </c>
      <c r="AP721" s="81">
        <v>0</v>
      </c>
      <c r="AQ721" s="81">
        <v>0</v>
      </c>
      <c r="AR721" s="81">
        <v>0</v>
      </c>
      <c r="AS721" s="81"/>
      <c r="AT721" s="79"/>
      <c r="AU721" s="81"/>
      <c r="AV721" s="546"/>
      <c r="AW721" s="81"/>
      <c r="AX721" s="81"/>
      <c r="AY721" s="83">
        <f>YEAR(Table6[[#This Row],[ETA]])</f>
        <v>2026</v>
      </c>
      <c r="AZ721" s="40" t="str">
        <f>TEXT(Table6[[#This Row],[ETA]],"MMMM")</f>
        <v>September</v>
      </c>
      <c r="BA721" s="12" t="s">
        <v>63</v>
      </c>
    </row>
    <row r="722" spans="1:53" hidden="1" x14ac:dyDescent="0.3">
      <c r="A722" s="13">
        <v>721</v>
      </c>
      <c r="B722" s="69" t="s">
        <v>4922</v>
      </c>
      <c r="C722" s="79" t="s">
        <v>90</v>
      </c>
      <c r="D722" s="69" t="s">
        <v>731</v>
      </c>
      <c r="E722" s="69" t="s">
        <v>46</v>
      </c>
      <c r="F722" s="80" t="s">
        <v>77</v>
      </c>
      <c r="G722" s="79" t="s">
        <v>177</v>
      </c>
      <c r="H722" s="70" t="s">
        <v>47</v>
      </c>
      <c r="I722" s="69" t="s">
        <v>52</v>
      </c>
      <c r="J722" s="69" t="s">
        <v>80</v>
      </c>
      <c r="K722" s="69" t="s">
        <v>4880</v>
      </c>
      <c r="L722" s="69" t="s">
        <v>733</v>
      </c>
      <c r="M722" s="69" t="s">
        <v>77</v>
      </c>
      <c r="N722" s="69" t="s">
        <v>49</v>
      </c>
      <c r="O722" s="545">
        <v>46285</v>
      </c>
      <c r="P722" s="69" t="s">
        <v>81</v>
      </c>
      <c r="Q722" s="69" t="s">
        <v>75</v>
      </c>
      <c r="R722" s="79">
        <v>9547</v>
      </c>
      <c r="S722" s="81">
        <v>2774.94</v>
      </c>
      <c r="T722" s="69" t="s">
        <v>76</v>
      </c>
      <c r="U722" s="81">
        <v>11.8</v>
      </c>
      <c r="V722" s="69" t="s">
        <v>4923</v>
      </c>
      <c r="W722" s="79" t="s">
        <v>50</v>
      </c>
      <c r="X722" s="69" t="s">
        <v>4922</v>
      </c>
      <c r="Y722" s="69" t="s">
        <v>78</v>
      </c>
      <c r="Z722" s="69" t="s">
        <v>85</v>
      </c>
      <c r="AA722" s="69" t="s">
        <v>4924</v>
      </c>
      <c r="AB722" s="79" t="s">
        <v>53</v>
      </c>
      <c r="AC722" s="81">
        <v>142097.82999999999</v>
      </c>
      <c r="AD722" s="69" t="s">
        <v>51</v>
      </c>
      <c r="AE722" s="69" t="s">
        <v>75</v>
      </c>
      <c r="AF722" s="69" t="s">
        <v>75</v>
      </c>
      <c r="AG722" s="79">
        <v>24</v>
      </c>
      <c r="AH722" s="545">
        <v>46285</v>
      </c>
      <c r="AI722" s="69" t="s">
        <v>3082</v>
      </c>
      <c r="AJ722" s="69" t="s">
        <v>85</v>
      </c>
      <c r="AK722" s="545"/>
      <c r="AL722" s="82"/>
      <c r="AM722" s="81">
        <v>0</v>
      </c>
      <c r="AN722" s="81"/>
      <c r="AO722" s="81">
        <v>0</v>
      </c>
      <c r="AP722" s="81">
        <v>0</v>
      </c>
      <c r="AQ722" s="81">
        <v>0</v>
      </c>
      <c r="AR722" s="81">
        <v>0</v>
      </c>
      <c r="AS722" s="81"/>
      <c r="AT722" s="79"/>
      <c r="AU722" s="81"/>
      <c r="AV722" s="546"/>
      <c r="AW722" s="81"/>
      <c r="AX722" s="81"/>
      <c r="AY722" s="83">
        <f>YEAR(Table6[[#This Row],[ETA]])</f>
        <v>2026</v>
      </c>
      <c r="AZ722" s="40" t="str">
        <f>TEXT(Table6[[#This Row],[ETA]],"MMMM")</f>
        <v>September</v>
      </c>
      <c r="BA722" s="12" t="s">
        <v>63</v>
      </c>
    </row>
    <row r="723" spans="1:53" hidden="1" x14ac:dyDescent="0.3">
      <c r="A723" s="13">
        <v>722</v>
      </c>
      <c r="B723" s="69" t="s">
        <v>4925</v>
      </c>
      <c r="C723" s="79" t="s">
        <v>90</v>
      </c>
      <c r="D723" s="69" t="s">
        <v>731</v>
      </c>
      <c r="E723" s="69" t="s">
        <v>46</v>
      </c>
      <c r="F723" s="80" t="s">
        <v>77</v>
      </c>
      <c r="G723" s="79" t="s">
        <v>289</v>
      </c>
      <c r="H723" s="70" t="s">
        <v>47</v>
      </c>
      <c r="I723" s="69" t="s">
        <v>52</v>
      </c>
      <c r="J723" s="69" t="s">
        <v>80</v>
      </c>
      <c r="K723" s="69" t="s">
        <v>4880</v>
      </c>
      <c r="L723" s="69" t="s">
        <v>733</v>
      </c>
      <c r="M723" s="69" t="s">
        <v>77</v>
      </c>
      <c r="N723" s="69" t="s">
        <v>49</v>
      </c>
      <c r="O723" s="545">
        <v>46285</v>
      </c>
      <c r="P723" s="69" t="s">
        <v>81</v>
      </c>
      <c r="Q723" s="69" t="s">
        <v>75</v>
      </c>
      <c r="R723" s="79">
        <v>190</v>
      </c>
      <c r="S723" s="81">
        <v>4190.5999999999995</v>
      </c>
      <c r="T723" s="69" t="s">
        <v>76</v>
      </c>
      <c r="U723" s="81">
        <v>86.080982015999993</v>
      </c>
      <c r="V723" s="69" t="s">
        <v>4897</v>
      </c>
      <c r="W723" s="79" t="s">
        <v>79</v>
      </c>
      <c r="X723" s="69" t="s">
        <v>4925</v>
      </c>
      <c r="Y723" s="69" t="s">
        <v>78</v>
      </c>
      <c r="Z723" s="69" t="s">
        <v>85</v>
      </c>
      <c r="AA723" s="69" t="s">
        <v>4926</v>
      </c>
      <c r="AB723" s="79" t="s">
        <v>53</v>
      </c>
      <c r="AC723" s="81">
        <v>144533.01999999999</v>
      </c>
      <c r="AD723" s="69" t="s">
        <v>51</v>
      </c>
      <c r="AE723" s="69" t="s">
        <v>75</v>
      </c>
      <c r="AF723" s="69" t="s">
        <v>75</v>
      </c>
      <c r="AG723" s="79">
        <v>24</v>
      </c>
      <c r="AH723" s="545">
        <v>46285</v>
      </c>
      <c r="AI723" s="69" t="s">
        <v>3082</v>
      </c>
      <c r="AJ723" s="69" t="s">
        <v>85</v>
      </c>
      <c r="AK723" s="545"/>
      <c r="AL723" s="82"/>
      <c r="AM723" s="81">
        <v>0</v>
      </c>
      <c r="AN723" s="81"/>
      <c r="AO723" s="81">
        <v>0</v>
      </c>
      <c r="AP723" s="81">
        <v>0</v>
      </c>
      <c r="AQ723" s="81">
        <v>0</v>
      </c>
      <c r="AR723" s="81">
        <v>0</v>
      </c>
      <c r="AS723" s="81"/>
      <c r="AT723" s="79"/>
      <c r="AU723" s="81"/>
      <c r="AV723" s="546"/>
      <c r="AW723" s="81"/>
      <c r="AX723" s="81"/>
      <c r="AY723" s="83">
        <f>YEAR(Table6[[#This Row],[ETA]])</f>
        <v>2026</v>
      </c>
      <c r="AZ723" s="40" t="str">
        <f>TEXT(Table6[[#This Row],[ETA]],"MMMM")</f>
        <v>September</v>
      </c>
      <c r="BA723" s="12" t="s">
        <v>63</v>
      </c>
    </row>
    <row r="724" spans="1:53" hidden="1" x14ac:dyDescent="0.3">
      <c r="A724" s="13">
        <v>723</v>
      </c>
      <c r="B724" s="69" t="s">
        <v>4927</v>
      </c>
      <c r="C724" s="79" t="s">
        <v>90</v>
      </c>
      <c r="D724" s="69" t="s">
        <v>731</v>
      </c>
      <c r="E724" s="69" t="s">
        <v>46</v>
      </c>
      <c r="F724" s="80" t="s">
        <v>77</v>
      </c>
      <c r="G724" s="79" t="s">
        <v>177</v>
      </c>
      <c r="H724" s="70" t="s">
        <v>47</v>
      </c>
      <c r="I724" s="69" t="s">
        <v>52</v>
      </c>
      <c r="J724" s="69" t="s">
        <v>80</v>
      </c>
      <c r="K724" s="69" t="s">
        <v>4880</v>
      </c>
      <c r="L724" s="69" t="s">
        <v>733</v>
      </c>
      <c r="M724" s="69" t="s">
        <v>77</v>
      </c>
      <c r="N724" s="69" t="s">
        <v>49</v>
      </c>
      <c r="O724" s="545">
        <v>46285</v>
      </c>
      <c r="P724" s="69" t="s">
        <v>81</v>
      </c>
      <c r="Q724" s="69" t="s">
        <v>75</v>
      </c>
      <c r="R724" s="79">
        <v>16518</v>
      </c>
      <c r="S724" s="81">
        <v>1604.6039999999998</v>
      </c>
      <c r="T724" s="69" t="s">
        <v>76</v>
      </c>
      <c r="U724" s="81">
        <v>1.9</v>
      </c>
      <c r="V724" s="69" t="s">
        <v>4928</v>
      </c>
      <c r="W724" s="79" t="s">
        <v>50</v>
      </c>
      <c r="X724" s="69" t="s">
        <v>4927</v>
      </c>
      <c r="Y724" s="69" t="s">
        <v>78</v>
      </c>
      <c r="Z724" s="69" t="s">
        <v>85</v>
      </c>
      <c r="AA724" s="69" t="s">
        <v>1218</v>
      </c>
      <c r="AB724" s="79" t="s">
        <v>53</v>
      </c>
      <c r="AC724" s="81">
        <v>71752.399999999994</v>
      </c>
      <c r="AD724" s="69" t="s">
        <v>51</v>
      </c>
      <c r="AE724" s="69" t="s">
        <v>75</v>
      </c>
      <c r="AF724" s="69" t="s">
        <v>75</v>
      </c>
      <c r="AG724" s="79">
        <v>24</v>
      </c>
      <c r="AH724" s="545">
        <v>46285</v>
      </c>
      <c r="AI724" s="69" t="s">
        <v>3082</v>
      </c>
      <c r="AJ724" s="69" t="s">
        <v>85</v>
      </c>
      <c r="AK724" s="545"/>
      <c r="AL724" s="82"/>
      <c r="AM724" s="81">
        <v>0</v>
      </c>
      <c r="AN724" s="81"/>
      <c r="AO724" s="81">
        <v>0</v>
      </c>
      <c r="AP724" s="81">
        <v>0</v>
      </c>
      <c r="AQ724" s="81">
        <v>0</v>
      </c>
      <c r="AR724" s="81">
        <v>0</v>
      </c>
      <c r="AS724" s="81"/>
      <c r="AT724" s="79"/>
      <c r="AU724" s="81"/>
      <c r="AV724" s="546"/>
      <c r="AW724" s="81"/>
      <c r="AX724" s="81"/>
      <c r="AY724" s="83">
        <f>YEAR(Table6[[#This Row],[ETA]])</f>
        <v>2026</v>
      </c>
      <c r="AZ724" s="40" t="str">
        <f>TEXT(Table6[[#This Row],[ETA]],"MMMM")</f>
        <v>September</v>
      </c>
      <c r="BA724" s="12" t="s">
        <v>63</v>
      </c>
    </row>
    <row r="725" spans="1:53" hidden="1" x14ac:dyDescent="0.3">
      <c r="A725" s="13">
        <v>724</v>
      </c>
      <c r="B725" s="69" t="s">
        <v>4929</v>
      </c>
      <c r="C725" s="79" t="s">
        <v>90</v>
      </c>
      <c r="D725" s="69" t="s">
        <v>731</v>
      </c>
      <c r="E725" s="69" t="s">
        <v>46</v>
      </c>
      <c r="F725" s="80" t="s">
        <v>77</v>
      </c>
      <c r="G725" s="79" t="s">
        <v>177</v>
      </c>
      <c r="H725" s="70" t="s">
        <v>47</v>
      </c>
      <c r="I725" s="69" t="s">
        <v>52</v>
      </c>
      <c r="J725" s="69" t="s">
        <v>80</v>
      </c>
      <c r="K725" s="69" t="s">
        <v>4880</v>
      </c>
      <c r="L725" s="69" t="s">
        <v>733</v>
      </c>
      <c r="M725" s="69" t="s">
        <v>77</v>
      </c>
      <c r="N725" s="69" t="s">
        <v>49</v>
      </c>
      <c r="O725" s="545">
        <v>46285</v>
      </c>
      <c r="P725" s="69" t="s">
        <v>81</v>
      </c>
      <c r="Q725" s="69" t="s">
        <v>75</v>
      </c>
      <c r="R725" s="79">
        <v>1</v>
      </c>
      <c r="S725" s="81">
        <v>170.4</v>
      </c>
      <c r="T725" s="69" t="s">
        <v>99</v>
      </c>
      <c r="U725" s="81">
        <v>1</v>
      </c>
      <c r="V725" s="69" t="s">
        <v>4930</v>
      </c>
      <c r="W725" s="79" t="s">
        <v>50</v>
      </c>
      <c r="X725" s="69" t="s">
        <v>4929</v>
      </c>
      <c r="Y725" s="69" t="s">
        <v>78</v>
      </c>
      <c r="Z725" s="69" t="s">
        <v>85</v>
      </c>
      <c r="AA725" s="69" t="s">
        <v>2170</v>
      </c>
      <c r="AB725" s="79" t="s">
        <v>53</v>
      </c>
      <c r="AC725" s="81">
        <v>23601.58</v>
      </c>
      <c r="AD725" s="69" t="s">
        <v>51</v>
      </c>
      <c r="AE725" s="69" t="s">
        <v>75</v>
      </c>
      <c r="AF725" s="69" t="s">
        <v>75</v>
      </c>
      <c r="AG725" s="79">
        <v>24</v>
      </c>
      <c r="AH725" s="545">
        <v>46285</v>
      </c>
      <c r="AI725" s="69" t="s">
        <v>3082</v>
      </c>
      <c r="AJ725" s="69" t="s">
        <v>85</v>
      </c>
      <c r="AK725" s="545"/>
      <c r="AL725" s="82"/>
      <c r="AM725" s="81">
        <v>0</v>
      </c>
      <c r="AN725" s="81"/>
      <c r="AO725" s="81">
        <v>0</v>
      </c>
      <c r="AP725" s="81">
        <v>0</v>
      </c>
      <c r="AQ725" s="81">
        <v>0</v>
      </c>
      <c r="AR725" s="81">
        <v>0</v>
      </c>
      <c r="AS725" s="81"/>
      <c r="AT725" s="79"/>
      <c r="AU725" s="81"/>
      <c r="AV725" s="546"/>
      <c r="AW725" s="81"/>
      <c r="AX725" s="81"/>
      <c r="AY725" s="83">
        <f>YEAR(Table6[[#This Row],[ETA]])</f>
        <v>2026</v>
      </c>
      <c r="AZ725" s="40" t="str">
        <f>TEXT(Table6[[#This Row],[ETA]],"MMMM")</f>
        <v>September</v>
      </c>
      <c r="BA725" s="12" t="s">
        <v>63</v>
      </c>
    </row>
    <row r="726" spans="1:53" hidden="1" x14ac:dyDescent="0.3">
      <c r="A726" s="13">
        <v>725</v>
      </c>
      <c r="B726" s="69" t="s">
        <v>4931</v>
      </c>
      <c r="C726" s="79" t="s">
        <v>90</v>
      </c>
      <c r="D726" s="69" t="s">
        <v>731</v>
      </c>
      <c r="E726" s="69" t="s">
        <v>46</v>
      </c>
      <c r="F726" s="80" t="s">
        <v>77</v>
      </c>
      <c r="G726" s="79" t="s">
        <v>289</v>
      </c>
      <c r="H726" s="70" t="s">
        <v>47</v>
      </c>
      <c r="I726" s="69" t="s">
        <v>52</v>
      </c>
      <c r="J726" s="69" t="s">
        <v>80</v>
      </c>
      <c r="K726" s="69" t="s">
        <v>4880</v>
      </c>
      <c r="L726" s="69" t="s">
        <v>733</v>
      </c>
      <c r="M726" s="69" t="s">
        <v>77</v>
      </c>
      <c r="N726" s="69" t="s">
        <v>49</v>
      </c>
      <c r="O726" s="545">
        <v>46285</v>
      </c>
      <c r="P726" s="69" t="s">
        <v>81</v>
      </c>
      <c r="Q726" s="69" t="s">
        <v>75</v>
      </c>
      <c r="R726" s="79">
        <v>3090</v>
      </c>
      <c r="S726" s="81">
        <v>3398.9300000000003</v>
      </c>
      <c r="T726" s="69" t="s">
        <v>76</v>
      </c>
      <c r="U726" s="81">
        <v>23.541</v>
      </c>
      <c r="V726" s="69" t="s">
        <v>4932</v>
      </c>
      <c r="W726" s="79" t="s">
        <v>79</v>
      </c>
      <c r="X726" s="69" t="s">
        <v>4931</v>
      </c>
      <c r="Y726" s="69" t="s">
        <v>78</v>
      </c>
      <c r="Z726" s="69" t="s">
        <v>85</v>
      </c>
      <c r="AA726" s="69" t="s">
        <v>2013</v>
      </c>
      <c r="AB726" s="79" t="s">
        <v>53</v>
      </c>
      <c r="AC726" s="81">
        <v>569634.59</v>
      </c>
      <c r="AD726" s="69" t="s">
        <v>51</v>
      </c>
      <c r="AE726" s="69" t="s">
        <v>75</v>
      </c>
      <c r="AF726" s="69" t="s">
        <v>75</v>
      </c>
      <c r="AG726" s="79">
        <v>24</v>
      </c>
      <c r="AH726" s="545">
        <v>46285</v>
      </c>
      <c r="AI726" s="69" t="s">
        <v>3082</v>
      </c>
      <c r="AJ726" s="69" t="s">
        <v>85</v>
      </c>
      <c r="AK726" s="545"/>
      <c r="AL726" s="82"/>
      <c r="AM726" s="81">
        <v>0</v>
      </c>
      <c r="AN726" s="81"/>
      <c r="AO726" s="81">
        <v>0</v>
      </c>
      <c r="AP726" s="81">
        <v>0</v>
      </c>
      <c r="AQ726" s="81">
        <v>0</v>
      </c>
      <c r="AR726" s="81">
        <v>0</v>
      </c>
      <c r="AS726" s="81"/>
      <c r="AT726" s="79"/>
      <c r="AU726" s="81"/>
      <c r="AV726" s="546"/>
      <c r="AW726" s="81"/>
      <c r="AX726" s="81"/>
      <c r="AY726" s="83">
        <f>YEAR(Table6[[#This Row],[ETA]])</f>
        <v>2026</v>
      </c>
      <c r="AZ726" s="40" t="str">
        <f>TEXT(Table6[[#This Row],[ETA]],"MMMM")</f>
        <v>September</v>
      </c>
      <c r="BA726" s="12" t="s">
        <v>63</v>
      </c>
    </row>
    <row r="727" spans="1:53" hidden="1" x14ac:dyDescent="0.3">
      <c r="A727" s="13">
        <v>726</v>
      </c>
      <c r="B727" s="69" t="s">
        <v>4933</v>
      </c>
      <c r="C727" s="79" t="s">
        <v>90</v>
      </c>
      <c r="D727" s="69" t="s">
        <v>731</v>
      </c>
      <c r="E727" s="69" t="s">
        <v>46</v>
      </c>
      <c r="F727" s="80" t="s">
        <v>77</v>
      </c>
      <c r="G727" s="79" t="s">
        <v>289</v>
      </c>
      <c r="H727" s="70" t="s">
        <v>47</v>
      </c>
      <c r="I727" s="69" t="s">
        <v>52</v>
      </c>
      <c r="J727" s="69" t="s">
        <v>80</v>
      </c>
      <c r="K727" s="69" t="s">
        <v>4880</v>
      </c>
      <c r="L727" s="69" t="s">
        <v>733</v>
      </c>
      <c r="M727" s="69" t="s">
        <v>77</v>
      </c>
      <c r="N727" s="69" t="s">
        <v>49</v>
      </c>
      <c r="O727" s="545">
        <v>46285</v>
      </c>
      <c r="P727" s="69" t="s">
        <v>81</v>
      </c>
      <c r="Q727" s="69" t="s">
        <v>75</v>
      </c>
      <c r="R727" s="79">
        <v>1468</v>
      </c>
      <c r="S727" s="81">
        <v>6889.75</v>
      </c>
      <c r="T727" s="69" t="s">
        <v>76</v>
      </c>
      <c r="U727" s="81">
        <v>16.75</v>
      </c>
      <c r="V727" s="69" t="s">
        <v>4934</v>
      </c>
      <c r="W727" s="79" t="s">
        <v>79</v>
      </c>
      <c r="X727" s="69" t="s">
        <v>4933</v>
      </c>
      <c r="Y727" s="69" t="s">
        <v>78</v>
      </c>
      <c r="Z727" s="69" t="s">
        <v>85</v>
      </c>
      <c r="AA727" s="69" t="s">
        <v>4935</v>
      </c>
      <c r="AB727" s="79" t="s">
        <v>53</v>
      </c>
      <c r="AC727" s="81">
        <v>754915.28</v>
      </c>
      <c r="AD727" s="69" t="s">
        <v>51</v>
      </c>
      <c r="AE727" s="69" t="s">
        <v>75</v>
      </c>
      <c r="AF727" s="69" t="s">
        <v>75</v>
      </c>
      <c r="AG727" s="79">
        <v>24</v>
      </c>
      <c r="AH727" s="545">
        <v>46285</v>
      </c>
      <c r="AI727" s="69" t="s">
        <v>3082</v>
      </c>
      <c r="AJ727" s="69" t="s">
        <v>85</v>
      </c>
      <c r="AK727" s="545"/>
      <c r="AL727" s="82"/>
      <c r="AM727" s="81">
        <v>0</v>
      </c>
      <c r="AN727" s="81"/>
      <c r="AO727" s="81">
        <v>0</v>
      </c>
      <c r="AP727" s="81">
        <v>0</v>
      </c>
      <c r="AQ727" s="81">
        <v>0</v>
      </c>
      <c r="AR727" s="81">
        <v>0</v>
      </c>
      <c r="AS727" s="81"/>
      <c r="AT727" s="79"/>
      <c r="AU727" s="81"/>
      <c r="AV727" s="546"/>
      <c r="AW727" s="81"/>
      <c r="AX727" s="81"/>
      <c r="AY727" s="83">
        <f>YEAR(Table6[[#This Row],[ETA]])</f>
        <v>2026</v>
      </c>
      <c r="AZ727" s="40" t="str">
        <f>TEXT(Table6[[#This Row],[ETA]],"MMMM")</f>
        <v>September</v>
      </c>
      <c r="BA727" s="12" t="s">
        <v>63</v>
      </c>
    </row>
    <row r="728" spans="1:53" hidden="1" x14ac:dyDescent="0.3">
      <c r="A728" s="13">
        <v>727</v>
      </c>
      <c r="B728" s="69" t="s">
        <v>4936</v>
      </c>
      <c r="C728" s="79" t="s">
        <v>90</v>
      </c>
      <c r="D728" s="69" t="s">
        <v>731</v>
      </c>
      <c r="E728" s="69" t="s">
        <v>46</v>
      </c>
      <c r="F728" s="80" t="s">
        <v>77</v>
      </c>
      <c r="G728" s="79" t="s">
        <v>177</v>
      </c>
      <c r="H728" s="70" t="s">
        <v>47</v>
      </c>
      <c r="I728" s="69" t="s">
        <v>52</v>
      </c>
      <c r="J728" s="69" t="s">
        <v>80</v>
      </c>
      <c r="K728" s="69" t="s">
        <v>4880</v>
      </c>
      <c r="L728" s="69" t="s">
        <v>733</v>
      </c>
      <c r="M728" s="69" t="s">
        <v>77</v>
      </c>
      <c r="N728" s="69" t="s">
        <v>49</v>
      </c>
      <c r="O728" s="545">
        <v>46285</v>
      </c>
      <c r="P728" s="69" t="s">
        <v>81</v>
      </c>
      <c r="Q728" s="69" t="s">
        <v>75</v>
      </c>
      <c r="R728" s="79">
        <v>1468</v>
      </c>
      <c r="S728" s="81">
        <v>6383.4</v>
      </c>
      <c r="T728" s="69" t="s">
        <v>76</v>
      </c>
      <c r="U728" s="81">
        <v>11.768000000000001</v>
      </c>
      <c r="V728" s="69" t="s">
        <v>4937</v>
      </c>
      <c r="W728" s="79" t="s">
        <v>50</v>
      </c>
      <c r="X728" s="69" t="s">
        <v>4936</v>
      </c>
      <c r="Y728" s="69" t="s">
        <v>78</v>
      </c>
      <c r="Z728" s="69" t="s">
        <v>85</v>
      </c>
      <c r="AA728" s="69" t="s">
        <v>4938</v>
      </c>
      <c r="AB728" s="79" t="s">
        <v>53</v>
      </c>
      <c r="AC728" s="81">
        <v>136221.97</v>
      </c>
      <c r="AD728" s="69" t="s">
        <v>51</v>
      </c>
      <c r="AE728" s="69" t="s">
        <v>75</v>
      </c>
      <c r="AF728" s="69" t="s">
        <v>75</v>
      </c>
      <c r="AG728" s="79">
        <v>24</v>
      </c>
      <c r="AH728" s="545">
        <v>46285</v>
      </c>
      <c r="AI728" s="69" t="s">
        <v>3082</v>
      </c>
      <c r="AJ728" s="69" t="s">
        <v>85</v>
      </c>
      <c r="AK728" s="545"/>
      <c r="AL728" s="82"/>
      <c r="AM728" s="81">
        <v>0</v>
      </c>
      <c r="AN728" s="81"/>
      <c r="AO728" s="81">
        <v>0</v>
      </c>
      <c r="AP728" s="81">
        <v>0</v>
      </c>
      <c r="AQ728" s="81">
        <v>0</v>
      </c>
      <c r="AR728" s="81">
        <v>0</v>
      </c>
      <c r="AS728" s="81"/>
      <c r="AT728" s="79"/>
      <c r="AU728" s="81"/>
      <c r="AV728" s="546"/>
      <c r="AW728" s="81"/>
      <c r="AX728" s="81"/>
      <c r="AY728" s="83">
        <f>YEAR(Table6[[#This Row],[ETA]])</f>
        <v>2026</v>
      </c>
      <c r="AZ728" s="40" t="str">
        <f>TEXT(Table6[[#This Row],[ETA]],"MMMM")</f>
        <v>September</v>
      </c>
      <c r="BA728" s="12" t="s">
        <v>63</v>
      </c>
    </row>
    <row r="729" spans="1:53" hidden="1" x14ac:dyDescent="0.3">
      <c r="A729" s="13">
        <v>728</v>
      </c>
      <c r="B729" s="69" t="s">
        <v>4939</v>
      </c>
      <c r="C729" s="79" t="s">
        <v>90</v>
      </c>
      <c r="D729" s="69" t="s">
        <v>731</v>
      </c>
      <c r="E729" s="69" t="s">
        <v>46</v>
      </c>
      <c r="F729" s="80" t="s">
        <v>77</v>
      </c>
      <c r="G729" s="79" t="s">
        <v>177</v>
      </c>
      <c r="H729" s="70" t="s">
        <v>47</v>
      </c>
      <c r="I729" s="69" t="s">
        <v>52</v>
      </c>
      <c r="J729" s="69" t="s">
        <v>80</v>
      </c>
      <c r="K729" s="69" t="s">
        <v>4880</v>
      </c>
      <c r="L729" s="69" t="s">
        <v>733</v>
      </c>
      <c r="M729" s="69" t="s">
        <v>77</v>
      </c>
      <c r="N729" s="69" t="s">
        <v>49</v>
      </c>
      <c r="O729" s="545">
        <v>46285</v>
      </c>
      <c r="P729" s="69" t="s">
        <v>81</v>
      </c>
      <c r="Q729" s="69" t="s">
        <v>75</v>
      </c>
      <c r="R729" s="79">
        <v>10</v>
      </c>
      <c r="S729" s="81">
        <v>12</v>
      </c>
      <c r="T729" s="69" t="s">
        <v>76</v>
      </c>
      <c r="U729" s="81">
        <v>2.3E-2</v>
      </c>
      <c r="V729" s="69" t="s">
        <v>4940</v>
      </c>
      <c r="W729" s="79" t="s">
        <v>50</v>
      </c>
      <c r="X729" s="69" t="s">
        <v>4939</v>
      </c>
      <c r="Y729" s="69" t="s">
        <v>78</v>
      </c>
      <c r="Z729" s="69" t="s">
        <v>85</v>
      </c>
      <c r="AA729" s="69" t="s">
        <v>4941</v>
      </c>
      <c r="AB729" s="79" t="s">
        <v>53</v>
      </c>
      <c r="AC729" s="81">
        <v>365</v>
      </c>
      <c r="AD729" s="69" t="s">
        <v>51</v>
      </c>
      <c r="AE729" s="69" t="s">
        <v>75</v>
      </c>
      <c r="AF729" s="69" t="s">
        <v>75</v>
      </c>
      <c r="AG729" s="79">
        <v>24</v>
      </c>
      <c r="AH729" s="545">
        <v>46285</v>
      </c>
      <c r="AI729" s="69" t="s">
        <v>3082</v>
      </c>
      <c r="AJ729" s="69" t="s">
        <v>85</v>
      </c>
      <c r="AK729" s="545"/>
      <c r="AL729" s="82"/>
      <c r="AM729" s="81">
        <v>0</v>
      </c>
      <c r="AN729" s="81"/>
      <c r="AO729" s="81">
        <v>0</v>
      </c>
      <c r="AP729" s="81">
        <v>0</v>
      </c>
      <c r="AQ729" s="81">
        <v>0</v>
      </c>
      <c r="AR729" s="81">
        <v>0</v>
      </c>
      <c r="AS729" s="81"/>
      <c r="AT729" s="79"/>
      <c r="AU729" s="81"/>
      <c r="AV729" s="546"/>
      <c r="AW729" s="81"/>
      <c r="AX729" s="81"/>
      <c r="AY729" s="83">
        <f>YEAR(Table6[[#This Row],[ETA]])</f>
        <v>2026</v>
      </c>
      <c r="AZ729" s="40" t="str">
        <f>TEXT(Table6[[#This Row],[ETA]],"MMMM")</f>
        <v>September</v>
      </c>
      <c r="BA729" s="12" t="s">
        <v>63</v>
      </c>
    </row>
    <row r="730" spans="1:53" hidden="1" x14ac:dyDescent="0.3">
      <c r="A730" s="13">
        <v>729</v>
      </c>
      <c r="B730" s="69" t="s">
        <v>4942</v>
      </c>
      <c r="C730" s="79" t="s">
        <v>90</v>
      </c>
      <c r="D730" s="69" t="s">
        <v>731</v>
      </c>
      <c r="E730" s="69" t="s">
        <v>46</v>
      </c>
      <c r="F730" s="80" t="s">
        <v>77</v>
      </c>
      <c r="G730" s="79" t="s">
        <v>177</v>
      </c>
      <c r="H730" s="70" t="s">
        <v>47</v>
      </c>
      <c r="I730" s="69" t="s">
        <v>52</v>
      </c>
      <c r="J730" s="69" t="s">
        <v>80</v>
      </c>
      <c r="K730" s="69" t="s">
        <v>4880</v>
      </c>
      <c r="L730" s="69" t="s">
        <v>733</v>
      </c>
      <c r="M730" s="69" t="s">
        <v>77</v>
      </c>
      <c r="N730" s="69" t="s">
        <v>49</v>
      </c>
      <c r="O730" s="545">
        <v>46285</v>
      </c>
      <c r="P730" s="69" t="s">
        <v>81</v>
      </c>
      <c r="Q730" s="69" t="s">
        <v>75</v>
      </c>
      <c r="R730" s="79">
        <v>10</v>
      </c>
      <c r="S730" s="81">
        <v>840</v>
      </c>
      <c r="T730" s="69" t="s">
        <v>76</v>
      </c>
      <c r="U730" s="81">
        <v>3.15</v>
      </c>
      <c r="V730" s="69" t="s">
        <v>4940</v>
      </c>
      <c r="W730" s="79" t="s">
        <v>50</v>
      </c>
      <c r="X730" s="69" t="s">
        <v>4942</v>
      </c>
      <c r="Y730" s="69" t="s">
        <v>78</v>
      </c>
      <c r="Z730" s="69" t="s">
        <v>85</v>
      </c>
      <c r="AA730" s="69" t="s">
        <v>4943</v>
      </c>
      <c r="AB730" s="79" t="s">
        <v>53</v>
      </c>
      <c r="AC730" s="81">
        <v>16611</v>
      </c>
      <c r="AD730" s="69" t="s">
        <v>51</v>
      </c>
      <c r="AE730" s="69" t="s">
        <v>75</v>
      </c>
      <c r="AF730" s="69" t="s">
        <v>75</v>
      </c>
      <c r="AG730" s="79">
        <v>24</v>
      </c>
      <c r="AH730" s="545">
        <v>46285</v>
      </c>
      <c r="AI730" s="69" t="s">
        <v>3082</v>
      </c>
      <c r="AJ730" s="69" t="s">
        <v>85</v>
      </c>
      <c r="AK730" s="545"/>
      <c r="AL730" s="82"/>
      <c r="AM730" s="81">
        <v>0</v>
      </c>
      <c r="AN730" s="81"/>
      <c r="AO730" s="81">
        <v>0</v>
      </c>
      <c r="AP730" s="81">
        <v>0</v>
      </c>
      <c r="AQ730" s="81">
        <v>0</v>
      </c>
      <c r="AR730" s="81">
        <v>0</v>
      </c>
      <c r="AS730" s="81"/>
      <c r="AT730" s="79"/>
      <c r="AU730" s="81"/>
      <c r="AV730" s="546"/>
      <c r="AW730" s="81"/>
      <c r="AX730" s="81"/>
      <c r="AY730" s="83">
        <f>YEAR(Table6[[#This Row],[ETA]])</f>
        <v>2026</v>
      </c>
      <c r="AZ730" s="40" t="str">
        <f>TEXT(Table6[[#This Row],[ETA]],"MMMM")</f>
        <v>September</v>
      </c>
      <c r="BA730" s="12" t="s">
        <v>63</v>
      </c>
    </row>
    <row r="731" spans="1:53" hidden="1" x14ac:dyDescent="0.3">
      <c r="A731" s="13">
        <v>730</v>
      </c>
      <c r="B731" s="69" t="s">
        <v>4944</v>
      </c>
      <c r="C731" s="79" t="s">
        <v>90</v>
      </c>
      <c r="D731" s="69" t="s">
        <v>731</v>
      </c>
      <c r="E731" s="69" t="s">
        <v>46</v>
      </c>
      <c r="F731" s="80" t="s">
        <v>77</v>
      </c>
      <c r="G731" s="79" t="s">
        <v>177</v>
      </c>
      <c r="H731" s="70" t="s">
        <v>47</v>
      </c>
      <c r="I731" s="69" t="s">
        <v>52</v>
      </c>
      <c r="J731" s="69" t="s">
        <v>80</v>
      </c>
      <c r="K731" s="69" t="s">
        <v>4880</v>
      </c>
      <c r="L731" s="69" t="s">
        <v>733</v>
      </c>
      <c r="M731" s="69" t="s">
        <v>77</v>
      </c>
      <c r="N731" s="69" t="s">
        <v>49</v>
      </c>
      <c r="O731" s="545">
        <v>46285</v>
      </c>
      <c r="P731" s="69" t="s">
        <v>81</v>
      </c>
      <c r="Q731" s="69" t="s">
        <v>75</v>
      </c>
      <c r="R731" s="79">
        <v>50</v>
      </c>
      <c r="S731" s="81">
        <v>300</v>
      </c>
      <c r="T731" s="69" t="s">
        <v>76</v>
      </c>
      <c r="U731" s="81">
        <v>1.125</v>
      </c>
      <c r="V731" s="69" t="s">
        <v>4940</v>
      </c>
      <c r="W731" s="79" t="s">
        <v>50</v>
      </c>
      <c r="X731" s="69" t="s">
        <v>4944</v>
      </c>
      <c r="Y731" s="69" t="s">
        <v>78</v>
      </c>
      <c r="Z731" s="69" t="s">
        <v>85</v>
      </c>
      <c r="AA731" s="69" t="s">
        <v>4945</v>
      </c>
      <c r="AB731" s="79" t="s">
        <v>53</v>
      </c>
      <c r="AC731" s="81">
        <v>5932.5</v>
      </c>
      <c r="AD731" s="69" t="s">
        <v>51</v>
      </c>
      <c r="AE731" s="69" t="s">
        <v>75</v>
      </c>
      <c r="AF731" s="69" t="s">
        <v>75</v>
      </c>
      <c r="AG731" s="79">
        <v>24</v>
      </c>
      <c r="AH731" s="545">
        <v>46285</v>
      </c>
      <c r="AI731" s="69" t="s">
        <v>3082</v>
      </c>
      <c r="AJ731" s="69" t="s">
        <v>85</v>
      </c>
      <c r="AK731" s="545"/>
      <c r="AL731" s="82"/>
      <c r="AM731" s="81">
        <v>0</v>
      </c>
      <c r="AN731" s="81"/>
      <c r="AO731" s="81">
        <v>0</v>
      </c>
      <c r="AP731" s="81">
        <v>0</v>
      </c>
      <c r="AQ731" s="81">
        <v>0</v>
      </c>
      <c r="AR731" s="81">
        <v>0</v>
      </c>
      <c r="AS731" s="81"/>
      <c r="AT731" s="79"/>
      <c r="AU731" s="81"/>
      <c r="AV731" s="546"/>
      <c r="AW731" s="81"/>
      <c r="AX731" s="81"/>
      <c r="AY731" s="83">
        <f>YEAR(Table6[[#This Row],[ETA]])</f>
        <v>2026</v>
      </c>
      <c r="AZ731" s="40" t="str">
        <f>TEXT(Table6[[#This Row],[ETA]],"MMMM")</f>
        <v>September</v>
      </c>
      <c r="BA731" s="12" t="s">
        <v>63</v>
      </c>
    </row>
    <row r="732" spans="1:53" hidden="1" x14ac:dyDescent="0.3">
      <c r="A732" s="13">
        <v>731</v>
      </c>
      <c r="B732" s="69" t="s">
        <v>4946</v>
      </c>
      <c r="C732" s="79" t="s">
        <v>90</v>
      </c>
      <c r="D732" s="69" t="s">
        <v>731</v>
      </c>
      <c r="E732" s="69" t="s">
        <v>46</v>
      </c>
      <c r="F732" s="80" t="s">
        <v>77</v>
      </c>
      <c r="G732" s="79" t="s">
        <v>177</v>
      </c>
      <c r="H732" s="70" t="s">
        <v>47</v>
      </c>
      <c r="I732" s="69" t="s">
        <v>52</v>
      </c>
      <c r="J732" s="69" t="s">
        <v>80</v>
      </c>
      <c r="K732" s="69" t="s">
        <v>4880</v>
      </c>
      <c r="L732" s="69" t="s">
        <v>733</v>
      </c>
      <c r="M732" s="69" t="s">
        <v>77</v>
      </c>
      <c r="N732" s="69" t="s">
        <v>49</v>
      </c>
      <c r="O732" s="545">
        <v>46285</v>
      </c>
      <c r="P732" s="69" t="s">
        <v>81</v>
      </c>
      <c r="Q732" s="69" t="s">
        <v>75</v>
      </c>
      <c r="R732" s="79">
        <v>60</v>
      </c>
      <c r="S732" s="81">
        <v>72</v>
      </c>
      <c r="T732" s="69" t="s">
        <v>76</v>
      </c>
      <c r="U732" s="81">
        <v>0.27</v>
      </c>
      <c r="V732" s="69" t="s">
        <v>4947</v>
      </c>
      <c r="W732" s="79" t="s">
        <v>50</v>
      </c>
      <c r="X732" s="69" t="s">
        <v>4946</v>
      </c>
      <c r="Y732" s="69" t="s">
        <v>78</v>
      </c>
      <c r="Z732" s="69" t="s">
        <v>85</v>
      </c>
      <c r="AA732" s="69" t="s">
        <v>4948</v>
      </c>
      <c r="AB732" s="79" t="s">
        <v>53</v>
      </c>
      <c r="AC732" s="81">
        <v>3613.8</v>
      </c>
      <c r="AD732" s="69" t="s">
        <v>51</v>
      </c>
      <c r="AE732" s="69" t="s">
        <v>75</v>
      </c>
      <c r="AF732" s="69" t="s">
        <v>75</v>
      </c>
      <c r="AG732" s="79">
        <v>24</v>
      </c>
      <c r="AH732" s="545">
        <v>46285</v>
      </c>
      <c r="AI732" s="69" t="s">
        <v>3082</v>
      </c>
      <c r="AJ732" s="69" t="s">
        <v>85</v>
      </c>
      <c r="AK732" s="545"/>
      <c r="AL732" s="82"/>
      <c r="AM732" s="81">
        <v>0</v>
      </c>
      <c r="AN732" s="81"/>
      <c r="AO732" s="81">
        <v>0</v>
      </c>
      <c r="AP732" s="81">
        <v>0</v>
      </c>
      <c r="AQ732" s="81">
        <v>0</v>
      </c>
      <c r="AR732" s="81">
        <v>0</v>
      </c>
      <c r="AS732" s="81"/>
      <c r="AT732" s="79"/>
      <c r="AU732" s="81"/>
      <c r="AV732" s="546"/>
      <c r="AW732" s="81"/>
      <c r="AX732" s="81"/>
      <c r="AY732" s="83">
        <f>YEAR(Table6[[#This Row],[ETA]])</f>
        <v>2026</v>
      </c>
      <c r="AZ732" s="40" t="str">
        <f>TEXT(Table6[[#This Row],[ETA]],"MMMM")</f>
        <v>September</v>
      </c>
      <c r="BA732" s="12" t="s">
        <v>63</v>
      </c>
    </row>
    <row r="733" spans="1:53" hidden="1" x14ac:dyDescent="0.3">
      <c r="A733" s="13">
        <v>732</v>
      </c>
      <c r="B733" s="69" t="s">
        <v>4949</v>
      </c>
      <c r="C733" s="79" t="s">
        <v>90</v>
      </c>
      <c r="D733" s="69" t="s">
        <v>731</v>
      </c>
      <c r="E733" s="69" t="s">
        <v>46</v>
      </c>
      <c r="F733" s="80" t="s">
        <v>77</v>
      </c>
      <c r="G733" s="79" t="s">
        <v>289</v>
      </c>
      <c r="H733" s="70" t="s">
        <v>47</v>
      </c>
      <c r="I733" s="69" t="s">
        <v>52</v>
      </c>
      <c r="J733" s="69" t="s">
        <v>80</v>
      </c>
      <c r="K733" s="69" t="s">
        <v>4880</v>
      </c>
      <c r="L733" s="69" t="s">
        <v>733</v>
      </c>
      <c r="M733" s="69" t="s">
        <v>77</v>
      </c>
      <c r="N733" s="69" t="s">
        <v>49</v>
      </c>
      <c r="O733" s="545">
        <v>46285</v>
      </c>
      <c r="P733" s="69" t="s">
        <v>81</v>
      </c>
      <c r="Q733" s="69" t="s">
        <v>75</v>
      </c>
      <c r="R733" s="79">
        <v>54</v>
      </c>
      <c r="S733" s="81">
        <v>68.75</v>
      </c>
      <c r="T733" s="69" t="s">
        <v>76</v>
      </c>
      <c r="U733" s="81">
        <v>1.5</v>
      </c>
      <c r="V733" s="69" t="s">
        <v>4950</v>
      </c>
      <c r="W733" s="79" t="s">
        <v>79</v>
      </c>
      <c r="X733" s="69" t="s">
        <v>4949</v>
      </c>
      <c r="Y733" s="69" t="s">
        <v>78</v>
      </c>
      <c r="Z733" s="69" t="s">
        <v>85</v>
      </c>
      <c r="AA733" s="69" t="s">
        <v>4948</v>
      </c>
      <c r="AB733" s="79" t="s">
        <v>53</v>
      </c>
      <c r="AC733" s="81">
        <v>176190</v>
      </c>
      <c r="AD733" s="69" t="s">
        <v>51</v>
      </c>
      <c r="AE733" s="69" t="s">
        <v>75</v>
      </c>
      <c r="AF733" s="69" t="s">
        <v>75</v>
      </c>
      <c r="AG733" s="79">
        <v>24</v>
      </c>
      <c r="AH733" s="545">
        <v>46285</v>
      </c>
      <c r="AI733" s="69" t="s">
        <v>3082</v>
      </c>
      <c r="AJ733" s="69" t="s">
        <v>85</v>
      </c>
      <c r="AK733" s="545"/>
      <c r="AL733" s="82"/>
      <c r="AM733" s="81">
        <v>0</v>
      </c>
      <c r="AN733" s="81"/>
      <c r="AO733" s="81">
        <v>0</v>
      </c>
      <c r="AP733" s="81">
        <v>0</v>
      </c>
      <c r="AQ733" s="81">
        <v>0</v>
      </c>
      <c r="AR733" s="81">
        <v>0</v>
      </c>
      <c r="AS733" s="81"/>
      <c r="AT733" s="79"/>
      <c r="AU733" s="81"/>
      <c r="AV733" s="546"/>
      <c r="AW733" s="81"/>
      <c r="AX733" s="81"/>
      <c r="AY733" s="83">
        <f>YEAR(Table6[[#This Row],[ETA]])</f>
        <v>2026</v>
      </c>
      <c r="AZ733" s="40" t="str">
        <f>TEXT(Table6[[#This Row],[ETA]],"MMMM")</f>
        <v>September</v>
      </c>
      <c r="BA733" s="12" t="s">
        <v>63</v>
      </c>
    </row>
    <row r="734" spans="1:53" hidden="1" x14ac:dyDescent="0.3">
      <c r="A734" s="13">
        <v>733</v>
      </c>
      <c r="B734" s="69" t="s">
        <v>4951</v>
      </c>
      <c r="C734" s="79" t="s">
        <v>90</v>
      </c>
      <c r="D734" s="69" t="s">
        <v>731</v>
      </c>
      <c r="E734" s="69" t="s">
        <v>46</v>
      </c>
      <c r="F734" s="80" t="s">
        <v>77</v>
      </c>
      <c r="G734" s="79" t="s">
        <v>177</v>
      </c>
      <c r="H734" s="70" t="s">
        <v>47</v>
      </c>
      <c r="I734" s="69" t="s">
        <v>52</v>
      </c>
      <c r="J734" s="69" t="s">
        <v>80</v>
      </c>
      <c r="K734" s="69" t="s">
        <v>4880</v>
      </c>
      <c r="L734" s="69" t="s">
        <v>733</v>
      </c>
      <c r="M734" s="69" t="s">
        <v>77</v>
      </c>
      <c r="N734" s="69" t="s">
        <v>49</v>
      </c>
      <c r="O734" s="545">
        <v>46285</v>
      </c>
      <c r="P734" s="69" t="s">
        <v>81</v>
      </c>
      <c r="Q734" s="69" t="s">
        <v>75</v>
      </c>
      <c r="R734" s="79">
        <v>122</v>
      </c>
      <c r="S734" s="81">
        <v>42.2</v>
      </c>
      <c r="T734" s="69" t="s">
        <v>76</v>
      </c>
      <c r="U734" s="81">
        <v>0.95</v>
      </c>
      <c r="V734" s="69" t="s">
        <v>4952</v>
      </c>
      <c r="W734" s="79" t="s">
        <v>50</v>
      </c>
      <c r="X734" s="69" t="s">
        <v>4951</v>
      </c>
      <c r="Y734" s="69" t="s">
        <v>78</v>
      </c>
      <c r="Z734" s="69" t="s">
        <v>85</v>
      </c>
      <c r="AA734" s="69" t="s">
        <v>2170</v>
      </c>
      <c r="AB734" s="79" t="s">
        <v>53</v>
      </c>
      <c r="AC734" s="81">
        <v>820</v>
      </c>
      <c r="AD734" s="69" t="s">
        <v>51</v>
      </c>
      <c r="AE734" s="69" t="s">
        <v>75</v>
      </c>
      <c r="AF734" s="69" t="s">
        <v>75</v>
      </c>
      <c r="AG734" s="79">
        <v>24</v>
      </c>
      <c r="AH734" s="545">
        <v>46285</v>
      </c>
      <c r="AI734" s="69" t="s">
        <v>3082</v>
      </c>
      <c r="AJ734" s="69" t="s">
        <v>85</v>
      </c>
      <c r="AK734" s="545"/>
      <c r="AL734" s="82"/>
      <c r="AM734" s="81">
        <v>0</v>
      </c>
      <c r="AN734" s="81"/>
      <c r="AO734" s="81">
        <v>0</v>
      </c>
      <c r="AP734" s="81">
        <v>0</v>
      </c>
      <c r="AQ734" s="81">
        <v>0</v>
      </c>
      <c r="AR734" s="81">
        <v>0</v>
      </c>
      <c r="AS734" s="81"/>
      <c r="AT734" s="79"/>
      <c r="AU734" s="81"/>
      <c r="AV734" s="546"/>
      <c r="AW734" s="81"/>
      <c r="AX734" s="81"/>
      <c r="AY734" s="83">
        <f>YEAR(Table6[[#This Row],[ETA]])</f>
        <v>2026</v>
      </c>
      <c r="AZ734" s="40" t="str">
        <f>TEXT(Table6[[#This Row],[ETA]],"MMMM")</f>
        <v>September</v>
      </c>
      <c r="BA734" s="12" t="s">
        <v>63</v>
      </c>
    </row>
    <row r="735" spans="1:53" hidden="1" x14ac:dyDescent="0.3">
      <c r="A735" s="13">
        <v>734</v>
      </c>
      <c r="B735" s="69" t="s">
        <v>4953</v>
      </c>
      <c r="C735" s="79" t="s">
        <v>90</v>
      </c>
      <c r="D735" s="69" t="s">
        <v>731</v>
      </c>
      <c r="E735" s="69" t="s">
        <v>46</v>
      </c>
      <c r="F735" s="80" t="s">
        <v>77</v>
      </c>
      <c r="G735" s="79" t="s">
        <v>289</v>
      </c>
      <c r="H735" s="70" t="s">
        <v>47</v>
      </c>
      <c r="I735" s="69" t="s">
        <v>52</v>
      </c>
      <c r="J735" s="69" t="s">
        <v>80</v>
      </c>
      <c r="K735" s="69" t="s">
        <v>4880</v>
      </c>
      <c r="L735" s="69" t="s">
        <v>733</v>
      </c>
      <c r="M735" s="69" t="s">
        <v>77</v>
      </c>
      <c r="N735" s="69" t="s">
        <v>49</v>
      </c>
      <c r="O735" s="545">
        <v>46285</v>
      </c>
      <c r="P735" s="69" t="s">
        <v>81</v>
      </c>
      <c r="Q735" s="69" t="s">
        <v>75</v>
      </c>
      <c r="R735" s="79">
        <v>30</v>
      </c>
      <c r="S735" s="81">
        <v>40410</v>
      </c>
      <c r="T735" s="69" t="s">
        <v>76</v>
      </c>
      <c r="U735" s="81">
        <v>1057.5</v>
      </c>
      <c r="V735" s="69" t="s">
        <v>116</v>
      </c>
      <c r="W735" s="79" t="s">
        <v>79</v>
      </c>
      <c r="X735" s="69" t="s">
        <v>4953</v>
      </c>
      <c r="Y735" s="69" t="s">
        <v>78</v>
      </c>
      <c r="Z735" s="69" t="s">
        <v>85</v>
      </c>
      <c r="AA735" s="69" t="s">
        <v>2170</v>
      </c>
      <c r="AB735" s="79" t="s">
        <v>53</v>
      </c>
      <c r="AC735" s="81">
        <v>323280</v>
      </c>
      <c r="AD735" s="69" t="s">
        <v>51</v>
      </c>
      <c r="AE735" s="69" t="s">
        <v>75</v>
      </c>
      <c r="AF735" s="69" t="s">
        <v>75</v>
      </c>
      <c r="AG735" s="79">
        <v>24</v>
      </c>
      <c r="AH735" s="545">
        <v>46285</v>
      </c>
      <c r="AI735" s="69" t="s">
        <v>3082</v>
      </c>
      <c r="AJ735" s="69" t="s">
        <v>85</v>
      </c>
      <c r="AK735" s="545"/>
      <c r="AL735" s="82"/>
      <c r="AM735" s="81">
        <v>0</v>
      </c>
      <c r="AN735" s="81"/>
      <c r="AO735" s="81">
        <v>0</v>
      </c>
      <c r="AP735" s="81">
        <v>0</v>
      </c>
      <c r="AQ735" s="81">
        <v>0</v>
      </c>
      <c r="AR735" s="81">
        <v>0</v>
      </c>
      <c r="AS735" s="81"/>
      <c r="AT735" s="79"/>
      <c r="AU735" s="81"/>
      <c r="AV735" s="546"/>
      <c r="AW735" s="81"/>
      <c r="AX735" s="81"/>
      <c r="AY735" s="83">
        <f>YEAR(Table6[[#This Row],[ETA]])</f>
        <v>2026</v>
      </c>
      <c r="AZ735" s="40" t="str">
        <f>TEXT(Table6[[#This Row],[ETA]],"MMMM")</f>
        <v>September</v>
      </c>
      <c r="BA735" s="12" t="s">
        <v>63</v>
      </c>
    </row>
    <row r="736" spans="1:53" hidden="1" x14ac:dyDescent="0.3">
      <c r="A736" s="13">
        <v>735</v>
      </c>
      <c r="B736" s="69" t="s">
        <v>4954</v>
      </c>
      <c r="C736" s="79" t="s">
        <v>90</v>
      </c>
      <c r="D736" s="69" t="s">
        <v>731</v>
      </c>
      <c r="E736" s="69" t="s">
        <v>46</v>
      </c>
      <c r="F736" s="80" t="s">
        <v>77</v>
      </c>
      <c r="G736" s="79" t="s">
        <v>289</v>
      </c>
      <c r="H736" s="70" t="s">
        <v>47</v>
      </c>
      <c r="I736" s="69" t="s">
        <v>52</v>
      </c>
      <c r="J736" s="69" t="s">
        <v>80</v>
      </c>
      <c r="K736" s="69" t="s">
        <v>4880</v>
      </c>
      <c r="L736" s="69" t="s">
        <v>733</v>
      </c>
      <c r="M736" s="69" t="s">
        <v>77</v>
      </c>
      <c r="N736" s="69" t="s">
        <v>49</v>
      </c>
      <c r="O736" s="545">
        <v>46285</v>
      </c>
      <c r="P736" s="69" t="s">
        <v>81</v>
      </c>
      <c r="Q736" s="69" t="s">
        <v>75</v>
      </c>
      <c r="R736" s="79">
        <v>39</v>
      </c>
      <c r="S736" s="81">
        <v>395543</v>
      </c>
      <c r="T736" s="69" t="s">
        <v>76</v>
      </c>
      <c r="U736" s="81">
        <v>635.4140000000001</v>
      </c>
      <c r="V736" s="69" t="s">
        <v>4955</v>
      </c>
      <c r="W736" s="79" t="s">
        <v>79</v>
      </c>
      <c r="X736" s="69" t="s">
        <v>4954</v>
      </c>
      <c r="Y736" s="69" t="s">
        <v>78</v>
      </c>
      <c r="Z736" s="69" t="s">
        <v>85</v>
      </c>
      <c r="AA736" s="69" t="s">
        <v>4956</v>
      </c>
      <c r="AB736" s="79" t="s">
        <v>53</v>
      </c>
      <c r="AC736" s="81">
        <v>1994149.4</v>
      </c>
      <c r="AD736" s="69" t="s">
        <v>51</v>
      </c>
      <c r="AE736" s="69" t="s">
        <v>75</v>
      </c>
      <c r="AF736" s="69" t="s">
        <v>75</v>
      </c>
      <c r="AG736" s="79">
        <v>24</v>
      </c>
      <c r="AH736" s="545">
        <v>46285</v>
      </c>
      <c r="AI736" s="69" t="s">
        <v>3082</v>
      </c>
      <c r="AJ736" s="69" t="s">
        <v>85</v>
      </c>
      <c r="AK736" s="545"/>
      <c r="AL736" s="82"/>
      <c r="AM736" s="81">
        <v>0</v>
      </c>
      <c r="AN736" s="81"/>
      <c r="AO736" s="81">
        <v>0</v>
      </c>
      <c r="AP736" s="81">
        <v>0</v>
      </c>
      <c r="AQ736" s="81">
        <v>0</v>
      </c>
      <c r="AR736" s="81">
        <v>0</v>
      </c>
      <c r="AS736" s="81"/>
      <c r="AT736" s="79"/>
      <c r="AU736" s="81"/>
      <c r="AV736" s="546"/>
      <c r="AW736" s="81"/>
      <c r="AX736" s="81"/>
      <c r="AY736" s="83">
        <f>YEAR(Table6[[#This Row],[ETA]])</f>
        <v>2026</v>
      </c>
      <c r="AZ736" s="40" t="str">
        <f>TEXT(Table6[[#This Row],[ETA]],"MMMM")</f>
        <v>September</v>
      </c>
      <c r="BA736" s="12" t="s">
        <v>63</v>
      </c>
    </row>
    <row r="737" spans="1:53" hidden="1" x14ac:dyDescent="0.3">
      <c r="A737" s="13">
        <v>736</v>
      </c>
      <c r="B737" s="69" t="s">
        <v>4957</v>
      </c>
      <c r="C737" s="79" t="s">
        <v>90</v>
      </c>
      <c r="D737" s="69" t="s">
        <v>731</v>
      </c>
      <c r="E737" s="69" t="s">
        <v>46</v>
      </c>
      <c r="F737" s="80" t="s">
        <v>77</v>
      </c>
      <c r="G737" s="79" t="s">
        <v>289</v>
      </c>
      <c r="H737" s="70" t="s">
        <v>47</v>
      </c>
      <c r="I737" s="69" t="s">
        <v>52</v>
      </c>
      <c r="J737" s="69" t="s">
        <v>80</v>
      </c>
      <c r="K737" s="69" t="s">
        <v>4880</v>
      </c>
      <c r="L737" s="69" t="s">
        <v>733</v>
      </c>
      <c r="M737" s="69" t="s">
        <v>77</v>
      </c>
      <c r="N737" s="69" t="s">
        <v>49</v>
      </c>
      <c r="O737" s="545">
        <v>46285</v>
      </c>
      <c r="P737" s="69" t="s">
        <v>81</v>
      </c>
      <c r="Q737" s="69" t="s">
        <v>75</v>
      </c>
      <c r="R737" s="79">
        <v>11</v>
      </c>
      <c r="S737" s="81">
        <v>2051.25</v>
      </c>
      <c r="T737" s="69" t="s">
        <v>76</v>
      </c>
      <c r="U737" s="81">
        <v>25.85</v>
      </c>
      <c r="V737" s="69" t="s">
        <v>4955</v>
      </c>
      <c r="W737" s="79" t="s">
        <v>79</v>
      </c>
      <c r="X737" s="69" t="s">
        <v>4957</v>
      </c>
      <c r="Y737" s="69" t="s">
        <v>78</v>
      </c>
      <c r="Z737" s="69" t="s">
        <v>85</v>
      </c>
      <c r="AA737" s="69" t="s">
        <v>4958</v>
      </c>
      <c r="AB737" s="79" t="s">
        <v>53</v>
      </c>
      <c r="AC737" s="81">
        <v>610400</v>
      </c>
      <c r="AD737" s="69" t="s">
        <v>51</v>
      </c>
      <c r="AE737" s="69" t="s">
        <v>75</v>
      </c>
      <c r="AF737" s="69" t="s">
        <v>75</v>
      </c>
      <c r="AG737" s="79">
        <v>24</v>
      </c>
      <c r="AH737" s="545">
        <v>46285</v>
      </c>
      <c r="AI737" s="69" t="s">
        <v>3082</v>
      </c>
      <c r="AJ737" s="69" t="s">
        <v>85</v>
      </c>
      <c r="AK737" s="545"/>
      <c r="AL737" s="82"/>
      <c r="AM737" s="81">
        <v>0</v>
      </c>
      <c r="AN737" s="81"/>
      <c r="AO737" s="81">
        <v>0</v>
      </c>
      <c r="AP737" s="81">
        <v>0</v>
      </c>
      <c r="AQ737" s="81">
        <v>0</v>
      </c>
      <c r="AR737" s="81">
        <v>0</v>
      </c>
      <c r="AS737" s="81"/>
      <c r="AT737" s="79"/>
      <c r="AU737" s="81"/>
      <c r="AV737" s="546"/>
      <c r="AW737" s="81"/>
      <c r="AX737" s="81"/>
      <c r="AY737" s="83">
        <f>YEAR(Table6[[#This Row],[ETA]])</f>
        <v>2026</v>
      </c>
      <c r="AZ737" s="40" t="str">
        <f>TEXT(Table6[[#This Row],[ETA]],"MMMM")</f>
        <v>September</v>
      </c>
      <c r="BA737" s="12" t="s">
        <v>63</v>
      </c>
    </row>
    <row r="738" spans="1:53" hidden="1" x14ac:dyDescent="0.3">
      <c r="A738" s="13">
        <v>737</v>
      </c>
      <c r="B738" s="69" t="s">
        <v>4959</v>
      </c>
      <c r="C738" s="79" t="s">
        <v>90</v>
      </c>
      <c r="D738" s="69" t="s">
        <v>731</v>
      </c>
      <c r="E738" s="69" t="s">
        <v>46</v>
      </c>
      <c r="F738" s="80" t="s">
        <v>77</v>
      </c>
      <c r="G738" s="79" t="s">
        <v>177</v>
      </c>
      <c r="H738" s="70" t="s">
        <v>47</v>
      </c>
      <c r="I738" s="69" t="s">
        <v>52</v>
      </c>
      <c r="J738" s="69" t="s">
        <v>80</v>
      </c>
      <c r="K738" s="69" t="s">
        <v>4880</v>
      </c>
      <c r="L738" s="69" t="s">
        <v>733</v>
      </c>
      <c r="M738" s="69" t="s">
        <v>77</v>
      </c>
      <c r="N738" s="69" t="s">
        <v>49</v>
      </c>
      <c r="O738" s="545">
        <v>46285</v>
      </c>
      <c r="P738" s="69" t="s">
        <v>81</v>
      </c>
      <c r="Q738" s="69" t="s">
        <v>75</v>
      </c>
      <c r="R738" s="79">
        <v>1194</v>
      </c>
      <c r="S738" s="81">
        <v>3600</v>
      </c>
      <c r="T738" s="69" t="s">
        <v>76</v>
      </c>
      <c r="U738" s="81">
        <v>15.667999999999999</v>
      </c>
      <c r="V738" s="69" t="s">
        <v>4960</v>
      </c>
      <c r="W738" s="79" t="s">
        <v>50</v>
      </c>
      <c r="X738" s="69" t="s">
        <v>4959</v>
      </c>
      <c r="Y738" s="69" t="s">
        <v>78</v>
      </c>
      <c r="Z738" s="69" t="s">
        <v>85</v>
      </c>
      <c r="AA738" s="69" t="s">
        <v>4961</v>
      </c>
      <c r="AB738" s="79" t="s">
        <v>53</v>
      </c>
      <c r="AC738" s="81">
        <v>153871.03</v>
      </c>
      <c r="AD738" s="69" t="s">
        <v>51</v>
      </c>
      <c r="AE738" s="69" t="s">
        <v>75</v>
      </c>
      <c r="AF738" s="69" t="s">
        <v>75</v>
      </c>
      <c r="AG738" s="79">
        <v>24</v>
      </c>
      <c r="AH738" s="545">
        <v>46285</v>
      </c>
      <c r="AI738" s="69" t="s">
        <v>3082</v>
      </c>
      <c r="AJ738" s="69" t="s">
        <v>85</v>
      </c>
      <c r="AK738" s="545"/>
      <c r="AL738" s="82"/>
      <c r="AM738" s="81">
        <v>0</v>
      </c>
      <c r="AN738" s="81"/>
      <c r="AO738" s="81">
        <v>0</v>
      </c>
      <c r="AP738" s="81">
        <v>0</v>
      </c>
      <c r="AQ738" s="81">
        <v>0</v>
      </c>
      <c r="AR738" s="81">
        <v>0</v>
      </c>
      <c r="AS738" s="81"/>
      <c r="AT738" s="79"/>
      <c r="AU738" s="81"/>
      <c r="AV738" s="546"/>
      <c r="AW738" s="81"/>
      <c r="AX738" s="81"/>
      <c r="AY738" s="83">
        <f>YEAR(Table6[[#This Row],[ETA]])</f>
        <v>2026</v>
      </c>
      <c r="AZ738" s="40" t="str">
        <f>TEXT(Table6[[#This Row],[ETA]],"MMMM")</f>
        <v>September</v>
      </c>
      <c r="BA738" s="12" t="s">
        <v>63</v>
      </c>
    </row>
    <row r="739" spans="1:53" hidden="1" x14ac:dyDescent="0.3">
      <c r="A739" s="13">
        <v>738</v>
      </c>
      <c r="B739" s="69" t="s">
        <v>4962</v>
      </c>
      <c r="C739" s="79" t="s">
        <v>90</v>
      </c>
      <c r="D739" s="69" t="s">
        <v>731</v>
      </c>
      <c r="E739" s="69" t="s">
        <v>46</v>
      </c>
      <c r="F739" s="80" t="s">
        <v>77</v>
      </c>
      <c r="G739" s="79" t="s">
        <v>177</v>
      </c>
      <c r="H739" s="70" t="s">
        <v>47</v>
      </c>
      <c r="I739" s="69" t="s">
        <v>52</v>
      </c>
      <c r="J739" s="69" t="s">
        <v>80</v>
      </c>
      <c r="K739" s="69" t="s">
        <v>4880</v>
      </c>
      <c r="L739" s="69" t="s">
        <v>733</v>
      </c>
      <c r="M739" s="69" t="s">
        <v>77</v>
      </c>
      <c r="N739" s="69" t="s">
        <v>49</v>
      </c>
      <c r="O739" s="545">
        <v>46285</v>
      </c>
      <c r="P739" s="69" t="s">
        <v>81</v>
      </c>
      <c r="Q739" s="69" t="s">
        <v>75</v>
      </c>
      <c r="R739" s="79">
        <v>24</v>
      </c>
      <c r="S739" s="81">
        <v>4871</v>
      </c>
      <c r="T739" s="69" t="s">
        <v>4963</v>
      </c>
      <c r="U739" s="81">
        <v>8.2350719999999988</v>
      </c>
      <c r="V739" s="69" t="s">
        <v>4964</v>
      </c>
      <c r="W739" s="79" t="s">
        <v>50</v>
      </c>
      <c r="X739" s="69" t="s">
        <v>4962</v>
      </c>
      <c r="Y739" s="69" t="s">
        <v>78</v>
      </c>
      <c r="Z739" s="69" t="s">
        <v>85</v>
      </c>
      <c r="AA739" s="69" t="s">
        <v>4965</v>
      </c>
      <c r="AB739" s="79" t="s">
        <v>53</v>
      </c>
      <c r="AC739" s="81">
        <v>29345.200000000001</v>
      </c>
      <c r="AD739" s="69" t="s">
        <v>51</v>
      </c>
      <c r="AE739" s="69" t="s">
        <v>75</v>
      </c>
      <c r="AF739" s="69" t="s">
        <v>75</v>
      </c>
      <c r="AG739" s="79">
        <v>24</v>
      </c>
      <c r="AH739" s="545">
        <v>46285</v>
      </c>
      <c r="AI739" s="69" t="s">
        <v>3082</v>
      </c>
      <c r="AJ739" s="69" t="s">
        <v>85</v>
      </c>
      <c r="AK739" s="545"/>
      <c r="AL739" s="82"/>
      <c r="AM739" s="81">
        <v>0</v>
      </c>
      <c r="AN739" s="81"/>
      <c r="AO739" s="81">
        <v>0</v>
      </c>
      <c r="AP739" s="81">
        <v>0</v>
      </c>
      <c r="AQ739" s="81">
        <v>0</v>
      </c>
      <c r="AR739" s="81">
        <v>0</v>
      </c>
      <c r="AS739" s="81"/>
      <c r="AT739" s="79"/>
      <c r="AU739" s="81"/>
      <c r="AV739" s="546"/>
      <c r="AW739" s="81"/>
      <c r="AX739" s="81"/>
      <c r="AY739" s="83">
        <f>YEAR(Table6[[#This Row],[ETA]])</f>
        <v>2026</v>
      </c>
      <c r="AZ739" s="40" t="str">
        <f>TEXT(Table6[[#This Row],[ETA]],"MMMM")</f>
        <v>September</v>
      </c>
      <c r="BA739" s="12" t="s">
        <v>63</v>
      </c>
    </row>
    <row r="740" spans="1:53" hidden="1" x14ac:dyDescent="0.3">
      <c r="A740" s="13">
        <v>739</v>
      </c>
      <c r="B740" s="69" t="s">
        <v>4966</v>
      </c>
      <c r="C740" s="79" t="s">
        <v>70</v>
      </c>
      <c r="D740" s="69" t="s">
        <v>731</v>
      </c>
      <c r="E740" s="69" t="s">
        <v>46</v>
      </c>
      <c r="F740" s="80" t="s">
        <v>77</v>
      </c>
      <c r="G740" s="79" t="s">
        <v>177</v>
      </c>
      <c r="H740" s="70" t="s">
        <v>47</v>
      </c>
      <c r="I740" s="69" t="s">
        <v>52</v>
      </c>
      <c r="J740" s="69" t="s">
        <v>80</v>
      </c>
      <c r="K740" s="69" t="s">
        <v>4880</v>
      </c>
      <c r="L740" s="69" t="s">
        <v>733</v>
      </c>
      <c r="M740" s="69" t="s">
        <v>77</v>
      </c>
      <c r="N740" s="69" t="s">
        <v>49</v>
      </c>
      <c r="O740" s="545">
        <v>46285</v>
      </c>
      <c r="P740" s="69" t="s">
        <v>81</v>
      </c>
      <c r="Q740" s="69" t="s">
        <v>75</v>
      </c>
      <c r="R740" s="79">
        <v>1</v>
      </c>
      <c r="S740" s="81">
        <v>49209.680000000022</v>
      </c>
      <c r="T740" s="69" t="s">
        <v>99</v>
      </c>
      <c r="U740" s="81">
        <v>112.33000000000003</v>
      </c>
      <c r="V740" s="69" t="s">
        <v>4967</v>
      </c>
      <c r="W740" s="79" t="s">
        <v>50</v>
      </c>
      <c r="X740" s="69" t="s">
        <v>4966</v>
      </c>
      <c r="Y740" s="69" t="s">
        <v>78</v>
      </c>
      <c r="Z740" s="69" t="s">
        <v>85</v>
      </c>
      <c r="AA740" s="69" t="s">
        <v>4968</v>
      </c>
      <c r="AB740" s="79" t="s">
        <v>71</v>
      </c>
      <c r="AC740" s="81">
        <v>1910700.04</v>
      </c>
      <c r="AD740" s="69" t="s">
        <v>51</v>
      </c>
      <c r="AE740" s="69" t="s">
        <v>75</v>
      </c>
      <c r="AF740" s="69" t="s">
        <v>75</v>
      </c>
      <c r="AG740" s="79">
        <v>24</v>
      </c>
      <c r="AH740" s="545">
        <v>46285</v>
      </c>
      <c r="AI740" s="69" t="s">
        <v>3082</v>
      </c>
      <c r="AJ740" s="69" t="s">
        <v>85</v>
      </c>
      <c r="AK740" s="545"/>
      <c r="AL740" s="82"/>
      <c r="AM740" s="81">
        <v>0</v>
      </c>
      <c r="AN740" s="81"/>
      <c r="AO740" s="81">
        <v>0</v>
      </c>
      <c r="AP740" s="81">
        <v>0</v>
      </c>
      <c r="AQ740" s="81">
        <v>0</v>
      </c>
      <c r="AR740" s="81">
        <v>0</v>
      </c>
      <c r="AS740" s="81"/>
      <c r="AT740" s="79"/>
      <c r="AU740" s="81"/>
      <c r="AV740" s="546"/>
      <c r="AW740" s="81"/>
      <c r="AX740" s="81"/>
      <c r="AY740" s="83">
        <f>YEAR(Table6[[#This Row],[ETA]])</f>
        <v>2026</v>
      </c>
      <c r="AZ740" s="40" t="str">
        <f>TEXT(Table6[[#This Row],[ETA]],"MMMM")</f>
        <v>September</v>
      </c>
      <c r="BA740" s="12" t="s">
        <v>63</v>
      </c>
    </row>
    <row r="741" spans="1:53" hidden="1" x14ac:dyDescent="0.3">
      <c r="A741" s="13">
        <v>740</v>
      </c>
      <c r="B741" s="69" t="s">
        <v>4969</v>
      </c>
      <c r="C741" s="79" t="s">
        <v>90</v>
      </c>
      <c r="D741" s="69" t="s">
        <v>731</v>
      </c>
      <c r="E741" s="69" t="s">
        <v>46</v>
      </c>
      <c r="F741" s="80" t="s">
        <v>77</v>
      </c>
      <c r="G741" s="79" t="s">
        <v>177</v>
      </c>
      <c r="H741" s="70" t="s">
        <v>47</v>
      </c>
      <c r="I741" s="69" t="s">
        <v>52</v>
      </c>
      <c r="J741" s="69" t="s">
        <v>80</v>
      </c>
      <c r="K741" s="69" t="s">
        <v>4880</v>
      </c>
      <c r="L741" s="69" t="s">
        <v>733</v>
      </c>
      <c r="M741" s="69" t="s">
        <v>77</v>
      </c>
      <c r="N741" s="69" t="s">
        <v>49</v>
      </c>
      <c r="O741" s="545">
        <v>46285</v>
      </c>
      <c r="P741" s="69" t="s">
        <v>81</v>
      </c>
      <c r="Q741" s="69" t="s">
        <v>75</v>
      </c>
      <c r="R741" s="79">
        <v>21</v>
      </c>
      <c r="S741" s="81">
        <v>2153</v>
      </c>
      <c r="T741" s="69" t="s">
        <v>99</v>
      </c>
      <c r="U741" s="81">
        <v>2.7119999999999997</v>
      </c>
      <c r="V741" s="69" t="s">
        <v>4093</v>
      </c>
      <c r="W741" s="79" t="s">
        <v>50</v>
      </c>
      <c r="X741" s="69" t="s">
        <v>4969</v>
      </c>
      <c r="Y741" s="69" t="s">
        <v>78</v>
      </c>
      <c r="Z741" s="69" t="s">
        <v>85</v>
      </c>
      <c r="AA741" s="69" t="s">
        <v>4970</v>
      </c>
      <c r="AB741" s="79" t="s">
        <v>53</v>
      </c>
      <c r="AC741" s="81">
        <v>507728.21</v>
      </c>
      <c r="AD741" s="69" t="s">
        <v>51</v>
      </c>
      <c r="AE741" s="69" t="s">
        <v>75</v>
      </c>
      <c r="AF741" s="69" t="s">
        <v>75</v>
      </c>
      <c r="AG741" s="79">
        <v>24</v>
      </c>
      <c r="AH741" s="545">
        <v>46285</v>
      </c>
      <c r="AI741" s="69" t="s">
        <v>3082</v>
      </c>
      <c r="AJ741" s="69" t="s">
        <v>85</v>
      </c>
      <c r="AK741" s="545"/>
      <c r="AL741" s="82"/>
      <c r="AM741" s="81">
        <v>0</v>
      </c>
      <c r="AN741" s="81"/>
      <c r="AO741" s="81">
        <v>0</v>
      </c>
      <c r="AP741" s="81">
        <v>0</v>
      </c>
      <c r="AQ741" s="81">
        <v>0</v>
      </c>
      <c r="AR741" s="81">
        <v>0</v>
      </c>
      <c r="AS741" s="81"/>
      <c r="AT741" s="79"/>
      <c r="AU741" s="81"/>
      <c r="AV741" s="546"/>
      <c r="AW741" s="81"/>
      <c r="AX741" s="81"/>
      <c r="AY741" s="83">
        <f>YEAR(Table6[[#This Row],[ETA]])</f>
        <v>2026</v>
      </c>
      <c r="AZ741" s="40" t="str">
        <f>TEXT(Table6[[#This Row],[ETA]],"MMMM")</f>
        <v>September</v>
      </c>
      <c r="BA741" s="12" t="s">
        <v>63</v>
      </c>
    </row>
    <row r="742" spans="1:53" hidden="1" x14ac:dyDescent="0.3">
      <c r="A742" s="13">
        <v>741</v>
      </c>
      <c r="B742" s="69" t="s">
        <v>4971</v>
      </c>
      <c r="C742" s="79" t="s">
        <v>90</v>
      </c>
      <c r="D742" s="69" t="s">
        <v>731</v>
      </c>
      <c r="E742" s="69" t="s">
        <v>46</v>
      </c>
      <c r="F742" s="80" t="s">
        <v>77</v>
      </c>
      <c r="G742" s="79" t="s">
        <v>177</v>
      </c>
      <c r="H742" s="70" t="s">
        <v>47</v>
      </c>
      <c r="I742" s="69" t="s">
        <v>52</v>
      </c>
      <c r="J742" s="69" t="s">
        <v>80</v>
      </c>
      <c r="K742" s="69" t="s">
        <v>4880</v>
      </c>
      <c r="L742" s="69" t="s">
        <v>733</v>
      </c>
      <c r="M742" s="69" t="s">
        <v>77</v>
      </c>
      <c r="N742" s="69" t="s">
        <v>49</v>
      </c>
      <c r="O742" s="545">
        <v>46285</v>
      </c>
      <c r="P742" s="69" t="s">
        <v>81</v>
      </c>
      <c r="Q742" s="69" t="s">
        <v>75</v>
      </c>
      <c r="R742" s="79">
        <v>5</v>
      </c>
      <c r="S742" s="81">
        <v>678</v>
      </c>
      <c r="T742" s="69" t="s">
        <v>99</v>
      </c>
      <c r="U742" s="81">
        <v>0.67600000000000005</v>
      </c>
      <c r="V742" s="69" t="s">
        <v>4972</v>
      </c>
      <c r="W742" s="79" t="s">
        <v>50</v>
      </c>
      <c r="X742" s="69" t="s">
        <v>4971</v>
      </c>
      <c r="Y742" s="69" t="s">
        <v>78</v>
      </c>
      <c r="Z742" s="69" t="s">
        <v>85</v>
      </c>
      <c r="AA742" s="69" t="s">
        <v>4973</v>
      </c>
      <c r="AB742" s="79" t="s">
        <v>53</v>
      </c>
      <c r="AC742" s="81">
        <v>131419</v>
      </c>
      <c r="AD742" s="69" t="s">
        <v>51</v>
      </c>
      <c r="AE742" s="69" t="s">
        <v>75</v>
      </c>
      <c r="AF742" s="69" t="s">
        <v>75</v>
      </c>
      <c r="AG742" s="79">
        <v>24</v>
      </c>
      <c r="AH742" s="545">
        <v>46285</v>
      </c>
      <c r="AI742" s="69" t="s">
        <v>3082</v>
      </c>
      <c r="AJ742" s="69" t="s">
        <v>85</v>
      </c>
      <c r="AK742" s="545"/>
      <c r="AL742" s="82"/>
      <c r="AM742" s="81">
        <v>0</v>
      </c>
      <c r="AN742" s="81"/>
      <c r="AO742" s="81">
        <v>0</v>
      </c>
      <c r="AP742" s="81">
        <v>0</v>
      </c>
      <c r="AQ742" s="81">
        <v>0</v>
      </c>
      <c r="AR742" s="81">
        <v>0</v>
      </c>
      <c r="AS742" s="81"/>
      <c r="AT742" s="79"/>
      <c r="AU742" s="81"/>
      <c r="AV742" s="546"/>
      <c r="AW742" s="81"/>
      <c r="AX742" s="81"/>
      <c r="AY742" s="83">
        <f>YEAR(Table6[[#This Row],[ETA]])</f>
        <v>2026</v>
      </c>
      <c r="AZ742" s="40" t="str">
        <f>TEXT(Table6[[#This Row],[ETA]],"MMMM")</f>
        <v>September</v>
      </c>
      <c r="BA742" s="12" t="s">
        <v>63</v>
      </c>
    </row>
    <row r="743" spans="1:53" hidden="1" x14ac:dyDescent="0.3">
      <c r="A743" s="13">
        <v>742</v>
      </c>
      <c r="B743" s="69" t="s">
        <v>4974</v>
      </c>
      <c r="C743" s="79" t="s">
        <v>90</v>
      </c>
      <c r="D743" s="69" t="s">
        <v>731</v>
      </c>
      <c r="E743" s="69" t="s">
        <v>46</v>
      </c>
      <c r="F743" s="80" t="s">
        <v>77</v>
      </c>
      <c r="G743" s="79" t="s">
        <v>177</v>
      </c>
      <c r="H743" s="70" t="s">
        <v>47</v>
      </c>
      <c r="I743" s="69" t="s">
        <v>52</v>
      </c>
      <c r="J743" s="69" t="s">
        <v>80</v>
      </c>
      <c r="K743" s="69" t="s">
        <v>4880</v>
      </c>
      <c r="L743" s="69" t="s">
        <v>733</v>
      </c>
      <c r="M743" s="69" t="s">
        <v>77</v>
      </c>
      <c r="N743" s="69" t="s">
        <v>49</v>
      </c>
      <c r="O743" s="545">
        <v>46285</v>
      </c>
      <c r="P743" s="69" t="s">
        <v>81</v>
      </c>
      <c r="Q743" s="69" t="s">
        <v>75</v>
      </c>
      <c r="R743" s="79">
        <v>14</v>
      </c>
      <c r="S743" s="81">
        <v>240</v>
      </c>
      <c r="T743" s="69" t="s">
        <v>99</v>
      </c>
      <c r="U743" s="81">
        <v>0.73899999999999999</v>
      </c>
      <c r="V743" s="69" t="s">
        <v>4975</v>
      </c>
      <c r="W743" s="79" t="s">
        <v>50</v>
      </c>
      <c r="X743" s="69" t="s">
        <v>4974</v>
      </c>
      <c r="Y743" s="69" t="s">
        <v>78</v>
      </c>
      <c r="Z743" s="69" t="s">
        <v>85</v>
      </c>
      <c r="AA743" s="69" t="s">
        <v>4973</v>
      </c>
      <c r="AB743" s="79" t="s">
        <v>53</v>
      </c>
      <c r="AC743" s="81">
        <v>432752.71</v>
      </c>
      <c r="AD743" s="69" t="s">
        <v>51</v>
      </c>
      <c r="AE743" s="69" t="s">
        <v>75</v>
      </c>
      <c r="AF743" s="69" t="s">
        <v>75</v>
      </c>
      <c r="AG743" s="79">
        <v>24</v>
      </c>
      <c r="AH743" s="545">
        <v>46285</v>
      </c>
      <c r="AI743" s="69" t="s">
        <v>3082</v>
      </c>
      <c r="AJ743" s="69" t="s">
        <v>85</v>
      </c>
      <c r="AK743" s="545"/>
      <c r="AL743" s="82"/>
      <c r="AM743" s="81">
        <v>0</v>
      </c>
      <c r="AN743" s="81"/>
      <c r="AO743" s="81">
        <v>0</v>
      </c>
      <c r="AP743" s="81">
        <v>0</v>
      </c>
      <c r="AQ743" s="81">
        <v>0</v>
      </c>
      <c r="AR743" s="81">
        <v>0</v>
      </c>
      <c r="AS743" s="81"/>
      <c r="AT743" s="79"/>
      <c r="AU743" s="81"/>
      <c r="AV743" s="546"/>
      <c r="AW743" s="81"/>
      <c r="AX743" s="81"/>
      <c r="AY743" s="83">
        <f>YEAR(Table6[[#This Row],[ETA]])</f>
        <v>2026</v>
      </c>
      <c r="AZ743" s="40" t="str">
        <f>TEXT(Table6[[#This Row],[ETA]],"MMMM")</f>
        <v>September</v>
      </c>
      <c r="BA743" s="12" t="s">
        <v>63</v>
      </c>
    </row>
    <row r="744" spans="1:53" hidden="1" x14ac:dyDescent="0.3">
      <c r="A744" s="13">
        <v>743</v>
      </c>
      <c r="B744" s="69" t="s">
        <v>4976</v>
      </c>
      <c r="C744" s="79" t="s">
        <v>90</v>
      </c>
      <c r="D744" s="69" t="s">
        <v>731</v>
      </c>
      <c r="E744" s="69" t="s">
        <v>46</v>
      </c>
      <c r="F744" s="80" t="s">
        <v>77</v>
      </c>
      <c r="G744" s="79" t="s">
        <v>289</v>
      </c>
      <c r="H744" s="70" t="s">
        <v>47</v>
      </c>
      <c r="I744" s="69" t="s">
        <v>52</v>
      </c>
      <c r="J744" s="69" t="s">
        <v>80</v>
      </c>
      <c r="K744" s="69" t="s">
        <v>4880</v>
      </c>
      <c r="L744" s="69" t="s">
        <v>733</v>
      </c>
      <c r="M744" s="69" t="s">
        <v>77</v>
      </c>
      <c r="N744" s="69" t="s">
        <v>49</v>
      </c>
      <c r="O744" s="545">
        <v>46285</v>
      </c>
      <c r="P744" s="69" t="s">
        <v>81</v>
      </c>
      <c r="Q744" s="69" t="s">
        <v>75</v>
      </c>
      <c r="R744" s="79">
        <v>14</v>
      </c>
      <c r="S744" s="81">
        <v>86</v>
      </c>
      <c r="T744" s="69" t="s">
        <v>99</v>
      </c>
      <c r="U744" s="81">
        <v>0.76800000000000002</v>
      </c>
      <c r="V744" s="69" t="s">
        <v>4977</v>
      </c>
      <c r="W744" s="79" t="s">
        <v>79</v>
      </c>
      <c r="X744" s="69" t="s">
        <v>4976</v>
      </c>
      <c r="Y744" s="69" t="s">
        <v>78</v>
      </c>
      <c r="Z744" s="69" t="s">
        <v>85</v>
      </c>
      <c r="AA744" s="69" t="s">
        <v>534</v>
      </c>
      <c r="AB744" s="79" t="s">
        <v>53</v>
      </c>
      <c r="AC744" s="81">
        <v>136400</v>
      </c>
      <c r="AD744" s="69" t="s">
        <v>51</v>
      </c>
      <c r="AE744" s="69" t="s">
        <v>75</v>
      </c>
      <c r="AF744" s="69" t="s">
        <v>75</v>
      </c>
      <c r="AG744" s="79">
        <v>24</v>
      </c>
      <c r="AH744" s="545">
        <v>46285</v>
      </c>
      <c r="AI744" s="69" t="s">
        <v>3082</v>
      </c>
      <c r="AJ744" s="69" t="s">
        <v>85</v>
      </c>
      <c r="AK744" s="545"/>
      <c r="AL744" s="82"/>
      <c r="AM744" s="81">
        <v>0</v>
      </c>
      <c r="AN744" s="81"/>
      <c r="AO744" s="81">
        <v>0</v>
      </c>
      <c r="AP744" s="81">
        <v>0</v>
      </c>
      <c r="AQ744" s="81">
        <v>0</v>
      </c>
      <c r="AR744" s="81">
        <v>0</v>
      </c>
      <c r="AS744" s="81"/>
      <c r="AT744" s="79"/>
      <c r="AU744" s="81"/>
      <c r="AV744" s="546"/>
      <c r="AW744" s="81"/>
      <c r="AX744" s="81"/>
      <c r="AY744" s="83">
        <f>YEAR(Table6[[#This Row],[ETA]])</f>
        <v>2026</v>
      </c>
      <c r="AZ744" s="40" t="str">
        <f>TEXT(Table6[[#This Row],[ETA]],"MMMM")</f>
        <v>September</v>
      </c>
      <c r="BA744" s="12" t="s">
        <v>63</v>
      </c>
    </row>
    <row r="745" spans="1:53" hidden="1" x14ac:dyDescent="0.3">
      <c r="A745" s="13">
        <v>744</v>
      </c>
      <c r="B745" s="69" t="s">
        <v>4978</v>
      </c>
      <c r="C745" s="79" t="s">
        <v>90</v>
      </c>
      <c r="D745" s="69" t="s">
        <v>731</v>
      </c>
      <c r="E745" s="69" t="s">
        <v>46</v>
      </c>
      <c r="F745" s="80" t="s">
        <v>77</v>
      </c>
      <c r="G745" s="79" t="s">
        <v>289</v>
      </c>
      <c r="H745" s="70" t="s">
        <v>47</v>
      </c>
      <c r="I745" s="69" t="s">
        <v>52</v>
      </c>
      <c r="J745" s="69" t="s">
        <v>80</v>
      </c>
      <c r="K745" s="69" t="s">
        <v>4880</v>
      </c>
      <c r="L745" s="69" t="s">
        <v>733</v>
      </c>
      <c r="M745" s="69" t="s">
        <v>77</v>
      </c>
      <c r="N745" s="69" t="s">
        <v>49</v>
      </c>
      <c r="O745" s="545">
        <v>46285</v>
      </c>
      <c r="P745" s="69" t="s">
        <v>81</v>
      </c>
      <c r="Q745" s="69" t="s">
        <v>75</v>
      </c>
      <c r="R745" s="79">
        <v>2</v>
      </c>
      <c r="S745" s="81">
        <v>65</v>
      </c>
      <c r="T745" s="69" t="s">
        <v>99</v>
      </c>
      <c r="U745" s="81">
        <v>0.84</v>
      </c>
      <c r="V745" s="69" t="s">
        <v>4979</v>
      </c>
      <c r="W745" s="79" t="s">
        <v>79</v>
      </c>
      <c r="X745" s="69" t="s">
        <v>4978</v>
      </c>
      <c r="Y745" s="69" t="s">
        <v>78</v>
      </c>
      <c r="Z745" s="69" t="s">
        <v>85</v>
      </c>
      <c r="AA745" s="69" t="s">
        <v>534</v>
      </c>
      <c r="AB745" s="79" t="s">
        <v>53</v>
      </c>
      <c r="AC745" s="81">
        <v>50000</v>
      </c>
      <c r="AD745" s="69" t="s">
        <v>51</v>
      </c>
      <c r="AE745" s="69" t="s">
        <v>75</v>
      </c>
      <c r="AF745" s="69" t="s">
        <v>75</v>
      </c>
      <c r="AG745" s="79">
        <v>24</v>
      </c>
      <c r="AH745" s="545">
        <v>46285</v>
      </c>
      <c r="AI745" s="69" t="s">
        <v>3082</v>
      </c>
      <c r="AJ745" s="69" t="s">
        <v>85</v>
      </c>
      <c r="AK745" s="545"/>
      <c r="AL745" s="82"/>
      <c r="AM745" s="81">
        <v>0</v>
      </c>
      <c r="AN745" s="81"/>
      <c r="AO745" s="81">
        <v>0</v>
      </c>
      <c r="AP745" s="81">
        <v>0</v>
      </c>
      <c r="AQ745" s="81">
        <v>0</v>
      </c>
      <c r="AR745" s="81">
        <v>0</v>
      </c>
      <c r="AS745" s="81"/>
      <c r="AT745" s="79"/>
      <c r="AU745" s="81"/>
      <c r="AV745" s="546"/>
      <c r="AW745" s="81"/>
      <c r="AX745" s="81"/>
      <c r="AY745" s="83">
        <f>YEAR(Table6[[#This Row],[ETA]])</f>
        <v>2026</v>
      </c>
      <c r="AZ745" s="40" t="str">
        <f>TEXT(Table6[[#This Row],[ETA]],"MMMM")</f>
        <v>September</v>
      </c>
      <c r="BA745" s="12" t="s">
        <v>63</v>
      </c>
    </row>
    <row r="746" spans="1:53" hidden="1" x14ac:dyDescent="0.3">
      <c r="A746" s="13">
        <v>745</v>
      </c>
      <c r="B746" s="69" t="s">
        <v>4980</v>
      </c>
      <c r="C746" s="79" t="s">
        <v>90</v>
      </c>
      <c r="D746" s="69" t="s">
        <v>731</v>
      </c>
      <c r="E746" s="69" t="s">
        <v>46</v>
      </c>
      <c r="F746" s="80" t="s">
        <v>77</v>
      </c>
      <c r="G746" s="79" t="s">
        <v>177</v>
      </c>
      <c r="H746" s="70" t="s">
        <v>47</v>
      </c>
      <c r="I746" s="69" t="s">
        <v>52</v>
      </c>
      <c r="J746" s="69" t="s">
        <v>80</v>
      </c>
      <c r="K746" s="69" t="s">
        <v>4880</v>
      </c>
      <c r="L746" s="69" t="s">
        <v>733</v>
      </c>
      <c r="M746" s="69" t="s">
        <v>77</v>
      </c>
      <c r="N746" s="69" t="s">
        <v>49</v>
      </c>
      <c r="O746" s="545">
        <v>46285</v>
      </c>
      <c r="P746" s="69" t="s">
        <v>81</v>
      </c>
      <c r="Q746" s="69" t="s">
        <v>75</v>
      </c>
      <c r="R746" s="79">
        <v>92</v>
      </c>
      <c r="S746" s="81">
        <v>111</v>
      </c>
      <c r="T746" s="69" t="s">
        <v>99</v>
      </c>
      <c r="U746" s="81">
        <v>0.56000000000000005</v>
      </c>
      <c r="V746" s="69" t="s">
        <v>4981</v>
      </c>
      <c r="W746" s="79" t="s">
        <v>50</v>
      </c>
      <c r="X746" s="69" t="s">
        <v>4980</v>
      </c>
      <c r="Y746" s="69" t="s">
        <v>78</v>
      </c>
      <c r="Z746" s="69" t="s">
        <v>85</v>
      </c>
      <c r="AA746" s="69" t="s">
        <v>534</v>
      </c>
      <c r="AB746" s="79" t="s">
        <v>71</v>
      </c>
      <c r="AC746" s="81">
        <v>49910</v>
      </c>
      <c r="AD746" s="69" t="s">
        <v>51</v>
      </c>
      <c r="AE746" s="69" t="s">
        <v>75</v>
      </c>
      <c r="AF746" s="69" t="s">
        <v>75</v>
      </c>
      <c r="AG746" s="79">
        <v>24</v>
      </c>
      <c r="AH746" s="545">
        <v>46285</v>
      </c>
      <c r="AI746" s="69" t="s">
        <v>3082</v>
      </c>
      <c r="AJ746" s="69" t="s">
        <v>85</v>
      </c>
      <c r="AK746" s="545"/>
      <c r="AL746" s="82"/>
      <c r="AM746" s="81">
        <v>0</v>
      </c>
      <c r="AN746" s="81"/>
      <c r="AO746" s="81">
        <v>0</v>
      </c>
      <c r="AP746" s="81">
        <v>0</v>
      </c>
      <c r="AQ746" s="81">
        <v>0</v>
      </c>
      <c r="AR746" s="81">
        <v>0</v>
      </c>
      <c r="AS746" s="81"/>
      <c r="AT746" s="79"/>
      <c r="AU746" s="81"/>
      <c r="AV746" s="546"/>
      <c r="AW746" s="81"/>
      <c r="AX746" s="81"/>
      <c r="AY746" s="83">
        <f>YEAR(Table6[[#This Row],[ETA]])</f>
        <v>2026</v>
      </c>
      <c r="AZ746" s="40" t="str">
        <f>TEXT(Table6[[#This Row],[ETA]],"MMMM")</f>
        <v>September</v>
      </c>
      <c r="BA746" s="12" t="s">
        <v>63</v>
      </c>
    </row>
    <row r="747" spans="1:53" hidden="1" x14ac:dyDescent="0.3">
      <c r="A747" s="13">
        <v>746</v>
      </c>
      <c r="B747" s="69" t="s">
        <v>4982</v>
      </c>
      <c r="C747" s="79" t="s">
        <v>90</v>
      </c>
      <c r="D747" s="69" t="s">
        <v>731</v>
      </c>
      <c r="E747" s="69" t="s">
        <v>46</v>
      </c>
      <c r="F747" s="80" t="s">
        <v>77</v>
      </c>
      <c r="G747" s="79" t="s">
        <v>177</v>
      </c>
      <c r="H747" s="70" t="s">
        <v>47</v>
      </c>
      <c r="I747" s="69" t="s">
        <v>52</v>
      </c>
      <c r="J747" s="69" t="s">
        <v>80</v>
      </c>
      <c r="K747" s="69" t="s">
        <v>4880</v>
      </c>
      <c r="L747" s="69" t="s">
        <v>733</v>
      </c>
      <c r="M747" s="69" t="s">
        <v>77</v>
      </c>
      <c r="N747" s="69" t="s">
        <v>49</v>
      </c>
      <c r="O747" s="545">
        <v>46285</v>
      </c>
      <c r="P747" s="69" t="s">
        <v>81</v>
      </c>
      <c r="Q747" s="69" t="s">
        <v>75</v>
      </c>
      <c r="R747" s="79">
        <v>5</v>
      </c>
      <c r="S747" s="81">
        <v>510</v>
      </c>
      <c r="T747" s="69" t="s">
        <v>99</v>
      </c>
      <c r="U747" s="81">
        <v>1.28</v>
      </c>
      <c r="V747" s="69" t="s">
        <v>4983</v>
      </c>
      <c r="W747" s="79" t="s">
        <v>50</v>
      </c>
      <c r="X747" s="69" t="s">
        <v>4982</v>
      </c>
      <c r="Y747" s="69" t="s">
        <v>78</v>
      </c>
      <c r="Z747" s="69" t="s">
        <v>85</v>
      </c>
      <c r="AA747" s="69" t="s">
        <v>2020</v>
      </c>
      <c r="AB747" s="79" t="s">
        <v>71</v>
      </c>
      <c r="AC747" s="81">
        <v>131438.95000000001</v>
      </c>
      <c r="AD747" s="69" t="s">
        <v>51</v>
      </c>
      <c r="AE747" s="69" t="s">
        <v>75</v>
      </c>
      <c r="AF747" s="69" t="s">
        <v>75</v>
      </c>
      <c r="AG747" s="79">
        <v>24</v>
      </c>
      <c r="AH747" s="545">
        <v>46285</v>
      </c>
      <c r="AI747" s="69" t="s">
        <v>3082</v>
      </c>
      <c r="AJ747" s="69" t="s">
        <v>85</v>
      </c>
      <c r="AK747" s="545"/>
      <c r="AL747" s="82"/>
      <c r="AM747" s="81">
        <v>0</v>
      </c>
      <c r="AN747" s="81"/>
      <c r="AO747" s="81">
        <v>0</v>
      </c>
      <c r="AP747" s="81">
        <v>0</v>
      </c>
      <c r="AQ747" s="81">
        <v>0</v>
      </c>
      <c r="AR747" s="81">
        <v>0</v>
      </c>
      <c r="AS747" s="81"/>
      <c r="AT747" s="79"/>
      <c r="AU747" s="81"/>
      <c r="AV747" s="546"/>
      <c r="AW747" s="81"/>
      <c r="AX747" s="81"/>
      <c r="AY747" s="83">
        <f>YEAR(Table6[[#This Row],[ETA]])</f>
        <v>2026</v>
      </c>
      <c r="AZ747" s="40" t="str">
        <f>TEXT(Table6[[#This Row],[ETA]],"MMMM")</f>
        <v>September</v>
      </c>
      <c r="BA747" s="12" t="s">
        <v>63</v>
      </c>
    </row>
    <row r="748" spans="1:53" hidden="1" x14ac:dyDescent="0.3">
      <c r="A748" s="13">
        <v>747</v>
      </c>
      <c r="B748" s="69" t="s">
        <v>4984</v>
      </c>
      <c r="C748" s="79" t="s">
        <v>90</v>
      </c>
      <c r="D748" s="69" t="s">
        <v>731</v>
      </c>
      <c r="E748" s="69" t="s">
        <v>46</v>
      </c>
      <c r="F748" s="80" t="s">
        <v>77</v>
      </c>
      <c r="G748" s="79" t="s">
        <v>177</v>
      </c>
      <c r="H748" s="70" t="s">
        <v>47</v>
      </c>
      <c r="I748" s="69" t="s">
        <v>52</v>
      </c>
      <c r="J748" s="69" t="s">
        <v>80</v>
      </c>
      <c r="K748" s="69" t="s">
        <v>4880</v>
      </c>
      <c r="L748" s="69" t="s">
        <v>733</v>
      </c>
      <c r="M748" s="69" t="s">
        <v>77</v>
      </c>
      <c r="N748" s="69" t="s">
        <v>49</v>
      </c>
      <c r="O748" s="545">
        <v>46285</v>
      </c>
      <c r="P748" s="69" t="s">
        <v>81</v>
      </c>
      <c r="Q748" s="69" t="s">
        <v>75</v>
      </c>
      <c r="R748" s="79">
        <v>4</v>
      </c>
      <c r="S748" s="81">
        <v>622346</v>
      </c>
      <c r="T748" s="69" t="s">
        <v>76</v>
      </c>
      <c r="U748" s="81">
        <v>1143.7510000000002</v>
      </c>
      <c r="V748" s="69" t="s">
        <v>4985</v>
      </c>
      <c r="W748" s="79" t="s">
        <v>50</v>
      </c>
      <c r="X748" s="69" t="s">
        <v>4984</v>
      </c>
      <c r="Y748" s="69" t="s">
        <v>78</v>
      </c>
      <c r="Z748" s="69" t="s">
        <v>85</v>
      </c>
      <c r="AA748" s="69" t="s">
        <v>4986</v>
      </c>
      <c r="AB748" s="79" t="s">
        <v>3057</v>
      </c>
      <c r="AC748" s="81">
        <v>9983354.6799999997</v>
      </c>
      <c r="AD748" s="69" t="s">
        <v>51</v>
      </c>
      <c r="AE748" s="69" t="s">
        <v>75</v>
      </c>
      <c r="AF748" s="69" t="s">
        <v>75</v>
      </c>
      <c r="AG748" s="79">
        <v>24</v>
      </c>
      <c r="AH748" s="545">
        <v>46285</v>
      </c>
      <c r="AI748" s="69" t="s">
        <v>3082</v>
      </c>
      <c r="AJ748" s="69" t="s">
        <v>85</v>
      </c>
      <c r="AK748" s="545"/>
      <c r="AL748" s="82"/>
      <c r="AM748" s="81">
        <v>0</v>
      </c>
      <c r="AN748" s="81"/>
      <c r="AO748" s="81">
        <v>0</v>
      </c>
      <c r="AP748" s="81">
        <v>0</v>
      </c>
      <c r="AQ748" s="81">
        <v>0</v>
      </c>
      <c r="AR748" s="81">
        <v>0</v>
      </c>
      <c r="AS748" s="81"/>
      <c r="AT748" s="79"/>
      <c r="AU748" s="81"/>
      <c r="AV748" s="546"/>
      <c r="AW748" s="81"/>
      <c r="AX748" s="81"/>
      <c r="AY748" s="83">
        <f>YEAR(Table6[[#This Row],[ETA]])</f>
        <v>2026</v>
      </c>
      <c r="AZ748" s="40" t="str">
        <f>TEXT(Table6[[#This Row],[ETA]],"MMMM")</f>
        <v>September</v>
      </c>
      <c r="BA748" s="12" t="s">
        <v>63</v>
      </c>
    </row>
    <row r="749" spans="1:53" hidden="1" x14ac:dyDescent="0.3">
      <c r="A749" s="13">
        <v>748</v>
      </c>
      <c r="B749" s="69" t="s">
        <v>4987</v>
      </c>
      <c r="C749" s="79" t="s">
        <v>90</v>
      </c>
      <c r="D749" s="69" t="s">
        <v>731</v>
      </c>
      <c r="E749" s="69" t="s">
        <v>46</v>
      </c>
      <c r="F749" s="80" t="s">
        <v>77</v>
      </c>
      <c r="G749" s="79" t="s">
        <v>177</v>
      </c>
      <c r="H749" s="70" t="s">
        <v>47</v>
      </c>
      <c r="I749" s="69" t="s">
        <v>52</v>
      </c>
      <c r="J749" s="69" t="s">
        <v>80</v>
      </c>
      <c r="K749" s="69" t="s">
        <v>4880</v>
      </c>
      <c r="L749" s="69" t="s">
        <v>733</v>
      </c>
      <c r="M749" s="69" t="s">
        <v>77</v>
      </c>
      <c r="N749" s="69" t="s">
        <v>49</v>
      </c>
      <c r="O749" s="545">
        <v>46285</v>
      </c>
      <c r="P749" s="69" t="s">
        <v>81</v>
      </c>
      <c r="Q749" s="69" t="s">
        <v>75</v>
      </c>
      <c r="R749" s="79">
        <v>1</v>
      </c>
      <c r="S749" s="81">
        <v>4740</v>
      </c>
      <c r="T749" s="69" t="s">
        <v>99</v>
      </c>
      <c r="U749" s="81">
        <v>7.31</v>
      </c>
      <c r="V749" s="69" t="s">
        <v>4988</v>
      </c>
      <c r="W749" s="79" t="s">
        <v>50</v>
      </c>
      <c r="X749" s="69" t="s">
        <v>4987</v>
      </c>
      <c r="Y749" s="69" t="s">
        <v>78</v>
      </c>
      <c r="Z749" s="69" t="s">
        <v>85</v>
      </c>
      <c r="AA749" s="69" t="s">
        <v>4986</v>
      </c>
      <c r="AB749" s="79" t="s">
        <v>3057</v>
      </c>
      <c r="AC749" s="81">
        <v>2000</v>
      </c>
      <c r="AD749" s="69" t="s">
        <v>51</v>
      </c>
      <c r="AE749" s="69" t="s">
        <v>75</v>
      </c>
      <c r="AF749" s="69" t="s">
        <v>75</v>
      </c>
      <c r="AG749" s="79">
        <v>24</v>
      </c>
      <c r="AH749" s="545">
        <v>46285</v>
      </c>
      <c r="AI749" s="69" t="s">
        <v>3082</v>
      </c>
      <c r="AJ749" s="69" t="s">
        <v>85</v>
      </c>
      <c r="AK749" s="545"/>
      <c r="AL749" s="82"/>
      <c r="AM749" s="81">
        <v>0</v>
      </c>
      <c r="AN749" s="81"/>
      <c r="AO749" s="81">
        <v>0</v>
      </c>
      <c r="AP749" s="81">
        <v>0</v>
      </c>
      <c r="AQ749" s="81">
        <v>0</v>
      </c>
      <c r="AR749" s="81">
        <v>0</v>
      </c>
      <c r="AS749" s="81"/>
      <c r="AT749" s="79"/>
      <c r="AU749" s="81"/>
      <c r="AV749" s="546"/>
      <c r="AW749" s="81"/>
      <c r="AX749" s="81"/>
      <c r="AY749" s="83">
        <f>YEAR(Table6[[#This Row],[ETA]])</f>
        <v>2026</v>
      </c>
      <c r="AZ749" s="40" t="str">
        <f>TEXT(Table6[[#This Row],[ETA]],"MMMM")</f>
        <v>September</v>
      </c>
      <c r="BA749" s="12" t="s">
        <v>63</v>
      </c>
    </row>
    <row r="750" spans="1:53" hidden="1" x14ac:dyDescent="0.3">
      <c r="A750" s="13">
        <v>749</v>
      </c>
      <c r="B750" s="69" t="s">
        <v>5002</v>
      </c>
      <c r="C750" s="79" t="s">
        <v>1261</v>
      </c>
      <c r="D750" s="69" t="s">
        <v>1632</v>
      </c>
      <c r="E750" s="69" t="s">
        <v>74</v>
      </c>
      <c r="F750" s="80" t="s">
        <v>5003</v>
      </c>
      <c r="G750" s="79" t="s">
        <v>177</v>
      </c>
      <c r="H750" s="70" t="s">
        <v>837</v>
      </c>
      <c r="I750" s="69" t="s">
        <v>3820</v>
      </c>
      <c r="J750" s="69" t="s">
        <v>5004</v>
      </c>
      <c r="K750" s="69" t="s">
        <v>75</v>
      </c>
      <c r="L750" s="69" t="s">
        <v>1632</v>
      </c>
      <c r="M750" s="69" t="s">
        <v>75</v>
      </c>
      <c r="N750" s="69" t="s">
        <v>49</v>
      </c>
      <c r="O750" s="545">
        <v>46232</v>
      </c>
      <c r="P750" s="69" t="s">
        <v>837</v>
      </c>
      <c r="Q750" s="69" t="s">
        <v>837</v>
      </c>
      <c r="R750" s="79">
        <v>2</v>
      </c>
      <c r="S750" s="81">
        <v>10</v>
      </c>
      <c r="T750" s="69" t="s">
        <v>4963</v>
      </c>
      <c r="U750" s="81">
        <v>0.93100000000000005</v>
      </c>
      <c r="V750" s="69" t="s">
        <v>5005</v>
      </c>
      <c r="W750" s="79" t="s">
        <v>79</v>
      </c>
      <c r="X750" s="69" t="s">
        <v>5003</v>
      </c>
      <c r="Y750" s="69" t="s">
        <v>5006</v>
      </c>
      <c r="Z750" s="69" t="s">
        <v>1637</v>
      </c>
      <c r="AA750" s="69" t="s">
        <v>5007</v>
      </c>
      <c r="AB750" s="79" t="s">
        <v>71</v>
      </c>
      <c r="AC750" s="81">
        <v>0</v>
      </c>
      <c r="AD750" s="69" t="s">
        <v>51</v>
      </c>
      <c r="AE750" s="69" t="s">
        <v>75</v>
      </c>
      <c r="AF750" s="69" t="s">
        <v>75</v>
      </c>
      <c r="AG750" s="79">
        <v>-29</v>
      </c>
      <c r="AH750" s="545">
        <v>46232</v>
      </c>
      <c r="AI750" s="69" t="s">
        <v>3177</v>
      </c>
      <c r="AJ750" s="69" t="s">
        <v>1637</v>
      </c>
      <c r="AK750" s="545">
        <v>46232</v>
      </c>
      <c r="AL750" s="82"/>
      <c r="AM750" s="81">
        <v>0</v>
      </c>
      <c r="AN750" s="81"/>
      <c r="AO750" s="81">
        <v>0</v>
      </c>
      <c r="AP750" s="81">
        <v>0</v>
      </c>
      <c r="AQ750" s="81">
        <v>0</v>
      </c>
      <c r="AR750" s="81">
        <v>0</v>
      </c>
      <c r="AS750" s="81"/>
      <c r="AT750" s="79"/>
      <c r="AU750" s="81"/>
      <c r="AV750" s="546"/>
      <c r="AW750" s="81"/>
      <c r="AX750" s="81"/>
      <c r="AY750" s="83">
        <f>YEAR(Table6[[#This Row],[ETA]])</f>
        <v>2026</v>
      </c>
      <c r="AZ750" s="40" t="str">
        <f>TEXT(Table6[[#This Row],[ETA]],"MMMM")</f>
        <v>July</v>
      </c>
      <c r="BA750" s="12" t="s">
        <v>3342</v>
      </c>
    </row>
    <row r="751" spans="1:53" hidden="1" x14ac:dyDescent="0.3">
      <c r="A751" s="13">
        <v>750</v>
      </c>
      <c r="B751" s="69" t="s">
        <v>5008</v>
      </c>
      <c r="C751" s="79" t="s">
        <v>1261</v>
      </c>
      <c r="D751" s="69" t="s">
        <v>1632</v>
      </c>
      <c r="E751" s="69" t="s">
        <v>74</v>
      </c>
      <c r="F751" s="80" t="s">
        <v>5009</v>
      </c>
      <c r="G751" s="79" t="s">
        <v>177</v>
      </c>
      <c r="H751" s="70" t="s">
        <v>837</v>
      </c>
      <c r="I751" s="69" t="s">
        <v>2387</v>
      </c>
      <c r="J751" s="69" t="s">
        <v>571</v>
      </c>
      <c r="K751" s="69" t="s">
        <v>1264</v>
      </c>
      <c r="L751" s="69" t="s">
        <v>1632</v>
      </c>
      <c r="M751" s="69" t="s">
        <v>1264</v>
      </c>
      <c r="N751" s="69" t="s">
        <v>49</v>
      </c>
      <c r="O751" s="545">
        <v>46236</v>
      </c>
      <c r="P751" s="69" t="s">
        <v>837</v>
      </c>
      <c r="Q751" s="69" t="s">
        <v>837</v>
      </c>
      <c r="R751" s="79">
        <v>1</v>
      </c>
      <c r="S751" s="81">
        <v>10</v>
      </c>
      <c r="T751" s="69" t="s">
        <v>4963</v>
      </c>
      <c r="U751" s="81">
        <v>0.2</v>
      </c>
      <c r="V751" s="69" t="s">
        <v>5010</v>
      </c>
      <c r="W751" s="79" t="s">
        <v>79</v>
      </c>
      <c r="X751" s="69" t="s">
        <v>5009</v>
      </c>
      <c r="Y751" s="69"/>
      <c r="Z751" s="69" t="s">
        <v>3766</v>
      </c>
      <c r="AA751" s="69" t="s">
        <v>5011</v>
      </c>
      <c r="AB751" s="79" t="s">
        <v>53</v>
      </c>
      <c r="AC751" s="81">
        <v>50</v>
      </c>
      <c r="AD751" s="69" t="s">
        <v>51</v>
      </c>
      <c r="AE751" s="69" t="s">
        <v>75</v>
      </c>
      <c r="AF751" s="69" t="s">
        <v>75</v>
      </c>
      <c r="AG751" s="79">
        <v>-25</v>
      </c>
      <c r="AH751" s="545">
        <v>46236</v>
      </c>
      <c r="AI751" s="69" t="s">
        <v>3177</v>
      </c>
      <c r="AJ751" s="69" t="s">
        <v>3766</v>
      </c>
      <c r="AK751" s="545">
        <v>46236</v>
      </c>
      <c r="AL751" s="82"/>
      <c r="AM751" s="81">
        <v>0</v>
      </c>
      <c r="AN751" s="81"/>
      <c r="AO751" s="81">
        <v>0</v>
      </c>
      <c r="AP751" s="81">
        <v>0</v>
      </c>
      <c r="AQ751" s="81">
        <v>0</v>
      </c>
      <c r="AR751" s="81">
        <v>0</v>
      </c>
      <c r="AS751" s="81"/>
      <c r="AT751" s="79"/>
      <c r="AU751" s="81"/>
      <c r="AV751" s="546"/>
      <c r="AW751" s="81"/>
      <c r="AX751" s="81"/>
      <c r="AY751" s="83">
        <f>YEAR(Table6[[#This Row],[ETA]])</f>
        <v>2026</v>
      </c>
      <c r="AZ751" s="40" t="str">
        <f>TEXT(Table6[[#This Row],[ETA]],"MMMM")</f>
        <v>August</v>
      </c>
      <c r="BA751" s="12" t="s">
        <v>3342</v>
      </c>
    </row>
    <row r="752" spans="1:53" hidden="1" x14ac:dyDescent="0.3">
      <c r="A752" s="13">
        <v>751</v>
      </c>
      <c r="B752" s="69" t="s">
        <v>5012</v>
      </c>
      <c r="C752" s="79" t="s">
        <v>1261</v>
      </c>
      <c r="D752" s="69" t="s">
        <v>1632</v>
      </c>
      <c r="E752" s="69" t="s">
        <v>74</v>
      </c>
      <c r="F752" s="80" t="s">
        <v>5013</v>
      </c>
      <c r="G752" s="79" t="s">
        <v>177</v>
      </c>
      <c r="H752" s="70" t="s">
        <v>837</v>
      </c>
      <c r="I752" s="69" t="s">
        <v>2387</v>
      </c>
      <c r="J752" s="69" t="s">
        <v>571</v>
      </c>
      <c r="K752" s="69" t="s">
        <v>1264</v>
      </c>
      <c r="L752" s="69" t="s">
        <v>1632</v>
      </c>
      <c r="M752" s="69" t="s">
        <v>1264</v>
      </c>
      <c r="N752" s="69" t="s">
        <v>49</v>
      </c>
      <c r="O752" s="545">
        <v>46236</v>
      </c>
      <c r="P752" s="69" t="s">
        <v>837</v>
      </c>
      <c r="Q752" s="69" t="s">
        <v>837</v>
      </c>
      <c r="R752" s="79">
        <v>1</v>
      </c>
      <c r="S752" s="81">
        <v>10</v>
      </c>
      <c r="T752" s="69" t="s">
        <v>4963</v>
      </c>
      <c r="U752" s="81">
        <v>0.2</v>
      </c>
      <c r="V752" s="69" t="s">
        <v>5010</v>
      </c>
      <c r="W752" s="79" t="s">
        <v>79</v>
      </c>
      <c r="X752" s="69" t="s">
        <v>5013</v>
      </c>
      <c r="Y752" s="69"/>
      <c r="Z752" s="69" t="s">
        <v>3766</v>
      </c>
      <c r="AA752" s="69" t="s">
        <v>5014</v>
      </c>
      <c r="AB752" s="79" t="s">
        <v>53</v>
      </c>
      <c r="AC752" s="81">
        <v>50</v>
      </c>
      <c r="AD752" s="69" t="s">
        <v>51</v>
      </c>
      <c r="AE752" s="69" t="s">
        <v>75</v>
      </c>
      <c r="AF752" s="69" t="s">
        <v>75</v>
      </c>
      <c r="AG752" s="79">
        <v>-25</v>
      </c>
      <c r="AH752" s="545">
        <v>46236</v>
      </c>
      <c r="AI752" s="69" t="s">
        <v>3177</v>
      </c>
      <c r="AJ752" s="69" t="s">
        <v>3766</v>
      </c>
      <c r="AK752" s="545">
        <v>46236</v>
      </c>
      <c r="AL752" s="82"/>
      <c r="AM752" s="81">
        <v>0</v>
      </c>
      <c r="AN752" s="81"/>
      <c r="AO752" s="81">
        <v>0</v>
      </c>
      <c r="AP752" s="81">
        <v>0</v>
      </c>
      <c r="AQ752" s="81">
        <v>0</v>
      </c>
      <c r="AR752" s="81">
        <v>0</v>
      </c>
      <c r="AS752" s="81"/>
      <c r="AT752" s="79"/>
      <c r="AU752" s="81"/>
      <c r="AV752" s="546"/>
      <c r="AW752" s="81"/>
      <c r="AX752" s="81"/>
      <c r="AY752" s="83">
        <f>YEAR(Table6[[#This Row],[ETA]])</f>
        <v>2026</v>
      </c>
      <c r="AZ752" s="40" t="str">
        <f>TEXT(Table6[[#This Row],[ETA]],"MMMM")</f>
        <v>August</v>
      </c>
      <c r="BA752" s="12" t="s">
        <v>3342</v>
      </c>
    </row>
    <row r="753" spans="1:53" hidden="1" x14ac:dyDescent="0.3">
      <c r="A753" s="13">
        <v>752</v>
      </c>
      <c r="B753" s="69" t="s">
        <v>5015</v>
      </c>
      <c r="C753" s="79" t="s">
        <v>1261</v>
      </c>
      <c r="D753" s="69" t="s">
        <v>1632</v>
      </c>
      <c r="E753" s="69" t="s">
        <v>74</v>
      </c>
      <c r="F753" s="80" t="s">
        <v>5016</v>
      </c>
      <c r="G753" s="79" t="s">
        <v>177</v>
      </c>
      <c r="H753" s="70" t="s">
        <v>837</v>
      </c>
      <c r="I753" s="69" t="s">
        <v>2387</v>
      </c>
      <c r="J753" s="69" t="s">
        <v>571</v>
      </c>
      <c r="K753" s="69" t="s">
        <v>1264</v>
      </c>
      <c r="L753" s="69" t="s">
        <v>1632</v>
      </c>
      <c r="M753" s="69" t="s">
        <v>1264</v>
      </c>
      <c r="N753" s="69" t="s">
        <v>49</v>
      </c>
      <c r="O753" s="545">
        <v>46236</v>
      </c>
      <c r="P753" s="69" t="s">
        <v>837</v>
      </c>
      <c r="Q753" s="69" t="s">
        <v>837</v>
      </c>
      <c r="R753" s="79">
        <v>1</v>
      </c>
      <c r="S753" s="81">
        <v>10</v>
      </c>
      <c r="T753" s="69" t="s">
        <v>4963</v>
      </c>
      <c r="U753" s="81">
        <v>0.2</v>
      </c>
      <c r="V753" s="69" t="s">
        <v>5017</v>
      </c>
      <c r="W753" s="79" t="s">
        <v>79</v>
      </c>
      <c r="X753" s="69" t="s">
        <v>5016</v>
      </c>
      <c r="Y753" s="69"/>
      <c r="Z753" s="69" t="s">
        <v>3766</v>
      </c>
      <c r="AA753" s="69" t="s">
        <v>5018</v>
      </c>
      <c r="AB753" s="79" t="s">
        <v>53</v>
      </c>
      <c r="AC753" s="81">
        <v>580</v>
      </c>
      <c r="AD753" s="69" t="s">
        <v>51</v>
      </c>
      <c r="AE753" s="69" t="s">
        <v>75</v>
      </c>
      <c r="AF753" s="69" t="s">
        <v>75</v>
      </c>
      <c r="AG753" s="79">
        <v>-25</v>
      </c>
      <c r="AH753" s="545">
        <v>46236</v>
      </c>
      <c r="AI753" s="69" t="s">
        <v>3177</v>
      </c>
      <c r="AJ753" s="69" t="s">
        <v>3766</v>
      </c>
      <c r="AK753" s="545">
        <v>46236</v>
      </c>
      <c r="AL753" s="82"/>
      <c r="AM753" s="81">
        <v>0</v>
      </c>
      <c r="AN753" s="81"/>
      <c r="AO753" s="81">
        <v>0</v>
      </c>
      <c r="AP753" s="81">
        <v>0</v>
      </c>
      <c r="AQ753" s="81">
        <v>0</v>
      </c>
      <c r="AR753" s="81">
        <v>0</v>
      </c>
      <c r="AS753" s="81"/>
      <c r="AT753" s="79"/>
      <c r="AU753" s="81"/>
      <c r="AV753" s="546"/>
      <c r="AW753" s="81"/>
      <c r="AX753" s="81"/>
      <c r="AY753" s="83">
        <f>YEAR(Table6[[#This Row],[ETA]])</f>
        <v>2026</v>
      </c>
      <c r="AZ753" s="40" t="str">
        <f>TEXT(Table6[[#This Row],[ETA]],"MMMM")</f>
        <v>August</v>
      </c>
      <c r="BA753" s="12" t="s">
        <v>3342</v>
      </c>
    </row>
    <row r="754" spans="1:53" hidden="1" x14ac:dyDescent="0.3">
      <c r="A754" s="13">
        <v>753</v>
      </c>
      <c r="B754" s="69" t="s">
        <v>5019</v>
      </c>
      <c r="C754" s="79" t="s">
        <v>1261</v>
      </c>
      <c r="D754" s="69" t="s">
        <v>1632</v>
      </c>
      <c r="E754" s="69" t="s">
        <v>74</v>
      </c>
      <c r="F754" s="80">
        <v>9860873610</v>
      </c>
      <c r="G754" s="79" t="s">
        <v>177</v>
      </c>
      <c r="H754" s="70" t="s">
        <v>837</v>
      </c>
      <c r="I754" s="69" t="s">
        <v>5020</v>
      </c>
      <c r="J754" s="69" t="s">
        <v>571</v>
      </c>
      <c r="K754" s="69" t="s">
        <v>1264</v>
      </c>
      <c r="L754" s="69" t="s">
        <v>1632</v>
      </c>
      <c r="M754" s="69" t="s">
        <v>1264</v>
      </c>
      <c r="N754" s="69" t="s">
        <v>49</v>
      </c>
      <c r="O754" s="545">
        <v>46237</v>
      </c>
      <c r="P754" s="69" t="s">
        <v>837</v>
      </c>
      <c r="Q754" s="69" t="s">
        <v>837</v>
      </c>
      <c r="R754" s="79">
        <v>3</v>
      </c>
      <c r="S754" s="81">
        <v>10</v>
      </c>
      <c r="T754" s="69" t="s">
        <v>4963</v>
      </c>
      <c r="U754" s="81">
        <v>0.2</v>
      </c>
      <c r="V754" s="69" t="s">
        <v>5021</v>
      </c>
      <c r="W754" s="79" t="s">
        <v>79</v>
      </c>
      <c r="X754" s="69" t="s">
        <v>5022</v>
      </c>
      <c r="Y754" s="69" t="s">
        <v>5023</v>
      </c>
      <c r="Z754" s="69" t="s">
        <v>3766</v>
      </c>
      <c r="AA754" s="69" t="s">
        <v>5018</v>
      </c>
      <c r="AB754" s="79" t="s">
        <v>71</v>
      </c>
      <c r="AC754" s="81">
        <v>60</v>
      </c>
      <c r="AD754" s="69" t="s">
        <v>1834</v>
      </c>
      <c r="AE754" s="69" t="s">
        <v>75</v>
      </c>
      <c r="AF754" s="69" t="s">
        <v>75</v>
      </c>
      <c r="AG754" s="79">
        <v>-24</v>
      </c>
      <c r="AH754" s="545">
        <v>46237</v>
      </c>
      <c r="AI754" s="69" t="s">
        <v>3177</v>
      </c>
      <c r="AJ754" s="69" t="s">
        <v>3766</v>
      </c>
      <c r="AK754" s="545">
        <v>46237</v>
      </c>
      <c r="AL754" s="82"/>
      <c r="AM754" s="81">
        <v>0</v>
      </c>
      <c r="AN754" s="81"/>
      <c r="AO754" s="81">
        <v>0</v>
      </c>
      <c r="AP754" s="81">
        <v>0</v>
      </c>
      <c r="AQ754" s="81">
        <v>0</v>
      </c>
      <c r="AR754" s="81">
        <v>0</v>
      </c>
      <c r="AS754" s="81"/>
      <c r="AT754" s="79"/>
      <c r="AU754" s="81"/>
      <c r="AV754" s="546"/>
      <c r="AW754" s="81"/>
      <c r="AX754" s="81"/>
      <c r="AY754" s="83">
        <f>YEAR(Table6[[#This Row],[ETA]])</f>
        <v>2026</v>
      </c>
      <c r="AZ754" s="40" t="str">
        <f>TEXT(Table6[[#This Row],[ETA]],"MMMM")</f>
        <v>August</v>
      </c>
      <c r="BA754" s="12" t="s">
        <v>3342</v>
      </c>
    </row>
    <row r="755" spans="1:53" hidden="1" x14ac:dyDescent="0.3">
      <c r="A755" s="13">
        <v>754</v>
      </c>
      <c r="B755" s="69" t="s">
        <v>5024</v>
      </c>
      <c r="C755" s="79" t="s">
        <v>70</v>
      </c>
      <c r="D755" s="69" t="s">
        <v>1632</v>
      </c>
      <c r="E755" s="69" t="s">
        <v>46</v>
      </c>
      <c r="F755" s="80" t="s">
        <v>5025</v>
      </c>
      <c r="G755" s="79" t="s">
        <v>177</v>
      </c>
      <c r="H755" s="70" t="s">
        <v>837</v>
      </c>
      <c r="I755" s="69" t="s">
        <v>4261</v>
      </c>
      <c r="J755" s="69" t="s">
        <v>75</v>
      </c>
      <c r="K755" s="69" t="s">
        <v>838</v>
      </c>
      <c r="L755" s="69" t="s">
        <v>75</v>
      </c>
      <c r="M755" s="69" t="s">
        <v>837</v>
      </c>
      <c r="N755" s="69" t="s">
        <v>49</v>
      </c>
      <c r="O755" s="545">
        <v>46238</v>
      </c>
      <c r="P755" s="69" t="s">
        <v>837</v>
      </c>
      <c r="Q755" s="69" t="s">
        <v>837</v>
      </c>
      <c r="R755" s="79">
        <v>156</v>
      </c>
      <c r="S755" s="81">
        <v>200</v>
      </c>
      <c r="T755" s="69" t="s">
        <v>363</v>
      </c>
      <c r="U755" s="81">
        <v>0.86399999999999999</v>
      </c>
      <c r="V755" s="69" t="s">
        <v>5026</v>
      </c>
      <c r="W755" s="79" t="s">
        <v>79</v>
      </c>
      <c r="X755" s="69" t="s">
        <v>4875</v>
      </c>
      <c r="Y755" s="69" t="s">
        <v>5027</v>
      </c>
      <c r="Z755" s="69" t="s">
        <v>3766</v>
      </c>
      <c r="AA755" s="69" t="s">
        <v>5028</v>
      </c>
      <c r="AB755" s="79" t="s">
        <v>4576</v>
      </c>
      <c r="AC755" s="81">
        <v>0</v>
      </c>
      <c r="AD755" s="69" t="s">
        <v>51</v>
      </c>
      <c r="AE755" s="69" t="s">
        <v>75</v>
      </c>
      <c r="AF755" s="69" t="s">
        <v>75</v>
      </c>
      <c r="AG755" s="79">
        <v>-23</v>
      </c>
      <c r="AH755" s="545">
        <v>46238</v>
      </c>
      <c r="AI755" s="69" t="s">
        <v>3177</v>
      </c>
      <c r="AJ755" s="69" t="s">
        <v>3766</v>
      </c>
      <c r="AK755" s="545">
        <v>46238</v>
      </c>
      <c r="AL755" s="82"/>
      <c r="AM755" s="81">
        <v>0</v>
      </c>
      <c r="AN755" s="81"/>
      <c r="AO755" s="81">
        <v>0</v>
      </c>
      <c r="AP755" s="81">
        <v>0</v>
      </c>
      <c r="AQ755" s="81">
        <v>0</v>
      </c>
      <c r="AR755" s="81">
        <v>0</v>
      </c>
      <c r="AS755" s="81"/>
      <c r="AT755" s="79"/>
      <c r="AU755" s="81"/>
      <c r="AV755" s="546"/>
      <c r="AW755" s="81"/>
      <c r="AX755" s="81"/>
      <c r="AY755" s="83">
        <f>YEAR(Table6[[#This Row],[ETA]])</f>
        <v>2026</v>
      </c>
      <c r="AZ755" s="40" t="str">
        <f>TEXT(Table6[[#This Row],[ETA]],"MMMM")</f>
        <v>August</v>
      </c>
      <c r="BA755" s="12" t="s">
        <v>3342</v>
      </c>
    </row>
    <row r="756" spans="1:53" hidden="1" x14ac:dyDescent="0.3">
      <c r="A756" s="13">
        <v>755</v>
      </c>
      <c r="B756" s="69" t="s">
        <v>5029</v>
      </c>
      <c r="C756" s="79" t="s">
        <v>1261</v>
      </c>
      <c r="D756" s="69" t="s">
        <v>1632</v>
      </c>
      <c r="E756" s="69" t="s">
        <v>74</v>
      </c>
      <c r="F756" s="80">
        <v>39888308</v>
      </c>
      <c r="G756" s="79" t="s">
        <v>177</v>
      </c>
      <c r="H756" s="70" t="s">
        <v>837</v>
      </c>
      <c r="I756" s="69" t="s">
        <v>5030</v>
      </c>
      <c r="J756" s="69" t="s">
        <v>75</v>
      </c>
      <c r="K756" s="69" t="s">
        <v>75</v>
      </c>
      <c r="L756" s="69" t="s">
        <v>1632</v>
      </c>
      <c r="M756" s="69" t="s">
        <v>837</v>
      </c>
      <c r="N756" s="69" t="s">
        <v>49</v>
      </c>
      <c r="O756" s="545">
        <v>46237</v>
      </c>
      <c r="P756" s="69" t="s">
        <v>837</v>
      </c>
      <c r="Q756" s="69" t="s">
        <v>837</v>
      </c>
      <c r="R756" s="79">
        <v>25</v>
      </c>
      <c r="S756" s="81">
        <v>5200</v>
      </c>
      <c r="T756" s="69" t="s">
        <v>4963</v>
      </c>
      <c r="U756" s="81">
        <v>7.4</v>
      </c>
      <c r="V756" s="69" t="s">
        <v>5031</v>
      </c>
      <c r="W756" s="79" t="s">
        <v>79</v>
      </c>
      <c r="X756" s="69" t="s">
        <v>5032</v>
      </c>
      <c r="Y756" s="69">
        <v>23038234452</v>
      </c>
      <c r="Z756" s="69" t="s">
        <v>1637</v>
      </c>
      <c r="AA756" s="69" t="s">
        <v>5033</v>
      </c>
      <c r="AB756" s="79" t="s">
        <v>4576</v>
      </c>
      <c r="AC756" s="81">
        <v>60</v>
      </c>
      <c r="AD756" s="69" t="s">
        <v>51</v>
      </c>
      <c r="AE756" s="69" t="s">
        <v>75</v>
      </c>
      <c r="AF756" s="69" t="s">
        <v>75</v>
      </c>
      <c r="AG756" s="79">
        <v>-24</v>
      </c>
      <c r="AH756" s="545">
        <v>46237</v>
      </c>
      <c r="AI756" s="69" t="s">
        <v>3177</v>
      </c>
      <c r="AJ756" s="69" t="s">
        <v>1637</v>
      </c>
      <c r="AK756" s="545">
        <v>46237</v>
      </c>
      <c r="AL756" s="82"/>
      <c r="AM756" s="81">
        <v>0</v>
      </c>
      <c r="AN756" s="81"/>
      <c r="AO756" s="81">
        <v>0</v>
      </c>
      <c r="AP756" s="81">
        <v>0</v>
      </c>
      <c r="AQ756" s="81">
        <v>0</v>
      </c>
      <c r="AR756" s="81">
        <v>0</v>
      </c>
      <c r="AS756" s="81"/>
      <c r="AT756" s="79"/>
      <c r="AU756" s="81"/>
      <c r="AV756" s="546"/>
      <c r="AW756" s="81"/>
      <c r="AX756" s="81"/>
      <c r="AY756" s="83">
        <f>YEAR(Table6[[#This Row],[ETA]])</f>
        <v>2026</v>
      </c>
      <c r="AZ756" s="40" t="str">
        <f>TEXT(Table6[[#This Row],[ETA]],"MMMM")</f>
        <v>August</v>
      </c>
      <c r="BA756" s="12" t="s">
        <v>3342</v>
      </c>
    </row>
    <row r="757" spans="1:53" hidden="1" x14ac:dyDescent="0.3">
      <c r="A757" s="13">
        <v>756</v>
      </c>
      <c r="B757" s="69" t="s">
        <v>5034</v>
      </c>
      <c r="C757" s="79" t="s">
        <v>1261</v>
      </c>
      <c r="D757" s="69" t="s">
        <v>1632</v>
      </c>
      <c r="E757" s="69" t="s">
        <v>74</v>
      </c>
      <c r="F757" s="80" t="s">
        <v>5035</v>
      </c>
      <c r="G757" s="79" t="s">
        <v>177</v>
      </c>
      <c r="H757" s="70" t="s">
        <v>837</v>
      </c>
      <c r="I757" s="69" t="s">
        <v>5036</v>
      </c>
      <c r="J757" s="69" t="s">
        <v>75</v>
      </c>
      <c r="K757" s="69" t="s">
        <v>75</v>
      </c>
      <c r="L757" s="69" t="s">
        <v>1632</v>
      </c>
      <c r="M757" s="69" t="s">
        <v>837</v>
      </c>
      <c r="N757" s="69" t="s">
        <v>49</v>
      </c>
      <c r="O757" s="545">
        <v>46240</v>
      </c>
      <c r="P757" s="69" t="s">
        <v>837</v>
      </c>
      <c r="Q757" s="69" t="s">
        <v>837</v>
      </c>
      <c r="R757" s="79">
        <v>1</v>
      </c>
      <c r="S757" s="81">
        <v>52</v>
      </c>
      <c r="T757" s="69" t="s">
        <v>358</v>
      </c>
      <c r="U757" s="81">
        <v>0.56499999999999995</v>
      </c>
      <c r="V757" s="69" t="s">
        <v>5035</v>
      </c>
      <c r="W757" s="79" t="s">
        <v>79</v>
      </c>
      <c r="X757" s="69" t="s">
        <v>5037</v>
      </c>
      <c r="Y757" s="69" t="s">
        <v>5038</v>
      </c>
      <c r="Z757" s="69" t="s">
        <v>3766</v>
      </c>
      <c r="AA757" s="69" t="s">
        <v>5039</v>
      </c>
      <c r="AB757" s="79" t="s">
        <v>4576</v>
      </c>
      <c r="AC757" s="81">
        <v>0</v>
      </c>
      <c r="AD757" s="69" t="s">
        <v>1834</v>
      </c>
      <c r="AE757" s="69" t="s">
        <v>75</v>
      </c>
      <c r="AF757" s="69" t="s">
        <v>75</v>
      </c>
      <c r="AG757" s="79">
        <v>-21</v>
      </c>
      <c r="AH757" s="545">
        <v>46240</v>
      </c>
      <c r="AI757" s="69" t="s">
        <v>3177</v>
      </c>
      <c r="AJ757" s="69" t="s">
        <v>3766</v>
      </c>
      <c r="AK757" s="545">
        <v>46240</v>
      </c>
      <c r="AL757" s="82"/>
      <c r="AM757" s="81">
        <v>0</v>
      </c>
      <c r="AN757" s="81"/>
      <c r="AO757" s="81">
        <v>0</v>
      </c>
      <c r="AP757" s="81">
        <v>0</v>
      </c>
      <c r="AQ757" s="81">
        <v>0</v>
      </c>
      <c r="AR757" s="81">
        <v>0</v>
      </c>
      <c r="AS757" s="81"/>
      <c r="AT757" s="79"/>
      <c r="AU757" s="81"/>
      <c r="AV757" s="546"/>
      <c r="AW757" s="81"/>
      <c r="AX757" s="81"/>
      <c r="AY757" s="83">
        <f>YEAR(Table6[[#This Row],[ETA]])</f>
        <v>2026</v>
      </c>
      <c r="AZ757" s="40" t="str">
        <f>TEXT(Table6[[#This Row],[ETA]],"MMMM")</f>
        <v>August</v>
      </c>
      <c r="BA757" s="12" t="s">
        <v>3342</v>
      </c>
    </row>
    <row r="758" spans="1:53" hidden="1" x14ac:dyDescent="0.3">
      <c r="A758" s="13">
        <v>757</v>
      </c>
      <c r="B758" s="69" t="s">
        <v>5040</v>
      </c>
      <c r="C758" s="79" t="s">
        <v>1261</v>
      </c>
      <c r="D758" s="69" t="s">
        <v>1632</v>
      </c>
      <c r="E758" s="69" t="s">
        <v>74</v>
      </c>
      <c r="F758" s="80" t="s">
        <v>5041</v>
      </c>
      <c r="G758" s="79" t="s">
        <v>177</v>
      </c>
      <c r="H758" s="70" t="s">
        <v>837</v>
      </c>
      <c r="I758" s="69" t="s">
        <v>5036</v>
      </c>
      <c r="J758" s="69" t="s">
        <v>75</v>
      </c>
      <c r="K758" s="69" t="s">
        <v>75</v>
      </c>
      <c r="L758" s="69" t="s">
        <v>1632</v>
      </c>
      <c r="M758" s="69" t="s">
        <v>837</v>
      </c>
      <c r="N758" s="69" t="s">
        <v>49</v>
      </c>
      <c r="O758" s="545">
        <v>46240</v>
      </c>
      <c r="P758" s="69" t="s">
        <v>837</v>
      </c>
      <c r="Q758" s="69" t="s">
        <v>837</v>
      </c>
      <c r="R758" s="79">
        <v>6</v>
      </c>
      <c r="S758" s="81">
        <v>1723</v>
      </c>
      <c r="T758" s="69" t="s">
        <v>358</v>
      </c>
      <c r="U758" s="81">
        <v>11.67</v>
      </c>
      <c r="V758" s="69" t="s">
        <v>5041</v>
      </c>
      <c r="W758" s="79" t="s">
        <v>79</v>
      </c>
      <c r="X758" s="69" t="s">
        <v>5037</v>
      </c>
      <c r="Y758" s="69" t="s">
        <v>5038</v>
      </c>
      <c r="Z758" s="69" t="s">
        <v>3766</v>
      </c>
      <c r="AA758" s="69" t="s">
        <v>5042</v>
      </c>
      <c r="AB758" s="79" t="s">
        <v>4576</v>
      </c>
      <c r="AC758" s="81">
        <v>0</v>
      </c>
      <c r="AD758" s="69" t="s">
        <v>1834</v>
      </c>
      <c r="AE758" s="69" t="s">
        <v>75</v>
      </c>
      <c r="AF758" s="69" t="s">
        <v>75</v>
      </c>
      <c r="AG758" s="79">
        <v>-21</v>
      </c>
      <c r="AH758" s="545">
        <v>46240</v>
      </c>
      <c r="AI758" s="69" t="s">
        <v>3177</v>
      </c>
      <c r="AJ758" s="69" t="s">
        <v>3766</v>
      </c>
      <c r="AK758" s="545">
        <v>46240</v>
      </c>
      <c r="AL758" s="82"/>
      <c r="AM758" s="81">
        <v>0</v>
      </c>
      <c r="AN758" s="81"/>
      <c r="AO758" s="81">
        <v>0</v>
      </c>
      <c r="AP758" s="81">
        <v>0</v>
      </c>
      <c r="AQ758" s="81">
        <v>0</v>
      </c>
      <c r="AR758" s="81">
        <v>0</v>
      </c>
      <c r="AS758" s="81"/>
      <c r="AT758" s="79"/>
      <c r="AU758" s="81"/>
      <c r="AV758" s="546"/>
      <c r="AW758" s="81"/>
      <c r="AX758" s="81"/>
      <c r="AY758" s="83">
        <f>YEAR(Table6[[#This Row],[ETA]])</f>
        <v>2026</v>
      </c>
      <c r="AZ758" s="40" t="str">
        <f>TEXT(Table6[[#This Row],[ETA]],"MMMM")</f>
        <v>August</v>
      </c>
      <c r="BA758" s="12" t="s">
        <v>3342</v>
      </c>
    </row>
    <row r="759" spans="1:53" hidden="1" x14ac:dyDescent="0.3">
      <c r="A759" s="13">
        <v>758</v>
      </c>
      <c r="B759" s="69" t="s">
        <v>5043</v>
      </c>
      <c r="C759" s="79" t="s">
        <v>70</v>
      </c>
      <c r="D759" s="69" t="s">
        <v>1632</v>
      </c>
      <c r="E759" s="69" t="s">
        <v>46</v>
      </c>
      <c r="F759" s="80" t="s">
        <v>5044</v>
      </c>
      <c r="G759" s="79" t="s">
        <v>177</v>
      </c>
      <c r="H759" s="70" t="s">
        <v>837</v>
      </c>
      <c r="I759" s="69" t="s">
        <v>4261</v>
      </c>
      <c r="J759" s="69" t="s">
        <v>75</v>
      </c>
      <c r="K759" s="69" t="s">
        <v>838</v>
      </c>
      <c r="L759" s="69" t="s">
        <v>75</v>
      </c>
      <c r="M759" s="69" t="s">
        <v>837</v>
      </c>
      <c r="N759" s="69" t="s">
        <v>49</v>
      </c>
      <c r="O759" s="545">
        <v>46245</v>
      </c>
      <c r="P759" s="69" t="s">
        <v>837</v>
      </c>
      <c r="Q759" s="69" t="s">
        <v>837</v>
      </c>
      <c r="R759" s="79">
        <v>20</v>
      </c>
      <c r="S759" s="81">
        <v>100</v>
      </c>
      <c r="T759" s="69" t="s">
        <v>99</v>
      </c>
      <c r="U759" s="81">
        <v>0.86399999999999999</v>
      </c>
      <c r="V759" s="69" t="s">
        <v>5045</v>
      </c>
      <c r="W759" s="79" t="s">
        <v>79</v>
      </c>
      <c r="X759" s="69" t="s">
        <v>5044</v>
      </c>
      <c r="Y759" s="69" t="s">
        <v>5027</v>
      </c>
      <c r="Z759" s="69" t="s">
        <v>3766</v>
      </c>
      <c r="AA759" s="69" t="s">
        <v>5088</v>
      </c>
      <c r="AB759" s="79" t="s">
        <v>4576</v>
      </c>
      <c r="AC759" s="81">
        <v>0</v>
      </c>
      <c r="AD759" s="69" t="s">
        <v>51</v>
      </c>
      <c r="AE759" s="69" t="s">
        <v>75</v>
      </c>
      <c r="AF759" s="69" t="s">
        <v>75</v>
      </c>
      <c r="AG759" s="79">
        <v>-16</v>
      </c>
      <c r="AH759" s="545">
        <v>46245</v>
      </c>
      <c r="AI759" s="69" t="s">
        <v>3177</v>
      </c>
      <c r="AJ759" s="69" t="s">
        <v>3766</v>
      </c>
      <c r="AK759" s="545">
        <v>46245</v>
      </c>
      <c r="AL759" s="82"/>
      <c r="AM759" s="81">
        <v>0</v>
      </c>
      <c r="AN759" s="81"/>
      <c r="AO759" s="81">
        <v>0</v>
      </c>
      <c r="AP759" s="81">
        <v>0</v>
      </c>
      <c r="AQ759" s="81">
        <v>0</v>
      </c>
      <c r="AR759" s="81">
        <v>0</v>
      </c>
      <c r="AS759" s="81"/>
      <c r="AT759" s="79"/>
      <c r="AU759" s="81"/>
      <c r="AV759" s="546"/>
      <c r="AW759" s="81"/>
      <c r="AX759" s="81"/>
      <c r="AY759" s="83">
        <f>YEAR(Table6[[#This Row],[ETA]])</f>
        <v>2026</v>
      </c>
      <c r="AZ759" s="40" t="str">
        <f>TEXT(Table6[[#This Row],[ETA]],"MMMM")</f>
        <v>August</v>
      </c>
      <c r="BA759" s="12" t="s">
        <v>3342</v>
      </c>
    </row>
    <row r="760" spans="1:53" x14ac:dyDescent="0.3">
      <c r="A760" s="13">
        <v>759</v>
      </c>
      <c r="B760" s="69" t="s">
        <v>5089</v>
      </c>
      <c r="C760" s="79" t="s">
        <v>90</v>
      </c>
      <c r="D760" s="69" t="s">
        <v>233</v>
      </c>
      <c r="E760" s="69" t="s">
        <v>46</v>
      </c>
      <c r="F760" s="80" t="s">
        <v>77</v>
      </c>
      <c r="G760" s="79" t="s">
        <v>177</v>
      </c>
      <c r="H760" s="70" t="s">
        <v>302</v>
      </c>
      <c r="I760" s="69" t="s">
        <v>52</v>
      </c>
      <c r="J760" s="69" t="s">
        <v>504</v>
      </c>
      <c r="K760" s="69"/>
      <c r="L760" s="69" t="s">
        <v>305</v>
      </c>
      <c r="M760" s="69"/>
      <c r="N760" s="69" t="s">
        <v>49</v>
      </c>
      <c r="O760" s="545">
        <v>46265</v>
      </c>
      <c r="P760" s="69" t="s">
        <v>306</v>
      </c>
      <c r="Q760" s="69" t="s">
        <v>306</v>
      </c>
      <c r="R760" s="79">
        <v>51</v>
      </c>
      <c r="S760" s="81">
        <v>444</v>
      </c>
      <c r="T760" s="69" t="s">
        <v>76</v>
      </c>
      <c r="U760" s="81">
        <v>0.7</v>
      </c>
      <c r="V760" s="69" t="s">
        <v>398</v>
      </c>
      <c r="W760" s="79" t="s">
        <v>79</v>
      </c>
      <c r="X760" s="69" t="s">
        <v>5089</v>
      </c>
      <c r="Y760" s="69" t="s">
        <v>75</v>
      </c>
      <c r="Z760" s="69" t="s">
        <v>73</v>
      </c>
      <c r="AA760" s="69" t="s">
        <v>534</v>
      </c>
      <c r="AB760" s="79" t="s">
        <v>402</v>
      </c>
      <c r="AC760" s="81">
        <v>1248.25</v>
      </c>
      <c r="AD760" s="69"/>
      <c r="AE760" s="69"/>
      <c r="AF760" s="69"/>
      <c r="AG760" s="79">
        <v>4</v>
      </c>
      <c r="AH760" s="545">
        <v>46265</v>
      </c>
      <c r="AI760" s="69" t="s">
        <v>3082</v>
      </c>
      <c r="AJ760" s="69" t="s">
        <v>85</v>
      </c>
      <c r="AK760" s="545"/>
      <c r="AL760" s="82"/>
      <c r="AM760" s="81">
        <v>0</v>
      </c>
      <c r="AN760" s="81"/>
      <c r="AO760" s="81">
        <v>0</v>
      </c>
      <c r="AP760" s="81">
        <v>0</v>
      </c>
      <c r="AQ760" s="81">
        <v>0</v>
      </c>
      <c r="AR760" s="81">
        <v>0</v>
      </c>
      <c r="AS760" s="81"/>
      <c r="AT760" s="79"/>
      <c r="AU760" s="81"/>
      <c r="AV760" s="546"/>
      <c r="AW760" s="81"/>
      <c r="AX760" s="81"/>
      <c r="AY760" s="83">
        <f>YEAR(Table6[[#This Row],[ETA]])</f>
        <v>2026</v>
      </c>
      <c r="AZ760" s="40" t="str">
        <f>TEXT(Table6[[#This Row],[ETA]],"MMMM")</f>
        <v>August</v>
      </c>
      <c r="BA760" s="12" t="s">
        <v>63</v>
      </c>
    </row>
    <row r="761" spans="1:53" hidden="1" x14ac:dyDescent="0.3">
      <c r="A761" s="13">
        <v>760</v>
      </c>
      <c r="B761" s="69" t="s">
        <v>5090</v>
      </c>
      <c r="C761" s="79" t="s">
        <v>1261</v>
      </c>
      <c r="D761" s="69" t="s">
        <v>1632</v>
      </c>
      <c r="E761" s="69" t="s">
        <v>74</v>
      </c>
      <c r="F761" s="80" t="s">
        <v>5091</v>
      </c>
      <c r="G761" s="79" t="s">
        <v>177</v>
      </c>
      <c r="H761" s="70" t="s">
        <v>837</v>
      </c>
      <c r="I761" s="69" t="s">
        <v>3720</v>
      </c>
      <c r="J761" s="69" t="s">
        <v>75</v>
      </c>
      <c r="K761" s="69" t="s">
        <v>75</v>
      </c>
      <c r="L761" s="69" t="s">
        <v>1632</v>
      </c>
      <c r="M761" s="69" t="s">
        <v>75</v>
      </c>
      <c r="N761" s="69" t="s">
        <v>49</v>
      </c>
      <c r="O761" s="545">
        <v>46215</v>
      </c>
      <c r="P761" s="69" t="s">
        <v>837</v>
      </c>
      <c r="Q761" s="69" t="s">
        <v>837</v>
      </c>
      <c r="R761" s="79">
        <v>23</v>
      </c>
      <c r="S761" s="81">
        <v>6900</v>
      </c>
      <c r="T761" s="69" t="s">
        <v>363</v>
      </c>
      <c r="U761" s="81">
        <v>18.28</v>
      </c>
      <c r="V761" s="69" t="s">
        <v>5092</v>
      </c>
      <c r="W761" s="79" t="s">
        <v>79</v>
      </c>
      <c r="X761" s="69" t="s">
        <v>5093</v>
      </c>
      <c r="Y761" s="69" t="s">
        <v>5094</v>
      </c>
      <c r="Z761" s="69" t="s">
        <v>3766</v>
      </c>
      <c r="AA761" s="69" t="s">
        <v>5095</v>
      </c>
      <c r="AB761" s="79" t="s">
        <v>4576</v>
      </c>
      <c r="AC761" s="81">
        <v>0</v>
      </c>
      <c r="AD761" s="69" t="s">
        <v>51</v>
      </c>
      <c r="AE761" s="69" t="s">
        <v>75</v>
      </c>
      <c r="AF761" s="69" t="s">
        <v>75</v>
      </c>
      <c r="AG761" s="79">
        <v>-46</v>
      </c>
      <c r="AH761" s="545">
        <v>46215</v>
      </c>
      <c r="AI761" s="69" t="s">
        <v>3177</v>
      </c>
      <c r="AJ761" s="69" t="s">
        <v>3766</v>
      </c>
      <c r="AK761" s="545">
        <v>46215</v>
      </c>
      <c r="AL761" s="82"/>
      <c r="AM761" s="81">
        <v>0</v>
      </c>
      <c r="AN761" s="81"/>
      <c r="AO761" s="81">
        <v>0</v>
      </c>
      <c r="AP761" s="81">
        <v>0</v>
      </c>
      <c r="AQ761" s="81">
        <v>0</v>
      </c>
      <c r="AR761" s="81">
        <v>0</v>
      </c>
      <c r="AS761" s="81"/>
      <c r="AT761" s="79"/>
      <c r="AU761" s="81"/>
      <c r="AV761" s="546"/>
      <c r="AW761" s="81"/>
      <c r="AX761" s="81"/>
      <c r="AY761" s="83">
        <f>YEAR(Table6[[#This Row],[ETA]])</f>
        <v>2026</v>
      </c>
      <c r="AZ761" s="40" t="str">
        <f>TEXT(Table6[[#This Row],[ETA]],"MMMM")</f>
        <v>July</v>
      </c>
      <c r="BA761" s="12" t="s">
        <v>3342</v>
      </c>
    </row>
    <row r="762" spans="1:53" hidden="1" x14ac:dyDescent="0.3">
      <c r="A762" s="13">
        <v>761</v>
      </c>
      <c r="B762" s="69" t="s">
        <v>5096</v>
      </c>
      <c r="C762" s="79" t="s">
        <v>1261</v>
      </c>
      <c r="D762" s="69" t="s">
        <v>1632</v>
      </c>
      <c r="E762" s="69" t="s">
        <v>74</v>
      </c>
      <c r="F762" s="80" t="s">
        <v>5097</v>
      </c>
      <c r="G762" s="79" t="s">
        <v>177</v>
      </c>
      <c r="H762" s="70" t="s">
        <v>837</v>
      </c>
      <c r="I762" s="69" t="s">
        <v>3720</v>
      </c>
      <c r="J762" s="69" t="s">
        <v>75</v>
      </c>
      <c r="K762" s="69" t="s">
        <v>75</v>
      </c>
      <c r="L762" s="69" t="s">
        <v>1632</v>
      </c>
      <c r="M762" s="69" t="s">
        <v>75</v>
      </c>
      <c r="N762" s="69" t="s">
        <v>49</v>
      </c>
      <c r="O762" s="545">
        <v>46218</v>
      </c>
      <c r="P762" s="69" t="s">
        <v>837</v>
      </c>
      <c r="Q762" s="69" t="s">
        <v>837</v>
      </c>
      <c r="R762" s="79">
        <v>21</v>
      </c>
      <c r="S762" s="81">
        <v>6300</v>
      </c>
      <c r="T762" s="69" t="s">
        <v>358</v>
      </c>
      <c r="U762" s="81">
        <v>20.062999999999999</v>
      </c>
      <c r="V762" s="69" t="s">
        <v>5098</v>
      </c>
      <c r="W762" s="79" t="s">
        <v>79</v>
      </c>
      <c r="X762" s="69" t="s">
        <v>5099</v>
      </c>
      <c r="Y762" s="69" t="s">
        <v>5094</v>
      </c>
      <c r="Z762" s="69" t="s">
        <v>3766</v>
      </c>
      <c r="AA762" s="69" t="s">
        <v>5100</v>
      </c>
      <c r="AB762" s="79" t="s">
        <v>4576</v>
      </c>
      <c r="AC762" s="81">
        <v>0</v>
      </c>
      <c r="AD762" s="69" t="s">
        <v>51</v>
      </c>
      <c r="AE762" s="69" t="s">
        <v>75</v>
      </c>
      <c r="AF762" s="69" t="s">
        <v>75</v>
      </c>
      <c r="AG762" s="79">
        <v>-43</v>
      </c>
      <c r="AH762" s="545">
        <v>46218</v>
      </c>
      <c r="AI762" s="69" t="s">
        <v>3177</v>
      </c>
      <c r="AJ762" s="69" t="s">
        <v>3766</v>
      </c>
      <c r="AK762" s="545">
        <v>46218</v>
      </c>
      <c r="AL762" s="82"/>
      <c r="AM762" s="81">
        <v>0</v>
      </c>
      <c r="AN762" s="81"/>
      <c r="AO762" s="81">
        <v>0</v>
      </c>
      <c r="AP762" s="81">
        <v>0</v>
      </c>
      <c r="AQ762" s="81">
        <v>0</v>
      </c>
      <c r="AR762" s="81">
        <v>0</v>
      </c>
      <c r="AS762" s="81"/>
      <c r="AT762" s="79"/>
      <c r="AU762" s="81"/>
      <c r="AV762" s="546"/>
      <c r="AW762" s="81"/>
      <c r="AX762" s="81"/>
      <c r="AY762" s="83">
        <f>YEAR(Table6[[#This Row],[ETA]])</f>
        <v>2026</v>
      </c>
      <c r="AZ762" s="40" t="str">
        <f>TEXT(Table6[[#This Row],[ETA]],"MMMM")</f>
        <v>July</v>
      </c>
      <c r="BA762" s="12" t="s">
        <v>3342</v>
      </c>
    </row>
    <row r="763" spans="1:53" hidden="1" x14ac:dyDescent="0.3">
      <c r="A763" s="13">
        <v>762</v>
      </c>
      <c r="B763" s="69" t="s">
        <v>5101</v>
      </c>
      <c r="C763" s="79" t="s">
        <v>1261</v>
      </c>
      <c r="D763" s="69" t="s">
        <v>1632</v>
      </c>
      <c r="E763" s="69" t="s">
        <v>74</v>
      </c>
      <c r="F763" s="80" t="s">
        <v>5102</v>
      </c>
      <c r="G763" s="79" t="s">
        <v>177</v>
      </c>
      <c r="H763" s="70" t="s">
        <v>837</v>
      </c>
      <c r="I763" s="69" t="s">
        <v>3720</v>
      </c>
      <c r="J763" s="69" t="s">
        <v>75</v>
      </c>
      <c r="K763" s="69" t="s">
        <v>75</v>
      </c>
      <c r="L763" s="69" t="s">
        <v>1632</v>
      </c>
      <c r="M763" s="69" t="s">
        <v>75</v>
      </c>
      <c r="N763" s="69" t="s">
        <v>49</v>
      </c>
      <c r="O763" s="545">
        <v>46221</v>
      </c>
      <c r="P763" s="69" t="s">
        <v>837</v>
      </c>
      <c r="Q763" s="69" t="s">
        <v>837</v>
      </c>
      <c r="R763" s="79">
        <v>14</v>
      </c>
      <c r="S763" s="81">
        <v>4200</v>
      </c>
      <c r="T763" s="69" t="s">
        <v>358</v>
      </c>
      <c r="U763" s="81">
        <v>11.244999999999999</v>
      </c>
      <c r="V763" s="69" t="s">
        <v>5103</v>
      </c>
      <c r="W763" s="79" t="s">
        <v>79</v>
      </c>
      <c r="X763" s="69" t="s">
        <v>5104</v>
      </c>
      <c r="Y763" s="69" t="s">
        <v>5094</v>
      </c>
      <c r="Z763" s="69" t="s">
        <v>3766</v>
      </c>
      <c r="AA763" s="69" t="s">
        <v>5105</v>
      </c>
      <c r="AB763" s="79" t="s">
        <v>4576</v>
      </c>
      <c r="AC763" s="81">
        <v>0</v>
      </c>
      <c r="AD763" s="69" t="s">
        <v>51</v>
      </c>
      <c r="AE763" s="69" t="s">
        <v>75</v>
      </c>
      <c r="AF763" s="69" t="s">
        <v>75</v>
      </c>
      <c r="AG763" s="79">
        <v>-40</v>
      </c>
      <c r="AH763" s="545">
        <v>46221</v>
      </c>
      <c r="AI763" s="69" t="s">
        <v>3177</v>
      </c>
      <c r="AJ763" s="69" t="s">
        <v>3766</v>
      </c>
      <c r="AK763" s="545">
        <v>46221</v>
      </c>
      <c r="AL763" s="82"/>
      <c r="AM763" s="81">
        <v>0</v>
      </c>
      <c r="AN763" s="81"/>
      <c r="AO763" s="81">
        <v>0</v>
      </c>
      <c r="AP763" s="81">
        <v>0</v>
      </c>
      <c r="AQ763" s="81">
        <v>0</v>
      </c>
      <c r="AR763" s="81">
        <v>0</v>
      </c>
      <c r="AS763" s="81"/>
      <c r="AT763" s="79"/>
      <c r="AU763" s="81"/>
      <c r="AV763" s="546"/>
      <c r="AW763" s="81"/>
      <c r="AX763" s="81"/>
      <c r="AY763" s="83">
        <f>YEAR(Table6[[#This Row],[ETA]])</f>
        <v>2026</v>
      </c>
      <c r="AZ763" s="40" t="str">
        <f>TEXT(Table6[[#This Row],[ETA]],"MMMM")</f>
        <v>July</v>
      </c>
      <c r="BA763" s="12" t="s">
        <v>3342</v>
      </c>
    </row>
    <row r="764" spans="1:53" hidden="1" x14ac:dyDescent="0.3">
      <c r="A764" s="13">
        <v>763</v>
      </c>
      <c r="B764" s="69" t="s">
        <v>5106</v>
      </c>
      <c r="C764" s="79" t="s">
        <v>70</v>
      </c>
      <c r="D764" s="69" t="s">
        <v>1632</v>
      </c>
      <c r="E764" s="69" t="s">
        <v>46</v>
      </c>
      <c r="F764" s="80" t="s">
        <v>5107</v>
      </c>
      <c r="G764" s="79" t="s">
        <v>177</v>
      </c>
      <c r="H764" s="70" t="s">
        <v>837</v>
      </c>
      <c r="I764" s="69" t="s">
        <v>4096</v>
      </c>
      <c r="J764" s="69" t="s">
        <v>75</v>
      </c>
      <c r="K764" s="69" t="s">
        <v>838</v>
      </c>
      <c r="L764" s="69" t="s">
        <v>75</v>
      </c>
      <c r="M764" s="69" t="s">
        <v>837</v>
      </c>
      <c r="N764" s="69" t="s">
        <v>49</v>
      </c>
      <c r="O764" s="545">
        <v>46237</v>
      </c>
      <c r="P764" s="69" t="s">
        <v>837</v>
      </c>
      <c r="Q764" s="69" t="s">
        <v>837</v>
      </c>
      <c r="R764" s="79">
        <v>5</v>
      </c>
      <c r="S764" s="81">
        <v>75</v>
      </c>
      <c r="T764" s="69" t="s">
        <v>184</v>
      </c>
      <c r="U764" s="81">
        <v>0.2</v>
      </c>
      <c r="V764" s="69" t="s">
        <v>5108</v>
      </c>
      <c r="W764" s="79" t="s">
        <v>79</v>
      </c>
      <c r="X764" s="69" t="s">
        <v>5107</v>
      </c>
      <c r="Y764" s="69" t="s">
        <v>75</v>
      </c>
      <c r="Z764" s="69" t="s">
        <v>3766</v>
      </c>
      <c r="AA764" s="69" t="s">
        <v>5109</v>
      </c>
      <c r="AB764" s="79" t="s">
        <v>4576</v>
      </c>
      <c r="AC764" s="81">
        <v>0</v>
      </c>
      <c r="AD764" s="69" t="s">
        <v>51</v>
      </c>
      <c r="AE764" s="69" t="s">
        <v>75</v>
      </c>
      <c r="AF764" s="69" t="s">
        <v>75</v>
      </c>
      <c r="AG764" s="79">
        <v>-24</v>
      </c>
      <c r="AH764" s="545">
        <v>46237</v>
      </c>
      <c r="AI764" s="69" t="s">
        <v>3177</v>
      </c>
      <c r="AJ764" s="69" t="s">
        <v>3766</v>
      </c>
      <c r="AK764" s="545">
        <v>46237</v>
      </c>
      <c r="AL764" s="82"/>
      <c r="AM764" s="81">
        <v>0</v>
      </c>
      <c r="AN764" s="81"/>
      <c r="AO764" s="81">
        <v>0</v>
      </c>
      <c r="AP764" s="81">
        <v>0</v>
      </c>
      <c r="AQ764" s="81">
        <v>0</v>
      </c>
      <c r="AR764" s="81">
        <v>0</v>
      </c>
      <c r="AS764" s="81"/>
      <c r="AT764" s="79"/>
      <c r="AU764" s="81"/>
      <c r="AV764" s="546"/>
      <c r="AW764" s="81"/>
      <c r="AX764" s="81"/>
      <c r="AY764" s="83">
        <f>YEAR(Table6[[#This Row],[ETA]])</f>
        <v>2026</v>
      </c>
      <c r="AZ764" s="40" t="str">
        <f>TEXT(Table6[[#This Row],[ETA]],"MMMM")</f>
        <v>August</v>
      </c>
      <c r="BA764" s="12" t="s">
        <v>3342</v>
      </c>
    </row>
    <row r="765" spans="1:53" hidden="1" x14ac:dyDescent="0.3">
      <c r="A765" s="13">
        <v>764</v>
      </c>
      <c r="B765" s="69" t="s">
        <v>5110</v>
      </c>
      <c r="C765" s="79" t="s">
        <v>70</v>
      </c>
      <c r="D765" s="69" t="s">
        <v>1632</v>
      </c>
      <c r="E765" s="69" t="s">
        <v>46</v>
      </c>
      <c r="F765" s="80" t="s">
        <v>5111</v>
      </c>
      <c r="G765" s="79" t="s">
        <v>177</v>
      </c>
      <c r="H765" s="70" t="s">
        <v>837</v>
      </c>
      <c r="I765" s="69" t="s">
        <v>5112</v>
      </c>
      <c r="J765" s="69" t="s">
        <v>75</v>
      </c>
      <c r="K765" s="69" t="s">
        <v>838</v>
      </c>
      <c r="L765" s="69" t="s">
        <v>75</v>
      </c>
      <c r="M765" s="69" t="s">
        <v>837</v>
      </c>
      <c r="N765" s="69" t="s">
        <v>49</v>
      </c>
      <c r="O765" s="545">
        <v>46238</v>
      </c>
      <c r="P765" s="69" t="s">
        <v>837</v>
      </c>
      <c r="Q765" s="69" t="s">
        <v>837</v>
      </c>
      <c r="R765" s="79">
        <v>260</v>
      </c>
      <c r="S765" s="81">
        <v>1040</v>
      </c>
      <c r="T765" s="69" t="s">
        <v>76</v>
      </c>
      <c r="U765" s="81">
        <v>5.9020000000000001</v>
      </c>
      <c r="V765" s="69" t="s">
        <v>5113</v>
      </c>
      <c r="W765" s="79" t="s">
        <v>79</v>
      </c>
      <c r="X765" s="69" t="s">
        <v>5111</v>
      </c>
      <c r="Y765" s="69" t="s">
        <v>5114</v>
      </c>
      <c r="Z765" s="69" t="s">
        <v>3766</v>
      </c>
      <c r="AA765" s="69" t="s">
        <v>5115</v>
      </c>
      <c r="AB765" s="79" t="s">
        <v>4576</v>
      </c>
      <c r="AC765" s="81">
        <v>0</v>
      </c>
      <c r="AD765" s="69" t="s">
        <v>51</v>
      </c>
      <c r="AE765" s="69" t="s">
        <v>75</v>
      </c>
      <c r="AF765" s="69" t="s">
        <v>75</v>
      </c>
      <c r="AG765" s="79">
        <v>-23</v>
      </c>
      <c r="AH765" s="545">
        <v>46238</v>
      </c>
      <c r="AI765" s="69" t="s">
        <v>3177</v>
      </c>
      <c r="AJ765" s="69" t="s">
        <v>3766</v>
      </c>
      <c r="AK765" s="545">
        <v>46238</v>
      </c>
      <c r="AL765" s="82"/>
      <c r="AM765" s="81">
        <v>0</v>
      </c>
      <c r="AN765" s="81"/>
      <c r="AO765" s="81">
        <v>0</v>
      </c>
      <c r="AP765" s="81">
        <v>0</v>
      </c>
      <c r="AQ765" s="81">
        <v>0</v>
      </c>
      <c r="AR765" s="81">
        <v>0</v>
      </c>
      <c r="AS765" s="81"/>
      <c r="AT765" s="79"/>
      <c r="AU765" s="81"/>
      <c r="AV765" s="546"/>
      <c r="AW765" s="81"/>
      <c r="AX765" s="81"/>
      <c r="AY765" s="83">
        <f>YEAR(Table6[[#This Row],[ETA]])</f>
        <v>2026</v>
      </c>
      <c r="AZ765" s="40" t="str">
        <f>TEXT(Table6[[#This Row],[ETA]],"MMMM")</f>
        <v>August</v>
      </c>
      <c r="BA765" s="12" t="s">
        <v>3342</v>
      </c>
    </row>
    <row r="766" spans="1:53" x14ac:dyDescent="0.3">
      <c r="A766" s="13">
        <v>765</v>
      </c>
      <c r="B766" s="69" t="s">
        <v>5116</v>
      </c>
      <c r="C766" s="79" t="s">
        <v>90</v>
      </c>
      <c r="D766" s="69" t="s">
        <v>233</v>
      </c>
      <c r="E766" s="69" t="s">
        <v>46</v>
      </c>
      <c r="F766" s="80" t="s">
        <v>77</v>
      </c>
      <c r="G766" s="79" t="s">
        <v>177</v>
      </c>
      <c r="H766" s="70" t="s">
        <v>302</v>
      </c>
      <c r="I766" s="69" t="s">
        <v>52</v>
      </c>
      <c r="J766" s="69" t="s">
        <v>504</v>
      </c>
      <c r="K766" s="69"/>
      <c r="L766" s="69" t="s">
        <v>305</v>
      </c>
      <c r="M766" s="69"/>
      <c r="N766" s="69" t="s">
        <v>49</v>
      </c>
      <c r="O766" s="545">
        <v>46265</v>
      </c>
      <c r="P766" s="69" t="s">
        <v>306</v>
      </c>
      <c r="Q766" s="69" t="s">
        <v>306</v>
      </c>
      <c r="R766" s="79">
        <v>50</v>
      </c>
      <c r="S766" s="81">
        <v>1248</v>
      </c>
      <c r="T766" s="69" t="s">
        <v>76</v>
      </c>
      <c r="U766" s="81">
        <v>5.5</v>
      </c>
      <c r="V766" s="69" t="s">
        <v>5117</v>
      </c>
      <c r="W766" s="79" t="s">
        <v>50</v>
      </c>
      <c r="X766" s="69" t="s">
        <v>5116</v>
      </c>
      <c r="Y766" s="69" t="s">
        <v>75</v>
      </c>
      <c r="Z766" s="69" t="s">
        <v>73</v>
      </c>
      <c r="AA766" s="69" t="s">
        <v>5118</v>
      </c>
      <c r="AB766" s="79" t="s">
        <v>402</v>
      </c>
      <c r="AC766" s="81">
        <v>58132.2</v>
      </c>
      <c r="AD766" s="69" t="s">
        <v>51</v>
      </c>
      <c r="AE766" s="69" t="s">
        <v>75</v>
      </c>
      <c r="AF766" s="69" t="s">
        <v>75</v>
      </c>
      <c r="AG766" s="79">
        <v>4</v>
      </c>
      <c r="AH766" s="545">
        <v>46265</v>
      </c>
      <c r="AI766" s="69" t="s">
        <v>3082</v>
      </c>
      <c r="AJ766" s="69" t="s">
        <v>85</v>
      </c>
      <c r="AK766" s="545"/>
      <c r="AL766" s="82"/>
      <c r="AM766" s="81">
        <v>0</v>
      </c>
      <c r="AN766" s="81"/>
      <c r="AO766" s="81">
        <v>0</v>
      </c>
      <c r="AP766" s="81">
        <v>0</v>
      </c>
      <c r="AQ766" s="81">
        <v>0</v>
      </c>
      <c r="AR766" s="81">
        <v>0</v>
      </c>
      <c r="AS766" s="81"/>
      <c r="AT766" s="79"/>
      <c r="AU766" s="81"/>
      <c r="AV766" s="546"/>
      <c r="AW766" s="81"/>
      <c r="AX766" s="81"/>
      <c r="AY766" s="83">
        <f>YEAR(Table6[[#This Row],[ETA]])</f>
        <v>2026</v>
      </c>
      <c r="AZ766" s="40" t="str">
        <f>TEXT(Table6[[#This Row],[ETA]],"MMMM")</f>
        <v>August</v>
      </c>
      <c r="BA766" s="12" t="s">
        <v>63</v>
      </c>
    </row>
    <row r="767" spans="1:53" hidden="1" x14ac:dyDescent="0.3">
      <c r="A767" s="13">
        <v>766</v>
      </c>
      <c r="B767" s="69" t="s">
        <v>5119</v>
      </c>
      <c r="C767" s="79" t="s">
        <v>70</v>
      </c>
      <c r="D767" s="69" t="s">
        <v>1632</v>
      </c>
      <c r="E767" s="69" t="s">
        <v>46</v>
      </c>
      <c r="F767" s="80" t="s">
        <v>5120</v>
      </c>
      <c r="G767" s="79" t="s">
        <v>177</v>
      </c>
      <c r="H767" s="70" t="s">
        <v>837</v>
      </c>
      <c r="I767" s="69" t="s">
        <v>4254</v>
      </c>
      <c r="J767" s="69" t="s">
        <v>75</v>
      </c>
      <c r="K767" s="69" t="s">
        <v>838</v>
      </c>
      <c r="L767" s="69" t="s">
        <v>75</v>
      </c>
      <c r="M767" s="69" t="s">
        <v>837</v>
      </c>
      <c r="N767" s="69" t="s">
        <v>49</v>
      </c>
      <c r="O767" s="545">
        <v>46245</v>
      </c>
      <c r="P767" s="69" t="s">
        <v>837</v>
      </c>
      <c r="Q767" s="69" t="s">
        <v>837</v>
      </c>
      <c r="R767" s="79">
        <v>52</v>
      </c>
      <c r="S767" s="81">
        <v>40</v>
      </c>
      <c r="T767" s="69" t="s">
        <v>76</v>
      </c>
      <c r="U767" s="81">
        <v>0.38400000000000001</v>
      </c>
      <c r="V767" s="69" t="s">
        <v>5121</v>
      </c>
      <c r="W767" s="79" t="s">
        <v>79</v>
      </c>
      <c r="X767" s="69" t="s">
        <v>5120</v>
      </c>
      <c r="Y767" s="69" t="s">
        <v>4259</v>
      </c>
      <c r="Z767" s="69" t="s">
        <v>3766</v>
      </c>
      <c r="AA767" s="69" t="s">
        <v>5122</v>
      </c>
      <c r="AB767" s="79" t="s">
        <v>4576</v>
      </c>
      <c r="AC767" s="81">
        <v>0</v>
      </c>
      <c r="AD767" s="69" t="s">
        <v>51</v>
      </c>
      <c r="AE767" s="69" t="s">
        <v>75</v>
      </c>
      <c r="AF767" s="69" t="s">
        <v>75</v>
      </c>
      <c r="AG767" s="79">
        <v>-16</v>
      </c>
      <c r="AH767" s="545">
        <v>46245</v>
      </c>
      <c r="AI767" s="69" t="s">
        <v>3177</v>
      </c>
      <c r="AJ767" s="69" t="s">
        <v>3766</v>
      </c>
      <c r="AK767" s="545">
        <v>46245</v>
      </c>
      <c r="AL767" s="82"/>
      <c r="AM767" s="81">
        <v>0</v>
      </c>
      <c r="AN767" s="81"/>
      <c r="AO767" s="81">
        <v>0</v>
      </c>
      <c r="AP767" s="81">
        <v>0</v>
      </c>
      <c r="AQ767" s="81">
        <v>0</v>
      </c>
      <c r="AR767" s="81">
        <v>0</v>
      </c>
      <c r="AS767" s="81"/>
      <c r="AT767" s="79"/>
      <c r="AU767" s="81"/>
      <c r="AV767" s="546"/>
      <c r="AW767" s="81"/>
      <c r="AX767" s="81"/>
      <c r="AY767" s="83">
        <f>YEAR(Table6[[#This Row],[ETA]])</f>
        <v>2026</v>
      </c>
      <c r="AZ767" s="40" t="str">
        <f>TEXT(Table6[[#This Row],[ETA]],"MMMM")</f>
        <v>August</v>
      </c>
      <c r="BA767" s="12" t="s">
        <v>3342</v>
      </c>
    </row>
    <row r="768" spans="1:53" x14ac:dyDescent="0.3">
      <c r="A768" s="13">
        <v>767</v>
      </c>
      <c r="B768" s="69" t="s">
        <v>5123</v>
      </c>
      <c r="C768" s="79" t="s">
        <v>90</v>
      </c>
      <c r="D768" s="69" t="s">
        <v>233</v>
      </c>
      <c r="E768" s="69" t="s">
        <v>46</v>
      </c>
      <c r="F768" s="80" t="s">
        <v>77</v>
      </c>
      <c r="G768" s="79" t="s">
        <v>177</v>
      </c>
      <c r="H768" s="70" t="s">
        <v>302</v>
      </c>
      <c r="I768" s="69" t="s">
        <v>52</v>
      </c>
      <c r="J768" s="69" t="s">
        <v>504</v>
      </c>
      <c r="K768" s="69"/>
      <c r="L768" s="69" t="s">
        <v>305</v>
      </c>
      <c r="M768" s="69"/>
      <c r="N768" s="69" t="s">
        <v>49</v>
      </c>
      <c r="O768" s="545">
        <v>46270</v>
      </c>
      <c r="P768" s="69" t="s">
        <v>306</v>
      </c>
      <c r="Q768" s="69" t="s">
        <v>306</v>
      </c>
      <c r="R768" s="79"/>
      <c r="S768" s="81">
        <v>1248</v>
      </c>
      <c r="T768" s="69" t="s">
        <v>76</v>
      </c>
      <c r="U768" s="81"/>
      <c r="V768" s="69" t="s">
        <v>77</v>
      </c>
      <c r="W768" s="79" t="s">
        <v>50</v>
      </c>
      <c r="X768" s="69" t="s">
        <v>5123</v>
      </c>
      <c r="Y768" s="69" t="s">
        <v>75</v>
      </c>
      <c r="Z768" s="69"/>
      <c r="AA768" s="69"/>
      <c r="AB768" s="79" t="s">
        <v>53</v>
      </c>
      <c r="AC768" s="81">
        <v>0</v>
      </c>
      <c r="AD768" s="69" t="s">
        <v>51</v>
      </c>
      <c r="AE768" s="69" t="s">
        <v>75</v>
      </c>
      <c r="AF768" s="69" t="s">
        <v>75</v>
      </c>
      <c r="AG768" s="79">
        <v>9</v>
      </c>
      <c r="AH768" s="545">
        <v>46270</v>
      </c>
      <c r="AI768" s="69" t="s">
        <v>3082</v>
      </c>
      <c r="AJ768" s="69" t="s">
        <v>85</v>
      </c>
      <c r="AK768" s="545"/>
      <c r="AL768" s="82"/>
      <c r="AM768" s="81">
        <v>0</v>
      </c>
      <c r="AN768" s="81"/>
      <c r="AO768" s="81">
        <v>0</v>
      </c>
      <c r="AP768" s="81">
        <v>0</v>
      </c>
      <c r="AQ768" s="81">
        <v>0</v>
      </c>
      <c r="AR768" s="81">
        <v>0</v>
      </c>
      <c r="AS768" s="81"/>
      <c r="AT768" s="79"/>
      <c r="AU768" s="81"/>
      <c r="AV768" s="546"/>
      <c r="AW768" s="81"/>
      <c r="AX768" s="81"/>
      <c r="AY768" s="83">
        <f>YEAR(Table6[[#This Row],[ETA]])</f>
        <v>2026</v>
      </c>
      <c r="AZ768" s="40" t="str">
        <f>TEXT(Table6[[#This Row],[ETA]],"MMMM")</f>
        <v>September</v>
      </c>
      <c r="BA768" s="12" t="s">
        <v>63</v>
      </c>
    </row>
    <row r="769" spans="1:53" x14ac:dyDescent="0.3">
      <c r="A769" s="13">
        <v>768</v>
      </c>
      <c r="B769" s="69" t="s">
        <v>5124</v>
      </c>
      <c r="C769" s="79" t="s">
        <v>90</v>
      </c>
      <c r="D769" s="69" t="s">
        <v>233</v>
      </c>
      <c r="E769" s="69" t="s">
        <v>46</v>
      </c>
      <c r="F769" s="80" t="s">
        <v>77</v>
      </c>
      <c r="G769" s="79" t="s">
        <v>177</v>
      </c>
      <c r="H769" s="70" t="s">
        <v>302</v>
      </c>
      <c r="I769" s="69" t="s">
        <v>52</v>
      </c>
      <c r="J769" s="69" t="s">
        <v>504</v>
      </c>
      <c r="K769" s="69"/>
      <c r="L769" s="69" t="s">
        <v>305</v>
      </c>
      <c r="M769" s="69"/>
      <c r="N769" s="69" t="s">
        <v>49</v>
      </c>
      <c r="O769" s="545">
        <v>46265</v>
      </c>
      <c r="P769" s="69" t="s">
        <v>306</v>
      </c>
      <c r="Q769" s="69" t="s">
        <v>306</v>
      </c>
      <c r="R769" s="79">
        <v>29</v>
      </c>
      <c r="S769" s="81">
        <v>477</v>
      </c>
      <c r="T769" s="69" t="s">
        <v>76</v>
      </c>
      <c r="U769" s="81">
        <v>3.02</v>
      </c>
      <c r="V769" s="69" t="s">
        <v>5125</v>
      </c>
      <c r="W769" s="79" t="s">
        <v>50</v>
      </c>
      <c r="X769" s="69" t="s">
        <v>5124</v>
      </c>
      <c r="Y769" s="69" t="s">
        <v>75</v>
      </c>
      <c r="Z769" s="69" t="s">
        <v>3766</v>
      </c>
      <c r="AA769" s="69" t="s">
        <v>5126</v>
      </c>
      <c r="AB769" s="79" t="s">
        <v>402</v>
      </c>
      <c r="AC769" s="81">
        <v>17130</v>
      </c>
      <c r="AD769" s="69" t="s">
        <v>51</v>
      </c>
      <c r="AE769" s="69" t="s">
        <v>75</v>
      </c>
      <c r="AF769" s="69" t="s">
        <v>75</v>
      </c>
      <c r="AG769" s="79">
        <v>4</v>
      </c>
      <c r="AH769" s="545">
        <v>46265</v>
      </c>
      <c r="AI769" s="69" t="s">
        <v>3082</v>
      </c>
      <c r="AJ769" s="69" t="s">
        <v>85</v>
      </c>
      <c r="AK769" s="545"/>
      <c r="AL769" s="82"/>
      <c r="AM769" s="81">
        <v>0</v>
      </c>
      <c r="AN769" s="81"/>
      <c r="AO769" s="81">
        <v>0</v>
      </c>
      <c r="AP769" s="81">
        <v>0</v>
      </c>
      <c r="AQ769" s="81">
        <v>0</v>
      </c>
      <c r="AR769" s="81">
        <v>0</v>
      </c>
      <c r="AS769" s="81"/>
      <c r="AT769" s="79"/>
      <c r="AU769" s="81"/>
      <c r="AV769" s="546"/>
      <c r="AW769" s="81"/>
      <c r="AX769" s="81"/>
      <c r="AY769" s="83">
        <f>YEAR(Table6[[#This Row],[ETA]])</f>
        <v>2026</v>
      </c>
      <c r="AZ769" s="40" t="str">
        <f>TEXT(Table6[[#This Row],[ETA]],"MMMM")</f>
        <v>August</v>
      </c>
      <c r="BA769" s="12" t="s">
        <v>63</v>
      </c>
    </row>
    <row r="770" spans="1:53" hidden="1" x14ac:dyDescent="0.3">
      <c r="A770" s="13">
        <v>769</v>
      </c>
      <c r="B770" s="69" t="s">
        <v>5127</v>
      </c>
      <c r="C770" s="79" t="s">
        <v>70</v>
      </c>
      <c r="D770" s="69" t="s">
        <v>1632</v>
      </c>
      <c r="E770" s="69" t="s">
        <v>46</v>
      </c>
      <c r="F770" s="80" t="s">
        <v>5128</v>
      </c>
      <c r="G770" s="79" t="s">
        <v>177</v>
      </c>
      <c r="H770" s="70" t="s">
        <v>837</v>
      </c>
      <c r="I770" s="69" t="s">
        <v>5112</v>
      </c>
      <c r="J770" s="69" t="s">
        <v>75</v>
      </c>
      <c r="K770" s="69" t="s">
        <v>838</v>
      </c>
      <c r="L770" s="69" t="s">
        <v>75</v>
      </c>
      <c r="M770" s="69" t="s">
        <v>837</v>
      </c>
      <c r="N770" s="69" t="s">
        <v>49</v>
      </c>
      <c r="O770" s="545">
        <v>46249</v>
      </c>
      <c r="P770" s="69" t="s">
        <v>837</v>
      </c>
      <c r="Q770" s="69" t="s">
        <v>837</v>
      </c>
      <c r="R770" s="79">
        <v>2580</v>
      </c>
      <c r="S770" s="81">
        <v>300</v>
      </c>
      <c r="T770" s="69" t="s">
        <v>76</v>
      </c>
      <c r="U770" s="81">
        <v>7.27</v>
      </c>
      <c r="V770" s="69" t="s">
        <v>5129</v>
      </c>
      <c r="W770" s="79" t="s">
        <v>79</v>
      </c>
      <c r="X770" s="69" t="s">
        <v>5128</v>
      </c>
      <c r="Y770" s="69" t="s">
        <v>5130</v>
      </c>
      <c r="Z770" s="69" t="s">
        <v>3766</v>
      </c>
      <c r="AA770" s="69" t="s">
        <v>5131</v>
      </c>
      <c r="AB770" s="79" t="s">
        <v>4576</v>
      </c>
      <c r="AC770" s="81">
        <v>0</v>
      </c>
      <c r="AD770" s="69" t="s">
        <v>51</v>
      </c>
      <c r="AE770" s="69" t="s">
        <v>75</v>
      </c>
      <c r="AF770" s="69" t="s">
        <v>75</v>
      </c>
      <c r="AG770" s="79">
        <v>-12</v>
      </c>
      <c r="AH770" s="545">
        <v>46249</v>
      </c>
      <c r="AI770" s="69" t="s">
        <v>3177</v>
      </c>
      <c r="AJ770" s="69" t="s">
        <v>3766</v>
      </c>
      <c r="AK770" s="545">
        <v>46249</v>
      </c>
      <c r="AL770" s="82"/>
      <c r="AM770" s="81">
        <v>0</v>
      </c>
      <c r="AN770" s="81"/>
      <c r="AO770" s="81">
        <v>0</v>
      </c>
      <c r="AP770" s="81">
        <v>0</v>
      </c>
      <c r="AQ770" s="81">
        <v>0</v>
      </c>
      <c r="AR770" s="81">
        <v>0</v>
      </c>
      <c r="AS770" s="81"/>
      <c r="AT770" s="79"/>
      <c r="AU770" s="81"/>
      <c r="AV770" s="546"/>
      <c r="AW770" s="81"/>
      <c r="AX770" s="81"/>
      <c r="AY770" s="83">
        <f>YEAR(Table6[[#This Row],[ETA]])</f>
        <v>2026</v>
      </c>
      <c r="AZ770" s="40" t="str">
        <f>TEXT(Table6[[#This Row],[ETA]],"MMMM")</f>
        <v>August</v>
      </c>
      <c r="BA770" s="12" t="s">
        <v>3342</v>
      </c>
    </row>
    <row r="771" spans="1:53" hidden="1" x14ac:dyDescent="0.3">
      <c r="A771" s="13">
        <v>770</v>
      </c>
      <c r="B771" s="69" t="s">
        <v>5132</v>
      </c>
      <c r="C771" s="79" t="s">
        <v>70</v>
      </c>
      <c r="D771" s="69" t="s">
        <v>1632</v>
      </c>
      <c r="E771" s="69" t="s">
        <v>46</v>
      </c>
      <c r="F771" s="80" t="s">
        <v>5133</v>
      </c>
      <c r="G771" s="79" t="s">
        <v>177</v>
      </c>
      <c r="H771" s="70" t="s">
        <v>837</v>
      </c>
      <c r="I771" s="69" t="s">
        <v>5112</v>
      </c>
      <c r="J771" s="69" t="s">
        <v>75</v>
      </c>
      <c r="K771" s="69" t="s">
        <v>838</v>
      </c>
      <c r="L771" s="69" t="s">
        <v>75</v>
      </c>
      <c r="M771" s="69" t="s">
        <v>837</v>
      </c>
      <c r="N771" s="69" t="s">
        <v>49</v>
      </c>
      <c r="O771" s="545">
        <v>46250</v>
      </c>
      <c r="P771" s="69" t="s">
        <v>837</v>
      </c>
      <c r="Q771" s="69" t="s">
        <v>837</v>
      </c>
      <c r="R771" s="79">
        <v>52</v>
      </c>
      <c r="S771" s="81">
        <v>150</v>
      </c>
      <c r="T771" s="69" t="s">
        <v>76</v>
      </c>
      <c r="U771" s="81">
        <v>1.1475</v>
      </c>
      <c r="V771" s="69" t="s">
        <v>5134</v>
      </c>
      <c r="W771" s="79" t="s">
        <v>79</v>
      </c>
      <c r="X771" s="69" t="s">
        <v>5133</v>
      </c>
      <c r="Y771" s="69" t="s">
        <v>5130</v>
      </c>
      <c r="Z771" s="69" t="s">
        <v>3766</v>
      </c>
      <c r="AA771" s="69" t="s">
        <v>5135</v>
      </c>
      <c r="AB771" s="79" t="s">
        <v>4576</v>
      </c>
      <c r="AC771" s="81">
        <v>0</v>
      </c>
      <c r="AD771" s="69" t="s">
        <v>51</v>
      </c>
      <c r="AE771" s="69" t="s">
        <v>75</v>
      </c>
      <c r="AF771" s="69" t="s">
        <v>75</v>
      </c>
      <c r="AG771" s="79">
        <v>-11</v>
      </c>
      <c r="AH771" s="545">
        <v>46250</v>
      </c>
      <c r="AI771" s="69" t="s">
        <v>3177</v>
      </c>
      <c r="AJ771" s="69" t="s">
        <v>3766</v>
      </c>
      <c r="AK771" s="545">
        <v>46250</v>
      </c>
      <c r="AL771" s="82"/>
      <c r="AM771" s="81">
        <v>0</v>
      </c>
      <c r="AN771" s="81"/>
      <c r="AO771" s="81">
        <v>0</v>
      </c>
      <c r="AP771" s="81">
        <v>0</v>
      </c>
      <c r="AQ771" s="81">
        <v>0</v>
      </c>
      <c r="AR771" s="81">
        <v>0</v>
      </c>
      <c r="AS771" s="81"/>
      <c r="AT771" s="79"/>
      <c r="AU771" s="81"/>
      <c r="AV771" s="546"/>
      <c r="AW771" s="81"/>
      <c r="AX771" s="81"/>
      <c r="AY771" s="83">
        <f>YEAR(Table6[[#This Row],[ETA]])</f>
        <v>2026</v>
      </c>
      <c r="AZ771" s="40" t="str">
        <f>TEXT(Table6[[#This Row],[ETA]],"MMMM")</f>
        <v>August</v>
      </c>
      <c r="BA771" s="12" t="s">
        <v>3342</v>
      </c>
    </row>
    <row r="772" spans="1:53" hidden="1" x14ac:dyDescent="0.3">
      <c r="A772" s="13">
        <v>771</v>
      </c>
      <c r="B772" s="69" t="s">
        <v>5136</v>
      </c>
      <c r="C772" s="79" t="s">
        <v>70</v>
      </c>
      <c r="D772" s="69" t="s">
        <v>1632</v>
      </c>
      <c r="E772" s="69" t="s">
        <v>46</v>
      </c>
      <c r="F772" s="80" t="s">
        <v>5137</v>
      </c>
      <c r="G772" s="79" t="s">
        <v>177</v>
      </c>
      <c r="H772" s="70" t="s">
        <v>837</v>
      </c>
      <c r="I772" s="69" t="s">
        <v>5112</v>
      </c>
      <c r="J772" s="69" t="s">
        <v>75</v>
      </c>
      <c r="K772" s="69" t="s">
        <v>838</v>
      </c>
      <c r="L772" s="69" t="s">
        <v>75</v>
      </c>
      <c r="M772" s="69" t="s">
        <v>837</v>
      </c>
      <c r="N772" s="69" t="s">
        <v>49</v>
      </c>
      <c r="O772" s="545">
        <v>46254</v>
      </c>
      <c r="P772" s="69" t="s">
        <v>837</v>
      </c>
      <c r="Q772" s="69" t="s">
        <v>837</v>
      </c>
      <c r="R772" s="79">
        <v>2300</v>
      </c>
      <c r="S772" s="81">
        <v>200</v>
      </c>
      <c r="T772" s="69" t="s">
        <v>76</v>
      </c>
      <c r="U772" s="81">
        <v>1.9799999999999998</v>
      </c>
      <c r="V772" s="69" t="s">
        <v>5134</v>
      </c>
      <c r="W772" s="79" t="s">
        <v>79</v>
      </c>
      <c r="X772" s="69" t="s">
        <v>5137</v>
      </c>
      <c r="Y772" s="69" t="s">
        <v>5130</v>
      </c>
      <c r="Z772" s="69" t="s">
        <v>3766</v>
      </c>
      <c r="AA772" s="69" t="s">
        <v>5138</v>
      </c>
      <c r="AB772" s="79" t="s">
        <v>4576</v>
      </c>
      <c r="AC772" s="81">
        <v>0</v>
      </c>
      <c r="AD772" s="69" t="s">
        <v>51</v>
      </c>
      <c r="AE772" s="69" t="s">
        <v>75</v>
      </c>
      <c r="AF772" s="69" t="s">
        <v>75</v>
      </c>
      <c r="AG772" s="79">
        <v>-7</v>
      </c>
      <c r="AH772" s="545">
        <v>46254</v>
      </c>
      <c r="AI772" s="69" t="s">
        <v>3177</v>
      </c>
      <c r="AJ772" s="69" t="s">
        <v>3766</v>
      </c>
      <c r="AK772" s="545">
        <v>46254</v>
      </c>
      <c r="AL772" s="82"/>
      <c r="AM772" s="81">
        <v>0</v>
      </c>
      <c r="AN772" s="81"/>
      <c r="AO772" s="81">
        <v>0</v>
      </c>
      <c r="AP772" s="81">
        <v>0</v>
      </c>
      <c r="AQ772" s="81">
        <v>0</v>
      </c>
      <c r="AR772" s="81">
        <v>0</v>
      </c>
      <c r="AS772" s="81"/>
      <c r="AT772" s="79"/>
      <c r="AU772" s="81"/>
      <c r="AV772" s="546"/>
      <c r="AW772" s="81"/>
      <c r="AX772" s="81"/>
      <c r="AY772" s="83">
        <f>YEAR(Table6[[#This Row],[ETA]])</f>
        <v>2026</v>
      </c>
      <c r="AZ772" s="40" t="str">
        <f>TEXT(Table6[[#This Row],[ETA]],"MMMM")</f>
        <v>August</v>
      </c>
      <c r="BA772" s="12" t="s">
        <v>3342</v>
      </c>
    </row>
    <row r="773" spans="1:53" hidden="1" x14ac:dyDescent="0.3">
      <c r="A773" s="13">
        <v>772</v>
      </c>
      <c r="B773" s="69" t="s">
        <v>5139</v>
      </c>
      <c r="C773" s="79" t="s">
        <v>70</v>
      </c>
      <c r="D773" s="69" t="s">
        <v>1632</v>
      </c>
      <c r="E773" s="69" t="s">
        <v>46</v>
      </c>
      <c r="F773" s="80" t="s">
        <v>5140</v>
      </c>
      <c r="G773" s="79" t="s">
        <v>177</v>
      </c>
      <c r="H773" s="70" t="s">
        <v>837</v>
      </c>
      <c r="I773" s="69" t="s">
        <v>3834</v>
      </c>
      <c r="J773" s="69" t="s">
        <v>75</v>
      </c>
      <c r="K773" s="69" t="s">
        <v>838</v>
      </c>
      <c r="L773" s="69" t="s">
        <v>75</v>
      </c>
      <c r="M773" s="69" t="s">
        <v>75</v>
      </c>
      <c r="N773" s="69" t="s">
        <v>49</v>
      </c>
      <c r="O773" s="545">
        <v>46259</v>
      </c>
      <c r="P773" s="69" t="s">
        <v>837</v>
      </c>
      <c r="Q773" s="69" t="s">
        <v>837</v>
      </c>
      <c r="R773" s="79">
        <v>1080</v>
      </c>
      <c r="S773" s="81"/>
      <c r="T773" s="69" t="s">
        <v>99</v>
      </c>
      <c r="U773" s="81">
        <v>0</v>
      </c>
      <c r="V773" s="69" t="s">
        <v>5141</v>
      </c>
      <c r="W773" s="79" t="s">
        <v>79</v>
      </c>
      <c r="X773" s="69" t="s">
        <v>5140</v>
      </c>
      <c r="Y773" s="69" t="s">
        <v>5142</v>
      </c>
      <c r="Z773" s="69" t="s">
        <v>3766</v>
      </c>
      <c r="AA773" s="69" t="s">
        <v>5143</v>
      </c>
      <c r="AB773" s="79" t="s">
        <v>71</v>
      </c>
      <c r="AC773" s="81">
        <v>0</v>
      </c>
      <c r="AD773" s="69" t="s">
        <v>51</v>
      </c>
      <c r="AE773" s="69" t="s">
        <v>75</v>
      </c>
      <c r="AF773" s="69" t="s">
        <v>75</v>
      </c>
      <c r="AG773" s="79">
        <v>-2</v>
      </c>
      <c r="AH773" s="545">
        <v>46259</v>
      </c>
      <c r="AI773" s="69" t="s">
        <v>3177</v>
      </c>
      <c r="AJ773" s="69" t="s">
        <v>3766</v>
      </c>
      <c r="AK773" s="545">
        <v>46259</v>
      </c>
      <c r="AL773" s="82"/>
      <c r="AM773" s="81">
        <v>0</v>
      </c>
      <c r="AN773" s="81"/>
      <c r="AO773" s="81">
        <v>0</v>
      </c>
      <c r="AP773" s="81">
        <v>0</v>
      </c>
      <c r="AQ773" s="81">
        <v>0</v>
      </c>
      <c r="AR773" s="81">
        <v>0</v>
      </c>
      <c r="AS773" s="81"/>
      <c r="AT773" s="79"/>
      <c r="AU773" s="81"/>
      <c r="AV773" s="546"/>
      <c r="AW773" s="81"/>
      <c r="AX773" s="81"/>
      <c r="AY773" s="83">
        <f>YEAR(Table6[[#This Row],[ETA]])</f>
        <v>2026</v>
      </c>
      <c r="AZ773" s="40" t="str">
        <f>TEXT(Table6[[#This Row],[ETA]],"MMMM")</f>
        <v>August</v>
      </c>
      <c r="BA773" s="12" t="s">
        <v>3342</v>
      </c>
    </row>
    <row r="774" spans="1:53" hidden="1" x14ac:dyDescent="0.3">
      <c r="A774" s="13">
        <v>773</v>
      </c>
      <c r="B774" s="69" t="s">
        <v>5144</v>
      </c>
      <c r="C774" s="79" t="s">
        <v>70</v>
      </c>
      <c r="D774" s="69" t="s">
        <v>3206</v>
      </c>
      <c r="E774" s="69" t="s">
        <v>4807</v>
      </c>
      <c r="F774" s="80" t="s">
        <v>77</v>
      </c>
      <c r="G774" s="79" t="s">
        <v>177</v>
      </c>
      <c r="H774" s="70" t="s">
        <v>302</v>
      </c>
      <c r="I774" s="69" t="s">
        <v>5145</v>
      </c>
      <c r="J774" s="69" t="s">
        <v>77</v>
      </c>
      <c r="K774" s="69" t="s">
        <v>77</v>
      </c>
      <c r="L774" s="69" t="s">
        <v>305</v>
      </c>
      <c r="M774" s="69" t="s">
        <v>77</v>
      </c>
      <c r="N774" s="69" t="s">
        <v>49</v>
      </c>
      <c r="O774" s="545">
        <v>46265</v>
      </c>
      <c r="P774" s="69" t="s">
        <v>306</v>
      </c>
      <c r="Q774" s="69" t="s">
        <v>306</v>
      </c>
      <c r="R774" s="79">
        <v>14</v>
      </c>
      <c r="S774" s="81">
        <v>13460</v>
      </c>
      <c r="T774" s="69" t="s">
        <v>76</v>
      </c>
      <c r="U774" s="81">
        <v>20.042999999999999</v>
      </c>
      <c r="V774" s="69" t="s">
        <v>5146</v>
      </c>
      <c r="W774" s="79" t="s">
        <v>50</v>
      </c>
      <c r="X774" s="69" t="s">
        <v>5147</v>
      </c>
      <c r="Y774" s="69">
        <v>202516196724</v>
      </c>
      <c r="Z774" s="69" t="s">
        <v>3766</v>
      </c>
      <c r="AA774" s="69" t="s">
        <v>5148</v>
      </c>
      <c r="AB774" s="79" t="s">
        <v>71</v>
      </c>
      <c r="AC774" s="81">
        <v>1254511</v>
      </c>
      <c r="AD774" s="69" t="s">
        <v>51</v>
      </c>
      <c r="AE774" s="69" t="s">
        <v>75</v>
      </c>
      <c r="AF774" s="69" t="s">
        <v>75</v>
      </c>
      <c r="AG774" s="79">
        <v>4</v>
      </c>
      <c r="AH774" s="545">
        <v>46265</v>
      </c>
      <c r="AI774" s="69" t="s">
        <v>3082</v>
      </c>
      <c r="AJ774" s="69" t="s">
        <v>85</v>
      </c>
      <c r="AK774" s="545"/>
      <c r="AL774" s="82"/>
      <c r="AM774" s="81">
        <v>0</v>
      </c>
      <c r="AN774" s="81"/>
      <c r="AO774" s="81">
        <v>0</v>
      </c>
      <c r="AP774" s="81">
        <v>0</v>
      </c>
      <c r="AQ774" s="81">
        <v>0</v>
      </c>
      <c r="AR774" s="81">
        <v>0</v>
      </c>
      <c r="AS774" s="81"/>
      <c r="AT774" s="79"/>
      <c r="AU774" s="81"/>
      <c r="AV774" s="546"/>
      <c r="AW774" s="81"/>
      <c r="AX774" s="81"/>
      <c r="AY774" s="83">
        <f>YEAR(Table6[[#This Row],[ETA]])</f>
        <v>2026</v>
      </c>
      <c r="AZ774" s="40" t="str">
        <f>TEXT(Table6[[#This Row],[ETA]],"MMMM")</f>
        <v>August</v>
      </c>
      <c r="BA774" s="12" t="s">
        <v>1131</v>
      </c>
    </row>
    <row r="775" spans="1:53" hidden="1" x14ac:dyDescent="0.3">
      <c r="A775" s="13">
        <v>774</v>
      </c>
      <c r="B775" s="69" t="s">
        <v>5149</v>
      </c>
      <c r="C775" s="79" t="s">
        <v>90</v>
      </c>
      <c r="D775" s="69" t="s">
        <v>5150</v>
      </c>
      <c r="E775" s="69" t="s">
        <v>4807</v>
      </c>
      <c r="F775" s="80" t="s">
        <v>5151</v>
      </c>
      <c r="G775" s="79" t="s">
        <v>177</v>
      </c>
      <c r="H775" s="70" t="s">
        <v>302</v>
      </c>
      <c r="I775" s="69" t="s">
        <v>4809</v>
      </c>
      <c r="J775" s="69" t="s">
        <v>303</v>
      </c>
      <c r="K775" s="69" t="s">
        <v>5078</v>
      </c>
      <c r="L775" s="69" t="s">
        <v>305</v>
      </c>
      <c r="M775" s="69" t="s">
        <v>5078</v>
      </c>
      <c r="N775" s="69" t="s">
        <v>49</v>
      </c>
      <c r="O775" s="545">
        <v>46259</v>
      </c>
      <c r="P775" s="69" t="s">
        <v>306</v>
      </c>
      <c r="Q775" s="69" t="s">
        <v>306</v>
      </c>
      <c r="R775" s="79">
        <v>5</v>
      </c>
      <c r="S775" s="81">
        <v>8411.57</v>
      </c>
      <c r="T775" s="69" t="s">
        <v>184</v>
      </c>
      <c r="U775" s="81">
        <v>37.746000000000002</v>
      </c>
      <c r="V775" s="69" t="s">
        <v>5152</v>
      </c>
      <c r="W775" s="79" t="s">
        <v>50</v>
      </c>
      <c r="X775" s="69" t="s">
        <v>5153</v>
      </c>
      <c r="Y775" s="69" t="s">
        <v>4814</v>
      </c>
      <c r="Z775" s="69" t="s">
        <v>72</v>
      </c>
      <c r="AA775" s="69"/>
      <c r="AB775" s="79" t="s">
        <v>402</v>
      </c>
      <c r="AC775" s="81">
        <v>225957.92</v>
      </c>
      <c r="AD775" s="69" t="s">
        <v>51</v>
      </c>
      <c r="AE775" s="69" t="s">
        <v>75</v>
      </c>
      <c r="AF775" s="69" t="s">
        <v>75</v>
      </c>
      <c r="AG775" s="79">
        <v>-2</v>
      </c>
      <c r="AH775" s="545">
        <v>46259</v>
      </c>
      <c r="AI775" s="69" t="s">
        <v>3177</v>
      </c>
      <c r="AJ775" s="69" t="s">
        <v>72</v>
      </c>
      <c r="AK775" s="545">
        <v>46261</v>
      </c>
      <c r="AL775" s="82">
        <v>4.2496999999999998</v>
      </c>
      <c r="AM775" s="81">
        <v>960253.37262400007</v>
      </c>
      <c r="AN775" s="81">
        <v>43640.89</v>
      </c>
      <c r="AO775" s="81">
        <v>11457.140628570001</v>
      </c>
      <c r="AP775" s="81">
        <v>1157171.2034855701</v>
      </c>
      <c r="AQ775" s="81">
        <v>57858.560174278507</v>
      </c>
      <c r="AR775" s="81">
        <v>5000</v>
      </c>
      <c r="AS775" s="81">
        <v>63259</v>
      </c>
      <c r="AT775" s="79" t="s">
        <v>2681</v>
      </c>
      <c r="AU775" s="81" t="s">
        <v>5154</v>
      </c>
      <c r="AV775" s="546">
        <v>46260</v>
      </c>
      <c r="AW775" s="81"/>
      <c r="AX775" s="81"/>
      <c r="AY775" s="83">
        <f>YEAR(Table6[[#This Row],[ETA]])</f>
        <v>2026</v>
      </c>
      <c r="AZ775" s="40" t="str">
        <f>TEXT(Table6[[#This Row],[ETA]],"MMMM")</f>
        <v>August</v>
      </c>
      <c r="BA775" s="12" t="s">
        <v>3345</v>
      </c>
    </row>
    <row r="776" spans="1:53" hidden="1" x14ac:dyDescent="0.3">
      <c r="A776" s="13">
        <v>775</v>
      </c>
      <c r="B776" s="69" t="s">
        <v>5155</v>
      </c>
      <c r="C776" s="79" t="s">
        <v>90</v>
      </c>
      <c r="D776" s="69" t="s">
        <v>4806</v>
      </c>
      <c r="E776" s="69" t="s">
        <v>4807</v>
      </c>
      <c r="F776" s="80" t="s">
        <v>77</v>
      </c>
      <c r="G776" s="79" t="s">
        <v>177</v>
      </c>
      <c r="H776" s="70" t="s">
        <v>302</v>
      </c>
      <c r="I776" s="69" t="s">
        <v>4809</v>
      </c>
      <c r="J776" s="69" t="s">
        <v>77</v>
      </c>
      <c r="K776" s="69" t="s">
        <v>77</v>
      </c>
      <c r="L776" s="69" t="s">
        <v>305</v>
      </c>
      <c r="M776" s="69" t="s">
        <v>77</v>
      </c>
      <c r="N776" s="69" t="s">
        <v>49</v>
      </c>
      <c r="O776" s="545">
        <v>46265</v>
      </c>
      <c r="P776" s="69" t="s">
        <v>306</v>
      </c>
      <c r="Q776" s="69" t="s">
        <v>306</v>
      </c>
      <c r="R776" s="79">
        <v>9</v>
      </c>
      <c r="S776" s="81">
        <v>7064</v>
      </c>
      <c r="T776" s="69" t="s">
        <v>76</v>
      </c>
      <c r="U776" s="81">
        <v>19.305378000000001</v>
      </c>
      <c r="V776" s="69" t="s">
        <v>5156</v>
      </c>
      <c r="W776" s="79" t="s">
        <v>50</v>
      </c>
      <c r="X776" s="69" t="s">
        <v>5157</v>
      </c>
      <c r="Y776" s="69" t="s">
        <v>4814</v>
      </c>
      <c r="Z776" s="69" t="s">
        <v>3766</v>
      </c>
      <c r="AA776" s="69" t="s">
        <v>5158</v>
      </c>
      <c r="AB776" s="79" t="s">
        <v>402</v>
      </c>
      <c r="AC776" s="81">
        <v>335927.51</v>
      </c>
      <c r="AD776" s="69" t="s">
        <v>51</v>
      </c>
      <c r="AE776" s="69" t="s">
        <v>75</v>
      </c>
      <c r="AF776" s="69" t="s">
        <v>75</v>
      </c>
      <c r="AG776" s="79">
        <v>4</v>
      </c>
      <c r="AH776" s="545">
        <v>46265</v>
      </c>
      <c r="AI776" s="69" t="s">
        <v>3082</v>
      </c>
      <c r="AJ776" s="69" t="s">
        <v>85</v>
      </c>
      <c r="AK776" s="545"/>
      <c r="AL776" s="82"/>
      <c r="AM776" s="81">
        <v>0</v>
      </c>
      <c r="AN776" s="81"/>
      <c r="AO776" s="81">
        <v>0</v>
      </c>
      <c r="AP776" s="81">
        <v>0</v>
      </c>
      <c r="AQ776" s="81">
        <v>0</v>
      </c>
      <c r="AR776" s="81">
        <v>0</v>
      </c>
      <c r="AS776" s="81"/>
      <c r="AT776" s="79"/>
      <c r="AU776" s="81"/>
      <c r="AV776" s="546"/>
      <c r="AW776" s="81"/>
      <c r="AX776" s="81"/>
      <c r="AY776" s="83">
        <f>YEAR(Table6[[#This Row],[ETA]])</f>
        <v>2026</v>
      </c>
      <c r="AZ776" s="40" t="str">
        <f>TEXT(Table6[[#This Row],[ETA]],"MMMM")</f>
        <v>August</v>
      </c>
      <c r="BA776" s="12" t="s">
        <v>3345</v>
      </c>
    </row>
  </sheetData>
  <sheetProtection autoFilter="0"/>
  <conditionalFormatting sqref="B1">
    <cfRule type="endsWith" dxfId="323" priority="146" operator="endsWith" text="QC">
      <formula>RIGHT(B1,LEN("QC"))="QC"</formula>
    </cfRule>
  </conditionalFormatting>
  <conditionalFormatting sqref="E1">
    <cfRule type="endsWith" dxfId="322" priority="145" operator="endsWith" text="QC">
      <formula>RIGHT(E1,LEN("QC"))="QC"</formula>
    </cfRule>
  </conditionalFormatting>
  <conditionalFormatting sqref="F1">
    <cfRule type="endsWith" dxfId="321" priority="144" operator="endsWith" text="QC">
      <formula>RIGHT(F1,LEN("QC"))="QC"</formula>
    </cfRule>
  </conditionalFormatting>
  <conditionalFormatting sqref="G1">
    <cfRule type="containsText" dxfId="320" priority="147" operator="containsText" text="RE-EXP">
      <formula>NOT(ISERROR(SEARCH("RE-EXP",G1)))</formula>
    </cfRule>
  </conditionalFormatting>
  <conditionalFormatting sqref="H1">
    <cfRule type="endsWith" dxfId="319" priority="143" operator="endsWith" text="QC">
      <formula>RIGHT(H1,LEN("QC"))="QC"</formula>
    </cfRule>
  </conditionalFormatting>
  <conditionalFormatting sqref="I1:AF1">
    <cfRule type="containsText" dxfId="318" priority="148" operator="containsText" text="Pending">
      <formula>NOT(ISERROR(SEARCH("Pending",I1)))</formula>
    </cfRule>
  </conditionalFormatting>
  <conditionalFormatting sqref="AT1 AX1">
    <cfRule type="containsText" dxfId="317" priority="140" operator="containsText" text="COOEC TI BG">
      <formula>NOT(ISERROR(SEARCH("COOEC TI BG",AT1)))</formula>
    </cfRule>
    <cfRule type="containsText" dxfId="316" priority="141" operator="containsText" text="ADR">
      <formula>NOT(ISERROR(SEARCH("ADR",AT1)))</formula>
    </cfRule>
    <cfRule type="containsText" dxfId="315" priority="142" operator="containsText" text="COOEC BG">
      <formula>NOT(ISERROR(SEARCH("COOEC BG",AT1)))</formula>
    </cfRule>
  </conditionalFormatting>
  <conditionalFormatting sqref="AU2:AU776">
    <cfRule type="duplicateValues" dxfId="314" priority="4"/>
  </conditionalFormatting>
  <conditionalFormatting sqref="AU73 AU82 AU62:AU64 AU68:AU71 AU2:AU58 AU66 AU85 AU88 AU90">
    <cfRule type="duplicateValues" dxfId="313" priority="11"/>
  </conditionalFormatting>
  <conditionalFormatting sqref="AU97">
    <cfRule type="duplicateValues" dxfId="312" priority="10"/>
  </conditionalFormatting>
  <conditionalFormatting sqref="AU105:AU107">
    <cfRule type="duplicateValues" dxfId="311" priority="9"/>
  </conditionalFormatting>
  <conditionalFormatting sqref="AU117:AU118 AU141 AU143:AU147 AU193:AU194 AU201:AU202 AU206:AU208 AU210 AU212:AU213 AU99:AU102 AU222 AU110:AU111 AU236:AU251 AU113:AU115 AU224:AU233 AU253 AU256:AU259 AU261:AU298 AU300:AU311 AU313 AU315:AU326 AU328:AU329 AU332:AU333 AU335:AU336 AU339:AU343 AU345 AU347:AU349 AU365:AU367 AU371:AU377 AU390:AU399">
    <cfRule type="duplicateValues" dxfId="310" priority="12"/>
  </conditionalFormatting>
  <conditionalFormatting sqref="AU121:AU123 AU126:AU128">
    <cfRule type="duplicateValues" dxfId="309" priority="8"/>
  </conditionalFormatting>
  <conditionalFormatting sqref="AU136:AU137">
    <cfRule type="duplicateValues" dxfId="308" priority="7"/>
  </conditionalFormatting>
  <conditionalFormatting sqref="AU177">
    <cfRule type="duplicateValues" dxfId="307" priority="6"/>
  </conditionalFormatting>
  <conditionalFormatting sqref="AU187">
    <cfRule type="duplicateValues" dxfId="306" priority="5"/>
  </conditionalFormatting>
  <conditionalFormatting sqref="AU368:AU370 AU350:AU364 AU346 AU344 AU334 AU330:AU331 AU327 AU314 AU312 AU299 AU260 AU254:AU255 AU252 AU235 AU223 AU220 AU200 AU196:AU197 AU184 AU162 AU112 AU103:AU104 AU94:AU96 AU337:AU338">
    <cfRule type="duplicateValues" dxfId="305" priority="3"/>
  </conditionalFormatting>
  <conditionalFormatting sqref="AU378:AU389">
    <cfRule type="duplicateValues" dxfId="304" priority="2"/>
  </conditionalFormatting>
  <conditionalFormatting sqref="AU460:AU462 AU458 AU452 AU445:AU450 AU431:AU441 AU428 AU426 AU424 AU415:AU417 AU404:AU413 AU393:AU398 AU389:AU390 AU387 AU384 AU382 AU368:AU369 AU356:AU362 AU352:AU353 AU350 AU344 AU314 AU260 AU254:AU255 AU235 AU200 AU162 AU103:AU104 AU94:AU96">
    <cfRule type="duplicateValues" dxfId="303" priority="1"/>
  </conditionalFormatting>
  <conditionalFormatting sqref="AU1:AW1">
    <cfRule type="containsText" dxfId="302" priority="124" operator="containsText" text="COOEC TI BG">
      <formula>NOT(ISERROR(SEARCH("COOEC TI BG",AU1)))</formula>
    </cfRule>
    <cfRule type="containsText" dxfId="301" priority="125" operator="containsText" text="ADR">
      <formula>NOT(ISERROR(SEARCH("ADR",AU1)))</formula>
    </cfRule>
    <cfRule type="containsText" dxfId="300" priority="126" operator="containsText" text="COOEC BG">
      <formula>NOT(ISERROR(SEARCH("COOEC BG",AU1)))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610E-AEFE-4C8D-A94F-F18367E10934}">
  <sheetPr codeName="Sheet3"/>
  <dimension ref="A2:E122"/>
  <sheetViews>
    <sheetView workbookViewId="0">
      <selection activeCell="E3" sqref="E3"/>
    </sheetView>
  </sheetViews>
  <sheetFormatPr defaultRowHeight="14.4" x14ac:dyDescent="0.3"/>
  <cols>
    <col min="1" max="1" width="18.88671875" bestFit="1" customWidth="1"/>
    <col min="2" max="4" width="11.33203125" bestFit="1" customWidth="1"/>
    <col min="5" max="5" width="11.33203125" customWidth="1"/>
    <col min="7" max="7" width="12" bestFit="1" customWidth="1"/>
    <col min="8" max="8" width="11.33203125" bestFit="1" customWidth="1"/>
    <col min="12" max="12" width="13.5546875" bestFit="1" customWidth="1"/>
    <col min="13" max="14" width="11.33203125" bestFit="1" customWidth="1"/>
  </cols>
  <sheetData>
    <row r="2" spans="1:5" x14ac:dyDescent="0.3">
      <c r="A2" s="27" t="s">
        <v>4</v>
      </c>
      <c r="B2" t="s">
        <v>3322</v>
      </c>
    </row>
    <row r="3" spans="1:5" x14ac:dyDescent="0.3">
      <c r="A3" t="s">
        <v>2535</v>
      </c>
      <c r="B3">
        <v>4</v>
      </c>
      <c r="D3" t="s">
        <v>2535</v>
      </c>
      <c r="E3">
        <f>IFERROR(VLOOKUP(D3,$A$3:$B$7,2,0),0)</f>
        <v>4</v>
      </c>
    </row>
    <row r="4" spans="1:5" x14ac:dyDescent="0.3">
      <c r="A4" t="s">
        <v>46</v>
      </c>
      <c r="B4">
        <v>588</v>
      </c>
      <c r="D4" t="s">
        <v>46</v>
      </c>
      <c r="E4">
        <f t="shared" ref="E4:E7" si="0">IFERROR(VLOOKUP(D4,$A$3:$B$7,2,0),0)</f>
        <v>588</v>
      </c>
    </row>
    <row r="5" spans="1:5" x14ac:dyDescent="0.3">
      <c r="A5" t="s">
        <v>74</v>
      </c>
      <c r="B5">
        <v>161</v>
      </c>
      <c r="D5" t="s">
        <v>74</v>
      </c>
      <c r="E5">
        <f t="shared" si="0"/>
        <v>161</v>
      </c>
    </row>
    <row r="6" spans="1:5" x14ac:dyDescent="0.3">
      <c r="A6" t="s">
        <v>4238</v>
      </c>
      <c r="B6">
        <v>2</v>
      </c>
      <c r="D6" t="s">
        <v>4238</v>
      </c>
      <c r="E6">
        <f t="shared" si="0"/>
        <v>2</v>
      </c>
    </row>
    <row r="7" spans="1:5" x14ac:dyDescent="0.3">
      <c r="A7" t="s">
        <v>4807</v>
      </c>
      <c r="B7">
        <v>20</v>
      </c>
      <c r="D7" t="s">
        <v>4807</v>
      </c>
      <c r="E7">
        <f t="shared" si="0"/>
        <v>20</v>
      </c>
    </row>
    <row r="8" spans="1:5" x14ac:dyDescent="0.3">
      <c r="A8" t="s">
        <v>3321</v>
      </c>
      <c r="B8">
        <v>775</v>
      </c>
      <c r="D8" s="28" t="s">
        <v>3323</v>
      </c>
      <c r="E8" s="28">
        <f>SUM(E3:E7)</f>
        <v>775</v>
      </c>
    </row>
    <row r="10" spans="1:5" x14ac:dyDescent="0.3">
      <c r="A10" s="27" t="s">
        <v>3324</v>
      </c>
      <c r="B10" t="s">
        <v>3322</v>
      </c>
    </row>
    <row r="11" spans="1:5" x14ac:dyDescent="0.3">
      <c r="A11">
        <v>2024</v>
      </c>
      <c r="B11">
        <v>5</v>
      </c>
      <c r="D11">
        <v>2024</v>
      </c>
      <c r="E11">
        <f>IFERROR(VLOOKUP(D11,A11:B13,2,0),0)</f>
        <v>5</v>
      </c>
    </row>
    <row r="12" spans="1:5" x14ac:dyDescent="0.3">
      <c r="A12">
        <v>2025</v>
      </c>
      <c r="B12">
        <v>424</v>
      </c>
      <c r="D12">
        <v>2025</v>
      </c>
      <c r="E12">
        <f>IFERROR(VLOOKUP(D12,A11:B13,2,0),0)</f>
        <v>424</v>
      </c>
    </row>
    <row r="13" spans="1:5" x14ac:dyDescent="0.3">
      <c r="A13">
        <v>2026</v>
      </c>
      <c r="B13">
        <v>346</v>
      </c>
      <c r="D13">
        <v>2026</v>
      </c>
      <c r="E13">
        <f>IFERROR(VLOOKUP(D13,A11:B13,2,0),0)</f>
        <v>346</v>
      </c>
    </row>
    <row r="14" spans="1:5" x14ac:dyDescent="0.3">
      <c r="A14" t="s">
        <v>3321</v>
      </c>
      <c r="B14">
        <v>775</v>
      </c>
      <c r="D14" s="28" t="s">
        <v>3323</v>
      </c>
      <c r="E14" s="28">
        <f>SUM(E11:E13)</f>
        <v>775</v>
      </c>
    </row>
    <row r="17" spans="1:5" x14ac:dyDescent="0.3">
      <c r="A17" s="27" t="s">
        <v>7</v>
      </c>
      <c r="B17" t="s">
        <v>3322</v>
      </c>
    </row>
    <row r="18" spans="1:5" x14ac:dyDescent="0.3">
      <c r="A18" t="s">
        <v>302</v>
      </c>
      <c r="B18">
        <v>289</v>
      </c>
      <c r="D18" t="s">
        <v>302</v>
      </c>
      <c r="E18">
        <f>IFERROR(VLOOKUP(D18,$A$18:$B$21,2,0),0)</f>
        <v>289</v>
      </c>
    </row>
    <row r="19" spans="1:5" x14ac:dyDescent="0.3">
      <c r="A19" t="s">
        <v>3643</v>
      </c>
      <c r="B19">
        <v>2</v>
      </c>
      <c r="D19" t="s">
        <v>3643</v>
      </c>
      <c r="E19">
        <f t="shared" ref="E19:E21" si="1">IFERROR(VLOOKUP(D19,$A$18:$B$21,2,0),0)</f>
        <v>2</v>
      </c>
    </row>
    <row r="20" spans="1:5" x14ac:dyDescent="0.3">
      <c r="A20" t="s">
        <v>837</v>
      </c>
      <c r="B20">
        <v>121</v>
      </c>
      <c r="D20" t="s">
        <v>837</v>
      </c>
      <c r="E20">
        <f>IFERROR(VLOOKUP(D20,$A$18:$B$21,2,0),0)</f>
        <v>121</v>
      </c>
    </row>
    <row r="21" spans="1:5" x14ac:dyDescent="0.3">
      <c r="A21" t="s">
        <v>47</v>
      </c>
      <c r="B21">
        <v>363</v>
      </c>
      <c r="D21" t="s">
        <v>47</v>
      </c>
      <c r="E21">
        <f t="shared" si="1"/>
        <v>363</v>
      </c>
    </row>
    <row r="22" spans="1:5" x14ac:dyDescent="0.3">
      <c r="A22" t="s">
        <v>3321</v>
      </c>
      <c r="B22">
        <v>775</v>
      </c>
      <c r="D22" s="28" t="s">
        <v>3323</v>
      </c>
      <c r="E22" s="28">
        <f>SUM(E18:E21)</f>
        <v>775</v>
      </c>
    </row>
    <row r="25" spans="1:5" x14ac:dyDescent="0.3">
      <c r="A25" s="27" t="s">
        <v>6</v>
      </c>
      <c r="B25" t="s">
        <v>3322</v>
      </c>
    </row>
    <row r="26" spans="1:5" x14ac:dyDescent="0.3">
      <c r="A26" t="s">
        <v>177</v>
      </c>
      <c r="B26">
        <v>681</v>
      </c>
      <c r="D26" t="s">
        <v>177</v>
      </c>
      <c r="E26">
        <f>IFERROR(VLOOKUP(D26,$A$26:$B$28,2,0),0)</f>
        <v>681</v>
      </c>
    </row>
    <row r="27" spans="1:5" x14ac:dyDescent="0.3">
      <c r="A27" t="s">
        <v>82</v>
      </c>
      <c r="B27">
        <v>32</v>
      </c>
      <c r="D27" t="s">
        <v>82</v>
      </c>
      <c r="E27">
        <f>IFERROR(VLOOKUP(D27,$A$26:$B$28,2,0),0)</f>
        <v>32</v>
      </c>
    </row>
    <row r="28" spans="1:5" x14ac:dyDescent="0.3">
      <c r="A28" t="s">
        <v>289</v>
      </c>
      <c r="B28">
        <v>62</v>
      </c>
      <c r="D28" t="s">
        <v>289</v>
      </c>
      <c r="E28">
        <f t="shared" ref="E28" si="2">IFERROR(VLOOKUP(D28,$A$26:$B$28,2,0),0)</f>
        <v>62</v>
      </c>
    </row>
    <row r="29" spans="1:5" x14ac:dyDescent="0.3">
      <c r="A29" t="s">
        <v>3321</v>
      </c>
      <c r="B29">
        <v>775</v>
      </c>
      <c r="D29" s="28" t="s">
        <v>3323</v>
      </c>
      <c r="E29" s="28">
        <f>SUM(E26:E28)</f>
        <v>775</v>
      </c>
    </row>
    <row r="32" spans="1:5" x14ac:dyDescent="0.3">
      <c r="A32" s="27" t="s">
        <v>69</v>
      </c>
      <c r="B32" t="s">
        <v>3322</v>
      </c>
    </row>
    <row r="33" spans="1:5" x14ac:dyDescent="0.3">
      <c r="A33" t="s">
        <v>3177</v>
      </c>
      <c r="B33">
        <v>687</v>
      </c>
      <c r="D33" t="s">
        <v>3177</v>
      </c>
      <c r="E33">
        <f>IFERROR(VLOOKUP(D33,$A$33:$B$36,2,0),0)</f>
        <v>687</v>
      </c>
    </row>
    <row r="34" spans="1:5" x14ac:dyDescent="0.3">
      <c r="A34" t="s">
        <v>3082</v>
      </c>
      <c r="B34">
        <v>66</v>
      </c>
      <c r="D34" t="s">
        <v>3082</v>
      </c>
      <c r="E34">
        <f t="shared" ref="E34:E36" si="3">IFERROR(VLOOKUP(D34,$A$33:$B$36,2,0),0)</f>
        <v>66</v>
      </c>
    </row>
    <row r="35" spans="1:5" x14ac:dyDescent="0.3">
      <c r="A35" t="s">
        <v>3178</v>
      </c>
      <c r="B35">
        <v>22</v>
      </c>
      <c r="D35" t="s">
        <v>3178</v>
      </c>
      <c r="E35">
        <f t="shared" si="3"/>
        <v>22</v>
      </c>
    </row>
    <row r="36" spans="1:5" x14ac:dyDescent="0.3">
      <c r="A36" t="s">
        <v>3321</v>
      </c>
      <c r="B36">
        <v>775</v>
      </c>
      <c r="D36" t="s">
        <v>4563</v>
      </c>
      <c r="E36">
        <f t="shared" si="3"/>
        <v>0</v>
      </c>
    </row>
    <row r="37" spans="1:5" x14ac:dyDescent="0.3">
      <c r="D37" s="28" t="s">
        <v>3323</v>
      </c>
      <c r="E37" s="28">
        <f>SUM(E33:E36)</f>
        <v>775</v>
      </c>
    </row>
    <row r="40" spans="1:5" x14ac:dyDescent="0.3">
      <c r="A40" s="27" t="s">
        <v>35</v>
      </c>
      <c r="B40" t="s">
        <v>3322</v>
      </c>
    </row>
    <row r="41" spans="1:5" x14ac:dyDescent="0.3">
      <c r="A41" t="s">
        <v>3644</v>
      </c>
      <c r="B41">
        <v>1</v>
      </c>
      <c r="D41" t="s">
        <v>3644</v>
      </c>
      <c r="E41">
        <f>IFERROR(VLOOKUP(D41,$A$41:$B$63,2,0),0)</f>
        <v>1</v>
      </c>
    </row>
    <row r="42" spans="1:5" x14ac:dyDescent="0.3">
      <c r="A42" t="s">
        <v>63</v>
      </c>
      <c r="B42">
        <v>32</v>
      </c>
      <c r="D42" t="s">
        <v>63</v>
      </c>
      <c r="E42">
        <f t="shared" ref="E42:E63" si="4">IFERROR(VLOOKUP(D42,$A$41:$B$63,2,0),0)</f>
        <v>32</v>
      </c>
    </row>
    <row r="43" spans="1:5" x14ac:dyDescent="0.3">
      <c r="A43" t="s">
        <v>3312</v>
      </c>
      <c r="B43">
        <v>2</v>
      </c>
      <c r="D43" t="s">
        <v>3312</v>
      </c>
      <c r="E43">
        <f t="shared" si="4"/>
        <v>2</v>
      </c>
    </row>
    <row r="44" spans="1:5" x14ac:dyDescent="0.3">
      <c r="A44" t="s">
        <v>3180</v>
      </c>
      <c r="B44">
        <v>1</v>
      </c>
      <c r="D44" t="s">
        <v>3180</v>
      </c>
      <c r="E44">
        <f t="shared" si="4"/>
        <v>1</v>
      </c>
    </row>
    <row r="45" spans="1:5" x14ac:dyDescent="0.3">
      <c r="A45" t="s">
        <v>1637</v>
      </c>
      <c r="B45">
        <v>7</v>
      </c>
      <c r="D45" t="s">
        <v>1637</v>
      </c>
      <c r="E45">
        <f t="shared" si="4"/>
        <v>7</v>
      </c>
    </row>
    <row r="46" spans="1:5" x14ac:dyDescent="0.3">
      <c r="A46" t="s">
        <v>4365</v>
      </c>
      <c r="B46">
        <v>1</v>
      </c>
      <c r="D46" t="s">
        <v>4365</v>
      </c>
      <c r="E46">
        <f t="shared" si="4"/>
        <v>1</v>
      </c>
    </row>
    <row r="47" spans="1:5" x14ac:dyDescent="0.3">
      <c r="A47" t="s">
        <v>736</v>
      </c>
      <c r="B47">
        <v>12</v>
      </c>
      <c r="D47" t="s">
        <v>736</v>
      </c>
      <c r="E47">
        <f t="shared" si="4"/>
        <v>12</v>
      </c>
    </row>
    <row r="48" spans="1:5" x14ac:dyDescent="0.3">
      <c r="A48" t="s">
        <v>808</v>
      </c>
      <c r="B48">
        <v>37</v>
      </c>
      <c r="D48" t="s">
        <v>808</v>
      </c>
      <c r="E48">
        <f t="shared" si="4"/>
        <v>37</v>
      </c>
    </row>
    <row r="49" spans="1:5" x14ac:dyDescent="0.3">
      <c r="A49" t="s">
        <v>72</v>
      </c>
      <c r="B49">
        <v>24</v>
      </c>
      <c r="D49" t="s">
        <v>72</v>
      </c>
      <c r="E49">
        <f t="shared" si="4"/>
        <v>24</v>
      </c>
    </row>
    <row r="50" spans="1:5" x14ac:dyDescent="0.3">
      <c r="A50" t="s">
        <v>3766</v>
      </c>
      <c r="B50">
        <v>252</v>
      </c>
      <c r="D50" t="s">
        <v>3766</v>
      </c>
      <c r="E50">
        <f t="shared" si="4"/>
        <v>252</v>
      </c>
    </row>
    <row r="51" spans="1:5" x14ac:dyDescent="0.3">
      <c r="A51" t="s">
        <v>3054</v>
      </c>
      <c r="B51">
        <v>1</v>
      </c>
      <c r="D51" t="s">
        <v>3054</v>
      </c>
      <c r="E51">
        <f t="shared" si="4"/>
        <v>1</v>
      </c>
    </row>
    <row r="52" spans="1:5" x14ac:dyDescent="0.3">
      <c r="A52" t="s">
        <v>2337</v>
      </c>
      <c r="B52">
        <v>5</v>
      </c>
      <c r="D52" t="s">
        <v>2337</v>
      </c>
      <c r="E52">
        <f t="shared" si="4"/>
        <v>5</v>
      </c>
    </row>
    <row r="53" spans="1:5" x14ac:dyDescent="0.3">
      <c r="A53" t="s">
        <v>75</v>
      </c>
      <c r="B53">
        <v>22</v>
      </c>
      <c r="D53" t="s">
        <v>75</v>
      </c>
      <c r="E53">
        <f t="shared" si="4"/>
        <v>22</v>
      </c>
    </row>
    <row r="54" spans="1:5" x14ac:dyDescent="0.3">
      <c r="A54" t="s">
        <v>61</v>
      </c>
      <c r="B54">
        <v>27</v>
      </c>
      <c r="D54" t="s">
        <v>61</v>
      </c>
      <c r="E54">
        <f t="shared" si="4"/>
        <v>27</v>
      </c>
    </row>
    <row r="55" spans="1:5" x14ac:dyDescent="0.3">
      <c r="A55" t="s">
        <v>3179</v>
      </c>
      <c r="B55">
        <v>3</v>
      </c>
      <c r="D55" t="s">
        <v>3179</v>
      </c>
      <c r="E55">
        <f t="shared" si="4"/>
        <v>3</v>
      </c>
    </row>
    <row r="56" spans="1:5" x14ac:dyDescent="0.3">
      <c r="A56" t="s">
        <v>516</v>
      </c>
      <c r="B56">
        <v>5</v>
      </c>
      <c r="D56" t="s">
        <v>516</v>
      </c>
      <c r="E56">
        <f t="shared" si="4"/>
        <v>5</v>
      </c>
    </row>
    <row r="57" spans="1:5" x14ac:dyDescent="0.3">
      <c r="A57" t="s">
        <v>73</v>
      </c>
      <c r="B57">
        <v>213</v>
      </c>
      <c r="D57" t="s">
        <v>73</v>
      </c>
      <c r="E57">
        <f t="shared" si="4"/>
        <v>213</v>
      </c>
    </row>
    <row r="58" spans="1:5" x14ac:dyDescent="0.3">
      <c r="A58" t="s">
        <v>1067</v>
      </c>
      <c r="B58">
        <v>12</v>
      </c>
      <c r="D58" t="s">
        <v>1067</v>
      </c>
      <c r="E58">
        <f t="shared" si="4"/>
        <v>12</v>
      </c>
    </row>
    <row r="59" spans="1:5" x14ac:dyDescent="0.3">
      <c r="A59" t="s">
        <v>3319</v>
      </c>
      <c r="B59">
        <v>2</v>
      </c>
      <c r="D59" t="s">
        <v>3319</v>
      </c>
      <c r="E59">
        <f t="shared" si="4"/>
        <v>2</v>
      </c>
    </row>
    <row r="60" spans="1:5" x14ac:dyDescent="0.3">
      <c r="A60" t="s">
        <v>292</v>
      </c>
      <c r="B60">
        <v>24</v>
      </c>
      <c r="D60" t="s">
        <v>292</v>
      </c>
      <c r="E60">
        <f t="shared" si="4"/>
        <v>24</v>
      </c>
    </row>
    <row r="61" spans="1:5" x14ac:dyDescent="0.3">
      <c r="A61" t="s">
        <v>85</v>
      </c>
      <c r="B61">
        <v>81</v>
      </c>
      <c r="D61" t="s">
        <v>85</v>
      </c>
      <c r="E61">
        <f t="shared" si="4"/>
        <v>81</v>
      </c>
    </row>
    <row r="62" spans="1:5" x14ac:dyDescent="0.3">
      <c r="A62" t="s">
        <v>188</v>
      </c>
      <c r="B62">
        <v>8</v>
      </c>
      <c r="D62" t="s">
        <v>188</v>
      </c>
      <c r="E62">
        <f t="shared" si="4"/>
        <v>8</v>
      </c>
    </row>
    <row r="63" spans="1:5" x14ac:dyDescent="0.3">
      <c r="A63" t="s">
        <v>91</v>
      </c>
      <c r="B63">
        <v>3</v>
      </c>
      <c r="D63" t="s">
        <v>91</v>
      </c>
      <c r="E63">
        <f t="shared" si="4"/>
        <v>3</v>
      </c>
    </row>
    <row r="64" spans="1:5" x14ac:dyDescent="0.3">
      <c r="A64" t="s">
        <v>3321</v>
      </c>
      <c r="B64">
        <v>775</v>
      </c>
    </row>
    <row r="65" spans="1:5" x14ac:dyDescent="0.3">
      <c r="D65" s="28" t="s">
        <v>3323</v>
      </c>
      <c r="E65" s="28">
        <f>SUM(E41:E63)</f>
        <v>775</v>
      </c>
    </row>
    <row r="68" spans="1:5" x14ac:dyDescent="0.3">
      <c r="A68" s="27" t="s">
        <v>3341</v>
      </c>
      <c r="B68" t="s">
        <v>3322</v>
      </c>
    </row>
    <row r="69" spans="1:5" x14ac:dyDescent="0.3">
      <c r="A69" t="s">
        <v>3336</v>
      </c>
      <c r="B69">
        <v>1</v>
      </c>
      <c r="D69" t="s">
        <v>3336</v>
      </c>
      <c r="E69">
        <f>IFERROR(VLOOKUP(D69,$A$69:$B$90,2,0),0)</f>
        <v>1</v>
      </c>
    </row>
    <row r="70" spans="1:5" x14ac:dyDescent="0.3">
      <c r="A70" t="s">
        <v>63</v>
      </c>
      <c r="B70">
        <v>456</v>
      </c>
      <c r="D70" t="s">
        <v>63</v>
      </c>
      <c r="E70">
        <f t="shared" ref="E70:E90" si="5">IFERROR(VLOOKUP(D70,$A$69:$B$90,2,0),0)</f>
        <v>456</v>
      </c>
    </row>
    <row r="71" spans="1:5" x14ac:dyDescent="0.3">
      <c r="A71" t="s">
        <v>3345</v>
      </c>
      <c r="B71">
        <v>17</v>
      </c>
      <c r="D71" t="s">
        <v>3345</v>
      </c>
      <c r="E71">
        <f t="shared" si="5"/>
        <v>17</v>
      </c>
    </row>
    <row r="72" spans="1:5" x14ac:dyDescent="0.3">
      <c r="A72" t="s">
        <v>3343</v>
      </c>
      <c r="B72">
        <v>2</v>
      </c>
      <c r="D72" t="s">
        <v>3343</v>
      </c>
      <c r="E72">
        <f t="shared" si="5"/>
        <v>2</v>
      </c>
    </row>
    <row r="73" spans="1:5" x14ac:dyDescent="0.3">
      <c r="A73" t="s">
        <v>3331</v>
      </c>
      <c r="B73">
        <v>15</v>
      </c>
      <c r="D73" t="s">
        <v>3331</v>
      </c>
      <c r="E73">
        <f t="shared" si="5"/>
        <v>15</v>
      </c>
    </row>
    <row r="74" spans="1:5" x14ac:dyDescent="0.3">
      <c r="A74" t="s">
        <v>3339</v>
      </c>
      <c r="B74">
        <v>14</v>
      </c>
      <c r="D74" t="s">
        <v>3339</v>
      </c>
      <c r="E74">
        <f t="shared" si="5"/>
        <v>14</v>
      </c>
    </row>
    <row r="75" spans="1:5" x14ac:dyDescent="0.3">
      <c r="A75" t="s">
        <v>381</v>
      </c>
      <c r="B75">
        <v>4</v>
      </c>
      <c r="D75" t="s">
        <v>381</v>
      </c>
      <c r="E75">
        <f t="shared" si="5"/>
        <v>4</v>
      </c>
    </row>
    <row r="76" spans="1:5" x14ac:dyDescent="0.3">
      <c r="A76" t="s">
        <v>3347</v>
      </c>
      <c r="B76">
        <v>2</v>
      </c>
      <c r="D76" t="s">
        <v>3347</v>
      </c>
      <c r="E76">
        <f t="shared" si="5"/>
        <v>2</v>
      </c>
    </row>
    <row r="77" spans="1:5" x14ac:dyDescent="0.3">
      <c r="A77" t="s">
        <v>392</v>
      </c>
      <c r="B77">
        <v>38</v>
      </c>
      <c r="D77" t="s">
        <v>392</v>
      </c>
      <c r="E77">
        <f t="shared" si="5"/>
        <v>38</v>
      </c>
    </row>
    <row r="78" spans="1:5" x14ac:dyDescent="0.3">
      <c r="A78" t="s">
        <v>3346</v>
      </c>
      <c r="B78">
        <v>1</v>
      </c>
      <c r="D78" t="s">
        <v>3346</v>
      </c>
      <c r="E78">
        <f t="shared" si="5"/>
        <v>1</v>
      </c>
    </row>
    <row r="79" spans="1:5" x14ac:dyDescent="0.3">
      <c r="A79" t="s">
        <v>3334</v>
      </c>
      <c r="B79">
        <v>1</v>
      </c>
      <c r="D79" t="s">
        <v>3334</v>
      </c>
      <c r="E79">
        <f t="shared" si="5"/>
        <v>1</v>
      </c>
    </row>
    <row r="80" spans="1:5" x14ac:dyDescent="0.3">
      <c r="A80" t="s">
        <v>3333</v>
      </c>
      <c r="B80">
        <v>6</v>
      </c>
      <c r="D80" t="s">
        <v>3333</v>
      </c>
      <c r="E80">
        <f t="shared" si="5"/>
        <v>6</v>
      </c>
    </row>
    <row r="81" spans="1:5" x14ac:dyDescent="0.3">
      <c r="A81" t="s">
        <v>3340</v>
      </c>
      <c r="B81">
        <v>21</v>
      </c>
      <c r="D81" t="s">
        <v>3340</v>
      </c>
      <c r="E81">
        <f t="shared" si="5"/>
        <v>21</v>
      </c>
    </row>
    <row r="82" spans="1:5" x14ac:dyDescent="0.3">
      <c r="A82" t="s">
        <v>3335</v>
      </c>
      <c r="B82">
        <v>5</v>
      </c>
      <c r="D82" t="s">
        <v>3335</v>
      </c>
      <c r="E82">
        <f t="shared" si="5"/>
        <v>5</v>
      </c>
    </row>
    <row r="83" spans="1:5" x14ac:dyDescent="0.3">
      <c r="A83" t="s">
        <v>2369</v>
      </c>
      <c r="B83">
        <v>2</v>
      </c>
      <c r="D83" t="s">
        <v>2369</v>
      </c>
      <c r="E83">
        <f t="shared" si="5"/>
        <v>2</v>
      </c>
    </row>
    <row r="84" spans="1:5" x14ac:dyDescent="0.3">
      <c r="A84" t="s">
        <v>3342</v>
      </c>
      <c r="B84">
        <v>146</v>
      </c>
      <c r="D84" t="s">
        <v>3342</v>
      </c>
      <c r="E84">
        <f t="shared" si="5"/>
        <v>146</v>
      </c>
    </row>
    <row r="85" spans="1:5" x14ac:dyDescent="0.3">
      <c r="A85" t="s">
        <v>3338</v>
      </c>
      <c r="B85">
        <v>1</v>
      </c>
      <c r="D85" t="s">
        <v>3338</v>
      </c>
      <c r="E85">
        <f t="shared" si="5"/>
        <v>1</v>
      </c>
    </row>
    <row r="86" spans="1:5" x14ac:dyDescent="0.3">
      <c r="A86" t="s">
        <v>60</v>
      </c>
      <c r="B86">
        <v>2</v>
      </c>
      <c r="D86" t="s">
        <v>60</v>
      </c>
      <c r="E86">
        <f t="shared" si="5"/>
        <v>2</v>
      </c>
    </row>
    <row r="87" spans="1:5" x14ac:dyDescent="0.3">
      <c r="A87" t="s">
        <v>3344</v>
      </c>
      <c r="B87">
        <v>1</v>
      </c>
      <c r="D87" t="s">
        <v>3344</v>
      </c>
      <c r="E87">
        <f t="shared" si="5"/>
        <v>1</v>
      </c>
    </row>
    <row r="88" spans="1:5" x14ac:dyDescent="0.3">
      <c r="A88" t="s">
        <v>3337</v>
      </c>
      <c r="B88">
        <v>16</v>
      </c>
      <c r="D88" t="s">
        <v>3337</v>
      </c>
      <c r="E88">
        <f t="shared" si="5"/>
        <v>16</v>
      </c>
    </row>
    <row r="89" spans="1:5" x14ac:dyDescent="0.3">
      <c r="A89" t="s">
        <v>1131</v>
      </c>
      <c r="B89">
        <v>14</v>
      </c>
      <c r="D89" t="s">
        <v>1131</v>
      </c>
      <c r="E89">
        <f t="shared" si="5"/>
        <v>14</v>
      </c>
    </row>
    <row r="90" spans="1:5" x14ac:dyDescent="0.3">
      <c r="A90" t="s">
        <v>3332</v>
      </c>
      <c r="B90">
        <v>10</v>
      </c>
      <c r="D90" t="s">
        <v>3332</v>
      </c>
      <c r="E90">
        <f t="shared" si="5"/>
        <v>10</v>
      </c>
    </row>
    <row r="91" spans="1:5" x14ac:dyDescent="0.3">
      <c r="A91" t="s">
        <v>3321</v>
      </c>
      <c r="B91">
        <v>775</v>
      </c>
      <c r="D91" s="28" t="s">
        <v>3323</v>
      </c>
      <c r="E91" s="28">
        <f>SUM(E69:E90)</f>
        <v>775</v>
      </c>
    </row>
    <row r="98" spans="1:5" x14ac:dyDescent="0.3">
      <c r="A98" s="27" t="s">
        <v>45</v>
      </c>
      <c r="B98" t="s">
        <v>3322</v>
      </c>
    </row>
    <row r="99" spans="1:5" x14ac:dyDescent="0.3">
      <c r="A99" t="s">
        <v>2681</v>
      </c>
      <c r="B99">
        <v>401</v>
      </c>
      <c r="D99" t="s">
        <v>2681</v>
      </c>
      <c r="E99">
        <f>IFERROR(VLOOKUP(D99,$A$99:$B$106,2,0),0)</f>
        <v>401</v>
      </c>
    </row>
    <row r="100" spans="1:5" x14ac:dyDescent="0.3">
      <c r="A100" t="s">
        <v>2741</v>
      </c>
      <c r="B100">
        <v>16</v>
      </c>
      <c r="D100" t="s">
        <v>2741</v>
      </c>
      <c r="E100">
        <f t="shared" ref="E100:E106" si="6">IFERROR(VLOOKUP(D100,$A$99:$B$106,2,0),0)</f>
        <v>16</v>
      </c>
    </row>
    <row r="101" spans="1:5" x14ac:dyDescent="0.3">
      <c r="A101" t="s">
        <v>2756</v>
      </c>
      <c r="B101">
        <v>23</v>
      </c>
      <c r="D101" t="s">
        <v>2756</v>
      </c>
      <c r="E101">
        <f t="shared" si="6"/>
        <v>23</v>
      </c>
    </row>
    <row r="102" spans="1:5" x14ac:dyDescent="0.3">
      <c r="A102" t="s">
        <v>2882</v>
      </c>
      <c r="B102">
        <v>18</v>
      </c>
      <c r="D102" t="s">
        <v>2882</v>
      </c>
      <c r="E102">
        <f t="shared" si="6"/>
        <v>18</v>
      </c>
    </row>
    <row r="103" spans="1:5" x14ac:dyDescent="0.3">
      <c r="A103" t="s">
        <v>2658</v>
      </c>
      <c r="B103">
        <v>105</v>
      </c>
      <c r="D103" t="s">
        <v>2658</v>
      </c>
      <c r="E103">
        <f t="shared" si="6"/>
        <v>105</v>
      </c>
    </row>
    <row r="104" spans="1:5" x14ac:dyDescent="0.3">
      <c r="A104" t="s">
        <v>80</v>
      </c>
      <c r="B104">
        <v>1</v>
      </c>
      <c r="D104" t="s">
        <v>80</v>
      </c>
      <c r="E104">
        <f t="shared" si="6"/>
        <v>1</v>
      </c>
    </row>
    <row r="105" spans="1:5" x14ac:dyDescent="0.3">
      <c r="A105" t="s">
        <v>8</v>
      </c>
      <c r="B105">
        <v>2</v>
      </c>
      <c r="D105" t="s">
        <v>8</v>
      </c>
      <c r="E105">
        <f t="shared" si="6"/>
        <v>2</v>
      </c>
    </row>
    <row r="106" spans="1:5" x14ac:dyDescent="0.3">
      <c r="A106" t="s">
        <v>5070</v>
      </c>
      <c r="B106">
        <v>2</v>
      </c>
      <c r="D106" t="s">
        <v>5070</v>
      </c>
      <c r="E106">
        <f t="shared" si="6"/>
        <v>2</v>
      </c>
    </row>
    <row r="107" spans="1:5" x14ac:dyDescent="0.3">
      <c r="A107" t="s">
        <v>3321</v>
      </c>
      <c r="B107">
        <v>568</v>
      </c>
      <c r="D107" s="450" t="s">
        <v>3323</v>
      </c>
      <c r="E107" s="450">
        <f>SUM(E99:E106)</f>
        <v>568</v>
      </c>
    </row>
    <row r="108" spans="1:5" x14ac:dyDescent="0.3">
      <c r="D108" s="861"/>
      <c r="E108" s="861"/>
    </row>
    <row r="109" spans="1:5" x14ac:dyDescent="0.3">
      <c r="A109" s="27" t="s">
        <v>3349</v>
      </c>
      <c r="B109" t="s">
        <v>3322</v>
      </c>
    </row>
    <row r="110" spans="1:5" x14ac:dyDescent="0.3">
      <c r="A110" t="s">
        <v>3350</v>
      </c>
      <c r="B110">
        <v>66</v>
      </c>
      <c r="D110" t="s">
        <v>3350</v>
      </c>
      <c r="E110">
        <f>IFERROR(VLOOKUP(D110,$A$110:$B$121,2,0),0)</f>
        <v>66</v>
      </c>
    </row>
    <row r="111" spans="1:5" x14ac:dyDescent="0.3">
      <c r="A111" t="s">
        <v>3351</v>
      </c>
      <c r="B111">
        <v>40</v>
      </c>
      <c r="D111" t="s">
        <v>3351</v>
      </c>
      <c r="E111">
        <f t="shared" ref="E111:E121" si="7">IFERROR(VLOOKUP(D111,$A$110:$B$121,2,0),0)</f>
        <v>40</v>
      </c>
    </row>
    <row r="112" spans="1:5" x14ac:dyDescent="0.3">
      <c r="A112" t="s">
        <v>3352</v>
      </c>
      <c r="B112">
        <v>30</v>
      </c>
      <c r="D112" t="s">
        <v>3352</v>
      </c>
      <c r="E112">
        <f t="shared" si="7"/>
        <v>30</v>
      </c>
    </row>
    <row r="113" spans="1:5" x14ac:dyDescent="0.3">
      <c r="A113" t="s">
        <v>3353</v>
      </c>
      <c r="B113">
        <v>42</v>
      </c>
      <c r="D113" t="s">
        <v>3353</v>
      </c>
      <c r="E113">
        <f t="shared" si="7"/>
        <v>42</v>
      </c>
    </row>
    <row r="114" spans="1:5" x14ac:dyDescent="0.3">
      <c r="A114" t="s">
        <v>3348</v>
      </c>
      <c r="B114">
        <v>72</v>
      </c>
      <c r="D114" t="s">
        <v>3348</v>
      </c>
      <c r="E114">
        <f t="shared" si="7"/>
        <v>72</v>
      </c>
    </row>
    <row r="115" spans="1:5" x14ac:dyDescent="0.3">
      <c r="A115" t="s">
        <v>3354</v>
      </c>
      <c r="B115">
        <v>135</v>
      </c>
      <c r="D115" t="s">
        <v>3354</v>
      </c>
      <c r="E115">
        <f t="shared" si="7"/>
        <v>135</v>
      </c>
    </row>
    <row r="116" spans="1:5" x14ac:dyDescent="0.3">
      <c r="A116" t="s">
        <v>3355</v>
      </c>
      <c r="B116">
        <v>88</v>
      </c>
      <c r="D116" t="s">
        <v>3355</v>
      </c>
      <c r="E116">
        <f t="shared" si="7"/>
        <v>88</v>
      </c>
    </row>
    <row r="117" spans="1:5" x14ac:dyDescent="0.3">
      <c r="A117" t="s">
        <v>3356</v>
      </c>
      <c r="B117">
        <v>80</v>
      </c>
      <c r="D117" t="s">
        <v>3356</v>
      </c>
      <c r="E117">
        <f t="shared" si="7"/>
        <v>80</v>
      </c>
    </row>
    <row r="118" spans="1:5" x14ac:dyDescent="0.3">
      <c r="A118" t="s">
        <v>3357</v>
      </c>
      <c r="B118">
        <v>115</v>
      </c>
      <c r="D118" t="s">
        <v>3357</v>
      </c>
      <c r="E118">
        <f>IFERROR(VLOOKUP(D118,$A$110:$B$121,2,0),0)</f>
        <v>115</v>
      </c>
    </row>
    <row r="119" spans="1:5" x14ac:dyDescent="0.3">
      <c r="A119" t="s">
        <v>3358</v>
      </c>
      <c r="B119">
        <v>33</v>
      </c>
      <c r="D119" t="s">
        <v>3358</v>
      </c>
      <c r="E119">
        <f t="shared" si="7"/>
        <v>33</v>
      </c>
    </row>
    <row r="120" spans="1:5" x14ac:dyDescent="0.3">
      <c r="A120" t="s">
        <v>3359</v>
      </c>
      <c r="B120">
        <v>39</v>
      </c>
      <c r="D120" t="s">
        <v>3359</v>
      </c>
      <c r="E120">
        <f t="shared" si="7"/>
        <v>39</v>
      </c>
    </row>
    <row r="121" spans="1:5" x14ac:dyDescent="0.3">
      <c r="A121" t="s">
        <v>3360</v>
      </c>
      <c r="B121">
        <v>35</v>
      </c>
      <c r="D121" t="s">
        <v>3360</v>
      </c>
      <c r="E121">
        <f t="shared" si="7"/>
        <v>35</v>
      </c>
    </row>
    <row r="122" spans="1:5" x14ac:dyDescent="0.3">
      <c r="A122" t="s">
        <v>3321</v>
      </c>
      <c r="B122">
        <v>775</v>
      </c>
      <c r="D122" s="450" t="s">
        <v>3323</v>
      </c>
      <c r="E122" s="450">
        <f>SUM(E110:E121)</f>
        <v>775</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45BB1-84CB-4928-BB26-53CAE5CE2638}">
  <sheetPr codeName="Sheet4"/>
  <dimension ref="A1:H107"/>
  <sheetViews>
    <sheetView topLeftCell="D42" workbookViewId="0">
      <selection activeCell="E99" sqref="E99"/>
    </sheetView>
  </sheetViews>
  <sheetFormatPr defaultRowHeight="14.4" x14ac:dyDescent="0.3"/>
  <cols>
    <col min="1" max="1" width="12.5546875" bestFit="1" customWidth="1"/>
    <col min="2" max="2" width="27.5546875" bestFit="1" customWidth="1"/>
    <col min="3" max="3" width="34.21875" bestFit="1" customWidth="1"/>
    <col min="4" max="4" width="34.21875" style="25" bestFit="1" customWidth="1"/>
    <col min="5" max="5" width="18.77734375" bestFit="1" customWidth="1"/>
    <col min="6" max="6" width="22.33203125" bestFit="1" customWidth="1"/>
    <col min="7" max="7" width="26.21875" bestFit="1" customWidth="1"/>
  </cols>
  <sheetData>
    <row r="1" spans="1:6" x14ac:dyDescent="0.3">
      <c r="D1" s="62" t="s">
        <v>3627</v>
      </c>
      <c r="E1" s="63">
        <v>1839313</v>
      </c>
      <c r="F1" s="957">
        <f ca="1">NOW()</f>
        <v>46275.370376736108</v>
      </c>
    </row>
    <row r="2" spans="1:6" ht="15" thickBot="1" x14ac:dyDescent="0.35">
      <c r="D2" s="64" t="s">
        <v>5175</v>
      </c>
      <c r="E2" s="65">
        <v>4087901</v>
      </c>
      <c r="F2" s="958"/>
    </row>
    <row r="3" spans="1:6" ht="15" thickBot="1" x14ac:dyDescent="0.35">
      <c r="D3" s="64" t="s">
        <v>3628</v>
      </c>
      <c r="E3" s="65">
        <v>9243873.9900000002</v>
      </c>
      <c r="F3" s="959"/>
    </row>
    <row r="4" spans="1:6" x14ac:dyDescent="0.3">
      <c r="A4" s="27" t="s">
        <v>3597</v>
      </c>
      <c r="B4" s="963" t="s">
        <v>3618</v>
      </c>
    </row>
    <row r="5" spans="1:6" x14ac:dyDescent="0.3">
      <c r="A5" s="25">
        <v>2024</v>
      </c>
      <c r="B5" s="964">
        <v>10</v>
      </c>
      <c r="D5" s="25">
        <v>2024</v>
      </c>
      <c r="E5">
        <f>IFERROR(VLOOKUP(D5,$A$5:$B$7,2,0),0)</f>
        <v>10</v>
      </c>
    </row>
    <row r="6" spans="1:6" x14ac:dyDescent="0.3">
      <c r="A6" s="25">
        <v>2025</v>
      </c>
      <c r="B6" s="964">
        <v>739</v>
      </c>
      <c r="D6" s="25">
        <v>2025</v>
      </c>
      <c r="E6">
        <f>IFERROR(VLOOKUP(D6,$A$5:$B$7,2,0),0)</f>
        <v>739</v>
      </c>
    </row>
    <row r="7" spans="1:6" x14ac:dyDescent="0.3">
      <c r="A7" s="25">
        <v>2026</v>
      </c>
      <c r="B7" s="964">
        <v>430</v>
      </c>
      <c r="D7" s="25">
        <v>2026</v>
      </c>
      <c r="E7">
        <f>IFERROR(VLOOKUP(D7,$A$5:$B$7,2,0),0)</f>
        <v>430</v>
      </c>
    </row>
    <row r="8" spans="1:6" x14ac:dyDescent="0.3">
      <c r="A8" s="25" t="s">
        <v>3321</v>
      </c>
      <c r="B8" s="964">
        <v>1179</v>
      </c>
      <c r="D8" s="38" t="s">
        <v>3323</v>
      </c>
      <c r="E8" s="36">
        <f>SUM(E5:E7)</f>
        <v>1179</v>
      </c>
    </row>
    <row r="11" spans="1:6" x14ac:dyDescent="0.3">
      <c r="A11" s="27" t="s">
        <v>3597</v>
      </c>
      <c r="B11" s="963" t="s">
        <v>3618</v>
      </c>
    </row>
    <row r="12" spans="1:6" x14ac:dyDescent="0.3">
      <c r="A12" s="25" t="s">
        <v>3364</v>
      </c>
      <c r="B12" s="964">
        <v>883</v>
      </c>
      <c r="D12" s="25" t="s">
        <v>3364</v>
      </c>
      <c r="E12">
        <f>IFERROR(VLOOKUP(D12,$A$12:$B$16,2,0),0)</f>
        <v>883</v>
      </c>
    </row>
    <row r="13" spans="1:6" x14ac:dyDescent="0.3">
      <c r="A13" s="25" t="s">
        <v>3372</v>
      </c>
      <c r="B13" s="964">
        <v>290</v>
      </c>
      <c r="D13" s="25" t="s">
        <v>3372</v>
      </c>
      <c r="E13">
        <f t="shared" ref="E13:E15" si="0">IFERROR(VLOOKUP(D13,$A$12:$B$16,2,0),0)</f>
        <v>290</v>
      </c>
    </row>
    <row r="14" spans="1:6" x14ac:dyDescent="0.3">
      <c r="A14" s="25" t="s">
        <v>4238</v>
      </c>
      <c r="B14" s="964">
        <v>4</v>
      </c>
      <c r="D14" s="25" t="s">
        <v>4238</v>
      </c>
      <c r="E14">
        <f t="shared" si="0"/>
        <v>4</v>
      </c>
    </row>
    <row r="15" spans="1:6" x14ac:dyDescent="0.3">
      <c r="A15" s="25" t="s">
        <v>4807</v>
      </c>
      <c r="B15" s="964">
        <v>2</v>
      </c>
      <c r="D15" s="25" t="s">
        <v>4807</v>
      </c>
      <c r="E15">
        <f t="shared" si="0"/>
        <v>2</v>
      </c>
    </row>
    <row r="16" spans="1:6" x14ac:dyDescent="0.3">
      <c r="A16" s="25" t="s">
        <v>3321</v>
      </c>
      <c r="B16" s="964">
        <v>1179</v>
      </c>
      <c r="D16" s="38" t="s">
        <v>3323</v>
      </c>
      <c r="E16" s="36">
        <f>SUM(E12:E15)</f>
        <v>1179</v>
      </c>
    </row>
    <row r="17" spans="1:5" x14ac:dyDescent="0.3">
      <c r="E17" s="25"/>
    </row>
    <row r="18" spans="1:5" x14ac:dyDescent="0.3">
      <c r="A18" s="25"/>
    </row>
    <row r="19" spans="1:5" x14ac:dyDescent="0.3">
      <c r="A19" s="27" t="s">
        <v>3597</v>
      </c>
      <c r="B19" s="963" t="s">
        <v>3619</v>
      </c>
    </row>
    <row r="20" spans="1:5" x14ac:dyDescent="0.3">
      <c r="A20" s="25" t="s">
        <v>3364</v>
      </c>
      <c r="B20" s="962">
        <v>27029705.828613628</v>
      </c>
      <c r="D20" s="25" t="s">
        <v>3364</v>
      </c>
      <c r="E20" s="33">
        <f>IFERROR(VLOOKUP(D20,$A$20:$B$23,2,0),0)</f>
        <v>27029705.828613628</v>
      </c>
    </row>
    <row r="21" spans="1:5" x14ac:dyDescent="0.3">
      <c r="A21" s="25" t="s">
        <v>3372</v>
      </c>
      <c r="B21" s="962">
        <v>28293352.289039087</v>
      </c>
      <c r="D21" s="25" t="s">
        <v>3372</v>
      </c>
      <c r="E21" s="33">
        <f t="shared" ref="E21:E22" si="1">IFERROR(VLOOKUP(D21,$A$20:$B$23,2,0),0)</f>
        <v>28293352.289039087</v>
      </c>
    </row>
    <row r="22" spans="1:5" x14ac:dyDescent="0.3">
      <c r="A22" s="25" t="s">
        <v>4238</v>
      </c>
      <c r="B22" s="962">
        <v>6976.6466666666665</v>
      </c>
      <c r="D22" s="25" t="s">
        <v>4238</v>
      </c>
      <c r="E22" s="33">
        <f t="shared" si="1"/>
        <v>6976.6466666666665</v>
      </c>
    </row>
    <row r="23" spans="1:5" x14ac:dyDescent="0.3">
      <c r="A23" s="25" t="s">
        <v>4807</v>
      </c>
      <c r="B23" s="962">
        <v>912099</v>
      </c>
      <c r="D23" s="25" t="s">
        <v>4807</v>
      </c>
      <c r="E23" s="33">
        <f>IFERROR(VLOOKUP(D23,$A$20:$B$23,2,0),0)</f>
        <v>912099</v>
      </c>
    </row>
    <row r="24" spans="1:5" x14ac:dyDescent="0.3">
      <c r="A24" s="25" t="s">
        <v>3321</v>
      </c>
      <c r="B24" s="962">
        <v>56242133.764319383</v>
      </c>
      <c r="D24" s="38" t="s">
        <v>3323</v>
      </c>
      <c r="E24" s="37">
        <f>SUM(E19:E23)</f>
        <v>56242133.764319383</v>
      </c>
    </row>
    <row r="26" spans="1:5" x14ac:dyDescent="0.3">
      <c r="A26" s="25"/>
      <c r="B26" s="35"/>
    </row>
    <row r="27" spans="1:5" x14ac:dyDescent="0.3">
      <c r="A27" s="25"/>
      <c r="B27" s="35"/>
    </row>
    <row r="28" spans="1:5" x14ac:dyDescent="0.3">
      <c r="A28" s="27" t="s">
        <v>3597</v>
      </c>
      <c r="B28" s="963" t="s">
        <v>3618</v>
      </c>
    </row>
    <row r="29" spans="1:5" x14ac:dyDescent="0.3">
      <c r="A29" s="25" t="s">
        <v>3733</v>
      </c>
      <c r="B29" s="964">
        <v>600</v>
      </c>
      <c r="D29" s="25" t="s">
        <v>3733</v>
      </c>
      <c r="E29">
        <f>IFERROR(VLOOKUP(D29,$A$29:$B$32,2,0),0)</f>
        <v>600</v>
      </c>
    </row>
    <row r="30" spans="1:5" x14ac:dyDescent="0.3">
      <c r="A30" s="25" t="s">
        <v>3378</v>
      </c>
      <c r="B30" s="964">
        <v>85</v>
      </c>
      <c r="D30" s="25" t="s">
        <v>3378</v>
      </c>
      <c r="E30">
        <f t="shared" ref="E30:E32" si="2">IFERROR(VLOOKUP(D30,$A$29:$B$32,2,0),0)</f>
        <v>85</v>
      </c>
    </row>
    <row r="31" spans="1:5" x14ac:dyDescent="0.3">
      <c r="A31" s="25" t="s">
        <v>3747</v>
      </c>
      <c r="B31" s="964">
        <v>493</v>
      </c>
      <c r="D31" s="25" t="s">
        <v>3747</v>
      </c>
      <c r="E31">
        <f t="shared" si="2"/>
        <v>493</v>
      </c>
    </row>
    <row r="32" spans="1:5" x14ac:dyDescent="0.3">
      <c r="A32" s="25" t="s">
        <v>5054</v>
      </c>
      <c r="B32" s="964">
        <v>1</v>
      </c>
      <c r="D32" s="25" t="s">
        <v>5054</v>
      </c>
      <c r="E32">
        <f t="shared" si="2"/>
        <v>1</v>
      </c>
    </row>
    <row r="33" spans="1:8" x14ac:dyDescent="0.3">
      <c r="A33" s="25" t="s">
        <v>3321</v>
      </c>
      <c r="B33" s="964">
        <v>1179</v>
      </c>
      <c r="D33" s="38" t="s">
        <v>3323</v>
      </c>
      <c r="E33" s="36">
        <f>SUM(E29:E32)</f>
        <v>1179</v>
      </c>
    </row>
    <row r="34" spans="1:8" ht="15" thickBot="1" x14ac:dyDescent="0.35"/>
    <row r="35" spans="1:8" ht="29.4" thickBot="1" x14ac:dyDescent="0.35">
      <c r="A35" s="27" t="s">
        <v>3617</v>
      </c>
      <c r="B35" s="35" t="s">
        <v>3619</v>
      </c>
      <c r="C35" s="35" t="s">
        <v>3620</v>
      </c>
      <c r="D35"/>
      <c r="E35" s="60" t="s">
        <v>3612</v>
      </c>
      <c r="F35" s="59" t="s">
        <v>3625</v>
      </c>
      <c r="G35" s="61" t="s">
        <v>3626</v>
      </c>
      <c r="H35" s="48" t="s">
        <v>3624</v>
      </c>
    </row>
    <row r="36" spans="1:8" ht="15" thickBot="1" x14ac:dyDescent="0.35">
      <c r="A36" t="s">
        <v>3350</v>
      </c>
      <c r="B36" s="962">
        <v>4120420.07</v>
      </c>
      <c r="C36" s="962">
        <v>4120420.07</v>
      </c>
      <c r="D36"/>
      <c r="E36" s="49" t="s">
        <v>3350</v>
      </c>
      <c r="F36" s="50">
        <f>IFERROR(VLOOKUP(E36,$A$36:$B$47,2,0),0)</f>
        <v>4120420.07</v>
      </c>
      <c r="G36" s="50">
        <f>IFERROR(VLOOKUP(E36,$A$36:$C$47,3,0),0)</f>
        <v>4120420.07</v>
      </c>
      <c r="H36" s="51">
        <f>IFERROR(G36/F36," ")</f>
        <v>1</v>
      </c>
    </row>
    <row r="37" spans="1:8" ht="15" thickBot="1" x14ac:dyDescent="0.35">
      <c r="A37" t="s">
        <v>3351</v>
      </c>
      <c r="B37" s="962">
        <v>1592522.0409999995</v>
      </c>
      <c r="C37" s="962">
        <v>1592522.0409999995</v>
      </c>
      <c r="D37"/>
      <c r="E37" s="52" t="s">
        <v>3351</v>
      </c>
      <c r="F37" s="53">
        <f t="shared" ref="F37:F47" si="3">IFERROR(VLOOKUP(E37,$A$36:$B$47,2,0),0)</f>
        <v>1592522.0409999995</v>
      </c>
      <c r="G37" s="53">
        <f t="shared" ref="G37:G47" si="4">IFERROR(VLOOKUP(E37,$A$36:$C$47,3,0),0)</f>
        <v>1592522.0409999995</v>
      </c>
      <c r="H37" s="51">
        <f t="shared" ref="H37:H47" si="5">IFERROR(G37/F37," ")</f>
        <v>1</v>
      </c>
    </row>
    <row r="38" spans="1:8" ht="15" thickBot="1" x14ac:dyDescent="0.35">
      <c r="A38" t="s">
        <v>3352</v>
      </c>
      <c r="B38" s="962">
        <v>3089314.2999999993</v>
      </c>
      <c r="C38" s="962">
        <v>3089314.2999999993</v>
      </c>
      <c r="D38"/>
      <c r="E38" s="54" t="s">
        <v>3352</v>
      </c>
      <c r="F38" s="55">
        <f t="shared" si="3"/>
        <v>3089314.2999999993</v>
      </c>
      <c r="G38" s="55">
        <f t="shared" si="4"/>
        <v>3089314.2999999993</v>
      </c>
      <c r="H38" s="51">
        <f t="shared" si="5"/>
        <v>1</v>
      </c>
    </row>
    <row r="39" spans="1:8" ht="15" thickBot="1" x14ac:dyDescent="0.35">
      <c r="A39" t="s">
        <v>3353</v>
      </c>
      <c r="B39" s="962">
        <v>3165476.12</v>
      </c>
      <c r="C39" s="962">
        <v>3165476.12</v>
      </c>
      <c r="D39"/>
      <c r="E39" s="52" t="s">
        <v>3353</v>
      </c>
      <c r="F39" s="53">
        <f t="shared" si="3"/>
        <v>3165476.12</v>
      </c>
      <c r="G39" s="53">
        <f t="shared" si="4"/>
        <v>3165476.12</v>
      </c>
      <c r="H39" s="51">
        <f t="shared" si="5"/>
        <v>1</v>
      </c>
    </row>
    <row r="40" spans="1:8" ht="15" thickBot="1" x14ac:dyDescent="0.35">
      <c r="A40" t="s">
        <v>3348</v>
      </c>
      <c r="B40" s="962">
        <v>4731956.5349999983</v>
      </c>
      <c r="C40" s="962">
        <v>4731956.5349999983</v>
      </c>
      <c r="D40"/>
      <c r="E40" s="54" t="s">
        <v>3348</v>
      </c>
      <c r="F40" s="55">
        <f t="shared" si="3"/>
        <v>4731956.5349999983</v>
      </c>
      <c r="G40" s="55">
        <f t="shared" si="4"/>
        <v>4731956.5349999983</v>
      </c>
      <c r="H40" s="51">
        <f t="shared" si="5"/>
        <v>1</v>
      </c>
    </row>
    <row r="41" spans="1:8" ht="15" thickBot="1" x14ac:dyDescent="0.35">
      <c r="A41" t="s">
        <v>3354</v>
      </c>
      <c r="B41" s="962">
        <v>11293447.341426957</v>
      </c>
      <c r="C41" s="962">
        <v>10831053.621426959</v>
      </c>
      <c r="D41"/>
      <c r="E41" s="52" t="s">
        <v>3354</v>
      </c>
      <c r="F41" s="53">
        <f t="shared" si="3"/>
        <v>11293447.341426957</v>
      </c>
      <c r="G41" s="53">
        <f t="shared" si="4"/>
        <v>10831053.621426959</v>
      </c>
      <c r="H41" s="51">
        <f>IFERROR(G41/F41," ")</f>
        <v>0.9590564593767722</v>
      </c>
    </row>
    <row r="42" spans="1:8" ht="15" thickBot="1" x14ac:dyDescent="0.35">
      <c r="A42" t="s">
        <v>3355</v>
      </c>
      <c r="B42" s="962">
        <v>10519548.359916663</v>
      </c>
      <c r="C42" s="962">
        <v>10050549.829499997</v>
      </c>
      <c r="D42"/>
      <c r="E42" s="54" t="s">
        <v>3355</v>
      </c>
      <c r="F42" s="55">
        <f t="shared" si="3"/>
        <v>10519548.359916663</v>
      </c>
      <c r="G42" s="55">
        <f t="shared" si="4"/>
        <v>10050549.829499997</v>
      </c>
      <c r="H42" s="51">
        <f t="shared" si="5"/>
        <v>0.9554164766042883</v>
      </c>
    </row>
    <row r="43" spans="1:8" ht="15" thickBot="1" x14ac:dyDescent="0.35">
      <c r="A43" t="s">
        <v>3356</v>
      </c>
      <c r="B43" s="962">
        <v>6956706.2739999993</v>
      </c>
      <c r="C43" s="962">
        <v>6930219.1940000001</v>
      </c>
      <c r="D43"/>
      <c r="E43" s="52" t="s">
        <v>3356</v>
      </c>
      <c r="F43" s="53">
        <f t="shared" si="3"/>
        <v>6956706.2739999993</v>
      </c>
      <c r="G43" s="53">
        <f t="shared" si="4"/>
        <v>6930219.1940000001</v>
      </c>
      <c r="H43" s="51">
        <f t="shared" si="5"/>
        <v>0.99619258324891591</v>
      </c>
    </row>
    <row r="44" spans="1:8" ht="15" thickBot="1" x14ac:dyDescent="0.35">
      <c r="A44" t="s">
        <v>3357</v>
      </c>
      <c r="B44" s="962">
        <v>5675287.7688666675</v>
      </c>
      <c r="C44" s="962">
        <v>4759438.7688666675</v>
      </c>
      <c r="D44"/>
      <c r="E44" s="54" t="s">
        <v>3357</v>
      </c>
      <c r="F44" s="55">
        <f t="shared" si="3"/>
        <v>5675287.7688666675</v>
      </c>
      <c r="G44" s="55">
        <f t="shared" si="4"/>
        <v>4759438.7688666675</v>
      </c>
      <c r="H44" s="51">
        <f t="shared" si="5"/>
        <v>0.8386250993255111</v>
      </c>
    </row>
    <row r="45" spans="1:8" ht="15" thickBot="1" x14ac:dyDescent="0.35">
      <c r="A45" t="s">
        <v>3358</v>
      </c>
      <c r="B45" s="962">
        <v>2432831.3131999997</v>
      </c>
      <c r="C45" s="962">
        <v>2432831.3131999997</v>
      </c>
      <c r="D45"/>
      <c r="E45" s="52" t="s">
        <v>3358</v>
      </c>
      <c r="F45" s="53">
        <f t="shared" si="3"/>
        <v>2432831.3131999997</v>
      </c>
      <c r="G45" s="53">
        <f t="shared" si="4"/>
        <v>2432831.3131999997</v>
      </c>
      <c r="H45" s="51">
        <f t="shared" si="5"/>
        <v>1</v>
      </c>
    </row>
    <row r="46" spans="1:8" ht="15" thickBot="1" x14ac:dyDescent="0.35">
      <c r="A46" t="s">
        <v>3359</v>
      </c>
      <c r="B46" s="962">
        <v>1547533.8899999994</v>
      </c>
      <c r="C46" s="962">
        <v>1547533.8899999994</v>
      </c>
      <c r="D46"/>
      <c r="E46" s="54" t="s">
        <v>3359</v>
      </c>
      <c r="F46" s="55">
        <f t="shared" si="3"/>
        <v>1547533.8899999994</v>
      </c>
      <c r="G46" s="55">
        <f t="shared" si="4"/>
        <v>1547533.8899999994</v>
      </c>
      <c r="H46" s="51">
        <f t="shared" si="5"/>
        <v>1</v>
      </c>
    </row>
    <row r="47" spans="1:8" ht="15" thickBot="1" x14ac:dyDescent="0.35">
      <c r="A47" t="s">
        <v>3360</v>
      </c>
      <c r="B47" s="962">
        <v>1117089.750909091</v>
      </c>
      <c r="C47" s="962">
        <v>1117089.750909091</v>
      </c>
      <c r="D47"/>
      <c r="E47" s="52" t="s">
        <v>3360</v>
      </c>
      <c r="F47" s="53">
        <f t="shared" si="3"/>
        <v>1117089.750909091</v>
      </c>
      <c r="G47" s="53">
        <f t="shared" si="4"/>
        <v>1117089.750909091</v>
      </c>
      <c r="H47" s="51">
        <f t="shared" si="5"/>
        <v>1</v>
      </c>
    </row>
    <row r="48" spans="1:8" ht="15" thickBot="1" x14ac:dyDescent="0.35">
      <c r="A48" t="s">
        <v>3321</v>
      </c>
      <c r="B48" s="962">
        <v>56242133.764319368</v>
      </c>
      <c r="C48" s="962">
        <v>54368405.433902703</v>
      </c>
      <c r="D48"/>
      <c r="E48" s="56" t="s">
        <v>3323</v>
      </c>
      <c r="F48" s="57">
        <f>SUBTOTAL(9,F36:F47)</f>
        <v>56242133.764319368</v>
      </c>
      <c r="G48" s="57">
        <f>SUBTOTAL(9,G36:G47)</f>
        <v>54368405.433902703</v>
      </c>
      <c r="H48" s="58">
        <f>+G48/F48</f>
        <v>0.96668461516292292</v>
      </c>
    </row>
    <row r="49" spans="1:5" x14ac:dyDescent="0.3">
      <c r="D49"/>
    </row>
    <row r="50" spans="1:5" x14ac:dyDescent="0.3">
      <c r="D50"/>
    </row>
    <row r="51" spans="1:5" x14ac:dyDescent="0.3">
      <c r="D51"/>
    </row>
    <row r="52" spans="1:5" x14ac:dyDescent="0.3">
      <c r="A52" s="27" t="s">
        <v>3597</v>
      </c>
      <c r="B52" s="963" t="s">
        <v>3618</v>
      </c>
    </row>
    <row r="53" spans="1:5" x14ac:dyDescent="0.3">
      <c r="A53" s="25" t="s">
        <v>2681</v>
      </c>
      <c r="B53" s="964">
        <v>324</v>
      </c>
      <c r="D53" t="s">
        <v>2681</v>
      </c>
      <c r="E53" s="40">
        <f>IFERROR(VLOOKUP(D53,$A$53:$B$59,2,0),0)</f>
        <v>324</v>
      </c>
    </row>
    <row r="54" spans="1:5" x14ac:dyDescent="0.3">
      <c r="A54" s="25" t="s">
        <v>2741</v>
      </c>
      <c r="B54" s="964">
        <v>16</v>
      </c>
      <c r="D54" t="s">
        <v>2741</v>
      </c>
      <c r="E54" s="40">
        <f t="shared" ref="E54:E59" si="6">IFERROR(VLOOKUP(D54,$A$53:$B$59,2,0),0)</f>
        <v>16</v>
      </c>
    </row>
    <row r="55" spans="1:5" x14ac:dyDescent="0.3">
      <c r="A55" s="25" t="s">
        <v>2756</v>
      </c>
      <c r="B55" s="964">
        <v>769</v>
      </c>
      <c r="D55" t="s">
        <v>2756</v>
      </c>
      <c r="E55" s="40">
        <f t="shared" si="6"/>
        <v>769</v>
      </c>
    </row>
    <row r="56" spans="1:5" x14ac:dyDescent="0.3">
      <c r="A56" s="25" t="s">
        <v>2882</v>
      </c>
      <c r="B56" s="964">
        <v>15</v>
      </c>
      <c r="D56" t="s">
        <v>2882</v>
      </c>
      <c r="E56" s="40">
        <f t="shared" si="6"/>
        <v>15</v>
      </c>
    </row>
    <row r="57" spans="1:5" x14ac:dyDescent="0.3">
      <c r="A57" s="25" t="s">
        <v>2658</v>
      </c>
      <c r="B57" s="964">
        <v>52</v>
      </c>
      <c r="D57" t="s">
        <v>2658</v>
      </c>
      <c r="E57" s="40">
        <f t="shared" si="6"/>
        <v>52</v>
      </c>
    </row>
    <row r="58" spans="1:5" x14ac:dyDescent="0.3">
      <c r="A58" s="25" t="s">
        <v>80</v>
      </c>
      <c r="B58" s="964">
        <v>1</v>
      </c>
      <c r="D58" s="25" t="s">
        <v>80</v>
      </c>
      <c r="E58" s="40">
        <f t="shared" si="6"/>
        <v>1</v>
      </c>
    </row>
    <row r="59" spans="1:5" x14ac:dyDescent="0.3">
      <c r="A59" s="25" t="s">
        <v>5070</v>
      </c>
      <c r="B59" s="964">
        <v>2</v>
      </c>
      <c r="D59" s="25" t="s">
        <v>5070</v>
      </c>
      <c r="E59" s="40">
        <f t="shared" si="6"/>
        <v>2</v>
      </c>
    </row>
    <row r="60" spans="1:5" x14ac:dyDescent="0.3">
      <c r="A60" s="25" t="s">
        <v>3321</v>
      </c>
      <c r="B60" s="964">
        <v>1179</v>
      </c>
      <c r="D60" s="38" t="s">
        <v>3323</v>
      </c>
      <c r="E60" s="41">
        <f>SUM(E53:E59)</f>
        <v>1179</v>
      </c>
    </row>
    <row r="61" spans="1:5" x14ac:dyDescent="0.3">
      <c r="A61" s="25"/>
    </row>
    <row r="62" spans="1:5" x14ac:dyDescent="0.3">
      <c r="A62" s="27" t="s">
        <v>3597</v>
      </c>
      <c r="B62" s="963" t="s">
        <v>3619</v>
      </c>
      <c r="E62" s="33"/>
    </row>
    <row r="63" spans="1:5" x14ac:dyDescent="0.3">
      <c r="A63" s="25" t="s">
        <v>2681</v>
      </c>
      <c r="B63" s="962">
        <v>12928984</v>
      </c>
      <c r="D63" t="s">
        <v>2681</v>
      </c>
      <c r="E63" s="17">
        <f>IFERROR(VLOOKUP(D63,$A$63:$B$69,2,0),0)</f>
        <v>12928984</v>
      </c>
    </row>
    <row r="64" spans="1:5" x14ac:dyDescent="0.3">
      <c r="A64" s="25" t="s">
        <v>2741</v>
      </c>
      <c r="B64" s="962">
        <v>1044909</v>
      </c>
      <c r="D64" t="s">
        <v>2741</v>
      </c>
      <c r="E64" s="17">
        <f t="shared" ref="E64:E69" si="7">IFERROR(VLOOKUP(D64,$A$63:$B$69,2,0),0)</f>
        <v>1044909</v>
      </c>
    </row>
    <row r="65" spans="1:8" x14ac:dyDescent="0.3">
      <c r="A65" s="25" t="s">
        <v>2756</v>
      </c>
      <c r="B65" s="962">
        <v>35673413.689319432</v>
      </c>
      <c r="D65" t="s">
        <v>2756</v>
      </c>
      <c r="E65" s="17">
        <f t="shared" si="7"/>
        <v>35673413.689319432</v>
      </c>
    </row>
    <row r="66" spans="1:8" x14ac:dyDescent="0.3">
      <c r="A66" s="25" t="s">
        <v>2882</v>
      </c>
      <c r="B66" s="962">
        <v>2999801</v>
      </c>
      <c r="D66" t="s">
        <v>2882</v>
      </c>
      <c r="E66" s="17">
        <f t="shared" si="7"/>
        <v>2999801</v>
      </c>
    </row>
    <row r="67" spans="1:8" x14ac:dyDescent="0.3">
      <c r="A67" s="25" t="s">
        <v>2658</v>
      </c>
      <c r="B67" s="962">
        <v>2679965.0750000007</v>
      </c>
      <c r="D67" t="s">
        <v>2658</v>
      </c>
      <c r="E67" s="17">
        <f t="shared" si="7"/>
        <v>2679965.0750000007</v>
      </c>
    </row>
    <row r="68" spans="1:8" x14ac:dyDescent="0.3">
      <c r="A68" s="25" t="s">
        <v>80</v>
      </c>
      <c r="B68" s="962">
        <v>2962</v>
      </c>
      <c r="D68" s="25" t="s">
        <v>80</v>
      </c>
      <c r="E68" s="17">
        <f t="shared" si="7"/>
        <v>2962</v>
      </c>
    </row>
    <row r="69" spans="1:8" x14ac:dyDescent="0.3">
      <c r="A69" s="25" t="s">
        <v>5070</v>
      </c>
      <c r="B69" s="962">
        <v>912099</v>
      </c>
      <c r="D69" s="25" t="s">
        <v>5070</v>
      </c>
      <c r="E69" s="17">
        <f t="shared" si="7"/>
        <v>912099</v>
      </c>
    </row>
    <row r="70" spans="1:8" x14ac:dyDescent="0.3">
      <c r="A70" s="25" t="s">
        <v>3321</v>
      </c>
      <c r="B70" s="962">
        <v>56242133.764319435</v>
      </c>
      <c r="D70" s="38" t="s">
        <v>3323</v>
      </c>
      <c r="E70" s="39">
        <f>SUM(E63:E69)</f>
        <v>56242133.764319435</v>
      </c>
    </row>
    <row r="71" spans="1:8" ht="15" thickBot="1" x14ac:dyDescent="0.35">
      <c r="D71"/>
    </row>
    <row r="72" spans="1:8" ht="15" thickBot="1" x14ac:dyDescent="0.35">
      <c r="A72" s="27" t="s">
        <v>3617</v>
      </c>
      <c r="B72" s="35" t="s">
        <v>3619</v>
      </c>
      <c r="C72" s="35" t="s">
        <v>3620</v>
      </c>
      <c r="D72"/>
      <c r="E72" s="42" t="s">
        <v>3361</v>
      </c>
      <c r="F72" s="43" t="s">
        <v>3621</v>
      </c>
      <c r="G72" s="43" t="s">
        <v>3622</v>
      </c>
      <c r="H72" s="44" t="s">
        <v>3623</v>
      </c>
    </row>
    <row r="73" spans="1:8" x14ac:dyDescent="0.3">
      <c r="A73" t="s">
        <v>3350</v>
      </c>
      <c r="B73" s="962">
        <v>4120420.07</v>
      </c>
      <c r="C73" s="962">
        <v>4120420.07</v>
      </c>
      <c r="D73"/>
      <c r="E73" t="s">
        <v>3350</v>
      </c>
      <c r="F73" s="17">
        <f>IFERROR(VLOOKUP(E73,$A$73:$B$84,2,0),0)</f>
        <v>4120420.07</v>
      </c>
      <c r="G73" s="17">
        <f>IFERROR(VLOOKUP(E73,$A$73:$C$84,3,0),0)</f>
        <v>4120420.07</v>
      </c>
      <c r="H73" s="34">
        <f>+G73/F73</f>
        <v>1</v>
      </c>
    </row>
    <row r="74" spans="1:8" x14ac:dyDescent="0.3">
      <c r="A74" t="s">
        <v>3351</v>
      </c>
      <c r="B74" s="962">
        <v>1592522.0409999995</v>
      </c>
      <c r="C74" s="962">
        <v>1592522.0409999995</v>
      </c>
      <c r="D74"/>
      <c r="E74" t="s">
        <v>3351</v>
      </c>
      <c r="F74" s="17">
        <f t="shared" ref="F74:F84" si="8">IFERROR(VLOOKUP(E74,$A$73:$B$84,2,0),0)</f>
        <v>1592522.0409999995</v>
      </c>
      <c r="G74" s="17">
        <f t="shared" ref="G74:G84" si="9">IFERROR(VLOOKUP(E74,$A$73:$C$84,3,0),0)</f>
        <v>1592522.0409999995</v>
      </c>
      <c r="H74" s="34">
        <f t="shared" ref="H74:H84" si="10">+G74/F74</f>
        <v>1</v>
      </c>
    </row>
    <row r="75" spans="1:8" x14ac:dyDescent="0.3">
      <c r="A75" t="s">
        <v>3352</v>
      </c>
      <c r="B75" s="962">
        <v>3089314.2999999993</v>
      </c>
      <c r="C75" s="962">
        <v>3089314.2999999993</v>
      </c>
      <c r="D75"/>
      <c r="E75" t="s">
        <v>3352</v>
      </c>
      <c r="F75" s="17">
        <f t="shared" si="8"/>
        <v>3089314.2999999993</v>
      </c>
      <c r="G75" s="17">
        <f t="shared" si="9"/>
        <v>3089314.2999999993</v>
      </c>
      <c r="H75" s="34">
        <f t="shared" si="10"/>
        <v>1</v>
      </c>
    </row>
    <row r="76" spans="1:8" x14ac:dyDescent="0.3">
      <c r="A76" t="s">
        <v>3353</v>
      </c>
      <c r="B76" s="962">
        <v>3165476.12</v>
      </c>
      <c r="C76" s="962">
        <v>3165476.12</v>
      </c>
      <c r="D76"/>
      <c r="E76" t="s">
        <v>3353</v>
      </c>
      <c r="F76" s="17">
        <f t="shared" si="8"/>
        <v>3165476.12</v>
      </c>
      <c r="G76" s="17">
        <f t="shared" si="9"/>
        <v>3165476.12</v>
      </c>
      <c r="H76" s="34">
        <f t="shared" si="10"/>
        <v>1</v>
      </c>
    </row>
    <row r="77" spans="1:8" x14ac:dyDescent="0.3">
      <c r="A77" t="s">
        <v>3348</v>
      </c>
      <c r="B77" s="962">
        <v>4731956.5349999983</v>
      </c>
      <c r="C77" s="962">
        <v>4731956.5349999983</v>
      </c>
      <c r="D77"/>
      <c r="E77" t="s">
        <v>3348</v>
      </c>
      <c r="F77" s="17">
        <f t="shared" si="8"/>
        <v>4731956.5349999983</v>
      </c>
      <c r="G77" s="17">
        <f t="shared" si="9"/>
        <v>4731956.5349999983</v>
      </c>
      <c r="H77" s="34">
        <f t="shared" si="10"/>
        <v>1</v>
      </c>
    </row>
    <row r="78" spans="1:8" x14ac:dyDescent="0.3">
      <c r="A78" t="s">
        <v>3354</v>
      </c>
      <c r="B78" s="962">
        <v>11293447.341426957</v>
      </c>
      <c r="C78" s="962">
        <v>10831053.621426959</v>
      </c>
      <c r="D78"/>
      <c r="E78" t="s">
        <v>3354</v>
      </c>
      <c r="F78" s="17">
        <f t="shared" si="8"/>
        <v>11293447.341426957</v>
      </c>
      <c r="G78" s="17">
        <f t="shared" si="9"/>
        <v>10831053.621426959</v>
      </c>
      <c r="H78" s="34">
        <f t="shared" si="10"/>
        <v>0.9590564593767722</v>
      </c>
    </row>
    <row r="79" spans="1:8" x14ac:dyDescent="0.3">
      <c r="A79" t="s">
        <v>3355</v>
      </c>
      <c r="B79" s="962">
        <v>10519548.359916663</v>
      </c>
      <c r="C79" s="962">
        <v>10050549.829499997</v>
      </c>
      <c r="D79"/>
      <c r="E79" t="s">
        <v>3355</v>
      </c>
      <c r="F79" s="17">
        <f t="shared" si="8"/>
        <v>10519548.359916663</v>
      </c>
      <c r="G79" s="17">
        <f t="shared" si="9"/>
        <v>10050549.829499997</v>
      </c>
      <c r="H79" s="34">
        <f t="shared" si="10"/>
        <v>0.9554164766042883</v>
      </c>
    </row>
    <row r="80" spans="1:8" x14ac:dyDescent="0.3">
      <c r="A80" t="s">
        <v>3356</v>
      </c>
      <c r="B80" s="962">
        <v>6956706.2739999993</v>
      </c>
      <c r="C80" s="962">
        <v>6930219.1940000001</v>
      </c>
      <c r="D80"/>
      <c r="E80" t="s">
        <v>3356</v>
      </c>
      <c r="F80" s="17">
        <f t="shared" si="8"/>
        <v>6956706.2739999993</v>
      </c>
      <c r="G80" s="17">
        <f t="shared" si="9"/>
        <v>6930219.1940000001</v>
      </c>
      <c r="H80" s="34">
        <f t="shared" si="10"/>
        <v>0.99619258324891591</v>
      </c>
    </row>
    <row r="81" spans="1:8" x14ac:dyDescent="0.3">
      <c r="A81" t="s">
        <v>3357</v>
      </c>
      <c r="B81" s="962">
        <v>5675287.7688666675</v>
      </c>
      <c r="C81" s="962">
        <v>4759438.7688666675</v>
      </c>
      <c r="D81"/>
      <c r="E81" t="s">
        <v>3357</v>
      </c>
      <c r="F81" s="17">
        <f t="shared" si="8"/>
        <v>5675287.7688666675</v>
      </c>
      <c r="G81" s="17">
        <f t="shared" si="9"/>
        <v>4759438.7688666675</v>
      </c>
      <c r="H81" s="34">
        <f t="shared" si="10"/>
        <v>0.8386250993255111</v>
      </c>
    </row>
    <row r="82" spans="1:8" x14ac:dyDescent="0.3">
      <c r="A82" t="s">
        <v>3358</v>
      </c>
      <c r="B82" s="962">
        <v>2432831.3131999997</v>
      </c>
      <c r="C82" s="962">
        <v>2432831.3131999997</v>
      </c>
      <c r="D82"/>
      <c r="E82" t="s">
        <v>3358</v>
      </c>
      <c r="F82" s="17">
        <f t="shared" si="8"/>
        <v>2432831.3131999997</v>
      </c>
      <c r="G82" s="17">
        <f t="shared" si="9"/>
        <v>2432831.3131999997</v>
      </c>
      <c r="H82" s="34">
        <f t="shared" si="10"/>
        <v>1</v>
      </c>
    </row>
    <row r="83" spans="1:8" x14ac:dyDescent="0.3">
      <c r="A83" t="s">
        <v>3359</v>
      </c>
      <c r="B83" s="962">
        <v>1547533.8899999994</v>
      </c>
      <c r="C83" s="962">
        <v>1547533.8899999994</v>
      </c>
      <c r="D83"/>
      <c r="E83" t="s">
        <v>3359</v>
      </c>
      <c r="F83" s="17">
        <f t="shared" si="8"/>
        <v>1547533.8899999994</v>
      </c>
      <c r="G83" s="17">
        <f t="shared" si="9"/>
        <v>1547533.8899999994</v>
      </c>
      <c r="H83" s="34">
        <f t="shared" si="10"/>
        <v>1</v>
      </c>
    </row>
    <row r="84" spans="1:8" ht="15" thickBot="1" x14ac:dyDescent="0.35">
      <c r="A84" t="s">
        <v>3360</v>
      </c>
      <c r="B84" s="962">
        <v>1117089.750909091</v>
      </c>
      <c r="C84" s="962">
        <v>1117089.750909091</v>
      </c>
      <c r="D84"/>
      <c r="E84" t="s">
        <v>3360</v>
      </c>
      <c r="F84" s="17">
        <f t="shared" si="8"/>
        <v>1117089.750909091</v>
      </c>
      <c r="G84" s="17">
        <f t="shared" si="9"/>
        <v>1117089.750909091</v>
      </c>
      <c r="H84" s="34">
        <f t="shared" si="10"/>
        <v>1</v>
      </c>
    </row>
    <row r="85" spans="1:8" ht="15" thickBot="1" x14ac:dyDescent="0.35">
      <c r="A85" t="s">
        <v>3321</v>
      </c>
      <c r="B85" s="962">
        <v>56242133.764319368</v>
      </c>
      <c r="C85" s="962">
        <v>54368405.433902703</v>
      </c>
      <c r="D85"/>
      <c r="E85" s="42" t="s">
        <v>3321</v>
      </c>
      <c r="F85" s="45">
        <f>SUBTOTAL(9,F73:F84)</f>
        <v>56242133.764319368</v>
      </c>
      <c r="G85" s="45">
        <f>SUBTOTAL(9,G73:G84)</f>
        <v>54368405.433902703</v>
      </c>
      <c r="H85" s="46">
        <f>+G85/F85</f>
        <v>0.96668461516292292</v>
      </c>
    </row>
    <row r="88" spans="1:8" x14ac:dyDescent="0.3">
      <c r="A88" s="27" t="s">
        <v>3597</v>
      </c>
      <c r="B88" s="963" t="s">
        <v>3618</v>
      </c>
    </row>
    <row r="89" spans="1:8" x14ac:dyDescent="0.3">
      <c r="A89" s="25" t="s">
        <v>3684</v>
      </c>
      <c r="B89" s="964">
        <v>33</v>
      </c>
      <c r="D89" s="25" t="s">
        <v>177</v>
      </c>
      <c r="E89" s="40">
        <f>IFERROR(VLOOKUP(D89,$A$89:$B$92,2,0),0)</f>
        <v>0</v>
      </c>
    </row>
    <row r="90" spans="1:8" x14ac:dyDescent="0.3">
      <c r="A90" s="25" t="s">
        <v>48</v>
      </c>
      <c r="B90" s="964">
        <v>356</v>
      </c>
      <c r="D90" s="25" t="s">
        <v>82</v>
      </c>
      <c r="E90" s="40">
        <f t="shared" ref="E90:E92" si="11">IFERROR(VLOOKUP(D90,$A$89:$B$92,2,0),0)</f>
        <v>0</v>
      </c>
    </row>
    <row r="91" spans="1:8" x14ac:dyDescent="0.3">
      <c r="A91" s="25" t="s">
        <v>305</v>
      </c>
      <c r="B91" s="964">
        <v>498</v>
      </c>
      <c r="D91" s="25" t="s">
        <v>289</v>
      </c>
      <c r="E91" s="40">
        <f t="shared" si="11"/>
        <v>0</v>
      </c>
    </row>
    <row r="92" spans="1:8" ht="15" thickBot="1" x14ac:dyDescent="0.35">
      <c r="A92" s="25" t="s">
        <v>3718</v>
      </c>
      <c r="B92" s="964">
        <v>35</v>
      </c>
      <c r="D92" s="25" t="s">
        <v>3631</v>
      </c>
      <c r="E92" s="40">
        <f t="shared" si="11"/>
        <v>0</v>
      </c>
    </row>
    <row r="93" spans="1:8" ht="15" thickBot="1" x14ac:dyDescent="0.35">
      <c r="A93" s="25" t="s">
        <v>836</v>
      </c>
      <c r="B93" s="964">
        <v>7</v>
      </c>
      <c r="D93" s="42" t="s">
        <v>3321</v>
      </c>
      <c r="E93" s="41">
        <f>SUM(E89:E92)</f>
        <v>0</v>
      </c>
    </row>
    <row r="94" spans="1:8" x14ac:dyDescent="0.3">
      <c r="A94" s="25" t="s">
        <v>3719</v>
      </c>
      <c r="B94" s="964">
        <v>3</v>
      </c>
    </row>
    <row r="95" spans="1:8" x14ac:dyDescent="0.3">
      <c r="A95" s="25" t="s">
        <v>3720</v>
      </c>
      <c r="B95" s="964">
        <v>8</v>
      </c>
    </row>
    <row r="96" spans="1:8" x14ac:dyDescent="0.3">
      <c r="A96" s="25" t="s">
        <v>218</v>
      </c>
      <c r="B96" s="964">
        <v>4</v>
      </c>
    </row>
    <row r="97" spans="1:2" x14ac:dyDescent="0.3">
      <c r="A97" s="25" t="s">
        <v>92</v>
      </c>
      <c r="B97" s="964">
        <v>17</v>
      </c>
    </row>
    <row r="98" spans="1:2" x14ac:dyDescent="0.3">
      <c r="A98" s="25" t="s">
        <v>93</v>
      </c>
      <c r="B98" s="964">
        <v>4</v>
      </c>
    </row>
    <row r="99" spans="1:2" x14ac:dyDescent="0.3">
      <c r="A99" s="25" t="s">
        <v>843</v>
      </c>
      <c r="B99" s="964">
        <v>3</v>
      </c>
    </row>
    <row r="100" spans="1:2" x14ac:dyDescent="0.3">
      <c r="A100" s="25" t="s">
        <v>3052</v>
      </c>
      <c r="B100" s="964">
        <v>1</v>
      </c>
    </row>
    <row r="101" spans="1:2" x14ac:dyDescent="0.3">
      <c r="A101" s="25" t="s">
        <v>3737</v>
      </c>
      <c r="B101" s="964">
        <v>18</v>
      </c>
    </row>
    <row r="102" spans="1:2" x14ac:dyDescent="0.3">
      <c r="A102" s="25" t="s">
        <v>3749</v>
      </c>
      <c r="B102" s="964">
        <v>1</v>
      </c>
    </row>
    <row r="103" spans="1:2" x14ac:dyDescent="0.3">
      <c r="A103" s="25" t="s">
        <v>3653</v>
      </c>
      <c r="B103" s="964">
        <v>2</v>
      </c>
    </row>
    <row r="104" spans="1:2" x14ac:dyDescent="0.3">
      <c r="A104" s="25" t="s">
        <v>733</v>
      </c>
      <c r="B104" s="964">
        <v>186</v>
      </c>
    </row>
    <row r="105" spans="1:2" x14ac:dyDescent="0.3">
      <c r="A105" s="25" t="s">
        <v>5173</v>
      </c>
      <c r="B105" s="964">
        <v>1</v>
      </c>
    </row>
    <row r="106" spans="1:2" x14ac:dyDescent="0.3">
      <c r="A106" s="25" t="s">
        <v>5174</v>
      </c>
      <c r="B106" s="964">
        <v>2</v>
      </c>
    </row>
    <row r="107" spans="1:2" x14ac:dyDescent="0.3">
      <c r="A107" s="25" t="s">
        <v>3321</v>
      </c>
      <c r="B107" s="964">
        <v>1179</v>
      </c>
    </row>
  </sheetData>
  <mergeCells count="1">
    <mergeCell ref="F1:F3"/>
  </mergeCells>
  <pageMargins left="0.7" right="0.7" top="0.75" bottom="0.75" header="0.3" footer="0.3"/>
  <drawing r:id="rId10"/>
  <legacyDrawing r:id="rId11"/>
  <mc:AlternateContent xmlns:mc="http://schemas.openxmlformats.org/markup-compatibility/2006">
    <mc:Choice Requires="x14">
      <controls>
        <mc:AlternateContent xmlns:mc="http://schemas.openxmlformats.org/markup-compatibility/2006">
          <mc:Choice Requires="x14">
            <control shapeId="10244" r:id="rId12" name="Scroll Bar 4">
              <controlPr defaultSize="0" autoPict="0">
                <anchor moveWithCells="1">
                  <from>
                    <xdr:col>8</xdr:col>
                    <xdr:colOff>45720</xdr:colOff>
                    <xdr:row>33</xdr:row>
                    <xdr:rowOff>175260</xdr:rowOff>
                  </from>
                  <to>
                    <xdr:col>8</xdr:col>
                    <xdr:colOff>472440</xdr:colOff>
                    <xdr:row>45</xdr:row>
                    <xdr:rowOff>76200</xdr:rowOff>
                  </to>
                </anchor>
              </controlPr>
            </control>
          </mc:Choice>
        </mc:AlternateContent>
      </controls>
    </mc:Choice>
  </mc:AlternateContent>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20E0-D245-47C9-BA74-A7F9C0F0B691}">
  <sheetPr codeName="Sheet5"/>
  <dimension ref="A1:O1180"/>
  <sheetViews>
    <sheetView zoomScale="85" zoomScaleNormal="85" workbookViewId="0">
      <selection activeCell="M1182" sqref="M1182:M1183"/>
    </sheetView>
  </sheetViews>
  <sheetFormatPr defaultRowHeight="13.8" x14ac:dyDescent="0.3"/>
  <cols>
    <col min="1" max="1" width="8.6640625" style="12" customWidth="1"/>
    <col min="2" max="2" width="16.44140625" style="12" customWidth="1"/>
    <col min="3" max="3" width="22.6640625" style="12" customWidth="1"/>
    <col min="4" max="4" width="18.77734375" style="12" customWidth="1"/>
    <col min="5" max="5" width="12.6640625" style="12" bestFit="1" customWidth="1"/>
    <col min="6" max="6" width="7.88671875" style="12" customWidth="1"/>
    <col min="7" max="7" width="8.88671875" style="12" customWidth="1"/>
    <col min="8" max="8" width="17.21875" style="12" customWidth="1"/>
    <col min="9" max="9" width="13" style="12" customWidth="1"/>
    <col min="10" max="10" width="15.44140625" style="12" customWidth="1"/>
    <col min="11" max="11" width="17.77734375" style="12" customWidth="1"/>
    <col min="12" max="12" width="18.77734375" style="12" customWidth="1"/>
    <col min="13" max="13" width="18.6640625" style="12" customWidth="1"/>
    <col min="14" max="16384" width="8.88671875" style="12"/>
  </cols>
  <sheetData>
    <row r="1" spans="1:15" s="78" customFormat="1" ht="27.6" x14ac:dyDescent="0.3">
      <c r="A1" s="66" t="s">
        <v>3612</v>
      </c>
      <c r="B1" s="71" t="s">
        <v>3611</v>
      </c>
      <c r="C1" s="72" t="s">
        <v>3610</v>
      </c>
      <c r="D1" s="73" t="s">
        <v>3362</v>
      </c>
      <c r="E1" s="74" t="s">
        <v>3606</v>
      </c>
      <c r="F1" s="75" t="s">
        <v>3607</v>
      </c>
      <c r="G1" s="66" t="s">
        <v>3608</v>
      </c>
      <c r="H1" s="71" t="s">
        <v>3609</v>
      </c>
      <c r="I1" s="67" t="s">
        <v>3614</v>
      </c>
      <c r="J1" s="67" t="s">
        <v>3613</v>
      </c>
      <c r="K1" s="68" t="s">
        <v>3615</v>
      </c>
      <c r="L1" s="76" t="s">
        <v>3616</v>
      </c>
      <c r="M1" s="77" t="s">
        <v>3605</v>
      </c>
      <c r="N1" s="78" t="s">
        <v>3598</v>
      </c>
      <c r="O1" s="78" t="s">
        <v>3617</v>
      </c>
    </row>
    <row r="2" spans="1:15" ht="14.4" x14ac:dyDescent="0.3">
      <c r="A2" s="605">
        <v>45566</v>
      </c>
      <c r="B2" s="160" t="s">
        <v>3363</v>
      </c>
      <c r="C2" s="732" t="s">
        <v>175</v>
      </c>
      <c r="D2" s="733" t="s">
        <v>3113</v>
      </c>
      <c r="E2" s="160">
        <v>2204001234</v>
      </c>
      <c r="F2" s="160" t="s">
        <v>48</v>
      </c>
      <c r="G2" s="734" t="s">
        <v>3364</v>
      </c>
      <c r="H2" s="160" t="s">
        <v>3747</v>
      </c>
      <c r="I2" s="735">
        <v>2469.2199999999998</v>
      </c>
      <c r="J2" s="735">
        <v>2469.2199999999998</v>
      </c>
      <c r="K2" s="119">
        <v>45666</v>
      </c>
      <c r="L2" s="119">
        <v>45606</v>
      </c>
      <c r="M2" s="94" t="s">
        <v>2658</v>
      </c>
      <c r="N2" s="69">
        <f>YEAR(Table2[[#This Row],[MONTH]])</f>
        <v>2024</v>
      </c>
      <c r="O2" s="69" t="str">
        <f>TEXT(Table2[[#This Row],[MONTH]],"MMMM")</f>
        <v>October</v>
      </c>
    </row>
    <row r="3" spans="1:15" ht="14.4" x14ac:dyDescent="0.3">
      <c r="A3" s="605">
        <v>45566</v>
      </c>
      <c r="B3" s="160" t="s">
        <v>3363</v>
      </c>
      <c r="C3" s="732" t="s">
        <v>175</v>
      </c>
      <c r="D3" s="733" t="s">
        <v>3113</v>
      </c>
      <c r="E3" s="160">
        <v>2204001234</v>
      </c>
      <c r="F3" s="160" t="s">
        <v>48</v>
      </c>
      <c r="G3" s="734" t="s">
        <v>3364</v>
      </c>
      <c r="H3" s="160" t="s">
        <v>3733</v>
      </c>
      <c r="I3" s="735">
        <f>5788.97-I2</f>
        <v>3319.7500000000005</v>
      </c>
      <c r="J3" s="735">
        <v>3319.7500000000005</v>
      </c>
      <c r="K3" s="119">
        <v>45666</v>
      </c>
      <c r="L3" s="119">
        <v>45606</v>
      </c>
      <c r="M3" s="95" t="s">
        <v>2756</v>
      </c>
      <c r="N3" s="69">
        <f>YEAR(Table2[[#This Row],[MONTH]])</f>
        <v>2024</v>
      </c>
      <c r="O3" s="69" t="str">
        <f>TEXT(Table2[[#This Row],[MONTH]],"MMMM")</f>
        <v>October</v>
      </c>
    </row>
    <row r="4" spans="1:15" ht="14.4" x14ac:dyDescent="0.3">
      <c r="A4" s="607">
        <v>45566</v>
      </c>
      <c r="B4" s="161" t="s">
        <v>3365</v>
      </c>
      <c r="C4" s="357" t="s">
        <v>192</v>
      </c>
      <c r="D4" s="426" t="s">
        <v>194</v>
      </c>
      <c r="E4" s="161">
        <v>2204001235</v>
      </c>
      <c r="F4" s="161" t="s">
        <v>48</v>
      </c>
      <c r="G4" s="428" t="s">
        <v>3364</v>
      </c>
      <c r="H4" s="161" t="s">
        <v>3747</v>
      </c>
      <c r="I4" s="112">
        <v>8667.4</v>
      </c>
      <c r="J4" s="135">
        <v>8667.4</v>
      </c>
      <c r="K4" s="113">
        <v>45666</v>
      </c>
      <c r="L4" s="113">
        <v>45606</v>
      </c>
      <c r="M4" s="94" t="s">
        <v>2658</v>
      </c>
      <c r="N4" s="69">
        <f>YEAR(Table2[[#This Row],[MONTH]])</f>
        <v>2024</v>
      </c>
      <c r="O4" s="69" t="str">
        <f>TEXT(Table2[[#This Row],[MONTH]],"MMMM")</f>
        <v>October</v>
      </c>
    </row>
    <row r="5" spans="1:15" ht="15" thickBot="1" x14ac:dyDescent="0.35">
      <c r="A5" s="607">
        <v>45566</v>
      </c>
      <c r="B5" s="161" t="s">
        <v>3365</v>
      </c>
      <c r="C5" s="357" t="s">
        <v>192</v>
      </c>
      <c r="D5" s="426" t="s">
        <v>194</v>
      </c>
      <c r="E5" s="161">
        <v>2204001235</v>
      </c>
      <c r="F5" s="161" t="s">
        <v>48</v>
      </c>
      <c r="G5" s="428" t="s">
        <v>3364</v>
      </c>
      <c r="H5" s="161" t="s">
        <v>3733</v>
      </c>
      <c r="I5" s="112">
        <f>11966.65-I4</f>
        <v>3299.25</v>
      </c>
      <c r="J5" s="135">
        <v>3299.25</v>
      </c>
      <c r="K5" s="113">
        <v>45666</v>
      </c>
      <c r="L5" s="113">
        <v>45606</v>
      </c>
      <c r="M5" s="95" t="s">
        <v>2756</v>
      </c>
      <c r="N5" s="69">
        <f>YEAR(Table2[[#This Row],[MONTH]])</f>
        <v>2024</v>
      </c>
      <c r="O5" s="69" t="str">
        <f>TEXT(Table2[[#This Row],[MONTH]],"MMMM")</f>
        <v>October</v>
      </c>
    </row>
    <row r="6" spans="1:15" ht="14.4" x14ac:dyDescent="0.3">
      <c r="A6" s="602">
        <v>45597</v>
      </c>
      <c r="B6" s="173">
        <v>6000007181</v>
      </c>
      <c r="C6" s="265" t="s">
        <v>204</v>
      </c>
      <c r="D6" s="736">
        <v>17409783</v>
      </c>
      <c r="E6" s="173">
        <v>2204001265</v>
      </c>
      <c r="F6" s="173" t="s">
        <v>48</v>
      </c>
      <c r="G6" s="737" t="s">
        <v>3364</v>
      </c>
      <c r="H6" s="173" t="s">
        <v>3747</v>
      </c>
      <c r="I6" s="100">
        <v>3348.68</v>
      </c>
      <c r="J6" s="166">
        <v>3348.68</v>
      </c>
      <c r="K6" s="101">
        <v>45676</v>
      </c>
      <c r="L6" s="101">
        <v>45641</v>
      </c>
      <c r="M6" s="94" t="s">
        <v>2658</v>
      </c>
      <c r="N6" s="69">
        <f>YEAR(Table2[[#This Row],[MONTH]])</f>
        <v>2024</v>
      </c>
      <c r="O6" s="69" t="str">
        <f>TEXT(Table2[[#This Row],[MONTH]],"MMMM")</f>
        <v>November</v>
      </c>
    </row>
    <row r="7" spans="1:15" ht="15" thickBot="1" x14ac:dyDescent="0.35">
      <c r="A7" s="608">
        <v>45597</v>
      </c>
      <c r="B7" s="738">
        <v>6000007181</v>
      </c>
      <c r="C7" s="739" t="s">
        <v>204</v>
      </c>
      <c r="D7" s="740">
        <v>17409783</v>
      </c>
      <c r="E7" s="738">
        <v>2204001265</v>
      </c>
      <c r="F7" s="738" t="s">
        <v>48</v>
      </c>
      <c r="G7" s="741" t="s">
        <v>3364</v>
      </c>
      <c r="H7" s="738" t="s">
        <v>3733</v>
      </c>
      <c r="I7" s="415">
        <f>8369.12-I6</f>
        <v>5020.4400000000005</v>
      </c>
      <c r="J7" s="742">
        <v>5020.4400000000005</v>
      </c>
      <c r="K7" s="416">
        <v>45676</v>
      </c>
      <c r="L7" s="416">
        <v>45641</v>
      </c>
      <c r="M7" s="95" t="s">
        <v>2756</v>
      </c>
      <c r="N7" s="69">
        <f>YEAR(Table2[[#This Row],[MONTH]])</f>
        <v>2024</v>
      </c>
      <c r="O7" s="69" t="str">
        <f>TEXT(Table2[[#This Row],[MONTH]],"MMMM")</f>
        <v>November</v>
      </c>
    </row>
    <row r="8" spans="1:15" ht="14.4" x14ac:dyDescent="0.3">
      <c r="A8" s="605">
        <v>45627</v>
      </c>
      <c r="B8" s="160">
        <v>6000007323</v>
      </c>
      <c r="C8" s="374" t="s">
        <v>217</v>
      </c>
      <c r="D8" s="733" t="s">
        <v>219</v>
      </c>
      <c r="E8" s="160">
        <v>2204001321</v>
      </c>
      <c r="F8" s="160" t="s">
        <v>48</v>
      </c>
      <c r="G8" s="734" t="s">
        <v>3364</v>
      </c>
      <c r="H8" s="160" t="s">
        <v>3747</v>
      </c>
      <c r="I8" s="735">
        <f>17297.9+5586.25</f>
        <v>22884.15</v>
      </c>
      <c r="J8" s="735">
        <v>22884.15</v>
      </c>
      <c r="K8" s="119">
        <v>45694</v>
      </c>
      <c r="L8" s="743">
        <v>45672</v>
      </c>
      <c r="M8" s="94" t="s">
        <v>2658</v>
      </c>
      <c r="N8" s="69">
        <f>YEAR(Table2[[#This Row],[MONTH]])</f>
        <v>2024</v>
      </c>
      <c r="O8" s="69" t="str">
        <f>TEXT(Table2[[#This Row],[MONTH]],"MMMM")</f>
        <v>December</v>
      </c>
    </row>
    <row r="9" spans="1:15" ht="14.4" x14ac:dyDescent="0.3">
      <c r="A9" s="605">
        <v>45627</v>
      </c>
      <c r="B9" s="160">
        <v>6000007323</v>
      </c>
      <c r="C9" s="374" t="s">
        <v>217</v>
      </c>
      <c r="D9" s="733" t="s">
        <v>219</v>
      </c>
      <c r="E9" s="160">
        <v>2204001321</v>
      </c>
      <c r="F9" s="160" t="s">
        <v>48</v>
      </c>
      <c r="G9" s="734" t="s">
        <v>3364</v>
      </c>
      <c r="H9" s="160" t="s">
        <v>3733</v>
      </c>
      <c r="I9" s="735">
        <f>29790.9-I8</f>
        <v>6906.75</v>
      </c>
      <c r="J9" s="735">
        <v>6906.75</v>
      </c>
      <c r="K9" s="119">
        <v>45694</v>
      </c>
      <c r="L9" s="119">
        <v>45672</v>
      </c>
      <c r="M9" s="95" t="s">
        <v>2756</v>
      </c>
      <c r="N9" s="69">
        <f>YEAR(Table2[[#This Row],[MONTH]])</f>
        <v>2024</v>
      </c>
      <c r="O9" s="69" t="str">
        <f>TEXT(Table2[[#This Row],[MONTH]],"MMMM")</f>
        <v>December</v>
      </c>
    </row>
    <row r="10" spans="1:15" ht="14.4" x14ac:dyDescent="0.3">
      <c r="A10" s="603">
        <v>45627</v>
      </c>
      <c r="B10" s="360">
        <v>6000007324</v>
      </c>
      <c r="C10" s="267" t="s">
        <v>227</v>
      </c>
      <c r="D10" s="744" t="s">
        <v>228</v>
      </c>
      <c r="E10" s="360">
        <v>2204001321</v>
      </c>
      <c r="F10" s="360" t="s">
        <v>48</v>
      </c>
      <c r="G10" s="745" t="s">
        <v>3364</v>
      </c>
      <c r="H10" s="158" t="s">
        <v>3747</v>
      </c>
      <c r="I10" s="106">
        <f>10512.4+2972.5</f>
        <v>13484.9</v>
      </c>
      <c r="J10" s="106">
        <v>13484.9</v>
      </c>
      <c r="K10" s="107">
        <v>45694</v>
      </c>
      <c r="L10" s="107">
        <v>45672</v>
      </c>
      <c r="M10" s="94" t="s">
        <v>2658</v>
      </c>
      <c r="N10" s="69">
        <f>YEAR(Table2[[#This Row],[MONTH]])</f>
        <v>2024</v>
      </c>
      <c r="O10" s="69" t="str">
        <f>TEXT(Table2[[#This Row],[MONTH]],"MMMM")</f>
        <v>December</v>
      </c>
    </row>
    <row r="11" spans="1:15" ht="15" thickBot="1" x14ac:dyDescent="0.35">
      <c r="A11" s="604">
        <v>45627</v>
      </c>
      <c r="B11" s="746">
        <v>6000007324</v>
      </c>
      <c r="C11" s="409" t="s">
        <v>227</v>
      </c>
      <c r="D11" s="747" t="s">
        <v>228</v>
      </c>
      <c r="E11" s="746">
        <v>2204001321</v>
      </c>
      <c r="F11" s="746" t="s">
        <v>48</v>
      </c>
      <c r="G11" s="748" t="s">
        <v>3364</v>
      </c>
      <c r="H11" s="749" t="s">
        <v>3733</v>
      </c>
      <c r="I11" s="135">
        <f>18293.94-I10</f>
        <v>4809.0399999999991</v>
      </c>
      <c r="J11" s="135">
        <v>4809.0399999999991</v>
      </c>
      <c r="K11" s="136">
        <v>45694</v>
      </c>
      <c r="L11" s="136">
        <v>45672</v>
      </c>
      <c r="M11" s="95" t="s">
        <v>2756</v>
      </c>
      <c r="N11" s="69">
        <f>YEAR(Table2[[#This Row],[MONTH]])</f>
        <v>2024</v>
      </c>
      <c r="O11" s="69" t="str">
        <f>TEXT(Table2[[#This Row],[MONTH]],"MMMM")</f>
        <v>December</v>
      </c>
    </row>
    <row r="12" spans="1:15" ht="14.4" x14ac:dyDescent="0.3">
      <c r="A12" s="602">
        <v>45658</v>
      </c>
      <c r="B12" s="359">
        <v>6000007498</v>
      </c>
      <c r="C12" s="265" t="s">
        <v>391</v>
      </c>
      <c r="D12" s="750" t="s">
        <v>3366</v>
      </c>
      <c r="E12" s="359">
        <v>2204001484</v>
      </c>
      <c r="F12" s="96" t="s">
        <v>305</v>
      </c>
      <c r="G12" s="751" t="s">
        <v>3364</v>
      </c>
      <c r="H12" s="173" t="s">
        <v>3733</v>
      </c>
      <c r="I12" s="152">
        <f>7116.58+3997.5</f>
        <v>11114.08</v>
      </c>
      <c r="J12" s="100">
        <v>11114.08</v>
      </c>
      <c r="K12" s="727">
        <v>45795</v>
      </c>
      <c r="L12" s="727">
        <v>45698</v>
      </c>
      <c r="M12" s="95" t="s">
        <v>2756</v>
      </c>
      <c r="N12" s="69">
        <f>YEAR(Table2[[#This Row],[MONTH]])</f>
        <v>2025</v>
      </c>
      <c r="O12" s="69" t="str">
        <f>TEXT(Table2[[#This Row],[MONTH]],"MMMM")</f>
        <v>January</v>
      </c>
    </row>
    <row r="13" spans="1:15" ht="14.4" x14ac:dyDescent="0.3">
      <c r="A13" s="605">
        <v>45658</v>
      </c>
      <c r="B13" s="752">
        <v>6000007498</v>
      </c>
      <c r="C13" s="374" t="s">
        <v>391</v>
      </c>
      <c r="D13" s="753" t="s">
        <v>3366</v>
      </c>
      <c r="E13" s="752">
        <v>2204001484</v>
      </c>
      <c r="F13" s="115" t="s">
        <v>305</v>
      </c>
      <c r="G13" s="754" t="s">
        <v>3364</v>
      </c>
      <c r="H13" s="160" t="s">
        <v>3733</v>
      </c>
      <c r="I13" s="157">
        <f>14520.52-I12</f>
        <v>3406.4400000000005</v>
      </c>
      <c r="J13" s="735">
        <v>3406.4400000000005</v>
      </c>
      <c r="K13" s="136">
        <v>45795</v>
      </c>
      <c r="L13" s="136">
        <v>45698</v>
      </c>
      <c r="M13" s="95" t="s">
        <v>2756</v>
      </c>
      <c r="N13" s="69">
        <f>YEAR(Table2[[#This Row],[MONTH]])</f>
        <v>2025</v>
      </c>
      <c r="O13" s="69" t="str">
        <f>TEXT(Table2[[#This Row],[MONTH]],"MMMM")</f>
        <v>January</v>
      </c>
    </row>
    <row r="14" spans="1:15" ht="14.4" x14ac:dyDescent="0.3">
      <c r="A14" s="603">
        <v>45658</v>
      </c>
      <c r="B14" s="360">
        <v>6000007499</v>
      </c>
      <c r="C14" s="267" t="s">
        <v>299</v>
      </c>
      <c r="D14" s="744" t="s">
        <v>3367</v>
      </c>
      <c r="E14" s="360">
        <v>2204001490</v>
      </c>
      <c r="F14" s="102" t="s">
        <v>305</v>
      </c>
      <c r="G14" s="745" t="s">
        <v>3364</v>
      </c>
      <c r="H14" s="161" t="s">
        <v>3747</v>
      </c>
      <c r="I14" s="154">
        <v>15700.95</v>
      </c>
      <c r="J14" s="735">
        <v>15700.95</v>
      </c>
      <c r="K14" s="107">
        <v>45795</v>
      </c>
      <c r="L14" s="107">
        <v>45698</v>
      </c>
      <c r="M14" s="94" t="s">
        <v>2658</v>
      </c>
      <c r="N14" s="69">
        <f>YEAR(Table2[[#This Row],[MONTH]])</f>
        <v>2025</v>
      </c>
      <c r="O14" s="69" t="str">
        <f>TEXT(Table2[[#This Row],[MONTH]],"MMMM")</f>
        <v>January</v>
      </c>
    </row>
    <row r="15" spans="1:15" ht="14.4" x14ac:dyDescent="0.3">
      <c r="A15" s="603">
        <v>45658</v>
      </c>
      <c r="B15" s="360">
        <v>6000007499</v>
      </c>
      <c r="C15" s="267" t="s">
        <v>299</v>
      </c>
      <c r="D15" s="744" t="s">
        <v>3367</v>
      </c>
      <c r="E15" s="360">
        <v>2204001490</v>
      </c>
      <c r="F15" s="102" t="s">
        <v>305</v>
      </c>
      <c r="G15" s="745" t="s">
        <v>3364</v>
      </c>
      <c r="H15" s="158" t="s">
        <v>3733</v>
      </c>
      <c r="I15" s="154">
        <f>17960.84-I14</f>
        <v>2259.8899999999994</v>
      </c>
      <c r="J15" s="735">
        <v>2259.8899999999994</v>
      </c>
      <c r="K15" s="107">
        <v>45795</v>
      </c>
      <c r="L15" s="107">
        <v>45698</v>
      </c>
      <c r="M15" s="95" t="s">
        <v>2756</v>
      </c>
      <c r="N15" s="69">
        <f>YEAR(Table2[[#This Row],[MONTH]])</f>
        <v>2025</v>
      </c>
      <c r="O15" s="69" t="str">
        <f>TEXT(Table2[[#This Row],[MONTH]],"MMMM")</f>
        <v>January</v>
      </c>
    </row>
    <row r="16" spans="1:15" ht="14.4" x14ac:dyDescent="0.3">
      <c r="A16" s="607">
        <v>45658</v>
      </c>
      <c r="B16" s="379">
        <v>6000007500</v>
      </c>
      <c r="C16" s="357" t="s">
        <v>379</v>
      </c>
      <c r="D16" s="755" t="s">
        <v>382</v>
      </c>
      <c r="E16" s="379">
        <v>2204001493</v>
      </c>
      <c r="F16" s="108" t="s">
        <v>305</v>
      </c>
      <c r="G16" s="756" t="s">
        <v>3364</v>
      </c>
      <c r="H16" s="161" t="s">
        <v>3747</v>
      </c>
      <c r="I16" s="162">
        <v>54197.909999999996</v>
      </c>
      <c r="J16" s="106">
        <v>54197.909999999996</v>
      </c>
      <c r="K16" s="107">
        <v>45795</v>
      </c>
      <c r="L16" s="107">
        <v>45698</v>
      </c>
      <c r="M16" s="94" t="s">
        <v>2658</v>
      </c>
      <c r="N16" s="69">
        <f>YEAR(Table2[[#This Row],[MONTH]])</f>
        <v>2025</v>
      </c>
      <c r="O16" s="69" t="str">
        <f>TEXT(Table2[[#This Row],[MONTH]],"MMMM")</f>
        <v>January</v>
      </c>
    </row>
    <row r="17" spans="1:15" ht="15" thickBot="1" x14ac:dyDescent="0.35">
      <c r="A17" s="606">
        <v>45658</v>
      </c>
      <c r="B17" s="380">
        <v>6000007500</v>
      </c>
      <c r="C17" s="269" t="s">
        <v>379</v>
      </c>
      <c r="D17" s="757" t="s">
        <v>382</v>
      </c>
      <c r="E17" s="380">
        <v>2204001493</v>
      </c>
      <c r="F17" s="137" t="s">
        <v>305</v>
      </c>
      <c r="G17" s="758" t="s">
        <v>3364</v>
      </c>
      <c r="H17" s="163" t="s">
        <v>3733</v>
      </c>
      <c r="I17" s="155">
        <f>61063.32-I16</f>
        <v>6865.4100000000035</v>
      </c>
      <c r="J17" s="415">
        <v>6865.4100000000035</v>
      </c>
      <c r="K17" s="416">
        <v>45795</v>
      </c>
      <c r="L17" s="416">
        <v>45698</v>
      </c>
      <c r="M17" s="95" t="s">
        <v>2756</v>
      </c>
      <c r="N17" s="69">
        <f>YEAR(Table2[[#This Row],[MONTH]])</f>
        <v>2025</v>
      </c>
      <c r="O17" s="69" t="str">
        <f>TEXT(Table2[[#This Row],[MONTH]],"MMMM")</f>
        <v>January</v>
      </c>
    </row>
    <row r="18" spans="1:15" ht="14.4" x14ac:dyDescent="0.3">
      <c r="A18" s="605">
        <v>45689</v>
      </c>
      <c r="B18" s="752">
        <v>6000007656</v>
      </c>
      <c r="C18" s="759" t="s">
        <v>477</v>
      </c>
      <c r="D18" s="753" t="s">
        <v>478</v>
      </c>
      <c r="E18" s="752">
        <v>2204001534</v>
      </c>
      <c r="F18" s="752" t="s">
        <v>48</v>
      </c>
      <c r="G18" s="754" t="s">
        <v>3364</v>
      </c>
      <c r="H18" s="160" t="s">
        <v>3747</v>
      </c>
      <c r="I18" s="735">
        <v>13786.25</v>
      </c>
      <c r="J18" s="735">
        <v>13786.25</v>
      </c>
      <c r="K18" s="119">
        <v>45802</v>
      </c>
      <c r="L18" s="119">
        <v>45731</v>
      </c>
      <c r="M18" s="94" t="s">
        <v>2658</v>
      </c>
      <c r="N18" s="69">
        <f>YEAR(Table2[[#This Row],[MONTH]])</f>
        <v>2025</v>
      </c>
      <c r="O18" s="69" t="str">
        <f>TEXT(Table2[[#This Row],[MONTH]],"MMMM")</f>
        <v>February</v>
      </c>
    </row>
    <row r="19" spans="1:15" ht="14.4" x14ac:dyDescent="0.3">
      <c r="A19" s="605">
        <v>45689</v>
      </c>
      <c r="B19" s="752">
        <v>6000007656</v>
      </c>
      <c r="C19" s="759" t="s">
        <v>477</v>
      </c>
      <c r="D19" s="753" t="s">
        <v>478</v>
      </c>
      <c r="E19" s="752">
        <v>2204001534</v>
      </c>
      <c r="F19" s="752" t="s">
        <v>48</v>
      </c>
      <c r="G19" s="754" t="s">
        <v>3364</v>
      </c>
      <c r="H19" s="160" t="s">
        <v>3733</v>
      </c>
      <c r="I19" s="735">
        <f>19377.12-I18</f>
        <v>5590.869999999999</v>
      </c>
      <c r="J19" s="735">
        <v>5590.869999999999</v>
      </c>
      <c r="K19" s="119">
        <v>45802</v>
      </c>
      <c r="L19" s="119">
        <v>45731</v>
      </c>
      <c r="M19" s="95" t="s">
        <v>2756</v>
      </c>
      <c r="N19" s="69">
        <f>YEAR(Table2[[#This Row],[MONTH]])</f>
        <v>2025</v>
      </c>
      <c r="O19" s="69" t="str">
        <f>TEXT(Table2[[#This Row],[MONTH]],"MMMM")</f>
        <v>February</v>
      </c>
    </row>
    <row r="20" spans="1:15" ht="14.4" x14ac:dyDescent="0.3">
      <c r="A20" s="603">
        <v>45689</v>
      </c>
      <c r="B20" s="102">
        <v>6000007659</v>
      </c>
      <c r="C20" s="102" t="s">
        <v>321</v>
      </c>
      <c r="D20" s="103" t="s">
        <v>323</v>
      </c>
      <c r="E20" s="102">
        <v>2204001505</v>
      </c>
      <c r="F20" s="102" t="s">
        <v>48</v>
      </c>
      <c r="G20" s="104" t="s">
        <v>3364</v>
      </c>
      <c r="H20" s="158" t="s">
        <v>3733</v>
      </c>
      <c r="I20" s="105">
        <v>25792.62</v>
      </c>
      <c r="J20" s="106">
        <f>+I20</f>
        <v>25792.62</v>
      </c>
      <c r="K20" s="107">
        <v>45802</v>
      </c>
      <c r="L20" s="107">
        <v>45731</v>
      </c>
      <c r="M20" s="95" t="s">
        <v>2756</v>
      </c>
      <c r="N20" s="69">
        <f>YEAR(Table2[[#This Row],[MONTH]])</f>
        <v>2025</v>
      </c>
      <c r="O20" s="69" t="str">
        <f>TEXT(Table2[[#This Row],[MONTH]],"MMMM")</f>
        <v>February</v>
      </c>
    </row>
    <row r="21" spans="1:15" ht="14.4" x14ac:dyDescent="0.3">
      <c r="A21" s="603">
        <v>45689</v>
      </c>
      <c r="B21" s="102">
        <v>6000007661</v>
      </c>
      <c r="C21" s="102" t="s">
        <v>259</v>
      </c>
      <c r="D21" s="103" t="s">
        <v>260</v>
      </c>
      <c r="E21" s="102">
        <v>2304000043</v>
      </c>
      <c r="F21" s="102" t="s">
        <v>48</v>
      </c>
      <c r="G21" s="104" t="s">
        <v>3364</v>
      </c>
      <c r="H21" s="158" t="s">
        <v>3747</v>
      </c>
      <c r="I21" s="105">
        <v>7271.35</v>
      </c>
      <c r="J21" s="106">
        <v>7271.35</v>
      </c>
      <c r="K21" s="107">
        <v>45802</v>
      </c>
      <c r="L21" s="107">
        <v>45731</v>
      </c>
      <c r="M21" s="94" t="s">
        <v>2658</v>
      </c>
      <c r="N21" s="69">
        <f>YEAR(Table2[[#This Row],[MONTH]])</f>
        <v>2025</v>
      </c>
      <c r="O21" s="69" t="str">
        <f>TEXT(Table2[[#This Row],[MONTH]],"MMMM")</f>
        <v>February</v>
      </c>
    </row>
    <row r="22" spans="1:15" ht="14.4" x14ac:dyDescent="0.3">
      <c r="A22" s="603">
        <v>45689</v>
      </c>
      <c r="B22" s="102">
        <v>6000007661</v>
      </c>
      <c r="C22" s="102" t="s">
        <v>259</v>
      </c>
      <c r="D22" s="103" t="s">
        <v>260</v>
      </c>
      <c r="E22" s="102">
        <v>2304000043</v>
      </c>
      <c r="F22" s="102" t="s">
        <v>48</v>
      </c>
      <c r="G22" s="104" t="s">
        <v>3364</v>
      </c>
      <c r="H22" s="158" t="s">
        <v>3733</v>
      </c>
      <c r="I22" s="105">
        <f>15552.7-I21</f>
        <v>8281.35</v>
      </c>
      <c r="J22" s="106">
        <v>8281.35</v>
      </c>
      <c r="K22" s="107">
        <v>45802</v>
      </c>
      <c r="L22" s="107">
        <v>45731</v>
      </c>
      <c r="M22" s="95" t="s">
        <v>2756</v>
      </c>
      <c r="N22" s="69">
        <f>YEAR(Table2[[#This Row],[MONTH]])</f>
        <v>2025</v>
      </c>
      <c r="O22" s="69" t="str">
        <f>TEXT(Table2[[#This Row],[MONTH]],"MMMM")</f>
        <v>February</v>
      </c>
    </row>
    <row r="23" spans="1:15" ht="14.4" x14ac:dyDescent="0.3">
      <c r="A23" s="603">
        <v>45689</v>
      </c>
      <c r="B23" s="102">
        <v>6000007720</v>
      </c>
      <c r="C23" s="102" t="s">
        <v>309</v>
      </c>
      <c r="D23" s="103" t="s">
        <v>312</v>
      </c>
      <c r="E23" s="102">
        <v>2204001509</v>
      </c>
      <c r="F23" s="102" t="s">
        <v>48</v>
      </c>
      <c r="G23" s="104" t="s">
        <v>3364</v>
      </c>
      <c r="H23" s="158" t="s">
        <v>3733</v>
      </c>
      <c r="I23" s="105">
        <v>3300.04</v>
      </c>
      <c r="J23" s="106">
        <f>+I23</f>
        <v>3300.04</v>
      </c>
      <c r="K23" s="107">
        <v>45802</v>
      </c>
      <c r="L23" s="107">
        <v>45731</v>
      </c>
      <c r="M23" s="95" t="s">
        <v>2756</v>
      </c>
      <c r="N23" s="69">
        <f>YEAR(Table2[[#This Row],[MONTH]])</f>
        <v>2025</v>
      </c>
      <c r="O23" s="69" t="str">
        <f>TEXT(Table2[[#This Row],[MONTH]],"MMMM")</f>
        <v>February</v>
      </c>
    </row>
    <row r="24" spans="1:15" ht="14.4" x14ac:dyDescent="0.3">
      <c r="A24" s="603">
        <v>45689</v>
      </c>
      <c r="B24" s="102">
        <v>22110638</v>
      </c>
      <c r="C24" s="102" t="s">
        <v>405</v>
      </c>
      <c r="D24" s="103" t="s">
        <v>3368</v>
      </c>
      <c r="E24" s="102">
        <v>22059505</v>
      </c>
      <c r="F24" s="102" t="s">
        <v>48</v>
      </c>
      <c r="G24" s="104" t="s">
        <v>3364</v>
      </c>
      <c r="H24" s="102" t="s">
        <v>3733</v>
      </c>
      <c r="I24" s="105">
        <v>981.25</v>
      </c>
      <c r="J24" s="106">
        <f>+I24</f>
        <v>981.25</v>
      </c>
      <c r="K24" s="107">
        <v>45802</v>
      </c>
      <c r="L24" s="107">
        <v>45731</v>
      </c>
      <c r="M24" s="95" t="s">
        <v>2756</v>
      </c>
      <c r="N24" s="69">
        <f>YEAR(Table2[[#This Row],[MONTH]])</f>
        <v>2025</v>
      </c>
      <c r="O24" s="69" t="str">
        <f>TEXT(Table2[[#This Row],[MONTH]],"MMMM")</f>
        <v>February</v>
      </c>
    </row>
    <row r="25" spans="1:15" ht="14.4" x14ac:dyDescent="0.3">
      <c r="A25" s="603">
        <v>45689</v>
      </c>
      <c r="B25" s="102">
        <v>22110650</v>
      </c>
      <c r="C25" s="102" t="s">
        <v>246</v>
      </c>
      <c r="D25" s="103" t="s">
        <v>3369</v>
      </c>
      <c r="E25" s="102">
        <v>22059505</v>
      </c>
      <c r="F25" s="102" t="s">
        <v>48</v>
      </c>
      <c r="G25" s="104" t="s">
        <v>3364</v>
      </c>
      <c r="H25" s="158" t="s">
        <v>3747</v>
      </c>
      <c r="I25" s="105">
        <v>12071.424999999999</v>
      </c>
      <c r="J25" s="106">
        <v>12071.424999999999</v>
      </c>
      <c r="K25" s="107">
        <v>45802</v>
      </c>
      <c r="L25" s="107">
        <v>45731</v>
      </c>
      <c r="M25" s="94" t="s">
        <v>2658</v>
      </c>
      <c r="N25" s="69">
        <f>YEAR(Table2[[#This Row],[MONTH]])</f>
        <v>2025</v>
      </c>
      <c r="O25" s="69" t="str">
        <f>TEXT(Table2[[#This Row],[MONTH]],"MMMM")</f>
        <v>February</v>
      </c>
    </row>
    <row r="26" spans="1:15" ht="14.4" x14ac:dyDescent="0.3">
      <c r="A26" s="603">
        <v>45689</v>
      </c>
      <c r="B26" s="102">
        <v>22110650</v>
      </c>
      <c r="C26" s="102" t="s">
        <v>246</v>
      </c>
      <c r="D26" s="103" t="s">
        <v>3369</v>
      </c>
      <c r="E26" s="102">
        <v>22059505</v>
      </c>
      <c r="F26" s="102" t="s">
        <v>48</v>
      </c>
      <c r="G26" s="104" t="s">
        <v>3364</v>
      </c>
      <c r="H26" s="102" t="s">
        <v>3733</v>
      </c>
      <c r="I26" s="105">
        <f>14350.76-I25</f>
        <v>2279.3350000000009</v>
      </c>
      <c r="J26" s="106">
        <v>2279.3350000000009</v>
      </c>
      <c r="K26" s="107">
        <v>45802</v>
      </c>
      <c r="L26" s="107">
        <v>45731</v>
      </c>
      <c r="M26" s="95" t="s">
        <v>2756</v>
      </c>
      <c r="N26" s="69">
        <f>YEAR(Table2[[#This Row],[MONTH]])</f>
        <v>2025</v>
      </c>
      <c r="O26" s="69" t="str">
        <f>TEXT(Table2[[#This Row],[MONTH]],"MMMM")</f>
        <v>February</v>
      </c>
    </row>
    <row r="27" spans="1:15" ht="14.4" x14ac:dyDescent="0.3">
      <c r="A27" s="603">
        <v>45689</v>
      </c>
      <c r="B27" s="102">
        <v>6000007658</v>
      </c>
      <c r="C27" s="102" t="s">
        <v>333</v>
      </c>
      <c r="D27" s="103" t="s">
        <v>334</v>
      </c>
      <c r="E27" s="102">
        <v>2204001504</v>
      </c>
      <c r="F27" s="102" t="s">
        <v>48</v>
      </c>
      <c r="G27" s="104" t="s">
        <v>3364</v>
      </c>
      <c r="H27" s="158" t="s">
        <v>3733</v>
      </c>
      <c r="I27" s="105">
        <v>7247.75</v>
      </c>
      <c r="J27" s="106">
        <f>+I27</f>
        <v>7247.75</v>
      </c>
      <c r="K27" s="107">
        <v>45802</v>
      </c>
      <c r="L27" s="107">
        <v>45731</v>
      </c>
      <c r="M27" s="95" t="s">
        <v>2756</v>
      </c>
      <c r="N27" s="69">
        <f>YEAR(Table2[[#This Row],[MONTH]])</f>
        <v>2025</v>
      </c>
      <c r="O27" s="69" t="str">
        <f>TEXT(Table2[[#This Row],[MONTH]],"MMMM")</f>
        <v>February</v>
      </c>
    </row>
    <row r="28" spans="1:15" ht="14.4" x14ac:dyDescent="0.3">
      <c r="A28" s="603">
        <v>45689</v>
      </c>
      <c r="B28" s="102">
        <v>6000007732</v>
      </c>
      <c r="C28" s="102" t="s">
        <v>333</v>
      </c>
      <c r="D28" s="103" t="s">
        <v>334</v>
      </c>
      <c r="E28" s="102" t="s">
        <v>3370</v>
      </c>
      <c r="F28" s="102" t="s">
        <v>48</v>
      </c>
      <c r="G28" s="104" t="s">
        <v>3364</v>
      </c>
      <c r="H28" s="102" t="s">
        <v>3733</v>
      </c>
      <c r="I28" s="105">
        <v>481.25</v>
      </c>
      <c r="J28" s="106">
        <f>+I28</f>
        <v>481.25</v>
      </c>
      <c r="K28" s="107">
        <v>45802</v>
      </c>
      <c r="L28" s="107">
        <v>45731</v>
      </c>
      <c r="M28" s="95" t="s">
        <v>2756</v>
      </c>
      <c r="N28" s="69">
        <f>YEAR(Table2[[#This Row],[MONTH]])</f>
        <v>2025</v>
      </c>
      <c r="O28" s="69" t="str">
        <f>TEXT(Table2[[#This Row],[MONTH]],"MMMM")</f>
        <v>February</v>
      </c>
    </row>
    <row r="29" spans="1:15" ht="14.4" x14ac:dyDescent="0.3">
      <c r="A29" s="603">
        <v>45689</v>
      </c>
      <c r="B29" s="102">
        <v>6000007662</v>
      </c>
      <c r="C29" s="102" t="s">
        <v>460</v>
      </c>
      <c r="D29" s="103" t="s">
        <v>461</v>
      </c>
      <c r="E29" s="102">
        <v>2204001521</v>
      </c>
      <c r="F29" s="102" t="s">
        <v>48</v>
      </c>
      <c r="G29" s="104" t="s">
        <v>3364</v>
      </c>
      <c r="H29" s="158" t="s">
        <v>3733</v>
      </c>
      <c r="I29" s="154">
        <f>9071.25+4854</f>
        <v>13925.25</v>
      </c>
      <c r="J29" s="106">
        <v>13925.25</v>
      </c>
      <c r="K29" s="107">
        <v>45802</v>
      </c>
      <c r="L29" s="107">
        <v>45731</v>
      </c>
      <c r="M29" s="95" t="s">
        <v>2756</v>
      </c>
      <c r="N29" s="69">
        <f>YEAR(Table2[[#This Row],[MONTH]])</f>
        <v>2025</v>
      </c>
      <c r="O29" s="69" t="str">
        <f>TEXT(Table2[[#This Row],[MONTH]],"MMMM")</f>
        <v>February</v>
      </c>
    </row>
    <row r="30" spans="1:15" ht="14.4" x14ac:dyDescent="0.3">
      <c r="A30" s="603">
        <v>45689</v>
      </c>
      <c r="B30" s="102">
        <v>6000007692</v>
      </c>
      <c r="C30" s="102" t="s">
        <v>440</v>
      </c>
      <c r="D30" s="103" t="s">
        <v>441</v>
      </c>
      <c r="E30" s="102">
        <v>2204001548</v>
      </c>
      <c r="F30" s="102" t="s">
        <v>48</v>
      </c>
      <c r="G30" s="104" t="s">
        <v>3364</v>
      </c>
      <c r="H30" s="158" t="s">
        <v>3747</v>
      </c>
      <c r="I30" s="105">
        <v>6618.4249999999993</v>
      </c>
      <c r="J30" s="106">
        <v>6618.4249999999993</v>
      </c>
      <c r="K30" s="107">
        <v>45802</v>
      </c>
      <c r="L30" s="107">
        <v>45731</v>
      </c>
      <c r="M30" s="94" t="s">
        <v>2658</v>
      </c>
      <c r="N30" s="69">
        <f>YEAR(Table2[[#This Row],[MONTH]])</f>
        <v>2025</v>
      </c>
      <c r="O30" s="69" t="str">
        <f>TEXT(Table2[[#This Row],[MONTH]],"MMMM")</f>
        <v>February</v>
      </c>
    </row>
    <row r="31" spans="1:15" ht="14.4" x14ac:dyDescent="0.3">
      <c r="A31" s="603">
        <v>45689</v>
      </c>
      <c r="B31" s="102">
        <v>6000007692</v>
      </c>
      <c r="C31" s="102" t="s">
        <v>440</v>
      </c>
      <c r="D31" s="103" t="s">
        <v>441</v>
      </c>
      <c r="E31" s="102">
        <v>2204001548</v>
      </c>
      <c r="F31" s="102" t="s">
        <v>48</v>
      </c>
      <c r="G31" s="104" t="s">
        <v>3364</v>
      </c>
      <c r="H31" s="158" t="s">
        <v>3733</v>
      </c>
      <c r="I31" s="105">
        <f>10265.47-I30</f>
        <v>3647.0450000000001</v>
      </c>
      <c r="J31" s="106">
        <v>3647.0450000000001</v>
      </c>
      <c r="K31" s="107">
        <v>45802</v>
      </c>
      <c r="L31" s="107">
        <v>45731</v>
      </c>
      <c r="M31" s="95" t="s">
        <v>2756</v>
      </c>
      <c r="N31" s="69">
        <f>YEAR(Table2[[#This Row],[MONTH]])</f>
        <v>2025</v>
      </c>
      <c r="O31" s="69" t="str">
        <f>TEXT(Table2[[#This Row],[MONTH]],"MMMM")</f>
        <v>February</v>
      </c>
    </row>
    <row r="32" spans="1:15" ht="14.4" x14ac:dyDescent="0.3">
      <c r="A32" s="603">
        <v>45689</v>
      </c>
      <c r="B32" s="102">
        <v>6000007691</v>
      </c>
      <c r="C32" s="102" t="s">
        <v>450</v>
      </c>
      <c r="D32" s="103" t="s">
        <v>3371</v>
      </c>
      <c r="E32" s="102">
        <v>2204001551</v>
      </c>
      <c r="F32" s="102" t="s">
        <v>305</v>
      </c>
      <c r="G32" s="104" t="s">
        <v>3364</v>
      </c>
      <c r="H32" s="158" t="s">
        <v>3747</v>
      </c>
      <c r="I32" s="154">
        <v>13309.625</v>
      </c>
      <c r="J32" s="106">
        <v>13309.625</v>
      </c>
      <c r="K32" s="107">
        <v>45802</v>
      </c>
      <c r="L32" s="107">
        <v>45731</v>
      </c>
      <c r="M32" s="94" t="s">
        <v>2658</v>
      </c>
      <c r="N32" s="69">
        <f>YEAR(Table2[[#This Row],[MONTH]])</f>
        <v>2025</v>
      </c>
      <c r="O32" s="69" t="str">
        <f>TEXT(Table2[[#This Row],[MONTH]],"MMMM")</f>
        <v>February</v>
      </c>
    </row>
    <row r="33" spans="1:15" ht="15" thickBot="1" x14ac:dyDescent="0.35">
      <c r="A33" s="608">
        <v>45689</v>
      </c>
      <c r="B33" s="145">
        <v>6000007691</v>
      </c>
      <c r="C33" s="145" t="s">
        <v>450</v>
      </c>
      <c r="D33" s="146" t="s">
        <v>3371</v>
      </c>
      <c r="E33" s="145">
        <v>2204001551</v>
      </c>
      <c r="F33" s="145" t="s">
        <v>305</v>
      </c>
      <c r="G33" s="147" t="s">
        <v>3364</v>
      </c>
      <c r="H33" s="738" t="s">
        <v>3733</v>
      </c>
      <c r="I33" s="760">
        <f>15863.42-I32</f>
        <v>2553.7950000000001</v>
      </c>
      <c r="J33" s="415">
        <v>2553.7950000000001</v>
      </c>
      <c r="K33" s="416">
        <v>45802</v>
      </c>
      <c r="L33" s="416">
        <v>45731</v>
      </c>
      <c r="M33" s="95" t="s">
        <v>2756</v>
      </c>
      <c r="N33" s="69">
        <f>YEAR(Table2[[#This Row],[MONTH]])</f>
        <v>2025</v>
      </c>
      <c r="O33" s="69" t="str">
        <f>TEXT(Table2[[#This Row],[MONTH]],"MMMM")</f>
        <v>February</v>
      </c>
    </row>
    <row r="34" spans="1:15" ht="14.4" x14ac:dyDescent="0.3">
      <c r="A34" s="605">
        <v>45689</v>
      </c>
      <c r="B34" s="115">
        <v>6000007660</v>
      </c>
      <c r="C34" s="115" t="s">
        <v>232</v>
      </c>
      <c r="D34" s="116" t="s">
        <v>234</v>
      </c>
      <c r="E34" s="115">
        <v>2204001506</v>
      </c>
      <c r="F34" s="115" t="s">
        <v>48</v>
      </c>
      <c r="G34" s="117" t="s">
        <v>3372</v>
      </c>
      <c r="H34" s="158" t="s">
        <v>3747</v>
      </c>
      <c r="I34" s="118">
        <v>85534.2</v>
      </c>
      <c r="J34" s="735">
        <v>85534.2</v>
      </c>
      <c r="K34" s="119">
        <v>45811</v>
      </c>
      <c r="L34" s="119">
        <v>45731</v>
      </c>
      <c r="M34" s="94" t="s">
        <v>2658</v>
      </c>
      <c r="N34" s="69">
        <f>YEAR(Table2[[#This Row],[MONTH]])</f>
        <v>2025</v>
      </c>
      <c r="O34" s="69" t="str">
        <f>TEXT(Table2[[#This Row],[MONTH]],"MMMM")</f>
        <v>February</v>
      </c>
    </row>
    <row r="35" spans="1:15" ht="14.4" x14ac:dyDescent="0.3">
      <c r="A35" s="603">
        <v>45689</v>
      </c>
      <c r="B35" s="102">
        <v>6000007660</v>
      </c>
      <c r="C35" s="102" t="s">
        <v>232</v>
      </c>
      <c r="D35" s="103" t="s">
        <v>234</v>
      </c>
      <c r="E35" s="102">
        <v>2204001506</v>
      </c>
      <c r="F35" s="102" t="s">
        <v>48</v>
      </c>
      <c r="G35" s="104" t="s">
        <v>3372</v>
      </c>
      <c r="H35" s="102" t="s">
        <v>3733</v>
      </c>
      <c r="I35" s="105">
        <f>92705.39-I34</f>
        <v>7171.1900000000023</v>
      </c>
      <c r="J35" s="106">
        <v>7171.1900000000023</v>
      </c>
      <c r="K35" s="119">
        <v>45811</v>
      </c>
      <c r="L35" s="107">
        <v>45731</v>
      </c>
      <c r="M35" s="95" t="s">
        <v>2756</v>
      </c>
      <c r="N35" s="69">
        <f>YEAR(Table2[[#This Row],[MONTH]])</f>
        <v>2025</v>
      </c>
      <c r="O35" s="69" t="str">
        <f>TEXT(Table2[[#This Row],[MONTH]],"MMMM")</f>
        <v>February</v>
      </c>
    </row>
    <row r="36" spans="1:15" ht="14.4" x14ac:dyDescent="0.3">
      <c r="A36" s="603">
        <v>45689</v>
      </c>
      <c r="B36" s="102">
        <v>6000007657</v>
      </c>
      <c r="C36" s="102" t="s">
        <v>269</v>
      </c>
      <c r="D36" s="103" t="s">
        <v>270</v>
      </c>
      <c r="E36" s="102">
        <v>2204001528</v>
      </c>
      <c r="F36" s="102" t="s">
        <v>48</v>
      </c>
      <c r="G36" s="104" t="s">
        <v>3372</v>
      </c>
      <c r="H36" s="158" t="s">
        <v>3747</v>
      </c>
      <c r="I36" s="105">
        <v>12588.025</v>
      </c>
      <c r="J36" s="106">
        <v>12588.025</v>
      </c>
      <c r="K36" s="119">
        <v>45811</v>
      </c>
      <c r="L36" s="107">
        <v>45731</v>
      </c>
      <c r="M36" s="94" t="s">
        <v>2658</v>
      </c>
      <c r="N36" s="69">
        <f>YEAR(Table2[[#This Row],[MONTH]])</f>
        <v>2025</v>
      </c>
      <c r="O36" s="69" t="str">
        <f>TEXT(Table2[[#This Row],[MONTH]],"MMMM")</f>
        <v>February</v>
      </c>
    </row>
    <row r="37" spans="1:15" ht="14.4" x14ac:dyDescent="0.3">
      <c r="A37" s="603">
        <v>45689</v>
      </c>
      <c r="B37" s="102">
        <v>6000007657</v>
      </c>
      <c r="C37" s="102" t="s">
        <v>269</v>
      </c>
      <c r="D37" s="103" t="s">
        <v>270</v>
      </c>
      <c r="E37" s="102">
        <v>2204001528</v>
      </c>
      <c r="F37" s="102" t="s">
        <v>48</v>
      </c>
      <c r="G37" s="104" t="s">
        <v>3372</v>
      </c>
      <c r="H37" s="102" t="s">
        <v>3733</v>
      </c>
      <c r="I37" s="105">
        <f>16737.28-I36</f>
        <v>4149.2549999999992</v>
      </c>
      <c r="J37" s="106">
        <v>4149.2549999999992</v>
      </c>
      <c r="K37" s="119">
        <v>45811</v>
      </c>
      <c r="L37" s="107">
        <v>45731</v>
      </c>
      <c r="M37" s="95" t="s">
        <v>2756</v>
      </c>
      <c r="N37" s="69">
        <f>YEAR(Table2[[#This Row],[MONTH]])</f>
        <v>2025</v>
      </c>
      <c r="O37" s="69" t="str">
        <f>TEXT(Table2[[#This Row],[MONTH]],"MMMM")</f>
        <v>February</v>
      </c>
    </row>
    <row r="38" spans="1:15" ht="14.4" x14ac:dyDescent="0.3">
      <c r="A38" s="603">
        <v>45689</v>
      </c>
      <c r="B38" s="102">
        <v>6000007721</v>
      </c>
      <c r="C38" s="102" t="s">
        <v>3373</v>
      </c>
      <c r="D38" s="103" t="s">
        <v>468</v>
      </c>
      <c r="E38" s="102">
        <v>2204001531</v>
      </c>
      <c r="F38" s="102" t="s">
        <v>48</v>
      </c>
      <c r="G38" s="104" t="s">
        <v>3372</v>
      </c>
      <c r="H38" s="158" t="s">
        <v>3747</v>
      </c>
      <c r="I38" s="105">
        <v>21628.53</v>
      </c>
      <c r="J38" s="106">
        <v>21628.53</v>
      </c>
      <c r="K38" s="107">
        <v>45811</v>
      </c>
      <c r="L38" s="107">
        <v>45731</v>
      </c>
      <c r="M38" s="94" t="s">
        <v>2658</v>
      </c>
      <c r="N38" s="69">
        <f>YEAR(Table2[[#This Row],[MONTH]])</f>
        <v>2025</v>
      </c>
      <c r="O38" s="69" t="str">
        <f>TEXT(Table2[[#This Row],[MONTH]],"MMMM")</f>
        <v>February</v>
      </c>
    </row>
    <row r="39" spans="1:15" ht="15" thickBot="1" x14ac:dyDescent="0.35">
      <c r="A39" s="608">
        <v>45689</v>
      </c>
      <c r="B39" s="145">
        <v>6000007721</v>
      </c>
      <c r="C39" s="145" t="s">
        <v>3373</v>
      </c>
      <c r="D39" s="146" t="s">
        <v>468</v>
      </c>
      <c r="E39" s="145">
        <v>2204001531</v>
      </c>
      <c r="F39" s="145" t="s">
        <v>48</v>
      </c>
      <c r="G39" s="147" t="s">
        <v>3372</v>
      </c>
      <c r="H39" s="145" t="s">
        <v>3733</v>
      </c>
      <c r="I39" s="148">
        <f>30947.78-I38</f>
        <v>9319.25</v>
      </c>
      <c r="J39" s="415">
        <v>9319.25</v>
      </c>
      <c r="K39" s="416">
        <v>45811</v>
      </c>
      <c r="L39" s="416">
        <v>45731</v>
      </c>
      <c r="M39" s="95" t="s">
        <v>2756</v>
      </c>
      <c r="N39" s="69">
        <f>YEAR(Table2[[#This Row],[MONTH]])</f>
        <v>2025</v>
      </c>
      <c r="O39" s="69" t="str">
        <f>TEXT(Table2[[#This Row],[MONTH]],"MMMM")</f>
        <v>February</v>
      </c>
    </row>
    <row r="40" spans="1:15" ht="14.4" x14ac:dyDescent="0.3">
      <c r="A40" s="602">
        <v>45717</v>
      </c>
      <c r="B40" s="96">
        <v>6000007902</v>
      </c>
      <c r="C40" s="96" t="s">
        <v>593</v>
      </c>
      <c r="D40" s="97" t="s">
        <v>594</v>
      </c>
      <c r="E40" s="96">
        <v>2204001631</v>
      </c>
      <c r="F40" s="96" t="s">
        <v>305</v>
      </c>
      <c r="G40" s="98" t="s">
        <v>3364</v>
      </c>
      <c r="H40" s="96" t="s">
        <v>3747</v>
      </c>
      <c r="I40" s="99">
        <v>4683</v>
      </c>
      <c r="J40" s="100">
        <f t="shared" ref="J40:J48" si="0">+I40</f>
        <v>4683</v>
      </c>
      <c r="K40" s="101">
        <v>45802</v>
      </c>
      <c r="L40" s="101">
        <v>45825</v>
      </c>
      <c r="M40" s="95" t="s">
        <v>2681</v>
      </c>
      <c r="N40" s="69">
        <f>YEAR(Table2[[#This Row],[MONTH]])</f>
        <v>2025</v>
      </c>
      <c r="O40" s="69" t="str">
        <f>TEXT(Table2[[#This Row],[MONTH]],"MMMM")</f>
        <v>March</v>
      </c>
    </row>
    <row r="41" spans="1:15" ht="14.4" x14ac:dyDescent="0.3">
      <c r="A41" s="603">
        <v>45717</v>
      </c>
      <c r="B41" s="102">
        <v>6000007903</v>
      </c>
      <c r="C41" s="102" t="s">
        <v>589</v>
      </c>
      <c r="D41" s="103" t="s">
        <v>590</v>
      </c>
      <c r="E41" s="102">
        <v>2204001630</v>
      </c>
      <c r="F41" s="102" t="s">
        <v>305</v>
      </c>
      <c r="G41" s="104" t="s">
        <v>3364</v>
      </c>
      <c r="H41" s="102" t="s">
        <v>3747</v>
      </c>
      <c r="I41" s="105">
        <v>5790</v>
      </c>
      <c r="J41" s="106">
        <f t="shared" si="0"/>
        <v>5790</v>
      </c>
      <c r="K41" s="107">
        <v>45802</v>
      </c>
      <c r="L41" s="107">
        <v>45825</v>
      </c>
      <c r="M41" s="95" t="s">
        <v>2681</v>
      </c>
      <c r="N41" s="69">
        <f>YEAR(Table2[[#This Row],[MONTH]])</f>
        <v>2025</v>
      </c>
      <c r="O41" s="69" t="str">
        <f>TEXT(Table2[[#This Row],[MONTH]],"MMMM")</f>
        <v>March</v>
      </c>
    </row>
    <row r="42" spans="1:15" ht="14.4" x14ac:dyDescent="0.3">
      <c r="A42" s="603">
        <v>45717</v>
      </c>
      <c r="B42" s="102">
        <v>6000007904</v>
      </c>
      <c r="C42" s="102" t="s">
        <v>549</v>
      </c>
      <c r="D42" s="103" t="s">
        <v>550</v>
      </c>
      <c r="E42" s="102">
        <v>2204001636</v>
      </c>
      <c r="F42" s="102" t="s">
        <v>305</v>
      </c>
      <c r="G42" s="104" t="s">
        <v>3364</v>
      </c>
      <c r="H42" s="102" t="s">
        <v>3747</v>
      </c>
      <c r="I42" s="105">
        <v>4605</v>
      </c>
      <c r="J42" s="106">
        <f t="shared" si="0"/>
        <v>4605</v>
      </c>
      <c r="K42" s="107">
        <v>45802</v>
      </c>
      <c r="L42" s="107">
        <v>45825</v>
      </c>
      <c r="M42" s="95" t="s">
        <v>2681</v>
      </c>
      <c r="N42" s="69">
        <f>YEAR(Table2[[#This Row],[MONTH]])</f>
        <v>2025</v>
      </c>
      <c r="O42" s="69" t="str">
        <f>TEXT(Table2[[#This Row],[MONTH]],"MMMM")</f>
        <v>March</v>
      </c>
    </row>
    <row r="43" spans="1:15" ht="14.4" x14ac:dyDescent="0.3">
      <c r="A43" s="603">
        <v>45717</v>
      </c>
      <c r="B43" s="102">
        <v>6000007905</v>
      </c>
      <c r="C43" s="102" t="s">
        <v>617</v>
      </c>
      <c r="D43" s="103" t="s">
        <v>618</v>
      </c>
      <c r="E43" s="102">
        <v>2304000076</v>
      </c>
      <c r="F43" s="102" t="s">
        <v>48</v>
      </c>
      <c r="G43" s="104" t="s">
        <v>3364</v>
      </c>
      <c r="H43" s="102" t="s">
        <v>3747</v>
      </c>
      <c r="I43" s="105">
        <v>25561</v>
      </c>
      <c r="J43" s="106">
        <f t="shared" si="0"/>
        <v>25561</v>
      </c>
      <c r="K43" s="107">
        <v>45802</v>
      </c>
      <c r="L43" s="107">
        <v>45825</v>
      </c>
      <c r="M43" s="95" t="s">
        <v>2681</v>
      </c>
      <c r="N43" s="69">
        <f>YEAR(Table2[[#This Row],[MONTH]])</f>
        <v>2025</v>
      </c>
      <c r="O43" s="69" t="str">
        <f>TEXT(Table2[[#This Row],[MONTH]],"MMMM")</f>
        <v>March</v>
      </c>
    </row>
    <row r="44" spans="1:15" ht="14.4" x14ac:dyDescent="0.3">
      <c r="A44" s="603">
        <v>45717</v>
      </c>
      <c r="B44" s="102">
        <v>6000007906</v>
      </c>
      <c r="C44" s="102" t="s">
        <v>543</v>
      </c>
      <c r="D44" s="103" t="s">
        <v>544</v>
      </c>
      <c r="E44" s="102">
        <v>2204001637</v>
      </c>
      <c r="F44" s="102" t="s">
        <v>305</v>
      </c>
      <c r="G44" s="104" t="s">
        <v>3364</v>
      </c>
      <c r="H44" s="102" t="s">
        <v>3747</v>
      </c>
      <c r="I44" s="105">
        <v>4545</v>
      </c>
      <c r="J44" s="106">
        <f t="shared" si="0"/>
        <v>4545</v>
      </c>
      <c r="K44" s="107">
        <v>45802</v>
      </c>
      <c r="L44" s="107">
        <v>45825</v>
      </c>
      <c r="M44" s="95" t="s">
        <v>2681</v>
      </c>
      <c r="N44" s="69">
        <f>YEAR(Table2[[#This Row],[MONTH]])</f>
        <v>2025</v>
      </c>
      <c r="O44" s="69" t="str">
        <f>TEXT(Table2[[#This Row],[MONTH]],"MMMM")</f>
        <v>March</v>
      </c>
    </row>
    <row r="45" spans="1:15" ht="14.4" x14ac:dyDescent="0.3">
      <c r="A45" s="603">
        <v>45717</v>
      </c>
      <c r="B45" s="102">
        <v>6000007908</v>
      </c>
      <c r="C45" s="102" t="s">
        <v>723</v>
      </c>
      <c r="D45" s="103" t="s">
        <v>724</v>
      </c>
      <c r="E45" s="102">
        <v>2204001674</v>
      </c>
      <c r="F45" s="102" t="s">
        <v>305</v>
      </c>
      <c r="G45" s="104" t="s">
        <v>3364</v>
      </c>
      <c r="H45" s="102" t="s">
        <v>3747</v>
      </c>
      <c r="I45" s="105">
        <v>8620</v>
      </c>
      <c r="J45" s="106">
        <f t="shared" si="0"/>
        <v>8620</v>
      </c>
      <c r="K45" s="107">
        <v>45825</v>
      </c>
      <c r="L45" s="107">
        <v>45825</v>
      </c>
      <c r="M45" s="95" t="s">
        <v>2681</v>
      </c>
      <c r="N45" s="69">
        <f>YEAR(Table2[[#This Row],[MONTH]])</f>
        <v>2025</v>
      </c>
      <c r="O45" s="69" t="str">
        <f>TEXT(Table2[[#This Row],[MONTH]],"MMMM")</f>
        <v>March</v>
      </c>
    </row>
    <row r="46" spans="1:15" ht="14.4" x14ac:dyDescent="0.3">
      <c r="A46" s="603">
        <v>45717</v>
      </c>
      <c r="B46" s="102">
        <v>6000007909</v>
      </c>
      <c r="C46" s="102" t="s">
        <v>418</v>
      </c>
      <c r="D46" s="103">
        <v>249666257</v>
      </c>
      <c r="E46" s="102">
        <v>2204001657</v>
      </c>
      <c r="F46" s="102" t="s">
        <v>48</v>
      </c>
      <c r="G46" s="104" t="s">
        <v>3364</v>
      </c>
      <c r="H46" s="102" t="s">
        <v>3747</v>
      </c>
      <c r="I46" s="105">
        <v>11284</v>
      </c>
      <c r="J46" s="106">
        <f t="shared" si="0"/>
        <v>11284</v>
      </c>
      <c r="K46" s="107">
        <v>45825</v>
      </c>
      <c r="L46" s="107">
        <v>45825</v>
      </c>
      <c r="M46" s="95" t="s">
        <v>2681</v>
      </c>
      <c r="N46" s="69">
        <f>YEAR(Table2[[#This Row],[MONTH]])</f>
        <v>2025</v>
      </c>
      <c r="O46" s="69" t="str">
        <f>TEXT(Table2[[#This Row],[MONTH]],"MMMM")</f>
        <v>March</v>
      </c>
    </row>
    <row r="47" spans="1:15" ht="14.4" x14ac:dyDescent="0.3">
      <c r="A47" s="603">
        <v>45717</v>
      </c>
      <c r="B47" s="102">
        <v>6000007910</v>
      </c>
      <c r="C47" s="102" t="s">
        <v>596</v>
      </c>
      <c r="D47" s="103" t="s">
        <v>597</v>
      </c>
      <c r="E47" s="102">
        <v>2204001700</v>
      </c>
      <c r="F47" s="102" t="s">
        <v>305</v>
      </c>
      <c r="G47" s="104" t="s">
        <v>3364</v>
      </c>
      <c r="H47" s="102" t="s">
        <v>3747</v>
      </c>
      <c r="I47" s="105">
        <v>2026</v>
      </c>
      <c r="J47" s="106">
        <f t="shared" si="0"/>
        <v>2026</v>
      </c>
      <c r="K47" s="107">
        <v>45825</v>
      </c>
      <c r="L47" s="107">
        <v>45825</v>
      </c>
      <c r="M47" s="95" t="s">
        <v>2681</v>
      </c>
      <c r="N47" s="69">
        <f>YEAR(Table2[[#This Row],[MONTH]])</f>
        <v>2025</v>
      </c>
      <c r="O47" s="69" t="str">
        <f>TEXT(Table2[[#This Row],[MONTH]],"MMMM")</f>
        <v>March</v>
      </c>
    </row>
    <row r="48" spans="1:15" ht="14.4" x14ac:dyDescent="0.3">
      <c r="A48" s="603">
        <v>45717</v>
      </c>
      <c r="B48" s="102">
        <v>6000007917</v>
      </c>
      <c r="C48" s="102" t="s">
        <v>488</v>
      </c>
      <c r="D48" s="103" t="s">
        <v>489</v>
      </c>
      <c r="E48" s="102">
        <v>2204001702</v>
      </c>
      <c r="F48" s="102" t="s">
        <v>48</v>
      </c>
      <c r="G48" s="104" t="s">
        <v>3364</v>
      </c>
      <c r="H48" s="102" t="s">
        <v>3747</v>
      </c>
      <c r="I48" s="105">
        <v>6611</v>
      </c>
      <c r="J48" s="106">
        <f t="shared" si="0"/>
        <v>6611</v>
      </c>
      <c r="K48" s="107">
        <v>45825</v>
      </c>
      <c r="L48" s="107">
        <v>45825</v>
      </c>
      <c r="M48" s="95" t="s">
        <v>2681</v>
      </c>
      <c r="N48" s="69">
        <f>YEAR(Table2[[#This Row],[MONTH]])</f>
        <v>2025</v>
      </c>
      <c r="O48" s="69" t="str">
        <f>TEXT(Table2[[#This Row],[MONTH]],"MMMM")</f>
        <v>March</v>
      </c>
    </row>
    <row r="49" spans="1:15" ht="15" thickBot="1" x14ac:dyDescent="0.35">
      <c r="A49" s="604">
        <v>45778</v>
      </c>
      <c r="B49" s="108">
        <v>6000007997</v>
      </c>
      <c r="C49" s="108" t="s">
        <v>656</v>
      </c>
      <c r="D49" s="109" t="s">
        <v>657</v>
      </c>
      <c r="E49" s="108">
        <v>2204001647</v>
      </c>
      <c r="F49" s="108" t="s">
        <v>48</v>
      </c>
      <c r="G49" s="110" t="s">
        <v>3372</v>
      </c>
      <c r="H49" s="108" t="s">
        <v>3733</v>
      </c>
      <c r="I49" s="111">
        <v>8334.2800000000007</v>
      </c>
      <c r="J49" s="112">
        <v>8334.2800000000007</v>
      </c>
      <c r="K49" s="113">
        <v>45840</v>
      </c>
      <c r="L49" s="113">
        <v>45825</v>
      </c>
      <c r="M49" s="95" t="s">
        <v>2756</v>
      </c>
      <c r="N49" s="69">
        <f>YEAR(Table2[[#This Row],[MONTH]])</f>
        <v>2025</v>
      </c>
      <c r="O49" s="69" t="str">
        <f>TEXT(Table2[[#This Row],[MONTH]],"MMMM")</f>
        <v>May</v>
      </c>
    </row>
    <row r="50" spans="1:15" ht="14.4" x14ac:dyDescent="0.3">
      <c r="A50" s="602">
        <v>45717</v>
      </c>
      <c r="B50" s="96">
        <v>6000008057</v>
      </c>
      <c r="C50" s="96" t="s">
        <v>340</v>
      </c>
      <c r="D50" s="97" t="s">
        <v>341</v>
      </c>
      <c r="E50" s="96">
        <v>2204001596</v>
      </c>
      <c r="F50" s="96" t="s">
        <v>48</v>
      </c>
      <c r="G50" s="98" t="s">
        <v>3364</v>
      </c>
      <c r="H50" s="96" t="s">
        <v>3747</v>
      </c>
      <c r="I50" s="99">
        <v>157925.86000000002</v>
      </c>
      <c r="J50" s="99">
        <v>157925.86000000002</v>
      </c>
      <c r="K50" s="101">
        <v>45921</v>
      </c>
      <c r="L50" s="101">
        <v>45825</v>
      </c>
      <c r="M50" s="114" t="s">
        <v>2658</v>
      </c>
      <c r="N50" s="69">
        <f>YEAR(Table2[[#This Row],[MONTH]])</f>
        <v>2025</v>
      </c>
      <c r="O50" s="69" t="str">
        <f>TEXT(Table2[[#This Row],[MONTH]],"MMMM")</f>
        <v>March</v>
      </c>
    </row>
    <row r="51" spans="1:15" ht="14.4" x14ac:dyDescent="0.3">
      <c r="A51" s="603">
        <v>45717</v>
      </c>
      <c r="B51" s="102">
        <v>6000008057</v>
      </c>
      <c r="C51" s="102" t="s">
        <v>340</v>
      </c>
      <c r="D51" s="103" t="s">
        <v>341</v>
      </c>
      <c r="E51" s="102">
        <v>2204001596</v>
      </c>
      <c r="F51" s="102" t="s">
        <v>48</v>
      </c>
      <c r="G51" s="104" t="s">
        <v>3364</v>
      </c>
      <c r="H51" s="102" t="s">
        <v>3733</v>
      </c>
      <c r="I51" s="105">
        <f>164661.82-I50</f>
        <v>6735.9599999999919</v>
      </c>
      <c r="J51" s="105">
        <v>6735.9599999999919</v>
      </c>
      <c r="K51" s="107">
        <v>45921</v>
      </c>
      <c r="L51" s="107">
        <v>45825</v>
      </c>
      <c r="M51" s="95" t="s">
        <v>2756</v>
      </c>
      <c r="N51" s="69">
        <f>YEAR(Table2[[#This Row],[MONTH]])</f>
        <v>2025</v>
      </c>
      <c r="O51" s="69" t="str">
        <f>TEXT(Table2[[#This Row],[MONTH]],"MMMM")</f>
        <v>March</v>
      </c>
    </row>
    <row r="52" spans="1:15" ht="14.4" x14ac:dyDescent="0.3">
      <c r="A52" s="603">
        <v>45717</v>
      </c>
      <c r="B52" s="102">
        <v>6000008027</v>
      </c>
      <c r="C52" s="102" t="s">
        <v>589</v>
      </c>
      <c r="D52" s="103" t="s">
        <v>590</v>
      </c>
      <c r="E52" s="102">
        <v>2204001630</v>
      </c>
      <c r="F52" s="102" t="s">
        <v>305</v>
      </c>
      <c r="G52" s="104" t="s">
        <v>3364</v>
      </c>
      <c r="H52" s="102" t="s">
        <v>3733</v>
      </c>
      <c r="I52" s="105">
        <v>4902.41</v>
      </c>
      <c r="J52" s="105">
        <v>4902.41</v>
      </c>
      <c r="K52" s="107">
        <v>45921</v>
      </c>
      <c r="L52" s="107">
        <v>45825</v>
      </c>
      <c r="M52" s="95" t="s">
        <v>2756</v>
      </c>
      <c r="N52" s="69">
        <f>YEAR(Table2[[#This Row],[MONTH]])</f>
        <v>2025</v>
      </c>
      <c r="O52" s="69" t="str">
        <f>TEXT(Table2[[#This Row],[MONTH]],"MMMM")</f>
        <v>March</v>
      </c>
    </row>
    <row r="53" spans="1:15" ht="14.4" x14ac:dyDescent="0.3">
      <c r="A53" s="603">
        <v>45717</v>
      </c>
      <c r="B53" s="102">
        <v>6000007994</v>
      </c>
      <c r="C53" s="102" t="s">
        <v>593</v>
      </c>
      <c r="D53" s="103" t="s">
        <v>594</v>
      </c>
      <c r="E53" s="102">
        <v>2204001631</v>
      </c>
      <c r="F53" s="102" t="s">
        <v>305</v>
      </c>
      <c r="G53" s="104" t="s">
        <v>3364</v>
      </c>
      <c r="H53" s="102" t="s">
        <v>3733</v>
      </c>
      <c r="I53" s="105">
        <v>2657.07</v>
      </c>
      <c r="J53" s="105">
        <v>2657.07</v>
      </c>
      <c r="K53" s="107">
        <v>45921</v>
      </c>
      <c r="L53" s="107">
        <v>45825</v>
      </c>
      <c r="M53" s="95" t="s">
        <v>2756</v>
      </c>
      <c r="N53" s="69">
        <f>YEAR(Table2[[#This Row],[MONTH]])</f>
        <v>2025</v>
      </c>
      <c r="O53" s="69" t="str">
        <f>TEXT(Table2[[#This Row],[MONTH]],"MMMM")</f>
        <v>March</v>
      </c>
    </row>
    <row r="54" spans="1:15" ht="14.4" x14ac:dyDescent="0.3">
      <c r="A54" s="603">
        <v>45717</v>
      </c>
      <c r="B54" s="102">
        <v>6000008015</v>
      </c>
      <c r="C54" s="102" t="s">
        <v>277</v>
      </c>
      <c r="D54" s="103" t="s">
        <v>278</v>
      </c>
      <c r="E54" s="102">
        <v>2204001556</v>
      </c>
      <c r="F54" s="102" t="s">
        <v>48</v>
      </c>
      <c r="G54" s="104" t="s">
        <v>3364</v>
      </c>
      <c r="H54" s="102" t="s">
        <v>3747</v>
      </c>
      <c r="I54" s="105">
        <v>6884.93</v>
      </c>
      <c r="J54" s="105">
        <v>6884.93</v>
      </c>
      <c r="K54" s="107">
        <v>45921</v>
      </c>
      <c r="L54" s="107">
        <v>45825</v>
      </c>
      <c r="M54" s="94" t="s">
        <v>2658</v>
      </c>
      <c r="N54" s="69">
        <f>YEAR(Table2[[#This Row],[MONTH]])</f>
        <v>2025</v>
      </c>
      <c r="O54" s="69" t="str">
        <f>TEXT(Table2[[#This Row],[MONTH]],"MMMM")</f>
        <v>March</v>
      </c>
    </row>
    <row r="55" spans="1:15" ht="14.4" x14ac:dyDescent="0.3">
      <c r="A55" s="603">
        <v>45717</v>
      </c>
      <c r="B55" s="102">
        <v>6000008015</v>
      </c>
      <c r="C55" s="102" t="s">
        <v>277</v>
      </c>
      <c r="D55" s="103" t="s">
        <v>278</v>
      </c>
      <c r="E55" s="102">
        <v>2204001556</v>
      </c>
      <c r="F55" s="102" t="s">
        <v>48</v>
      </c>
      <c r="G55" s="104" t="s">
        <v>3364</v>
      </c>
      <c r="H55" s="102" t="s">
        <v>3733</v>
      </c>
      <c r="I55" s="105">
        <f>9968.52-I54</f>
        <v>3083.59</v>
      </c>
      <c r="J55" s="105">
        <v>3083.59</v>
      </c>
      <c r="K55" s="107">
        <v>45921</v>
      </c>
      <c r="L55" s="107">
        <v>45825</v>
      </c>
      <c r="M55" s="95" t="s">
        <v>2756</v>
      </c>
      <c r="N55" s="69">
        <f>YEAR(Table2[[#This Row],[MONTH]])</f>
        <v>2025</v>
      </c>
      <c r="O55" s="69" t="str">
        <f>TEXT(Table2[[#This Row],[MONTH]],"MMMM")</f>
        <v>March</v>
      </c>
    </row>
    <row r="56" spans="1:15" ht="14.4" x14ac:dyDescent="0.3">
      <c r="A56" s="603">
        <v>45717</v>
      </c>
      <c r="B56" s="102">
        <v>6000008240</v>
      </c>
      <c r="C56" s="102" t="s">
        <v>287</v>
      </c>
      <c r="D56" s="103" t="s">
        <v>288</v>
      </c>
      <c r="E56" s="102">
        <v>2204001555</v>
      </c>
      <c r="F56" s="102" t="s">
        <v>48</v>
      </c>
      <c r="G56" s="104" t="s">
        <v>3364</v>
      </c>
      <c r="H56" s="102" t="s">
        <v>3747</v>
      </c>
      <c r="I56" s="105">
        <v>14282.359999999999</v>
      </c>
      <c r="J56" s="105">
        <v>14282.359999999999</v>
      </c>
      <c r="K56" s="107">
        <v>45921</v>
      </c>
      <c r="L56" s="107">
        <v>45825</v>
      </c>
      <c r="M56" s="94" t="s">
        <v>2658</v>
      </c>
      <c r="N56" s="69">
        <f>YEAR(Table2[[#This Row],[MONTH]])</f>
        <v>2025</v>
      </c>
      <c r="O56" s="69" t="str">
        <f>TEXT(Table2[[#This Row],[MONTH]],"MMMM")</f>
        <v>March</v>
      </c>
    </row>
    <row r="57" spans="1:15" ht="15" thickBot="1" x14ac:dyDescent="0.35">
      <c r="A57" s="608">
        <v>45717</v>
      </c>
      <c r="B57" s="145">
        <v>6000008240</v>
      </c>
      <c r="C57" s="145" t="s">
        <v>287</v>
      </c>
      <c r="D57" s="146" t="s">
        <v>288</v>
      </c>
      <c r="E57" s="145">
        <v>2204001555</v>
      </c>
      <c r="F57" s="145" t="s">
        <v>48</v>
      </c>
      <c r="G57" s="147" t="s">
        <v>3364</v>
      </c>
      <c r="H57" s="145" t="s">
        <v>3733</v>
      </c>
      <c r="I57" s="148">
        <f>21785.74-I56</f>
        <v>7503.3800000000028</v>
      </c>
      <c r="J57" s="148">
        <v>7503.3800000000028</v>
      </c>
      <c r="K57" s="416">
        <v>45921</v>
      </c>
      <c r="L57" s="416">
        <v>45825</v>
      </c>
      <c r="M57" s="95" t="s">
        <v>2756</v>
      </c>
      <c r="N57" s="69">
        <f>YEAR(Table2[[#This Row],[MONTH]])</f>
        <v>2025</v>
      </c>
      <c r="O57" s="69" t="str">
        <f>TEXT(Table2[[#This Row],[MONTH]],"MMMM")</f>
        <v>March</v>
      </c>
    </row>
    <row r="58" spans="1:15" ht="14.4" x14ac:dyDescent="0.3">
      <c r="A58" s="605">
        <v>45717</v>
      </c>
      <c r="B58" s="115">
        <v>6000007962</v>
      </c>
      <c r="C58" s="115" t="s">
        <v>543</v>
      </c>
      <c r="D58" s="116" t="s">
        <v>544</v>
      </c>
      <c r="E58" s="115">
        <v>2204001637</v>
      </c>
      <c r="F58" s="115" t="s">
        <v>305</v>
      </c>
      <c r="G58" s="117" t="s">
        <v>3364</v>
      </c>
      <c r="H58" s="115" t="s">
        <v>3733</v>
      </c>
      <c r="I58" s="118">
        <v>6472.44</v>
      </c>
      <c r="J58" s="118">
        <v>6472.44</v>
      </c>
      <c r="K58" s="119">
        <v>45872</v>
      </c>
      <c r="L58" s="119">
        <v>45825</v>
      </c>
      <c r="M58" s="95" t="s">
        <v>2756</v>
      </c>
      <c r="N58" s="69">
        <f>YEAR(Table2[[#This Row],[MONTH]])</f>
        <v>2025</v>
      </c>
      <c r="O58" s="69" t="str">
        <f>TEXT(Table2[[#This Row],[MONTH]],"MMMM")</f>
        <v>March</v>
      </c>
    </row>
    <row r="59" spans="1:15" ht="14.4" x14ac:dyDescent="0.3">
      <c r="A59" s="603">
        <v>45717</v>
      </c>
      <c r="B59" s="102">
        <v>6000007993</v>
      </c>
      <c r="C59" s="102" t="s">
        <v>549</v>
      </c>
      <c r="D59" s="103" t="s">
        <v>550</v>
      </c>
      <c r="E59" s="102">
        <v>2204001636</v>
      </c>
      <c r="F59" s="102" t="s">
        <v>305</v>
      </c>
      <c r="G59" s="104" t="s">
        <v>3364</v>
      </c>
      <c r="H59" s="102" t="s">
        <v>3733</v>
      </c>
      <c r="I59" s="105">
        <v>4794.57</v>
      </c>
      <c r="J59" s="105">
        <v>4794.57</v>
      </c>
      <c r="K59" s="107">
        <v>45872</v>
      </c>
      <c r="L59" s="107">
        <v>45825</v>
      </c>
      <c r="M59" s="95" t="s">
        <v>2756</v>
      </c>
      <c r="N59" s="69">
        <f>YEAR(Table2[[#This Row],[MONTH]])</f>
        <v>2025</v>
      </c>
      <c r="O59" s="69" t="str">
        <f>TEXT(Table2[[#This Row],[MONTH]],"MMMM")</f>
        <v>March</v>
      </c>
    </row>
    <row r="60" spans="1:15" ht="14.4" x14ac:dyDescent="0.3">
      <c r="A60" s="603">
        <v>45717</v>
      </c>
      <c r="B60" s="102">
        <v>6000007963</v>
      </c>
      <c r="C60" s="102" t="s">
        <v>552</v>
      </c>
      <c r="D60" s="103" t="s">
        <v>553</v>
      </c>
      <c r="E60" s="102">
        <v>2204001615</v>
      </c>
      <c r="F60" s="102" t="s">
        <v>305</v>
      </c>
      <c r="G60" s="104" t="s">
        <v>3364</v>
      </c>
      <c r="H60" s="102" t="s">
        <v>3747</v>
      </c>
      <c r="I60" s="105">
        <v>4072.3249999999998</v>
      </c>
      <c r="J60" s="105">
        <v>4072.3249999999998</v>
      </c>
      <c r="K60" s="107">
        <v>45872</v>
      </c>
      <c r="L60" s="107">
        <v>45825</v>
      </c>
      <c r="M60" s="94" t="s">
        <v>2658</v>
      </c>
      <c r="N60" s="69">
        <f>YEAR(Table2[[#This Row],[MONTH]])</f>
        <v>2025</v>
      </c>
      <c r="O60" s="69" t="str">
        <f>TEXT(Table2[[#This Row],[MONTH]],"MMMM")</f>
        <v>March</v>
      </c>
    </row>
    <row r="61" spans="1:15" ht="14.4" x14ac:dyDescent="0.3">
      <c r="A61" s="603">
        <v>45717</v>
      </c>
      <c r="B61" s="102">
        <v>6000007963</v>
      </c>
      <c r="C61" s="102" t="s">
        <v>552</v>
      </c>
      <c r="D61" s="103" t="s">
        <v>553</v>
      </c>
      <c r="E61" s="102">
        <v>2204001615</v>
      </c>
      <c r="F61" s="102" t="s">
        <v>305</v>
      </c>
      <c r="G61" s="104" t="s">
        <v>3364</v>
      </c>
      <c r="H61" s="102" t="s">
        <v>3733</v>
      </c>
      <c r="I61" s="105">
        <f>9394.52-I60</f>
        <v>5322.1950000000006</v>
      </c>
      <c r="J61" s="105">
        <v>5322.1950000000006</v>
      </c>
      <c r="K61" s="107">
        <v>45872</v>
      </c>
      <c r="L61" s="107">
        <v>45825</v>
      </c>
      <c r="M61" s="95" t="s">
        <v>2756</v>
      </c>
      <c r="N61" s="69">
        <f>YEAR(Table2[[#This Row],[MONTH]])</f>
        <v>2025</v>
      </c>
      <c r="O61" s="69" t="str">
        <f>TEXT(Table2[[#This Row],[MONTH]],"MMMM")</f>
        <v>March</v>
      </c>
    </row>
    <row r="62" spans="1:15" ht="14.4" x14ac:dyDescent="0.3">
      <c r="A62" s="603">
        <v>45717</v>
      </c>
      <c r="B62" s="102">
        <v>6000007995</v>
      </c>
      <c r="C62" s="102" t="s">
        <v>559</v>
      </c>
      <c r="D62" s="103" t="s">
        <v>3374</v>
      </c>
      <c r="E62" s="102">
        <v>2204001626</v>
      </c>
      <c r="F62" s="102" t="s">
        <v>305</v>
      </c>
      <c r="G62" s="104" t="s">
        <v>3364</v>
      </c>
      <c r="H62" s="102" t="s">
        <v>3747</v>
      </c>
      <c r="I62" s="105">
        <v>4422.88</v>
      </c>
      <c r="J62" s="105">
        <v>4422.88</v>
      </c>
      <c r="K62" s="107">
        <v>45872</v>
      </c>
      <c r="L62" s="107">
        <v>45825</v>
      </c>
      <c r="M62" s="94" t="s">
        <v>2658</v>
      </c>
      <c r="N62" s="69">
        <f>YEAR(Table2[[#This Row],[MONTH]])</f>
        <v>2025</v>
      </c>
      <c r="O62" s="69" t="str">
        <f>TEXT(Table2[[#This Row],[MONTH]],"MMMM")</f>
        <v>March</v>
      </c>
    </row>
    <row r="63" spans="1:15" ht="14.4" x14ac:dyDescent="0.3">
      <c r="A63" s="603">
        <v>45717</v>
      </c>
      <c r="B63" s="102">
        <v>6000007995</v>
      </c>
      <c r="C63" s="102" t="s">
        <v>559</v>
      </c>
      <c r="D63" s="103" t="s">
        <v>3374</v>
      </c>
      <c r="E63" s="102">
        <v>2204001626</v>
      </c>
      <c r="F63" s="102" t="s">
        <v>305</v>
      </c>
      <c r="G63" s="104" t="s">
        <v>3364</v>
      </c>
      <c r="H63" s="102" t="s">
        <v>3733</v>
      </c>
      <c r="I63" s="105">
        <f>8950.14-I62</f>
        <v>4527.2599999999993</v>
      </c>
      <c r="J63" s="105">
        <v>4527.2599999999993</v>
      </c>
      <c r="K63" s="107">
        <v>45872</v>
      </c>
      <c r="L63" s="107">
        <v>45825</v>
      </c>
      <c r="M63" s="95" t="s">
        <v>2756</v>
      </c>
      <c r="N63" s="69">
        <f>YEAR(Table2[[#This Row],[MONTH]])</f>
        <v>2025</v>
      </c>
      <c r="O63" s="69" t="str">
        <f>TEXT(Table2[[#This Row],[MONTH]],"MMMM")</f>
        <v>March</v>
      </c>
    </row>
    <row r="64" spans="1:15" ht="14.4" x14ac:dyDescent="0.3">
      <c r="A64" s="607">
        <v>45717</v>
      </c>
      <c r="B64" s="108">
        <v>6000007964</v>
      </c>
      <c r="C64" s="108" t="s">
        <v>563</v>
      </c>
      <c r="D64" s="109" t="s">
        <v>564</v>
      </c>
      <c r="E64" s="108">
        <v>2204001613</v>
      </c>
      <c r="F64" s="108" t="s">
        <v>305</v>
      </c>
      <c r="G64" s="110" t="s">
        <v>3364</v>
      </c>
      <c r="H64" s="102" t="s">
        <v>3747</v>
      </c>
      <c r="I64" s="111">
        <v>14826.625</v>
      </c>
      <c r="J64" s="111">
        <v>14826.625</v>
      </c>
      <c r="K64" s="113">
        <v>45872</v>
      </c>
      <c r="L64" s="113">
        <v>45825</v>
      </c>
      <c r="M64" s="94" t="s">
        <v>2658</v>
      </c>
      <c r="N64" s="69">
        <f>YEAR(Table2[[#This Row],[MONTH]])</f>
        <v>2025</v>
      </c>
      <c r="O64" s="69" t="str">
        <f>TEXT(Table2[[#This Row],[MONTH]],"MMMM")</f>
        <v>March</v>
      </c>
    </row>
    <row r="65" spans="1:15" ht="15" thickBot="1" x14ac:dyDescent="0.35">
      <c r="A65" s="607">
        <v>45717</v>
      </c>
      <c r="B65" s="108">
        <v>6000007964</v>
      </c>
      <c r="C65" s="108" t="s">
        <v>563</v>
      </c>
      <c r="D65" s="109" t="s">
        <v>564</v>
      </c>
      <c r="E65" s="108">
        <v>2204001613</v>
      </c>
      <c r="F65" s="108" t="s">
        <v>305</v>
      </c>
      <c r="G65" s="110" t="s">
        <v>3364</v>
      </c>
      <c r="H65" s="108" t="s">
        <v>3733</v>
      </c>
      <c r="I65" s="111">
        <f>21013.37-I64</f>
        <v>6186.744999999999</v>
      </c>
      <c r="J65" s="111">
        <v>6186.744999999999</v>
      </c>
      <c r="K65" s="113">
        <v>45872</v>
      </c>
      <c r="L65" s="113">
        <v>45825</v>
      </c>
      <c r="M65" s="95" t="s">
        <v>2756</v>
      </c>
      <c r="N65" s="69">
        <f>YEAR(Table2[[#This Row],[MONTH]])</f>
        <v>2025</v>
      </c>
      <c r="O65" s="69" t="str">
        <f>TEXT(Table2[[#This Row],[MONTH]],"MMMM")</f>
        <v>March</v>
      </c>
    </row>
    <row r="66" spans="1:15" ht="14.4" x14ac:dyDescent="0.3">
      <c r="A66" s="602">
        <v>45717</v>
      </c>
      <c r="B66" s="96">
        <v>6000008014</v>
      </c>
      <c r="C66" s="96" t="s">
        <v>3375</v>
      </c>
      <c r="D66" s="97" t="s">
        <v>502</v>
      </c>
      <c r="E66" s="96">
        <v>2204001584</v>
      </c>
      <c r="F66" s="96" t="s">
        <v>305</v>
      </c>
      <c r="G66" s="98" t="s">
        <v>3364</v>
      </c>
      <c r="H66" s="96" t="s">
        <v>3747</v>
      </c>
      <c r="I66" s="99">
        <v>2296</v>
      </c>
      <c r="J66" s="100">
        <v>2296</v>
      </c>
      <c r="K66" s="144">
        <v>45923</v>
      </c>
      <c r="L66" s="144">
        <v>45825</v>
      </c>
      <c r="M66" s="94" t="s">
        <v>2658</v>
      </c>
      <c r="N66" s="69">
        <f>YEAR(Table2[[#This Row],[MONTH]])</f>
        <v>2025</v>
      </c>
      <c r="O66" s="69" t="str">
        <f>TEXT(Table2[[#This Row],[MONTH]],"MMMM")</f>
        <v>March</v>
      </c>
    </row>
    <row r="67" spans="1:15" ht="14.4" x14ac:dyDescent="0.3">
      <c r="A67" s="605">
        <v>45717</v>
      </c>
      <c r="B67" s="115">
        <v>6000008014</v>
      </c>
      <c r="C67" s="115" t="s">
        <v>3375</v>
      </c>
      <c r="D67" s="116" t="s">
        <v>502</v>
      </c>
      <c r="E67" s="115">
        <v>2204001584</v>
      </c>
      <c r="F67" s="115" t="s">
        <v>305</v>
      </c>
      <c r="G67" s="117" t="s">
        <v>3364</v>
      </c>
      <c r="H67" s="115" t="s">
        <v>3733</v>
      </c>
      <c r="I67" s="118">
        <f>4725.93-I66</f>
        <v>2429.9300000000003</v>
      </c>
      <c r="J67" s="735">
        <v>2429.9300000000003</v>
      </c>
      <c r="K67" s="142">
        <v>45923</v>
      </c>
      <c r="L67" s="142">
        <v>45825</v>
      </c>
      <c r="M67" s="95" t="s">
        <v>2756</v>
      </c>
      <c r="N67" s="69">
        <f>YEAR(Table2[[#This Row],[MONTH]])</f>
        <v>2025</v>
      </c>
      <c r="O67" s="69" t="str">
        <f>TEXT(Table2[[#This Row],[MONTH]],"MMMM")</f>
        <v>March</v>
      </c>
    </row>
    <row r="68" spans="1:15" ht="14.4" x14ac:dyDescent="0.3">
      <c r="A68" s="603">
        <v>45717</v>
      </c>
      <c r="B68" s="102">
        <v>6000007996</v>
      </c>
      <c r="C68" s="102" t="s">
        <v>529</v>
      </c>
      <c r="D68" s="103" t="s">
        <v>530</v>
      </c>
      <c r="E68" s="102">
        <v>2204001585</v>
      </c>
      <c r="F68" s="102" t="s">
        <v>305</v>
      </c>
      <c r="G68" s="104" t="s">
        <v>3364</v>
      </c>
      <c r="H68" s="102" t="s">
        <v>3747</v>
      </c>
      <c r="I68" s="105">
        <v>1779.4</v>
      </c>
      <c r="J68" s="106">
        <v>1779.4</v>
      </c>
      <c r="K68" s="142">
        <v>45923</v>
      </c>
      <c r="L68" s="142">
        <v>45825</v>
      </c>
      <c r="M68" s="94" t="s">
        <v>2658</v>
      </c>
      <c r="N68" s="69">
        <f>YEAR(Table2[[#This Row],[MONTH]])</f>
        <v>2025</v>
      </c>
      <c r="O68" s="69" t="str">
        <f>TEXT(Table2[[#This Row],[MONTH]],"MMMM")</f>
        <v>March</v>
      </c>
    </row>
    <row r="69" spans="1:15" ht="14.4" x14ac:dyDescent="0.3">
      <c r="A69" s="603">
        <v>45717</v>
      </c>
      <c r="B69" s="102">
        <v>6000007996</v>
      </c>
      <c r="C69" s="102" t="s">
        <v>529</v>
      </c>
      <c r="D69" s="103" t="s">
        <v>530</v>
      </c>
      <c r="E69" s="102">
        <v>2204001585</v>
      </c>
      <c r="F69" s="102" t="s">
        <v>305</v>
      </c>
      <c r="G69" s="104" t="s">
        <v>3364</v>
      </c>
      <c r="H69" s="102" t="s">
        <v>3733</v>
      </c>
      <c r="I69" s="105">
        <f>3995.17-I68</f>
        <v>2215.77</v>
      </c>
      <c r="J69" s="106">
        <v>2215.77</v>
      </c>
      <c r="K69" s="142">
        <v>45923</v>
      </c>
      <c r="L69" s="142">
        <v>45825</v>
      </c>
      <c r="M69" s="95" t="s">
        <v>2756</v>
      </c>
      <c r="N69" s="69">
        <f>YEAR(Table2[[#This Row],[MONTH]])</f>
        <v>2025</v>
      </c>
      <c r="O69" s="69" t="str">
        <f>TEXT(Table2[[#This Row],[MONTH]],"MMMM")</f>
        <v>March</v>
      </c>
    </row>
    <row r="70" spans="1:15" ht="14.4" x14ac:dyDescent="0.3">
      <c r="A70" s="603">
        <v>45717</v>
      </c>
      <c r="B70" s="102">
        <v>6000007998</v>
      </c>
      <c r="C70" s="102" t="s">
        <v>535</v>
      </c>
      <c r="D70" s="103" t="s">
        <v>536</v>
      </c>
      <c r="E70" s="102">
        <v>2204001586</v>
      </c>
      <c r="F70" s="102" t="s">
        <v>305</v>
      </c>
      <c r="G70" s="104" t="s">
        <v>3364</v>
      </c>
      <c r="H70" s="102" t="s">
        <v>3747</v>
      </c>
      <c r="I70" s="105">
        <v>6336.55</v>
      </c>
      <c r="J70" s="106">
        <v>6336.55</v>
      </c>
      <c r="K70" s="123">
        <v>45923</v>
      </c>
      <c r="L70" s="123">
        <v>45825</v>
      </c>
      <c r="M70" s="94" t="s">
        <v>2658</v>
      </c>
      <c r="N70" s="69">
        <f>YEAR(Table2[[#This Row],[MONTH]])</f>
        <v>2025</v>
      </c>
      <c r="O70" s="69" t="str">
        <f>TEXT(Table2[[#This Row],[MONTH]],"MMMM")</f>
        <v>March</v>
      </c>
    </row>
    <row r="71" spans="1:15" ht="14.4" x14ac:dyDescent="0.3">
      <c r="A71" s="603">
        <v>45717</v>
      </c>
      <c r="B71" s="102">
        <v>6000007998</v>
      </c>
      <c r="C71" s="102" t="s">
        <v>535</v>
      </c>
      <c r="D71" s="103" t="s">
        <v>536</v>
      </c>
      <c r="E71" s="102">
        <v>2204001586</v>
      </c>
      <c r="F71" s="102" t="s">
        <v>305</v>
      </c>
      <c r="G71" s="104" t="s">
        <v>3364</v>
      </c>
      <c r="H71" s="102" t="s">
        <v>3733</v>
      </c>
      <c r="I71" s="105">
        <f>12478.24-I70</f>
        <v>6141.69</v>
      </c>
      <c r="J71" s="106">
        <v>6141.69</v>
      </c>
      <c r="K71" s="123">
        <v>45923</v>
      </c>
      <c r="L71" s="123">
        <v>45825</v>
      </c>
      <c r="M71" s="95" t="s">
        <v>2756</v>
      </c>
      <c r="N71" s="69">
        <f>YEAR(Table2[[#This Row],[MONTH]])</f>
        <v>2025</v>
      </c>
      <c r="O71" s="69" t="str">
        <f>TEXT(Table2[[#This Row],[MONTH]],"MMMM")</f>
        <v>March</v>
      </c>
    </row>
    <row r="72" spans="1:15" ht="14.4" x14ac:dyDescent="0.3">
      <c r="A72" s="603">
        <v>45717</v>
      </c>
      <c r="B72" s="120">
        <v>6000008012</v>
      </c>
      <c r="C72" s="120" t="s">
        <v>617</v>
      </c>
      <c r="D72" s="121" t="s">
        <v>618</v>
      </c>
      <c r="E72" s="120">
        <v>2304000076</v>
      </c>
      <c r="F72" s="120" t="s">
        <v>48</v>
      </c>
      <c r="G72" s="122" t="s">
        <v>3364</v>
      </c>
      <c r="H72" s="120" t="s">
        <v>3733</v>
      </c>
      <c r="I72" s="106">
        <v>14711.75</v>
      </c>
      <c r="J72" s="106">
        <v>14711.75</v>
      </c>
      <c r="K72" s="123">
        <v>45923</v>
      </c>
      <c r="L72" s="123">
        <v>45825</v>
      </c>
      <c r="M72" s="95" t="s">
        <v>2756</v>
      </c>
      <c r="N72" s="69">
        <f>YEAR(Table2[[#This Row],[MONTH]])</f>
        <v>2025</v>
      </c>
      <c r="O72" s="69" t="str">
        <f>TEXT(Table2[[#This Row],[MONTH]],"MMMM")</f>
        <v>March</v>
      </c>
    </row>
    <row r="73" spans="1:15" ht="28.2" thickBot="1" x14ac:dyDescent="0.35">
      <c r="A73" s="606">
        <v>45717</v>
      </c>
      <c r="B73" s="124">
        <v>6000008013</v>
      </c>
      <c r="C73" s="125" t="s">
        <v>3599</v>
      </c>
      <c r="D73" s="126" t="s">
        <v>367</v>
      </c>
      <c r="E73" s="124">
        <v>2204001599</v>
      </c>
      <c r="F73" s="124" t="s">
        <v>48</v>
      </c>
      <c r="G73" s="127" t="s">
        <v>3364</v>
      </c>
      <c r="H73" s="124" t="s">
        <v>3733</v>
      </c>
      <c r="I73" s="128">
        <v>10711.65</v>
      </c>
      <c r="J73" s="128">
        <v>10711.65</v>
      </c>
      <c r="K73" s="129">
        <v>45923</v>
      </c>
      <c r="L73" s="129">
        <v>45825</v>
      </c>
      <c r="M73" s="130" t="s">
        <v>2756</v>
      </c>
      <c r="N73" s="69">
        <f>YEAR(Table2[[#This Row],[MONTH]])</f>
        <v>2025</v>
      </c>
      <c r="O73" s="69" t="str">
        <f>TEXT(Table2[[#This Row],[MONTH]],"MMMM")</f>
        <v>March</v>
      </c>
    </row>
    <row r="74" spans="1:15" ht="14.4" x14ac:dyDescent="0.3">
      <c r="A74" s="605">
        <v>45717</v>
      </c>
      <c r="B74" s="115">
        <v>6000008013</v>
      </c>
      <c r="C74" s="115" t="s">
        <v>374</v>
      </c>
      <c r="D74" s="116" t="s">
        <v>375</v>
      </c>
      <c r="E74" s="115">
        <v>2204001598</v>
      </c>
      <c r="F74" s="115" t="s">
        <v>48</v>
      </c>
      <c r="G74" s="117" t="s">
        <v>3364</v>
      </c>
      <c r="H74" s="115" t="s">
        <v>3747</v>
      </c>
      <c r="I74" s="118">
        <v>48820.749999999993</v>
      </c>
      <c r="J74" s="118">
        <v>48820.749999999993</v>
      </c>
      <c r="K74" s="119">
        <v>45903</v>
      </c>
      <c r="L74" s="119">
        <v>45825</v>
      </c>
      <c r="M74" s="94" t="s">
        <v>2658</v>
      </c>
      <c r="N74" s="69">
        <f>YEAR(Table2[[#This Row],[MONTH]])</f>
        <v>2025</v>
      </c>
      <c r="O74" s="69" t="str">
        <f>TEXT(Table2[[#This Row],[MONTH]],"MMMM")</f>
        <v>March</v>
      </c>
    </row>
    <row r="75" spans="1:15" ht="14.4" x14ac:dyDescent="0.3">
      <c r="A75" s="605">
        <v>45717</v>
      </c>
      <c r="B75" s="102">
        <v>6000008013</v>
      </c>
      <c r="C75" s="115" t="s">
        <v>374</v>
      </c>
      <c r="D75" s="116" t="s">
        <v>375</v>
      </c>
      <c r="E75" s="115">
        <v>2204001598</v>
      </c>
      <c r="F75" s="115" t="s">
        <v>48</v>
      </c>
      <c r="G75" s="117" t="s">
        <v>3364</v>
      </c>
      <c r="H75" s="115" t="s">
        <v>3733</v>
      </c>
      <c r="I75" s="118">
        <f>53269.76-I74</f>
        <v>4449.0100000000093</v>
      </c>
      <c r="J75" s="118">
        <v>4449.0100000000093</v>
      </c>
      <c r="K75" s="119">
        <v>45903</v>
      </c>
      <c r="L75" s="119">
        <v>45825</v>
      </c>
      <c r="M75" s="95" t="s">
        <v>2756</v>
      </c>
      <c r="N75" s="69">
        <f>YEAR(Table2[[#This Row],[MONTH]])</f>
        <v>2025</v>
      </c>
      <c r="O75" s="69" t="str">
        <f>TEXT(Table2[[#This Row],[MONTH]],"MMMM")</f>
        <v>March</v>
      </c>
    </row>
    <row r="76" spans="1:15" ht="14.4" x14ac:dyDescent="0.3">
      <c r="A76" s="603">
        <v>45717</v>
      </c>
      <c r="B76" s="115">
        <v>6000008294</v>
      </c>
      <c r="C76" s="102" t="s">
        <v>409</v>
      </c>
      <c r="D76" s="103" t="s">
        <v>411</v>
      </c>
      <c r="E76" s="102">
        <v>2204001556</v>
      </c>
      <c r="F76" s="102" t="s">
        <v>48</v>
      </c>
      <c r="G76" s="104" t="s">
        <v>3364</v>
      </c>
      <c r="H76" s="102" t="s">
        <v>3747</v>
      </c>
      <c r="I76" s="105">
        <f>181002.7+22387.03</f>
        <v>203389.73</v>
      </c>
      <c r="J76" s="105">
        <v>203389.73</v>
      </c>
      <c r="K76" s="119">
        <v>45903</v>
      </c>
      <c r="L76" s="119">
        <v>45825</v>
      </c>
      <c r="M76" s="94" t="s">
        <v>2658</v>
      </c>
      <c r="N76" s="69">
        <f>YEAR(Table2[[#This Row],[MONTH]])</f>
        <v>2025</v>
      </c>
      <c r="O76" s="69" t="str">
        <f>TEXT(Table2[[#This Row],[MONTH]],"MMMM")</f>
        <v>March</v>
      </c>
    </row>
    <row r="77" spans="1:15" ht="14.4" x14ac:dyDescent="0.3">
      <c r="A77" s="603">
        <v>45717</v>
      </c>
      <c r="B77" s="115">
        <v>6000008294</v>
      </c>
      <c r="C77" s="102" t="s">
        <v>409</v>
      </c>
      <c r="D77" s="103" t="s">
        <v>411</v>
      </c>
      <c r="E77" s="102">
        <v>2204001556</v>
      </c>
      <c r="F77" s="102" t="s">
        <v>48</v>
      </c>
      <c r="G77" s="104" t="s">
        <v>3364</v>
      </c>
      <c r="H77" s="102" t="s">
        <v>3733</v>
      </c>
      <c r="I77" s="105">
        <f>265364.76-I76</f>
        <v>61975.03</v>
      </c>
      <c r="J77" s="105">
        <v>61975.03</v>
      </c>
      <c r="K77" s="119">
        <v>45903</v>
      </c>
      <c r="L77" s="119">
        <v>45825</v>
      </c>
      <c r="M77" s="95" t="s">
        <v>2756</v>
      </c>
      <c r="N77" s="69">
        <f>YEAR(Table2[[#This Row],[MONTH]])</f>
        <v>2025</v>
      </c>
      <c r="O77" s="69" t="str">
        <f>TEXT(Table2[[#This Row],[MONTH]],"MMMM")</f>
        <v>March</v>
      </c>
    </row>
    <row r="78" spans="1:15" ht="15" thickBot="1" x14ac:dyDescent="0.35">
      <c r="A78" s="604">
        <v>45717</v>
      </c>
      <c r="B78" s="131">
        <v>6000007916</v>
      </c>
      <c r="C78" s="131" t="s">
        <v>730</v>
      </c>
      <c r="D78" s="132" t="s">
        <v>732</v>
      </c>
      <c r="E78" s="131">
        <v>2304000118</v>
      </c>
      <c r="F78" s="131" t="s">
        <v>733</v>
      </c>
      <c r="G78" s="133" t="s">
        <v>3372</v>
      </c>
      <c r="H78" s="131" t="s">
        <v>3747</v>
      </c>
      <c r="I78" s="134">
        <v>1841390</v>
      </c>
      <c r="J78" s="135">
        <f>+I78</f>
        <v>1841390</v>
      </c>
      <c r="K78" s="136">
        <v>45795</v>
      </c>
      <c r="L78" s="136">
        <v>45943</v>
      </c>
      <c r="M78" s="95" t="s">
        <v>2681</v>
      </c>
      <c r="N78" s="69">
        <f>YEAR(Table2[[#This Row],[MONTH]])</f>
        <v>2025</v>
      </c>
      <c r="O78" s="69" t="str">
        <f>TEXT(Table2[[#This Row],[MONTH]],"MMMM")</f>
        <v>March</v>
      </c>
    </row>
    <row r="79" spans="1:15" ht="14.4" x14ac:dyDescent="0.3">
      <c r="A79" s="602">
        <v>45717</v>
      </c>
      <c r="B79" s="96">
        <v>22121395</v>
      </c>
      <c r="C79" s="96" t="s">
        <v>3376</v>
      </c>
      <c r="D79" s="97" t="s">
        <v>3377</v>
      </c>
      <c r="E79" s="96">
        <v>22063314</v>
      </c>
      <c r="F79" s="96" t="s">
        <v>3718</v>
      </c>
      <c r="G79" s="98" t="s">
        <v>3364</v>
      </c>
      <c r="H79" s="96" t="s">
        <v>3378</v>
      </c>
      <c r="I79" s="99">
        <v>13000</v>
      </c>
      <c r="J79" s="100">
        <v>13000</v>
      </c>
      <c r="K79" s="548">
        <v>46044</v>
      </c>
      <c r="L79" s="101">
        <v>46037</v>
      </c>
      <c r="M79" s="95" t="s">
        <v>2756</v>
      </c>
      <c r="N79" s="69">
        <f>YEAR(Table2[[#This Row],[MONTH]])</f>
        <v>2025</v>
      </c>
      <c r="O79" s="69" t="str">
        <f>TEXT(Table2[[#This Row],[MONTH]],"MMMM")</f>
        <v>March</v>
      </c>
    </row>
    <row r="80" spans="1:15" ht="15" thickBot="1" x14ac:dyDescent="0.35">
      <c r="A80" s="605">
        <v>45717</v>
      </c>
      <c r="B80" s="115">
        <v>22124055</v>
      </c>
      <c r="C80" s="115" t="s">
        <v>3376</v>
      </c>
      <c r="D80" s="116" t="s">
        <v>3379</v>
      </c>
      <c r="E80" s="115">
        <v>22060683</v>
      </c>
      <c r="F80" s="115" t="s">
        <v>3684</v>
      </c>
      <c r="G80" s="117" t="s">
        <v>3364</v>
      </c>
      <c r="H80" s="115" t="s">
        <v>3378</v>
      </c>
      <c r="I80" s="118">
        <v>8027.75</v>
      </c>
      <c r="J80" s="735">
        <v>8027.75</v>
      </c>
      <c r="K80" s="558">
        <v>46118</v>
      </c>
      <c r="L80" s="119">
        <v>46056</v>
      </c>
      <c r="M80" s="95" t="s">
        <v>2756</v>
      </c>
      <c r="N80" s="69">
        <f>YEAR(Table2[[#This Row],[MONTH]])</f>
        <v>2025</v>
      </c>
      <c r="O80" s="69" t="str">
        <f>TEXT(Table2[[#This Row],[MONTH]],"MMMM")</f>
        <v>March</v>
      </c>
    </row>
    <row r="81" spans="1:15" ht="14.4" x14ac:dyDescent="0.3">
      <c r="A81" s="602">
        <v>45748</v>
      </c>
      <c r="B81" s="96">
        <v>6000007990</v>
      </c>
      <c r="C81" s="96" t="s">
        <v>762</v>
      </c>
      <c r="D81" s="97" t="s">
        <v>3380</v>
      </c>
      <c r="E81" s="96">
        <v>2204001721</v>
      </c>
      <c r="F81" s="96" t="s">
        <v>305</v>
      </c>
      <c r="G81" s="98" t="s">
        <v>3364</v>
      </c>
      <c r="H81" s="96" t="s">
        <v>3747</v>
      </c>
      <c r="I81" s="99">
        <v>2837</v>
      </c>
      <c r="J81" s="99">
        <v>2837</v>
      </c>
      <c r="K81" s="548">
        <v>45903</v>
      </c>
      <c r="L81" s="101">
        <v>45795</v>
      </c>
      <c r="M81" s="95" t="s">
        <v>2681</v>
      </c>
      <c r="N81" s="69">
        <f>YEAR(Table2[[#This Row],[MONTH]])</f>
        <v>2025</v>
      </c>
      <c r="O81" s="69" t="str">
        <f>TEXT(Table2[[#This Row],[MONTH]],"MMMM")</f>
        <v>April</v>
      </c>
    </row>
    <row r="82" spans="1:15" ht="14.4" x14ac:dyDescent="0.3">
      <c r="A82" s="603">
        <v>45748</v>
      </c>
      <c r="B82" s="102">
        <v>6000007991</v>
      </c>
      <c r="C82" s="102" t="s">
        <v>496</v>
      </c>
      <c r="D82" s="103" t="s">
        <v>497</v>
      </c>
      <c r="E82" s="102">
        <v>2204001693</v>
      </c>
      <c r="F82" s="108" t="s">
        <v>48</v>
      </c>
      <c r="G82" s="104" t="s">
        <v>3364</v>
      </c>
      <c r="H82" s="102" t="s">
        <v>3747</v>
      </c>
      <c r="I82" s="105">
        <v>55412</v>
      </c>
      <c r="J82" s="105">
        <v>55412</v>
      </c>
      <c r="K82" s="549">
        <v>45903</v>
      </c>
      <c r="L82" s="107">
        <v>45795</v>
      </c>
      <c r="M82" s="95" t="s">
        <v>2681</v>
      </c>
      <c r="N82" s="69">
        <f>YEAR(Table2[[#This Row],[MONTH]])</f>
        <v>2025</v>
      </c>
      <c r="O82" s="69" t="str">
        <f>TEXT(Table2[[#This Row],[MONTH]],"MMMM")</f>
        <v>April</v>
      </c>
    </row>
    <row r="83" spans="1:15" ht="14.4" x14ac:dyDescent="0.3">
      <c r="A83" s="603">
        <v>45748</v>
      </c>
      <c r="B83" s="102">
        <v>6000007992</v>
      </c>
      <c r="C83" s="102" t="s">
        <v>783</v>
      </c>
      <c r="D83" s="103" t="s">
        <v>784</v>
      </c>
      <c r="E83" s="102">
        <v>2204001757</v>
      </c>
      <c r="F83" s="102" t="s">
        <v>305</v>
      </c>
      <c r="G83" s="104" t="s">
        <v>3364</v>
      </c>
      <c r="H83" s="102" t="s">
        <v>3747</v>
      </c>
      <c r="I83" s="105">
        <v>2344</v>
      </c>
      <c r="J83" s="105">
        <v>2344</v>
      </c>
      <c r="K83" s="549">
        <v>45903</v>
      </c>
      <c r="L83" s="107">
        <v>45795</v>
      </c>
      <c r="M83" s="95" t="s">
        <v>2681</v>
      </c>
      <c r="N83" s="69">
        <f>YEAR(Table2[[#This Row],[MONTH]])</f>
        <v>2025</v>
      </c>
      <c r="O83" s="69" t="str">
        <f>TEXT(Table2[[#This Row],[MONTH]],"MMMM")</f>
        <v>April</v>
      </c>
    </row>
    <row r="84" spans="1:15" ht="14.4" x14ac:dyDescent="0.3">
      <c r="A84" s="603">
        <v>45748</v>
      </c>
      <c r="B84" s="102">
        <v>6000008169</v>
      </c>
      <c r="C84" s="102" t="s">
        <v>935</v>
      </c>
      <c r="D84" s="103" t="s">
        <v>3381</v>
      </c>
      <c r="E84" s="102">
        <v>2204001808</v>
      </c>
      <c r="F84" s="102" t="s">
        <v>305</v>
      </c>
      <c r="G84" s="104" t="s">
        <v>3364</v>
      </c>
      <c r="H84" s="102" t="s">
        <v>3747</v>
      </c>
      <c r="I84" s="105">
        <v>3299</v>
      </c>
      <c r="J84" s="105">
        <v>3299</v>
      </c>
      <c r="K84" s="549">
        <v>45903</v>
      </c>
      <c r="L84" s="107">
        <v>45795</v>
      </c>
      <c r="M84" s="95" t="s">
        <v>2681</v>
      </c>
      <c r="N84" s="69">
        <f>YEAR(Table2[[#This Row],[MONTH]])</f>
        <v>2025</v>
      </c>
      <c r="O84" s="69" t="str">
        <f>TEXT(Table2[[#This Row],[MONTH]],"MMMM")</f>
        <v>April</v>
      </c>
    </row>
    <row r="85" spans="1:15" ht="14.4" x14ac:dyDescent="0.3">
      <c r="A85" s="603">
        <v>45748</v>
      </c>
      <c r="B85" s="102">
        <v>6000008170</v>
      </c>
      <c r="C85" s="102" t="s">
        <v>905</v>
      </c>
      <c r="D85" s="103" t="s">
        <v>907</v>
      </c>
      <c r="E85" s="102">
        <v>2204001809</v>
      </c>
      <c r="F85" s="102" t="s">
        <v>305</v>
      </c>
      <c r="G85" s="104" t="s">
        <v>3364</v>
      </c>
      <c r="H85" s="102" t="s">
        <v>3747</v>
      </c>
      <c r="I85" s="105">
        <v>2390</v>
      </c>
      <c r="J85" s="105">
        <v>2390</v>
      </c>
      <c r="K85" s="549">
        <v>45903</v>
      </c>
      <c r="L85" s="107">
        <v>45795</v>
      </c>
      <c r="M85" s="95" t="s">
        <v>2681</v>
      </c>
      <c r="N85" s="69">
        <f>YEAR(Table2[[#This Row],[MONTH]])</f>
        <v>2025</v>
      </c>
      <c r="O85" s="69" t="str">
        <f>TEXT(Table2[[#This Row],[MONTH]],"MMMM")</f>
        <v>April</v>
      </c>
    </row>
    <row r="86" spans="1:15" ht="15" thickBot="1" x14ac:dyDescent="0.35">
      <c r="A86" s="606">
        <v>45748</v>
      </c>
      <c r="B86" s="137">
        <v>6000008171</v>
      </c>
      <c r="C86" s="137" t="s">
        <v>680</v>
      </c>
      <c r="D86" s="138" t="s">
        <v>682</v>
      </c>
      <c r="E86" s="137">
        <v>2204001788</v>
      </c>
      <c r="F86" s="137" t="s">
        <v>48</v>
      </c>
      <c r="G86" s="139" t="s">
        <v>3364</v>
      </c>
      <c r="H86" s="137" t="s">
        <v>3747</v>
      </c>
      <c r="I86" s="140">
        <v>1273</v>
      </c>
      <c r="J86" s="140">
        <v>1273</v>
      </c>
      <c r="K86" s="550">
        <v>45903</v>
      </c>
      <c r="L86" s="141">
        <v>45795</v>
      </c>
      <c r="M86" s="95" t="s">
        <v>2681</v>
      </c>
      <c r="N86" s="69">
        <f>YEAR(Table2[[#This Row],[MONTH]])</f>
        <v>2025</v>
      </c>
      <c r="O86" s="69" t="str">
        <f>TEXT(Table2[[#This Row],[MONTH]],"MMMM")</f>
        <v>April</v>
      </c>
    </row>
    <row r="87" spans="1:15" ht="14.4" x14ac:dyDescent="0.3">
      <c r="A87" s="605">
        <v>45748</v>
      </c>
      <c r="B87" s="115">
        <v>6000008452</v>
      </c>
      <c r="C87" s="115" t="s">
        <v>596</v>
      </c>
      <c r="D87" s="116" t="s">
        <v>597</v>
      </c>
      <c r="E87" s="115">
        <v>2204001700</v>
      </c>
      <c r="F87" s="115" t="s">
        <v>305</v>
      </c>
      <c r="G87" s="117" t="s">
        <v>3364</v>
      </c>
      <c r="H87" s="115" t="s">
        <v>3733</v>
      </c>
      <c r="I87" s="118">
        <v>3118.11</v>
      </c>
      <c r="J87" s="118">
        <v>3118.11</v>
      </c>
      <c r="K87" s="551">
        <v>45988</v>
      </c>
      <c r="L87" s="142">
        <v>45795</v>
      </c>
      <c r="M87" s="95" t="s">
        <v>2756</v>
      </c>
      <c r="N87" s="69">
        <f>YEAR(Table2[[#This Row],[MONTH]])</f>
        <v>2025</v>
      </c>
      <c r="O87" s="69" t="str">
        <f>TEXT(Table2[[#This Row],[MONTH]],"MMMM")</f>
        <v>April</v>
      </c>
    </row>
    <row r="88" spans="1:15" ht="14.4" x14ac:dyDescent="0.3">
      <c r="A88" s="603">
        <v>45748</v>
      </c>
      <c r="B88" s="102">
        <v>6000008454</v>
      </c>
      <c r="C88" s="102" t="s">
        <v>723</v>
      </c>
      <c r="D88" s="103" t="s">
        <v>724</v>
      </c>
      <c r="E88" s="102">
        <v>2204001674</v>
      </c>
      <c r="F88" s="102" t="s">
        <v>305</v>
      </c>
      <c r="G88" s="104" t="s">
        <v>3364</v>
      </c>
      <c r="H88" s="102" t="s">
        <v>3733</v>
      </c>
      <c r="I88" s="105">
        <v>2944.38</v>
      </c>
      <c r="J88" s="105">
        <v>2944.38</v>
      </c>
      <c r="K88" s="552">
        <v>45988</v>
      </c>
      <c r="L88" s="123">
        <v>45795</v>
      </c>
      <c r="M88" s="95" t="s">
        <v>2756</v>
      </c>
      <c r="N88" s="69">
        <f>YEAR(Table2[[#This Row],[MONTH]])</f>
        <v>2025</v>
      </c>
      <c r="O88" s="69" t="str">
        <f>TEXT(Table2[[#This Row],[MONTH]],"MMMM")</f>
        <v>April</v>
      </c>
    </row>
    <row r="89" spans="1:15" ht="14.4" x14ac:dyDescent="0.3">
      <c r="A89" s="603">
        <v>45748</v>
      </c>
      <c r="B89" s="102">
        <v>6000008460</v>
      </c>
      <c r="C89" s="102" t="s">
        <v>751</v>
      </c>
      <c r="D89" s="103" t="s">
        <v>752</v>
      </c>
      <c r="E89" s="102">
        <v>2204001768</v>
      </c>
      <c r="F89" s="102" t="s">
        <v>305</v>
      </c>
      <c r="G89" s="104" t="s">
        <v>3364</v>
      </c>
      <c r="H89" s="102" t="s">
        <v>3747</v>
      </c>
      <c r="I89" s="105">
        <v>16609.099999999999</v>
      </c>
      <c r="J89" s="105">
        <v>16609.099999999999</v>
      </c>
      <c r="K89" s="552">
        <v>45988</v>
      </c>
      <c r="L89" s="123">
        <v>45795</v>
      </c>
      <c r="M89" s="94" t="s">
        <v>2658</v>
      </c>
      <c r="N89" s="69">
        <f>YEAR(Table2[[#This Row],[MONTH]])</f>
        <v>2025</v>
      </c>
      <c r="O89" s="69" t="str">
        <f>TEXT(Table2[[#This Row],[MONTH]],"MMMM")</f>
        <v>April</v>
      </c>
    </row>
    <row r="90" spans="1:15" ht="14.4" x14ac:dyDescent="0.3">
      <c r="A90" s="603">
        <v>45748</v>
      </c>
      <c r="B90" s="102">
        <v>6000008460</v>
      </c>
      <c r="C90" s="102" t="s">
        <v>751</v>
      </c>
      <c r="D90" s="103" t="s">
        <v>752</v>
      </c>
      <c r="E90" s="102">
        <v>2204001768</v>
      </c>
      <c r="F90" s="102" t="s">
        <v>305</v>
      </c>
      <c r="G90" s="104" t="s">
        <v>3364</v>
      </c>
      <c r="H90" s="102" t="s">
        <v>3733</v>
      </c>
      <c r="I90" s="105">
        <f>24906.44-I89</f>
        <v>8297.34</v>
      </c>
      <c r="J90" s="105">
        <v>8297.34</v>
      </c>
      <c r="K90" s="552">
        <v>45988</v>
      </c>
      <c r="L90" s="123">
        <v>45795</v>
      </c>
      <c r="M90" s="95" t="s">
        <v>2756</v>
      </c>
      <c r="N90" s="69">
        <f>YEAR(Table2[[#This Row],[MONTH]])</f>
        <v>2025</v>
      </c>
      <c r="O90" s="69" t="str">
        <f>TEXT(Table2[[#This Row],[MONTH]],"MMMM")</f>
        <v>April</v>
      </c>
    </row>
    <row r="91" spans="1:15" ht="14.4" x14ac:dyDescent="0.3">
      <c r="A91" s="603">
        <v>45748</v>
      </c>
      <c r="B91" s="102">
        <v>6000008457</v>
      </c>
      <c r="C91" s="102" t="s">
        <v>762</v>
      </c>
      <c r="D91" s="103" t="s">
        <v>3380</v>
      </c>
      <c r="E91" s="102">
        <v>2204001721</v>
      </c>
      <c r="F91" s="102" t="s">
        <v>305</v>
      </c>
      <c r="G91" s="104" t="s">
        <v>3364</v>
      </c>
      <c r="H91" s="102" t="s">
        <v>3733</v>
      </c>
      <c r="I91" s="105">
        <v>2025.82</v>
      </c>
      <c r="J91" s="105">
        <v>2025.82</v>
      </c>
      <c r="K91" s="552">
        <v>45988</v>
      </c>
      <c r="L91" s="123">
        <v>45795</v>
      </c>
      <c r="M91" s="95" t="s">
        <v>2756</v>
      </c>
      <c r="N91" s="69">
        <f>YEAR(Table2[[#This Row],[MONTH]])</f>
        <v>2025</v>
      </c>
      <c r="O91" s="69" t="str">
        <f>TEXT(Table2[[#This Row],[MONTH]],"MMMM")</f>
        <v>April</v>
      </c>
    </row>
    <row r="92" spans="1:15" ht="15" thickBot="1" x14ac:dyDescent="0.35">
      <c r="A92" s="607">
        <v>45748</v>
      </c>
      <c r="B92" s="108">
        <v>6000008458</v>
      </c>
      <c r="C92" s="108" t="s">
        <v>783</v>
      </c>
      <c r="D92" s="109" t="s">
        <v>784</v>
      </c>
      <c r="E92" s="108">
        <v>2204001757</v>
      </c>
      <c r="F92" s="108" t="s">
        <v>305</v>
      </c>
      <c r="G92" s="110" t="s">
        <v>3364</v>
      </c>
      <c r="H92" s="108" t="s">
        <v>3733</v>
      </c>
      <c r="I92" s="111">
        <v>2302.63</v>
      </c>
      <c r="J92" s="111">
        <v>2302.63</v>
      </c>
      <c r="K92" s="429">
        <v>45988</v>
      </c>
      <c r="L92" s="143">
        <v>45795</v>
      </c>
      <c r="M92" s="95" t="s">
        <v>2756</v>
      </c>
      <c r="N92" s="69">
        <f>YEAR(Table2[[#This Row],[MONTH]])</f>
        <v>2025</v>
      </c>
      <c r="O92" s="69" t="str">
        <f>TEXT(Table2[[#This Row],[MONTH]],"MMMM")</f>
        <v>April</v>
      </c>
    </row>
    <row r="93" spans="1:15" ht="14.4" x14ac:dyDescent="0.3">
      <c r="A93" s="602">
        <v>45809</v>
      </c>
      <c r="B93" s="96">
        <v>6000008453</v>
      </c>
      <c r="C93" s="96" t="s">
        <v>488</v>
      </c>
      <c r="D93" s="97" t="s">
        <v>489</v>
      </c>
      <c r="E93" s="96">
        <v>2204001702</v>
      </c>
      <c r="F93" s="96" t="s">
        <v>48</v>
      </c>
      <c r="G93" s="98" t="s">
        <v>3364</v>
      </c>
      <c r="H93" s="96" t="s">
        <v>3733</v>
      </c>
      <c r="I93" s="99">
        <v>3885.98</v>
      </c>
      <c r="J93" s="99">
        <v>3885.98</v>
      </c>
      <c r="K93" s="551">
        <v>45872</v>
      </c>
      <c r="L93" s="144">
        <v>45795</v>
      </c>
      <c r="M93" s="95" t="s">
        <v>2756</v>
      </c>
      <c r="N93" s="69">
        <f>YEAR(Table2[[#This Row],[MONTH]])</f>
        <v>2025</v>
      </c>
      <c r="O93" s="69" t="str">
        <f>TEXT(Table2[[#This Row],[MONTH]],"MMMM")</f>
        <v>June</v>
      </c>
    </row>
    <row r="94" spans="1:15" ht="14.4" x14ac:dyDescent="0.3">
      <c r="A94" s="603">
        <v>45748</v>
      </c>
      <c r="B94" s="102">
        <v>6000008443</v>
      </c>
      <c r="C94" s="102" t="s">
        <v>418</v>
      </c>
      <c r="D94" s="103" t="s">
        <v>420</v>
      </c>
      <c r="E94" s="102">
        <v>2204001657</v>
      </c>
      <c r="F94" s="102" t="s">
        <v>48</v>
      </c>
      <c r="G94" s="104" t="s">
        <v>3364</v>
      </c>
      <c r="H94" s="102" t="s">
        <v>3733</v>
      </c>
      <c r="I94" s="105">
        <v>5747.5</v>
      </c>
      <c r="J94" s="105">
        <v>5747.5</v>
      </c>
      <c r="K94" s="552">
        <v>45872</v>
      </c>
      <c r="L94" s="123">
        <v>45795</v>
      </c>
      <c r="M94" s="95" t="s">
        <v>2756</v>
      </c>
      <c r="N94" s="69">
        <f>YEAR(Table2[[#This Row],[MONTH]])</f>
        <v>2025</v>
      </c>
      <c r="O94" s="69" t="str">
        <f>TEXT(Table2[[#This Row],[MONTH]],"MMMM")</f>
        <v>April</v>
      </c>
    </row>
    <row r="95" spans="1:15" ht="14.4" x14ac:dyDescent="0.3">
      <c r="A95" s="603">
        <v>45748</v>
      </c>
      <c r="B95" s="102">
        <v>6000008495</v>
      </c>
      <c r="C95" s="102" t="s">
        <v>680</v>
      </c>
      <c r="D95" s="103" t="s">
        <v>682</v>
      </c>
      <c r="E95" s="102">
        <v>2204001788</v>
      </c>
      <c r="F95" s="102" t="s">
        <v>48</v>
      </c>
      <c r="G95" s="104" t="s">
        <v>3364</v>
      </c>
      <c r="H95" s="102" t="s">
        <v>3733</v>
      </c>
      <c r="I95" s="105">
        <v>3728.17</v>
      </c>
      <c r="J95" s="105">
        <v>3728.17</v>
      </c>
      <c r="K95" s="552">
        <v>45872</v>
      </c>
      <c r="L95" s="123">
        <v>45795</v>
      </c>
      <c r="M95" s="95" t="s">
        <v>2756</v>
      </c>
      <c r="N95" s="69">
        <f>YEAR(Table2[[#This Row],[MONTH]])</f>
        <v>2025</v>
      </c>
      <c r="O95" s="69" t="str">
        <f>TEXT(Table2[[#This Row],[MONTH]],"MMMM")</f>
        <v>April</v>
      </c>
    </row>
    <row r="96" spans="1:15" ht="14.4" x14ac:dyDescent="0.3">
      <c r="A96" s="603">
        <v>45748</v>
      </c>
      <c r="B96" s="102">
        <v>6000008496</v>
      </c>
      <c r="C96" s="102" t="s">
        <v>779</v>
      </c>
      <c r="D96" s="103" t="s">
        <v>780</v>
      </c>
      <c r="E96" s="102">
        <v>2204001764</v>
      </c>
      <c r="F96" s="102" t="s">
        <v>305</v>
      </c>
      <c r="G96" s="104" t="s">
        <v>3364</v>
      </c>
      <c r="H96" s="102" t="s">
        <v>3747</v>
      </c>
      <c r="I96" s="105">
        <v>24820.374999999996</v>
      </c>
      <c r="J96" s="105">
        <v>24820.374999999996</v>
      </c>
      <c r="K96" s="552">
        <v>45872</v>
      </c>
      <c r="L96" s="123">
        <v>45795</v>
      </c>
      <c r="M96" s="94" t="s">
        <v>2658</v>
      </c>
      <c r="N96" s="69">
        <f>YEAR(Table2[[#This Row],[MONTH]])</f>
        <v>2025</v>
      </c>
      <c r="O96" s="69" t="str">
        <f>TEXT(Table2[[#This Row],[MONTH]],"MMMM")</f>
        <v>April</v>
      </c>
    </row>
    <row r="97" spans="1:15" ht="14.4" x14ac:dyDescent="0.3">
      <c r="A97" s="603">
        <v>45748</v>
      </c>
      <c r="B97" s="102">
        <v>6000008496</v>
      </c>
      <c r="C97" s="102" t="s">
        <v>779</v>
      </c>
      <c r="D97" s="103" t="s">
        <v>780</v>
      </c>
      <c r="E97" s="102">
        <v>2204001764</v>
      </c>
      <c r="F97" s="102" t="s">
        <v>305</v>
      </c>
      <c r="G97" s="104" t="s">
        <v>3364</v>
      </c>
      <c r="H97" s="102" t="s">
        <v>3733</v>
      </c>
      <c r="I97" s="105">
        <f>39085.74-I96</f>
        <v>14265.365000000002</v>
      </c>
      <c r="J97" s="105">
        <v>14265.365000000002</v>
      </c>
      <c r="K97" s="552">
        <v>45872</v>
      </c>
      <c r="L97" s="123">
        <v>45795</v>
      </c>
      <c r="M97" s="95" t="s">
        <v>2756</v>
      </c>
      <c r="N97" s="69">
        <f>YEAR(Table2[[#This Row],[MONTH]])</f>
        <v>2025</v>
      </c>
      <c r="O97" s="69" t="str">
        <f>TEXT(Table2[[#This Row],[MONTH]],"MMMM")</f>
        <v>April</v>
      </c>
    </row>
    <row r="98" spans="1:15" ht="14.4" x14ac:dyDescent="0.3">
      <c r="A98" s="603">
        <v>45748</v>
      </c>
      <c r="B98" s="102">
        <v>6000008471</v>
      </c>
      <c r="C98" s="102" t="s">
        <v>834</v>
      </c>
      <c r="D98" s="103" t="s">
        <v>834</v>
      </c>
      <c r="E98" s="102">
        <v>2204001762</v>
      </c>
      <c r="F98" s="102" t="s">
        <v>836</v>
      </c>
      <c r="G98" s="104" t="s">
        <v>3364</v>
      </c>
      <c r="H98" s="102" t="s">
        <v>3747</v>
      </c>
      <c r="I98" s="105">
        <f>49477.78+5535</f>
        <v>55012.78</v>
      </c>
      <c r="J98" s="105">
        <v>55012.78</v>
      </c>
      <c r="K98" s="552">
        <v>45872</v>
      </c>
      <c r="L98" s="123">
        <v>45795</v>
      </c>
      <c r="M98" s="94" t="s">
        <v>2658</v>
      </c>
      <c r="N98" s="69">
        <f>YEAR(Table2[[#This Row],[MONTH]])</f>
        <v>2025</v>
      </c>
      <c r="O98" s="69" t="str">
        <f>TEXT(Table2[[#This Row],[MONTH]],"MMMM")</f>
        <v>April</v>
      </c>
    </row>
    <row r="99" spans="1:15" ht="15" thickBot="1" x14ac:dyDescent="0.35">
      <c r="A99" s="604">
        <v>45748</v>
      </c>
      <c r="B99" s="131">
        <v>6000008471</v>
      </c>
      <c r="C99" s="131" t="s">
        <v>834</v>
      </c>
      <c r="D99" s="132" t="s">
        <v>834</v>
      </c>
      <c r="E99" s="131">
        <v>2204001762</v>
      </c>
      <c r="F99" s="131" t="s">
        <v>836</v>
      </c>
      <c r="G99" s="133" t="s">
        <v>3364</v>
      </c>
      <c r="H99" s="131" t="s">
        <v>3733</v>
      </c>
      <c r="I99" s="134">
        <f>67637.16-I98</f>
        <v>12624.380000000005</v>
      </c>
      <c r="J99" s="134">
        <v>12624.380000000005</v>
      </c>
      <c r="K99" s="591">
        <v>45872</v>
      </c>
      <c r="L99" s="761">
        <v>45795</v>
      </c>
      <c r="M99" s="95" t="s">
        <v>2756</v>
      </c>
      <c r="N99" s="69">
        <f>YEAR(Table2[[#This Row],[MONTH]])</f>
        <v>2025</v>
      </c>
      <c r="O99" s="69" t="str">
        <f>TEXT(Table2[[#This Row],[MONTH]],"MMMM")</f>
        <v>April</v>
      </c>
    </row>
    <row r="100" spans="1:15" ht="14.4" x14ac:dyDescent="0.3">
      <c r="A100" s="602">
        <v>45748</v>
      </c>
      <c r="B100" s="96">
        <v>6000008519</v>
      </c>
      <c r="C100" s="96" t="s">
        <v>578</v>
      </c>
      <c r="D100" s="97" t="s">
        <v>579</v>
      </c>
      <c r="E100" s="96">
        <v>2204001763</v>
      </c>
      <c r="F100" s="96" t="s">
        <v>48</v>
      </c>
      <c r="G100" s="98" t="s">
        <v>3364</v>
      </c>
      <c r="H100" s="96" t="s">
        <v>3747</v>
      </c>
      <c r="I100" s="99">
        <v>46246.974999999999</v>
      </c>
      <c r="J100" s="99">
        <v>46246.974999999999</v>
      </c>
      <c r="K100" s="551">
        <v>46005</v>
      </c>
      <c r="L100" s="144">
        <v>45795</v>
      </c>
      <c r="M100" s="94" t="s">
        <v>2658</v>
      </c>
      <c r="N100" s="69">
        <f>YEAR(Table2[[#This Row],[MONTH]])</f>
        <v>2025</v>
      </c>
      <c r="O100" s="69" t="str">
        <f>TEXT(Table2[[#This Row],[MONTH]],"MMMM")</f>
        <v>April</v>
      </c>
    </row>
    <row r="101" spans="1:15" ht="14.4" x14ac:dyDescent="0.3">
      <c r="A101" s="605">
        <v>45748</v>
      </c>
      <c r="B101" s="115">
        <v>6000008519</v>
      </c>
      <c r="C101" s="115" t="s">
        <v>578</v>
      </c>
      <c r="D101" s="116" t="s">
        <v>579</v>
      </c>
      <c r="E101" s="115">
        <v>2204001763</v>
      </c>
      <c r="F101" s="115" t="s">
        <v>48</v>
      </c>
      <c r="G101" s="117" t="s">
        <v>3364</v>
      </c>
      <c r="H101" s="115" t="s">
        <v>3733</v>
      </c>
      <c r="I101" s="118">
        <f>53237.48-I100</f>
        <v>6990.5050000000047</v>
      </c>
      <c r="J101" s="118">
        <v>6990.5050000000047</v>
      </c>
      <c r="K101" s="555">
        <v>46005</v>
      </c>
      <c r="L101" s="142">
        <v>45795</v>
      </c>
      <c r="M101" s="95" t="s">
        <v>2756</v>
      </c>
      <c r="N101" s="69">
        <f>YEAR(Table2[[#This Row],[MONTH]])</f>
        <v>2025</v>
      </c>
      <c r="O101" s="69" t="str">
        <f>TEXT(Table2[[#This Row],[MONTH]],"MMMM")</f>
        <v>April</v>
      </c>
    </row>
    <row r="102" spans="1:15" ht="15" thickBot="1" x14ac:dyDescent="0.35">
      <c r="A102" s="607">
        <v>45748</v>
      </c>
      <c r="B102" s="108">
        <v>6000008534</v>
      </c>
      <c r="C102" s="108" t="s">
        <v>496</v>
      </c>
      <c r="D102" s="109" t="s">
        <v>497</v>
      </c>
      <c r="E102" s="108">
        <v>2204001693</v>
      </c>
      <c r="F102" s="108" t="s">
        <v>48</v>
      </c>
      <c r="G102" s="110" t="s">
        <v>3364</v>
      </c>
      <c r="H102" s="108" t="s">
        <v>3733</v>
      </c>
      <c r="I102" s="111">
        <v>82796.14</v>
      </c>
      <c r="J102" s="111">
        <v>82796.14</v>
      </c>
      <c r="K102" s="429">
        <v>46005</v>
      </c>
      <c r="L102" s="143">
        <v>45795</v>
      </c>
      <c r="M102" s="95" t="s">
        <v>2756</v>
      </c>
      <c r="N102" s="69">
        <f>YEAR(Table2[[#This Row],[MONTH]])</f>
        <v>2025</v>
      </c>
      <c r="O102" s="69" t="str">
        <f>TEXT(Table2[[#This Row],[MONTH]],"MMMM")</f>
        <v>April</v>
      </c>
    </row>
    <row r="103" spans="1:15" ht="14.4" x14ac:dyDescent="0.3">
      <c r="A103" s="602">
        <v>45748</v>
      </c>
      <c r="B103" s="96">
        <v>6000008441</v>
      </c>
      <c r="C103" s="96" t="s">
        <v>3382</v>
      </c>
      <c r="D103" s="97" t="s">
        <v>3383</v>
      </c>
      <c r="E103" s="96">
        <v>2304000085</v>
      </c>
      <c r="F103" s="96" t="s">
        <v>733</v>
      </c>
      <c r="G103" s="98" t="s">
        <v>3372</v>
      </c>
      <c r="H103" s="96" t="s">
        <v>3733</v>
      </c>
      <c r="I103" s="99">
        <v>1298.75</v>
      </c>
      <c r="J103" s="99">
        <v>1298.75</v>
      </c>
      <c r="K103" s="551">
        <v>45872</v>
      </c>
      <c r="L103" s="144">
        <v>45795</v>
      </c>
      <c r="M103" s="95" t="s">
        <v>2756</v>
      </c>
      <c r="N103" s="69">
        <f>YEAR(Table2[[#This Row],[MONTH]])</f>
        <v>2025</v>
      </c>
      <c r="O103" s="69" t="str">
        <f>TEXT(Table2[[#This Row],[MONTH]],"MMMM")</f>
        <v>April</v>
      </c>
    </row>
    <row r="104" spans="1:15" ht="14.4" x14ac:dyDescent="0.3">
      <c r="A104" s="603">
        <v>45748</v>
      </c>
      <c r="B104" s="102">
        <v>6000008455</v>
      </c>
      <c r="C104" s="102" t="s">
        <v>3384</v>
      </c>
      <c r="D104" s="103" t="s">
        <v>3384</v>
      </c>
      <c r="E104" s="102">
        <v>2304000108</v>
      </c>
      <c r="F104" s="102" t="s">
        <v>733</v>
      </c>
      <c r="G104" s="104" t="s">
        <v>3372</v>
      </c>
      <c r="H104" s="102" t="s">
        <v>3733</v>
      </c>
      <c r="I104" s="105">
        <v>1298.75</v>
      </c>
      <c r="J104" s="105">
        <v>1298.75</v>
      </c>
      <c r="K104" s="552">
        <v>45872</v>
      </c>
      <c r="L104" s="123">
        <v>45795</v>
      </c>
      <c r="M104" s="95" t="s">
        <v>2756</v>
      </c>
      <c r="N104" s="69">
        <f>YEAR(Table2[[#This Row],[MONTH]])</f>
        <v>2025</v>
      </c>
      <c r="O104" s="69" t="str">
        <f>TEXT(Table2[[#This Row],[MONTH]],"MMMM")</f>
        <v>April</v>
      </c>
    </row>
    <row r="105" spans="1:15" ht="15" thickBot="1" x14ac:dyDescent="0.35">
      <c r="A105" s="606">
        <v>45748</v>
      </c>
      <c r="B105" s="137">
        <v>6000008442</v>
      </c>
      <c r="C105" s="137" t="s">
        <v>735</v>
      </c>
      <c r="D105" s="138" t="s">
        <v>732</v>
      </c>
      <c r="E105" s="137">
        <v>2304000118</v>
      </c>
      <c r="F105" s="137" t="s">
        <v>733</v>
      </c>
      <c r="G105" s="139" t="s">
        <v>3372</v>
      </c>
      <c r="H105" s="137" t="s">
        <v>3733</v>
      </c>
      <c r="I105" s="140">
        <v>525</v>
      </c>
      <c r="J105" s="140">
        <v>525</v>
      </c>
      <c r="K105" s="553">
        <v>45872</v>
      </c>
      <c r="L105" s="129">
        <v>45795</v>
      </c>
      <c r="M105" s="95" t="s">
        <v>2756</v>
      </c>
      <c r="N105" s="69">
        <f>YEAR(Table2[[#This Row],[MONTH]])</f>
        <v>2025</v>
      </c>
      <c r="O105" s="69" t="str">
        <f>TEXT(Table2[[#This Row],[MONTH]],"MMMM")</f>
        <v>April</v>
      </c>
    </row>
    <row r="106" spans="1:15" ht="15" thickBot="1" x14ac:dyDescent="0.35">
      <c r="A106" s="608">
        <v>45748</v>
      </c>
      <c r="B106" s="145">
        <v>6000008442</v>
      </c>
      <c r="C106" s="145" t="s">
        <v>730</v>
      </c>
      <c r="D106" s="146" t="s">
        <v>732</v>
      </c>
      <c r="E106" s="145">
        <v>2304000118</v>
      </c>
      <c r="F106" s="145" t="s">
        <v>733</v>
      </c>
      <c r="G106" s="147" t="s">
        <v>3372</v>
      </c>
      <c r="H106" s="145" t="s">
        <v>3747</v>
      </c>
      <c r="I106" s="148">
        <v>1841390</v>
      </c>
      <c r="J106" s="148">
        <v>1841390</v>
      </c>
      <c r="K106" s="554">
        <v>45795</v>
      </c>
      <c r="L106" s="142">
        <v>45757</v>
      </c>
      <c r="M106" s="149" t="s">
        <v>2681</v>
      </c>
      <c r="N106" s="69">
        <f>YEAR(Table2[[#This Row],[MONTH]])</f>
        <v>2025</v>
      </c>
      <c r="O106" s="69" t="str">
        <f>TEXT(Table2[[#This Row],[MONTH]],"MMMM")</f>
        <v>April</v>
      </c>
    </row>
    <row r="107" spans="1:15" ht="14.4" x14ac:dyDescent="0.3">
      <c r="A107" s="602">
        <v>45748</v>
      </c>
      <c r="B107" s="96">
        <v>22121436</v>
      </c>
      <c r="C107" s="96" t="s">
        <v>3385</v>
      </c>
      <c r="D107" s="97" t="s">
        <v>3386</v>
      </c>
      <c r="E107" s="96">
        <v>22063315</v>
      </c>
      <c r="F107" s="96" t="s">
        <v>3718</v>
      </c>
      <c r="G107" s="98" t="s">
        <v>3364</v>
      </c>
      <c r="H107" s="96" t="s">
        <v>3378</v>
      </c>
      <c r="I107" s="99">
        <v>10205.5</v>
      </c>
      <c r="J107" s="99">
        <v>10205.5</v>
      </c>
      <c r="K107" s="551">
        <v>46044</v>
      </c>
      <c r="L107" s="144">
        <v>45795</v>
      </c>
      <c r="M107" s="95" t="s">
        <v>2756</v>
      </c>
      <c r="N107" s="69">
        <f>YEAR(Table2[[#This Row],[MONTH]])</f>
        <v>2025</v>
      </c>
      <c r="O107" s="69" t="str">
        <f>TEXT(Table2[[#This Row],[MONTH]],"MMMM")</f>
        <v>April</v>
      </c>
    </row>
    <row r="108" spans="1:15" ht="14.4" x14ac:dyDescent="0.3">
      <c r="A108" s="603">
        <v>45748</v>
      </c>
      <c r="B108" s="102">
        <v>22122088</v>
      </c>
      <c r="C108" s="102" t="s">
        <v>3387</v>
      </c>
      <c r="D108" s="103" t="s">
        <v>3388</v>
      </c>
      <c r="E108" s="102">
        <v>22060660</v>
      </c>
      <c r="F108" s="102" t="s">
        <v>3718</v>
      </c>
      <c r="G108" s="104" t="s">
        <v>3372</v>
      </c>
      <c r="H108" s="102" t="s">
        <v>3378</v>
      </c>
      <c r="I108" s="105">
        <v>2632</v>
      </c>
      <c r="J108" s="106">
        <v>2632</v>
      </c>
      <c r="K108" s="552">
        <v>46132</v>
      </c>
      <c r="L108" s="123">
        <v>46037</v>
      </c>
      <c r="M108" s="95" t="s">
        <v>2756</v>
      </c>
      <c r="N108" s="69">
        <f>YEAR(Table2[[#This Row],[MONTH]])</f>
        <v>2025</v>
      </c>
      <c r="O108" s="69" t="str">
        <f>TEXT(Table2[[#This Row],[MONTH]],"MMMM")</f>
        <v>April</v>
      </c>
    </row>
    <row r="109" spans="1:15" ht="14.4" x14ac:dyDescent="0.3">
      <c r="A109" s="605">
        <v>45717</v>
      </c>
      <c r="B109" s="115">
        <v>22124056</v>
      </c>
      <c r="C109" s="115" t="s">
        <v>3385</v>
      </c>
      <c r="D109" s="116" t="s">
        <v>3389</v>
      </c>
      <c r="E109" s="115">
        <v>22060683</v>
      </c>
      <c r="F109" s="115" t="s">
        <v>3684</v>
      </c>
      <c r="G109" s="117" t="s">
        <v>3364</v>
      </c>
      <c r="H109" s="115" t="s">
        <v>3378</v>
      </c>
      <c r="I109" s="118">
        <v>3514.8</v>
      </c>
      <c r="J109" s="735">
        <v>3514.8</v>
      </c>
      <c r="K109" s="555">
        <v>46118</v>
      </c>
      <c r="L109" s="142">
        <v>45795</v>
      </c>
      <c r="M109" s="95" t="s">
        <v>2756</v>
      </c>
      <c r="N109" s="69">
        <f>YEAR(Table2[[#This Row],[MONTH]])</f>
        <v>2025</v>
      </c>
      <c r="O109" s="69" t="str">
        <f>TEXT(Table2[[#This Row],[MONTH]],"MMMM")</f>
        <v>March</v>
      </c>
    </row>
    <row r="110" spans="1:15" ht="14.4" x14ac:dyDescent="0.3">
      <c r="A110" s="605">
        <v>45778</v>
      </c>
      <c r="B110" s="115">
        <v>6000007907</v>
      </c>
      <c r="C110" s="115" t="s">
        <v>656</v>
      </c>
      <c r="D110" s="116" t="s">
        <v>657</v>
      </c>
      <c r="E110" s="115">
        <v>2204001647</v>
      </c>
      <c r="F110" s="115" t="s">
        <v>48</v>
      </c>
      <c r="G110" s="117" t="s">
        <v>3372</v>
      </c>
      <c r="H110" s="115" t="s">
        <v>3747</v>
      </c>
      <c r="I110" s="118">
        <v>13094</v>
      </c>
      <c r="J110" s="118">
        <v>13094</v>
      </c>
      <c r="K110" s="555">
        <v>45795</v>
      </c>
      <c r="L110" s="556">
        <v>45805</v>
      </c>
      <c r="M110" s="95" t="s">
        <v>2681</v>
      </c>
      <c r="N110" s="69">
        <f>YEAR(Table2[[#This Row],[MONTH]])</f>
        <v>2025</v>
      </c>
      <c r="O110" s="69" t="str">
        <f>TEXT(Table2[[#This Row],[MONTH]],"MMMM")</f>
        <v>May</v>
      </c>
    </row>
    <row r="111" spans="1:15" ht="15" thickBot="1" x14ac:dyDescent="0.35">
      <c r="A111" s="604">
        <v>45778</v>
      </c>
      <c r="B111" s="131">
        <v>6000008308</v>
      </c>
      <c r="C111" s="131" t="s">
        <v>1088</v>
      </c>
      <c r="D111" s="132" t="s">
        <v>1089</v>
      </c>
      <c r="E111" s="131">
        <v>2204001631</v>
      </c>
      <c r="F111" s="131" t="s">
        <v>733</v>
      </c>
      <c r="G111" s="133" t="s">
        <v>3372</v>
      </c>
      <c r="H111" s="131" t="s">
        <v>3747</v>
      </c>
      <c r="I111" s="150">
        <v>3806511</v>
      </c>
      <c r="J111" s="151">
        <v>3806511</v>
      </c>
      <c r="K111" s="557">
        <v>45798</v>
      </c>
      <c r="L111" s="136">
        <v>45796</v>
      </c>
      <c r="M111" s="95" t="s">
        <v>2756</v>
      </c>
      <c r="N111" s="69">
        <f>YEAR(Table2[[#This Row],[MONTH]])</f>
        <v>2025</v>
      </c>
      <c r="O111" s="69" t="str">
        <f>TEXT(Table2[[#This Row],[MONTH]],"MMMM")</f>
        <v>May</v>
      </c>
    </row>
    <row r="112" spans="1:15" ht="14.4" x14ac:dyDescent="0.3">
      <c r="A112" s="602">
        <v>45778</v>
      </c>
      <c r="B112" s="96">
        <v>6000008325</v>
      </c>
      <c r="C112" s="96" t="s">
        <v>692</v>
      </c>
      <c r="D112" s="97" t="s">
        <v>3390</v>
      </c>
      <c r="E112" s="96">
        <v>2204001871</v>
      </c>
      <c r="F112" s="96" t="s">
        <v>48</v>
      </c>
      <c r="G112" s="98" t="s">
        <v>3364</v>
      </c>
      <c r="H112" s="96" t="s">
        <v>3747</v>
      </c>
      <c r="I112" s="152">
        <v>7606</v>
      </c>
      <c r="J112" s="152">
        <v>7606</v>
      </c>
      <c r="K112" s="548">
        <v>45839</v>
      </c>
      <c r="L112" s="101">
        <v>45811</v>
      </c>
      <c r="M112" s="153" t="s">
        <v>2681</v>
      </c>
      <c r="N112" s="69">
        <f>YEAR(Table2[[#This Row],[MONTH]])</f>
        <v>2025</v>
      </c>
      <c r="O112" s="69" t="str">
        <f>TEXT(Table2[[#This Row],[MONTH]],"MMMM")</f>
        <v>May</v>
      </c>
    </row>
    <row r="113" spans="1:15" ht="14.4" x14ac:dyDescent="0.3">
      <c r="A113" s="603">
        <v>45778</v>
      </c>
      <c r="B113" s="102">
        <v>6000008326</v>
      </c>
      <c r="C113" s="102" t="s">
        <v>634</v>
      </c>
      <c r="D113" s="103" t="s">
        <v>3391</v>
      </c>
      <c r="E113" s="102">
        <v>2204001883</v>
      </c>
      <c r="F113" s="102" t="s">
        <v>48</v>
      </c>
      <c r="G113" s="104" t="s">
        <v>3364</v>
      </c>
      <c r="H113" s="102" t="s">
        <v>3747</v>
      </c>
      <c r="I113" s="154">
        <v>8712</v>
      </c>
      <c r="J113" s="154">
        <v>8712</v>
      </c>
      <c r="K113" s="549">
        <v>45839</v>
      </c>
      <c r="L113" s="107">
        <v>45811</v>
      </c>
      <c r="M113" s="95" t="s">
        <v>2681</v>
      </c>
      <c r="N113" s="69">
        <f>YEAR(Table2[[#This Row],[MONTH]])</f>
        <v>2025</v>
      </c>
      <c r="O113" s="69" t="str">
        <f>TEXT(Table2[[#This Row],[MONTH]],"MMMM")</f>
        <v>May</v>
      </c>
    </row>
    <row r="114" spans="1:15" ht="14.4" x14ac:dyDescent="0.3">
      <c r="A114" s="603">
        <v>45778</v>
      </c>
      <c r="B114" s="102">
        <v>6000008328</v>
      </c>
      <c r="C114" s="102" t="s">
        <v>958</v>
      </c>
      <c r="D114" s="103" t="s">
        <v>959</v>
      </c>
      <c r="E114" s="102">
        <v>2204001892</v>
      </c>
      <c r="F114" s="102" t="s">
        <v>305</v>
      </c>
      <c r="G114" s="104" t="s">
        <v>3364</v>
      </c>
      <c r="H114" s="102" t="s">
        <v>3747</v>
      </c>
      <c r="I114" s="154">
        <v>8234</v>
      </c>
      <c r="J114" s="154">
        <v>8234</v>
      </c>
      <c r="K114" s="549">
        <v>45839</v>
      </c>
      <c r="L114" s="107">
        <v>45811</v>
      </c>
      <c r="M114" s="95" t="s">
        <v>2681</v>
      </c>
      <c r="N114" s="69">
        <f>YEAR(Table2[[#This Row],[MONTH]])</f>
        <v>2025</v>
      </c>
      <c r="O114" s="69" t="str">
        <f>TEXT(Table2[[#This Row],[MONTH]],"MMMM")</f>
        <v>May</v>
      </c>
    </row>
    <row r="115" spans="1:15" ht="14.4" x14ac:dyDescent="0.3">
      <c r="A115" s="603">
        <v>45778</v>
      </c>
      <c r="B115" s="102">
        <v>6000008329</v>
      </c>
      <c r="C115" s="102" t="s">
        <v>1060</v>
      </c>
      <c r="D115" s="103" t="s">
        <v>1061</v>
      </c>
      <c r="E115" s="102">
        <v>2204001899</v>
      </c>
      <c r="F115" s="102" t="s">
        <v>305</v>
      </c>
      <c r="G115" s="104" t="s">
        <v>3364</v>
      </c>
      <c r="H115" s="102" t="s">
        <v>3747</v>
      </c>
      <c r="I115" s="154">
        <v>12477</v>
      </c>
      <c r="J115" s="154">
        <v>12477</v>
      </c>
      <c r="K115" s="549">
        <v>45839</v>
      </c>
      <c r="L115" s="107">
        <v>45811</v>
      </c>
      <c r="M115" s="95" t="s">
        <v>2681</v>
      </c>
      <c r="N115" s="69">
        <f>YEAR(Table2[[#This Row],[MONTH]])</f>
        <v>2025</v>
      </c>
      <c r="O115" s="69" t="str">
        <f>TEXT(Table2[[#This Row],[MONTH]],"MMMM")</f>
        <v>May</v>
      </c>
    </row>
    <row r="116" spans="1:15" ht="15" thickBot="1" x14ac:dyDescent="0.35">
      <c r="A116" s="606">
        <v>45778</v>
      </c>
      <c r="B116" s="137">
        <v>6000008330</v>
      </c>
      <c r="C116" s="137" t="s">
        <v>1080</v>
      </c>
      <c r="D116" s="138" t="s">
        <v>1081</v>
      </c>
      <c r="E116" s="137">
        <v>2204001908</v>
      </c>
      <c r="F116" s="137" t="s">
        <v>305</v>
      </c>
      <c r="G116" s="139" t="s">
        <v>3364</v>
      </c>
      <c r="H116" s="137" t="s">
        <v>3747</v>
      </c>
      <c r="I116" s="155">
        <v>9190</v>
      </c>
      <c r="J116" s="155">
        <v>9190</v>
      </c>
      <c r="K116" s="550">
        <v>45839</v>
      </c>
      <c r="L116" s="141">
        <v>45811</v>
      </c>
      <c r="M116" s="156" t="s">
        <v>2681</v>
      </c>
      <c r="N116" s="69">
        <f>YEAR(Table2[[#This Row],[MONTH]])</f>
        <v>2025</v>
      </c>
      <c r="O116" s="69" t="str">
        <f>TEXT(Table2[[#This Row],[MONTH]],"MMMM")</f>
        <v>May</v>
      </c>
    </row>
    <row r="117" spans="1:15" ht="14.4" x14ac:dyDescent="0.3">
      <c r="A117" s="605">
        <v>45778</v>
      </c>
      <c r="B117" s="115">
        <v>6000008331</v>
      </c>
      <c r="C117" s="115" t="s">
        <v>1069</v>
      </c>
      <c r="D117" s="116" t="s">
        <v>1070</v>
      </c>
      <c r="E117" s="115">
        <v>2204001907</v>
      </c>
      <c r="F117" s="115" t="s">
        <v>305</v>
      </c>
      <c r="G117" s="117" t="s">
        <v>3364</v>
      </c>
      <c r="H117" s="115" t="s">
        <v>3747</v>
      </c>
      <c r="I117" s="157">
        <v>6449</v>
      </c>
      <c r="J117" s="157">
        <v>6449</v>
      </c>
      <c r="K117" s="558">
        <v>45839</v>
      </c>
      <c r="L117" s="119">
        <v>45811</v>
      </c>
      <c r="M117" s="95" t="s">
        <v>2681</v>
      </c>
      <c r="N117" s="69">
        <f>YEAR(Table2[[#This Row],[MONTH]])</f>
        <v>2025</v>
      </c>
      <c r="O117" s="69" t="str">
        <f>TEXT(Table2[[#This Row],[MONTH]],"MMMM")</f>
        <v>May</v>
      </c>
    </row>
    <row r="118" spans="1:15" ht="14.4" x14ac:dyDescent="0.3">
      <c r="A118" s="603">
        <v>45778</v>
      </c>
      <c r="B118" s="102">
        <v>6000008332</v>
      </c>
      <c r="C118" s="102" t="s">
        <v>1077</v>
      </c>
      <c r="D118" s="103" t="s">
        <v>1078</v>
      </c>
      <c r="E118" s="102">
        <v>2204001910</v>
      </c>
      <c r="F118" s="102" t="s">
        <v>305</v>
      </c>
      <c r="G118" s="104" t="s">
        <v>3364</v>
      </c>
      <c r="H118" s="102" t="s">
        <v>3747</v>
      </c>
      <c r="I118" s="154">
        <v>4979</v>
      </c>
      <c r="J118" s="154">
        <v>4979</v>
      </c>
      <c r="K118" s="549">
        <v>45839</v>
      </c>
      <c r="L118" s="107">
        <v>45811</v>
      </c>
      <c r="M118" s="95" t="s">
        <v>2681</v>
      </c>
      <c r="N118" s="69">
        <f>YEAR(Table2[[#This Row],[MONTH]])</f>
        <v>2025</v>
      </c>
      <c r="O118" s="69" t="str">
        <f>TEXT(Table2[[#This Row],[MONTH]],"MMMM")</f>
        <v>May</v>
      </c>
    </row>
    <row r="119" spans="1:15" ht="14.4" x14ac:dyDescent="0.3">
      <c r="A119" s="603">
        <v>45778</v>
      </c>
      <c r="B119" s="102">
        <v>6000008333</v>
      </c>
      <c r="C119" s="102" t="s">
        <v>1064</v>
      </c>
      <c r="D119" s="103" t="s">
        <v>1065</v>
      </c>
      <c r="E119" s="102">
        <v>2204001915</v>
      </c>
      <c r="F119" s="102" t="s">
        <v>305</v>
      </c>
      <c r="G119" s="104" t="s">
        <v>3364</v>
      </c>
      <c r="H119" s="102" t="s">
        <v>3747</v>
      </c>
      <c r="I119" s="154">
        <v>11140</v>
      </c>
      <c r="J119" s="154">
        <v>11140</v>
      </c>
      <c r="K119" s="549">
        <v>45839</v>
      </c>
      <c r="L119" s="107">
        <v>45811</v>
      </c>
      <c r="M119" s="95" t="s">
        <v>2681</v>
      </c>
      <c r="N119" s="69">
        <f>YEAR(Table2[[#This Row],[MONTH]])</f>
        <v>2025</v>
      </c>
      <c r="O119" s="69" t="str">
        <f>TEXT(Table2[[#This Row],[MONTH]],"MMMM")</f>
        <v>May</v>
      </c>
    </row>
    <row r="120" spans="1:15" ht="14.4" x14ac:dyDescent="0.3">
      <c r="A120" s="603">
        <v>45778</v>
      </c>
      <c r="B120" s="102">
        <v>6000008334</v>
      </c>
      <c r="C120" s="102" t="s">
        <v>1104</v>
      </c>
      <c r="D120" s="103" t="s">
        <v>1105</v>
      </c>
      <c r="E120" s="102">
        <v>2204001904</v>
      </c>
      <c r="F120" s="102" t="s">
        <v>305</v>
      </c>
      <c r="G120" s="104" t="s">
        <v>3364</v>
      </c>
      <c r="H120" s="102" t="s">
        <v>3747</v>
      </c>
      <c r="I120" s="154">
        <v>13247</v>
      </c>
      <c r="J120" s="154">
        <v>13247</v>
      </c>
      <c r="K120" s="549">
        <v>45839</v>
      </c>
      <c r="L120" s="107">
        <v>45811</v>
      </c>
      <c r="M120" s="95" t="s">
        <v>2681</v>
      </c>
      <c r="N120" s="69">
        <f>YEAR(Table2[[#This Row],[MONTH]])</f>
        <v>2025</v>
      </c>
      <c r="O120" s="69" t="str">
        <f>TEXT(Table2[[#This Row],[MONTH]],"MMMM")</f>
        <v>May</v>
      </c>
    </row>
    <row r="121" spans="1:15" ht="14.4" x14ac:dyDescent="0.3">
      <c r="A121" s="603">
        <v>45778</v>
      </c>
      <c r="B121" s="102">
        <v>6000008335</v>
      </c>
      <c r="C121" s="102" t="s">
        <v>714</v>
      </c>
      <c r="D121" s="103" t="s">
        <v>716</v>
      </c>
      <c r="E121" s="102">
        <v>2204001884</v>
      </c>
      <c r="F121" s="102" t="s">
        <v>48</v>
      </c>
      <c r="G121" s="104" t="s">
        <v>3364</v>
      </c>
      <c r="H121" s="102" t="s">
        <v>3747</v>
      </c>
      <c r="I121" s="154">
        <v>23020</v>
      </c>
      <c r="J121" s="154">
        <v>23020</v>
      </c>
      <c r="K121" s="549">
        <v>45839</v>
      </c>
      <c r="L121" s="107">
        <v>45811</v>
      </c>
      <c r="M121" s="95" t="s">
        <v>2681</v>
      </c>
      <c r="N121" s="69">
        <f>YEAR(Table2[[#This Row],[MONTH]])</f>
        <v>2025</v>
      </c>
      <c r="O121" s="69" t="str">
        <f>TEXT(Table2[[#This Row],[MONTH]],"MMMM")</f>
        <v>May</v>
      </c>
    </row>
    <row r="122" spans="1:15" ht="15" thickBot="1" x14ac:dyDescent="0.35">
      <c r="A122" s="607">
        <v>45778</v>
      </c>
      <c r="B122" s="108">
        <v>6000008327</v>
      </c>
      <c r="C122" s="108" t="s">
        <v>1084</v>
      </c>
      <c r="D122" s="109" t="s">
        <v>1085</v>
      </c>
      <c r="E122" s="108">
        <v>2204001887</v>
      </c>
      <c r="F122" s="108" t="s">
        <v>305</v>
      </c>
      <c r="G122" s="110" t="s">
        <v>3372</v>
      </c>
      <c r="H122" s="108" t="s">
        <v>3747</v>
      </c>
      <c r="I122" s="150">
        <v>4508</v>
      </c>
      <c r="J122" s="150">
        <v>4508</v>
      </c>
      <c r="K122" s="559">
        <v>45839</v>
      </c>
      <c r="L122" s="113">
        <v>45811</v>
      </c>
      <c r="M122" s="95" t="s">
        <v>2681</v>
      </c>
      <c r="N122" s="69">
        <f>YEAR(Table2[[#This Row],[MONTH]])</f>
        <v>2025</v>
      </c>
      <c r="O122" s="69" t="str">
        <f>TEXT(Table2[[#This Row],[MONTH]],"MMMM")</f>
        <v>May</v>
      </c>
    </row>
    <row r="123" spans="1:15" ht="14.4" x14ac:dyDescent="0.3">
      <c r="A123" s="602">
        <v>45778</v>
      </c>
      <c r="B123" s="96">
        <v>6000008599</v>
      </c>
      <c r="C123" s="96" t="s">
        <v>879</v>
      </c>
      <c r="D123" s="97" t="s">
        <v>881</v>
      </c>
      <c r="E123" s="96">
        <v>2204001811</v>
      </c>
      <c r="F123" s="96" t="s">
        <v>305</v>
      </c>
      <c r="G123" s="98" t="s">
        <v>3364</v>
      </c>
      <c r="H123" s="96" t="s">
        <v>3747</v>
      </c>
      <c r="I123" s="152">
        <v>6560</v>
      </c>
      <c r="J123" s="166">
        <v>6560</v>
      </c>
      <c r="K123" s="551">
        <v>45876</v>
      </c>
      <c r="L123" s="101">
        <v>45828</v>
      </c>
      <c r="M123" s="114" t="s">
        <v>2658</v>
      </c>
      <c r="N123" s="69">
        <f>YEAR(Table2[[#This Row],[MONTH]])</f>
        <v>2025</v>
      </c>
      <c r="O123" s="69" t="str">
        <f>TEXT(Table2[[#This Row],[MONTH]],"MMMM")</f>
        <v>May</v>
      </c>
    </row>
    <row r="124" spans="1:15" ht="14.4" x14ac:dyDescent="0.3">
      <c r="A124" s="603">
        <v>45778</v>
      </c>
      <c r="B124" s="102">
        <v>6000008599</v>
      </c>
      <c r="C124" s="102" t="s">
        <v>879</v>
      </c>
      <c r="D124" s="103" t="s">
        <v>881</v>
      </c>
      <c r="E124" s="102">
        <v>2204001811</v>
      </c>
      <c r="F124" s="102" t="s">
        <v>305</v>
      </c>
      <c r="G124" s="104" t="s">
        <v>3364</v>
      </c>
      <c r="H124" s="158" t="s">
        <v>3733</v>
      </c>
      <c r="I124" s="154">
        <f>19213.12-I123</f>
        <v>12653.119999999999</v>
      </c>
      <c r="J124" s="159">
        <v>12653.119999999999</v>
      </c>
      <c r="K124" s="552">
        <v>45876</v>
      </c>
      <c r="L124" s="107">
        <v>45828</v>
      </c>
      <c r="M124" s="95" t="s">
        <v>2756</v>
      </c>
      <c r="N124" s="69">
        <f>YEAR(Table2[[#This Row],[MONTH]])</f>
        <v>2025</v>
      </c>
      <c r="O124" s="69" t="str">
        <f>TEXT(Table2[[#This Row],[MONTH]],"MMMM")</f>
        <v>May</v>
      </c>
    </row>
    <row r="125" spans="1:15" ht="14.4" x14ac:dyDescent="0.3">
      <c r="A125" s="603">
        <v>45778</v>
      </c>
      <c r="B125" s="102">
        <v>6000008600</v>
      </c>
      <c r="C125" s="102" t="s">
        <v>905</v>
      </c>
      <c r="D125" s="103" t="s">
        <v>907</v>
      </c>
      <c r="E125" s="102">
        <v>2204001809</v>
      </c>
      <c r="F125" s="102" t="s">
        <v>305</v>
      </c>
      <c r="G125" s="104" t="s">
        <v>3364</v>
      </c>
      <c r="H125" s="158" t="s">
        <v>3733</v>
      </c>
      <c r="I125" s="154">
        <v>2024.36</v>
      </c>
      <c r="J125" s="159">
        <v>2024.36</v>
      </c>
      <c r="K125" s="552">
        <v>45876</v>
      </c>
      <c r="L125" s="107">
        <v>45828</v>
      </c>
      <c r="M125" s="95" t="s">
        <v>2756</v>
      </c>
      <c r="N125" s="69">
        <f>YEAR(Table2[[#This Row],[MONTH]])</f>
        <v>2025</v>
      </c>
      <c r="O125" s="69" t="str">
        <f>TEXT(Table2[[#This Row],[MONTH]],"MMMM")</f>
        <v>May</v>
      </c>
    </row>
    <row r="126" spans="1:15" ht="14.4" x14ac:dyDescent="0.3">
      <c r="A126" s="603">
        <v>45778</v>
      </c>
      <c r="B126" s="102">
        <v>6000008602</v>
      </c>
      <c r="C126" s="102" t="s">
        <v>935</v>
      </c>
      <c r="D126" s="103" t="s">
        <v>936</v>
      </c>
      <c r="E126" s="102">
        <v>2204001808</v>
      </c>
      <c r="F126" s="102" t="s">
        <v>305</v>
      </c>
      <c r="G126" s="104" t="s">
        <v>3364</v>
      </c>
      <c r="H126" s="158" t="s">
        <v>3733</v>
      </c>
      <c r="I126" s="154">
        <v>1577.94</v>
      </c>
      <c r="J126" s="159">
        <v>1577.94</v>
      </c>
      <c r="K126" s="552">
        <v>45876</v>
      </c>
      <c r="L126" s="107">
        <v>45828</v>
      </c>
      <c r="M126" s="95" t="s">
        <v>2756</v>
      </c>
      <c r="N126" s="69">
        <f>YEAR(Table2[[#This Row],[MONTH]])</f>
        <v>2025</v>
      </c>
      <c r="O126" s="69" t="str">
        <f>TEXT(Table2[[#This Row],[MONTH]],"MMMM")</f>
        <v>May</v>
      </c>
    </row>
    <row r="127" spans="1:15" ht="14.4" x14ac:dyDescent="0.3">
      <c r="A127" s="603">
        <v>45778</v>
      </c>
      <c r="B127" s="102">
        <v>6000008603</v>
      </c>
      <c r="C127" s="102" t="s">
        <v>627</v>
      </c>
      <c r="D127" s="103" t="s">
        <v>3392</v>
      </c>
      <c r="E127" s="102">
        <v>2204001805</v>
      </c>
      <c r="F127" s="102" t="s">
        <v>48</v>
      </c>
      <c r="G127" s="104" t="s">
        <v>3364</v>
      </c>
      <c r="H127" s="102" t="s">
        <v>3747</v>
      </c>
      <c r="I127" s="154">
        <v>21678.75</v>
      </c>
      <c r="J127" s="159">
        <v>21678.75</v>
      </c>
      <c r="K127" s="552">
        <v>45876</v>
      </c>
      <c r="L127" s="123">
        <v>45828</v>
      </c>
      <c r="M127" s="94" t="s">
        <v>2658</v>
      </c>
      <c r="N127" s="69">
        <f>YEAR(Table2[[#This Row],[MONTH]])</f>
        <v>2025</v>
      </c>
      <c r="O127" s="69" t="str">
        <f>TEXT(Table2[[#This Row],[MONTH]],"MMMM")</f>
        <v>May</v>
      </c>
    </row>
    <row r="128" spans="1:15" ht="14.4" x14ac:dyDescent="0.3">
      <c r="A128" s="603">
        <v>45778</v>
      </c>
      <c r="B128" s="102">
        <v>6000008603</v>
      </c>
      <c r="C128" s="102" t="s">
        <v>627</v>
      </c>
      <c r="D128" s="103" t="s">
        <v>3392</v>
      </c>
      <c r="E128" s="102">
        <v>2204001805</v>
      </c>
      <c r="F128" s="102" t="s">
        <v>48</v>
      </c>
      <c r="G128" s="104" t="s">
        <v>3364</v>
      </c>
      <c r="H128" s="158" t="s">
        <v>3733</v>
      </c>
      <c r="I128" s="154">
        <f>25501.3-I127</f>
        <v>3822.5499999999993</v>
      </c>
      <c r="J128" s="159">
        <v>3822.5499999999993</v>
      </c>
      <c r="K128" s="552">
        <v>45876</v>
      </c>
      <c r="L128" s="123">
        <v>45828</v>
      </c>
      <c r="M128" s="95" t="s">
        <v>2756</v>
      </c>
      <c r="N128" s="69">
        <f>YEAR(Table2[[#This Row],[MONTH]])</f>
        <v>2025</v>
      </c>
      <c r="O128" s="69" t="str">
        <f>TEXT(Table2[[#This Row],[MONTH]],"MMMM")</f>
        <v>May</v>
      </c>
    </row>
    <row r="129" spans="1:15" ht="14.4" x14ac:dyDescent="0.3">
      <c r="A129" s="607">
        <v>45778</v>
      </c>
      <c r="B129" s="108">
        <v>6000008604</v>
      </c>
      <c r="C129" s="108" t="s">
        <v>518</v>
      </c>
      <c r="D129" s="109">
        <v>250175569</v>
      </c>
      <c r="E129" s="108">
        <v>2204001801</v>
      </c>
      <c r="F129" s="108" t="s">
        <v>48</v>
      </c>
      <c r="G129" s="110" t="s">
        <v>3364</v>
      </c>
      <c r="H129" s="161" t="s">
        <v>3733</v>
      </c>
      <c r="I129" s="154">
        <v>8408.0750000000007</v>
      </c>
      <c r="J129" s="159">
        <v>8408.0750000000007</v>
      </c>
      <c r="K129" s="552">
        <v>45876</v>
      </c>
      <c r="L129" s="123">
        <v>45828</v>
      </c>
      <c r="M129" s="95" t="s">
        <v>2756</v>
      </c>
      <c r="N129" s="69">
        <f>YEAR(Table2[[#This Row],[MONTH]])</f>
        <v>2025</v>
      </c>
      <c r="O129" s="69" t="str">
        <f>TEXT(Table2[[#This Row],[MONTH]],"MMMM")</f>
        <v>May</v>
      </c>
    </row>
    <row r="130" spans="1:15" ht="15" thickBot="1" x14ac:dyDescent="0.35">
      <c r="A130" s="606">
        <v>45778</v>
      </c>
      <c r="B130" s="137">
        <v>6000008604</v>
      </c>
      <c r="C130" s="137" t="s">
        <v>518</v>
      </c>
      <c r="D130" s="138">
        <v>250175569</v>
      </c>
      <c r="E130" s="137">
        <v>2204001801</v>
      </c>
      <c r="F130" s="137" t="s">
        <v>48</v>
      </c>
      <c r="G130" s="139" t="s">
        <v>3364</v>
      </c>
      <c r="H130" s="163" t="s">
        <v>3733</v>
      </c>
      <c r="I130" s="760">
        <f>12654.71-I129</f>
        <v>4246.6349999999984</v>
      </c>
      <c r="J130" s="742">
        <v>4246.6349999999984</v>
      </c>
      <c r="K130" s="554">
        <v>45876</v>
      </c>
      <c r="L130" s="762">
        <v>45828</v>
      </c>
      <c r="M130" s="95" t="s">
        <v>2756</v>
      </c>
      <c r="N130" s="69">
        <f>YEAR(Table2[[#This Row],[MONTH]])</f>
        <v>2025</v>
      </c>
      <c r="O130" s="69" t="str">
        <f>TEXT(Table2[[#This Row],[MONTH]],"MMMM")</f>
        <v>May</v>
      </c>
    </row>
    <row r="131" spans="1:15" ht="14.4" x14ac:dyDescent="0.3">
      <c r="A131" s="605">
        <v>45778</v>
      </c>
      <c r="B131" s="115">
        <v>6000008456</v>
      </c>
      <c r="C131" s="115" t="s">
        <v>3393</v>
      </c>
      <c r="D131" s="116" t="s">
        <v>3394</v>
      </c>
      <c r="E131" s="115">
        <v>2204001694</v>
      </c>
      <c r="F131" s="115" t="s">
        <v>48</v>
      </c>
      <c r="G131" s="117" t="s">
        <v>3364</v>
      </c>
      <c r="H131" s="160" t="s">
        <v>3733</v>
      </c>
      <c r="I131" s="157">
        <v>1401.25</v>
      </c>
      <c r="J131" s="157">
        <v>1401.25</v>
      </c>
      <c r="K131" s="555">
        <v>45873</v>
      </c>
      <c r="L131" s="142">
        <v>45820</v>
      </c>
      <c r="M131" s="95" t="s">
        <v>2756</v>
      </c>
      <c r="N131" s="69">
        <f>YEAR(Table2[[#This Row],[MONTH]])</f>
        <v>2025</v>
      </c>
      <c r="O131" s="69" t="str">
        <f>TEXT(Table2[[#This Row],[MONTH]],"MMMM")</f>
        <v>May</v>
      </c>
    </row>
    <row r="132" spans="1:15" ht="14.4" x14ac:dyDescent="0.3">
      <c r="A132" s="603">
        <v>45778</v>
      </c>
      <c r="B132" s="102">
        <v>6000008459</v>
      </c>
      <c r="C132" s="102" t="s">
        <v>743</v>
      </c>
      <c r="D132" s="103" t="s">
        <v>744</v>
      </c>
      <c r="E132" s="102">
        <v>2204001796</v>
      </c>
      <c r="F132" s="102" t="s">
        <v>48</v>
      </c>
      <c r="G132" s="104" t="s">
        <v>3364</v>
      </c>
      <c r="H132" s="102" t="s">
        <v>3747</v>
      </c>
      <c r="I132" s="154">
        <f>30537*1.025</f>
        <v>31300.424999999996</v>
      </c>
      <c r="J132" s="154">
        <v>31300.424999999996</v>
      </c>
      <c r="K132" s="552">
        <v>45873</v>
      </c>
      <c r="L132" s="560">
        <v>45820</v>
      </c>
      <c r="M132" s="94" t="s">
        <v>2658</v>
      </c>
      <c r="N132" s="69">
        <f>YEAR(Table2[[#This Row],[MONTH]])</f>
        <v>2025</v>
      </c>
      <c r="O132" s="69" t="str">
        <f>TEXT(Table2[[#This Row],[MONTH]],"MMMM")</f>
        <v>May</v>
      </c>
    </row>
    <row r="133" spans="1:15" ht="14.4" x14ac:dyDescent="0.3">
      <c r="A133" s="603">
        <v>45778</v>
      </c>
      <c r="B133" s="102">
        <v>6000008459</v>
      </c>
      <c r="C133" s="102" t="s">
        <v>743</v>
      </c>
      <c r="D133" s="103" t="s">
        <v>744</v>
      </c>
      <c r="E133" s="102">
        <v>2204001796</v>
      </c>
      <c r="F133" s="102" t="s">
        <v>48</v>
      </c>
      <c r="G133" s="104" t="s">
        <v>3364</v>
      </c>
      <c r="H133" s="158" t="s">
        <v>3733</v>
      </c>
      <c r="I133" s="154">
        <v>17996.25</v>
      </c>
      <c r="J133" s="154">
        <v>17996.25</v>
      </c>
      <c r="K133" s="552">
        <v>45873</v>
      </c>
      <c r="L133" s="123">
        <v>45820</v>
      </c>
      <c r="M133" s="95" t="s">
        <v>2756</v>
      </c>
      <c r="N133" s="69">
        <f>YEAR(Table2[[#This Row],[MONTH]])</f>
        <v>2025</v>
      </c>
      <c r="O133" s="69" t="str">
        <f>TEXT(Table2[[#This Row],[MONTH]],"MMMM")</f>
        <v>May</v>
      </c>
    </row>
    <row r="134" spans="1:15" ht="14.4" x14ac:dyDescent="0.3">
      <c r="A134" s="603">
        <v>45778</v>
      </c>
      <c r="B134" s="102">
        <v>6000008444</v>
      </c>
      <c r="C134" s="102" t="s">
        <v>3395</v>
      </c>
      <c r="D134" s="103" t="s">
        <v>75</v>
      </c>
      <c r="E134" s="102">
        <v>2304000116</v>
      </c>
      <c r="F134" s="102" t="s">
        <v>733</v>
      </c>
      <c r="G134" s="104" t="s">
        <v>3364</v>
      </c>
      <c r="H134" s="158" t="s">
        <v>3733</v>
      </c>
      <c r="I134" s="154">
        <v>4451.25</v>
      </c>
      <c r="J134" s="154">
        <v>4451.25</v>
      </c>
      <c r="K134" s="552">
        <v>45873</v>
      </c>
      <c r="L134" s="123">
        <v>45820</v>
      </c>
      <c r="M134" s="95" t="s">
        <v>2756</v>
      </c>
      <c r="N134" s="69">
        <f>YEAR(Table2[[#This Row],[MONTH]])</f>
        <v>2025</v>
      </c>
      <c r="O134" s="69" t="str">
        <f>TEXT(Table2[[#This Row],[MONTH]],"MMMM")</f>
        <v>May</v>
      </c>
    </row>
    <row r="135" spans="1:15" ht="14.4" x14ac:dyDescent="0.3">
      <c r="A135" s="603">
        <v>45778</v>
      </c>
      <c r="B135" s="102">
        <v>6000008598</v>
      </c>
      <c r="C135" s="102" t="s">
        <v>3396</v>
      </c>
      <c r="D135" s="103" t="s">
        <v>3397</v>
      </c>
      <c r="E135" s="102">
        <v>2304000191</v>
      </c>
      <c r="F135" s="102" t="s">
        <v>733</v>
      </c>
      <c r="G135" s="104" t="s">
        <v>3364</v>
      </c>
      <c r="H135" s="158" t="s">
        <v>3733</v>
      </c>
      <c r="I135" s="154">
        <v>1298.75</v>
      </c>
      <c r="J135" s="154">
        <v>1298.75</v>
      </c>
      <c r="K135" s="552">
        <v>45873</v>
      </c>
      <c r="L135" s="123">
        <v>45820</v>
      </c>
      <c r="M135" s="95" t="s">
        <v>2756</v>
      </c>
      <c r="N135" s="69">
        <f>YEAR(Table2[[#This Row],[MONTH]])</f>
        <v>2025</v>
      </c>
      <c r="O135" s="69" t="str">
        <f>TEXT(Table2[[#This Row],[MONTH]],"MMMM")</f>
        <v>May</v>
      </c>
    </row>
    <row r="136" spans="1:15" ht="15" thickBot="1" x14ac:dyDescent="0.35">
      <c r="A136" s="607">
        <v>45778</v>
      </c>
      <c r="B136" s="108">
        <v>6000008601</v>
      </c>
      <c r="C136" s="108" t="s">
        <v>3398</v>
      </c>
      <c r="D136" s="109" t="s">
        <v>3399</v>
      </c>
      <c r="E136" s="108">
        <v>2304000139</v>
      </c>
      <c r="F136" s="108" t="s">
        <v>48</v>
      </c>
      <c r="G136" s="110" t="s">
        <v>3364</v>
      </c>
      <c r="H136" s="161" t="s">
        <v>3733</v>
      </c>
      <c r="I136" s="162">
        <v>3451.25</v>
      </c>
      <c r="J136" s="162">
        <v>3451.25</v>
      </c>
      <c r="K136" s="429">
        <v>45873</v>
      </c>
      <c r="L136" s="143">
        <v>45820</v>
      </c>
      <c r="M136" s="95" t="s">
        <v>2756</v>
      </c>
      <c r="N136" s="69">
        <f>YEAR(Table2[[#This Row],[MONTH]])</f>
        <v>2025</v>
      </c>
      <c r="O136" s="69" t="str">
        <f>TEXT(Table2[[#This Row],[MONTH]],"MMMM")</f>
        <v>May</v>
      </c>
    </row>
    <row r="137" spans="1:15" ht="14.4" x14ac:dyDescent="0.3">
      <c r="A137" s="602">
        <v>45778</v>
      </c>
      <c r="B137" s="96">
        <v>6000008571</v>
      </c>
      <c r="C137" s="96" t="s">
        <v>766</v>
      </c>
      <c r="D137" s="97" t="s">
        <v>767</v>
      </c>
      <c r="E137" s="96">
        <v>2204001729</v>
      </c>
      <c r="F137" s="96" t="s">
        <v>305</v>
      </c>
      <c r="G137" s="98" t="s">
        <v>3372</v>
      </c>
      <c r="H137" s="102" t="s">
        <v>3747</v>
      </c>
      <c r="I137" s="152">
        <v>28736.9</v>
      </c>
      <c r="J137" s="166">
        <v>28736.9</v>
      </c>
      <c r="K137" s="227">
        <v>46106</v>
      </c>
      <c r="L137" s="561">
        <v>45828</v>
      </c>
      <c r="M137" s="94" t="s">
        <v>2658</v>
      </c>
      <c r="N137" s="69">
        <f>YEAR(Table2[[#This Row],[MONTH]])</f>
        <v>2025</v>
      </c>
      <c r="O137" s="69" t="str">
        <f>TEXT(Table2[[#This Row],[MONTH]],"MMMM")</f>
        <v>May</v>
      </c>
    </row>
    <row r="138" spans="1:15" ht="14.4" x14ac:dyDescent="0.3">
      <c r="A138" s="605">
        <v>45778</v>
      </c>
      <c r="B138" s="115">
        <v>6000008571</v>
      </c>
      <c r="C138" s="115" t="s">
        <v>766</v>
      </c>
      <c r="D138" s="116" t="s">
        <v>767</v>
      </c>
      <c r="E138" s="115">
        <v>2204001729</v>
      </c>
      <c r="F138" s="115" t="s">
        <v>305</v>
      </c>
      <c r="G138" s="117" t="s">
        <v>3372</v>
      </c>
      <c r="H138" s="158" t="s">
        <v>3733</v>
      </c>
      <c r="I138" s="157">
        <f>37738.84-I137</f>
        <v>9001.9399999999951</v>
      </c>
      <c r="J138" s="168">
        <v>9001.9399999999951</v>
      </c>
      <c r="K138" s="233">
        <v>46106</v>
      </c>
      <c r="L138" s="763">
        <v>45828</v>
      </c>
      <c r="M138" s="95" t="s">
        <v>2756</v>
      </c>
      <c r="N138" s="69">
        <f>YEAR(Table2[[#This Row],[MONTH]])</f>
        <v>2025</v>
      </c>
      <c r="O138" s="69" t="str">
        <f>TEXT(Table2[[#This Row],[MONTH]],"MMMM")</f>
        <v>May</v>
      </c>
    </row>
    <row r="139" spans="1:15" ht="14.4" x14ac:dyDescent="0.3">
      <c r="A139" s="603">
        <v>45778</v>
      </c>
      <c r="B139" s="102">
        <v>6000008570</v>
      </c>
      <c r="C139" s="102" t="s">
        <v>826</v>
      </c>
      <c r="D139" s="103" t="s">
        <v>827</v>
      </c>
      <c r="E139" s="102">
        <v>2204001776</v>
      </c>
      <c r="F139" s="102" t="s">
        <v>305</v>
      </c>
      <c r="G139" s="104" t="s">
        <v>3372</v>
      </c>
      <c r="H139" s="102" t="s">
        <v>3747</v>
      </c>
      <c r="I139" s="154">
        <v>15147.449999999999</v>
      </c>
      <c r="J139" s="159">
        <v>15147.449999999999</v>
      </c>
      <c r="K139" s="220">
        <v>46106</v>
      </c>
      <c r="L139" s="763">
        <v>45828</v>
      </c>
      <c r="M139" s="94" t="s">
        <v>2658</v>
      </c>
      <c r="N139" s="69">
        <f>YEAR(Table2[[#This Row],[MONTH]])</f>
        <v>2025</v>
      </c>
      <c r="O139" s="69" t="str">
        <f>TEXT(Table2[[#This Row],[MONTH]],"MMMM")</f>
        <v>May</v>
      </c>
    </row>
    <row r="140" spans="1:15" ht="14.4" x14ac:dyDescent="0.3">
      <c r="A140" s="603">
        <v>45778</v>
      </c>
      <c r="B140" s="102">
        <v>6000008570</v>
      </c>
      <c r="C140" s="102" t="s">
        <v>826</v>
      </c>
      <c r="D140" s="103" t="s">
        <v>827</v>
      </c>
      <c r="E140" s="102">
        <v>2204001776</v>
      </c>
      <c r="F140" s="102" t="s">
        <v>305</v>
      </c>
      <c r="G140" s="104" t="s">
        <v>3372</v>
      </c>
      <c r="H140" s="158" t="s">
        <v>3733</v>
      </c>
      <c r="I140" s="154">
        <f>38816.27-I139</f>
        <v>23668.82</v>
      </c>
      <c r="J140" s="159">
        <v>23668.82</v>
      </c>
      <c r="K140" s="220">
        <v>46106</v>
      </c>
      <c r="L140" s="763">
        <v>45828</v>
      </c>
      <c r="M140" s="95" t="s">
        <v>2756</v>
      </c>
      <c r="N140" s="69">
        <f>YEAR(Table2[[#This Row],[MONTH]])</f>
        <v>2025</v>
      </c>
      <c r="O140" s="69" t="str">
        <f>TEXT(Table2[[#This Row],[MONTH]],"MMMM")</f>
        <v>May</v>
      </c>
    </row>
    <row r="141" spans="1:15" ht="15" thickBot="1" x14ac:dyDescent="0.35">
      <c r="A141" s="606">
        <v>45778</v>
      </c>
      <c r="B141" s="137">
        <v>6000008557</v>
      </c>
      <c r="C141" s="137" t="s">
        <v>1088</v>
      </c>
      <c r="D141" s="138" t="s">
        <v>1089</v>
      </c>
      <c r="E141" s="137">
        <v>2304000193</v>
      </c>
      <c r="F141" s="145" t="s">
        <v>733</v>
      </c>
      <c r="G141" s="147" t="s">
        <v>3372</v>
      </c>
      <c r="H141" s="163" t="s">
        <v>3733</v>
      </c>
      <c r="I141" s="155">
        <v>225</v>
      </c>
      <c r="J141" s="164">
        <v>225</v>
      </c>
      <c r="K141" s="228">
        <v>46106</v>
      </c>
      <c r="L141" s="165">
        <v>45828</v>
      </c>
      <c r="M141" s="95" t="s">
        <v>2756</v>
      </c>
      <c r="N141" s="69">
        <f>YEAR(Table2[[#This Row],[MONTH]])</f>
        <v>2025</v>
      </c>
      <c r="O141" s="69" t="str">
        <f>TEXT(Table2[[#This Row],[MONTH]],"MMMM")</f>
        <v>May</v>
      </c>
    </row>
    <row r="142" spans="1:15" ht="14.4" x14ac:dyDescent="0.3">
      <c r="A142" s="605">
        <v>45778</v>
      </c>
      <c r="B142" s="115">
        <v>22121435</v>
      </c>
      <c r="C142" s="115" t="s">
        <v>3400</v>
      </c>
      <c r="D142" s="116" t="s">
        <v>3401</v>
      </c>
      <c r="E142" s="115">
        <v>22060661</v>
      </c>
      <c r="F142" s="115" t="s">
        <v>3718</v>
      </c>
      <c r="G142" s="117" t="s">
        <v>3364</v>
      </c>
      <c r="H142" s="115" t="s">
        <v>3378</v>
      </c>
      <c r="I142" s="118">
        <v>8875</v>
      </c>
      <c r="J142" s="118">
        <v>8875</v>
      </c>
      <c r="K142" s="555">
        <v>46044</v>
      </c>
      <c r="L142" s="142">
        <v>46037</v>
      </c>
      <c r="M142" s="95" t="s">
        <v>2756</v>
      </c>
      <c r="N142" s="69">
        <f>YEAR(Table2[[#This Row],[MONTH]])</f>
        <v>2025</v>
      </c>
      <c r="O142" s="69" t="str">
        <f>TEXT(Table2[[#This Row],[MONTH]],"MMMM")</f>
        <v>May</v>
      </c>
    </row>
    <row r="143" spans="1:15" ht="14.4" x14ac:dyDescent="0.3">
      <c r="A143" s="603">
        <v>45778</v>
      </c>
      <c r="B143" s="102">
        <v>22122081</v>
      </c>
      <c r="C143" s="102" t="s">
        <v>3402</v>
      </c>
      <c r="D143" s="103" t="s">
        <v>3403</v>
      </c>
      <c r="E143" s="102">
        <v>22060661</v>
      </c>
      <c r="F143" s="102" t="s">
        <v>3718</v>
      </c>
      <c r="G143" s="104" t="s">
        <v>3372</v>
      </c>
      <c r="H143" s="102" t="s">
        <v>3378</v>
      </c>
      <c r="I143" s="105">
        <v>16550</v>
      </c>
      <c r="J143" s="106">
        <v>16550</v>
      </c>
      <c r="K143" s="552">
        <v>46132</v>
      </c>
      <c r="L143" s="123">
        <v>46037</v>
      </c>
      <c r="M143" s="95" t="s">
        <v>2756</v>
      </c>
      <c r="N143" s="69">
        <f>YEAR(Table2[[#This Row],[MONTH]])</f>
        <v>2025</v>
      </c>
      <c r="O143" s="69" t="str">
        <f>TEXT(Table2[[#This Row],[MONTH]],"MMMM")</f>
        <v>May</v>
      </c>
    </row>
    <row r="144" spans="1:15" ht="15" thickBot="1" x14ac:dyDescent="0.35">
      <c r="A144" s="605">
        <v>45778</v>
      </c>
      <c r="B144" s="115">
        <v>22124057</v>
      </c>
      <c r="C144" s="115" t="s">
        <v>3400</v>
      </c>
      <c r="D144" s="116" t="s">
        <v>3404</v>
      </c>
      <c r="E144" s="115">
        <v>22060683</v>
      </c>
      <c r="F144" s="115" t="s">
        <v>3684</v>
      </c>
      <c r="G144" s="117" t="s">
        <v>3364</v>
      </c>
      <c r="H144" s="115" t="s">
        <v>3378</v>
      </c>
      <c r="I144" s="118">
        <v>41066.43</v>
      </c>
      <c r="J144" s="735">
        <v>41066.43</v>
      </c>
      <c r="K144" s="555">
        <v>46132</v>
      </c>
      <c r="L144" s="142">
        <v>46059</v>
      </c>
      <c r="M144" s="95" t="s">
        <v>2756</v>
      </c>
      <c r="N144" s="69">
        <f>YEAR(Table2[[#This Row],[MONTH]])</f>
        <v>2025</v>
      </c>
      <c r="O144" s="69" t="str">
        <f>TEXT(Table2[[#This Row],[MONTH]],"MMMM")</f>
        <v>May</v>
      </c>
    </row>
    <row r="145" spans="1:15" ht="14.4" x14ac:dyDescent="0.3">
      <c r="A145" s="602">
        <v>45809</v>
      </c>
      <c r="B145" s="96">
        <v>6000008608</v>
      </c>
      <c r="C145" s="96" t="s">
        <v>964</v>
      </c>
      <c r="D145" s="97" t="s">
        <v>965</v>
      </c>
      <c r="E145" s="96">
        <v>2304000263</v>
      </c>
      <c r="F145" s="96" t="s">
        <v>733</v>
      </c>
      <c r="G145" s="98" t="s">
        <v>3364</v>
      </c>
      <c r="H145" s="96" t="s">
        <v>3747</v>
      </c>
      <c r="I145" s="152">
        <v>452824</v>
      </c>
      <c r="J145" s="166">
        <v>452824</v>
      </c>
      <c r="K145" s="551">
        <v>45830</v>
      </c>
      <c r="L145" s="144">
        <v>45831</v>
      </c>
      <c r="M145" s="95" t="s">
        <v>2756</v>
      </c>
      <c r="N145" s="69">
        <f>YEAR(Table2[[#This Row],[MONTH]])</f>
        <v>2025</v>
      </c>
      <c r="O145" s="69" t="str">
        <f>TEXT(Table2[[#This Row],[MONTH]],"MMMM")</f>
        <v>June</v>
      </c>
    </row>
    <row r="146" spans="1:15" ht="14.4" x14ac:dyDescent="0.3">
      <c r="A146" s="605">
        <v>45809</v>
      </c>
      <c r="B146" s="115">
        <v>6000008416</v>
      </c>
      <c r="C146" s="115" t="s">
        <v>1018</v>
      </c>
      <c r="D146" s="116" t="s">
        <v>1020</v>
      </c>
      <c r="E146" s="115">
        <v>2204001953</v>
      </c>
      <c r="F146" s="115" t="s">
        <v>305</v>
      </c>
      <c r="G146" s="117" t="s">
        <v>3364</v>
      </c>
      <c r="H146" s="115" t="s">
        <v>3747</v>
      </c>
      <c r="I146" s="157">
        <v>72105</v>
      </c>
      <c r="J146" s="151">
        <v>72105</v>
      </c>
      <c r="K146" s="552">
        <v>45839</v>
      </c>
      <c r="L146" s="123">
        <v>45831</v>
      </c>
      <c r="M146" s="95" t="s">
        <v>2681</v>
      </c>
      <c r="N146" s="69">
        <f>YEAR(Table2[[#This Row],[MONTH]])</f>
        <v>2025</v>
      </c>
      <c r="O146" s="69" t="str">
        <f>TEXT(Table2[[#This Row],[MONTH]],"MMMM")</f>
        <v>June</v>
      </c>
    </row>
    <row r="147" spans="1:15" ht="14.4" x14ac:dyDescent="0.3">
      <c r="A147" s="603">
        <v>45809</v>
      </c>
      <c r="B147" s="102">
        <v>6000008417</v>
      </c>
      <c r="C147" s="102" t="s">
        <v>1167</v>
      </c>
      <c r="D147" s="103" t="s">
        <v>1168</v>
      </c>
      <c r="E147" s="102">
        <v>2204001931</v>
      </c>
      <c r="F147" s="102" t="s">
        <v>305</v>
      </c>
      <c r="G147" s="104" t="s">
        <v>3364</v>
      </c>
      <c r="H147" s="102" t="s">
        <v>3747</v>
      </c>
      <c r="I147" s="154">
        <v>6811</v>
      </c>
      <c r="J147" s="159">
        <v>6811</v>
      </c>
      <c r="K147" s="549">
        <v>45839</v>
      </c>
      <c r="L147" s="107">
        <v>45831</v>
      </c>
      <c r="M147" s="95" t="s">
        <v>2681</v>
      </c>
      <c r="N147" s="69">
        <f>YEAR(Table2[[#This Row],[MONTH]])</f>
        <v>2025</v>
      </c>
      <c r="O147" s="69" t="str">
        <f>TEXT(Table2[[#This Row],[MONTH]],"MMMM")</f>
        <v>June</v>
      </c>
    </row>
    <row r="148" spans="1:15" ht="14.4" x14ac:dyDescent="0.3">
      <c r="A148" s="603">
        <v>45809</v>
      </c>
      <c r="B148" s="102">
        <v>6000008418</v>
      </c>
      <c r="C148" s="102" t="s">
        <v>1158</v>
      </c>
      <c r="D148" s="103" t="s">
        <v>1160</v>
      </c>
      <c r="E148" s="102">
        <v>2204001941</v>
      </c>
      <c r="F148" s="102" t="s">
        <v>305</v>
      </c>
      <c r="G148" s="104" t="s">
        <v>3364</v>
      </c>
      <c r="H148" s="102" t="s">
        <v>3747</v>
      </c>
      <c r="I148" s="154">
        <v>78046</v>
      </c>
      <c r="J148" s="159">
        <v>78046</v>
      </c>
      <c r="K148" s="549">
        <v>45839</v>
      </c>
      <c r="L148" s="107">
        <v>45831</v>
      </c>
      <c r="M148" s="95" t="s">
        <v>2681</v>
      </c>
      <c r="N148" s="69">
        <f>YEAR(Table2[[#This Row],[MONTH]])</f>
        <v>2025</v>
      </c>
      <c r="O148" s="69" t="str">
        <f>TEXT(Table2[[#This Row],[MONTH]],"MMMM")</f>
        <v>June</v>
      </c>
    </row>
    <row r="149" spans="1:15" ht="14.4" x14ac:dyDescent="0.3">
      <c r="A149" s="603">
        <v>45809</v>
      </c>
      <c r="B149" s="102">
        <v>6000008419</v>
      </c>
      <c r="C149" s="102" t="s">
        <v>1149</v>
      </c>
      <c r="D149" s="103" t="s">
        <v>1150</v>
      </c>
      <c r="E149" s="102">
        <v>2204001945</v>
      </c>
      <c r="F149" s="102" t="s">
        <v>305</v>
      </c>
      <c r="G149" s="104" t="s">
        <v>3364</v>
      </c>
      <c r="H149" s="102" t="s">
        <v>3747</v>
      </c>
      <c r="I149" s="154">
        <v>35433</v>
      </c>
      <c r="J149" s="159">
        <v>35433</v>
      </c>
      <c r="K149" s="549">
        <v>45839</v>
      </c>
      <c r="L149" s="107">
        <v>45831</v>
      </c>
      <c r="M149" s="95" t="s">
        <v>2681</v>
      </c>
      <c r="N149" s="69">
        <f>YEAR(Table2[[#This Row],[MONTH]])</f>
        <v>2025</v>
      </c>
      <c r="O149" s="69" t="str">
        <f>TEXT(Table2[[#This Row],[MONTH]],"MMMM")</f>
        <v>June</v>
      </c>
    </row>
    <row r="150" spans="1:15" ht="14.4" x14ac:dyDescent="0.3">
      <c r="A150" s="603">
        <v>45809</v>
      </c>
      <c r="B150" s="102">
        <v>6000008421</v>
      </c>
      <c r="C150" s="102" t="s">
        <v>672</v>
      </c>
      <c r="D150" s="103" t="s">
        <v>3405</v>
      </c>
      <c r="E150" s="102">
        <v>2204001946</v>
      </c>
      <c r="F150" s="102" t="s">
        <v>48</v>
      </c>
      <c r="G150" s="104" t="s">
        <v>3364</v>
      </c>
      <c r="H150" s="102" t="s">
        <v>3747</v>
      </c>
      <c r="I150" s="154">
        <v>9776</v>
      </c>
      <c r="J150" s="159">
        <v>9776</v>
      </c>
      <c r="K150" s="549">
        <v>45839</v>
      </c>
      <c r="L150" s="107">
        <v>45831</v>
      </c>
      <c r="M150" s="95" t="s">
        <v>2681</v>
      </c>
      <c r="N150" s="69">
        <f>YEAR(Table2[[#This Row],[MONTH]])</f>
        <v>2025</v>
      </c>
      <c r="O150" s="69" t="str">
        <f>TEXT(Table2[[#This Row],[MONTH]],"MMMM")</f>
        <v>June</v>
      </c>
    </row>
    <row r="151" spans="1:15" ht="14.4" x14ac:dyDescent="0.3">
      <c r="A151" s="603">
        <v>45809</v>
      </c>
      <c r="B151" s="102">
        <v>6000008572</v>
      </c>
      <c r="C151" s="102" t="s">
        <v>1164</v>
      </c>
      <c r="D151" s="103" t="s">
        <v>1165</v>
      </c>
      <c r="E151" s="102">
        <v>2204001926</v>
      </c>
      <c r="F151" s="102" t="s">
        <v>305</v>
      </c>
      <c r="G151" s="104" t="s">
        <v>3364</v>
      </c>
      <c r="H151" s="102" t="s">
        <v>3747</v>
      </c>
      <c r="I151" s="154">
        <v>7552</v>
      </c>
      <c r="J151" s="159">
        <v>7552</v>
      </c>
      <c r="K151" s="549">
        <v>45839</v>
      </c>
      <c r="L151" s="107">
        <v>45832</v>
      </c>
      <c r="M151" s="95" t="s">
        <v>2681</v>
      </c>
      <c r="N151" s="69">
        <f>YEAR(Table2[[#This Row],[MONTH]])</f>
        <v>2025</v>
      </c>
      <c r="O151" s="69" t="str">
        <f>TEXT(Table2[[#This Row],[MONTH]],"MMMM")</f>
        <v>June</v>
      </c>
    </row>
    <row r="152" spans="1:15" ht="14.4" x14ac:dyDescent="0.3">
      <c r="A152" s="603">
        <v>45809</v>
      </c>
      <c r="B152" s="102">
        <v>6000008573</v>
      </c>
      <c r="C152" s="102" t="s">
        <v>1125</v>
      </c>
      <c r="D152" s="103" t="s">
        <v>1126</v>
      </c>
      <c r="E152" s="102">
        <v>2204001961</v>
      </c>
      <c r="F152" s="102" t="s">
        <v>305</v>
      </c>
      <c r="G152" s="104" t="s">
        <v>3364</v>
      </c>
      <c r="H152" s="102" t="s">
        <v>3747</v>
      </c>
      <c r="I152" s="154">
        <v>7675</v>
      </c>
      <c r="J152" s="159">
        <v>7675</v>
      </c>
      <c r="K152" s="549">
        <v>45839</v>
      </c>
      <c r="L152" s="107">
        <v>45832</v>
      </c>
      <c r="M152" s="95" t="s">
        <v>2681</v>
      </c>
      <c r="N152" s="69">
        <f>YEAR(Table2[[#This Row],[MONTH]])</f>
        <v>2025</v>
      </c>
      <c r="O152" s="69" t="str">
        <f>TEXT(Table2[[#This Row],[MONTH]],"MMMM")</f>
        <v>June</v>
      </c>
    </row>
    <row r="153" spans="1:15" ht="14.4" x14ac:dyDescent="0.3">
      <c r="A153" s="603">
        <v>45809</v>
      </c>
      <c r="B153" s="102">
        <v>6000008574</v>
      </c>
      <c r="C153" s="102" t="s">
        <v>697</v>
      </c>
      <c r="D153" s="103" t="s">
        <v>698</v>
      </c>
      <c r="E153" s="102">
        <v>2204001928</v>
      </c>
      <c r="F153" s="102" t="s">
        <v>48</v>
      </c>
      <c r="G153" s="104" t="s">
        <v>3364</v>
      </c>
      <c r="H153" s="102" t="s">
        <v>3747</v>
      </c>
      <c r="I153" s="154">
        <v>4281</v>
      </c>
      <c r="J153" s="159">
        <v>4281</v>
      </c>
      <c r="K153" s="549">
        <v>45839</v>
      </c>
      <c r="L153" s="107">
        <v>45832</v>
      </c>
      <c r="M153" s="95" t="s">
        <v>2681</v>
      </c>
      <c r="N153" s="69">
        <f>YEAR(Table2[[#This Row],[MONTH]])</f>
        <v>2025</v>
      </c>
      <c r="O153" s="69" t="str">
        <f>TEXT(Table2[[#This Row],[MONTH]],"MMMM")</f>
        <v>June</v>
      </c>
    </row>
    <row r="154" spans="1:15" ht="14.4" x14ac:dyDescent="0.3">
      <c r="A154" s="603">
        <v>45809</v>
      </c>
      <c r="B154" s="102">
        <v>6000008577</v>
      </c>
      <c r="C154" s="102" t="s">
        <v>1073</v>
      </c>
      <c r="D154" s="103" t="s">
        <v>1074</v>
      </c>
      <c r="E154" s="102">
        <v>2204001968</v>
      </c>
      <c r="F154" s="102" t="s">
        <v>305</v>
      </c>
      <c r="G154" s="104" t="s">
        <v>3364</v>
      </c>
      <c r="H154" s="102" t="s">
        <v>3747</v>
      </c>
      <c r="I154" s="154">
        <v>2254</v>
      </c>
      <c r="J154" s="159">
        <v>2254</v>
      </c>
      <c r="K154" s="549">
        <v>45839</v>
      </c>
      <c r="L154" s="107">
        <v>45832</v>
      </c>
      <c r="M154" s="95" t="s">
        <v>2681</v>
      </c>
      <c r="N154" s="69">
        <f>YEAR(Table2[[#This Row],[MONTH]])</f>
        <v>2025</v>
      </c>
      <c r="O154" s="69" t="str">
        <f>TEXT(Table2[[#This Row],[MONTH]],"MMMM")</f>
        <v>June</v>
      </c>
    </row>
    <row r="155" spans="1:15" ht="14.4" x14ac:dyDescent="0.3">
      <c r="A155" s="603">
        <v>45809</v>
      </c>
      <c r="B155" s="102">
        <v>6000008581</v>
      </c>
      <c r="C155" s="102" t="s">
        <v>569</v>
      </c>
      <c r="D155" s="103" t="s">
        <v>570</v>
      </c>
      <c r="E155" s="102">
        <v>2204001903</v>
      </c>
      <c r="F155" s="108" t="s">
        <v>48</v>
      </c>
      <c r="G155" s="104" t="s">
        <v>3364</v>
      </c>
      <c r="H155" s="102" t="s">
        <v>3747</v>
      </c>
      <c r="I155" s="154">
        <v>56756</v>
      </c>
      <c r="J155" s="159">
        <v>56756</v>
      </c>
      <c r="K155" s="549">
        <v>45839</v>
      </c>
      <c r="L155" s="107">
        <v>45832</v>
      </c>
      <c r="M155" s="95" t="s">
        <v>2681</v>
      </c>
      <c r="N155" s="69">
        <f>YEAR(Table2[[#This Row],[MONTH]])</f>
        <v>2025</v>
      </c>
      <c r="O155" s="69" t="str">
        <f>TEXT(Table2[[#This Row],[MONTH]],"MMMM")</f>
        <v>June</v>
      </c>
    </row>
    <row r="156" spans="1:15" ht="14.4" x14ac:dyDescent="0.3">
      <c r="A156" s="603">
        <v>45809</v>
      </c>
      <c r="B156" s="102">
        <v>6000008583</v>
      </c>
      <c r="C156" s="102" t="s">
        <v>786</v>
      </c>
      <c r="D156" s="103" t="s">
        <v>3406</v>
      </c>
      <c r="E156" s="102">
        <v>2204001933</v>
      </c>
      <c r="F156" s="102" t="s">
        <v>48</v>
      </c>
      <c r="G156" s="104" t="s">
        <v>3364</v>
      </c>
      <c r="H156" s="102" t="s">
        <v>3747</v>
      </c>
      <c r="I156" s="154">
        <v>4981</v>
      </c>
      <c r="J156" s="159">
        <v>4981</v>
      </c>
      <c r="K156" s="549">
        <v>45839</v>
      </c>
      <c r="L156" s="107">
        <v>45832</v>
      </c>
      <c r="M156" s="95" t="s">
        <v>2681</v>
      </c>
      <c r="N156" s="69">
        <f>YEAR(Table2[[#This Row],[MONTH]])</f>
        <v>2025</v>
      </c>
      <c r="O156" s="69" t="str">
        <f>TEXT(Table2[[#This Row],[MONTH]],"MMMM")</f>
        <v>June</v>
      </c>
    </row>
    <row r="157" spans="1:15" ht="14.4" x14ac:dyDescent="0.3">
      <c r="A157" s="603">
        <v>45809</v>
      </c>
      <c r="B157" s="102">
        <v>6000008584</v>
      </c>
      <c r="C157" s="102" t="s">
        <v>708</v>
      </c>
      <c r="D157" s="103" t="s">
        <v>3407</v>
      </c>
      <c r="E157" s="102">
        <v>2204001966</v>
      </c>
      <c r="F157" s="102" t="s">
        <v>48</v>
      </c>
      <c r="G157" s="104" t="s">
        <v>3364</v>
      </c>
      <c r="H157" s="102" t="s">
        <v>3747</v>
      </c>
      <c r="I157" s="154">
        <v>29745</v>
      </c>
      <c r="J157" s="159">
        <v>29745</v>
      </c>
      <c r="K157" s="549">
        <v>45839</v>
      </c>
      <c r="L157" s="107">
        <v>45832</v>
      </c>
      <c r="M157" s="95" t="s">
        <v>2681</v>
      </c>
      <c r="N157" s="69">
        <f>YEAR(Table2[[#This Row],[MONTH]])</f>
        <v>2025</v>
      </c>
      <c r="O157" s="69" t="str">
        <f>TEXT(Table2[[#This Row],[MONTH]],"MMMM")</f>
        <v>June</v>
      </c>
    </row>
    <row r="158" spans="1:15" ht="14.4" x14ac:dyDescent="0.3">
      <c r="A158" s="603">
        <v>45809</v>
      </c>
      <c r="B158" s="102">
        <v>6000008585</v>
      </c>
      <c r="C158" s="102" t="s">
        <v>790</v>
      </c>
      <c r="D158" s="103" t="s">
        <v>3408</v>
      </c>
      <c r="E158" s="102">
        <v>2204001935</v>
      </c>
      <c r="F158" s="102" t="s">
        <v>48</v>
      </c>
      <c r="G158" s="104" t="s">
        <v>3364</v>
      </c>
      <c r="H158" s="102" t="s">
        <v>3747</v>
      </c>
      <c r="I158" s="154">
        <v>3808</v>
      </c>
      <c r="J158" s="159">
        <v>3808</v>
      </c>
      <c r="K158" s="549">
        <v>45839</v>
      </c>
      <c r="L158" s="107">
        <v>45832</v>
      </c>
      <c r="M158" s="95" t="s">
        <v>2681</v>
      </c>
      <c r="N158" s="69">
        <f>YEAR(Table2[[#This Row],[MONTH]])</f>
        <v>2025</v>
      </c>
      <c r="O158" s="69" t="str">
        <f>TEXT(Table2[[#This Row],[MONTH]],"MMMM")</f>
        <v>June</v>
      </c>
    </row>
    <row r="159" spans="1:15" ht="14.4" x14ac:dyDescent="0.3">
      <c r="A159" s="603">
        <v>45809</v>
      </c>
      <c r="B159" s="102">
        <v>6000008586</v>
      </c>
      <c r="C159" s="102" t="s">
        <v>755</v>
      </c>
      <c r="D159" s="103" t="s">
        <v>3409</v>
      </c>
      <c r="E159" s="102">
        <v>2204001934</v>
      </c>
      <c r="F159" s="102" t="s">
        <v>48</v>
      </c>
      <c r="G159" s="104" t="s">
        <v>3364</v>
      </c>
      <c r="H159" s="102" t="s">
        <v>3747</v>
      </c>
      <c r="I159" s="154">
        <v>46864</v>
      </c>
      <c r="J159" s="159">
        <v>46864</v>
      </c>
      <c r="K159" s="549">
        <v>45839</v>
      </c>
      <c r="L159" s="107">
        <v>45832</v>
      </c>
      <c r="M159" s="95" t="s">
        <v>2681</v>
      </c>
      <c r="N159" s="69">
        <f>YEAR(Table2[[#This Row],[MONTH]])</f>
        <v>2025</v>
      </c>
      <c r="O159" s="69" t="str">
        <f>TEXT(Table2[[#This Row],[MONTH]],"MMMM")</f>
        <v>June</v>
      </c>
    </row>
    <row r="160" spans="1:15" ht="14.4" x14ac:dyDescent="0.3">
      <c r="A160" s="603">
        <v>45809</v>
      </c>
      <c r="B160" s="102">
        <v>6000008588</v>
      </c>
      <c r="C160" s="102" t="s">
        <v>816</v>
      </c>
      <c r="D160" s="103" t="s">
        <v>817</v>
      </c>
      <c r="E160" s="102">
        <v>2304000231</v>
      </c>
      <c r="F160" s="102" t="s">
        <v>48</v>
      </c>
      <c r="G160" s="104" t="s">
        <v>3364</v>
      </c>
      <c r="H160" s="102" t="s">
        <v>3747</v>
      </c>
      <c r="I160" s="162">
        <v>9473</v>
      </c>
      <c r="J160" s="167">
        <v>9473</v>
      </c>
      <c r="K160" s="549">
        <v>45839</v>
      </c>
      <c r="L160" s="107">
        <v>45832</v>
      </c>
      <c r="M160" s="95" t="s">
        <v>2681</v>
      </c>
      <c r="N160" s="69">
        <f>YEAR(Table2[[#This Row],[MONTH]])</f>
        <v>2025</v>
      </c>
      <c r="O160" s="69" t="str">
        <f>TEXT(Table2[[#This Row],[MONTH]],"MMMM")</f>
        <v>June</v>
      </c>
    </row>
    <row r="161" spans="1:15" ht="14.4" x14ac:dyDescent="0.3">
      <c r="A161" s="603">
        <v>45809</v>
      </c>
      <c r="B161" s="102">
        <v>6000008589</v>
      </c>
      <c r="C161" s="102" t="s">
        <v>810</v>
      </c>
      <c r="D161" s="103" t="s">
        <v>811</v>
      </c>
      <c r="E161" s="102">
        <v>2304000230</v>
      </c>
      <c r="F161" s="102" t="s">
        <v>3719</v>
      </c>
      <c r="G161" s="104" t="s">
        <v>3364</v>
      </c>
      <c r="H161" s="102" t="s">
        <v>3747</v>
      </c>
      <c r="I161" s="154">
        <v>246972</v>
      </c>
      <c r="J161" s="159">
        <v>246972</v>
      </c>
      <c r="K161" s="549">
        <v>45839</v>
      </c>
      <c r="L161" s="107">
        <v>45832</v>
      </c>
      <c r="M161" s="95" t="s">
        <v>2681</v>
      </c>
      <c r="N161" s="69">
        <f>YEAR(Table2[[#This Row],[MONTH]])</f>
        <v>2025</v>
      </c>
      <c r="O161" s="69" t="str">
        <f>TEXT(Table2[[#This Row],[MONTH]],"MMMM")</f>
        <v>June</v>
      </c>
    </row>
    <row r="162" spans="1:15" ht="14.4" x14ac:dyDescent="0.3">
      <c r="A162" s="603">
        <v>45809</v>
      </c>
      <c r="B162" s="102">
        <v>6000008590</v>
      </c>
      <c r="C162" s="102" t="s">
        <v>819</v>
      </c>
      <c r="D162" s="103" t="s">
        <v>3410</v>
      </c>
      <c r="E162" s="102">
        <v>2304000232</v>
      </c>
      <c r="F162" s="102" t="s">
        <v>3719</v>
      </c>
      <c r="G162" s="104" t="s">
        <v>3364</v>
      </c>
      <c r="H162" s="102" t="s">
        <v>3747</v>
      </c>
      <c r="I162" s="154">
        <v>24701</v>
      </c>
      <c r="J162" s="159">
        <v>24701</v>
      </c>
      <c r="K162" s="549">
        <v>45839</v>
      </c>
      <c r="L162" s="107">
        <v>45832</v>
      </c>
      <c r="M162" s="95" t="s">
        <v>2681</v>
      </c>
      <c r="N162" s="69">
        <f>YEAR(Table2[[#This Row],[MONTH]])</f>
        <v>2025</v>
      </c>
      <c r="O162" s="69" t="str">
        <f>TEXT(Table2[[#This Row],[MONTH]],"MMMM")</f>
        <v>June</v>
      </c>
    </row>
    <row r="163" spans="1:15" ht="14.4" x14ac:dyDescent="0.3">
      <c r="A163" s="603">
        <v>45809</v>
      </c>
      <c r="B163" s="102">
        <v>6000008591</v>
      </c>
      <c r="C163" s="102" t="s">
        <v>822</v>
      </c>
      <c r="D163" s="103" t="s">
        <v>823</v>
      </c>
      <c r="E163" s="102">
        <v>2304000233</v>
      </c>
      <c r="F163" s="102" t="s">
        <v>3719</v>
      </c>
      <c r="G163" s="104" t="s">
        <v>3364</v>
      </c>
      <c r="H163" s="102" t="s">
        <v>3747</v>
      </c>
      <c r="I163" s="154">
        <v>1015</v>
      </c>
      <c r="J163" s="159">
        <v>1015</v>
      </c>
      <c r="K163" s="549">
        <v>45839</v>
      </c>
      <c r="L163" s="107">
        <v>45832</v>
      </c>
      <c r="M163" s="95" t="s">
        <v>2681</v>
      </c>
      <c r="N163" s="69">
        <f>YEAR(Table2[[#This Row],[MONTH]])</f>
        <v>2025</v>
      </c>
      <c r="O163" s="69" t="str">
        <f>TEXT(Table2[[#This Row],[MONTH]],"MMMM")</f>
        <v>June</v>
      </c>
    </row>
    <row r="164" spans="1:15" ht="14.4" x14ac:dyDescent="0.3">
      <c r="A164" s="603">
        <v>45809</v>
      </c>
      <c r="B164" s="102">
        <v>6000008594</v>
      </c>
      <c r="C164" s="102" t="s">
        <v>842</v>
      </c>
      <c r="D164" s="103" t="s">
        <v>844</v>
      </c>
      <c r="E164" s="102">
        <v>2304000246</v>
      </c>
      <c r="F164" s="102" t="s">
        <v>733</v>
      </c>
      <c r="G164" s="104" t="s">
        <v>3364</v>
      </c>
      <c r="H164" s="102" t="s">
        <v>3747</v>
      </c>
      <c r="I164" s="154">
        <v>94442</v>
      </c>
      <c r="J164" s="159">
        <v>94442</v>
      </c>
      <c r="K164" s="549">
        <v>45839</v>
      </c>
      <c r="L164" s="107">
        <v>45832</v>
      </c>
      <c r="M164" s="95" t="s">
        <v>2681</v>
      </c>
      <c r="N164" s="69">
        <f>YEAR(Table2[[#This Row],[MONTH]])</f>
        <v>2025</v>
      </c>
      <c r="O164" s="69" t="str">
        <f>TEXT(Table2[[#This Row],[MONTH]],"MMMM")</f>
        <v>June</v>
      </c>
    </row>
    <row r="165" spans="1:15" ht="14.4" x14ac:dyDescent="0.3">
      <c r="A165" s="603">
        <v>45809</v>
      </c>
      <c r="B165" s="102">
        <v>6000008595</v>
      </c>
      <c r="C165" s="102" t="s">
        <v>1152</v>
      </c>
      <c r="D165" s="103" t="s">
        <v>1153</v>
      </c>
      <c r="E165" s="102">
        <v>2204001943</v>
      </c>
      <c r="F165" s="102" t="s">
        <v>305</v>
      </c>
      <c r="G165" s="104" t="s">
        <v>3364</v>
      </c>
      <c r="H165" s="102" t="s">
        <v>3747</v>
      </c>
      <c r="I165" s="154">
        <v>6784</v>
      </c>
      <c r="J165" s="159">
        <v>6784</v>
      </c>
      <c r="K165" s="549">
        <v>45839</v>
      </c>
      <c r="L165" s="107">
        <v>45832</v>
      </c>
      <c r="M165" s="95" t="s">
        <v>2681</v>
      </c>
      <c r="N165" s="69">
        <f>YEAR(Table2[[#This Row],[MONTH]])</f>
        <v>2025</v>
      </c>
      <c r="O165" s="69" t="str">
        <f>TEXT(Table2[[#This Row],[MONTH]],"MMMM")</f>
        <v>June</v>
      </c>
    </row>
    <row r="166" spans="1:15" ht="14.4" x14ac:dyDescent="0.3">
      <c r="A166" s="603">
        <v>45809</v>
      </c>
      <c r="B166" s="102">
        <v>6000008420</v>
      </c>
      <c r="C166" s="102" t="s">
        <v>771</v>
      </c>
      <c r="D166" s="103" t="s">
        <v>772</v>
      </c>
      <c r="E166" s="102">
        <v>2204001940</v>
      </c>
      <c r="F166" s="102" t="s">
        <v>48</v>
      </c>
      <c r="G166" s="104" t="s">
        <v>3372</v>
      </c>
      <c r="H166" s="102" t="s">
        <v>3747</v>
      </c>
      <c r="I166" s="157">
        <v>84436</v>
      </c>
      <c r="J166" s="168">
        <v>84436</v>
      </c>
      <c r="K166" s="549">
        <v>45839</v>
      </c>
      <c r="L166" s="107">
        <v>45831</v>
      </c>
      <c r="M166" s="95" t="s">
        <v>2681</v>
      </c>
      <c r="N166" s="69">
        <f>YEAR(Table2[[#This Row],[MONTH]])</f>
        <v>2025</v>
      </c>
      <c r="O166" s="69" t="str">
        <f>TEXT(Table2[[#This Row],[MONTH]],"MMMM")</f>
        <v>June</v>
      </c>
    </row>
    <row r="167" spans="1:15" ht="14.4" x14ac:dyDescent="0.3">
      <c r="A167" s="603">
        <v>45809</v>
      </c>
      <c r="B167" s="102">
        <v>6000008578</v>
      </c>
      <c r="C167" s="102" t="s">
        <v>1206</v>
      </c>
      <c r="D167" s="103" t="s">
        <v>1207</v>
      </c>
      <c r="E167" s="102">
        <v>2204001979</v>
      </c>
      <c r="F167" s="102" t="s">
        <v>305</v>
      </c>
      <c r="G167" s="104" t="s">
        <v>3372</v>
      </c>
      <c r="H167" s="102" t="s">
        <v>3747</v>
      </c>
      <c r="I167" s="154">
        <v>5679</v>
      </c>
      <c r="J167" s="159">
        <v>5679</v>
      </c>
      <c r="K167" s="549">
        <v>45839</v>
      </c>
      <c r="L167" s="107">
        <v>45832</v>
      </c>
      <c r="M167" s="95" t="s">
        <v>2681</v>
      </c>
      <c r="N167" s="69">
        <f>YEAR(Table2[[#This Row],[MONTH]])</f>
        <v>2025</v>
      </c>
      <c r="O167" s="69" t="str">
        <f>TEXT(Table2[[#This Row],[MONTH]],"MMMM")</f>
        <v>June</v>
      </c>
    </row>
    <row r="168" spans="1:15" ht="14.4" x14ac:dyDescent="0.3">
      <c r="A168" s="603">
        <v>45809</v>
      </c>
      <c r="B168" s="102">
        <v>6000008579</v>
      </c>
      <c r="C168" s="102" t="s">
        <v>1181</v>
      </c>
      <c r="D168" s="103" t="s">
        <v>1182</v>
      </c>
      <c r="E168" s="102">
        <v>2204001976</v>
      </c>
      <c r="F168" s="102" t="s">
        <v>305</v>
      </c>
      <c r="G168" s="104" t="s">
        <v>3372</v>
      </c>
      <c r="H168" s="102" t="s">
        <v>3747</v>
      </c>
      <c r="I168" s="154">
        <v>3963</v>
      </c>
      <c r="J168" s="159">
        <v>3963</v>
      </c>
      <c r="K168" s="549">
        <v>45839</v>
      </c>
      <c r="L168" s="107">
        <v>45832</v>
      </c>
      <c r="M168" s="95" t="s">
        <v>2681</v>
      </c>
      <c r="N168" s="69">
        <f>YEAR(Table2[[#This Row],[MONTH]])</f>
        <v>2025</v>
      </c>
      <c r="O168" s="69" t="str">
        <f>TEXT(Table2[[#This Row],[MONTH]],"MMMM")</f>
        <v>June</v>
      </c>
    </row>
    <row r="169" spans="1:15" ht="14.4" x14ac:dyDescent="0.3">
      <c r="A169" s="603">
        <v>45809</v>
      </c>
      <c r="B169" s="102">
        <v>6000008580</v>
      </c>
      <c r="C169" s="102" t="s">
        <v>1191</v>
      </c>
      <c r="D169" s="103" t="s">
        <v>1192</v>
      </c>
      <c r="E169" s="102">
        <v>2204001977</v>
      </c>
      <c r="F169" s="102" t="s">
        <v>305</v>
      </c>
      <c r="G169" s="104" t="s">
        <v>3372</v>
      </c>
      <c r="H169" s="102" t="s">
        <v>3747</v>
      </c>
      <c r="I169" s="154">
        <v>24763</v>
      </c>
      <c r="J169" s="159">
        <v>24763</v>
      </c>
      <c r="K169" s="549">
        <v>45839</v>
      </c>
      <c r="L169" s="107">
        <v>45832</v>
      </c>
      <c r="M169" s="95" t="s">
        <v>2681</v>
      </c>
      <c r="N169" s="69">
        <f>YEAR(Table2[[#This Row],[MONTH]])</f>
        <v>2025</v>
      </c>
      <c r="O169" s="69" t="str">
        <f>TEXT(Table2[[#This Row],[MONTH]],"MMMM")</f>
        <v>June</v>
      </c>
    </row>
    <row r="170" spans="1:15" ht="14.4" x14ac:dyDescent="0.3">
      <c r="A170" s="603">
        <v>45809</v>
      </c>
      <c r="B170" s="102">
        <v>6000008582</v>
      </c>
      <c r="C170" s="102" t="s">
        <v>1219</v>
      </c>
      <c r="D170" s="103" t="s">
        <v>1220</v>
      </c>
      <c r="E170" s="102">
        <v>2204001978</v>
      </c>
      <c r="F170" s="102" t="s">
        <v>305</v>
      </c>
      <c r="G170" s="104" t="s">
        <v>3372</v>
      </c>
      <c r="H170" s="102" t="s">
        <v>3747</v>
      </c>
      <c r="I170" s="154">
        <v>28094</v>
      </c>
      <c r="J170" s="159">
        <v>28094</v>
      </c>
      <c r="K170" s="549">
        <v>45839</v>
      </c>
      <c r="L170" s="107">
        <v>45832</v>
      </c>
      <c r="M170" s="95" t="s">
        <v>2681</v>
      </c>
      <c r="N170" s="69">
        <f>YEAR(Table2[[#This Row],[MONTH]])</f>
        <v>2025</v>
      </c>
      <c r="O170" s="69" t="str">
        <f>TEXT(Table2[[#This Row],[MONTH]],"MMMM")</f>
        <v>June</v>
      </c>
    </row>
    <row r="171" spans="1:15" ht="14.4" x14ac:dyDescent="0.3">
      <c r="A171" s="603">
        <v>45809</v>
      </c>
      <c r="B171" s="102">
        <v>6000008587</v>
      </c>
      <c r="C171" s="102" t="s">
        <v>1225</v>
      </c>
      <c r="D171" s="103" t="s">
        <v>1226</v>
      </c>
      <c r="E171" s="102">
        <v>2204001990</v>
      </c>
      <c r="F171" s="102" t="s">
        <v>305</v>
      </c>
      <c r="G171" s="104" t="s">
        <v>3372</v>
      </c>
      <c r="H171" s="102" t="s">
        <v>3747</v>
      </c>
      <c r="I171" s="154">
        <v>5883</v>
      </c>
      <c r="J171" s="159">
        <v>5883</v>
      </c>
      <c r="K171" s="549">
        <v>45839</v>
      </c>
      <c r="L171" s="107">
        <v>45832</v>
      </c>
      <c r="M171" s="95" t="s">
        <v>2681</v>
      </c>
      <c r="N171" s="69">
        <f>YEAR(Table2[[#This Row],[MONTH]])</f>
        <v>2025</v>
      </c>
      <c r="O171" s="69" t="str">
        <f>TEXT(Table2[[#This Row],[MONTH]],"MMMM")</f>
        <v>June</v>
      </c>
    </row>
    <row r="172" spans="1:15" ht="14.4" x14ac:dyDescent="0.3">
      <c r="A172" s="603">
        <v>45809</v>
      </c>
      <c r="B172" s="102">
        <v>6000008575</v>
      </c>
      <c r="C172" s="102" t="s">
        <v>918</v>
      </c>
      <c r="D172" s="103" t="s">
        <v>919</v>
      </c>
      <c r="E172" s="102">
        <v>2204001964</v>
      </c>
      <c r="F172" s="102" t="s">
        <v>305</v>
      </c>
      <c r="G172" s="104" t="s">
        <v>3372</v>
      </c>
      <c r="H172" s="102" t="s">
        <v>3747</v>
      </c>
      <c r="I172" s="154">
        <v>93040</v>
      </c>
      <c r="J172" s="159">
        <v>93040</v>
      </c>
      <c r="K172" s="549">
        <v>45839</v>
      </c>
      <c r="L172" s="107">
        <v>45832</v>
      </c>
      <c r="M172" s="95" t="s">
        <v>2681</v>
      </c>
      <c r="N172" s="69">
        <f>YEAR(Table2[[#This Row],[MONTH]])</f>
        <v>2025</v>
      </c>
      <c r="O172" s="69" t="str">
        <f>TEXT(Table2[[#This Row],[MONTH]],"MMMM")</f>
        <v>June</v>
      </c>
    </row>
    <row r="173" spans="1:15" ht="14.4" x14ac:dyDescent="0.3">
      <c r="A173" s="603">
        <v>45809</v>
      </c>
      <c r="B173" s="102">
        <v>6000008576</v>
      </c>
      <c r="C173" s="102" t="s">
        <v>939</v>
      </c>
      <c r="D173" s="103" t="s">
        <v>940</v>
      </c>
      <c r="E173" s="102">
        <v>2204001965</v>
      </c>
      <c r="F173" s="102" t="s">
        <v>48</v>
      </c>
      <c r="G173" s="104" t="s">
        <v>3372</v>
      </c>
      <c r="H173" s="102" t="s">
        <v>3747</v>
      </c>
      <c r="I173" s="154">
        <v>23686</v>
      </c>
      <c r="J173" s="159">
        <v>23686</v>
      </c>
      <c r="K173" s="549">
        <v>45839</v>
      </c>
      <c r="L173" s="107">
        <v>45832</v>
      </c>
      <c r="M173" s="95" t="s">
        <v>2681</v>
      </c>
      <c r="N173" s="69">
        <f>YEAR(Table2[[#This Row],[MONTH]])</f>
        <v>2025</v>
      </c>
      <c r="O173" s="69" t="str">
        <f>TEXT(Table2[[#This Row],[MONTH]],"MMMM")</f>
        <v>June</v>
      </c>
    </row>
    <row r="174" spans="1:15" ht="14.4" x14ac:dyDescent="0.3">
      <c r="A174" s="603">
        <v>45809</v>
      </c>
      <c r="B174" s="102">
        <v>6000008592</v>
      </c>
      <c r="C174" s="102" t="s">
        <v>1001</v>
      </c>
      <c r="D174" s="103" t="s">
        <v>1002</v>
      </c>
      <c r="E174" s="102">
        <v>2304000228</v>
      </c>
      <c r="F174" s="102" t="s">
        <v>733</v>
      </c>
      <c r="G174" s="104" t="s">
        <v>3372</v>
      </c>
      <c r="H174" s="102" t="s">
        <v>3747</v>
      </c>
      <c r="I174" s="154">
        <v>1257</v>
      </c>
      <c r="J174" s="159">
        <v>1257</v>
      </c>
      <c r="K174" s="552">
        <v>45839</v>
      </c>
      <c r="L174" s="123">
        <v>45832</v>
      </c>
      <c r="M174" s="95" t="s">
        <v>2681</v>
      </c>
      <c r="N174" s="69">
        <f>YEAR(Table2[[#This Row],[MONTH]])</f>
        <v>2025</v>
      </c>
      <c r="O174" s="69" t="str">
        <f>TEXT(Table2[[#This Row],[MONTH]],"MMMM")</f>
        <v>June</v>
      </c>
    </row>
    <row r="175" spans="1:15" ht="14.4" x14ac:dyDescent="0.3">
      <c r="A175" s="603">
        <v>45809</v>
      </c>
      <c r="B175" s="102">
        <v>6000008593</v>
      </c>
      <c r="C175" s="102" t="s">
        <v>1004</v>
      </c>
      <c r="D175" s="103" t="s">
        <v>1005</v>
      </c>
      <c r="E175" s="102">
        <v>2304000229</v>
      </c>
      <c r="F175" s="102" t="s">
        <v>733</v>
      </c>
      <c r="G175" s="104" t="s">
        <v>3372</v>
      </c>
      <c r="H175" s="102" t="s">
        <v>3747</v>
      </c>
      <c r="I175" s="162">
        <v>12837</v>
      </c>
      <c r="J175" s="151">
        <v>12837</v>
      </c>
      <c r="K175" s="552">
        <v>45839</v>
      </c>
      <c r="L175" s="123">
        <v>45832</v>
      </c>
      <c r="M175" s="95" t="s">
        <v>2681</v>
      </c>
      <c r="N175" s="69">
        <f>YEAR(Table2[[#This Row],[MONTH]])</f>
        <v>2025</v>
      </c>
      <c r="O175" s="69" t="str">
        <f>TEXT(Table2[[#This Row],[MONTH]],"MMMM")</f>
        <v>June</v>
      </c>
    </row>
    <row r="176" spans="1:15" ht="14.4" x14ac:dyDescent="0.3">
      <c r="A176" s="605">
        <v>45809</v>
      </c>
      <c r="B176" s="115">
        <v>6000008650</v>
      </c>
      <c r="C176" s="115" t="s">
        <v>1410</v>
      </c>
      <c r="D176" s="116" t="s">
        <v>1410</v>
      </c>
      <c r="E176" s="115">
        <v>2204002035</v>
      </c>
      <c r="F176" s="115" t="s">
        <v>836</v>
      </c>
      <c r="G176" s="117" t="s">
        <v>3364</v>
      </c>
      <c r="H176" s="115" t="s">
        <v>3747</v>
      </c>
      <c r="I176" s="154">
        <v>842611</v>
      </c>
      <c r="J176" s="159">
        <v>842611</v>
      </c>
      <c r="K176" s="552">
        <v>45834</v>
      </c>
      <c r="L176" s="560">
        <v>45810</v>
      </c>
      <c r="M176" s="95" t="s">
        <v>2756</v>
      </c>
      <c r="N176" s="69">
        <f>YEAR(Table2[[#This Row],[MONTH]])</f>
        <v>2025</v>
      </c>
      <c r="O176" s="69" t="str">
        <f>TEXT(Table2[[#This Row],[MONTH]],"MMMM")</f>
        <v>June</v>
      </c>
    </row>
    <row r="177" spans="1:15" ht="14.4" x14ac:dyDescent="0.3">
      <c r="A177" s="605">
        <v>45809</v>
      </c>
      <c r="B177" s="115">
        <v>22125377</v>
      </c>
      <c r="C177" s="115" t="s">
        <v>3413</v>
      </c>
      <c r="D177" s="116" t="s">
        <v>3411</v>
      </c>
      <c r="E177" s="115">
        <v>22061513</v>
      </c>
      <c r="F177" s="115" t="s">
        <v>3684</v>
      </c>
      <c r="G177" s="117" t="s">
        <v>3364</v>
      </c>
      <c r="H177" s="115" t="s">
        <v>3378</v>
      </c>
      <c r="I177" s="764">
        <v>39835.97</v>
      </c>
      <c r="J177" s="135">
        <f>+[2]!Table1[[#This Row],[TOTAL AMOUNT QAR]]</f>
        <v>39835.97</v>
      </c>
      <c r="K177" s="557">
        <v>46162</v>
      </c>
      <c r="L177" s="119">
        <v>46077</v>
      </c>
      <c r="M177" s="95" t="s">
        <v>2756</v>
      </c>
      <c r="N177" s="69">
        <f>YEAR(Table2[[#This Row],[MONTH]])</f>
        <v>2025</v>
      </c>
      <c r="O177" s="69" t="str">
        <f>TEXT(Table2[[#This Row],[MONTH]],"MMMM")</f>
        <v>June</v>
      </c>
    </row>
    <row r="178" spans="1:15" ht="15" thickBot="1" x14ac:dyDescent="0.35">
      <c r="A178" s="605">
        <v>45809</v>
      </c>
      <c r="B178" s="115">
        <v>22125378</v>
      </c>
      <c r="C178" s="115" t="s">
        <v>3415</v>
      </c>
      <c r="D178" s="116" t="s">
        <v>3412</v>
      </c>
      <c r="E178" s="115">
        <v>22061513</v>
      </c>
      <c r="F178" s="115" t="s">
        <v>3684</v>
      </c>
      <c r="G178" s="117" t="s">
        <v>3372</v>
      </c>
      <c r="H178" s="115" t="s">
        <v>3378</v>
      </c>
      <c r="I178" s="118">
        <v>664.5</v>
      </c>
      <c r="J178" s="735">
        <v>664.5</v>
      </c>
      <c r="K178" s="558">
        <v>46120</v>
      </c>
      <c r="L178" s="119">
        <v>46077</v>
      </c>
      <c r="M178" s="169" t="s">
        <v>2756</v>
      </c>
      <c r="N178" s="69">
        <f>YEAR(Table2[[#This Row],[MONTH]])</f>
        <v>2025</v>
      </c>
      <c r="O178" s="69" t="str">
        <f>TEXT(Table2[[#This Row],[MONTH]],"MMMM")</f>
        <v>June</v>
      </c>
    </row>
    <row r="179" spans="1:15" ht="14.4" x14ac:dyDescent="0.3">
      <c r="A179" s="602">
        <v>45809</v>
      </c>
      <c r="B179" s="96">
        <v>22122082</v>
      </c>
      <c r="C179" s="96" t="s">
        <v>3413</v>
      </c>
      <c r="D179" s="97" t="s">
        <v>3414</v>
      </c>
      <c r="E179" s="96">
        <v>22063318</v>
      </c>
      <c r="F179" s="96" t="s">
        <v>3718</v>
      </c>
      <c r="G179" s="98" t="s">
        <v>3364</v>
      </c>
      <c r="H179" s="96" t="s">
        <v>3378</v>
      </c>
      <c r="I179" s="99">
        <v>32845.5</v>
      </c>
      <c r="J179" s="735">
        <f>+I179</f>
        <v>32845.5</v>
      </c>
      <c r="K179" s="555">
        <v>46110</v>
      </c>
      <c r="L179" s="101">
        <v>46050</v>
      </c>
      <c r="M179" s="95" t="s">
        <v>2756</v>
      </c>
      <c r="N179" s="69">
        <f>YEAR(Table2[[#This Row],[MONTH]])</f>
        <v>2025</v>
      </c>
      <c r="O179" s="69" t="str">
        <f>TEXT(Table2[[#This Row],[MONTH]],"MMMM")</f>
        <v>June</v>
      </c>
    </row>
    <row r="180" spans="1:15" ht="15" thickBot="1" x14ac:dyDescent="0.35">
      <c r="A180" s="608">
        <v>45809</v>
      </c>
      <c r="B180" s="145">
        <v>22122083</v>
      </c>
      <c r="C180" s="145" t="s">
        <v>3415</v>
      </c>
      <c r="D180" s="146" t="s">
        <v>3416</v>
      </c>
      <c r="E180" s="145">
        <v>22063318</v>
      </c>
      <c r="F180" s="145" t="s">
        <v>3718</v>
      </c>
      <c r="G180" s="147" t="s">
        <v>3372</v>
      </c>
      <c r="H180" s="145" t="s">
        <v>3378</v>
      </c>
      <c r="I180" s="148">
        <v>14988</v>
      </c>
      <c r="J180" s="415">
        <v>14988</v>
      </c>
      <c r="K180" s="598">
        <v>46113</v>
      </c>
      <c r="L180" s="416">
        <v>46051</v>
      </c>
      <c r="M180" s="95" t="s">
        <v>2756</v>
      </c>
      <c r="N180" s="69">
        <f>YEAR(Table2[[#This Row],[MONTH]])</f>
        <v>2025</v>
      </c>
      <c r="O180" s="69" t="str">
        <f>TEXT(Table2[[#This Row],[MONTH]],"MMMM")</f>
        <v>June</v>
      </c>
    </row>
    <row r="181" spans="1:15" ht="14.4" x14ac:dyDescent="0.3">
      <c r="A181" s="607">
        <v>45839</v>
      </c>
      <c r="B181" s="108">
        <v>6000008749</v>
      </c>
      <c r="C181" s="108" t="s">
        <v>1870</v>
      </c>
      <c r="D181" s="109" t="s">
        <v>1870</v>
      </c>
      <c r="E181" s="108">
        <v>2204002097</v>
      </c>
      <c r="F181" s="108" t="s">
        <v>836</v>
      </c>
      <c r="G181" s="110" t="s">
        <v>3364</v>
      </c>
      <c r="H181" s="108" t="s">
        <v>3747</v>
      </c>
      <c r="I181" s="154">
        <v>879356</v>
      </c>
      <c r="J181" s="159">
        <v>879356</v>
      </c>
      <c r="K181" s="552">
        <v>45848</v>
      </c>
      <c r="L181" s="123">
        <v>45845</v>
      </c>
      <c r="M181" s="95" t="s">
        <v>2756</v>
      </c>
      <c r="N181" s="69">
        <f>YEAR(Table2[[#This Row],[MONTH]])</f>
        <v>2025</v>
      </c>
      <c r="O181" s="69" t="str">
        <f>TEXT(Table2[[#This Row],[MONTH]],"MMMM")</f>
        <v>July</v>
      </c>
    </row>
    <row r="182" spans="1:15" ht="14.4" x14ac:dyDescent="0.3">
      <c r="A182" s="603">
        <v>45839</v>
      </c>
      <c r="B182" s="102">
        <v>6000008769</v>
      </c>
      <c r="C182" s="102" t="s">
        <v>1509</v>
      </c>
      <c r="D182" s="103" t="s">
        <v>1510</v>
      </c>
      <c r="E182" s="102">
        <v>2304000310</v>
      </c>
      <c r="F182" s="170" t="s">
        <v>733</v>
      </c>
      <c r="G182" s="104" t="s">
        <v>3372</v>
      </c>
      <c r="H182" s="102" t="s">
        <v>3747</v>
      </c>
      <c r="I182" s="157">
        <v>2821580</v>
      </c>
      <c r="J182" s="168">
        <v>2821580</v>
      </c>
      <c r="K182" s="552">
        <v>45853</v>
      </c>
      <c r="L182" s="123">
        <v>45849</v>
      </c>
      <c r="M182" s="95" t="s">
        <v>2756</v>
      </c>
      <c r="N182" s="69">
        <f>YEAR(Table2[[#This Row],[MONTH]])</f>
        <v>2025</v>
      </c>
      <c r="O182" s="69" t="str">
        <f>TEXT(Table2[[#This Row],[MONTH]],"MMMM")</f>
        <v>July</v>
      </c>
    </row>
    <row r="183" spans="1:15" ht="15" thickBot="1" x14ac:dyDescent="0.35">
      <c r="A183" s="607">
        <v>45839</v>
      </c>
      <c r="B183" s="108">
        <v>6000008770</v>
      </c>
      <c r="C183" s="108" t="s">
        <v>1515</v>
      </c>
      <c r="D183" s="109" t="s">
        <v>1516</v>
      </c>
      <c r="E183" s="108">
        <v>2304000311</v>
      </c>
      <c r="F183" s="171" t="s">
        <v>733</v>
      </c>
      <c r="G183" s="110" t="s">
        <v>3372</v>
      </c>
      <c r="H183" s="108" t="s">
        <v>3747</v>
      </c>
      <c r="I183" s="162">
        <v>86115</v>
      </c>
      <c r="J183" s="167">
        <v>86115</v>
      </c>
      <c r="K183" s="429">
        <v>45853</v>
      </c>
      <c r="L183" s="143">
        <v>45849</v>
      </c>
      <c r="M183" s="95" t="s">
        <v>2756</v>
      </c>
      <c r="N183" s="69">
        <f>YEAR(Table2[[#This Row],[MONTH]])</f>
        <v>2025</v>
      </c>
      <c r="O183" s="69" t="str">
        <f>TEXT(Table2[[#This Row],[MONTH]],"MMMM")</f>
        <v>July</v>
      </c>
    </row>
    <row r="184" spans="1:15" ht="14.4" x14ac:dyDescent="0.3">
      <c r="A184" s="602">
        <v>45839</v>
      </c>
      <c r="B184" s="96">
        <v>6000008690</v>
      </c>
      <c r="C184" s="96" t="s">
        <v>852</v>
      </c>
      <c r="D184" s="97" t="s">
        <v>853</v>
      </c>
      <c r="E184" s="96">
        <v>2304000243</v>
      </c>
      <c r="F184" s="96" t="s">
        <v>48</v>
      </c>
      <c r="G184" s="98" t="s">
        <v>3372</v>
      </c>
      <c r="H184" s="96" t="s">
        <v>3747</v>
      </c>
      <c r="I184" s="152">
        <v>112988</v>
      </c>
      <c r="J184" s="152">
        <v>112988</v>
      </c>
      <c r="K184" s="551">
        <v>45873</v>
      </c>
      <c r="L184" s="144">
        <v>45853</v>
      </c>
      <c r="M184" s="95" t="s">
        <v>2681</v>
      </c>
      <c r="N184" s="69">
        <f>YEAR(Table2[[#This Row],[MONTH]])</f>
        <v>2025</v>
      </c>
      <c r="O184" s="69" t="str">
        <f>TEXT(Table2[[#This Row],[MONTH]],"MMMM")</f>
        <v>July</v>
      </c>
    </row>
    <row r="185" spans="1:15" ht="14.4" x14ac:dyDescent="0.3">
      <c r="A185" s="603">
        <v>45839</v>
      </c>
      <c r="B185" s="102">
        <v>6000008697</v>
      </c>
      <c r="C185" s="102" t="s">
        <v>1301</v>
      </c>
      <c r="D185" s="103" t="s">
        <v>1302</v>
      </c>
      <c r="E185" s="102">
        <v>2204002026</v>
      </c>
      <c r="F185" s="102" t="s">
        <v>48</v>
      </c>
      <c r="G185" s="104" t="s">
        <v>3372</v>
      </c>
      <c r="H185" s="102" t="s">
        <v>3747</v>
      </c>
      <c r="I185" s="154">
        <v>10538</v>
      </c>
      <c r="J185" s="154">
        <v>10538</v>
      </c>
      <c r="K185" s="552">
        <v>45873</v>
      </c>
      <c r="L185" s="123">
        <v>45853</v>
      </c>
      <c r="M185" s="95" t="s">
        <v>2681</v>
      </c>
      <c r="N185" s="69">
        <f>YEAR(Table2[[#This Row],[MONTH]])</f>
        <v>2025</v>
      </c>
      <c r="O185" s="69" t="str">
        <f>TEXT(Table2[[#This Row],[MONTH]],"MMMM")</f>
        <v>July</v>
      </c>
    </row>
    <row r="186" spans="1:15" ht="14.4" x14ac:dyDescent="0.3">
      <c r="A186" s="603">
        <v>45839</v>
      </c>
      <c r="B186" s="102">
        <v>6000008704</v>
      </c>
      <c r="C186" s="102" t="s">
        <v>945</v>
      </c>
      <c r="D186" s="103" t="s">
        <v>3417</v>
      </c>
      <c r="E186" s="102">
        <v>2204002021</v>
      </c>
      <c r="F186" s="102" t="s">
        <v>48</v>
      </c>
      <c r="G186" s="104" t="s">
        <v>3372</v>
      </c>
      <c r="H186" s="102" t="s">
        <v>3747</v>
      </c>
      <c r="I186" s="154">
        <v>42981</v>
      </c>
      <c r="J186" s="154">
        <v>42981</v>
      </c>
      <c r="K186" s="552">
        <v>45873</v>
      </c>
      <c r="L186" s="123">
        <v>45853</v>
      </c>
      <c r="M186" s="95" t="s">
        <v>2681</v>
      </c>
      <c r="N186" s="69">
        <f>YEAR(Table2[[#This Row],[MONTH]])</f>
        <v>2025</v>
      </c>
      <c r="O186" s="69" t="str">
        <f>TEXT(Table2[[#This Row],[MONTH]],"MMMM")</f>
        <v>July</v>
      </c>
    </row>
    <row r="187" spans="1:15" ht="14.4" x14ac:dyDescent="0.3">
      <c r="A187" s="603">
        <v>45839</v>
      </c>
      <c r="B187" s="102">
        <v>6000008708</v>
      </c>
      <c r="C187" s="102" t="s">
        <v>1278</v>
      </c>
      <c r="D187" s="103" t="s">
        <v>1279</v>
      </c>
      <c r="E187" s="102">
        <v>2304000283</v>
      </c>
      <c r="F187" s="102" t="s">
        <v>48</v>
      </c>
      <c r="G187" s="104" t="s">
        <v>3372</v>
      </c>
      <c r="H187" s="102" t="s">
        <v>3747</v>
      </c>
      <c r="I187" s="154">
        <v>66889</v>
      </c>
      <c r="J187" s="154">
        <v>66889</v>
      </c>
      <c r="K187" s="552">
        <v>45873</v>
      </c>
      <c r="L187" s="123">
        <v>45853</v>
      </c>
      <c r="M187" s="95" t="s">
        <v>2681</v>
      </c>
      <c r="N187" s="69">
        <f>YEAR(Table2[[#This Row],[MONTH]])</f>
        <v>2025</v>
      </c>
      <c r="O187" s="69" t="str">
        <f>TEXT(Table2[[#This Row],[MONTH]],"MMMM")</f>
        <v>July</v>
      </c>
    </row>
    <row r="188" spans="1:15" ht="14.4" x14ac:dyDescent="0.3">
      <c r="A188" s="605">
        <v>45839</v>
      </c>
      <c r="B188" s="115">
        <v>6000008688</v>
      </c>
      <c r="C188" s="115" t="s">
        <v>1246</v>
      </c>
      <c r="D188" s="116" t="s">
        <v>1247</v>
      </c>
      <c r="E188" s="115">
        <v>2204001991</v>
      </c>
      <c r="F188" s="115" t="s">
        <v>48</v>
      </c>
      <c r="G188" s="117" t="s">
        <v>3364</v>
      </c>
      <c r="H188" s="115" t="s">
        <v>3747</v>
      </c>
      <c r="I188" s="157">
        <v>5969</v>
      </c>
      <c r="J188" s="168">
        <f>+I188</f>
        <v>5969</v>
      </c>
      <c r="K188" s="558">
        <v>45873</v>
      </c>
      <c r="L188" s="119">
        <v>45853</v>
      </c>
      <c r="M188" s="95" t="s">
        <v>2681</v>
      </c>
      <c r="N188" s="69">
        <f>YEAR(Table2[[#This Row],[MONTH]])</f>
        <v>2025</v>
      </c>
      <c r="O188" s="69" t="str">
        <f>TEXT(Table2[[#This Row],[MONTH]],"MMMM")</f>
        <v>July</v>
      </c>
    </row>
    <row r="189" spans="1:15" ht="14.4" x14ac:dyDescent="0.3">
      <c r="A189" s="603">
        <v>45839</v>
      </c>
      <c r="B189" s="102">
        <v>6000008689</v>
      </c>
      <c r="C189" s="102" t="s">
        <v>848</v>
      </c>
      <c r="D189" s="103" t="s">
        <v>849</v>
      </c>
      <c r="E189" s="102">
        <v>2304000245</v>
      </c>
      <c r="F189" s="102" t="s">
        <v>48</v>
      </c>
      <c r="G189" s="104" t="s">
        <v>3364</v>
      </c>
      <c r="H189" s="102" t="s">
        <v>3747</v>
      </c>
      <c r="I189" s="154">
        <v>75300</v>
      </c>
      <c r="J189" s="159">
        <f t="shared" ref="J189:J196" si="1">+I189</f>
        <v>75300</v>
      </c>
      <c r="K189" s="549">
        <v>45873</v>
      </c>
      <c r="L189" s="107">
        <v>45853</v>
      </c>
      <c r="M189" s="95" t="s">
        <v>2681</v>
      </c>
      <c r="N189" s="69">
        <f>YEAR(Table2[[#This Row],[MONTH]])</f>
        <v>2025</v>
      </c>
      <c r="O189" s="69" t="str">
        <f>TEXT(Table2[[#This Row],[MONTH]],"MMMM")</f>
        <v>July</v>
      </c>
    </row>
    <row r="190" spans="1:15" ht="14.4" x14ac:dyDescent="0.3">
      <c r="A190" s="603">
        <v>45839</v>
      </c>
      <c r="B190" s="102">
        <v>6000008691</v>
      </c>
      <c r="C190" s="102" t="s">
        <v>1044</v>
      </c>
      <c r="D190" s="103">
        <v>253469863</v>
      </c>
      <c r="E190" s="102">
        <v>2204002008</v>
      </c>
      <c r="F190" s="102" t="s">
        <v>48</v>
      </c>
      <c r="G190" s="104" t="s">
        <v>3364</v>
      </c>
      <c r="H190" s="102" t="s">
        <v>3747</v>
      </c>
      <c r="I190" s="154">
        <v>10169</v>
      </c>
      <c r="J190" s="159">
        <f t="shared" si="1"/>
        <v>10169</v>
      </c>
      <c r="K190" s="549">
        <v>45873</v>
      </c>
      <c r="L190" s="107">
        <v>45853</v>
      </c>
      <c r="M190" s="95" t="s">
        <v>2681</v>
      </c>
      <c r="N190" s="69">
        <f>YEAR(Table2[[#This Row],[MONTH]])</f>
        <v>2025</v>
      </c>
      <c r="O190" s="69" t="str">
        <f>TEXT(Table2[[#This Row],[MONTH]],"MMMM")</f>
        <v>July</v>
      </c>
    </row>
    <row r="191" spans="1:15" ht="14.4" x14ac:dyDescent="0.3">
      <c r="A191" s="603">
        <v>45839</v>
      </c>
      <c r="B191" s="102">
        <v>6000008693</v>
      </c>
      <c r="C191" s="102" t="s">
        <v>887</v>
      </c>
      <c r="D191" s="103" t="s">
        <v>888</v>
      </c>
      <c r="E191" s="102">
        <v>2204002011</v>
      </c>
      <c r="F191" s="102" t="s">
        <v>48</v>
      </c>
      <c r="G191" s="104" t="s">
        <v>3364</v>
      </c>
      <c r="H191" s="102" t="s">
        <v>3747</v>
      </c>
      <c r="I191" s="154">
        <v>7201</v>
      </c>
      <c r="J191" s="159">
        <f t="shared" si="1"/>
        <v>7201</v>
      </c>
      <c r="K191" s="549">
        <v>45873</v>
      </c>
      <c r="L191" s="107">
        <v>45853</v>
      </c>
      <c r="M191" s="95" t="s">
        <v>2681</v>
      </c>
      <c r="N191" s="69">
        <f>YEAR(Table2[[#This Row],[MONTH]])</f>
        <v>2025</v>
      </c>
      <c r="O191" s="69" t="str">
        <f>TEXT(Table2[[#This Row],[MONTH]],"MMMM")</f>
        <v>July</v>
      </c>
    </row>
    <row r="192" spans="1:15" ht="14.4" x14ac:dyDescent="0.3">
      <c r="A192" s="603">
        <v>45839</v>
      </c>
      <c r="B192" s="102">
        <v>6000008694</v>
      </c>
      <c r="C192" s="102" t="s">
        <v>1051</v>
      </c>
      <c r="D192" s="103" t="s">
        <v>3418</v>
      </c>
      <c r="E192" s="102">
        <v>2204002000</v>
      </c>
      <c r="F192" s="102" t="s">
        <v>48</v>
      </c>
      <c r="G192" s="104" t="s">
        <v>3364</v>
      </c>
      <c r="H192" s="102" t="s">
        <v>3747</v>
      </c>
      <c r="I192" s="154">
        <v>53983</v>
      </c>
      <c r="J192" s="159">
        <f t="shared" si="1"/>
        <v>53983</v>
      </c>
      <c r="K192" s="549">
        <v>45873</v>
      </c>
      <c r="L192" s="107">
        <v>45853</v>
      </c>
      <c r="M192" s="95" t="s">
        <v>2681</v>
      </c>
      <c r="N192" s="69">
        <f>YEAR(Table2[[#This Row],[MONTH]])</f>
        <v>2025</v>
      </c>
      <c r="O192" s="69" t="str">
        <f>TEXT(Table2[[#This Row],[MONTH]],"MMMM")</f>
        <v>July</v>
      </c>
    </row>
    <row r="193" spans="1:15" ht="14.4" x14ac:dyDescent="0.3">
      <c r="A193" s="603">
        <v>45839</v>
      </c>
      <c r="B193" s="102">
        <v>6000008699</v>
      </c>
      <c r="C193" s="102" t="s">
        <v>969</v>
      </c>
      <c r="D193" s="103" t="s">
        <v>970</v>
      </c>
      <c r="E193" s="102">
        <v>2304000266</v>
      </c>
      <c r="F193" s="102" t="s">
        <v>48</v>
      </c>
      <c r="G193" s="104" t="s">
        <v>3364</v>
      </c>
      <c r="H193" s="102" t="s">
        <v>3747</v>
      </c>
      <c r="I193" s="154">
        <v>221783</v>
      </c>
      <c r="J193" s="159">
        <f t="shared" si="1"/>
        <v>221783</v>
      </c>
      <c r="K193" s="549">
        <v>45873</v>
      </c>
      <c r="L193" s="107">
        <v>45853</v>
      </c>
      <c r="M193" s="95" t="s">
        <v>2681</v>
      </c>
      <c r="N193" s="69">
        <f>YEAR(Table2[[#This Row],[MONTH]])</f>
        <v>2025</v>
      </c>
      <c r="O193" s="69" t="str">
        <f>TEXT(Table2[[#This Row],[MONTH]],"MMMM")</f>
        <v>July</v>
      </c>
    </row>
    <row r="194" spans="1:15" ht="14.4" x14ac:dyDescent="0.3">
      <c r="A194" s="603">
        <v>45839</v>
      </c>
      <c r="B194" s="102">
        <v>6000008700</v>
      </c>
      <c r="C194" s="102" t="s">
        <v>972</v>
      </c>
      <c r="D194" s="103" t="s">
        <v>973</v>
      </c>
      <c r="E194" s="102">
        <v>2304000265</v>
      </c>
      <c r="F194" s="102" t="s">
        <v>48</v>
      </c>
      <c r="G194" s="104" t="s">
        <v>3364</v>
      </c>
      <c r="H194" s="102" t="s">
        <v>3747</v>
      </c>
      <c r="I194" s="154">
        <v>21749</v>
      </c>
      <c r="J194" s="159">
        <f t="shared" si="1"/>
        <v>21749</v>
      </c>
      <c r="K194" s="549">
        <v>45873</v>
      </c>
      <c r="L194" s="107">
        <v>45853</v>
      </c>
      <c r="M194" s="95" t="s">
        <v>2681</v>
      </c>
      <c r="N194" s="69">
        <f>YEAR(Table2[[#This Row],[MONTH]])</f>
        <v>2025</v>
      </c>
      <c r="O194" s="69" t="str">
        <f>TEXT(Table2[[#This Row],[MONTH]],"MMMM")</f>
        <v>July</v>
      </c>
    </row>
    <row r="195" spans="1:15" ht="14.4" x14ac:dyDescent="0.3">
      <c r="A195" s="603">
        <v>45839</v>
      </c>
      <c r="B195" s="102">
        <v>6000008701</v>
      </c>
      <c r="C195" s="102" t="s">
        <v>975</v>
      </c>
      <c r="D195" s="103" t="s">
        <v>976</v>
      </c>
      <c r="E195" s="102">
        <v>2304000264</v>
      </c>
      <c r="F195" s="102" t="s">
        <v>48</v>
      </c>
      <c r="G195" s="104" t="s">
        <v>3364</v>
      </c>
      <c r="H195" s="102" t="s">
        <v>3747</v>
      </c>
      <c r="I195" s="154">
        <v>5917</v>
      </c>
      <c r="J195" s="159">
        <f t="shared" si="1"/>
        <v>5917</v>
      </c>
      <c r="K195" s="549">
        <v>45873</v>
      </c>
      <c r="L195" s="107">
        <v>45853</v>
      </c>
      <c r="M195" s="95" t="s">
        <v>2681</v>
      </c>
      <c r="N195" s="69">
        <f>YEAR(Table2[[#This Row],[MONTH]])</f>
        <v>2025</v>
      </c>
      <c r="O195" s="69" t="str">
        <f>TEXT(Table2[[#This Row],[MONTH]],"MMMM")</f>
        <v>July</v>
      </c>
    </row>
    <row r="196" spans="1:15" ht="14.4" x14ac:dyDescent="0.3">
      <c r="A196" s="603">
        <v>45839</v>
      </c>
      <c r="B196" s="102">
        <v>6000008702</v>
      </c>
      <c r="C196" s="102" t="s">
        <v>1037</v>
      </c>
      <c r="D196" s="103" t="s">
        <v>3419</v>
      </c>
      <c r="E196" s="102">
        <v>2204002024</v>
      </c>
      <c r="F196" s="102" t="s">
        <v>48</v>
      </c>
      <c r="G196" s="104" t="s">
        <v>3364</v>
      </c>
      <c r="H196" s="102" t="s">
        <v>3747</v>
      </c>
      <c r="I196" s="157">
        <v>4335</v>
      </c>
      <c r="J196" s="168">
        <f t="shared" si="1"/>
        <v>4335</v>
      </c>
      <c r="K196" s="549">
        <v>45873</v>
      </c>
      <c r="L196" s="107">
        <v>45853</v>
      </c>
      <c r="M196" s="95" t="s">
        <v>2681</v>
      </c>
      <c r="N196" s="69">
        <f>YEAR(Table2[[#This Row],[MONTH]])</f>
        <v>2025</v>
      </c>
      <c r="O196" s="69" t="str">
        <f>TEXT(Table2[[#This Row],[MONTH]],"MMMM")</f>
        <v>July</v>
      </c>
    </row>
    <row r="197" spans="1:15" ht="14.4" x14ac:dyDescent="0.3">
      <c r="A197" s="603">
        <v>45839</v>
      </c>
      <c r="B197" s="102">
        <v>6000008695</v>
      </c>
      <c r="C197" s="102" t="s">
        <v>1345</v>
      </c>
      <c r="D197" s="103" t="s">
        <v>1346</v>
      </c>
      <c r="E197" s="102">
        <v>2204002030</v>
      </c>
      <c r="F197" s="102" t="s">
        <v>305</v>
      </c>
      <c r="G197" s="104" t="s">
        <v>3364</v>
      </c>
      <c r="H197" s="102" t="s">
        <v>3747</v>
      </c>
      <c r="I197" s="154">
        <v>1439</v>
      </c>
      <c r="J197" s="154">
        <v>1439</v>
      </c>
      <c r="K197" s="549">
        <v>45897</v>
      </c>
      <c r="L197" s="107">
        <v>45853</v>
      </c>
      <c r="M197" s="95" t="s">
        <v>2681</v>
      </c>
      <c r="N197" s="69">
        <f>YEAR(Table2[[#This Row],[MONTH]])</f>
        <v>2025</v>
      </c>
      <c r="O197" s="69" t="str">
        <f>TEXT(Table2[[#This Row],[MONTH]],"MMMM")</f>
        <v>July</v>
      </c>
    </row>
    <row r="198" spans="1:15" ht="14.4" x14ac:dyDescent="0.3">
      <c r="A198" s="603">
        <v>45839</v>
      </c>
      <c r="B198" s="102">
        <v>6000008696</v>
      </c>
      <c r="C198" s="102" t="s">
        <v>1256</v>
      </c>
      <c r="D198" s="103" t="s">
        <v>1257</v>
      </c>
      <c r="E198" s="102">
        <v>2204002031</v>
      </c>
      <c r="F198" s="102" t="s">
        <v>305</v>
      </c>
      <c r="G198" s="104" t="s">
        <v>3364</v>
      </c>
      <c r="H198" s="102" t="s">
        <v>3747</v>
      </c>
      <c r="I198" s="154">
        <v>1386</v>
      </c>
      <c r="J198" s="154">
        <v>1386</v>
      </c>
      <c r="K198" s="549">
        <v>45897</v>
      </c>
      <c r="L198" s="107">
        <v>45853</v>
      </c>
      <c r="M198" s="95" t="s">
        <v>2681</v>
      </c>
      <c r="N198" s="69">
        <f>YEAR(Table2[[#This Row],[MONTH]])</f>
        <v>2025</v>
      </c>
      <c r="O198" s="69" t="str">
        <f>TEXT(Table2[[#This Row],[MONTH]],"MMMM")</f>
        <v>July</v>
      </c>
    </row>
    <row r="199" spans="1:15" ht="14.4" x14ac:dyDescent="0.3">
      <c r="A199" s="603">
        <v>45839</v>
      </c>
      <c r="B199" s="102">
        <v>6000008698</v>
      </c>
      <c r="C199" s="102" t="s">
        <v>1357</v>
      </c>
      <c r="D199" s="103" t="s">
        <v>1358</v>
      </c>
      <c r="E199" s="102">
        <v>2204002037</v>
      </c>
      <c r="F199" s="102" t="s">
        <v>305</v>
      </c>
      <c r="G199" s="104" t="s">
        <v>3364</v>
      </c>
      <c r="H199" s="102" t="s">
        <v>3747</v>
      </c>
      <c r="I199" s="154">
        <v>21997</v>
      </c>
      <c r="J199" s="154">
        <v>21997</v>
      </c>
      <c r="K199" s="549">
        <v>45897</v>
      </c>
      <c r="L199" s="107">
        <v>45853</v>
      </c>
      <c r="M199" s="95" t="s">
        <v>2681</v>
      </c>
      <c r="N199" s="69">
        <f>YEAR(Table2[[#This Row],[MONTH]])</f>
        <v>2025</v>
      </c>
      <c r="O199" s="69" t="str">
        <f>TEXT(Table2[[#This Row],[MONTH]],"MMMM")</f>
        <v>July</v>
      </c>
    </row>
    <row r="200" spans="1:15" ht="14.4" x14ac:dyDescent="0.3">
      <c r="A200" s="603">
        <v>45839</v>
      </c>
      <c r="B200" s="102">
        <v>6000008705</v>
      </c>
      <c r="C200" s="102" t="s">
        <v>1213</v>
      </c>
      <c r="D200" s="103" t="s">
        <v>1214</v>
      </c>
      <c r="E200" s="102">
        <v>2204002040</v>
      </c>
      <c r="F200" s="102" t="s">
        <v>305</v>
      </c>
      <c r="G200" s="104" t="s">
        <v>3364</v>
      </c>
      <c r="H200" s="102" t="s">
        <v>3747</v>
      </c>
      <c r="I200" s="154">
        <v>25147</v>
      </c>
      <c r="J200" s="154">
        <v>25147</v>
      </c>
      <c r="K200" s="549">
        <v>45897</v>
      </c>
      <c r="L200" s="107">
        <v>45853</v>
      </c>
      <c r="M200" s="95" t="s">
        <v>2681</v>
      </c>
      <c r="N200" s="69">
        <f>YEAR(Table2[[#This Row],[MONTH]])</f>
        <v>2025</v>
      </c>
      <c r="O200" s="69" t="str">
        <f>TEXT(Table2[[#This Row],[MONTH]],"MMMM")</f>
        <v>July</v>
      </c>
    </row>
    <row r="201" spans="1:15" ht="15" thickBot="1" x14ac:dyDescent="0.35">
      <c r="A201" s="603">
        <v>45839</v>
      </c>
      <c r="B201" s="102">
        <v>6000008709</v>
      </c>
      <c r="C201" s="102" t="s">
        <v>1306</v>
      </c>
      <c r="D201" s="103" t="s">
        <v>1307</v>
      </c>
      <c r="E201" s="102">
        <v>2204002046</v>
      </c>
      <c r="F201" s="102" t="s">
        <v>305</v>
      </c>
      <c r="G201" s="104" t="s">
        <v>3364</v>
      </c>
      <c r="H201" s="102" t="s">
        <v>3747</v>
      </c>
      <c r="I201" s="154">
        <v>3254</v>
      </c>
      <c r="J201" s="154">
        <v>3254</v>
      </c>
      <c r="K201" s="549">
        <v>45897</v>
      </c>
      <c r="L201" s="107">
        <v>45853</v>
      </c>
      <c r="M201" s="95" t="s">
        <v>2681</v>
      </c>
      <c r="N201" s="69">
        <f>YEAR(Table2[[#This Row],[MONTH]])</f>
        <v>2025</v>
      </c>
      <c r="O201" s="69" t="str">
        <f>TEXT(Table2[[#This Row],[MONTH]],"MMMM")</f>
        <v>July</v>
      </c>
    </row>
    <row r="202" spans="1:15" ht="14.4" x14ac:dyDescent="0.3">
      <c r="A202" s="602">
        <v>45839</v>
      </c>
      <c r="B202" s="96">
        <v>6000008692</v>
      </c>
      <c r="C202" s="96" t="s">
        <v>1293</v>
      </c>
      <c r="D202" s="97" t="s">
        <v>1293</v>
      </c>
      <c r="E202" s="96">
        <v>2204001988</v>
      </c>
      <c r="F202" s="96" t="s">
        <v>48</v>
      </c>
      <c r="G202" s="98" t="s">
        <v>3364</v>
      </c>
      <c r="H202" s="96" t="s">
        <v>3747</v>
      </c>
      <c r="I202" s="152">
        <v>11708</v>
      </c>
      <c r="J202" s="152">
        <v>11708</v>
      </c>
      <c r="K202" s="548">
        <v>45897</v>
      </c>
      <c r="L202" s="101">
        <v>45853</v>
      </c>
      <c r="M202" s="95" t="s">
        <v>2681</v>
      </c>
      <c r="N202" s="69">
        <f>YEAR(Table2[[#This Row],[MONTH]])</f>
        <v>2025</v>
      </c>
      <c r="O202" s="69" t="str">
        <f>TEXT(Table2[[#This Row],[MONTH]],"MMMM")</f>
        <v>July</v>
      </c>
    </row>
    <row r="203" spans="1:15" ht="14.4" x14ac:dyDescent="0.3">
      <c r="A203" s="603">
        <v>45839</v>
      </c>
      <c r="B203" s="102">
        <v>6000008712</v>
      </c>
      <c r="C203" s="102" t="s">
        <v>1309</v>
      </c>
      <c r="D203" s="103" t="s">
        <v>1310</v>
      </c>
      <c r="E203" s="102">
        <v>2204002049</v>
      </c>
      <c r="F203" s="102" t="s">
        <v>305</v>
      </c>
      <c r="G203" s="104" t="s">
        <v>3364</v>
      </c>
      <c r="H203" s="102" t="s">
        <v>3747</v>
      </c>
      <c r="I203" s="154">
        <v>1400</v>
      </c>
      <c r="J203" s="154">
        <v>1400</v>
      </c>
      <c r="K203" s="549">
        <v>45897</v>
      </c>
      <c r="L203" s="107">
        <v>45853</v>
      </c>
      <c r="M203" s="95" t="s">
        <v>2681</v>
      </c>
      <c r="N203" s="69">
        <f>YEAR(Table2[[#This Row],[MONTH]])</f>
        <v>2025</v>
      </c>
      <c r="O203" s="69" t="str">
        <f>TEXT(Table2[[#This Row],[MONTH]],"MMMM")</f>
        <v>July</v>
      </c>
    </row>
    <row r="204" spans="1:15" ht="14.4" x14ac:dyDescent="0.3">
      <c r="A204" s="603">
        <v>45839</v>
      </c>
      <c r="B204" s="102">
        <v>6000008713</v>
      </c>
      <c r="C204" s="102" t="s">
        <v>1405</v>
      </c>
      <c r="D204" s="103" t="s">
        <v>1406</v>
      </c>
      <c r="E204" s="102">
        <v>2204002053</v>
      </c>
      <c r="F204" s="102" t="s">
        <v>305</v>
      </c>
      <c r="G204" s="104" t="s">
        <v>3364</v>
      </c>
      <c r="H204" s="102" t="s">
        <v>3747</v>
      </c>
      <c r="I204" s="154">
        <v>1846</v>
      </c>
      <c r="J204" s="154">
        <v>1846</v>
      </c>
      <c r="K204" s="549">
        <v>45897</v>
      </c>
      <c r="L204" s="107">
        <v>45853</v>
      </c>
      <c r="M204" s="95" t="s">
        <v>2681</v>
      </c>
      <c r="N204" s="69">
        <f>YEAR(Table2[[#This Row],[MONTH]])</f>
        <v>2025</v>
      </c>
      <c r="O204" s="69" t="str">
        <f>TEXT(Table2[[#This Row],[MONTH]],"MMMM")</f>
        <v>July</v>
      </c>
    </row>
    <row r="205" spans="1:15" ht="14.4" x14ac:dyDescent="0.3">
      <c r="A205" s="607">
        <v>45839</v>
      </c>
      <c r="B205" s="108">
        <v>6000008714</v>
      </c>
      <c r="C205" s="108" t="s">
        <v>1383</v>
      </c>
      <c r="D205" s="109" t="s">
        <v>1383</v>
      </c>
      <c r="E205" s="108">
        <v>2204002034</v>
      </c>
      <c r="F205" s="108" t="s">
        <v>48</v>
      </c>
      <c r="G205" s="110" t="s">
        <v>3364</v>
      </c>
      <c r="H205" s="108" t="s">
        <v>3747</v>
      </c>
      <c r="I205" s="162">
        <v>4005</v>
      </c>
      <c r="J205" s="162">
        <v>4005</v>
      </c>
      <c r="K205" s="559">
        <v>45897</v>
      </c>
      <c r="L205" s="113">
        <v>45853</v>
      </c>
      <c r="M205" s="95" t="s">
        <v>2681</v>
      </c>
      <c r="N205" s="69">
        <f>YEAR(Table2[[#This Row],[MONTH]])</f>
        <v>2025</v>
      </c>
      <c r="O205" s="69" t="str">
        <f>TEXT(Table2[[#This Row],[MONTH]],"MMMM")</f>
        <v>July</v>
      </c>
    </row>
    <row r="206" spans="1:15" ht="14.4" x14ac:dyDescent="0.3">
      <c r="A206" s="603">
        <v>45839</v>
      </c>
      <c r="B206" s="102">
        <v>6000008800</v>
      </c>
      <c r="C206" s="102" t="s">
        <v>1094</v>
      </c>
      <c r="D206" s="103" t="s">
        <v>1095</v>
      </c>
      <c r="E206" s="102">
        <v>2304000289</v>
      </c>
      <c r="F206" s="102" t="s">
        <v>48</v>
      </c>
      <c r="G206" s="104" t="s">
        <v>3372</v>
      </c>
      <c r="H206" s="102" t="s">
        <v>3747</v>
      </c>
      <c r="I206" s="154">
        <v>46577</v>
      </c>
      <c r="J206" s="154">
        <v>46577</v>
      </c>
      <c r="K206" s="549">
        <v>45896</v>
      </c>
      <c r="L206" s="107">
        <v>45853</v>
      </c>
      <c r="M206" s="95" t="s">
        <v>2681</v>
      </c>
      <c r="N206" s="69">
        <f>YEAR(Table2[[#This Row],[MONTH]])</f>
        <v>2025</v>
      </c>
      <c r="O206" s="69" t="str">
        <f>TEXT(Table2[[#This Row],[MONTH]],"MMMM")</f>
        <v>July</v>
      </c>
    </row>
    <row r="207" spans="1:15" ht="14.4" x14ac:dyDescent="0.3">
      <c r="A207" s="603">
        <v>45839</v>
      </c>
      <c r="B207" s="102">
        <v>6000008802</v>
      </c>
      <c r="C207" s="102" t="s">
        <v>1407</v>
      </c>
      <c r="D207" s="103" t="s">
        <v>1408</v>
      </c>
      <c r="E207" s="102">
        <v>2204002058</v>
      </c>
      <c r="F207" s="102" t="s">
        <v>305</v>
      </c>
      <c r="G207" s="104" t="s">
        <v>3372</v>
      </c>
      <c r="H207" s="102" t="s">
        <v>3747</v>
      </c>
      <c r="I207" s="154">
        <v>4457</v>
      </c>
      <c r="J207" s="154">
        <v>4457</v>
      </c>
      <c r="K207" s="549">
        <v>45896</v>
      </c>
      <c r="L207" s="107">
        <v>45853</v>
      </c>
      <c r="M207" s="95" t="s">
        <v>2681</v>
      </c>
      <c r="N207" s="69">
        <f>YEAR(Table2[[#This Row],[MONTH]])</f>
        <v>2025</v>
      </c>
      <c r="O207" s="69" t="str">
        <f>TEXT(Table2[[#This Row],[MONTH]],"MMMM")</f>
        <v>July</v>
      </c>
    </row>
    <row r="208" spans="1:15" ht="14.4" x14ac:dyDescent="0.3">
      <c r="A208" s="603">
        <v>45839</v>
      </c>
      <c r="B208" s="102">
        <v>6000008847</v>
      </c>
      <c r="C208" s="102" t="s">
        <v>1297</v>
      </c>
      <c r="D208" s="103" t="s">
        <v>1298</v>
      </c>
      <c r="E208" s="102">
        <v>2204002113</v>
      </c>
      <c r="F208" s="102" t="s">
        <v>48</v>
      </c>
      <c r="G208" s="104" t="s">
        <v>3372</v>
      </c>
      <c r="H208" s="102" t="s">
        <v>3747</v>
      </c>
      <c r="I208" s="154">
        <v>32578</v>
      </c>
      <c r="J208" s="154">
        <v>32578</v>
      </c>
      <c r="K208" s="549">
        <v>45896</v>
      </c>
      <c r="L208" s="107">
        <v>45853</v>
      </c>
      <c r="M208" s="95" t="s">
        <v>2681</v>
      </c>
      <c r="N208" s="69">
        <f>YEAR(Table2[[#This Row],[MONTH]])</f>
        <v>2025</v>
      </c>
      <c r="O208" s="69" t="str">
        <f>TEXT(Table2[[#This Row],[MONTH]],"MMMM")</f>
        <v>July</v>
      </c>
    </row>
    <row r="209" spans="1:15" ht="14.4" x14ac:dyDescent="0.3">
      <c r="A209" s="603">
        <v>45839</v>
      </c>
      <c r="B209" s="102">
        <v>6000008848</v>
      </c>
      <c r="C209" s="102" t="s">
        <v>1197</v>
      </c>
      <c r="D209" s="103" t="s">
        <v>1198</v>
      </c>
      <c r="E209" s="102">
        <v>2204002114</v>
      </c>
      <c r="F209" s="102" t="s">
        <v>48</v>
      </c>
      <c r="G209" s="104" t="s">
        <v>3372</v>
      </c>
      <c r="H209" s="102" t="s">
        <v>3747</v>
      </c>
      <c r="I209" s="154">
        <v>327762</v>
      </c>
      <c r="J209" s="154">
        <v>327762</v>
      </c>
      <c r="K209" s="549">
        <v>45896</v>
      </c>
      <c r="L209" s="107">
        <v>45853</v>
      </c>
      <c r="M209" s="95" t="s">
        <v>2681</v>
      </c>
      <c r="N209" s="69">
        <f>YEAR(Table2[[#This Row],[MONTH]])</f>
        <v>2025</v>
      </c>
      <c r="O209" s="69" t="str">
        <f>TEXT(Table2[[#This Row],[MONTH]],"MMMM")</f>
        <v>July</v>
      </c>
    </row>
    <row r="210" spans="1:15" ht="15" thickBot="1" x14ac:dyDescent="0.35">
      <c r="A210" s="606">
        <v>45839</v>
      </c>
      <c r="B210" s="137">
        <v>6000008850</v>
      </c>
      <c r="C210" s="137" t="s">
        <v>1185</v>
      </c>
      <c r="D210" s="138" t="s">
        <v>1186</v>
      </c>
      <c r="E210" s="137">
        <v>2204002089</v>
      </c>
      <c r="F210" s="137" t="s">
        <v>48</v>
      </c>
      <c r="G210" s="139" t="s">
        <v>3372</v>
      </c>
      <c r="H210" s="137" t="s">
        <v>3747</v>
      </c>
      <c r="I210" s="155">
        <v>38706</v>
      </c>
      <c r="J210" s="155">
        <v>38706</v>
      </c>
      <c r="K210" s="550">
        <v>45896</v>
      </c>
      <c r="L210" s="141">
        <v>45853</v>
      </c>
      <c r="M210" s="95" t="s">
        <v>2681</v>
      </c>
      <c r="N210" s="69">
        <f>YEAR(Table2[[#This Row],[MONTH]])</f>
        <v>2025</v>
      </c>
      <c r="O210" s="69" t="str">
        <f>TEXT(Table2[[#This Row],[MONTH]],"MMMM")</f>
        <v>July</v>
      </c>
    </row>
    <row r="211" spans="1:15" ht="14.4" x14ac:dyDescent="0.3">
      <c r="A211" s="602">
        <v>45839</v>
      </c>
      <c r="B211" s="96">
        <v>6000008703</v>
      </c>
      <c r="C211" s="96" t="s">
        <v>860</v>
      </c>
      <c r="D211" s="97" t="s">
        <v>861</v>
      </c>
      <c r="E211" s="96">
        <v>2204002027</v>
      </c>
      <c r="F211" s="96" t="s">
        <v>48</v>
      </c>
      <c r="G211" s="98" t="s">
        <v>3364</v>
      </c>
      <c r="H211" s="96" t="s">
        <v>3747</v>
      </c>
      <c r="I211" s="152">
        <v>30790</v>
      </c>
      <c r="J211" s="152">
        <v>30790</v>
      </c>
      <c r="K211" s="548">
        <v>45903</v>
      </c>
      <c r="L211" s="101">
        <v>45853</v>
      </c>
      <c r="M211" s="95" t="s">
        <v>2681</v>
      </c>
      <c r="N211" s="69">
        <f>YEAR(Table2[[#This Row],[MONTH]])</f>
        <v>2025</v>
      </c>
      <c r="O211" s="69" t="str">
        <f>TEXT(Table2[[#This Row],[MONTH]],"MMMM")</f>
        <v>July</v>
      </c>
    </row>
    <row r="212" spans="1:15" ht="14.4" x14ac:dyDescent="0.3">
      <c r="A212" s="603">
        <v>45839</v>
      </c>
      <c r="B212" s="102">
        <v>6000008706</v>
      </c>
      <c r="C212" s="102" t="s">
        <v>868</v>
      </c>
      <c r="D212" s="103" t="s">
        <v>3420</v>
      </c>
      <c r="E212" s="102">
        <v>2204002009</v>
      </c>
      <c r="F212" s="102" t="s">
        <v>48</v>
      </c>
      <c r="G212" s="104" t="s">
        <v>3364</v>
      </c>
      <c r="H212" s="102" t="s">
        <v>3747</v>
      </c>
      <c r="I212" s="154">
        <v>8476</v>
      </c>
      <c r="J212" s="154">
        <v>8476</v>
      </c>
      <c r="K212" s="549">
        <v>45903</v>
      </c>
      <c r="L212" s="107">
        <v>45853</v>
      </c>
      <c r="M212" s="95" t="s">
        <v>2681</v>
      </c>
      <c r="N212" s="69">
        <f>YEAR(Table2[[#This Row],[MONTH]])</f>
        <v>2025</v>
      </c>
      <c r="O212" s="69" t="str">
        <f>TEXT(Table2[[#This Row],[MONTH]],"MMMM")</f>
        <v>July</v>
      </c>
    </row>
    <row r="213" spans="1:15" ht="14.4" x14ac:dyDescent="0.3">
      <c r="A213" s="603">
        <v>45839</v>
      </c>
      <c r="B213" s="102">
        <v>6000008707</v>
      </c>
      <c r="C213" s="102" t="s">
        <v>1026</v>
      </c>
      <c r="D213" s="103" t="s">
        <v>3421</v>
      </c>
      <c r="E213" s="102">
        <v>2304000256</v>
      </c>
      <c r="F213" s="102" t="s">
        <v>48</v>
      </c>
      <c r="G213" s="104" t="s">
        <v>3364</v>
      </c>
      <c r="H213" s="102" t="s">
        <v>3747</v>
      </c>
      <c r="I213" s="154">
        <v>30696</v>
      </c>
      <c r="J213" s="154">
        <v>30696</v>
      </c>
      <c r="K213" s="549">
        <v>45903</v>
      </c>
      <c r="L213" s="107">
        <v>45853</v>
      </c>
      <c r="M213" s="95" t="s">
        <v>2681</v>
      </c>
      <c r="N213" s="69">
        <f>YEAR(Table2[[#This Row],[MONTH]])</f>
        <v>2025</v>
      </c>
      <c r="O213" s="69" t="str">
        <f>TEXT(Table2[[#This Row],[MONTH]],"MMMM")</f>
        <v>July</v>
      </c>
    </row>
    <row r="214" spans="1:15" ht="14.4" x14ac:dyDescent="0.3">
      <c r="A214" s="603">
        <v>45839</v>
      </c>
      <c r="B214" s="102">
        <v>6000008710</v>
      </c>
      <c r="C214" s="102" t="s">
        <v>1377</v>
      </c>
      <c r="D214" s="103" t="s">
        <v>1381</v>
      </c>
      <c r="E214" s="102">
        <v>2204002047</v>
      </c>
      <c r="F214" s="102" t="s">
        <v>305</v>
      </c>
      <c r="G214" s="104" t="s">
        <v>3364</v>
      </c>
      <c r="H214" s="102" t="s">
        <v>3747</v>
      </c>
      <c r="I214" s="154">
        <v>3323</v>
      </c>
      <c r="J214" s="154">
        <v>3323</v>
      </c>
      <c r="K214" s="549">
        <v>45903</v>
      </c>
      <c r="L214" s="107">
        <v>45853</v>
      </c>
      <c r="M214" s="95" t="s">
        <v>2681</v>
      </c>
      <c r="N214" s="69">
        <f>YEAR(Table2[[#This Row],[MONTH]])</f>
        <v>2025</v>
      </c>
      <c r="O214" s="69" t="str">
        <f>TEXT(Table2[[#This Row],[MONTH]],"MMMM")</f>
        <v>July</v>
      </c>
    </row>
    <row r="215" spans="1:15" ht="14.4" x14ac:dyDescent="0.3">
      <c r="A215" s="603">
        <v>45839</v>
      </c>
      <c r="B215" s="102">
        <v>6000008711</v>
      </c>
      <c r="C215" s="102" t="s">
        <v>1380</v>
      </c>
      <c r="D215" s="103" t="s">
        <v>1378</v>
      </c>
      <c r="E215" s="102">
        <v>2204002048</v>
      </c>
      <c r="F215" s="102" t="s">
        <v>305</v>
      </c>
      <c r="G215" s="104" t="s">
        <v>3364</v>
      </c>
      <c r="H215" s="102" t="s">
        <v>3747</v>
      </c>
      <c r="I215" s="154">
        <v>3588</v>
      </c>
      <c r="J215" s="154">
        <v>3588</v>
      </c>
      <c r="K215" s="549">
        <v>45903</v>
      </c>
      <c r="L215" s="107">
        <v>45853</v>
      </c>
      <c r="M215" s="95" t="s">
        <v>2681</v>
      </c>
      <c r="N215" s="69">
        <f>YEAR(Table2[[#This Row],[MONTH]])</f>
        <v>2025</v>
      </c>
      <c r="O215" s="69" t="str">
        <f>TEXT(Table2[[#This Row],[MONTH]],"MMMM")</f>
        <v>July</v>
      </c>
    </row>
    <row r="216" spans="1:15" ht="14.4" x14ac:dyDescent="0.3">
      <c r="A216" s="605">
        <v>45839</v>
      </c>
      <c r="B216" s="115">
        <v>6000008799</v>
      </c>
      <c r="C216" s="115" t="s">
        <v>1410</v>
      </c>
      <c r="D216" s="116" t="s">
        <v>1410</v>
      </c>
      <c r="E216" s="115">
        <v>2204002035</v>
      </c>
      <c r="F216" s="115" t="s">
        <v>733</v>
      </c>
      <c r="G216" s="117" t="s">
        <v>3364</v>
      </c>
      <c r="H216" s="115" t="s">
        <v>3747</v>
      </c>
      <c r="I216" s="157">
        <v>2445</v>
      </c>
      <c r="J216" s="157">
        <v>2445</v>
      </c>
      <c r="K216" s="558">
        <v>45903</v>
      </c>
      <c r="L216" s="119">
        <v>45853</v>
      </c>
      <c r="M216" s="95" t="s">
        <v>2681</v>
      </c>
      <c r="N216" s="69">
        <f>YEAR(Table2[[#This Row],[MONTH]])</f>
        <v>2025</v>
      </c>
      <c r="O216" s="69" t="str">
        <f>TEXT(Table2[[#This Row],[MONTH]],"MMMM")</f>
        <v>July</v>
      </c>
    </row>
    <row r="217" spans="1:15" ht="14.4" x14ac:dyDescent="0.3">
      <c r="A217" s="603">
        <v>45839</v>
      </c>
      <c r="B217" s="102">
        <v>6000008801</v>
      </c>
      <c r="C217" s="102" t="s">
        <v>1394</v>
      </c>
      <c r="D217" s="103" t="s">
        <v>1395</v>
      </c>
      <c r="E217" s="102">
        <v>2204002060</v>
      </c>
      <c r="F217" s="102" t="s">
        <v>305</v>
      </c>
      <c r="G217" s="104" t="s">
        <v>3364</v>
      </c>
      <c r="H217" s="102" t="s">
        <v>3747</v>
      </c>
      <c r="I217" s="154">
        <v>9460</v>
      </c>
      <c r="J217" s="154">
        <v>9460</v>
      </c>
      <c r="K217" s="549">
        <v>45903</v>
      </c>
      <c r="L217" s="107">
        <v>45853</v>
      </c>
      <c r="M217" s="95" t="s">
        <v>2681</v>
      </c>
      <c r="N217" s="69">
        <f>YEAR(Table2[[#This Row],[MONTH]])</f>
        <v>2025</v>
      </c>
      <c r="O217" s="69" t="str">
        <f>TEXT(Table2[[#This Row],[MONTH]],"MMMM")</f>
        <v>July</v>
      </c>
    </row>
    <row r="218" spans="1:15" ht="14.4" x14ac:dyDescent="0.3">
      <c r="A218" s="603">
        <v>45839</v>
      </c>
      <c r="B218" s="102">
        <v>6000008803</v>
      </c>
      <c r="C218" s="102" t="s">
        <v>1369</v>
      </c>
      <c r="D218" s="103" t="s">
        <v>1370</v>
      </c>
      <c r="E218" s="102">
        <v>2204002068</v>
      </c>
      <c r="F218" s="102" t="s">
        <v>305</v>
      </c>
      <c r="G218" s="104" t="s">
        <v>3364</v>
      </c>
      <c r="H218" s="102" t="s">
        <v>3747</v>
      </c>
      <c r="I218" s="154">
        <v>3505</v>
      </c>
      <c r="J218" s="154">
        <v>3505</v>
      </c>
      <c r="K218" s="549">
        <v>45903</v>
      </c>
      <c r="L218" s="107">
        <v>45853</v>
      </c>
      <c r="M218" s="95" t="s">
        <v>2681</v>
      </c>
      <c r="N218" s="69">
        <f>YEAR(Table2[[#This Row],[MONTH]])</f>
        <v>2025</v>
      </c>
      <c r="O218" s="69" t="str">
        <f>TEXT(Table2[[#This Row],[MONTH]],"MMMM")</f>
        <v>July</v>
      </c>
    </row>
    <row r="219" spans="1:15" ht="14.4" x14ac:dyDescent="0.3">
      <c r="A219" s="603">
        <v>45839</v>
      </c>
      <c r="B219" s="102">
        <v>6000008840</v>
      </c>
      <c r="C219" s="102" t="s">
        <v>1431</v>
      </c>
      <c r="D219" s="103" t="s">
        <v>1432</v>
      </c>
      <c r="E219" s="102">
        <v>2204002103</v>
      </c>
      <c r="F219" s="102" t="s">
        <v>305</v>
      </c>
      <c r="G219" s="104" t="s">
        <v>3364</v>
      </c>
      <c r="H219" s="102" t="s">
        <v>3747</v>
      </c>
      <c r="I219" s="154">
        <v>6215</v>
      </c>
      <c r="J219" s="154">
        <v>6215</v>
      </c>
      <c r="K219" s="549">
        <v>45903</v>
      </c>
      <c r="L219" s="107">
        <v>45853</v>
      </c>
      <c r="M219" s="95" t="s">
        <v>2681</v>
      </c>
      <c r="N219" s="69">
        <f>YEAR(Table2[[#This Row],[MONTH]])</f>
        <v>2025</v>
      </c>
      <c r="O219" s="69" t="str">
        <f>TEXT(Table2[[#This Row],[MONTH]],"MMMM")</f>
        <v>July</v>
      </c>
    </row>
    <row r="220" spans="1:15" ht="14.4" x14ac:dyDescent="0.3">
      <c r="A220" s="603">
        <v>45839</v>
      </c>
      <c r="B220" s="102">
        <v>6000008841</v>
      </c>
      <c r="C220" s="102" t="s">
        <v>1491</v>
      </c>
      <c r="D220" s="103" t="s">
        <v>1492</v>
      </c>
      <c r="E220" s="102">
        <v>2204002101</v>
      </c>
      <c r="F220" s="102" t="s">
        <v>305</v>
      </c>
      <c r="G220" s="104" t="s">
        <v>3364</v>
      </c>
      <c r="H220" s="102" t="s">
        <v>3747</v>
      </c>
      <c r="I220" s="154">
        <v>26658</v>
      </c>
      <c r="J220" s="154">
        <v>26658</v>
      </c>
      <c r="K220" s="549">
        <v>45903</v>
      </c>
      <c r="L220" s="107">
        <v>45853</v>
      </c>
      <c r="M220" s="95" t="s">
        <v>2681</v>
      </c>
      <c r="N220" s="69">
        <f>YEAR(Table2[[#This Row],[MONTH]])</f>
        <v>2025</v>
      </c>
      <c r="O220" s="69" t="str">
        <f>TEXT(Table2[[#This Row],[MONTH]],"MMMM")</f>
        <v>July</v>
      </c>
    </row>
    <row r="221" spans="1:15" ht="14.4" x14ac:dyDescent="0.3">
      <c r="A221" s="603">
        <v>45839</v>
      </c>
      <c r="B221" s="102">
        <v>6000008842</v>
      </c>
      <c r="C221" s="102" t="s">
        <v>1496</v>
      </c>
      <c r="D221" s="103" t="s">
        <v>1498</v>
      </c>
      <c r="E221" s="102">
        <v>2204002112</v>
      </c>
      <c r="F221" s="102" t="s">
        <v>305</v>
      </c>
      <c r="G221" s="104" t="s">
        <v>3364</v>
      </c>
      <c r="H221" s="102" t="s">
        <v>3747</v>
      </c>
      <c r="I221" s="154">
        <v>3719</v>
      </c>
      <c r="J221" s="154">
        <v>3719</v>
      </c>
      <c r="K221" s="549">
        <v>45903</v>
      </c>
      <c r="L221" s="107">
        <v>45853</v>
      </c>
      <c r="M221" s="95" t="s">
        <v>2681</v>
      </c>
      <c r="N221" s="69">
        <f>YEAR(Table2[[#This Row],[MONTH]])</f>
        <v>2025</v>
      </c>
      <c r="O221" s="69" t="str">
        <f>TEXT(Table2[[#This Row],[MONTH]],"MMMM")</f>
        <v>July</v>
      </c>
    </row>
    <row r="222" spans="1:15" ht="14.4" x14ac:dyDescent="0.3">
      <c r="A222" s="603">
        <v>45839</v>
      </c>
      <c r="B222" s="102">
        <v>6000008843</v>
      </c>
      <c r="C222" s="102" t="s">
        <v>1467</v>
      </c>
      <c r="D222" s="103" t="s">
        <v>1468</v>
      </c>
      <c r="E222" s="102">
        <v>2204002127</v>
      </c>
      <c r="F222" s="102" t="s">
        <v>305</v>
      </c>
      <c r="G222" s="104" t="s">
        <v>3364</v>
      </c>
      <c r="H222" s="102" t="s">
        <v>3747</v>
      </c>
      <c r="I222" s="154">
        <v>1529</v>
      </c>
      <c r="J222" s="154">
        <v>1529</v>
      </c>
      <c r="K222" s="549">
        <v>45903</v>
      </c>
      <c r="L222" s="107">
        <v>45853</v>
      </c>
      <c r="M222" s="95" t="s">
        <v>2681</v>
      </c>
      <c r="N222" s="69">
        <f>YEAR(Table2[[#This Row],[MONTH]])</f>
        <v>2025</v>
      </c>
      <c r="O222" s="69" t="str">
        <f>TEXT(Table2[[#This Row],[MONTH]],"MMMM")</f>
        <v>July</v>
      </c>
    </row>
    <row r="223" spans="1:15" ht="14.4" x14ac:dyDescent="0.3">
      <c r="A223" s="603">
        <v>45839</v>
      </c>
      <c r="B223" s="102">
        <v>6000008844</v>
      </c>
      <c r="C223" s="102" t="s">
        <v>1519</v>
      </c>
      <c r="D223" s="103" t="s">
        <v>1520</v>
      </c>
      <c r="E223" s="102">
        <v>2204002133</v>
      </c>
      <c r="F223" s="102" t="s">
        <v>305</v>
      </c>
      <c r="G223" s="104" t="s">
        <v>3364</v>
      </c>
      <c r="H223" s="102" t="s">
        <v>3747</v>
      </c>
      <c r="I223" s="154">
        <v>10817</v>
      </c>
      <c r="J223" s="154">
        <v>10817</v>
      </c>
      <c r="K223" s="549">
        <v>45903</v>
      </c>
      <c r="L223" s="107">
        <v>45853</v>
      </c>
      <c r="M223" s="95" t="s">
        <v>2681</v>
      </c>
      <c r="N223" s="69">
        <f>YEAR(Table2[[#This Row],[MONTH]])</f>
        <v>2025</v>
      </c>
      <c r="O223" s="69" t="str">
        <f>TEXT(Table2[[#This Row],[MONTH]],"MMMM")</f>
        <v>July</v>
      </c>
    </row>
    <row r="224" spans="1:15" ht="14.4" x14ac:dyDescent="0.3">
      <c r="A224" s="603">
        <v>45839</v>
      </c>
      <c r="B224" s="102">
        <v>6000008845</v>
      </c>
      <c r="C224" s="102" t="s">
        <v>1423</v>
      </c>
      <c r="D224" s="103" t="s">
        <v>1425</v>
      </c>
      <c r="E224" s="102">
        <v>2204002140</v>
      </c>
      <c r="F224" s="102" t="s">
        <v>305</v>
      </c>
      <c r="G224" s="104" t="s">
        <v>3364</v>
      </c>
      <c r="H224" s="102" t="s">
        <v>3747</v>
      </c>
      <c r="I224" s="154">
        <v>1605</v>
      </c>
      <c r="J224" s="154">
        <v>1605</v>
      </c>
      <c r="K224" s="549">
        <v>45903</v>
      </c>
      <c r="L224" s="107">
        <v>45853</v>
      </c>
      <c r="M224" s="95" t="s">
        <v>2681</v>
      </c>
      <c r="N224" s="69">
        <f>YEAR(Table2[[#This Row],[MONTH]])</f>
        <v>2025</v>
      </c>
      <c r="O224" s="69" t="str">
        <f>TEXT(Table2[[#This Row],[MONTH]],"MMMM")</f>
        <v>July</v>
      </c>
    </row>
    <row r="225" spans="1:15" ht="15" thickBot="1" x14ac:dyDescent="0.35">
      <c r="A225" s="606">
        <v>45839</v>
      </c>
      <c r="B225" s="137">
        <v>6000008846</v>
      </c>
      <c r="C225" s="137" t="s">
        <v>909</v>
      </c>
      <c r="D225" s="138" t="s">
        <v>910</v>
      </c>
      <c r="E225" s="137">
        <v>2304000308</v>
      </c>
      <c r="F225" s="137" t="s">
        <v>48</v>
      </c>
      <c r="G225" s="139" t="s">
        <v>3364</v>
      </c>
      <c r="H225" s="137" t="s">
        <v>3747</v>
      </c>
      <c r="I225" s="155">
        <v>78860</v>
      </c>
      <c r="J225" s="155">
        <v>78860</v>
      </c>
      <c r="K225" s="550">
        <v>45903</v>
      </c>
      <c r="L225" s="141">
        <v>45853</v>
      </c>
      <c r="M225" s="95" t="s">
        <v>2681</v>
      </c>
      <c r="N225" s="69">
        <f>YEAR(Table2[[#This Row],[MONTH]])</f>
        <v>2025</v>
      </c>
      <c r="O225" s="69" t="str">
        <f>TEXT(Table2[[#This Row],[MONTH]],"MMMM")</f>
        <v>July</v>
      </c>
    </row>
    <row r="226" spans="1:15" ht="14.4" x14ac:dyDescent="0.3">
      <c r="A226" s="602">
        <v>45809</v>
      </c>
      <c r="B226" s="96">
        <v>6000008730</v>
      </c>
      <c r="C226" s="96" t="s">
        <v>978</v>
      </c>
      <c r="D226" s="97" t="s">
        <v>979</v>
      </c>
      <c r="E226" s="96">
        <v>2304000203</v>
      </c>
      <c r="F226" s="172" t="s">
        <v>733</v>
      </c>
      <c r="G226" s="98" t="s">
        <v>3372</v>
      </c>
      <c r="H226" s="173" t="s">
        <v>3733</v>
      </c>
      <c r="I226" s="152">
        <v>4348.75</v>
      </c>
      <c r="J226" s="152">
        <v>4348.75</v>
      </c>
      <c r="K226" s="179">
        <v>45921</v>
      </c>
      <c r="L226" s="174">
        <v>45868</v>
      </c>
      <c r="M226" s="95" t="s">
        <v>2756</v>
      </c>
      <c r="N226" s="69">
        <f>YEAR(Table2[[#This Row],[MONTH]])</f>
        <v>2025</v>
      </c>
      <c r="O226" s="69" t="str">
        <f>TEXT(Table2[[#This Row],[MONTH]],"MMMM")</f>
        <v>June</v>
      </c>
    </row>
    <row r="227" spans="1:15" ht="14.4" x14ac:dyDescent="0.3">
      <c r="A227" s="603">
        <v>45809</v>
      </c>
      <c r="B227" s="102">
        <v>6000008739</v>
      </c>
      <c r="C227" s="102" t="s">
        <v>983</v>
      </c>
      <c r="D227" s="103" t="s">
        <v>984</v>
      </c>
      <c r="E227" s="102">
        <v>2304000204</v>
      </c>
      <c r="F227" s="170" t="s">
        <v>733</v>
      </c>
      <c r="G227" s="104" t="s">
        <v>3372</v>
      </c>
      <c r="H227" s="102" t="s">
        <v>3747</v>
      </c>
      <c r="I227" s="154">
        <v>53487.574999999997</v>
      </c>
      <c r="J227" s="154">
        <v>53487.574999999997</v>
      </c>
      <c r="K227" s="174">
        <v>45921</v>
      </c>
      <c r="L227" s="184">
        <v>45868</v>
      </c>
      <c r="M227" s="94" t="s">
        <v>2658</v>
      </c>
      <c r="N227" s="69">
        <f>YEAR(Table2[[#This Row],[MONTH]])</f>
        <v>2025</v>
      </c>
      <c r="O227" s="69" t="str">
        <f>TEXT(Table2[[#This Row],[MONTH]],"MMMM")</f>
        <v>June</v>
      </c>
    </row>
    <row r="228" spans="1:15" ht="14.4" x14ac:dyDescent="0.3">
      <c r="A228" s="603">
        <v>45809</v>
      </c>
      <c r="B228" s="102">
        <v>6000008739</v>
      </c>
      <c r="C228" s="102" t="s">
        <v>983</v>
      </c>
      <c r="D228" s="103" t="s">
        <v>984</v>
      </c>
      <c r="E228" s="102">
        <v>2304000204</v>
      </c>
      <c r="F228" s="170" t="s">
        <v>733</v>
      </c>
      <c r="G228" s="104" t="s">
        <v>3372</v>
      </c>
      <c r="H228" s="158" t="s">
        <v>3733</v>
      </c>
      <c r="I228" s="154">
        <f>56580.075-I227</f>
        <v>3092.5</v>
      </c>
      <c r="J228" s="154">
        <v>3092.5</v>
      </c>
      <c r="K228" s="174">
        <v>45921</v>
      </c>
      <c r="L228" s="184">
        <v>45868</v>
      </c>
      <c r="M228" s="95" t="s">
        <v>2756</v>
      </c>
      <c r="N228" s="69">
        <f>YEAR(Table2[[#This Row],[MONTH]])</f>
        <v>2025</v>
      </c>
      <c r="O228" s="69" t="str">
        <f>TEXT(Table2[[#This Row],[MONTH]],"MMMM")</f>
        <v>June</v>
      </c>
    </row>
    <row r="229" spans="1:15" ht="14.4" x14ac:dyDescent="0.3">
      <c r="A229" s="603">
        <v>45809</v>
      </c>
      <c r="B229" s="102">
        <v>6000008733</v>
      </c>
      <c r="C229" s="102" t="s">
        <v>986</v>
      </c>
      <c r="D229" s="103" t="s">
        <v>844</v>
      </c>
      <c r="E229" s="102">
        <v>2304000205</v>
      </c>
      <c r="F229" s="170" t="s">
        <v>733</v>
      </c>
      <c r="G229" s="104" t="s">
        <v>3372</v>
      </c>
      <c r="H229" s="158" t="s">
        <v>3733</v>
      </c>
      <c r="I229" s="154">
        <v>3348.75</v>
      </c>
      <c r="J229" s="154">
        <v>3348.75</v>
      </c>
      <c r="K229" s="174">
        <v>45921</v>
      </c>
      <c r="L229" s="174">
        <v>45868</v>
      </c>
      <c r="M229" s="95" t="s">
        <v>2756</v>
      </c>
      <c r="N229" s="69">
        <f>YEAR(Table2[[#This Row],[MONTH]])</f>
        <v>2025</v>
      </c>
      <c r="O229" s="69" t="str">
        <f>TEXT(Table2[[#This Row],[MONTH]],"MMMM")</f>
        <v>June</v>
      </c>
    </row>
    <row r="230" spans="1:15" ht="14.4" x14ac:dyDescent="0.3">
      <c r="A230" s="603">
        <v>45809</v>
      </c>
      <c r="B230" s="102">
        <v>6000008875</v>
      </c>
      <c r="C230" s="102" t="s">
        <v>989</v>
      </c>
      <c r="D230" s="103" t="s">
        <v>849</v>
      </c>
      <c r="E230" s="102">
        <v>2304000206</v>
      </c>
      <c r="F230" s="170" t="s">
        <v>733</v>
      </c>
      <c r="G230" s="104" t="s">
        <v>3372</v>
      </c>
      <c r="H230" s="158" t="s">
        <v>3733</v>
      </c>
      <c r="I230" s="154">
        <v>3348.75</v>
      </c>
      <c r="J230" s="154">
        <v>3348.75</v>
      </c>
      <c r="K230" s="174">
        <v>45921</v>
      </c>
      <c r="L230" s="174">
        <v>45868</v>
      </c>
      <c r="M230" s="95" t="s">
        <v>2756</v>
      </c>
      <c r="N230" s="69">
        <f>YEAR(Table2[[#This Row],[MONTH]])</f>
        <v>2025</v>
      </c>
      <c r="O230" s="69" t="str">
        <f>TEXT(Table2[[#This Row],[MONTH]],"MMMM")</f>
        <v>June</v>
      </c>
    </row>
    <row r="231" spans="1:15" ht="15" thickBot="1" x14ac:dyDescent="0.35">
      <c r="A231" s="606">
        <v>45809</v>
      </c>
      <c r="B231" s="137">
        <v>6000008855</v>
      </c>
      <c r="C231" s="137" t="s">
        <v>992</v>
      </c>
      <c r="D231" s="138" t="s">
        <v>3422</v>
      </c>
      <c r="E231" s="137">
        <v>2304000207</v>
      </c>
      <c r="F231" s="175" t="s">
        <v>733</v>
      </c>
      <c r="G231" s="139" t="s">
        <v>3372</v>
      </c>
      <c r="H231" s="163" t="s">
        <v>3733</v>
      </c>
      <c r="I231" s="155">
        <v>3348.75</v>
      </c>
      <c r="J231" s="155">
        <v>3348.75</v>
      </c>
      <c r="K231" s="176">
        <v>45921</v>
      </c>
      <c r="L231" s="176">
        <v>45868</v>
      </c>
      <c r="M231" s="95" t="s">
        <v>2756</v>
      </c>
      <c r="N231" s="69">
        <f>YEAR(Table2[[#This Row],[MONTH]])</f>
        <v>2025</v>
      </c>
      <c r="O231" s="69" t="str">
        <f>TEXT(Table2[[#This Row],[MONTH]],"MMMM")</f>
        <v>June</v>
      </c>
    </row>
    <row r="232" spans="1:15" ht="14.4" x14ac:dyDescent="0.3">
      <c r="A232" s="602">
        <v>45809</v>
      </c>
      <c r="B232" s="96">
        <v>6000008877</v>
      </c>
      <c r="C232" s="96" t="s">
        <v>995</v>
      </c>
      <c r="D232" s="97" t="s">
        <v>3423</v>
      </c>
      <c r="E232" s="177">
        <v>2304000208</v>
      </c>
      <c r="F232" s="172" t="s">
        <v>733</v>
      </c>
      <c r="G232" s="178" t="s">
        <v>3372</v>
      </c>
      <c r="H232" s="173" t="s">
        <v>3733</v>
      </c>
      <c r="I232" s="152">
        <v>3348.75</v>
      </c>
      <c r="J232" s="152">
        <v>3348.75</v>
      </c>
      <c r="K232" s="179">
        <v>45923</v>
      </c>
      <c r="L232" s="179">
        <v>45868</v>
      </c>
      <c r="M232" s="95" t="s">
        <v>2756</v>
      </c>
      <c r="N232" s="69">
        <f>YEAR(Table2[[#This Row],[MONTH]])</f>
        <v>2025</v>
      </c>
      <c r="O232" s="69" t="str">
        <f>TEXT(Table2[[#This Row],[MONTH]],"MMMM")</f>
        <v>June</v>
      </c>
    </row>
    <row r="233" spans="1:15" ht="14.4" x14ac:dyDescent="0.3">
      <c r="A233" s="603">
        <v>45809</v>
      </c>
      <c r="B233" s="102">
        <v>6000008856</v>
      </c>
      <c r="C233" s="102" t="s">
        <v>998</v>
      </c>
      <c r="D233" s="103" t="s">
        <v>3424</v>
      </c>
      <c r="E233" s="180">
        <v>2304000209</v>
      </c>
      <c r="F233" s="170" t="s">
        <v>733</v>
      </c>
      <c r="G233" s="181" t="s">
        <v>3372</v>
      </c>
      <c r="H233" s="158" t="s">
        <v>3733</v>
      </c>
      <c r="I233" s="154">
        <v>3348.75</v>
      </c>
      <c r="J233" s="154">
        <v>3348.75</v>
      </c>
      <c r="K233" s="174">
        <v>45923</v>
      </c>
      <c r="L233" s="174">
        <v>45868</v>
      </c>
      <c r="M233" s="95" t="s">
        <v>2756</v>
      </c>
      <c r="N233" s="69">
        <f>YEAR(Table2[[#This Row],[MONTH]])</f>
        <v>2025</v>
      </c>
      <c r="O233" s="69" t="str">
        <f>TEXT(Table2[[#This Row],[MONTH]],"MMMM")</f>
        <v>June</v>
      </c>
    </row>
    <row r="234" spans="1:15" ht="14.4" x14ac:dyDescent="0.3">
      <c r="A234" s="603">
        <v>45809</v>
      </c>
      <c r="B234" s="102">
        <v>6000008859</v>
      </c>
      <c r="C234" s="102" t="s">
        <v>1001</v>
      </c>
      <c r="D234" s="103" t="s">
        <v>3425</v>
      </c>
      <c r="E234" s="180">
        <v>2304000228</v>
      </c>
      <c r="F234" s="170" t="s">
        <v>733</v>
      </c>
      <c r="G234" s="181" t="s">
        <v>3372</v>
      </c>
      <c r="H234" s="158" t="s">
        <v>3733</v>
      </c>
      <c r="I234" s="154">
        <v>2575</v>
      </c>
      <c r="J234" s="154">
        <v>2575</v>
      </c>
      <c r="K234" s="174">
        <v>45923</v>
      </c>
      <c r="L234" s="174">
        <v>45868</v>
      </c>
      <c r="M234" s="95" t="s">
        <v>2756</v>
      </c>
      <c r="N234" s="69">
        <f>YEAR(Table2[[#This Row],[MONTH]])</f>
        <v>2025</v>
      </c>
      <c r="O234" s="69" t="str">
        <f>TEXT(Table2[[#This Row],[MONTH]],"MMMM")</f>
        <v>June</v>
      </c>
    </row>
    <row r="235" spans="1:15" ht="15" thickBot="1" x14ac:dyDescent="0.35">
      <c r="A235" s="606">
        <v>45809</v>
      </c>
      <c r="B235" s="137">
        <v>6000008857</v>
      </c>
      <c r="C235" s="137" t="s">
        <v>1004</v>
      </c>
      <c r="D235" s="138" t="s">
        <v>3426</v>
      </c>
      <c r="E235" s="182">
        <v>2304000229</v>
      </c>
      <c r="F235" s="175" t="s">
        <v>733</v>
      </c>
      <c r="G235" s="183" t="s">
        <v>3372</v>
      </c>
      <c r="H235" s="163" t="s">
        <v>3733</v>
      </c>
      <c r="I235" s="155">
        <v>2575</v>
      </c>
      <c r="J235" s="155">
        <v>2575</v>
      </c>
      <c r="K235" s="176">
        <v>45923</v>
      </c>
      <c r="L235" s="176">
        <v>45868</v>
      </c>
      <c r="M235" s="95" t="s">
        <v>2756</v>
      </c>
      <c r="N235" s="69">
        <f>YEAR(Table2[[#This Row],[MONTH]])</f>
        <v>2025</v>
      </c>
      <c r="O235" s="69" t="str">
        <f>TEXT(Table2[[#This Row],[MONTH]],"MMMM")</f>
        <v>June</v>
      </c>
    </row>
    <row r="236" spans="1:15" ht="14.4" x14ac:dyDescent="0.3">
      <c r="A236" s="605">
        <v>45809</v>
      </c>
      <c r="B236" s="115">
        <v>6000008851</v>
      </c>
      <c r="C236" s="115" t="s">
        <v>1230</v>
      </c>
      <c r="D236" s="116" t="s">
        <v>1231</v>
      </c>
      <c r="E236" s="115">
        <v>2304000240</v>
      </c>
      <c r="F236" s="172" t="s">
        <v>733</v>
      </c>
      <c r="G236" s="117" t="s">
        <v>3372</v>
      </c>
      <c r="H236" s="160" t="s">
        <v>3733</v>
      </c>
      <c r="I236" s="157">
        <v>59956.39748</v>
      </c>
      <c r="J236" s="157">
        <v>59956.39748</v>
      </c>
      <c r="K236" s="184">
        <v>45921</v>
      </c>
      <c r="L236" s="174">
        <v>45868</v>
      </c>
      <c r="M236" s="95" t="s">
        <v>2756</v>
      </c>
      <c r="N236" s="69">
        <f>YEAR(Table2[[#This Row],[MONTH]])</f>
        <v>2025</v>
      </c>
      <c r="O236" s="69" t="str">
        <f>TEXT(Table2[[#This Row],[MONTH]],"MMMM")</f>
        <v>June</v>
      </c>
    </row>
    <row r="237" spans="1:15" ht="14.4" x14ac:dyDescent="0.3">
      <c r="A237" s="603">
        <v>45809</v>
      </c>
      <c r="B237" s="102">
        <v>6000008451</v>
      </c>
      <c r="C237" s="102" t="s">
        <v>1230</v>
      </c>
      <c r="D237" s="103" t="s">
        <v>1231</v>
      </c>
      <c r="E237" s="102">
        <v>2304000240</v>
      </c>
      <c r="F237" s="170" t="s">
        <v>733</v>
      </c>
      <c r="G237" s="104" t="s">
        <v>3372</v>
      </c>
      <c r="H237" s="158" t="s">
        <v>3747</v>
      </c>
      <c r="I237" s="154">
        <v>3890819</v>
      </c>
      <c r="J237" s="154">
        <v>3890819</v>
      </c>
      <c r="K237" s="184">
        <v>45818</v>
      </c>
      <c r="L237" s="184">
        <v>45815</v>
      </c>
      <c r="M237" s="95" t="s">
        <v>2756</v>
      </c>
      <c r="N237" s="69">
        <f>YEAR(Table2[[#This Row],[MONTH]])</f>
        <v>2025</v>
      </c>
      <c r="O237" s="69" t="str">
        <f>TEXT(Table2[[#This Row],[MONTH]],"MMMM")</f>
        <v>June</v>
      </c>
    </row>
    <row r="238" spans="1:15" ht="14.4" x14ac:dyDescent="0.3">
      <c r="A238" s="603">
        <v>45809</v>
      </c>
      <c r="B238" s="102">
        <v>6000008852</v>
      </c>
      <c r="C238" s="102" t="s">
        <v>939</v>
      </c>
      <c r="D238" s="103" t="s">
        <v>940</v>
      </c>
      <c r="E238" s="102">
        <v>2204001965</v>
      </c>
      <c r="F238" s="170" t="s">
        <v>48</v>
      </c>
      <c r="G238" s="104" t="s">
        <v>3372</v>
      </c>
      <c r="H238" s="158" t="s">
        <v>3733</v>
      </c>
      <c r="I238" s="154">
        <v>4409</v>
      </c>
      <c r="J238" s="154">
        <v>4409</v>
      </c>
      <c r="K238" s="184">
        <v>45921</v>
      </c>
      <c r="L238" s="184">
        <v>45868</v>
      </c>
      <c r="M238" s="95" t="s">
        <v>2756</v>
      </c>
      <c r="N238" s="69">
        <f>YEAR(Table2[[#This Row],[MONTH]])</f>
        <v>2025</v>
      </c>
      <c r="O238" s="69" t="str">
        <f>TEXT(Table2[[#This Row],[MONTH]],"MMMM")</f>
        <v>June</v>
      </c>
    </row>
    <row r="239" spans="1:15" ht="14.4" x14ac:dyDescent="0.3">
      <c r="A239" s="603">
        <v>45809</v>
      </c>
      <c r="B239" s="102">
        <v>6000008853</v>
      </c>
      <c r="C239" s="102" t="s">
        <v>1181</v>
      </c>
      <c r="D239" s="103" t="s">
        <v>1182</v>
      </c>
      <c r="E239" s="102">
        <v>2204001953</v>
      </c>
      <c r="F239" s="170" t="s">
        <v>305</v>
      </c>
      <c r="G239" s="104" t="s">
        <v>3372</v>
      </c>
      <c r="H239" s="158" t="s">
        <v>3733</v>
      </c>
      <c r="I239" s="154">
        <v>2505.5437499999998</v>
      </c>
      <c r="J239" s="154">
        <v>2505.5437499999998</v>
      </c>
      <c r="K239" s="174">
        <v>45921</v>
      </c>
      <c r="L239" s="174">
        <v>45868</v>
      </c>
      <c r="M239" s="95" t="s">
        <v>2756</v>
      </c>
      <c r="N239" s="69">
        <f>YEAR(Table2[[#This Row],[MONTH]])</f>
        <v>2025</v>
      </c>
      <c r="O239" s="69" t="str">
        <f>TEXT(Table2[[#This Row],[MONTH]],"MMMM")</f>
        <v>June</v>
      </c>
    </row>
    <row r="240" spans="1:15" ht="14.4" x14ac:dyDescent="0.3">
      <c r="A240" s="603">
        <v>45809</v>
      </c>
      <c r="B240" s="102">
        <v>6000008854</v>
      </c>
      <c r="C240" s="102" t="s">
        <v>918</v>
      </c>
      <c r="D240" s="103" t="s">
        <v>919</v>
      </c>
      <c r="E240" s="102">
        <v>2204001964</v>
      </c>
      <c r="F240" s="170" t="s">
        <v>48</v>
      </c>
      <c r="G240" s="104" t="s">
        <v>3372</v>
      </c>
      <c r="H240" s="158" t="s">
        <v>3733</v>
      </c>
      <c r="I240" s="154">
        <v>10663.375</v>
      </c>
      <c r="J240" s="154">
        <v>10663.375</v>
      </c>
      <c r="K240" s="174">
        <v>45921</v>
      </c>
      <c r="L240" s="174">
        <v>45868</v>
      </c>
      <c r="M240" s="95" t="s">
        <v>2756</v>
      </c>
      <c r="N240" s="69">
        <f>YEAR(Table2[[#This Row],[MONTH]])</f>
        <v>2025</v>
      </c>
      <c r="O240" s="69" t="str">
        <f>TEXT(Table2[[#This Row],[MONTH]],"MMMM")</f>
        <v>June</v>
      </c>
    </row>
    <row r="241" spans="1:15" ht="15" thickBot="1" x14ac:dyDescent="0.35">
      <c r="A241" s="606">
        <v>45809</v>
      </c>
      <c r="B241" s="137">
        <v>6000008860</v>
      </c>
      <c r="C241" s="137" t="s">
        <v>1206</v>
      </c>
      <c r="D241" s="138" t="s">
        <v>1207</v>
      </c>
      <c r="E241" s="137">
        <v>2204001979</v>
      </c>
      <c r="F241" s="175" t="s">
        <v>305</v>
      </c>
      <c r="G241" s="139" t="s">
        <v>3372</v>
      </c>
      <c r="H241" s="163" t="s">
        <v>3733</v>
      </c>
      <c r="I241" s="155">
        <v>2909.0127499999999</v>
      </c>
      <c r="J241" s="155">
        <v>2909.0127499999999</v>
      </c>
      <c r="K241" s="176">
        <v>45921</v>
      </c>
      <c r="L241" s="176">
        <v>45868</v>
      </c>
      <c r="M241" s="95" t="s">
        <v>2756</v>
      </c>
      <c r="N241" s="69">
        <f>YEAR(Table2[[#This Row],[MONTH]])</f>
        <v>2025</v>
      </c>
      <c r="O241" s="69" t="str">
        <f>TEXT(Table2[[#This Row],[MONTH]],"MMMM")</f>
        <v>June</v>
      </c>
    </row>
    <row r="242" spans="1:15" ht="14.4" x14ac:dyDescent="0.3">
      <c r="A242" s="602">
        <v>45809</v>
      </c>
      <c r="B242" s="96">
        <v>6000008862</v>
      </c>
      <c r="C242" s="96" t="s">
        <v>1191</v>
      </c>
      <c r="D242" s="97" t="s">
        <v>1192</v>
      </c>
      <c r="E242" s="96">
        <v>2204001977</v>
      </c>
      <c r="F242" s="172" t="s">
        <v>305</v>
      </c>
      <c r="G242" s="98" t="s">
        <v>3372</v>
      </c>
      <c r="H242" s="173" t="s">
        <v>3733</v>
      </c>
      <c r="I242" s="152">
        <v>7116.8592499999995</v>
      </c>
      <c r="J242" s="152">
        <v>7116.8592499999995</v>
      </c>
      <c r="K242" s="179">
        <v>45921</v>
      </c>
      <c r="L242" s="174">
        <v>45868</v>
      </c>
      <c r="M242" s="95" t="s">
        <v>2756</v>
      </c>
      <c r="N242" s="69">
        <f>YEAR(Table2[[#This Row],[MONTH]])</f>
        <v>2025</v>
      </c>
      <c r="O242" s="69" t="str">
        <f>TEXT(Table2[[#This Row],[MONTH]],"MMMM")</f>
        <v>June</v>
      </c>
    </row>
    <row r="243" spans="1:15" ht="14.4" x14ac:dyDescent="0.3">
      <c r="A243" s="603">
        <v>45809</v>
      </c>
      <c r="B243" s="102">
        <v>6000008861</v>
      </c>
      <c r="C243" s="102" t="s">
        <v>1219</v>
      </c>
      <c r="D243" s="103" t="s">
        <v>1220</v>
      </c>
      <c r="E243" s="102">
        <v>2204001978</v>
      </c>
      <c r="F243" s="170" t="s">
        <v>305</v>
      </c>
      <c r="G243" s="104" t="s">
        <v>3372</v>
      </c>
      <c r="H243" s="158" t="s">
        <v>3733</v>
      </c>
      <c r="I243" s="154">
        <v>8812.5227499999983</v>
      </c>
      <c r="J243" s="154">
        <v>8812.5227499999983</v>
      </c>
      <c r="K243" s="174">
        <v>45921</v>
      </c>
      <c r="L243" s="184">
        <v>45868</v>
      </c>
      <c r="M243" s="95" t="s">
        <v>2756</v>
      </c>
      <c r="N243" s="69">
        <f>YEAR(Table2[[#This Row],[MONTH]])</f>
        <v>2025</v>
      </c>
      <c r="O243" s="69" t="str">
        <f>TEXT(Table2[[#This Row],[MONTH]],"MMMM")</f>
        <v>June</v>
      </c>
    </row>
    <row r="244" spans="1:15" ht="14.4" x14ac:dyDescent="0.3">
      <c r="A244" s="603">
        <v>45809</v>
      </c>
      <c r="B244" s="102">
        <v>6000008874</v>
      </c>
      <c r="C244" s="102" t="s">
        <v>1225</v>
      </c>
      <c r="D244" s="103" t="s">
        <v>1226</v>
      </c>
      <c r="E244" s="102">
        <v>2204001990</v>
      </c>
      <c r="F244" s="170" t="s">
        <v>305</v>
      </c>
      <c r="G244" s="104" t="s">
        <v>3372</v>
      </c>
      <c r="H244" s="158" t="s">
        <v>3733</v>
      </c>
      <c r="I244" s="154">
        <v>2451.8162499999999</v>
      </c>
      <c r="J244" s="154">
        <v>2451.8162499999999</v>
      </c>
      <c r="K244" s="174">
        <v>45921</v>
      </c>
      <c r="L244" s="174">
        <v>45868</v>
      </c>
      <c r="M244" s="95" t="s">
        <v>2756</v>
      </c>
      <c r="N244" s="69">
        <f>YEAR(Table2[[#This Row],[MONTH]])</f>
        <v>2025</v>
      </c>
      <c r="O244" s="69" t="str">
        <f>TEXT(Table2[[#This Row],[MONTH]],"MMMM")</f>
        <v>June</v>
      </c>
    </row>
    <row r="245" spans="1:15" ht="14.4" x14ac:dyDescent="0.3">
      <c r="A245" s="603">
        <v>45809</v>
      </c>
      <c r="B245" s="102">
        <v>6000008876</v>
      </c>
      <c r="C245" s="102" t="s">
        <v>852</v>
      </c>
      <c r="D245" s="103" t="s">
        <v>853</v>
      </c>
      <c r="E245" s="102">
        <v>2304000243</v>
      </c>
      <c r="F245" s="170" t="s">
        <v>48</v>
      </c>
      <c r="G245" s="104" t="s">
        <v>3372</v>
      </c>
      <c r="H245" s="158" t="s">
        <v>3733</v>
      </c>
      <c r="I245" s="154">
        <v>2575</v>
      </c>
      <c r="J245" s="154">
        <v>2575</v>
      </c>
      <c r="K245" s="174">
        <v>45921</v>
      </c>
      <c r="L245" s="174">
        <v>45868</v>
      </c>
      <c r="M245" s="95" t="s">
        <v>2756</v>
      </c>
      <c r="N245" s="69">
        <f>YEAR(Table2[[#This Row],[MONTH]])</f>
        <v>2025</v>
      </c>
      <c r="O245" s="69" t="str">
        <f>TEXT(Table2[[#This Row],[MONTH]],"MMMM")</f>
        <v>June</v>
      </c>
    </row>
    <row r="246" spans="1:15" ht="15" thickBot="1" x14ac:dyDescent="0.35">
      <c r="A246" s="606">
        <v>45809</v>
      </c>
      <c r="B246" s="137">
        <v>6000008812</v>
      </c>
      <c r="C246" s="137" t="s">
        <v>856</v>
      </c>
      <c r="D246" s="138" t="s">
        <v>857</v>
      </c>
      <c r="E246" s="137">
        <v>2304000195</v>
      </c>
      <c r="F246" s="175" t="s">
        <v>48</v>
      </c>
      <c r="G246" s="139" t="s">
        <v>3372</v>
      </c>
      <c r="H246" s="163" t="s">
        <v>3733</v>
      </c>
      <c r="I246" s="155">
        <v>3348.75</v>
      </c>
      <c r="J246" s="155">
        <v>3348.75</v>
      </c>
      <c r="K246" s="176">
        <v>45921</v>
      </c>
      <c r="L246" s="176">
        <v>45868</v>
      </c>
      <c r="M246" s="95" t="s">
        <v>2756</v>
      </c>
      <c r="N246" s="69">
        <f>YEAR(Table2[[#This Row],[MONTH]])</f>
        <v>2025</v>
      </c>
      <c r="O246" s="69" t="str">
        <f>TEXT(Table2[[#This Row],[MONTH]],"MMMM")</f>
        <v>June</v>
      </c>
    </row>
    <row r="247" spans="1:15" ht="14.4" x14ac:dyDescent="0.3">
      <c r="A247" s="602">
        <v>45809</v>
      </c>
      <c r="B247" s="96">
        <v>6000008629</v>
      </c>
      <c r="C247" s="96" t="s">
        <v>3427</v>
      </c>
      <c r="D247" s="97" t="s">
        <v>3428</v>
      </c>
      <c r="E247" s="96">
        <v>2204001860</v>
      </c>
      <c r="F247" s="172" t="s">
        <v>48</v>
      </c>
      <c r="G247" s="178" t="s">
        <v>3364</v>
      </c>
      <c r="H247" s="173" t="s">
        <v>3733</v>
      </c>
      <c r="I247" s="152">
        <v>299269.25</v>
      </c>
      <c r="J247" s="152">
        <v>299269.25</v>
      </c>
      <c r="K247" s="179">
        <v>45921</v>
      </c>
      <c r="L247" s="179">
        <v>45874</v>
      </c>
      <c r="M247" s="95" t="s">
        <v>2756</v>
      </c>
      <c r="N247" s="69">
        <f>YEAR(Table2[[#This Row],[MONTH]])</f>
        <v>2025</v>
      </c>
      <c r="O247" s="69" t="str">
        <f>TEXT(Table2[[#This Row],[MONTH]],"MMMM")</f>
        <v>June</v>
      </c>
    </row>
    <row r="248" spans="1:15" ht="14.4" x14ac:dyDescent="0.3">
      <c r="A248" s="605">
        <v>45809</v>
      </c>
      <c r="B248" s="115">
        <v>6000008629</v>
      </c>
      <c r="C248" s="115" t="s">
        <v>3427</v>
      </c>
      <c r="D248" s="116" t="s">
        <v>3428</v>
      </c>
      <c r="E248" s="115">
        <v>2204001860</v>
      </c>
      <c r="F248" s="222" t="s">
        <v>48</v>
      </c>
      <c r="G248" s="232" t="s">
        <v>3364</v>
      </c>
      <c r="H248" s="160" t="s">
        <v>3733</v>
      </c>
      <c r="I248" s="157">
        <f>307479.865-I247</f>
        <v>8210.6149999999907</v>
      </c>
      <c r="J248" s="157">
        <v>8210.6149999999907</v>
      </c>
      <c r="K248" s="184">
        <v>45921</v>
      </c>
      <c r="L248" s="184">
        <v>45874</v>
      </c>
      <c r="M248" s="95" t="s">
        <v>2756</v>
      </c>
      <c r="N248" s="69">
        <f>YEAR(Table2[[#This Row],[MONTH]])</f>
        <v>2025</v>
      </c>
      <c r="O248" s="69" t="str">
        <f>TEXT(Table2[[#This Row],[MONTH]],"MMMM")</f>
        <v>June</v>
      </c>
    </row>
    <row r="249" spans="1:15" ht="14.4" x14ac:dyDescent="0.3">
      <c r="A249" s="603">
        <v>45809</v>
      </c>
      <c r="B249" s="102">
        <v>6000008784</v>
      </c>
      <c r="C249" s="102" t="s">
        <v>634</v>
      </c>
      <c r="D249" s="103" t="s">
        <v>3391</v>
      </c>
      <c r="E249" s="102">
        <v>2204001883</v>
      </c>
      <c r="F249" s="170" t="s">
        <v>48</v>
      </c>
      <c r="G249" s="181" t="s">
        <v>3364</v>
      </c>
      <c r="H249" s="158" t="s">
        <v>3733</v>
      </c>
      <c r="I249" s="154">
        <v>3953.25</v>
      </c>
      <c r="J249" s="154">
        <v>3953.25</v>
      </c>
      <c r="K249" s="174">
        <v>45921</v>
      </c>
      <c r="L249" s="174">
        <v>45874</v>
      </c>
      <c r="M249" s="95" t="s">
        <v>2756</v>
      </c>
      <c r="N249" s="69">
        <f>YEAR(Table2[[#This Row],[MONTH]])</f>
        <v>2025</v>
      </c>
      <c r="O249" s="69" t="str">
        <f>TEXT(Table2[[#This Row],[MONTH]],"MMMM")</f>
        <v>June</v>
      </c>
    </row>
    <row r="250" spans="1:15" ht="14.4" x14ac:dyDescent="0.3">
      <c r="A250" s="603">
        <v>45809</v>
      </c>
      <c r="B250" s="102">
        <v>6000008791</v>
      </c>
      <c r="C250" s="102" t="s">
        <v>692</v>
      </c>
      <c r="D250" s="103" t="s">
        <v>3390</v>
      </c>
      <c r="E250" s="102">
        <v>2204001871</v>
      </c>
      <c r="F250" s="170" t="s">
        <v>48</v>
      </c>
      <c r="G250" s="181" t="s">
        <v>3364</v>
      </c>
      <c r="H250" s="158" t="s">
        <v>3733</v>
      </c>
      <c r="I250" s="154">
        <v>8905.25</v>
      </c>
      <c r="J250" s="154">
        <v>8905.25</v>
      </c>
      <c r="K250" s="174">
        <v>45921</v>
      </c>
      <c r="L250" s="174">
        <v>45874</v>
      </c>
      <c r="M250" s="95" t="s">
        <v>2756</v>
      </c>
      <c r="N250" s="69">
        <f>YEAR(Table2[[#This Row],[MONTH]])</f>
        <v>2025</v>
      </c>
      <c r="O250" s="69" t="str">
        <f>TEXT(Table2[[#This Row],[MONTH]],"MMMM")</f>
        <v>June</v>
      </c>
    </row>
    <row r="251" spans="1:15" ht="14.4" x14ac:dyDescent="0.3">
      <c r="A251" s="603">
        <v>45809</v>
      </c>
      <c r="B251" s="102">
        <v>6000008790</v>
      </c>
      <c r="C251" s="102" t="s">
        <v>714</v>
      </c>
      <c r="D251" s="103" t="s">
        <v>716</v>
      </c>
      <c r="E251" s="102">
        <v>2204001884</v>
      </c>
      <c r="F251" s="170" t="s">
        <v>48</v>
      </c>
      <c r="G251" s="181" t="s">
        <v>3364</v>
      </c>
      <c r="H251" s="158" t="s">
        <v>3733</v>
      </c>
      <c r="I251" s="154">
        <v>8961.8009999999995</v>
      </c>
      <c r="J251" s="154">
        <v>8961.8009999999995</v>
      </c>
      <c r="K251" s="174">
        <v>45921</v>
      </c>
      <c r="L251" s="174">
        <v>45874</v>
      </c>
      <c r="M251" s="95" t="s">
        <v>2756</v>
      </c>
      <c r="N251" s="69">
        <f>YEAR(Table2[[#This Row],[MONTH]])</f>
        <v>2025</v>
      </c>
      <c r="O251" s="69" t="str">
        <f>TEXT(Table2[[#This Row],[MONTH]],"MMMM")</f>
        <v>June</v>
      </c>
    </row>
    <row r="252" spans="1:15" ht="15" thickBot="1" x14ac:dyDescent="0.35">
      <c r="A252" s="607">
        <v>45809</v>
      </c>
      <c r="B252" s="108">
        <v>6000008816</v>
      </c>
      <c r="C252" s="108" t="s">
        <v>697</v>
      </c>
      <c r="D252" s="109" t="s">
        <v>698</v>
      </c>
      <c r="E252" s="108">
        <v>2204001928</v>
      </c>
      <c r="F252" s="175" t="s">
        <v>48</v>
      </c>
      <c r="G252" s="185" t="s">
        <v>3364</v>
      </c>
      <c r="H252" s="161" t="s">
        <v>3733</v>
      </c>
      <c r="I252" s="162">
        <v>2401.875</v>
      </c>
      <c r="J252" s="162">
        <v>2401.875</v>
      </c>
      <c r="K252" s="176">
        <v>45921</v>
      </c>
      <c r="L252" s="174">
        <v>45874</v>
      </c>
      <c r="M252" s="95" t="s">
        <v>2756</v>
      </c>
      <c r="N252" s="69">
        <f>YEAR(Table2[[#This Row],[MONTH]])</f>
        <v>2025</v>
      </c>
      <c r="O252" s="69" t="str">
        <f>TEXT(Table2[[#This Row],[MONTH]],"MMMM")</f>
        <v>June</v>
      </c>
    </row>
    <row r="253" spans="1:15" ht="14.4" x14ac:dyDescent="0.3">
      <c r="A253" s="602">
        <v>45809</v>
      </c>
      <c r="B253" s="96">
        <v>6000008928</v>
      </c>
      <c r="C253" s="96" t="s">
        <v>958</v>
      </c>
      <c r="D253" s="97" t="s">
        <v>959</v>
      </c>
      <c r="E253" s="177">
        <v>2204001892</v>
      </c>
      <c r="F253" s="172" t="s">
        <v>305</v>
      </c>
      <c r="G253" s="178" t="s">
        <v>3364</v>
      </c>
      <c r="H253" s="173" t="s">
        <v>3733</v>
      </c>
      <c r="I253" s="152">
        <v>4316.0087499999991</v>
      </c>
      <c r="J253" s="152">
        <v>4316.0087499999991</v>
      </c>
      <c r="K253" s="561">
        <v>45921</v>
      </c>
      <c r="L253" s="174">
        <v>45874</v>
      </c>
      <c r="M253" s="95" t="s">
        <v>2756</v>
      </c>
      <c r="N253" s="69">
        <f>YEAR(Table2[[#This Row],[MONTH]])</f>
        <v>2025</v>
      </c>
      <c r="O253" s="69" t="str">
        <f>TEXT(Table2[[#This Row],[MONTH]],"MMMM")</f>
        <v>June</v>
      </c>
    </row>
    <row r="254" spans="1:15" ht="14.4" x14ac:dyDescent="0.3">
      <c r="A254" s="603">
        <v>45809</v>
      </c>
      <c r="B254" s="102">
        <v>6000008783</v>
      </c>
      <c r="C254" s="102" t="s">
        <v>1060</v>
      </c>
      <c r="D254" s="103" t="s">
        <v>1061</v>
      </c>
      <c r="E254" s="180">
        <v>2204001899</v>
      </c>
      <c r="F254" s="170" t="s">
        <v>305</v>
      </c>
      <c r="G254" s="181" t="s">
        <v>3364</v>
      </c>
      <c r="H254" s="158" t="s">
        <v>3733</v>
      </c>
      <c r="I254" s="154">
        <v>5149.2357499999998</v>
      </c>
      <c r="J254" s="154">
        <v>5149.2357499999998</v>
      </c>
      <c r="K254" s="562">
        <v>45921</v>
      </c>
      <c r="L254" s="174">
        <v>45874</v>
      </c>
      <c r="M254" s="95" t="s">
        <v>2756</v>
      </c>
      <c r="N254" s="69">
        <f>YEAR(Table2[[#This Row],[MONTH]])</f>
        <v>2025</v>
      </c>
      <c r="O254" s="69" t="str">
        <f>TEXT(Table2[[#This Row],[MONTH]],"MMMM")</f>
        <v>June</v>
      </c>
    </row>
    <row r="255" spans="1:15" ht="14.4" x14ac:dyDescent="0.3">
      <c r="A255" s="603">
        <v>45809</v>
      </c>
      <c r="B255" s="102">
        <v>6000008929</v>
      </c>
      <c r="C255" s="102" t="s">
        <v>1077</v>
      </c>
      <c r="D255" s="103" t="s">
        <v>1078</v>
      </c>
      <c r="E255" s="180">
        <v>2204001910</v>
      </c>
      <c r="F255" s="170" t="s">
        <v>305</v>
      </c>
      <c r="G255" s="181" t="s">
        <v>3364</v>
      </c>
      <c r="H255" s="158" t="s">
        <v>3733</v>
      </c>
      <c r="I255" s="154">
        <v>3731.9057499999999</v>
      </c>
      <c r="J255" s="154">
        <v>3731.9057499999999</v>
      </c>
      <c r="K255" s="562">
        <v>45921</v>
      </c>
      <c r="L255" s="174">
        <v>45874</v>
      </c>
      <c r="M255" s="95" t="s">
        <v>2756</v>
      </c>
      <c r="N255" s="69">
        <f>YEAR(Table2[[#This Row],[MONTH]])</f>
        <v>2025</v>
      </c>
      <c r="O255" s="69" t="str">
        <f>TEXT(Table2[[#This Row],[MONTH]],"MMMM")</f>
        <v>June</v>
      </c>
    </row>
    <row r="256" spans="1:15" ht="14.4" x14ac:dyDescent="0.3">
      <c r="A256" s="603">
        <v>45809</v>
      </c>
      <c r="B256" s="102">
        <v>6000008813</v>
      </c>
      <c r="C256" s="102" t="s">
        <v>1164</v>
      </c>
      <c r="D256" s="103" t="s">
        <v>1165</v>
      </c>
      <c r="E256" s="180">
        <v>2204001926</v>
      </c>
      <c r="F256" s="170" t="s">
        <v>305</v>
      </c>
      <c r="G256" s="181" t="s">
        <v>3364</v>
      </c>
      <c r="H256" s="158" t="s">
        <v>3733</v>
      </c>
      <c r="I256" s="154">
        <v>4336.3367500000004</v>
      </c>
      <c r="J256" s="154">
        <v>4336.3367500000004</v>
      </c>
      <c r="K256" s="562">
        <v>45921</v>
      </c>
      <c r="L256" s="174">
        <v>45874</v>
      </c>
      <c r="M256" s="95" t="s">
        <v>2756</v>
      </c>
      <c r="N256" s="69">
        <f>YEAR(Table2[[#This Row],[MONTH]])</f>
        <v>2025</v>
      </c>
      <c r="O256" s="69" t="str">
        <f>TEXT(Table2[[#This Row],[MONTH]],"MMMM")</f>
        <v>June</v>
      </c>
    </row>
    <row r="257" spans="1:15" ht="15" thickBot="1" x14ac:dyDescent="0.35">
      <c r="A257" s="606">
        <v>45809</v>
      </c>
      <c r="B257" s="137">
        <v>6000008817</v>
      </c>
      <c r="C257" s="137" t="s">
        <v>1167</v>
      </c>
      <c r="D257" s="138" t="s">
        <v>1168</v>
      </c>
      <c r="E257" s="182">
        <v>2204001931</v>
      </c>
      <c r="F257" s="175" t="s">
        <v>305</v>
      </c>
      <c r="G257" s="183" t="s">
        <v>3364</v>
      </c>
      <c r="H257" s="163" t="s">
        <v>3733</v>
      </c>
      <c r="I257" s="155">
        <v>3986.5837499999998</v>
      </c>
      <c r="J257" s="155">
        <v>3986.5837499999998</v>
      </c>
      <c r="K257" s="563">
        <v>45921</v>
      </c>
      <c r="L257" s="174">
        <v>45874</v>
      </c>
      <c r="M257" s="95" t="s">
        <v>2756</v>
      </c>
      <c r="N257" s="69">
        <f>YEAR(Table2[[#This Row],[MONTH]])</f>
        <v>2025</v>
      </c>
      <c r="O257" s="69" t="str">
        <f>TEXT(Table2[[#This Row],[MONTH]],"MMMM")</f>
        <v>June</v>
      </c>
    </row>
    <row r="258" spans="1:15" ht="15" thickBot="1" x14ac:dyDescent="0.35">
      <c r="A258" s="607">
        <v>45809</v>
      </c>
      <c r="B258" s="186" t="s">
        <v>3600</v>
      </c>
      <c r="C258" s="186" t="s">
        <v>1273</v>
      </c>
      <c r="D258" s="187" t="s">
        <v>1274</v>
      </c>
      <c r="E258" s="186">
        <v>2304000248</v>
      </c>
      <c r="F258" s="765" t="s">
        <v>733</v>
      </c>
      <c r="G258" s="188" t="s">
        <v>3372</v>
      </c>
      <c r="H258" s="161" t="s">
        <v>3747</v>
      </c>
      <c r="I258" s="162">
        <v>1326561</v>
      </c>
      <c r="J258" s="162">
        <v>1326561</v>
      </c>
      <c r="K258" s="564">
        <v>45832</v>
      </c>
      <c r="L258" s="189">
        <v>45828</v>
      </c>
      <c r="M258" s="95" t="s">
        <v>2756</v>
      </c>
      <c r="N258" s="69">
        <f>YEAR(Table2[[#This Row],[MONTH]])</f>
        <v>2025</v>
      </c>
      <c r="O258" s="69" t="str">
        <f>TEXT(Table2[[#This Row],[MONTH]],"MMMM")</f>
        <v>June</v>
      </c>
    </row>
    <row r="259" spans="1:15" ht="15" thickBot="1" x14ac:dyDescent="0.35">
      <c r="A259" s="602">
        <v>45809</v>
      </c>
      <c r="B259" s="190">
        <v>2304000195</v>
      </c>
      <c r="C259" s="190" t="s">
        <v>856</v>
      </c>
      <c r="D259" s="191" t="s">
        <v>857</v>
      </c>
      <c r="E259" s="190">
        <v>2304000195</v>
      </c>
      <c r="F259" s="242" t="s">
        <v>733</v>
      </c>
      <c r="G259" s="192" t="s">
        <v>3372</v>
      </c>
      <c r="H259" s="173" t="s">
        <v>3747</v>
      </c>
      <c r="I259" s="152">
        <v>148182</v>
      </c>
      <c r="J259" s="152">
        <v>148182</v>
      </c>
      <c r="K259" s="227">
        <v>45795</v>
      </c>
      <c r="L259" s="193">
        <v>45795</v>
      </c>
      <c r="M259" s="194" t="s">
        <v>2741</v>
      </c>
      <c r="N259" s="69">
        <f>YEAR(Table2[[#This Row],[MONTH]])</f>
        <v>2025</v>
      </c>
      <c r="O259" s="69" t="str">
        <f>TEXT(Table2[[#This Row],[MONTH]],"MMMM")</f>
        <v>June</v>
      </c>
    </row>
    <row r="260" spans="1:15" ht="15" thickBot="1" x14ac:dyDescent="0.35">
      <c r="A260" s="603">
        <v>45809</v>
      </c>
      <c r="B260" s="195">
        <v>2304000203</v>
      </c>
      <c r="C260" s="195" t="s">
        <v>978</v>
      </c>
      <c r="D260" s="196" t="s">
        <v>979</v>
      </c>
      <c r="E260" s="190">
        <v>2304000203</v>
      </c>
      <c r="F260" s="245" t="s">
        <v>733</v>
      </c>
      <c r="G260" s="197" t="s">
        <v>3372</v>
      </c>
      <c r="H260" s="158" t="s">
        <v>3747</v>
      </c>
      <c r="I260" s="154">
        <v>29507</v>
      </c>
      <c r="J260" s="154">
        <v>29507</v>
      </c>
      <c r="K260" s="220">
        <v>45812</v>
      </c>
      <c r="L260" s="198">
        <v>45812</v>
      </c>
      <c r="M260" s="199" t="s">
        <v>2741</v>
      </c>
      <c r="N260" s="69">
        <f>YEAR(Table2[[#This Row],[MONTH]])</f>
        <v>2025</v>
      </c>
      <c r="O260" s="69" t="str">
        <f>TEXT(Table2[[#This Row],[MONTH]],"MMMM")</f>
        <v>June</v>
      </c>
    </row>
    <row r="261" spans="1:15" ht="15" thickBot="1" x14ac:dyDescent="0.35">
      <c r="A261" s="603">
        <v>45809</v>
      </c>
      <c r="B261" s="195">
        <v>2304000205</v>
      </c>
      <c r="C261" s="195" t="s">
        <v>986</v>
      </c>
      <c r="D261" s="196" t="s">
        <v>987</v>
      </c>
      <c r="E261" s="190">
        <v>2304000205</v>
      </c>
      <c r="F261" s="245" t="s">
        <v>733</v>
      </c>
      <c r="G261" s="197" t="s">
        <v>3372</v>
      </c>
      <c r="H261" s="158" t="s">
        <v>3747</v>
      </c>
      <c r="I261" s="154">
        <v>340652</v>
      </c>
      <c r="J261" s="154">
        <v>340652</v>
      </c>
      <c r="K261" s="220">
        <v>45812</v>
      </c>
      <c r="L261" s="198">
        <v>45812</v>
      </c>
      <c r="M261" s="199" t="s">
        <v>2741</v>
      </c>
      <c r="N261" s="69">
        <f>YEAR(Table2[[#This Row],[MONTH]])</f>
        <v>2025</v>
      </c>
      <c r="O261" s="69" t="str">
        <f>TEXT(Table2[[#This Row],[MONTH]],"MMMM")</f>
        <v>June</v>
      </c>
    </row>
    <row r="262" spans="1:15" ht="15" thickBot="1" x14ac:dyDescent="0.35">
      <c r="A262" s="603">
        <v>45809</v>
      </c>
      <c r="B262" s="195">
        <v>2304000206</v>
      </c>
      <c r="C262" s="195" t="s">
        <v>989</v>
      </c>
      <c r="D262" s="196" t="s">
        <v>990</v>
      </c>
      <c r="E262" s="190">
        <v>2304000206</v>
      </c>
      <c r="F262" s="245" t="s">
        <v>733</v>
      </c>
      <c r="G262" s="197" t="s">
        <v>3372</v>
      </c>
      <c r="H262" s="158" t="s">
        <v>3747</v>
      </c>
      <c r="I262" s="154">
        <v>108682</v>
      </c>
      <c r="J262" s="154">
        <v>108682</v>
      </c>
      <c r="K262" s="220">
        <v>45812</v>
      </c>
      <c r="L262" s="198">
        <v>45812</v>
      </c>
      <c r="M262" s="199" t="s">
        <v>2741</v>
      </c>
      <c r="N262" s="69">
        <f>YEAR(Table2[[#This Row],[MONTH]])</f>
        <v>2025</v>
      </c>
      <c r="O262" s="69" t="str">
        <f>TEXT(Table2[[#This Row],[MONTH]],"MMMM")</f>
        <v>June</v>
      </c>
    </row>
    <row r="263" spans="1:15" ht="15" thickBot="1" x14ac:dyDescent="0.35">
      <c r="A263" s="603">
        <v>45809</v>
      </c>
      <c r="B263" s="195">
        <v>2304000207</v>
      </c>
      <c r="C263" s="195" t="s">
        <v>992</v>
      </c>
      <c r="D263" s="196" t="s">
        <v>993</v>
      </c>
      <c r="E263" s="190">
        <v>2304000207</v>
      </c>
      <c r="F263" s="245" t="s">
        <v>733</v>
      </c>
      <c r="G263" s="197" t="s">
        <v>3372</v>
      </c>
      <c r="H263" s="158" t="s">
        <v>3747</v>
      </c>
      <c r="I263" s="154">
        <v>188565</v>
      </c>
      <c r="J263" s="154">
        <v>188565</v>
      </c>
      <c r="K263" s="220">
        <v>45812</v>
      </c>
      <c r="L263" s="198">
        <v>45812</v>
      </c>
      <c r="M263" s="199" t="s">
        <v>2741</v>
      </c>
      <c r="N263" s="69">
        <f>YEAR(Table2[[#This Row],[MONTH]])</f>
        <v>2025</v>
      </c>
      <c r="O263" s="69" t="str">
        <f>TEXT(Table2[[#This Row],[MONTH]],"MMMM")</f>
        <v>June</v>
      </c>
    </row>
    <row r="264" spans="1:15" ht="15" thickBot="1" x14ac:dyDescent="0.35">
      <c r="A264" s="603">
        <v>45809</v>
      </c>
      <c r="B264" s="195">
        <v>2304000208</v>
      </c>
      <c r="C264" s="195" t="s">
        <v>995</v>
      </c>
      <c r="D264" s="196" t="s">
        <v>996</v>
      </c>
      <c r="E264" s="190">
        <v>2304000208</v>
      </c>
      <c r="F264" s="245" t="s">
        <v>733</v>
      </c>
      <c r="G264" s="197" t="s">
        <v>3372</v>
      </c>
      <c r="H264" s="158" t="s">
        <v>3747</v>
      </c>
      <c r="I264" s="154">
        <v>16425</v>
      </c>
      <c r="J264" s="154">
        <v>16425</v>
      </c>
      <c r="K264" s="220">
        <v>45812</v>
      </c>
      <c r="L264" s="198">
        <v>45812</v>
      </c>
      <c r="M264" s="199" t="s">
        <v>2741</v>
      </c>
      <c r="N264" s="69">
        <f>YEAR(Table2[[#This Row],[MONTH]])</f>
        <v>2025</v>
      </c>
      <c r="O264" s="69" t="str">
        <f>TEXT(Table2[[#This Row],[MONTH]],"MMMM")</f>
        <v>June</v>
      </c>
    </row>
    <row r="265" spans="1:15" ht="15" thickBot="1" x14ac:dyDescent="0.35">
      <c r="A265" s="606">
        <v>45809</v>
      </c>
      <c r="B265" s="200">
        <v>2304000237</v>
      </c>
      <c r="C265" s="200" t="s">
        <v>1281</v>
      </c>
      <c r="D265" s="201" t="s">
        <v>1282</v>
      </c>
      <c r="E265" s="190">
        <v>2304000237</v>
      </c>
      <c r="F265" s="248" t="s">
        <v>733</v>
      </c>
      <c r="G265" s="202" t="s">
        <v>3372</v>
      </c>
      <c r="H265" s="163" t="s">
        <v>3747</v>
      </c>
      <c r="I265" s="155">
        <v>142943</v>
      </c>
      <c r="J265" s="155">
        <v>142943</v>
      </c>
      <c r="K265" s="228">
        <v>45830</v>
      </c>
      <c r="L265" s="203">
        <v>45830</v>
      </c>
      <c r="M265" s="204" t="s">
        <v>2741</v>
      </c>
      <c r="N265" s="69">
        <f>YEAR(Table2[[#This Row],[MONTH]])</f>
        <v>2025</v>
      </c>
      <c r="O265" s="69" t="str">
        <f>TEXT(Table2[[#This Row],[MONTH]],"MMMM")</f>
        <v>June</v>
      </c>
    </row>
    <row r="266" spans="1:15" ht="14.4" x14ac:dyDescent="0.3">
      <c r="A266" s="605">
        <v>45809</v>
      </c>
      <c r="B266" s="115">
        <v>6000008732</v>
      </c>
      <c r="C266" s="115" t="s">
        <v>927</v>
      </c>
      <c r="D266" s="116" t="s">
        <v>929</v>
      </c>
      <c r="E266" s="231">
        <v>2204001858</v>
      </c>
      <c r="F266" s="222" t="s">
        <v>305</v>
      </c>
      <c r="G266" s="232" t="s">
        <v>3364</v>
      </c>
      <c r="H266" s="115" t="s">
        <v>3747</v>
      </c>
      <c r="I266" s="157">
        <v>21172.399999999998</v>
      </c>
      <c r="J266" s="157">
        <v>21172.399999999998</v>
      </c>
      <c r="K266" s="184">
        <v>45951</v>
      </c>
      <c r="L266" s="184">
        <v>45874</v>
      </c>
      <c r="M266" s="94" t="s">
        <v>2658</v>
      </c>
      <c r="N266" s="69">
        <f>YEAR(Table2[[#This Row],[MONTH]])</f>
        <v>2025</v>
      </c>
      <c r="O266" s="69" t="str">
        <f>TEXT(Table2[[#This Row],[MONTH]],"MMMM")</f>
        <v>June</v>
      </c>
    </row>
    <row r="267" spans="1:15" ht="14.4" x14ac:dyDescent="0.3">
      <c r="A267" s="605">
        <v>45809</v>
      </c>
      <c r="B267" s="115">
        <v>6000008732</v>
      </c>
      <c r="C267" s="115" t="s">
        <v>927</v>
      </c>
      <c r="D267" s="116" t="s">
        <v>929</v>
      </c>
      <c r="E267" s="231">
        <v>2204001858</v>
      </c>
      <c r="F267" s="222" t="s">
        <v>305</v>
      </c>
      <c r="G267" s="232" t="s">
        <v>3364</v>
      </c>
      <c r="H267" s="160" t="s">
        <v>3733</v>
      </c>
      <c r="I267" s="157">
        <f>24094.9275-I266</f>
        <v>2922.5275000000038</v>
      </c>
      <c r="J267" s="157">
        <v>2922.5275000000038</v>
      </c>
      <c r="K267" s="184">
        <v>45951</v>
      </c>
      <c r="L267" s="184">
        <v>45874</v>
      </c>
      <c r="M267" s="95" t="s">
        <v>2756</v>
      </c>
      <c r="N267" s="69">
        <f>YEAR(Table2[[#This Row],[MONTH]])</f>
        <v>2025</v>
      </c>
      <c r="O267" s="69" t="str">
        <f>TEXT(Table2[[#This Row],[MONTH]],"MMMM")</f>
        <v>June</v>
      </c>
    </row>
    <row r="268" spans="1:15" ht="14.4" x14ac:dyDescent="0.3">
      <c r="A268" s="603">
        <v>45809</v>
      </c>
      <c r="B268" s="102">
        <v>6000008761</v>
      </c>
      <c r="C268" s="102" t="s">
        <v>1032</v>
      </c>
      <c r="D268" s="103" t="s">
        <v>1033</v>
      </c>
      <c r="E268" s="180">
        <v>2204001882</v>
      </c>
      <c r="F268" s="170" t="s">
        <v>305</v>
      </c>
      <c r="G268" s="181" t="s">
        <v>3364</v>
      </c>
      <c r="H268" s="102" t="s">
        <v>3747</v>
      </c>
      <c r="I268" s="154">
        <v>12386.099999999999</v>
      </c>
      <c r="J268" s="154">
        <v>12386.099999999999</v>
      </c>
      <c r="K268" s="174">
        <v>45951</v>
      </c>
      <c r="L268" s="174">
        <v>45874</v>
      </c>
      <c r="M268" s="94" t="s">
        <v>2658</v>
      </c>
      <c r="N268" s="69">
        <f>YEAR(Table2[[#This Row],[MONTH]])</f>
        <v>2025</v>
      </c>
      <c r="O268" s="69" t="str">
        <f>TEXT(Table2[[#This Row],[MONTH]],"MMMM")</f>
        <v>June</v>
      </c>
    </row>
    <row r="269" spans="1:15" ht="14.4" x14ac:dyDescent="0.3">
      <c r="A269" s="603">
        <v>45809</v>
      </c>
      <c r="B269" s="102">
        <v>6000008761</v>
      </c>
      <c r="C269" s="102" t="s">
        <v>1032</v>
      </c>
      <c r="D269" s="103" t="s">
        <v>1033</v>
      </c>
      <c r="E269" s="180">
        <v>2204001882</v>
      </c>
      <c r="F269" s="170" t="s">
        <v>305</v>
      </c>
      <c r="G269" s="181" t="s">
        <v>3364</v>
      </c>
      <c r="H269" s="158" t="s">
        <v>3733</v>
      </c>
      <c r="I269" s="154">
        <f>22738.9-I268</f>
        <v>10352.800000000003</v>
      </c>
      <c r="J269" s="154">
        <v>10352.800000000003</v>
      </c>
      <c r="K269" s="174">
        <v>45951</v>
      </c>
      <c r="L269" s="174">
        <v>45874</v>
      </c>
      <c r="M269" s="95" t="s">
        <v>2756</v>
      </c>
      <c r="N269" s="69">
        <f>YEAR(Table2[[#This Row],[MONTH]])</f>
        <v>2025</v>
      </c>
      <c r="O269" s="69" t="str">
        <f>TEXT(Table2[[#This Row],[MONTH]],"MMMM")</f>
        <v>June</v>
      </c>
    </row>
    <row r="270" spans="1:15" ht="14.4" x14ac:dyDescent="0.3">
      <c r="A270" s="603">
        <v>45809</v>
      </c>
      <c r="B270" s="102">
        <v>6000008762</v>
      </c>
      <c r="C270" s="102" t="s">
        <v>1014</v>
      </c>
      <c r="D270" s="103" t="s">
        <v>3429</v>
      </c>
      <c r="E270" s="180">
        <v>2204001877</v>
      </c>
      <c r="F270" s="170" t="s">
        <v>305</v>
      </c>
      <c r="G270" s="181" t="s">
        <v>3364</v>
      </c>
      <c r="H270" s="102" t="s">
        <v>3747</v>
      </c>
      <c r="I270" s="154">
        <v>17381.949999999997</v>
      </c>
      <c r="J270" s="154">
        <v>17381.949999999997</v>
      </c>
      <c r="K270" s="174">
        <v>45951</v>
      </c>
      <c r="L270" s="174">
        <v>45874</v>
      </c>
      <c r="M270" s="94" t="s">
        <v>2658</v>
      </c>
      <c r="N270" s="69">
        <f>YEAR(Table2[[#This Row],[MONTH]])</f>
        <v>2025</v>
      </c>
      <c r="O270" s="69" t="str">
        <f>TEXT(Table2[[#This Row],[MONTH]],"MMMM")</f>
        <v>June</v>
      </c>
    </row>
    <row r="271" spans="1:15" ht="14.4" x14ac:dyDescent="0.3">
      <c r="A271" s="603">
        <v>45809</v>
      </c>
      <c r="B271" s="102">
        <v>6000008762</v>
      </c>
      <c r="C271" s="102" t="s">
        <v>1014</v>
      </c>
      <c r="D271" s="103" t="s">
        <v>3429</v>
      </c>
      <c r="E271" s="180">
        <v>2204001877</v>
      </c>
      <c r="F271" s="170" t="s">
        <v>305</v>
      </c>
      <c r="G271" s="181" t="s">
        <v>3364</v>
      </c>
      <c r="H271" s="158" t="s">
        <v>3733</v>
      </c>
      <c r="I271" s="154">
        <f>22601.55625-I270</f>
        <v>5219.6062500000044</v>
      </c>
      <c r="J271" s="154">
        <v>5219.6062500000044</v>
      </c>
      <c r="K271" s="174">
        <v>45951</v>
      </c>
      <c r="L271" s="174">
        <v>45874</v>
      </c>
      <c r="M271" s="95" t="s">
        <v>2756</v>
      </c>
      <c r="N271" s="69">
        <f>YEAR(Table2[[#This Row],[MONTH]])</f>
        <v>2025</v>
      </c>
      <c r="O271" s="69" t="str">
        <f>TEXT(Table2[[#This Row],[MONTH]],"MMMM")</f>
        <v>June</v>
      </c>
    </row>
    <row r="272" spans="1:15" ht="14.4" x14ac:dyDescent="0.3">
      <c r="A272" s="603">
        <v>45809</v>
      </c>
      <c r="B272" s="102">
        <v>6000008804</v>
      </c>
      <c r="C272" s="102" t="s">
        <v>1104</v>
      </c>
      <c r="D272" s="103" t="s">
        <v>1105</v>
      </c>
      <c r="E272" s="180">
        <v>2204001904</v>
      </c>
      <c r="F272" s="170" t="s">
        <v>305</v>
      </c>
      <c r="G272" s="181" t="s">
        <v>3364</v>
      </c>
      <c r="H272" s="158" t="s">
        <v>3733</v>
      </c>
      <c r="I272" s="154">
        <v>5697.9676136363632</v>
      </c>
      <c r="J272" s="154">
        <v>5697.9676136363632</v>
      </c>
      <c r="K272" s="174">
        <v>45951</v>
      </c>
      <c r="L272" s="174">
        <v>45874</v>
      </c>
      <c r="M272" s="95" t="s">
        <v>2756</v>
      </c>
      <c r="N272" s="69">
        <f>YEAR(Table2[[#This Row],[MONTH]])</f>
        <v>2025</v>
      </c>
      <c r="O272" s="69" t="str">
        <f>TEXT(Table2[[#This Row],[MONTH]],"MMMM")</f>
        <v>June</v>
      </c>
    </row>
    <row r="273" spans="1:15" ht="15" thickBot="1" x14ac:dyDescent="0.35">
      <c r="A273" s="606">
        <v>45809</v>
      </c>
      <c r="B273" s="137">
        <v>6000008858</v>
      </c>
      <c r="C273" s="137" t="s">
        <v>1018</v>
      </c>
      <c r="D273" s="138" t="s">
        <v>1020</v>
      </c>
      <c r="E273" s="182">
        <v>2204001953</v>
      </c>
      <c r="F273" s="175" t="s">
        <v>305</v>
      </c>
      <c r="G273" s="183" t="s">
        <v>3364</v>
      </c>
      <c r="H273" s="163" t="s">
        <v>3733</v>
      </c>
      <c r="I273" s="155">
        <v>2254.09825</v>
      </c>
      <c r="J273" s="155">
        <v>2254.09825</v>
      </c>
      <c r="K273" s="176">
        <v>45951</v>
      </c>
      <c r="L273" s="174">
        <v>45874</v>
      </c>
      <c r="M273" s="95" t="s">
        <v>2756</v>
      </c>
      <c r="N273" s="69">
        <f>YEAR(Table2[[#This Row],[MONTH]])</f>
        <v>2025</v>
      </c>
      <c r="O273" s="69" t="str">
        <f>TEXT(Table2[[#This Row],[MONTH]],"MMMM")</f>
        <v>June</v>
      </c>
    </row>
    <row r="274" spans="1:15" ht="14.4" x14ac:dyDescent="0.3">
      <c r="A274" s="605">
        <v>45809</v>
      </c>
      <c r="B274" s="115">
        <v>6000008758</v>
      </c>
      <c r="C274" s="115" t="s">
        <v>1101</v>
      </c>
      <c r="D274" s="116" t="s">
        <v>1102</v>
      </c>
      <c r="E274" s="231">
        <v>2204001954</v>
      </c>
      <c r="F274" s="222" t="s">
        <v>305</v>
      </c>
      <c r="G274" s="232" t="s">
        <v>3364</v>
      </c>
      <c r="H274" s="102" t="s">
        <v>3747</v>
      </c>
      <c r="I274" s="157">
        <v>394915.07499999995</v>
      </c>
      <c r="J274" s="157">
        <v>394915.07499999995</v>
      </c>
      <c r="K274" s="184">
        <v>45942</v>
      </c>
      <c r="L274" s="174">
        <v>45874</v>
      </c>
      <c r="M274" s="94" t="s">
        <v>2658</v>
      </c>
      <c r="N274" s="69">
        <f>YEAR(Table2[[#This Row],[MONTH]])</f>
        <v>2025</v>
      </c>
      <c r="O274" s="69" t="str">
        <f>TEXT(Table2[[#This Row],[MONTH]],"MMMM")</f>
        <v>June</v>
      </c>
    </row>
    <row r="275" spans="1:15" ht="14.4" x14ac:dyDescent="0.3">
      <c r="A275" s="605">
        <v>45809</v>
      </c>
      <c r="B275" s="115">
        <v>6000008758</v>
      </c>
      <c r="C275" s="115" t="s">
        <v>1101</v>
      </c>
      <c r="D275" s="116" t="s">
        <v>1102</v>
      </c>
      <c r="E275" s="115">
        <v>2204001954</v>
      </c>
      <c r="F275" s="222" t="s">
        <v>305</v>
      </c>
      <c r="G275" s="117" t="s">
        <v>3364</v>
      </c>
      <c r="H275" s="160" t="s">
        <v>3733</v>
      </c>
      <c r="I275" s="157">
        <f>400562.307-I274</f>
        <v>5647.2320000000182</v>
      </c>
      <c r="J275" s="157">
        <v>5647.2320000000182</v>
      </c>
      <c r="K275" s="184">
        <v>45942</v>
      </c>
      <c r="L275" s="174">
        <v>45874</v>
      </c>
      <c r="M275" s="95" t="s">
        <v>2756</v>
      </c>
      <c r="N275" s="69">
        <f>YEAR(Table2[[#This Row],[MONTH]])</f>
        <v>2025</v>
      </c>
      <c r="O275" s="69" t="str">
        <f>TEXT(Table2[[#This Row],[MONTH]],"MMMM")</f>
        <v>June</v>
      </c>
    </row>
    <row r="276" spans="1:15" ht="14.4" x14ac:dyDescent="0.3">
      <c r="A276" s="603">
        <v>45809</v>
      </c>
      <c r="B276" s="102">
        <v>6000008757</v>
      </c>
      <c r="C276" s="102" t="s">
        <v>1210</v>
      </c>
      <c r="D276" s="103" t="s">
        <v>1211</v>
      </c>
      <c r="E276" s="102">
        <v>2204001962</v>
      </c>
      <c r="F276" s="170" t="s">
        <v>305</v>
      </c>
      <c r="G276" s="104" t="s">
        <v>3364</v>
      </c>
      <c r="H276" s="102" t="s">
        <v>3747</v>
      </c>
      <c r="I276" s="154">
        <v>169476.57499999998</v>
      </c>
      <c r="J276" s="154">
        <v>169476.57499999998</v>
      </c>
      <c r="K276" s="174">
        <v>45942</v>
      </c>
      <c r="L276" s="174">
        <v>45874</v>
      </c>
      <c r="M276" s="94" t="s">
        <v>2658</v>
      </c>
      <c r="N276" s="69">
        <f>YEAR(Table2[[#This Row],[MONTH]])</f>
        <v>2025</v>
      </c>
      <c r="O276" s="69" t="str">
        <f>TEXT(Table2[[#This Row],[MONTH]],"MMMM")</f>
        <v>June</v>
      </c>
    </row>
    <row r="277" spans="1:15" ht="14.4" x14ac:dyDescent="0.3">
      <c r="A277" s="603">
        <v>45809</v>
      </c>
      <c r="B277" s="102">
        <v>6000008757</v>
      </c>
      <c r="C277" s="102" t="s">
        <v>1210</v>
      </c>
      <c r="D277" s="103" t="s">
        <v>1211</v>
      </c>
      <c r="E277" s="102">
        <v>2204001962</v>
      </c>
      <c r="F277" s="170" t="s">
        <v>305</v>
      </c>
      <c r="G277" s="104" t="s">
        <v>3364</v>
      </c>
      <c r="H277" s="158" t="s">
        <v>3733</v>
      </c>
      <c r="I277" s="154">
        <f>175494.83675-I276</f>
        <v>6018.2617500000051</v>
      </c>
      <c r="J277" s="154">
        <v>6018.2617500000051</v>
      </c>
      <c r="K277" s="174">
        <v>45942</v>
      </c>
      <c r="L277" s="174">
        <v>45874</v>
      </c>
      <c r="M277" s="95" t="s">
        <v>2756</v>
      </c>
      <c r="N277" s="69">
        <f>YEAR(Table2[[#This Row],[MONTH]])</f>
        <v>2025</v>
      </c>
      <c r="O277" s="69" t="str">
        <f>TEXT(Table2[[#This Row],[MONTH]],"MMMM")</f>
        <v>June</v>
      </c>
    </row>
    <row r="278" spans="1:15" ht="14.4" x14ac:dyDescent="0.3">
      <c r="A278" s="603">
        <v>45809</v>
      </c>
      <c r="B278" s="102">
        <v>6000008792</v>
      </c>
      <c r="C278" s="102" t="s">
        <v>1149</v>
      </c>
      <c r="D278" s="103" t="s">
        <v>1150</v>
      </c>
      <c r="E278" s="102">
        <v>2204001945</v>
      </c>
      <c r="F278" s="170" t="s">
        <v>305</v>
      </c>
      <c r="G278" s="104" t="s">
        <v>3364</v>
      </c>
      <c r="H278" s="158" t="s">
        <v>3733</v>
      </c>
      <c r="I278" s="154">
        <v>19495.72825</v>
      </c>
      <c r="J278" s="154">
        <v>19495.72825</v>
      </c>
      <c r="K278" s="174">
        <v>45942</v>
      </c>
      <c r="L278" s="174">
        <v>45874</v>
      </c>
      <c r="M278" s="95" t="s">
        <v>2756</v>
      </c>
      <c r="N278" s="69">
        <f>YEAR(Table2[[#This Row],[MONTH]])</f>
        <v>2025</v>
      </c>
      <c r="O278" s="69" t="str">
        <f>TEXT(Table2[[#This Row],[MONTH]],"MMMM")</f>
        <v>June</v>
      </c>
    </row>
    <row r="279" spans="1:15" ht="14.4" x14ac:dyDescent="0.3">
      <c r="A279" s="603">
        <v>45809</v>
      </c>
      <c r="B279" s="102">
        <v>6000008753</v>
      </c>
      <c r="C279" s="102" t="s">
        <v>1176</v>
      </c>
      <c r="D279" s="103" t="s">
        <v>75</v>
      </c>
      <c r="E279" s="102">
        <v>2304000199</v>
      </c>
      <c r="F279" s="170" t="s">
        <v>836</v>
      </c>
      <c r="G279" s="104" t="s">
        <v>3364</v>
      </c>
      <c r="H279" s="158" t="s">
        <v>3747</v>
      </c>
      <c r="I279" s="154">
        <v>411890.11</v>
      </c>
      <c r="J279" s="154">
        <v>411890.11</v>
      </c>
      <c r="K279" s="174">
        <v>45942</v>
      </c>
      <c r="L279" s="174">
        <v>45874</v>
      </c>
      <c r="M279" s="94" t="s">
        <v>2658</v>
      </c>
      <c r="N279" s="69">
        <f>YEAR(Table2[[#This Row],[MONTH]])</f>
        <v>2025</v>
      </c>
      <c r="O279" s="69" t="str">
        <f>TEXT(Table2[[#This Row],[MONTH]],"MMMM")</f>
        <v>June</v>
      </c>
    </row>
    <row r="280" spans="1:15" ht="14.4" x14ac:dyDescent="0.3">
      <c r="A280" s="603">
        <v>45809</v>
      </c>
      <c r="B280" s="102">
        <v>6000008753</v>
      </c>
      <c r="C280" s="102" t="s">
        <v>1176</v>
      </c>
      <c r="D280" s="103" t="s">
        <v>75</v>
      </c>
      <c r="E280" s="102">
        <v>2304000199</v>
      </c>
      <c r="F280" s="170" t="s">
        <v>836</v>
      </c>
      <c r="G280" s="104" t="s">
        <v>3364</v>
      </c>
      <c r="H280" s="158" t="s">
        <v>3733</v>
      </c>
      <c r="I280" s="154">
        <v>200</v>
      </c>
      <c r="J280" s="154">
        <v>200</v>
      </c>
      <c r="K280" s="174">
        <v>45942</v>
      </c>
      <c r="L280" s="174">
        <v>45874</v>
      </c>
      <c r="M280" s="95" t="s">
        <v>2756</v>
      </c>
      <c r="N280" s="69">
        <f>YEAR(Table2[[#This Row],[MONTH]])</f>
        <v>2025</v>
      </c>
      <c r="O280" s="69" t="str">
        <f>TEXT(Table2[[#This Row],[MONTH]],"MMMM")</f>
        <v>June</v>
      </c>
    </row>
    <row r="281" spans="1:15" ht="15" thickBot="1" x14ac:dyDescent="0.35">
      <c r="A281" s="606">
        <v>45809</v>
      </c>
      <c r="B281" s="137">
        <v>6000008865</v>
      </c>
      <c r="C281" s="137" t="s">
        <v>1293</v>
      </c>
      <c r="D281" s="138" t="s">
        <v>75</v>
      </c>
      <c r="E281" s="137">
        <v>2204001988</v>
      </c>
      <c r="F281" s="175" t="s">
        <v>836</v>
      </c>
      <c r="G281" s="139" t="s">
        <v>3364</v>
      </c>
      <c r="H281" s="163" t="s">
        <v>3733</v>
      </c>
      <c r="I281" s="155">
        <v>2952.0833333333335</v>
      </c>
      <c r="J281" s="155">
        <v>2952.0833333333335</v>
      </c>
      <c r="K281" s="176">
        <v>45942</v>
      </c>
      <c r="L281" s="174">
        <v>45874</v>
      </c>
      <c r="M281" s="95" t="s">
        <v>2756</v>
      </c>
      <c r="N281" s="69">
        <f>YEAR(Table2[[#This Row],[MONTH]])</f>
        <v>2025</v>
      </c>
      <c r="O281" s="69" t="str">
        <f>TEXT(Table2[[#This Row],[MONTH]],"MMMM")</f>
        <v>June</v>
      </c>
    </row>
    <row r="282" spans="1:15" ht="14.4" x14ac:dyDescent="0.3">
      <c r="A282" s="602">
        <v>45809</v>
      </c>
      <c r="B282" s="96">
        <v>6000008759</v>
      </c>
      <c r="C282" s="96" t="s">
        <v>738</v>
      </c>
      <c r="D282" s="97" t="s">
        <v>740</v>
      </c>
      <c r="E282" s="96">
        <v>2204001864</v>
      </c>
      <c r="F282" s="172" t="s">
        <v>48</v>
      </c>
      <c r="G282" s="98" t="s">
        <v>3364</v>
      </c>
      <c r="H282" s="173" t="s">
        <v>3747</v>
      </c>
      <c r="I282" s="152">
        <v>9684.2000000000007</v>
      </c>
      <c r="J282" s="152">
        <v>9684.2000000000007</v>
      </c>
      <c r="K282" s="174">
        <v>45942</v>
      </c>
      <c r="L282" s="174">
        <v>45874</v>
      </c>
      <c r="M282" s="94" t="s">
        <v>2658</v>
      </c>
      <c r="N282" s="69">
        <f>YEAR(Table2[[#This Row],[MONTH]])</f>
        <v>2025</v>
      </c>
      <c r="O282" s="69" t="str">
        <f>TEXT(Table2[[#This Row],[MONTH]],"MMMM")</f>
        <v>June</v>
      </c>
    </row>
    <row r="283" spans="1:15" ht="14.4" x14ac:dyDescent="0.3">
      <c r="A283" s="603">
        <v>45809</v>
      </c>
      <c r="B283" s="102">
        <v>6000008759</v>
      </c>
      <c r="C283" s="102" t="s">
        <v>738</v>
      </c>
      <c r="D283" s="103" t="s">
        <v>740</v>
      </c>
      <c r="E283" s="102">
        <v>2204001864</v>
      </c>
      <c r="F283" s="170" t="s">
        <v>48</v>
      </c>
      <c r="G283" s="104" t="s">
        <v>3364</v>
      </c>
      <c r="H283" s="158" t="s">
        <v>3733</v>
      </c>
      <c r="I283" s="154">
        <f>10577.6875-I282</f>
        <v>893.48749999999927</v>
      </c>
      <c r="J283" s="154">
        <v>893.48749999999927</v>
      </c>
      <c r="K283" s="174">
        <v>45942</v>
      </c>
      <c r="L283" s="174">
        <v>45874</v>
      </c>
      <c r="M283" s="95" t="s">
        <v>2756</v>
      </c>
      <c r="N283" s="69">
        <f>YEAR(Table2[[#This Row],[MONTH]])</f>
        <v>2025</v>
      </c>
      <c r="O283" s="69" t="str">
        <f>TEXT(Table2[[#This Row],[MONTH]],"MMMM")</f>
        <v>June</v>
      </c>
    </row>
    <row r="284" spans="1:15" ht="14.4" x14ac:dyDescent="0.3">
      <c r="A284" s="603">
        <v>45809</v>
      </c>
      <c r="B284" s="102">
        <v>6000008728</v>
      </c>
      <c r="C284" s="102" t="s">
        <v>747</v>
      </c>
      <c r="D284" s="103" t="s">
        <v>748</v>
      </c>
      <c r="E284" s="102">
        <v>2204001797</v>
      </c>
      <c r="F284" s="170" t="s">
        <v>48</v>
      </c>
      <c r="G284" s="104" t="s">
        <v>3364</v>
      </c>
      <c r="H284" s="158" t="s">
        <v>3747</v>
      </c>
      <c r="I284" s="154">
        <v>16937.099999999999</v>
      </c>
      <c r="J284" s="154">
        <v>16937.099999999999</v>
      </c>
      <c r="K284" s="174">
        <v>45942</v>
      </c>
      <c r="L284" s="174">
        <v>45874</v>
      </c>
      <c r="M284" s="94" t="s">
        <v>2658</v>
      </c>
      <c r="N284" s="69">
        <f>YEAR(Table2[[#This Row],[MONTH]])</f>
        <v>2025</v>
      </c>
      <c r="O284" s="69" t="str">
        <f>TEXT(Table2[[#This Row],[MONTH]],"MMMM")</f>
        <v>June</v>
      </c>
    </row>
    <row r="285" spans="1:15" ht="14.4" x14ac:dyDescent="0.3">
      <c r="A285" s="603">
        <v>45809</v>
      </c>
      <c r="B285" s="102">
        <v>6000008728</v>
      </c>
      <c r="C285" s="102" t="s">
        <v>747</v>
      </c>
      <c r="D285" s="103" t="s">
        <v>748</v>
      </c>
      <c r="E285" s="102">
        <v>2204001797</v>
      </c>
      <c r="F285" s="170" t="s">
        <v>48</v>
      </c>
      <c r="G285" s="104" t="s">
        <v>3364</v>
      </c>
      <c r="H285" s="158" t="s">
        <v>3733</v>
      </c>
      <c r="I285" s="154">
        <v>2458.54</v>
      </c>
      <c r="J285" s="154">
        <v>2458.54</v>
      </c>
      <c r="K285" s="174">
        <v>45942</v>
      </c>
      <c r="L285" s="174">
        <v>45874</v>
      </c>
      <c r="M285" s="95" t="s">
        <v>2756</v>
      </c>
      <c r="N285" s="69">
        <f>YEAR(Table2[[#This Row],[MONTH]])</f>
        <v>2025</v>
      </c>
      <c r="O285" s="69" t="str">
        <f>TEXT(Table2[[#This Row],[MONTH]],"MMMM")</f>
        <v>June</v>
      </c>
    </row>
    <row r="286" spans="1:15" ht="14.4" x14ac:dyDescent="0.3">
      <c r="A286" s="603">
        <v>45809</v>
      </c>
      <c r="B286" s="102">
        <v>6000008750</v>
      </c>
      <c r="C286" s="102" t="s">
        <v>1008</v>
      </c>
      <c r="D286" s="103" t="s">
        <v>1010</v>
      </c>
      <c r="E286" s="102">
        <v>2304000198</v>
      </c>
      <c r="F286" s="170" t="s">
        <v>733</v>
      </c>
      <c r="G286" s="104" t="s">
        <v>3364</v>
      </c>
      <c r="H286" s="158" t="s">
        <v>3747</v>
      </c>
      <c r="I286" s="154">
        <v>262925.83</v>
      </c>
      <c r="J286" s="154">
        <v>262925.83</v>
      </c>
      <c r="K286" s="174">
        <v>45942</v>
      </c>
      <c r="L286" s="174">
        <v>45874</v>
      </c>
      <c r="M286" s="94" t="s">
        <v>2658</v>
      </c>
      <c r="N286" s="69">
        <f>YEAR(Table2[[#This Row],[MONTH]])</f>
        <v>2025</v>
      </c>
      <c r="O286" s="69" t="str">
        <f>TEXT(Table2[[#This Row],[MONTH]],"MMMM")</f>
        <v>June</v>
      </c>
    </row>
    <row r="287" spans="1:15" ht="14.4" x14ac:dyDescent="0.3">
      <c r="A287" s="603">
        <v>45809</v>
      </c>
      <c r="B287" s="102">
        <v>6000008750</v>
      </c>
      <c r="C287" s="102" t="s">
        <v>1008</v>
      </c>
      <c r="D287" s="103" t="s">
        <v>1010</v>
      </c>
      <c r="E287" s="102">
        <v>2304000198</v>
      </c>
      <c r="F287" s="170" t="s">
        <v>733</v>
      </c>
      <c r="G287" s="104" t="s">
        <v>3364</v>
      </c>
      <c r="H287" s="158" t="s">
        <v>3733</v>
      </c>
      <c r="I287" s="154">
        <f>264224.575-I286</f>
        <v>1298.7449999999953</v>
      </c>
      <c r="J287" s="154">
        <v>1298.7449999999953</v>
      </c>
      <c r="K287" s="174">
        <v>45942</v>
      </c>
      <c r="L287" s="174">
        <v>45874</v>
      </c>
      <c r="M287" s="95" t="s">
        <v>2756</v>
      </c>
      <c r="N287" s="69">
        <f>YEAR(Table2[[#This Row],[MONTH]])</f>
        <v>2025</v>
      </c>
      <c r="O287" s="69" t="str">
        <f>TEXT(Table2[[#This Row],[MONTH]],"MMMM")</f>
        <v>June</v>
      </c>
    </row>
    <row r="288" spans="1:15" ht="14.4" x14ac:dyDescent="0.3">
      <c r="A288" s="603">
        <v>45809</v>
      </c>
      <c r="B288" s="102">
        <v>6000008811</v>
      </c>
      <c r="C288" s="102" t="s">
        <v>3430</v>
      </c>
      <c r="D288" s="103" t="s">
        <v>3431</v>
      </c>
      <c r="E288" s="102">
        <v>2304000201</v>
      </c>
      <c r="F288" s="170" t="s">
        <v>733</v>
      </c>
      <c r="G288" s="104" t="s">
        <v>3364</v>
      </c>
      <c r="H288" s="158" t="s">
        <v>3733</v>
      </c>
      <c r="I288" s="154">
        <v>3348.75</v>
      </c>
      <c r="J288" s="154">
        <v>3348.75</v>
      </c>
      <c r="K288" s="174">
        <v>45942</v>
      </c>
      <c r="L288" s="174">
        <v>45874</v>
      </c>
      <c r="M288" s="95" t="s">
        <v>2756</v>
      </c>
      <c r="N288" s="69">
        <f>YEAR(Table2[[#This Row],[MONTH]])</f>
        <v>2025</v>
      </c>
      <c r="O288" s="69" t="str">
        <f>TEXT(Table2[[#This Row],[MONTH]],"MMMM")</f>
        <v>June</v>
      </c>
    </row>
    <row r="289" spans="1:15" ht="15" thickBot="1" x14ac:dyDescent="0.35">
      <c r="A289" s="607">
        <v>45809</v>
      </c>
      <c r="B289" s="108">
        <v>6000008932</v>
      </c>
      <c r="C289" s="108" t="s">
        <v>3432</v>
      </c>
      <c r="D289" s="109" t="s">
        <v>3433</v>
      </c>
      <c r="E289" s="108">
        <v>2304000185</v>
      </c>
      <c r="F289" s="171" t="s">
        <v>733</v>
      </c>
      <c r="G289" s="110" t="s">
        <v>3364</v>
      </c>
      <c r="H289" s="161" t="s">
        <v>3733</v>
      </c>
      <c r="I289" s="162">
        <v>1298.75</v>
      </c>
      <c r="J289" s="162">
        <v>1298.75</v>
      </c>
      <c r="K289" s="174">
        <v>45942</v>
      </c>
      <c r="L289" s="174">
        <v>45874</v>
      </c>
      <c r="M289" s="95" t="s">
        <v>2756</v>
      </c>
      <c r="N289" s="69">
        <f>YEAR(Table2[[#This Row],[MONTH]])</f>
        <v>2025</v>
      </c>
      <c r="O289" s="69" t="str">
        <f>TEXT(Table2[[#This Row],[MONTH]],"MMMM")</f>
        <v>June</v>
      </c>
    </row>
    <row r="290" spans="1:15" ht="14.4" x14ac:dyDescent="0.3">
      <c r="A290" s="602">
        <v>45809</v>
      </c>
      <c r="B290" s="96">
        <v>6000008814</v>
      </c>
      <c r="C290" s="96" t="s">
        <v>790</v>
      </c>
      <c r="D290" s="97" t="s">
        <v>3408</v>
      </c>
      <c r="E290" s="96">
        <v>2204001935</v>
      </c>
      <c r="F290" s="172" t="s">
        <v>733</v>
      </c>
      <c r="G290" s="98" t="s">
        <v>3364</v>
      </c>
      <c r="H290" s="173" t="s">
        <v>3733</v>
      </c>
      <c r="I290" s="152">
        <v>6914.625</v>
      </c>
      <c r="J290" s="205">
        <v>6914.625</v>
      </c>
      <c r="K290" s="179">
        <v>45956</v>
      </c>
      <c r="L290" s="179">
        <v>45874</v>
      </c>
      <c r="M290" s="95" t="s">
        <v>2756</v>
      </c>
      <c r="N290" s="69">
        <f>YEAR(Table2[[#This Row],[MONTH]])</f>
        <v>2025</v>
      </c>
      <c r="O290" s="69" t="str">
        <f>TEXT(Table2[[#This Row],[MONTH]],"MMMM")</f>
        <v>June</v>
      </c>
    </row>
    <row r="291" spans="1:15" ht="14.4" x14ac:dyDescent="0.3">
      <c r="A291" s="603">
        <v>45809</v>
      </c>
      <c r="B291" s="102">
        <v>6000008815</v>
      </c>
      <c r="C291" s="102" t="s">
        <v>786</v>
      </c>
      <c r="D291" s="103" t="s">
        <v>3406</v>
      </c>
      <c r="E291" s="102">
        <v>2204001933</v>
      </c>
      <c r="F291" s="170" t="s">
        <v>733</v>
      </c>
      <c r="G291" s="104" t="s">
        <v>3364</v>
      </c>
      <c r="H291" s="158" t="s">
        <v>3733</v>
      </c>
      <c r="I291" s="154">
        <v>3207.75</v>
      </c>
      <c r="J291" s="154">
        <v>3207.75</v>
      </c>
      <c r="K291" s="174">
        <v>45956</v>
      </c>
      <c r="L291" s="174">
        <v>45874</v>
      </c>
      <c r="M291" s="95" t="s">
        <v>2756</v>
      </c>
      <c r="N291" s="69">
        <f>YEAR(Table2[[#This Row],[MONTH]])</f>
        <v>2025</v>
      </c>
      <c r="O291" s="69" t="str">
        <f>TEXT(Table2[[#This Row],[MONTH]],"MMMM")</f>
        <v>June</v>
      </c>
    </row>
    <row r="292" spans="1:15" ht="14.4" x14ac:dyDescent="0.3">
      <c r="A292" s="603">
        <v>45809</v>
      </c>
      <c r="B292" s="102">
        <v>6000008930</v>
      </c>
      <c r="C292" s="102" t="s">
        <v>3434</v>
      </c>
      <c r="D292" s="103" t="s">
        <v>602</v>
      </c>
      <c r="E292" s="102">
        <v>2204001826</v>
      </c>
      <c r="F292" s="170" t="s">
        <v>48</v>
      </c>
      <c r="G292" s="104" t="s">
        <v>3364</v>
      </c>
      <c r="H292" s="158" t="s">
        <v>3747</v>
      </c>
      <c r="I292" s="154">
        <v>53848.374999999993</v>
      </c>
      <c r="J292" s="154">
        <v>53848.374999999993</v>
      </c>
      <c r="K292" s="174">
        <v>45956</v>
      </c>
      <c r="L292" s="174">
        <v>45874</v>
      </c>
      <c r="M292" s="94" t="s">
        <v>2658</v>
      </c>
      <c r="N292" s="69">
        <f>YEAR(Table2[[#This Row],[MONTH]])</f>
        <v>2025</v>
      </c>
      <c r="O292" s="69" t="str">
        <f>TEXT(Table2[[#This Row],[MONTH]],"MMMM")</f>
        <v>June</v>
      </c>
    </row>
    <row r="293" spans="1:15" ht="14.4" x14ac:dyDescent="0.3">
      <c r="A293" s="603">
        <v>45809</v>
      </c>
      <c r="B293" s="102">
        <v>6000008930</v>
      </c>
      <c r="C293" s="102" t="s">
        <v>3434</v>
      </c>
      <c r="D293" s="103" t="s">
        <v>602</v>
      </c>
      <c r="E293" s="102">
        <v>2204001826</v>
      </c>
      <c r="F293" s="170" t="s">
        <v>48</v>
      </c>
      <c r="G293" s="104" t="s">
        <v>3364</v>
      </c>
      <c r="H293" s="158" t="s">
        <v>3733</v>
      </c>
      <c r="I293" s="154">
        <f>79530.675-I292</f>
        <v>25682.30000000001</v>
      </c>
      <c r="J293" s="154">
        <v>25682.30000000001</v>
      </c>
      <c r="K293" s="174">
        <v>45956</v>
      </c>
      <c r="L293" s="174">
        <v>45874</v>
      </c>
      <c r="M293" s="95" t="s">
        <v>2756</v>
      </c>
      <c r="N293" s="69">
        <f>YEAR(Table2[[#This Row],[MONTH]])</f>
        <v>2025</v>
      </c>
      <c r="O293" s="69" t="str">
        <f>TEXT(Table2[[#This Row],[MONTH]],"MMMM")</f>
        <v>June</v>
      </c>
    </row>
    <row r="294" spans="1:15" ht="14.4" x14ac:dyDescent="0.3">
      <c r="A294" s="603">
        <v>45809</v>
      </c>
      <c r="B294" s="102">
        <v>6000008958</v>
      </c>
      <c r="C294" s="102" t="s">
        <v>755</v>
      </c>
      <c r="D294" s="103" t="s">
        <v>3409</v>
      </c>
      <c r="E294" s="102">
        <v>2204001934</v>
      </c>
      <c r="F294" s="170" t="s">
        <v>48</v>
      </c>
      <c r="G294" s="104" t="s">
        <v>3364</v>
      </c>
      <c r="H294" s="158" t="s">
        <v>3733</v>
      </c>
      <c r="I294" s="154">
        <v>29124.25</v>
      </c>
      <c r="J294" s="154">
        <v>29124.25</v>
      </c>
      <c r="K294" s="174">
        <v>45956</v>
      </c>
      <c r="L294" s="174">
        <v>45874</v>
      </c>
      <c r="M294" s="95" t="s">
        <v>2756</v>
      </c>
      <c r="N294" s="69">
        <f>YEAR(Table2[[#This Row],[MONTH]])</f>
        <v>2025</v>
      </c>
      <c r="O294" s="69" t="str">
        <f>TEXT(Table2[[#This Row],[MONTH]],"MMMM")</f>
        <v>June</v>
      </c>
    </row>
    <row r="295" spans="1:15" ht="15" thickBot="1" x14ac:dyDescent="0.35">
      <c r="A295" s="606">
        <v>45809</v>
      </c>
      <c r="B295" s="137">
        <v>6000008961</v>
      </c>
      <c r="C295" s="137" t="s">
        <v>569</v>
      </c>
      <c r="D295" s="138" t="s">
        <v>570</v>
      </c>
      <c r="E295" s="137">
        <v>2204001903</v>
      </c>
      <c r="F295" s="175" t="s">
        <v>48</v>
      </c>
      <c r="G295" s="139" t="s">
        <v>3364</v>
      </c>
      <c r="H295" s="163" t="s">
        <v>3733</v>
      </c>
      <c r="I295" s="155">
        <v>12287.670000000002</v>
      </c>
      <c r="J295" s="155">
        <v>12287.670000000002</v>
      </c>
      <c r="K295" s="176">
        <v>45956</v>
      </c>
      <c r="L295" s="176">
        <v>45874</v>
      </c>
      <c r="M295" s="95" t="s">
        <v>2756</v>
      </c>
      <c r="N295" s="69">
        <f>YEAR(Table2[[#This Row],[MONTH]])</f>
        <v>2025</v>
      </c>
      <c r="O295" s="69" t="str">
        <f>TEXT(Table2[[#This Row],[MONTH]],"MMMM")</f>
        <v>June</v>
      </c>
    </row>
    <row r="296" spans="1:15" ht="14.4" x14ac:dyDescent="0.3">
      <c r="A296" s="609">
        <v>45839</v>
      </c>
      <c r="B296" s="206">
        <v>6000008832</v>
      </c>
      <c r="C296" s="206" t="s">
        <v>1502</v>
      </c>
      <c r="D296" s="207" t="s">
        <v>1503</v>
      </c>
      <c r="E296" s="206">
        <v>2304000323</v>
      </c>
      <c r="F296" s="208" t="s">
        <v>733</v>
      </c>
      <c r="G296" s="209" t="s">
        <v>3372</v>
      </c>
      <c r="H296" s="173" t="s">
        <v>3747</v>
      </c>
      <c r="I296" s="152">
        <v>1592310</v>
      </c>
      <c r="J296" s="210">
        <v>1592310</v>
      </c>
      <c r="K296" s="179">
        <v>45857</v>
      </c>
      <c r="L296" s="211">
        <v>45862</v>
      </c>
      <c r="M296" s="95" t="s">
        <v>2756</v>
      </c>
      <c r="N296" s="69">
        <f>YEAR(Table2[[#This Row],[MONTH]])</f>
        <v>2025</v>
      </c>
      <c r="O296" s="69" t="str">
        <f>TEXT(Table2[[#This Row],[MONTH]],"MMMM")</f>
        <v>July</v>
      </c>
    </row>
    <row r="297" spans="1:15" ht="15" thickBot="1" x14ac:dyDescent="0.35">
      <c r="A297" s="610">
        <v>45839</v>
      </c>
      <c r="B297" s="212">
        <v>6000008832</v>
      </c>
      <c r="C297" s="212" t="s">
        <v>1507</v>
      </c>
      <c r="D297" s="213" t="s">
        <v>1503</v>
      </c>
      <c r="E297" s="212">
        <v>2304000323</v>
      </c>
      <c r="F297" s="214" t="s">
        <v>733</v>
      </c>
      <c r="G297" s="215" t="s">
        <v>3372</v>
      </c>
      <c r="H297" s="160" t="s">
        <v>3747</v>
      </c>
      <c r="I297" s="157">
        <v>2427659</v>
      </c>
      <c r="J297" s="216">
        <v>2427659</v>
      </c>
      <c r="K297" s="184">
        <v>45857</v>
      </c>
      <c r="L297" s="217">
        <v>45862</v>
      </c>
      <c r="M297" s="95" t="s">
        <v>2756</v>
      </c>
      <c r="N297" s="69">
        <f>YEAR(Table2[[#This Row],[MONTH]])</f>
        <v>2025</v>
      </c>
      <c r="O297" s="69" t="str">
        <f>TEXT(Table2[[#This Row],[MONTH]],"MMMM")</f>
        <v>July</v>
      </c>
    </row>
    <row r="298" spans="1:15" ht="14.4" x14ac:dyDescent="0.3">
      <c r="A298" s="602">
        <v>45839</v>
      </c>
      <c r="B298" s="96">
        <v>6000008727</v>
      </c>
      <c r="C298" s="96" t="s">
        <v>3435</v>
      </c>
      <c r="D298" s="97" t="s">
        <v>3436</v>
      </c>
      <c r="E298" s="96">
        <v>2304000170</v>
      </c>
      <c r="F298" s="218" t="s">
        <v>733</v>
      </c>
      <c r="G298" s="178" t="s">
        <v>3372</v>
      </c>
      <c r="H298" s="173" t="s">
        <v>3733</v>
      </c>
      <c r="I298" s="152">
        <v>3451.25</v>
      </c>
      <c r="J298" s="152">
        <v>3451.25</v>
      </c>
      <c r="K298" s="179">
        <v>45923</v>
      </c>
      <c r="L298" s="179">
        <v>45897</v>
      </c>
      <c r="M298" s="95" t="s">
        <v>2756</v>
      </c>
      <c r="N298" s="69">
        <f>YEAR(Table2[[#This Row],[MONTH]])</f>
        <v>2025</v>
      </c>
      <c r="O298" s="69" t="str">
        <f>TEXT(Table2[[#This Row],[MONTH]],"MMMM")</f>
        <v>July</v>
      </c>
    </row>
    <row r="299" spans="1:15" ht="14.4" x14ac:dyDescent="0.3">
      <c r="A299" s="603">
        <v>45839</v>
      </c>
      <c r="B299" s="102">
        <v>6000008752</v>
      </c>
      <c r="C299" s="102" t="s">
        <v>798</v>
      </c>
      <c r="D299" s="103" t="s">
        <v>799</v>
      </c>
      <c r="E299" s="102">
        <v>2204001865</v>
      </c>
      <c r="F299" s="170" t="s">
        <v>48</v>
      </c>
      <c r="G299" s="181" t="s">
        <v>3372</v>
      </c>
      <c r="H299" s="158" t="s">
        <v>3747</v>
      </c>
      <c r="I299" s="154">
        <v>65403.199999999997</v>
      </c>
      <c r="J299" s="154">
        <v>65403.199999999997</v>
      </c>
      <c r="K299" s="174">
        <v>45923</v>
      </c>
      <c r="L299" s="174">
        <v>45897</v>
      </c>
      <c r="M299" s="94" t="s">
        <v>2658</v>
      </c>
      <c r="N299" s="69">
        <f>YEAR(Table2[[#This Row],[MONTH]])</f>
        <v>2025</v>
      </c>
      <c r="O299" s="69" t="str">
        <f>TEXT(Table2[[#This Row],[MONTH]],"MMMM")</f>
        <v>July</v>
      </c>
    </row>
    <row r="300" spans="1:15" ht="14.4" x14ac:dyDescent="0.3">
      <c r="A300" s="603">
        <v>45839</v>
      </c>
      <c r="B300" s="102">
        <v>6000008752</v>
      </c>
      <c r="C300" s="102" t="s">
        <v>798</v>
      </c>
      <c r="D300" s="103" t="s">
        <v>799</v>
      </c>
      <c r="E300" s="102">
        <v>2204001865</v>
      </c>
      <c r="F300" s="170" t="s">
        <v>48</v>
      </c>
      <c r="G300" s="181" t="s">
        <v>3372</v>
      </c>
      <c r="H300" s="158" t="s">
        <v>3733</v>
      </c>
      <c r="I300" s="154">
        <f>69750.9375-65403.2</f>
        <v>4347.7375000000029</v>
      </c>
      <c r="J300" s="154">
        <v>4347.7375000000029</v>
      </c>
      <c r="K300" s="174">
        <v>45923</v>
      </c>
      <c r="L300" s="174">
        <v>45897</v>
      </c>
      <c r="M300" s="95" t="s">
        <v>2756</v>
      </c>
      <c r="N300" s="69">
        <f>YEAR(Table2[[#This Row],[MONTH]])</f>
        <v>2025</v>
      </c>
      <c r="O300" s="69" t="str">
        <f>TEXT(Table2[[#This Row],[MONTH]],"MMMM")</f>
        <v>July</v>
      </c>
    </row>
    <row r="301" spans="1:15" ht="14.4" x14ac:dyDescent="0.3">
      <c r="A301" s="603">
        <v>45839</v>
      </c>
      <c r="B301" s="102">
        <v>6000008729</v>
      </c>
      <c r="C301" s="102" t="s">
        <v>804</v>
      </c>
      <c r="D301" s="103" t="s">
        <v>3437</v>
      </c>
      <c r="E301" s="102">
        <v>2204001834</v>
      </c>
      <c r="F301" s="170" t="s">
        <v>48</v>
      </c>
      <c r="G301" s="181" t="s">
        <v>3372</v>
      </c>
      <c r="H301" s="158" t="s">
        <v>3747</v>
      </c>
      <c r="I301" s="154">
        <v>119319.22500000001</v>
      </c>
      <c r="J301" s="154">
        <v>119319.22500000001</v>
      </c>
      <c r="K301" s="174">
        <v>45923</v>
      </c>
      <c r="L301" s="174">
        <v>45897</v>
      </c>
      <c r="M301" s="94" t="s">
        <v>2658</v>
      </c>
      <c r="N301" s="69">
        <f>YEAR(Table2[[#This Row],[MONTH]])</f>
        <v>2025</v>
      </c>
      <c r="O301" s="69" t="str">
        <f>TEXT(Table2[[#This Row],[MONTH]],"MMMM")</f>
        <v>July</v>
      </c>
    </row>
    <row r="302" spans="1:15" ht="14.4" x14ac:dyDescent="0.3">
      <c r="A302" s="603">
        <v>45839</v>
      </c>
      <c r="B302" s="102">
        <v>6000008729</v>
      </c>
      <c r="C302" s="102" t="s">
        <v>804</v>
      </c>
      <c r="D302" s="103" t="s">
        <v>3437</v>
      </c>
      <c r="E302" s="102">
        <v>2204001834</v>
      </c>
      <c r="F302" s="170" t="s">
        <v>48</v>
      </c>
      <c r="G302" s="181" t="s">
        <v>3372</v>
      </c>
      <c r="H302" s="158" t="s">
        <v>3733</v>
      </c>
      <c r="I302" s="154">
        <f>126255.475-I301</f>
        <v>6936.25</v>
      </c>
      <c r="J302" s="154">
        <v>6936.25</v>
      </c>
      <c r="K302" s="174">
        <v>45923</v>
      </c>
      <c r="L302" s="174">
        <v>45897</v>
      </c>
      <c r="M302" s="95" t="s">
        <v>2756</v>
      </c>
      <c r="N302" s="69">
        <f>YEAR(Table2[[#This Row],[MONTH]])</f>
        <v>2025</v>
      </c>
      <c r="O302" s="69" t="str">
        <f>TEXT(Table2[[#This Row],[MONTH]],"MMMM")</f>
        <v>July</v>
      </c>
    </row>
    <row r="303" spans="1:15" ht="14.4" x14ac:dyDescent="0.3">
      <c r="A303" s="603">
        <v>45839</v>
      </c>
      <c r="B303" s="102">
        <v>6000008751</v>
      </c>
      <c r="C303" s="102" t="s">
        <v>954</v>
      </c>
      <c r="D303" s="103" t="s">
        <v>955</v>
      </c>
      <c r="E303" s="102">
        <v>2204001867</v>
      </c>
      <c r="F303" s="170" t="s">
        <v>48</v>
      </c>
      <c r="G303" s="181" t="s">
        <v>3372</v>
      </c>
      <c r="H303" s="158" t="s">
        <v>3747</v>
      </c>
      <c r="I303" s="154">
        <v>33443.699999999997</v>
      </c>
      <c r="J303" s="154">
        <v>33443.699999999997</v>
      </c>
      <c r="K303" s="174">
        <v>45923</v>
      </c>
      <c r="L303" s="174">
        <v>45897</v>
      </c>
      <c r="M303" s="94" t="s">
        <v>2658</v>
      </c>
      <c r="N303" s="69">
        <f>YEAR(Table2[[#This Row],[MONTH]])</f>
        <v>2025</v>
      </c>
      <c r="O303" s="69" t="str">
        <f>TEXT(Table2[[#This Row],[MONTH]],"MMMM")</f>
        <v>July</v>
      </c>
    </row>
    <row r="304" spans="1:15" ht="14.4" x14ac:dyDescent="0.3">
      <c r="A304" s="603">
        <v>45839</v>
      </c>
      <c r="B304" s="102">
        <v>6000008751</v>
      </c>
      <c r="C304" s="102" t="s">
        <v>954</v>
      </c>
      <c r="D304" s="103" t="s">
        <v>955</v>
      </c>
      <c r="E304" s="102">
        <v>2204001867</v>
      </c>
      <c r="F304" s="170" t="s">
        <v>48</v>
      </c>
      <c r="G304" s="181" t="s">
        <v>3372</v>
      </c>
      <c r="H304" s="158" t="s">
        <v>3733</v>
      </c>
      <c r="I304" s="154">
        <f>35293.5125-I303</f>
        <v>1849.8125</v>
      </c>
      <c r="J304" s="154">
        <v>1849.8125</v>
      </c>
      <c r="K304" s="174">
        <v>45923</v>
      </c>
      <c r="L304" s="174">
        <v>45897</v>
      </c>
      <c r="M304" s="95" t="s">
        <v>2756</v>
      </c>
      <c r="N304" s="69">
        <f>YEAR(Table2[[#This Row],[MONTH]])</f>
        <v>2025</v>
      </c>
      <c r="O304" s="69" t="str">
        <f>TEXT(Table2[[#This Row],[MONTH]],"MMMM")</f>
        <v>July</v>
      </c>
    </row>
    <row r="305" spans="1:15" ht="15" thickBot="1" x14ac:dyDescent="0.35">
      <c r="A305" s="606">
        <v>45839</v>
      </c>
      <c r="B305" s="137">
        <v>6000008878</v>
      </c>
      <c r="C305" s="137" t="s">
        <v>3438</v>
      </c>
      <c r="D305" s="138" t="s">
        <v>3439</v>
      </c>
      <c r="E305" s="137">
        <v>2304000194</v>
      </c>
      <c r="F305" s="175" t="s">
        <v>48</v>
      </c>
      <c r="G305" s="183" t="s">
        <v>3372</v>
      </c>
      <c r="H305" s="163" t="s">
        <v>3733</v>
      </c>
      <c r="I305" s="155">
        <v>1401.25</v>
      </c>
      <c r="J305" s="155">
        <v>1401.25</v>
      </c>
      <c r="K305" s="176">
        <v>45923</v>
      </c>
      <c r="L305" s="176">
        <v>45897</v>
      </c>
      <c r="M305" s="95" t="s">
        <v>2756</v>
      </c>
      <c r="N305" s="69">
        <f>YEAR(Table2[[#This Row],[MONTH]])</f>
        <v>2025</v>
      </c>
      <c r="O305" s="69" t="str">
        <f>TEXT(Table2[[#This Row],[MONTH]],"MMMM")</f>
        <v>July</v>
      </c>
    </row>
    <row r="306" spans="1:15" ht="14.4" x14ac:dyDescent="0.3">
      <c r="A306" s="602">
        <v>45839</v>
      </c>
      <c r="B306" s="96">
        <v>6000008737</v>
      </c>
      <c r="C306" s="96" t="s">
        <v>1084</v>
      </c>
      <c r="D306" s="97" t="s">
        <v>1085</v>
      </c>
      <c r="E306" s="96">
        <v>2204001887</v>
      </c>
      <c r="F306" s="218" t="s">
        <v>305</v>
      </c>
      <c r="G306" s="178" t="s">
        <v>3372</v>
      </c>
      <c r="H306" s="173" t="s">
        <v>3733</v>
      </c>
      <c r="I306" s="152">
        <v>6267.1607499999991</v>
      </c>
      <c r="J306" s="152">
        <v>6267.1607499999991</v>
      </c>
      <c r="K306" s="179">
        <v>45923</v>
      </c>
      <c r="L306" s="179">
        <v>45868</v>
      </c>
      <c r="M306" s="95" t="s">
        <v>2756</v>
      </c>
      <c r="N306" s="69">
        <f>YEAR(Table2[[#This Row],[MONTH]])</f>
        <v>2025</v>
      </c>
      <c r="O306" s="69" t="str">
        <f>TEXT(Table2[[#This Row],[MONTH]],"MMMM")</f>
        <v>July</v>
      </c>
    </row>
    <row r="307" spans="1:15" ht="14.4" x14ac:dyDescent="0.3">
      <c r="A307" s="603">
        <v>45839</v>
      </c>
      <c r="B307" s="102">
        <v>6000008738</v>
      </c>
      <c r="C307" s="102" t="s">
        <v>665</v>
      </c>
      <c r="D307" s="103" t="s">
        <v>666</v>
      </c>
      <c r="E307" s="102">
        <v>2204001870</v>
      </c>
      <c r="F307" s="170" t="s">
        <v>48</v>
      </c>
      <c r="G307" s="181" t="s">
        <v>3372</v>
      </c>
      <c r="H307" s="158" t="s">
        <v>3747</v>
      </c>
      <c r="I307" s="154">
        <v>8186.68</v>
      </c>
      <c r="J307" s="154">
        <v>8186.68</v>
      </c>
      <c r="K307" s="174">
        <v>45923</v>
      </c>
      <c r="L307" s="174">
        <v>45868</v>
      </c>
      <c r="M307" s="94" t="s">
        <v>2658</v>
      </c>
      <c r="N307" s="69">
        <f>YEAR(Table2[[#This Row],[MONTH]])</f>
        <v>2025</v>
      </c>
      <c r="O307" s="69" t="str">
        <f>TEXT(Table2[[#This Row],[MONTH]],"MMMM")</f>
        <v>July</v>
      </c>
    </row>
    <row r="308" spans="1:15" ht="14.4" x14ac:dyDescent="0.3">
      <c r="A308" s="603">
        <v>45839</v>
      </c>
      <c r="B308" s="102">
        <v>6000008738</v>
      </c>
      <c r="C308" s="102" t="s">
        <v>665</v>
      </c>
      <c r="D308" s="103" t="s">
        <v>666</v>
      </c>
      <c r="E308" s="102">
        <v>2204001870</v>
      </c>
      <c r="F308" s="170" t="s">
        <v>48</v>
      </c>
      <c r="G308" s="181" t="s">
        <v>3372</v>
      </c>
      <c r="H308" s="158" t="s">
        <v>3733</v>
      </c>
      <c r="I308" s="154">
        <f>11718.175-I307</f>
        <v>3531.494999999999</v>
      </c>
      <c r="J308" s="154">
        <v>3531.494999999999</v>
      </c>
      <c r="K308" s="174">
        <v>45923</v>
      </c>
      <c r="L308" s="174">
        <v>45868</v>
      </c>
      <c r="M308" s="95" t="s">
        <v>2756</v>
      </c>
      <c r="N308" s="69">
        <f>YEAR(Table2[[#This Row],[MONTH]])</f>
        <v>2025</v>
      </c>
      <c r="O308" s="69" t="str">
        <f>TEXT(Table2[[#This Row],[MONTH]],"MMMM")</f>
        <v>July</v>
      </c>
    </row>
    <row r="309" spans="1:15" ht="15" thickBot="1" x14ac:dyDescent="0.35">
      <c r="A309" s="606">
        <v>45839</v>
      </c>
      <c r="B309" s="137">
        <v>6000008899</v>
      </c>
      <c r="C309" s="137" t="s">
        <v>771</v>
      </c>
      <c r="D309" s="138" t="s">
        <v>772</v>
      </c>
      <c r="E309" s="137">
        <v>2204001940</v>
      </c>
      <c r="F309" s="175" t="s">
        <v>48</v>
      </c>
      <c r="G309" s="183" t="s">
        <v>3372</v>
      </c>
      <c r="H309" s="163" t="s">
        <v>3733</v>
      </c>
      <c r="I309" s="155">
        <v>7556.375</v>
      </c>
      <c r="J309" s="155">
        <v>7556.375</v>
      </c>
      <c r="K309" s="176">
        <v>45923</v>
      </c>
      <c r="L309" s="176">
        <v>45868</v>
      </c>
      <c r="M309" s="95" t="s">
        <v>2756</v>
      </c>
      <c r="N309" s="69">
        <f>YEAR(Table2[[#This Row],[MONTH]])</f>
        <v>2025</v>
      </c>
      <c r="O309" s="69" t="str">
        <f>TEXT(Table2[[#This Row],[MONTH]],"MMMM")</f>
        <v>July</v>
      </c>
    </row>
    <row r="310" spans="1:15" ht="15" thickBot="1" x14ac:dyDescent="0.35">
      <c r="A310" s="611">
        <v>45839</v>
      </c>
      <c r="B310" s="102">
        <v>22129096</v>
      </c>
      <c r="C310" s="102" t="s">
        <v>3734</v>
      </c>
      <c r="D310" s="103" t="s">
        <v>3735</v>
      </c>
      <c r="E310" s="102">
        <v>22061549</v>
      </c>
      <c r="F310" s="219" t="s">
        <v>48</v>
      </c>
      <c r="G310" s="104" t="s">
        <v>3364</v>
      </c>
      <c r="H310" s="158" t="s">
        <v>3733</v>
      </c>
      <c r="I310" s="105">
        <v>850</v>
      </c>
      <c r="J310" s="105">
        <f>+[2]!Table1[[#This Row],[TOTAL AMOUNT QAR]]</f>
        <v>850</v>
      </c>
      <c r="K310" s="612">
        <v>46174</v>
      </c>
      <c r="L310" s="220">
        <v>46133</v>
      </c>
      <c r="M310" s="221" t="s">
        <v>2756</v>
      </c>
      <c r="N310" s="69">
        <f>YEAR(Table2[[#This Row],[MONTH]])</f>
        <v>2025</v>
      </c>
      <c r="O310" s="69" t="str">
        <f>TEXT(Table2[[#This Row],[MONTH]],"MMMM")</f>
        <v>July</v>
      </c>
    </row>
    <row r="311" spans="1:15" ht="14.4" x14ac:dyDescent="0.3">
      <c r="A311" s="602">
        <v>45839</v>
      </c>
      <c r="B311" s="96">
        <v>22122085</v>
      </c>
      <c r="C311" s="96" t="s">
        <v>3440</v>
      </c>
      <c r="D311" s="97" t="s">
        <v>3441</v>
      </c>
      <c r="E311" s="96">
        <v>22061513</v>
      </c>
      <c r="F311" s="96" t="s">
        <v>3718</v>
      </c>
      <c r="G311" s="178" t="s">
        <v>3364</v>
      </c>
      <c r="H311" s="96" t="s">
        <v>3378</v>
      </c>
      <c r="I311" s="99">
        <v>151896</v>
      </c>
      <c r="J311" s="735">
        <f>+I311</f>
        <v>151896</v>
      </c>
      <c r="K311" s="555">
        <v>46085</v>
      </c>
      <c r="L311" s="101">
        <v>46050</v>
      </c>
      <c r="M311" s="95" t="s">
        <v>2756</v>
      </c>
      <c r="N311" s="69">
        <f>YEAR(Table2[[#This Row],[MONTH]])</f>
        <v>2025</v>
      </c>
      <c r="O311" s="69" t="str">
        <f>TEXT(Table2[[#This Row],[MONTH]],"MMMM")</f>
        <v>July</v>
      </c>
    </row>
    <row r="312" spans="1:15" ht="15" thickBot="1" x14ac:dyDescent="0.35">
      <c r="A312" s="604">
        <v>45839</v>
      </c>
      <c r="B312" s="131">
        <v>22122084</v>
      </c>
      <c r="C312" s="131" t="s">
        <v>3442</v>
      </c>
      <c r="D312" s="132" t="s">
        <v>3443</v>
      </c>
      <c r="E312" s="131">
        <v>22061513</v>
      </c>
      <c r="F312" s="131" t="s">
        <v>3718</v>
      </c>
      <c r="G312" s="133" t="s">
        <v>3372</v>
      </c>
      <c r="H312" s="131" t="s">
        <v>3378</v>
      </c>
      <c r="I312" s="134">
        <v>80036</v>
      </c>
      <c r="J312" s="415">
        <f>+I312</f>
        <v>80036</v>
      </c>
      <c r="K312" s="598">
        <v>46113</v>
      </c>
      <c r="L312" s="136">
        <v>46050</v>
      </c>
      <c r="M312" s="95" t="s">
        <v>2756</v>
      </c>
      <c r="N312" s="69">
        <f>YEAR(Table2[[#This Row],[MONTH]])</f>
        <v>2025</v>
      </c>
      <c r="O312" s="69" t="str">
        <f>TEXT(Table2[[#This Row],[MONTH]],"MMMM")</f>
        <v>July</v>
      </c>
    </row>
    <row r="313" spans="1:15" ht="14.4" x14ac:dyDescent="0.3">
      <c r="A313" s="602">
        <v>45839</v>
      </c>
      <c r="B313" s="96">
        <v>22125391</v>
      </c>
      <c r="C313" s="96" t="s">
        <v>3440</v>
      </c>
      <c r="D313" s="97" t="s">
        <v>3444</v>
      </c>
      <c r="E313" s="96">
        <v>22061513</v>
      </c>
      <c r="F313" s="96" t="s">
        <v>3684</v>
      </c>
      <c r="G313" s="98" t="s">
        <v>3364</v>
      </c>
      <c r="H313" s="96" t="s">
        <v>3378</v>
      </c>
      <c r="I313" s="766">
        <v>74478</v>
      </c>
      <c r="J313" s="135">
        <f>+[2]!Table1[[#This Row],[TOTAL AMOUNT QAR]]</f>
        <v>74478</v>
      </c>
      <c r="K313" s="557">
        <v>46162</v>
      </c>
      <c r="L313" s="101">
        <v>46077</v>
      </c>
      <c r="M313" s="95" t="s">
        <v>2756</v>
      </c>
      <c r="N313" s="69">
        <f>YEAR(Table2[[#This Row],[MONTH]])</f>
        <v>2025</v>
      </c>
      <c r="O313" s="69" t="str">
        <f>TEXT(Table2[[#This Row],[MONTH]],"MMMM")</f>
        <v>July</v>
      </c>
    </row>
    <row r="314" spans="1:15" ht="15" thickBot="1" x14ac:dyDescent="0.35">
      <c r="A314" s="608">
        <v>45839</v>
      </c>
      <c r="B314" s="145">
        <v>22125392</v>
      </c>
      <c r="C314" s="145" t="s">
        <v>3442</v>
      </c>
      <c r="D314" s="146" t="s">
        <v>3445</v>
      </c>
      <c r="E314" s="145">
        <v>22061513</v>
      </c>
      <c r="F314" s="145" t="s">
        <v>3684</v>
      </c>
      <c r="G314" s="147" t="s">
        <v>3372</v>
      </c>
      <c r="H314" s="145" t="s">
        <v>3378</v>
      </c>
      <c r="I314" s="148">
        <v>20823.89</v>
      </c>
      <c r="J314" s="415">
        <v>20823.89</v>
      </c>
      <c r="K314" s="598">
        <v>46120</v>
      </c>
      <c r="L314" s="416">
        <v>46077</v>
      </c>
      <c r="M314" s="95" t="s">
        <v>2756</v>
      </c>
      <c r="N314" s="69">
        <f>YEAR(Table2[[#This Row],[MONTH]])</f>
        <v>2025</v>
      </c>
      <c r="O314" s="69" t="str">
        <f>TEXT(Table2[[#This Row],[MONTH]],"MMMM")</f>
        <v>July</v>
      </c>
    </row>
    <row r="315" spans="1:15" ht="14.4" x14ac:dyDescent="0.3">
      <c r="A315" s="605">
        <v>45870</v>
      </c>
      <c r="B315" s="115">
        <v>6000008849</v>
      </c>
      <c r="C315" s="115" t="s">
        <v>1108</v>
      </c>
      <c r="D315" s="116" t="s">
        <v>1109</v>
      </c>
      <c r="E315" s="115">
        <v>2204002119</v>
      </c>
      <c r="F315" s="222" t="s">
        <v>48</v>
      </c>
      <c r="G315" s="117" t="s">
        <v>3364</v>
      </c>
      <c r="H315" s="115" t="s">
        <v>3747</v>
      </c>
      <c r="I315" s="157">
        <v>13601</v>
      </c>
      <c r="J315" s="157">
        <v>13601</v>
      </c>
      <c r="K315" s="558">
        <v>45910</v>
      </c>
      <c r="L315" s="119">
        <v>45884</v>
      </c>
      <c r="M315" s="95" t="s">
        <v>2681</v>
      </c>
      <c r="N315" s="69">
        <f>YEAR(Table2[[#This Row],[MONTH]])</f>
        <v>2025</v>
      </c>
      <c r="O315" s="69" t="str">
        <f>TEXT(Table2[[#This Row],[MONTH]],"MMMM")</f>
        <v>August</v>
      </c>
    </row>
    <row r="316" spans="1:15" ht="14.4" x14ac:dyDescent="0.3">
      <c r="A316" s="603">
        <v>45870</v>
      </c>
      <c r="B316" s="102">
        <v>6000008949</v>
      </c>
      <c r="C316" s="102" t="s">
        <v>1442</v>
      </c>
      <c r="D316" s="103" t="s">
        <v>3446</v>
      </c>
      <c r="E316" s="102">
        <v>2204002139</v>
      </c>
      <c r="F316" s="170" t="s">
        <v>305</v>
      </c>
      <c r="G316" s="104" t="s">
        <v>3364</v>
      </c>
      <c r="H316" s="102" t="s">
        <v>3747</v>
      </c>
      <c r="I316" s="154">
        <v>18595</v>
      </c>
      <c r="J316" s="154">
        <v>18595</v>
      </c>
      <c r="K316" s="549">
        <v>45910</v>
      </c>
      <c r="L316" s="107">
        <v>45884</v>
      </c>
      <c r="M316" s="95" t="s">
        <v>2681</v>
      </c>
      <c r="N316" s="69">
        <f>YEAR(Table2[[#This Row],[MONTH]])</f>
        <v>2025</v>
      </c>
      <c r="O316" s="69" t="str">
        <f>TEXT(Table2[[#This Row],[MONTH]],"MMMM")</f>
        <v>August</v>
      </c>
    </row>
    <row r="317" spans="1:15" ht="14.4" x14ac:dyDescent="0.3">
      <c r="A317" s="603">
        <v>45870</v>
      </c>
      <c r="B317" s="102">
        <v>6000008950</v>
      </c>
      <c r="C317" s="102" t="s">
        <v>3601</v>
      </c>
      <c r="D317" s="103" t="s">
        <v>1339</v>
      </c>
      <c r="E317" s="102">
        <v>2204002147</v>
      </c>
      <c r="F317" s="170" t="s">
        <v>305</v>
      </c>
      <c r="G317" s="104" t="s">
        <v>3364</v>
      </c>
      <c r="H317" s="102" t="s">
        <v>3747</v>
      </c>
      <c r="I317" s="154">
        <v>5400</v>
      </c>
      <c r="J317" s="154">
        <v>5400</v>
      </c>
      <c r="K317" s="549">
        <v>45910</v>
      </c>
      <c r="L317" s="107">
        <v>45884</v>
      </c>
      <c r="M317" s="95" t="s">
        <v>2681</v>
      </c>
      <c r="N317" s="69">
        <f>YEAR(Table2[[#This Row],[MONTH]])</f>
        <v>2025</v>
      </c>
      <c r="O317" s="69" t="str">
        <f>TEXT(Table2[[#This Row],[MONTH]],"MMMM")</f>
        <v>August</v>
      </c>
    </row>
    <row r="318" spans="1:15" ht="14.4" x14ac:dyDescent="0.3">
      <c r="A318" s="603">
        <v>45870</v>
      </c>
      <c r="B318" s="102">
        <v>6000008951</v>
      </c>
      <c r="C318" s="102" t="s">
        <v>896</v>
      </c>
      <c r="D318" s="103" t="s">
        <v>898</v>
      </c>
      <c r="E318" s="102">
        <v>2204002075</v>
      </c>
      <c r="F318" s="108" t="s">
        <v>48</v>
      </c>
      <c r="G318" s="104" t="s">
        <v>3364</v>
      </c>
      <c r="H318" s="102" t="s">
        <v>3747</v>
      </c>
      <c r="I318" s="154">
        <v>4683</v>
      </c>
      <c r="J318" s="154">
        <v>4683</v>
      </c>
      <c r="K318" s="549">
        <v>45910</v>
      </c>
      <c r="L318" s="107">
        <v>45884</v>
      </c>
      <c r="M318" s="95" t="s">
        <v>2681</v>
      </c>
      <c r="N318" s="69">
        <f>YEAR(Table2[[#This Row],[MONTH]])</f>
        <v>2025</v>
      </c>
      <c r="O318" s="69" t="str">
        <f>TEXT(Table2[[#This Row],[MONTH]],"MMMM")</f>
        <v>August</v>
      </c>
    </row>
    <row r="319" spans="1:15" ht="15" thickBot="1" x14ac:dyDescent="0.35">
      <c r="A319" s="606">
        <v>45870</v>
      </c>
      <c r="B319" s="137">
        <v>6000008952</v>
      </c>
      <c r="C319" s="137" t="s">
        <v>1561</v>
      </c>
      <c r="D319" s="138" t="s">
        <v>1562</v>
      </c>
      <c r="E319" s="137">
        <v>2204002163</v>
      </c>
      <c r="F319" s="175" t="s">
        <v>305</v>
      </c>
      <c r="G319" s="139" t="s">
        <v>3364</v>
      </c>
      <c r="H319" s="137" t="s">
        <v>3747</v>
      </c>
      <c r="I319" s="155">
        <v>24647</v>
      </c>
      <c r="J319" s="155">
        <v>24647</v>
      </c>
      <c r="K319" s="550">
        <v>45910</v>
      </c>
      <c r="L319" s="141">
        <v>45884</v>
      </c>
      <c r="M319" s="95" t="s">
        <v>2681</v>
      </c>
      <c r="N319" s="69">
        <f>YEAR(Table2[[#This Row],[MONTH]])</f>
        <v>2025</v>
      </c>
      <c r="O319" s="69" t="str">
        <f>TEXT(Table2[[#This Row],[MONTH]],"MMMM")</f>
        <v>August</v>
      </c>
    </row>
    <row r="320" spans="1:15" ht="14.4" x14ac:dyDescent="0.3">
      <c r="A320" s="605">
        <v>45870</v>
      </c>
      <c r="B320" s="115">
        <v>6000008953</v>
      </c>
      <c r="C320" s="115" t="s">
        <v>1170</v>
      </c>
      <c r="D320" s="116">
        <v>95500049375</v>
      </c>
      <c r="E320" s="115">
        <v>2304000331</v>
      </c>
      <c r="F320" s="108" t="s">
        <v>48</v>
      </c>
      <c r="G320" s="117" t="s">
        <v>3364</v>
      </c>
      <c r="H320" s="115" t="s">
        <v>3747</v>
      </c>
      <c r="I320" s="157">
        <v>71674</v>
      </c>
      <c r="J320" s="157">
        <v>71674</v>
      </c>
      <c r="K320" s="565">
        <v>45916</v>
      </c>
      <c r="L320" s="223">
        <v>45884</v>
      </c>
      <c r="M320" s="95" t="s">
        <v>2681</v>
      </c>
      <c r="N320" s="69">
        <f>YEAR(Table2[[#This Row],[MONTH]])</f>
        <v>2025</v>
      </c>
      <c r="O320" s="69" t="str">
        <f>TEXT(Table2[[#This Row],[MONTH]],"MMMM")</f>
        <v>August</v>
      </c>
    </row>
    <row r="321" spans="1:15" ht="14.4" x14ac:dyDescent="0.3">
      <c r="A321" s="603">
        <v>45870</v>
      </c>
      <c r="B321" s="102">
        <v>6000008954</v>
      </c>
      <c r="C321" s="102" t="s">
        <v>1591</v>
      </c>
      <c r="D321" s="103" t="s">
        <v>1592</v>
      </c>
      <c r="E321" s="102">
        <v>2204002176</v>
      </c>
      <c r="F321" s="170" t="s">
        <v>305</v>
      </c>
      <c r="G321" s="104" t="s">
        <v>3364</v>
      </c>
      <c r="H321" s="102" t="s">
        <v>3747</v>
      </c>
      <c r="I321" s="154">
        <v>55967</v>
      </c>
      <c r="J321" s="154">
        <v>55967</v>
      </c>
      <c r="K321" s="566">
        <v>45916</v>
      </c>
      <c r="L321" s="224">
        <v>45884</v>
      </c>
      <c r="M321" s="95" t="s">
        <v>2681</v>
      </c>
      <c r="N321" s="69">
        <f>YEAR(Table2[[#This Row],[MONTH]])</f>
        <v>2025</v>
      </c>
      <c r="O321" s="69" t="str">
        <f>TEXT(Table2[[#This Row],[MONTH]],"MMMM")</f>
        <v>August</v>
      </c>
    </row>
    <row r="322" spans="1:15" ht="14.4" x14ac:dyDescent="0.3">
      <c r="A322" s="603">
        <v>45870</v>
      </c>
      <c r="B322" s="102">
        <v>6000008955</v>
      </c>
      <c r="C322" s="102" t="s">
        <v>1138</v>
      </c>
      <c r="D322" s="225" t="s">
        <v>1139</v>
      </c>
      <c r="E322" s="102">
        <v>2304000332</v>
      </c>
      <c r="F322" s="108" t="s">
        <v>48</v>
      </c>
      <c r="G322" s="104" t="s">
        <v>3364</v>
      </c>
      <c r="H322" s="102" t="s">
        <v>3747</v>
      </c>
      <c r="I322" s="154">
        <v>82828</v>
      </c>
      <c r="J322" s="154">
        <v>82828</v>
      </c>
      <c r="K322" s="566">
        <v>45916</v>
      </c>
      <c r="L322" s="224">
        <v>45884</v>
      </c>
      <c r="M322" s="95" t="s">
        <v>2681</v>
      </c>
      <c r="N322" s="69">
        <f>YEAR(Table2[[#This Row],[MONTH]])</f>
        <v>2025</v>
      </c>
      <c r="O322" s="69" t="str">
        <f>TEXT(Table2[[#This Row],[MONTH]],"MMMM")</f>
        <v>August</v>
      </c>
    </row>
    <row r="323" spans="1:15" ht="14.4" x14ac:dyDescent="0.3">
      <c r="A323" s="603">
        <v>45870</v>
      </c>
      <c r="B323" s="102">
        <v>6000008956</v>
      </c>
      <c r="C323" s="102" t="s">
        <v>1349</v>
      </c>
      <c r="D323" s="103" t="s">
        <v>1351</v>
      </c>
      <c r="E323" s="102">
        <v>2204002052</v>
      </c>
      <c r="F323" s="170" t="s">
        <v>305</v>
      </c>
      <c r="G323" s="104" t="s">
        <v>3364</v>
      </c>
      <c r="H323" s="102" t="s">
        <v>3747</v>
      </c>
      <c r="I323" s="154">
        <v>2900</v>
      </c>
      <c r="J323" s="154">
        <v>2900</v>
      </c>
      <c r="K323" s="566">
        <v>45916</v>
      </c>
      <c r="L323" s="224">
        <v>45884</v>
      </c>
      <c r="M323" s="149" t="s">
        <v>2681</v>
      </c>
      <c r="N323" s="69">
        <f>YEAR(Table2[[#This Row],[MONTH]])</f>
        <v>2025</v>
      </c>
      <c r="O323" s="69" t="str">
        <f>TEXT(Table2[[#This Row],[MONTH]],"MMMM")</f>
        <v>August</v>
      </c>
    </row>
    <row r="324" spans="1:15" ht="15" thickBot="1" x14ac:dyDescent="0.35">
      <c r="A324" s="606">
        <v>45870</v>
      </c>
      <c r="B324" s="137">
        <v>6000008957</v>
      </c>
      <c r="C324" s="137" t="s">
        <v>2391</v>
      </c>
      <c r="D324" s="138" t="s">
        <v>3447</v>
      </c>
      <c r="E324" s="137">
        <v>2510001519</v>
      </c>
      <c r="F324" s="171" t="s">
        <v>305</v>
      </c>
      <c r="G324" s="110" t="s">
        <v>3364</v>
      </c>
      <c r="H324" s="108" t="s">
        <v>3747</v>
      </c>
      <c r="I324" s="162">
        <v>1582</v>
      </c>
      <c r="J324" s="162">
        <v>1582</v>
      </c>
      <c r="K324" s="567">
        <v>45916</v>
      </c>
      <c r="L324" s="226">
        <v>45884</v>
      </c>
      <c r="M324" s="95" t="s">
        <v>2681</v>
      </c>
      <c r="N324" s="69">
        <f>YEAR(Table2[[#This Row],[MONTH]])</f>
        <v>2025</v>
      </c>
      <c r="O324" s="69" t="str">
        <f>TEXT(Table2[[#This Row],[MONTH]],"MMMM")</f>
        <v>August</v>
      </c>
    </row>
    <row r="325" spans="1:15" ht="14.4" x14ac:dyDescent="0.3">
      <c r="A325" s="602">
        <v>45870</v>
      </c>
      <c r="B325" s="96">
        <v>6000008959</v>
      </c>
      <c r="C325" s="96" t="s">
        <v>1411</v>
      </c>
      <c r="D325" s="97" t="s">
        <v>1412</v>
      </c>
      <c r="E325" s="96">
        <v>2304000328</v>
      </c>
      <c r="F325" s="172" t="s">
        <v>48</v>
      </c>
      <c r="G325" s="98" t="s">
        <v>3372</v>
      </c>
      <c r="H325" s="96" t="s">
        <v>3747</v>
      </c>
      <c r="I325" s="152">
        <v>1207</v>
      </c>
      <c r="J325" s="152">
        <v>1207</v>
      </c>
      <c r="K325" s="548">
        <v>45894</v>
      </c>
      <c r="L325" s="101">
        <v>45884</v>
      </c>
      <c r="M325" s="95" t="s">
        <v>2681</v>
      </c>
      <c r="N325" s="69">
        <f>YEAR(Table2[[#This Row],[MONTH]])</f>
        <v>2025</v>
      </c>
      <c r="O325" s="69" t="str">
        <f>TEXT(Table2[[#This Row],[MONTH]],"MMMM")</f>
        <v>August</v>
      </c>
    </row>
    <row r="326" spans="1:15" ht="14.4" x14ac:dyDescent="0.3">
      <c r="A326" s="603">
        <v>45870</v>
      </c>
      <c r="B326" s="102">
        <v>6000008960</v>
      </c>
      <c r="C326" s="102" t="s">
        <v>1418</v>
      </c>
      <c r="D326" s="103" t="s">
        <v>1419</v>
      </c>
      <c r="E326" s="102">
        <v>2304000329</v>
      </c>
      <c r="F326" s="170" t="s">
        <v>48</v>
      </c>
      <c r="G326" s="104" t="s">
        <v>3372</v>
      </c>
      <c r="H326" s="102" t="s">
        <v>3747</v>
      </c>
      <c r="I326" s="154">
        <v>8218</v>
      </c>
      <c r="J326" s="154">
        <v>8218</v>
      </c>
      <c r="K326" s="549">
        <v>45894</v>
      </c>
      <c r="L326" s="107">
        <v>45884</v>
      </c>
      <c r="M326" s="95" t="s">
        <v>2681</v>
      </c>
      <c r="N326" s="69">
        <f>YEAR(Table2[[#This Row],[MONTH]])</f>
        <v>2025</v>
      </c>
      <c r="O326" s="69" t="str">
        <f>TEXT(Table2[[#This Row],[MONTH]],"MMMM")</f>
        <v>August</v>
      </c>
    </row>
    <row r="327" spans="1:15" ht="14.4" x14ac:dyDescent="0.3">
      <c r="A327" s="603">
        <v>45870</v>
      </c>
      <c r="B327" s="102">
        <v>6000009111</v>
      </c>
      <c r="C327" s="102" t="s">
        <v>1720</v>
      </c>
      <c r="D327" s="103" t="s">
        <v>1721</v>
      </c>
      <c r="E327" s="102">
        <v>2304000354</v>
      </c>
      <c r="F327" s="170" t="s">
        <v>48</v>
      </c>
      <c r="G327" s="104" t="s">
        <v>3364</v>
      </c>
      <c r="H327" s="102" t="s">
        <v>3747</v>
      </c>
      <c r="I327" s="154">
        <v>2538</v>
      </c>
      <c r="J327" s="154">
        <v>2538</v>
      </c>
      <c r="K327" s="549">
        <v>45894</v>
      </c>
      <c r="L327" s="107">
        <v>45883</v>
      </c>
      <c r="M327" s="95" t="s">
        <v>2756</v>
      </c>
      <c r="N327" s="69">
        <f>YEAR(Table2[[#This Row],[MONTH]])</f>
        <v>2025</v>
      </c>
      <c r="O327" s="69" t="str">
        <f>TEXT(Table2[[#This Row],[MONTH]],"MMMM")</f>
        <v>August</v>
      </c>
    </row>
    <row r="328" spans="1:15" ht="14.4" x14ac:dyDescent="0.3">
      <c r="A328" s="603">
        <v>45870</v>
      </c>
      <c r="B328" s="102">
        <v>6000009112</v>
      </c>
      <c r="C328" s="102" t="s">
        <v>1716</v>
      </c>
      <c r="D328" s="103" t="s">
        <v>1717</v>
      </c>
      <c r="E328" s="102">
        <v>2304000355</v>
      </c>
      <c r="F328" s="170" t="s">
        <v>48</v>
      </c>
      <c r="G328" s="104" t="s">
        <v>3364</v>
      </c>
      <c r="H328" s="102" t="s">
        <v>3747</v>
      </c>
      <c r="I328" s="154">
        <v>1302</v>
      </c>
      <c r="J328" s="154">
        <v>1302</v>
      </c>
      <c r="K328" s="549">
        <v>45894</v>
      </c>
      <c r="L328" s="107">
        <v>45883</v>
      </c>
      <c r="M328" s="95" t="s">
        <v>2756</v>
      </c>
      <c r="N328" s="69">
        <f>YEAR(Table2[[#This Row],[MONTH]])</f>
        <v>2025</v>
      </c>
      <c r="O328" s="69" t="str">
        <f>TEXT(Table2[[#This Row],[MONTH]],"MMMM")</f>
        <v>August</v>
      </c>
    </row>
    <row r="329" spans="1:15" ht="14.4" x14ac:dyDescent="0.3">
      <c r="A329" s="603">
        <v>45870</v>
      </c>
      <c r="B329" s="102">
        <v>6000009113</v>
      </c>
      <c r="C329" s="102" t="s">
        <v>1734</v>
      </c>
      <c r="D329" s="103" t="s">
        <v>1735</v>
      </c>
      <c r="E329" s="102">
        <v>2304000356</v>
      </c>
      <c r="F329" s="170" t="s">
        <v>48</v>
      </c>
      <c r="G329" s="104" t="s">
        <v>3364</v>
      </c>
      <c r="H329" s="102" t="s">
        <v>3747</v>
      </c>
      <c r="I329" s="154">
        <v>28464</v>
      </c>
      <c r="J329" s="154">
        <v>28464</v>
      </c>
      <c r="K329" s="549">
        <v>45894</v>
      </c>
      <c r="L329" s="107">
        <v>45883</v>
      </c>
      <c r="M329" s="95" t="s">
        <v>2756</v>
      </c>
      <c r="N329" s="69">
        <f>YEAR(Table2[[#This Row],[MONTH]])</f>
        <v>2025</v>
      </c>
      <c r="O329" s="69" t="str">
        <f>TEXT(Table2[[#This Row],[MONTH]],"MMMM")</f>
        <v>August</v>
      </c>
    </row>
    <row r="330" spans="1:15" ht="14.4" x14ac:dyDescent="0.3">
      <c r="A330" s="603">
        <v>45870</v>
      </c>
      <c r="B330" s="102">
        <v>6000009114</v>
      </c>
      <c r="C330" s="102" t="s">
        <v>1730</v>
      </c>
      <c r="D330" s="103" t="s">
        <v>1731</v>
      </c>
      <c r="E330" s="102">
        <v>2304000357</v>
      </c>
      <c r="F330" s="170" t="s">
        <v>48</v>
      </c>
      <c r="G330" s="104" t="s">
        <v>3364</v>
      </c>
      <c r="H330" s="102" t="s">
        <v>3747</v>
      </c>
      <c r="I330" s="154">
        <v>2750</v>
      </c>
      <c r="J330" s="154">
        <v>2750</v>
      </c>
      <c r="K330" s="549">
        <v>45894</v>
      </c>
      <c r="L330" s="107">
        <v>45883</v>
      </c>
      <c r="M330" s="95" t="s">
        <v>2756</v>
      </c>
      <c r="N330" s="69">
        <f>YEAR(Table2[[#This Row],[MONTH]])</f>
        <v>2025</v>
      </c>
      <c r="O330" s="69" t="str">
        <f>TEXT(Table2[[#This Row],[MONTH]],"MMMM")</f>
        <v>August</v>
      </c>
    </row>
    <row r="331" spans="1:15" ht="14.4" x14ac:dyDescent="0.3">
      <c r="A331" s="603">
        <v>45870</v>
      </c>
      <c r="B331" s="102">
        <v>6000009133</v>
      </c>
      <c r="C331" s="102" t="s">
        <v>1748</v>
      </c>
      <c r="D331" s="103" t="s">
        <v>1749</v>
      </c>
      <c r="E331" s="102">
        <v>2304000362</v>
      </c>
      <c r="F331" s="170" t="s">
        <v>48</v>
      </c>
      <c r="G331" s="104" t="s">
        <v>3364</v>
      </c>
      <c r="H331" s="102" t="s">
        <v>3747</v>
      </c>
      <c r="I331" s="154">
        <v>1823299</v>
      </c>
      <c r="J331" s="154">
        <v>1823299</v>
      </c>
      <c r="K331" s="549">
        <v>45894</v>
      </c>
      <c r="L331" s="107">
        <v>45883</v>
      </c>
      <c r="M331" s="95" t="s">
        <v>2756</v>
      </c>
      <c r="N331" s="69">
        <f>YEAR(Table2[[#This Row],[MONTH]])</f>
        <v>2025</v>
      </c>
      <c r="O331" s="69" t="str">
        <f>TEXT(Table2[[#This Row],[MONTH]],"MMMM")</f>
        <v>August</v>
      </c>
    </row>
    <row r="332" spans="1:15" ht="14.4" x14ac:dyDescent="0.3">
      <c r="A332" s="603">
        <v>45870</v>
      </c>
      <c r="B332" s="102">
        <v>6000009134</v>
      </c>
      <c r="C332" s="102" t="s">
        <v>1740</v>
      </c>
      <c r="D332" s="103" t="s">
        <v>1741</v>
      </c>
      <c r="E332" s="102">
        <v>2304000361</v>
      </c>
      <c r="F332" s="170" t="s">
        <v>48</v>
      </c>
      <c r="G332" s="104" t="s">
        <v>3364</v>
      </c>
      <c r="H332" s="102" t="s">
        <v>3747</v>
      </c>
      <c r="I332" s="154">
        <v>630293</v>
      </c>
      <c r="J332" s="154">
        <v>630293</v>
      </c>
      <c r="K332" s="549">
        <v>45894</v>
      </c>
      <c r="L332" s="107">
        <v>45883</v>
      </c>
      <c r="M332" s="95" t="s">
        <v>2756</v>
      </c>
      <c r="N332" s="69">
        <f>YEAR(Table2[[#This Row],[MONTH]])</f>
        <v>2025</v>
      </c>
      <c r="O332" s="69" t="str">
        <f>TEXT(Table2[[#This Row],[MONTH]],"MMMM")</f>
        <v>August</v>
      </c>
    </row>
    <row r="333" spans="1:15" ht="14.4" x14ac:dyDescent="0.3">
      <c r="A333" s="603">
        <v>45870</v>
      </c>
      <c r="B333" s="102">
        <v>6000009135</v>
      </c>
      <c r="C333" s="102" t="s">
        <v>1745</v>
      </c>
      <c r="D333" s="103" t="s">
        <v>1746</v>
      </c>
      <c r="E333" s="102">
        <v>2304000363</v>
      </c>
      <c r="F333" s="170" t="s">
        <v>48</v>
      </c>
      <c r="G333" s="104" t="s">
        <v>3364</v>
      </c>
      <c r="H333" s="102" t="s">
        <v>3747</v>
      </c>
      <c r="I333" s="154">
        <v>4394</v>
      </c>
      <c r="J333" s="154">
        <v>4394</v>
      </c>
      <c r="K333" s="549">
        <v>45894</v>
      </c>
      <c r="L333" s="107">
        <v>45883</v>
      </c>
      <c r="M333" s="95" t="s">
        <v>2756</v>
      </c>
      <c r="N333" s="69">
        <f>YEAR(Table2[[#This Row],[MONTH]])</f>
        <v>2025</v>
      </c>
      <c r="O333" s="69" t="str">
        <f>TEXT(Table2[[#This Row],[MONTH]],"MMMM")</f>
        <v>August</v>
      </c>
    </row>
    <row r="334" spans="1:15" ht="15" thickBot="1" x14ac:dyDescent="0.35">
      <c r="A334" s="606">
        <v>45870</v>
      </c>
      <c r="B334" s="137">
        <v>6000009167</v>
      </c>
      <c r="C334" s="137" t="s">
        <v>1737</v>
      </c>
      <c r="D334" s="138" t="s">
        <v>1738</v>
      </c>
      <c r="E334" s="137">
        <v>6000009167</v>
      </c>
      <c r="F334" s="175" t="s">
        <v>48</v>
      </c>
      <c r="G334" s="139" t="s">
        <v>3364</v>
      </c>
      <c r="H334" s="137" t="s">
        <v>3747</v>
      </c>
      <c r="I334" s="155">
        <v>32799</v>
      </c>
      <c r="J334" s="155">
        <v>32799</v>
      </c>
      <c r="K334" s="550">
        <v>45894</v>
      </c>
      <c r="L334" s="141">
        <v>45883</v>
      </c>
      <c r="M334" s="95" t="s">
        <v>2756</v>
      </c>
      <c r="N334" s="69">
        <f>YEAR(Table2[[#This Row],[MONTH]])</f>
        <v>2025</v>
      </c>
      <c r="O334" s="69" t="str">
        <f>TEXT(Table2[[#This Row],[MONTH]],"MMMM")</f>
        <v>August</v>
      </c>
    </row>
    <row r="335" spans="1:15" ht="14.4" x14ac:dyDescent="0.3">
      <c r="A335" s="602">
        <v>45870</v>
      </c>
      <c r="B335" s="96">
        <v>6000009006</v>
      </c>
      <c r="C335" s="96" t="s">
        <v>3448</v>
      </c>
      <c r="D335" s="97" t="s">
        <v>3449</v>
      </c>
      <c r="E335" s="177">
        <v>2304000177</v>
      </c>
      <c r="F335" s="172" t="s">
        <v>48</v>
      </c>
      <c r="G335" s="178" t="s">
        <v>3372</v>
      </c>
      <c r="H335" s="173" t="s">
        <v>3733</v>
      </c>
      <c r="I335" s="152">
        <v>4348.75</v>
      </c>
      <c r="J335" s="152">
        <v>4348.75</v>
      </c>
      <c r="K335" s="568">
        <v>45951</v>
      </c>
      <c r="L335" s="227">
        <v>45897</v>
      </c>
      <c r="M335" s="95" t="s">
        <v>2756</v>
      </c>
      <c r="N335" s="69">
        <f>YEAR(Table2[[#This Row],[MONTH]])</f>
        <v>2025</v>
      </c>
      <c r="O335" s="69" t="str">
        <f>TEXT(Table2[[#This Row],[MONTH]],"MMMM")</f>
        <v>August</v>
      </c>
    </row>
    <row r="336" spans="1:15" ht="15" thickBot="1" x14ac:dyDescent="0.35">
      <c r="A336" s="606">
        <v>45870</v>
      </c>
      <c r="B336" s="137">
        <v>6000009110</v>
      </c>
      <c r="C336" s="137" t="s">
        <v>3450</v>
      </c>
      <c r="D336" s="138" t="s">
        <v>3451</v>
      </c>
      <c r="E336" s="182">
        <v>2204001896</v>
      </c>
      <c r="F336" s="175" t="s">
        <v>48</v>
      </c>
      <c r="G336" s="183" t="s">
        <v>3372</v>
      </c>
      <c r="H336" s="163" t="s">
        <v>3733</v>
      </c>
      <c r="I336" s="155">
        <v>1001.25</v>
      </c>
      <c r="J336" s="155">
        <v>1001.25</v>
      </c>
      <c r="K336" s="569">
        <v>45951</v>
      </c>
      <c r="L336" s="228">
        <v>45883</v>
      </c>
      <c r="M336" s="95" t="s">
        <v>2756</v>
      </c>
      <c r="N336" s="69">
        <f>YEAR(Table2[[#This Row],[MONTH]])</f>
        <v>2025</v>
      </c>
      <c r="O336" s="69" t="str">
        <f>TEXT(Table2[[#This Row],[MONTH]],"MMMM")</f>
        <v>August</v>
      </c>
    </row>
    <row r="337" spans="1:15" ht="14.4" x14ac:dyDescent="0.3">
      <c r="A337" s="602">
        <v>45870</v>
      </c>
      <c r="B337" s="96">
        <v>6000009109</v>
      </c>
      <c r="C337" s="96" t="s">
        <v>1069</v>
      </c>
      <c r="D337" s="97" t="s">
        <v>1070</v>
      </c>
      <c r="E337" s="177">
        <v>2204001907</v>
      </c>
      <c r="F337" s="222" t="s">
        <v>305</v>
      </c>
      <c r="G337" s="178" t="s">
        <v>3364</v>
      </c>
      <c r="H337" s="173" t="s">
        <v>3733</v>
      </c>
      <c r="I337" s="152">
        <v>6066.7337500000003</v>
      </c>
      <c r="J337" s="205">
        <v>6066.7337500000003</v>
      </c>
      <c r="K337" s="568">
        <v>45956</v>
      </c>
      <c r="L337" s="227">
        <v>45897</v>
      </c>
      <c r="M337" s="95" t="s">
        <v>2756</v>
      </c>
      <c r="N337" s="69">
        <f>YEAR(Table2[[#This Row],[MONTH]])</f>
        <v>2025</v>
      </c>
      <c r="O337" s="69" t="str">
        <f>TEXT(Table2[[#This Row],[MONTH]],"MMMM")</f>
        <v>August</v>
      </c>
    </row>
    <row r="338" spans="1:15" ht="14.4" x14ac:dyDescent="0.3">
      <c r="A338" s="603">
        <v>45870</v>
      </c>
      <c r="B338" s="102">
        <v>6000009236</v>
      </c>
      <c r="C338" s="102" t="s">
        <v>1080</v>
      </c>
      <c r="D338" s="103" t="s">
        <v>1081</v>
      </c>
      <c r="E338" s="180">
        <v>2204001908</v>
      </c>
      <c r="F338" s="170" t="s">
        <v>305</v>
      </c>
      <c r="G338" s="181" t="s">
        <v>3364</v>
      </c>
      <c r="H338" s="158" t="s">
        <v>3733</v>
      </c>
      <c r="I338" s="154">
        <v>4627.0932499999999</v>
      </c>
      <c r="J338" s="154">
        <v>4627.0932499999999</v>
      </c>
      <c r="K338" s="570">
        <v>45956</v>
      </c>
      <c r="L338" s="220">
        <v>45897</v>
      </c>
      <c r="M338" s="95" t="s">
        <v>2756</v>
      </c>
      <c r="N338" s="69">
        <f>YEAR(Table2[[#This Row],[MONTH]])</f>
        <v>2025</v>
      </c>
      <c r="O338" s="69" t="str">
        <f>TEXT(Table2[[#This Row],[MONTH]],"MMMM")</f>
        <v>August</v>
      </c>
    </row>
    <row r="339" spans="1:15" ht="14.4" x14ac:dyDescent="0.3">
      <c r="A339" s="603">
        <v>45870</v>
      </c>
      <c r="B339" s="102">
        <v>6000009106</v>
      </c>
      <c r="C339" s="102" t="s">
        <v>1064</v>
      </c>
      <c r="D339" s="103" t="s">
        <v>1065</v>
      </c>
      <c r="E339" s="180">
        <v>2204001915</v>
      </c>
      <c r="F339" s="170" t="s">
        <v>305</v>
      </c>
      <c r="G339" s="181" t="s">
        <v>3364</v>
      </c>
      <c r="H339" s="158" t="s">
        <v>3733</v>
      </c>
      <c r="I339" s="154">
        <v>5394.2837499999996</v>
      </c>
      <c r="J339" s="154">
        <v>5394.2837499999996</v>
      </c>
      <c r="K339" s="570">
        <v>45956</v>
      </c>
      <c r="L339" s="220">
        <v>45897</v>
      </c>
      <c r="M339" s="95" t="s">
        <v>2756</v>
      </c>
      <c r="N339" s="69">
        <f>YEAR(Table2[[#This Row],[MONTH]])</f>
        <v>2025</v>
      </c>
      <c r="O339" s="69" t="str">
        <f>TEXT(Table2[[#This Row],[MONTH]],"MMMM")</f>
        <v>August</v>
      </c>
    </row>
    <row r="340" spans="1:15" ht="14.4" x14ac:dyDescent="0.3">
      <c r="A340" s="603">
        <v>45870</v>
      </c>
      <c r="B340" s="102">
        <v>6000009107</v>
      </c>
      <c r="C340" s="102" t="s">
        <v>1158</v>
      </c>
      <c r="D340" s="103" t="s">
        <v>1160</v>
      </c>
      <c r="E340" s="180">
        <v>2204001941</v>
      </c>
      <c r="F340" s="170" t="s">
        <v>305</v>
      </c>
      <c r="G340" s="181" t="s">
        <v>3364</v>
      </c>
      <c r="H340" s="158" t="s">
        <v>3733</v>
      </c>
      <c r="I340" s="154">
        <v>2648.7727500000001</v>
      </c>
      <c r="J340" s="154">
        <v>2648.7727500000001</v>
      </c>
      <c r="K340" s="570">
        <v>45956</v>
      </c>
      <c r="L340" s="220">
        <v>45897</v>
      </c>
      <c r="M340" s="95" t="s">
        <v>2756</v>
      </c>
      <c r="N340" s="69">
        <f>YEAR(Table2[[#This Row],[MONTH]])</f>
        <v>2025</v>
      </c>
      <c r="O340" s="69" t="str">
        <f>TEXT(Table2[[#This Row],[MONTH]],"MMMM")</f>
        <v>August</v>
      </c>
    </row>
    <row r="341" spans="1:15" ht="15" thickBot="1" x14ac:dyDescent="0.35">
      <c r="A341" s="606">
        <v>45870</v>
      </c>
      <c r="B341" s="137">
        <v>6000009108</v>
      </c>
      <c r="C341" s="137" t="s">
        <v>1152</v>
      </c>
      <c r="D341" s="138" t="s">
        <v>1153</v>
      </c>
      <c r="E341" s="182">
        <v>2204001943</v>
      </c>
      <c r="F341" s="171" t="s">
        <v>305</v>
      </c>
      <c r="G341" s="183" t="s">
        <v>3364</v>
      </c>
      <c r="H341" s="163" t="s">
        <v>3733</v>
      </c>
      <c r="I341" s="155">
        <v>6453.682749999999</v>
      </c>
      <c r="J341" s="155">
        <v>6453.682749999999</v>
      </c>
      <c r="K341" s="569">
        <v>45956</v>
      </c>
      <c r="L341" s="228">
        <v>45897</v>
      </c>
      <c r="M341" s="95" t="s">
        <v>2756</v>
      </c>
      <c r="N341" s="69">
        <f>YEAR(Table2[[#This Row],[MONTH]])</f>
        <v>2025</v>
      </c>
      <c r="O341" s="69" t="str">
        <f>TEXT(Table2[[#This Row],[MONTH]],"MMMM")</f>
        <v>August</v>
      </c>
    </row>
    <row r="342" spans="1:15" ht="14.4" x14ac:dyDescent="0.3">
      <c r="A342" s="602">
        <v>45870</v>
      </c>
      <c r="B342" s="96">
        <v>6000009105</v>
      </c>
      <c r="C342" s="96" t="s">
        <v>1125</v>
      </c>
      <c r="D342" s="97" t="s">
        <v>1126</v>
      </c>
      <c r="E342" s="177">
        <v>2204001961</v>
      </c>
      <c r="F342" s="172" t="s">
        <v>305</v>
      </c>
      <c r="G342" s="178" t="s">
        <v>3364</v>
      </c>
      <c r="H342" s="173" t="s">
        <v>3733</v>
      </c>
      <c r="I342" s="152">
        <v>15904.60175</v>
      </c>
      <c r="J342" s="152">
        <v>15904.60175</v>
      </c>
      <c r="K342" s="568">
        <v>45951</v>
      </c>
      <c r="L342" s="227">
        <v>45897</v>
      </c>
      <c r="M342" s="95" t="s">
        <v>2756</v>
      </c>
      <c r="N342" s="69">
        <f>YEAR(Table2[[#This Row],[MONTH]])</f>
        <v>2025</v>
      </c>
      <c r="O342" s="69" t="str">
        <f>TEXT(Table2[[#This Row],[MONTH]],"MMMM")</f>
        <v>August</v>
      </c>
    </row>
    <row r="343" spans="1:15" ht="14.4" x14ac:dyDescent="0.3">
      <c r="A343" s="603">
        <v>45870</v>
      </c>
      <c r="B343" s="102">
        <v>6000009104</v>
      </c>
      <c r="C343" s="102" t="s">
        <v>1073</v>
      </c>
      <c r="D343" s="103" t="s">
        <v>1074</v>
      </c>
      <c r="E343" s="180">
        <v>2204001968</v>
      </c>
      <c r="F343" s="170" t="s">
        <v>305</v>
      </c>
      <c r="G343" s="181" t="s">
        <v>3364</v>
      </c>
      <c r="H343" s="158" t="s">
        <v>3733</v>
      </c>
      <c r="I343" s="154">
        <v>2420.056</v>
      </c>
      <c r="J343" s="154">
        <v>2420.056</v>
      </c>
      <c r="K343" s="570">
        <v>45951</v>
      </c>
      <c r="L343" s="220">
        <v>45897</v>
      </c>
      <c r="M343" s="95" t="s">
        <v>2756</v>
      </c>
      <c r="N343" s="69">
        <f>YEAR(Table2[[#This Row],[MONTH]])</f>
        <v>2025</v>
      </c>
      <c r="O343" s="69" t="str">
        <f>TEXT(Table2[[#This Row],[MONTH]],"MMMM")</f>
        <v>August</v>
      </c>
    </row>
    <row r="344" spans="1:15" ht="14.4" x14ac:dyDescent="0.3">
      <c r="A344" s="603">
        <v>45870</v>
      </c>
      <c r="B344" s="102">
        <v>6000009103</v>
      </c>
      <c r="C344" s="102" t="s">
        <v>1044</v>
      </c>
      <c r="D344" s="103" t="s">
        <v>1045</v>
      </c>
      <c r="E344" s="180">
        <v>2204002008</v>
      </c>
      <c r="F344" s="170" t="s">
        <v>48</v>
      </c>
      <c r="G344" s="181" t="s">
        <v>3364</v>
      </c>
      <c r="H344" s="158" t="s">
        <v>3733</v>
      </c>
      <c r="I344" s="154">
        <v>3785</v>
      </c>
      <c r="J344" s="154">
        <v>3785</v>
      </c>
      <c r="K344" s="570">
        <v>45951</v>
      </c>
      <c r="L344" s="220">
        <v>45897</v>
      </c>
      <c r="M344" s="95" t="s">
        <v>2756</v>
      </c>
      <c r="N344" s="69">
        <f>YEAR(Table2[[#This Row],[MONTH]])</f>
        <v>2025</v>
      </c>
      <c r="O344" s="69" t="str">
        <f>TEXT(Table2[[#This Row],[MONTH]],"MMMM")</f>
        <v>August</v>
      </c>
    </row>
    <row r="345" spans="1:15" ht="15" thickBot="1" x14ac:dyDescent="0.35">
      <c r="A345" s="607">
        <v>45870</v>
      </c>
      <c r="B345" s="108">
        <v>6000009235</v>
      </c>
      <c r="C345" s="108" t="s">
        <v>1246</v>
      </c>
      <c r="D345" s="109" t="s">
        <v>1247</v>
      </c>
      <c r="E345" s="229">
        <v>2204001991</v>
      </c>
      <c r="F345" s="175" t="s">
        <v>48</v>
      </c>
      <c r="G345" s="185" t="s">
        <v>3364</v>
      </c>
      <c r="H345" s="161" t="s">
        <v>3733</v>
      </c>
      <c r="I345" s="162">
        <v>4289.7</v>
      </c>
      <c r="J345" s="162">
        <v>4289.7</v>
      </c>
      <c r="K345" s="571">
        <v>45951</v>
      </c>
      <c r="L345" s="230">
        <v>45897</v>
      </c>
      <c r="M345" s="95" t="s">
        <v>2756</v>
      </c>
      <c r="N345" s="69">
        <f>YEAR(Table2[[#This Row],[MONTH]])</f>
        <v>2025</v>
      </c>
      <c r="O345" s="69" t="str">
        <f>TEXT(Table2[[#This Row],[MONTH]],"MMMM")</f>
        <v>August</v>
      </c>
    </row>
    <row r="346" spans="1:15" ht="14.4" x14ac:dyDescent="0.3">
      <c r="A346" s="602">
        <v>45870</v>
      </c>
      <c r="B346" s="96">
        <v>6000009099</v>
      </c>
      <c r="C346" s="96" t="s">
        <v>810</v>
      </c>
      <c r="D346" s="97" t="s">
        <v>811</v>
      </c>
      <c r="E346" s="177">
        <v>2304000230</v>
      </c>
      <c r="F346" s="222" t="s">
        <v>3720</v>
      </c>
      <c r="G346" s="178" t="s">
        <v>3364</v>
      </c>
      <c r="H346" s="173" t="s">
        <v>3733</v>
      </c>
      <c r="I346" s="152">
        <v>525</v>
      </c>
      <c r="J346" s="205">
        <v>525</v>
      </c>
      <c r="K346" s="568">
        <v>45956</v>
      </c>
      <c r="L346" s="227">
        <v>45897</v>
      </c>
      <c r="M346" s="95" t="s">
        <v>2756</v>
      </c>
      <c r="N346" s="69">
        <f>YEAR(Table2[[#This Row],[MONTH]])</f>
        <v>2025</v>
      </c>
      <c r="O346" s="69" t="str">
        <f>TEXT(Table2[[#This Row],[MONTH]],"MMMM")</f>
        <v>August</v>
      </c>
    </row>
    <row r="347" spans="1:15" ht="14.4" x14ac:dyDescent="0.3">
      <c r="A347" s="603">
        <v>45870</v>
      </c>
      <c r="B347" s="102">
        <v>6000009100</v>
      </c>
      <c r="C347" s="102" t="s">
        <v>816</v>
      </c>
      <c r="D347" s="103" t="s">
        <v>817</v>
      </c>
      <c r="E347" s="180">
        <v>2304000231</v>
      </c>
      <c r="F347" s="170" t="s">
        <v>3720</v>
      </c>
      <c r="G347" s="181" t="s">
        <v>3364</v>
      </c>
      <c r="H347" s="158" t="s">
        <v>3733</v>
      </c>
      <c r="I347" s="154">
        <v>525</v>
      </c>
      <c r="J347" s="154">
        <v>525</v>
      </c>
      <c r="K347" s="570">
        <v>45956</v>
      </c>
      <c r="L347" s="220">
        <v>45897</v>
      </c>
      <c r="M347" s="95" t="s">
        <v>2756</v>
      </c>
      <c r="N347" s="69">
        <f>YEAR(Table2[[#This Row],[MONTH]])</f>
        <v>2025</v>
      </c>
      <c r="O347" s="69" t="str">
        <f>TEXT(Table2[[#This Row],[MONTH]],"MMMM")</f>
        <v>August</v>
      </c>
    </row>
    <row r="348" spans="1:15" ht="14.4" x14ac:dyDescent="0.3">
      <c r="A348" s="603">
        <v>45870</v>
      </c>
      <c r="B348" s="102">
        <v>6000009101</v>
      </c>
      <c r="C348" s="102" t="s">
        <v>819</v>
      </c>
      <c r="D348" s="103" t="s">
        <v>820</v>
      </c>
      <c r="E348" s="180">
        <v>2304000232</v>
      </c>
      <c r="F348" s="170" t="s">
        <v>3720</v>
      </c>
      <c r="G348" s="181" t="s">
        <v>3364</v>
      </c>
      <c r="H348" s="158" t="s">
        <v>3733</v>
      </c>
      <c r="I348" s="154">
        <v>525</v>
      </c>
      <c r="J348" s="154">
        <v>525</v>
      </c>
      <c r="K348" s="570">
        <v>45956</v>
      </c>
      <c r="L348" s="220">
        <v>45897</v>
      </c>
      <c r="M348" s="95" t="s">
        <v>2756</v>
      </c>
      <c r="N348" s="69">
        <f>YEAR(Table2[[#This Row],[MONTH]])</f>
        <v>2025</v>
      </c>
      <c r="O348" s="69" t="str">
        <f>TEXT(Table2[[#This Row],[MONTH]],"MMMM")</f>
        <v>August</v>
      </c>
    </row>
    <row r="349" spans="1:15" ht="15" thickBot="1" x14ac:dyDescent="0.35">
      <c r="A349" s="606">
        <v>45870</v>
      </c>
      <c r="B349" s="137">
        <v>6000009102</v>
      </c>
      <c r="C349" s="137" t="s">
        <v>822</v>
      </c>
      <c r="D349" s="138" t="s">
        <v>823</v>
      </c>
      <c r="E349" s="182">
        <v>2304000233</v>
      </c>
      <c r="F349" s="171" t="s">
        <v>3720</v>
      </c>
      <c r="G349" s="183" t="s">
        <v>3364</v>
      </c>
      <c r="H349" s="163" t="s">
        <v>3733</v>
      </c>
      <c r="I349" s="155">
        <v>525</v>
      </c>
      <c r="J349" s="155">
        <v>525</v>
      </c>
      <c r="K349" s="569">
        <v>45956</v>
      </c>
      <c r="L349" s="228">
        <v>45897</v>
      </c>
      <c r="M349" s="95" t="s">
        <v>2756</v>
      </c>
      <c r="N349" s="69">
        <f>YEAR(Table2[[#This Row],[MONTH]])</f>
        <v>2025</v>
      </c>
      <c r="O349" s="69" t="str">
        <f>TEXT(Table2[[#This Row],[MONTH]],"MMMM")</f>
        <v>August</v>
      </c>
    </row>
    <row r="350" spans="1:15" ht="14.4" x14ac:dyDescent="0.3">
      <c r="A350" s="604">
        <v>45870</v>
      </c>
      <c r="B350" s="115">
        <v>6000009086</v>
      </c>
      <c r="C350" s="115" t="s">
        <v>1687</v>
      </c>
      <c r="D350" s="116" t="s">
        <v>1688</v>
      </c>
      <c r="E350" s="231">
        <v>2304000352</v>
      </c>
      <c r="F350" s="172" t="s">
        <v>733</v>
      </c>
      <c r="G350" s="232" t="s">
        <v>3364</v>
      </c>
      <c r="H350" s="115" t="s">
        <v>3747</v>
      </c>
      <c r="I350" s="157">
        <v>3739135</v>
      </c>
      <c r="J350" s="157">
        <v>3739135</v>
      </c>
      <c r="K350" s="572">
        <v>45889</v>
      </c>
      <c r="L350" s="233">
        <v>45881</v>
      </c>
      <c r="M350" s="95" t="s">
        <v>2756</v>
      </c>
      <c r="N350" s="69">
        <f>YEAR(Table2[[#This Row],[MONTH]])</f>
        <v>2025</v>
      </c>
      <c r="O350" s="69" t="str">
        <f>TEXT(Table2[[#This Row],[MONTH]],"MMMM")</f>
        <v>August</v>
      </c>
    </row>
    <row r="351" spans="1:15" ht="15" thickBot="1" x14ac:dyDescent="0.35">
      <c r="A351" s="606">
        <v>45870</v>
      </c>
      <c r="B351" s="137">
        <v>6000009087</v>
      </c>
      <c r="C351" s="137" t="s">
        <v>97</v>
      </c>
      <c r="D351" s="138" t="s">
        <v>1691</v>
      </c>
      <c r="E351" s="137">
        <v>2304000353</v>
      </c>
      <c r="F351" s="175" t="s">
        <v>733</v>
      </c>
      <c r="G351" s="139" t="s">
        <v>3364</v>
      </c>
      <c r="H351" s="137" t="s">
        <v>3747</v>
      </c>
      <c r="I351" s="155">
        <v>37102</v>
      </c>
      <c r="J351" s="155">
        <v>37102</v>
      </c>
      <c r="K351" s="569">
        <v>45889</v>
      </c>
      <c r="L351" s="228">
        <v>45881</v>
      </c>
      <c r="M351" s="95" t="s">
        <v>2756</v>
      </c>
      <c r="N351" s="69">
        <f>YEAR(Table2[[#This Row],[MONTH]])</f>
        <v>2025</v>
      </c>
      <c r="O351" s="69" t="str">
        <f>TEXT(Table2[[#This Row],[MONTH]],"MMMM")</f>
        <v>August</v>
      </c>
    </row>
    <row r="352" spans="1:15" ht="14.4" x14ac:dyDescent="0.3">
      <c r="A352" s="603">
        <v>45870</v>
      </c>
      <c r="B352" s="102">
        <v>22126998</v>
      </c>
      <c r="C352" s="102" t="s">
        <v>3734</v>
      </c>
      <c r="D352" s="103" t="s">
        <v>1845</v>
      </c>
      <c r="E352" s="180">
        <v>22062232</v>
      </c>
      <c r="F352" s="170" t="s">
        <v>733</v>
      </c>
      <c r="G352" s="181" t="s">
        <v>3364</v>
      </c>
      <c r="H352" s="158" t="s">
        <v>3733</v>
      </c>
      <c r="I352" s="154">
        <v>2520</v>
      </c>
      <c r="J352" s="154">
        <f>+[2]!Table1[[#This Row],[TOTAL AMOUNT QAR]]</f>
        <v>2520</v>
      </c>
      <c r="K352" s="570">
        <v>46181</v>
      </c>
      <c r="L352" s="220">
        <v>46100</v>
      </c>
      <c r="M352" s="95" t="s">
        <v>2756</v>
      </c>
      <c r="N352" s="69">
        <f>YEAR(Table2[[#This Row],[MONTH]])</f>
        <v>2025</v>
      </c>
      <c r="O352" s="69" t="str">
        <f>TEXT(Table2[[#This Row],[MONTH]],"MMMM")</f>
        <v>August</v>
      </c>
    </row>
    <row r="353" spans="1:15" ht="15" thickBot="1" x14ac:dyDescent="0.35">
      <c r="A353" s="603">
        <v>45870</v>
      </c>
      <c r="B353" s="102">
        <v>22129581</v>
      </c>
      <c r="C353" s="102" t="s">
        <v>3452</v>
      </c>
      <c r="D353" s="103" t="s">
        <v>3736</v>
      </c>
      <c r="E353" s="102">
        <v>22064530</v>
      </c>
      <c r="F353" s="102" t="s">
        <v>3737</v>
      </c>
      <c r="G353" s="104" t="s">
        <v>3364</v>
      </c>
      <c r="H353" s="102" t="s">
        <v>3378</v>
      </c>
      <c r="I353" s="105">
        <f>96+175</f>
        <v>271</v>
      </c>
      <c r="J353" s="106">
        <f>+[2]!Table1[[#This Row],[TOTAL AMOUNT QAR]]</f>
        <v>271</v>
      </c>
      <c r="K353" s="549">
        <v>46182</v>
      </c>
      <c r="L353" s="107">
        <v>46149</v>
      </c>
      <c r="M353" s="95" t="s">
        <v>2756</v>
      </c>
      <c r="N353" s="69">
        <f>YEAR(Table2[[#This Row],[MONTH]])</f>
        <v>2025</v>
      </c>
      <c r="O353" s="69" t="str">
        <f>TEXT(Table2[[#This Row],[MONTH]],"MMMM")</f>
        <v>August</v>
      </c>
    </row>
    <row r="354" spans="1:15" ht="14.4" x14ac:dyDescent="0.3">
      <c r="A354" s="602">
        <v>45870</v>
      </c>
      <c r="B354" s="96">
        <v>22123862</v>
      </c>
      <c r="C354" s="96" t="s">
        <v>3452</v>
      </c>
      <c r="D354" s="97" t="s">
        <v>3453</v>
      </c>
      <c r="E354" s="96">
        <v>22062041</v>
      </c>
      <c r="F354" s="96" t="s">
        <v>3718</v>
      </c>
      <c r="G354" s="98" t="s">
        <v>3364</v>
      </c>
      <c r="H354" s="96" t="s">
        <v>3378</v>
      </c>
      <c r="I354" s="99">
        <v>81610</v>
      </c>
      <c r="J354" s="100">
        <f>+I354</f>
        <v>81610</v>
      </c>
      <c r="K354" s="551">
        <v>46113</v>
      </c>
      <c r="L354" s="551">
        <v>46064</v>
      </c>
      <c r="M354" s="95" t="s">
        <v>2756</v>
      </c>
      <c r="N354" s="69">
        <f>YEAR(Table2[[#This Row],[MONTH]])</f>
        <v>2025</v>
      </c>
      <c r="O354" s="69" t="str">
        <f>TEXT(Table2[[#This Row],[MONTH]],"MMMM")</f>
        <v>August</v>
      </c>
    </row>
    <row r="355" spans="1:15" ht="15" thickBot="1" x14ac:dyDescent="0.35">
      <c r="A355" s="608">
        <v>45870</v>
      </c>
      <c r="B355" s="145">
        <v>22123860</v>
      </c>
      <c r="C355" s="145" t="s">
        <v>3454</v>
      </c>
      <c r="D355" s="146" t="s">
        <v>3455</v>
      </c>
      <c r="E355" s="145">
        <v>22062041</v>
      </c>
      <c r="F355" s="145" t="s">
        <v>3718</v>
      </c>
      <c r="G355" s="147" t="s">
        <v>3372</v>
      </c>
      <c r="H355" s="145" t="s">
        <v>3378</v>
      </c>
      <c r="I355" s="148">
        <v>76619.5</v>
      </c>
      <c r="J355" s="415">
        <v>76619.5</v>
      </c>
      <c r="K355" s="598">
        <v>46132</v>
      </c>
      <c r="L355" s="416">
        <v>46058</v>
      </c>
      <c r="M355" s="95" t="s">
        <v>2756</v>
      </c>
      <c r="N355" s="69">
        <f>YEAR(Table2[[#This Row],[MONTH]])</f>
        <v>2025</v>
      </c>
      <c r="O355" s="69" t="str">
        <f>TEXT(Table2[[#This Row],[MONTH]],"MMMM")</f>
        <v>August</v>
      </c>
    </row>
    <row r="356" spans="1:15" ht="14.4" x14ac:dyDescent="0.3">
      <c r="A356" s="602">
        <v>45870</v>
      </c>
      <c r="B356" s="96">
        <v>22125591</v>
      </c>
      <c r="C356" s="96" t="s">
        <v>3452</v>
      </c>
      <c r="D356" s="97" t="s">
        <v>3456</v>
      </c>
      <c r="E356" s="96">
        <v>22062041</v>
      </c>
      <c r="F356" s="96" t="s">
        <v>3684</v>
      </c>
      <c r="G356" s="98" t="s">
        <v>3364</v>
      </c>
      <c r="H356" s="96" t="s">
        <v>3378</v>
      </c>
      <c r="I356" s="99">
        <v>112154.34</v>
      </c>
      <c r="J356" s="100">
        <v>112154.34</v>
      </c>
      <c r="K356" s="548">
        <v>46138</v>
      </c>
      <c r="L356" s="101">
        <v>46079</v>
      </c>
      <c r="M356" s="95" t="s">
        <v>2756</v>
      </c>
      <c r="N356" s="69">
        <f>YEAR(Table2[[#This Row],[MONTH]])</f>
        <v>2025</v>
      </c>
      <c r="O356" s="69" t="str">
        <f>TEXT(Table2[[#This Row],[MONTH]],"MMMM")</f>
        <v>August</v>
      </c>
    </row>
    <row r="357" spans="1:15" ht="15" thickBot="1" x14ac:dyDescent="0.35">
      <c r="A357" s="604">
        <v>45870</v>
      </c>
      <c r="B357" s="145">
        <v>22125537</v>
      </c>
      <c r="C357" s="131" t="s">
        <v>3454</v>
      </c>
      <c r="D357" s="132" t="s">
        <v>3457</v>
      </c>
      <c r="E357" s="131">
        <v>22062041</v>
      </c>
      <c r="F357" s="131" t="s">
        <v>3684</v>
      </c>
      <c r="G357" s="133" t="s">
        <v>3372</v>
      </c>
      <c r="H357" s="131" t="s">
        <v>3378</v>
      </c>
      <c r="I357" s="767">
        <v>4626.43</v>
      </c>
      <c r="J357" s="135">
        <f>+[2]!Table1[[#This Row],[TOTAL AMOUNT QAR]]</f>
        <v>4626.43</v>
      </c>
      <c r="K357" s="557">
        <v>46147</v>
      </c>
      <c r="L357" s="136">
        <v>46079</v>
      </c>
      <c r="M357" s="95" t="s">
        <v>2756</v>
      </c>
      <c r="N357" s="69">
        <f>YEAR(Table2[[#This Row],[MONTH]])</f>
        <v>2025</v>
      </c>
      <c r="O357" s="69" t="str">
        <f>TEXT(Table2[[#This Row],[MONTH]],"MMMM")</f>
        <v>August</v>
      </c>
    </row>
    <row r="358" spans="1:15" ht="14.4" x14ac:dyDescent="0.3">
      <c r="A358" s="602">
        <v>45901</v>
      </c>
      <c r="B358" s="96">
        <v>6000009150</v>
      </c>
      <c r="C358" s="96" t="s">
        <v>1558</v>
      </c>
      <c r="D358" s="97" t="s">
        <v>1559</v>
      </c>
      <c r="E358" s="96">
        <v>2204002204</v>
      </c>
      <c r="F358" s="172" t="s">
        <v>305</v>
      </c>
      <c r="G358" s="98" t="s">
        <v>3364</v>
      </c>
      <c r="H358" s="96" t="s">
        <v>3747</v>
      </c>
      <c r="I358" s="152">
        <v>3223</v>
      </c>
      <c r="J358" s="152">
        <v>3223</v>
      </c>
      <c r="K358" s="573">
        <v>45915</v>
      </c>
      <c r="L358" s="234">
        <v>45902</v>
      </c>
      <c r="M358" s="153" t="s">
        <v>2681</v>
      </c>
      <c r="N358" s="69">
        <f>YEAR(Table2[[#This Row],[MONTH]])</f>
        <v>2025</v>
      </c>
      <c r="O358" s="69" t="str">
        <f>TEXT(Table2[[#This Row],[MONTH]],"MMMM")</f>
        <v>September</v>
      </c>
    </row>
    <row r="359" spans="1:15" ht="14.4" x14ac:dyDescent="0.3">
      <c r="A359" s="603">
        <v>45901</v>
      </c>
      <c r="B359" s="102">
        <v>6000009151</v>
      </c>
      <c r="C359" s="102" t="s">
        <v>1586</v>
      </c>
      <c r="D359" s="103" t="s">
        <v>1587</v>
      </c>
      <c r="E359" s="102">
        <v>2204002210</v>
      </c>
      <c r="F359" s="170" t="s">
        <v>305</v>
      </c>
      <c r="G359" s="104" t="s">
        <v>3364</v>
      </c>
      <c r="H359" s="102" t="s">
        <v>3747</v>
      </c>
      <c r="I359" s="154">
        <v>5045</v>
      </c>
      <c r="J359" s="154">
        <v>5045</v>
      </c>
      <c r="K359" s="574">
        <v>45915</v>
      </c>
      <c r="L359" s="235">
        <v>45902</v>
      </c>
      <c r="M359" s="95" t="s">
        <v>2681</v>
      </c>
      <c r="N359" s="69">
        <f>YEAR(Table2[[#This Row],[MONTH]])</f>
        <v>2025</v>
      </c>
      <c r="O359" s="69" t="str">
        <f>TEXT(Table2[[#This Row],[MONTH]],"MMMM")</f>
        <v>September</v>
      </c>
    </row>
    <row r="360" spans="1:15" ht="14.4" x14ac:dyDescent="0.3">
      <c r="A360" s="603">
        <v>45901</v>
      </c>
      <c r="B360" s="102">
        <v>6000009153</v>
      </c>
      <c r="C360" s="102" t="s">
        <v>1568</v>
      </c>
      <c r="D360" s="103">
        <v>72500015536</v>
      </c>
      <c r="E360" s="102">
        <v>2204002183</v>
      </c>
      <c r="F360" s="170" t="s">
        <v>48</v>
      </c>
      <c r="G360" s="104" t="s">
        <v>3364</v>
      </c>
      <c r="H360" s="102" t="s">
        <v>3747</v>
      </c>
      <c r="I360" s="154">
        <v>35795</v>
      </c>
      <c r="J360" s="154">
        <v>35795</v>
      </c>
      <c r="K360" s="574">
        <v>45915</v>
      </c>
      <c r="L360" s="235">
        <v>45902</v>
      </c>
      <c r="M360" s="95" t="s">
        <v>2681</v>
      </c>
      <c r="N360" s="69">
        <f>YEAR(Table2[[#This Row],[MONTH]])</f>
        <v>2025</v>
      </c>
      <c r="O360" s="69" t="str">
        <f>TEXT(Table2[[#This Row],[MONTH]],"MMMM")</f>
        <v>September</v>
      </c>
    </row>
    <row r="361" spans="1:15" ht="14.4" x14ac:dyDescent="0.3">
      <c r="A361" s="603">
        <v>45901</v>
      </c>
      <c r="B361" s="102">
        <v>6000009154</v>
      </c>
      <c r="C361" s="102" t="s">
        <v>1238</v>
      </c>
      <c r="D361" s="103" t="s">
        <v>3458</v>
      </c>
      <c r="E361" s="102">
        <v>2204002194</v>
      </c>
      <c r="F361" s="170" t="s">
        <v>48</v>
      </c>
      <c r="G361" s="104" t="s">
        <v>3364</v>
      </c>
      <c r="H361" s="102" t="s">
        <v>3747</v>
      </c>
      <c r="I361" s="154">
        <v>5948</v>
      </c>
      <c r="J361" s="154">
        <v>5948</v>
      </c>
      <c r="K361" s="574">
        <v>45915</v>
      </c>
      <c r="L361" s="235">
        <v>45902</v>
      </c>
      <c r="M361" s="95" t="s">
        <v>2681</v>
      </c>
      <c r="N361" s="69">
        <f>YEAR(Table2[[#This Row],[MONTH]])</f>
        <v>2025</v>
      </c>
      <c r="O361" s="69" t="str">
        <f>TEXT(Table2[[#This Row],[MONTH]],"MMMM")</f>
        <v>September</v>
      </c>
    </row>
    <row r="362" spans="1:15" ht="15" thickBot="1" x14ac:dyDescent="0.35">
      <c r="A362" s="606">
        <v>45901</v>
      </c>
      <c r="B362" s="137">
        <v>6000009155</v>
      </c>
      <c r="C362" s="137" t="s">
        <v>1445</v>
      </c>
      <c r="D362" s="138" t="s">
        <v>1447</v>
      </c>
      <c r="E362" s="137">
        <v>2204002219</v>
      </c>
      <c r="F362" s="175" t="s">
        <v>305</v>
      </c>
      <c r="G362" s="139" t="s">
        <v>3364</v>
      </c>
      <c r="H362" s="137" t="s">
        <v>3747</v>
      </c>
      <c r="I362" s="155">
        <v>11123</v>
      </c>
      <c r="J362" s="155">
        <v>11123</v>
      </c>
      <c r="K362" s="567">
        <v>45915</v>
      </c>
      <c r="L362" s="226">
        <v>45902</v>
      </c>
      <c r="M362" s="156" t="s">
        <v>2681</v>
      </c>
      <c r="N362" s="69">
        <f>YEAR(Table2[[#This Row],[MONTH]])</f>
        <v>2025</v>
      </c>
      <c r="O362" s="69" t="str">
        <f>TEXT(Table2[[#This Row],[MONTH]],"MMMM")</f>
        <v>September</v>
      </c>
    </row>
    <row r="363" spans="1:15" ht="14.4" x14ac:dyDescent="0.3">
      <c r="A363" s="605">
        <v>45901</v>
      </c>
      <c r="B363" s="115">
        <v>6000009156</v>
      </c>
      <c r="C363" s="115" t="s">
        <v>1578</v>
      </c>
      <c r="D363" s="116" t="s">
        <v>1579</v>
      </c>
      <c r="E363" s="115">
        <v>2204002229</v>
      </c>
      <c r="F363" s="222" t="s">
        <v>305</v>
      </c>
      <c r="G363" s="117" t="s">
        <v>3364</v>
      </c>
      <c r="H363" s="115" t="s">
        <v>3747</v>
      </c>
      <c r="I363" s="157">
        <v>2899</v>
      </c>
      <c r="J363" s="157">
        <v>2899</v>
      </c>
      <c r="K363" s="575">
        <v>45915</v>
      </c>
      <c r="L363" s="236">
        <v>45902</v>
      </c>
      <c r="M363" s="95" t="s">
        <v>2681</v>
      </c>
      <c r="N363" s="69">
        <f>YEAR(Table2[[#This Row],[MONTH]])</f>
        <v>2025</v>
      </c>
      <c r="O363" s="69" t="str">
        <f>TEXT(Table2[[#This Row],[MONTH]],"MMMM")</f>
        <v>September</v>
      </c>
    </row>
    <row r="364" spans="1:15" ht="14.4" x14ac:dyDescent="0.3">
      <c r="A364" s="603">
        <v>45901</v>
      </c>
      <c r="B364" s="102">
        <v>6000009157</v>
      </c>
      <c r="C364" s="102" t="s">
        <v>1599</v>
      </c>
      <c r="D364" s="103" t="s">
        <v>1579</v>
      </c>
      <c r="E364" s="102">
        <v>2204002229</v>
      </c>
      <c r="F364" s="170" t="s">
        <v>305</v>
      </c>
      <c r="G364" s="104" t="s">
        <v>3364</v>
      </c>
      <c r="H364" s="102" t="s">
        <v>3747</v>
      </c>
      <c r="I364" s="154">
        <v>200509</v>
      </c>
      <c r="J364" s="154">
        <v>200509</v>
      </c>
      <c r="K364" s="574">
        <v>45915</v>
      </c>
      <c r="L364" s="235">
        <v>45902</v>
      </c>
      <c r="M364" s="95" t="s">
        <v>2681</v>
      </c>
      <c r="N364" s="69">
        <f>YEAR(Table2[[#This Row],[MONTH]])</f>
        <v>2025</v>
      </c>
      <c r="O364" s="69" t="str">
        <f>TEXT(Table2[[#This Row],[MONTH]],"MMMM")</f>
        <v>September</v>
      </c>
    </row>
    <row r="365" spans="1:15" ht="14.4" x14ac:dyDescent="0.3">
      <c r="A365" s="603">
        <v>45901</v>
      </c>
      <c r="B365" s="102">
        <v>6000009158</v>
      </c>
      <c r="C365" s="102" t="s">
        <v>1312</v>
      </c>
      <c r="D365" s="103" t="s">
        <v>1313</v>
      </c>
      <c r="E365" s="102">
        <v>2204002217</v>
      </c>
      <c r="F365" s="170" t="s">
        <v>48</v>
      </c>
      <c r="G365" s="104" t="s">
        <v>3364</v>
      </c>
      <c r="H365" s="102" t="s">
        <v>3747</v>
      </c>
      <c r="I365" s="154">
        <v>19036</v>
      </c>
      <c r="J365" s="154">
        <v>19036</v>
      </c>
      <c r="K365" s="574">
        <v>45915</v>
      </c>
      <c r="L365" s="235">
        <v>45902</v>
      </c>
      <c r="M365" s="95" t="s">
        <v>2681</v>
      </c>
      <c r="N365" s="69">
        <f>YEAR(Table2[[#This Row],[MONTH]])</f>
        <v>2025</v>
      </c>
      <c r="O365" s="69" t="str">
        <f>TEXT(Table2[[#This Row],[MONTH]],"MMMM")</f>
        <v>September</v>
      </c>
    </row>
    <row r="366" spans="1:15" ht="14.4" x14ac:dyDescent="0.3">
      <c r="A366" s="603">
        <v>45901</v>
      </c>
      <c r="B366" s="102">
        <v>6000009278</v>
      </c>
      <c r="C366" s="102" t="s">
        <v>3459</v>
      </c>
      <c r="D366" s="103" t="s">
        <v>1828</v>
      </c>
      <c r="E366" s="102">
        <v>2204002252</v>
      </c>
      <c r="F366" s="170" t="s">
        <v>48</v>
      </c>
      <c r="G366" s="104" t="s">
        <v>3364</v>
      </c>
      <c r="H366" s="102" t="s">
        <v>3747</v>
      </c>
      <c r="I366" s="154">
        <v>11965</v>
      </c>
      <c r="J366" s="154">
        <v>11965</v>
      </c>
      <c r="K366" s="574">
        <v>45915</v>
      </c>
      <c r="L366" s="235">
        <v>45902</v>
      </c>
      <c r="M366" s="95" t="s">
        <v>2681</v>
      </c>
      <c r="N366" s="69">
        <f>YEAR(Table2[[#This Row],[MONTH]])</f>
        <v>2025</v>
      </c>
      <c r="O366" s="69" t="str">
        <f>TEXT(Table2[[#This Row],[MONTH]],"MMMM")</f>
        <v>September</v>
      </c>
    </row>
    <row r="367" spans="1:15" ht="15" thickBot="1" x14ac:dyDescent="0.35">
      <c r="A367" s="606">
        <v>45901</v>
      </c>
      <c r="B367" s="137">
        <v>6000009279</v>
      </c>
      <c r="C367" s="137" t="s">
        <v>1333</v>
      </c>
      <c r="D367" s="138" t="s">
        <v>1334</v>
      </c>
      <c r="E367" s="137">
        <v>2204002250</v>
      </c>
      <c r="F367" s="175" t="s">
        <v>48</v>
      </c>
      <c r="G367" s="139" t="s">
        <v>3364</v>
      </c>
      <c r="H367" s="137" t="s">
        <v>3747</v>
      </c>
      <c r="I367" s="155">
        <v>11175</v>
      </c>
      <c r="J367" s="155">
        <v>11175</v>
      </c>
      <c r="K367" s="576">
        <v>45915</v>
      </c>
      <c r="L367" s="237">
        <v>45902</v>
      </c>
      <c r="M367" s="95" t="s">
        <v>2681</v>
      </c>
      <c r="N367" s="69">
        <f>YEAR(Table2[[#This Row],[MONTH]])</f>
        <v>2025</v>
      </c>
      <c r="O367" s="69" t="str">
        <f>TEXT(Table2[[#This Row],[MONTH]],"MMMM")</f>
        <v>September</v>
      </c>
    </row>
    <row r="368" spans="1:15" ht="14.4" x14ac:dyDescent="0.3">
      <c r="A368" s="602">
        <v>45901</v>
      </c>
      <c r="B368" s="96">
        <v>6000009342</v>
      </c>
      <c r="C368" s="96" t="s">
        <v>1116</v>
      </c>
      <c r="D368" s="97" t="s">
        <v>1117</v>
      </c>
      <c r="E368" s="96">
        <v>2204002280</v>
      </c>
      <c r="F368" s="172" t="s">
        <v>48</v>
      </c>
      <c r="G368" s="178" t="s">
        <v>3364</v>
      </c>
      <c r="H368" s="96" t="s">
        <v>3747</v>
      </c>
      <c r="I368" s="152">
        <v>29336</v>
      </c>
      <c r="J368" s="152">
        <v>29336</v>
      </c>
      <c r="K368" s="577">
        <v>45915</v>
      </c>
      <c r="L368" s="238">
        <v>45902</v>
      </c>
      <c r="M368" s="95" t="s">
        <v>2681</v>
      </c>
      <c r="N368" s="69">
        <f>YEAR(Table2[[#This Row],[MONTH]])</f>
        <v>2025</v>
      </c>
      <c r="O368" s="69" t="str">
        <f>TEXT(Table2[[#This Row],[MONTH]],"MMMM")</f>
        <v>September</v>
      </c>
    </row>
    <row r="369" spans="1:15" ht="14.4" x14ac:dyDescent="0.3">
      <c r="A369" s="603">
        <v>45901</v>
      </c>
      <c r="B369" s="102">
        <v>6000009280</v>
      </c>
      <c r="C369" s="102" t="s">
        <v>1766</v>
      </c>
      <c r="D369" s="103" t="s">
        <v>1767</v>
      </c>
      <c r="E369" s="102">
        <v>2204002292</v>
      </c>
      <c r="F369" s="170" t="s">
        <v>305</v>
      </c>
      <c r="G369" s="181" t="s">
        <v>3364</v>
      </c>
      <c r="H369" s="102" t="s">
        <v>3747</v>
      </c>
      <c r="I369" s="154">
        <v>1539</v>
      </c>
      <c r="J369" s="154">
        <v>1539</v>
      </c>
      <c r="K369" s="578">
        <v>45915</v>
      </c>
      <c r="L369" s="239">
        <v>45902</v>
      </c>
      <c r="M369" s="95" t="s">
        <v>2681</v>
      </c>
      <c r="N369" s="69">
        <f>YEAR(Table2[[#This Row],[MONTH]])</f>
        <v>2025</v>
      </c>
      <c r="O369" s="69" t="str">
        <f>TEXT(Table2[[#This Row],[MONTH]],"MMMM")</f>
        <v>September</v>
      </c>
    </row>
    <row r="370" spans="1:15" ht="14.4" x14ac:dyDescent="0.3">
      <c r="A370" s="603">
        <v>45901</v>
      </c>
      <c r="B370" s="102">
        <v>6000009281</v>
      </c>
      <c r="C370" s="102" t="s">
        <v>1769</v>
      </c>
      <c r="D370" s="103" t="s">
        <v>1770</v>
      </c>
      <c r="E370" s="102">
        <v>2204002313</v>
      </c>
      <c r="F370" s="170" t="s">
        <v>305</v>
      </c>
      <c r="G370" s="181" t="s">
        <v>3364</v>
      </c>
      <c r="H370" s="102" t="s">
        <v>3747</v>
      </c>
      <c r="I370" s="154">
        <v>2962</v>
      </c>
      <c r="J370" s="154">
        <v>2962</v>
      </c>
      <c r="K370" s="578">
        <v>45915</v>
      </c>
      <c r="L370" s="239">
        <v>45902</v>
      </c>
      <c r="M370" s="95" t="s">
        <v>2681</v>
      </c>
      <c r="N370" s="69">
        <f>YEAR(Table2[[#This Row],[MONTH]])</f>
        <v>2025</v>
      </c>
      <c r="O370" s="69" t="str">
        <f>TEXT(Table2[[#This Row],[MONTH]],"MMMM")</f>
        <v>September</v>
      </c>
    </row>
    <row r="371" spans="1:15" ht="14.4" x14ac:dyDescent="0.3">
      <c r="A371" s="603">
        <v>45901</v>
      </c>
      <c r="B371" s="102">
        <v>6000009343</v>
      </c>
      <c r="C371" s="102" t="s">
        <v>1323</v>
      </c>
      <c r="D371" s="103" t="s">
        <v>1324</v>
      </c>
      <c r="E371" s="102">
        <v>2204002305</v>
      </c>
      <c r="F371" s="170" t="s">
        <v>48</v>
      </c>
      <c r="G371" s="181" t="s">
        <v>3364</v>
      </c>
      <c r="H371" s="102" t="s">
        <v>3747</v>
      </c>
      <c r="I371" s="154">
        <v>20909</v>
      </c>
      <c r="J371" s="154">
        <v>20909</v>
      </c>
      <c r="K371" s="578">
        <v>45915</v>
      </c>
      <c r="L371" s="239">
        <v>45902</v>
      </c>
      <c r="M371" s="95" t="s">
        <v>2681</v>
      </c>
      <c r="N371" s="69">
        <f>YEAR(Table2[[#This Row],[MONTH]])</f>
        <v>2025</v>
      </c>
      <c r="O371" s="69" t="str">
        <f>TEXT(Table2[[#This Row],[MONTH]],"MMMM")</f>
        <v>September</v>
      </c>
    </row>
    <row r="372" spans="1:15" ht="14.4" x14ac:dyDescent="0.3">
      <c r="A372" s="603">
        <v>45901</v>
      </c>
      <c r="B372" s="102">
        <v>6000009344</v>
      </c>
      <c r="C372" s="102" t="s">
        <v>1461</v>
      </c>
      <c r="D372" s="103" t="s">
        <v>3460</v>
      </c>
      <c r="E372" s="102">
        <v>2204002307</v>
      </c>
      <c r="F372" s="170" t="s">
        <v>48</v>
      </c>
      <c r="G372" s="181" t="s">
        <v>3364</v>
      </c>
      <c r="H372" s="102" t="s">
        <v>3747</v>
      </c>
      <c r="I372" s="154">
        <v>24800</v>
      </c>
      <c r="J372" s="154">
        <v>24800</v>
      </c>
      <c r="K372" s="578">
        <v>45915</v>
      </c>
      <c r="L372" s="235">
        <v>45902</v>
      </c>
      <c r="M372" s="95" t="s">
        <v>2681</v>
      </c>
      <c r="N372" s="69">
        <f>YEAR(Table2[[#This Row],[MONTH]])</f>
        <v>2025</v>
      </c>
      <c r="O372" s="69" t="str">
        <f>TEXT(Table2[[#This Row],[MONTH]],"MMMM")</f>
        <v>September</v>
      </c>
    </row>
    <row r="373" spans="1:15" ht="15" thickBot="1" x14ac:dyDescent="0.35">
      <c r="A373" s="606">
        <v>45901</v>
      </c>
      <c r="B373" s="137">
        <v>6000009345</v>
      </c>
      <c r="C373" s="137" t="s">
        <v>1771</v>
      </c>
      <c r="D373" s="138" t="s">
        <v>1771</v>
      </c>
      <c r="E373" s="137">
        <v>2204002320</v>
      </c>
      <c r="F373" s="175" t="s">
        <v>305</v>
      </c>
      <c r="G373" s="183" t="s">
        <v>3364</v>
      </c>
      <c r="H373" s="137" t="s">
        <v>3747</v>
      </c>
      <c r="I373" s="155">
        <v>4315</v>
      </c>
      <c r="J373" s="155">
        <v>4315</v>
      </c>
      <c r="K373" s="579">
        <v>45915</v>
      </c>
      <c r="L373" s="240">
        <v>45902</v>
      </c>
      <c r="M373" s="95" t="s">
        <v>2681</v>
      </c>
      <c r="N373" s="69">
        <f>YEAR(Table2[[#This Row],[MONTH]])</f>
        <v>2025</v>
      </c>
      <c r="O373" s="69" t="str">
        <f>TEXT(Table2[[#This Row],[MONTH]],"MMMM")</f>
        <v>September</v>
      </c>
    </row>
    <row r="374" spans="1:15" ht="14.4" x14ac:dyDescent="0.3">
      <c r="A374" s="605">
        <v>45901</v>
      </c>
      <c r="B374" s="115">
        <v>6000009159</v>
      </c>
      <c r="C374" s="115" t="s">
        <v>1285</v>
      </c>
      <c r="D374" s="116" t="s">
        <v>1286</v>
      </c>
      <c r="E374" s="115">
        <v>2204002231</v>
      </c>
      <c r="F374" s="222" t="s">
        <v>48</v>
      </c>
      <c r="G374" s="117" t="s">
        <v>3372</v>
      </c>
      <c r="H374" s="115" t="s">
        <v>3747</v>
      </c>
      <c r="I374" s="157">
        <v>67662</v>
      </c>
      <c r="J374" s="157">
        <v>67662</v>
      </c>
      <c r="K374" s="580">
        <v>45915</v>
      </c>
      <c r="L374" s="241">
        <v>45902</v>
      </c>
      <c r="M374" s="95" t="s">
        <v>2681</v>
      </c>
      <c r="N374" s="69">
        <f>YEAR(Table2[[#This Row],[MONTH]])</f>
        <v>2025</v>
      </c>
      <c r="O374" s="69" t="str">
        <f>TEXT(Table2[[#This Row],[MONTH]],"MMMM")</f>
        <v>September</v>
      </c>
    </row>
    <row r="375" spans="1:15" ht="14.4" x14ac:dyDescent="0.3">
      <c r="A375" s="603">
        <v>45901</v>
      </c>
      <c r="B375" s="102">
        <v>6000009152</v>
      </c>
      <c r="C375" s="102" t="s">
        <v>1361</v>
      </c>
      <c r="D375" s="103" t="s">
        <v>1362</v>
      </c>
      <c r="E375" s="102">
        <v>2204002199</v>
      </c>
      <c r="F375" s="170" t="s">
        <v>48</v>
      </c>
      <c r="G375" s="104" t="s">
        <v>3372</v>
      </c>
      <c r="H375" s="102" t="s">
        <v>3747</v>
      </c>
      <c r="I375" s="154">
        <v>41916</v>
      </c>
      <c r="J375" s="154">
        <v>41916</v>
      </c>
      <c r="K375" s="578">
        <v>45915</v>
      </c>
      <c r="L375" s="239">
        <v>45902</v>
      </c>
      <c r="M375" s="95" t="s">
        <v>2681</v>
      </c>
      <c r="N375" s="69">
        <f>YEAR(Table2[[#This Row],[MONTH]])</f>
        <v>2025</v>
      </c>
      <c r="O375" s="69" t="str">
        <f>TEXT(Table2[[#This Row],[MONTH]],"MMMM")</f>
        <v>September</v>
      </c>
    </row>
    <row r="376" spans="1:15" ht="15" thickBot="1" x14ac:dyDescent="0.35">
      <c r="A376" s="607">
        <v>45901</v>
      </c>
      <c r="B376" s="108">
        <v>6000009346</v>
      </c>
      <c r="C376" s="108" t="s">
        <v>1639</v>
      </c>
      <c r="D376" s="109" t="s">
        <v>3461</v>
      </c>
      <c r="E376" s="108">
        <v>2204002329</v>
      </c>
      <c r="F376" s="171" t="s">
        <v>48</v>
      </c>
      <c r="G376" s="110" t="s">
        <v>3372</v>
      </c>
      <c r="H376" s="108" t="s">
        <v>3747</v>
      </c>
      <c r="I376" s="162">
        <v>201725</v>
      </c>
      <c r="J376" s="162">
        <v>201725</v>
      </c>
      <c r="K376" s="580">
        <v>45915</v>
      </c>
      <c r="L376" s="241">
        <v>45902</v>
      </c>
      <c r="M376" s="95" t="s">
        <v>2681</v>
      </c>
      <c r="N376" s="69">
        <f>YEAR(Table2[[#This Row],[MONTH]])</f>
        <v>2025</v>
      </c>
      <c r="O376" s="69" t="str">
        <f>TEXT(Table2[[#This Row],[MONTH]],"MMMM")</f>
        <v>September</v>
      </c>
    </row>
    <row r="377" spans="1:15" ht="14.4" x14ac:dyDescent="0.3">
      <c r="A377" s="602">
        <v>45901</v>
      </c>
      <c r="B377" s="190">
        <v>6000009442</v>
      </c>
      <c r="C377" s="190" t="s">
        <v>1547</v>
      </c>
      <c r="D377" s="191" t="s">
        <v>1548</v>
      </c>
      <c r="E377" s="190">
        <v>2204002334</v>
      </c>
      <c r="F377" s="242" t="s">
        <v>48</v>
      </c>
      <c r="G377" s="243" t="s">
        <v>3364</v>
      </c>
      <c r="H377" s="190" t="s">
        <v>3747</v>
      </c>
      <c r="I377" s="152">
        <v>6248</v>
      </c>
      <c r="J377" s="152">
        <v>6248</v>
      </c>
      <c r="K377" s="577">
        <v>45916</v>
      </c>
      <c r="L377" s="244">
        <v>45909</v>
      </c>
      <c r="M377" s="153" t="s">
        <v>2681</v>
      </c>
      <c r="N377" s="69">
        <f>YEAR(Table2[[#This Row],[MONTH]])</f>
        <v>2025</v>
      </c>
      <c r="O377" s="69" t="str">
        <f>TEXT(Table2[[#This Row],[MONTH]],"MMMM")</f>
        <v>September</v>
      </c>
    </row>
    <row r="378" spans="1:15" ht="14.4" x14ac:dyDescent="0.3">
      <c r="A378" s="603">
        <v>45901</v>
      </c>
      <c r="B378" s="195">
        <v>6000009443</v>
      </c>
      <c r="C378" s="195" t="s">
        <v>1485</v>
      </c>
      <c r="D378" s="196" t="s">
        <v>1486</v>
      </c>
      <c r="E378" s="195">
        <v>2204002335</v>
      </c>
      <c r="F378" s="245" t="s">
        <v>48</v>
      </c>
      <c r="G378" s="246" t="s">
        <v>3364</v>
      </c>
      <c r="H378" s="195" t="s">
        <v>3747</v>
      </c>
      <c r="I378" s="154">
        <v>10920</v>
      </c>
      <c r="J378" s="154">
        <v>10920</v>
      </c>
      <c r="K378" s="578">
        <v>45916</v>
      </c>
      <c r="L378" s="247">
        <v>45909</v>
      </c>
      <c r="M378" s="95" t="s">
        <v>2681</v>
      </c>
      <c r="N378" s="69">
        <f>YEAR(Table2[[#This Row],[MONTH]])</f>
        <v>2025</v>
      </c>
      <c r="O378" s="69" t="str">
        <f>TEXT(Table2[[#This Row],[MONTH]],"MMMM")</f>
        <v>September</v>
      </c>
    </row>
    <row r="379" spans="1:15" ht="14.4" x14ac:dyDescent="0.3">
      <c r="A379" s="603">
        <v>45901</v>
      </c>
      <c r="B379" s="195">
        <v>6000009444</v>
      </c>
      <c r="C379" s="195" t="s">
        <v>1479</v>
      </c>
      <c r="D379" s="196" t="s">
        <v>3462</v>
      </c>
      <c r="E379" s="195">
        <v>2304000393</v>
      </c>
      <c r="F379" s="245" t="s">
        <v>48</v>
      </c>
      <c r="G379" s="246" t="s">
        <v>3364</v>
      </c>
      <c r="H379" s="195" t="s">
        <v>3747</v>
      </c>
      <c r="I379" s="154">
        <v>22276</v>
      </c>
      <c r="J379" s="154">
        <v>22276</v>
      </c>
      <c r="K379" s="578">
        <v>45916</v>
      </c>
      <c r="L379" s="247">
        <v>45909</v>
      </c>
      <c r="M379" s="95" t="s">
        <v>2681</v>
      </c>
      <c r="N379" s="69">
        <f>YEAR(Table2[[#This Row],[MONTH]])</f>
        <v>2025</v>
      </c>
      <c r="O379" s="69" t="str">
        <f>TEXT(Table2[[#This Row],[MONTH]],"MMMM")</f>
        <v>September</v>
      </c>
    </row>
    <row r="380" spans="1:15" ht="14.4" x14ac:dyDescent="0.3">
      <c r="A380" s="603">
        <v>45901</v>
      </c>
      <c r="B380" s="195">
        <v>6000009445</v>
      </c>
      <c r="C380" s="195" t="s">
        <v>1815</v>
      </c>
      <c r="D380" s="196" t="s">
        <v>1816</v>
      </c>
      <c r="E380" s="195">
        <v>2204002338</v>
      </c>
      <c r="F380" s="245" t="s">
        <v>305</v>
      </c>
      <c r="G380" s="246" t="s">
        <v>3364</v>
      </c>
      <c r="H380" s="195" t="s">
        <v>3747</v>
      </c>
      <c r="I380" s="154">
        <v>10001</v>
      </c>
      <c r="J380" s="154">
        <v>10001</v>
      </c>
      <c r="K380" s="578">
        <v>45916</v>
      </c>
      <c r="L380" s="247">
        <v>45909</v>
      </c>
      <c r="M380" s="95" t="s">
        <v>2681</v>
      </c>
      <c r="N380" s="69">
        <f>YEAR(Table2[[#This Row],[MONTH]])</f>
        <v>2025</v>
      </c>
      <c r="O380" s="69" t="str">
        <f>TEXT(Table2[[#This Row],[MONTH]],"MMMM")</f>
        <v>September</v>
      </c>
    </row>
    <row r="381" spans="1:15" ht="15" thickBot="1" x14ac:dyDescent="0.35">
      <c r="A381" s="606">
        <v>45901</v>
      </c>
      <c r="B381" s="200">
        <v>6000009446</v>
      </c>
      <c r="C381" s="200" t="s">
        <v>1397</v>
      </c>
      <c r="D381" s="201" t="s">
        <v>1398</v>
      </c>
      <c r="E381" s="200">
        <v>2204002237</v>
      </c>
      <c r="F381" s="248" t="s">
        <v>48</v>
      </c>
      <c r="G381" s="249" t="s">
        <v>3364</v>
      </c>
      <c r="H381" s="200" t="s">
        <v>3747</v>
      </c>
      <c r="I381" s="155">
        <v>7537</v>
      </c>
      <c r="J381" s="155">
        <v>7537</v>
      </c>
      <c r="K381" s="581">
        <v>45916</v>
      </c>
      <c r="L381" s="250">
        <v>45909</v>
      </c>
      <c r="M381" s="156" t="s">
        <v>2681</v>
      </c>
      <c r="N381" s="69">
        <f>YEAR(Table2[[#This Row],[MONTH]])</f>
        <v>2025</v>
      </c>
      <c r="O381" s="69" t="str">
        <f>TEXT(Table2[[#This Row],[MONTH]],"MMMM")</f>
        <v>September</v>
      </c>
    </row>
    <row r="382" spans="1:15" ht="14.4" x14ac:dyDescent="0.3">
      <c r="A382" s="605">
        <v>45901</v>
      </c>
      <c r="B382" s="251">
        <v>6000009448</v>
      </c>
      <c r="C382" s="251" t="s">
        <v>1267</v>
      </c>
      <c r="D382" s="252" t="s">
        <v>3463</v>
      </c>
      <c r="E382" s="251">
        <v>2204002206</v>
      </c>
      <c r="F382" s="253" t="s">
        <v>48</v>
      </c>
      <c r="G382" s="254" t="s">
        <v>3364</v>
      </c>
      <c r="H382" s="251" t="s">
        <v>3747</v>
      </c>
      <c r="I382" s="157">
        <v>3607</v>
      </c>
      <c r="J382" s="157">
        <v>3607</v>
      </c>
      <c r="K382" s="582">
        <v>45916</v>
      </c>
      <c r="L382" s="255">
        <v>45909</v>
      </c>
      <c r="M382" s="95" t="s">
        <v>2681</v>
      </c>
      <c r="N382" s="69">
        <f>YEAR(Table2[[#This Row],[MONTH]])</f>
        <v>2025</v>
      </c>
      <c r="O382" s="69" t="str">
        <f>TEXT(Table2[[#This Row],[MONTH]],"MMMM")</f>
        <v>September</v>
      </c>
    </row>
    <row r="383" spans="1:15" ht="14.4" x14ac:dyDescent="0.3">
      <c r="A383" s="603">
        <v>45901</v>
      </c>
      <c r="B383" s="195">
        <v>6000009447</v>
      </c>
      <c r="C383" s="195" t="s">
        <v>1839</v>
      </c>
      <c r="D383" s="196" t="s">
        <v>1840</v>
      </c>
      <c r="E383" s="195">
        <v>2204002365</v>
      </c>
      <c r="F383" s="245" t="s">
        <v>305</v>
      </c>
      <c r="G383" s="246" t="s">
        <v>3364</v>
      </c>
      <c r="H383" s="195" t="s">
        <v>3747</v>
      </c>
      <c r="I383" s="154">
        <v>15088</v>
      </c>
      <c r="J383" s="154">
        <v>15088</v>
      </c>
      <c r="K383" s="582">
        <v>45916</v>
      </c>
      <c r="L383" s="255">
        <v>45909</v>
      </c>
      <c r="M383" s="95" t="s">
        <v>2681</v>
      </c>
      <c r="N383" s="69">
        <f>YEAR(Table2[[#This Row],[MONTH]])</f>
        <v>2025</v>
      </c>
      <c r="O383" s="69" t="str">
        <f>TEXT(Table2[[#This Row],[MONTH]],"MMMM")</f>
        <v>September</v>
      </c>
    </row>
    <row r="384" spans="1:15" ht="14.4" x14ac:dyDescent="0.3">
      <c r="A384" s="605">
        <v>45901</v>
      </c>
      <c r="B384" s="251">
        <v>6000009449</v>
      </c>
      <c r="C384" s="251" t="s">
        <v>1655</v>
      </c>
      <c r="D384" s="252" t="s">
        <v>1656</v>
      </c>
      <c r="E384" s="251">
        <v>2204002355</v>
      </c>
      <c r="F384" s="253" t="s">
        <v>48</v>
      </c>
      <c r="G384" s="256" t="s">
        <v>3372</v>
      </c>
      <c r="H384" s="251" t="s">
        <v>3747</v>
      </c>
      <c r="I384" s="157">
        <v>183372</v>
      </c>
      <c r="J384" s="157">
        <v>183372</v>
      </c>
      <c r="K384" s="580">
        <v>45916</v>
      </c>
      <c r="L384" s="257">
        <v>45909</v>
      </c>
      <c r="M384" s="95" t="s">
        <v>2681</v>
      </c>
      <c r="N384" s="69">
        <f>YEAR(Table2[[#This Row],[MONTH]])</f>
        <v>2025</v>
      </c>
      <c r="O384" s="69" t="str">
        <f>TEXT(Table2[[#This Row],[MONTH]],"MMMM")</f>
        <v>September</v>
      </c>
    </row>
    <row r="385" spans="1:15" ht="15" thickBot="1" x14ac:dyDescent="0.35">
      <c r="A385" s="606">
        <v>45901</v>
      </c>
      <c r="B385" s="200">
        <v>6000009450</v>
      </c>
      <c r="C385" s="200" t="s">
        <v>1663</v>
      </c>
      <c r="D385" s="201" t="s">
        <v>1664</v>
      </c>
      <c r="E385" s="200">
        <v>2204002359</v>
      </c>
      <c r="F385" s="248" t="s">
        <v>48</v>
      </c>
      <c r="G385" s="202" t="s">
        <v>3372</v>
      </c>
      <c r="H385" s="200" t="s">
        <v>3747</v>
      </c>
      <c r="I385" s="155">
        <v>204732</v>
      </c>
      <c r="J385" s="155">
        <v>204732</v>
      </c>
      <c r="K385" s="581">
        <v>45916</v>
      </c>
      <c r="L385" s="247">
        <v>45909</v>
      </c>
      <c r="M385" s="95" t="s">
        <v>2681</v>
      </c>
      <c r="N385" s="69">
        <f>YEAR(Table2[[#This Row],[MONTH]])</f>
        <v>2025</v>
      </c>
      <c r="O385" s="69" t="str">
        <f>TEXT(Table2[[#This Row],[MONTH]],"MMMM")</f>
        <v>September</v>
      </c>
    </row>
    <row r="386" spans="1:15" ht="14.4" x14ac:dyDescent="0.3">
      <c r="A386" s="602">
        <v>45901</v>
      </c>
      <c r="B386" s="190">
        <v>6000009525</v>
      </c>
      <c r="C386" s="190" t="s">
        <v>1800</v>
      </c>
      <c r="D386" s="191" t="s">
        <v>1801</v>
      </c>
      <c r="E386" s="190">
        <v>2204002370</v>
      </c>
      <c r="F386" s="258" t="s">
        <v>305</v>
      </c>
      <c r="G386" s="192" t="s">
        <v>3364</v>
      </c>
      <c r="H386" s="190" t="s">
        <v>3747</v>
      </c>
      <c r="I386" s="152">
        <v>2619</v>
      </c>
      <c r="J386" s="152">
        <v>2619</v>
      </c>
      <c r="K386" s="568">
        <v>45944</v>
      </c>
      <c r="L386" s="259">
        <v>45909</v>
      </c>
      <c r="M386" s="95" t="s">
        <v>2681</v>
      </c>
      <c r="N386" s="69">
        <f>YEAR(Table2[[#This Row],[MONTH]])</f>
        <v>2025</v>
      </c>
      <c r="O386" s="69" t="str">
        <f>TEXT(Table2[[#This Row],[MONTH]],"MMMM")</f>
        <v>September</v>
      </c>
    </row>
    <row r="387" spans="1:15" ht="14.4" x14ac:dyDescent="0.3">
      <c r="A387" s="603">
        <v>45901</v>
      </c>
      <c r="B387" s="195">
        <v>6000009526</v>
      </c>
      <c r="C387" s="195" t="s">
        <v>1812</v>
      </c>
      <c r="D387" s="196" t="s">
        <v>1813</v>
      </c>
      <c r="E387" s="195">
        <v>2204002371</v>
      </c>
      <c r="F387" s="245" t="s">
        <v>305</v>
      </c>
      <c r="G387" s="197" t="s">
        <v>3364</v>
      </c>
      <c r="H387" s="195" t="s">
        <v>3747</v>
      </c>
      <c r="I387" s="154">
        <v>4042</v>
      </c>
      <c r="J387" s="154">
        <v>4042</v>
      </c>
      <c r="K387" s="570">
        <v>45944</v>
      </c>
      <c r="L387" s="260">
        <v>45909</v>
      </c>
      <c r="M387" s="95" t="s">
        <v>2681</v>
      </c>
      <c r="N387" s="69">
        <f>YEAR(Table2[[#This Row],[MONTH]])</f>
        <v>2025</v>
      </c>
      <c r="O387" s="69" t="str">
        <f>TEXT(Table2[[#This Row],[MONTH]],"MMMM")</f>
        <v>September</v>
      </c>
    </row>
    <row r="388" spans="1:15" ht="14.4" x14ac:dyDescent="0.3">
      <c r="A388" s="603">
        <v>45901</v>
      </c>
      <c r="B388" s="195">
        <v>6000009527</v>
      </c>
      <c r="C388" s="195" t="s">
        <v>1787</v>
      </c>
      <c r="D388" s="196" t="s">
        <v>1788</v>
      </c>
      <c r="E388" s="195">
        <v>2204002377</v>
      </c>
      <c r="F388" s="245" t="s">
        <v>305</v>
      </c>
      <c r="G388" s="197" t="s">
        <v>3364</v>
      </c>
      <c r="H388" s="195" t="s">
        <v>3747</v>
      </c>
      <c r="I388" s="154">
        <v>13729</v>
      </c>
      <c r="J388" s="154">
        <v>13729</v>
      </c>
      <c r="K388" s="570">
        <v>45944</v>
      </c>
      <c r="L388" s="260">
        <v>45909</v>
      </c>
      <c r="M388" s="95" t="s">
        <v>2681</v>
      </c>
      <c r="N388" s="69">
        <f>YEAR(Table2[[#This Row],[MONTH]])</f>
        <v>2025</v>
      </c>
      <c r="O388" s="69" t="str">
        <f>TEXT(Table2[[#This Row],[MONTH]],"MMMM")</f>
        <v>September</v>
      </c>
    </row>
    <row r="389" spans="1:15" ht="14.4" x14ac:dyDescent="0.3">
      <c r="A389" s="603">
        <v>45901</v>
      </c>
      <c r="B389" s="195">
        <v>6000009528</v>
      </c>
      <c r="C389" s="195" t="s">
        <v>1784</v>
      </c>
      <c r="D389" s="196" t="s">
        <v>1785</v>
      </c>
      <c r="E389" s="195">
        <v>2204002375</v>
      </c>
      <c r="F389" s="245" t="s">
        <v>305</v>
      </c>
      <c r="G389" s="197" t="s">
        <v>3364</v>
      </c>
      <c r="H389" s="195" t="s">
        <v>3747</v>
      </c>
      <c r="I389" s="154">
        <v>1302</v>
      </c>
      <c r="J389" s="154">
        <v>1302</v>
      </c>
      <c r="K389" s="570">
        <v>45944</v>
      </c>
      <c r="L389" s="260">
        <v>45909</v>
      </c>
      <c r="M389" s="95" t="s">
        <v>2681</v>
      </c>
      <c r="N389" s="69">
        <f>YEAR(Table2[[#This Row],[MONTH]])</f>
        <v>2025</v>
      </c>
      <c r="O389" s="69" t="str">
        <f>TEXT(Table2[[#This Row],[MONTH]],"MMMM")</f>
        <v>September</v>
      </c>
    </row>
    <row r="390" spans="1:15" ht="14.4" x14ac:dyDescent="0.3">
      <c r="A390" s="603">
        <v>45901</v>
      </c>
      <c r="B390" s="195">
        <v>6000009529</v>
      </c>
      <c r="C390" s="195" t="s">
        <v>1835</v>
      </c>
      <c r="D390" s="196" t="s">
        <v>1836</v>
      </c>
      <c r="E390" s="195">
        <v>2204002376</v>
      </c>
      <c r="F390" s="253" t="s">
        <v>305</v>
      </c>
      <c r="G390" s="197" t="s">
        <v>3364</v>
      </c>
      <c r="H390" s="195" t="s">
        <v>3747</v>
      </c>
      <c r="I390" s="154">
        <v>16156</v>
      </c>
      <c r="J390" s="154">
        <v>16156</v>
      </c>
      <c r="K390" s="570">
        <v>45944</v>
      </c>
      <c r="L390" s="260">
        <v>45909</v>
      </c>
      <c r="M390" s="95" t="s">
        <v>2681</v>
      </c>
      <c r="N390" s="69">
        <f>YEAR(Table2[[#This Row],[MONTH]])</f>
        <v>2025</v>
      </c>
      <c r="O390" s="69" t="str">
        <f>TEXT(Table2[[#This Row],[MONTH]],"MMMM")</f>
        <v>September</v>
      </c>
    </row>
    <row r="391" spans="1:15" ht="14.4" x14ac:dyDescent="0.3">
      <c r="A391" s="603">
        <v>45901</v>
      </c>
      <c r="B391" s="195">
        <v>6000009530</v>
      </c>
      <c r="C391" s="195" t="s">
        <v>1842</v>
      </c>
      <c r="D391" s="196" t="s">
        <v>1843</v>
      </c>
      <c r="E391" s="195">
        <v>2204002220</v>
      </c>
      <c r="F391" s="245" t="s">
        <v>48</v>
      </c>
      <c r="G391" s="197" t="s">
        <v>3364</v>
      </c>
      <c r="H391" s="195" t="s">
        <v>3747</v>
      </c>
      <c r="I391" s="154">
        <v>36269</v>
      </c>
      <c r="J391" s="154">
        <v>36269</v>
      </c>
      <c r="K391" s="570">
        <v>45944</v>
      </c>
      <c r="L391" s="260">
        <v>45909</v>
      </c>
      <c r="M391" s="95" t="s">
        <v>2681</v>
      </c>
      <c r="N391" s="69">
        <f>YEAR(Table2[[#This Row],[MONTH]])</f>
        <v>2025</v>
      </c>
      <c r="O391" s="69" t="str">
        <f>TEXT(Table2[[#This Row],[MONTH]],"MMMM")</f>
        <v>September</v>
      </c>
    </row>
    <row r="392" spans="1:15" ht="15" thickBot="1" x14ac:dyDescent="0.35">
      <c r="A392" s="607">
        <v>45901</v>
      </c>
      <c r="B392" s="186">
        <v>6000009531</v>
      </c>
      <c r="C392" s="186" t="s">
        <v>1601</v>
      </c>
      <c r="D392" s="187">
        <v>95500068507</v>
      </c>
      <c r="E392" s="186">
        <v>2204002372</v>
      </c>
      <c r="F392" s="765" t="s">
        <v>48</v>
      </c>
      <c r="G392" s="188" t="s">
        <v>3364</v>
      </c>
      <c r="H392" s="186" t="s">
        <v>3747</v>
      </c>
      <c r="I392" s="162">
        <v>76814</v>
      </c>
      <c r="J392" s="162">
        <v>76814</v>
      </c>
      <c r="K392" s="570">
        <v>45944</v>
      </c>
      <c r="L392" s="260">
        <v>45909</v>
      </c>
      <c r="M392" s="95" t="s">
        <v>2681</v>
      </c>
      <c r="N392" s="69">
        <f>YEAR(Table2[[#This Row],[MONTH]])</f>
        <v>2025</v>
      </c>
      <c r="O392" s="69" t="str">
        <f>TEXT(Table2[[#This Row],[MONTH]],"MMMM")</f>
        <v>September</v>
      </c>
    </row>
    <row r="393" spans="1:15" ht="14.4" x14ac:dyDescent="0.3">
      <c r="A393" s="602">
        <v>45901</v>
      </c>
      <c r="B393" s="190">
        <v>6000009259</v>
      </c>
      <c r="C393" s="190" t="s">
        <v>1278</v>
      </c>
      <c r="D393" s="191" t="s">
        <v>1279</v>
      </c>
      <c r="E393" s="190">
        <v>2304000283</v>
      </c>
      <c r="F393" s="242" t="s">
        <v>48</v>
      </c>
      <c r="G393" s="192" t="s">
        <v>3372</v>
      </c>
      <c r="H393" s="173" t="s">
        <v>3733</v>
      </c>
      <c r="I393" s="152">
        <v>525</v>
      </c>
      <c r="J393" s="152">
        <v>525</v>
      </c>
      <c r="K393" s="568">
        <v>46005</v>
      </c>
      <c r="L393" s="259">
        <v>45918</v>
      </c>
      <c r="M393" s="95" t="s">
        <v>2756</v>
      </c>
      <c r="N393" s="69">
        <f>YEAR(Table2[[#This Row],[MONTH]])</f>
        <v>2025</v>
      </c>
      <c r="O393" s="69" t="str">
        <f>TEXT(Table2[[#This Row],[MONTH]],"MMMM")</f>
        <v>September</v>
      </c>
    </row>
    <row r="394" spans="1:15" ht="14.4" x14ac:dyDescent="0.3">
      <c r="A394" s="603">
        <v>45901</v>
      </c>
      <c r="B394" s="195">
        <v>6000009262</v>
      </c>
      <c r="C394" s="195" t="s">
        <v>1094</v>
      </c>
      <c r="D394" s="196" t="s">
        <v>1095</v>
      </c>
      <c r="E394" s="195">
        <v>2304000289</v>
      </c>
      <c r="F394" s="245" t="s">
        <v>48</v>
      </c>
      <c r="G394" s="197" t="s">
        <v>3372</v>
      </c>
      <c r="H394" s="158" t="s">
        <v>3733</v>
      </c>
      <c r="I394" s="154">
        <v>5538.375</v>
      </c>
      <c r="J394" s="154">
        <v>5538.375</v>
      </c>
      <c r="K394" s="570">
        <v>46005</v>
      </c>
      <c r="L394" s="260">
        <v>45918</v>
      </c>
      <c r="M394" s="95" t="s">
        <v>2756</v>
      </c>
      <c r="N394" s="69">
        <f>YEAR(Table2[[#This Row],[MONTH]])</f>
        <v>2025</v>
      </c>
      <c r="O394" s="69" t="str">
        <f>TEXT(Table2[[#This Row],[MONTH]],"MMMM")</f>
        <v>September</v>
      </c>
    </row>
    <row r="395" spans="1:15" ht="14.4" x14ac:dyDescent="0.3">
      <c r="A395" s="603">
        <v>45901</v>
      </c>
      <c r="B395" s="195">
        <v>6000009263</v>
      </c>
      <c r="C395" s="195" t="s">
        <v>1088</v>
      </c>
      <c r="D395" s="196" t="s">
        <v>1089</v>
      </c>
      <c r="E395" s="195">
        <v>2304000193</v>
      </c>
      <c r="F395" s="245" t="s">
        <v>48</v>
      </c>
      <c r="G395" s="197" t="s">
        <v>3372</v>
      </c>
      <c r="H395" s="158" t="s">
        <v>3733</v>
      </c>
      <c r="I395" s="154">
        <v>58967.381200000003</v>
      </c>
      <c r="J395" s="154">
        <v>58967.381200000003</v>
      </c>
      <c r="K395" s="570">
        <v>46005</v>
      </c>
      <c r="L395" s="260">
        <v>45918</v>
      </c>
      <c r="M395" s="95" t="s">
        <v>2756</v>
      </c>
      <c r="N395" s="69">
        <f>YEAR(Table2[[#This Row],[MONTH]])</f>
        <v>2025</v>
      </c>
      <c r="O395" s="69" t="str">
        <f>TEXT(Table2[[#This Row],[MONTH]],"MMMM")</f>
        <v>September</v>
      </c>
    </row>
    <row r="396" spans="1:15" ht="14.4" x14ac:dyDescent="0.3">
      <c r="A396" s="603">
        <v>45901</v>
      </c>
      <c r="B396" s="195">
        <v>6000009355</v>
      </c>
      <c r="C396" s="195" t="s">
        <v>3464</v>
      </c>
      <c r="D396" s="196" t="s">
        <v>1510</v>
      </c>
      <c r="E396" s="195">
        <v>2304000310</v>
      </c>
      <c r="F396" s="245" t="s">
        <v>733</v>
      </c>
      <c r="G396" s="197" t="s">
        <v>3372</v>
      </c>
      <c r="H396" s="158" t="s">
        <v>3733</v>
      </c>
      <c r="I396" s="154">
        <v>525</v>
      </c>
      <c r="J396" s="154">
        <v>525</v>
      </c>
      <c r="K396" s="570">
        <v>46005</v>
      </c>
      <c r="L396" s="260">
        <v>45918</v>
      </c>
      <c r="M396" s="95" t="s">
        <v>2756</v>
      </c>
      <c r="N396" s="69">
        <f>YEAR(Table2[[#This Row],[MONTH]])</f>
        <v>2025</v>
      </c>
      <c r="O396" s="69" t="str">
        <f>TEXT(Table2[[#This Row],[MONTH]],"MMMM")</f>
        <v>September</v>
      </c>
    </row>
    <row r="397" spans="1:15" ht="15" thickBot="1" x14ac:dyDescent="0.35">
      <c r="A397" s="606">
        <v>45901</v>
      </c>
      <c r="B397" s="200">
        <v>6000009451</v>
      </c>
      <c r="C397" s="200" t="s">
        <v>3465</v>
      </c>
      <c r="D397" s="201" t="s">
        <v>1516</v>
      </c>
      <c r="E397" s="200">
        <v>2304000311</v>
      </c>
      <c r="F397" s="248" t="s">
        <v>733</v>
      </c>
      <c r="G397" s="202" t="s">
        <v>3372</v>
      </c>
      <c r="H397" s="163" t="s">
        <v>3733</v>
      </c>
      <c r="I397" s="155">
        <v>525</v>
      </c>
      <c r="J397" s="155">
        <v>525</v>
      </c>
      <c r="K397" s="569">
        <v>46005</v>
      </c>
      <c r="L397" s="261">
        <v>45918</v>
      </c>
      <c r="M397" s="95" t="s">
        <v>2756</v>
      </c>
      <c r="N397" s="69">
        <f>YEAR(Table2[[#This Row],[MONTH]])</f>
        <v>2025</v>
      </c>
      <c r="O397" s="69" t="str">
        <f>TEXT(Table2[[#This Row],[MONTH]],"MMMM")</f>
        <v>September</v>
      </c>
    </row>
    <row r="398" spans="1:15" ht="14.4" x14ac:dyDescent="0.3">
      <c r="A398" s="602">
        <v>45901</v>
      </c>
      <c r="B398" s="190">
        <v>6000009356</v>
      </c>
      <c r="C398" s="190" t="s">
        <v>1185</v>
      </c>
      <c r="D398" s="191" t="s">
        <v>1186</v>
      </c>
      <c r="E398" s="190">
        <v>2204002089</v>
      </c>
      <c r="F398" s="242" t="s">
        <v>48</v>
      </c>
      <c r="G398" s="192" t="s">
        <v>3372</v>
      </c>
      <c r="H398" s="173" t="s">
        <v>3733</v>
      </c>
      <c r="I398" s="152">
        <v>13596.625</v>
      </c>
      <c r="J398" s="152">
        <v>13596.625</v>
      </c>
      <c r="K398" s="227">
        <v>46005</v>
      </c>
      <c r="L398" s="262">
        <v>45918</v>
      </c>
      <c r="M398" s="95" t="s">
        <v>2756</v>
      </c>
      <c r="N398" s="69">
        <f>YEAR(Table2[[#This Row],[MONTH]])</f>
        <v>2025</v>
      </c>
      <c r="O398" s="69" t="str">
        <f>TEXT(Table2[[#This Row],[MONTH]],"MMMM")</f>
        <v>September</v>
      </c>
    </row>
    <row r="399" spans="1:15" ht="14.4" x14ac:dyDescent="0.3">
      <c r="A399" s="603">
        <v>45901</v>
      </c>
      <c r="B399" s="195">
        <v>6000009357</v>
      </c>
      <c r="C399" s="195" t="s">
        <v>1297</v>
      </c>
      <c r="D399" s="196" t="s">
        <v>1298</v>
      </c>
      <c r="E399" s="195">
        <v>2204002113</v>
      </c>
      <c r="F399" s="245" t="s">
        <v>48</v>
      </c>
      <c r="G399" s="197" t="s">
        <v>3372</v>
      </c>
      <c r="H399" s="158" t="s">
        <v>3733</v>
      </c>
      <c r="I399" s="154">
        <v>10734.625</v>
      </c>
      <c r="J399" s="154">
        <v>10734.625</v>
      </c>
      <c r="K399" s="220">
        <v>46005</v>
      </c>
      <c r="L399" s="263">
        <v>45918</v>
      </c>
      <c r="M399" s="95" t="s">
        <v>2756</v>
      </c>
      <c r="N399" s="69">
        <f>YEAR(Table2[[#This Row],[MONTH]])</f>
        <v>2025</v>
      </c>
      <c r="O399" s="69" t="str">
        <f>TEXT(Table2[[#This Row],[MONTH]],"MMMM")</f>
        <v>September</v>
      </c>
    </row>
    <row r="400" spans="1:15" ht="14.4" x14ac:dyDescent="0.3">
      <c r="A400" s="603">
        <v>45901</v>
      </c>
      <c r="B400" s="195">
        <v>6000009452</v>
      </c>
      <c r="C400" s="195" t="s">
        <v>1197</v>
      </c>
      <c r="D400" s="196">
        <v>36758300</v>
      </c>
      <c r="E400" s="195">
        <v>2204002114</v>
      </c>
      <c r="F400" s="245" t="s">
        <v>48</v>
      </c>
      <c r="G400" s="197" t="s">
        <v>3372</v>
      </c>
      <c r="H400" s="158" t="s">
        <v>3733</v>
      </c>
      <c r="I400" s="154">
        <v>17380.88</v>
      </c>
      <c r="J400" s="154">
        <v>17380.88</v>
      </c>
      <c r="K400" s="220">
        <v>46005</v>
      </c>
      <c r="L400" s="263">
        <v>45918</v>
      </c>
      <c r="M400" s="95" t="s">
        <v>2756</v>
      </c>
      <c r="N400" s="69">
        <f>YEAR(Table2[[#This Row],[MONTH]])</f>
        <v>2025</v>
      </c>
      <c r="O400" s="69" t="str">
        <f>TEXT(Table2[[#This Row],[MONTH]],"MMMM")</f>
        <v>September</v>
      </c>
    </row>
    <row r="401" spans="1:15" ht="14.4" x14ac:dyDescent="0.3">
      <c r="A401" s="603">
        <v>45901</v>
      </c>
      <c r="B401" s="195">
        <v>6000009453</v>
      </c>
      <c r="C401" s="195" t="s">
        <v>1361</v>
      </c>
      <c r="D401" s="196" t="s">
        <v>1362</v>
      </c>
      <c r="E401" s="195">
        <v>2204002199</v>
      </c>
      <c r="F401" s="245" t="s">
        <v>48</v>
      </c>
      <c r="G401" s="197" t="s">
        <v>3372</v>
      </c>
      <c r="H401" s="158" t="s">
        <v>3733</v>
      </c>
      <c r="I401" s="154">
        <v>7078.8249999999998</v>
      </c>
      <c r="J401" s="154">
        <v>7078.8249999999998</v>
      </c>
      <c r="K401" s="220">
        <v>46005</v>
      </c>
      <c r="L401" s="263">
        <v>45918</v>
      </c>
      <c r="M401" s="95" t="s">
        <v>2756</v>
      </c>
      <c r="N401" s="69">
        <f>YEAR(Table2[[#This Row],[MONTH]])</f>
        <v>2025</v>
      </c>
      <c r="O401" s="69" t="str">
        <f>TEXT(Table2[[#This Row],[MONTH]],"MMMM")</f>
        <v>September</v>
      </c>
    </row>
    <row r="402" spans="1:15" ht="15" thickBot="1" x14ac:dyDescent="0.35">
      <c r="A402" s="606">
        <v>45901</v>
      </c>
      <c r="B402" s="200">
        <v>6000009507</v>
      </c>
      <c r="C402" s="200" t="s">
        <v>945</v>
      </c>
      <c r="D402" s="201" t="s">
        <v>946</v>
      </c>
      <c r="E402" s="200">
        <v>2204002021</v>
      </c>
      <c r="F402" s="248" t="s">
        <v>48</v>
      </c>
      <c r="G402" s="202" t="s">
        <v>3372</v>
      </c>
      <c r="H402" s="163" t="s">
        <v>3733</v>
      </c>
      <c r="I402" s="155">
        <v>2961.5049999999997</v>
      </c>
      <c r="J402" s="155">
        <v>2961.5049999999997</v>
      </c>
      <c r="K402" s="228">
        <v>46005</v>
      </c>
      <c r="L402" s="264">
        <v>45918</v>
      </c>
      <c r="M402" s="95" t="s">
        <v>2756</v>
      </c>
      <c r="N402" s="69">
        <f>YEAR(Table2[[#This Row],[MONTH]])</f>
        <v>2025</v>
      </c>
      <c r="O402" s="69" t="str">
        <f>TEXT(Table2[[#This Row],[MONTH]],"MMMM")</f>
        <v>September</v>
      </c>
    </row>
    <row r="403" spans="1:15" ht="14.4" x14ac:dyDescent="0.3">
      <c r="A403" s="602">
        <v>45901</v>
      </c>
      <c r="B403" s="190">
        <v>6000009505</v>
      </c>
      <c r="C403" s="190" t="s">
        <v>3466</v>
      </c>
      <c r="D403" s="191" t="s">
        <v>3467</v>
      </c>
      <c r="E403" s="190">
        <v>2304000314</v>
      </c>
      <c r="F403" s="242" t="s">
        <v>733</v>
      </c>
      <c r="G403" s="192" t="s">
        <v>3372</v>
      </c>
      <c r="H403" s="173" t="s">
        <v>3733</v>
      </c>
      <c r="I403" s="152">
        <v>4348.75</v>
      </c>
      <c r="J403" s="152">
        <v>4348.75</v>
      </c>
      <c r="K403" s="227">
        <v>46005</v>
      </c>
      <c r="L403" s="262">
        <v>45918</v>
      </c>
      <c r="M403" s="95" t="s">
        <v>2756</v>
      </c>
      <c r="N403" s="69">
        <f>YEAR(Table2[[#This Row],[MONTH]])</f>
        <v>2025</v>
      </c>
      <c r="O403" s="69" t="str">
        <f>TEXT(Table2[[#This Row],[MONTH]],"MMMM")</f>
        <v>September</v>
      </c>
    </row>
    <row r="404" spans="1:15" ht="14.4" x14ac:dyDescent="0.3">
      <c r="A404" s="603">
        <v>45901</v>
      </c>
      <c r="B404" s="195">
        <v>6000009506</v>
      </c>
      <c r="C404" s="195" t="s">
        <v>3468</v>
      </c>
      <c r="D404" s="196" t="s">
        <v>3469</v>
      </c>
      <c r="E404" s="195">
        <v>2304000309</v>
      </c>
      <c r="F404" s="245" t="s">
        <v>733</v>
      </c>
      <c r="G404" s="197" t="s">
        <v>3372</v>
      </c>
      <c r="H404" s="158" t="s">
        <v>3733</v>
      </c>
      <c r="I404" s="154">
        <v>4348.75</v>
      </c>
      <c r="J404" s="154">
        <v>4348.75</v>
      </c>
      <c r="K404" s="220">
        <v>46005</v>
      </c>
      <c r="L404" s="263">
        <v>45918</v>
      </c>
      <c r="M404" s="95" t="s">
        <v>2756</v>
      </c>
      <c r="N404" s="69">
        <f>YEAR(Table2[[#This Row],[MONTH]])</f>
        <v>2025</v>
      </c>
      <c r="O404" s="69" t="str">
        <f>TEXT(Table2[[#This Row],[MONTH]],"MMMM")</f>
        <v>September</v>
      </c>
    </row>
    <row r="405" spans="1:15" ht="14.4" x14ac:dyDescent="0.3">
      <c r="A405" s="603">
        <v>45901</v>
      </c>
      <c r="B405" s="195">
        <v>6000009510</v>
      </c>
      <c r="C405" s="195" t="s">
        <v>3470</v>
      </c>
      <c r="D405" s="196" t="s">
        <v>3471</v>
      </c>
      <c r="E405" s="195">
        <v>2304000262</v>
      </c>
      <c r="F405" s="245" t="s">
        <v>733</v>
      </c>
      <c r="G405" s="197" t="s">
        <v>3372</v>
      </c>
      <c r="H405" s="158" t="s">
        <v>3733</v>
      </c>
      <c r="I405" s="154">
        <v>1298.75</v>
      </c>
      <c r="J405" s="154">
        <v>1298.75</v>
      </c>
      <c r="K405" s="220">
        <v>46005</v>
      </c>
      <c r="L405" s="263">
        <v>45918</v>
      </c>
      <c r="M405" s="95" t="s">
        <v>2756</v>
      </c>
      <c r="N405" s="69">
        <f>YEAR(Table2[[#This Row],[MONTH]])</f>
        <v>2025</v>
      </c>
      <c r="O405" s="69" t="str">
        <f>TEXT(Table2[[#This Row],[MONTH]],"MMMM")</f>
        <v>September</v>
      </c>
    </row>
    <row r="406" spans="1:15" ht="14.4" x14ac:dyDescent="0.3">
      <c r="A406" s="603">
        <v>45901</v>
      </c>
      <c r="B406" s="195">
        <v>6000009509</v>
      </c>
      <c r="C406" s="195" t="s">
        <v>1281</v>
      </c>
      <c r="D406" s="196" t="s">
        <v>1282</v>
      </c>
      <c r="E406" s="195">
        <v>2304000237</v>
      </c>
      <c r="F406" s="245" t="s">
        <v>733</v>
      </c>
      <c r="G406" s="197" t="s">
        <v>3372</v>
      </c>
      <c r="H406" s="158" t="s">
        <v>3733</v>
      </c>
      <c r="I406" s="154">
        <v>1298.75</v>
      </c>
      <c r="J406" s="154">
        <v>1298.75</v>
      </c>
      <c r="K406" s="220">
        <v>46005</v>
      </c>
      <c r="L406" s="263">
        <v>45918</v>
      </c>
      <c r="M406" s="95" t="s">
        <v>2756</v>
      </c>
      <c r="N406" s="69">
        <f>YEAR(Table2[[#This Row],[MONTH]])</f>
        <v>2025</v>
      </c>
      <c r="O406" s="69" t="str">
        <f>TEXT(Table2[[#This Row],[MONTH]],"MMMM")</f>
        <v>September</v>
      </c>
    </row>
    <row r="407" spans="1:15" ht="15" thickBot="1" x14ac:dyDescent="0.35">
      <c r="A407" s="607">
        <v>45901</v>
      </c>
      <c r="B407" s="186">
        <v>6000009524</v>
      </c>
      <c r="C407" s="186" t="s">
        <v>3472</v>
      </c>
      <c r="D407" s="187" t="s">
        <v>3473</v>
      </c>
      <c r="E407" s="186">
        <v>2304000330</v>
      </c>
      <c r="F407" s="765" t="s">
        <v>733</v>
      </c>
      <c r="G407" s="188" t="s">
        <v>3372</v>
      </c>
      <c r="H407" s="161" t="s">
        <v>3733</v>
      </c>
      <c r="I407" s="162">
        <v>4451.25</v>
      </c>
      <c r="J407" s="162">
        <v>4451.25</v>
      </c>
      <c r="K407" s="228">
        <v>46005</v>
      </c>
      <c r="L407" s="264">
        <v>45918</v>
      </c>
      <c r="M407" s="95" t="s">
        <v>2756</v>
      </c>
      <c r="N407" s="69">
        <f>YEAR(Table2[[#This Row],[MONTH]])</f>
        <v>2025</v>
      </c>
      <c r="O407" s="69" t="str">
        <f>TEXT(Table2[[#This Row],[MONTH]],"MMMM")</f>
        <v>September</v>
      </c>
    </row>
    <row r="408" spans="1:15" ht="14.4" x14ac:dyDescent="0.3">
      <c r="A408" s="602">
        <v>45901</v>
      </c>
      <c r="B408" s="190">
        <v>6000009258</v>
      </c>
      <c r="C408" s="190" t="s">
        <v>1301</v>
      </c>
      <c r="D408" s="191" t="s">
        <v>1302</v>
      </c>
      <c r="E408" s="190">
        <v>2204002026</v>
      </c>
      <c r="F408" s="242" t="s">
        <v>305</v>
      </c>
      <c r="G408" s="192" t="s">
        <v>3372</v>
      </c>
      <c r="H408" s="173" t="s">
        <v>3733</v>
      </c>
      <c r="I408" s="152">
        <v>3465.3312499999997</v>
      </c>
      <c r="J408" s="152">
        <v>3465.3312499999997</v>
      </c>
      <c r="K408" s="568">
        <v>46005</v>
      </c>
      <c r="L408" s="259">
        <v>45918</v>
      </c>
      <c r="M408" s="95" t="s">
        <v>2756</v>
      </c>
      <c r="N408" s="69">
        <f>YEAR(Table2[[#This Row],[MONTH]])</f>
        <v>2025</v>
      </c>
      <c r="O408" s="69" t="str">
        <f>TEXT(Table2[[#This Row],[MONTH]],"MMMM")</f>
        <v>September</v>
      </c>
    </row>
    <row r="409" spans="1:15" ht="14.4" x14ac:dyDescent="0.3">
      <c r="A409" s="603">
        <v>45901</v>
      </c>
      <c r="B409" s="195">
        <v>6000009260</v>
      </c>
      <c r="C409" s="195" t="s">
        <v>1407</v>
      </c>
      <c r="D409" s="196" t="s">
        <v>1408</v>
      </c>
      <c r="E409" s="195">
        <v>2204002058</v>
      </c>
      <c r="F409" s="245" t="s">
        <v>305</v>
      </c>
      <c r="G409" s="197" t="s">
        <v>3372</v>
      </c>
      <c r="H409" s="158" t="s">
        <v>3733</v>
      </c>
      <c r="I409" s="154">
        <v>1347.36475</v>
      </c>
      <c r="J409" s="154">
        <v>1347.36475</v>
      </c>
      <c r="K409" s="570">
        <v>46005</v>
      </c>
      <c r="L409" s="260">
        <v>45918</v>
      </c>
      <c r="M409" s="95" t="s">
        <v>2756</v>
      </c>
      <c r="N409" s="69">
        <f>YEAR(Table2[[#This Row],[MONTH]])</f>
        <v>2025</v>
      </c>
      <c r="O409" s="69" t="str">
        <f>TEXT(Table2[[#This Row],[MONTH]],"MMMM")</f>
        <v>September</v>
      </c>
    </row>
    <row r="410" spans="1:15" ht="14.4" x14ac:dyDescent="0.3">
      <c r="A410" s="603">
        <v>45901</v>
      </c>
      <c r="B410" s="195">
        <v>6000009587</v>
      </c>
      <c r="C410" s="195" t="s">
        <v>1273</v>
      </c>
      <c r="D410" s="196" t="s">
        <v>1274</v>
      </c>
      <c r="E410" s="195">
        <v>2304000248</v>
      </c>
      <c r="F410" s="245" t="s">
        <v>733</v>
      </c>
      <c r="G410" s="197" t="s">
        <v>3372</v>
      </c>
      <c r="H410" s="158" t="s">
        <v>3733</v>
      </c>
      <c r="I410" s="154">
        <v>525</v>
      </c>
      <c r="J410" s="154">
        <v>525</v>
      </c>
      <c r="K410" s="570">
        <v>46005</v>
      </c>
      <c r="L410" s="260">
        <v>45918</v>
      </c>
      <c r="M410" s="95" t="s">
        <v>2756</v>
      </c>
      <c r="N410" s="69">
        <f>YEAR(Table2[[#This Row],[MONTH]])</f>
        <v>2025</v>
      </c>
      <c r="O410" s="69" t="str">
        <f>TEXT(Table2[[#This Row],[MONTH]],"MMMM")</f>
        <v>September</v>
      </c>
    </row>
    <row r="411" spans="1:15" ht="14.4" x14ac:dyDescent="0.3">
      <c r="A411" s="603">
        <v>45901</v>
      </c>
      <c r="B411" s="195">
        <v>6000009588</v>
      </c>
      <c r="C411" s="195" t="s">
        <v>1411</v>
      </c>
      <c r="D411" s="196" t="s">
        <v>1412</v>
      </c>
      <c r="E411" s="195">
        <v>2304000328</v>
      </c>
      <c r="F411" s="245" t="s">
        <v>733</v>
      </c>
      <c r="G411" s="197" t="s">
        <v>3372</v>
      </c>
      <c r="H411" s="158" t="s">
        <v>3733</v>
      </c>
      <c r="I411" s="154">
        <v>525</v>
      </c>
      <c r="J411" s="154">
        <v>525</v>
      </c>
      <c r="K411" s="570">
        <v>46005</v>
      </c>
      <c r="L411" s="260">
        <v>45918</v>
      </c>
      <c r="M411" s="95" t="s">
        <v>2756</v>
      </c>
      <c r="N411" s="69">
        <f>YEAR(Table2[[#This Row],[MONTH]])</f>
        <v>2025</v>
      </c>
      <c r="O411" s="69" t="str">
        <f>TEXT(Table2[[#This Row],[MONTH]],"MMMM")</f>
        <v>September</v>
      </c>
    </row>
    <row r="412" spans="1:15" ht="15" thickBot="1" x14ac:dyDescent="0.35">
      <c r="A412" s="606">
        <v>45901</v>
      </c>
      <c r="B412" s="200">
        <v>6000009589</v>
      </c>
      <c r="C412" s="200" t="s">
        <v>1418</v>
      </c>
      <c r="D412" s="201" t="s">
        <v>1419</v>
      </c>
      <c r="E412" s="200">
        <v>2304000329</v>
      </c>
      <c r="F412" s="248" t="s">
        <v>733</v>
      </c>
      <c r="G412" s="202" t="s">
        <v>3372</v>
      </c>
      <c r="H412" s="163" t="s">
        <v>3733</v>
      </c>
      <c r="I412" s="155">
        <v>525</v>
      </c>
      <c r="J412" s="155">
        <v>525</v>
      </c>
      <c r="K412" s="569">
        <v>46005</v>
      </c>
      <c r="L412" s="261">
        <v>45918</v>
      </c>
      <c r="M412" s="95" t="s">
        <v>2756</v>
      </c>
      <c r="N412" s="69">
        <f>YEAR(Table2[[#This Row],[MONTH]])</f>
        <v>2025</v>
      </c>
      <c r="O412" s="69" t="str">
        <f>TEXT(Table2[[#This Row],[MONTH]],"MMMM")</f>
        <v>September</v>
      </c>
    </row>
    <row r="413" spans="1:15" ht="14.4" x14ac:dyDescent="0.3">
      <c r="A413" s="602">
        <v>45901</v>
      </c>
      <c r="B413" s="190">
        <v>6000009273</v>
      </c>
      <c r="C413" s="190" t="s">
        <v>969</v>
      </c>
      <c r="D413" s="191" t="s">
        <v>970</v>
      </c>
      <c r="E413" s="190">
        <v>2304000266</v>
      </c>
      <c r="F413" s="242" t="s">
        <v>3720</v>
      </c>
      <c r="G413" s="192" t="s">
        <v>3364</v>
      </c>
      <c r="H413" s="173" t="s">
        <v>3733</v>
      </c>
      <c r="I413" s="152">
        <v>525</v>
      </c>
      <c r="J413" s="152">
        <v>525</v>
      </c>
      <c r="K413" s="568">
        <v>46005</v>
      </c>
      <c r="L413" s="259">
        <v>45918</v>
      </c>
      <c r="M413" s="95" t="s">
        <v>2756</v>
      </c>
      <c r="N413" s="69">
        <f>YEAR(Table2[[#This Row],[MONTH]])</f>
        <v>2025</v>
      </c>
      <c r="O413" s="69" t="str">
        <f>TEXT(Table2[[#This Row],[MONTH]],"MMMM")</f>
        <v>September</v>
      </c>
    </row>
    <row r="414" spans="1:15" ht="14.4" x14ac:dyDescent="0.3">
      <c r="A414" s="603">
        <v>45901</v>
      </c>
      <c r="B414" s="195">
        <v>6000009274</v>
      </c>
      <c r="C414" s="195" t="s">
        <v>972</v>
      </c>
      <c r="D414" s="196" t="s">
        <v>973</v>
      </c>
      <c r="E414" s="195">
        <v>2304000265</v>
      </c>
      <c r="F414" s="245" t="s">
        <v>3720</v>
      </c>
      <c r="G414" s="197" t="s">
        <v>3364</v>
      </c>
      <c r="H414" s="158" t="s">
        <v>3733</v>
      </c>
      <c r="I414" s="154">
        <v>525</v>
      </c>
      <c r="J414" s="154">
        <v>525</v>
      </c>
      <c r="K414" s="570">
        <v>46005</v>
      </c>
      <c r="L414" s="260">
        <v>45918</v>
      </c>
      <c r="M414" s="95" t="s">
        <v>2756</v>
      </c>
      <c r="N414" s="69">
        <f>YEAR(Table2[[#This Row],[MONTH]])</f>
        <v>2025</v>
      </c>
      <c r="O414" s="69" t="str">
        <f>TEXT(Table2[[#This Row],[MONTH]],"MMMM")</f>
        <v>September</v>
      </c>
    </row>
    <row r="415" spans="1:15" ht="14.4" x14ac:dyDescent="0.3">
      <c r="A415" s="603">
        <v>45901</v>
      </c>
      <c r="B415" s="195">
        <v>6000009275</v>
      </c>
      <c r="C415" s="195" t="s">
        <v>975</v>
      </c>
      <c r="D415" s="196" t="s">
        <v>976</v>
      </c>
      <c r="E415" s="195">
        <v>2304000264</v>
      </c>
      <c r="F415" s="245" t="s">
        <v>3720</v>
      </c>
      <c r="G415" s="197" t="s">
        <v>3364</v>
      </c>
      <c r="H415" s="158" t="s">
        <v>3733</v>
      </c>
      <c r="I415" s="154">
        <v>525</v>
      </c>
      <c r="J415" s="154">
        <v>525</v>
      </c>
      <c r="K415" s="570">
        <v>46005</v>
      </c>
      <c r="L415" s="260">
        <v>45918</v>
      </c>
      <c r="M415" s="95" t="s">
        <v>2756</v>
      </c>
      <c r="N415" s="69">
        <f>YEAR(Table2[[#This Row],[MONTH]])</f>
        <v>2025</v>
      </c>
      <c r="O415" s="69" t="str">
        <f>TEXT(Table2[[#This Row],[MONTH]],"MMMM")</f>
        <v>September</v>
      </c>
    </row>
    <row r="416" spans="1:15" ht="14.4" x14ac:dyDescent="0.3">
      <c r="A416" s="603">
        <v>45901</v>
      </c>
      <c r="B416" s="195">
        <v>6000009276</v>
      </c>
      <c r="C416" s="195" t="s">
        <v>964</v>
      </c>
      <c r="D416" s="196" t="s">
        <v>965</v>
      </c>
      <c r="E416" s="195">
        <v>2304000263</v>
      </c>
      <c r="F416" s="245" t="s">
        <v>3720</v>
      </c>
      <c r="G416" s="197" t="s">
        <v>3364</v>
      </c>
      <c r="H416" s="158" t="s">
        <v>3733</v>
      </c>
      <c r="I416" s="154">
        <v>525</v>
      </c>
      <c r="J416" s="154">
        <v>525</v>
      </c>
      <c r="K416" s="570">
        <v>46005</v>
      </c>
      <c r="L416" s="260">
        <v>45918</v>
      </c>
      <c r="M416" s="95" t="s">
        <v>2756</v>
      </c>
      <c r="N416" s="69">
        <f>YEAR(Table2[[#This Row],[MONTH]])</f>
        <v>2025</v>
      </c>
      <c r="O416" s="69" t="str">
        <f>TEXT(Table2[[#This Row],[MONTH]],"MMMM")</f>
        <v>September</v>
      </c>
    </row>
    <row r="417" spans="1:15" ht="15" thickBot="1" x14ac:dyDescent="0.35">
      <c r="A417" s="606">
        <v>45901</v>
      </c>
      <c r="B417" s="200">
        <v>6000009521</v>
      </c>
      <c r="C417" s="200" t="s">
        <v>3474</v>
      </c>
      <c r="D417" s="201" t="s">
        <v>3475</v>
      </c>
      <c r="E417" s="200">
        <v>2304000315</v>
      </c>
      <c r="F417" s="248" t="s">
        <v>733</v>
      </c>
      <c r="G417" s="202" t="s">
        <v>3364</v>
      </c>
      <c r="H417" s="163" t="s">
        <v>3733</v>
      </c>
      <c r="I417" s="155">
        <v>4348.75</v>
      </c>
      <c r="J417" s="155">
        <v>4348.75</v>
      </c>
      <c r="K417" s="569">
        <v>46005</v>
      </c>
      <c r="L417" s="261">
        <v>45918</v>
      </c>
      <c r="M417" s="95" t="s">
        <v>2756</v>
      </c>
      <c r="N417" s="69">
        <f>YEAR(Table2[[#This Row],[MONTH]])</f>
        <v>2025</v>
      </c>
      <c r="O417" s="69" t="str">
        <f>TEXT(Table2[[#This Row],[MONTH]],"MMMM")</f>
        <v>September</v>
      </c>
    </row>
    <row r="418" spans="1:15" ht="14.4" x14ac:dyDescent="0.3">
      <c r="A418" s="602">
        <v>45901</v>
      </c>
      <c r="B418" s="190">
        <v>6000009269</v>
      </c>
      <c r="C418" s="190" t="s">
        <v>860</v>
      </c>
      <c r="D418" s="191" t="s">
        <v>861</v>
      </c>
      <c r="E418" s="190">
        <v>2204002027</v>
      </c>
      <c r="F418" s="242" t="s">
        <v>48</v>
      </c>
      <c r="G418" s="192" t="s">
        <v>3364</v>
      </c>
      <c r="H418" s="173" t="s">
        <v>3733</v>
      </c>
      <c r="I418" s="152">
        <v>5853.8249999999998</v>
      </c>
      <c r="J418" s="152">
        <v>5853.8249999999998</v>
      </c>
      <c r="K418" s="568">
        <v>46005</v>
      </c>
      <c r="L418" s="259">
        <v>45918</v>
      </c>
      <c r="M418" s="95" t="s">
        <v>2756</v>
      </c>
      <c r="N418" s="69">
        <f>YEAR(Table2[[#This Row],[MONTH]])</f>
        <v>2025</v>
      </c>
      <c r="O418" s="69" t="str">
        <f>TEXT(Table2[[#This Row],[MONTH]],"MMMM")</f>
        <v>September</v>
      </c>
    </row>
    <row r="419" spans="1:15" ht="14.4" x14ac:dyDescent="0.3">
      <c r="A419" s="603">
        <v>45901</v>
      </c>
      <c r="B419" s="195">
        <v>6000009270</v>
      </c>
      <c r="C419" s="195" t="s">
        <v>1037</v>
      </c>
      <c r="D419" s="196" t="s">
        <v>1038</v>
      </c>
      <c r="E419" s="195">
        <v>2204002024</v>
      </c>
      <c r="F419" s="245" t="s">
        <v>48</v>
      </c>
      <c r="G419" s="197" t="s">
        <v>3364</v>
      </c>
      <c r="H419" s="158" t="s">
        <v>3733</v>
      </c>
      <c r="I419" s="154">
        <v>4999.0540000000001</v>
      </c>
      <c r="J419" s="154">
        <v>4999.0540000000001</v>
      </c>
      <c r="K419" s="570">
        <v>46005</v>
      </c>
      <c r="L419" s="260">
        <v>45918</v>
      </c>
      <c r="M419" s="95" t="s">
        <v>2756</v>
      </c>
      <c r="N419" s="69">
        <f>YEAR(Table2[[#This Row],[MONTH]])</f>
        <v>2025</v>
      </c>
      <c r="O419" s="69" t="str">
        <f>TEXT(Table2[[#This Row],[MONTH]],"MMMM")</f>
        <v>September</v>
      </c>
    </row>
    <row r="420" spans="1:15" ht="14.4" x14ac:dyDescent="0.3">
      <c r="A420" s="603">
        <v>45901</v>
      </c>
      <c r="B420" s="195">
        <v>6000009271</v>
      </c>
      <c r="C420" s="195" t="s">
        <v>887</v>
      </c>
      <c r="D420" s="196" t="s">
        <v>888</v>
      </c>
      <c r="E420" s="195">
        <v>2204002011</v>
      </c>
      <c r="F420" s="245" t="s">
        <v>48</v>
      </c>
      <c r="G420" s="197" t="s">
        <v>3364</v>
      </c>
      <c r="H420" s="158" t="s">
        <v>3733</v>
      </c>
      <c r="I420" s="154">
        <v>3975.7909999999997</v>
      </c>
      <c r="J420" s="154">
        <v>3975.7909999999997</v>
      </c>
      <c r="K420" s="570">
        <v>46005</v>
      </c>
      <c r="L420" s="260">
        <v>45918</v>
      </c>
      <c r="M420" s="95" t="s">
        <v>2756</v>
      </c>
      <c r="N420" s="69">
        <f>YEAR(Table2[[#This Row],[MONTH]])</f>
        <v>2025</v>
      </c>
      <c r="O420" s="69" t="str">
        <f>TEXT(Table2[[#This Row],[MONTH]],"MMMM")</f>
        <v>September</v>
      </c>
    </row>
    <row r="421" spans="1:15" ht="14.4" x14ac:dyDescent="0.3">
      <c r="A421" s="603">
        <v>45901</v>
      </c>
      <c r="B421" s="195">
        <v>6000009272</v>
      </c>
      <c r="C421" s="195" t="s">
        <v>708</v>
      </c>
      <c r="D421" s="196" t="s">
        <v>3407</v>
      </c>
      <c r="E421" s="195">
        <v>2204001966</v>
      </c>
      <c r="F421" s="245" t="s">
        <v>48</v>
      </c>
      <c r="G421" s="197" t="s">
        <v>3364</v>
      </c>
      <c r="H421" s="158" t="s">
        <v>3733</v>
      </c>
      <c r="I421" s="154">
        <v>5358.375</v>
      </c>
      <c r="J421" s="154">
        <v>5358.375</v>
      </c>
      <c r="K421" s="570">
        <v>46005</v>
      </c>
      <c r="L421" s="260">
        <v>45918</v>
      </c>
      <c r="M421" s="95" t="s">
        <v>2756</v>
      </c>
      <c r="N421" s="69">
        <f>YEAR(Table2[[#This Row],[MONTH]])</f>
        <v>2025</v>
      </c>
      <c r="O421" s="69" t="str">
        <f>TEXT(Table2[[#This Row],[MONTH]],"MMMM")</f>
        <v>September</v>
      </c>
    </row>
    <row r="422" spans="1:15" ht="15" thickBot="1" x14ac:dyDescent="0.35">
      <c r="A422" s="606">
        <v>45901</v>
      </c>
      <c r="B422" s="200">
        <v>6000009277</v>
      </c>
      <c r="C422" s="200" t="s">
        <v>868</v>
      </c>
      <c r="D422" s="201" t="s">
        <v>3420</v>
      </c>
      <c r="E422" s="200">
        <v>2204002009</v>
      </c>
      <c r="F422" s="248" t="s">
        <v>48</v>
      </c>
      <c r="G422" s="202" t="s">
        <v>3364</v>
      </c>
      <c r="H422" s="163" t="s">
        <v>3733</v>
      </c>
      <c r="I422" s="155">
        <v>4638.375</v>
      </c>
      <c r="J422" s="155">
        <v>4638.375</v>
      </c>
      <c r="K422" s="569">
        <v>46005</v>
      </c>
      <c r="L422" s="261">
        <v>45918</v>
      </c>
      <c r="M422" s="95" t="s">
        <v>2756</v>
      </c>
      <c r="N422" s="69">
        <f>YEAR(Table2[[#This Row],[MONTH]])</f>
        <v>2025</v>
      </c>
      <c r="O422" s="69" t="str">
        <f>TEXT(Table2[[#This Row],[MONTH]],"MMMM")</f>
        <v>September</v>
      </c>
    </row>
    <row r="423" spans="1:15" ht="14.4" x14ac:dyDescent="0.3">
      <c r="A423" s="602">
        <v>45901</v>
      </c>
      <c r="B423" s="190">
        <v>6000009315</v>
      </c>
      <c r="C423" s="190" t="s">
        <v>1380</v>
      </c>
      <c r="D423" s="191" t="s">
        <v>1378</v>
      </c>
      <c r="E423" s="190">
        <v>2204002048</v>
      </c>
      <c r="F423" s="242" t="s">
        <v>305</v>
      </c>
      <c r="G423" s="192" t="s">
        <v>3364</v>
      </c>
      <c r="H423" s="173" t="s">
        <v>3733</v>
      </c>
      <c r="I423" s="152">
        <v>4833.0437499999998</v>
      </c>
      <c r="J423" s="152">
        <v>4833.0437499999998</v>
      </c>
      <c r="K423" s="568">
        <v>46005</v>
      </c>
      <c r="L423" s="259">
        <v>45918</v>
      </c>
      <c r="M423" s="95" t="s">
        <v>2756</v>
      </c>
      <c r="N423" s="69">
        <f>YEAR(Table2[[#This Row],[MONTH]])</f>
        <v>2025</v>
      </c>
      <c r="O423" s="69" t="str">
        <f>TEXT(Table2[[#This Row],[MONTH]],"MMMM")</f>
        <v>September</v>
      </c>
    </row>
    <row r="424" spans="1:15" ht="14.4" x14ac:dyDescent="0.3">
      <c r="A424" s="603">
        <v>45901</v>
      </c>
      <c r="B424" s="195">
        <v>6000009321</v>
      </c>
      <c r="C424" s="195" t="s">
        <v>1306</v>
      </c>
      <c r="D424" s="196" t="s">
        <v>1307</v>
      </c>
      <c r="E424" s="195">
        <v>2204002046</v>
      </c>
      <c r="F424" s="245" t="s">
        <v>305</v>
      </c>
      <c r="G424" s="197" t="s">
        <v>3364</v>
      </c>
      <c r="H424" s="158" t="s">
        <v>3733</v>
      </c>
      <c r="I424" s="154">
        <v>2008.5512499999998</v>
      </c>
      <c r="J424" s="154">
        <v>2008.5512499999998</v>
      </c>
      <c r="K424" s="570">
        <v>46005</v>
      </c>
      <c r="L424" s="260">
        <v>45918</v>
      </c>
      <c r="M424" s="95" t="s">
        <v>2756</v>
      </c>
      <c r="N424" s="69">
        <f>YEAR(Table2[[#This Row],[MONTH]])</f>
        <v>2025</v>
      </c>
      <c r="O424" s="69" t="str">
        <f>TEXT(Table2[[#This Row],[MONTH]],"MMMM")</f>
        <v>September</v>
      </c>
    </row>
    <row r="425" spans="1:15" ht="14.4" x14ac:dyDescent="0.3">
      <c r="A425" s="603">
        <v>45901</v>
      </c>
      <c r="B425" s="195">
        <v>6000009322</v>
      </c>
      <c r="C425" s="195" t="s">
        <v>1377</v>
      </c>
      <c r="D425" s="196" t="s">
        <v>1381</v>
      </c>
      <c r="E425" s="195">
        <v>2204002047</v>
      </c>
      <c r="F425" s="245" t="s">
        <v>305</v>
      </c>
      <c r="G425" s="197" t="s">
        <v>3364</v>
      </c>
      <c r="H425" s="158" t="s">
        <v>3733</v>
      </c>
      <c r="I425" s="154">
        <v>4419.7997500000001</v>
      </c>
      <c r="J425" s="154">
        <v>4419.7997500000001</v>
      </c>
      <c r="K425" s="570">
        <v>46005</v>
      </c>
      <c r="L425" s="260">
        <v>45918</v>
      </c>
      <c r="M425" s="95" t="s">
        <v>2756</v>
      </c>
      <c r="N425" s="69">
        <f>YEAR(Table2[[#This Row],[MONTH]])</f>
        <v>2025</v>
      </c>
      <c r="O425" s="69" t="str">
        <f>TEXT(Table2[[#This Row],[MONTH]],"MMMM")</f>
        <v>September</v>
      </c>
    </row>
    <row r="426" spans="1:15" ht="14.4" x14ac:dyDescent="0.3">
      <c r="A426" s="603">
        <v>45901</v>
      </c>
      <c r="B426" s="195">
        <v>6000009323</v>
      </c>
      <c r="C426" s="195" t="s">
        <v>1213</v>
      </c>
      <c r="D426" s="196" t="s">
        <v>1214</v>
      </c>
      <c r="E426" s="195">
        <v>2204002040</v>
      </c>
      <c r="F426" s="245" t="s">
        <v>305</v>
      </c>
      <c r="G426" s="197" t="s">
        <v>3364</v>
      </c>
      <c r="H426" s="158" t="s">
        <v>3733</v>
      </c>
      <c r="I426" s="154">
        <v>4106.2914999999994</v>
      </c>
      <c r="J426" s="154">
        <v>4106.2914999999994</v>
      </c>
      <c r="K426" s="570">
        <v>46005</v>
      </c>
      <c r="L426" s="260">
        <v>45918</v>
      </c>
      <c r="M426" s="95" t="s">
        <v>2756</v>
      </c>
      <c r="N426" s="69">
        <f>YEAR(Table2[[#This Row],[MONTH]])</f>
        <v>2025</v>
      </c>
      <c r="O426" s="69" t="str">
        <f>TEXT(Table2[[#This Row],[MONTH]],"MMMM")</f>
        <v>September</v>
      </c>
    </row>
    <row r="427" spans="1:15" ht="15" thickBot="1" x14ac:dyDescent="0.35">
      <c r="A427" s="606">
        <v>45901</v>
      </c>
      <c r="B427" s="200">
        <v>6000009542</v>
      </c>
      <c r="C427" s="200" t="s">
        <v>1369</v>
      </c>
      <c r="D427" s="201" t="s">
        <v>1370</v>
      </c>
      <c r="E427" s="200">
        <v>2204002068</v>
      </c>
      <c r="F427" s="248" t="s">
        <v>305</v>
      </c>
      <c r="G427" s="202" t="s">
        <v>3364</v>
      </c>
      <c r="H427" s="163" t="s">
        <v>3733</v>
      </c>
      <c r="I427" s="155">
        <v>4387.11175</v>
      </c>
      <c r="J427" s="155">
        <v>4387.11175</v>
      </c>
      <c r="K427" s="569">
        <v>46005</v>
      </c>
      <c r="L427" s="261">
        <v>45918</v>
      </c>
      <c r="M427" s="95" t="s">
        <v>2756</v>
      </c>
      <c r="N427" s="69">
        <f>YEAR(Table2[[#This Row],[MONTH]])</f>
        <v>2025</v>
      </c>
      <c r="O427" s="69" t="str">
        <f>TEXT(Table2[[#This Row],[MONTH]],"MMMM")</f>
        <v>September</v>
      </c>
    </row>
    <row r="428" spans="1:15" ht="14.4" x14ac:dyDescent="0.3">
      <c r="A428" s="602">
        <v>45901</v>
      </c>
      <c r="B428" s="190">
        <v>6000009261</v>
      </c>
      <c r="C428" s="190" t="s">
        <v>1394</v>
      </c>
      <c r="D428" s="191" t="s">
        <v>1395</v>
      </c>
      <c r="E428" s="190">
        <v>2204002060</v>
      </c>
      <c r="F428" s="242" t="s">
        <v>305</v>
      </c>
      <c r="G428" s="192" t="s">
        <v>3364</v>
      </c>
      <c r="H428" s="173" t="s">
        <v>3733</v>
      </c>
      <c r="I428" s="152">
        <v>6468.8297499999999</v>
      </c>
      <c r="J428" s="152">
        <v>6468.8297499999999</v>
      </c>
      <c r="K428" s="568">
        <v>46000</v>
      </c>
      <c r="L428" s="259">
        <v>45918</v>
      </c>
      <c r="M428" s="95" t="s">
        <v>2756</v>
      </c>
      <c r="N428" s="69">
        <f>YEAR(Table2[[#This Row],[MONTH]])</f>
        <v>2025</v>
      </c>
      <c r="O428" s="69" t="str">
        <f>TEXT(Table2[[#This Row],[MONTH]],"MMMM")</f>
        <v>September</v>
      </c>
    </row>
    <row r="429" spans="1:15" ht="14.4" x14ac:dyDescent="0.3">
      <c r="A429" s="603">
        <v>45901</v>
      </c>
      <c r="B429" s="195">
        <v>6000009317</v>
      </c>
      <c r="C429" s="195" t="s">
        <v>1389</v>
      </c>
      <c r="D429" s="196" t="s">
        <v>1390</v>
      </c>
      <c r="E429" s="195">
        <v>2204002055</v>
      </c>
      <c r="F429" s="245" t="s">
        <v>305</v>
      </c>
      <c r="G429" s="197" t="s">
        <v>3364</v>
      </c>
      <c r="H429" s="158" t="s">
        <v>3747</v>
      </c>
      <c r="I429" s="154">
        <v>21153.949999999997</v>
      </c>
      <c r="J429" s="154">
        <v>21153.949999999997</v>
      </c>
      <c r="K429" s="570">
        <v>46000</v>
      </c>
      <c r="L429" s="271">
        <v>45918</v>
      </c>
      <c r="M429" s="94" t="s">
        <v>2658</v>
      </c>
      <c r="N429" s="69">
        <f>YEAR(Table2[[#This Row],[MONTH]])</f>
        <v>2025</v>
      </c>
      <c r="O429" s="69" t="str">
        <f>TEXT(Table2[[#This Row],[MONTH]],"MMMM")</f>
        <v>September</v>
      </c>
    </row>
    <row r="430" spans="1:15" ht="14.4" x14ac:dyDescent="0.3">
      <c r="A430" s="603">
        <v>45901</v>
      </c>
      <c r="B430" s="195">
        <v>6000009317</v>
      </c>
      <c r="C430" s="195" t="s">
        <v>1389</v>
      </c>
      <c r="D430" s="196" t="s">
        <v>1390</v>
      </c>
      <c r="E430" s="195">
        <v>2204002055</v>
      </c>
      <c r="F430" s="245" t="s">
        <v>305</v>
      </c>
      <c r="G430" s="197" t="s">
        <v>3364</v>
      </c>
      <c r="H430" s="158" t="s">
        <v>3733</v>
      </c>
      <c r="I430" s="154">
        <f>22522.04125-I429</f>
        <v>1368.0912500000013</v>
      </c>
      <c r="J430" s="154">
        <v>1368.0912500000013</v>
      </c>
      <c r="K430" s="570">
        <v>46000</v>
      </c>
      <c r="L430" s="271">
        <v>45918</v>
      </c>
      <c r="M430" s="95" t="s">
        <v>2756</v>
      </c>
      <c r="N430" s="69">
        <f>YEAR(Table2[[#This Row],[MONTH]])</f>
        <v>2025</v>
      </c>
      <c r="O430" s="69" t="str">
        <f>TEXT(Table2[[#This Row],[MONTH]],"MMMM")</f>
        <v>September</v>
      </c>
    </row>
    <row r="431" spans="1:15" ht="14.4" x14ac:dyDescent="0.3">
      <c r="A431" s="603">
        <v>45901</v>
      </c>
      <c r="B431" s="195">
        <v>6000009318</v>
      </c>
      <c r="C431" s="195" t="s">
        <v>1349</v>
      </c>
      <c r="D431" s="196" t="s">
        <v>1351</v>
      </c>
      <c r="E431" s="195">
        <v>2204002052</v>
      </c>
      <c r="F431" s="245" t="s">
        <v>305</v>
      </c>
      <c r="G431" s="197" t="s">
        <v>3364</v>
      </c>
      <c r="H431" s="158" t="s">
        <v>3733</v>
      </c>
      <c r="I431" s="154">
        <v>890.32749999999999</v>
      </c>
      <c r="J431" s="154">
        <v>890.32749999999999</v>
      </c>
      <c r="K431" s="570">
        <v>46000</v>
      </c>
      <c r="L431" s="260">
        <v>45918</v>
      </c>
      <c r="M431" s="95" t="s">
        <v>2756</v>
      </c>
      <c r="N431" s="69">
        <f>YEAR(Table2[[#This Row],[MONTH]])</f>
        <v>2025</v>
      </c>
      <c r="O431" s="69" t="str">
        <f>TEXT(Table2[[#This Row],[MONTH]],"MMMM")</f>
        <v>September</v>
      </c>
    </row>
    <row r="432" spans="1:15" ht="14.4" x14ac:dyDescent="0.3">
      <c r="A432" s="603">
        <v>45901</v>
      </c>
      <c r="B432" s="195">
        <v>6000009319</v>
      </c>
      <c r="C432" s="195" t="s">
        <v>1405</v>
      </c>
      <c r="D432" s="196" t="s">
        <v>1406</v>
      </c>
      <c r="E432" s="195">
        <v>2204002053</v>
      </c>
      <c r="F432" s="245" t="s">
        <v>305</v>
      </c>
      <c r="G432" s="197" t="s">
        <v>3364</v>
      </c>
      <c r="H432" s="158" t="s">
        <v>3733</v>
      </c>
      <c r="I432" s="154">
        <v>2749.5262499999999</v>
      </c>
      <c r="J432" s="154">
        <v>2749.5262499999999</v>
      </c>
      <c r="K432" s="570">
        <v>46000</v>
      </c>
      <c r="L432" s="260">
        <v>45918</v>
      </c>
      <c r="M432" s="95" t="s">
        <v>2756</v>
      </c>
      <c r="N432" s="69">
        <f>YEAR(Table2[[#This Row],[MONTH]])</f>
        <v>2025</v>
      </c>
      <c r="O432" s="69" t="str">
        <f>TEXT(Table2[[#This Row],[MONTH]],"MMMM")</f>
        <v>September</v>
      </c>
    </row>
    <row r="433" spans="1:15" ht="14.4" x14ac:dyDescent="0.3">
      <c r="A433" s="603">
        <v>45901</v>
      </c>
      <c r="B433" s="195">
        <v>6000009320</v>
      </c>
      <c r="C433" s="195" t="s">
        <v>1373</v>
      </c>
      <c r="D433" s="196" t="s">
        <v>1374</v>
      </c>
      <c r="E433" s="195">
        <v>2204002054</v>
      </c>
      <c r="F433" s="245" t="s">
        <v>305</v>
      </c>
      <c r="G433" s="197" t="s">
        <v>3364</v>
      </c>
      <c r="H433" s="158" t="s">
        <v>3747</v>
      </c>
      <c r="I433" s="154">
        <v>3641.8249999999998</v>
      </c>
      <c r="J433" s="154">
        <v>3641.8249999999998</v>
      </c>
      <c r="K433" s="570">
        <v>46000</v>
      </c>
      <c r="L433" s="271">
        <v>45918</v>
      </c>
      <c r="M433" s="94" t="s">
        <v>2658</v>
      </c>
      <c r="N433" s="69">
        <f>YEAR(Table2[[#This Row],[MONTH]])</f>
        <v>2025</v>
      </c>
      <c r="O433" s="69" t="str">
        <f>TEXT(Table2[[#This Row],[MONTH]],"MMMM")</f>
        <v>September</v>
      </c>
    </row>
    <row r="434" spans="1:15" ht="15" thickBot="1" x14ac:dyDescent="0.35">
      <c r="A434" s="604">
        <v>45901</v>
      </c>
      <c r="B434" s="282">
        <v>6000009320</v>
      </c>
      <c r="C434" s="282" t="s">
        <v>1373</v>
      </c>
      <c r="D434" s="283" t="s">
        <v>1374</v>
      </c>
      <c r="E434" s="282">
        <v>2204002054</v>
      </c>
      <c r="F434" s="768" t="s">
        <v>305</v>
      </c>
      <c r="G434" s="288" t="s">
        <v>3364</v>
      </c>
      <c r="H434" s="749" t="s">
        <v>3733</v>
      </c>
      <c r="I434" s="150">
        <f>4319.10625-I433</f>
        <v>677.28125</v>
      </c>
      <c r="J434" s="150">
        <v>677.28125</v>
      </c>
      <c r="K434" s="769">
        <v>46000</v>
      </c>
      <c r="L434" s="284">
        <v>45918</v>
      </c>
      <c r="M434" s="95" t="s">
        <v>2756</v>
      </c>
      <c r="N434" s="69">
        <f>YEAR(Table2[[#This Row],[MONTH]])</f>
        <v>2025</v>
      </c>
      <c r="O434" s="69" t="str">
        <f>TEXT(Table2[[#This Row],[MONTH]],"MMMM")</f>
        <v>September</v>
      </c>
    </row>
    <row r="435" spans="1:15" ht="14.4" x14ac:dyDescent="0.3">
      <c r="A435" s="602">
        <v>45901</v>
      </c>
      <c r="B435" s="190">
        <v>2304000368</v>
      </c>
      <c r="C435" s="190" t="s">
        <v>1693</v>
      </c>
      <c r="D435" s="265" t="s">
        <v>1694</v>
      </c>
      <c r="E435" s="190">
        <v>2304000368</v>
      </c>
      <c r="F435" s="242" t="s">
        <v>733</v>
      </c>
      <c r="G435" s="192" t="s">
        <v>3364</v>
      </c>
      <c r="H435" s="173" t="s">
        <v>3747</v>
      </c>
      <c r="I435" s="152">
        <v>12360</v>
      </c>
      <c r="J435" s="152">
        <v>12360</v>
      </c>
      <c r="K435" s="227">
        <v>45915</v>
      </c>
      <c r="L435" s="193">
        <v>45915</v>
      </c>
      <c r="M435" s="266" t="s">
        <v>2882</v>
      </c>
      <c r="N435" s="69">
        <f>YEAR(Table2[[#This Row],[MONTH]])</f>
        <v>2025</v>
      </c>
      <c r="O435" s="69" t="str">
        <f>TEXT(Table2[[#This Row],[MONTH]],"MMMM")</f>
        <v>September</v>
      </c>
    </row>
    <row r="436" spans="1:15" ht="14.4" x14ac:dyDescent="0.3">
      <c r="A436" s="603">
        <v>45901</v>
      </c>
      <c r="B436" s="195">
        <v>2304000366</v>
      </c>
      <c r="C436" s="195" t="s">
        <v>1697</v>
      </c>
      <c r="D436" s="267" t="s">
        <v>1698</v>
      </c>
      <c r="E436" s="195">
        <v>2304000366</v>
      </c>
      <c r="F436" s="245" t="s">
        <v>733</v>
      </c>
      <c r="G436" s="197" t="s">
        <v>3364</v>
      </c>
      <c r="H436" s="158" t="s">
        <v>3747</v>
      </c>
      <c r="I436" s="154">
        <v>46864</v>
      </c>
      <c r="J436" s="154">
        <v>46864</v>
      </c>
      <c r="K436" s="220">
        <v>45914</v>
      </c>
      <c r="L436" s="198">
        <v>45914</v>
      </c>
      <c r="M436" s="268" t="s">
        <v>2882</v>
      </c>
      <c r="N436" s="69">
        <f>YEAR(Table2[[#This Row],[MONTH]])</f>
        <v>2025</v>
      </c>
      <c r="O436" s="69" t="str">
        <f>TEXT(Table2[[#This Row],[MONTH]],"MMMM")</f>
        <v>September</v>
      </c>
    </row>
    <row r="437" spans="1:15" ht="14.4" x14ac:dyDescent="0.3">
      <c r="A437" s="603">
        <v>45901</v>
      </c>
      <c r="B437" s="195">
        <v>2304000367</v>
      </c>
      <c r="C437" s="195" t="s">
        <v>100</v>
      </c>
      <c r="D437" s="267" t="s">
        <v>1701</v>
      </c>
      <c r="E437" s="195">
        <v>2304000367</v>
      </c>
      <c r="F437" s="245" t="s">
        <v>733</v>
      </c>
      <c r="G437" s="197" t="s">
        <v>3364</v>
      </c>
      <c r="H437" s="158" t="s">
        <v>3747</v>
      </c>
      <c r="I437" s="154">
        <v>113296</v>
      </c>
      <c r="J437" s="154">
        <v>113296</v>
      </c>
      <c r="K437" s="220">
        <v>45914</v>
      </c>
      <c r="L437" s="198">
        <v>45914</v>
      </c>
      <c r="M437" s="268" t="s">
        <v>2882</v>
      </c>
      <c r="N437" s="69">
        <f>YEAR(Table2[[#This Row],[MONTH]])</f>
        <v>2025</v>
      </c>
      <c r="O437" s="69" t="str">
        <f>TEXT(Table2[[#This Row],[MONTH]],"MMMM")</f>
        <v>September</v>
      </c>
    </row>
    <row r="438" spans="1:15" ht="14.4" x14ac:dyDescent="0.3">
      <c r="A438" s="603">
        <v>45901</v>
      </c>
      <c r="B438" s="195">
        <v>2304000374</v>
      </c>
      <c r="C438" s="195" t="s">
        <v>101</v>
      </c>
      <c r="D438" s="267" t="s">
        <v>1704</v>
      </c>
      <c r="E438" s="195">
        <v>2304000374</v>
      </c>
      <c r="F438" s="245" t="s">
        <v>733</v>
      </c>
      <c r="G438" s="197" t="s">
        <v>3364</v>
      </c>
      <c r="H438" s="158" t="s">
        <v>3747</v>
      </c>
      <c r="I438" s="154">
        <v>1297927</v>
      </c>
      <c r="J438" s="154">
        <v>1297927</v>
      </c>
      <c r="K438" s="220">
        <v>45915</v>
      </c>
      <c r="L438" s="198">
        <v>45915</v>
      </c>
      <c r="M438" s="268" t="s">
        <v>2882</v>
      </c>
      <c r="N438" s="69">
        <f>YEAR(Table2[[#This Row],[MONTH]])</f>
        <v>2025</v>
      </c>
      <c r="O438" s="69" t="str">
        <f>TEXT(Table2[[#This Row],[MONTH]],"MMMM")</f>
        <v>September</v>
      </c>
    </row>
    <row r="439" spans="1:15" ht="14.4" x14ac:dyDescent="0.3">
      <c r="A439" s="603">
        <v>45901</v>
      </c>
      <c r="B439" s="195">
        <v>2304000375</v>
      </c>
      <c r="C439" s="195" t="s">
        <v>103</v>
      </c>
      <c r="D439" s="267" t="s">
        <v>1706</v>
      </c>
      <c r="E439" s="195">
        <v>2304000375</v>
      </c>
      <c r="F439" s="245" t="s">
        <v>733</v>
      </c>
      <c r="G439" s="197" t="s">
        <v>3364</v>
      </c>
      <c r="H439" s="158" t="s">
        <v>3747</v>
      </c>
      <c r="I439" s="154">
        <v>480847</v>
      </c>
      <c r="J439" s="154">
        <v>480847</v>
      </c>
      <c r="K439" s="220">
        <v>45915</v>
      </c>
      <c r="L439" s="198">
        <v>45915</v>
      </c>
      <c r="M439" s="268" t="s">
        <v>2882</v>
      </c>
      <c r="N439" s="69">
        <f>YEAR(Table2[[#This Row],[MONTH]])</f>
        <v>2025</v>
      </c>
      <c r="O439" s="69" t="str">
        <f>TEXT(Table2[[#This Row],[MONTH]],"MMMM")</f>
        <v>September</v>
      </c>
    </row>
    <row r="440" spans="1:15" ht="14.4" x14ac:dyDescent="0.3">
      <c r="A440" s="603">
        <v>45901</v>
      </c>
      <c r="B440" s="195">
        <v>2304000376</v>
      </c>
      <c r="C440" s="195" t="s">
        <v>104</v>
      </c>
      <c r="D440" s="267" t="s">
        <v>1708</v>
      </c>
      <c r="E440" s="195">
        <v>2304000376</v>
      </c>
      <c r="F440" s="245" t="s">
        <v>733</v>
      </c>
      <c r="G440" s="197" t="s">
        <v>3364</v>
      </c>
      <c r="H440" s="158" t="s">
        <v>3747</v>
      </c>
      <c r="I440" s="154">
        <v>275565</v>
      </c>
      <c r="J440" s="154">
        <v>275565</v>
      </c>
      <c r="K440" s="220">
        <v>45915</v>
      </c>
      <c r="L440" s="198">
        <v>45915</v>
      </c>
      <c r="M440" s="268" t="s">
        <v>2882</v>
      </c>
      <c r="N440" s="69">
        <f>YEAR(Table2[[#This Row],[MONTH]])</f>
        <v>2025</v>
      </c>
      <c r="O440" s="69" t="str">
        <f>TEXT(Table2[[#This Row],[MONTH]],"MMMM")</f>
        <v>September</v>
      </c>
    </row>
    <row r="441" spans="1:15" ht="14.4" x14ac:dyDescent="0.3">
      <c r="A441" s="603">
        <v>45901</v>
      </c>
      <c r="B441" s="195">
        <v>2304000377</v>
      </c>
      <c r="C441" s="195" t="s">
        <v>105</v>
      </c>
      <c r="D441" s="267" t="s">
        <v>1710</v>
      </c>
      <c r="E441" s="195">
        <v>2304000377</v>
      </c>
      <c r="F441" s="245" t="s">
        <v>733</v>
      </c>
      <c r="G441" s="197" t="s">
        <v>3364</v>
      </c>
      <c r="H441" s="158" t="s">
        <v>3747</v>
      </c>
      <c r="I441" s="154">
        <v>6221</v>
      </c>
      <c r="J441" s="154">
        <v>6221</v>
      </c>
      <c r="K441" s="220">
        <v>45915</v>
      </c>
      <c r="L441" s="198">
        <v>45915</v>
      </c>
      <c r="M441" s="268" t="s">
        <v>2882</v>
      </c>
      <c r="N441" s="69">
        <f>YEAR(Table2[[#This Row],[MONTH]])</f>
        <v>2025</v>
      </c>
      <c r="O441" s="69" t="str">
        <f>TEXT(Table2[[#This Row],[MONTH]],"MMMM")</f>
        <v>September</v>
      </c>
    </row>
    <row r="442" spans="1:15" ht="14.4" x14ac:dyDescent="0.3">
      <c r="A442" s="603">
        <v>45901</v>
      </c>
      <c r="B442" s="195">
        <v>2304000378</v>
      </c>
      <c r="C442" s="195" t="s">
        <v>106</v>
      </c>
      <c r="D442" s="267" t="s">
        <v>1713</v>
      </c>
      <c r="E442" s="195">
        <v>2304000378</v>
      </c>
      <c r="F442" s="245" t="s">
        <v>733</v>
      </c>
      <c r="G442" s="197" t="s">
        <v>3364</v>
      </c>
      <c r="H442" s="158" t="s">
        <v>3747</v>
      </c>
      <c r="I442" s="154">
        <v>29153</v>
      </c>
      <c r="J442" s="154">
        <v>29153</v>
      </c>
      <c r="K442" s="220">
        <v>45915</v>
      </c>
      <c r="L442" s="198">
        <v>45915</v>
      </c>
      <c r="M442" s="268" t="s">
        <v>2882</v>
      </c>
      <c r="N442" s="69">
        <f>YEAR(Table2[[#This Row],[MONTH]])</f>
        <v>2025</v>
      </c>
      <c r="O442" s="69" t="str">
        <f>TEXT(Table2[[#This Row],[MONTH]],"MMMM")</f>
        <v>September</v>
      </c>
    </row>
    <row r="443" spans="1:15" ht="14.4" x14ac:dyDescent="0.3">
      <c r="A443" s="603">
        <v>45901</v>
      </c>
      <c r="B443" s="195">
        <v>2304000379</v>
      </c>
      <c r="C443" s="195" t="s">
        <v>107</v>
      </c>
      <c r="D443" s="267" t="s">
        <v>1723</v>
      </c>
      <c r="E443" s="195">
        <v>2304000379</v>
      </c>
      <c r="F443" s="245" t="s">
        <v>733</v>
      </c>
      <c r="G443" s="197" t="s">
        <v>3364</v>
      </c>
      <c r="H443" s="158" t="s">
        <v>3747</v>
      </c>
      <c r="I443" s="154">
        <v>7425</v>
      </c>
      <c r="J443" s="154">
        <v>7425</v>
      </c>
      <c r="K443" s="220">
        <v>45915</v>
      </c>
      <c r="L443" s="198">
        <v>45915</v>
      </c>
      <c r="M443" s="268" t="s">
        <v>2882</v>
      </c>
      <c r="N443" s="69">
        <f>YEAR(Table2[[#This Row],[MONTH]])</f>
        <v>2025</v>
      </c>
      <c r="O443" s="69" t="str">
        <f>TEXT(Table2[[#This Row],[MONTH]],"MMMM")</f>
        <v>September</v>
      </c>
    </row>
    <row r="444" spans="1:15" ht="14.4" x14ac:dyDescent="0.3">
      <c r="A444" s="603">
        <v>45901</v>
      </c>
      <c r="B444" s="195">
        <v>2304000380</v>
      </c>
      <c r="C444" s="195" t="s">
        <v>109</v>
      </c>
      <c r="D444" s="267" t="s">
        <v>1724</v>
      </c>
      <c r="E444" s="195">
        <v>2304000380</v>
      </c>
      <c r="F444" s="245" t="s">
        <v>733</v>
      </c>
      <c r="G444" s="197" t="s">
        <v>3364</v>
      </c>
      <c r="H444" s="158" t="s">
        <v>3747</v>
      </c>
      <c r="I444" s="154">
        <v>30109</v>
      </c>
      <c r="J444" s="154">
        <v>30109</v>
      </c>
      <c r="K444" s="220">
        <v>45915</v>
      </c>
      <c r="L444" s="198">
        <v>45915</v>
      </c>
      <c r="M444" s="268" t="s">
        <v>2882</v>
      </c>
      <c r="N444" s="69">
        <f>YEAR(Table2[[#This Row],[MONTH]])</f>
        <v>2025</v>
      </c>
      <c r="O444" s="69" t="str">
        <f>TEXT(Table2[[#This Row],[MONTH]],"MMMM")</f>
        <v>September</v>
      </c>
    </row>
    <row r="445" spans="1:15" ht="14.4" x14ac:dyDescent="0.3">
      <c r="A445" s="603">
        <v>45901</v>
      </c>
      <c r="B445" s="195">
        <v>2304000381</v>
      </c>
      <c r="C445" s="195" t="s">
        <v>111</v>
      </c>
      <c r="D445" s="267" t="s">
        <v>1726</v>
      </c>
      <c r="E445" s="195">
        <v>2304000381</v>
      </c>
      <c r="F445" s="245" t="s">
        <v>733</v>
      </c>
      <c r="G445" s="197" t="s">
        <v>3364</v>
      </c>
      <c r="H445" s="158" t="s">
        <v>3747</v>
      </c>
      <c r="I445" s="154">
        <v>13609</v>
      </c>
      <c r="J445" s="154">
        <v>13609</v>
      </c>
      <c r="K445" s="220">
        <v>45915</v>
      </c>
      <c r="L445" s="198">
        <v>45915</v>
      </c>
      <c r="M445" s="268" t="s">
        <v>2882</v>
      </c>
      <c r="N445" s="69">
        <f>YEAR(Table2[[#This Row],[MONTH]])</f>
        <v>2025</v>
      </c>
      <c r="O445" s="69" t="str">
        <f>TEXT(Table2[[#This Row],[MONTH]],"MMMM")</f>
        <v>September</v>
      </c>
    </row>
    <row r="446" spans="1:15" ht="14.4" x14ac:dyDescent="0.3">
      <c r="A446" s="603">
        <v>45901</v>
      </c>
      <c r="B446" s="195">
        <v>2304000382</v>
      </c>
      <c r="C446" s="195" t="s">
        <v>113</v>
      </c>
      <c r="D446" s="267" t="s">
        <v>1728</v>
      </c>
      <c r="E446" s="195">
        <v>2304000382</v>
      </c>
      <c r="F446" s="245" t="s">
        <v>733</v>
      </c>
      <c r="G446" s="197" t="s">
        <v>3364</v>
      </c>
      <c r="H446" s="158" t="s">
        <v>3747</v>
      </c>
      <c r="I446" s="154">
        <v>19640</v>
      </c>
      <c r="J446" s="154">
        <v>19640</v>
      </c>
      <c r="K446" s="220">
        <v>45915</v>
      </c>
      <c r="L446" s="198">
        <v>45915</v>
      </c>
      <c r="M446" s="268" t="s">
        <v>2882</v>
      </c>
      <c r="N446" s="69">
        <f>YEAR(Table2[[#This Row],[MONTH]])</f>
        <v>2025</v>
      </c>
      <c r="O446" s="69" t="str">
        <f>TEXT(Table2[[#This Row],[MONTH]],"MMMM")</f>
        <v>September</v>
      </c>
    </row>
    <row r="447" spans="1:15" ht="15" thickBot="1" x14ac:dyDescent="0.35">
      <c r="A447" s="606">
        <v>45901</v>
      </c>
      <c r="B447" s="200">
        <v>2304000383</v>
      </c>
      <c r="C447" s="200" t="s">
        <v>115</v>
      </c>
      <c r="D447" s="269" t="s">
        <v>1744</v>
      </c>
      <c r="E447" s="195">
        <v>2304000383</v>
      </c>
      <c r="F447" s="248" t="s">
        <v>733</v>
      </c>
      <c r="G447" s="202" t="s">
        <v>3364</v>
      </c>
      <c r="H447" s="163" t="s">
        <v>3747</v>
      </c>
      <c r="I447" s="155">
        <v>141695</v>
      </c>
      <c r="J447" s="155">
        <v>141695</v>
      </c>
      <c r="K447" s="228">
        <v>45915</v>
      </c>
      <c r="L447" s="203">
        <v>45915</v>
      </c>
      <c r="M447" s="270" t="s">
        <v>2882</v>
      </c>
      <c r="N447" s="69">
        <f>YEAR(Table2[[#This Row],[MONTH]])</f>
        <v>2025</v>
      </c>
      <c r="O447" s="69" t="str">
        <f>TEXT(Table2[[#This Row],[MONTH]],"MMMM")</f>
        <v>September</v>
      </c>
    </row>
    <row r="448" spans="1:15" ht="14.4" x14ac:dyDescent="0.3">
      <c r="A448" s="605">
        <v>45901</v>
      </c>
      <c r="B448" s="251">
        <v>6000009314</v>
      </c>
      <c r="C448" s="251" t="s">
        <v>1345</v>
      </c>
      <c r="D448" s="252" t="s">
        <v>1346</v>
      </c>
      <c r="E448" s="251">
        <v>2204002030</v>
      </c>
      <c r="F448" s="253" t="s">
        <v>305</v>
      </c>
      <c r="G448" s="256" t="s">
        <v>3364</v>
      </c>
      <c r="H448" s="160" t="s">
        <v>3733</v>
      </c>
      <c r="I448" s="157">
        <v>1754.4012499999999</v>
      </c>
      <c r="J448" s="157">
        <v>1754.4012499999999</v>
      </c>
      <c r="K448" s="572">
        <v>46001</v>
      </c>
      <c r="L448" s="271">
        <v>45918</v>
      </c>
      <c r="M448" s="95" t="s">
        <v>2756</v>
      </c>
      <c r="N448" s="69">
        <f>YEAR(Table2[[#This Row],[MONTH]])</f>
        <v>2025</v>
      </c>
      <c r="O448" s="69" t="str">
        <f>TEXT(Table2[[#This Row],[MONTH]],"MMMM")</f>
        <v>September</v>
      </c>
    </row>
    <row r="449" spans="1:15" ht="14.4" x14ac:dyDescent="0.3">
      <c r="A449" s="603">
        <v>45901</v>
      </c>
      <c r="B449" s="195">
        <v>6000009324</v>
      </c>
      <c r="C449" s="195" t="s">
        <v>1431</v>
      </c>
      <c r="D449" s="196" t="s">
        <v>1432</v>
      </c>
      <c r="E449" s="195">
        <v>2204002103</v>
      </c>
      <c r="F449" s="245" t="s">
        <v>305</v>
      </c>
      <c r="G449" s="197" t="s">
        <v>3364</v>
      </c>
      <c r="H449" s="158" t="s">
        <v>3733</v>
      </c>
      <c r="I449" s="154">
        <v>2899.8567499999999</v>
      </c>
      <c r="J449" s="154">
        <v>2899.8567499999999</v>
      </c>
      <c r="K449" s="570">
        <v>46001</v>
      </c>
      <c r="L449" s="260">
        <v>45918</v>
      </c>
      <c r="M449" s="95" t="s">
        <v>2756</v>
      </c>
      <c r="N449" s="69">
        <f>YEAR(Table2[[#This Row],[MONTH]])</f>
        <v>2025</v>
      </c>
      <c r="O449" s="69" t="str">
        <f>TEXT(Table2[[#This Row],[MONTH]],"MMMM")</f>
        <v>September</v>
      </c>
    </row>
    <row r="450" spans="1:15" ht="14.4" x14ac:dyDescent="0.3">
      <c r="A450" s="603">
        <v>45901</v>
      </c>
      <c r="B450" s="195">
        <v>6000009325</v>
      </c>
      <c r="C450" s="195" t="s">
        <v>1496</v>
      </c>
      <c r="D450" s="196" t="s">
        <v>1498</v>
      </c>
      <c r="E450" s="195">
        <v>2204002112</v>
      </c>
      <c r="F450" s="245" t="s">
        <v>305</v>
      </c>
      <c r="G450" s="197" t="s">
        <v>3364</v>
      </c>
      <c r="H450" s="158" t="s">
        <v>3733</v>
      </c>
      <c r="I450" s="154">
        <v>7915.9244999999992</v>
      </c>
      <c r="J450" s="154">
        <v>7915.9244999999992</v>
      </c>
      <c r="K450" s="570">
        <v>46001</v>
      </c>
      <c r="L450" s="260">
        <v>45918</v>
      </c>
      <c r="M450" s="95" t="s">
        <v>2756</v>
      </c>
      <c r="N450" s="69">
        <f>YEAR(Table2[[#This Row],[MONTH]])</f>
        <v>2025</v>
      </c>
      <c r="O450" s="69" t="str">
        <f>TEXT(Table2[[#This Row],[MONTH]],"MMMM")</f>
        <v>September</v>
      </c>
    </row>
    <row r="451" spans="1:15" ht="14.4" x14ac:dyDescent="0.3">
      <c r="A451" s="603">
        <v>45901</v>
      </c>
      <c r="B451" s="195">
        <v>6000009326</v>
      </c>
      <c r="C451" s="195" t="s">
        <v>1467</v>
      </c>
      <c r="D451" s="196" t="s">
        <v>1468</v>
      </c>
      <c r="E451" s="195">
        <v>2204002127</v>
      </c>
      <c r="F451" s="245" t="s">
        <v>305</v>
      </c>
      <c r="G451" s="197" t="s">
        <v>3364</v>
      </c>
      <c r="H451" s="158" t="s">
        <v>3733</v>
      </c>
      <c r="I451" s="154">
        <v>1489.58125</v>
      </c>
      <c r="J451" s="154">
        <v>1489.58125</v>
      </c>
      <c r="K451" s="570">
        <v>46001</v>
      </c>
      <c r="L451" s="260">
        <v>45918</v>
      </c>
      <c r="M451" s="95" t="s">
        <v>2756</v>
      </c>
      <c r="N451" s="69">
        <f>YEAR(Table2[[#This Row],[MONTH]])</f>
        <v>2025</v>
      </c>
      <c r="O451" s="69" t="str">
        <f>TEXT(Table2[[#This Row],[MONTH]],"MMMM")</f>
        <v>September</v>
      </c>
    </row>
    <row r="452" spans="1:15" ht="15" thickBot="1" x14ac:dyDescent="0.35">
      <c r="A452" s="606">
        <v>45901</v>
      </c>
      <c r="B452" s="200">
        <v>6000009327</v>
      </c>
      <c r="C452" s="200" t="s">
        <v>1519</v>
      </c>
      <c r="D452" s="201" t="s">
        <v>1520</v>
      </c>
      <c r="E452" s="200">
        <v>2204002133</v>
      </c>
      <c r="F452" s="248" t="s">
        <v>305</v>
      </c>
      <c r="G452" s="202" t="s">
        <v>3364</v>
      </c>
      <c r="H452" s="163" t="s">
        <v>3733</v>
      </c>
      <c r="I452" s="155">
        <v>3113.9042499999996</v>
      </c>
      <c r="J452" s="155">
        <v>3113.9042499999996</v>
      </c>
      <c r="K452" s="569">
        <v>46001</v>
      </c>
      <c r="L452" s="261">
        <v>45918</v>
      </c>
      <c r="M452" s="95" t="s">
        <v>2756</v>
      </c>
      <c r="N452" s="69">
        <f>YEAR(Table2[[#This Row],[MONTH]])</f>
        <v>2025</v>
      </c>
      <c r="O452" s="69" t="str">
        <f>TEXT(Table2[[#This Row],[MONTH]],"MMMM")</f>
        <v>September</v>
      </c>
    </row>
    <row r="453" spans="1:15" ht="14.4" x14ac:dyDescent="0.3">
      <c r="A453" s="602">
        <v>45901</v>
      </c>
      <c r="B453" s="190">
        <v>6000009348</v>
      </c>
      <c r="C453" s="190" t="s">
        <v>1309</v>
      </c>
      <c r="D453" s="191" t="s">
        <v>1310</v>
      </c>
      <c r="E453" s="190">
        <v>2204002049</v>
      </c>
      <c r="F453" s="242" t="s">
        <v>305</v>
      </c>
      <c r="G453" s="192" t="s">
        <v>3364</v>
      </c>
      <c r="H453" s="173" t="s">
        <v>3733</v>
      </c>
      <c r="I453" s="152">
        <v>1469.58125</v>
      </c>
      <c r="J453" s="152">
        <v>1469.58125</v>
      </c>
      <c r="K453" s="568">
        <v>45984</v>
      </c>
      <c r="L453" s="259">
        <v>45918</v>
      </c>
      <c r="M453" s="95" t="s">
        <v>2756</v>
      </c>
      <c r="N453" s="69">
        <f>YEAR(Table2[[#This Row],[MONTH]])</f>
        <v>2025</v>
      </c>
      <c r="O453" s="69" t="str">
        <f>TEXT(Table2[[#This Row],[MONTH]],"MMMM")</f>
        <v>September</v>
      </c>
    </row>
    <row r="454" spans="1:15" ht="14.4" x14ac:dyDescent="0.3">
      <c r="A454" s="603">
        <v>45901</v>
      </c>
      <c r="B454" s="195">
        <v>6000009367</v>
      </c>
      <c r="C454" s="195" t="s">
        <v>1442</v>
      </c>
      <c r="D454" s="196" t="s">
        <v>3446</v>
      </c>
      <c r="E454" s="195">
        <v>2204002139</v>
      </c>
      <c r="F454" s="245" t="s">
        <v>305</v>
      </c>
      <c r="G454" s="197" t="s">
        <v>3364</v>
      </c>
      <c r="H454" s="158" t="s">
        <v>3733</v>
      </c>
      <c r="I454" s="154">
        <v>1981.5989999999999</v>
      </c>
      <c r="J454" s="154">
        <v>1981.5989999999999</v>
      </c>
      <c r="K454" s="570">
        <v>45984</v>
      </c>
      <c r="L454" s="260">
        <v>45918</v>
      </c>
      <c r="M454" s="95" t="s">
        <v>2756</v>
      </c>
      <c r="N454" s="69">
        <f>YEAR(Table2[[#This Row],[MONTH]])</f>
        <v>2025</v>
      </c>
      <c r="O454" s="69" t="str">
        <f>TEXT(Table2[[#This Row],[MONTH]],"MMMM")</f>
        <v>September</v>
      </c>
    </row>
    <row r="455" spans="1:15" ht="14.4" x14ac:dyDescent="0.3">
      <c r="A455" s="603">
        <v>45901</v>
      </c>
      <c r="B455" s="195">
        <v>6000009369</v>
      </c>
      <c r="C455" s="195" t="s">
        <v>1561</v>
      </c>
      <c r="D455" s="196" t="s">
        <v>1562</v>
      </c>
      <c r="E455" s="195">
        <v>2204002163</v>
      </c>
      <c r="F455" s="245" t="s">
        <v>305</v>
      </c>
      <c r="G455" s="197" t="s">
        <v>3364</v>
      </c>
      <c r="H455" s="158" t="s">
        <v>3733</v>
      </c>
      <c r="I455" s="154">
        <v>9762.9514999999992</v>
      </c>
      <c r="J455" s="154">
        <v>9762.9514999999992</v>
      </c>
      <c r="K455" s="570">
        <v>45984</v>
      </c>
      <c r="L455" s="260">
        <v>45918</v>
      </c>
      <c r="M455" s="95" t="s">
        <v>2756</v>
      </c>
      <c r="N455" s="69">
        <f>YEAR(Table2[[#This Row],[MONTH]])</f>
        <v>2025</v>
      </c>
      <c r="O455" s="69" t="str">
        <f>TEXT(Table2[[#This Row],[MONTH]],"MMMM")</f>
        <v>September</v>
      </c>
    </row>
    <row r="456" spans="1:15" ht="14.4" x14ac:dyDescent="0.3">
      <c r="A456" s="603">
        <v>45901</v>
      </c>
      <c r="B456" s="195">
        <v>6000009370</v>
      </c>
      <c r="C456" s="195" t="s">
        <v>1423</v>
      </c>
      <c r="D456" s="196" t="s">
        <v>1425</v>
      </c>
      <c r="E456" s="195">
        <v>2204002140</v>
      </c>
      <c r="F456" s="245" t="s">
        <v>305</v>
      </c>
      <c r="G456" s="197" t="s">
        <v>3364</v>
      </c>
      <c r="H456" s="158" t="s">
        <v>3733</v>
      </c>
      <c r="I456" s="154">
        <v>3289.1248333333333</v>
      </c>
      <c r="J456" s="154">
        <v>3289.1248333333333</v>
      </c>
      <c r="K456" s="570">
        <v>45984</v>
      </c>
      <c r="L456" s="260">
        <v>45918</v>
      </c>
      <c r="M456" s="95" t="s">
        <v>2756</v>
      </c>
      <c r="N456" s="69">
        <f>YEAR(Table2[[#This Row],[MONTH]])</f>
        <v>2025</v>
      </c>
      <c r="O456" s="69" t="str">
        <f>TEXT(Table2[[#This Row],[MONTH]],"MMMM")</f>
        <v>September</v>
      </c>
    </row>
    <row r="457" spans="1:15" ht="15" thickBot="1" x14ac:dyDescent="0.35">
      <c r="A457" s="606">
        <v>45901</v>
      </c>
      <c r="B457" s="200">
        <v>6000009371</v>
      </c>
      <c r="C457" s="200" t="s">
        <v>3601</v>
      </c>
      <c r="D457" s="201" t="s">
        <v>1339</v>
      </c>
      <c r="E457" s="200">
        <v>2204002147</v>
      </c>
      <c r="F457" s="248" t="s">
        <v>305</v>
      </c>
      <c r="G457" s="202" t="s">
        <v>3364</v>
      </c>
      <c r="H457" s="163" t="s">
        <v>3733</v>
      </c>
      <c r="I457" s="155">
        <v>2265.7889999999998</v>
      </c>
      <c r="J457" s="155">
        <v>2265.7889999999998</v>
      </c>
      <c r="K457" s="569">
        <v>45984</v>
      </c>
      <c r="L457" s="261">
        <v>45918</v>
      </c>
      <c r="M457" s="95" t="s">
        <v>2756</v>
      </c>
      <c r="N457" s="69">
        <f>YEAR(Table2[[#This Row],[MONTH]])</f>
        <v>2025</v>
      </c>
      <c r="O457" s="69" t="str">
        <f>TEXT(Table2[[#This Row],[MONTH]],"MMMM")</f>
        <v>September</v>
      </c>
    </row>
    <row r="458" spans="1:15" ht="14.4" x14ac:dyDescent="0.3">
      <c r="A458" s="602">
        <v>45901</v>
      </c>
      <c r="B458" s="190">
        <v>6000009313</v>
      </c>
      <c r="C458" s="190" t="s">
        <v>3476</v>
      </c>
      <c r="D458" s="191">
        <v>5274131041</v>
      </c>
      <c r="E458" s="190">
        <v>2510001476</v>
      </c>
      <c r="F458" s="242" t="s">
        <v>305</v>
      </c>
      <c r="G458" s="192" t="s">
        <v>3364</v>
      </c>
      <c r="H458" s="173" t="s">
        <v>3733</v>
      </c>
      <c r="I458" s="152">
        <v>2514.9740000000002</v>
      </c>
      <c r="J458" s="152">
        <v>2514.9740000000002</v>
      </c>
      <c r="K458" s="568">
        <v>45995</v>
      </c>
      <c r="L458" s="259">
        <v>45918</v>
      </c>
      <c r="M458" s="95" t="s">
        <v>2756</v>
      </c>
      <c r="N458" s="69">
        <f>YEAR(Table2[[#This Row],[MONTH]])</f>
        <v>2025</v>
      </c>
      <c r="O458" s="69" t="str">
        <f>TEXT(Table2[[#This Row],[MONTH]],"MMMM")</f>
        <v>September</v>
      </c>
    </row>
    <row r="459" spans="1:15" ht="14.4" x14ac:dyDescent="0.3">
      <c r="A459" s="603">
        <v>45901</v>
      </c>
      <c r="B459" s="195">
        <v>6000009316</v>
      </c>
      <c r="C459" s="195" t="s">
        <v>1357</v>
      </c>
      <c r="D459" s="196" t="s">
        <v>1358</v>
      </c>
      <c r="E459" s="195">
        <v>2204002037</v>
      </c>
      <c r="F459" s="245" t="s">
        <v>305</v>
      </c>
      <c r="G459" s="197" t="s">
        <v>3364</v>
      </c>
      <c r="H459" s="158" t="s">
        <v>3733</v>
      </c>
      <c r="I459" s="154">
        <v>13869.795999999998</v>
      </c>
      <c r="J459" s="154">
        <v>13869.795999999998</v>
      </c>
      <c r="K459" s="570">
        <v>45995</v>
      </c>
      <c r="L459" s="260">
        <v>45918</v>
      </c>
      <c r="M459" s="95" t="s">
        <v>2756</v>
      </c>
      <c r="N459" s="69">
        <f>YEAR(Table2[[#This Row],[MONTH]])</f>
        <v>2025</v>
      </c>
      <c r="O459" s="69" t="str">
        <f>TEXT(Table2[[#This Row],[MONTH]],"MMMM")</f>
        <v>September</v>
      </c>
    </row>
    <row r="460" spans="1:15" ht="14.4" x14ac:dyDescent="0.3">
      <c r="A460" s="603">
        <v>45901</v>
      </c>
      <c r="B460" s="195">
        <v>6000009328</v>
      </c>
      <c r="C460" s="195" t="s">
        <v>1491</v>
      </c>
      <c r="D460" s="196" t="s">
        <v>1492</v>
      </c>
      <c r="E460" s="195">
        <v>2204002101</v>
      </c>
      <c r="F460" s="245" t="s">
        <v>305</v>
      </c>
      <c r="G460" s="197" t="s">
        <v>3364</v>
      </c>
      <c r="H460" s="158" t="s">
        <v>3733</v>
      </c>
      <c r="I460" s="154">
        <v>7032.2944999999991</v>
      </c>
      <c r="J460" s="154">
        <v>7032.2944999999991</v>
      </c>
      <c r="K460" s="570">
        <v>45995</v>
      </c>
      <c r="L460" s="260">
        <v>45918</v>
      </c>
      <c r="M460" s="95" t="s">
        <v>2756</v>
      </c>
      <c r="N460" s="69">
        <f>YEAR(Table2[[#This Row],[MONTH]])</f>
        <v>2025</v>
      </c>
      <c r="O460" s="69" t="str">
        <f>TEXT(Table2[[#This Row],[MONTH]],"MMMM")</f>
        <v>September</v>
      </c>
    </row>
    <row r="461" spans="1:15" ht="14.4" x14ac:dyDescent="0.3">
      <c r="A461" s="603">
        <v>45901</v>
      </c>
      <c r="B461" s="195">
        <v>6000009354</v>
      </c>
      <c r="C461" s="195" t="s">
        <v>1256</v>
      </c>
      <c r="D461" s="196" t="s">
        <v>1257</v>
      </c>
      <c r="E461" s="195">
        <v>2204002031</v>
      </c>
      <c r="F461" s="245" t="s">
        <v>305</v>
      </c>
      <c r="G461" s="197" t="s">
        <v>3364</v>
      </c>
      <c r="H461" s="158" t="s">
        <v>3733</v>
      </c>
      <c r="I461" s="154">
        <v>2198.7162499999999</v>
      </c>
      <c r="J461" s="154">
        <v>2198.7162499999999</v>
      </c>
      <c r="K461" s="570">
        <v>45995</v>
      </c>
      <c r="L461" s="260">
        <v>45918</v>
      </c>
      <c r="M461" s="95" t="s">
        <v>2756</v>
      </c>
      <c r="N461" s="69">
        <f>YEAR(Table2[[#This Row],[MONTH]])</f>
        <v>2025</v>
      </c>
      <c r="O461" s="69" t="str">
        <f>TEXT(Table2[[#This Row],[MONTH]],"MMMM")</f>
        <v>September</v>
      </c>
    </row>
    <row r="462" spans="1:15" ht="15" thickBot="1" x14ac:dyDescent="0.35">
      <c r="A462" s="606">
        <v>45901</v>
      </c>
      <c r="B462" s="200">
        <v>6000009368</v>
      </c>
      <c r="C462" s="200" t="s">
        <v>1558</v>
      </c>
      <c r="D462" s="201" t="s">
        <v>3477</v>
      </c>
      <c r="E462" s="200">
        <v>2204002204</v>
      </c>
      <c r="F462" s="248" t="s">
        <v>305</v>
      </c>
      <c r="G462" s="202" t="s">
        <v>3364</v>
      </c>
      <c r="H462" s="163" t="s">
        <v>3733</v>
      </c>
      <c r="I462" s="155">
        <v>2504.9460833333333</v>
      </c>
      <c r="J462" s="155">
        <v>2504.9460833333333</v>
      </c>
      <c r="K462" s="569">
        <v>45995</v>
      </c>
      <c r="L462" s="261">
        <v>45918</v>
      </c>
      <c r="M462" s="95" t="s">
        <v>2756</v>
      </c>
      <c r="N462" s="69">
        <f>YEAR(Table2[[#This Row],[MONTH]])</f>
        <v>2025</v>
      </c>
      <c r="O462" s="69" t="str">
        <f>TEXT(Table2[[#This Row],[MONTH]],"MMMM")</f>
        <v>September</v>
      </c>
    </row>
    <row r="463" spans="1:15" ht="14.4" x14ac:dyDescent="0.3">
      <c r="A463" s="602">
        <v>45901</v>
      </c>
      <c r="B463" s="190">
        <v>6000009349</v>
      </c>
      <c r="C463" s="190" t="s">
        <v>3602</v>
      </c>
      <c r="D463" s="191" t="s">
        <v>3478</v>
      </c>
      <c r="E463" s="190">
        <v>2304000225</v>
      </c>
      <c r="F463" s="242" t="s">
        <v>48</v>
      </c>
      <c r="G463" s="192" t="s">
        <v>3364</v>
      </c>
      <c r="H463" s="173" t="s">
        <v>3733</v>
      </c>
      <c r="I463" s="152">
        <v>1298.75</v>
      </c>
      <c r="J463" s="152">
        <v>1298.75</v>
      </c>
      <c r="K463" s="179">
        <v>45984</v>
      </c>
      <c r="L463" s="259">
        <v>45918</v>
      </c>
      <c r="M463" s="95" t="s">
        <v>2756</v>
      </c>
      <c r="N463" s="69">
        <f>YEAR(Table2[[#This Row],[MONTH]])</f>
        <v>2025</v>
      </c>
      <c r="O463" s="69" t="str">
        <f>TEXT(Table2[[#This Row],[MONTH]],"MMMM")</f>
        <v>September</v>
      </c>
    </row>
    <row r="464" spans="1:15" ht="14.4" x14ac:dyDescent="0.3">
      <c r="A464" s="603">
        <v>45901</v>
      </c>
      <c r="B464" s="195">
        <v>6000009350</v>
      </c>
      <c r="C464" s="195" t="s">
        <v>1383</v>
      </c>
      <c r="D464" s="196" t="s">
        <v>3479</v>
      </c>
      <c r="E464" s="195">
        <v>2204002034</v>
      </c>
      <c r="F464" s="245" t="s">
        <v>48</v>
      </c>
      <c r="G464" s="197" t="s">
        <v>3364</v>
      </c>
      <c r="H464" s="158" t="s">
        <v>3733</v>
      </c>
      <c r="I464" s="154">
        <v>327.5</v>
      </c>
      <c r="J464" s="154">
        <v>327.5</v>
      </c>
      <c r="K464" s="174">
        <v>45984</v>
      </c>
      <c r="L464" s="260">
        <v>45918</v>
      </c>
      <c r="M464" s="95" t="s">
        <v>2756</v>
      </c>
      <c r="N464" s="69">
        <f>YEAR(Table2[[#This Row],[MONTH]])</f>
        <v>2025</v>
      </c>
      <c r="O464" s="69" t="str">
        <f>TEXT(Table2[[#This Row],[MONTH]],"MMMM")</f>
        <v>September</v>
      </c>
    </row>
    <row r="465" spans="1:15" ht="14.4" x14ac:dyDescent="0.3">
      <c r="A465" s="603">
        <v>45901</v>
      </c>
      <c r="B465" s="195">
        <v>6000009351</v>
      </c>
      <c r="C465" s="195" t="s">
        <v>1410</v>
      </c>
      <c r="D465" s="196" t="s">
        <v>3480</v>
      </c>
      <c r="E465" s="195">
        <v>2204002035</v>
      </c>
      <c r="F465" s="245" t="s">
        <v>48</v>
      </c>
      <c r="G465" s="197" t="s">
        <v>3364</v>
      </c>
      <c r="H465" s="158" t="s">
        <v>3733</v>
      </c>
      <c r="I465" s="154">
        <v>327.5</v>
      </c>
      <c r="J465" s="154">
        <v>327.5</v>
      </c>
      <c r="K465" s="174">
        <v>45984</v>
      </c>
      <c r="L465" s="260">
        <v>45918</v>
      </c>
      <c r="M465" s="95" t="s">
        <v>2756</v>
      </c>
      <c r="N465" s="69">
        <f>YEAR(Table2[[#This Row],[MONTH]])</f>
        <v>2025</v>
      </c>
      <c r="O465" s="69" t="str">
        <f>TEXT(Table2[[#This Row],[MONTH]],"MMMM")</f>
        <v>September</v>
      </c>
    </row>
    <row r="466" spans="1:15" ht="14.4" x14ac:dyDescent="0.3">
      <c r="A466" s="603">
        <v>45901</v>
      </c>
      <c r="B466" s="195">
        <v>6000009352</v>
      </c>
      <c r="C466" s="195" t="s">
        <v>1870</v>
      </c>
      <c r="D466" s="196" t="s">
        <v>3481</v>
      </c>
      <c r="E466" s="195">
        <v>2204002097</v>
      </c>
      <c r="F466" s="245" t="s">
        <v>48</v>
      </c>
      <c r="G466" s="197" t="s">
        <v>3364</v>
      </c>
      <c r="H466" s="158" t="s">
        <v>3733</v>
      </c>
      <c r="I466" s="154">
        <v>225</v>
      </c>
      <c r="J466" s="154">
        <v>225</v>
      </c>
      <c r="K466" s="174">
        <v>45984</v>
      </c>
      <c r="L466" s="260">
        <v>45918</v>
      </c>
      <c r="M466" s="95" t="s">
        <v>2756</v>
      </c>
      <c r="N466" s="69">
        <f>YEAR(Table2[[#This Row],[MONTH]])</f>
        <v>2025</v>
      </c>
      <c r="O466" s="69" t="str">
        <f>TEXT(Table2[[#This Row],[MONTH]],"MMMM")</f>
        <v>September</v>
      </c>
    </row>
    <row r="467" spans="1:15" ht="15" thickBot="1" x14ac:dyDescent="0.35">
      <c r="A467" s="606">
        <v>45901</v>
      </c>
      <c r="B467" s="200">
        <v>6000009366</v>
      </c>
      <c r="C467" s="200" t="s">
        <v>1591</v>
      </c>
      <c r="D467" s="201" t="s">
        <v>1592</v>
      </c>
      <c r="E467" s="200">
        <v>2204002176</v>
      </c>
      <c r="F467" s="248" t="s">
        <v>305</v>
      </c>
      <c r="G467" s="202" t="s">
        <v>3364</v>
      </c>
      <c r="H467" s="163" t="s">
        <v>3733</v>
      </c>
      <c r="I467" s="155">
        <v>1904.8277499999999</v>
      </c>
      <c r="J467" s="155">
        <v>1904.8277499999999</v>
      </c>
      <c r="K467" s="176">
        <v>45984</v>
      </c>
      <c r="L467" s="261">
        <v>45918</v>
      </c>
      <c r="M467" s="95" t="s">
        <v>2756</v>
      </c>
      <c r="N467" s="69">
        <f>YEAR(Table2[[#This Row],[MONTH]])</f>
        <v>2025</v>
      </c>
      <c r="O467" s="69" t="str">
        <f>TEXT(Table2[[#This Row],[MONTH]],"MMMM")</f>
        <v>September</v>
      </c>
    </row>
    <row r="468" spans="1:15" ht="14.4" x14ac:dyDescent="0.3">
      <c r="A468" s="602">
        <v>45901</v>
      </c>
      <c r="B468" s="190">
        <v>6000009347</v>
      </c>
      <c r="C468" s="190" t="s">
        <v>1026</v>
      </c>
      <c r="D468" s="191" t="s">
        <v>1027</v>
      </c>
      <c r="E468" s="190">
        <v>2304000256</v>
      </c>
      <c r="F468" s="242" t="s">
        <v>48</v>
      </c>
      <c r="G468" s="192" t="s">
        <v>3364</v>
      </c>
      <c r="H468" s="173" t="s">
        <v>3733</v>
      </c>
      <c r="I468" s="152">
        <v>4210.875</v>
      </c>
      <c r="J468" s="152">
        <v>4210.875</v>
      </c>
      <c r="K468" s="179">
        <v>45984</v>
      </c>
      <c r="L468" s="259">
        <v>45923</v>
      </c>
      <c r="M468" s="95" t="s">
        <v>2756</v>
      </c>
      <c r="N468" s="69">
        <f>YEAR(Table2[[#This Row],[MONTH]])</f>
        <v>2025</v>
      </c>
      <c r="O468" s="69" t="str">
        <f>TEXT(Table2[[#This Row],[MONTH]],"MMMM")</f>
        <v>September</v>
      </c>
    </row>
    <row r="469" spans="1:15" ht="14.4" x14ac:dyDescent="0.3">
      <c r="A469" s="603">
        <v>45901</v>
      </c>
      <c r="B469" s="195">
        <v>6000009353</v>
      </c>
      <c r="C469" s="195" t="s">
        <v>909</v>
      </c>
      <c r="D469" s="196" t="s">
        <v>910</v>
      </c>
      <c r="E469" s="195">
        <v>2304000308</v>
      </c>
      <c r="F469" s="245" t="s">
        <v>48</v>
      </c>
      <c r="G469" s="197" t="s">
        <v>3364</v>
      </c>
      <c r="H469" s="158" t="s">
        <v>3733</v>
      </c>
      <c r="I469" s="154">
        <v>4452.5409999999993</v>
      </c>
      <c r="J469" s="154">
        <v>4452.5409999999993</v>
      </c>
      <c r="K469" s="174">
        <v>45984</v>
      </c>
      <c r="L469" s="260">
        <v>45923</v>
      </c>
      <c r="M469" s="95" t="s">
        <v>2756</v>
      </c>
      <c r="N469" s="69">
        <f>YEAR(Table2[[#This Row],[MONTH]])</f>
        <v>2025</v>
      </c>
      <c r="O469" s="69" t="str">
        <f>TEXT(Table2[[#This Row],[MONTH]],"MMMM")</f>
        <v>September</v>
      </c>
    </row>
    <row r="470" spans="1:15" ht="14.4" x14ac:dyDescent="0.3">
      <c r="A470" s="603">
        <v>45901</v>
      </c>
      <c r="B470" s="195">
        <v>6000009365</v>
      </c>
      <c r="C470" s="195" t="s">
        <v>672</v>
      </c>
      <c r="D470" s="196" t="s">
        <v>3405</v>
      </c>
      <c r="E470" s="195">
        <v>2204001946</v>
      </c>
      <c r="F470" s="245" t="s">
        <v>48</v>
      </c>
      <c r="G470" s="197" t="s">
        <v>3364</v>
      </c>
      <c r="H470" s="158" t="s">
        <v>3733</v>
      </c>
      <c r="I470" s="154">
        <v>3890.25</v>
      </c>
      <c r="J470" s="154">
        <v>3890.25</v>
      </c>
      <c r="K470" s="174">
        <v>45984</v>
      </c>
      <c r="L470" s="260">
        <v>45923</v>
      </c>
      <c r="M470" s="95" t="s">
        <v>2756</v>
      </c>
      <c r="N470" s="69">
        <f>YEAR(Table2[[#This Row],[MONTH]])</f>
        <v>2025</v>
      </c>
      <c r="O470" s="69" t="str">
        <f>TEXT(Table2[[#This Row],[MONTH]],"MMMM")</f>
        <v>September</v>
      </c>
    </row>
    <row r="471" spans="1:15" ht="14.4" x14ac:dyDescent="0.3">
      <c r="A471" s="603">
        <v>45901</v>
      </c>
      <c r="B471" s="195">
        <v>6000009372</v>
      </c>
      <c r="C471" s="195" t="s">
        <v>1138</v>
      </c>
      <c r="D471" s="196" t="s">
        <v>1139</v>
      </c>
      <c r="E471" s="195">
        <v>2304000332</v>
      </c>
      <c r="F471" s="245" t="s">
        <v>48</v>
      </c>
      <c r="G471" s="197" t="s">
        <v>3364</v>
      </c>
      <c r="H471" s="158" t="s">
        <v>3733</v>
      </c>
      <c r="I471" s="154">
        <v>3745.3249999999998</v>
      </c>
      <c r="J471" s="154">
        <v>3745.3249999999998</v>
      </c>
      <c r="K471" s="174">
        <v>45984</v>
      </c>
      <c r="L471" s="260">
        <v>45923</v>
      </c>
      <c r="M471" s="95" t="s">
        <v>2756</v>
      </c>
      <c r="N471" s="69">
        <f>YEAR(Table2[[#This Row],[MONTH]])</f>
        <v>2025</v>
      </c>
      <c r="O471" s="69" t="str">
        <f>TEXT(Table2[[#This Row],[MONTH]],"MMMM")</f>
        <v>September</v>
      </c>
    </row>
    <row r="472" spans="1:15" ht="15" thickBot="1" x14ac:dyDescent="0.35">
      <c r="A472" s="606">
        <v>45901</v>
      </c>
      <c r="B472" s="200">
        <v>6000009454</v>
      </c>
      <c r="C472" s="200" t="s">
        <v>287</v>
      </c>
      <c r="D472" s="201" t="s">
        <v>75</v>
      </c>
      <c r="E472" s="200">
        <v>2204002215</v>
      </c>
      <c r="F472" s="248" t="s">
        <v>48</v>
      </c>
      <c r="G472" s="202" t="s">
        <v>3364</v>
      </c>
      <c r="H472" s="163" t="s">
        <v>3733</v>
      </c>
      <c r="I472" s="155">
        <v>242.5</v>
      </c>
      <c r="J472" s="155">
        <v>242.5</v>
      </c>
      <c r="K472" s="176">
        <v>45984</v>
      </c>
      <c r="L472" s="261">
        <v>45923</v>
      </c>
      <c r="M472" s="95" t="s">
        <v>2756</v>
      </c>
      <c r="N472" s="69">
        <f>YEAR(Table2[[#This Row],[MONTH]])</f>
        <v>2025</v>
      </c>
      <c r="O472" s="69" t="str">
        <f>TEXT(Table2[[#This Row],[MONTH]],"MMMM")</f>
        <v>September</v>
      </c>
    </row>
    <row r="473" spans="1:15" ht="14.4" x14ac:dyDescent="0.3">
      <c r="A473" s="602">
        <v>45901</v>
      </c>
      <c r="B473" s="190">
        <v>6000009499</v>
      </c>
      <c r="C473" s="190" t="s">
        <v>1238</v>
      </c>
      <c r="D473" s="191" t="s">
        <v>1239</v>
      </c>
      <c r="E473" s="190">
        <v>2204002194</v>
      </c>
      <c r="F473" s="242" t="s">
        <v>48</v>
      </c>
      <c r="G473" s="192" t="s">
        <v>3364</v>
      </c>
      <c r="H473" s="173" t="s">
        <v>3733</v>
      </c>
      <c r="I473" s="152">
        <v>3700.8849999999998</v>
      </c>
      <c r="J473" s="152">
        <v>3700.8849999999998</v>
      </c>
      <c r="K473" s="179">
        <v>46000</v>
      </c>
      <c r="L473" s="259">
        <v>45923</v>
      </c>
      <c r="M473" s="95" t="s">
        <v>2756</v>
      </c>
      <c r="N473" s="69">
        <f>YEAR(Table2[[#This Row],[MONTH]])</f>
        <v>2025</v>
      </c>
      <c r="O473" s="69" t="str">
        <f>TEXT(Table2[[#This Row],[MONTH]],"MMMM")</f>
        <v>September</v>
      </c>
    </row>
    <row r="474" spans="1:15" ht="14.4" x14ac:dyDescent="0.3">
      <c r="A474" s="603">
        <v>45901</v>
      </c>
      <c r="B474" s="195">
        <v>6000009500</v>
      </c>
      <c r="C474" s="195" t="s">
        <v>896</v>
      </c>
      <c r="D474" s="196" t="s">
        <v>898</v>
      </c>
      <c r="E474" s="195">
        <v>2204002075</v>
      </c>
      <c r="F474" s="245" t="s">
        <v>48</v>
      </c>
      <c r="G474" s="197" t="s">
        <v>3364</v>
      </c>
      <c r="H474" s="158" t="s">
        <v>3733</v>
      </c>
      <c r="I474" s="154">
        <v>2348.1602499999999</v>
      </c>
      <c r="J474" s="154">
        <v>2348.1602499999999</v>
      </c>
      <c r="K474" s="174">
        <v>46000</v>
      </c>
      <c r="L474" s="260">
        <v>45923</v>
      </c>
      <c r="M474" s="95" t="s">
        <v>2756</v>
      </c>
      <c r="N474" s="69">
        <f>YEAR(Table2[[#This Row],[MONTH]])</f>
        <v>2025</v>
      </c>
      <c r="O474" s="69" t="str">
        <f>TEXT(Table2[[#This Row],[MONTH]],"MMMM")</f>
        <v>September</v>
      </c>
    </row>
    <row r="475" spans="1:15" ht="14.4" x14ac:dyDescent="0.3">
      <c r="A475" s="603">
        <v>45901</v>
      </c>
      <c r="B475" s="195">
        <v>6000009501</v>
      </c>
      <c r="C475" s="195" t="s">
        <v>1568</v>
      </c>
      <c r="D475" s="196" t="s">
        <v>1569</v>
      </c>
      <c r="E475" s="195">
        <v>2204002183</v>
      </c>
      <c r="F475" s="245" t="s">
        <v>48</v>
      </c>
      <c r="G475" s="197" t="s">
        <v>3364</v>
      </c>
      <c r="H475" s="158" t="s">
        <v>3733</v>
      </c>
      <c r="I475" s="154">
        <v>8425.880000000001</v>
      </c>
      <c r="J475" s="154">
        <v>8425.880000000001</v>
      </c>
      <c r="K475" s="174">
        <v>46000</v>
      </c>
      <c r="L475" s="260">
        <v>45923</v>
      </c>
      <c r="M475" s="95" t="s">
        <v>2756</v>
      </c>
      <c r="N475" s="69">
        <f>YEAR(Table2[[#This Row],[MONTH]])</f>
        <v>2025</v>
      </c>
      <c r="O475" s="69" t="str">
        <f>TEXT(Table2[[#This Row],[MONTH]],"MMMM")</f>
        <v>September</v>
      </c>
    </row>
    <row r="476" spans="1:15" ht="14.4" x14ac:dyDescent="0.3">
      <c r="A476" s="603">
        <v>45901</v>
      </c>
      <c r="B476" s="195">
        <v>6000009502</v>
      </c>
      <c r="C476" s="195" t="s">
        <v>1108</v>
      </c>
      <c r="D476" s="196" t="s">
        <v>1109</v>
      </c>
      <c r="E476" s="195">
        <v>2204002119</v>
      </c>
      <c r="F476" s="245" t="s">
        <v>48</v>
      </c>
      <c r="G476" s="197" t="s">
        <v>3364</v>
      </c>
      <c r="H476" s="158" t="s">
        <v>3733</v>
      </c>
      <c r="I476" s="154">
        <v>4029.21</v>
      </c>
      <c r="J476" s="154">
        <v>4029.21</v>
      </c>
      <c r="K476" s="174">
        <v>46000</v>
      </c>
      <c r="L476" s="260">
        <v>45923</v>
      </c>
      <c r="M476" s="95" t="s">
        <v>2756</v>
      </c>
      <c r="N476" s="69">
        <f>YEAR(Table2[[#This Row],[MONTH]])</f>
        <v>2025</v>
      </c>
      <c r="O476" s="69" t="str">
        <f>TEXT(Table2[[#This Row],[MONTH]],"MMMM")</f>
        <v>September</v>
      </c>
    </row>
    <row r="477" spans="1:15" ht="15" thickBot="1" x14ac:dyDescent="0.35">
      <c r="A477" s="606">
        <v>45901</v>
      </c>
      <c r="B477" s="200">
        <v>6000009508</v>
      </c>
      <c r="C477" s="200" t="s">
        <v>1051</v>
      </c>
      <c r="D477" s="201" t="s">
        <v>1053</v>
      </c>
      <c r="E477" s="200">
        <v>2204002000</v>
      </c>
      <c r="F477" s="248" t="s">
        <v>48</v>
      </c>
      <c r="G477" s="202" t="s">
        <v>3364</v>
      </c>
      <c r="H477" s="163" t="s">
        <v>3733</v>
      </c>
      <c r="I477" s="155">
        <v>7617.33</v>
      </c>
      <c r="J477" s="155">
        <v>7617.33</v>
      </c>
      <c r="K477" s="176">
        <v>46000</v>
      </c>
      <c r="L477" s="261">
        <v>45923</v>
      </c>
      <c r="M477" s="95" t="s">
        <v>2756</v>
      </c>
      <c r="N477" s="69">
        <f>YEAR(Table2[[#This Row],[MONTH]])</f>
        <v>2025</v>
      </c>
      <c r="O477" s="69" t="str">
        <f>TEXT(Table2[[#This Row],[MONTH]],"MMMM")</f>
        <v>September</v>
      </c>
    </row>
    <row r="478" spans="1:15" ht="14.4" x14ac:dyDescent="0.3">
      <c r="A478" s="602">
        <v>45901</v>
      </c>
      <c r="B478" s="190">
        <v>6000009503</v>
      </c>
      <c r="C478" s="190" t="s">
        <v>842</v>
      </c>
      <c r="D478" s="191" t="s">
        <v>844</v>
      </c>
      <c r="E478" s="190">
        <v>2304000246</v>
      </c>
      <c r="F478" s="242" t="s">
        <v>733</v>
      </c>
      <c r="G478" s="192" t="s">
        <v>3364</v>
      </c>
      <c r="H478" s="173" t="s">
        <v>3733</v>
      </c>
      <c r="I478" s="152">
        <v>2575</v>
      </c>
      <c r="J478" s="152">
        <v>2575</v>
      </c>
      <c r="K478" s="179">
        <v>45995</v>
      </c>
      <c r="L478" s="259">
        <v>45923</v>
      </c>
      <c r="M478" s="95" t="s">
        <v>2756</v>
      </c>
      <c r="N478" s="69">
        <f>YEAR(Table2[[#This Row],[MONTH]])</f>
        <v>2025</v>
      </c>
      <c r="O478" s="69" t="str">
        <f>TEXT(Table2[[#This Row],[MONTH]],"MMMM")</f>
        <v>September</v>
      </c>
    </row>
    <row r="479" spans="1:15" ht="14.4" x14ac:dyDescent="0.3">
      <c r="A479" s="603">
        <v>45901</v>
      </c>
      <c r="B479" s="195">
        <v>6000009504</v>
      </c>
      <c r="C479" s="195" t="s">
        <v>848</v>
      </c>
      <c r="D479" s="196" t="s">
        <v>849</v>
      </c>
      <c r="E479" s="195">
        <v>2304000245</v>
      </c>
      <c r="F479" s="245" t="s">
        <v>733</v>
      </c>
      <c r="G479" s="197" t="s">
        <v>3364</v>
      </c>
      <c r="H479" s="158" t="s">
        <v>3733</v>
      </c>
      <c r="I479" s="154">
        <v>2575</v>
      </c>
      <c r="J479" s="154">
        <v>2575</v>
      </c>
      <c r="K479" s="174">
        <v>45995</v>
      </c>
      <c r="L479" s="260">
        <v>45923</v>
      </c>
      <c r="M479" s="95" t="s">
        <v>2756</v>
      </c>
      <c r="N479" s="69">
        <f>YEAR(Table2[[#This Row],[MONTH]])</f>
        <v>2025</v>
      </c>
      <c r="O479" s="69" t="str">
        <f>TEXT(Table2[[#This Row],[MONTH]],"MMMM")</f>
        <v>September</v>
      </c>
    </row>
    <row r="480" spans="1:15" ht="14.4" x14ac:dyDescent="0.3">
      <c r="A480" s="603">
        <v>45901</v>
      </c>
      <c r="B480" s="195">
        <v>6000009522</v>
      </c>
      <c r="C480" s="195" t="s">
        <v>1267</v>
      </c>
      <c r="D480" s="196" t="s">
        <v>3463</v>
      </c>
      <c r="E480" s="195">
        <v>2204002206</v>
      </c>
      <c r="F480" s="245" t="s">
        <v>48</v>
      </c>
      <c r="G480" s="197" t="s">
        <v>3364</v>
      </c>
      <c r="H480" s="158" t="s">
        <v>3733</v>
      </c>
      <c r="I480" s="154">
        <v>4745.875</v>
      </c>
      <c r="J480" s="154">
        <v>4745.875</v>
      </c>
      <c r="K480" s="174">
        <v>45995</v>
      </c>
      <c r="L480" s="260">
        <v>45923</v>
      </c>
      <c r="M480" s="95" t="s">
        <v>2756</v>
      </c>
      <c r="N480" s="69">
        <f>YEAR(Table2[[#This Row],[MONTH]])</f>
        <v>2025</v>
      </c>
      <c r="O480" s="69" t="str">
        <f>TEXT(Table2[[#This Row],[MONTH]],"MMMM")</f>
        <v>September</v>
      </c>
    </row>
    <row r="481" spans="1:15" ht="14.4" x14ac:dyDescent="0.3">
      <c r="A481" s="603">
        <v>45901</v>
      </c>
      <c r="B481" s="195">
        <v>6000009545</v>
      </c>
      <c r="C481" s="195" t="s">
        <v>1170</v>
      </c>
      <c r="D481" s="196" t="s">
        <v>3482</v>
      </c>
      <c r="E481" s="195">
        <v>2304000331</v>
      </c>
      <c r="F481" s="245" t="s">
        <v>48</v>
      </c>
      <c r="G481" s="197" t="s">
        <v>3364</v>
      </c>
      <c r="H481" s="158" t="s">
        <v>3733</v>
      </c>
      <c r="I481" s="154">
        <v>9381.4</v>
      </c>
      <c r="J481" s="154">
        <v>9381.4</v>
      </c>
      <c r="K481" s="174">
        <v>45995</v>
      </c>
      <c r="L481" s="260">
        <v>45923</v>
      </c>
      <c r="M481" s="95" t="s">
        <v>2756</v>
      </c>
      <c r="N481" s="69">
        <f>YEAR(Table2[[#This Row],[MONTH]])</f>
        <v>2025</v>
      </c>
      <c r="O481" s="69" t="str">
        <f>TEXT(Table2[[#This Row],[MONTH]],"MMMM")</f>
        <v>September</v>
      </c>
    </row>
    <row r="482" spans="1:15" ht="15" thickBot="1" x14ac:dyDescent="0.35">
      <c r="A482" s="606">
        <v>45901</v>
      </c>
      <c r="B482" s="200">
        <v>6000009590</v>
      </c>
      <c r="C482" s="200" t="s">
        <v>1312</v>
      </c>
      <c r="D482" s="201" t="s">
        <v>1313</v>
      </c>
      <c r="E482" s="200">
        <v>2204002217</v>
      </c>
      <c r="F482" s="248" t="s">
        <v>48</v>
      </c>
      <c r="G482" s="202" t="s">
        <v>3364</v>
      </c>
      <c r="H482" s="163" t="s">
        <v>3733</v>
      </c>
      <c r="I482" s="155">
        <v>2902.6624999999999</v>
      </c>
      <c r="J482" s="155">
        <v>2902.6624999999999</v>
      </c>
      <c r="K482" s="176">
        <v>45995</v>
      </c>
      <c r="L482" s="261">
        <v>45923</v>
      </c>
      <c r="M482" s="95" t="s">
        <v>2756</v>
      </c>
      <c r="N482" s="69">
        <f>YEAR(Table2[[#This Row],[MONTH]])</f>
        <v>2025</v>
      </c>
      <c r="O482" s="69" t="str">
        <f>TEXT(Table2[[#This Row],[MONTH]],"MMMM")</f>
        <v>September</v>
      </c>
    </row>
    <row r="483" spans="1:15" ht="15" thickBot="1" x14ac:dyDescent="0.35">
      <c r="A483" s="613">
        <v>45901</v>
      </c>
      <c r="B483" s="272">
        <v>6000010861</v>
      </c>
      <c r="C483" s="273" t="s">
        <v>1176</v>
      </c>
      <c r="D483" s="274" t="s">
        <v>75</v>
      </c>
      <c r="E483" s="273">
        <v>2304000199</v>
      </c>
      <c r="F483" s="770" t="s">
        <v>48</v>
      </c>
      <c r="G483" s="275" t="s">
        <v>3364</v>
      </c>
      <c r="H483" s="276" t="s">
        <v>3733</v>
      </c>
      <c r="I483" s="771">
        <v>108185.25</v>
      </c>
      <c r="J483" s="771">
        <v>108185.25</v>
      </c>
      <c r="K483" s="589">
        <v>46083</v>
      </c>
      <c r="L483" s="277">
        <v>46027</v>
      </c>
      <c r="M483" s="95" t="s">
        <v>2756</v>
      </c>
      <c r="N483" s="69">
        <f>YEAR(Table2[[#This Row],[MONTH]])</f>
        <v>2025</v>
      </c>
      <c r="O483" s="69" t="str">
        <f>TEXT(Table2[[#This Row],[MONTH]],"MMMM")</f>
        <v>September</v>
      </c>
    </row>
    <row r="484" spans="1:15" ht="14.4" x14ac:dyDescent="0.3">
      <c r="A484" s="605">
        <v>45901</v>
      </c>
      <c r="B484" s="251">
        <v>6000009523</v>
      </c>
      <c r="C484" s="251" t="s">
        <v>1876</v>
      </c>
      <c r="D484" s="252" t="s">
        <v>3483</v>
      </c>
      <c r="E484" s="251">
        <v>2204002195</v>
      </c>
      <c r="F484" s="253" t="s">
        <v>48</v>
      </c>
      <c r="G484" s="256" t="s">
        <v>3364</v>
      </c>
      <c r="H484" s="160" t="s">
        <v>3733</v>
      </c>
      <c r="I484" s="157">
        <v>4014.9175</v>
      </c>
      <c r="J484" s="157">
        <v>4014.9175</v>
      </c>
      <c r="K484" s="184">
        <v>45995</v>
      </c>
      <c r="L484" s="271">
        <v>45924</v>
      </c>
      <c r="M484" s="95" t="s">
        <v>2756</v>
      </c>
      <c r="N484" s="69">
        <f>YEAR(Table2[[#This Row],[MONTH]])</f>
        <v>2025</v>
      </c>
      <c r="O484" s="69" t="str">
        <f>TEXT(Table2[[#This Row],[MONTH]],"MMMM")</f>
        <v>September</v>
      </c>
    </row>
    <row r="485" spans="1:15" ht="14.4" x14ac:dyDescent="0.3">
      <c r="A485" s="603">
        <v>45901</v>
      </c>
      <c r="B485" s="195">
        <v>6000009532</v>
      </c>
      <c r="C485" s="195" t="s">
        <v>1611</v>
      </c>
      <c r="D485" s="196" t="s">
        <v>1612</v>
      </c>
      <c r="E485" s="195">
        <v>2204002190</v>
      </c>
      <c r="F485" s="102" t="s">
        <v>305</v>
      </c>
      <c r="G485" s="197" t="s">
        <v>3364</v>
      </c>
      <c r="H485" s="158" t="s">
        <v>3733</v>
      </c>
      <c r="I485" s="154">
        <v>8918.5295000000006</v>
      </c>
      <c r="J485" s="154">
        <v>8918.5295000000006</v>
      </c>
      <c r="K485" s="174">
        <v>45995</v>
      </c>
      <c r="L485" s="260">
        <v>45924</v>
      </c>
      <c r="M485" s="95" t="s">
        <v>2756</v>
      </c>
      <c r="N485" s="69">
        <f>YEAR(Table2[[#This Row],[MONTH]])</f>
        <v>2025</v>
      </c>
      <c r="O485" s="69" t="str">
        <f>TEXT(Table2[[#This Row],[MONTH]],"MMMM")</f>
        <v>September</v>
      </c>
    </row>
    <row r="486" spans="1:15" ht="14.4" x14ac:dyDescent="0.3">
      <c r="A486" s="603">
        <v>45901</v>
      </c>
      <c r="B486" s="195">
        <v>6000009586</v>
      </c>
      <c r="C486" s="195" t="s">
        <v>3484</v>
      </c>
      <c r="D486" s="196" t="s">
        <v>3485</v>
      </c>
      <c r="E486" s="195">
        <v>2204002131</v>
      </c>
      <c r="F486" s="102" t="s">
        <v>305</v>
      </c>
      <c r="G486" s="197" t="s">
        <v>3364</v>
      </c>
      <c r="H486" s="158" t="s">
        <v>3733</v>
      </c>
      <c r="I486" s="154">
        <v>11841.848749999999</v>
      </c>
      <c r="J486" s="154">
        <v>11841.848749999999</v>
      </c>
      <c r="K486" s="174">
        <v>45995</v>
      </c>
      <c r="L486" s="260">
        <v>45924</v>
      </c>
      <c r="M486" s="95" t="s">
        <v>2756</v>
      </c>
      <c r="N486" s="69">
        <f>YEAR(Table2[[#This Row],[MONTH]])</f>
        <v>2025</v>
      </c>
      <c r="O486" s="69" t="str">
        <f>TEXT(Table2[[#This Row],[MONTH]],"MMMM")</f>
        <v>September</v>
      </c>
    </row>
    <row r="487" spans="1:15" ht="15" thickBot="1" x14ac:dyDescent="0.35">
      <c r="A487" s="607">
        <v>45901</v>
      </c>
      <c r="B487" s="186">
        <v>6000009655</v>
      </c>
      <c r="C487" s="186" t="s">
        <v>1445</v>
      </c>
      <c r="D487" s="187" t="s">
        <v>1447</v>
      </c>
      <c r="E487" s="186">
        <v>2204002219</v>
      </c>
      <c r="F487" s="102" t="s">
        <v>305</v>
      </c>
      <c r="G487" s="188" t="s">
        <v>3364</v>
      </c>
      <c r="H487" s="161" t="s">
        <v>3733</v>
      </c>
      <c r="I487" s="162">
        <v>2267.5299999999997</v>
      </c>
      <c r="J487" s="162">
        <v>2267.5299999999997</v>
      </c>
      <c r="K487" s="564">
        <v>45995</v>
      </c>
      <c r="L487" s="189">
        <v>45924</v>
      </c>
      <c r="M487" s="95" t="s">
        <v>2756</v>
      </c>
      <c r="N487" s="69">
        <f>YEAR(Table2[[#This Row],[MONTH]])</f>
        <v>2025</v>
      </c>
      <c r="O487" s="69" t="str">
        <f>TEXT(Table2[[#This Row],[MONTH]],"MMMM")</f>
        <v>September</v>
      </c>
    </row>
    <row r="488" spans="1:15" ht="14.4" x14ac:dyDescent="0.3">
      <c r="A488" s="602">
        <v>45901</v>
      </c>
      <c r="B488" s="96">
        <v>22123913</v>
      </c>
      <c r="C488" s="96" t="s">
        <v>3486</v>
      </c>
      <c r="D488" s="97" t="s">
        <v>3487</v>
      </c>
      <c r="E488" s="96">
        <v>22062603</v>
      </c>
      <c r="F488" s="96" t="s">
        <v>3718</v>
      </c>
      <c r="G488" s="98" t="s">
        <v>3364</v>
      </c>
      <c r="H488" s="96" t="s">
        <v>3378</v>
      </c>
      <c r="I488" s="99">
        <v>242725.9</v>
      </c>
      <c r="J488" s="735">
        <f>+I488</f>
        <v>242725.9</v>
      </c>
      <c r="K488" s="555">
        <v>46092</v>
      </c>
      <c r="L488" s="101">
        <v>46064</v>
      </c>
      <c r="M488" s="95" t="s">
        <v>2756</v>
      </c>
      <c r="N488" s="69">
        <f>YEAR(Table2[[#This Row],[MONTH]])</f>
        <v>2025</v>
      </c>
      <c r="O488" s="69" t="str">
        <f>TEXT(Table2[[#This Row],[MONTH]],"MMMM")</f>
        <v>September</v>
      </c>
    </row>
    <row r="489" spans="1:15" ht="15" thickBot="1" x14ac:dyDescent="0.35">
      <c r="A489" s="608">
        <v>45901</v>
      </c>
      <c r="B489" s="145">
        <v>22123911</v>
      </c>
      <c r="C489" s="145" t="s">
        <v>3488</v>
      </c>
      <c r="D489" s="146" t="s">
        <v>3489</v>
      </c>
      <c r="E489" s="115">
        <v>22062581</v>
      </c>
      <c r="F489" s="145" t="s">
        <v>3718</v>
      </c>
      <c r="G489" s="147" t="s">
        <v>3372</v>
      </c>
      <c r="H489" s="145" t="s">
        <v>3378</v>
      </c>
      <c r="I489" s="148">
        <v>74181</v>
      </c>
      <c r="J489" s="415">
        <f>+I489</f>
        <v>74181</v>
      </c>
      <c r="K489" s="598">
        <v>46113</v>
      </c>
      <c r="L489" s="416">
        <v>46065</v>
      </c>
      <c r="M489" s="95" t="s">
        <v>2756</v>
      </c>
      <c r="N489" s="69">
        <f>YEAR(Table2[[#This Row],[MONTH]])</f>
        <v>2025</v>
      </c>
      <c r="O489" s="69" t="str">
        <f>TEXT(Table2[[#This Row],[MONTH]],"MMMM")</f>
        <v>September</v>
      </c>
    </row>
    <row r="490" spans="1:15" ht="14.4" x14ac:dyDescent="0.3">
      <c r="A490" s="603">
        <v>45901</v>
      </c>
      <c r="B490" s="102">
        <v>22128948</v>
      </c>
      <c r="C490" s="102" t="s">
        <v>3734</v>
      </c>
      <c r="D490" s="103" t="s">
        <v>3738</v>
      </c>
      <c r="E490" s="180">
        <v>22062593</v>
      </c>
      <c r="F490" s="170" t="s">
        <v>733</v>
      </c>
      <c r="G490" s="181" t="s">
        <v>3364</v>
      </c>
      <c r="H490" s="158" t="s">
        <v>3733</v>
      </c>
      <c r="I490" s="154">
        <v>600</v>
      </c>
      <c r="J490" s="154">
        <f>+[2]!Table1[[#This Row],[TOTAL AMOUNT QAR]]</f>
        <v>600</v>
      </c>
      <c r="K490" s="570">
        <v>46181</v>
      </c>
      <c r="L490" s="220">
        <v>46141</v>
      </c>
      <c r="M490" s="95" t="s">
        <v>2756</v>
      </c>
      <c r="N490" s="69">
        <f>YEAR(Table2[[#This Row],[MONTH]])</f>
        <v>2025</v>
      </c>
      <c r="O490" s="69" t="str">
        <f>TEXT(Table2[[#This Row],[MONTH]],"MMMM")</f>
        <v>September</v>
      </c>
    </row>
    <row r="491" spans="1:15" ht="15" thickBot="1" x14ac:dyDescent="0.35">
      <c r="A491" s="603">
        <v>45901</v>
      </c>
      <c r="B491" s="102">
        <v>22129581</v>
      </c>
      <c r="C491" s="102" t="s">
        <v>3486</v>
      </c>
      <c r="D491" s="103" t="s">
        <v>3736</v>
      </c>
      <c r="E491" s="102">
        <v>22064530</v>
      </c>
      <c r="F491" s="102" t="s">
        <v>3737</v>
      </c>
      <c r="G491" s="104" t="s">
        <v>3364</v>
      </c>
      <c r="H491" s="102" t="s">
        <v>3378</v>
      </c>
      <c r="I491" s="105">
        <v>96</v>
      </c>
      <c r="J491" s="106">
        <f>+[2]!Table1[[#This Row],[TOTAL AMOUNT QAR]]</f>
        <v>96</v>
      </c>
      <c r="K491" s="549">
        <v>46182</v>
      </c>
      <c r="L491" s="107">
        <v>46149</v>
      </c>
      <c r="M491" s="95" t="s">
        <v>2756</v>
      </c>
      <c r="N491" s="69">
        <f>YEAR(Table2[[#This Row],[MONTH]])</f>
        <v>2025</v>
      </c>
      <c r="O491" s="69" t="str">
        <f>TEXT(Table2[[#This Row],[MONTH]],"MMMM")</f>
        <v>September</v>
      </c>
    </row>
    <row r="492" spans="1:15" ht="14.4" x14ac:dyDescent="0.3">
      <c r="A492" s="602">
        <v>45901</v>
      </c>
      <c r="B492" s="96">
        <v>22125527</v>
      </c>
      <c r="C492" s="96" t="s">
        <v>3486</v>
      </c>
      <c r="D492" s="97" t="s">
        <v>3490</v>
      </c>
      <c r="E492" s="96">
        <v>22062603</v>
      </c>
      <c r="F492" s="96" t="s">
        <v>3684</v>
      </c>
      <c r="G492" s="98" t="s">
        <v>3364</v>
      </c>
      <c r="H492" s="96" t="s">
        <v>3378</v>
      </c>
      <c r="I492" s="99">
        <v>121119.57</v>
      </c>
      <c r="J492" s="100">
        <v>121119.57</v>
      </c>
      <c r="K492" s="548">
        <v>46138</v>
      </c>
      <c r="L492" s="101">
        <v>46079</v>
      </c>
      <c r="M492" s="95" t="s">
        <v>2756</v>
      </c>
      <c r="N492" s="69">
        <f>YEAR(Table2[[#This Row],[MONTH]])</f>
        <v>2025</v>
      </c>
      <c r="O492" s="69" t="str">
        <f>TEXT(Table2[[#This Row],[MONTH]],"MMMM")</f>
        <v>September</v>
      </c>
    </row>
    <row r="493" spans="1:15" ht="15" thickBot="1" x14ac:dyDescent="0.35">
      <c r="A493" s="608">
        <v>45901</v>
      </c>
      <c r="B493" s="145">
        <v>22125526</v>
      </c>
      <c r="C493" s="145" t="s">
        <v>3488</v>
      </c>
      <c r="D493" s="146" t="s">
        <v>3491</v>
      </c>
      <c r="E493" s="145">
        <v>22062603</v>
      </c>
      <c r="F493" s="145" t="s">
        <v>3684</v>
      </c>
      <c r="G493" s="147" t="s">
        <v>3372</v>
      </c>
      <c r="H493" s="145" t="s">
        <v>3378</v>
      </c>
      <c r="I493" s="772">
        <v>29279.35</v>
      </c>
      <c r="J493" s="415">
        <f>+[2]!Table1[[#This Row],[TOTAL AMOUNT QAR]]</f>
        <v>29279.35</v>
      </c>
      <c r="K493" s="598">
        <v>46147</v>
      </c>
      <c r="L493" s="416">
        <v>46079</v>
      </c>
      <c r="M493" s="95" t="s">
        <v>2756</v>
      </c>
      <c r="N493" s="69">
        <f>YEAR(Table2[[#This Row],[MONTH]])</f>
        <v>2025</v>
      </c>
      <c r="O493" s="69" t="str">
        <f>TEXT(Table2[[#This Row],[MONTH]],"MMMM")</f>
        <v>September</v>
      </c>
    </row>
    <row r="494" spans="1:15" ht="14.4" x14ac:dyDescent="0.3">
      <c r="A494" s="602">
        <v>45931</v>
      </c>
      <c r="B494" s="190">
        <v>6000009674</v>
      </c>
      <c r="C494" s="190" t="s">
        <v>1793</v>
      </c>
      <c r="D494" s="191" t="s">
        <v>1794</v>
      </c>
      <c r="E494" s="190">
        <v>2204002383</v>
      </c>
      <c r="F494" s="102" t="s">
        <v>305</v>
      </c>
      <c r="G494" s="192" t="s">
        <v>3364</v>
      </c>
      <c r="H494" s="190" t="s">
        <v>3747</v>
      </c>
      <c r="I494" s="152">
        <v>6028</v>
      </c>
      <c r="J494" s="152">
        <v>6028</v>
      </c>
      <c r="K494" s="568">
        <v>45956</v>
      </c>
      <c r="L494" s="179">
        <v>45935</v>
      </c>
      <c r="M494" s="95" t="s">
        <v>2681</v>
      </c>
      <c r="N494" s="69">
        <f>YEAR(Table2[[#This Row],[MONTH]])</f>
        <v>2025</v>
      </c>
      <c r="O494" s="69" t="str">
        <f>TEXT(Table2[[#This Row],[MONTH]],"MMMM")</f>
        <v>October</v>
      </c>
    </row>
    <row r="495" spans="1:15" ht="14.4" x14ac:dyDescent="0.3">
      <c r="A495" s="603">
        <v>45931</v>
      </c>
      <c r="B495" s="195">
        <v>6000009675</v>
      </c>
      <c r="C495" s="195" t="s">
        <v>1790</v>
      </c>
      <c r="D495" s="196" t="s">
        <v>1791</v>
      </c>
      <c r="E495" s="195">
        <v>2204002382</v>
      </c>
      <c r="F495" s="102" t="s">
        <v>305</v>
      </c>
      <c r="G495" s="197" t="s">
        <v>3364</v>
      </c>
      <c r="H495" s="195" t="s">
        <v>3747</v>
      </c>
      <c r="I495" s="154">
        <v>13291</v>
      </c>
      <c r="J495" s="154">
        <v>13291</v>
      </c>
      <c r="K495" s="570">
        <v>45956</v>
      </c>
      <c r="L495" s="174">
        <v>45935</v>
      </c>
      <c r="M495" s="95" t="s">
        <v>2681</v>
      </c>
      <c r="N495" s="69">
        <f>YEAR(Table2[[#This Row],[MONTH]])</f>
        <v>2025</v>
      </c>
      <c r="O495" s="69" t="str">
        <f>TEXT(Table2[[#This Row],[MONTH]],"MMMM")</f>
        <v>October</v>
      </c>
    </row>
    <row r="496" spans="1:15" ht="14.4" x14ac:dyDescent="0.3">
      <c r="A496" s="603">
        <v>45931</v>
      </c>
      <c r="B496" s="195">
        <v>6000009676</v>
      </c>
      <c r="C496" s="195" t="s">
        <v>1471</v>
      </c>
      <c r="D496" s="196">
        <v>95500068485</v>
      </c>
      <c r="E496" s="195">
        <v>2204002380</v>
      </c>
      <c r="F496" s="245" t="s">
        <v>48</v>
      </c>
      <c r="G496" s="197" t="s">
        <v>3364</v>
      </c>
      <c r="H496" s="195" t="s">
        <v>3747</v>
      </c>
      <c r="I496" s="154">
        <v>77950</v>
      </c>
      <c r="J496" s="154">
        <v>77950</v>
      </c>
      <c r="K496" s="570">
        <v>45956</v>
      </c>
      <c r="L496" s="174">
        <v>45935</v>
      </c>
      <c r="M496" s="95" t="s">
        <v>2681</v>
      </c>
      <c r="N496" s="69">
        <f>YEAR(Table2[[#This Row],[MONTH]])</f>
        <v>2025</v>
      </c>
      <c r="O496" s="69" t="str">
        <f>TEXT(Table2[[#This Row],[MONTH]],"MMMM")</f>
        <v>October</v>
      </c>
    </row>
    <row r="497" spans="1:15" ht="14.4" x14ac:dyDescent="0.3">
      <c r="A497" s="603">
        <v>45931</v>
      </c>
      <c r="B497" s="195">
        <v>6000009677</v>
      </c>
      <c r="C497" s="195" t="s">
        <v>1862</v>
      </c>
      <c r="D497" s="196" t="s">
        <v>1863</v>
      </c>
      <c r="E497" s="195">
        <v>2204002397</v>
      </c>
      <c r="F497" s="102" t="s">
        <v>305</v>
      </c>
      <c r="G497" s="197" t="s">
        <v>3364</v>
      </c>
      <c r="H497" s="195" t="s">
        <v>3747</v>
      </c>
      <c r="I497" s="154">
        <v>13302</v>
      </c>
      <c r="J497" s="154">
        <v>13302</v>
      </c>
      <c r="K497" s="570">
        <v>45956</v>
      </c>
      <c r="L497" s="174">
        <v>45935</v>
      </c>
      <c r="M497" s="95" t="s">
        <v>2681</v>
      </c>
      <c r="N497" s="69">
        <f>YEAR(Table2[[#This Row],[MONTH]])</f>
        <v>2025</v>
      </c>
      <c r="O497" s="69" t="str">
        <f>TEXT(Table2[[#This Row],[MONTH]],"MMMM")</f>
        <v>October</v>
      </c>
    </row>
    <row r="498" spans="1:15" ht="15" thickBot="1" x14ac:dyDescent="0.35">
      <c r="A498" s="606">
        <v>45931</v>
      </c>
      <c r="B498" s="200">
        <v>6000009678</v>
      </c>
      <c r="C498" s="200" t="s">
        <v>1860</v>
      </c>
      <c r="D498" s="201" t="s">
        <v>3492</v>
      </c>
      <c r="E498" s="200">
        <v>2204002385</v>
      </c>
      <c r="F498" s="248" t="s">
        <v>733</v>
      </c>
      <c r="G498" s="202" t="s">
        <v>3364</v>
      </c>
      <c r="H498" s="200" t="s">
        <v>3747</v>
      </c>
      <c r="I498" s="155">
        <v>23380</v>
      </c>
      <c r="J498" s="155">
        <v>23380</v>
      </c>
      <c r="K498" s="569">
        <v>45956</v>
      </c>
      <c r="L498" s="176">
        <v>45935</v>
      </c>
      <c r="M498" s="95" t="s">
        <v>2681</v>
      </c>
      <c r="N498" s="69">
        <f>YEAR(Table2[[#This Row],[MONTH]])</f>
        <v>2025</v>
      </c>
      <c r="O498" s="69" t="str">
        <f>TEXT(Table2[[#This Row],[MONTH]],"MMMM")</f>
        <v>October</v>
      </c>
    </row>
    <row r="499" spans="1:15" ht="14.4" x14ac:dyDescent="0.3">
      <c r="A499" s="602">
        <v>45931</v>
      </c>
      <c r="B499" s="190">
        <v>6000009679</v>
      </c>
      <c r="C499" s="190" t="s">
        <v>1616</v>
      </c>
      <c r="D499" s="191" t="s">
        <v>1617</v>
      </c>
      <c r="E499" s="190">
        <v>2204002398</v>
      </c>
      <c r="F499" s="245" t="s">
        <v>48</v>
      </c>
      <c r="G499" s="192" t="s">
        <v>3364</v>
      </c>
      <c r="H499" s="190" t="s">
        <v>3747</v>
      </c>
      <c r="I499" s="152">
        <v>19188</v>
      </c>
      <c r="J499" s="152">
        <v>19188</v>
      </c>
      <c r="K499" s="568">
        <v>45956</v>
      </c>
      <c r="L499" s="179">
        <v>45935</v>
      </c>
      <c r="M499" s="95" t="s">
        <v>2681</v>
      </c>
      <c r="N499" s="69">
        <f>YEAR(Table2[[#This Row],[MONTH]])</f>
        <v>2025</v>
      </c>
      <c r="O499" s="69" t="str">
        <f>TEXT(Table2[[#This Row],[MONTH]],"MMMM")</f>
        <v>October</v>
      </c>
    </row>
    <row r="500" spans="1:15" ht="14.4" x14ac:dyDescent="0.3">
      <c r="A500" s="603">
        <v>45931</v>
      </c>
      <c r="B500" s="195">
        <v>6000009680</v>
      </c>
      <c r="C500" s="195" t="s">
        <v>1528</v>
      </c>
      <c r="D500" s="196" t="s">
        <v>3493</v>
      </c>
      <c r="E500" s="195">
        <v>2204002396</v>
      </c>
      <c r="F500" s="245" t="s">
        <v>48</v>
      </c>
      <c r="G500" s="197" t="s">
        <v>3364</v>
      </c>
      <c r="H500" s="195" t="s">
        <v>3747</v>
      </c>
      <c r="I500" s="154">
        <v>18733</v>
      </c>
      <c r="J500" s="154">
        <v>18733</v>
      </c>
      <c r="K500" s="570">
        <v>45956</v>
      </c>
      <c r="L500" s="174">
        <v>45935</v>
      </c>
      <c r="M500" s="95" t="s">
        <v>2681</v>
      </c>
      <c r="N500" s="69">
        <f>YEAR(Table2[[#This Row],[MONTH]])</f>
        <v>2025</v>
      </c>
      <c r="O500" s="69" t="str">
        <f>TEXT(Table2[[#This Row],[MONTH]],"MMMM")</f>
        <v>October</v>
      </c>
    </row>
    <row r="501" spans="1:15" ht="14.4" x14ac:dyDescent="0.3">
      <c r="A501" s="603">
        <v>45931</v>
      </c>
      <c r="B501" s="195">
        <v>6000009681</v>
      </c>
      <c r="C501" s="195" t="s">
        <v>1866</v>
      </c>
      <c r="D501" s="196" t="s">
        <v>1867</v>
      </c>
      <c r="E501" s="195">
        <v>2204002409</v>
      </c>
      <c r="F501" s="102" t="s">
        <v>305</v>
      </c>
      <c r="G501" s="197" t="s">
        <v>3364</v>
      </c>
      <c r="H501" s="195" t="s">
        <v>3747</v>
      </c>
      <c r="I501" s="154">
        <v>17229</v>
      </c>
      <c r="J501" s="154">
        <v>17229</v>
      </c>
      <c r="K501" s="570">
        <v>45956</v>
      </c>
      <c r="L501" s="174">
        <v>45935</v>
      </c>
      <c r="M501" s="95" t="s">
        <v>2681</v>
      </c>
      <c r="N501" s="69">
        <f>YEAR(Table2[[#This Row],[MONTH]])</f>
        <v>2025</v>
      </c>
      <c r="O501" s="69" t="str">
        <f>TEXT(Table2[[#This Row],[MONTH]],"MMMM")</f>
        <v>October</v>
      </c>
    </row>
    <row r="502" spans="1:15" ht="14.4" x14ac:dyDescent="0.3">
      <c r="A502" s="603">
        <v>45931</v>
      </c>
      <c r="B502" s="195">
        <v>6000009682</v>
      </c>
      <c r="C502" s="195" t="s">
        <v>1673</v>
      </c>
      <c r="D502" s="196" t="s">
        <v>3494</v>
      </c>
      <c r="E502" s="195">
        <v>2204002408</v>
      </c>
      <c r="F502" s="245" t="s">
        <v>48</v>
      </c>
      <c r="G502" s="197" t="s">
        <v>3364</v>
      </c>
      <c r="H502" s="195" t="s">
        <v>3747</v>
      </c>
      <c r="I502" s="154">
        <v>89800</v>
      </c>
      <c r="J502" s="154">
        <v>89800</v>
      </c>
      <c r="K502" s="570">
        <v>45956</v>
      </c>
      <c r="L502" s="174">
        <v>45935</v>
      </c>
      <c r="M502" s="95" t="s">
        <v>2681</v>
      </c>
      <c r="N502" s="69">
        <f>YEAR(Table2[[#This Row],[MONTH]])</f>
        <v>2025</v>
      </c>
      <c r="O502" s="69" t="str">
        <f>TEXT(Table2[[#This Row],[MONTH]],"MMMM")</f>
        <v>October</v>
      </c>
    </row>
    <row r="503" spans="1:15" ht="15" thickBot="1" x14ac:dyDescent="0.35">
      <c r="A503" s="606">
        <v>45931</v>
      </c>
      <c r="B503" s="200">
        <v>6000009713</v>
      </c>
      <c r="C503" s="200" t="s">
        <v>2037</v>
      </c>
      <c r="D503" s="201" t="s">
        <v>3496</v>
      </c>
      <c r="E503" s="200">
        <v>2510001612</v>
      </c>
      <c r="F503" s="248" t="s">
        <v>305</v>
      </c>
      <c r="G503" s="202" t="s">
        <v>3364</v>
      </c>
      <c r="H503" s="200" t="s">
        <v>3747</v>
      </c>
      <c r="I503" s="155">
        <v>3083</v>
      </c>
      <c r="J503" s="155">
        <v>3083</v>
      </c>
      <c r="K503" s="569">
        <v>45956</v>
      </c>
      <c r="L503" s="176">
        <v>45935</v>
      </c>
      <c r="M503" s="95" t="s">
        <v>2681</v>
      </c>
      <c r="N503" s="69">
        <f>YEAR(Table2[[#This Row],[MONTH]])</f>
        <v>2025</v>
      </c>
      <c r="O503" s="69" t="str">
        <f>TEXT(Table2[[#This Row],[MONTH]],"MMMM")</f>
        <v>October</v>
      </c>
    </row>
    <row r="504" spans="1:15" ht="14.4" x14ac:dyDescent="0.3">
      <c r="A504" s="605">
        <v>45931</v>
      </c>
      <c r="B504" s="251">
        <v>6000009683</v>
      </c>
      <c r="C504" s="251" t="s">
        <v>1647</v>
      </c>
      <c r="D504" s="252" t="s">
        <v>3497</v>
      </c>
      <c r="E504" s="251">
        <v>2204002400</v>
      </c>
      <c r="F504" s="253" t="s">
        <v>48</v>
      </c>
      <c r="G504" s="256" t="s">
        <v>3372</v>
      </c>
      <c r="H504" s="251" t="s">
        <v>3747</v>
      </c>
      <c r="I504" s="157">
        <v>62596</v>
      </c>
      <c r="J504" s="157">
        <v>62596</v>
      </c>
      <c r="K504" s="572">
        <v>45958</v>
      </c>
      <c r="L504" s="184">
        <v>45935</v>
      </c>
      <c r="M504" s="95" t="s">
        <v>2681</v>
      </c>
      <c r="N504" s="69">
        <f>YEAR(Table2[[#This Row],[MONTH]])</f>
        <v>2025</v>
      </c>
      <c r="O504" s="69" t="str">
        <f>TEXT(Table2[[#This Row],[MONTH]],"MMMM")</f>
        <v>October</v>
      </c>
    </row>
    <row r="505" spans="1:15" ht="15" thickBot="1" x14ac:dyDescent="0.35">
      <c r="A505" s="607">
        <v>45931</v>
      </c>
      <c r="B505" s="186">
        <v>6000009684</v>
      </c>
      <c r="C505" s="186" t="s">
        <v>1884</v>
      </c>
      <c r="D505" s="187" t="s">
        <v>1885</v>
      </c>
      <c r="E505" s="186">
        <v>2204002402</v>
      </c>
      <c r="F505" s="765" t="s">
        <v>48</v>
      </c>
      <c r="G505" s="188" t="s">
        <v>3372</v>
      </c>
      <c r="H505" s="186" t="s">
        <v>3747</v>
      </c>
      <c r="I505" s="162">
        <v>35859</v>
      </c>
      <c r="J505" s="162">
        <v>35859</v>
      </c>
      <c r="K505" s="571">
        <v>45958</v>
      </c>
      <c r="L505" s="564">
        <v>45935</v>
      </c>
      <c r="M505" s="95" t="s">
        <v>2681</v>
      </c>
      <c r="N505" s="69">
        <f>YEAR(Table2[[#This Row],[MONTH]])</f>
        <v>2025</v>
      </c>
      <c r="O505" s="69" t="str">
        <f>TEXT(Table2[[#This Row],[MONTH]],"MMMM")</f>
        <v>October</v>
      </c>
    </row>
    <row r="506" spans="1:15" ht="14.4" x14ac:dyDescent="0.3">
      <c r="A506" s="602">
        <v>45931</v>
      </c>
      <c r="B506" s="190">
        <v>6000009812</v>
      </c>
      <c r="C506" s="190" t="s">
        <v>1777</v>
      </c>
      <c r="D506" s="191" t="s">
        <v>1778</v>
      </c>
      <c r="E506" s="190">
        <v>2204002492</v>
      </c>
      <c r="F506" s="245" t="s">
        <v>48</v>
      </c>
      <c r="G506" s="192" t="s">
        <v>3364</v>
      </c>
      <c r="H506" s="190" t="s">
        <v>3747</v>
      </c>
      <c r="I506" s="152">
        <v>55450</v>
      </c>
      <c r="J506" s="152">
        <v>55450</v>
      </c>
      <c r="K506" s="568">
        <v>45958</v>
      </c>
      <c r="L506" s="179">
        <v>45944</v>
      </c>
      <c r="M506" s="95" t="s">
        <v>2681</v>
      </c>
      <c r="N506" s="69">
        <f>YEAR(Table2[[#This Row],[MONTH]])</f>
        <v>2025</v>
      </c>
      <c r="O506" s="69" t="str">
        <f>TEXT(Table2[[#This Row],[MONTH]],"MMMM")</f>
        <v>October</v>
      </c>
    </row>
    <row r="507" spans="1:15" ht="14.4" x14ac:dyDescent="0.3">
      <c r="A507" s="603">
        <v>45931</v>
      </c>
      <c r="B507" s="195">
        <v>6000009817</v>
      </c>
      <c r="C507" s="195" t="s">
        <v>1553</v>
      </c>
      <c r="D507" s="196" t="s">
        <v>1554</v>
      </c>
      <c r="E507" s="195">
        <v>2204002446</v>
      </c>
      <c r="F507" s="245" t="s">
        <v>48</v>
      </c>
      <c r="G507" s="197" t="s">
        <v>3364</v>
      </c>
      <c r="H507" s="195" t="s">
        <v>3747</v>
      </c>
      <c r="I507" s="154">
        <v>88741</v>
      </c>
      <c r="J507" s="154">
        <v>88741</v>
      </c>
      <c r="K507" s="570">
        <v>45958</v>
      </c>
      <c r="L507" s="174">
        <v>45944</v>
      </c>
      <c r="M507" s="95" t="s">
        <v>2681</v>
      </c>
      <c r="N507" s="69">
        <f>YEAR(Table2[[#This Row],[MONTH]])</f>
        <v>2025</v>
      </c>
      <c r="O507" s="69" t="str">
        <f>TEXT(Table2[[#This Row],[MONTH]],"MMMM")</f>
        <v>October</v>
      </c>
    </row>
    <row r="508" spans="1:15" ht="14.4" x14ac:dyDescent="0.3">
      <c r="A508" s="603">
        <v>45931</v>
      </c>
      <c r="B508" s="195">
        <v>6000009886</v>
      </c>
      <c r="C508" s="195" t="s">
        <v>1540</v>
      </c>
      <c r="D508" s="196" t="s">
        <v>1541</v>
      </c>
      <c r="E508" s="195">
        <v>2204002447</v>
      </c>
      <c r="F508" s="245" t="s">
        <v>48</v>
      </c>
      <c r="G508" s="197" t="s">
        <v>3364</v>
      </c>
      <c r="H508" s="195" t="s">
        <v>3747</v>
      </c>
      <c r="I508" s="154">
        <v>14204</v>
      </c>
      <c r="J508" s="154">
        <v>14204</v>
      </c>
      <c r="K508" s="570">
        <v>45958</v>
      </c>
      <c r="L508" s="174">
        <v>45944</v>
      </c>
      <c r="M508" s="95" t="s">
        <v>2681</v>
      </c>
      <c r="N508" s="69">
        <f>YEAR(Table2[[#This Row],[MONTH]])</f>
        <v>2025</v>
      </c>
      <c r="O508" s="69" t="str">
        <f>TEXT(Table2[[#This Row],[MONTH]],"MMMM")</f>
        <v>October</v>
      </c>
    </row>
    <row r="509" spans="1:15" ht="14.4" x14ac:dyDescent="0.3">
      <c r="A509" s="603">
        <v>45931</v>
      </c>
      <c r="B509" s="195">
        <v>6000009888</v>
      </c>
      <c r="C509" s="195" t="s">
        <v>1682</v>
      </c>
      <c r="D509" s="196" t="s">
        <v>1683</v>
      </c>
      <c r="E509" s="195">
        <v>2304000416</v>
      </c>
      <c r="F509" s="245" t="s">
        <v>48</v>
      </c>
      <c r="G509" s="197" t="s">
        <v>3364</v>
      </c>
      <c r="H509" s="195" t="s">
        <v>3747</v>
      </c>
      <c r="I509" s="154">
        <v>23722</v>
      </c>
      <c r="J509" s="154">
        <v>23722</v>
      </c>
      <c r="K509" s="570">
        <v>45958</v>
      </c>
      <c r="L509" s="174">
        <v>45944</v>
      </c>
      <c r="M509" s="95" t="s">
        <v>2681</v>
      </c>
      <c r="N509" s="69">
        <f>YEAR(Table2[[#This Row],[MONTH]])</f>
        <v>2025</v>
      </c>
      <c r="O509" s="69" t="str">
        <f>TEXT(Table2[[#This Row],[MONTH]],"MMMM")</f>
        <v>October</v>
      </c>
    </row>
    <row r="510" spans="1:15" ht="15" thickBot="1" x14ac:dyDescent="0.35">
      <c r="A510" s="606">
        <v>45931</v>
      </c>
      <c r="B510" s="200">
        <v>6000009889</v>
      </c>
      <c r="C510" s="200" t="s">
        <v>1752</v>
      </c>
      <c r="D510" s="201" t="s">
        <v>3498</v>
      </c>
      <c r="E510" s="200">
        <v>2204002452</v>
      </c>
      <c r="F510" s="245" t="s">
        <v>48</v>
      </c>
      <c r="G510" s="202" t="s">
        <v>3364</v>
      </c>
      <c r="H510" s="200" t="s">
        <v>3747</v>
      </c>
      <c r="I510" s="155">
        <v>13931</v>
      </c>
      <c r="J510" s="155">
        <v>13931</v>
      </c>
      <c r="K510" s="569">
        <v>45958</v>
      </c>
      <c r="L510" s="176">
        <v>45944</v>
      </c>
      <c r="M510" s="95" t="s">
        <v>2681</v>
      </c>
      <c r="N510" s="69">
        <f>YEAR(Table2[[#This Row],[MONTH]])</f>
        <v>2025</v>
      </c>
      <c r="O510" s="69" t="str">
        <f>TEXT(Table2[[#This Row],[MONTH]],"MMMM")</f>
        <v>October</v>
      </c>
    </row>
    <row r="511" spans="1:15" ht="14.4" x14ac:dyDescent="0.3">
      <c r="A511" s="602">
        <v>45931</v>
      </c>
      <c r="B511" s="190">
        <v>6000009887</v>
      </c>
      <c r="C511" s="190" t="s">
        <v>1795</v>
      </c>
      <c r="D511" s="191" t="s">
        <v>1796</v>
      </c>
      <c r="E511" s="190">
        <v>2204002448</v>
      </c>
      <c r="F511" s="102" t="s">
        <v>305</v>
      </c>
      <c r="G511" s="192" t="s">
        <v>3364</v>
      </c>
      <c r="H511" s="190" t="s">
        <v>3747</v>
      </c>
      <c r="I511" s="152">
        <v>9768</v>
      </c>
      <c r="J511" s="152">
        <v>9768</v>
      </c>
      <c r="K511" s="568">
        <v>45958</v>
      </c>
      <c r="L511" s="179">
        <v>45944</v>
      </c>
      <c r="M511" s="95" t="s">
        <v>2681</v>
      </c>
      <c r="N511" s="69">
        <f>YEAR(Table2[[#This Row],[MONTH]])</f>
        <v>2025</v>
      </c>
      <c r="O511" s="69" t="str">
        <f>TEXT(Table2[[#This Row],[MONTH]],"MMMM")</f>
        <v>October</v>
      </c>
    </row>
    <row r="512" spans="1:15" ht="14.4" x14ac:dyDescent="0.3">
      <c r="A512" s="603">
        <v>45931</v>
      </c>
      <c r="B512" s="195">
        <v>6000009890</v>
      </c>
      <c r="C512" s="195" t="s">
        <v>1849</v>
      </c>
      <c r="D512" s="196" t="s">
        <v>1850</v>
      </c>
      <c r="E512" s="195">
        <v>2304000431</v>
      </c>
      <c r="F512" s="245" t="s">
        <v>48</v>
      </c>
      <c r="G512" s="197" t="s">
        <v>3364</v>
      </c>
      <c r="H512" s="195" t="s">
        <v>3747</v>
      </c>
      <c r="I512" s="154">
        <v>3287</v>
      </c>
      <c r="J512" s="154">
        <v>3287</v>
      </c>
      <c r="K512" s="570">
        <v>45958</v>
      </c>
      <c r="L512" s="174">
        <v>45944</v>
      </c>
      <c r="M512" s="95" t="s">
        <v>2681</v>
      </c>
      <c r="N512" s="69">
        <f>YEAR(Table2[[#This Row],[MONTH]])</f>
        <v>2025</v>
      </c>
      <c r="O512" s="69" t="str">
        <f>TEXT(Table2[[#This Row],[MONTH]],"MMMM")</f>
        <v>October</v>
      </c>
    </row>
    <row r="513" spans="1:15" ht="14.4" x14ac:dyDescent="0.3">
      <c r="A513" s="603">
        <v>45931</v>
      </c>
      <c r="B513" s="195">
        <v>6000009891</v>
      </c>
      <c r="C513" s="195" t="s">
        <v>1856</v>
      </c>
      <c r="D513" s="196" t="s">
        <v>1857</v>
      </c>
      <c r="E513" s="195">
        <v>2304000432</v>
      </c>
      <c r="F513" s="245" t="s">
        <v>48</v>
      </c>
      <c r="G513" s="197" t="s">
        <v>3364</v>
      </c>
      <c r="H513" s="195" t="s">
        <v>3747</v>
      </c>
      <c r="I513" s="154">
        <v>11460</v>
      </c>
      <c r="J513" s="154">
        <v>11460</v>
      </c>
      <c r="K513" s="570">
        <v>45958</v>
      </c>
      <c r="L513" s="174">
        <v>45944</v>
      </c>
      <c r="M513" s="95" t="s">
        <v>2681</v>
      </c>
      <c r="N513" s="69">
        <f>YEAR(Table2[[#This Row],[MONTH]])</f>
        <v>2025</v>
      </c>
      <c r="O513" s="69" t="str">
        <f>TEXT(Table2[[#This Row],[MONTH]],"MMMM")</f>
        <v>October</v>
      </c>
    </row>
    <row r="514" spans="1:15" ht="14.4" x14ac:dyDescent="0.3">
      <c r="A514" s="603">
        <v>45931</v>
      </c>
      <c r="B514" s="195">
        <v>6000009892</v>
      </c>
      <c r="C514" s="195" t="s">
        <v>1922</v>
      </c>
      <c r="D514" s="196" t="s">
        <v>1923</v>
      </c>
      <c r="E514" s="195">
        <v>2204002474</v>
      </c>
      <c r="F514" s="245" t="s">
        <v>48</v>
      </c>
      <c r="G514" s="197" t="s">
        <v>3364</v>
      </c>
      <c r="H514" s="195" t="s">
        <v>3747</v>
      </c>
      <c r="I514" s="154">
        <v>3717</v>
      </c>
      <c r="J514" s="154">
        <v>3717</v>
      </c>
      <c r="K514" s="570">
        <v>45958</v>
      </c>
      <c r="L514" s="174">
        <v>45944</v>
      </c>
      <c r="M514" s="95" t="s">
        <v>2681</v>
      </c>
      <c r="N514" s="69">
        <f>YEAR(Table2[[#This Row],[MONTH]])</f>
        <v>2025</v>
      </c>
      <c r="O514" s="69" t="str">
        <f>TEXT(Table2[[#This Row],[MONTH]],"MMMM")</f>
        <v>October</v>
      </c>
    </row>
    <row r="515" spans="1:15" ht="15" thickBot="1" x14ac:dyDescent="0.35">
      <c r="A515" s="606">
        <v>45931</v>
      </c>
      <c r="B515" s="200">
        <v>6000009895</v>
      </c>
      <c r="C515" s="200" t="s">
        <v>1928</v>
      </c>
      <c r="D515" s="201" t="s">
        <v>1929</v>
      </c>
      <c r="E515" s="200">
        <v>2204002515</v>
      </c>
      <c r="F515" s="102" t="s">
        <v>305</v>
      </c>
      <c r="G515" s="202" t="s">
        <v>3364</v>
      </c>
      <c r="H515" s="200" t="s">
        <v>3747</v>
      </c>
      <c r="I515" s="155">
        <v>4193</v>
      </c>
      <c r="J515" s="155">
        <v>4193</v>
      </c>
      <c r="K515" s="569">
        <v>45958</v>
      </c>
      <c r="L515" s="176">
        <v>45944</v>
      </c>
      <c r="M515" s="95" t="s">
        <v>2681</v>
      </c>
      <c r="N515" s="69">
        <f>YEAR(Table2[[#This Row],[MONTH]])</f>
        <v>2025</v>
      </c>
      <c r="O515" s="69" t="str">
        <f>TEXT(Table2[[#This Row],[MONTH]],"MMMM")</f>
        <v>October</v>
      </c>
    </row>
    <row r="516" spans="1:15" ht="15" thickBot="1" x14ac:dyDescent="0.35">
      <c r="A516" s="614">
        <v>45931</v>
      </c>
      <c r="B516" s="278">
        <v>6000009811</v>
      </c>
      <c r="C516" s="279" t="s">
        <v>1820</v>
      </c>
      <c r="D516" s="280" t="s">
        <v>3499</v>
      </c>
      <c r="E516" s="279">
        <v>2304000438</v>
      </c>
      <c r="F516" s="773" t="s">
        <v>48</v>
      </c>
      <c r="G516" s="281" t="s">
        <v>3372</v>
      </c>
      <c r="H516" s="279" t="s">
        <v>3747</v>
      </c>
      <c r="I516" s="774">
        <v>402817</v>
      </c>
      <c r="J516" s="774">
        <v>402817</v>
      </c>
      <c r="K516" s="583">
        <v>45958</v>
      </c>
      <c r="L516" s="584">
        <v>45944</v>
      </c>
      <c r="M516" s="95" t="s">
        <v>2681</v>
      </c>
      <c r="N516" s="69">
        <f>YEAR(Table2[[#This Row],[MONTH]])</f>
        <v>2025</v>
      </c>
      <c r="O516" s="69" t="str">
        <f>TEXT(Table2[[#This Row],[MONTH]],"MMMM")</f>
        <v>October</v>
      </c>
    </row>
    <row r="517" spans="1:15" ht="14.4" x14ac:dyDescent="0.3">
      <c r="A517" s="602">
        <v>45931</v>
      </c>
      <c r="B517" s="190">
        <v>6000009974</v>
      </c>
      <c r="C517" s="190" t="s">
        <v>1523</v>
      </c>
      <c r="D517" s="191" t="s">
        <v>1524</v>
      </c>
      <c r="E517" s="190">
        <v>2204002439</v>
      </c>
      <c r="F517" s="102" t="s">
        <v>305</v>
      </c>
      <c r="G517" s="192" t="s">
        <v>3364</v>
      </c>
      <c r="H517" s="190" t="s">
        <v>3747</v>
      </c>
      <c r="I517" s="152">
        <v>4287</v>
      </c>
      <c r="J517" s="152">
        <v>4287</v>
      </c>
      <c r="K517" s="568">
        <v>45984</v>
      </c>
      <c r="L517" s="179">
        <v>45959</v>
      </c>
      <c r="M517" s="95" t="s">
        <v>2681</v>
      </c>
      <c r="N517" s="69">
        <f>YEAR(Table2[[#This Row],[MONTH]])</f>
        <v>2025</v>
      </c>
      <c r="O517" s="69" t="str">
        <f>TEXT(Table2[[#This Row],[MONTH]],"MMMM")</f>
        <v>October</v>
      </c>
    </row>
    <row r="518" spans="1:15" ht="14.4" x14ac:dyDescent="0.3">
      <c r="A518" s="603">
        <v>45931</v>
      </c>
      <c r="B518" s="195">
        <v>6000009975</v>
      </c>
      <c r="C518" s="195" t="s">
        <v>1759</v>
      </c>
      <c r="D518" s="196" t="s">
        <v>3500</v>
      </c>
      <c r="E518" s="195">
        <v>2204002539</v>
      </c>
      <c r="F518" s="245" t="s">
        <v>48</v>
      </c>
      <c r="G518" s="197" t="s">
        <v>3364</v>
      </c>
      <c r="H518" s="195" t="s">
        <v>3747</v>
      </c>
      <c r="I518" s="154">
        <v>25407</v>
      </c>
      <c r="J518" s="154">
        <v>25407</v>
      </c>
      <c r="K518" s="570">
        <v>45984</v>
      </c>
      <c r="L518" s="174">
        <v>45959</v>
      </c>
      <c r="M518" s="95" t="s">
        <v>2681</v>
      </c>
      <c r="N518" s="69">
        <f>YEAR(Table2[[#This Row],[MONTH]])</f>
        <v>2025</v>
      </c>
      <c r="O518" s="69" t="str">
        <f>TEXT(Table2[[#This Row],[MONTH]],"MMMM")</f>
        <v>October</v>
      </c>
    </row>
    <row r="519" spans="1:15" ht="14.4" x14ac:dyDescent="0.3">
      <c r="A519" s="603">
        <v>45931</v>
      </c>
      <c r="B519" s="195">
        <v>6000009976</v>
      </c>
      <c r="C519" s="195" t="s">
        <v>1939</v>
      </c>
      <c r="D519" s="196" t="s">
        <v>1941</v>
      </c>
      <c r="E519" s="195">
        <v>2204002536</v>
      </c>
      <c r="F519" s="102" t="s">
        <v>305</v>
      </c>
      <c r="G519" s="197" t="s">
        <v>3364</v>
      </c>
      <c r="H519" s="195" t="s">
        <v>3747</v>
      </c>
      <c r="I519" s="154">
        <v>2900</v>
      </c>
      <c r="J519" s="154">
        <v>2900</v>
      </c>
      <c r="K519" s="570">
        <v>45984</v>
      </c>
      <c r="L519" s="174">
        <v>45959</v>
      </c>
      <c r="M519" s="95" t="s">
        <v>2681</v>
      </c>
      <c r="N519" s="69">
        <f>YEAR(Table2[[#This Row],[MONTH]])</f>
        <v>2025</v>
      </c>
      <c r="O519" s="69" t="str">
        <f>TEXT(Table2[[#This Row],[MONTH]],"MMMM")</f>
        <v>October</v>
      </c>
    </row>
    <row r="520" spans="1:15" ht="14.4" x14ac:dyDescent="0.3">
      <c r="A520" s="603">
        <v>45931</v>
      </c>
      <c r="B520" s="195">
        <v>6000009977</v>
      </c>
      <c r="C520" s="195" t="s">
        <v>1948</v>
      </c>
      <c r="D520" s="196" t="s">
        <v>1949</v>
      </c>
      <c r="E520" s="195">
        <v>2204002558</v>
      </c>
      <c r="F520" s="102" t="s">
        <v>305</v>
      </c>
      <c r="G520" s="197" t="s">
        <v>3364</v>
      </c>
      <c r="H520" s="195" t="s">
        <v>3747</v>
      </c>
      <c r="I520" s="154">
        <v>2900</v>
      </c>
      <c r="J520" s="154">
        <v>2900</v>
      </c>
      <c r="K520" s="570">
        <v>45984</v>
      </c>
      <c r="L520" s="174">
        <v>45959</v>
      </c>
      <c r="M520" s="95" t="s">
        <v>2681</v>
      </c>
      <c r="N520" s="69">
        <f>YEAR(Table2[[#This Row],[MONTH]])</f>
        <v>2025</v>
      </c>
      <c r="O520" s="69" t="str">
        <f>TEXT(Table2[[#This Row],[MONTH]],"MMMM")</f>
        <v>October</v>
      </c>
    </row>
    <row r="521" spans="1:15" ht="14.4" x14ac:dyDescent="0.3">
      <c r="A521" s="603">
        <v>45931</v>
      </c>
      <c r="B521" s="195">
        <v>6000009981</v>
      </c>
      <c r="C521" s="195" t="s">
        <v>1994</v>
      </c>
      <c r="D521" s="196" t="s">
        <v>1995</v>
      </c>
      <c r="E521" s="195">
        <v>2204002556</v>
      </c>
      <c r="F521" s="102" t="s">
        <v>305</v>
      </c>
      <c r="G521" s="197" t="s">
        <v>3364</v>
      </c>
      <c r="H521" s="195" t="s">
        <v>3747</v>
      </c>
      <c r="I521" s="154">
        <v>3202</v>
      </c>
      <c r="J521" s="154">
        <v>3202</v>
      </c>
      <c r="K521" s="220">
        <v>45984</v>
      </c>
      <c r="L521" s="174">
        <v>45959</v>
      </c>
      <c r="M521" s="95" t="s">
        <v>2681</v>
      </c>
      <c r="N521" s="69">
        <f>YEAR(Table2[[#This Row],[MONTH]])</f>
        <v>2025</v>
      </c>
      <c r="O521" s="69" t="str">
        <f>TEXT(Table2[[#This Row],[MONTH]],"MMMM")</f>
        <v>October</v>
      </c>
    </row>
    <row r="522" spans="1:15" ht="15" thickBot="1" x14ac:dyDescent="0.35">
      <c r="A522" s="607">
        <v>45931</v>
      </c>
      <c r="B522" s="186">
        <v>6000009986</v>
      </c>
      <c r="C522" s="186" t="s">
        <v>1871</v>
      </c>
      <c r="D522" s="187" t="s">
        <v>1872</v>
      </c>
      <c r="E522" s="186">
        <v>2204002541</v>
      </c>
      <c r="F522" s="245" t="s">
        <v>48</v>
      </c>
      <c r="G522" s="197" t="s">
        <v>3364</v>
      </c>
      <c r="H522" s="186" t="s">
        <v>3747</v>
      </c>
      <c r="I522" s="162">
        <v>66530</v>
      </c>
      <c r="J522" s="162">
        <v>66530</v>
      </c>
      <c r="K522" s="572">
        <v>45979</v>
      </c>
      <c r="L522" s="564">
        <v>45959</v>
      </c>
      <c r="M522" s="95" t="s">
        <v>2681</v>
      </c>
      <c r="N522" s="69">
        <f>YEAR(Table2[[#This Row],[MONTH]])</f>
        <v>2025</v>
      </c>
      <c r="O522" s="69" t="str">
        <f>TEXT(Table2[[#This Row],[MONTH]],"MMMM")</f>
        <v>October</v>
      </c>
    </row>
    <row r="523" spans="1:15" ht="14.4" x14ac:dyDescent="0.3">
      <c r="A523" s="602">
        <v>45931</v>
      </c>
      <c r="B523" s="190">
        <v>6000009943</v>
      </c>
      <c r="C523" s="190" t="s">
        <v>3603</v>
      </c>
      <c r="D523" s="191">
        <v>6991323220</v>
      </c>
      <c r="E523" s="190">
        <v>2510001567</v>
      </c>
      <c r="F523" s="242" t="s">
        <v>305</v>
      </c>
      <c r="G523" s="197" t="s">
        <v>3364</v>
      </c>
      <c r="H523" s="190" t="s">
        <v>3747</v>
      </c>
      <c r="I523" s="152">
        <v>60</v>
      </c>
      <c r="J523" s="152">
        <v>60</v>
      </c>
      <c r="K523" s="227">
        <v>46006</v>
      </c>
      <c r="L523" s="174">
        <v>45959</v>
      </c>
      <c r="M523" s="95" t="s">
        <v>2681</v>
      </c>
      <c r="N523" s="69">
        <f>YEAR(Table2[[#This Row],[MONTH]])</f>
        <v>2025</v>
      </c>
      <c r="O523" s="69" t="str">
        <f>TEXT(Table2[[#This Row],[MONTH]],"MMMM")</f>
        <v>October</v>
      </c>
    </row>
    <row r="524" spans="1:15" ht="14.4" x14ac:dyDescent="0.3">
      <c r="A524" s="615">
        <v>45992</v>
      </c>
      <c r="B524" s="282">
        <v>6000010166</v>
      </c>
      <c r="C524" s="282" t="s">
        <v>2075</v>
      </c>
      <c r="D524" s="283">
        <v>8582205671</v>
      </c>
      <c r="E524" s="282">
        <v>2510001645</v>
      </c>
      <c r="F524" s="768" t="s">
        <v>305</v>
      </c>
      <c r="G524" s="775" t="s">
        <v>3364</v>
      </c>
      <c r="H524" s="282" t="s">
        <v>3747</v>
      </c>
      <c r="I524" s="150">
        <v>1598</v>
      </c>
      <c r="J524" s="150">
        <v>1598</v>
      </c>
      <c r="K524" s="220">
        <v>46006</v>
      </c>
      <c r="L524" s="585">
        <v>45959</v>
      </c>
      <c r="M524" s="95" t="s">
        <v>2681</v>
      </c>
      <c r="N524" s="69">
        <f>YEAR(Table2[[#This Row],[MONTH]])</f>
        <v>2025</v>
      </c>
      <c r="O524" s="69" t="str">
        <f>TEXT(Table2[[#This Row],[MONTH]],"MMMM")</f>
        <v>December</v>
      </c>
    </row>
    <row r="525" spans="1:15" ht="14.4" x14ac:dyDescent="0.3">
      <c r="A525" s="603">
        <v>45931</v>
      </c>
      <c r="B525" s="195">
        <v>6000009985</v>
      </c>
      <c r="C525" s="195" t="s">
        <v>3604</v>
      </c>
      <c r="D525" s="196">
        <v>6346202343</v>
      </c>
      <c r="E525" s="195">
        <v>2510001664</v>
      </c>
      <c r="F525" s="245" t="s">
        <v>305</v>
      </c>
      <c r="G525" s="197" t="s">
        <v>3364</v>
      </c>
      <c r="H525" s="195" t="s">
        <v>3747</v>
      </c>
      <c r="I525" s="154">
        <v>1165</v>
      </c>
      <c r="J525" s="154">
        <v>1165</v>
      </c>
      <c r="K525" s="220">
        <v>46006</v>
      </c>
      <c r="L525" s="174">
        <v>45959</v>
      </c>
      <c r="M525" s="95" t="s">
        <v>2681</v>
      </c>
      <c r="N525" s="69">
        <f>YEAR(Table2[[#This Row],[MONTH]])</f>
        <v>2025</v>
      </c>
      <c r="O525" s="69" t="str">
        <f>TEXT(Table2[[#This Row],[MONTH]],"MMMM")</f>
        <v>October</v>
      </c>
    </row>
    <row r="526" spans="1:15" ht="14.4" x14ac:dyDescent="0.3">
      <c r="A526" s="603">
        <v>45931</v>
      </c>
      <c r="B526" s="195">
        <v>6000009963</v>
      </c>
      <c r="C526" s="195" t="s">
        <v>2048</v>
      </c>
      <c r="D526" s="196" t="s">
        <v>2050</v>
      </c>
      <c r="E526" s="195">
        <v>2204002314</v>
      </c>
      <c r="F526" s="102" t="s">
        <v>305</v>
      </c>
      <c r="G526" s="197" t="s">
        <v>3364</v>
      </c>
      <c r="H526" s="195" t="s">
        <v>3747</v>
      </c>
      <c r="I526" s="154">
        <v>1556</v>
      </c>
      <c r="J526" s="154">
        <v>1556</v>
      </c>
      <c r="K526" s="220">
        <v>46006</v>
      </c>
      <c r="L526" s="174">
        <v>45959</v>
      </c>
      <c r="M526" s="95" t="s">
        <v>2681</v>
      </c>
      <c r="N526" s="69">
        <f>YEAR(Table2[[#This Row],[MONTH]])</f>
        <v>2025</v>
      </c>
      <c r="O526" s="69" t="str">
        <f>TEXT(Table2[[#This Row],[MONTH]],"MMMM")</f>
        <v>October</v>
      </c>
    </row>
    <row r="527" spans="1:15" ht="15" thickBot="1" x14ac:dyDescent="0.35">
      <c r="A527" s="606">
        <v>45931</v>
      </c>
      <c r="B527" s="200">
        <v>6000009980</v>
      </c>
      <c r="C527" s="200" t="s">
        <v>1781</v>
      </c>
      <c r="D527" s="201" t="s">
        <v>1782</v>
      </c>
      <c r="E527" s="200">
        <v>2204002540</v>
      </c>
      <c r="F527" s="245" t="s">
        <v>48</v>
      </c>
      <c r="G527" s="202" t="s">
        <v>3364</v>
      </c>
      <c r="H527" s="200" t="s">
        <v>3747</v>
      </c>
      <c r="I527" s="155">
        <v>26943</v>
      </c>
      <c r="J527" s="155">
        <v>26943</v>
      </c>
      <c r="K527" s="228">
        <v>46006</v>
      </c>
      <c r="L527" s="176">
        <v>45959</v>
      </c>
      <c r="M527" s="95" t="s">
        <v>2681</v>
      </c>
      <c r="N527" s="69">
        <f>YEAR(Table2[[#This Row],[MONTH]])</f>
        <v>2025</v>
      </c>
      <c r="O527" s="69" t="str">
        <f>TEXT(Table2[[#This Row],[MONTH]],"MMMM")</f>
        <v>October</v>
      </c>
    </row>
    <row r="528" spans="1:15" ht="14.4" x14ac:dyDescent="0.3">
      <c r="A528" s="609">
        <v>45931</v>
      </c>
      <c r="B528" s="206">
        <v>2304000424</v>
      </c>
      <c r="C528" s="206" t="s">
        <v>1980</v>
      </c>
      <c r="D528" s="207" t="s">
        <v>1981</v>
      </c>
      <c r="E528" s="206">
        <v>2304000424</v>
      </c>
      <c r="F528" s="102" t="s">
        <v>733</v>
      </c>
      <c r="G528" s="209" t="s">
        <v>3364</v>
      </c>
      <c r="H528" s="195" t="s">
        <v>3747</v>
      </c>
      <c r="I528" s="152">
        <v>13048</v>
      </c>
      <c r="J528" s="152">
        <v>13048</v>
      </c>
      <c r="K528" s="179">
        <v>45936</v>
      </c>
      <c r="L528" s="211">
        <v>45936</v>
      </c>
      <c r="M528" s="285" t="s">
        <v>2882</v>
      </c>
      <c r="N528" s="69">
        <f>YEAR(Table2[[#This Row],[MONTH]])</f>
        <v>2025</v>
      </c>
      <c r="O528" s="69" t="str">
        <f>TEXT(Table2[[#This Row],[MONTH]],"MMMM")</f>
        <v>October</v>
      </c>
    </row>
    <row r="529" spans="1:15" ht="15" thickBot="1" x14ac:dyDescent="0.35">
      <c r="A529" s="616">
        <v>45931</v>
      </c>
      <c r="B529" s="212">
        <v>2304000436</v>
      </c>
      <c r="C529" s="286" t="s">
        <v>1986</v>
      </c>
      <c r="D529" s="287" t="s">
        <v>1987</v>
      </c>
      <c r="E529" s="212">
        <v>2304000436</v>
      </c>
      <c r="F529" s="102" t="s">
        <v>733</v>
      </c>
      <c r="G529" s="288" t="s">
        <v>3372</v>
      </c>
      <c r="H529" s="195" t="s">
        <v>3747</v>
      </c>
      <c r="I529" s="154">
        <v>512042</v>
      </c>
      <c r="J529" s="154">
        <v>512042</v>
      </c>
      <c r="K529" s="174">
        <v>45937</v>
      </c>
      <c r="L529" s="289">
        <v>45937</v>
      </c>
      <c r="M529" s="285" t="s">
        <v>2882</v>
      </c>
      <c r="N529" s="69">
        <f>YEAR(Table2[[#This Row],[MONTH]])</f>
        <v>2025</v>
      </c>
      <c r="O529" s="69" t="str">
        <f>TEXT(Table2[[#This Row],[MONTH]],"MMMM")</f>
        <v>October</v>
      </c>
    </row>
    <row r="530" spans="1:15" ht="14.4" x14ac:dyDescent="0.3">
      <c r="A530" s="609">
        <v>45931</v>
      </c>
      <c r="B530" s="206">
        <v>6000009770</v>
      </c>
      <c r="C530" s="206" t="s">
        <v>1769</v>
      </c>
      <c r="D530" s="207" t="s">
        <v>1770</v>
      </c>
      <c r="E530" s="206">
        <v>2204002313</v>
      </c>
      <c r="F530" s="102" t="s">
        <v>305</v>
      </c>
      <c r="G530" s="209" t="s">
        <v>3364</v>
      </c>
      <c r="H530" s="290" t="s">
        <v>3733</v>
      </c>
      <c r="I530" s="152">
        <v>1619.9</v>
      </c>
      <c r="J530" s="152">
        <v>1619.9</v>
      </c>
      <c r="K530" s="179">
        <v>46005</v>
      </c>
      <c r="L530" s="179">
        <v>45944</v>
      </c>
      <c r="M530" s="95" t="s">
        <v>2756</v>
      </c>
      <c r="N530" s="69">
        <f>YEAR(Table2[[#This Row],[MONTH]])</f>
        <v>2025</v>
      </c>
      <c r="O530" s="69" t="str">
        <f>TEXT(Table2[[#This Row],[MONTH]],"MMMM")</f>
        <v>October</v>
      </c>
    </row>
    <row r="531" spans="1:15" ht="14.4" x14ac:dyDescent="0.3">
      <c r="A531" s="616">
        <v>45931</v>
      </c>
      <c r="B531" s="286">
        <v>6000009771</v>
      </c>
      <c r="C531" s="286" t="s">
        <v>1771</v>
      </c>
      <c r="D531" s="287" t="s">
        <v>1772</v>
      </c>
      <c r="E531" s="286">
        <v>2204002320</v>
      </c>
      <c r="F531" s="102" t="s">
        <v>305</v>
      </c>
      <c r="G531" s="291" t="s">
        <v>3364</v>
      </c>
      <c r="H531" s="292" t="s">
        <v>3733</v>
      </c>
      <c r="I531" s="154">
        <v>2662.23</v>
      </c>
      <c r="J531" s="154">
        <v>2662.23</v>
      </c>
      <c r="K531" s="174">
        <v>46005</v>
      </c>
      <c r="L531" s="174">
        <v>45944</v>
      </c>
      <c r="M531" s="95" t="s">
        <v>2756</v>
      </c>
      <c r="N531" s="69">
        <f>YEAR(Table2[[#This Row],[MONTH]])</f>
        <v>2025</v>
      </c>
      <c r="O531" s="69" t="str">
        <f>TEXT(Table2[[#This Row],[MONTH]],"MMMM")</f>
        <v>October</v>
      </c>
    </row>
    <row r="532" spans="1:15" ht="14.4" x14ac:dyDescent="0.3">
      <c r="A532" s="616">
        <v>45931</v>
      </c>
      <c r="B532" s="286">
        <v>6000009772</v>
      </c>
      <c r="C532" s="286" t="s">
        <v>1586</v>
      </c>
      <c r="D532" s="287" t="s">
        <v>1587</v>
      </c>
      <c r="E532" s="286">
        <v>2204002210</v>
      </c>
      <c r="F532" s="102" t="s">
        <v>305</v>
      </c>
      <c r="G532" s="291" t="s">
        <v>3364</v>
      </c>
      <c r="H532" s="292" t="s">
        <v>3733</v>
      </c>
      <c r="I532" s="154">
        <v>2579.0500000000002</v>
      </c>
      <c r="J532" s="154">
        <v>2579.0500000000002</v>
      </c>
      <c r="K532" s="174">
        <v>46005</v>
      </c>
      <c r="L532" s="174">
        <v>45944</v>
      </c>
      <c r="M532" s="95" t="s">
        <v>2756</v>
      </c>
      <c r="N532" s="69">
        <f>YEAR(Table2[[#This Row],[MONTH]])</f>
        <v>2025</v>
      </c>
      <c r="O532" s="69" t="str">
        <f>TEXT(Table2[[#This Row],[MONTH]],"MMMM")</f>
        <v>October</v>
      </c>
    </row>
    <row r="533" spans="1:15" ht="14.4" x14ac:dyDescent="0.3">
      <c r="A533" s="616">
        <v>45931</v>
      </c>
      <c r="B533" s="286">
        <v>6000009773</v>
      </c>
      <c r="C533" s="286" t="s">
        <v>1766</v>
      </c>
      <c r="D533" s="287" t="s">
        <v>1767</v>
      </c>
      <c r="E533" s="286">
        <v>2204002292</v>
      </c>
      <c r="F533" s="102" t="s">
        <v>305</v>
      </c>
      <c r="G533" s="291" t="s">
        <v>3364</v>
      </c>
      <c r="H533" s="292" t="s">
        <v>3733</v>
      </c>
      <c r="I533" s="154">
        <v>1490.61</v>
      </c>
      <c r="J533" s="154">
        <v>1490.61</v>
      </c>
      <c r="K533" s="174">
        <v>46005</v>
      </c>
      <c r="L533" s="174">
        <v>45944</v>
      </c>
      <c r="M533" s="95" t="s">
        <v>2756</v>
      </c>
      <c r="N533" s="69">
        <f>YEAR(Table2[[#This Row],[MONTH]])</f>
        <v>2025</v>
      </c>
      <c r="O533" s="69" t="str">
        <f>TEXT(Table2[[#This Row],[MONTH]],"MMMM")</f>
        <v>October</v>
      </c>
    </row>
    <row r="534" spans="1:15" ht="15" thickBot="1" x14ac:dyDescent="0.35">
      <c r="A534" s="617">
        <v>45931</v>
      </c>
      <c r="B534" s="293">
        <v>6000009774</v>
      </c>
      <c r="C534" s="293" t="s">
        <v>1578</v>
      </c>
      <c r="D534" s="294" t="s">
        <v>1579</v>
      </c>
      <c r="E534" s="293">
        <v>2204002229</v>
      </c>
      <c r="F534" s="102" t="s">
        <v>305</v>
      </c>
      <c r="G534" s="295" t="s">
        <v>3364</v>
      </c>
      <c r="H534" s="296" t="s">
        <v>3733</v>
      </c>
      <c r="I534" s="155">
        <v>24609.06</v>
      </c>
      <c r="J534" s="155">
        <v>24609.06</v>
      </c>
      <c r="K534" s="176">
        <v>46005</v>
      </c>
      <c r="L534" s="176">
        <v>45944</v>
      </c>
      <c r="M534" s="95" t="s">
        <v>2756</v>
      </c>
      <c r="N534" s="69">
        <f>YEAR(Table2[[#This Row],[MONTH]])</f>
        <v>2025</v>
      </c>
      <c r="O534" s="69" t="str">
        <f>TEXT(Table2[[#This Row],[MONTH]],"MMMM")</f>
        <v>October</v>
      </c>
    </row>
    <row r="535" spans="1:15" ht="14.4" x14ac:dyDescent="0.3">
      <c r="A535" s="609">
        <v>45931</v>
      </c>
      <c r="B535" s="206">
        <v>6000009765</v>
      </c>
      <c r="C535" s="206" t="s">
        <v>1323</v>
      </c>
      <c r="D535" s="207" t="s">
        <v>1324</v>
      </c>
      <c r="E535" s="206">
        <v>2204002305</v>
      </c>
      <c r="F535" s="245" t="s">
        <v>48</v>
      </c>
      <c r="G535" s="209" t="s">
        <v>3364</v>
      </c>
      <c r="H535" s="290" t="s">
        <v>3733</v>
      </c>
      <c r="I535" s="152">
        <v>8451.23</v>
      </c>
      <c r="J535" s="152">
        <v>8451.23</v>
      </c>
      <c r="K535" s="179">
        <v>46005</v>
      </c>
      <c r="L535" s="179">
        <v>45944</v>
      </c>
      <c r="M535" s="95" t="s">
        <v>2756</v>
      </c>
      <c r="N535" s="69">
        <f>YEAR(Table2[[#This Row],[MONTH]])</f>
        <v>2025</v>
      </c>
      <c r="O535" s="69" t="str">
        <f>TEXT(Table2[[#This Row],[MONTH]],"MMMM")</f>
        <v>October</v>
      </c>
    </row>
    <row r="536" spans="1:15" ht="14.4" x14ac:dyDescent="0.3">
      <c r="A536" s="616">
        <v>45931</v>
      </c>
      <c r="B536" s="286">
        <v>6000009766</v>
      </c>
      <c r="C536" s="286" t="s">
        <v>1333</v>
      </c>
      <c r="D536" s="287" t="s">
        <v>1334</v>
      </c>
      <c r="E536" s="286">
        <v>2204002250</v>
      </c>
      <c r="F536" s="245" t="s">
        <v>48</v>
      </c>
      <c r="G536" s="291" t="s">
        <v>3364</v>
      </c>
      <c r="H536" s="292" t="s">
        <v>3733</v>
      </c>
      <c r="I536" s="154">
        <v>3036.3</v>
      </c>
      <c r="J536" s="154">
        <v>3036.3</v>
      </c>
      <c r="K536" s="174">
        <v>46005</v>
      </c>
      <c r="L536" s="174">
        <v>45944</v>
      </c>
      <c r="M536" s="95" t="s">
        <v>2756</v>
      </c>
      <c r="N536" s="69">
        <f>YEAR(Table2[[#This Row],[MONTH]])</f>
        <v>2025</v>
      </c>
      <c r="O536" s="69" t="str">
        <f>TEXT(Table2[[#This Row],[MONTH]],"MMMM")</f>
        <v>October</v>
      </c>
    </row>
    <row r="537" spans="1:15" ht="14.4" x14ac:dyDescent="0.3">
      <c r="A537" s="616">
        <v>45931</v>
      </c>
      <c r="B537" s="286">
        <v>6000009767</v>
      </c>
      <c r="C537" s="286" t="s">
        <v>1116</v>
      </c>
      <c r="D537" s="287" t="s">
        <v>1117</v>
      </c>
      <c r="E537" s="286">
        <v>2204002280</v>
      </c>
      <c r="F537" s="245" t="s">
        <v>48</v>
      </c>
      <c r="G537" s="291" t="s">
        <v>3364</v>
      </c>
      <c r="H537" s="292" t="s">
        <v>3733</v>
      </c>
      <c r="I537" s="154">
        <v>3019.07</v>
      </c>
      <c r="J537" s="154">
        <v>3019.07</v>
      </c>
      <c r="K537" s="174">
        <v>46005</v>
      </c>
      <c r="L537" s="174">
        <v>45944</v>
      </c>
      <c r="M537" s="95" t="s">
        <v>2756</v>
      </c>
      <c r="N537" s="69">
        <f>YEAR(Table2[[#This Row],[MONTH]])</f>
        <v>2025</v>
      </c>
      <c r="O537" s="69" t="str">
        <f>TEXT(Table2[[#This Row],[MONTH]],"MMMM")</f>
        <v>October</v>
      </c>
    </row>
    <row r="538" spans="1:15" ht="14.4" x14ac:dyDescent="0.3">
      <c r="A538" s="616">
        <v>45931</v>
      </c>
      <c r="B538" s="286">
        <v>6000009768</v>
      </c>
      <c r="C538" s="286" t="s">
        <v>1397</v>
      </c>
      <c r="D538" s="287" t="s">
        <v>1398</v>
      </c>
      <c r="E538" s="286">
        <v>2204002237</v>
      </c>
      <c r="F538" s="245" t="s">
        <v>48</v>
      </c>
      <c r="G538" s="291" t="s">
        <v>3364</v>
      </c>
      <c r="H538" s="292" t="s">
        <v>3733</v>
      </c>
      <c r="I538" s="154">
        <v>4120.6299999999992</v>
      </c>
      <c r="J538" s="154">
        <v>4120.6299999999992</v>
      </c>
      <c r="K538" s="174">
        <v>46005</v>
      </c>
      <c r="L538" s="174">
        <v>45944</v>
      </c>
      <c r="M538" s="95" t="s">
        <v>2756</v>
      </c>
      <c r="N538" s="69">
        <f>YEAR(Table2[[#This Row],[MONTH]])</f>
        <v>2025</v>
      </c>
      <c r="O538" s="69" t="str">
        <f>TEXT(Table2[[#This Row],[MONTH]],"MMMM")</f>
        <v>October</v>
      </c>
    </row>
    <row r="539" spans="1:15" ht="15" thickBot="1" x14ac:dyDescent="0.35">
      <c r="A539" s="617">
        <v>45931</v>
      </c>
      <c r="B539" s="293">
        <v>6000009769</v>
      </c>
      <c r="C539" s="293" t="s">
        <v>1461</v>
      </c>
      <c r="D539" s="294" t="s">
        <v>1462</v>
      </c>
      <c r="E539" s="293">
        <v>2204002305</v>
      </c>
      <c r="F539" s="245" t="s">
        <v>48</v>
      </c>
      <c r="G539" s="295" t="s">
        <v>3364</v>
      </c>
      <c r="H539" s="296" t="s">
        <v>3733</v>
      </c>
      <c r="I539" s="155">
        <v>3478.63</v>
      </c>
      <c r="J539" s="155">
        <v>3478.63</v>
      </c>
      <c r="K539" s="176">
        <v>46005</v>
      </c>
      <c r="L539" s="176">
        <v>45944</v>
      </c>
      <c r="M539" s="95" t="s">
        <v>2756</v>
      </c>
      <c r="N539" s="69">
        <f>YEAR(Table2[[#This Row],[MONTH]])</f>
        <v>2025</v>
      </c>
      <c r="O539" s="69" t="str">
        <f>TEXT(Table2[[#This Row],[MONTH]],"MMMM")</f>
        <v>October</v>
      </c>
    </row>
    <row r="540" spans="1:15" ht="14.4" x14ac:dyDescent="0.3">
      <c r="A540" s="609">
        <v>45931</v>
      </c>
      <c r="B540" s="206">
        <v>6000009759</v>
      </c>
      <c r="C540" s="206" t="s">
        <v>1693</v>
      </c>
      <c r="D540" s="207" t="s">
        <v>1698</v>
      </c>
      <c r="E540" s="206">
        <v>2304000368</v>
      </c>
      <c r="F540" s="208" t="s">
        <v>733</v>
      </c>
      <c r="G540" s="209" t="s">
        <v>3364</v>
      </c>
      <c r="H540" s="290" t="s">
        <v>3733</v>
      </c>
      <c r="I540" s="152">
        <v>1401.25</v>
      </c>
      <c r="J540" s="152">
        <v>1401.25</v>
      </c>
      <c r="K540" s="179">
        <v>46005</v>
      </c>
      <c r="L540" s="179">
        <v>45944</v>
      </c>
      <c r="M540" s="95" t="s">
        <v>2756</v>
      </c>
      <c r="N540" s="69">
        <f>YEAR(Table2[[#This Row],[MONTH]])</f>
        <v>2025</v>
      </c>
      <c r="O540" s="69" t="str">
        <f>TEXT(Table2[[#This Row],[MONTH]],"MMMM")</f>
        <v>October</v>
      </c>
    </row>
    <row r="541" spans="1:15" ht="14.4" x14ac:dyDescent="0.3">
      <c r="A541" s="616">
        <v>45931</v>
      </c>
      <c r="B541" s="286">
        <v>6000009760</v>
      </c>
      <c r="C541" s="286" t="s">
        <v>100</v>
      </c>
      <c r="D541" s="287" t="s">
        <v>1698</v>
      </c>
      <c r="E541" s="286">
        <v>2304000367</v>
      </c>
      <c r="F541" s="776" t="s">
        <v>733</v>
      </c>
      <c r="G541" s="291" t="s">
        <v>3364</v>
      </c>
      <c r="H541" s="292" t="s">
        <v>3733</v>
      </c>
      <c r="I541" s="154">
        <v>1401.25</v>
      </c>
      <c r="J541" s="154">
        <v>1401.25</v>
      </c>
      <c r="K541" s="174">
        <v>46005</v>
      </c>
      <c r="L541" s="174">
        <v>45944</v>
      </c>
      <c r="M541" s="95" t="s">
        <v>2756</v>
      </c>
      <c r="N541" s="69">
        <f>YEAR(Table2[[#This Row],[MONTH]])</f>
        <v>2025</v>
      </c>
      <c r="O541" s="69" t="str">
        <f>TEXT(Table2[[#This Row],[MONTH]],"MMMM")</f>
        <v>October</v>
      </c>
    </row>
    <row r="542" spans="1:15" ht="14.4" x14ac:dyDescent="0.3">
      <c r="A542" s="616">
        <v>45931</v>
      </c>
      <c r="B542" s="286">
        <v>6000009762</v>
      </c>
      <c r="C542" s="286" t="s">
        <v>1687</v>
      </c>
      <c r="D542" s="287" t="s">
        <v>1688</v>
      </c>
      <c r="E542" s="286">
        <v>2304000352</v>
      </c>
      <c r="F542" s="776" t="s">
        <v>733</v>
      </c>
      <c r="G542" s="291" t="s">
        <v>3364</v>
      </c>
      <c r="H542" s="292" t="s">
        <v>3733</v>
      </c>
      <c r="I542" s="154">
        <v>678.75</v>
      </c>
      <c r="J542" s="154">
        <v>678.75</v>
      </c>
      <c r="K542" s="174">
        <v>46005</v>
      </c>
      <c r="L542" s="174">
        <v>45944</v>
      </c>
      <c r="M542" s="95" t="s">
        <v>2756</v>
      </c>
      <c r="N542" s="69">
        <f>YEAR(Table2[[#This Row],[MONTH]])</f>
        <v>2025</v>
      </c>
      <c r="O542" s="69" t="str">
        <f>TEXT(Table2[[#This Row],[MONTH]],"MMMM")</f>
        <v>October</v>
      </c>
    </row>
    <row r="543" spans="1:15" ht="14.4" x14ac:dyDescent="0.3">
      <c r="A543" s="616">
        <v>45931</v>
      </c>
      <c r="B543" s="286">
        <v>6000009763</v>
      </c>
      <c r="C543" s="286" t="s">
        <v>97</v>
      </c>
      <c r="D543" s="287" t="s">
        <v>1691</v>
      </c>
      <c r="E543" s="286">
        <v>2304000353</v>
      </c>
      <c r="F543" s="776" t="s">
        <v>733</v>
      </c>
      <c r="G543" s="291" t="s">
        <v>3364</v>
      </c>
      <c r="H543" s="292" t="s">
        <v>3733</v>
      </c>
      <c r="I543" s="154">
        <v>525</v>
      </c>
      <c r="J543" s="154">
        <v>525</v>
      </c>
      <c r="K543" s="174">
        <v>46005</v>
      </c>
      <c r="L543" s="174">
        <v>45944</v>
      </c>
      <c r="M543" s="95" t="s">
        <v>2756</v>
      </c>
      <c r="N543" s="69">
        <f>YEAR(Table2[[#This Row],[MONTH]])</f>
        <v>2025</v>
      </c>
      <c r="O543" s="69" t="str">
        <f>TEXT(Table2[[#This Row],[MONTH]],"MMMM")</f>
        <v>October</v>
      </c>
    </row>
    <row r="544" spans="1:15" ht="15" thickBot="1" x14ac:dyDescent="0.35">
      <c r="A544" s="617">
        <v>45931</v>
      </c>
      <c r="B544" s="293">
        <v>6000009764</v>
      </c>
      <c r="C544" s="293" t="s">
        <v>1697</v>
      </c>
      <c r="D544" s="294" t="s">
        <v>1698</v>
      </c>
      <c r="E544" s="293">
        <v>2304000366</v>
      </c>
      <c r="F544" s="777" t="s">
        <v>733</v>
      </c>
      <c r="G544" s="295" t="s">
        <v>3364</v>
      </c>
      <c r="H544" s="296" t="s">
        <v>3733</v>
      </c>
      <c r="I544" s="155">
        <v>1401.25</v>
      </c>
      <c r="J544" s="155">
        <v>1401.25</v>
      </c>
      <c r="K544" s="176">
        <v>46005</v>
      </c>
      <c r="L544" s="176">
        <v>45944</v>
      </c>
      <c r="M544" s="95" t="s">
        <v>2756</v>
      </c>
      <c r="N544" s="69">
        <f>YEAR(Table2[[#This Row],[MONTH]])</f>
        <v>2025</v>
      </c>
      <c r="O544" s="69" t="str">
        <f>TEXT(Table2[[#This Row],[MONTH]],"MMMM")</f>
        <v>October</v>
      </c>
    </row>
    <row r="545" spans="1:15" ht="14.4" x14ac:dyDescent="0.3">
      <c r="A545" s="609">
        <v>45931</v>
      </c>
      <c r="B545" s="206">
        <v>6000009795</v>
      </c>
      <c r="C545" s="206" t="s">
        <v>101</v>
      </c>
      <c r="D545" s="207" t="s">
        <v>1704</v>
      </c>
      <c r="E545" s="206">
        <v>2304000374</v>
      </c>
      <c r="F545" s="208" t="s">
        <v>733</v>
      </c>
      <c r="G545" s="209" t="s">
        <v>3364</v>
      </c>
      <c r="H545" s="290" t="s">
        <v>3733</v>
      </c>
      <c r="I545" s="152">
        <v>1298.75</v>
      </c>
      <c r="J545" s="152">
        <v>1298.75</v>
      </c>
      <c r="K545" s="179">
        <v>46005</v>
      </c>
      <c r="L545" s="179">
        <v>45944</v>
      </c>
      <c r="M545" s="95" t="s">
        <v>2756</v>
      </c>
      <c r="N545" s="69">
        <f>YEAR(Table2[[#This Row],[MONTH]])</f>
        <v>2025</v>
      </c>
      <c r="O545" s="69" t="str">
        <f>TEXT(Table2[[#This Row],[MONTH]],"MMMM")</f>
        <v>October</v>
      </c>
    </row>
    <row r="546" spans="1:15" ht="14.4" x14ac:dyDescent="0.3">
      <c r="A546" s="616">
        <v>45931</v>
      </c>
      <c r="B546" s="286">
        <v>6000009793</v>
      </c>
      <c r="C546" s="286" t="s">
        <v>103</v>
      </c>
      <c r="D546" s="287" t="s">
        <v>1706</v>
      </c>
      <c r="E546" s="286">
        <v>2304000375</v>
      </c>
      <c r="F546" s="776" t="s">
        <v>733</v>
      </c>
      <c r="G546" s="291" t="s">
        <v>3364</v>
      </c>
      <c r="H546" s="292" t="s">
        <v>3733</v>
      </c>
      <c r="I546" s="154">
        <v>1298.75</v>
      </c>
      <c r="J546" s="154">
        <v>1298.75</v>
      </c>
      <c r="K546" s="174">
        <v>46005</v>
      </c>
      <c r="L546" s="174">
        <v>45944</v>
      </c>
      <c r="M546" s="95" t="s">
        <v>2756</v>
      </c>
      <c r="N546" s="69">
        <f>YEAR(Table2[[#This Row],[MONTH]])</f>
        <v>2025</v>
      </c>
      <c r="O546" s="69" t="str">
        <f>TEXT(Table2[[#This Row],[MONTH]],"MMMM")</f>
        <v>October</v>
      </c>
    </row>
    <row r="547" spans="1:15" ht="14.4" x14ac:dyDescent="0.3">
      <c r="A547" s="616">
        <v>45931</v>
      </c>
      <c r="B547" s="286">
        <v>6000009796</v>
      </c>
      <c r="C547" s="286" t="s">
        <v>104</v>
      </c>
      <c r="D547" s="287" t="s">
        <v>1708</v>
      </c>
      <c r="E547" s="286">
        <v>2304000376</v>
      </c>
      <c r="F547" s="776" t="s">
        <v>733</v>
      </c>
      <c r="G547" s="291" t="s">
        <v>3364</v>
      </c>
      <c r="H547" s="292" t="s">
        <v>3733</v>
      </c>
      <c r="I547" s="154">
        <v>1298.75</v>
      </c>
      <c r="J547" s="154">
        <v>1298.75</v>
      </c>
      <c r="K547" s="174">
        <v>46005</v>
      </c>
      <c r="L547" s="174">
        <v>45944</v>
      </c>
      <c r="M547" s="95" t="s">
        <v>2756</v>
      </c>
      <c r="N547" s="69">
        <f>YEAR(Table2[[#This Row],[MONTH]])</f>
        <v>2025</v>
      </c>
      <c r="O547" s="69" t="str">
        <f>TEXT(Table2[[#This Row],[MONTH]],"MMMM")</f>
        <v>October</v>
      </c>
    </row>
    <row r="548" spans="1:15" ht="14.4" x14ac:dyDescent="0.3">
      <c r="A548" s="616">
        <v>45931</v>
      </c>
      <c r="B548" s="286">
        <v>6000009789</v>
      </c>
      <c r="C548" s="286" t="s">
        <v>105</v>
      </c>
      <c r="D548" s="287" t="s">
        <v>1710</v>
      </c>
      <c r="E548" s="286">
        <v>2304000377</v>
      </c>
      <c r="F548" s="776" t="s">
        <v>733</v>
      </c>
      <c r="G548" s="291" t="s">
        <v>3364</v>
      </c>
      <c r="H548" s="292" t="s">
        <v>3733</v>
      </c>
      <c r="I548" s="154">
        <v>1298.75</v>
      </c>
      <c r="J548" s="154">
        <v>1298.75</v>
      </c>
      <c r="K548" s="174">
        <v>46005</v>
      </c>
      <c r="L548" s="174">
        <v>45944</v>
      </c>
      <c r="M548" s="95" t="s">
        <v>2756</v>
      </c>
      <c r="N548" s="69">
        <f>YEAR(Table2[[#This Row],[MONTH]])</f>
        <v>2025</v>
      </c>
      <c r="O548" s="69" t="str">
        <f>TEXT(Table2[[#This Row],[MONTH]],"MMMM")</f>
        <v>October</v>
      </c>
    </row>
    <row r="549" spans="1:15" ht="15" thickBot="1" x14ac:dyDescent="0.35">
      <c r="A549" s="617">
        <v>45931</v>
      </c>
      <c r="B549" s="293">
        <v>6000009794</v>
      </c>
      <c r="C549" s="293" t="s">
        <v>106</v>
      </c>
      <c r="D549" s="294" t="s">
        <v>1713</v>
      </c>
      <c r="E549" s="293">
        <v>2304000378</v>
      </c>
      <c r="F549" s="777" t="s">
        <v>733</v>
      </c>
      <c r="G549" s="295" t="s">
        <v>3364</v>
      </c>
      <c r="H549" s="296" t="s">
        <v>3733</v>
      </c>
      <c r="I549" s="155">
        <v>1298.75</v>
      </c>
      <c r="J549" s="155">
        <v>1298.75</v>
      </c>
      <c r="K549" s="176">
        <v>46005</v>
      </c>
      <c r="L549" s="176">
        <v>45944</v>
      </c>
      <c r="M549" s="95" t="s">
        <v>2756</v>
      </c>
      <c r="N549" s="69">
        <f>YEAR(Table2[[#This Row],[MONTH]])</f>
        <v>2025</v>
      </c>
      <c r="O549" s="69" t="str">
        <f>TEXT(Table2[[#This Row],[MONTH]],"MMMM")</f>
        <v>October</v>
      </c>
    </row>
    <row r="550" spans="1:15" ht="14.4" x14ac:dyDescent="0.3">
      <c r="A550" s="609">
        <v>45931</v>
      </c>
      <c r="B550" s="206">
        <v>6000009790</v>
      </c>
      <c r="C550" s="206" t="s">
        <v>115</v>
      </c>
      <c r="D550" s="207" t="s">
        <v>1744</v>
      </c>
      <c r="E550" s="206">
        <v>2304000383</v>
      </c>
      <c r="F550" s="208" t="s">
        <v>733</v>
      </c>
      <c r="G550" s="209" t="s">
        <v>3364</v>
      </c>
      <c r="H550" s="290" t="s">
        <v>3733</v>
      </c>
      <c r="I550" s="152">
        <v>1298.75</v>
      </c>
      <c r="J550" s="152">
        <v>1298.75</v>
      </c>
      <c r="K550" s="179">
        <v>46005</v>
      </c>
      <c r="L550" s="179">
        <v>45950</v>
      </c>
      <c r="M550" s="95" t="s">
        <v>2756</v>
      </c>
      <c r="N550" s="69">
        <f>YEAR(Table2[[#This Row],[MONTH]])</f>
        <v>2025</v>
      </c>
      <c r="O550" s="69" t="str">
        <f>TEXT(Table2[[#This Row],[MONTH]],"MMMM")</f>
        <v>October</v>
      </c>
    </row>
    <row r="551" spans="1:15" ht="14.4" x14ac:dyDescent="0.3">
      <c r="A551" s="616">
        <v>45931</v>
      </c>
      <c r="B551" s="286">
        <v>6000009910</v>
      </c>
      <c r="C551" s="286" t="s">
        <v>107</v>
      </c>
      <c r="D551" s="287" t="s">
        <v>1723</v>
      </c>
      <c r="E551" s="286">
        <v>2304000379</v>
      </c>
      <c r="F551" s="776" t="s">
        <v>733</v>
      </c>
      <c r="G551" s="291" t="s">
        <v>3364</v>
      </c>
      <c r="H551" s="292" t="s">
        <v>3733</v>
      </c>
      <c r="I551" s="154">
        <v>1298.75</v>
      </c>
      <c r="J551" s="154">
        <v>1298.75</v>
      </c>
      <c r="K551" s="174">
        <v>46005</v>
      </c>
      <c r="L551" s="174">
        <v>45950</v>
      </c>
      <c r="M551" s="95" t="s">
        <v>2756</v>
      </c>
      <c r="N551" s="69">
        <f>YEAR(Table2[[#This Row],[MONTH]])</f>
        <v>2025</v>
      </c>
      <c r="O551" s="69" t="str">
        <f>TEXT(Table2[[#This Row],[MONTH]],"MMMM")</f>
        <v>October</v>
      </c>
    </row>
    <row r="552" spans="1:15" ht="14.4" x14ac:dyDescent="0.3">
      <c r="A552" s="616">
        <v>45931</v>
      </c>
      <c r="B552" s="286">
        <v>6000009911</v>
      </c>
      <c r="C552" s="286" t="s">
        <v>109</v>
      </c>
      <c r="D552" s="287" t="s">
        <v>1724</v>
      </c>
      <c r="E552" s="286">
        <v>2304000380</v>
      </c>
      <c r="F552" s="776" t="s">
        <v>733</v>
      </c>
      <c r="G552" s="291" t="s">
        <v>3364</v>
      </c>
      <c r="H552" s="292" t="s">
        <v>3733</v>
      </c>
      <c r="I552" s="154">
        <v>1298.75</v>
      </c>
      <c r="J552" s="154">
        <v>1298.75</v>
      </c>
      <c r="K552" s="174">
        <v>46005</v>
      </c>
      <c r="L552" s="174">
        <v>45950</v>
      </c>
      <c r="M552" s="95" t="s">
        <v>2756</v>
      </c>
      <c r="N552" s="69">
        <f>YEAR(Table2[[#This Row],[MONTH]])</f>
        <v>2025</v>
      </c>
      <c r="O552" s="69" t="str">
        <f>TEXT(Table2[[#This Row],[MONTH]],"MMMM")</f>
        <v>October</v>
      </c>
    </row>
    <row r="553" spans="1:15" ht="14.4" x14ac:dyDescent="0.3">
      <c r="A553" s="616">
        <v>45931</v>
      </c>
      <c r="B553" s="286">
        <v>6000009791</v>
      </c>
      <c r="C553" s="286" t="s">
        <v>111</v>
      </c>
      <c r="D553" s="287" t="s">
        <v>1726</v>
      </c>
      <c r="E553" s="286">
        <v>2304000381</v>
      </c>
      <c r="F553" s="776" t="s">
        <v>733</v>
      </c>
      <c r="G553" s="291" t="s">
        <v>3364</v>
      </c>
      <c r="H553" s="292" t="s">
        <v>3733</v>
      </c>
      <c r="I553" s="154">
        <v>1298.75</v>
      </c>
      <c r="J553" s="154">
        <v>1298.75</v>
      </c>
      <c r="K553" s="174">
        <v>46005</v>
      </c>
      <c r="L553" s="174">
        <v>45950</v>
      </c>
      <c r="M553" s="95" t="s">
        <v>2756</v>
      </c>
      <c r="N553" s="69">
        <f>YEAR(Table2[[#This Row],[MONTH]])</f>
        <v>2025</v>
      </c>
      <c r="O553" s="69" t="str">
        <f>TEXT(Table2[[#This Row],[MONTH]],"MMMM")</f>
        <v>October</v>
      </c>
    </row>
    <row r="554" spans="1:15" ht="15" thickBot="1" x14ac:dyDescent="0.35">
      <c r="A554" s="617">
        <v>45931</v>
      </c>
      <c r="B554" s="293">
        <v>6000009792</v>
      </c>
      <c r="C554" s="293" t="s">
        <v>113</v>
      </c>
      <c r="D554" s="294" t="s">
        <v>1728</v>
      </c>
      <c r="E554" s="293">
        <v>2304000382</v>
      </c>
      <c r="F554" s="777" t="s">
        <v>733</v>
      </c>
      <c r="G554" s="295" t="s">
        <v>3364</v>
      </c>
      <c r="H554" s="296" t="s">
        <v>3733</v>
      </c>
      <c r="I554" s="155">
        <v>1298.75</v>
      </c>
      <c r="J554" s="155">
        <v>1298.75</v>
      </c>
      <c r="K554" s="176">
        <v>46005</v>
      </c>
      <c r="L554" s="176">
        <v>45950</v>
      </c>
      <c r="M554" s="95" t="s">
        <v>2756</v>
      </c>
      <c r="N554" s="69">
        <f>YEAR(Table2[[#This Row],[MONTH]])</f>
        <v>2025</v>
      </c>
      <c r="O554" s="69" t="str">
        <f>TEXT(Table2[[#This Row],[MONTH]],"MMMM")</f>
        <v>October</v>
      </c>
    </row>
    <row r="555" spans="1:15" ht="14.4" x14ac:dyDescent="0.3">
      <c r="A555" s="609">
        <v>45931</v>
      </c>
      <c r="B555" s="206">
        <v>6000009780</v>
      </c>
      <c r="C555" s="206" t="s">
        <v>1479</v>
      </c>
      <c r="D555" s="207" t="s">
        <v>1480</v>
      </c>
      <c r="E555" s="206">
        <v>2304000393</v>
      </c>
      <c r="F555" s="245" t="s">
        <v>48</v>
      </c>
      <c r="G555" s="209" t="s">
        <v>3364</v>
      </c>
      <c r="H555" s="290" t="s">
        <v>3733</v>
      </c>
      <c r="I555" s="152">
        <v>4068.63</v>
      </c>
      <c r="J555" s="152">
        <v>4068.63</v>
      </c>
      <c r="K555" s="179">
        <v>46005</v>
      </c>
      <c r="L555" s="179">
        <v>45950</v>
      </c>
      <c r="M555" s="95" t="s">
        <v>2756</v>
      </c>
      <c r="N555" s="69">
        <f>YEAR(Table2[[#This Row],[MONTH]])</f>
        <v>2025</v>
      </c>
      <c r="O555" s="69" t="str">
        <f>TEXT(Table2[[#This Row],[MONTH]],"MMMM")</f>
        <v>October</v>
      </c>
    </row>
    <row r="556" spans="1:15" ht="14.4" x14ac:dyDescent="0.3">
      <c r="A556" s="616">
        <v>45931</v>
      </c>
      <c r="B556" s="286">
        <v>6000009781</v>
      </c>
      <c r="C556" s="286" t="s">
        <v>1485</v>
      </c>
      <c r="D556" s="287" t="s">
        <v>1486</v>
      </c>
      <c r="E556" s="286">
        <v>2204002335</v>
      </c>
      <c r="F556" s="245" t="s">
        <v>48</v>
      </c>
      <c r="G556" s="291" t="s">
        <v>3364</v>
      </c>
      <c r="H556" s="292" t="s">
        <v>3733</v>
      </c>
      <c r="I556" s="154">
        <v>3668.38</v>
      </c>
      <c r="J556" s="154">
        <v>3668.38</v>
      </c>
      <c r="K556" s="174">
        <v>46005</v>
      </c>
      <c r="L556" s="174">
        <v>45950</v>
      </c>
      <c r="M556" s="95" t="s">
        <v>2756</v>
      </c>
      <c r="N556" s="69">
        <f>YEAR(Table2[[#This Row],[MONTH]])</f>
        <v>2025</v>
      </c>
      <c r="O556" s="69" t="str">
        <f>TEXT(Table2[[#This Row],[MONTH]],"MMMM")</f>
        <v>October</v>
      </c>
    </row>
    <row r="557" spans="1:15" ht="14.4" x14ac:dyDescent="0.3">
      <c r="A557" s="616">
        <v>45931</v>
      </c>
      <c r="B557" s="286">
        <v>6000009782</v>
      </c>
      <c r="C557" s="286" t="s">
        <v>1547</v>
      </c>
      <c r="D557" s="287" t="s">
        <v>1548</v>
      </c>
      <c r="E557" s="286">
        <v>2204002334</v>
      </c>
      <c r="F557" s="245" t="s">
        <v>48</v>
      </c>
      <c r="G557" s="291" t="s">
        <v>3364</v>
      </c>
      <c r="H557" s="292" t="s">
        <v>3733</v>
      </c>
      <c r="I557" s="154">
        <v>4116.5</v>
      </c>
      <c r="J557" s="154">
        <v>4116.5</v>
      </c>
      <c r="K557" s="174">
        <v>46005</v>
      </c>
      <c r="L557" s="174">
        <v>45950</v>
      </c>
      <c r="M557" s="95" t="s">
        <v>2756</v>
      </c>
      <c r="N557" s="69">
        <f>YEAR(Table2[[#This Row],[MONTH]])</f>
        <v>2025</v>
      </c>
      <c r="O557" s="69" t="str">
        <f>TEXT(Table2[[#This Row],[MONTH]],"MMMM")</f>
        <v>October</v>
      </c>
    </row>
    <row r="558" spans="1:15" ht="14.4" x14ac:dyDescent="0.3">
      <c r="A558" s="616">
        <v>45931</v>
      </c>
      <c r="B558" s="286">
        <v>6000009783</v>
      </c>
      <c r="C558" s="286" t="s">
        <v>1815</v>
      </c>
      <c r="D558" s="287" t="s">
        <v>1816</v>
      </c>
      <c r="E558" s="286">
        <v>2204002338</v>
      </c>
      <c r="F558" s="102" t="s">
        <v>305</v>
      </c>
      <c r="G558" s="291" t="s">
        <v>3364</v>
      </c>
      <c r="H558" s="292" t="s">
        <v>3733</v>
      </c>
      <c r="I558" s="154">
        <v>3949.25</v>
      </c>
      <c r="J558" s="154">
        <v>3949.25</v>
      </c>
      <c r="K558" s="174">
        <v>46005</v>
      </c>
      <c r="L558" s="174">
        <v>45950</v>
      </c>
      <c r="M558" s="95" t="s">
        <v>2756</v>
      </c>
      <c r="N558" s="69">
        <f>YEAR(Table2[[#This Row],[MONTH]])</f>
        <v>2025</v>
      </c>
      <c r="O558" s="69" t="str">
        <f>TEXT(Table2[[#This Row],[MONTH]],"MMMM")</f>
        <v>October</v>
      </c>
    </row>
    <row r="559" spans="1:15" ht="15" thickBot="1" x14ac:dyDescent="0.35">
      <c r="A559" s="617">
        <v>45931</v>
      </c>
      <c r="B559" s="293">
        <v>6000009654</v>
      </c>
      <c r="C559" s="293" t="s">
        <v>1578</v>
      </c>
      <c r="D559" s="294" t="s">
        <v>1579</v>
      </c>
      <c r="E559" s="293">
        <v>2204002232</v>
      </c>
      <c r="F559" s="102" t="s">
        <v>305</v>
      </c>
      <c r="G559" s="295" t="s">
        <v>3364</v>
      </c>
      <c r="H559" s="296" t="s">
        <v>3733</v>
      </c>
      <c r="I559" s="155">
        <v>32800</v>
      </c>
      <c r="J559" s="155">
        <v>32800</v>
      </c>
      <c r="K559" s="176">
        <v>46005</v>
      </c>
      <c r="L559" s="176">
        <v>45950</v>
      </c>
      <c r="M559" s="95" t="s">
        <v>2756</v>
      </c>
      <c r="N559" s="69">
        <f>YEAR(Table2[[#This Row],[MONTH]])</f>
        <v>2025</v>
      </c>
      <c r="O559" s="69" t="str">
        <f>TEXT(Table2[[#This Row],[MONTH]],"MMMM")</f>
        <v>October</v>
      </c>
    </row>
    <row r="560" spans="1:15" ht="14.4" x14ac:dyDescent="0.3">
      <c r="A560" s="609">
        <v>45931</v>
      </c>
      <c r="B560" s="206">
        <v>6000009966</v>
      </c>
      <c r="C560" s="206" t="s">
        <v>1842</v>
      </c>
      <c r="D560" s="207" t="s">
        <v>1843</v>
      </c>
      <c r="E560" s="206">
        <v>2204002220</v>
      </c>
      <c r="F560" s="208" t="s">
        <v>48</v>
      </c>
      <c r="G560" s="209" t="s">
        <v>3364</v>
      </c>
      <c r="H560" s="290" t="s">
        <v>3733</v>
      </c>
      <c r="I560" s="152">
        <v>61807.28</v>
      </c>
      <c r="J560" s="152">
        <v>61807.28</v>
      </c>
      <c r="K560" s="179">
        <v>46005</v>
      </c>
      <c r="L560" s="211">
        <v>45951</v>
      </c>
      <c r="M560" s="95" t="s">
        <v>2756</v>
      </c>
      <c r="N560" s="69">
        <f>YEAR(Table2[[#This Row],[MONTH]])</f>
        <v>2025</v>
      </c>
      <c r="O560" s="69" t="str">
        <f>TEXT(Table2[[#This Row],[MONTH]],"MMMM")</f>
        <v>October</v>
      </c>
    </row>
    <row r="561" spans="1:15" ht="14.4" x14ac:dyDescent="0.3">
      <c r="A561" s="616">
        <v>45931</v>
      </c>
      <c r="B561" s="286">
        <v>6000009917</v>
      </c>
      <c r="C561" s="286" t="s">
        <v>1826</v>
      </c>
      <c r="D561" s="287" t="s">
        <v>1828</v>
      </c>
      <c r="E561" s="286">
        <v>2204002252</v>
      </c>
      <c r="F561" s="776" t="s">
        <v>305</v>
      </c>
      <c r="G561" s="291" t="s">
        <v>3364</v>
      </c>
      <c r="H561" s="292" t="s">
        <v>3733</v>
      </c>
      <c r="I561" s="154">
        <v>1667.74</v>
      </c>
      <c r="J561" s="154">
        <v>1667.74</v>
      </c>
      <c r="K561" s="174">
        <v>46005</v>
      </c>
      <c r="L561" s="289">
        <v>45951</v>
      </c>
      <c r="M561" s="95" t="s">
        <v>2756</v>
      </c>
      <c r="N561" s="69">
        <f>YEAR(Table2[[#This Row],[MONTH]])</f>
        <v>2025</v>
      </c>
      <c r="O561" s="69" t="str">
        <f>TEXT(Table2[[#This Row],[MONTH]],"MMMM")</f>
        <v>October</v>
      </c>
    </row>
    <row r="562" spans="1:15" ht="14.4" x14ac:dyDescent="0.3">
      <c r="A562" s="616">
        <v>45931</v>
      </c>
      <c r="B562" s="286">
        <v>6000009926</v>
      </c>
      <c r="C562" s="286" t="s">
        <v>3495</v>
      </c>
      <c r="D562" s="287" t="s">
        <v>3502</v>
      </c>
      <c r="E562" s="286">
        <v>2510001612</v>
      </c>
      <c r="F562" s="776" t="s">
        <v>305</v>
      </c>
      <c r="G562" s="291" t="s">
        <v>3364</v>
      </c>
      <c r="H562" s="292" t="s">
        <v>3733</v>
      </c>
      <c r="I562" s="154">
        <v>322.89</v>
      </c>
      <c r="J562" s="154">
        <v>322.89</v>
      </c>
      <c r="K562" s="174">
        <v>46005</v>
      </c>
      <c r="L562" s="289">
        <v>45951</v>
      </c>
      <c r="M562" s="95" t="s">
        <v>2756</v>
      </c>
      <c r="N562" s="69">
        <f>YEAR(Table2[[#This Row],[MONTH]])</f>
        <v>2025</v>
      </c>
      <c r="O562" s="69" t="str">
        <f>TEXT(Table2[[#This Row],[MONTH]],"MMMM")</f>
        <v>October</v>
      </c>
    </row>
    <row r="563" spans="1:15" ht="14.4" x14ac:dyDescent="0.3">
      <c r="A563" s="616">
        <v>45931</v>
      </c>
      <c r="B563" s="286">
        <v>6000009964</v>
      </c>
      <c r="C563" s="286" t="s">
        <v>2048</v>
      </c>
      <c r="D563" s="287" t="s">
        <v>2050</v>
      </c>
      <c r="E563" s="286">
        <v>2204002314</v>
      </c>
      <c r="F563" s="776" t="s">
        <v>305</v>
      </c>
      <c r="G563" s="291" t="s">
        <v>3364</v>
      </c>
      <c r="H563" s="292" t="s">
        <v>3733</v>
      </c>
      <c r="I563" s="154">
        <v>1339.9</v>
      </c>
      <c r="J563" s="154">
        <v>1339.9</v>
      </c>
      <c r="K563" s="174">
        <v>46005</v>
      </c>
      <c r="L563" s="289">
        <v>45951</v>
      </c>
      <c r="M563" s="95" t="s">
        <v>2756</v>
      </c>
      <c r="N563" s="69">
        <f>YEAR(Table2[[#This Row],[MONTH]])</f>
        <v>2025</v>
      </c>
      <c r="O563" s="69" t="str">
        <f>TEXT(Table2[[#This Row],[MONTH]],"MMMM")</f>
        <v>October</v>
      </c>
    </row>
    <row r="564" spans="1:15" ht="15" thickBot="1" x14ac:dyDescent="0.35">
      <c r="A564" s="617">
        <v>45931</v>
      </c>
      <c r="B564" s="293">
        <v>6000009942</v>
      </c>
      <c r="C564" s="293" t="s">
        <v>3501</v>
      </c>
      <c r="D564" s="294">
        <v>6991323220</v>
      </c>
      <c r="E564" s="293">
        <v>2510001567</v>
      </c>
      <c r="F564" s="777" t="s">
        <v>305</v>
      </c>
      <c r="G564" s="295" t="s">
        <v>3364</v>
      </c>
      <c r="H564" s="296" t="s">
        <v>3733</v>
      </c>
      <c r="I564" s="155">
        <v>410</v>
      </c>
      <c r="J564" s="155">
        <v>410</v>
      </c>
      <c r="K564" s="176">
        <v>46005</v>
      </c>
      <c r="L564" s="297">
        <v>45951</v>
      </c>
      <c r="M564" s="95" t="s">
        <v>2756</v>
      </c>
      <c r="N564" s="69">
        <f>YEAR(Table2[[#This Row],[MONTH]])</f>
        <v>2025</v>
      </c>
      <c r="O564" s="69" t="str">
        <f>TEXT(Table2[[#This Row],[MONTH]],"MMMM")</f>
        <v>October</v>
      </c>
    </row>
    <row r="565" spans="1:15" ht="14.4" x14ac:dyDescent="0.3">
      <c r="A565" s="609">
        <v>45931</v>
      </c>
      <c r="B565" s="206">
        <v>6000009761</v>
      </c>
      <c r="C565" s="206" t="s">
        <v>3503</v>
      </c>
      <c r="D565" s="207" t="s">
        <v>3504</v>
      </c>
      <c r="E565" s="206">
        <v>2304000359</v>
      </c>
      <c r="F565" s="208" t="s">
        <v>733</v>
      </c>
      <c r="G565" s="209" t="s">
        <v>3364</v>
      </c>
      <c r="H565" s="290" t="s">
        <v>3733</v>
      </c>
      <c r="I565" s="152">
        <v>1298.75</v>
      </c>
      <c r="J565" s="152">
        <v>1298.75</v>
      </c>
      <c r="K565" s="179">
        <v>46005</v>
      </c>
      <c r="L565" s="211">
        <v>45951</v>
      </c>
      <c r="M565" s="95" t="s">
        <v>2756</v>
      </c>
      <c r="N565" s="69">
        <f>YEAR(Table2[[#This Row],[MONTH]])</f>
        <v>2025</v>
      </c>
      <c r="O565" s="69" t="str">
        <f>TEXT(Table2[[#This Row],[MONTH]],"MMMM")</f>
        <v>October</v>
      </c>
    </row>
    <row r="566" spans="1:15" ht="14.4" x14ac:dyDescent="0.3">
      <c r="A566" s="616">
        <v>45931</v>
      </c>
      <c r="B566" s="286">
        <v>6000009788</v>
      </c>
      <c r="C566" s="286" t="s">
        <v>3505</v>
      </c>
      <c r="D566" s="287" t="s">
        <v>3506</v>
      </c>
      <c r="E566" s="286">
        <v>2304000390</v>
      </c>
      <c r="F566" s="776" t="s">
        <v>733</v>
      </c>
      <c r="G566" s="291" t="s">
        <v>3364</v>
      </c>
      <c r="H566" s="292" t="s">
        <v>3733</v>
      </c>
      <c r="I566" s="154">
        <v>1298.75</v>
      </c>
      <c r="J566" s="154">
        <v>1298.75</v>
      </c>
      <c r="K566" s="174">
        <v>46005</v>
      </c>
      <c r="L566" s="289">
        <v>45951</v>
      </c>
      <c r="M566" s="95" t="s">
        <v>2756</v>
      </c>
      <c r="N566" s="69">
        <f>YEAR(Table2[[#This Row],[MONTH]])</f>
        <v>2025</v>
      </c>
      <c r="O566" s="69" t="str">
        <f>TEXT(Table2[[#This Row],[MONTH]],"MMMM")</f>
        <v>October</v>
      </c>
    </row>
    <row r="567" spans="1:15" ht="14.4" x14ac:dyDescent="0.3">
      <c r="A567" s="616">
        <v>45931</v>
      </c>
      <c r="B567" s="286">
        <v>6000009960</v>
      </c>
      <c r="C567" s="286" t="s">
        <v>1740</v>
      </c>
      <c r="D567" s="287" t="s">
        <v>1741</v>
      </c>
      <c r="E567" s="286">
        <v>2304000361</v>
      </c>
      <c r="F567" s="776" t="s">
        <v>733</v>
      </c>
      <c r="G567" s="291" t="s">
        <v>3364</v>
      </c>
      <c r="H567" s="292" t="s">
        <v>3733</v>
      </c>
      <c r="I567" s="154">
        <v>525</v>
      </c>
      <c r="J567" s="154">
        <v>525</v>
      </c>
      <c r="K567" s="174">
        <v>46005</v>
      </c>
      <c r="L567" s="289">
        <v>45951</v>
      </c>
      <c r="M567" s="95" t="s">
        <v>2756</v>
      </c>
      <c r="N567" s="69">
        <f>YEAR(Table2[[#This Row],[MONTH]])</f>
        <v>2025</v>
      </c>
      <c r="O567" s="69" t="str">
        <f>TEXT(Table2[[#This Row],[MONTH]],"MMMM")</f>
        <v>October</v>
      </c>
    </row>
    <row r="568" spans="1:15" ht="14.4" x14ac:dyDescent="0.3">
      <c r="A568" s="616">
        <v>45931</v>
      </c>
      <c r="B568" s="286">
        <v>6000009961</v>
      </c>
      <c r="C568" s="286" t="s">
        <v>1745</v>
      </c>
      <c r="D568" s="287" t="s">
        <v>1746</v>
      </c>
      <c r="E568" s="286">
        <v>2304000363</v>
      </c>
      <c r="F568" s="776" t="s">
        <v>733</v>
      </c>
      <c r="G568" s="291" t="s">
        <v>3364</v>
      </c>
      <c r="H568" s="292" t="s">
        <v>3733</v>
      </c>
      <c r="I568" s="154">
        <v>525</v>
      </c>
      <c r="J568" s="154">
        <v>525</v>
      </c>
      <c r="K568" s="174">
        <v>46005</v>
      </c>
      <c r="L568" s="289">
        <v>45951</v>
      </c>
      <c r="M568" s="95" t="s">
        <v>2756</v>
      </c>
      <c r="N568" s="69">
        <f>YEAR(Table2[[#This Row],[MONTH]])</f>
        <v>2025</v>
      </c>
      <c r="O568" s="69" t="str">
        <f>TEXT(Table2[[#This Row],[MONTH]],"MMMM")</f>
        <v>October</v>
      </c>
    </row>
    <row r="569" spans="1:15" ht="15" thickBot="1" x14ac:dyDescent="0.35">
      <c r="A569" s="617">
        <v>45931</v>
      </c>
      <c r="B569" s="293">
        <v>6000009962</v>
      </c>
      <c r="C569" s="293" t="s">
        <v>1748</v>
      </c>
      <c r="D569" s="294" t="s">
        <v>1749</v>
      </c>
      <c r="E569" s="293">
        <v>2304000362</v>
      </c>
      <c r="F569" s="777" t="s">
        <v>733</v>
      </c>
      <c r="G569" s="295" t="s">
        <v>3364</v>
      </c>
      <c r="H569" s="296" t="s">
        <v>3733</v>
      </c>
      <c r="I569" s="155">
        <v>525</v>
      </c>
      <c r="J569" s="155">
        <v>525</v>
      </c>
      <c r="K569" s="176">
        <v>46005</v>
      </c>
      <c r="L569" s="297">
        <v>45951</v>
      </c>
      <c r="M569" s="95" t="s">
        <v>2756</v>
      </c>
      <c r="N569" s="69">
        <f>YEAR(Table2[[#This Row],[MONTH]])</f>
        <v>2025</v>
      </c>
      <c r="O569" s="69" t="str">
        <f>TEXT(Table2[[#This Row],[MONTH]],"MMMM")</f>
        <v>October</v>
      </c>
    </row>
    <row r="570" spans="1:15" ht="14.4" x14ac:dyDescent="0.3">
      <c r="A570" s="609">
        <v>45931</v>
      </c>
      <c r="B570" s="206">
        <v>6000009785</v>
      </c>
      <c r="C570" s="206" t="s">
        <v>1730</v>
      </c>
      <c r="D570" s="207" t="s">
        <v>1731</v>
      </c>
      <c r="E570" s="206">
        <v>2304000357</v>
      </c>
      <c r="F570" s="208" t="s">
        <v>733</v>
      </c>
      <c r="G570" s="209" t="s">
        <v>3364</v>
      </c>
      <c r="H570" s="290" t="s">
        <v>3733</v>
      </c>
      <c r="I570" s="152">
        <v>525</v>
      </c>
      <c r="J570" s="778">
        <v>525</v>
      </c>
      <c r="K570" s="179">
        <v>46005</v>
      </c>
      <c r="L570" s="211">
        <v>45951</v>
      </c>
      <c r="M570" s="95" t="s">
        <v>2756</v>
      </c>
      <c r="N570" s="69">
        <f>YEAR(Table2[[#This Row],[MONTH]])</f>
        <v>2025</v>
      </c>
      <c r="O570" s="69" t="str">
        <f>TEXT(Table2[[#This Row],[MONTH]],"MMMM")</f>
        <v>October</v>
      </c>
    </row>
    <row r="571" spans="1:15" ht="14.4" x14ac:dyDescent="0.3">
      <c r="A571" s="616">
        <v>45931</v>
      </c>
      <c r="B571" s="286">
        <v>6000009787</v>
      </c>
      <c r="C571" s="286" t="s">
        <v>1734</v>
      </c>
      <c r="D571" s="287" t="s">
        <v>1735</v>
      </c>
      <c r="E571" s="286">
        <v>2304000356</v>
      </c>
      <c r="F571" s="776" t="s">
        <v>733</v>
      </c>
      <c r="G571" s="291" t="s">
        <v>3364</v>
      </c>
      <c r="H571" s="292" t="s">
        <v>3733</v>
      </c>
      <c r="I571" s="154">
        <v>525</v>
      </c>
      <c r="J571" s="778">
        <v>525</v>
      </c>
      <c r="K571" s="174">
        <v>46005</v>
      </c>
      <c r="L571" s="289">
        <v>45951</v>
      </c>
      <c r="M571" s="95" t="s">
        <v>2756</v>
      </c>
      <c r="N571" s="69">
        <f>YEAR(Table2[[#This Row],[MONTH]])</f>
        <v>2025</v>
      </c>
      <c r="O571" s="69" t="str">
        <f>TEXT(Table2[[#This Row],[MONTH]],"MMMM")</f>
        <v>October</v>
      </c>
    </row>
    <row r="572" spans="1:15" ht="14.4" x14ac:dyDescent="0.3">
      <c r="A572" s="616">
        <v>45931</v>
      </c>
      <c r="B572" s="286">
        <v>6000009959</v>
      </c>
      <c r="C572" s="286" t="s">
        <v>1737</v>
      </c>
      <c r="D572" s="287" t="s">
        <v>1738</v>
      </c>
      <c r="E572" s="286">
        <v>2304000369</v>
      </c>
      <c r="F572" s="776" t="s">
        <v>733</v>
      </c>
      <c r="G572" s="291" t="s">
        <v>3364</v>
      </c>
      <c r="H572" s="292" t="s">
        <v>3733</v>
      </c>
      <c r="I572" s="154">
        <v>525</v>
      </c>
      <c r="J572" s="778">
        <v>525</v>
      </c>
      <c r="K572" s="174">
        <v>46005</v>
      </c>
      <c r="L572" s="289">
        <v>45951</v>
      </c>
      <c r="M572" s="95" t="s">
        <v>2756</v>
      </c>
      <c r="N572" s="69">
        <f>YEAR(Table2[[#This Row],[MONTH]])</f>
        <v>2025</v>
      </c>
      <c r="O572" s="69" t="str">
        <f>TEXT(Table2[[#This Row],[MONTH]],"MMMM")</f>
        <v>October</v>
      </c>
    </row>
    <row r="573" spans="1:15" ht="14.4" x14ac:dyDescent="0.3">
      <c r="A573" s="616">
        <v>45931</v>
      </c>
      <c r="B573" s="286">
        <v>6000009784</v>
      </c>
      <c r="C573" s="286" t="s">
        <v>1716</v>
      </c>
      <c r="D573" s="287" t="s">
        <v>1717</v>
      </c>
      <c r="E573" s="286">
        <v>2304000355</v>
      </c>
      <c r="F573" s="776" t="s">
        <v>733</v>
      </c>
      <c r="G573" s="291" t="s">
        <v>3364</v>
      </c>
      <c r="H573" s="292" t="s">
        <v>3733</v>
      </c>
      <c r="I573" s="154">
        <v>525</v>
      </c>
      <c r="J573" s="778">
        <v>525</v>
      </c>
      <c r="K573" s="174">
        <v>46005</v>
      </c>
      <c r="L573" s="289">
        <v>45951</v>
      </c>
      <c r="M573" s="95" t="s">
        <v>2756</v>
      </c>
      <c r="N573" s="69">
        <f>YEAR(Table2[[#This Row],[MONTH]])</f>
        <v>2025</v>
      </c>
      <c r="O573" s="69" t="str">
        <f>TEXT(Table2[[#This Row],[MONTH]],"MMMM")</f>
        <v>October</v>
      </c>
    </row>
    <row r="574" spans="1:15" ht="15" thickBot="1" x14ac:dyDescent="0.35">
      <c r="A574" s="618">
        <v>45931</v>
      </c>
      <c r="B574" s="298">
        <v>6000009786</v>
      </c>
      <c r="C574" s="298" t="s">
        <v>1720</v>
      </c>
      <c r="D574" s="299" t="s">
        <v>1721</v>
      </c>
      <c r="E574" s="298">
        <v>2304000354</v>
      </c>
      <c r="F574" s="779" t="s">
        <v>733</v>
      </c>
      <c r="G574" s="300" t="s">
        <v>3364</v>
      </c>
      <c r="H574" s="301" t="s">
        <v>3733</v>
      </c>
      <c r="I574" s="162">
        <v>525</v>
      </c>
      <c r="J574" s="778">
        <v>525</v>
      </c>
      <c r="K574" s="176">
        <v>46005</v>
      </c>
      <c r="L574" s="297">
        <v>45951</v>
      </c>
      <c r="M574" s="95" t="s">
        <v>2756</v>
      </c>
      <c r="N574" s="69">
        <f>YEAR(Table2[[#This Row],[MONTH]])</f>
        <v>2025</v>
      </c>
      <c r="O574" s="69" t="str">
        <f>TEXT(Table2[[#This Row],[MONTH]],"MMMM")</f>
        <v>October</v>
      </c>
    </row>
    <row r="575" spans="1:15" ht="14.4" x14ac:dyDescent="0.3">
      <c r="A575" s="609">
        <v>45931</v>
      </c>
      <c r="B575" s="206">
        <v>6000009978</v>
      </c>
      <c r="C575" s="206" t="s">
        <v>1502</v>
      </c>
      <c r="D575" s="207" t="s">
        <v>1516</v>
      </c>
      <c r="E575" s="206">
        <v>2304000323</v>
      </c>
      <c r="F575" s="208" t="s">
        <v>733</v>
      </c>
      <c r="G575" s="209" t="s">
        <v>3372</v>
      </c>
      <c r="H575" s="290" t="s">
        <v>3733</v>
      </c>
      <c r="I575" s="152">
        <v>70917.613200000007</v>
      </c>
      <c r="J575" s="216">
        <v>70917.613200000007</v>
      </c>
      <c r="K575" s="179">
        <v>46001</v>
      </c>
      <c r="L575" s="211">
        <v>45959</v>
      </c>
      <c r="M575" s="95" t="s">
        <v>2756</v>
      </c>
      <c r="N575" s="69">
        <f>YEAR(Table2[[#This Row],[MONTH]])</f>
        <v>2025</v>
      </c>
      <c r="O575" s="69" t="str">
        <f>TEXT(Table2[[#This Row],[MONTH]],"MMMM")</f>
        <v>October</v>
      </c>
    </row>
    <row r="576" spans="1:15" ht="14.4" x14ac:dyDescent="0.3">
      <c r="A576" s="616">
        <v>45931</v>
      </c>
      <c r="B576" s="286">
        <v>6000009979</v>
      </c>
      <c r="C576" s="286" t="s">
        <v>1515</v>
      </c>
      <c r="D576" s="287" t="s">
        <v>1516</v>
      </c>
      <c r="E576" s="286">
        <v>2304000310</v>
      </c>
      <c r="F576" s="776" t="s">
        <v>733</v>
      </c>
      <c r="G576" s="291" t="s">
        <v>3372</v>
      </c>
      <c r="H576" s="292" t="s">
        <v>3733</v>
      </c>
      <c r="I576" s="154">
        <v>39207.769999999997</v>
      </c>
      <c r="J576" s="778">
        <v>39207.769999999997</v>
      </c>
      <c r="K576" s="174">
        <v>46001</v>
      </c>
      <c r="L576" s="289">
        <v>45959</v>
      </c>
      <c r="M576" s="95" t="s">
        <v>2756</v>
      </c>
      <c r="N576" s="69">
        <f>YEAR(Table2[[#This Row],[MONTH]])</f>
        <v>2025</v>
      </c>
      <c r="O576" s="69" t="str">
        <f>TEXT(Table2[[#This Row],[MONTH]],"MMMM")</f>
        <v>October</v>
      </c>
    </row>
    <row r="577" spans="1:15" ht="14.4" x14ac:dyDescent="0.3">
      <c r="A577" s="616">
        <v>45931</v>
      </c>
      <c r="B577" s="286">
        <v>6000009925</v>
      </c>
      <c r="C577" s="286" t="s">
        <v>1285</v>
      </c>
      <c r="D577" s="287" t="s">
        <v>1286</v>
      </c>
      <c r="E577" s="286">
        <v>2204002231</v>
      </c>
      <c r="F577" s="776" t="s">
        <v>48</v>
      </c>
      <c r="G577" s="291" t="s">
        <v>3372</v>
      </c>
      <c r="H577" s="292" t="s">
        <v>3733</v>
      </c>
      <c r="I577" s="154">
        <v>7819.63</v>
      </c>
      <c r="J577" s="778">
        <v>7819.63</v>
      </c>
      <c r="K577" s="174">
        <v>46001</v>
      </c>
      <c r="L577" s="289">
        <v>45959</v>
      </c>
      <c r="M577" s="95" t="s">
        <v>2756</v>
      </c>
      <c r="N577" s="69">
        <f>YEAR(Table2[[#This Row],[MONTH]])</f>
        <v>2025</v>
      </c>
      <c r="O577" s="69" t="str">
        <f>TEXT(Table2[[#This Row],[MONTH]],"MMMM")</f>
        <v>October</v>
      </c>
    </row>
    <row r="578" spans="1:15" ht="15" thickBot="1" x14ac:dyDescent="0.35">
      <c r="A578" s="617">
        <v>45931</v>
      </c>
      <c r="B578" s="293">
        <v>6000009927</v>
      </c>
      <c r="C578" s="293" t="s">
        <v>1639</v>
      </c>
      <c r="D578" s="294" t="s">
        <v>1640</v>
      </c>
      <c r="E578" s="293">
        <v>2204002329</v>
      </c>
      <c r="F578" s="777" t="s">
        <v>48</v>
      </c>
      <c r="G578" s="295" t="s">
        <v>3372</v>
      </c>
      <c r="H578" s="296" t="s">
        <v>3733</v>
      </c>
      <c r="I578" s="155">
        <v>22987.15</v>
      </c>
      <c r="J578" s="780">
        <v>22987.15</v>
      </c>
      <c r="K578" s="176">
        <v>46001</v>
      </c>
      <c r="L578" s="297">
        <v>45959</v>
      </c>
      <c r="M578" s="95" t="s">
        <v>2756</v>
      </c>
      <c r="N578" s="69">
        <f>YEAR(Table2[[#This Row],[MONTH]])</f>
        <v>2025</v>
      </c>
      <c r="O578" s="69" t="str">
        <f>TEXT(Table2[[#This Row],[MONTH]],"MMMM")</f>
        <v>October</v>
      </c>
    </row>
    <row r="579" spans="1:15" ht="14.4" x14ac:dyDescent="0.3">
      <c r="A579" s="602">
        <v>45931</v>
      </c>
      <c r="B579" s="96">
        <v>22123916</v>
      </c>
      <c r="C579" s="96" t="s">
        <v>3507</v>
      </c>
      <c r="D579" s="97" t="s">
        <v>3508</v>
      </c>
      <c r="E579" s="96">
        <v>22063107</v>
      </c>
      <c r="F579" s="96" t="s">
        <v>3718</v>
      </c>
      <c r="G579" s="98" t="s">
        <v>3364</v>
      </c>
      <c r="H579" s="96" t="s">
        <v>3378</v>
      </c>
      <c r="I579" s="99">
        <v>153216</v>
      </c>
      <c r="J579" s="100">
        <f>+I579</f>
        <v>153216</v>
      </c>
      <c r="K579" s="551">
        <v>46113</v>
      </c>
      <c r="L579" s="101">
        <v>46064</v>
      </c>
      <c r="M579" s="95" t="s">
        <v>2756</v>
      </c>
      <c r="N579" s="69">
        <f>YEAR(Table2[[#This Row],[MONTH]])</f>
        <v>2025</v>
      </c>
      <c r="O579" s="69" t="str">
        <f>TEXT(Table2[[#This Row],[MONTH]],"MMMM")</f>
        <v>October</v>
      </c>
    </row>
    <row r="580" spans="1:15" ht="15" thickBot="1" x14ac:dyDescent="0.35">
      <c r="A580" s="608">
        <v>45931</v>
      </c>
      <c r="B580" s="145">
        <v>22123914</v>
      </c>
      <c r="C580" s="145" t="s">
        <v>3509</v>
      </c>
      <c r="D580" s="146" t="s">
        <v>3510</v>
      </c>
      <c r="E580" s="115">
        <v>22063106</v>
      </c>
      <c r="F580" s="145" t="s">
        <v>3718</v>
      </c>
      <c r="G580" s="147" t="s">
        <v>3372</v>
      </c>
      <c r="H580" s="145" t="s">
        <v>3378</v>
      </c>
      <c r="I580" s="148">
        <v>96095</v>
      </c>
      <c r="J580" s="415">
        <f>+I580</f>
        <v>96095</v>
      </c>
      <c r="K580" s="598">
        <v>46113</v>
      </c>
      <c r="L580" s="416">
        <v>46065</v>
      </c>
      <c r="M580" s="95" t="s">
        <v>2756</v>
      </c>
      <c r="N580" s="69">
        <f>YEAR(Table2[[#This Row],[MONTH]])</f>
        <v>2025</v>
      </c>
      <c r="O580" s="69" t="str">
        <f>TEXT(Table2[[#This Row],[MONTH]],"MMMM")</f>
        <v>October</v>
      </c>
    </row>
    <row r="581" spans="1:15" ht="15" thickBot="1" x14ac:dyDescent="0.35">
      <c r="A581" s="603">
        <v>45931</v>
      </c>
      <c r="B581" s="102">
        <v>22129581</v>
      </c>
      <c r="C581" s="102" t="s">
        <v>3507</v>
      </c>
      <c r="D581" s="103" t="s">
        <v>3736</v>
      </c>
      <c r="E581" s="102">
        <v>22064530</v>
      </c>
      <c r="F581" s="102" t="s">
        <v>3737</v>
      </c>
      <c r="G581" s="104" t="s">
        <v>3364</v>
      </c>
      <c r="H581" s="102" t="s">
        <v>3378</v>
      </c>
      <c r="I581" s="105">
        <v>96</v>
      </c>
      <c r="J581" s="106">
        <f>+[2]!Table1[[#This Row],[TOTAL AMOUNT QAR]]</f>
        <v>96</v>
      </c>
      <c r="K581" s="549">
        <v>46182</v>
      </c>
      <c r="L581" s="107">
        <v>46149</v>
      </c>
      <c r="M581" s="95" t="s">
        <v>2756</v>
      </c>
      <c r="N581" s="69">
        <f>YEAR(Table2[[#This Row],[MONTH]])</f>
        <v>2025</v>
      </c>
      <c r="O581" s="69" t="str">
        <f>TEXT(Table2[[#This Row],[MONTH]],"MMMM")</f>
        <v>October</v>
      </c>
    </row>
    <row r="582" spans="1:15" ht="14.4" x14ac:dyDescent="0.3">
      <c r="A582" s="602">
        <v>45931</v>
      </c>
      <c r="B582" s="96">
        <v>22125747</v>
      </c>
      <c r="C582" s="96" t="s">
        <v>3507</v>
      </c>
      <c r="D582" s="97" t="s">
        <v>3511</v>
      </c>
      <c r="E582" s="96">
        <v>22063107</v>
      </c>
      <c r="F582" s="96" t="s">
        <v>3684</v>
      </c>
      <c r="G582" s="98" t="s">
        <v>3364</v>
      </c>
      <c r="H582" s="96" t="s">
        <v>3378</v>
      </c>
      <c r="I582" s="766">
        <v>150493.5</v>
      </c>
      <c r="J582" s="100">
        <v>150493.5</v>
      </c>
      <c r="K582" s="548">
        <v>46138</v>
      </c>
      <c r="L582" s="101">
        <v>46080</v>
      </c>
      <c r="M582" s="95" t="s">
        <v>2756</v>
      </c>
      <c r="N582" s="69">
        <f>YEAR(Table2[[#This Row],[MONTH]])</f>
        <v>2025</v>
      </c>
      <c r="O582" s="69" t="str">
        <f>TEXT(Table2[[#This Row],[MONTH]],"MMMM")</f>
        <v>October</v>
      </c>
    </row>
    <row r="583" spans="1:15" ht="15" thickBot="1" x14ac:dyDescent="0.35">
      <c r="A583" s="608">
        <v>45931</v>
      </c>
      <c r="B583" s="145">
        <v>22125746</v>
      </c>
      <c r="C583" s="145" t="s">
        <v>3509</v>
      </c>
      <c r="D583" s="146" t="s">
        <v>3512</v>
      </c>
      <c r="E583" s="145">
        <v>22063106</v>
      </c>
      <c r="F583" s="145" t="s">
        <v>3684</v>
      </c>
      <c r="G583" s="147" t="s">
        <v>3372</v>
      </c>
      <c r="H583" s="145" t="s">
        <v>3378</v>
      </c>
      <c r="I583" s="148">
        <v>8064.25</v>
      </c>
      <c r="J583" s="415">
        <f>+[2]!Table1[[#This Row],[TOTAL AMOUNT QAR]]</f>
        <v>8064.25</v>
      </c>
      <c r="K583" s="598">
        <v>46138</v>
      </c>
      <c r="L583" s="416">
        <v>46080</v>
      </c>
      <c r="M583" s="95" t="s">
        <v>2756</v>
      </c>
      <c r="N583" s="69">
        <f>YEAR(Table2[[#This Row],[MONTH]])</f>
        <v>2025</v>
      </c>
      <c r="O583" s="69" t="str">
        <f>TEXT(Table2[[#This Row],[MONTH]],"MMMM")</f>
        <v>October</v>
      </c>
    </row>
    <row r="584" spans="1:15" ht="14.4" x14ac:dyDescent="0.3">
      <c r="A584" s="609">
        <v>45962</v>
      </c>
      <c r="B584" s="206">
        <v>6000009988</v>
      </c>
      <c r="C584" s="206" t="s">
        <v>1975</v>
      </c>
      <c r="D584" s="207" t="s">
        <v>1976</v>
      </c>
      <c r="E584" s="206">
        <v>2304000447</v>
      </c>
      <c r="F584" s="208" t="s">
        <v>733</v>
      </c>
      <c r="G584" s="209" t="s">
        <v>3364</v>
      </c>
      <c r="H584" s="290" t="s">
        <v>3747</v>
      </c>
      <c r="I584" s="152">
        <v>11230</v>
      </c>
      <c r="J584" s="152">
        <v>11230</v>
      </c>
      <c r="K584" s="568">
        <v>45977</v>
      </c>
      <c r="L584" s="179">
        <v>45964</v>
      </c>
      <c r="M584" s="95" t="s">
        <v>2681</v>
      </c>
      <c r="N584" s="69">
        <f>YEAR(Table2[[#This Row],[MONTH]])</f>
        <v>2025</v>
      </c>
      <c r="O584" s="69" t="str">
        <f>TEXT(Table2[[#This Row],[MONTH]],"MMMM")</f>
        <v>November</v>
      </c>
    </row>
    <row r="585" spans="1:15" ht="14.4" x14ac:dyDescent="0.3">
      <c r="A585" s="616">
        <v>45962</v>
      </c>
      <c r="B585" s="286">
        <v>6000009990</v>
      </c>
      <c r="C585" s="286" t="s">
        <v>1969</v>
      </c>
      <c r="D585" s="287" t="s">
        <v>1971</v>
      </c>
      <c r="E585" s="286">
        <v>2304000446</v>
      </c>
      <c r="F585" s="776" t="s">
        <v>733</v>
      </c>
      <c r="G585" s="291" t="s">
        <v>3364</v>
      </c>
      <c r="H585" s="292" t="s">
        <v>3747</v>
      </c>
      <c r="I585" s="154">
        <v>52540</v>
      </c>
      <c r="J585" s="154">
        <v>52540</v>
      </c>
      <c r="K585" s="570">
        <v>45977</v>
      </c>
      <c r="L585" s="174">
        <v>45964</v>
      </c>
      <c r="M585" s="95" t="s">
        <v>2681</v>
      </c>
      <c r="N585" s="69">
        <f>YEAR(Table2[[#This Row],[MONTH]])</f>
        <v>2025</v>
      </c>
      <c r="O585" s="69" t="str">
        <f>TEXT(Table2[[#This Row],[MONTH]],"MMMM")</f>
        <v>November</v>
      </c>
    </row>
    <row r="586" spans="1:15" ht="14.4" x14ac:dyDescent="0.3">
      <c r="A586" s="616">
        <v>45962</v>
      </c>
      <c r="B586" s="286">
        <v>6000010078</v>
      </c>
      <c r="C586" s="286" t="s">
        <v>2054</v>
      </c>
      <c r="D586" s="287" t="s">
        <v>2055</v>
      </c>
      <c r="E586" s="286">
        <v>2204002591</v>
      </c>
      <c r="F586" s="102" t="s">
        <v>305</v>
      </c>
      <c r="G586" s="291" t="s">
        <v>3364</v>
      </c>
      <c r="H586" s="292" t="s">
        <v>3747</v>
      </c>
      <c r="I586" s="154">
        <v>3525</v>
      </c>
      <c r="J586" s="154">
        <v>3525</v>
      </c>
      <c r="K586" s="570">
        <v>45977</v>
      </c>
      <c r="L586" s="174">
        <v>45964</v>
      </c>
      <c r="M586" s="95" t="s">
        <v>2681</v>
      </c>
      <c r="N586" s="69">
        <f>YEAR(Table2[[#This Row],[MONTH]])</f>
        <v>2025</v>
      </c>
      <c r="O586" s="69" t="str">
        <f>TEXT(Table2[[#This Row],[MONTH]],"MMMM")</f>
        <v>November</v>
      </c>
    </row>
    <row r="587" spans="1:15" ht="14.4" x14ac:dyDescent="0.3">
      <c r="A587" s="616">
        <v>45962</v>
      </c>
      <c r="B587" s="286">
        <v>6000010079</v>
      </c>
      <c r="C587" s="286" t="s">
        <v>2006</v>
      </c>
      <c r="D587" s="287" t="s">
        <v>2008</v>
      </c>
      <c r="E587" s="286">
        <v>2204002611</v>
      </c>
      <c r="F587" s="102" t="s">
        <v>305</v>
      </c>
      <c r="G587" s="291" t="s">
        <v>3364</v>
      </c>
      <c r="H587" s="292" t="s">
        <v>3747</v>
      </c>
      <c r="I587" s="154">
        <v>49898</v>
      </c>
      <c r="J587" s="154">
        <v>49898</v>
      </c>
      <c r="K587" s="570">
        <v>45977</v>
      </c>
      <c r="L587" s="174">
        <v>45964</v>
      </c>
      <c r="M587" s="95" t="s">
        <v>2681</v>
      </c>
      <c r="N587" s="69">
        <f>YEAR(Table2[[#This Row],[MONTH]])</f>
        <v>2025</v>
      </c>
      <c r="O587" s="69" t="str">
        <f>TEXT(Table2[[#This Row],[MONTH]],"MMMM")</f>
        <v>November</v>
      </c>
    </row>
    <row r="588" spans="1:15" ht="15" thickBot="1" x14ac:dyDescent="0.35">
      <c r="A588" s="618">
        <v>45962</v>
      </c>
      <c r="B588" s="298">
        <v>6000010083</v>
      </c>
      <c r="C588" s="298" t="s">
        <v>1962</v>
      </c>
      <c r="D588" s="299" t="s">
        <v>3513</v>
      </c>
      <c r="E588" s="298">
        <v>2304000465</v>
      </c>
      <c r="F588" s="245" t="s">
        <v>48</v>
      </c>
      <c r="G588" s="300" t="s">
        <v>3364</v>
      </c>
      <c r="H588" s="301" t="s">
        <v>3747</v>
      </c>
      <c r="I588" s="162">
        <v>2267</v>
      </c>
      <c r="J588" s="781">
        <v>2267</v>
      </c>
      <c r="K588" s="571">
        <v>45977</v>
      </c>
      <c r="L588" s="564">
        <v>45964</v>
      </c>
      <c r="M588" s="95" t="s">
        <v>2681</v>
      </c>
      <c r="N588" s="69">
        <f>YEAR(Table2[[#This Row],[MONTH]])</f>
        <v>2025</v>
      </c>
      <c r="O588" s="69" t="str">
        <f>TEXT(Table2[[#This Row],[MONTH]],"MMMM")</f>
        <v>November</v>
      </c>
    </row>
    <row r="589" spans="1:15" ht="14.4" x14ac:dyDescent="0.3">
      <c r="A589" s="609">
        <v>45962</v>
      </c>
      <c r="B589" s="190">
        <v>6000009989</v>
      </c>
      <c r="C589" s="190" t="s">
        <v>1991</v>
      </c>
      <c r="D589" s="191" t="s">
        <v>1992</v>
      </c>
      <c r="E589" s="190">
        <v>2304000445</v>
      </c>
      <c r="F589" s="302" t="s">
        <v>733</v>
      </c>
      <c r="G589" s="243" t="s">
        <v>3372</v>
      </c>
      <c r="H589" s="190" t="s">
        <v>3747</v>
      </c>
      <c r="I589" s="152">
        <v>13299</v>
      </c>
      <c r="J589" s="210">
        <v>13299</v>
      </c>
      <c r="K589" s="568">
        <v>45979</v>
      </c>
      <c r="L589" s="179">
        <v>45964</v>
      </c>
      <c r="M589" s="95" t="s">
        <v>2681</v>
      </c>
      <c r="N589" s="69">
        <f>YEAR(Table2[[#This Row],[MONTH]])</f>
        <v>2025</v>
      </c>
      <c r="O589" s="69" t="str">
        <f>TEXT(Table2[[#This Row],[MONTH]],"MMMM")</f>
        <v>November</v>
      </c>
    </row>
    <row r="590" spans="1:15" ht="15" thickBot="1" x14ac:dyDescent="0.35">
      <c r="A590" s="617">
        <v>45962</v>
      </c>
      <c r="B590" s="200">
        <v>6000010080</v>
      </c>
      <c r="C590" s="200" t="s">
        <v>2034</v>
      </c>
      <c r="D590" s="201" t="s">
        <v>2035</v>
      </c>
      <c r="E590" s="200">
        <v>2204002605</v>
      </c>
      <c r="F590" s="303" t="s">
        <v>733</v>
      </c>
      <c r="G590" s="249" t="s">
        <v>3372</v>
      </c>
      <c r="H590" s="200" t="s">
        <v>3747</v>
      </c>
      <c r="I590" s="155">
        <v>2151</v>
      </c>
      <c r="J590" s="304">
        <v>2151</v>
      </c>
      <c r="K590" s="569">
        <v>45979</v>
      </c>
      <c r="L590" s="176">
        <v>45964</v>
      </c>
      <c r="M590" s="95" t="s">
        <v>2681</v>
      </c>
      <c r="N590" s="69">
        <f>YEAR(Table2[[#This Row],[MONTH]])</f>
        <v>2025</v>
      </c>
      <c r="O590" s="69" t="str">
        <f>TEXT(Table2[[#This Row],[MONTH]],"MMMM")</f>
        <v>November</v>
      </c>
    </row>
    <row r="591" spans="1:15" ht="14.4" x14ac:dyDescent="0.3">
      <c r="A591" s="610">
        <v>45962</v>
      </c>
      <c r="B591" s="251">
        <v>6000010201</v>
      </c>
      <c r="C591" s="251" t="s">
        <v>3514</v>
      </c>
      <c r="D591" s="252">
        <v>3890192202</v>
      </c>
      <c r="E591" s="251">
        <v>2510001672</v>
      </c>
      <c r="F591" s="115" t="s">
        <v>305</v>
      </c>
      <c r="G591" s="305" t="s">
        <v>3364</v>
      </c>
      <c r="H591" s="251" t="s">
        <v>3747</v>
      </c>
      <c r="I591" s="157">
        <v>900</v>
      </c>
      <c r="J591" s="216">
        <v>900</v>
      </c>
      <c r="K591" s="572">
        <v>45995</v>
      </c>
      <c r="L591" s="184">
        <v>45977</v>
      </c>
      <c r="M591" s="95" t="s">
        <v>2681</v>
      </c>
      <c r="N591" s="69">
        <f>YEAR(Table2[[#This Row],[MONTH]])</f>
        <v>2025</v>
      </c>
      <c r="O591" s="69" t="str">
        <f>TEXT(Table2[[#This Row],[MONTH]],"MMMM")</f>
        <v>November</v>
      </c>
    </row>
    <row r="592" spans="1:15" ht="14.4" x14ac:dyDescent="0.3">
      <c r="A592" s="616">
        <v>45962</v>
      </c>
      <c r="B592" s="195">
        <v>6000010199</v>
      </c>
      <c r="C592" s="195" t="s">
        <v>2249</v>
      </c>
      <c r="D592" s="196" t="s">
        <v>2250</v>
      </c>
      <c r="E592" s="195">
        <v>2510001680</v>
      </c>
      <c r="F592" s="102" t="s">
        <v>305</v>
      </c>
      <c r="G592" s="306" t="s">
        <v>3364</v>
      </c>
      <c r="H592" s="195" t="s">
        <v>3747</v>
      </c>
      <c r="I592" s="154">
        <v>357</v>
      </c>
      <c r="J592" s="778">
        <v>357</v>
      </c>
      <c r="K592" s="570">
        <v>45995</v>
      </c>
      <c r="L592" s="174">
        <v>45977</v>
      </c>
      <c r="M592" s="95" t="s">
        <v>2681</v>
      </c>
      <c r="N592" s="69">
        <f>YEAR(Table2[[#This Row],[MONTH]])</f>
        <v>2025</v>
      </c>
      <c r="O592" s="69" t="str">
        <f>TEXT(Table2[[#This Row],[MONTH]],"MMMM")</f>
        <v>November</v>
      </c>
    </row>
    <row r="593" spans="1:15" ht="14.4" x14ac:dyDescent="0.3">
      <c r="A593" s="616">
        <v>45962</v>
      </c>
      <c r="B593" s="195">
        <v>6000010200</v>
      </c>
      <c r="C593" s="195" t="s">
        <v>2225</v>
      </c>
      <c r="D593" s="196" t="s">
        <v>2226</v>
      </c>
      <c r="E593" s="195">
        <v>2510001679</v>
      </c>
      <c r="F593" s="102" t="s">
        <v>305</v>
      </c>
      <c r="G593" s="306" t="s">
        <v>3364</v>
      </c>
      <c r="H593" s="195" t="s">
        <v>3747</v>
      </c>
      <c r="I593" s="154">
        <v>900</v>
      </c>
      <c r="J593" s="778">
        <v>900</v>
      </c>
      <c r="K593" s="570">
        <v>45995</v>
      </c>
      <c r="L593" s="174">
        <v>45977</v>
      </c>
      <c r="M593" s="95" t="s">
        <v>2681</v>
      </c>
      <c r="N593" s="69">
        <f>YEAR(Table2[[#This Row],[MONTH]])</f>
        <v>2025</v>
      </c>
      <c r="O593" s="69" t="str">
        <f>TEXT(Table2[[#This Row],[MONTH]],"MMMM")</f>
        <v>November</v>
      </c>
    </row>
    <row r="594" spans="1:15" ht="14.4" x14ac:dyDescent="0.3">
      <c r="A594" s="616">
        <v>45962</v>
      </c>
      <c r="B594" s="195">
        <v>6000010203</v>
      </c>
      <c r="C594" s="195" t="s">
        <v>2221</v>
      </c>
      <c r="D594" s="196" t="s">
        <v>2222</v>
      </c>
      <c r="E594" s="195">
        <v>2510001690</v>
      </c>
      <c r="F594" s="102" t="s">
        <v>305</v>
      </c>
      <c r="G594" s="306" t="s">
        <v>3364</v>
      </c>
      <c r="H594" s="195" t="s">
        <v>3747</v>
      </c>
      <c r="I594" s="154">
        <v>1032</v>
      </c>
      <c r="J594" s="778">
        <v>1032</v>
      </c>
      <c r="K594" s="570">
        <v>45995</v>
      </c>
      <c r="L594" s="174">
        <v>45977</v>
      </c>
      <c r="M594" s="95" t="s">
        <v>2681</v>
      </c>
      <c r="N594" s="69">
        <f>YEAR(Table2[[#This Row],[MONTH]])</f>
        <v>2025</v>
      </c>
      <c r="O594" s="69" t="str">
        <f>TEXT(Table2[[#This Row],[MONTH]],"MMMM")</f>
        <v>November</v>
      </c>
    </row>
    <row r="595" spans="1:15" ht="15" thickBot="1" x14ac:dyDescent="0.35">
      <c r="A595" s="617">
        <v>45962</v>
      </c>
      <c r="B595" s="200">
        <v>6000010159</v>
      </c>
      <c r="C595" s="200" t="s">
        <v>2062</v>
      </c>
      <c r="D595" s="201" t="s">
        <v>2063</v>
      </c>
      <c r="E595" s="200">
        <v>2204002626</v>
      </c>
      <c r="F595" s="102" t="s">
        <v>305</v>
      </c>
      <c r="G595" s="307" t="s">
        <v>3364</v>
      </c>
      <c r="H595" s="200" t="s">
        <v>3747</v>
      </c>
      <c r="I595" s="155">
        <v>1958</v>
      </c>
      <c r="J595" s="781">
        <v>1958</v>
      </c>
      <c r="K595" s="569">
        <v>45995</v>
      </c>
      <c r="L595" s="176">
        <v>45977</v>
      </c>
      <c r="M595" s="95" t="s">
        <v>2681</v>
      </c>
      <c r="N595" s="69">
        <f>YEAR(Table2[[#This Row],[MONTH]])</f>
        <v>2025</v>
      </c>
      <c r="O595" s="69" t="str">
        <f>TEXT(Table2[[#This Row],[MONTH]],"MMMM")</f>
        <v>November</v>
      </c>
    </row>
    <row r="596" spans="1:15" ht="14.4" x14ac:dyDescent="0.3">
      <c r="A596" s="616">
        <v>45962</v>
      </c>
      <c r="B596" s="195">
        <v>6000010160</v>
      </c>
      <c r="C596" s="195" t="s">
        <v>1934</v>
      </c>
      <c r="D596" s="196" t="s">
        <v>3515</v>
      </c>
      <c r="E596" s="195">
        <v>2204002610</v>
      </c>
      <c r="F596" s="102" t="s">
        <v>305</v>
      </c>
      <c r="G596" s="308" t="s">
        <v>3364</v>
      </c>
      <c r="H596" s="195" t="s">
        <v>3747</v>
      </c>
      <c r="I596" s="154">
        <v>7367</v>
      </c>
      <c r="J596" s="782">
        <v>7367</v>
      </c>
      <c r="K596" s="570">
        <v>45995</v>
      </c>
      <c r="L596" s="174">
        <v>45977</v>
      </c>
      <c r="M596" s="95" t="s">
        <v>2681</v>
      </c>
      <c r="N596" s="69">
        <f>YEAR(Table2[[#This Row],[MONTH]])</f>
        <v>2025</v>
      </c>
      <c r="O596" s="69" t="str">
        <f>TEXT(Table2[[#This Row],[MONTH]],"MMMM")</f>
        <v>November</v>
      </c>
    </row>
    <row r="597" spans="1:15" ht="14.4" x14ac:dyDescent="0.3">
      <c r="A597" s="616">
        <v>45962</v>
      </c>
      <c r="B597" s="195">
        <v>6000010202</v>
      </c>
      <c r="C597" s="195" t="s">
        <v>2014</v>
      </c>
      <c r="D597" s="196" t="s">
        <v>2015</v>
      </c>
      <c r="E597" s="195">
        <v>2204002616</v>
      </c>
      <c r="F597" s="102" t="s">
        <v>305</v>
      </c>
      <c r="G597" s="306" t="s">
        <v>3364</v>
      </c>
      <c r="H597" s="195" t="s">
        <v>3747</v>
      </c>
      <c r="I597" s="154">
        <v>48863</v>
      </c>
      <c r="J597" s="778">
        <v>48863</v>
      </c>
      <c r="K597" s="570">
        <v>45995</v>
      </c>
      <c r="L597" s="174">
        <v>45977</v>
      </c>
      <c r="M597" s="95" t="s">
        <v>2681</v>
      </c>
      <c r="N597" s="69">
        <f>YEAR(Table2[[#This Row],[MONTH]])</f>
        <v>2025</v>
      </c>
      <c r="O597" s="69" t="str">
        <f>TEXT(Table2[[#This Row],[MONTH]],"MMMM")</f>
        <v>November</v>
      </c>
    </row>
    <row r="598" spans="1:15" ht="15" thickBot="1" x14ac:dyDescent="0.35">
      <c r="A598" s="618">
        <v>45962</v>
      </c>
      <c r="B598" s="186">
        <v>6000010204</v>
      </c>
      <c r="C598" s="186" t="s">
        <v>2068</v>
      </c>
      <c r="D598" s="187" t="s">
        <v>2069</v>
      </c>
      <c r="E598" s="186">
        <v>2204002676</v>
      </c>
      <c r="F598" s="108" t="s">
        <v>305</v>
      </c>
      <c r="G598" s="309" t="s">
        <v>3364</v>
      </c>
      <c r="H598" s="186" t="s">
        <v>3747</v>
      </c>
      <c r="I598" s="162">
        <v>100193</v>
      </c>
      <c r="J598" s="781">
        <v>100193</v>
      </c>
      <c r="K598" s="571">
        <v>45995</v>
      </c>
      <c r="L598" s="564">
        <v>45977</v>
      </c>
      <c r="M598" s="95" t="s">
        <v>2681</v>
      </c>
      <c r="N598" s="69">
        <f>YEAR(Table2[[#This Row],[MONTH]])</f>
        <v>2025</v>
      </c>
      <c r="O598" s="69" t="str">
        <f>TEXT(Table2[[#This Row],[MONTH]],"MMMM")</f>
        <v>November</v>
      </c>
    </row>
    <row r="599" spans="1:15" ht="14.4" x14ac:dyDescent="0.3">
      <c r="A599" s="609">
        <v>45962</v>
      </c>
      <c r="B599" s="190">
        <v>6000010164</v>
      </c>
      <c r="C599" s="190" t="s">
        <v>1892</v>
      </c>
      <c r="D599" s="191" t="s">
        <v>3516</v>
      </c>
      <c r="E599" s="190">
        <v>2204002629</v>
      </c>
      <c r="F599" s="242" t="s">
        <v>48</v>
      </c>
      <c r="G599" s="192" t="s">
        <v>3372</v>
      </c>
      <c r="H599" s="190" t="s">
        <v>3747</v>
      </c>
      <c r="I599" s="152">
        <v>156809</v>
      </c>
      <c r="J599" s="152">
        <v>156809</v>
      </c>
      <c r="K599" s="227">
        <v>45988</v>
      </c>
      <c r="L599" s="179">
        <v>45977</v>
      </c>
      <c r="M599" s="95" t="s">
        <v>2681</v>
      </c>
      <c r="N599" s="69">
        <f>YEAR(Table2[[#This Row],[MONTH]])</f>
        <v>2025</v>
      </c>
      <c r="O599" s="69" t="str">
        <f>TEXT(Table2[[#This Row],[MONTH]],"MMMM")</f>
        <v>November</v>
      </c>
    </row>
    <row r="600" spans="1:15" ht="15" thickBot="1" x14ac:dyDescent="0.35">
      <c r="A600" s="617">
        <v>45962</v>
      </c>
      <c r="B600" s="200">
        <v>6000010161</v>
      </c>
      <c r="C600" s="200" t="s">
        <v>2159</v>
      </c>
      <c r="D600" s="201" t="s">
        <v>2160</v>
      </c>
      <c r="E600" s="200">
        <v>2204002677</v>
      </c>
      <c r="F600" s="175" t="s">
        <v>305</v>
      </c>
      <c r="G600" s="202" t="s">
        <v>3372</v>
      </c>
      <c r="H600" s="200" t="s">
        <v>3747</v>
      </c>
      <c r="I600" s="155">
        <v>1400</v>
      </c>
      <c r="J600" s="155">
        <v>1400</v>
      </c>
      <c r="K600" s="228">
        <v>45988</v>
      </c>
      <c r="L600" s="176">
        <v>45977</v>
      </c>
      <c r="M600" s="95" t="s">
        <v>2681</v>
      </c>
      <c r="N600" s="69">
        <f>YEAR(Table2[[#This Row],[MONTH]])</f>
        <v>2025</v>
      </c>
      <c r="O600" s="69" t="str">
        <f>TEXT(Table2[[#This Row],[MONTH]],"MMMM")</f>
        <v>November</v>
      </c>
    </row>
    <row r="601" spans="1:15" ht="14.4" x14ac:dyDescent="0.3">
      <c r="A601" s="609">
        <v>45962</v>
      </c>
      <c r="B601" s="190">
        <v>6000010057</v>
      </c>
      <c r="C601" s="190" t="s">
        <v>1800</v>
      </c>
      <c r="D601" s="191" t="s">
        <v>1801</v>
      </c>
      <c r="E601" s="190">
        <v>2204002370</v>
      </c>
      <c r="F601" s="96" t="s">
        <v>305</v>
      </c>
      <c r="G601" s="209" t="s">
        <v>3364</v>
      </c>
      <c r="H601" s="190" t="s">
        <v>3733</v>
      </c>
      <c r="I601" s="152">
        <v>1714.07</v>
      </c>
      <c r="J601" s="152">
        <v>1714.07</v>
      </c>
      <c r="K601" s="227">
        <v>46007</v>
      </c>
      <c r="L601" s="259">
        <v>45974</v>
      </c>
      <c r="M601" s="95" t="s">
        <v>2756</v>
      </c>
      <c r="N601" s="69">
        <f>YEAR(Table2[[#This Row],[MONTH]])</f>
        <v>2025</v>
      </c>
      <c r="O601" s="69" t="str">
        <f>TEXT(Table2[[#This Row],[MONTH]],"MMMM")</f>
        <v>November</v>
      </c>
    </row>
    <row r="602" spans="1:15" ht="14.4" x14ac:dyDescent="0.3">
      <c r="A602" s="616">
        <v>45962</v>
      </c>
      <c r="B602" s="195">
        <v>6000010059</v>
      </c>
      <c r="C602" s="195" t="s">
        <v>1787</v>
      </c>
      <c r="D602" s="196" t="s">
        <v>1788</v>
      </c>
      <c r="E602" s="195">
        <v>2204002377</v>
      </c>
      <c r="F602" s="102" t="s">
        <v>305</v>
      </c>
      <c r="G602" s="291" t="s">
        <v>3364</v>
      </c>
      <c r="H602" s="195" t="s">
        <v>3733</v>
      </c>
      <c r="I602" s="154">
        <v>7311.1</v>
      </c>
      <c r="J602" s="154">
        <v>7311.1</v>
      </c>
      <c r="K602" s="220">
        <v>46007</v>
      </c>
      <c r="L602" s="260">
        <v>45974</v>
      </c>
      <c r="M602" s="95" t="s">
        <v>2756</v>
      </c>
      <c r="N602" s="69">
        <f>YEAR(Table2[[#This Row],[MONTH]])</f>
        <v>2025</v>
      </c>
      <c r="O602" s="69" t="str">
        <f>TEXT(Table2[[#This Row],[MONTH]],"MMMM")</f>
        <v>November</v>
      </c>
    </row>
    <row r="603" spans="1:15" ht="14.4" x14ac:dyDescent="0.3">
      <c r="A603" s="616">
        <v>45962</v>
      </c>
      <c r="B603" s="195">
        <v>6000010060</v>
      </c>
      <c r="C603" s="195" t="s">
        <v>1790</v>
      </c>
      <c r="D603" s="196" t="s">
        <v>1791</v>
      </c>
      <c r="E603" s="195">
        <v>2204002382</v>
      </c>
      <c r="F603" s="102" t="s">
        <v>305</v>
      </c>
      <c r="G603" s="291" t="s">
        <v>3364</v>
      </c>
      <c r="H603" s="195" t="s">
        <v>3733</v>
      </c>
      <c r="I603" s="154">
        <v>3724.5</v>
      </c>
      <c r="J603" s="154">
        <v>3724.5</v>
      </c>
      <c r="K603" s="220">
        <v>46007</v>
      </c>
      <c r="L603" s="260">
        <v>45974</v>
      </c>
      <c r="M603" s="95" t="s">
        <v>2756</v>
      </c>
      <c r="N603" s="69">
        <f>YEAR(Table2[[#This Row],[MONTH]])</f>
        <v>2025</v>
      </c>
      <c r="O603" s="69" t="str">
        <f>TEXT(Table2[[#This Row],[MONTH]],"MMMM")</f>
        <v>November</v>
      </c>
    </row>
    <row r="604" spans="1:15" ht="14.4" x14ac:dyDescent="0.3">
      <c r="A604" s="616">
        <v>45962</v>
      </c>
      <c r="B604" s="195">
        <v>6000010061</v>
      </c>
      <c r="C604" s="195" t="s">
        <v>1793</v>
      </c>
      <c r="D604" s="196" t="s">
        <v>1794</v>
      </c>
      <c r="E604" s="195">
        <v>2204002383</v>
      </c>
      <c r="F604" s="102" t="s">
        <v>305</v>
      </c>
      <c r="G604" s="291" t="s">
        <v>3364</v>
      </c>
      <c r="H604" s="195" t="s">
        <v>3733</v>
      </c>
      <c r="I604" s="154">
        <v>1765.63</v>
      </c>
      <c r="J604" s="154">
        <v>1765.63</v>
      </c>
      <c r="K604" s="220">
        <v>46007</v>
      </c>
      <c r="L604" s="260">
        <v>45974</v>
      </c>
      <c r="M604" s="95" t="s">
        <v>2756</v>
      </c>
      <c r="N604" s="69">
        <f>YEAR(Table2[[#This Row],[MONTH]])</f>
        <v>2025</v>
      </c>
      <c r="O604" s="69" t="str">
        <f>TEXT(Table2[[#This Row],[MONTH]],"MMMM")</f>
        <v>November</v>
      </c>
    </row>
    <row r="605" spans="1:15" ht="15" thickBot="1" x14ac:dyDescent="0.35">
      <c r="A605" s="617">
        <v>45962</v>
      </c>
      <c r="B605" s="200">
        <v>6000010099</v>
      </c>
      <c r="C605" s="200" t="s">
        <v>1795</v>
      </c>
      <c r="D605" s="201" t="s">
        <v>1796</v>
      </c>
      <c r="E605" s="200">
        <v>2204002448</v>
      </c>
      <c r="F605" s="137" t="s">
        <v>305</v>
      </c>
      <c r="G605" s="295" t="s">
        <v>3364</v>
      </c>
      <c r="H605" s="200" t="s">
        <v>3733</v>
      </c>
      <c r="I605" s="155">
        <v>1520.58</v>
      </c>
      <c r="J605" s="155">
        <v>1520.58</v>
      </c>
      <c r="K605" s="228">
        <v>46007</v>
      </c>
      <c r="L605" s="261">
        <v>45974</v>
      </c>
      <c r="M605" s="95" t="s">
        <v>2756</v>
      </c>
      <c r="N605" s="69">
        <f>YEAR(Table2[[#This Row],[MONTH]])</f>
        <v>2025</v>
      </c>
      <c r="O605" s="69" t="str">
        <f>TEXT(Table2[[#This Row],[MONTH]],"MMMM")</f>
        <v>November</v>
      </c>
    </row>
    <row r="606" spans="1:15" ht="14.4" x14ac:dyDescent="0.3">
      <c r="A606" s="609">
        <v>45962</v>
      </c>
      <c r="B606" s="190">
        <v>6000010058</v>
      </c>
      <c r="C606" s="190" t="s">
        <v>1812</v>
      </c>
      <c r="D606" s="191" t="s">
        <v>1813</v>
      </c>
      <c r="E606" s="190">
        <v>2204002371</v>
      </c>
      <c r="F606" s="96" t="s">
        <v>305</v>
      </c>
      <c r="G606" s="209" t="s">
        <v>3364</v>
      </c>
      <c r="H606" s="190" t="s">
        <v>3733</v>
      </c>
      <c r="I606" s="152">
        <v>3167.37</v>
      </c>
      <c r="J606" s="152">
        <v>3167.37</v>
      </c>
      <c r="K606" s="227">
        <v>46007</v>
      </c>
      <c r="L606" s="259">
        <v>45974</v>
      </c>
      <c r="M606" s="95" t="s">
        <v>2756</v>
      </c>
      <c r="N606" s="69">
        <f>YEAR(Table2[[#This Row],[MONTH]])</f>
        <v>2025</v>
      </c>
      <c r="O606" s="69" t="str">
        <f>TEXT(Table2[[#This Row],[MONTH]],"MMMM")</f>
        <v>November</v>
      </c>
    </row>
    <row r="607" spans="1:15" ht="14.4" x14ac:dyDescent="0.3">
      <c r="A607" s="616">
        <v>45962</v>
      </c>
      <c r="B607" s="195">
        <v>6000010063</v>
      </c>
      <c r="C607" s="195" t="s">
        <v>1835</v>
      </c>
      <c r="D607" s="196" t="s">
        <v>1836</v>
      </c>
      <c r="E607" s="195">
        <v>2204002376</v>
      </c>
      <c r="F607" s="102" t="s">
        <v>305</v>
      </c>
      <c r="G607" s="291" t="s">
        <v>3364</v>
      </c>
      <c r="H607" s="195" t="s">
        <v>3733</v>
      </c>
      <c r="I607" s="154">
        <v>6759.21</v>
      </c>
      <c r="J607" s="154">
        <v>6759.21</v>
      </c>
      <c r="K607" s="220">
        <v>46007</v>
      </c>
      <c r="L607" s="260">
        <v>45974</v>
      </c>
      <c r="M607" s="95" t="s">
        <v>2756</v>
      </c>
      <c r="N607" s="69">
        <f>YEAR(Table2[[#This Row],[MONTH]])</f>
        <v>2025</v>
      </c>
      <c r="O607" s="69" t="str">
        <f>TEXT(Table2[[#This Row],[MONTH]],"MMMM")</f>
        <v>November</v>
      </c>
    </row>
    <row r="608" spans="1:15" ht="14.4" x14ac:dyDescent="0.3">
      <c r="A608" s="616">
        <v>45962</v>
      </c>
      <c r="B608" s="195">
        <v>6000010064</v>
      </c>
      <c r="C608" s="195" t="s">
        <v>1862</v>
      </c>
      <c r="D608" s="196" t="s">
        <v>1863</v>
      </c>
      <c r="E608" s="195">
        <v>2204002397</v>
      </c>
      <c r="F608" s="102" t="s">
        <v>305</v>
      </c>
      <c r="G608" s="291" t="s">
        <v>3364</v>
      </c>
      <c r="H608" s="195" t="s">
        <v>3733</v>
      </c>
      <c r="I608" s="154">
        <v>3562.05</v>
      </c>
      <c r="J608" s="154">
        <v>3562.05</v>
      </c>
      <c r="K608" s="220">
        <v>46007</v>
      </c>
      <c r="L608" s="260">
        <v>45974</v>
      </c>
      <c r="M608" s="95" t="s">
        <v>2756</v>
      </c>
      <c r="N608" s="69">
        <f>YEAR(Table2[[#This Row],[MONTH]])</f>
        <v>2025</v>
      </c>
      <c r="O608" s="69" t="str">
        <f>TEXT(Table2[[#This Row],[MONTH]],"MMMM")</f>
        <v>November</v>
      </c>
    </row>
    <row r="609" spans="1:15" ht="14.4" x14ac:dyDescent="0.3">
      <c r="A609" s="616">
        <v>45962</v>
      </c>
      <c r="B609" s="195">
        <v>6000010065</v>
      </c>
      <c r="C609" s="195" t="s">
        <v>1839</v>
      </c>
      <c r="D609" s="196" t="s">
        <v>1840</v>
      </c>
      <c r="E609" s="195">
        <v>2204002365</v>
      </c>
      <c r="F609" s="102" t="s">
        <v>305</v>
      </c>
      <c r="G609" s="291" t="s">
        <v>3364</v>
      </c>
      <c r="H609" s="195" t="s">
        <v>3733</v>
      </c>
      <c r="I609" s="154">
        <v>4474.7800000000007</v>
      </c>
      <c r="J609" s="154">
        <v>4474.7800000000007</v>
      </c>
      <c r="K609" s="220">
        <v>46007</v>
      </c>
      <c r="L609" s="260">
        <v>45974</v>
      </c>
      <c r="M609" s="95" t="s">
        <v>2756</v>
      </c>
      <c r="N609" s="69">
        <f>YEAR(Table2[[#This Row],[MONTH]])</f>
        <v>2025</v>
      </c>
      <c r="O609" s="69" t="str">
        <f>TEXT(Table2[[#This Row],[MONTH]],"MMMM")</f>
        <v>November</v>
      </c>
    </row>
    <row r="610" spans="1:15" ht="15" thickBot="1" x14ac:dyDescent="0.35">
      <c r="A610" s="617">
        <v>45962</v>
      </c>
      <c r="B610" s="200">
        <v>6000010100</v>
      </c>
      <c r="C610" s="200" t="s">
        <v>1866</v>
      </c>
      <c r="D610" s="201" t="s">
        <v>1867</v>
      </c>
      <c r="E610" s="200">
        <v>2204002409</v>
      </c>
      <c r="F610" s="137" t="s">
        <v>305</v>
      </c>
      <c r="G610" s="295" t="s">
        <v>3364</v>
      </c>
      <c r="H610" s="200" t="s">
        <v>3733</v>
      </c>
      <c r="I610" s="155">
        <v>17171.45</v>
      </c>
      <c r="J610" s="155">
        <v>17171.45</v>
      </c>
      <c r="K610" s="228">
        <v>46007</v>
      </c>
      <c r="L610" s="261">
        <v>45974</v>
      </c>
      <c r="M610" s="95" t="s">
        <v>2756</v>
      </c>
      <c r="N610" s="69">
        <f>YEAR(Table2[[#This Row],[MONTH]])</f>
        <v>2025</v>
      </c>
      <c r="O610" s="69" t="str">
        <f>TEXT(Table2[[#This Row],[MONTH]],"MMMM")</f>
        <v>November</v>
      </c>
    </row>
    <row r="611" spans="1:15" ht="14.4" x14ac:dyDescent="0.3">
      <c r="A611" s="609">
        <v>45962</v>
      </c>
      <c r="B611" s="190">
        <v>6000010088</v>
      </c>
      <c r="C611" s="190" t="s">
        <v>1601</v>
      </c>
      <c r="D611" s="191" t="s">
        <v>1602</v>
      </c>
      <c r="E611" s="190">
        <v>2204002372</v>
      </c>
      <c r="F611" s="242" t="s">
        <v>48</v>
      </c>
      <c r="G611" s="209" t="s">
        <v>3364</v>
      </c>
      <c r="H611" s="190" t="s">
        <v>3733</v>
      </c>
      <c r="I611" s="152">
        <v>8447.91</v>
      </c>
      <c r="J611" s="152">
        <v>8447.91</v>
      </c>
      <c r="K611" s="227">
        <v>46007</v>
      </c>
      <c r="L611" s="259">
        <v>45974</v>
      </c>
      <c r="M611" s="95" t="s">
        <v>2756</v>
      </c>
      <c r="N611" s="69">
        <f>YEAR(Table2[[#This Row],[MONTH]])</f>
        <v>2025</v>
      </c>
      <c r="O611" s="69" t="str">
        <f>TEXT(Table2[[#This Row],[MONTH]],"MMMM")</f>
        <v>November</v>
      </c>
    </row>
    <row r="612" spans="1:15" ht="14.4" x14ac:dyDescent="0.3">
      <c r="A612" s="616">
        <v>45962</v>
      </c>
      <c r="B612" s="195">
        <v>6000010093</v>
      </c>
      <c r="C612" s="195" t="s">
        <v>1673</v>
      </c>
      <c r="D612" s="196" t="s">
        <v>1674</v>
      </c>
      <c r="E612" s="195">
        <v>2204002408</v>
      </c>
      <c r="F612" s="245" t="s">
        <v>48</v>
      </c>
      <c r="G612" s="291" t="s">
        <v>3364</v>
      </c>
      <c r="H612" s="195" t="s">
        <v>3733</v>
      </c>
      <c r="I612" s="154">
        <v>20789.510000000002</v>
      </c>
      <c r="J612" s="154">
        <v>20789.510000000002</v>
      </c>
      <c r="K612" s="220">
        <v>46007</v>
      </c>
      <c r="L612" s="260">
        <v>45974</v>
      </c>
      <c r="M612" s="95" t="s">
        <v>2756</v>
      </c>
      <c r="N612" s="69">
        <f>YEAR(Table2[[#This Row],[MONTH]])</f>
        <v>2025</v>
      </c>
      <c r="O612" s="69" t="str">
        <f>TEXT(Table2[[#This Row],[MONTH]],"MMMM")</f>
        <v>November</v>
      </c>
    </row>
    <row r="613" spans="1:15" ht="14.4" x14ac:dyDescent="0.3">
      <c r="A613" s="616">
        <v>45962</v>
      </c>
      <c r="B613" s="195">
        <v>6000010094</v>
      </c>
      <c r="C613" s="195" t="s">
        <v>1528</v>
      </c>
      <c r="D613" s="196" t="s">
        <v>1529</v>
      </c>
      <c r="E613" s="195">
        <v>2204002396</v>
      </c>
      <c r="F613" s="245" t="s">
        <v>48</v>
      </c>
      <c r="G613" s="291" t="s">
        <v>3364</v>
      </c>
      <c r="H613" s="195" t="s">
        <v>3733</v>
      </c>
      <c r="I613" s="154">
        <v>8840.5</v>
      </c>
      <c r="J613" s="154">
        <v>8840.5</v>
      </c>
      <c r="K613" s="220">
        <v>46007</v>
      </c>
      <c r="L613" s="260">
        <v>45974</v>
      </c>
      <c r="M613" s="95" t="s">
        <v>2756</v>
      </c>
      <c r="N613" s="69">
        <f>YEAR(Table2[[#This Row],[MONTH]])</f>
        <v>2025</v>
      </c>
      <c r="O613" s="69" t="str">
        <f>TEXT(Table2[[#This Row],[MONTH]],"MMMM")</f>
        <v>November</v>
      </c>
    </row>
    <row r="614" spans="1:15" ht="14.4" x14ac:dyDescent="0.3">
      <c r="A614" s="616">
        <v>45962</v>
      </c>
      <c r="B614" s="195">
        <v>6000010095</v>
      </c>
      <c r="C614" s="195" t="s">
        <v>1616</v>
      </c>
      <c r="D614" s="196" t="s">
        <v>1617</v>
      </c>
      <c r="E614" s="195">
        <v>2204002398</v>
      </c>
      <c r="F614" s="245" t="s">
        <v>48</v>
      </c>
      <c r="G614" s="291" t="s">
        <v>3364</v>
      </c>
      <c r="H614" s="195" t="s">
        <v>3733</v>
      </c>
      <c r="I614" s="154">
        <v>3584.88</v>
      </c>
      <c r="J614" s="154">
        <v>3584.88</v>
      </c>
      <c r="K614" s="220">
        <v>46007</v>
      </c>
      <c r="L614" s="260">
        <v>45974</v>
      </c>
      <c r="M614" s="95" t="s">
        <v>2756</v>
      </c>
      <c r="N614" s="69">
        <f>YEAR(Table2[[#This Row],[MONTH]])</f>
        <v>2025</v>
      </c>
      <c r="O614" s="69" t="str">
        <f>TEXT(Table2[[#This Row],[MONTH]],"MMMM")</f>
        <v>November</v>
      </c>
    </row>
    <row r="615" spans="1:15" ht="15" thickBot="1" x14ac:dyDescent="0.35">
      <c r="A615" s="617">
        <v>45962</v>
      </c>
      <c r="B615" s="200">
        <v>6000010096</v>
      </c>
      <c r="C615" s="200" t="s">
        <v>1471</v>
      </c>
      <c r="D615" s="201" t="s">
        <v>1472</v>
      </c>
      <c r="E615" s="200">
        <v>2204002380</v>
      </c>
      <c r="F615" s="248" t="s">
        <v>48</v>
      </c>
      <c r="G615" s="295" t="s">
        <v>3364</v>
      </c>
      <c r="H615" s="200" t="s">
        <v>3733</v>
      </c>
      <c r="I615" s="155">
        <v>5820.73</v>
      </c>
      <c r="J615" s="155">
        <v>5820.73</v>
      </c>
      <c r="K615" s="228">
        <v>46007</v>
      </c>
      <c r="L615" s="261">
        <v>45974</v>
      </c>
      <c r="M615" s="95" t="s">
        <v>2756</v>
      </c>
      <c r="N615" s="69">
        <f>YEAR(Table2[[#This Row],[MONTH]])</f>
        <v>2025</v>
      </c>
      <c r="O615" s="69" t="str">
        <f>TEXT(Table2[[#This Row],[MONTH]],"MMMM")</f>
        <v>November</v>
      </c>
    </row>
    <row r="616" spans="1:15" ht="14.4" x14ac:dyDescent="0.3">
      <c r="A616" s="610">
        <v>45962</v>
      </c>
      <c r="B616" s="251">
        <v>6000010098</v>
      </c>
      <c r="C616" s="251" t="s">
        <v>1899</v>
      </c>
      <c r="D616" s="252" t="s">
        <v>1900</v>
      </c>
      <c r="E616" s="251">
        <v>2204002420</v>
      </c>
      <c r="F616" s="253" t="s">
        <v>218</v>
      </c>
      <c r="G616" s="256" t="s">
        <v>3372</v>
      </c>
      <c r="H616" s="251" t="s">
        <v>3733</v>
      </c>
      <c r="I616" s="157">
        <v>3959.74</v>
      </c>
      <c r="J616" s="157">
        <v>3959.74</v>
      </c>
      <c r="K616" s="227">
        <v>46007</v>
      </c>
      <c r="L616" s="259">
        <v>45974</v>
      </c>
      <c r="M616" s="95" t="s">
        <v>2756</v>
      </c>
      <c r="N616" s="69">
        <f>YEAR(Table2[[#This Row],[MONTH]])</f>
        <v>2025</v>
      </c>
      <c r="O616" s="69" t="str">
        <f>TEXT(Table2[[#This Row],[MONTH]],"MMMM")</f>
        <v>November</v>
      </c>
    </row>
    <row r="617" spans="1:15" ht="14.4" x14ac:dyDescent="0.3">
      <c r="A617" s="616">
        <v>45962</v>
      </c>
      <c r="B617" s="195">
        <v>6000010102</v>
      </c>
      <c r="C617" s="195" t="s">
        <v>1907</v>
      </c>
      <c r="D617" s="196" t="s">
        <v>1908</v>
      </c>
      <c r="E617" s="195">
        <v>2204002421</v>
      </c>
      <c r="F617" s="245" t="s">
        <v>218</v>
      </c>
      <c r="G617" s="197" t="s">
        <v>3372</v>
      </c>
      <c r="H617" s="195" t="s">
        <v>3733</v>
      </c>
      <c r="I617" s="154">
        <v>4333.8600000000006</v>
      </c>
      <c r="J617" s="154">
        <v>4333.8600000000006</v>
      </c>
      <c r="K617" s="220">
        <v>46007</v>
      </c>
      <c r="L617" s="260">
        <v>45974</v>
      </c>
      <c r="M617" s="95" t="s">
        <v>2756</v>
      </c>
      <c r="N617" s="69">
        <f>YEAR(Table2[[#This Row],[MONTH]])</f>
        <v>2025</v>
      </c>
      <c r="O617" s="69" t="str">
        <f>TEXT(Table2[[#This Row],[MONTH]],"MMMM")</f>
        <v>November</v>
      </c>
    </row>
    <row r="618" spans="1:15" ht="14.4" x14ac:dyDescent="0.3">
      <c r="A618" s="616">
        <v>45962</v>
      </c>
      <c r="B618" s="195">
        <v>6000010103</v>
      </c>
      <c r="C618" s="195" t="s">
        <v>1912</v>
      </c>
      <c r="D618" s="196" t="s">
        <v>1913</v>
      </c>
      <c r="E618" s="195">
        <v>2204002422</v>
      </c>
      <c r="F618" s="245" t="s">
        <v>218</v>
      </c>
      <c r="G618" s="197" t="s">
        <v>3372</v>
      </c>
      <c r="H618" s="195" t="s">
        <v>3733</v>
      </c>
      <c r="I618" s="154">
        <v>3718.8599999999997</v>
      </c>
      <c r="J618" s="154">
        <v>3718.8599999999997</v>
      </c>
      <c r="K618" s="220">
        <v>46007</v>
      </c>
      <c r="L618" s="260">
        <v>45974</v>
      </c>
      <c r="M618" s="95" t="s">
        <v>2756</v>
      </c>
      <c r="N618" s="69">
        <f>YEAR(Table2[[#This Row],[MONTH]])</f>
        <v>2025</v>
      </c>
      <c r="O618" s="69" t="str">
        <f>TEXT(Table2[[#This Row],[MONTH]],"MMMM")</f>
        <v>November</v>
      </c>
    </row>
    <row r="619" spans="1:15" ht="14.4" x14ac:dyDescent="0.3">
      <c r="A619" s="616">
        <v>45962</v>
      </c>
      <c r="B619" s="195">
        <v>6000010097</v>
      </c>
      <c r="C619" s="195" t="s">
        <v>1917</v>
      </c>
      <c r="D619" s="196" t="s">
        <v>1918</v>
      </c>
      <c r="E619" s="195">
        <v>2204002423</v>
      </c>
      <c r="F619" s="245" t="s">
        <v>218</v>
      </c>
      <c r="G619" s="197" t="s">
        <v>3372</v>
      </c>
      <c r="H619" s="195" t="s">
        <v>3733</v>
      </c>
      <c r="I619" s="154">
        <v>80962.95</v>
      </c>
      <c r="J619" s="154">
        <v>80962.95</v>
      </c>
      <c r="K619" s="220">
        <v>46007</v>
      </c>
      <c r="L619" s="260">
        <v>45974</v>
      </c>
      <c r="M619" s="95" t="s">
        <v>2756</v>
      </c>
      <c r="N619" s="69">
        <f>YEAR(Table2[[#This Row],[MONTH]])</f>
        <v>2025</v>
      </c>
      <c r="O619" s="69" t="str">
        <f>TEXT(Table2[[#This Row],[MONTH]],"MMMM")</f>
        <v>November</v>
      </c>
    </row>
    <row r="620" spans="1:15" ht="15" thickBot="1" x14ac:dyDescent="0.35">
      <c r="A620" s="618">
        <v>45962</v>
      </c>
      <c r="B620" s="186">
        <v>6000010101</v>
      </c>
      <c r="C620" s="186" t="s">
        <v>1860</v>
      </c>
      <c r="D620" s="187" t="s">
        <v>75</v>
      </c>
      <c r="E620" s="186">
        <v>2204002385</v>
      </c>
      <c r="F620" s="765" t="s">
        <v>733</v>
      </c>
      <c r="G620" s="300" t="s">
        <v>3364</v>
      </c>
      <c r="H620" s="186" t="s">
        <v>3733</v>
      </c>
      <c r="I620" s="162">
        <v>5504.52</v>
      </c>
      <c r="J620" s="162">
        <v>5504.52</v>
      </c>
      <c r="K620" s="228">
        <v>46007</v>
      </c>
      <c r="L620" s="261">
        <v>45974</v>
      </c>
      <c r="M620" s="95" t="s">
        <v>2756</v>
      </c>
      <c r="N620" s="69">
        <f>YEAR(Table2[[#This Row],[MONTH]])</f>
        <v>2025</v>
      </c>
      <c r="O620" s="69" t="str">
        <f>TEXT(Table2[[#This Row],[MONTH]],"MMMM")</f>
        <v>November</v>
      </c>
    </row>
    <row r="621" spans="1:15" ht="14.4" x14ac:dyDescent="0.3">
      <c r="A621" s="609">
        <v>45962</v>
      </c>
      <c r="B621" s="190">
        <v>6000010086</v>
      </c>
      <c r="C621" s="190" t="s">
        <v>1849</v>
      </c>
      <c r="D621" s="191" t="s">
        <v>1850</v>
      </c>
      <c r="E621" s="190">
        <v>2304000431</v>
      </c>
      <c r="F621" s="242" t="s">
        <v>48</v>
      </c>
      <c r="G621" s="209" t="s">
        <v>3364</v>
      </c>
      <c r="H621" s="190" t="s">
        <v>3733</v>
      </c>
      <c r="I621" s="152">
        <v>2452.48</v>
      </c>
      <c r="J621" s="152">
        <v>2452.48</v>
      </c>
      <c r="K621" s="227">
        <v>46007</v>
      </c>
      <c r="L621" s="259">
        <v>45974</v>
      </c>
      <c r="M621" s="95" t="s">
        <v>2756</v>
      </c>
      <c r="N621" s="69">
        <f>YEAR(Table2[[#This Row],[MONTH]])</f>
        <v>2025</v>
      </c>
      <c r="O621" s="69" t="str">
        <f>TEXT(Table2[[#This Row],[MONTH]],"MMMM")</f>
        <v>November</v>
      </c>
    </row>
    <row r="622" spans="1:15" ht="14.4" x14ac:dyDescent="0.3">
      <c r="A622" s="616">
        <v>45962</v>
      </c>
      <c r="B622" s="195">
        <v>6000010087</v>
      </c>
      <c r="C622" s="195" t="s">
        <v>1856</v>
      </c>
      <c r="D622" s="196" t="s">
        <v>1857</v>
      </c>
      <c r="E622" s="195">
        <v>2304000432</v>
      </c>
      <c r="F622" s="245" t="s">
        <v>48</v>
      </c>
      <c r="G622" s="291" t="s">
        <v>3364</v>
      </c>
      <c r="H622" s="195" t="s">
        <v>3733</v>
      </c>
      <c r="I622" s="154">
        <v>9081.98</v>
      </c>
      <c r="J622" s="154">
        <v>9081.98</v>
      </c>
      <c r="K622" s="220">
        <v>46007</v>
      </c>
      <c r="L622" s="260">
        <v>45974</v>
      </c>
      <c r="M622" s="95" t="s">
        <v>2756</v>
      </c>
      <c r="N622" s="69">
        <f>YEAR(Table2[[#This Row],[MONTH]])</f>
        <v>2025</v>
      </c>
      <c r="O622" s="69" t="str">
        <f>TEXT(Table2[[#This Row],[MONTH]],"MMMM")</f>
        <v>November</v>
      </c>
    </row>
    <row r="623" spans="1:15" ht="14.4" x14ac:dyDescent="0.3">
      <c r="A623" s="616">
        <v>45962</v>
      </c>
      <c r="B623" s="195">
        <v>6000010089</v>
      </c>
      <c r="C623" s="195" t="s">
        <v>1752</v>
      </c>
      <c r="D623" s="196" t="s">
        <v>1754</v>
      </c>
      <c r="E623" s="195">
        <v>2204002452</v>
      </c>
      <c r="F623" s="245" t="s">
        <v>48</v>
      </c>
      <c r="G623" s="291" t="s">
        <v>3364</v>
      </c>
      <c r="H623" s="195" t="s">
        <v>3733</v>
      </c>
      <c r="I623" s="154">
        <v>5983.53</v>
      </c>
      <c r="J623" s="154">
        <v>5983.53</v>
      </c>
      <c r="K623" s="220">
        <v>46007</v>
      </c>
      <c r="L623" s="260">
        <v>45974</v>
      </c>
      <c r="M623" s="95" t="s">
        <v>2756</v>
      </c>
      <c r="N623" s="69">
        <f>YEAR(Table2[[#This Row],[MONTH]])</f>
        <v>2025</v>
      </c>
      <c r="O623" s="69" t="str">
        <f>TEXT(Table2[[#This Row],[MONTH]],"MMMM")</f>
        <v>November</v>
      </c>
    </row>
    <row r="624" spans="1:15" ht="14.4" x14ac:dyDescent="0.3">
      <c r="A624" s="616">
        <v>45962</v>
      </c>
      <c r="B624" s="195">
        <v>6000010091</v>
      </c>
      <c r="C624" s="195" t="s">
        <v>1540</v>
      </c>
      <c r="D624" s="196" t="s">
        <v>1541</v>
      </c>
      <c r="E624" s="195">
        <v>2204002447</v>
      </c>
      <c r="F624" s="245" t="s">
        <v>48</v>
      </c>
      <c r="G624" s="291" t="s">
        <v>3364</v>
      </c>
      <c r="H624" s="195" t="s">
        <v>3733</v>
      </c>
      <c r="I624" s="154">
        <v>3783.25</v>
      </c>
      <c r="J624" s="154">
        <v>3783.25</v>
      </c>
      <c r="K624" s="220">
        <v>46007</v>
      </c>
      <c r="L624" s="260">
        <v>45974</v>
      </c>
      <c r="M624" s="95" t="s">
        <v>2756</v>
      </c>
      <c r="N624" s="69">
        <f>YEAR(Table2[[#This Row],[MONTH]])</f>
        <v>2025</v>
      </c>
      <c r="O624" s="69" t="str">
        <f>TEXT(Table2[[#This Row],[MONTH]],"MMMM")</f>
        <v>November</v>
      </c>
    </row>
    <row r="625" spans="1:15" ht="15" thickBot="1" x14ac:dyDescent="0.35">
      <c r="A625" s="617">
        <v>45962</v>
      </c>
      <c r="B625" s="200">
        <v>6000010092</v>
      </c>
      <c r="C625" s="200" t="s">
        <v>1553</v>
      </c>
      <c r="D625" s="201" t="s">
        <v>1554</v>
      </c>
      <c r="E625" s="200">
        <v>2204002446</v>
      </c>
      <c r="F625" s="248" t="s">
        <v>48</v>
      </c>
      <c r="G625" s="295" t="s">
        <v>3364</v>
      </c>
      <c r="H625" s="200" t="s">
        <v>3733</v>
      </c>
      <c r="I625" s="155">
        <v>7776.75</v>
      </c>
      <c r="J625" s="155">
        <v>7776.75</v>
      </c>
      <c r="K625" s="228">
        <v>46007</v>
      </c>
      <c r="L625" s="261">
        <v>45974</v>
      </c>
      <c r="M625" s="95" t="s">
        <v>2756</v>
      </c>
      <c r="N625" s="69">
        <f>YEAR(Table2[[#This Row],[MONTH]])</f>
        <v>2025</v>
      </c>
      <c r="O625" s="69" t="str">
        <f>TEXT(Table2[[#This Row],[MONTH]],"MMMM")</f>
        <v>November</v>
      </c>
    </row>
    <row r="626" spans="1:15" ht="14.4" x14ac:dyDescent="0.3">
      <c r="A626" s="609">
        <v>45962</v>
      </c>
      <c r="B626" s="190">
        <v>6000010054</v>
      </c>
      <c r="C626" s="190" t="s">
        <v>1647</v>
      </c>
      <c r="D626" s="191" t="s">
        <v>1648</v>
      </c>
      <c r="E626" s="190">
        <v>2204002400</v>
      </c>
      <c r="F626" s="242" t="s">
        <v>48</v>
      </c>
      <c r="G626" s="192" t="s">
        <v>3372</v>
      </c>
      <c r="H626" s="190" t="s">
        <v>3733</v>
      </c>
      <c r="I626" s="152">
        <v>12399.63</v>
      </c>
      <c r="J626" s="152">
        <v>12399.63</v>
      </c>
      <c r="K626" s="227">
        <v>46006</v>
      </c>
      <c r="L626" s="259">
        <v>45974</v>
      </c>
      <c r="M626" s="95" t="s">
        <v>2756</v>
      </c>
      <c r="N626" s="69">
        <f>YEAR(Table2[[#This Row],[MONTH]])</f>
        <v>2025</v>
      </c>
      <c r="O626" s="69" t="str">
        <f>TEXT(Table2[[#This Row],[MONTH]],"MMMM")</f>
        <v>November</v>
      </c>
    </row>
    <row r="627" spans="1:15" ht="14.4" x14ac:dyDescent="0.3">
      <c r="A627" s="616">
        <v>45962</v>
      </c>
      <c r="B627" s="195">
        <v>6000010055</v>
      </c>
      <c r="C627" s="195" t="s">
        <v>1663</v>
      </c>
      <c r="D627" s="196" t="s">
        <v>1664</v>
      </c>
      <c r="E627" s="195">
        <v>2204002359</v>
      </c>
      <c r="F627" s="245" t="s">
        <v>48</v>
      </c>
      <c r="G627" s="197" t="s">
        <v>3372</v>
      </c>
      <c r="H627" s="195" t="s">
        <v>3733</v>
      </c>
      <c r="I627" s="154">
        <v>13099</v>
      </c>
      <c r="J627" s="154">
        <v>13099</v>
      </c>
      <c r="K627" s="220">
        <v>46006</v>
      </c>
      <c r="L627" s="260">
        <v>45974</v>
      </c>
      <c r="M627" s="95" t="s">
        <v>2756</v>
      </c>
      <c r="N627" s="69">
        <f>YEAR(Table2[[#This Row],[MONTH]])</f>
        <v>2025</v>
      </c>
      <c r="O627" s="69" t="str">
        <f>TEXT(Table2[[#This Row],[MONTH]],"MMMM")</f>
        <v>November</v>
      </c>
    </row>
    <row r="628" spans="1:15" ht="15" thickBot="1" x14ac:dyDescent="0.35">
      <c r="A628" s="617">
        <v>45962</v>
      </c>
      <c r="B628" s="200">
        <v>6000010056</v>
      </c>
      <c r="C628" s="200" t="s">
        <v>1884</v>
      </c>
      <c r="D628" s="201" t="s">
        <v>1885</v>
      </c>
      <c r="E628" s="200">
        <v>2204002402</v>
      </c>
      <c r="F628" s="248" t="s">
        <v>733</v>
      </c>
      <c r="G628" s="202" t="s">
        <v>3372</v>
      </c>
      <c r="H628" s="200" t="s">
        <v>3733</v>
      </c>
      <c r="I628" s="155">
        <v>26133.129999999997</v>
      </c>
      <c r="J628" s="155">
        <v>26133.129999999997</v>
      </c>
      <c r="K628" s="228">
        <v>46006</v>
      </c>
      <c r="L628" s="261">
        <v>45974</v>
      </c>
      <c r="M628" s="95" t="s">
        <v>2756</v>
      </c>
      <c r="N628" s="69">
        <f>YEAR(Table2[[#This Row],[MONTH]])</f>
        <v>2025</v>
      </c>
      <c r="O628" s="69" t="str">
        <f>TEXT(Table2[[#This Row],[MONTH]],"MMMM")</f>
        <v>November</v>
      </c>
    </row>
    <row r="629" spans="1:15" ht="14.4" x14ac:dyDescent="0.3">
      <c r="A629" s="609">
        <v>45962</v>
      </c>
      <c r="B629" s="190">
        <v>6000010205</v>
      </c>
      <c r="C629" s="190" t="s">
        <v>2167</v>
      </c>
      <c r="D629" s="191" t="s">
        <v>3517</v>
      </c>
      <c r="E629" s="190">
        <v>2204002684</v>
      </c>
      <c r="F629" s="242" t="s">
        <v>305</v>
      </c>
      <c r="G629" s="783" t="s">
        <v>3372</v>
      </c>
      <c r="H629" s="190" t="s">
        <v>3747</v>
      </c>
      <c r="I629" s="152">
        <v>21408</v>
      </c>
      <c r="J629" s="152">
        <v>21408</v>
      </c>
      <c r="K629" s="227">
        <v>46000</v>
      </c>
      <c r="L629" s="586">
        <v>45980</v>
      </c>
      <c r="M629" s="95" t="s">
        <v>2681</v>
      </c>
      <c r="N629" s="69">
        <f>YEAR(Table2[[#This Row],[MONTH]])</f>
        <v>2025</v>
      </c>
      <c r="O629" s="69" t="str">
        <f>TEXT(Table2[[#This Row],[MONTH]],"MMMM")</f>
        <v>November</v>
      </c>
    </row>
    <row r="630" spans="1:15" ht="15" thickBot="1" x14ac:dyDescent="0.35">
      <c r="A630" s="618">
        <v>45962</v>
      </c>
      <c r="B630" s="186">
        <v>6000010206</v>
      </c>
      <c r="C630" s="186" t="s">
        <v>2163</v>
      </c>
      <c r="D630" s="187" t="s">
        <v>3518</v>
      </c>
      <c r="E630" s="186">
        <v>2204002684</v>
      </c>
      <c r="F630" s="765" t="s">
        <v>305</v>
      </c>
      <c r="G630" s="784" t="s">
        <v>3372</v>
      </c>
      <c r="H630" s="186" t="s">
        <v>3747</v>
      </c>
      <c r="I630" s="162">
        <v>5783</v>
      </c>
      <c r="J630" s="162">
        <v>5783</v>
      </c>
      <c r="K630" s="230">
        <v>46000</v>
      </c>
      <c r="L630" s="587">
        <v>45980</v>
      </c>
      <c r="M630" s="95" t="s">
        <v>2681</v>
      </c>
      <c r="N630" s="69">
        <f>YEAR(Table2[[#This Row],[MONTH]])</f>
        <v>2025</v>
      </c>
      <c r="O630" s="69" t="str">
        <f>TEXT(Table2[[#This Row],[MONTH]],"MMMM")</f>
        <v>November</v>
      </c>
    </row>
    <row r="631" spans="1:15" ht="14.4" x14ac:dyDescent="0.3">
      <c r="A631" s="609">
        <v>45962</v>
      </c>
      <c r="B631" s="190">
        <v>6000010207</v>
      </c>
      <c r="C631" s="190" t="s">
        <v>2204</v>
      </c>
      <c r="D631" s="191" t="s">
        <v>2205</v>
      </c>
      <c r="E631" s="190">
        <v>2510001619</v>
      </c>
      <c r="F631" s="102" t="s">
        <v>305</v>
      </c>
      <c r="G631" s="783" t="s">
        <v>3364</v>
      </c>
      <c r="H631" s="190" t="s">
        <v>3747</v>
      </c>
      <c r="I631" s="152">
        <v>250</v>
      </c>
      <c r="J631" s="152">
        <v>250</v>
      </c>
      <c r="K631" s="227">
        <v>46000</v>
      </c>
      <c r="L631" s="179">
        <v>45980</v>
      </c>
      <c r="M631" s="95" t="s">
        <v>2681</v>
      </c>
      <c r="N631" s="69">
        <f>YEAR(Table2[[#This Row],[MONTH]])</f>
        <v>2025</v>
      </c>
      <c r="O631" s="69" t="str">
        <f>TEXT(Table2[[#This Row],[MONTH]],"MMMM")</f>
        <v>November</v>
      </c>
    </row>
    <row r="632" spans="1:15" ht="14.4" x14ac:dyDescent="0.3">
      <c r="A632" s="616">
        <v>45962</v>
      </c>
      <c r="B632" s="195">
        <v>6000010208</v>
      </c>
      <c r="C632" s="195" t="s">
        <v>3519</v>
      </c>
      <c r="D632" s="196" t="s">
        <v>3520</v>
      </c>
      <c r="E632" s="195">
        <v>2510001631</v>
      </c>
      <c r="F632" s="102" t="s">
        <v>305</v>
      </c>
      <c r="G632" s="785" t="s">
        <v>3364</v>
      </c>
      <c r="H632" s="195" t="s">
        <v>3747</v>
      </c>
      <c r="I632" s="154">
        <v>4140</v>
      </c>
      <c r="J632" s="154">
        <v>4140</v>
      </c>
      <c r="K632" s="220">
        <v>46000</v>
      </c>
      <c r="L632" s="174">
        <v>45980</v>
      </c>
      <c r="M632" s="95" t="s">
        <v>2681</v>
      </c>
      <c r="N632" s="69">
        <f>YEAR(Table2[[#This Row],[MONTH]])</f>
        <v>2025</v>
      </c>
      <c r="O632" s="69" t="str">
        <f>TEXT(Table2[[#This Row],[MONTH]],"MMMM")</f>
        <v>November</v>
      </c>
    </row>
    <row r="633" spans="1:15" ht="14.4" x14ac:dyDescent="0.3">
      <c r="A633" s="616">
        <v>45962</v>
      </c>
      <c r="B633" s="195">
        <v>6000010209</v>
      </c>
      <c r="C633" s="195" t="s">
        <v>3521</v>
      </c>
      <c r="D633" s="196" t="s">
        <v>3522</v>
      </c>
      <c r="E633" s="195">
        <v>2510001632</v>
      </c>
      <c r="F633" s="102" t="s">
        <v>305</v>
      </c>
      <c r="G633" s="785" t="s">
        <v>3364</v>
      </c>
      <c r="H633" s="195" t="s">
        <v>3747</v>
      </c>
      <c r="I633" s="154">
        <v>1037</v>
      </c>
      <c r="J633" s="154">
        <v>1037</v>
      </c>
      <c r="K633" s="220">
        <v>46000</v>
      </c>
      <c r="L633" s="174">
        <v>45980</v>
      </c>
      <c r="M633" s="95" t="s">
        <v>2681</v>
      </c>
      <c r="N633" s="69">
        <f>YEAR(Table2[[#This Row],[MONTH]])</f>
        <v>2025</v>
      </c>
      <c r="O633" s="69" t="str">
        <f>TEXT(Table2[[#This Row],[MONTH]],"MMMM")</f>
        <v>November</v>
      </c>
    </row>
    <row r="634" spans="1:15" ht="14.4" x14ac:dyDescent="0.3">
      <c r="A634" s="616">
        <v>45962</v>
      </c>
      <c r="B634" s="195">
        <v>6000010210</v>
      </c>
      <c r="C634" s="195" t="s">
        <v>2218</v>
      </c>
      <c r="D634" s="196">
        <v>9509443543</v>
      </c>
      <c r="E634" s="195">
        <v>2510001633</v>
      </c>
      <c r="F634" s="102" t="s">
        <v>305</v>
      </c>
      <c r="G634" s="785" t="s">
        <v>3364</v>
      </c>
      <c r="H634" s="195" t="s">
        <v>3747</v>
      </c>
      <c r="I634" s="154">
        <v>259</v>
      </c>
      <c r="J634" s="154">
        <v>259</v>
      </c>
      <c r="K634" s="220">
        <v>46000</v>
      </c>
      <c r="L634" s="174">
        <v>45980</v>
      </c>
      <c r="M634" s="95" t="s">
        <v>2681</v>
      </c>
      <c r="N634" s="69">
        <f>YEAR(Table2[[#This Row],[MONTH]])</f>
        <v>2025</v>
      </c>
      <c r="O634" s="69" t="str">
        <f>TEXT(Table2[[#This Row],[MONTH]],"MMMM")</f>
        <v>November</v>
      </c>
    </row>
    <row r="635" spans="1:15" ht="15" thickBot="1" x14ac:dyDescent="0.35">
      <c r="A635" s="618">
        <v>45962</v>
      </c>
      <c r="B635" s="186">
        <v>6000010211</v>
      </c>
      <c r="C635" s="186" t="s">
        <v>3523</v>
      </c>
      <c r="D635" s="187" t="s">
        <v>2201</v>
      </c>
      <c r="E635" s="186">
        <v>2204002574</v>
      </c>
      <c r="F635" s="102" t="s">
        <v>305</v>
      </c>
      <c r="G635" s="784" t="s">
        <v>3364</v>
      </c>
      <c r="H635" s="186" t="s">
        <v>3747</v>
      </c>
      <c r="I635" s="162">
        <v>1501</v>
      </c>
      <c r="J635" s="162">
        <v>1501</v>
      </c>
      <c r="K635" s="230">
        <v>46000</v>
      </c>
      <c r="L635" s="564">
        <v>45980</v>
      </c>
      <c r="M635" s="95" t="s">
        <v>2681</v>
      </c>
      <c r="N635" s="69">
        <f>YEAR(Table2[[#This Row],[MONTH]])</f>
        <v>2025</v>
      </c>
      <c r="O635" s="69" t="str">
        <f>TEXT(Table2[[#This Row],[MONTH]],"MMMM")</f>
        <v>November</v>
      </c>
    </row>
    <row r="636" spans="1:15" ht="14.4" x14ac:dyDescent="0.3">
      <c r="A636" s="609">
        <v>45962</v>
      </c>
      <c r="B636" s="190">
        <v>6000010212</v>
      </c>
      <c r="C636" s="190" t="s">
        <v>2235</v>
      </c>
      <c r="D636" s="191" t="s">
        <v>2236</v>
      </c>
      <c r="E636" s="190">
        <v>2510001707</v>
      </c>
      <c r="F636" s="242" t="s">
        <v>305</v>
      </c>
      <c r="G636" s="783" t="s">
        <v>3364</v>
      </c>
      <c r="H636" s="190" t="s">
        <v>3747</v>
      </c>
      <c r="I636" s="152">
        <v>2776</v>
      </c>
      <c r="J636" s="152">
        <v>2776</v>
      </c>
      <c r="K636" s="227">
        <v>46005</v>
      </c>
      <c r="L636" s="561">
        <v>45980</v>
      </c>
      <c r="M636" s="95" t="s">
        <v>2681</v>
      </c>
      <c r="N636" s="69">
        <f>YEAR(Table2[[#This Row],[MONTH]])</f>
        <v>2025</v>
      </c>
      <c r="O636" s="69" t="str">
        <f>TEXT(Table2[[#This Row],[MONTH]],"MMMM")</f>
        <v>November</v>
      </c>
    </row>
    <row r="637" spans="1:15" ht="14.4" x14ac:dyDescent="0.3">
      <c r="A637" s="616">
        <v>45962</v>
      </c>
      <c r="B637" s="195">
        <v>6000010213</v>
      </c>
      <c r="C637" s="195" t="s">
        <v>2261</v>
      </c>
      <c r="D637" s="196" t="s">
        <v>2262</v>
      </c>
      <c r="E637" s="195">
        <v>2204002701</v>
      </c>
      <c r="F637" s="102" t="s">
        <v>305</v>
      </c>
      <c r="G637" s="785" t="s">
        <v>3364</v>
      </c>
      <c r="H637" s="195" t="s">
        <v>3747</v>
      </c>
      <c r="I637" s="154">
        <v>4616</v>
      </c>
      <c r="J637" s="154">
        <v>4616</v>
      </c>
      <c r="K637" s="220">
        <v>46005</v>
      </c>
      <c r="L637" s="562">
        <v>45980</v>
      </c>
      <c r="M637" s="95" t="s">
        <v>2681</v>
      </c>
      <c r="N637" s="69">
        <f>YEAR(Table2[[#This Row],[MONTH]])</f>
        <v>2025</v>
      </c>
      <c r="O637" s="69" t="str">
        <f>TEXT(Table2[[#This Row],[MONTH]],"MMMM")</f>
        <v>November</v>
      </c>
    </row>
    <row r="638" spans="1:15" ht="14.4" x14ac:dyDescent="0.3">
      <c r="A638" s="616">
        <v>45962</v>
      </c>
      <c r="B638" s="195">
        <v>6000010214</v>
      </c>
      <c r="C638" s="195" t="s">
        <v>2271</v>
      </c>
      <c r="D638" s="196" t="s">
        <v>2272</v>
      </c>
      <c r="E638" s="195">
        <v>2204002718</v>
      </c>
      <c r="F638" s="102" t="s">
        <v>305</v>
      </c>
      <c r="G638" s="785" t="s">
        <v>3364</v>
      </c>
      <c r="H638" s="195" t="s">
        <v>3747</v>
      </c>
      <c r="I638" s="154">
        <v>19330</v>
      </c>
      <c r="J638" s="154">
        <v>19330</v>
      </c>
      <c r="K638" s="220">
        <v>46005</v>
      </c>
      <c r="L638" s="562">
        <v>45980</v>
      </c>
      <c r="M638" s="95" t="s">
        <v>2681</v>
      </c>
      <c r="N638" s="69">
        <f>YEAR(Table2[[#This Row],[MONTH]])</f>
        <v>2025</v>
      </c>
      <c r="O638" s="69" t="str">
        <f>TEXT(Table2[[#This Row],[MONTH]],"MMMM")</f>
        <v>November</v>
      </c>
    </row>
    <row r="639" spans="1:15" ht="14.4" x14ac:dyDescent="0.3">
      <c r="A639" s="616">
        <v>45962</v>
      </c>
      <c r="B639" s="195">
        <v>6000010215</v>
      </c>
      <c r="C639" s="195" t="s">
        <v>2258</v>
      </c>
      <c r="D639" s="196" t="s">
        <v>2259</v>
      </c>
      <c r="E639" s="195">
        <v>2204002720</v>
      </c>
      <c r="F639" s="102" t="s">
        <v>305</v>
      </c>
      <c r="G639" s="785" t="s">
        <v>3364</v>
      </c>
      <c r="H639" s="195" t="s">
        <v>3747</v>
      </c>
      <c r="I639" s="154">
        <v>29895</v>
      </c>
      <c r="J639" s="154">
        <v>29895</v>
      </c>
      <c r="K639" s="220">
        <v>46005</v>
      </c>
      <c r="L639" s="562">
        <v>45980</v>
      </c>
      <c r="M639" s="95" t="s">
        <v>2681</v>
      </c>
      <c r="N639" s="69">
        <f>YEAR(Table2[[#This Row],[MONTH]])</f>
        <v>2025</v>
      </c>
      <c r="O639" s="69" t="str">
        <f>TEXT(Table2[[#This Row],[MONTH]],"MMMM")</f>
        <v>November</v>
      </c>
    </row>
    <row r="640" spans="1:15" ht="15" thickBot="1" x14ac:dyDescent="0.35">
      <c r="A640" s="618">
        <v>45962</v>
      </c>
      <c r="B640" s="186">
        <v>6000010216</v>
      </c>
      <c r="C640" s="186" t="s">
        <v>1954</v>
      </c>
      <c r="D640" s="187" t="s">
        <v>1955</v>
      </c>
      <c r="E640" s="186">
        <v>2304000434</v>
      </c>
      <c r="F640" s="765" t="s">
        <v>48</v>
      </c>
      <c r="G640" s="784" t="s">
        <v>3364</v>
      </c>
      <c r="H640" s="186" t="s">
        <v>3747</v>
      </c>
      <c r="I640" s="162">
        <v>27118</v>
      </c>
      <c r="J640" s="162">
        <v>27118</v>
      </c>
      <c r="K640" s="228">
        <v>46005</v>
      </c>
      <c r="L640" s="588">
        <v>45980</v>
      </c>
      <c r="M640" s="95" t="s">
        <v>2681</v>
      </c>
      <c r="N640" s="69">
        <f>YEAR(Table2[[#This Row],[MONTH]])</f>
        <v>2025</v>
      </c>
      <c r="O640" s="69" t="str">
        <f>TEXT(Table2[[#This Row],[MONTH]],"MMMM")</f>
        <v>November</v>
      </c>
    </row>
    <row r="641" spans="1:15" ht="14.4" x14ac:dyDescent="0.3">
      <c r="A641" s="609">
        <v>45962</v>
      </c>
      <c r="B641" s="290">
        <v>6000010297</v>
      </c>
      <c r="C641" s="310" t="s">
        <v>2294</v>
      </c>
      <c r="D641" s="311" t="s">
        <v>2295</v>
      </c>
      <c r="E641" s="290">
        <v>2204002751</v>
      </c>
      <c r="F641" s="310" t="s">
        <v>305</v>
      </c>
      <c r="G641" s="312" t="s">
        <v>3364</v>
      </c>
      <c r="H641" s="310" t="s">
        <v>3747</v>
      </c>
      <c r="I641" s="100">
        <v>1655</v>
      </c>
      <c r="J641" s="100">
        <v>1655</v>
      </c>
      <c r="K641" s="227">
        <v>46005</v>
      </c>
      <c r="L641" s="313">
        <v>45981</v>
      </c>
      <c r="M641" s="95" t="s">
        <v>2681</v>
      </c>
      <c r="N641" s="69">
        <f>YEAR(Table2[[#This Row],[MONTH]])</f>
        <v>2025</v>
      </c>
      <c r="O641" s="69" t="str">
        <f>TEXT(Table2[[#This Row],[MONTH]],"MMMM")</f>
        <v>November</v>
      </c>
    </row>
    <row r="642" spans="1:15" ht="14.4" x14ac:dyDescent="0.3">
      <c r="A642" s="616">
        <v>45962</v>
      </c>
      <c r="B642" s="292">
        <v>6000010298</v>
      </c>
      <c r="C642" s="314" t="s">
        <v>2298</v>
      </c>
      <c r="D642" s="315" t="s">
        <v>2299</v>
      </c>
      <c r="E642" s="292">
        <v>2204002743</v>
      </c>
      <c r="F642" s="314" t="s">
        <v>305</v>
      </c>
      <c r="G642" s="316" t="s">
        <v>3364</v>
      </c>
      <c r="H642" s="314" t="s">
        <v>3747</v>
      </c>
      <c r="I642" s="106">
        <v>3039</v>
      </c>
      <c r="J642" s="106">
        <v>3039</v>
      </c>
      <c r="K642" s="220">
        <v>46005</v>
      </c>
      <c r="L642" s="317">
        <v>45981</v>
      </c>
      <c r="M642" s="95" t="s">
        <v>2681</v>
      </c>
      <c r="N642" s="69">
        <f>YEAR(Table2[[#This Row],[MONTH]])</f>
        <v>2025</v>
      </c>
      <c r="O642" s="69" t="str">
        <f>TEXT(Table2[[#This Row],[MONTH]],"MMMM")</f>
        <v>November</v>
      </c>
    </row>
    <row r="643" spans="1:15" ht="15" thickBot="1" x14ac:dyDescent="0.35">
      <c r="A643" s="617">
        <v>45962</v>
      </c>
      <c r="B643" s="296">
        <v>6000010300</v>
      </c>
      <c r="C643" s="318" t="s">
        <v>2365</v>
      </c>
      <c r="D643" s="319" t="s">
        <v>2366</v>
      </c>
      <c r="E643" s="296">
        <v>2510001726</v>
      </c>
      <c r="F643" s="318" t="s">
        <v>305</v>
      </c>
      <c r="G643" s="320" t="s">
        <v>3364</v>
      </c>
      <c r="H643" s="318" t="s">
        <v>3747</v>
      </c>
      <c r="I643" s="128">
        <v>2321</v>
      </c>
      <c r="J643" s="128">
        <v>2321</v>
      </c>
      <c r="K643" s="228">
        <v>46005</v>
      </c>
      <c r="L643" s="321">
        <v>45981</v>
      </c>
      <c r="M643" s="95" t="s">
        <v>2681</v>
      </c>
      <c r="N643" s="69">
        <f>YEAR(Table2[[#This Row],[MONTH]])</f>
        <v>2025</v>
      </c>
      <c r="O643" s="69" t="str">
        <f>TEXT(Table2[[#This Row],[MONTH]],"MMMM")</f>
        <v>November</v>
      </c>
    </row>
    <row r="644" spans="1:15" ht="14.4" x14ac:dyDescent="0.3">
      <c r="A644" s="609">
        <v>45962</v>
      </c>
      <c r="B644" s="290">
        <v>6000010296</v>
      </c>
      <c r="C644" s="310" t="s">
        <v>2021</v>
      </c>
      <c r="D644" s="311" t="s">
        <v>3524</v>
      </c>
      <c r="E644" s="290">
        <v>2204002739</v>
      </c>
      <c r="F644" s="310" t="s">
        <v>48</v>
      </c>
      <c r="G644" s="312" t="s">
        <v>3372</v>
      </c>
      <c r="H644" s="310" t="s">
        <v>3747</v>
      </c>
      <c r="I644" s="100">
        <v>69179</v>
      </c>
      <c r="J644" s="100">
        <v>69179</v>
      </c>
      <c r="K644" s="227">
        <v>46005</v>
      </c>
      <c r="L644" s="313">
        <v>45981</v>
      </c>
      <c r="M644" s="95" t="s">
        <v>2681</v>
      </c>
      <c r="N644" s="69">
        <f>YEAR(Table2[[#This Row],[MONTH]])</f>
        <v>2025</v>
      </c>
      <c r="O644" s="69" t="str">
        <f>TEXT(Table2[[#This Row],[MONTH]],"MMMM")</f>
        <v>November</v>
      </c>
    </row>
    <row r="645" spans="1:15" ht="15" thickBot="1" x14ac:dyDescent="0.35">
      <c r="A645" s="617">
        <v>45962</v>
      </c>
      <c r="B645" s="296">
        <v>6000010299</v>
      </c>
      <c r="C645" s="318" t="s">
        <v>2029</v>
      </c>
      <c r="D645" s="319" t="s">
        <v>3525</v>
      </c>
      <c r="E645" s="296">
        <v>2204002740</v>
      </c>
      <c r="F645" s="318" t="s">
        <v>305</v>
      </c>
      <c r="G645" s="320" t="s">
        <v>3372</v>
      </c>
      <c r="H645" s="318" t="s">
        <v>3747</v>
      </c>
      <c r="I645" s="128">
        <v>111265</v>
      </c>
      <c r="J645" s="128">
        <v>111265</v>
      </c>
      <c r="K645" s="228">
        <v>46005</v>
      </c>
      <c r="L645" s="321">
        <v>45981</v>
      </c>
      <c r="M645" s="95" t="s">
        <v>2681</v>
      </c>
      <c r="N645" s="69">
        <f>YEAR(Table2[[#This Row],[MONTH]])</f>
        <v>2025</v>
      </c>
      <c r="O645" s="69" t="str">
        <f>TEXT(Table2[[#This Row],[MONTH]],"MMMM")</f>
        <v>November</v>
      </c>
    </row>
    <row r="646" spans="1:15" ht="14.4" x14ac:dyDescent="0.3">
      <c r="A646" s="609">
        <v>45962</v>
      </c>
      <c r="B646" s="190">
        <v>6000010062</v>
      </c>
      <c r="C646" s="190" t="s">
        <v>1784</v>
      </c>
      <c r="D646" s="191" t="s">
        <v>1785</v>
      </c>
      <c r="E646" s="190">
        <v>2204002375</v>
      </c>
      <c r="F646" s="242" t="s">
        <v>305</v>
      </c>
      <c r="G646" s="783" t="s">
        <v>3364</v>
      </c>
      <c r="H646" s="190" t="s">
        <v>3733</v>
      </c>
      <c r="I646" s="152">
        <v>2460.08</v>
      </c>
      <c r="J646" s="152">
        <v>2460.08</v>
      </c>
      <c r="K646" s="227">
        <v>46027</v>
      </c>
      <c r="L646" s="259">
        <v>45981</v>
      </c>
      <c r="M646" s="95" t="s">
        <v>2756</v>
      </c>
      <c r="N646" s="69">
        <f>YEAR(Table2[[#This Row],[MONTH]])</f>
        <v>2025</v>
      </c>
      <c r="O646" s="69" t="str">
        <f>TEXT(Table2[[#This Row],[MONTH]],"MMMM")</f>
        <v>November</v>
      </c>
    </row>
    <row r="647" spans="1:15" ht="14.4" x14ac:dyDescent="0.3">
      <c r="A647" s="616">
        <v>45962</v>
      </c>
      <c r="B647" s="195">
        <v>6000010090</v>
      </c>
      <c r="C647" s="195" t="s">
        <v>1922</v>
      </c>
      <c r="D647" s="196" t="s">
        <v>1923</v>
      </c>
      <c r="E647" s="195">
        <v>2204002474</v>
      </c>
      <c r="F647" s="245" t="s">
        <v>48</v>
      </c>
      <c r="G647" s="785" t="s">
        <v>3364</v>
      </c>
      <c r="H647" s="195" t="s">
        <v>3733</v>
      </c>
      <c r="I647" s="154">
        <v>4339</v>
      </c>
      <c r="J647" s="154">
        <v>4339</v>
      </c>
      <c r="K647" s="220">
        <v>46027</v>
      </c>
      <c r="L647" s="260">
        <v>45981</v>
      </c>
      <c r="M647" s="95" t="s">
        <v>2756</v>
      </c>
      <c r="N647" s="69">
        <f>YEAR(Table2[[#This Row],[MONTH]])</f>
        <v>2025</v>
      </c>
      <c r="O647" s="69" t="str">
        <f>TEXT(Table2[[#This Row],[MONTH]],"MMMM")</f>
        <v>November</v>
      </c>
    </row>
    <row r="648" spans="1:15" ht="14.4" x14ac:dyDescent="0.3">
      <c r="A648" s="616">
        <v>45962</v>
      </c>
      <c r="B648" s="195">
        <v>6000010233</v>
      </c>
      <c r="C648" s="195" t="s">
        <v>1523</v>
      </c>
      <c r="D648" s="196" t="s">
        <v>1524</v>
      </c>
      <c r="E648" s="195">
        <v>2204002439</v>
      </c>
      <c r="F648" s="245" t="s">
        <v>305</v>
      </c>
      <c r="G648" s="785" t="s">
        <v>3364</v>
      </c>
      <c r="H648" s="195" t="s">
        <v>3733</v>
      </c>
      <c r="I648" s="154">
        <v>3007.74</v>
      </c>
      <c r="J648" s="154">
        <v>3007.74</v>
      </c>
      <c r="K648" s="220">
        <v>46027</v>
      </c>
      <c r="L648" s="260">
        <v>45981</v>
      </c>
      <c r="M648" s="95" t="s">
        <v>2756</v>
      </c>
      <c r="N648" s="69">
        <f>YEAR(Table2[[#This Row],[MONTH]])</f>
        <v>2025</v>
      </c>
      <c r="O648" s="69" t="str">
        <f>TEXT(Table2[[#This Row],[MONTH]],"MMMM")</f>
        <v>November</v>
      </c>
    </row>
    <row r="649" spans="1:15" ht="14.4" x14ac:dyDescent="0.3">
      <c r="A649" s="616">
        <v>45962</v>
      </c>
      <c r="B649" s="195">
        <v>6000010251</v>
      </c>
      <c r="C649" s="195" t="s">
        <v>1954</v>
      </c>
      <c r="D649" s="196" t="s">
        <v>1955</v>
      </c>
      <c r="E649" s="195">
        <v>2304000434</v>
      </c>
      <c r="F649" s="245" t="s">
        <v>48</v>
      </c>
      <c r="G649" s="785" t="s">
        <v>3364</v>
      </c>
      <c r="H649" s="195" t="s">
        <v>3733</v>
      </c>
      <c r="I649" s="154">
        <v>4731.75</v>
      </c>
      <c r="J649" s="154">
        <v>4731.75</v>
      </c>
      <c r="K649" s="220">
        <v>46027</v>
      </c>
      <c r="L649" s="260">
        <v>45981</v>
      </c>
      <c r="M649" s="95" t="s">
        <v>2756</v>
      </c>
      <c r="N649" s="69">
        <f>YEAR(Table2[[#This Row],[MONTH]])</f>
        <v>2025</v>
      </c>
      <c r="O649" s="69" t="str">
        <f>TEXT(Table2[[#This Row],[MONTH]],"MMMM")</f>
        <v>November</v>
      </c>
    </row>
    <row r="650" spans="1:15" ht="15" thickBot="1" x14ac:dyDescent="0.35">
      <c r="A650" s="617">
        <v>45962</v>
      </c>
      <c r="B650" s="200">
        <v>6000010255</v>
      </c>
      <c r="C650" s="200" t="s">
        <v>1682</v>
      </c>
      <c r="D650" s="201" t="s">
        <v>1683</v>
      </c>
      <c r="E650" s="200">
        <v>2304000416</v>
      </c>
      <c r="F650" s="248" t="s">
        <v>48</v>
      </c>
      <c r="G650" s="786" t="s">
        <v>3364</v>
      </c>
      <c r="H650" s="200" t="s">
        <v>3733</v>
      </c>
      <c r="I650" s="155">
        <v>7503.58</v>
      </c>
      <c r="J650" s="155">
        <v>7503.58</v>
      </c>
      <c r="K650" s="230">
        <v>46027</v>
      </c>
      <c r="L650" s="261">
        <v>45981</v>
      </c>
      <c r="M650" s="95" t="s">
        <v>2756</v>
      </c>
      <c r="N650" s="69">
        <f>YEAR(Table2[[#This Row],[MONTH]])</f>
        <v>2025</v>
      </c>
      <c r="O650" s="69" t="str">
        <f>TEXT(Table2[[#This Row],[MONTH]],"MMMM")</f>
        <v>November</v>
      </c>
    </row>
    <row r="651" spans="1:15" ht="14.4" x14ac:dyDescent="0.3">
      <c r="A651" s="609">
        <v>45962</v>
      </c>
      <c r="B651" s="190">
        <v>6000010227</v>
      </c>
      <c r="C651" s="190" t="s">
        <v>2195</v>
      </c>
      <c r="D651" s="191">
        <v>20490003577</v>
      </c>
      <c r="E651" s="190">
        <v>2510001609</v>
      </c>
      <c r="F651" s="242" t="s">
        <v>305</v>
      </c>
      <c r="G651" s="783" t="s">
        <v>3364</v>
      </c>
      <c r="H651" s="190" t="s">
        <v>3733</v>
      </c>
      <c r="I651" s="152">
        <v>199.88</v>
      </c>
      <c r="J651" s="152">
        <v>199.88</v>
      </c>
      <c r="K651" s="227">
        <v>46027</v>
      </c>
      <c r="L651" s="259">
        <v>45981</v>
      </c>
      <c r="M651" s="95" t="s">
        <v>2756</v>
      </c>
      <c r="N651" s="69">
        <f>YEAR(Table2[[#This Row],[MONTH]])</f>
        <v>2025</v>
      </c>
      <c r="O651" s="69" t="str">
        <f>TEXT(Table2[[#This Row],[MONTH]],"MMMM")</f>
        <v>November</v>
      </c>
    </row>
    <row r="652" spans="1:15" ht="14.4" x14ac:dyDescent="0.3">
      <c r="A652" s="616">
        <v>45962</v>
      </c>
      <c r="B652" s="195">
        <v>6000010228</v>
      </c>
      <c r="C652" s="195" t="s">
        <v>2204</v>
      </c>
      <c r="D652" s="196" t="s">
        <v>2205</v>
      </c>
      <c r="E652" s="195">
        <v>2510001619</v>
      </c>
      <c r="F652" s="245" t="s">
        <v>305</v>
      </c>
      <c r="G652" s="785" t="s">
        <v>3364</v>
      </c>
      <c r="H652" s="195" t="s">
        <v>3733</v>
      </c>
      <c r="I652" s="154">
        <v>107.63</v>
      </c>
      <c r="J652" s="154">
        <v>107.63</v>
      </c>
      <c r="K652" s="220">
        <v>46027</v>
      </c>
      <c r="L652" s="260">
        <v>45981</v>
      </c>
      <c r="M652" s="95" t="s">
        <v>2756</v>
      </c>
      <c r="N652" s="69">
        <f>YEAR(Table2[[#This Row],[MONTH]])</f>
        <v>2025</v>
      </c>
      <c r="O652" s="69" t="str">
        <f>TEXT(Table2[[#This Row],[MONTH]],"MMMM")</f>
        <v>November</v>
      </c>
    </row>
    <row r="653" spans="1:15" ht="14.4" x14ac:dyDescent="0.3">
      <c r="A653" s="616">
        <v>45962</v>
      </c>
      <c r="B653" s="195">
        <v>6000010229</v>
      </c>
      <c r="C653" s="195" t="s">
        <v>2207</v>
      </c>
      <c r="D653" s="196" t="s">
        <v>2209</v>
      </c>
      <c r="E653" s="195">
        <v>2510001631</v>
      </c>
      <c r="F653" s="245" t="s">
        <v>305</v>
      </c>
      <c r="G653" s="785" t="s">
        <v>3364</v>
      </c>
      <c r="H653" s="195" t="s">
        <v>3733</v>
      </c>
      <c r="I653" s="154">
        <v>107.63</v>
      </c>
      <c r="J653" s="154">
        <v>107.63</v>
      </c>
      <c r="K653" s="220">
        <v>46027</v>
      </c>
      <c r="L653" s="260">
        <v>45981</v>
      </c>
      <c r="M653" s="95" t="s">
        <v>2756</v>
      </c>
      <c r="N653" s="69">
        <f>YEAR(Table2[[#This Row],[MONTH]])</f>
        <v>2025</v>
      </c>
      <c r="O653" s="69" t="str">
        <f>TEXT(Table2[[#This Row],[MONTH]],"MMMM")</f>
        <v>November</v>
      </c>
    </row>
    <row r="654" spans="1:15" ht="14.4" x14ac:dyDescent="0.3">
      <c r="A654" s="616">
        <v>45962</v>
      </c>
      <c r="B654" s="195">
        <v>6000010230</v>
      </c>
      <c r="C654" s="195" t="s">
        <v>2214</v>
      </c>
      <c r="D654" s="196">
        <v>5411480141</v>
      </c>
      <c r="E654" s="195">
        <v>2510001632</v>
      </c>
      <c r="F654" s="245" t="s">
        <v>305</v>
      </c>
      <c r="G654" s="785" t="s">
        <v>3364</v>
      </c>
      <c r="H654" s="195" t="s">
        <v>3733</v>
      </c>
      <c r="I654" s="154">
        <v>153.75</v>
      </c>
      <c r="J654" s="154">
        <v>153.75</v>
      </c>
      <c r="K654" s="220">
        <v>46027</v>
      </c>
      <c r="L654" s="260">
        <v>45981</v>
      </c>
      <c r="M654" s="95" t="s">
        <v>2756</v>
      </c>
      <c r="N654" s="69">
        <f>YEAR(Table2[[#This Row],[MONTH]])</f>
        <v>2025</v>
      </c>
      <c r="O654" s="69" t="str">
        <f>TEXT(Table2[[#This Row],[MONTH]],"MMMM")</f>
        <v>November</v>
      </c>
    </row>
    <row r="655" spans="1:15" ht="15" thickBot="1" x14ac:dyDescent="0.35">
      <c r="A655" s="618">
        <v>45962</v>
      </c>
      <c r="B655" s="186">
        <v>6000010231</v>
      </c>
      <c r="C655" s="186" t="s">
        <v>3526</v>
      </c>
      <c r="D655" s="187">
        <v>9509443543</v>
      </c>
      <c r="E655" s="186">
        <v>2510001633</v>
      </c>
      <c r="F655" s="765" t="s">
        <v>305</v>
      </c>
      <c r="G655" s="784" t="s">
        <v>3364</v>
      </c>
      <c r="H655" s="186" t="s">
        <v>3733</v>
      </c>
      <c r="I655" s="162">
        <v>153.75</v>
      </c>
      <c r="J655" s="162">
        <v>153.75</v>
      </c>
      <c r="K655" s="230">
        <v>46027</v>
      </c>
      <c r="L655" s="189">
        <v>45981</v>
      </c>
      <c r="M655" s="95" t="s">
        <v>2756</v>
      </c>
      <c r="N655" s="69">
        <f>YEAR(Table2[[#This Row],[MONTH]])</f>
        <v>2025</v>
      </c>
      <c r="O655" s="69" t="str">
        <f>TEXT(Table2[[#This Row],[MONTH]],"MMMM")</f>
        <v>November</v>
      </c>
    </row>
    <row r="656" spans="1:15" ht="14.4" x14ac:dyDescent="0.3">
      <c r="A656" s="609">
        <v>45962</v>
      </c>
      <c r="B656" s="190">
        <v>6000010232</v>
      </c>
      <c r="C656" s="190" t="s">
        <v>2075</v>
      </c>
      <c r="D656" s="191">
        <v>8582205671</v>
      </c>
      <c r="E656" s="190">
        <v>2510001645</v>
      </c>
      <c r="F656" s="242" t="s">
        <v>305</v>
      </c>
      <c r="G656" s="783" t="s">
        <v>3364</v>
      </c>
      <c r="H656" s="190" t="s">
        <v>3733</v>
      </c>
      <c r="I656" s="152">
        <v>1652.3</v>
      </c>
      <c r="J656" s="152">
        <v>1652.3</v>
      </c>
      <c r="K656" s="227">
        <v>46027</v>
      </c>
      <c r="L656" s="259">
        <v>45981</v>
      </c>
      <c r="M656" s="95" t="s">
        <v>2756</v>
      </c>
      <c r="N656" s="69">
        <f>YEAR(Table2[[#This Row],[MONTH]])</f>
        <v>2025</v>
      </c>
      <c r="O656" s="69" t="str">
        <f>TEXT(Table2[[#This Row],[MONTH]],"MMMM")</f>
        <v>November</v>
      </c>
    </row>
    <row r="657" spans="1:15" ht="14.4" x14ac:dyDescent="0.3">
      <c r="A657" s="616">
        <v>45962</v>
      </c>
      <c r="B657" s="195">
        <v>6000010252</v>
      </c>
      <c r="C657" s="195" t="s">
        <v>3527</v>
      </c>
      <c r="D657" s="196" t="s">
        <v>3528</v>
      </c>
      <c r="E657" s="195">
        <v>2304000422</v>
      </c>
      <c r="F657" s="245" t="s">
        <v>733</v>
      </c>
      <c r="G657" s="785" t="s">
        <v>3364</v>
      </c>
      <c r="H657" s="195" t="s">
        <v>3733</v>
      </c>
      <c r="I657" s="154">
        <v>485</v>
      </c>
      <c r="J657" s="154">
        <v>485</v>
      </c>
      <c r="K657" s="220">
        <v>46027</v>
      </c>
      <c r="L657" s="260">
        <v>45981</v>
      </c>
      <c r="M657" s="95" t="s">
        <v>2756</v>
      </c>
      <c r="N657" s="69">
        <f>YEAR(Table2[[#This Row],[MONTH]])</f>
        <v>2025</v>
      </c>
      <c r="O657" s="69" t="str">
        <f>TEXT(Table2[[#This Row],[MONTH]],"MMMM")</f>
        <v>November</v>
      </c>
    </row>
    <row r="658" spans="1:15" ht="15" thickBot="1" x14ac:dyDescent="0.35">
      <c r="A658" s="618">
        <v>45962</v>
      </c>
      <c r="B658" s="186">
        <v>6000010253</v>
      </c>
      <c r="C658" s="186" t="s">
        <v>1980</v>
      </c>
      <c r="D658" s="187" t="s">
        <v>1981</v>
      </c>
      <c r="E658" s="186">
        <v>2304000424</v>
      </c>
      <c r="F658" s="765" t="s">
        <v>733</v>
      </c>
      <c r="G658" s="784" t="s">
        <v>3364</v>
      </c>
      <c r="H658" s="186" t="s">
        <v>3733</v>
      </c>
      <c r="I658" s="162">
        <v>1298.75</v>
      </c>
      <c r="J658" s="162">
        <v>1298.75</v>
      </c>
      <c r="K658" s="230">
        <v>46027</v>
      </c>
      <c r="L658" s="189">
        <v>45981</v>
      </c>
      <c r="M658" s="95" t="s">
        <v>2756</v>
      </c>
      <c r="N658" s="69">
        <f>YEAR(Table2[[#This Row],[MONTH]])</f>
        <v>2025</v>
      </c>
      <c r="O658" s="69" t="str">
        <f>TEXT(Table2[[#This Row],[MONTH]],"MMMM")</f>
        <v>November</v>
      </c>
    </row>
    <row r="659" spans="1:15" ht="15" thickBot="1" x14ac:dyDescent="0.35">
      <c r="A659" s="619">
        <v>45962</v>
      </c>
      <c r="B659" s="273">
        <v>6000010254</v>
      </c>
      <c r="C659" s="273" t="s">
        <v>1986</v>
      </c>
      <c r="D659" s="274" t="s">
        <v>1987</v>
      </c>
      <c r="E659" s="273">
        <v>2304000436</v>
      </c>
      <c r="F659" s="770" t="s">
        <v>733</v>
      </c>
      <c r="G659" s="787" t="s">
        <v>3372</v>
      </c>
      <c r="H659" s="273" t="s">
        <v>3733</v>
      </c>
      <c r="I659" s="771">
        <v>1401.25</v>
      </c>
      <c r="J659" s="771">
        <v>1401.25</v>
      </c>
      <c r="K659" s="589">
        <v>46027</v>
      </c>
      <c r="L659" s="277">
        <v>45981</v>
      </c>
      <c r="M659" s="95" t="s">
        <v>2756</v>
      </c>
      <c r="N659" s="69">
        <f>YEAR(Table2[[#This Row],[MONTH]])</f>
        <v>2025</v>
      </c>
      <c r="O659" s="69" t="str">
        <f>TEXT(Table2[[#This Row],[MONTH]],"MMMM")</f>
        <v>November</v>
      </c>
    </row>
    <row r="660" spans="1:15" ht="15" thickBot="1" x14ac:dyDescent="0.35">
      <c r="A660" s="611">
        <v>45962</v>
      </c>
      <c r="B660" s="195">
        <v>22128949</v>
      </c>
      <c r="C660" s="195" t="s">
        <v>3734</v>
      </c>
      <c r="D660" s="196" t="s">
        <v>3739</v>
      </c>
      <c r="E660" s="195">
        <v>22064075</v>
      </c>
      <c r="F660" s="219" t="s">
        <v>48</v>
      </c>
      <c r="G660" s="785" t="s">
        <v>3364</v>
      </c>
      <c r="H660" s="195" t="s">
        <v>3733</v>
      </c>
      <c r="I660" s="105">
        <v>3480</v>
      </c>
      <c r="J660" s="105">
        <f>+[2]!Table1[[#This Row],[TOTAL AMOUNT QAR]]</f>
        <v>3480</v>
      </c>
      <c r="K660" s="612">
        <v>46181</v>
      </c>
      <c r="L660" s="198">
        <v>46141</v>
      </c>
      <c r="M660" s="95" t="s">
        <v>2756</v>
      </c>
      <c r="N660" s="69">
        <f>YEAR(Table2[[#This Row],[MONTH]])</f>
        <v>2025</v>
      </c>
      <c r="O660" s="69" t="str">
        <f>TEXT(Table2[[#This Row],[MONTH]],"MMMM")</f>
        <v>November</v>
      </c>
    </row>
    <row r="661" spans="1:15" ht="14.4" x14ac:dyDescent="0.3">
      <c r="A661" s="602">
        <v>45962</v>
      </c>
      <c r="B661" s="96">
        <v>22123919</v>
      </c>
      <c r="C661" s="96" t="s">
        <v>3529</v>
      </c>
      <c r="D661" s="97" t="s">
        <v>3530</v>
      </c>
      <c r="E661" s="96">
        <v>22063864</v>
      </c>
      <c r="F661" s="96" t="s">
        <v>3718</v>
      </c>
      <c r="G661" s="98" t="s">
        <v>3364</v>
      </c>
      <c r="H661" s="96" t="s">
        <v>3378</v>
      </c>
      <c r="I661" s="99">
        <v>107010</v>
      </c>
      <c r="J661" s="100">
        <v>107010</v>
      </c>
      <c r="K661" s="548">
        <v>46113</v>
      </c>
      <c r="L661" s="101">
        <v>46064</v>
      </c>
      <c r="M661" s="95" t="s">
        <v>2756</v>
      </c>
      <c r="N661" s="69">
        <f>YEAR(Table2[[#This Row],[MONTH]])</f>
        <v>2025</v>
      </c>
      <c r="O661" s="69" t="str">
        <f>TEXT(Table2[[#This Row],[MONTH]],"MMMM")</f>
        <v>November</v>
      </c>
    </row>
    <row r="662" spans="1:15" ht="14.4" x14ac:dyDescent="0.3">
      <c r="A662" s="605">
        <v>45962</v>
      </c>
      <c r="B662" s="788">
        <v>22123918</v>
      </c>
      <c r="C662" s="788" t="s">
        <v>3531</v>
      </c>
      <c r="D662" s="789" t="s">
        <v>3532</v>
      </c>
      <c r="E662" s="788">
        <v>22063751</v>
      </c>
      <c r="F662" s="788" t="s">
        <v>3718</v>
      </c>
      <c r="G662" s="790" t="s">
        <v>3372</v>
      </c>
      <c r="H662" s="788" t="s">
        <v>3378</v>
      </c>
      <c r="I662" s="791" t="s">
        <v>3721</v>
      </c>
      <c r="J662" s="792"/>
      <c r="K662" s="793"/>
      <c r="L662" s="794">
        <v>46065</v>
      </c>
      <c r="M662" s="322" t="s">
        <v>2756</v>
      </c>
      <c r="N662" s="69">
        <f>YEAR(Table2[[#This Row],[MONTH]])</f>
        <v>2025</v>
      </c>
      <c r="O662" s="69" t="str">
        <f>TEXT(Table2[[#This Row],[MONTH]],"MMMM")</f>
        <v>November</v>
      </c>
    </row>
    <row r="663" spans="1:15" ht="14.4" x14ac:dyDescent="0.3">
      <c r="A663" s="605">
        <v>45962</v>
      </c>
      <c r="B663" s="115">
        <v>22127515</v>
      </c>
      <c r="C663" s="115" t="s">
        <v>3632</v>
      </c>
      <c r="D663" s="116" t="s">
        <v>3633</v>
      </c>
      <c r="E663" s="115">
        <v>22063864</v>
      </c>
      <c r="F663" s="115" t="s">
        <v>3718</v>
      </c>
      <c r="G663" s="117" t="s">
        <v>3364</v>
      </c>
      <c r="H663" s="115" t="s">
        <v>3378</v>
      </c>
      <c r="I663" s="118">
        <v>44700</v>
      </c>
      <c r="J663" s="735">
        <v>44700</v>
      </c>
      <c r="K663" s="558">
        <v>46149</v>
      </c>
      <c r="L663" s="119">
        <v>46111</v>
      </c>
      <c r="M663" s="95" t="s">
        <v>2756</v>
      </c>
      <c r="N663" s="69">
        <f>YEAR(Table2[[#This Row],[MONTH]])</f>
        <v>2025</v>
      </c>
      <c r="O663" s="69" t="str">
        <f>TEXT(Table2[[#This Row],[MONTH]],"MMMM")</f>
        <v>November</v>
      </c>
    </row>
    <row r="664" spans="1:15" ht="15" thickBot="1" x14ac:dyDescent="0.35">
      <c r="A664" s="608">
        <v>45962</v>
      </c>
      <c r="B664" s="145">
        <v>22127514</v>
      </c>
      <c r="C664" s="145" t="s">
        <v>3531</v>
      </c>
      <c r="D664" s="146" t="s">
        <v>3532</v>
      </c>
      <c r="E664" s="145">
        <v>22063751</v>
      </c>
      <c r="F664" s="145" t="s">
        <v>3718</v>
      </c>
      <c r="G664" s="147" t="s">
        <v>3372</v>
      </c>
      <c r="H664" s="145" t="s">
        <v>3378</v>
      </c>
      <c r="I664" s="148">
        <f>227292.5-44700</f>
        <v>182592.5</v>
      </c>
      <c r="J664" s="415">
        <v>182592.5</v>
      </c>
      <c r="K664" s="598">
        <v>46149</v>
      </c>
      <c r="L664" s="416">
        <v>46111</v>
      </c>
      <c r="M664" s="95" t="s">
        <v>2756</v>
      </c>
      <c r="N664" s="69">
        <f>YEAR(Table2[[#This Row],[MONTH]])</f>
        <v>2025</v>
      </c>
      <c r="O664" s="69" t="str">
        <f>TEXT(Table2[[#This Row],[MONTH]],"MMMM")</f>
        <v>November</v>
      </c>
    </row>
    <row r="665" spans="1:15" ht="14.4" x14ac:dyDescent="0.3">
      <c r="A665" s="602">
        <v>45962</v>
      </c>
      <c r="B665" s="96">
        <v>22125750</v>
      </c>
      <c r="C665" s="96" t="s">
        <v>3529</v>
      </c>
      <c r="D665" s="97" t="s">
        <v>3533</v>
      </c>
      <c r="E665" s="96">
        <v>22063864</v>
      </c>
      <c r="F665" s="96" t="s">
        <v>3684</v>
      </c>
      <c r="G665" s="98" t="s">
        <v>3364</v>
      </c>
      <c r="H665" s="96" t="s">
        <v>3378</v>
      </c>
      <c r="I665" s="99">
        <v>123315.41</v>
      </c>
      <c r="J665" s="100">
        <v>123315.41</v>
      </c>
      <c r="K665" s="548">
        <v>46138</v>
      </c>
      <c r="L665" s="101">
        <v>46080</v>
      </c>
      <c r="M665" s="95" t="s">
        <v>2756</v>
      </c>
      <c r="N665" s="69">
        <f>YEAR(Table2[[#This Row],[MONTH]])</f>
        <v>2025</v>
      </c>
      <c r="O665" s="69" t="str">
        <f>TEXT(Table2[[#This Row],[MONTH]],"MMMM")</f>
        <v>November</v>
      </c>
    </row>
    <row r="666" spans="1:15" ht="14.4" x14ac:dyDescent="0.3">
      <c r="A666" s="604">
        <v>45962</v>
      </c>
      <c r="B666" s="131">
        <v>22125749</v>
      </c>
      <c r="C666" s="131" t="s">
        <v>3531</v>
      </c>
      <c r="D666" s="132" t="s">
        <v>3534</v>
      </c>
      <c r="E666" s="131">
        <v>22063864</v>
      </c>
      <c r="F666" s="131" t="s">
        <v>3684</v>
      </c>
      <c r="G666" s="133" t="s">
        <v>3372</v>
      </c>
      <c r="H666" s="131" t="s">
        <v>3378</v>
      </c>
      <c r="I666" s="134">
        <v>11895.15</v>
      </c>
      <c r="J666" s="135">
        <f>+[2]!Table1[[#This Row],[TOTAL AMOUNT QAR]]</f>
        <v>11895.15</v>
      </c>
      <c r="K666" s="557">
        <v>46138</v>
      </c>
      <c r="L666" s="136">
        <v>46080</v>
      </c>
      <c r="M666" s="95" t="s">
        <v>2756</v>
      </c>
      <c r="N666" s="69">
        <f>YEAR(Table2[[#This Row],[MONTH]])</f>
        <v>2025</v>
      </c>
      <c r="O666" s="69" t="str">
        <f>TEXT(Table2[[#This Row],[MONTH]],"MMMM")</f>
        <v>November</v>
      </c>
    </row>
    <row r="667" spans="1:15" ht="14.4" x14ac:dyDescent="0.3">
      <c r="A667" s="603">
        <v>45962</v>
      </c>
      <c r="B667" s="102">
        <v>22129581</v>
      </c>
      <c r="C667" s="102" t="s">
        <v>3529</v>
      </c>
      <c r="D667" s="103" t="s">
        <v>3736</v>
      </c>
      <c r="E667" s="102">
        <v>22064530</v>
      </c>
      <c r="F667" s="102" t="s">
        <v>3737</v>
      </c>
      <c r="G667" s="104" t="s">
        <v>3364</v>
      </c>
      <c r="H667" s="102" t="s">
        <v>3378</v>
      </c>
      <c r="I667" s="105">
        <v>96</v>
      </c>
      <c r="J667" s="106">
        <f>+[2]!Table1[[#This Row],[TOTAL AMOUNT QAR]]</f>
        <v>96</v>
      </c>
      <c r="K667" s="549">
        <v>46182</v>
      </c>
      <c r="L667" s="107">
        <v>46149</v>
      </c>
      <c r="M667" s="95" t="s">
        <v>2756</v>
      </c>
      <c r="N667" s="69">
        <f>YEAR(Table2[[#This Row],[MONTH]])</f>
        <v>2025</v>
      </c>
      <c r="O667" s="69" t="str">
        <f>TEXT(Table2[[#This Row],[MONTH]],"MMMM")</f>
        <v>November</v>
      </c>
    </row>
    <row r="668" spans="1:15" ht="15" thickBot="1" x14ac:dyDescent="0.35">
      <c r="A668" s="608">
        <v>45962</v>
      </c>
      <c r="B668" s="145">
        <v>22129580</v>
      </c>
      <c r="C668" s="145" t="s">
        <v>3531</v>
      </c>
      <c r="D668" s="146" t="s">
        <v>3740</v>
      </c>
      <c r="E668" s="145">
        <v>22064423</v>
      </c>
      <c r="F668" s="145" t="s">
        <v>3737</v>
      </c>
      <c r="G668" s="147" t="s">
        <v>3372</v>
      </c>
      <c r="H668" s="145" t="s">
        <v>3378</v>
      </c>
      <c r="I668" s="148">
        <v>368.67</v>
      </c>
      <c r="J668" s="415">
        <f>+[2]!Table1[[#This Row],[TOTAL AMOUNT QAR]]</f>
        <v>368.67</v>
      </c>
      <c r="K668" s="598">
        <v>46204</v>
      </c>
      <c r="L668" s="416">
        <v>46149</v>
      </c>
      <c r="M668" s="323" t="s">
        <v>2756</v>
      </c>
      <c r="N668" s="69">
        <f>YEAR(Table2[[#This Row],[MONTH]])</f>
        <v>2025</v>
      </c>
      <c r="O668" s="69" t="str">
        <f>TEXT(Table2[[#This Row],[MONTH]],"MMMM")</f>
        <v>November</v>
      </c>
    </row>
    <row r="669" spans="1:15" ht="15" thickBot="1" x14ac:dyDescent="0.35">
      <c r="A669" s="620">
        <v>45992</v>
      </c>
      <c r="B669" s="324">
        <v>6000010459</v>
      </c>
      <c r="C669" s="324" t="s">
        <v>2338</v>
      </c>
      <c r="D669" s="325" t="s">
        <v>2339</v>
      </c>
      <c r="E669" s="324">
        <v>2204002793</v>
      </c>
      <c r="F669" s="795" t="s">
        <v>305</v>
      </c>
      <c r="G669" s="326" t="s">
        <v>3372</v>
      </c>
      <c r="H669" s="324" t="s">
        <v>3747</v>
      </c>
      <c r="I669" s="760">
        <v>2500</v>
      </c>
      <c r="J669" s="760">
        <v>2500</v>
      </c>
      <c r="K669" s="233">
        <v>46006</v>
      </c>
      <c r="L669" s="327">
        <v>45999</v>
      </c>
      <c r="M669" s="95" t="s">
        <v>2681</v>
      </c>
      <c r="N669" s="69">
        <f>YEAR(Table2[[#This Row],[MONTH]])</f>
        <v>2025</v>
      </c>
      <c r="O669" s="69" t="str">
        <f>TEXT(Table2[[#This Row],[MONTH]],"MMMM")</f>
        <v>December</v>
      </c>
    </row>
    <row r="670" spans="1:15" ht="14.4" x14ac:dyDescent="0.3">
      <c r="A670" s="621">
        <v>45992</v>
      </c>
      <c r="B670" s="190">
        <v>6000010458</v>
      </c>
      <c r="C670" s="190" t="s">
        <v>2064</v>
      </c>
      <c r="D670" s="191" t="s">
        <v>3535</v>
      </c>
      <c r="E670" s="190">
        <v>2204002791</v>
      </c>
      <c r="F670" s="242" t="s">
        <v>305</v>
      </c>
      <c r="G670" s="192" t="s">
        <v>3364</v>
      </c>
      <c r="H670" s="190" t="s">
        <v>3747</v>
      </c>
      <c r="I670" s="152">
        <v>10720</v>
      </c>
      <c r="J670" s="152">
        <v>10720</v>
      </c>
      <c r="K670" s="227">
        <v>46006</v>
      </c>
      <c r="L670" s="259">
        <v>45999</v>
      </c>
      <c r="M670" s="95" t="s">
        <v>2681</v>
      </c>
      <c r="N670" s="69">
        <f>YEAR(Table2[[#This Row],[MONTH]])</f>
        <v>2025</v>
      </c>
      <c r="O670" s="69" t="str">
        <f>TEXT(Table2[[#This Row],[MONTH]],"MMMM")</f>
        <v>December</v>
      </c>
    </row>
    <row r="671" spans="1:15" ht="14.4" x14ac:dyDescent="0.3">
      <c r="A671" s="622">
        <v>45992</v>
      </c>
      <c r="B671" s="195">
        <v>6000010460</v>
      </c>
      <c r="C671" s="195" t="s">
        <v>1805</v>
      </c>
      <c r="D671" s="196" t="s">
        <v>1806</v>
      </c>
      <c r="E671" s="195">
        <v>2204002797</v>
      </c>
      <c r="F671" s="245" t="s">
        <v>305</v>
      </c>
      <c r="G671" s="197" t="s">
        <v>3364</v>
      </c>
      <c r="H671" s="195" t="s">
        <v>3747</v>
      </c>
      <c r="I671" s="154">
        <v>10520</v>
      </c>
      <c r="J671" s="154">
        <v>10520</v>
      </c>
      <c r="K671" s="220">
        <v>46006</v>
      </c>
      <c r="L671" s="260">
        <v>45999</v>
      </c>
      <c r="M671" s="95" t="s">
        <v>2681</v>
      </c>
      <c r="N671" s="69">
        <f>YEAR(Table2[[#This Row],[MONTH]])</f>
        <v>2025</v>
      </c>
      <c r="O671" s="69" t="str">
        <f>TEXT(Table2[[#This Row],[MONTH]],"MMMM")</f>
        <v>December</v>
      </c>
    </row>
    <row r="672" spans="1:15" ht="14.4" x14ac:dyDescent="0.3">
      <c r="A672" s="622">
        <v>45992</v>
      </c>
      <c r="B672" s="195">
        <v>6000010461</v>
      </c>
      <c r="C672" s="195" t="s">
        <v>2378</v>
      </c>
      <c r="D672" s="196" t="s">
        <v>2379</v>
      </c>
      <c r="E672" s="195">
        <v>2204002799</v>
      </c>
      <c r="F672" s="245" t="s">
        <v>305</v>
      </c>
      <c r="G672" s="197" t="s">
        <v>3364</v>
      </c>
      <c r="H672" s="195" t="s">
        <v>3747</v>
      </c>
      <c r="I672" s="154">
        <v>32284</v>
      </c>
      <c r="J672" s="154">
        <v>32284</v>
      </c>
      <c r="K672" s="220">
        <v>46006</v>
      </c>
      <c r="L672" s="260">
        <v>45999</v>
      </c>
      <c r="M672" s="95" t="s">
        <v>2681</v>
      </c>
      <c r="N672" s="69">
        <f>YEAR(Table2[[#This Row],[MONTH]])</f>
        <v>2025</v>
      </c>
      <c r="O672" s="69" t="str">
        <f>TEXT(Table2[[#This Row],[MONTH]],"MMMM")</f>
        <v>December</v>
      </c>
    </row>
    <row r="673" spans="1:15" ht="14.4" x14ac:dyDescent="0.3">
      <c r="A673" s="622">
        <v>45992</v>
      </c>
      <c r="B673" s="195">
        <v>6000010462</v>
      </c>
      <c r="C673" s="195" t="s">
        <v>2375</v>
      </c>
      <c r="D673" s="196" t="s">
        <v>2376</v>
      </c>
      <c r="E673" s="195">
        <v>2204002803</v>
      </c>
      <c r="F673" s="245" t="s">
        <v>305</v>
      </c>
      <c r="G673" s="197" t="s">
        <v>3364</v>
      </c>
      <c r="H673" s="195" t="s">
        <v>3747</v>
      </c>
      <c r="I673" s="154">
        <v>13561</v>
      </c>
      <c r="J673" s="154">
        <v>13561</v>
      </c>
      <c r="K673" s="220">
        <v>46006</v>
      </c>
      <c r="L673" s="260">
        <v>45999</v>
      </c>
      <c r="M673" s="95" t="s">
        <v>2681</v>
      </c>
      <c r="N673" s="69">
        <f>YEAR(Table2[[#This Row],[MONTH]])</f>
        <v>2025</v>
      </c>
      <c r="O673" s="69" t="str">
        <f>TEXT(Table2[[#This Row],[MONTH]],"MMMM")</f>
        <v>December</v>
      </c>
    </row>
    <row r="674" spans="1:15" ht="15" thickBot="1" x14ac:dyDescent="0.35">
      <c r="A674" s="623">
        <v>45992</v>
      </c>
      <c r="B674" s="200">
        <v>6000010463</v>
      </c>
      <c r="C674" s="200" t="s">
        <v>2372</v>
      </c>
      <c r="D674" s="201" t="s">
        <v>2373</v>
      </c>
      <c r="E674" s="200">
        <v>2204002810</v>
      </c>
      <c r="F674" s="248" t="s">
        <v>305</v>
      </c>
      <c r="G674" s="202" t="s">
        <v>3364</v>
      </c>
      <c r="H674" s="200" t="s">
        <v>3747</v>
      </c>
      <c r="I674" s="155">
        <v>22229</v>
      </c>
      <c r="J674" s="155">
        <v>22229</v>
      </c>
      <c r="K674" s="220">
        <v>46006</v>
      </c>
      <c r="L674" s="261">
        <v>45999</v>
      </c>
      <c r="M674" s="95" t="s">
        <v>2681</v>
      </c>
      <c r="N674" s="69">
        <f>YEAR(Table2[[#This Row],[MONTH]])</f>
        <v>2025</v>
      </c>
      <c r="O674" s="69" t="str">
        <f>TEXT(Table2[[#This Row],[MONTH]],"MMMM")</f>
        <v>December</v>
      </c>
    </row>
    <row r="675" spans="1:15" ht="14.4" x14ac:dyDescent="0.3">
      <c r="A675" s="621">
        <v>45992</v>
      </c>
      <c r="B675" s="190">
        <v>6000010464</v>
      </c>
      <c r="C675" s="190" t="s">
        <v>2368</v>
      </c>
      <c r="D675" s="191">
        <v>4838020854</v>
      </c>
      <c r="E675" s="190">
        <v>2510001729</v>
      </c>
      <c r="F675" s="242" t="s">
        <v>305</v>
      </c>
      <c r="G675" s="192" t="s">
        <v>3364</v>
      </c>
      <c r="H675" s="190" t="s">
        <v>3747</v>
      </c>
      <c r="I675" s="152">
        <v>3293</v>
      </c>
      <c r="J675" s="152">
        <v>3293</v>
      </c>
      <c r="K675" s="227">
        <v>46006</v>
      </c>
      <c r="L675" s="259">
        <v>45999</v>
      </c>
      <c r="M675" s="95" t="s">
        <v>2681</v>
      </c>
      <c r="N675" s="69">
        <f>YEAR(Table2[[#This Row],[MONTH]])</f>
        <v>2025</v>
      </c>
      <c r="O675" s="69" t="str">
        <f>TEXT(Table2[[#This Row],[MONTH]],"MMMM")</f>
        <v>December</v>
      </c>
    </row>
    <row r="676" spans="1:15" ht="14.4" x14ac:dyDescent="0.3">
      <c r="A676" s="622">
        <v>45992</v>
      </c>
      <c r="B676" s="195">
        <v>6000010465</v>
      </c>
      <c r="C676" s="195" t="s">
        <v>2000</v>
      </c>
      <c r="D676" s="196" t="s">
        <v>2001</v>
      </c>
      <c r="E676" s="195">
        <v>2204002800</v>
      </c>
      <c r="F676" s="245" t="s">
        <v>48</v>
      </c>
      <c r="G676" s="197" t="s">
        <v>3364</v>
      </c>
      <c r="H676" s="195" t="s">
        <v>3747</v>
      </c>
      <c r="I676" s="154">
        <v>48594</v>
      </c>
      <c r="J676" s="154">
        <v>48594</v>
      </c>
      <c r="K676" s="220">
        <v>46006</v>
      </c>
      <c r="L676" s="260">
        <v>45999</v>
      </c>
      <c r="M676" s="95" t="s">
        <v>2681</v>
      </c>
      <c r="N676" s="69">
        <f>YEAR(Table2[[#This Row],[MONTH]])</f>
        <v>2025</v>
      </c>
      <c r="O676" s="69" t="str">
        <f>TEXT(Table2[[#This Row],[MONTH]],"MMMM")</f>
        <v>December</v>
      </c>
    </row>
    <row r="677" spans="1:15" ht="14.4" x14ac:dyDescent="0.3">
      <c r="A677" s="622">
        <v>45992</v>
      </c>
      <c r="B677" s="195">
        <v>6000010466</v>
      </c>
      <c r="C677" s="195" t="s">
        <v>2362</v>
      </c>
      <c r="D677" s="196" t="s">
        <v>2363</v>
      </c>
      <c r="E677" s="195">
        <v>2204002819</v>
      </c>
      <c r="F677" s="245" t="s">
        <v>305</v>
      </c>
      <c r="G677" s="197" t="s">
        <v>3364</v>
      </c>
      <c r="H677" s="195" t="s">
        <v>3747</v>
      </c>
      <c r="I677" s="154">
        <v>8566</v>
      </c>
      <c r="J677" s="154">
        <v>8566</v>
      </c>
      <c r="K677" s="220">
        <v>46006</v>
      </c>
      <c r="L677" s="260">
        <v>45999</v>
      </c>
      <c r="M677" s="95" t="s">
        <v>2681</v>
      </c>
      <c r="N677" s="69">
        <f>YEAR(Table2[[#This Row],[MONTH]])</f>
        <v>2025</v>
      </c>
      <c r="O677" s="69" t="str">
        <f>TEXT(Table2[[#This Row],[MONTH]],"MMMM")</f>
        <v>December</v>
      </c>
    </row>
    <row r="678" spans="1:15" ht="14.4" x14ac:dyDescent="0.3">
      <c r="A678" s="622">
        <v>45992</v>
      </c>
      <c r="B678" s="195">
        <v>6000010467</v>
      </c>
      <c r="C678" s="195" t="s">
        <v>1454</v>
      </c>
      <c r="D678" s="196" t="s">
        <v>1455</v>
      </c>
      <c r="E678" s="195">
        <v>2204002844</v>
      </c>
      <c r="F678" s="245" t="s">
        <v>305</v>
      </c>
      <c r="G678" s="197" t="s">
        <v>3364</v>
      </c>
      <c r="H678" s="195" t="s">
        <v>3747</v>
      </c>
      <c r="I678" s="154">
        <v>39055</v>
      </c>
      <c r="J678" s="154">
        <v>39055</v>
      </c>
      <c r="K678" s="220">
        <v>46006</v>
      </c>
      <c r="L678" s="260">
        <v>45999</v>
      </c>
      <c r="M678" s="95" t="s">
        <v>2681</v>
      </c>
      <c r="N678" s="69">
        <f>YEAR(Table2[[#This Row],[MONTH]])</f>
        <v>2025</v>
      </c>
      <c r="O678" s="69" t="str">
        <f>TEXT(Table2[[#This Row],[MONTH]],"MMMM")</f>
        <v>December</v>
      </c>
    </row>
    <row r="679" spans="1:15" ht="15" thickBot="1" x14ac:dyDescent="0.35">
      <c r="A679" s="623">
        <v>45992</v>
      </c>
      <c r="B679" s="200">
        <v>6000010468</v>
      </c>
      <c r="C679" s="200" t="s">
        <v>2411</v>
      </c>
      <c r="D679" s="201" t="s">
        <v>3536</v>
      </c>
      <c r="E679" s="200">
        <v>2204002526</v>
      </c>
      <c r="F679" s="248" t="s">
        <v>48</v>
      </c>
      <c r="G679" s="202" t="s">
        <v>3364</v>
      </c>
      <c r="H679" s="200" t="s">
        <v>3747</v>
      </c>
      <c r="I679" s="155">
        <v>21698</v>
      </c>
      <c r="J679" s="155">
        <v>21698</v>
      </c>
      <c r="K679" s="220">
        <v>46006</v>
      </c>
      <c r="L679" s="261">
        <v>45999</v>
      </c>
      <c r="M679" s="95" t="s">
        <v>2681</v>
      </c>
      <c r="N679" s="69">
        <f>YEAR(Table2[[#This Row],[MONTH]])</f>
        <v>2025</v>
      </c>
      <c r="O679" s="69" t="str">
        <f>TEXT(Table2[[#This Row],[MONTH]],"MMMM")</f>
        <v>December</v>
      </c>
    </row>
    <row r="680" spans="1:15" ht="14.4" x14ac:dyDescent="0.3">
      <c r="A680" s="621">
        <v>45992</v>
      </c>
      <c r="B680" s="190">
        <v>6000010338</v>
      </c>
      <c r="C680" s="190" t="s">
        <v>2054</v>
      </c>
      <c r="D680" s="191" t="s">
        <v>2055</v>
      </c>
      <c r="E680" s="190">
        <v>2204002591</v>
      </c>
      <c r="F680" s="242" t="s">
        <v>305</v>
      </c>
      <c r="G680" s="783" t="s">
        <v>3364</v>
      </c>
      <c r="H680" s="190" t="s">
        <v>3733</v>
      </c>
      <c r="I680" s="152">
        <v>1898.14</v>
      </c>
      <c r="J680" s="152">
        <v>1898.14</v>
      </c>
      <c r="K680" s="227">
        <v>46044</v>
      </c>
      <c r="L680" s="259">
        <v>46000</v>
      </c>
      <c r="M680" s="95" t="s">
        <v>2756</v>
      </c>
      <c r="N680" s="69">
        <f>YEAR(Table2[[#This Row],[MONTH]])</f>
        <v>2025</v>
      </c>
      <c r="O680" s="69" t="str">
        <f>TEXT(Table2[[#This Row],[MONTH]],"MMMM")</f>
        <v>December</v>
      </c>
    </row>
    <row r="681" spans="1:15" ht="14.4" x14ac:dyDescent="0.3">
      <c r="A681" s="622">
        <v>45992</v>
      </c>
      <c r="B681" s="195">
        <v>6000010339</v>
      </c>
      <c r="C681" s="195" t="s">
        <v>1928</v>
      </c>
      <c r="D681" s="196" t="s">
        <v>1929</v>
      </c>
      <c r="E681" s="195">
        <v>2204002515</v>
      </c>
      <c r="F681" s="245" t="s">
        <v>305</v>
      </c>
      <c r="G681" s="785" t="s">
        <v>3364</v>
      </c>
      <c r="H681" s="195" t="s">
        <v>3733</v>
      </c>
      <c r="I681" s="154">
        <v>3348.31</v>
      </c>
      <c r="J681" s="154">
        <v>3348.31</v>
      </c>
      <c r="K681" s="220">
        <v>46044</v>
      </c>
      <c r="L681" s="260">
        <v>46000</v>
      </c>
      <c r="M681" s="95" t="s">
        <v>2756</v>
      </c>
      <c r="N681" s="69">
        <f>YEAR(Table2[[#This Row],[MONTH]])</f>
        <v>2025</v>
      </c>
      <c r="O681" s="69" t="str">
        <f>TEXT(Table2[[#This Row],[MONTH]],"MMMM")</f>
        <v>December</v>
      </c>
    </row>
    <row r="682" spans="1:15" ht="14.4" x14ac:dyDescent="0.3">
      <c r="A682" s="622">
        <v>45992</v>
      </c>
      <c r="B682" s="195">
        <v>6000010343</v>
      </c>
      <c r="C682" s="195" t="s">
        <v>1948</v>
      </c>
      <c r="D682" s="196" t="s">
        <v>1949</v>
      </c>
      <c r="E682" s="195">
        <v>2204002558</v>
      </c>
      <c r="F682" s="245" t="s">
        <v>305</v>
      </c>
      <c r="G682" s="785" t="s">
        <v>3364</v>
      </c>
      <c r="H682" s="195" t="s">
        <v>3733</v>
      </c>
      <c r="I682" s="154">
        <v>1467.53</v>
      </c>
      <c r="J682" s="154">
        <v>1467.53</v>
      </c>
      <c r="K682" s="220">
        <v>46044</v>
      </c>
      <c r="L682" s="260">
        <v>46000</v>
      </c>
      <c r="M682" s="95" t="s">
        <v>2756</v>
      </c>
      <c r="N682" s="69">
        <f>YEAR(Table2[[#This Row],[MONTH]])</f>
        <v>2025</v>
      </c>
      <c r="O682" s="69" t="str">
        <f>TEXT(Table2[[#This Row],[MONTH]],"MMMM")</f>
        <v>December</v>
      </c>
    </row>
    <row r="683" spans="1:15" ht="14.4" x14ac:dyDescent="0.3">
      <c r="A683" s="622">
        <v>45992</v>
      </c>
      <c r="B683" s="195">
        <v>6000010344</v>
      </c>
      <c r="C683" s="195" t="s">
        <v>1939</v>
      </c>
      <c r="D683" s="196" t="s">
        <v>1941</v>
      </c>
      <c r="E683" s="195">
        <v>2204002536</v>
      </c>
      <c r="F683" s="245" t="s">
        <v>305</v>
      </c>
      <c r="G683" s="785" t="s">
        <v>3364</v>
      </c>
      <c r="H683" s="195" t="s">
        <v>3733</v>
      </c>
      <c r="I683" s="154">
        <v>2683.73</v>
      </c>
      <c r="J683" s="154">
        <v>2683.73</v>
      </c>
      <c r="K683" s="220">
        <v>46044</v>
      </c>
      <c r="L683" s="260">
        <v>46000</v>
      </c>
      <c r="M683" s="95" t="s">
        <v>2756</v>
      </c>
      <c r="N683" s="69">
        <f>YEAR(Table2[[#This Row],[MONTH]])</f>
        <v>2025</v>
      </c>
      <c r="O683" s="69" t="str">
        <f>TEXT(Table2[[#This Row],[MONTH]],"MMMM")</f>
        <v>December</v>
      </c>
    </row>
    <row r="684" spans="1:15" ht="15" thickBot="1" x14ac:dyDescent="0.35">
      <c r="A684" s="623">
        <v>45992</v>
      </c>
      <c r="B684" s="200">
        <v>6000010452</v>
      </c>
      <c r="C684" s="200" t="s">
        <v>1994</v>
      </c>
      <c r="D684" s="201" t="s">
        <v>1995</v>
      </c>
      <c r="E684" s="200">
        <v>2204002556</v>
      </c>
      <c r="F684" s="248" t="s">
        <v>305</v>
      </c>
      <c r="G684" s="786" t="s">
        <v>3364</v>
      </c>
      <c r="H684" s="200" t="s">
        <v>3733</v>
      </c>
      <c r="I684" s="155">
        <v>5232.13</v>
      </c>
      <c r="J684" s="155">
        <v>5232.13</v>
      </c>
      <c r="K684" s="228">
        <v>46044</v>
      </c>
      <c r="L684" s="261">
        <v>46000</v>
      </c>
      <c r="M684" s="95" t="s">
        <v>2756</v>
      </c>
      <c r="N684" s="69">
        <f>YEAR(Table2[[#This Row],[MONTH]])</f>
        <v>2025</v>
      </c>
      <c r="O684" s="69" t="str">
        <f>TEXT(Table2[[#This Row],[MONTH]],"MMMM")</f>
        <v>December</v>
      </c>
    </row>
    <row r="685" spans="1:15" ht="14.4" x14ac:dyDescent="0.3">
      <c r="A685" s="621">
        <v>45992</v>
      </c>
      <c r="B685" s="190">
        <v>6000010406</v>
      </c>
      <c r="C685" s="190" t="s">
        <v>1777</v>
      </c>
      <c r="D685" s="191" t="s">
        <v>1778</v>
      </c>
      <c r="E685" s="190">
        <v>2204002492</v>
      </c>
      <c r="F685" s="242" t="s">
        <v>48</v>
      </c>
      <c r="G685" s="783" t="s">
        <v>3364</v>
      </c>
      <c r="H685" s="190" t="s">
        <v>3733</v>
      </c>
      <c r="I685" s="152">
        <v>4763.08</v>
      </c>
      <c r="J685" s="152">
        <v>4763.08</v>
      </c>
      <c r="K685" s="227">
        <v>46044</v>
      </c>
      <c r="L685" s="259">
        <v>46000</v>
      </c>
      <c r="M685" s="95" t="s">
        <v>2756</v>
      </c>
      <c r="N685" s="69">
        <f>YEAR(Table2[[#This Row],[MONTH]])</f>
        <v>2025</v>
      </c>
      <c r="O685" s="69" t="str">
        <f>TEXT(Table2[[#This Row],[MONTH]],"MMMM")</f>
        <v>December</v>
      </c>
    </row>
    <row r="686" spans="1:15" ht="14.4" x14ac:dyDescent="0.3">
      <c r="A686" s="622">
        <v>45992</v>
      </c>
      <c r="B686" s="195">
        <v>6000010407</v>
      </c>
      <c r="C686" s="195" t="s">
        <v>1871</v>
      </c>
      <c r="D686" s="196" t="s">
        <v>1872</v>
      </c>
      <c r="E686" s="195">
        <v>2204002541</v>
      </c>
      <c r="F686" s="245" t="s">
        <v>48</v>
      </c>
      <c r="G686" s="785" t="s">
        <v>3364</v>
      </c>
      <c r="H686" s="195" t="s">
        <v>3733</v>
      </c>
      <c r="I686" s="154">
        <v>4647.17</v>
      </c>
      <c r="J686" s="154">
        <v>4647.17</v>
      </c>
      <c r="K686" s="220">
        <v>46044</v>
      </c>
      <c r="L686" s="260">
        <v>46000</v>
      </c>
      <c r="M686" s="95" t="s">
        <v>2756</v>
      </c>
      <c r="N686" s="69">
        <f>YEAR(Table2[[#This Row],[MONTH]])</f>
        <v>2025</v>
      </c>
      <c r="O686" s="69" t="str">
        <f>TEXT(Table2[[#This Row],[MONTH]],"MMMM")</f>
        <v>December</v>
      </c>
    </row>
    <row r="687" spans="1:15" ht="14.4" x14ac:dyDescent="0.3">
      <c r="A687" s="622">
        <v>45992</v>
      </c>
      <c r="B687" s="195">
        <v>6000010408</v>
      </c>
      <c r="C687" s="195" t="s">
        <v>1962</v>
      </c>
      <c r="D687" s="196" t="s">
        <v>1963</v>
      </c>
      <c r="E687" s="195">
        <v>2304000465</v>
      </c>
      <c r="F687" s="245" t="s">
        <v>48</v>
      </c>
      <c r="G687" s="785" t="s">
        <v>3364</v>
      </c>
      <c r="H687" s="195" t="s">
        <v>3733</v>
      </c>
      <c r="I687" s="154">
        <v>3836.95</v>
      </c>
      <c r="J687" s="154">
        <v>3836.95</v>
      </c>
      <c r="K687" s="220">
        <v>46044</v>
      </c>
      <c r="L687" s="260">
        <v>46000</v>
      </c>
      <c r="M687" s="95" t="s">
        <v>2756</v>
      </c>
      <c r="N687" s="69">
        <f>YEAR(Table2[[#This Row],[MONTH]])</f>
        <v>2025</v>
      </c>
      <c r="O687" s="69" t="str">
        <f>TEXT(Table2[[#This Row],[MONTH]],"MMMM")</f>
        <v>December</v>
      </c>
    </row>
    <row r="688" spans="1:15" ht="14.4" x14ac:dyDescent="0.3">
      <c r="A688" s="622">
        <v>45992</v>
      </c>
      <c r="B688" s="195">
        <v>6000010410</v>
      </c>
      <c r="C688" s="195" t="s">
        <v>1781</v>
      </c>
      <c r="D688" s="196" t="s">
        <v>1782</v>
      </c>
      <c r="E688" s="195">
        <v>2204002540</v>
      </c>
      <c r="F688" s="245" t="s">
        <v>48</v>
      </c>
      <c r="G688" s="785" t="s">
        <v>3364</v>
      </c>
      <c r="H688" s="195" t="s">
        <v>3733</v>
      </c>
      <c r="I688" s="154">
        <v>7288.25</v>
      </c>
      <c r="J688" s="154">
        <v>7288.25</v>
      </c>
      <c r="K688" s="220">
        <v>46044</v>
      </c>
      <c r="L688" s="260">
        <v>46000</v>
      </c>
      <c r="M688" s="95" t="s">
        <v>2756</v>
      </c>
      <c r="N688" s="69">
        <f>YEAR(Table2[[#This Row],[MONTH]])</f>
        <v>2025</v>
      </c>
      <c r="O688" s="69" t="str">
        <f>TEXT(Table2[[#This Row],[MONTH]],"MMMM")</f>
        <v>December</v>
      </c>
    </row>
    <row r="689" spans="1:15" ht="15" thickBot="1" x14ac:dyDescent="0.35">
      <c r="A689" s="623">
        <v>45992</v>
      </c>
      <c r="B689" s="200">
        <v>6000010411</v>
      </c>
      <c r="C689" s="200" t="s">
        <v>1759</v>
      </c>
      <c r="D689" s="201" t="s">
        <v>1760</v>
      </c>
      <c r="E689" s="200">
        <v>2204002539</v>
      </c>
      <c r="F689" s="248" t="s">
        <v>48</v>
      </c>
      <c r="G689" s="786" t="s">
        <v>3364</v>
      </c>
      <c r="H689" s="200" t="s">
        <v>3733</v>
      </c>
      <c r="I689" s="155">
        <v>26020</v>
      </c>
      <c r="J689" s="155">
        <v>26020</v>
      </c>
      <c r="K689" s="228">
        <v>46044</v>
      </c>
      <c r="L689" s="261">
        <v>46000</v>
      </c>
      <c r="M689" s="95" t="s">
        <v>2756</v>
      </c>
      <c r="N689" s="69">
        <f>YEAR(Table2[[#This Row],[MONTH]])</f>
        <v>2025</v>
      </c>
      <c r="O689" s="69" t="str">
        <f>TEXT(Table2[[#This Row],[MONTH]],"MMMM")</f>
        <v>December</v>
      </c>
    </row>
    <row r="690" spans="1:15" ht="14.4" x14ac:dyDescent="0.3">
      <c r="A690" s="621">
        <v>45992</v>
      </c>
      <c r="B690" s="190">
        <v>6000010453</v>
      </c>
      <c r="C690" s="190" t="s">
        <v>2200</v>
      </c>
      <c r="D690" s="191" t="s">
        <v>2201</v>
      </c>
      <c r="E690" s="190">
        <v>2204002574</v>
      </c>
      <c r="F690" s="242" t="s">
        <v>48</v>
      </c>
      <c r="G690" s="783" t="s">
        <v>3364</v>
      </c>
      <c r="H690" s="190" t="s">
        <v>3733</v>
      </c>
      <c r="I690" s="152">
        <v>3245.93</v>
      </c>
      <c r="J690" s="152">
        <v>3245.93</v>
      </c>
      <c r="K690" s="227">
        <v>46044</v>
      </c>
      <c r="L690" s="259">
        <v>46000</v>
      </c>
      <c r="M690" s="95" t="s">
        <v>2756</v>
      </c>
      <c r="N690" s="69">
        <f>YEAR(Table2[[#This Row],[MONTH]])</f>
        <v>2025</v>
      </c>
      <c r="O690" s="69" t="str">
        <f>TEXT(Table2[[#This Row],[MONTH]],"MMMM")</f>
        <v>December</v>
      </c>
    </row>
    <row r="691" spans="1:15" ht="14.4" x14ac:dyDescent="0.3">
      <c r="A691" s="622">
        <v>45992</v>
      </c>
      <c r="B691" s="195">
        <v>6000010454</v>
      </c>
      <c r="C691" s="195" t="s">
        <v>2080</v>
      </c>
      <c r="D691" s="196">
        <v>6346202343</v>
      </c>
      <c r="E691" s="195">
        <v>2510001664</v>
      </c>
      <c r="F691" s="245" t="s">
        <v>305</v>
      </c>
      <c r="G691" s="785" t="s">
        <v>3364</v>
      </c>
      <c r="H691" s="195" t="s">
        <v>3733</v>
      </c>
      <c r="I691" s="154">
        <v>410</v>
      </c>
      <c r="J691" s="154">
        <v>410</v>
      </c>
      <c r="K691" s="220">
        <v>46044</v>
      </c>
      <c r="L691" s="260">
        <v>46000</v>
      </c>
      <c r="M691" s="95" t="s">
        <v>2756</v>
      </c>
      <c r="N691" s="69">
        <f>YEAR(Table2[[#This Row],[MONTH]])</f>
        <v>2025</v>
      </c>
      <c r="O691" s="69" t="str">
        <f>TEXT(Table2[[#This Row],[MONTH]],"MMMM")</f>
        <v>December</v>
      </c>
    </row>
    <row r="692" spans="1:15" ht="14.4" x14ac:dyDescent="0.3">
      <c r="A692" s="622">
        <v>45992</v>
      </c>
      <c r="B692" s="195">
        <v>6000010455</v>
      </c>
      <c r="C692" s="195" t="s">
        <v>2190</v>
      </c>
      <c r="D692" s="196" t="s">
        <v>2192</v>
      </c>
      <c r="E692" s="195">
        <v>2510001672</v>
      </c>
      <c r="F692" s="245" t="s">
        <v>305</v>
      </c>
      <c r="G692" s="785" t="s">
        <v>3364</v>
      </c>
      <c r="H692" s="195" t="s">
        <v>3733</v>
      </c>
      <c r="I692" s="154">
        <v>212.18</v>
      </c>
      <c r="J692" s="154">
        <v>212.18</v>
      </c>
      <c r="K692" s="220">
        <v>46044</v>
      </c>
      <c r="L692" s="260">
        <v>46000</v>
      </c>
      <c r="M692" s="95" t="s">
        <v>2756</v>
      </c>
      <c r="N692" s="69">
        <f>YEAR(Table2[[#This Row],[MONTH]])</f>
        <v>2025</v>
      </c>
      <c r="O692" s="69" t="str">
        <f>TEXT(Table2[[#This Row],[MONTH]],"MMMM")</f>
        <v>December</v>
      </c>
    </row>
    <row r="693" spans="1:15" ht="14.4" x14ac:dyDescent="0.3">
      <c r="A693" s="622">
        <v>45992</v>
      </c>
      <c r="B693" s="195">
        <v>6000010456</v>
      </c>
      <c r="C693" s="195" t="s">
        <v>2225</v>
      </c>
      <c r="D693" s="328" t="s">
        <v>2226</v>
      </c>
      <c r="E693" s="195">
        <v>2510001679</v>
      </c>
      <c r="F693" s="245" t="s">
        <v>305</v>
      </c>
      <c r="G693" s="785" t="s">
        <v>3364</v>
      </c>
      <c r="H693" s="195" t="s">
        <v>3733</v>
      </c>
      <c r="I693" s="154">
        <v>107.63</v>
      </c>
      <c r="J693" s="154">
        <v>107.63</v>
      </c>
      <c r="K693" s="220">
        <v>46044</v>
      </c>
      <c r="L693" s="260">
        <v>46000</v>
      </c>
      <c r="M693" s="95" t="s">
        <v>2756</v>
      </c>
      <c r="N693" s="69">
        <f>YEAR(Table2[[#This Row],[MONTH]])</f>
        <v>2025</v>
      </c>
      <c r="O693" s="69" t="str">
        <f>TEXT(Table2[[#This Row],[MONTH]],"MMMM")</f>
        <v>December</v>
      </c>
    </row>
    <row r="694" spans="1:15" ht="15" thickBot="1" x14ac:dyDescent="0.35">
      <c r="A694" s="623">
        <v>45992</v>
      </c>
      <c r="B694" s="200">
        <v>6000010457</v>
      </c>
      <c r="C694" s="200" t="s">
        <v>2249</v>
      </c>
      <c r="D694" s="201" t="s">
        <v>2250</v>
      </c>
      <c r="E694" s="200">
        <v>2510001680</v>
      </c>
      <c r="F694" s="248" t="s">
        <v>305</v>
      </c>
      <c r="G694" s="786" t="s">
        <v>3364</v>
      </c>
      <c r="H694" s="200" t="s">
        <v>3733</v>
      </c>
      <c r="I694" s="155">
        <v>117.88</v>
      </c>
      <c r="J694" s="155">
        <v>117.88</v>
      </c>
      <c r="K694" s="228">
        <v>46044</v>
      </c>
      <c r="L694" s="261">
        <v>46000</v>
      </c>
      <c r="M694" s="95" t="s">
        <v>2756</v>
      </c>
      <c r="N694" s="69">
        <f>YEAR(Table2[[#This Row],[MONTH]])</f>
        <v>2025</v>
      </c>
      <c r="O694" s="69" t="str">
        <f>TEXT(Table2[[#This Row],[MONTH]],"MMMM")</f>
        <v>December</v>
      </c>
    </row>
    <row r="695" spans="1:15" ht="14.4" x14ac:dyDescent="0.3">
      <c r="A695" s="621">
        <v>45992</v>
      </c>
      <c r="B695" s="190">
        <v>6000010235</v>
      </c>
      <c r="C695" s="190" t="s">
        <v>1655</v>
      </c>
      <c r="D695" s="191" t="s">
        <v>1656</v>
      </c>
      <c r="E695" s="190">
        <v>2204002355</v>
      </c>
      <c r="F695" s="242" t="s">
        <v>48</v>
      </c>
      <c r="G695" s="783" t="s">
        <v>3372</v>
      </c>
      <c r="H695" s="190" t="s">
        <v>3733</v>
      </c>
      <c r="I695" s="152">
        <v>16764.629999999997</v>
      </c>
      <c r="J695" s="152">
        <v>16764.629999999997</v>
      </c>
      <c r="K695" s="227">
        <v>46044</v>
      </c>
      <c r="L695" s="259">
        <v>46000</v>
      </c>
      <c r="M695" s="95" t="s">
        <v>2756</v>
      </c>
      <c r="N695" s="69">
        <f>YEAR(Table2[[#This Row],[MONTH]])</f>
        <v>2025</v>
      </c>
      <c r="O695" s="69" t="str">
        <f>TEXT(Table2[[#This Row],[MONTH]],"MMMM")</f>
        <v>December</v>
      </c>
    </row>
    <row r="696" spans="1:15" ht="14.4" x14ac:dyDescent="0.3">
      <c r="A696" s="622">
        <v>45992</v>
      </c>
      <c r="B696" s="195">
        <v>6000010301</v>
      </c>
      <c r="C696" s="195" t="s">
        <v>1820</v>
      </c>
      <c r="D696" s="196" t="s">
        <v>1821</v>
      </c>
      <c r="E696" s="195">
        <v>2304000438</v>
      </c>
      <c r="F696" s="245" t="s">
        <v>48</v>
      </c>
      <c r="G696" s="785" t="s">
        <v>3372</v>
      </c>
      <c r="H696" s="195" t="s">
        <v>3733</v>
      </c>
      <c r="I696" s="154">
        <v>23472</v>
      </c>
      <c r="J696" s="154">
        <v>23472</v>
      </c>
      <c r="K696" s="220">
        <v>46044</v>
      </c>
      <c r="L696" s="260">
        <v>46000</v>
      </c>
      <c r="M696" s="95" t="s">
        <v>2756</v>
      </c>
      <c r="N696" s="69">
        <f>YEAR(Table2[[#This Row],[MONTH]])</f>
        <v>2025</v>
      </c>
      <c r="O696" s="69" t="str">
        <f>TEXT(Table2[[#This Row],[MONTH]],"MMMM")</f>
        <v>December</v>
      </c>
    </row>
    <row r="697" spans="1:15" ht="14.4" x14ac:dyDescent="0.3">
      <c r="A697" s="622">
        <v>45992</v>
      </c>
      <c r="B697" s="195">
        <v>6000010306</v>
      </c>
      <c r="C697" s="195" t="s">
        <v>2034</v>
      </c>
      <c r="D697" s="196" t="s">
        <v>2035</v>
      </c>
      <c r="E697" s="195">
        <v>2204002605</v>
      </c>
      <c r="F697" s="245" t="s">
        <v>305</v>
      </c>
      <c r="G697" s="785" t="s">
        <v>3372</v>
      </c>
      <c r="H697" s="195" t="s">
        <v>3733</v>
      </c>
      <c r="I697" s="154">
        <v>1650.2</v>
      </c>
      <c r="J697" s="154">
        <v>1650.2</v>
      </c>
      <c r="K697" s="220">
        <v>46044</v>
      </c>
      <c r="L697" s="260">
        <v>46000</v>
      </c>
      <c r="M697" s="95" t="s">
        <v>2756</v>
      </c>
      <c r="N697" s="69">
        <f>YEAR(Table2[[#This Row],[MONTH]])</f>
        <v>2025</v>
      </c>
      <c r="O697" s="69" t="str">
        <f>TEXT(Table2[[#This Row],[MONTH]],"MMMM")</f>
        <v>December</v>
      </c>
    </row>
    <row r="698" spans="1:15" ht="14.4" x14ac:dyDescent="0.3">
      <c r="A698" s="622">
        <v>45992</v>
      </c>
      <c r="B698" s="195">
        <v>6000010307</v>
      </c>
      <c r="C698" s="195" t="s">
        <v>1892</v>
      </c>
      <c r="D698" s="196" t="s">
        <v>1893</v>
      </c>
      <c r="E698" s="195">
        <v>2204002629</v>
      </c>
      <c r="F698" s="245" t="s">
        <v>48</v>
      </c>
      <c r="G698" s="785" t="s">
        <v>3372</v>
      </c>
      <c r="H698" s="195" t="s">
        <v>3733</v>
      </c>
      <c r="I698" s="154">
        <v>21537.98</v>
      </c>
      <c r="J698" s="154">
        <v>21537.98</v>
      </c>
      <c r="K698" s="220">
        <v>46044</v>
      </c>
      <c r="L698" s="260">
        <v>46000</v>
      </c>
      <c r="M698" s="95" t="s">
        <v>2756</v>
      </c>
      <c r="N698" s="69">
        <f>YEAR(Table2[[#This Row],[MONTH]])</f>
        <v>2025</v>
      </c>
      <c r="O698" s="69" t="str">
        <f>TEXT(Table2[[#This Row],[MONTH]],"MMMM")</f>
        <v>December</v>
      </c>
    </row>
    <row r="699" spans="1:15" ht="15" thickBot="1" x14ac:dyDescent="0.35">
      <c r="A699" s="623">
        <v>45992</v>
      </c>
      <c r="B699" s="200">
        <v>6000010469</v>
      </c>
      <c r="C699" s="200" t="s">
        <v>3537</v>
      </c>
      <c r="D699" s="201" t="s">
        <v>3538</v>
      </c>
      <c r="E699" s="200">
        <v>2204002506</v>
      </c>
      <c r="F699" s="248" t="s">
        <v>733</v>
      </c>
      <c r="G699" s="786" t="s">
        <v>3372</v>
      </c>
      <c r="H699" s="200" t="s">
        <v>3733</v>
      </c>
      <c r="I699" s="155">
        <v>896.25</v>
      </c>
      <c r="J699" s="155">
        <v>896.25</v>
      </c>
      <c r="K699" s="228">
        <v>46044</v>
      </c>
      <c r="L699" s="261">
        <v>46000</v>
      </c>
      <c r="M699" s="95" t="s">
        <v>2756</v>
      </c>
      <c r="N699" s="69">
        <f>YEAR(Table2[[#This Row],[MONTH]])</f>
        <v>2025</v>
      </c>
      <c r="O699" s="69" t="str">
        <f>TEXT(Table2[[#This Row],[MONTH]],"MMMM")</f>
        <v>December</v>
      </c>
    </row>
    <row r="700" spans="1:15" ht="14.4" x14ac:dyDescent="0.3">
      <c r="A700" s="621">
        <v>45992</v>
      </c>
      <c r="B700" s="290">
        <v>6000010553</v>
      </c>
      <c r="C700" s="310" t="s">
        <v>2152</v>
      </c>
      <c r="D700" s="311" t="s">
        <v>3539</v>
      </c>
      <c r="E700" s="290">
        <v>2204002856</v>
      </c>
      <c r="F700" s="310" t="s">
        <v>48</v>
      </c>
      <c r="G700" s="312" t="s">
        <v>3372</v>
      </c>
      <c r="H700" s="173" t="s">
        <v>3747</v>
      </c>
      <c r="I700" s="100">
        <v>209223</v>
      </c>
      <c r="J700" s="100">
        <v>209223</v>
      </c>
      <c r="K700" s="551">
        <v>46012</v>
      </c>
      <c r="L700" s="329">
        <v>46006</v>
      </c>
      <c r="M700" s="95" t="s">
        <v>2681</v>
      </c>
      <c r="N700" s="69">
        <f>YEAR(Table2[[#This Row],[MONTH]])</f>
        <v>2025</v>
      </c>
      <c r="O700" s="69" t="str">
        <f>TEXT(Table2[[#This Row],[MONTH]],"MMMM")</f>
        <v>December</v>
      </c>
    </row>
    <row r="701" spans="1:15" ht="15" thickBot="1" x14ac:dyDescent="0.35">
      <c r="A701" s="624">
        <v>45992</v>
      </c>
      <c r="B701" s="301">
        <v>6000010554</v>
      </c>
      <c r="C701" s="330" t="s">
        <v>2455</v>
      </c>
      <c r="D701" s="331" t="s">
        <v>2456</v>
      </c>
      <c r="E701" s="301">
        <v>2204002861</v>
      </c>
      <c r="F701" s="330" t="s">
        <v>305</v>
      </c>
      <c r="G701" s="332" t="s">
        <v>3372</v>
      </c>
      <c r="H701" s="161" t="s">
        <v>3747</v>
      </c>
      <c r="I701" s="112">
        <v>2680</v>
      </c>
      <c r="J701" s="112">
        <v>2680</v>
      </c>
      <c r="K701" s="429">
        <v>46012</v>
      </c>
      <c r="L701" s="333">
        <v>46006</v>
      </c>
      <c r="M701" s="95" t="s">
        <v>2681</v>
      </c>
      <c r="N701" s="69">
        <f>YEAR(Table2[[#This Row],[MONTH]])</f>
        <v>2025</v>
      </c>
      <c r="O701" s="69" t="str">
        <f>TEXT(Table2[[#This Row],[MONTH]],"MMMM")</f>
        <v>December</v>
      </c>
    </row>
    <row r="702" spans="1:15" ht="14.4" x14ac:dyDescent="0.3">
      <c r="A702" s="621">
        <v>45992</v>
      </c>
      <c r="B702" s="290">
        <v>6000010555</v>
      </c>
      <c r="C702" s="310" t="s">
        <v>2461</v>
      </c>
      <c r="D702" s="311" t="s">
        <v>2462</v>
      </c>
      <c r="E702" s="290">
        <v>2204002881</v>
      </c>
      <c r="F702" s="310" t="s">
        <v>305</v>
      </c>
      <c r="G702" s="312" t="s">
        <v>3364</v>
      </c>
      <c r="H702" s="173" t="s">
        <v>3747</v>
      </c>
      <c r="I702" s="100">
        <v>14848</v>
      </c>
      <c r="J702" s="100">
        <v>14848</v>
      </c>
      <c r="K702" s="551">
        <v>46012</v>
      </c>
      <c r="L702" s="329">
        <v>46006</v>
      </c>
      <c r="M702" s="95" t="s">
        <v>2681</v>
      </c>
      <c r="N702" s="69">
        <f>YEAR(Table2[[#This Row],[MONTH]])</f>
        <v>2025</v>
      </c>
      <c r="O702" s="69" t="str">
        <f>TEXT(Table2[[#This Row],[MONTH]],"MMMM")</f>
        <v>December</v>
      </c>
    </row>
    <row r="703" spans="1:15" ht="14.4" x14ac:dyDescent="0.3">
      <c r="A703" s="622">
        <v>45992</v>
      </c>
      <c r="B703" s="292">
        <v>6000010556</v>
      </c>
      <c r="C703" s="314" t="s">
        <v>2459</v>
      </c>
      <c r="D703" s="315" t="s">
        <v>2460</v>
      </c>
      <c r="E703" s="292">
        <v>2204002882</v>
      </c>
      <c r="F703" s="314" t="s">
        <v>305</v>
      </c>
      <c r="G703" s="316" t="s">
        <v>3364</v>
      </c>
      <c r="H703" s="158" t="s">
        <v>3747</v>
      </c>
      <c r="I703" s="106">
        <v>14952</v>
      </c>
      <c r="J703" s="106">
        <v>14952</v>
      </c>
      <c r="K703" s="552">
        <v>46012</v>
      </c>
      <c r="L703" s="334">
        <v>46006</v>
      </c>
      <c r="M703" s="95" t="s">
        <v>2681</v>
      </c>
      <c r="N703" s="69">
        <f>YEAR(Table2[[#This Row],[MONTH]])</f>
        <v>2025</v>
      </c>
      <c r="O703" s="69" t="str">
        <f>TEXT(Table2[[#This Row],[MONTH]],"MMMM")</f>
        <v>December</v>
      </c>
    </row>
    <row r="704" spans="1:15" ht="14.4" x14ac:dyDescent="0.3">
      <c r="A704" s="622">
        <v>45992</v>
      </c>
      <c r="B704" s="292">
        <v>6000010557</v>
      </c>
      <c r="C704" s="314" t="s">
        <v>2399</v>
      </c>
      <c r="D704" s="315" t="s">
        <v>2400</v>
      </c>
      <c r="E704" s="292">
        <v>2204002891</v>
      </c>
      <c r="F704" s="314" t="s">
        <v>305</v>
      </c>
      <c r="G704" s="316" t="s">
        <v>3364</v>
      </c>
      <c r="H704" s="158" t="s">
        <v>3747</v>
      </c>
      <c r="I704" s="106">
        <v>2143</v>
      </c>
      <c r="J704" s="106">
        <v>2143</v>
      </c>
      <c r="K704" s="552">
        <v>46012</v>
      </c>
      <c r="L704" s="334">
        <v>46006</v>
      </c>
      <c r="M704" s="95" t="s">
        <v>2681</v>
      </c>
      <c r="N704" s="69">
        <f>YEAR(Table2[[#This Row],[MONTH]])</f>
        <v>2025</v>
      </c>
      <c r="O704" s="69" t="str">
        <f>TEXT(Table2[[#This Row],[MONTH]],"MMMM")</f>
        <v>December</v>
      </c>
    </row>
    <row r="705" spans="1:15" ht="15" thickBot="1" x14ac:dyDescent="0.35">
      <c r="A705" s="624">
        <v>45992</v>
      </c>
      <c r="B705" s="301">
        <v>6000010558</v>
      </c>
      <c r="C705" s="330" t="s">
        <v>2406</v>
      </c>
      <c r="D705" s="331" t="s">
        <v>3540</v>
      </c>
      <c r="E705" s="301">
        <v>2510001748</v>
      </c>
      <c r="F705" s="245" t="s">
        <v>305</v>
      </c>
      <c r="G705" s="332" t="s">
        <v>3364</v>
      </c>
      <c r="H705" s="161" t="s">
        <v>3747</v>
      </c>
      <c r="I705" s="112">
        <v>1001</v>
      </c>
      <c r="J705" s="112">
        <v>1001</v>
      </c>
      <c r="K705" s="429">
        <v>46012</v>
      </c>
      <c r="L705" s="333">
        <v>46006</v>
      </c>
      <c r="M705" s="95" t="s">
        <v>2681</v>
      </c>
      <c r="N705" s="69">
        <f>YEAR(Table2[[#This Row],[MONTH]])</f>
        <v>2025</v>
      </c>
      <c r="O705" s="69" t="str">
        <f>TEXT(Table2[[#This Row],[MONTH]],"MMMM")</f>
        <v>December</v>
      </c>
    </row>
    <row r="706" spans="1:15" ht="14.4" x14ac:dyDescent="0.3">
      <c r="A706" s="621">
        <v>45992</v>
      </c>
      <c r="B706" s="190">
        <v>6000010523</v>
      </c>
      <c r="C706" s="190" t="s">
        <v>3541</v>
      </c>
      <c r="D706" s="191" t="s">
        <v>3542</v>
      </c>
      <c r="E706" s="190">
        <v>2304000443</v>
      </c>
      <c r="F706" s="242" t="s">
        <v>733</v>
      </c>
      <c r="G706" s="783" t="s">
        <v>3372</v>
      </c>
      <c r="H706" s="190" t="s">
        <v>3733</v>
      </c>
      <c r="I706" s="152">
        <v>1298.75</v>
      </c>
      <c r="J706" s="152">
        <v>1298.75</v>
      </c>
      <c r="K706" s="551">
        <v>46054</v>
      </c>
      <c r="L706" s="335">
        <v>46006</v>
      </c>
      <c r="M706" s="95" t="s">
        <v>2756</v>
      </c>
      <c r="N706" s="69">
        <f>YEAR(Table2[[#This Row],[MONTH]])</f>
        <v>2025</v>
      </c>
      <c r="O706" s="69" t="str">
        <f>TEXT(Table2[[#This Row],[MONTH]],"MMMM")</f>
        <v>December</v>
      </c>
    </row>
    <row r="707" spans="1:15" ht="14.4" x14ac:dyDescent="0.3">
      <c r="A707" s="622">
        <v>45992</v>
      </c>
      <c r="B707" s="292">
        <v>6000010538</v>
      </c>
      <c r="C707" s="314" t="s">
        <v>2029</v>
      </c>
      <c r="D707" s="315" t="s">
        <v>2030</v>
      </c>
      <c r="E707" s="292">
        <v>2204002740</v>
      </c>
      <c r="F707" s="314" t="s">
        <v>48</v>
      </c>
      <c r="G707" s="785" t="s">
        <v>3372</v>
      </c>
      <c r="H707" s="195" t="s">
        <v>3733</v>
      </c>
      <c r="I707" s="106">
        <v>14748.5</v>
      </c>
      <c r="J707" s="106">
        <v>14748.5</v>
      </c>
      <c r="K707" s="552">
        <v>46054</v>
      </c>
      <c r="L707" s="260">
        <v>46006</v>
      </c>
      <c r="M707" s="95" t="s">
        <v>2756</v>
      </c>
      <c r="N707" s="69">
        <f>YEAR(Table2[[#This Row],[MONTH]])</f>
        <v>2025</v>
      </c>
      <c r="O707" s="69" t="str">
        <f>TEXT(Table2[[#This Row],[MONTH]],"MMMM")</f>
        <v>December</v>
      </c>
    </row>
    <row r="708" spans="1:15" ht="14.4" x14ac:dyDescent="0.3">
      <c r="A708" s="622">
        <v>45992</v>
      </c>
      <c r="B708" s="292">
        <v>6000010539</v>
      </c>
      <c r="C708" s="314" t="s">
        <v>2021</v>
      </c>
      <c r="D708" s="315" t="s">
        <v>2022</v>
      </c>
      <c r="E708" s="292">
        <v>2204002739</v>
      </c>
      <c r="F708" s="314" t="s">
        <v>48</v>
      </c>
      <c r="G708" s="785" t="s">
        <v>3372</v>
      </c>
      <c r="H708" s="195" t="s">
        <v>3733</v>
      </c>
      <c r="I708" s="106">
        <v>9297.75</v>
      </c>
      <c r="J708" s="106">
        <v>9297.75</v>
      </c>
      <c r="K708" s="552">
        <v>46054</v>
      </c>
      <c r="L708" s="260">
        <v>46006</v>
      </c>
      <c r="M708" s="95" t="s">
        <v>2756</v>
      </c>
      <c r="N708" s="69">
        <f>YEAR(Table2[[#This Row],[MONTH]])</f>
        <v>2025</v>
      </c>
      <c r="O708" s="69" t="str">
        <f>TEXT(Table2[[#This Row],[MONTH]],"MMMM")</f>
        <v>December</v>
      </c>
    </row>
    <row r="709" spans="1:15" ht="15" thickBot="1" x14ac:dyDescent="0.35">
      <c r="A709" s="624">
        <v>45992</v>
      </c>
      <c r="B709" s="301">
        <v>6000010547</v>
      </c>
      <c r="C709" s="330" t="s">
        <v>2159</v>
      </c>
      <c r="D709" s="331" t="s">
        <v>2160</v>
      </c>
      <c r="E709" s="301">
        <v>2204002677</v>
      </c>
      <c r="F709" s="330" t="s">
        <v>305</v>
      </c>
      <c r="G709" s="784" t="s">
        <v>3372</v>
      </c>
      <c r="H709" s="186" t="s">
        <v>3733</v>
      </c>
      <c r="I709" s="112">
        <v>687.53</v>
      </c>
      <c r="J709" s="112">
        <v>687.53</v>
      </c>
      <c r="K709" s="429">
        <v>46054</v>
      </c>
      <c r="L709" s="284">
        <v>46006</v>
      </c>
      <c r="M709" s="95" t="s">
        <v>2756</v>
      </c>
      <c r="N709" s="69">
        <f>YEAR(Table2[[#This Row],[MONTH]])</f>
        <v>2025</v>
      </c>
      <c r="O709" s="69" t="str">
        <f>TEXT(Table2[[#This Row],[MONTH]],"MMMM")</f>
        <v>December</v>
      </c>
    </row>
    <row r="710" spans="1:15" ht="14.4" x14ac:dyDescent="0.3">
      <c r="A710" s="621">
        <v>45992</v>
      </c>
      <c r="B710" s="290">
        <v>6000010341</v>
      </c>
      <c r="C710" s="310" t="s">
        <v>1934</v>
      </c>
      <c r="D710" s="311" t="s">
        <v>1935</v>
      </c>
      <c r="E710" s="290">
        <v>2204002610</v>
      </c>
      <c r="F710" s="102" t="s">
        <v>305</v>
      </c>
      <c r="G710" s="783" t="s">
        <v>3364</v>
      </c>
      <c r="H710" s="190" t="s">
        <v>3733</v>
      </c>
      <c r="I710" s="100">
        <v>13780.35</v>
      </c>
      <c r="J710" s="100">
        <v>13780.35</v>
      </c>
      <c r="K710" s="551">
        <v>46044</v>
      </c>
      <c r="L710" s="259">
        <v>46005</v>
      </c>
      <c r="M710" s="95" t="s">
        <v>2756</v>
      </c>
      <c r="N710" s="69">
        <f>YEAR(Table2[[#This Row],[MONTH]])</f>
        <v>2025</v>
      </c>
      <c r="O710" s="69" t="str">
        <f>TEXT(Table2[[#This Row],[MONTH]],"MMMM")</f>
        <v>December</v>
      </c>
    </row>
    <row r="711" spans="1:15" ht="14.4" x14ac:dyDescent="0.3">
      <c r="A711" s="622">
        <v>45992</v>
      </c>
      <c r="B711" s="292">
        <v>6000010340</v>
      </c>
      <c r="C711" s="314" t="s">
        <v>2014</v>
      </c>
      <c r="D711" s="315" t="s">
        <v>2015</v>
      </c>
      <c r="E711" s="292">
        <v>2204002616</v>
      </c>
      <c r="F711" s="314" t="s">
        <v>305</v>
      </c>
      <c r="G711" s="785" t="s">
        <v>3364</v>
      </c>
      <c r="H711" s="195" t="s">
        <v>3733</v>
      </c>
      <c r="I711" s="106">
        <v>4554.24</v>
      </c>
      <c r="J711" s="106">
        <v>4554.24</v>
      </c>
      <c r="K711" s="552">
        <v>46044</v>
      </c>
      <c r="L711" s="334">
        <v>46005</v>
      </c>
      <c r="M711" s="95" t="s">
        <v>2756</v>
      </c>
      <c r="N711" s="69">
        <f>YEAR(Table2[[#This Row],[MONTH]])</f>
        <v>2025</v>
      </c>
      <c r="O711" s="69" t="str">
        <f>TEXT(Table2[[#This Row],[MONTH]],"MMMM")</f>
        <v>December</v>
      </c>
    </row>
    <row r="712" spans="1:15" ht="14.4" x14ac:dyDescent="0.3">
      <c r="A712" s="622">
        <v>45992</v>
      </c>
      <c r="B712" s="292">
        <v>6000010342</v>
      </c>
      <c r="C712" s="314" t="s">
        <v>2006</v>
      </c>
      <c r="D712" s="315" t="s">
        <v>2008</v>
      </c>
      <c r="E712" s="292">
        <v>2204002611</v>
      </c>
      <c r="F712" s="314" t="s">
        <v>305</v>
      </c>
      <c r="G712" s="785" t="s">
        <v>3364</v>
      </c>
      <c r="H712" s="195" t="s">
        <v>3733</v>
      </c>
      <c r="I712" s="106">
        <v>3811.41</v>
      </c>
      <c r="J712" s="106">
        <v>3811.41</v>
      </c>
      <c r="K712" s="552">
        <v>46044</v>
      </c>
      <c r="L712" s="334">
        <v>46005</v>
      </c>
      <c r="M712" s="95" t="s">
        <v>2756</v>
      </c>
      <c r="N712" s="69">
        <f>YEAR(Table2[[#This Row],[MONTH]])</f>
        <v>2025</v>
      </c>
      <c r="O712" s="69" t="str">
        <f>TEXT(Table2[[#This Row],[MONTH]],"MMMM")</f>
        <v>December</v>
      </c>
    </row>
    <row r="713" spans="1:15" ht="14.4" x14ac:dyDescent="0.3">
      <c r="A713" s="622">
        <v>45992</v>
      </c>
      <c r="B713" s="292">
        <v>6000010409</v>
      </c>
      <c r="C713" s="314" t="s">
        <v>2062</v>
      </c>
      <c r="D713" s="315" t="s">
        <v>2063</v>
      </c>
      <c r="E713" s="292">
        <v>2204002626</v>
      </c>
      <c r="F713" s="314" t="s">
        <v>305</v>
      </c>
      <c r="G713" s="785" t="s">
        <v>3364</v>
      </c>
      <c r="H713" s="195" t="s">
        <v>3733</v>
      </c>
      <c r="I713" s="106">
        <v>1694.72</v>
      </c>
      <c r="J713" s="106">
        <v>1694.72</v>
      </c>
      <c r="K713" s="552">
        <v>46044</v>
      </c>
      <c r="L713" s="334">
        <v>46005</v>
      </c>
      <c r="M713" s="95" t="s">
        <v>2756</v>
      </c>
      <c r="N713" s="69">
        <f>YEAR(Table2[[#This Row],[MONTH]])</f>
        <v>2025</v>
      </c>
      <c r="O713" s="69" t="str">
        <f>TEXT(Table2[[#This Row],[MONTH]],"MMMM")</f>
        <v>December</v>
      </c>
    </row>
    <row r="714" spans="1:15" ht="15" thickBot="1" x14ac:dyDescent="0.35">
      <c r="A714" s="624">
        <v>45992</v>
      </c>
      <c r="B714" s="301">
        <v>6000010536</v>
      </c>
      <c r="C714" s="330" t="s">
        <v>2221</v>
      </c>
      <c r="D714" s="331" t="s">
        <v>2222</v>
      </c>
      <c r="E714" s="301">
        <v>2510001690</v>
      </c>
      <c r="F714" s="330" t="s">
        <v>305</v>
      </c>
      <c r="G714" s="784" t="s">
        <v>3364</v>
      </c>
      <c r="H714" s="186" t="s">
        <v>3733</v>
      </c>
      <c r="I714" s="112">
        <v>107.63</v>
      </c>
      <c r="J714" s="112">
        <v>107.63</v>
      </c>
      <c r="K714" s="429">
        <v>46044</v>
      </c>
      <c r="L714" s="333">
        <v>46005</v>
      </c>
      <c r="M714" s="95" t="s">
        <v>2756</v>
      </c>
      <c r="N714" s="69">
        <f>YEAR(Table2[[#This Row],[MONTH]])</f>
        <v>2025</v>
      </c>
      <c r="O714" s="69" t="str">
        <f>TEXT(Table2[[#This Row],[MONTH]],"MMMM")</f>
        <v>December</v>
      </c>
    </row>
    <row r="715" spans="1:15" ht="14.4" x14ac:dyDescent="0.3">
      <c r="A715" s="621">
        <v>45992</v>
      </c>
      <c r="B715" s="290">
        <v>6000010489</v>
      </c>
      <c r="C715" s="310" t="s">
        <v>2342</v>
      </c>
      <c r="D715" s="311" t="s">
        <v>2343</v>
      </c>
      <c r="E715" s="290">
        <v>2304000461</v>
      </c>
      <c r="F715" s="310" t="s">
        <v>92</v>
      </c>
      <c r="G715" s="783" t="s">
        <v>3364</v>
      </c>
      <c r="H715" s="190" t="s">
        <v>3733</v>
      </c>
      <c r="I715" s="100">
        <v>2946.25</v>
      </c>
      <c r="J715" s="100">
        <v>2946.25</v>
      </c>
      <c r="K715" s="551">
        <v>46049</v>
      </c>
      <c r="L715" s="329">
        <v>46005</v>
      </c>
      <c r="M715" s="95" t="s">
        <v>2756</v>
      </c>
      <c r="N715" s="69">
        <f>YEAR(Table2[[#This Row],[MONTH]])</f>
        <v>2025</v>
      </c>
      <c r="O715" s="69" t="str">
        <f>TEXT(Table2[[#This Row],[MONTH]],"MMMM")</f>
        <v>December</v>
      </c>
    </row>
    <row r="716" spans="1:15" ht="14.4" x14ac:dyDescent="0.3">
      <c r="A716" s="622">
        <v>45992</v>
      </c>
      <c r="B716" s="292">
        <v>6000010490</v>
      </c>
      <c r="C716" s="314" t="s">
        <v>2346</v>
      </c>
      <c r="D716" s="315" t="s">
        <v>2347</v>
      </c>
      <c r="E716" s="292">
        <v>2304000461</v>
      </c>
      <c r="F716" s="314" t="s">
        <v>92</v>
      </c>
      <c r="G716" s="785" t="s">
        <v>3364</v>
      </c>
      <c r="H716" s="195" t="s">
        <v>3733</v>
      </c>
      <c r="I716" s="106">
        <v>2946.25</v>
      </c>
      <c r="J716" s="106">
        <v>2946.25</v>
      </c>
      <c r="K716" s="552">
        <v>46049</v>
      </c>
      <c r="L716" s="334">
        <v>46005</v>
      </c>
      <c r="M716" s="95" t="s">
        <v>2756</v>
      </c>
      <c r="N716" s="69">
        <f>YEAR(Table2[[#This Row],[MONTH]])</f>
        <v>2025</v>
      </c>
      <c r="O716" s="69" t="str">
        <f>TEXT(Table2[[#This Row],[MONTH]],"MMMM")</f>
        <v>December</v>
      </c>
    </row>
    <row r="717" spans="1:15" ht="14.4" x14ac:dyDescent="0.3">
      <c r="A717" s="622">
        <v>45992</v>
      </c>
      <c r="B717" s="292">
        <v>6000010491</v>
      </c>
      <c r="C717" s="314" t="s">
        <v>2350</v>
      </c>
      <c r="D717" s="315" t="s">
        <v>2351</v>
      </c>
      <c r="E717" s="292">
        <v>2304000461</v>
      </c>
      <c r="F717" s="314" t="s">
        <v>92</v>
      </c>
      <c r="G717" s="785" t="s">
        <v>3364</v>
      </c>
      <c r="H717" s="195" t="s">
        <v>3733</v>
      </c>
      <c r="I717" s="106">
        <v>2946.25</v>
      </c>
      <c r="J717" s="106">
        <v>2946.25</v>
      </c>
      <c r="K717" s="552">
        <v>46049</v>
      </c>
      <c r="L717" s="334">
        <v>46005</v>
      </c>
      <c r="M717" s="95" t="s">
        <v>2756</v>
      </c>
      <c r="N717" s="69">
        <f>YEAR(Table2[[#This Row],[MONTH]])</f>
        <v>2025</v>
      </c>
      <c r="O717" s="69" t="str">
        <f>TEXT(Table2[[#This Row],[MONTH]],"MMMM")</f>
        <v>December</v>
      </c>
    </row>
    <row r="718" spans="1:15" ht="14.4" x14ac:dyDescent="0.3">
      <c r="A718" s="622">
        <v>45992</v>
      </c>
      <c r="B718" s="292">
        <v>6000010492</v>
      </c>
      <c r="C718" s="314" t="s">
        <v>3543</v>
      </c>
      <c r="D718" s="315" t="s">
        <v>3544</v>
      </c>
      <c r="E718" s="292">
        <v>2304000461</v>
      </c>
      <c r="F718" s="314" t="s">
        <v>733</v>
      </c>
      <c r="G718" s="785" t="s">
        <v>3364</v>
      </c>
      <c r="H718" s="195" t="s">
        <v>3733</v>
      </c>
      <c r="I718" s="106">
        <v>4140.68</v>
      </c>
      <c r="J718" s="106">
        <v>4140.68</v>
      </c>
      <c r="K718" s="552">
        <v>46049</v>
      </c>
      <c r="L718" s="334">
        <v>46005</v>
      </c>
      <c r="M718" s="95" t="s">
        <v>2756</v>
      </c>
      <c r="N718" s="69">
        <f>YEAR(Table2[[#This Row],[MONTH]])</f>
        <v>2025</v>
      </c>
      <c r="O718" s="69" t="str">
        <f>TEXT(Table2[[#This Row],[MONTH]],"MMMM")</f>
        <v>December</v>
      </c>
    </row>
    <row r="719" spans="1:15" ht="14.4" x14ac:dyDescent="0.3">
      <c r="A719" s="622">
        <v>45992</v>
      </c>
      <c r="B719" s="292">
        <v>6000010534</v>
      </c>
      <c r="C719" s="314" t="s">
        <v>1969</v>
      </c>
      <c r="D719" s="315" t="s">
        <v>1971</v>
      </c>
      <c r="E719" s="292">
        <v>2304000446</v>
      </c>
      <c r="F719" s="314" t="s">
        <v>733</v>
      </c>
      <c r="G719" s="785" t="s">
        <v>3364</v>
      </c>
      <c r="H719" s="195" t="s">
        <v>3733</v>
      </c>
      <c r="I719" s="106">
        <v>525</v>
      </c>
      <c r="J719" s="106">
        <v>525</v>
      </c>
      <c r="K719" s="552">
        <v>46049</v>
      </c>
      <c r="L719" s="334">
        <v>46005</v>
      </c>
      <c r="M719" s="95" t="s">
        <v>2756</v>
      </c>
      <c r="N719" s="69">
        <f>YEAR(Table2[[#This Row],[MONTH]])</f>
        <v>2025</v>
      </c>
      <c r="O719" s="69" t="str">
        <f>TEXT(Table2[[#This Row],[MONTH]],"MMMM")</f>
        <v>December</v>
      </c>
    </row>
    <row r="720" spans="1:15" ht="15" thickBot="1" x14ac:dyDescent="0.35">
      <c r="A720" s="624">
        <v>45992</v>
      </c>
      <c r="B720" s="301">
        <v>6000010535</v>
      </c>
      <c r="C720" s="330" t="s">
        <v>1975</v>
      </c>
      <c r="D720" s="331" t="s">
        <v>1976</v>
      </c>
      <c r="E720" s="301">
        <v>2304000447</v>
      </c>
      <c r="F720" s="330" t="s">
        <v>733</v>
      </c>
      <c r="G720" s="784" t="s">
        <v>3364</v>
      </c>
      <c r="H720" s="186" t="s">
        <v>3733</v>
      </c>
      <c r="I720" s="112">
        <v>525</v>
      </c>
      <c r="J720" s="112">
        <v>525</v>
      </c>
      <c r="K720" s="429">
        <v>46049</v>
      </c>
      <c r="L720" s="333">
        <v>46005</v>
      </c>
      <c r="M720" s="95" t="s">
        <v>2756</v>
      </c>
      <c r="N720" s="69">
        <f>YEAR(Table2[[#This Row],[MONTH]])</f>
        <v>2025</v>
      </c>
      <c r="O720" s="69" t="str">
        <f>TEXT(Table2[[#This Row],[MONTH]],"MMMM")</f>
        <v>December</v>
      </c>
    </row>
    <row r="721" spans="1:15" ht="14.4" x14ac:dyDescent="0.3">
      <c r="A721" s="621">
        <v>45992</v>
      </c>
      <c r="B721" s="290">
        <v>6000010540</v>
      </c>
      <c r="C721" s="310" t="s">
        <v>2235</v>
      </c>
      <c r="D721" s="311">
        <v>2518486353</v>
      </c>
      <c r="E721" s="290">
        <v>2510001707</v>
      </c>
      <c r="F721" s="310" t="s">
        <v>305</v>
      </c>
      <c r="G721" s="783" t="s">
        <v>3364</v>
      </c>
      <c r="H721" s="190" t="s">
        <v>3733</v>
      </c>
      <c r="I721" s="100">
        <v>635.5</v>
      </c>
      <c r="J721" s="100">
        <v>635.5</v>
      </c>
      <c r="K721" s="551">
        <v>46049</v>
      </c>
      <c r="L721" s="329">
        <v>46006</v>
      </c>
      <c r="M721" s="95" t="s">
        <v>2756</v>
      </c>
      <c r="N721" s="69">
        <f>YEAR(Table2[[#This Row],[MONTH]])</f>
        <v>2025</v>
      </c>
      <c r="O721" s="69" t="str">
        <f>TEXT(Table2[[#This Row],[MONTH]],"MMMM")</f>
        <v>December</v>
      </c>
    </row>
    <row r="722" spans="1:15" ht="14.4" x14ac:dyDescent="0.3">
      <c r="A722" s="622">
        <v>45992</v>
      </c>
      <c r="B722" s="292">
        <v>6000010541</v>
      </c>
      <c r="C722" s="314" t="s">
        <v>2365</v>
      </c>
      <c r="D722" s="336" t="s">
        <v>2366</v>
      </c>
      <c r="E722" s="292">
        <v>2510001726</v>
      </c>
      <c r="F722" s="314" t="s">
        <v>305</v>
      </c>
      <c r="G722" s="785" t="s">
        <v>3364</v>
      </c>
      <c r="H722" s="195" t="s">
        <v>3733</v>
      </c>
      <c r="I722" s="106">
        <v>107.63</v>
      </c>
      <c r="J722" s="106">
        <v>107.63</v>
      </c>
      <c r="K722" s="552">
        <v>46049</v>
      </c>
      <c r="L722" s="334">
        <v>46006</v>
      </c>
      <c r="M722" s="95" t="s">
        <v>2756</v>
      </c>
      <c r="N722" s="69">
        <f>YEAR(Table2[[#This Row],[MONTH]])</f>
        <v>2025</v>
      </c>
      <c r="O722" s="69" t="str">
        <f>TEXT(Table2[[#This Row],[MONTH]],"MMMM")</f>
        <v>December</v>
      </c>
    </row>
    <row r="723" spans="1:15" ht="14.4" x14ac:dyDescent="0.3">
      <c r="A723" s="622">
        <v>45992</v>
      </c>
      <c r="B723" s="292">
        <v>6000010542</v>
      </c>
      <c r="C723" s="314" t="s">
        <v>2368</v>
      </c>
      <c r="D723" s="315">
        <v>4838020854</v>
      </c>
      <c r="E723" s="292">
        <v>2510001729</v>
      </c>
      <c r="F723" s="314" t="s">
        <v>305</v>
      </c>
      <c r="G723" s="785" t="s">
        <v>3364</v>
      </c>
      <c r="H723" s="195" t="s">
        <v>3733</v>
      </c>
      <c r="I723" s="106">
        <v>153.75</v>
      </c>
      <c r="J723" s="106">
        <v>153.75</v>
      </c>
      <c r="K723" s="552">
        <v>46049</v>
      </c>
      <c r="L723" s="334">
        <v>46006</v>
      </c>
      <c r="M723" s="95" t="s">
        <v>2756</v>
      </c>
      <c r="N723" s="69">
        <f>YEAR(Table2[[#This Row],[MONTH]])</f>
        <v>2025</v>
      </c>
      <c r="O723" s="69" t="str">
        <f>TEXT(Table2[[#This Row],[MONTH]],"MMMM")</f>
        <v>December</v>
      </c>
    </row>
    <row r="724" spans="1:15" ht="14.4" x14ac:dyDescent="0.3">
      <c r="A724" s="622">
        <v>45992</v>
      </c>
      <c r="B724" s="292">
        <v>6000010546</v>
      </c>
      <c r="C724" s="314" t="s">
        <v>2271</v>
      </c>
      <c r="D724" s="315" t="s">
        <v>2272</v>
      </c>
      <c r="E724" s="292">
        <v>2204002718</v>
      </c>
      <c r="F724" s="314" t="s">
        <v>305</v>
      </c>
      <c r="G724" s="785" t="s">
        <v>3364</v>
      </c>
      <c r="H724" s="195" t="s">
        <v>3733</v>
      </c>
      <c r="I724" s="106">
        <v>1467.53</v>
      </c>
      <c r="J724" s="106">
        <v>1467.53</v>
      </c>
      <c r="K724" s="552">
        <v>46049</v>
      </c>
      <c r="L724" s="334">
        <v>46006</v>
      </c>
      <c r="M724" s="95" t="s">
        <v>2756</v>
      </c>
      <c r="N724" s="69">
        <f>YEAR(Table2[[#This Row],[MONTH]])</f>
        <v>2025</v>
      </c>
      <c r="O724" s="69" t="str">
        <f>TEXT(Table2[[#This Row],[MONTH]],"MMMM")</f>
        <v>December</v>
      </c>
    </row>
    <row r="725" spans="1:15" ht="15" thickBot="1" x14ac:dyDescent="0.35">
      <c r="A725" s="624">
        <v>45992</v>
      </c>
      <c r="B725" s="301">
        <v>6000010548</v>
      </c>
      <c r="C725" s="330" t="s">
        <v>2068</v>
      </c>
      <c r="D725" s="331" t="s">
        <v>2069</v>
      </c>
      <c r="E725" s="301">
        <v>2204002676</v>
      </c>
      <c r="F725" s="330" t="s">
        <v>305</v>
      </c>
      <c r="G725" s="784" t="s">
        <v>3364</v>
      </c>
      <c r="H725" s="186" t="s">
        <v>3733</v>
      </c>
      <c r="I725" s="112">
        <v>6561.46</v>
      </c>
      <c r="J725" s="112">
        <v>6561.46</v>
      </c>
      <c r="K725" s="429">
        <v>46049</v>
      </c>
      <c r="L725" s="333">
        <v>46006</v>
      </c>
      <c r="M725" s="95" t="s">
        <v>2756</v>
      </c>
      <c r="N725" s="69">
        <f>YEAR(Table2[[#This Row],[MONTH]])</f>
        <v>2025</v>
      </c>
      <c r="O725" s="69" t="str">
        <f>TEXT(Table2[[#This Row],[MONTH]],"MMMM")</f>
        <v>December</v>
      </c>
    </row>
    <row r="726" spans="1:15" ht="15" thickBot="1" x14ac:dyDescent="0.35">
      <c r="A726" s="625">
        <v>45992</v>
      </c>
      <c r="B726" s="337">
        <v>6000010543</v>
      </c>
      <c r="C726" s="338" t="s">
        <v>1611</v>
      </c>
      <c r="D726" s="339" t="s">
        <v>1612</v>
      </c>
      <c r="E726" s="337">
        <v>2204002705</v>
      </c>
      <c r="F726" s="338" t="s">
        <v>92</v>
      </c>
      <c r="G726" s="796" t="s">
        <v>3364</v>
      </c>
      <c r="H726" s="279" t="s">
        <v>3733</v>
      </c>
      <c r="I726" s="797">
        <v>2460</v>
      </c>
      <c r="J726" s="797">
        <v>2460</v>
      </c>
      <c r="K726" s="590">
        <v>46049</v>
      </c>
      <c r="L726" s="340">
        <v>46006</v>
      </c>
      <c r="M726" s="95" t="s">
        <v>2756</v>
      </c>
      <c r="N726" s="69">
        <f>YEAR(Table2[[#This Row],[MONTH]])</f>
        <v>2025</v>
      </c>
      <c r="O726" s="69" t="str">
        <f>TEXT(Table2[[#This Row],[MONTH]],"MMMM")</f>
        <v>December</v>
      </c>
    </row>
    <row r="727" spans="1:15" ht="14.4" x14ac:dyDescent="0.3">
      <c r="A727" s="621">
        <v>45992</v>
      </c>
      <c r="B727" s="290">
        <v>6000010545</v>
      </c>
      <c r="C727" s="310" t="s">
        <v>2375</v>
      </c>
      <c r="D727" s="311" t="s">
        <v>2376</v>
      </c>
      <c r="E727" s="290">
        <v>2204002803</v>
      </c>
      <c r="F727" s="310" t="s">
        <v>305</v>
      </c>
      <c r="G727" s="783" t="s">
        <v>3364</v>
      </c>
      <c r="H727" s="190" t="s">
        <v>3733</v>
      </c>
      <c r="I727" s="100">
        <v>3927.66</v>
      </c>
      <c r="J727" s="100">
        <v>3927.66</v>
      </c>
      <c r="K727" s="551">
        <v>46049</v>
      </c>
      <c r="L727" s="329">
        <v>46006</v>
      </c>
      <c r="M727" s="95" t="s">
        <v>2756</v>
      </c>
      <c r="N727" s="69">
        <f>YEAR(Table2[[#This Row],[MONTH]])</f>
        <v>2025</v>
      </c>
      <c r="O727" s="69" t="str">
        <f>TEXT(Table2[[#This Row],[MONTH]],"MMMM")</f>
        <v>December</v>
      </c>
    </row>
    <row r="728" spans="1:15" ht="14.4" x14ac:dyDescent="0.3">
      <c r="A728" s="622">
        <v>45992</v>
      </c>
      <c r="B728" s="292">
        <v>6000010550</v>
      </c>
      <c r="C728" s="314" t="s">
        <v>2372</v>
      </c>
      <c r="D728" s="315" t="s">
        <v>2373</v>
      </c>
      <c r="E728" s="292">
        <v>2204002810</v>
      </c>
      <c r="F728" s="314" t="s">
        <v>305</v>
      </c>
      <c r="G728" s="785" t="s">
        <v>3364</v>
      </c>
      <c r="H728" s="195" t="s">
        <v>3733</v>
      </c>
      <c r="I728" s="106">
        <v>6236.79</v>
      </c>
      <c r="J728" s="106">
        <v>6236.79</v>
      </c>
      <c r="K728" s="552">
        <v>46049</v>
      </c>
      <c r="L728" s="334">
        <v>46006</v>
      </c>
      <c r="M728" s="95" t="s">
        <v>2756</v>
      </c>
      <c r="N728" s="69">
        <f>YEAR(Table2[[#This Row],[MONTH]])</f>
        <v>2025</v>
      </c>
      <c r="O728" s="69" t="str">
        <f>TEXT(Table2[[#This Row],[MONTH]],"MMMM")</f>
        <v>December</v>
      </c>
    </row>
    <row r="729" spans="1:15" ht="14.4" x14ac:dyDescent="0.3">
      <c r="A729" s="622">
        <v>45992</v>
      </c>
      <c r="B729" s="292">
        <v>6000010551</v>
      </c>
      <c r="C729" s="314" t="s">
        <v>2258</v>
      </c>
      <c r="D729" s="315" t="s">
        <v>2259</v>
      </c>
      <c r="E729" s="292">
        <v>2204002720</v>
      </c>
      <c r="F729" s="314" t="s">
        <v>305</v>
      </c>
      <c r="G729" s="785" t="s">
        <v>3364</v>
      </c>
      <c r="H729" s="195" t="s">
        <v>3733</v>
      </c>
      <c r="I729" s="106">
        <v>6750.15</v>
      </c>
      <c r="J729" s="106">
        <v>6750.15</v>
      </c>
      <c r="K729" s="552">
        <v>46049</v>
      </c>
      <c r="L729" s="334">
        <v>46006</v>
      </c>
      <c r="M729" s="95" t="s">
        <v>2756</v>
      </c>
      <c r="N729" s="69">
        <f>YEAR(Table2[[#This Row],[MONTH]])</f>
        <v>2025</v>
      </c>
      <c r="O729" s="69" t="str">
        <f>TEXT(Table2[[#This Row],[MONTH]],"MMMM")</f>
        <v>December</v>
      </c>
    </row>
    <row r="730" spans="1:15" ht="14.4" x14ac:dyDescent="0.3">
      <c r="A730" s="622">
        <v>45992</v>
      </c>
      <c r="B730" s="292">
        <v>6000010552</v>
      </c>
      <c r="C730" s="314" t="s">
        <v>2261</v>
      </c>
      <c r="D730" s="315" t="s">
        <v>2262</v>
      </c>
      <c r="E730" s="292">
        <v>2204002701</v>
      </c>
      <c r="F730" s="314" t="s">
        <v>305</v>
      </c>
      <c r="G730" s="785" t="s">
        <v>3364</v>
      </c>
      <c r="H730" s="195" t="s">
        <v>3733</v>
      </c>
      <c r="I730" s="106">
        <v>2381.92</v>
      </c>
      <c r="J730" s="106">
        <v>2381.92</v>
      </c>
      <c r="K730" s="552">
        <v>46049</v>
      </c>
      <c r="L730" s="334">
        <v>46006</v>
      </c>
      <c r="M730" s="95" t="s">
        <v>2756</v>
      </c>
      <c r="N730" s="69">
        <f>YEAR(Table2[[#This Row],[MONTH]])</f>
        <v>2025</v>
      </c>
      <c r="O730" s="69" t="str">
        <f>TEXT(Table2[[#This Row],[MONTH]],"MMMM")</f>
        <v>December</v>
      </c>
    </row>
    <row r="731" spans="1:15" ht="15" thickBot="1" x14ac:dyDescent="0.35">
      <c r="A731" s="615">
        <v>45992</v>
      </c>
      <c r="B731" s="341">
        <v>6000010544</v>
      </c>
      <c r="C731" s="342" t="s">
        <v>155</v>
      </c>
      <c r="D731" s="343" t="s">
        <v>3545</v>
      </c>
      <c r="E731" s="341">
        <v>2304000535</v>
      </c>
      <c r="F731" s="342" t="s">
        <v>733</v>
      </c>
      <c r="G731" s="775" t="s">
        <v>3364</v>
      </c>
      <c r="H731" s="282" t="s">
        <v>3733</v>
      </c>
      <c r="I731" s="135">
        <v>896.25</v>
      </c>
      <c r="J731" s="135">
        <v>896.25</v>
      </c>
      <c r="K731" s="591">
        <v>46049</v>
      </c>
      <c r="L731" s="344">
        <v>46006</v>
      </c>
      <c r="M731" s="95" t="s">
        <v>2756</v>
      </c>
      <c r="N731" s="69">
        <f>YEAR(Table2[[#This Row],[MONTH]])</f>
        <v>2025</v>
      </c>
      <c r="O731" s="69" t="str">
        <f>TEXT(Table2[[#This Row],[MONTH]],"MMMM")</f>
        <v>December</v>
      </c>
    </row>
    <row r="732" spans="1:15" ht="14.4" x14ac:dyDescent="0.3">
      <c r="A732" s="621">
        <v>45992</v>
      </c>
      <c r="B732" s="345">
        <v>6000010576</v>
      </c>
      <c r="C732" s="265" t="s">
        <v>2512</v>
      </c>
      <c r="D732" s="346">
        <v>20490003203</v>
      </c>
      <c r="E732" s="345">
        <v>2510001471</v>
      </c>
      <c r="F732" s="265" t="s">
        <v>305</v>
      </c>
      <c r="G732" s="783" t="s">
        <v>3364</v>
      </c>
      <c r="H732" s="190" t="s">
        <v>3733</v>
      </c>
      <c r="I732" s="99">
        <v>328</v>
      </c>
      <c r="J732" s="99">
        <v>328</v>
      </c>
      <c r="K732" s="551">
        <v>46054</v>
      </c>
      <c r="L732" s="329">
        <v>46010</v>
      </c>
      <c r="M732" s="95" t="s">
        <v>2756</v>
      </c>
      <c r="N732" s="69">
        <f>YEAR(Table2[[#This Row],[MONTH]])</f>
        <v>2025</v>
      </c>
      <c r="O732" s="69" t="str">
        <f>TEXT(Table2[[#This Row],[MONTH]],"MMMM")</f>
        <v>December</v>
      </c>
    </row>
    <row r="733" spans="1:15" ht="14.4" x14ac:dyDescent="0.3">
      <c r="A733" s="622">
        <v>45992</v>
      </c>
      <c r="B733" s="347">
        <v>6000010578</v>
      </c>
      <c r="C733" s="267" t="s">
        <v>2516</v>
      </c>
      <c r="D733" s="348">
        <v>20490003262</v>
      </c>
      <c r="E733" s="347">
        <v>2510001472</v>
      </c>
      <c r="F733" s="267" t="s">
        <v>305</v>
      </c>
      <c r="G733" s="785" t="s">
        <v>3364</v>
      </c>
      <c r="H733" s="195" t="s">
        <v>3733</v>
      </c>
      <c r="I733" s="105">
        <v>51.25</v>
      </c>
      <c r="J733" s="105">
        <v>51.25</v>
      </c>
      <c r="K733" s="552">
        <v>46054</v>
      </c>
      <c r="L733" s="334">
        <v>46010</v>
      </c>
      <c r="M733" s="95" t="s">
        <v>2756</v>
      </c>
      <c r="N733" s="69">
        <f>YEAR(Table2[[#This Row],[MONTH]])</f>
        <v>2025</v>
      </c>
      <c r="O733" s="69" t="str">
        <f>TEXT(Table2[[#This Row],[MONTH]],"MMMM")</f>
        <v>December</v>
      </c>
    </row>
    <row r="734" spans="1:15" ht="14.4" x14ac:dyDescent="0.3">
      <c r="A734" s="622">
        <v>45992</v>
      </c>
      <c r="B734" s="347">
        <v>6000010580</v>
      </c>
      <c r="C734" s="798" t="s">
        <v>2580</v>
      </c>
      <c r="D734" s="348">
        <v>5011005005</v>
      </c>
      <c r="E734" s="347">
        <v>2510001495</v>
      </c>
      <c r="F734" s="245" t="s">
        <v>305</v>
      </c>
      <c r="G734" s="785" t="s">
        <v>3364</v>
      </c>
      <c r="H734" s="195" t="s">
        <v>3733</v>
      </c>
      <c r="I734" s="105">
        <v>153.75</v>
      </c>
      <c r="J734" s="105">
        <v>153.75</v>
      </c>
      <c r="K734" s="552">
        <v>46054</v>
      </c>
      <c r="L734" s="334">
        <v>46010</v>
      </c>
      <c r="M734" s="95" t="s">
        <v>2756</v>
      </c>
      <c r="N734" s="69">
        <f>YEAR(Table2[[#This Row],[MONTH]])</f>
        <v>2025</v>
      </c>
      <c r="O734" s="69" t="str">
        <f>TEXT(Table2[[#This Row],[MONTH]],"MMMM")</f>
        <v>December</v>
      </c>
    </row>
    <row r="735" spans="1:15" ht="14.4" x14ac:dyDescent="0.3">
      <c r="A735" s="622">
        <v>45992</v>
      </c>
      <c r="B735" s="347">
        <v>6000010585</v>
      </c>
      <c r="C735" s="267" t="s">
        <v>2411</v>
      </c>
      <c r="D735" s="348" t="s">
        <v>2412</v>
      </c>
      <c r="E735" s="347">
        <v>2204002526</v>
      </c>
      <c r="F735" s="267" t="s">
        <v>48</v>
      </c>
      <c r="G735" s="785" t="s">
        <v>3364</v>
      </c>
      <c r="H735" s="195" t="s">
        <v>3733</v>
      </c>
      <c r="I735" s="105">
        <v>13354.77</v>
      </c>
      <c r="J735" s="105">
        <v>13354.77</v>
      </c>
      <c r="K735" s="552">
        <v>46054</v>
      </c>
      <c r="L735" s="334">
        <v>46010</v>
      </c>
      <c r="M735" s="95" t="s">
        <v>2756</v>
      </c>
      <c r="N735" s="69">
        <f>YEAR(Table2[[#This Row],[MONTH]])</f>
        <v>2025</v>
      </c>
      <c r="O735" s="69" t="str">
        <f>TEXT(Table2[[#This Row],[MONTH]],"MMMM")</f>
        <v>December</v>
      </c>
    </row>
    <row r="736" spans="1:15" ht="15" thickBot="1" x14ac:dyDescent="0.35">
      <c r="A736" s="623">
        <v>45992</v>
      </c>
      <c r="B736" s="349">
        <v>6000010590</v>
      </c>
      <c r="C736" s="269" t="s">
        <v>2530</v>
      </c>
      <c r="D736" s="350">
        <v>5451825293</v>
      </c>
      <c r="E736" s="349">
        <v>2510001534</v>
      </c>
      <c r="F736" s="269" t="s">
        <v>305</v>
      </c>
      <c r="G736" s="786" t="s">
        <v>3364</v>
      </c>
      <c r="H736" s="200" t="s">
        <v>3733</v>
      </c>
      <c r="I736" s="140">
        <v>153.75</v>
      </c>
      <c r="J736" s="140">
        <v>153.75</v>
      </c>
      <c r="K736" s="553">
        <v>46054</v>
      </c>
      <c r="L736" s="351">
        <v>46010</v>
      </c>
      <c r="M736" s="95" t="s">
        <v>2756</v>
      </c>
      <c r="N736" s="69">
        <f>YEAR(Table2[[#This Row],[MONTH]])</f>
        <v>2025</v>
      </c>
      <c r="O736" s="69" t="str">
        <f>TEXT(Table2[[#This Row],[MONTH]],"MMMM")</f>
        <v>December</v>
      </c>
    </row>
    <row r="737" spans="1:15" ht="14.4" x14ac:dyDescent="0.3">
      <c r="A737" s="626">
        <v>45992</v>
      </c>
      <c r="B737" s="352">
        <v>6000010582</v>
      </c>
      <c r="C737" s="353" t="s">
        <v>1101</v>
      </c>
      <c r="D737" s="354" t="s">
        <v>1102</v>
      </c>
      <c r="E737" s="352">
        <v>2204002732</v>
      </c>
      <c r="F737" s="222" t="s">
        <v>305</v>
      </c>
      <c r="G737" s="799" t="s">
        <v>3364</v>
      </c>
      <c r="H737" s="251" t="s">
        <v>3733</v>
      </c>
      <c r="I737" s="118">
        <v>485</v>
      </c>
      <c r="J737" s="118">
        <v>485</v>
      </c>
      <c r="K737" s="423">
        <v>46054</v>
      </c>
      <c r="L737" s="355">
        <v>46010</v>
      </c>
      <c r="M737" s="95" t="s">
        <v>2756</v>
      </c>
      <c r="N737" s="69">
        <f>YEAR(Table2[[#This Row],[MONTH]])</f>
        <v>2025</v>
      </c>
      <c r="O737" s="69" t="str">
        <f>TEXT(Table2[[#This Row],[MONTH]],"MMMM")</f>
        <v>December</v>
      </c>
    </row>
    <row r="738" spans="1:15" ht="58.2" thickBot="1" x14ac:dyDescent="0.35">
      <c r="A738" s="627">
        <v>45992</v>
      </c>
      <c r="B738" s="301">
        <v>6000010584</v>
      </c>
      <c r="C738" s="592" t="s">
        <v>3546</v>
      </c>
      <c r="D738" s="628" t="s">
        <v>3547</v>
      </c>
      <c r="E738" s="301">
        <v>2304000455</v>
      </c>
      <c r="F738" s="330" t="s">
        <v>48</v>
      </c>
      <c r="G738" s="800" t="s">
        <v>3364</v>
      </c>
      <c r="H738" s="593" t="s">
        <v>3733</v>
      </c>
      <c r="I738" s="112">
        <v>970</v>
      </c>
      <c r="J738" s="112">
        <v>970</v>
      </c>
      <c r="K738" s="429">
        <v>46054</v>
      </c>
      <c r="L738" s="333">
        <v>46010</v>
      </c>
      <c r="M738" s="130" t="s">
        <v>2756</v>
      </c>
      <c r="N738" s="69">
        <f>YEAR(Table2[[#This Row],[MONTH]])</f>
        <v>2025</v>
      </c>
      <c r="O738" s="69" t="str">
        <f>TEXT(Table2[[#This Row],[MONTH]],"MMMM")</f>
        <v>December</v>
      </c>
    </row>
    <row r="739" spans="1:15" ht="14.4" x14ac:dyDescent="0.3">
      <c r="A739" s="621">
        <v>45992</v>
      </c>
      <c r="B739" s="345">
        <v>6000010586</v>
      </c>
      <c r="C739" s="265" t="s">
        <v>2338</v>
      </c>
      <c r="D739" s="346" t="s">
        <v>2339</v>
      </c>
      <c r="E739" s="345">
        <v>2204002793</v>
      </c>
      <c r="F739" s="170" t="s">
        <v>305</v>
      </c>
      <c r="G739" s="783" t="s">
        <v>3372</v>
      </c>
      <c r="H739" s="190" t="s">
        <v>3733</v>
      </c>
      <c r="I739" s="99">
        <v>2153.61</v>
      </c>
      <c r="J739" s="99">
        <v>2153.61</v>
      </c>
      <c r="K739" s="594">
        <v>46054</v>
      </c>
      <c r="L739" s="329">
        <v>46010</v>
      </c>
      <c r="M739" s="95" t="s">
        <v>2756</v>
      </c>
      <c r="N739" s="69">
        <f>YEAR(Table2[[#This Row],[MONTH]])</f>
        <v>2025</v>
      </c>
      <c r="O739" s="69" t="str">
        <f>TEXT(Table2[[#This Row],[MONTH]],"MMMM")</f>
        <v>December</v>
      </c>
    </row>
    <row r="740" spans="1:15" ht="14.4" x14ac:dyDescent="0.3">
      <c r="A740" s="622">
        <v>45992</v>
      </c>
      <c r="B740" s="347">
        <v>6000010583</v>
      </c>
      <c r="C740" s="267" t="s">
        <v>804</v>
      </c>
      <c r="D740" s="348" t="s">
        <v>3548</v>
      </c>
      <c r="E740" s="347">
        <v>2304000455</v>
      </c>
      <c r="F740" s="267" t="s">
        <v>48</v>
      </c>
      <c r="G740" s="785" t="s">
        <v>3372</v>
      </c>
      <c r="H740" s="195" t="s">
        <v>3733</v>
      </c>
      <c r="I740" s="105">
        <v>1455</v>
      </c>
      <c r="J740" s="105">
        <v>1455</v>
      </c>
      <c r="K740" s="595">
        <v>46054</v>
      </c>
      <c r="L740" s="334">
        <v>46010</v>
      </c>
      <c r="M740" s="95" t="s">
        <v>2756</v>
      </c>
      <c r="N740" s="69">
        <f>YEAR(Table2[[#This Row],[MONTH]])</f>
        <v>2025</v>
      </c>
      <c r="O740" s="69" t="str">
        <f>TEXT(Table2[[#This Row],[MONTH]],"MMMM")</f>
        <v>December</v>
      </c>
    </row>
    <row r="741" spans="1:15" ht="15" thickBot="1" x14ac:dyDescent="0.35">
      <c r="A741" s="623">
        <v>45992</v>
      </c>
      <c r="B741" s="349">
        <v>6000010587</v>
      </c>
      <c r="C741" s="269" t="s">
        <v>3549</v>
      </c>
      <c r="D741" s="350" t="s">
        <v>2164</v>
      </c>
      <c r="E741" s="349">
        <v>2204002684</v>
      </c>
      <c r="F741" s="170" t="s">
        <v>305</v>
      </c>
      <c r="G741" s="786" t="s">
        <v>3372</v>
      </c>
      <c r="H741" s="200" t="s">
        <v>3733</v>
      </c>
      <c r="I741" s="140">
        <v>2514.46</v>
      </c>
      <c r="J741" s="140">
        <v>2514.46</v>
      </c>
      <c r="K741" s="439">
        <v>46054</v>
      </c>
      <c r="L741" s="351">
        <v>46010</v>
      </c>
      <c r="M741" s="95" t="s">
        <v>2756</v>
      </c>
      <c r="N741" s="69">
        <f>YEAR(Table2[[#This Row],[MONTH]])</f>
        <v>2025</v>
      </c>
      <c r="O741" s="69" t="str">
        <f>TEXT(Table2[[#This Row],[MONTH]],"MMMM")</f>
        <v>December</v>
      </c>
    </row>
    <row r="742" spans="1:15" ht="14.4" x14ac:dyDescent="0.3">
      <c r="A742" s="621">
        <v>45992</v>
      </c>
      <c r="B742" s="345">
        <v>6000010537</v>
      </c>
      <c r="C742" s="265" t="s">
        <v>2000</v>
      </c>
      <c r="D742" s="346" t="s">
        <v>2001</v>
      </c>
      <c r="E742" s="345">
        <v>2204002800</v>
      </c>
      <c r="F742" s="265" t="s">
        <v>48</v>
      </c>
      <c r="G742" s="783" t="s">
        <v>3364</v>
      </c>
      <c r="H742" s="190" t="s">
        <v>3733</v>
      </c>
      <c r="I742" s="99">
        <v>18136.68</v>
      </c>
      <c r="J742" s="99">
        <v>18136.68</v>
      </c>
      <c r="K742" s="594">
        <v>46054</v>
      </c>
      <c r="L742" s="329">
        <v>46010</v>
      </c>
      <c r="M742" s="95" t="s">
        <v>2756</v>
      </c>
      <c r="N742" s="69">
        <f>YEAR(Table2[[#This Row],[MONTH]])</f>
        <v>2025</v>
      </c>
      <c r="O742" s="69" t="str">
        <f>TEXT(Table2[[#This Row],[MONTH]],"MMMM")</f>
        <v>December</v>
      </c>
    </row>
    <row r="743" spans="1:15" ht="14.4" x14ac:dyDescent="0.3">
      <c r="A743" s="622">
        <v>45992</v>
      </c>
      <c r="B743" s="347">
        <v>6000010588</v>
      </c>
      <c r="C743" s="267" t="s">
        <v>2298</v>
      </c>
      <c r="D743" s="348" t="s">
        <v>2299</v>
      </c>
      <c r="E743" s="347">
        <v>2204002743</v>
      </c>
      <c r="F743" s="170" t="s">
        <v>305</v>
      </c>
      <c r="G743" s="785" t="s">
        <v>3364</v>
      </c>
      <c r="H743" s="195" t="s">
        <v>3733</v>
      </c>
      <c r="I743" s="105">
        <v>1849.74</v>
      </c>
      <c r="J743" s="105">
        <v>1849.74</v>
      </c>
      <c r="K743" s="595">
        <v>46054</v>
      </c>
      <c r="L743" s="334">
        <v>46010</v>
      </c>
      <c r="M743" s="95" t="s">
        <v>2756</v>
      </c>
      <c r="N743" s="69">
        <f>YEAR(Table2[[#This Row],[MONTH]])</f>
        <v>2025</v>
      </c>
      <c r="O743" s="69" t="str">
        <f>TEXT(Table2[[#This Row],[MONTH]],"MMMM")</f>
        <v>December</v>
      </c>
    </row>
    <row r="744" spans="1:15" ht="14.4" x14ac:dyDescent="0.3">
      <c r="A744" s="622">
        <v>45992</v>
      </c>
      <c r="B744" s="347">
        <v>6000010591</v>
      </c>
      <c r="C744" s="267" t="s">
        <v>2294</v>
      </c>
      <c r="D744" s="348" t="s">
        <v>2295</v>
      </c>
      <c r="E744" s="347">
        <v>2204002751</v>
      </c>
      <c r="F744" s="170" t="s">
        <v>305</v>
      </c>
      <c r="G744" s="785" t="s">
        <v>3364</v>
      </c>
      <c r="H744" s="195" t="s">
        <v>3733</v>
      </c>
      <c r="I744" s="105">
        <v>2226.9899999999998</v>
      </c>
      <c r="J744" s="105">
        <v>2226.9899999999998</v>
      </c>
      <c r="K744" s="595">
        <v>46054</v>
      </c>
      <c r="L744" s="334">
        <v>46010</v>
      </c>
      <c r="M744" s="95" t="s">
        <v>2756</v>
      </c>
      <c r="N744" s="69">
        <f>YEAR(Table2[[#This Row],[MONTH]])</f>
        <v>2025</v>
      </c>
      <c r="O744" s="69" t="str">
        <f>TEXT(Table2[[#This Row],[MONTH]],"MMMM")</f>
        <v>December</v>
      </c>
    </row>
    <row r="745" spans="1:15" ht="15" thickBot="1" x14ac:dyDescent="0.35">
      <c r="A745" s="624">
        <v>45992</v>
      </c>
      <c r="B745" s="356">
        <v>6000010592</v>
      </c>
      <c r="C745" s="357" t="s">
        <v>2064</v>
      </c>
      <c r="D745" s="358" t="s">
        <v>2065</v>
      </c>
      <c r="E745" s="356">
        <v>2204002791</v>
      </c>
      <c r="F745" s="171" t="s">
        <v>305</v>
      </c>
      <c r="G745" s="784" t="s">
        <v>3364</v>
      </c>
      <c r="H745" s="186" t="s">
        <v>3733</v>
      </c>
      <c r="I745" s="111">
        <v>2707.59</v>
      </c>
      <c r="J745" s="111">
        <v>2707.59</v>
      </c>
      <c r="K745" s="434">
        <v>46054</v>
      </c>
      <c r="L745" s="333">
        <v>46010</v>
      </c>
      <c r="M745" s="95" t="s">
        <v>2756</v>
      </c>
      <c r="N745" s="69">
        <f>YEAR(Table2[[#This Row],[MONTH]])</f>
        <v>2025</v>
      </c>
      <c r="O745" s="69" t="str">
        <f>TEXT(Table2[[#This Row],[MONTH]],"MMMM")</f>
        <v>December</v>
      </c>
    </row>
    <row r="746" spans="1:15" ht="14.4" x14ac:dyDescent="0.3">
      <c r="A746" s="602">
        <v>45992</v>
      </c>
      <c r="B746" s="96">
        <v>22123998</v>
      </c>
      <c r="C746" s="96" t="s">
        <v>3550</v>
      </c>
      <c r="D746" s="97" t="s">
        <v>3551</v>
      </c>
      <c r="E746" s="96">
        <v>22064530</v>
      </c>
      <c r="F746" s="96" t="s">
        <v>3718</v>
      </c>
      <c r="G746" s="98" t="s">
        <v>3364</v>
      </c>
      <c r="H746" s="96" t="s">
        <v>3378</v>
      </c>
      <c r="I746" s="99">
        <v>86367</v>
      </c>
      <c r="J746" s="100">
        <v>86367</v>
      </c>
      <c r="K746" s="548">
        <v>46113</v>
      </c>
      <c r="L746" s="101">
        <v>46064</v>
      </c>
      <c r="M746" s="95" t="s">
        <v>2756</v>
      </c>
      <c r="N746" s="69">
        <f>YEAR(Table2[[#This Row],[MONTH]])</f>
        <v>2025</v>
      </c>
      <c r="O746" s="69" t="str">
        <f>TEXT(Table2[[#This Row],[MONTH]],"MMMM")</f>
        <v>December</v>
      </c>
    </row>
    <row r="747" spans="1:15" ht="15" thickBot="1" x14ac:dyDescent="0.35">
      <c r="A747" s="608">
        <v>45992</v>
      </c>
      <c r="B747" s="145">
        <v>22123997</v>
      </c>
      <c r="C747" s="145" t="s">
        <v>3552</v>
      </c>
      <c r="D747" s="116" t="s">
        <v>3553</v>
      </c>
      <c r="E747" s="145">
        <v>22064423</v>
      </c>
      <c r="F747" s="145" t="s">
        <v>3718</v>
      </c>
      <c r="G747" s="147" t="s">
        <v>3372</v>
      </c>
      <c r="H747" s="145" t="s">
        <v>3378</v>
      </c>
      <c r="I747" s="148">
        <v>146929.10090909089</v>
      </c>
      <c r="J747" s="415">
        <v>146929.10090909089</v>
      </c>
      <c r="K747" s="598">
        <v>46092</v>
      </c>
      <c r="L747" s="416">
        <v>46066</v>
      </c>
      <c r="M747" s="95" t="s">
        <v>2756</v>
      </c>
      <c r="N747" s="69">
        <f>YEAR(Table2[[#This Row],[MONTH]])</f>
        <v>2025</v>
      </c>
      <c r="O747" s="69" t="str">
        <f>TEXT(Table2[[#This Row],[MONTH]],"MMMM")</f>
        <v>December</v>
      </c>
    </row>
    <row r="748" spans="1:15" ht="15" thickBot="1" x14ac:dyDescent="0.35">
      <c r="A748" s="606">
        <v>45992</v>
      </c>
      <c r="B748" s="137">
        <v>22129581</v>
      </c>
      <c r="C748" s="137" t="s">
        <v>3550</v>
      </c>
      <c r="D748" s="138" t="s">
        <v>3736</v>
      </c>
      <c r="E748" s="137">
        <v>22064530</v>
      </c>
      <c r="F748" s="137" t="s">
        <v>3737</v>
      </c>
      <c r="G748" s="139" t="s">
        <v>3364</v>
      </c>
      <c r="H748" s="137" t="s">
        <v>3378</v>
      </c>
      <c r="I748" s="140">
        <v>96</v>
      </c>
      <c r="J748" s="106">
        <f>+[2]!Table1[[#This Row],[TOTAL AMOUNT QAR]]</f>
        <v>96</v>
      </c>
      <c r="K748" s="549">
        <v>46182</v>
      </c>
      <c r="L748" s="141">
        <v>46149</v>
      </c>
      <c r="M748" s="95" t="s">
        <v>2756</v>
      </c>
      <c r="N748" s="69">
        <f>YEAR(Table2[[#This Row],[MONTH]])</f>
        <v>2025</v>
      </c>
      <c r="O748" s="69" t="str">
        <f>TEXT(Table2[[#This Row],[MONTH]],"MMMM")</f>
        <v>December</v>
      </c>
    </row>
    <row r="749" spans="1:15" ht="14.4" x14ac:dyDescent="0.3">
      <c r="A749" s="602">
        <v>45992</v>
      </c>
      <c r="B749" s="96">
        <v>22126156</v>
      </c>
      <c r="C749" s="96" t="s">
        <v>3550</v>
      </c>
      <c r="D749" s="97" t="s">
        <v>3554</v>
      </c>
      <c r="E749" s="96">
        <v>22064423</v>
      </c>
      <c r="F749" s="96" t="s">
        <v>3684</v>
      </c>
      <c r="G749" s="98" t="s">
        <v>3364</v>
      </c>
      <c r="H749" s="96" t="s">
        <v>3378</v>
      </c>
      <c r="I749" s="99">
        <v>97388.38</v>
      </c>
      <c r="J749" s="100">
        <v>97388.38</v>
      </c>
      <c r="K749" s="548">
        <v>46138</v>
      </c>
      <c r="L749" s="101">
        <v>46087</v>
      </c>
      <c r="M749" s="95" t="s">
        <v>2756</v>
      </c>
      <c r="N749" s="69">
        <f>YEAR(Table2[[#This Row],[MONTH]])</f>
        <v>2025</v>
      </c>
      <c r="O749" s="69" t="str">
        <f>TEXT(Table2[[#This Row],[MONTH]],"MMMM")</f>
        <v>December</v>
      </c>
    </row>
    <row r="750" spans="1:15" ht="15" thickBot="1" x14ac:dyDescent="0.35">
      <c r="A750" s="608">
        <v>45992</v>
      </c>
      <c r="B750" s="145">
        <v>22126157</v>
      </c>
      <c r="C750" s="145" t="s">
        <v>3552</v>
      </c>
      <c r="D750" s="146" t="s">
        <v>3555</v>
      </c>
      <c r="E750" s="145">
        <v>22064423</v>
      </c>
      <c r="F750" s="145" t="s">
        <v>3684</v>
      </c>
      <c r="G750" s="147" t="s">
        <v>3372</v>
      </c>
      <c r="H750" s="145" t="s">
        <v>3378</v>
      </c>
      <c r="I750" s="148">
        <v>7029.92</v>
      </c>
      <c r="J750" s="415">
        <f>+[2]!Table1[[#This Row],[TOTAL AMOUNT QAR]]</f>
        <v>7029.92</v>
      </c>
      <c r="K750" s="598">
        <v>46138</v>
      </c>
      <c r="L750" s="416">
        <v>46087</v>
      </c>
      <c r="M750" s="95" t="s">
        <v>2756</v>
      </c>
      <c r="N750" s="69">
        <f>YEAR(Table2[[#This Row],[MONTH]])</f>
        <v>2025</v>
      </c>
      <c r="O750" s="69" t="str">
        <f>TEXT(Table2[[#This Row],[MONTH]],"MMMM")</f>
        <v>December</v>
      </c>
    </row>
    <row r="751" spans="1:15" ht="14.4" x14ac:dyDescent="0.3">
      <c r="A751" s="621">
        <v>46023</v>
      </c>
      <c r="B751" s="345">
        <v>6000010838</v>
      </c>
      <c r="C751" s="265" t="s">
        <v>2230</v>
      </c>
      <c r="D751" s="346">
        <v>5427795144</v>
      </c>
      <c r="E751" s="345">
        <v>2510001760</v>
      </c>
      <c r="F751" s="172" t="s">
        <v>305</v>
      </c>
      <c r="G751" s="783" t="s">
        <v>3364</v>
      </c>
      <c r="H751" s="173" t="s">
        <v>3747</v>
      </c>
      <c r="I751" s="99">
        <v>1003</v>
      </c>
      <c r="J751" s="99">
        <v>1003</v>
      </c>
      <c r="K751" s="594">
        <v>46037</v>
      </c>
      <c r="L751" s="329">
        <v>46030</v>
      </c>
      <c r="M751" s="95" t="s">
        <v>2681</v>
      </c>
      <c r="N751" s="69">
        <f>YEAR(Table2[[#This Row],[MONTH]])</f>
        <v>2026</v>
      </c>
      <c r="O751" s="69" t="str">
        <f>TEXT(Table2[[#This Row],[MONTH]],"MMMM")</f>
        <v>January</v>
      </c>
    </row>
    <row r="752" spans="1:15" ht="14.4" x14ac:dyDescent="0.3">
      <c r="A752" s="622">
        <v>46023</v>
      </c>
      <c r="B752" s="347">
        <v>6000010575</v>
      </c>
      <c r="C752" s="267" t="s">
        <v>2512</v>
      </c>
      <c r="D752" s="348">
        <v>20490003203</v>
      </c>
      <c r="E752" s="347">
        <v>2510001471</v>
      </c>
      <c r="F752" s="170" t="s">
        <v>305</v>
      </c>
      <c r="G752" s="785" t="s">
        <v>3364</v>
      </c>
      <c r="H752" s="158" t="s">
        <v>3747</v>
      </c>
      <c r="I752" s="105">
        <v>1158</v>
      </c>
      <c r="J752" s="105">
        <v>1158</v>
      </c>
      <c r="K752" s="595">
        <v>46037</v>
      </c>
      <c r="L752" s="334">
        <v>46030</v>
      </c>
      <c r="M752" s="95" t="s">
        <v>2681</v>
      </c>
      <c r="N752" s="69">
        <f>YEAR(Table2[[#This Row],[MONTH]])</f>
        <v>2026</v>
      </c>
      <c r="O752" s="69" t="str">
        <f>TEXT(Table2[[#This Row],[MONTH]],"MMMM")</f>
        <v>January</v>
      </c>
    </row>
    <row r="753" spans="1:15" ht="14.4" x14ac:dyDescent="0.3">
      <c r="A753" s="622">
        <v>46023</v>
      </c>
      <c r="B753" s="347">
        <v>6000010577</v>
      </c>
      <c r="C753" s="267" t="s">
        <v>2516</v>
      </c>
      <c r="D753" s="348">
        <v>20490003262</v>
      </c>
      <c r="E753" s="347">
        <v>2510001472</v>
      </c>
      <c r="F753" s="170" t="s">
        <v>305</v>
      </c>
      <c r="G753" s="785" t="s">
        <v>3364</v>
      </c>
      <c r="H753" s="158" t="s">
        <v>3747</v>
      </c>
      <c r="I753" s="105">
        <v>20</v>
      </c>
      <c r="J753" s="105">
        <v>20</v>
      </c>
      <c r="K753" s="595">
        <v>46037</v>
      </c>
      <c r="L753" s="334">
        <v>46030</v>
      </c>
      <c r="M753" s="95" t="s">
        <v>2681</v>
      </c>
      <c r="N753" s="69">
        <f>YEAR(Table2[[#This Row],[MONTH]])</f>
        <v>2026</v>
      </c>
      <c r="O753" s="69" t="str">
        <f>TEXT(Table2[[#This Row],[MONTH]],"MMMM")</f>
        <v>January</v>
      </c>
    </row>
    <row r="754" spans="1:15" ht="14.4" x14ac:dyDescent="0.3">
      <c r="A754" s="622">
        <v>46023</v>
      </c>
      <c r="B754" s="347">
        <v>6000010579</v>
      </c>
      <c r="C754" s="267" t="s">
        <v>2580</v>
      </c>
      <c r="D754" s="348">
        <v>5011005005</v>
      </c>
      <c r="E754" s="347">
        <v>2510001495</v>
      </c>
      <c r="F754" s="170" t="s">
        <v>305</v>
      </c>
      <c r="G754" s="785" t="s">
        <v>3364</v>
      </c>
      <c r="H754" s="158" t="s">
        <v>3747</v>
      </c>
      <c r="I754" s="105">
        <v>1252</v>
      </c>
      <c r="J754" s="105">
        <v>1252</v>
      </c>
      <c r="K754" s="595">
        <v>46037</v>
      </c>
      <c r="L754" s="334">
        <v>46030</v>
      </c>
      <c r="M754" s="95" t="s">
        <v>2681</v>
      </c>
      <c r="N754" s="69">
        <f>YEAR(Table2[[#This Row],[MONTH]])</f>
        <v>2026</v>
      </c>
      <c r="O754" s="69" t="str">
        <f>TEXT(Table2[[#This Row],[MONTH]],"MMMM")</f>
        <v>January</v>
      </c>
    </row>
    <row r="755" spans="1:15" ht="15" thickBot="1" x14ac:dyDescent="0.35">
      <c r="A755" s="623">
        <v>46023</v>
      </c>
      <c r="B755" s="349">
        <v>6000010589</v>
      </c>
      <c r="C755" s="269" t="s">
        <v>2530</v>
      </c>
      <c r="D755" s="350">
        <v>5451825293</v>
      </c>
      <c r="E755" s="349">
        <v>2510001534</v>
      </c>
      <c r="F755" s="175" t="s">
        <v>305</v>
      </c>
      <c r="G755" s="786" t="s">
        <v>3364</v>
      </c>
      <c r="H755" s="163" t="s">
        <v>3747</v>
      </c>
      <c r="I755" s="140">
        <v>1233</v>
      </c>
      <c r="J755" s="140">
        <v>1233</v>
      </c>
      <c r="K755" s="439">
        <v>46037</v>
      </c>
      <c r="L755" s="351">
        <v>46030</v>
      </c>
      <c r="M755" s="95" t="s">
        <v>2681</v>
      </c>
      <c r="N755" s="69">
        <f>YEAR(Table2[[#This Row],[MONTH]])</f>
        <v>2026</v>
      </c>
      <c r="O755" s="69" t="str">
        <f>TEXT(Table2[[#This Row],[MONTH]],"MMMM")</f>
        <v>January</v>
      </c>
    </row>
    <row r="756" spans="1:15" ht="14.4" x14ac:dyDescent="0.3">
      <c r="A756" s="621">
        <v>46023</v>
      </c>
      <c r="B756" s="345">
        <v>6000010841</v>
      </c>
      <c r="C756" s="265" t="s">
        <v>2544</v>
      </c>
      <c r="D756" s="346" t="s">
        <v>2545</v>
      </c>
      <c r="E756" s="345">
        <v>2204002919</v>
      </c>
      <c r="F756" s="172" t="s">
        <v>305</v>
      </c>
      <c r="G756" s="783" t="s">
        <v>3364</v>
      </c>
      <c r="H756" s="173" t="s">
        <v>3747</v>
      </c>
      <c r="I756" s="99">
        <v>26744</v>
      </c>
      <c r="J756" s="99">
        <v>26744</v>
      </c>
      <c r="K756" s="594">
        <v>46037</v>
      </c>
      <c r="L756" s="329">
        <v>46030</v>
      </c>
      <c r="M756" s="95" t="s">
        <v>2681</v>
      </c>
      <c r="N756" s="69">
        <f>YEAR(Table2[[#This Row],[MONTH]])</f>
        <v>2026</v>
      </c>
      <c r="O756" s="69" t="str">
        <f>TEXT(Table2[[#This Row],[MONTH]],"MMMM")</f>
        <v>January</v>
      </c>
    </row>
    <row r="757" spans="1:15" ht="14.4" x14ac:dyDescent="0.3">
      <c r="A757" s="622">
        <v>46023</v>
      </c>
      <c r="B757" s="347">
        <v>6000010843</v>
      </c>
      <c r="C757" s="267" t="s">
        <v>2466</v>
      </c>
      <c r="D757" s="348">
        <v>1071482254</v>
      </c>
      <c r="E757" s="347">
        <v>2204002935</v>
      </c>
      <c r="F757" s="170" t="s">
        <v>305</v>
      </c>
      <c r="G757" s="785" t="s">
        <v>3364</v>
      </c>
      <c r="H757" s="158" t="s">
        <v>3747</v>
      </c>
      <c r="I757" s="105">
        <v>1400</v>
      </c>
      <c r="J757" s="105">
        <v>1400</v>
      </c>
      <c r="K757" s="595">
        <v>46037</v>
      </c>
      <c r="L757" s="334">
        <v>46030</v>
      </c>
      <c r="M757" s="95" t="s">
        <v>2681</v>
      </c>
      <c r="N757" s="69">
        <f>YEAR(Table2[[#This Row],[MONTH]])</f>
        <v>2026</v>
      </c>
      <c r="O757" s="69" t="str">
        <f>TEXT(Table2[[#This Row],[MONTH]],"MMMM")</f>
        <v>January</v>
      </c>
    </row>
    <row r="758" spans="1:15" ht="14.4" x14ac:dyDescent="0.3">
      <c r="A758" s="622">
        <v>46023</v>
      </c>
      <c r="B758" s="347">
        <v>6000010844</v>
      </c>
      <c r="C758" s="267" t="s">
        <v>2495</v>
      </c>
      <c r="D758" s="348" t="s">
        <v>2496</v>
      </c>
      <c r="E758" s="347">
        <v>2204002944</v>
      </c>
      <c r="F758" s="170" t="s">
        <v>305</v>
      </c>
      <c r="G758" s="785" t="s">
        <v>3364</v>
      </c>
      <c r="H758" s="158" t="s">
        <v>3747</v>
      </c>
      <c r="I758" s="105">
        <v>3778</v>
      </c>
      <c r="J758" s="105">
        <v>3778</v>
      </c>
      <c r="K758" s="595">
        <v>46037</v>
      </c>
      <c r="L758" s="334">
        <v>46030</v>
      </c>
      <c r="M758" s="95" t="s">
        <v>2681</v>
      </c>
      <c r="N758" s="69">
        <f>YEAR(Table2[[#This Row],[MONTH]])</f>
        <v>2026</v>
      </c>
      <c r="O758" s="69" t="str">
        <f>TEXT(Table2[[#This Row],[MONTH]],"MMMM")</f>
        <v>January</v>
      </c>
    </row>
    <row r="759" spans="1:15" ht="14.4" x14ac:dyDescent="0.3">
      <c r="A759" s="622">
        <v>46023</v>
      </c>
      <c r="B759" s="347">
        <v>6000010845</v>
      </c>
      <c r="C759" s="267" t="s">
        <v>2481</v>
      </c>
      <c r="D759" s="348" t="s">
        <v>2482</v>
      </c>
      <c r="E759" s="347">
        <v>2204002943</v>
      </c>
      <c r="F759" s="170" t="s">
        <v>305</v>
      </c>
      <c r="G759" s="785" t="s">
        <v>3364</v>
      </c>
      <c r="H759" s="158" t="s">
        <v>3747</v>
      </c>
      <c r="I759" s="105">
        <v>237262</v>
      </c>
      <c r="J759" s="105">
        <v>237262</v>
      </c>
      <c r="K759" s="595">
        <v>46037</v>
      </c>
      <c r="L759" s="334">
        <v>46030</v>
      </c>
      <c r="M759" s="95" t="s">
        <v>2681</v>
      </c>
      <c r="N759" s="69">
        <f>YEAR(Table2[[#This Row],[MONTH]])</f>
        <v>2026</v>
      </c>
      <c r="O759" s="69" t="str">
        <f>TEXT(Table2[[#This Row],[MONTH]],"MMMM")</f>
        <v>January</v>
      </c>
    </row>
    <row r="760" spans="1:15" ht="15" thickBot="1" x14ac:dyDescent="0.35">
      <c r="A760" s="623">
        <v>46023</v>
      </c>
      <c r="B760" s="349">
        <v>6000010846</v>
      </c>
      <c r="C760" s="269" t="s">
        <v>1130</v>
      </c>
      <c r="D760" s="350" t="s">
        <v>1132</v>
      </c>
      <c r="E760" s="349">
        <v>2204002953</v>
      </c>
      <c r="F760" s="175" t="s">
        <v>305</v>
      </c>
      <c r="G760" s="786" t="s">
        <v>3364</v>
      </c>
      <c r="H760" s="163" t="s">
        <v>3747</v>
      </c>
      <c r="I760" s="140">
        <v>24462</v>
      </c>
      <c r="J760" s="140">
        <v>24462</v>
      </c>
      <c r="K760" s="439">
        <v>46037</v>
      </c>
      <c r="L760" s="351">
        <v>46030</v>
      </c>
      <c r="M760" s="95" t="s">
        <v>2681</v>
      </c>
      <c r="N760" s="69">
        <f>YEAR(Table2[[#This Row],[MONTH]])</f>
        <v>2026</v>
      </c>
      <c r="O760" s="69" t="str">
        <f>TEXT(Table2[[#This Row],[MONTH]],"MMMM")</f>
        <v>January</v>
      </c>
    </row>
    <row r="761" spans="1:15" ht="14.4" x14ac:dyDescent="0.3">
      <c r="A761" s="621">
        <v>46023</v>
      </c>
      <c r="B761" s="345">
        <v>6000010847</v>
      </c>
      <c r="C761" s="265" t="s">
        <v>2083</v>
      </c>
      <c r="D761" s="346" t="s">
        <v>2084</v>
      </c>
      <c r="E761" s="345">
        <v>2304000556</v>
      </c>
      <c r="F761" s="359" t="s">
        <v>48</v>
      </c>
      <c r="G761" s="783" t="s">
        <v>3364</v>
      </c>
      <c r="H761" s="173" t="s">
        <v>3747</v>
      </c>
      <c r="I761" s="99">
        <v>2895</v>
      </c>
      <c r="J761" s="99">
        <v>2895</v>
      </c>
      <c r="K761" s="594">
        <v>46042</v>
      </c>
      <c r="L761" s="329">
        <v>46030</v>
      </c>
      <c r="M761" s="95" t="s">
        <v>2681</v>
      </c>
      <c r="N761" s="69">
        <f>YEAR(Table2[[#This Row],[MONTH]])</f>
        <v>2026</v>
      </c>
      <c r="O761" s="69" t="str">
        <f>TEXT(Table2[[#This Row],[MONTH]],"MMMM")</f>
        <v>January</v>
      </c>
    </row>
    <row r="762" spans="1:15" ht="14.4" x14ac:dyDescent="0.3">
      <c r="A762" s="622">
        <v>46023</v>
      </c>
      <c r="B762" s="347">
        <v>6000010839</v>
      </c>
      <c r="C762" s="267" t="s">
        <v>2185</v>
      </c>
      <c r="D762" s="348" t="s">
        <v>2186</v>
      </c>
      <c r="E762" s="347">
        <v>2304000551</v>
      </c>
      <c r="F762" s="360" t="s">
        <v>48</v>
      </c>
      <c r="G762" s="785" t="s">
        <v>3364</v>
      </c>
      <c r="H762" s="158" t="s">
        <v>3747</v>
      </c>
      <c r="I762" s="105">
        <v>14213</v>
      </c>
      <c r="J762" s="105">
        <v>14213</v>
      </c>
      <c r="K762" s="595">
        <v>46042</v>
      </c>
      <c r="L762" s="334">
        <v>46030</v>
      </c>
      <c r="M762" s="95" t="s">
        <v>2681</v>
      </c>
      <c r="N762" s="69">
        <f>YEAR(Table2[[#This Row],[MONTH]])</f>
        <v>2026</v>
      </c>
      <c r="O762" s="69" t="str">
        <f>TEXT(Table2[[#This Row],[MONTH]],"MMMM")</f>
        <v>January</v>
      </c>
    </row>
    <row r="763" spans="1:15" ht="14.4" x14ac:dyDescent="0.3">
      <c r="A763" s="622">
        <v>46023</v>
      </c>
      <c r="B763" s="347">
        <v>6000010840</v>
      </c>
      <c r="C763" s="267" t="s">
        <v>2146</v>
      </c>
      <c r="D763" s="348" t="s">
        <v>2147</v>
      </c>
      <c r="E763" s="347">
        <v>2204002898</v>
      </c>
      <c r="F763" s="360" t="s">
        <v>48</v>
      </c>
      <c r="G763" s="785" t="s">
        <v>3364</v>
      </c>
      <c r="H763" s="158" t="s">
        <v>3747</v>
      </c>
      <c r="I763" s="105">
        <v>21625</v>
      </c>
      <c r="J763" s="105">
        <v>21625</v>
      </c>
      <c r="K763" s="595">
        <v>46042</v>
      </c>
      <c r="L763" s="334">
        <v>46030</v>
      </c>
      <c r="M763" s="95" t="s">
        <v>2681</v>
      </c>
      <c r="N763" s="69">
        <f>YEAR(Table2[[#This Row],[MONTH]])</f>
        <v>2026</v>
      </c>
      <c r="O763" s="69" t="str">
        <f>TEXT(Table2[[#This Row],[MONTH]],"MMMM")</f>
        <v>January</v>
      </c>
    </row>
    <row r="764" spans="1:15" ht="14.4" x14ac:dyDescent="0.3">
      <c r="A764" s="622">
        <v>46023</v>
      </c>
      <c r="B764" s="347">
        <v>6000010848</v>
      </c>
      <c r="C764" s="267" t="s">
        <v>2547</v>
      </c>
      <c r="D764" s="348" t="s">
        <v>2548</v>
      </c>
      <c r="E764" s="347">
        <v>2204002951</v>
      </c>
      <c r="F764" s="170" t="s">
        <v>305</v>
      </c>
      <c r="G764" s="785" t="s">
        <v>3364</v>
      </c>
      <c r="H764" s="158" t="s">
        <v>3747</v>
      </c>
      <c r="I764" s="105">
        <v>1520</v>
      </c>
      <c r="J764" s="105">
        <v>1520</v>
      </c>
      <c r="K764" s="595">
        <v>46042</v>
      </c>
      <c r="L764" s="334">
        <v>46030</v>
      </c>
      <c r="M764" s="95" t="s">
        <v>2681</v>
      </c>
      <c r="N764" s="69">
        <f>YEAR(Table2[[#This Row],[MONTH]])</f>
        <v>2026</v>
      </c>
      <c r="O764" s="69" t="str">
        <f>TEXT(Table2[[#This Row],[MONTH]],"MMMM")</f>
        <v>January</v>
      </c>
    </row>
    <row r="765" spans="1:15" ht="15" thickBot="1" x14ac:dyDescent="0.35">
      <c r="A765" s="623">
        <v>46023</v>
      </c>
      <c r="B765" s="349">
        <v>6000010849</v>
      </c>
      <c r="C765" s="269" t="s">
        <v>2557</v>
      </c>
      <c r="D765" s="350" t="s">
        <v>2558</v>
      </c>
      <c r="E765" s="349">
        <v>2204002968</v>
      </c>
      <c r="F765" s="175" t="s">
        <v>305</v>
      </c>
      <c r="G765" s="786" t="s">
        <v>3364</v>
      </c>
      <c r="H765" s="163" t="s">
        <v>3747</v>
      </c>
      <c r="I765" s="140">
        <v>2168</v>
      </c>
      <c r="J765" s="140">
        <v>2168</v>
      </c>
      <c r="K765" s="439">
        <v>46042</v>
      </c>
      <c r="L765" s="351">
        <v>46030</v>
      </c>
      <c r="M765" s="95" t="s">
        <v>2681</v>
      </c>
      <c r="N765" s="69">
        <f>YEAR(Table2[[#This Row],[MONTH]])</f>
        <v>2026</v>
      </c>
      <c r="O765" s="69" t="str">
        <f>TEXT(Table2[[#This Row],[MONTH]],"MMMM")</f>
        <v>January</v>
      </c>
    </row>
    <row r="766" spans="1:15" ht="14.4" x14ac:dyDescent="0.3">
      <c r="A766" s="621">
        <v>46023</v>
      </c>
      <c r="B766" s="345">
        <v>6000010593</v>
      </c>
      <c r="C766" s="265" t="s">
        <v>2526</v>
      </c>
      <c r="D766" s="346">
        <v>1474009445</v>
      </c>
      <c r="E766" s="345">
        <v>2510001547</v>
      </c>
      <c r="F766" s="172" t="s">
        <v>305</v>
      </c>
      <c r="G766" s="783" t="s">
        <v>3364</v>
      </c>
      <c r="H766" s="173" t="s">
        <v>3747</v>
      </c>
      <c r="I766" s="99">
        <v>284</v>
      </c>
      <c r="J766" s="99">
        <v>284</v>
      </c>
      <c r="K766" s="594">
        <v>46042</v>
      </c>
      <c r="L766" s="329">
        <v>46030</v>
      </c>
      <c r="M766" s="95" t="s">
        <v>2681</v>
      </c>
      <c r="N766" s="69">
        <f>YEAR(Table2[[#This Row],[MONTH]])</f>
        <v>2026</v>
      </c>
      <c r="O766" s="69" t="str">
        <f>TEXT(Table2[[#This Row],[MONTH]],"MMMM")</f>
        <v>January</v>
      </c>
    </row>
    <row r="767" spans="1:15" ht="14.4" x14ac:dyDescent="0.3">
      <c r="A767" s="622">
        <v>46023</v>
      </c>
      <c r="B767" s="347">
        <v>6000010595</v>
      </c>
      <c r="C767" s="267" t="s">
        <v>2521</v>
      </c>
      <c r="D767" s="348" t="s">
        <v>2522</v>
      </c>
      <c r="E767" s="347">
        <v>2204002001</v>
      </c>
      <c r="F767" s="170" t="s">
        <v>305</v>
      </c>
      <c r="G767" s="785" t="s">
        <v>3364</v>
      </c>
      <c r="H767" s="158" t="s">
        <v>3747</v>
      </c>
      <c r="I767" s="105">
        <v>1274</v>
      </c>
      <c r="J767" s="105">
        <v>1274</v>
      </c>
      <c r="K767" s="595">
        <v>46042</v>
      </c>
      <c r="L767" s="334">
        <v>46030</v>
      </c>
      <c r="M767" s="95" t="s">
        <v>2681</v>
      </c>
      <c r="N767" s="69">
        <f>YEAR(Table2[[#This Row],[MONTH]])</f>
        <v>2026</v>
      </c>
      <c r="O767" s="69" t="str">
        <f>TEXT(Table2[[#This Row],[MONTH]],"MMMM")</f>
        <v>January</v>
      </c>
    </row>
    <row r="768" spans="1:15" ht="15" thickBot="1" x14ac:dyDescent="0.35">
      <c r="A768" s="623">
        <v>46023</v>
      </c>
      <c r="B768" s="349">
        <v>6000010842</v>
      </c>
      <c r="C768" s="269" t="s">
        <v>2575</v>
      </c>
      <c r="D768" s="350" t="s">
        <v>2576</v>
      </c>
      <c r="E768" s="349">
        <v>2204002153</v>
      </c>
      <c r="F768" s="175" t="s">
        <v>305</v>
      </c>
      <c r="G768" s="786" t="s">
        <v>3364</v>
      </c>
      <c r="H768" s="163" t="s">
        <v>3747</v>
      </c>
      <c r="I768" s="140">
        <v>3278</v>
      </c>
      <c r="J768" s="140">
        <v>3278</v>
      </c>
      <c r="K768" s="439">
        <v>46042</v>
      </c>
      <c r="L768" s="351">
        <v>46030</v>
      </c>
      <c r="M768" s="95" t="s">
        <v>2681</v>
      </c>
      <c r="N768" s="69">
        <f>YEAR(Table2[[#This Row],[MONTH]])</f>
        <v>2026</v>
      </c>
      <c r="O768" s="69" t="str">
        <f>TEXT(Table2[[#This Row],[MONTH]],"MMMM")</f>
        <v>January</v>
      </c>
    </row>
    <row r="769" spans="1:15" ht="14.4" x14ac:dyDescent="0.3">
      <c r="A769" s="621">
        <v>46023</v>
      </c>
      <c r="B769" s="345">
        <v>6000010850</v>
      </c>
      <c r="C769" s="265" t="s">
        <v>2171</v>
      </c>
      <c r="D769" s="346" t="s">
        <v>2172</v>
      </c>
      <c r="E769" s="345">
        <v>2204002969</v>
      </c>
      <c r="F769" s="359" t="s">
        <v>48</v>
      </c>
      <c r="G769" s="783" t="s">
        <v>3372</v>
      </c>
      <c r="H769" s="173" t="s">
        <v>3747</v>
      </c>
      <c r="I769" s="99">
        <v>18619</v>
      </c>
      <c r="J769" s="99">
        <v>18619</v>
      </c>
      <c r="K769" s="595">
        <v>46037</v>
      </c>
      <c r="L769" s="329">
        <v>46030</v>
      </c>
      <c r="M769" s="95" t="s">
        <v>2681</v>
      </c>
      <c r="N769" s="69">
        <f>YEAR(Table2[[#This Row],[MONTH]])</f>
        <v>2026</v>
      </c>
      <c r="O769" s="69" t="str">
        <f>TEXT(Table2[[#This Row],[MONTH]],"MMMM")</f>
        <v>January</v>
      </c>
    </row>
    <row r="770" spans="1:15" ht="14.4" x14ac:dyDescent="0.3">
      <c r="A770" s="622">
        <v>46023</v>
      </c>
      <c r="B770" s="347">
        <v>6000010851</v>
      </c>
      <c r="C770" s="267" t="s">
        <v>2179</v>
      </c>
      <c r="D770" s="348" t="s">
        <v>2180</v>
      </c>
      <c r="E770" s="347">
        <v>2204002967</v>
      </c>
      <c r="F770" s="360" t="s">
        <v>48</v>
      </c>
      <c r="G770" s="785" t="s">
        <v>3372</v>
      </c>
      <c r="H770" s="158" t="s">
        <v>3747</v>
      </c>
      <c r="I770" s="105">
        <v>94966</v>
      </c>
      <c r="J770" s="105">
        <v>94966</v>
      </c>
      <c r="K770" s="595">
        <v>46037</v>
      </c>
      <c r="L770" s="334">
        <v>46030</v>
      </c>
      <c r="M770" s="95" t="s">
        <v>2681</v>
      </c>
      <c r="N770" s="69">
        <f>YEAR(Table2[[#This Row],[MONTH]])</f>
        <v>2026</v>
      </c>
      <c r="O770" s="69" t="str">
        <f>TEXT(Table2[[#This Row],[MONTH]],"MMMM")</f>
        <v>January</v>
      </c>
    </row>
    <row r="771" spans="1:15" ht="15" thickBot="1" x14ac:dyDescent="0.35">
      <c r="A771" s="624">
        <v>46023</v>
      </c>
      <c r="B771" s="356">
        <v>6000010852</v>
      </c>
      <c r="C771" s="357" t="s">
        <v>2585</v>
      </c>
      <c r="D771" s="358">
        <v>4434576252</v>
      </c>
      <c r="E771" s="356">
        <v>2510001775</v>
      </c>
      <c r="F771" s="171" t="s">
        <v>305</v>
      </c>
      <c r="G771" s="784" t="s">
        <v>3372</v>
      </c>
      <c r="H771" s="161" t="s">
        <v>3747</v>
      </c>
      <c r="I771" s="111">
        <v>1400</v>
      </c>
      <c r="J771" s="111">
        <v>1400</v>
      </c>
      <c r="K771" s="434">
        <v>46037</v>
      </c>
      <c r="L771" s="333">
        <v>46030</v>
      </c>
      <c r="M771" s="95" t="s">
        <v>2681</v>
      </c>
      <c r="N771" s="69">
        <f>YEAR(Table2[[#This Row],[MONTH]])</f>
        <v>2026</v>
      </c>
      <c r="O771" s="69" t="str">
        <f>TEXT(Table2[[#This Row],[MONTH]],"MMMM")</f>
        <v>January</v>
      </c>
    </row>
    <row r="772" spans="1:15" ht="14.4" x14ac:dyDescent="0.3">
      <c r="A772" s="621">
        <v>46023</v>
      </c>
      <c r="B772" s="345">
        <v>6000010594</v>
      </c>
      <c r="C772" s="265" t="s">
        <v>2526</v>
      </c>
      <c r="D772" s="346">
        <v>1474009445</v>
      </c>
      <c r="E772" s="345">
        <v>2510001547</v>
      </c>
      <c r="F772" s="265" t="s">
        <v>305</v>
      </c>
      <c r="G772" s="361" t="s">
        <v>3364</v>
      </c>
      <c r="H772" s="265" t="s">
        <v>3733</v>
      </c>
      <c r="I772" s="99">
        <v>222.43</v>
      </c>
      <c r="J772" s="99">
        <v>222.43</v>
      </c>
      <c r="K772" s="594">
        <v>46083</v>
      </c>
      <c r="L772" s="329">
        <v>46034</v>
      </c>
      <c r="M772" s="95" t="s">
        <v>2756</v>
      </c>
      <c r="N772" s="69">
        <f>YEAR(Table2[[#This Row],[MONTH]])</f>
        <v>2026</v>
      </c>
      <c r="O772" s="69" t="str">
        <f>TEXT(Table2[[#This Row],[MONTH]],"MMMM")</f>
        <v>January</v>
      </c>
    </row>
    <row r="773" spans="1:15" ht="14.4" x14ac:dyDescent="0.3">
      <c r="A773" s="622">
        <v>46023</v>
      </c>
      <c r="B773" s="347">
        <v>6000010880</v>
      </c>
      <c r="C773" s="267" t="s">
        <v>2521</v>
      </c>
      <c r="D773" s="348" t="s">
        <v>2522</v>
      </c>
      <c r="E773" s="347">
        <v>2204002001</v>
      </c>
      <c r="F773" s="267" t="s">
        <v>305</v>
      </c>
      <c r="G773" s="362" t="s">
        <v>3364</v>
      </c>
      <c r="H773" s="267" t="s">
        <v>3733</v>
      </c>
      <c r="I773" s="105">
        <v>1848.49</v>
      </c>
      <c r="J773" s="105">
        <v>1848.49</v>
      </c>
      <c r="K773" s="595">
        <v>46083</v>
      </c>
      <c r="L773" s="363">
        <v>46034</v>
      </c>
      <c r="M773" s="95" t="s">
        <v>2756</v>
      </c>
      <c r="N773" s="69">
        <f>YEAR(Table2[[#This Row],[MONTH]])</f>
        <v>2026</v>
      </c>
      <c r="O773" s="69" t="str">
        <f>TEXT(Table2[[#This Row],[MONTH]],"MMMM")</f>
        <v>January</v>
      </c>
    </row>
    <row r="774" spans="1:15" ht="14.4" x14ac:dyDescent="0.3">
      <c r="A774" s="622">
        <v>46023</v>
      </c>
      <c r="B774" s="347">
        <v>6000010881</v>
      </c>
      <c r="C774" s="267" t="s">
        <v>2575</v>
      </c>
      <c r="D774" s="348" t="s">
        <v>2576</v>
      </c>
      <c r="E774" s="347">
        <v>2204002153</v>
      </c>
      <c r="F774" s="267" t="s">
        <v>305</v>
      </c>
      <c r="G774" s="362" t="s">
        <v>3364</v>
      </c>
      <c r="H774" s="267" t="s">
        <v>3733</v>
      </c>
      <c r="I774" s="105">
        <v>3372.17</v>
      </c>
      <c r="J774" s="105">
        <v>3372.17</v>
      </c>
      <c r="K774" s="595">
        <v>46083</v>
      </c>
      <c r="L774" s="363">
        <v>46034</v>
      </c>
      <c r="M774" s="95" t="s">
        <v>2756</v>
      </c>
      <c r="N774" s="69">
        <f>YEAR(Table2[[#This Row],[MONTH]])</f>
        <v>2026</v>
      </c>
      <c r="O774" s="69" t="str">
        <f>TEXT(Table2[[#This Row],[MONTH]],"MMMM")</f>
        <v>January</v>
      </c>
    </row>
    <row r="775" spans="1:15" ht="14.4" x14ac:dyDescent="0.3">
      <c r="A775" s="622">
        <v>46023</v>
      </c>
      <c r="B775" s="347">
        <v>6000010894</v>
      </c>
      <c r="C775" s="267" t="s">
        <v>2406</v>
      </c>
      <c r="D775" s="348">
        <v>1783209691</v>
      </c>
      <c r="E775" s="347">
        <v>2510001748</v>
      </c>
      <c r="F775" s="267" t="s">
        <v>305</v>
      </c>
      <c r="G775" s="362" t="s">
        <v>3364</v>
      </c>
      <c r="H775" s="267" t="s">
        <v>3733</v>
      </c>
      <c r="I775" s="105">
        <v>153.75</v>
      </c>
      <c r="J775" s="105">
        <v>153.75</v>
      </c>
      <c r="K775" s="595">
        <v>46083</v>
      </c>
      <c r="L775" s="363">
        <v>46034</v>
      </c>
      <c r="M775" s="95" t="s">
        <v>2756</v>
      </c>
      <c r="N775" s="69">
        <f>YEAR(Table2[[#This Row],[MONTH]])</f>
        <v>2026</v>
      </c>
      <c r="O775" s="69" t="str">
        <f>TEXT(Table2[[#This Row],[MONTH]],"MMMM")</f>
        <v>January</v>
      </c>
    </row>
    <row r="776" spans="1:15" ht="15" thickBot="1" x14ac:dyDescent="0.35">
      <c r="A776" s="623">
        <v>46023</v>
      </c>
      <c r="B776" s="349">
        <v>6000010895</v>
      </c>
      <c r="C776" s="269" t="s">
        <v>2230</v>
      </c>
      <c r="D776" s="350">
        <v>5427795144</v>
      </c>
      <c r="E776" s="349">
        <v>2510001760</v>
      </c>
      <c r="F776" s="269" t="s">
        <v>305</v>
      </c>
      <c r="G776" s="364" t="s">
        <v>3364</v>
      </c>
      <c r="H776" s="269" t="s">
        <v>3733</v>
      </c>
      <c r="I776" s="140">
        <v>153.75</v>
      </c>
      <c r="J776" s="140">
        <v>153.75</v>
      </c>
      <c r="K776" s="439">
        <v>46083</v>
      </c>
      <c r="L776" s="365">
        <v>46034</v>
      </c>
      <c r="M776" s="95" t="s">
        <v>2756</v>
      </c>
      <c r="N776" s="69">
        <f>YEAR(Table2[[#This Row],[MONTH]])</f>
        <v>2026</v>
      </c>
      <c r="O776" s="69" t="str">
        <f>TEXT(Table2[[#This Row],[MONTH]],"MMMM")</f>
        <v>January</v>
      </c>
    </row>
    <row r="777" spans="1:15" ht="14.4" x14ac:dyDescent="0.3">
      <c r="A777" s="621">
        <v>46023</v>
      </c>
      <c r="B777" s="345">
        <v>6000010907</v>
      </c>
      <c r="C777" s="265" t="s">
        <v>2459</v>
      </c>
      <c r="D777" s="346" t="s">
        <v>2460</v>
      </c>
      <c r="E777" s="345">
        <v>2204002882</v>
      </c>
      <c r="F777" s="265" t="s">
        <v>305</v>
      </c>
      <c r="G777" s="361" t="s">
        <v>3364</v>
      </c>
      <c r="H777" s="265" t="s">
        <v>3733</v>
      </c>
      <c r="I777" s="99">
        <v>4814.67</v>
      </c>
      <c r="J777" s="99">
        <v>4814.67</v>
      </c>
      <c r="K777" s="594">
        <v>46084</v>
      </c>
      <c r="L777" s="366">
        <v>46034</v>
      </c>
      <c r="M777" s="95" t="s">
        <v>2756</v>
      </c>
      <c r="N777" s="69">
        <f>YEAR(Table2[[#This Row],[MONTH]])</f>
        <v>2026</v>
      </c>
      <c r="O777" s="69" t="str">
        <f>TEXT(Table2[[#This Row],[MONTH]],"MMMM")</f>
        <v>January</v>
      </c>
    </row>
    <row r="778" spans="1:15" ht="14.4" x14ac:dyDescent="0.3">
      <c r="A778" s="622">
        <v>46023</v>
      </c>
      <c r="B778" s="347">
        <v>6000010908</v>
      </c>
      <c r="C778" s="267" t="s">
        <v>2461</v>
      </c>
      <c r="D778" s="348" t="s">
        <v>2462</v>
      </c>
      <c r="E778" s="347">
        <v>2204002881</v>
      </c>
      <c r="F778" s="267" t="s">
        <v>305</v>
      </c>
      <c r="G778" s="362" t="s">
        <v>3364</v>
      </c>
      <c r="H778" s="267" t="s">
        <v>3733</v>
      </c>
      <c r="I778" s="105">
        <v>5313.8</v>
      </c>
      <c r="J778" s="105">
        <v>5313.8</v>
      </c>
      <c r="K778" s="595">
        <v>46084</v>
      </c>
      <c r="L778" s="363">
        <v>46034</v>
      </c>
      <c r="M778" s="95" t="s">
        <v>2756</v>
      </c>
      <c r="N778" s="69">
        <f>YEAR(Table2[[#This Row],[MONTH]])</f>
        <v>2026</v>
      </c>
      <c r="O778" s="69" t="str">
        <f>TEXT(Table2[[#This Row],[MONTH]],"MMMM")</f>
        <v>January</v>
      </c>
    </row>
    <row r="779" spans="1:15" ht="14.4" x14ac:dyDescent="0.3">
      <c r="A779" s="622">
        <v>46023</v>
      </c>
      <c r="B779" s="347">
        <v>6000010909</v>
      </c>
      <c r="C779" s="267" t="s">
        <v>2362</v>
      </c>
      <c r="D779" s="348" t="s">
        <v>2363</v>
      </c>
      <c r="E779" s="347">
        <v>2204002819</v>
      </c>
      <c r="F779" s="267" t="s">
        <v>305</v>
      </c>
      <c r="G779" s="362" t="s">
        <v>3364</v>
      </c>
      <c r="H779" s="267" t="s">
        <v>3733</v>
      </c>
      <c r="I779" s="105">
        <v>4310.88</v>
      </c>
      <c r="J779" s="105">
        <v>4310.88</v>
      </c>
      <c r="K779" s="595">
        <v>46084</v>
      </c>
      <c r="L779" s="363">
        <v>46034</v>
      </c>
      <c r="M779" s="95" t="s">
        <v>2756</v>
      </c>
      <c r="N779" s="69">
        <f>YEAR(Table2[[#This Row],[MONTH]])</f>
        <v>2026</v>
      </c>
      <c r="O779" s="69" t="str">
        <f>TEXT(Table2[[#This Row],[MONTH]],"MMMM")</f>
        <v>January</v>
      </c>
    </row>
    <row r="780" spans="1:15" ht="14.4" x14ac:dyDescent="0.3">
      <c r="A780" s="622">
        <v>46023</v>
      </c>
      <c r="B780" s="347">
        <v>6000010910</v>
      </c>
      <c r="C780" s="267" t="s">
        <v>2378</v>
      </c>
      <c r="D780" s="348" t="s">
        <v>2379</v>
      </c>
      <c r="E780" s="347">
        <v>2204002799</v>
      </c>
      <c r="F780" s="267" t="s">
        <v>305</v>
      </c>
      <c r="G780" s="362" t="s">
        <v>3364</v>
      </c>
      <c r="H780" s="267" t="s">
        <v>3733</v>
      </c>
      <c r="I780" s="105">
        <v>13354.69</v>
      </c>
      <c r="J780" s="105">
        <v>13354.69</v>
      </c>
      <c r="K780" s="595">
        <v>46084</v>
      </c>
      <c r="L780" s="363">
        <v>46034</v>
      </c>
      <c r="M780" s="95" t="s">
        <v>2756</v>
      </c>
      <c r="N780" s="69">
        <f>YEAR(Table2[[#This Row],[MONTH]])</f>
        <v>2026</v>
      </c>
      <c r="O780" s="69" t="str">
        <f>TEXT(Table2[[#This Row],[MONTH]],"MMMM")</f>
        <v>January</v>
      </c>
    </row>
    <row r="781" spans="1:15" ht="15" thickBot="1" x14ac:dyDescent="0.35">
      <c r="A781" s="623">
        <v>46023</v>
      </c>
      <c r="B781" s="349">
        <v>6000010911</v>
      </c>
      <c r="C781" s="269" t="s">
        <v>1805</v>
      </c>
      <c r="D781" s="350" t="s">
        <v>1806</v>
      </c>
      <c r="E781" s="349">
        <v>2204002797</v>
      </c>
      <c r="F781" s="269" t="s">
        <v>305</v>
      </c>
      <c r="G781" s="364" t="s">
        <v>3364</v>
      </c>
      <c r="H781" s="269" t="s">
        <v>3733</v>
      </c>
      <c r="I781" s="140">
        <v>1557.23</v>
      </c>
      <c r="J781" s="140">
        <v>1557.23</v>
      </c>
      <c r="K781" s="439">
        <v>46084</v>
      </c>
      <c r="L781" s="365">
        <v>46034</v>
      </c>
      <c r="M781" s="95" t="s">
        <v>2756</v>
      </c>
      <c r="N781" s="69">
        <f>YEAR(Table2[[#This Row],[MONTH]])</f>
        <v>2026</v>
      </c>
      <c r="O781" s="69" t="str">
        <f>TEXT(Table2[[#This Row],[MONTH]],"MMMM")</f>
        <v>January</v>
      </c>
    </row>
    <row r="782" spans="1:15" ht="14.4" x14ac:dyDescent="0.3">
      <c r="A782" s="621">
        <v>46023</v>
      </c>
      <c r="B782" s="345">
        <v>6000010893</v>
      </c>
      <c r="C782" s="265" t="s">
        <v>2585</v>
      </c>
      <c r="D782" s="346">
        <v>4434576252</v>
      </c>
      <c r="E782" s="345">
        <v>2510001775</v>
      </c>
      <c r="F782" s="265" t="s">
        <v>305</v>
      </c>
      <c r="G782" s="361" t="s">
        <v>3372</v>
      </c>
      <c r="H782" s="265" t="s">
        <v>3733</v>
      </c>
      <c r="I782" s="99">
        <v>153.75</v>
      </c>
      <c r="J782" s="99">
        <v>153.75</v>
      </c>
      <c r="K782" s="594">
        <v>46083</v>
      </c>
      <c r="L782" s="366">
        <v>46034</v>
      </c>
      <c r="M782" s="95" t="s">
        <v>2756</v>
      </c>
      <c r="N782" s="69">
        <f>YEAR(Table2[[#This Row],[MONTH]])</f>
        <v>2026</v>
      </c>
      <c r="O782" s="69" t="str">
        <f>TEXT(Table2[[#This Row],[MONTH]],"MMMM")</f>
        <v>January</v>
      </c>
    </row>
    <row r="783" spans="1:15" ht="14.4" x14ac:dyDescent="0.3">
      <c r="A783" s="622">
        <v>46023</v>
      </c>
      <c r="B783" s="347">
        <v>6000010897</v>
      </c>
      <c r="C783" s="267" t="s">
        <v>3556</v>
      </c>
      <c r="D783" s="348" t="s">
        <v>3557</v>
      </c>
      <c r="E783" s="347">
        <v>2204002696</v>
      </c>
      <c r="F783" s="267" t="s">
        <v>733</v>
      </c>
      <c r="G783" s="362" t="s">
        <v>3372</v>
      </c>
      <c r="H783" s="267" t="s">
        <v>3733</v>
      </c>
      <c r="I783" s="105">
        <v>1455</v>
      </c>
      <c r="J783" s="105">
        <v>1455</v>
      </c>
      <c r="K783" s="595">
        <v>46083</v>
      </c>
      <c r="L783" s="363">
        <v>46034</v>
      </c>
      <c r="M783" s="95" t="s">
        <v>2756</v>
      </c>
      <c r="N783" s="69">
        <f>YEAR(Table2[[#This Row],[MONTH]])</f>
        <v>2026</v>
      </c>
      <c r="O783" s="69" t="str">
        <f>TEXT(Table2[[#This Row],[MONTH]],"MMMM")</f>
        <v>January</v>
      </c>
    </row>
    <row r="784" spans="1:15" ht="15" thickBot="1" x14ac:dyDescent="0.35">
      <c r="A784" s="623">
        <v>46023</v>
      </c>
      <c r="B784" s="349">
        <v>6000010905</v>
      </c>
      <c r="C784" s="269" t="s">
        <v>2455</v>
      </c>
      <c r="D784" s="350" t="s">
        <v>2456</v>
      </c>
      <c r="E784" s="349">
        <v>2204002861</v>
      </c>
      <c r="F784" s="269" t="s">
        <v>305</v>
      </c>
      <c r="G784" s="364" t="s">
        <v>3372</v>
      </c>
      <c r="H784" s="269" t="s">
        <v>3733</v>
      </c>
      <c r="I784" s="140">
        <v>1479.22</v>
      </c>
      <c r="J784" s="140">
        <v>1479.22</v>
      </c>
      <c r="K784" s="439">
        <v>46083</v>
      </c>
      <c r="L784" s="365">
        <v>46034</v>
      </c>
      <c r="M784" s="95" t="s">
        <v>2756</v>
      </c>
      <c r="N784" s="69">
        <f>YEAR(Table2[[#This Row],[MONTH]])</f>
        <v>2026</v>
      </c>
      <c r="O784" s="69" t="str">
        <f>TEXT(Table2[[#This Row],[MONTH]],"MMMM")</f>
        <v>January</v>
      </c>
    </row>
    <row r="785" spans="1:15" ht="14.4" x14ac:dyDescent="0.3">
      <c r="A785" s="621">
        <v>46023</v>
      </c>
      <c r="B785" s="345">
        <v>6000010932</v>
      </c>
      <c r="C785" s="265" t="s">
        <v>86</v>
      </c>
      <c r="D785" s="346" t="s">
        <v>87</v>
      </c>
      <c r="E785" s="345">
        <v>2304000537</v>
      </c>
      <c r="F785" s="265" t="s">
        <v>48</v>
      </c>
      <c r="G785" s="361" t="s">
        <v>3372</v>
      </c>
      <c r="H785" s="265" t="s">
        <v>3733</v>
      </c>
      <c r="I785" s="99">
        <v>896.25</v>
      </c>
      <c r="J785" s="99">
        <v>896.25</v>
      </c>
      <c r="K785" s="594">
        <v>46083</v>
      </c>
      <c r="L785" s="366">
        <v>46040</v>
      </c>
      <c r="M785" s="95" t="s">
        <v>2756</v>
      </c>
      <c r="N785" s="69">
        <f>YEAR(Table2[[#This Row],[MONTH]])</f>
        <v>2026</v>
      </c>
      <c r="O785" s="69" t="str">
        <f>TEXT(Table2[[#This Row],[MONTH]],"MMMM")</f>
        <v>January</v>
      </c>
    </row>
    <row r="786" spans="1:15" ht="14.4" x14ac:dyDescent="0.3">
      <c r="A786" s="622">
        <v>46023</v>
      </c>
      <c r="B786" s="347">
        <v>6000010979</v>
      </c>
      <c r="C786" s="267" t="s">
        <v>3466</v>
      </c>
      <c r="D786" s="348" t="s">
        <v>3558</v>
      </c>
      <c r="E786" s="347">
        <v>2304000550</v>
      </c>
      <c r="F786" s="267" t="s">
        <v>733</v>
      </c>
      <c r="G786" s="362" t="s">
        <v>3372</v>
      </c>
      <c r="H786" s="267" t="s">
        <v>3733</v>
      </c>
      <c r="I786" s="105">
        <v>896.25</v>
      </c>
      <c r="J786" s="105">
        <v>896.25</v>
      </c>
      <c r="K786" s="595">
        <v>46083</v>
      </c>
      <c r="L786" s="363">
        <v>46040</v>
      </c>
      <c r="M786" s="95" t="s">
        <v>2756</v>
      </c>
      <c r="N786" s="69">
        <f>YEAR(Table2[[#This Row],[MONTH]])</f>
        <v>2026</v>
      </c>
      <c r="O786" s="69" t="str">
        <f>TEXT(Table2[[#This Row],[MONTH]],"MMMM")</f>
        <v>January</v>
      </c>
    </row>
    <row r="787" spans="1:15" ht="15" thickBot="1" x14ac:dyDescent="0.35">
      <c r="A787" s="623">
        <v>46023</v>
      </c>
      <c r="B787" s="349">
        <v>6000010984</v>
      </c>
      <c r="C787" s="269" t="s">
        <v>1991</v>
      </c>
      <c r="D787" s="350" t="s">
        <v>1992</v>
      </c>
      <c r="E787" s="349">
        <v>2304000445</v>
      </c>
      <c r="F787" s="269" t="s">
        <v>733</v>
      </c>
      <c r="G787" s="364" t="s">
        <v>3372</v>
      </c>
      <c r="H787" s="269" t="s">
        <v>3733</v>
      </c>
      <c r="I787" s="140">
        <v>525</v>
      </c>
      <c r="J787" s="140">
        <v>525</v>
      </c>
      <c r="K787" s="439">
        <v>46083</v>
      </c>
      <c r="L787" s="365">
        <v>46040</v>
      </c>
      <c r="M787" s="95" t="s">
        <v>2756</v>
      </c>
      <c r="N787" s="69">
        <f>YEAR(Table2[[#This Row],[MONTH]])</f>
        <v>2026</v>
      </c>
      <c r="O787" s="69" t="str">
        <f>TEXT(Table2[[#This Row],[MONTH]],"MMMM")</f>
        <v>January</v>
      </c>
    </row>
    <row r="788" spans="1:15" ht="14.4" x14ac:dyDescent="0.3">
      <c r="A788" s="621">
        <v>46023</v>
      </c>
      <c r="B788" s="345">
        <v>6000010930</v>
      </c>
      <c r="C788" s="265" t="s">
        <v>136</v>
      </c>
      <c r="D788" s="346" t="s">
        <v>137</v>
      </c>
      <c r="E788" s="345">
        <v>2304000534</v>
      </c>
      <c r="F788" s="265" t="s">
        <v>92</v>
      </c>
      <c r="G788" s="361" t="s">
        <v>3364</v>
      </c>
      <c r="H788" s="265" t="s">
        <v>3733</v>
      </c>
      <c r="I788" s="99">
        <v>896.25</v>
      </c>
      <c r="J788" s="99">
        <v>896.25</v>
      </c>
      <c r="K788" s="594">
        <v>46083</v>
      </c>
      <c r="L788" s="366">
        <v>46040</v>
      </c>
      <c r="M788" s="95" t="s">
        <v>2756</v>
      </c>
      <c r="N788" s="69">
        <f>YEAR(Table2[[#This Row],[MONTH]])</f>
        <v>2026</v>
      </c>
      <c r="O788" s="69" t="str">
        <f>TEXT(Table2[[#This Row],[MONTH]],"MMMM")</f>
        <v>January</v>
      </c>
    </row>
    <row r="789" spans="1:15" ht="14.4" x14ac:dyDescent="0.3">
      <c r="A789" s="622">
        <v>46023</v>
      </c>
      <c r="B789" s="347">
        <v>6000010934</v>
      </c>
      <c r="C789" s="267" t="s">
        <v>122</v>
      </c>
      <c r="D789" s="348" t="s">
        <v>123</v>
      </c>
      <c r="E789" s="347">
        <v>2304000524</v>
      </c>
      <c r="F789" s="267" t="s">
        <v>92</v>
      </c>
      <c r="G789" s="362" t="s">
        <v>3364</v>
      </c>
      <c r="H789" s="267" t="s">
        <v>3733</v>
      </c>
      <c r="I789" s="105">
        <v>896.25</v>
      </c>
      <c r="J789" s="105">
        <v>896.25</v>
      </c>
      <c r="K789" s="595">
        <v>46083</v>
      </c>
      <c r="L789" s="363">
        <v>46040</v>
      </c>
      <c r="M789" s="95" t="s">
        <v>2756</v>
      </c>
      <c r="N789" s="69">
        <f>YEAR(Table2[[#This Row],[MONTH]])</f>
        <v>2026</v>
      </c>
      <c r="O789" s="69" t="str">
        <f>TEXT(Table2[[#This Row],[MONTH]],"MMMM")</f>
        <v>January</v>
      </c>
    </row>
    <row r="790" spans="1:15" ht="14.4" x14ac:dyDescent="0.3">
      <c r="A790" s="622">
        <v>46023</v>
      </c>
      <c r="B790" s="347">
        <v>6000010935</v>
      </c>
      <c r="C790" s="267" t="s">
        <v>125</v>
      </c>
      <c r="D790" s="348" t="s">
        <v>126</v>
      </c>
      <c r="E790" s="347">
        <v>2304000525</v>
      </c>
      <c r="F790" s="267" t="s">
        <v>92</v>
      </c>
      <c r="G790" s="362" t="s">
        <v>3364</v>
      </c>
      <c r="H790" s="267" t="s">
        <v>3733</v>
      </c>
      <c r="I790" s="105">
        <v>896.25</v>
      </c>
      <c r="J790" s="105">
        <v>896.25</v>
      </c>
      <c r="K790" s="595">
        <v>46083</v>
      </c>
      <c r="L790" s="363">
        <v>46040</v>
      </c>
      <c r="M790" s="95" t="s">
        <v>2756</v>
      </c>
      <c r="N790" s="69">
        <f>YEAR(Table2[[#This Row],[MONTH]])</f>
        <v>2026</v>
      </c>
      <c r="O790" s="69" t="str">
        <f>TEXT(Table2[[#This Row],[MONTH]],"MMMM")</f>
        <v>January</v>
      </c>
    </row>
    <row r="791" spans="1:15" ht="14.4" x14ac:dyDescent="0.3">
      <c r="A791" s="622">
        <v>46023</v>
      </c>
      <c r="B791" s="347">
        <v>6000010936</v>
      </c>
      <c r="C791" s="267" t="s">
        <v>128</v>
      </c>
      <c r="D791" s="348" t="s">
        <v>129</v>
      </c>
      <c r="E791" s="347">
        <v>2304000526</v>
      </c>
      <c r="F791" s="267" t="s">
        <v>92</v>
      </c>
      <c r="G791" s="362" t="s">
        <v>3364</v>
      </c>
      <c r="H791" s="267" t="s">
        <v>3733</v>
      </c>
      <c r="I791" s="105">
        <v>896.25</v>
      </c>
      <c r="J791" s="105">
        <v>896.25</v>
      </c>
      <c r="K791" s="595">
        <v>46083</v>
      </c>
      <c r="L791" s="363">
        <v>46040</v>
      </c>
      <c r="M791" s="95" t="s">
        <v>2756</v>
      </c>
      <c r="N791" s="69">
        <f>YEAR(Table2[[#This Row],[MONTH]])</f>
        <v>2026</v>
      </c>
      <c r="O791" s="69" t="str">
        <f>TEXT(Table2[[#This Row],[MONTH]],"MMMM")</f>
        <v>January</v>
      </c>
    </row>
    <row r="792" spans="1:15" ht="15" thickBot="1" x14ac:dyDescent="0.35">
      <c r="A792" s="623">
        <v>46023</v>
      </c>
      <c r="B792" s="349">
        <v>6000010939</v>
      </c>
      <c r="C792" s="269" t="s">
        <v>131</v>
      </c>
      <c r="D792" s="350" t="s">
        <v>132</v>
      </c>
      <c r="E792" s="349">
        <v>2304000533</v>
      </c>
      <c r="F792" s="269" t="s">
        <v>92</v>
      </c>
      <c r="G792" s="364" t="s">
        <v>3364</v>
      </c>
      <c r="H792" s="269" t="s">
        <v>3733</v>
      </c>
      <c r="I792" s="140">
        <v>896.25</v>
      </c>
      <c r="J792" s="140">
        <v>896.25</v>
      </c>
      <c r="K792" s="439">
        <v>46083</v>
      </c>
      <c r="L792" s="365">
        <v>46040</v>
      </c>
      <c r="M792" s="95" t="s">
        <v>2756</v>
      </c>
      <c r="N792" s="69">
        <f>YEAR(Table2[[#This Row],[MONTH]])</f>
        <v>2026</v>
      </c>
      <c r="O792" s="69" t="str">
        <f>TEXT(Table2[[#This Row],[MONTH]],"MMMM")</f>
        <v>January</v>
      </c>
    </row>
    <row r="793" spans="1:15" ht="14.4" x14ac:dyDescent="0.3">
      <c r="A793" s="621">
        <v>46023</v>
      </c>
      <c r="B793" s="345">
        <v>6000010927</v>
      </c>
      <c r="C793" s="265" t="s">
        <v>140</v>
      </c>
      <c r="D793" s="346" t="s">
        <v>141</v>
      </c>
      <c r="E793" s="345">
        <v>2304000528</v>
      </c>
      <c r="F793" s="265" t="s">
        <v>92</v>
      </c>
      <c r="G793" s="361" t="s">
        <v>3364</v>
      </c>
      <c r="H793" s="265" t="s">
        <v>3733</v>
      </c>
      <c r="I793" s="99">
        <v>896.25</v>
      </c>
      <c r="J793" s="99">
        <v>896.25</v>
      </c>
      <c r="K793" s="594">
        <v>46083</v>
      </c>
      <c r="L793" s="366">
        <v>46040</v>
      </c>
      <c r="M793" s="95" t="s">
        <v>2756</v>
      </c>
      <c r="N793" s="69">
        <f>YEAR(Table2[[#This Row],[MONTH]])</f>
        <v>2026</v>
      </c>
      <c r="O793" s="69" t="str">
        <f>TEXT(Table2[[#This Row],[MONTH]],"MMMM")</f>
        <v>January</v>
      </c>
    </row>
    <row r="794" spans="1:15" ht="14.4" x14ac:dyDescent="0.3">
      <c r="A794" s="622">
        <v>46023</v>
      </c>
      <c r="B794" s="347">
        <v>6000010928</v>
      </c>
      <c r="C794" s="267" t="s">
        <v>143</v>
      </c>
      <c r="D794" s="348" t="s">
        <v>144</v>
      </c>
      <c r="E794" s="347">
        <v>2304000529</v>
      </c>
      <c r="F794" s="267" t="s">
        <v>92</v>
      </c>
      <c r="G794" s="362" t="s">
        <v>3364</v>
      </c>
      <c r="H794" s="267" t="s">
        <v>3733</v>
      </c>
      <c r="I794" s="105">
        <v>896.25</v>
      </c>
      <c r="J794" s="105">
        <v>896.25</v>
      </c>
      <c r="K794" s="595">
        <v>46083</v>
      </c>
      <c r="L794" s="363">
        <v>46040</v>
      </c>
      <c r="M794" s="95" t="s">
        <v>2756</v>
      </c>
      <c r="N794" s="69">
        <f>YEAR(Table2[[#This Row],[MONTH]])</f>
        <v>2026</v>
      </c>
      <c r="O794" s="69" t="str">
        <f>TEXT(Table2[[#This Row],[MONTH]],"MMMM")</f>
        <v>January</v>
      </c>
    </row>
    <row r="795" spans="1:15" ht="14.4" x14ac:dyDescent="0.3">
      <c r="A795" s="622">
        <v>46023</v>
      </c>
      <c r="B795" s="347">
        <v>6000010929</v>
      </c>
      <c r="C795" s="267" t="s">
        <v>146</v>
      </c>
      <c r="D795" s="348" t="s">
        <v>147</v>
      </c>
      <c r="E795" s="347">
        <v>2304000530</v>
      </c>
      <c r="F795" s="267" t="s">
        <v>92</v>
      </c>
      <c r="G795" s="362" t="s">
        <v>3364</v>
      </c>
      <c r="H795" s="267" t="s">
        <v>3733</v>
      </c>
      <c r="I795" s="105">
        <v>896.25</v>
      </c>
      <c r="J795" s="105">
        <v>896.25</v>
      </c>
      <c r="K795" s="595">
        <v>46083</v>
      </c>
      <c r="L795" s="363">
        <v>46040</v>
      </c>
      <c r="M795" s="95" t="s">
        <v>2756</v>
      </c>
      <c r="N795" s="69">
        <f>YEAR(Table2[[#This Row],[MONTH]])</f>
        <v>2026</v>
      </c>
      <c r="O795" s="69" t="str">
        <f>TEXT(Table2[[#This Row],[MONTH]],"MMMM")</f>
        <v>January</v>
      </c>
    </row>
    <row r="796" spans="1:15" ht="14.4" x14ac:dyDescent="0.3">
      <c r="A796" s="622">
        <v>46023</v>
      </c>
      <c r="B796" s="347">
        <v>6000010937</v>
      </c>
      <c r="C796" s="267" t="s">
        <v>149</v>
      </c>
      <c r="D796" s="348" t="s">
        <v>150</v>
      </c>
      <c r="E796" s="347">
        <v>2304000531</v>
      </c>
      <c r="F796" s="267" t="s">
        <v>92</v>
      </c>
      <c r="G796" s="362" t="s">
        <v>3364</v>
      </c>
      <c r="H796" s="267" t="s">
        <v>3733</v>
      </c>
      <c r="I796" s="105">
        <v>896.25</v>
      </c>
      <c r="J796" s="105">
        <v>896.25</v>
      </c>
      <c r="K796" s="595">
        <v>46083</v>
      </c>
      <c r="L796" s="363">
        <v>46040</v>
      </c>
      <c r="M796" s="95" t="s">
        <v>2756</v>
      </c>
      <c r="N796" s="69">
        <f>YEAR(Table2[[#This Row],[MONTH]])</f>
        <v>2026</v>
      </c>
      <c r="O796" s="69" t="str">
        <f>TEXT(Table2[[#This Row],[MONTH]],"MMMM")</f>
        <v>January</v>
      </c>
    </row>
    <row r="797" spans="1:15" ht="15" thickBot="1" x14ac:dyDescent="0.35">
      <c r="A797" s="624">
        <v>46023</v>
      </c>
      <c r="B797" s="356">
        <v>6000010938</v>
      </c>
      <c r="C797" s="357" t="s">
        <v>152</v>
      </c>
      <c r="D797" s="358" t="s">
        <v>153</v>
      </c>
      <c r="E797" s="356">
        <v>2304000532</v>
      </c>
      <c r="F797" s="357" t="s">
        <v>92</v>
      </c>
      <c r="G797" s="367" t="s">
        <v>3364</v>
      </c>
      <c r="H797" s="357" t="s">
        <v>3733</v>
      </c>
      <c r="I797" s="111">
        <v>896.25</v>
      </c>
      <c r="J797" s="111">
        <v>896.25</v>
      </c>
      <c r="K797" s="434">
        <v>46083</v>
      </c>
      <c r="L797" s="368">
        <v>46040</v>
      </c>
      <c r="M797" s="95" t="s">
        <v>2756</v>
      </c>
      <c r="N797" s="69">
        <f>YEAR(Table2[[#This Row],[MONTH]])</f>
        <v>2026</v>
      </c>
      <c r="O797" s="69" t="str">
        <f>TEXT(Table2[[#This Row],[MONTH]],"MMMM")</f>
        <v>January</v>
      </c>
    </row>
    <row r="798" spans="1:15" ht="14.4" x14ac:dyDescent="0.3">
      <c r="A798" s="621">
        <v>46023</v>
      </c>
      <c r="B798" s="345">
        <v>6000010896</v>
      </c>
      <c r="C798" s="265" t="s">
        <v>2355</v>
      </c>
      <c r="D798" s="346" t="s">
        <v>2356</v>
      </c>
      <c r="E798" s="345">
        <v>2204002535</v>
      </c>
      <c r="F798" s="265" t="s">
        <v>93</v>
      </c>
      <c r="G798" s="361" t="s">
        <v>3364</v>
      </c>
      <c r="H798" s="265" t="s">
        <v>3733</v>
      </c>
      <c r="I798" s="99">
        <v>27840.59</v>
      </c>
      <c r="J798" s="99">
        <v>27840.59</v>
      </c>
      <c r="K798" s="594">
        <v>46083</v>
      </c>
      <c r="L798" s="366">
        <v>46040</v>
      </c>
      <c r="M798" s="95" t="s">
        <v>2756</v>
      </c>
      <c r="N798" s="69">
        <f>YEAR(Table2[[#This Row],[MONTH]])</f>
        <v>2026</v>
      </c>
      <c r="O798" s="69" t="str">
        <f>TEXT(Table2[[#This Row],[MONTH]],"MMMM")</f>
        <v>January</v>
      </c>
    </row>
    <row r="799" spans="1:15" ht="14.4" x14ac:dyDescent="0.3">
      <c r="A799" s="622">
        <v>46023</v>
      </c>
      <c r="B799" s="347">
        <v>6000010898</v>
      </c>
      <c r="C799" s="383" t="s">
        <v>3559</v>
      </c>
      <c r="D799" s="348" t="s">
        <v>3560</v>
      </c>
      <c r="E799" s="347">
        <v>2204002696</v>
      </c>
      <c r="F799" s="267" t="s">
        <v>93</v>
      </c>
      <c r="G799" s="362" t="s">
        <v>3364</v>
      </c>
      <c r="H799" s="267" t="s">
        <v>3733</v>
      </c>
      <c r="I799" s="105">
        <v>727.5</v>
      </c>
      <c r="J799" s="105">
        <v>727.5</v>
      </c>
      <c r="K799" s="595">
        <v>46083</v>
      </c>
      <c r="L799" s="363">
        <v>46040</v>
      </c>
      <c r="M799" s="95" t="s">
        <v>2756</v>
      </c>
      <c r="N799" s="69">
        <f>YEAR(Table2[[#This Row],[MONTH]])</f>
        <v>2026</v>
      </c>
      <c r="O799" s="69" t="str">
        <f>TEXT(Table2[[#This Row],[MONTH]],"MMMM")</f>
        <v>January</v>
      </c>
    </row>
    <row r="800" spans="1:15" ht="14.4" x14ac:dyDescent="0.3">
      <c r="A800" s="622">
        <v>46023</v>
      </c>
      <c r="B800" s="347">
        <v>6000010926</v>
      </c>
      <c r="C800" s="267" t="s">
        <v>158</v>
      </c>
      <c r="D800" s="348" t="s">
        <v>159</v>
      </c>
      <c r="E800" s="347">
        <v>2304000527</v>
      </c>
      <c r="F800" s="267" t="s">
        <v>93</v>
      </c>
      <c r="G800" s="362" t="s">
        <v>3364</v>
      </c>
      <c r="H800" s="267" t="s">
        <v>3733</v>
      </c>
      <c r="I800" s="105">
        <v>896.25</v>
      </c>
      <c r="J800" s="105">
        <v>896.25</v>
      </c>
      <c r="K800" s="595">
        <v>46083</v>
      </c>
      <c r="L800" s="363">
        <v>46040</v>
      </c>
      <c r="M800" s="95" t="s">
        <v>2756</v>
      </c>
      <c r="N800" s="69">
        <f>YEAR(Table2[[#This Row],[MONTH]])</f>
        <v>2026</v>
      </c>
      <c r="O800" s="69" t="str">
        <f>TEXT(Table2[[#This Row],[MONTH]],"MMMM")</f>
        <v>January</v>
      </c>
    </row>
    <row r="801" spans="1:15" ht="14.4" x14ac:dyDescent="0.3">
      <c r="A801" s="622">
        <v>46023</v>
      </c>
      <c r="B801" s="347">
        <v>6000010931</v>
      </c>
      <c r="C801" s="267" t="s">
        <v>119</v>
      </c>
      <c r="D801" s="348" t="s">
        <v>120</v>
      </c>
      <c r="E801" s="347">
        <v>2304000536</v>
      </c>
      <c r="F801" s="267" t="s">
        <v>92</v>
      </c>
      <c r="G801" s="362" t="s">
        <v>3364</v>
      </c>
      <c r="H801" s="267" t="s">
        <v>3733</v>
      </c>
      <c r="I801" s="105">
        <v>896.25</v>
      </c>
      <c r="J801" s="105">
        <v>896.25</v>
      </c>
      <c r="K801" s="595">
        <v>46083</v>
      </c>
      <c r="L801" s="363">
        <v>46040</v>
      </c>
      <c r="M801" s="95" t="s">
        <v>2756</v>
      </c>
      <c r="N801" s="69">
        <f>YEAR(Table2[[#This Row],[MONTH]])</f>
        <v>2026</v>
      </c>
      <c r="O801" s="69" t="str">
        <f>TEXT(Table2[[#This Row],[MONTH]],"MMMM")</f>
        <v>January</v>
      </c>
    </row>
    <row r="802" spans="1:15" ht="15" thickBot="1" x14ac:dyDescent="0.35">
      <c r="A802" s="624">
        <v>46023</v>
      </c>
      <c r="B802" s="356">
        <v>6000010933</v>
      </c>
      <c r="C802" s="357" t="s">
        <v>3561</v>
      </c>
      <c r="D802" s="358" t="s">
        <v>3562</v>
      </c>
      <c r="E802" s="356">
        <v>2304000523</v>
      </c>
      <c r="F802" s="357" t="s">
        <v>92</v>
      </c>
      <c r="G802" s="367" t="s">
        <v>3364</v>
      </c>
      <c r="H802" s="357" t="s">
        <v>3733</v>
      </c>
      <c r="I802" s="111">
        <v>896.25</v>
      </c>
      <c r="J802" s="111">
        <v>896.25</v>
      </c>
      <c r="K802" s="434">
        <v>46083</v>
      </c>
      <c r="L802" s="368">
        <v>46040</v>
      </c>
      <c r="M802" s="95" t="s">
        <v>2756</v>
      </c>
      <c r="N802" s="69">
        <f>YEAR(Table2[[#This Row],[MONTH]])</f>
        <v>2026</v>
      </c>
      <c r="O802" s="69" t="str">
        <f>TEXT(Table2[[#This Row],[MONTH]],"MMMM")</f>
        <v>January</v>
      </c>
    </row>
    <row r="803" spans="1:15" ht="15" thickBot="1" x14ac:dyDescent="0.35">
      <c r="A803" s="629">
        <v>46023</v>
      </c>
      <c r="B803" s="369">
        <v>6000010978</v>
      </c>
      <c r="C803" s="370" t="s">
        <v>3474</v>
      </c>
      <c r="D803" s="371" t="s">
        <v>3563</v>
      </c>
      <c r="E803" s="369">
        <v>2304000550</v>
      </c>
      <c r="F803" s="370" t="s">
        <v>92</v>
      </c>
      <c r="G803" s="372" t="s">
        <v>3364</v>
      </c>
      <c r="H803" s="370" t="s">
        <v>3733</v>
      </c>
      <c r="I803" s="721">
        <v>896.25</v>
      </c>
      <c r="J803" s="721">
        <v>896.25</v>
      </c>
      <c r="K803" s="596">
        <v>46083</v>
      </c>
      <c r="L803" s="373">
        <v>46040</v>
      </c>
      <c r="M803" s="95" t="s">
        <v>2756</v>
      </c>
      <c r="N803" s="69">
        <f>YEAR(Table2[[#This Row],[MONTH]])</f>
        <v>2026</v>
      </c>
      <c r="O803" s="69" t="str">
        <f>TEXT(Table2[[#This Row],[MONTH]],"MMMM")</f>
        <v>January</v>
      </c>
    </row>
    <row r="804" spans="1:15" ht="14.4" x14ac:dyDescent="0.3">
      <c r="A804" s="626">
        <v>46023</v>
      </c>
      <c r="B804" s="352">
        <v>6000010906</v>
      </c>
      <c r="C804" s="374" t="s">
        <v>2399</v>
      </c>
      <c r="D804" s="354" t="s">
        <v>2400</v>
      </c>
      <c r="E804" s="352">
        <v>2204002891</v>
      </c>
      <c r="F804" s="374" t="s">
        <v>305</v>
      </c>
      <c r="G804" s="375" t="s">
        <v>3364</v>
      </c>
      <c r="H804" s="374" t="s">
        <v>3733</v>
      </c>
      <c r="I804" s="118">
        <v>1887.8200000000002</v>
      </c>
      <c r="J804" s="118">
        <v>1887.8200000000002</v>
      </c>
      <c r="K804" s="423">
        <v>46083</v>
      </c>
      <c r="L804" s="376">
        <v>46040</v>
      </c>
      <c r="M804" s="95" t="s">
        <v>2756</v>
      </c>
      <c r="N804" s="69">
        <f>YEAR(Table2[[#This Row],[MONTH]])</f>
        <v>2026</v>
      </c>
      <c r="O804" s="69" t="str">
        <f>TEXT(Table2[[#This Row],[MONTH]],"MMMM")</f>
        <v>January</v>
      </c>
    </row>
    <row r="805" spans="1:15" ht="14.4" x14ac:dyDescent="0.3">
      <c r="A805" s="622">
        <v>46023</v>
      </c>
      <c r="B805" s="347">
        <v>6000010973</v>
      </c>
      <c r="C805" s="267" t="s">
        <v>2547</v>
      </c>
      <c r="D805" s="348" t="s">
        <v>2548</v>
      </c>
      <c r="E805" s="347">
        <v>2204002951</v>
      </c>
      <c r="F805" s="267" t="s">
        <v>305</v>
      </c>
      <c r="G805" s="362" t="s">
        <v>3364</v>
      </c>
      <c r="H805" s="267" t="s">
        <v>3733</v>
      </c>
      <c r="I805" s="105">
        <v>1662.53</v>
      </c>
      <c r="J805" s="105">
        <v>1662.53</v>
      </c>
      <c r="K805" s="595">
        <v>46083</v>
      </c>
      <c r="L805" s="363">
        <v>46040</v>
      </c>
      <c r="M805" s="95" t="s">
        <v>2756</v>
      </c>
      <c r="N805" s="69">
        <f>YEAR(Table2[[#This Row],[MONTH]])</f>
        <v>2026</v>
      </c>
      <c r="O805" s="69" t="str">
        <f>TEXT(Table2[[#This Row],[MONTH]],"MMMM")</f>
        <v>January</v>
      </c>
    </row>
    <row r="806" spans="1:15" ht="14.4" x14ac:dyDescent="0.3">
      <c r="A806" s="622">
        <v>46023</v>
      </c>
      <c r="B806" s="347">
        <v>6000010977</v>
      </c>
      <c r="C806" s="267" t="s">
        <v>2481</v>
      </c>
      <c r="D806" s="348" t="s">
        <v>2482</v>
      </c>
      <c r="E806" s="347">
        <v>2204002943</v>
      </c>
      <c r="F806" s="267" t="s">
        <v>305</v>
      </c>
      <c r="G806" s="362" t="s">
        <v>3364</v>
      </c>
      <c r="H806" s="267" t="s">
        <v>3733</v>
      </c>
      <c r="I806" s="105">
        <v>4956.9400000000005</v>
      </c>
      <c r="J806" s="105">
        <v>4956.9400000000005</v>
      </c>
      <c r="K806" s="595">
        <v>46083</v>
      </c>
      <c r="L806" s="363">
        <v>46040</v>
      </c>
      <c r="M806" s="95" t="s">
        <v>2756</v>
      </c>
      <c r="N806" s="69">
        <f>YEAR(Table2[[#This Row],[MONTH]])</f>
        <v>2026</v>
      </c>
      <c r="O806" s="69" t="str">
        <f>TEXT(Table2[[#This Row],[MONTH]],"MMMM")</f>
        <v>January</v>
      </c>
    </row>
    <row r="807" spans="1:15" ht="14.4" x14ac:dyDescent="0.3">
      <c r="A807" s="622">
        <v>46023</v>
      </c>
      <c r="B807" s="347">
        <v>6000010980</v>
      </c>
      <c r="C807" s="267" t="s">
        <v>1434</v>
      </c>
      <c r="D807" s="348" t="s">
        <v>1436</v>
      </c>
      <c r="E807" s="347">
        <v>2204002908</v>
      </c>
      <c r="F807" s="267" t="s">
        <v>305</v>
      </c>
      <c r="G807" s="362" t="s">
        <v>3364</v>
      </c>
      <c r="H807" s="267" t="s">
        <v>3733</v>
      </c>
      <c r="I807" s="105">
        <v>1402.53</v>
      </c>
      <c r="J807" s="105">
        <v>1402.53</v>
      </c>
      <c r="K807" s="595">
        <v>46083</v>
      </c>
      <c r="L807" s="363">
        <v>46040</v>
      </c>
      <c r="M807" s="95" t="s">
        <v>2756</v>
      </c>
      <c r="N807" s="69">
        <f>YEAR(Table2[[#This Row],[MONTH]])</f>
        <v>2026</v>
      </c>
      <c r="O807" s="69" t="str">
        <f>TEXT(Table2[[#This Row],[MONTH]],"MMMM")</f>
        <v>January</v>
      </c>
    </row>
    <row r="808" spans="1:15" ht="15" thickBot="1" x14ac:dyDescent="0.35">
      <c r="A808" s="623">
        <v>46023</v>
      </c>
      <c r="B808" s="349">
        <v>6000010985</v>
      </c>
      <c r="C808" s="269" t="s">
        <v>2466</v>
      </c>
      <c r="D808" s="350" t="s">
        <v>3564</v>
      </c>
      <c r="E808" s="349">
        <v>2204002935</v>
      </c>
      <c r="F808" s="269" t="s">
        <v>305</v>
      </c>
      <c r="G808" s="364" t="s">
        <v>3364</v>
      </c>
      <c r="H808" s="269" t="s">
        <v>3733</v>
      </c>
      <c r="I808" s="140">
        <v>2069.73</v>
      </c>
      <c r="J808" s="140">
        <v>2069.73</v>
      </c>
      <c r="K808" s="439">
        <v>46083</v>
      </c>
      <c r="L808" s="365">
        <v>46040</v>
      </c>
      <c r="M808" s="95" t="s">
        <v>2756</v>
      </c>
      <c r="N808" s="69">
        <f>YEAR(Table2[[#This Row],[MONTH]])</f>
        <v>2026</v>
      </c>
      <c r="O808" s="69" t="str">
        <f>TEXT(Table2[[#This Row],[MONTH]],"MMMM")</f>
        <v>January</v>
      </c>
    </row>
    <row r="809" spans="1:15" ht="14.4" x14ac:dyDescent="0.3">
      <c r="A809" s="621">
        <v>46023</v>
      </c>
      <c r="B809" s="345">
        <v>6000010971</v>
      </c>
      <c r="C809" s="265" t="s">
        <v>1130</v>
      </c>
      <c r="D809" s="346" t="s">
        <v>1132</v>
      </c>
      <c r="E809" s="345">
        <v>2204002953</v>
      </c>
      <c r="F809" s="265" t="s">
        <v>305</v>
      </c>
      <c r="G809" s="361" t="s">
        <v>3364</v>
      </c>
      <c r="H809" s="265" t="s">
        <v>3733</v>
      </c>
      <c r="I809" s="99">
        <v>1630.03</v>
      </c>
      <c r="J809" s="99">
        <v>1630.03</v>
      </c>
      <c r="K809" s="423">
        <v>46083</v>
      </c>
      <c r="L809" s="366">
        <v>46040</v>
      </c>
      <c r="M809" s="95" t="s">
        <v>2756</v>
      </c>
      <c r="N809" s="69">
        <f>YEAR(Table2[[#This Row],[MONTH]])</f>
        <v>2026</v>
      </c>
      <c r="O809" s="69" t="str">
        <f>TEXT(Table2[[#This Row],[MONTH]],"MMMM")</f>
        <v>January</v>
      </c>
    </row>
    <row r="810" spans="1:15" ht="14.4" x14ac:dyDescent="0.3">
      <c r="A810" s="622">
        <v>46023</v>
      </c>
      <c r="B810" s="347">
        <v>6000010972</v>
      </c>
      <c r="C810" s="267" t="s">
        <v>2557</v>
      </c>
      <c r="D810" s="348" t="s">
        <v>2558</v>
      </c>
      <c r="E810" s="347">
        <v>2204002968</v>
      </c>
      <c r="F810" s="267" t="s">
        <v>305</v>
      </c>
      <c r="G810" s="362" t="s">
        <v>3364</v>
      </c>
      <c r="H810" s="267" t="s">
        <v>3733</v>
      </c>
      <c r="I810" s="105">
        <v>1435.03</v>
      </c>
      <c r="J810" s="105">
        <v>1435.03</v>
      </c>
      <c r="K810" s="595">
        <v>46083</v>
      </c>
      <c r="L810" s="363">
        <v>46040</v>
      </c>
      <c r="M810" s="95" t="s">
        <v>2756</v>
      </c>
      <c r="N810" s="69">
        <f>YEAR(Table2[[#This Row],[MONTH]])</f>
        <v>2026</v>
      </c>
      <c r="O810" s="69" t="str">
        <f>TEXT(Table2[[#This Row],[MONTH]],"MMMM")</f>
        <v>January</v>
      </c>
    </row>
    <row r="811" spans="1:15" ht="14.4" x14ac:dyDescent="0.3">
      <c r="A811" s="622">
        <v>46023</v>
      </c>
      <c r="B811" s="347">
        <v>6000010974</v>
      </c>
      <c r="C811" s="267" t="s">
        <v>2495</v>
      </c>
      <c r="D811" s="348" t="s">
        <v>2496</v>
      </c>
      <c r="E811" s="347">
        <v>2204002944</v>
      </c>
      <c r="F811" s="267" t="s">
        <v>305</v>
      </c>
      <c r="G811" s="362" t="s">
        <v>3364</v>
      </c>
      <c r="H811" s="267" t="s">
        <v>3733</v>
      </c>
      <c r="I811" s="105">
        <v>1233.96</v>
      </c>
      <c r="J811" s="105">
        <v>1233.96</v>
      </c>
      <c r="K811" s="595">
        <v>46083</v>
      </c>
      <c r="L811" s="363">
        <v>46040</v>
      </c>
      <c r="M811" s="95" t="s">
        <v>2756</v>
      </c>
      <c r="N811" s="69">
        <f>YEAR(Table2[[#This Row],[MONTH]])</f>
        <v>2026</v>
      </c>
      <c r="O811" s="69" t="str">
        <f>TEXT(Table2[[#This Row],[MONTH]],"MMMM")</f>
        <v>January</v>
      </c>
    </row>
    <row r="812" spans="1:15" ht="14.4" x14ac:dyDescent="0.3">
      <c r="A812" s="622">
        <v>46023</v>
      </c>
      <c r="B812" s="347">
        <v>6000010976</v>
      </c>
      <c r="C812" s="267" t="s">
        <v>3030</v>
      </c>
      <c r="D812" s="377" t="s">
        <v>3031</v>
      </c>
      <c r="E812" s="347">
        <v>2204002877</v>
      </c>
      <c r="F812" s="267" t="s">
        <v>305</v>
      </c>
      <c r="G812" s="362" t="s">
        <v>3364</v>
      </c>
      <c r="H812" s="267" t="s">
        <v>3733</v>
      </c>
      <c r="I812" s="105">
        <v>1515.38</v>
      </c>
      <c r="J812" s="105">
        <v>1515.38</v>
      </c>
      <c r="K812" s="595">
        <v>46083</v>
      </c>
      <c r="L812" s="363">
        <v>46040</v>
      </c>
      <c r="M812" s="95" t="s">
        <v>2756</v>
      </c>
      <c r="N812" s="69">
        <f>YEAR(Table2[[#This Row],[MONTH]])</f>
        <v>2026</v>
      </c>
      <c r="O812" s="69" t="str">
        <f>TEXT(Table2[[#This Row],[MONTH]],"MMMM")</f>
        <v>January</v>
      </c>
    </row>
    <row r="813" spans="1:15" ht="15" thickBot="1" x14ac:dyDescent="0.35">
      <c r="A813" s="624">
        <v>46023</v>
      </c>
      <c r="B813" s="356">
        <v>6000010982</v>
      </c>
      <c r="C813" s="357" t="s">
        <v>1805</v>
      </c>
      <c r="D813" s="358" t="s">
        <v>1806</v>
      </c>
      <c r="E813" s="356" t="s">
        <v>3565</v>
      </c>
      <c r="F813" s="357" t="s">
        <v>305</v>
      </c>
      <c r="G813" s="367" t="s">
        <v>3364</v>
      </c>
      <c r="H813" s="357" t="s">
        <v>3733</v>
      </c>
      <c r="I813" s="111">
        <v>461.25</v>
      </c>
      <c r="J813" s="111">
        <v>461.25</v>
      </c>
      <c r="K813" s="439">
        <v>46083</v>
      </c>
      <c r="L813" s="368">
        <v>46040</v>
      </c>
      <c r="M813" s="95" t="s">
        <v>2756</v>
      </c>
      <c r="N813" s="69">
        <f>YEAR(Table2[[#This Row],[MONTH]])</f>
        <v>2026</v>
      </c>
      <c r="O813" s="69" t="str">
        <f>TEXT(Table2[[#This Row],[MONTH]],"MMMM")</f>
        <v>January</v>
      </c>
    </row>
    <row r="814" spans="1:15" ht="14.4" x14ac:dyDescent="0.3">
      <c r="A814" s="621">
        <v>46023</v>
      </c>
      <c r="B814" s="345">
        <v>6000010899</v>
      </c>
      <c r="C814" s="265" t="s">
        <v>1434</v>
      </c>
      <c r="D814" s="346" t="s">
        <v>1436</v>
      </c>
      <c r="E814" s="345">
        <v>2204002908</v>
      </c>
      <c r="F814" s="265" t="s">
        <v>305</v>
      </c>
      <c r="G814" s="361" t="s">
        <v>3364</v>
      </c>
      <c r="H814" s="265" t="s">
        <v>3747</v>
      </c>
      <c r="I814" s="99">
        <v>1400</v>
      </c>
      <c r="J814" s="99">
        <v>1400</v>
      </c>
      <c r="K814" s="551">
        <v>46049</v>
      </c>
      <c r="L814" s="366">
        <v>46042</v>
      </c>
      <c r="M814" s="95" t="s">
        <v>2681</v>
      </c>
      <c r="N814" s="69">
        <f>YEAR(Table2[[#This Row],[MONTH]])</f>
        <v>2026</v>
      </c>
      <c r="O814" s="69" t="str">
        <f>TEXT(Table2[[#This Row],[MONTH]],"MMMM")</f>
        <v>January</v>
      </c>
    </row>
    <row r="815" spans="1:15" ht="14.4" x14ac:dyDescent="0.3">
      <c r="A815" s="622">
        <v>46023</v>
      </c>
      <c r="B815" s="347">
        <v>6000010975</v>
      </c>
      <c r="C815" s="267" t="s">
        <v>3030</v>
      </c>
      <c r="D815" s="348" t="s">
        <v>3031</v>
      </c>
      <c r="E815" s="347">
        <v>2204002877</v>
      </c>
      <c r="F815" s="267" t="s">
        <v>305</v>
      </c>
      <c r="G815" s="362" t="s">
        <v>3364</v>
      </c>
      <c r="H815" s="267" t="s">
        <v>3747</v>
      </c>
      <c r="I815" s="105">
        <v>5918</v>
      </c>
      <c r="J815" s="105">
        <v>5918</v>
      </c>
      <c r="K815" s="552">
        <v>46049</v>
      </c>
      <c r="L815" s="363">
        <v>46042</v>
      </c>
      <c r="M815" s="95" t="s">
        <v>2681</v>
      </c>
      <c r="N815" s="69">
        <f>YEAR(Table2[[#This Row],[MONTH]])</f>
        <v>2026</v>
      </c>
      <c r="O815" s="69" t="str">
        <f>TEXT(Table2[[#This Row],[MONTH]],"MMMM")</f>
        <v>January</v>
      </c>
    </row>
    <row r="816" spans="1:15" ht="14.4" x14ac:dyDescent="0.3">
      <c r="A816" s="622">
        <v>46023</v>
      </c>
      <c r="B816" s="347">
        <v>6000010986</v>
      </c>
      <c r="C816" s="267" t="s">
        <v>2474</v>
      </c>
      <c r="D816" s="348" t="s">
        <v>2474</v>
      </c>
      <c r="E816" s="347">
        <v>2204002975</v>
      </c>
      <c r="F816" s="267" t="s">
        <v>305</v>
      </c>
      <c r="G816" s="362" t="s">
        <v>3364</v>
      </c>
      <c r="H816" s="267" t="s">
        <v>3747</v>
      </c>
      <c r="I816" s="105">
        <v>900</v>
      </c>
      <c r="J816" s="105">
        <v>900</v>
      </c>
      <c r="K816" s="552">
        <v>46049</v>
      </c>
      <c r="L816" s="363">
        <v>46042</v>
      </c>
      <c r="M816" s="95" t="s">
        <v>2681</v>
      </c>
      <c r="N816" s="69">
        <f>YEAR(Table2[[#This Row],[MONTH]])</f>
        <v>2026</v>
      </c>
      <c r="O816" s="69" t="str">
        <f>TEXT(Table2[[#This Row],[MONTH]],"MMMM")</f>
        <v>January</v>
      </c>
    </row>
    <row r="817" spans="1:15" ht="14.4" x14ac:dyDescent="0.3">
      <c r="A817" s="622">
        <v>46023</v>
      </c>
      <c r="B817" s="347">
        <v>6000010987</v>
      </c>
      <c r="C817" s="267" t="s">
        <v>2560</v>
      </c>
      <c r="D817" s="348" t="s">
        <v>2561</v>
      </c>
      <c r="E817" s="347">
        <v>2204002981</v>
      </c>
      <c r="F817" s="267" t="s">
        <v>305</v>
      </c>
      <c r="G817" s="362" t="s">
        <v>3364</v>
      </c>
      <c r="H817" s="267" t="s">
        <v>3747</v>
      </c>
      <c r="I817" s="105">
        <v>2597</v>
      </c>
      <c r="J817" s="105">
        <v>2597</v>
      </c>
      <c r="K817" s="552">
        <v>46049</v>
      </c>
      <c r="L817" s="363">
        <v>46042</v>
      </c>
      <c r="M817" s="95" t="s">
        <v>2681</v>
      </c>
      <c r="N817" s="69">
        <f>YEAR(Table2[[#This Row],[MONTH]])</f>
        <v>2026</v>
      </c>
      <c r="O817" s="69" t="str">
        <f>TEXT(Table2[[#This Row],[MONTH]],"MMMM")</f>
        <v>January</v>
      </c>
    </row>
    <row r="818" spans="1:15" ht="15" thickBot="1" x14ac:dyDescent="0.35">
      <c r="A818" s="623">
        <v>46023</v>
      </c>
      <c r="B818" s="349">
        <v>6000010994</v>
      </c>
      <c r="C818" s="269" t="s">
        <v>2489</v>
      </c>
      <c r="D818" s="350" t="s">
        <v>2490</v>
      </c>
      <c r="E818" s="349">
        <v>2204003005</v>
      </c>
      <c r="F818" s="269" t="s">
        <v>305</v>
      </c>
      <c r="G818" s="364" t="s">
        <v>3364</v>
      </c>
      <c r="H818" s="269" t="s">
        <v>3747</v>
      </c>
      <c r="I818" s="140">
        <v>2764</v>
      </c>
      <c r="J818" s="140">
        <v>2764</v>
      </c>
      <c r="K818" s="553">
        <v>46049</v>
      </c>
      <c r="L818" s="365">
        <v>46042</v>
      </c>
      <c r="M818" s="95" t="s">
        <v>2681</v>
      </c>
      <c r="N818" s="69">
        <f>YEAR(Table2[[#This Row],[MONTH]])</f>
        <v>2026</v>
      </c>
      <c r="O818" s="69" t="str">
        <f>TEXT(Table2[[#This Row],[MONTH]],"MMMM")</f>
        <v>January</v>
      </c>
    </row>
    <row r="819" spans="1:15" ht="14.4" x14ac:dyDescent="0.3">
      <c r="A819" s="626">
        <v>46023</v>
      </c>
      <c r="B819" s="352">
        <v>6000010993</v>
      </c>
      <c r="C819" s="374" t="s">
        <v>2632</v>
      </c>
      <c r="D819" s="354" t="s">
        <v>2633</v>
      </c>
      <c r="E819" s="352">
        <v>2204003008</v>
      </c>
      <c r="F819" s="374" t="s">
        <v>305</v>
      </c>
      <c r="G819" s="375" t="s">
        <v>3364</v>
      </c>
      <c r="H819" s="374" t="s">
        <v>3747</v>
      </c>
      <c r="I819" s="118">
        <v>1013</v>
      </c>
      <c r="J819" s="118">
        <v>1013</v>
      </c>
      <c r="K819" s="551">
        <v>46054</v>
      </c>
      <c r="L819" s="376">
        <v>46042</v>
      </c>
      <c r="M819" s="95" t="s">
        <v>2681</v>
      </c>
      <c r="N819" s="69">
        <f>YEAR(Table2[[#This Row],[MONTH]])</f>
        <v>2026</v>
      </c>
      <c r="O819" s="69" t="str">
        <f>TEXT(Table2[[#This Row],[MONTH]],"MMMM")</f>
        <v>January</v>
      </c>
    </row>
    <row r="820" spans="1:15" ht="14.4" x14ac:dyDescent="0.3">
      <c r="A820" s="622">
        <v>46023</v>
      </c>
      <c r="B820" s="347">
        <v>6000010995</v>
      </c>
      <c r="C820" s="267" t="s">
        <v>2641</v>
      </c>
      <c r="D820" s="348">
        <v>2816497563</v>
      </c>
      <c r="E820" s="347">
        <v>2510001796</v>
      </c>
      <c r="F820" s="267" t="s">
        <v>305</v>
      </c>
      <c r="G820" s="362" t="s">
        <v>3364</v>
      </c>
      <c r="H820" s="267" t="s">
        <v>3747</v>
      </c>
      <c r="I820" s="105">
        <v>284</v>
      </c>
      <c r="J820" s="105">
        <v>284</v>
      </c>
      <c r="K820" s="552">
        <v>46054</v>
      </c>
      <c r="L820" s="363">
        <v>46042</v>
      </c>
      <c r="M820" s="95" t="s">
        <v>2681</v>
      </c>
      <c r="N820" s="69">
        <f>YEAR(Table2[[#This Row],[MONTH]])</f>
        <v>2026</v>
      </c>
      <c r="O820" s="69" t="str">
        <f>TEXT(Table2[[#This Row],[MONTH]],"MMMM")</f>
        <v>January</v>
      </c>
    </row>
    <row r="821" spans="1:15" ht="14.4" x14ac:dyDescent="0.3">
      <c r="A821" s="622">
        <v>46023</v>
      </c>
      <c r="B821" s="347">
        <v>6000010996</v>
      </c>
      <c r="C821" s="267" t="s">
        <v>2650</v>
      </c>
      <c r="D821" s="348" t="s">
        <v>2651</v>
      </c>
      <c r="E821" s="347">
        <v>2510001802</v>
      </c>
      <c r="F821" s="267" t="s">
        <v>305</v>
      </c>
      <c r="G821" s="362" t="s">
        <v>3364</v>
      </c>
      <c r="H821" s="267" t="s">
        <v>3747</v>
      </c>
      <c r="I821" s="105">
        <v>1265</v>
      </c>
      <c r="J821" s="105">
        <v>1265</v>
      </c>
      <c r="K821" s="552">
        <v>46054</v>
      </c>
      <c r="L821" s="363">
        <v>46042</v>
      </c>
      <c r="M821" s="95" t="s">
        <v>2681</v>
      </c>
      <c r="N821" s="69">
        <f>YEAR(Table2[[#This Row],[MONTH]])</f>
        <v>2026</v>
      </c>
      <c r="O821" s="69" t="str">
        <f>TEXT(Table2[[#This Row],[MONTH]],"MMMM")</f>
        <v>January</v>
      </c>
    </row>
    <row r="822" spans="1:15" ht="14.4" x14ac:dyDescent="0.3">
      <c r="A822" s="622">
        <v>46023</v>
      </c>
      <c r="B822" s="347">
        <v>6000010997</v>
      </c>
      <c r="C822" s="267" t="s">
        <v>2647</v>
      </c>
      <c r="D822" s="378" t="s">
        <v>3566</v>
      </c>
      <c r="E822" s="347">
        <v>2510001801</v>
      </c>
      <c r="F822" s="267" t="s">
        <v>305</v>
      </c>
      <c r="G822" s="362" t="s">
        <v>3364</v>
      </c>
      <c r="H822" s="267" t="s">
        <v>3747</v>
      </c>
      <c r="I822" s="105">
        <v>256</v>
      </c>
      <c r="J822" s="105">
        <v>256</v>
      </c>
      <c r="K822" s="552">
        <v>46054</v>
      </c>
      <c r="L822" s="363">
        <v>46042</v>
      </c>
      <c r="M822" s="95" t="s">
        <v>2681</v>
      </c>
      <c r="N822" s="69">
        <f>YEAR(Table2[[#This Row],[MONTH]])</f>
        <v>2026</v>
      </c>
      <c r="O822" s="69" t="str">
        <f>TEXT(Table2[[#This Row],[MONTH]],"MMMM")</f>
        <v>January</v>
      </c>
    </row>
    <row r="823" spans="1:15" ht="15" thickBot="1" x14ac:dyDescent="0.35">
      <c r="A823" s="623">
        <v>46023</v>
      </c>
      <c r="B823" s="349">
        <v>6000011004</v>
      </c>
      <c r="C823" s="269" t="s">
        <v>2253</v>
      </c>
      <c r="D823" s="350" t="s">
        <v>3567</v>
      </c>
      <c r="E823" s="349">
        <v>2204002991</v>
      </c>
      <c r="F823" s="269" t="s">
        <v>305</v>
      </c>
      <c r="G823" s="364" t="s">
        <v>3364</v>
      </c>
      <c r="H823" s="269" t="s">
        <v>3747</v>
      </c>
      <c r="I823" s="140">
        <v>2861</v>
      </c>
      <c r="J823" s="140">
        <v>2861</v>
      </c>
      <c r="K823" s="429">
        <v>46054</v>
      </c>
      <c r="L823" s="365">
        <v>46042</v>
      </c>
      <c r="M823" s="95" t="s">
        <v>2681</v>
      </c>
      <c r="N823" s="69">
        <f>YEAR(Table2[[#This Row],[MONTH]])</f>
        <v>2026</v>
      </c>
      <c r="O823" s="69" t="str">
        <f>TEXT(Table2[[#This Row],[MONTH]],"MMMM")</f>
        <v>January</v>
      </c>
    </row>
    <row r="824" spans="1:15" ht="14.4" x14ac:dyDescent="0.3">
      <c r="A824" s="621">
        <v>46023</v>
      </c>
      <c r="B824" s="345">
        <v>6000010998</v>
      </c>
      <c r="C824" s="265" t="s">
        <v>1623</v>
      </c>
      <c r="D824" s="346" t="s">
        <v>1625</v>
      </c>
      <c r="E824" s="345">
        <v>2204003014</v>
      </c>
      <c r="F824" s="359" t="s">
        <v>48</v>
      </c>
      <c r="G824" s="361" t="s">
        <v>3364</v>
      </c>
      <c r="H824" s="265" t="s">
        <v>3747</v>
      </c>
      <c r="I824" s="99">
        <v>20152</v>
      </c>
      <c r="J824" s="99">
        <v>20152</v>
      </c>
      <c r="K824" s="551">
        <v>46054</v>
      </c>
      <c r="L824" s="366">
        <v>46042</v>
      </c>
      <c r="M824" s="95" t="s">
        <v>2681</v>
      </c>
      <c r="N824" s="69">
        <f>YEAR(Table2[[#This Row],[MONTH]])</f>
        <v>2026</v>
      </c>
      <c r="O824" s="69" t="str">
        <f>TEXT(Table2[[#This Row],[MONTH]],"MMMM")</f>
        <v>January</v>
      </c>
    </row>
    <row r="825" spans="1:15" ht="14.4" x14ac:dyDescent="0.3">
      <c r="A825" s="622">
        <v>46023</v>
      </c>
      <c r="B825" s="347">
        <v>6000011003</v>
      </c>
      <c r="C825" s="267" t="s">
        <v>2498</v>
      </c>
      <c r="D825" s="348" t="s">
        <v>2499</v>
      </c>
      <c r="E825" s="347">
        <v>2204002907</v>
      </c>
      <c r="F825" s="360" t="s">
        <v>48</v>
      </c>
      <c r="G825" s="362" t="s">
        <v>3364</v>
      </c>
      <c r="H825" s="267" t="s">
        <v>3747</v>
      </c>
      <c r="I825" s="105">
        <v>3943</v>
      </c>
      <c r="J825" s="105">
        <v>3943</v>
      </c>
      <c r="K825" s="552">
        <v>46054</v>
      </c>
      <c r="L825" s="363">
        <v>46042</v>
      </c>
      <c r="M825" s="95" t="s">
        <v>2681</v>
      </c>
      <c r="N825" s="69">
        <f>YEAR(Table2[[#This Row],[MONTH]])</f>
        <v>2026</v>
      </c>
      <c r="O825" s="69" t="str">
        <f>TEXT(Table2[[#This Row],[MONTH]],"MMMM")</f>
        <v>January</v>
      </c>
    </row>
    <row r="826" spans="1:15" ht="14.4" x14ac:dyDescent="0.3">
      <c r="A826" s="622">
        <v>46023</v>
      </c>
      <c r="B826" s="347">
        <v>6000011005</v>
      </c>
      <c r="C826" s="267" t="s">
        <v>2301</v>
      </c>
      <c r="D826" s="348" t="s">
        <v>3568</v>
      </c>
      <c r="E826" s="347">
        <v>2204003028</v>
      </c>
      <c r="F826" s="360" t="s">
        <v>48</v>
      </c>
      <c r="G826" s="362" t="s">
        <v>3364</v>
      </c>
      <c r="H826" s="267" t="s">
        <v>3747</v>
      </c>
      <c r="I826" s="105">
        <v>26282</v>
      </c>
      <c r="J826" s="105">
        <v>26282</v>
      </c>
      <c r="K826" s="552">
        <v>46054</v>
      </c>
      <c r="L826" s="363">
        <v>46042</v>
      </c>
      <c r="M826" s="95" t="s">
        <v>2681</v>
      </c>
      <c r="N826" s="69">
        <f>YEAR(Table2[[#This Row],[MONTH]])</f>
        <v>2026</v>
      </c>
      <c r="O826" s="69" t="str">
        <f>TEXT(Table2[[#This Row],[MONTH]],"MMMM")</f>
        <v>January</v>
      </c>
    </row>
    <row r="827" spans="1:15" ht="14.4" x14ac:dyDescent="0.3">
      <c r="A827" s="622">
        <v>46023</v>
      </c>
      <c r="B827" s="347">
        <v>6000011009</v>
      </c>
      <c r="C827" s="267" t="s">
        <v>2284</v>
      </c>
      <c r="D827" s="348" t="s">
        <v>3569</v>
      </c>
      <c r="E827" s="347">
        <v>2204003001</v>
      </c>
      <c r="F827" s="360" t="s">
        <v>48</v>
      </c>
      <c r="G827" s="362" t="s">
        <v>3364</v>
      </c>
      <c r="H827" s="267" t="s">
        <v>3747</v>
      </c>
      <c r="I827" s="105">
        <v>2371</v>
      </c>
      <c r="J827" s="105">
        <v>2371</v>
      </c>
      <c r="K827" s="552">
        <v>46054</v>
      </c>
      <c r="L827" s="363">
        <v>46042</v>
      </c>
      <c r="M827" s="95" t="s">
        <v>2681</v>
      </c>
      <c r="N827" s="69">
        <f>YEAR(Table2[[#This Row],[MONTH]])</f>
        <v>2026</v>
      </c>
      <c r="O827" s="69" t="str">
        <f>TEXT(Table2[[#This Row],[MONTH]],"MMMM")</f>
        <v>January</v>
      </c>
    </row>
    <row r="828" spans="1:15" ht="15" thickBot="1" x14ac:dyDescent="0.35">
      <c r="A828" s="624">
        <v>46023</v>
      </c>
      <c r="B828" s="356">
        <v>6000011010</v>
      </c>
      <c r="C828" s="357" t="s">
        <v>2140</v>
      </c>
      <c r="D828" s="358" t="s">
        <v>3570</v>
      </c>
      <c r="E828" s="356">
        <v>2204002996</v>
      </c>
      <c r="F828" s="379" t="s">
        <v>48</v>
      </c>
      <c r="G828" s="367" t="s">
        <v>3364</v>
      </c>
      <c r="H828" s="357" t="s">
        <v>3747</v>
      </c>
      <c r="I828" s="111">
        <v>45485</v>
      </c>
      <c r="J828" s="111">
        <v>45485</v>
      </c>
      <c r="K828" s="429">
        <v>46054</v>
      </c>
      <c r="L828" s="368">
        <v>46042</v>
      </c>
      <c r="M828" s="95" t="s">
        <v>2681</v>
      </c>
      <c r="N828" s="69">
        <f>YEAR(Table2[[#This Row],[MONTH]])</f>
        <v>2026</v>
      </c>
      <c r="O828" s="69" t="str">
        <f>TEXT(Table2[[#This Row],[MONTH]],"MMMM")</f>
        <v>January</v>
      </c>
    </row>
    <row r="829" spans="1:15" ht="14.4" x14ac:dyDescent="0.3">
      <c r="A829" s="621">
        <v>46023</v>
      </c>
      <c r="B829" s="345">
        <v>6000010999</v>
      </c>
      <c r="C829" s="265" t="s">
        <v>2325</v>
      </c>
      <c r="D829" s="346" t="s">
        <v>3571</v>
      </c>
      <c r="E829" s="345">
        <v>2204003026</v>
      </c>
      <c r="F829" s="359" t="s">
        <v>48</v>
      </c>
      <c r="G829" s="361" t="s">
        <v>3372</v>
      </c>
      <c r="H829" s="265" t="s">
        <v>3747</v>
      </c>
      <c r="I829" s="99">
        <v>184672</v>
      </c>
      <c r="J829" s="99">
        <v>184672</v>
      </c>
      <c r="K829" s="551">
        <v>46054</v>
      </c>
      <c r="L829" s="366">
        <v>46042</v>
      </c>
      <c r="M829" s="95" t="s">
        <v>2681</v>
      </c>
      <c r="N829" s="69">
        <f>YEAR(Table2[[#This Row],[MONTH]])</f>
        <v>2026</v>
      </c>
      <c r="O829" s="69" t="str">
        <f>TEXT(Table2[[#This Row],[MONTH]],"MMMM")</f>
        <v>January</v>
      </c>
    </row>
    <row r="830" spans="1:15" ht="14.4" x14ac:dyDescent="0.3">
      <c r="A830" s="622">
        <v>46023</v>
      </c>
      <c r="B830" s="347">
        <v>6000011000</v>
      </c>
      <c r="C830" s="267" t="s">
        <v>2319</v>
      </c>
      <c r="D830" s="348" t="s">
        <v>3572</v>
      </c>
      <c r="E830" s="347">
        <v>2204003027</v>
      </c>
      <c r="F830" s="360" t="s">
        <v>48</v>
      </c>
      <c r="G830" s="362" t="s">
        <v>3372</v>
      </c>
      <c r="H830" s="267" t="s">
        <v>3747</v>
      </c>
      <c r="I830" s="105">
        <v>30962</v>
      </c>
      <c r="J830" s="105">
        <v>30962</v>
      </c>
      <c r="K830" s="552">
        <v>46054</v>
      </c>
      <c r="L830" s="363">
        <v>46042</v>
      </c>
      <c r="M830" s="95" t="s">
        <v>2681</v>
      </c>
      <c r="N830" s="69">
        <f>YEAR(Table2[[#This Row],[MONTH]])</f>
        <v>2026</v>
      </c>
      <c r="O830" s="69" t="str">
        <f>TEXT(Table2[[#This Row],[MONTH]],"MMMM")</f>
        <v>January</v>
      </c>
    </row>
    <row r="831" spans="1:15" ht="14.4" x14ac:dyDescent="0.3">
      <c r="A831" s="622">
        <v>46023</v>
      </c>
      <c r="B831" s="347">
        <v>6000011001</v>
      </c>
      <c r="C831" s="267" t="s">
        <v>2505</v>
      </c>
      <c r="D831" s="348" t="s">
        <v>2506</v>
      </c>
      <c r="E831" s="347">
        <v>2204003025</v>
      </c>
      <c r="F831" s="360" t="s">
        <v>48</v>
      </c>
      <c r="G831" s="362" t="s">
        <v>3372</v>
      </c>
      <c r="H831" s="267" t="s">
        <v>3747</v>
      </c>
      <c r="I831" s="105">
        <v>31154</v>
      </c>
      <c r="J831" s="105">
        <v>31154</v>
      </c>
      <c r="K831" s="552">
        <v>46054</v>
      </c>
      <c r="L831" s="363">
        <v>46042</v>
      </c>
      <c r="M831" s="95" t="s">
        <v>2681</v>
      </c>
      <c r="N831" s="69">
        <f>YEAR(Table2[[#This Row],[MONTH]])</f>
        <v>2026</v>
      </c>
      <c r="O831" s="69" t="str">
        <f>TEXT(Table2[[#This Row],[MONTH]],"MMMM")</f>
        <v>January</v>
      </c>
    </row>
    <row r="832" spans="1:15" ht="14.4" x14ac:dyDescent="0.3">
      <c r="A832" s="622">
        <v>46023</v>
      </c>
      <c r="B832" s="347">
        <v>6000011002</v>
      </c>
      <c r="C832" s="267" t="s">
        <v>2330</v>
      </c>
      <c r="D832" s="348" t="s">
        <v>2331</v>
      </c>
      <c r="E832" s="347">
        <v>2204002971</v>
      </c>
      <c r="F832" s="360" t="s">
        <v>48</v>
      </c>
      <c r="G832" s="362" t="s">
        <v>3372</v>
      </c>
      <c r="H832" s="267" t="s">
        <v>3747</v>
      </c>
      <c r="I832" s="105">
        <v>18950</v>
      </c>
      <c r="J832" s="105">
        <v>18950</v>
      </c>
      <c r="K832" s="552">
        <v>46054</v>
      </c>
      <c r="L832" s="363">
        <v>46042</v>
      </c>
      <c r="M832" s="95" t="s">
        <v>2681</v>
      </c>
      <c r="N832" s="69">
        <f>YEAR(Table2[[#This Row],[MONTH]])</f>
        <v>2026</v>
      </c>
      <c r="O832" s="69" t="str">
        <f>TEXT(Table2[[#This Row],[MONTH]],"MMMM")</f>
        <v>January</v>
      </c>
    </row>
    <row r="833" spans="1:15" ht="15" thickBot="1" x14ac:dyDescent="0.35">
      <c r="A833" s="623">
        <v>46023</v>
      </c>
      <c r="B833" s="349">
        <v>6000011006</v>
      </c>
      <c r="C833" s="269" t="s">
        <v>2313</v>
      </c>
      <c r="D833" s="350" t="s">
        <v>2314</v>
      </c>
      <c r="E833" s="349">
        <v>2304000588</v>
      </c>
      <c r="F833" s="380" t="s">
        <v>48</v>
      </c>
      <c r="G833" s="364" t="s">
        <v>3372</v>
      </c>
      <c r="H833" s="269" t="s">
        <v>3747</v>
      </c>
      <c r="I833" s="140">
        <v>218393</v>
      </c>
      <c r="J833" s="140">
        <v>218393</v>
      </c>
      <c r="K833" s="553">
        <v>46054</v>
      </c>
      <c r="L833" s="365">
        <v>46042</v>
      </c>
      <c r="M833" s="95" t="s">
        <v>2681</v>
      </c>
      <c r="N833" s="69">
        <f>YEAR(Table2[[#This Row],[MONTH]])</f>
        <v>2026</v>
      </c>
      <c r="O833" s="69" t="str">
        <f>TEXT(Table2[[#This Row],[MONTH]],"MMMM")</f>
        <v>January</v>
      </c>
    </row>
    <row r="834" spans="1:15" ht="14.4" x14ac:dyDescent="0.3">
      <c r="A834" s="621">
        <v>46023</v>
      </c>
      <c r="B834" s="345">
        <v>6000011007</v>
      </c>
      <c r="C834" s="265" t="s">
        <v>2276</v>
      </c>
      <c r="D834" s="346" t="s">
        <v>2277</v>
      </c>
      <c r="E834" s="345">
        <v>2204003030</v>
      </c>
      <c r="F834" s="359" t="s">
        <v>48</v>
      </c>
      <c r="G834" s="361" t="s">
        <v>3372</v>
      </c>
      <c r="H834" s="265" t="s">
        <v>3747</v>
      </c>
      <c r="I834" s="99">
        <v>59707</v>
      </c>
      <c r="J834" s="99">
        <v>59707</v>
      </c>
      <c r="K834" s="551">
        <v>46054</v>
      </c>
      <c r="L834" s="366">
        <v>46042</v>
      </c>
      <c r="M834" s="95" t="s">
        <v>2681</v>
      </c>
      <c r="N834" s="69">
        <f>YEAR(Table2[[#This Row],[MONTH]])</f>
        <v>2026</v>
      </c>
      <c r="O834" s="69" t="str">
        <f>TEXT(Table2[[#This Row],[MONTH]],"MMMM")</f>
        <v>January</v>
      </c>
    </row>
    <row r="835" spans="1:15" ht="15" thickBot="1" x14ac:dyDescent="0.35">
      <c r="A835" s="623">
        <v>46023</v>
      </c>
      <c r="B835" s="349">
        <v>6000011008</v>
      </c>
      <c r="C835" s="269" t="s">
        <v>2305</v>
      </c>
      <c r="D835" s="350" t="s">
        <v>2306</v>
      </c>
      <c r="E835" s="349">
        <v>2304000589</v>
      </c>
      <c r="F835" s="380" t="s">
        <v>48</v>
      </c>
      <c r="G835" s="364" t="s">
        <v>3372</v>
      </c>
      <c r="H835" s="269" t="s">
        <v>3747</v>
      </c>
      <c r="I835" s="140">
        <v>22799</v>
      </c>
      <c r="J835" s="140">
        <v>22799</v>
      </c>
      <c r="K835" s="553">
        <v>46054</v>
      </c>
      <c r="L835" s="365">
        <v>46042</v>
      </c>
      <c r="M835" s="95" t="s">
        <v>2681</v>
      </c>
      <c r="N835" s="69">
        <f>YEAR(Table2[[#This Row],[MONTH]])</f>
        <v>2026</v>
      </c>
      <c r="O835" s="69" t="str">
        <f>TEXT(Table2[[#This Row],[MONTH]],"MMMM")</f>
        <v>January</v>
      </c>
    </row>
    <row r="836" spans="1:15" ht="14.4" x14ac:dyDescent="0.3">
      <c r="A836" s="626">
        <v>46023</v>
      </c>
      <c r="B836" s="352">
        <v>6000010519</v>
      </c>
      <c r="C836" s="374" t="s">
        <v>2102</v>
      </c>
      <c r="D836" s="354" t="s">
        <v>2103</v>
      </c>
      <c r="E836" s="352">
        <v>2304000544</v>
      </c>
      <c r="F836" s="374" t="s">
        <v>733</v>
      </c>
      <c r="G836" s="375" t="s">
        <v>3364</v>
      </c>
      <c r="H836" s="374" t="s">
        <v>3747</v>
      </c>
      <c r="I836" s="118">
        <v>823557</v>
      </c>
      <c r="J836" s="118">
        <v>823557</v>
      </c>
      <c r="K836" s="555">
        <v>46034</v>
      </c>
      <c r="L836" s="376">
        <v>46025</v>
      </c>
      <c r="M836" s="95" t="s">
        <v>2756</v>
      </c>
      <c r="N836" s="69">
        <f>YEAR(Table2[[#This Row],[MONTH]])</f>
        <v>2026</v>
      </c>
      <c r="O836" s="69" t="str">
        <f>TEXT(Table2[[#This Row],[MONTH]],"MMMM")</f>
        <v>January</v>
      </c>
    </row>
    <row r="837" spans="1:15" ht="15" thickBot="1" x14ac:dyDescent="0.35">
      <c r="A837" s="624">
        <v>46023</v>
      </c>
      <c r="B837" s="356">
        <v>6000010520</v>
      </c>
      <c r="C837" s="357" t="s">
        <v>2107</v>
      </c>
      <c r="D837" s="358" t="s">
        <v>2108</v>
      </c>
      <c r="E837" s="356">
        <v>2304000546</v>
      </c>
      <c r="F837" s="357" t="s">
        <v>733</v>
      </c>
      <c r="G837" s="367" t="s">
        <v>3364</v>
      </c>
      <c r="H837" s="357" t="s">
        <v>3747</v>
      </c>
      <c r="I837" s="111">
        <v>1337263</v>
      </c>
      <c r="J837" s="111">
        <v>1337263</v>
      </c>
      <c r="K837" s="429">
        <v>46029</v>
      </c>
      <c r="L837" s="368">
        <v>46025</v>
      </c>
      <c r="M837" s="95" t="s">
        <v>2756</v>
      </c>
      <c r="N837" s="69">
        <f>YEAR(Table2[[#This Row],[MONTH]])</f>
        <v>2026</v>
      </c>
      <c r="O837" s="69" t="str">
        <f>TEXT(Table2[[#This Row],[MONTH]],"MMMM")</f>
        <v>January</v>
      </c>
    </row>
    <row r="838" spans="1:15" ht="14.4" x14ac:dyDescent="0.3">
      <c r="A838" s="602">
        <v>46023</v>
      </c>
      <c r="B838" s="190">
        <v>2304000586</v>
      </c>
      <c r="C838" s="190" t="s">
        <v>2097</v>
      </c>
      <c r="D838" s="191" t="s">
        <v>2098</v>
      </c>
      <c r="E838" s="279">
        <v>2304000586</v>
      </c>
      <c r="F838" s="242" t="s">
        <v>733</v>
      </c>
      <c r="G838" s="192" t="s">
        <v>3364</v>
      </c>
      <c r="H838" s="173" t="s">
        <v>3747</v>
      </c>
      <c r="I838" s="152">
        <v>13140</v>
      </c>
      <c r="J838" s="152">
        <v>13140</v>
      </c>
      <c r="K838" s="227">
        <v>46040</v>
      </c>
      <c r="L838" s="193">
        <v>46040</v>
      </c>
      <c r="M838" s="194" t="s">
        <v>2741</v>
      </c>
      <c r="N838" s="69">
        <f>YEAR(Table2[[#This Row],[MONTH]])</f>
        <v>2026</v>
      </c>
      <c r="O838" s="69" t="str">
        <f>TEXT(Table2[[#This Row],[MONTH]],"MMMM")</f>
        <v>January</v>
      </c>
    </row>
    <row r="839" spans="1:15" ht="14.4" x14ac:dyDescent="0.3">
      <c r="A839" s="603">
        <v>46023</v>
      </c>
      <c r="B839" s="195">
        <v>2304000587</v>
      </c>
      <c r="C839" s="195" t="s">
        <v>2116</v>
      </c>
      <c r="D839" s="196" t="s">
        <v>2117</v>
      </c>
      <c r="E839" s="195">
        <v>2304000587</v>
      </c>
      <c r="F839" s="245" t="s">
        <v>733</v>
      </c>
      <c r="G839" s="197" t="s">
        <v>3364</v>
      </c>
      <c r="H839" s="158" t="s">
        <v>3747</v>
      </c>
      <c r="I839" s="154">
        <v>12148</v>
      </c>
      <c r="J839" s="154">
        <v>12148</v>
      </c>
      <c r="K839" s="220">
        <v>46040</v>
      </c>
      <c r="L839" s="198">
        <v>46040</v>
      </c>
      <c r="M839" s="199" t="s">
        <v>2741</v>
      </c>
      <c r="N839" s="69">
        <f>YEAR(Table2[[#This Row],[MONTH]])</f>
        <v>2026</v>
      </c>
      <c r="O839" s="69" t="str">
        <f>TEXT(Table2[[#This Row],[MONTH]],"MMMM")</f>
        <v>January</v>
      </c>
    </row>
    <row r="840" spans="1:15" ht="14.4" x14ac:dyDescent="0.3">
      <c r="A840" s="603">
        <v>46023</v>
      </c>
      <c r="B840" s="195">
        <v>2304000568</v>
      </c>
      <c r="C840" s="195" t="s">
        <v>2422</v>
      </c>
      <c r="D840" s="196" t="s">
        <v>2423</v>
      </c>
      <c r="E840" s="195">
        <v>2304000568</v>
      </c>
      <c r="F840" s="245" t="s">
        <v>733</v>
      </c>
      <c r="G840" s="197" t="s">
        <v>3364</v>
      </c>
      <c r="H840" s="158" t="s">
        <v>3747</v>
      </c>
      <c r="I840" s="154">
        <v>5122</v>
      </c>
      <c r="J840" s="154">
        <v>5122</v>
      </c>
      <c r="K840" s="220">
        <v>46030</v>
      </c>
      <c r="L840" s="198">
        <v>46030</v>
      </c>
      <c r="M840" s="199" t="s">
        <v>2741</v>
      </c>
      <c r="N840" s="69">
        <f>YEAR(Table2[[#This Row],[MONTH]])</f>
        <v>2026</v>
      </c>
      <c r="O840" s="69" t="str">
        <f>TEXT(Table2[[#This Row],[MONTH]],"MMMM")</f>
        <v>January</v>
      </c>
    </row>
    <row r="841" spans="1:15" ht="14.4" x14ac:dyDescent="0.3">
      <c r="A841" s="603">
        <v>46023</v>
      </c>
      <c r="B841" s="195">
        <v>2304000569</v>
      </c>
      <c r="C841" s="195" t="s">
        <v>2428</v>
      </c>
      <c r="D841" s="196" t="s">
        <v>2429</v>
      </c>
      <c r="E841" s="195">
        <v>2304000569</v>
      </c>
      <c r="F841" s="245" t="s">
        <v>733</v>
      </c>
      <c r="G841" s="197" t="s">
        <v>3364</v>
      </c>
      <c r="H841" s="158" t="s">
        <v>3747</v>
      </c>
      <c r="I841" s="154">
        <v>5569</v>
      </c>
      <c r="J841" s="154">
        <v>5569</v>
      </c>
      <c r="K841" s="220">
        <v>46030</v>
      </c>
      <c r="L841" s="198">
        <v>46030</v>
      </c>
      <c r="M841" s="199" t="s">
        <v>2741</v>
      </c>
      <c r="N841" s="69">
        <f>YEAR(Table2[[#This Row],[MONTH]])</f>
        <v>2026</v>
      </c>
      <c r="O841" s="69" t="str">
        <f>TEXT(Table2[[#This Row],[MONTH]],"MMMM")</f>
        <v>January</v>
      </c>
    </row>
    <row r="842" spans="1:15" ht="14.4" x14ac:dyDescent="0.3">
      <c r="A842" s="603">
        <v>46023</v>
      </c>
      <c r="B842" s="195">
        <v>2304000570</v>
      </c>
      <c r="C842" s="195" t="s">
        <v>2435</v>
      </c>
      <c r="D842" s="196" t="s">
        <v>2436</v>
      </c>
      <c r="E842" s="195">
        <v>2304000570</v>
      </c>
      <c r="F842" s="245" t="s">
        <v>733</v>
      </c>
      <c r="G842" s="197" t="s">
        <v>3364</v>
      </c>
      <c r="H842" s="158" t="s">
        <v>3747</v>
      </c>
      <c r="I842" s="154">
        <v>8693</v>
      </c>
      <c r="J842" s="154">
        <v>8693</v>
      </c>
      <c r="K842" s="220">
        <v>46030</v>
      </c>
      <c r="L842" s="198">
        <v>46030</v>
      </c>
      <c r="M842" s="199" t="s">
        <v>2741</v>
      </c>
      <c r="N842" s="69">
        <f>YEAR(Table2[[#This Row],[MONTH]])</f>
        <v>2026</v>
      </c>
      <c r="O842" s="69" t="str">
        <f>TEXT(Table2[[#This Row],[MONTH]],"MMMM")</f>
        <v>January</v>
      </c>
    </row>
    <row r="843" spans="1:15" ht="14.4" x14ac:dyDescent="0.3">
      <c r="A843" s="603">
        <v>46023</v>
      </c>
      <c r="B843" s="195">
        <v>2304000571</v>
      </c>
      <c r="C843" s="195" t="s">
        <v>2439</v>
      </c>
      <c r="D843" s="196" t="s">
        <v>2440</v>
      </c>
      <c r="E843" s="195">
        <v>2304000571</v>
      </c>
      <c r="F843" s="245" t="s">
        <v>733</v>
      </c>
      <c r="G843" s="197" t="s">
        <v>3364</v>
      </c>
      <c r="H843" s="158" t="s">
        <v>3747</v>
      </c>
      <c r="I843" s="154">
        <v>5241</v>
      </c>
      <c r="J843" s="154">
        <v>5241</v>
      </c>
      <c r="K843" s="220">
        <v>46030</v>
      </c>
      <c r="L843" s="198">
        <v>46030</v>
      </c>
      <c r="M843" s="199" t="s">
        <v>2741</v>
      </c>
      <c r="N843" s="69">
        <f>YEAR(Table2[[#This Row],[MONTH]])</f>
        <v>2026</v>
      </c>
      <c r="O843" s="69" t="str">
        <f>TEXT(Table2[[#This Row],[MONTH]],"MMMM")</f>
        <v>January</v>
      </c>
    </row>
    <row r="844" spans="1:15" ht="14.4" x14ac:dyDescent="0.3">
      <c r="A844" s="603">
        <v>46023</v>
      </c>
      <c r="B844" s="195">
        <v>2304000572</v>
      </c>
      <c r="C844" s="195" t="s">
        <v>2443</v>
      </c>
      <c r="D844" s="196" t="s">
        <v>2444</v>
      </c>
      <c r="E844" s="195">
        <v>2304000572</v>
      </c>
      <c r="F844" s="245" t="s">
        <v>733</v>
      </c>
      <c r="G844" s="197" t="s">
        <v>3364</v>
      </c>
      <c r="H844" s="158" t="s">
        <v>3747</v>
      </c>
      <c r="I844" s="154">
        <v>9936</v>
      </c>
      <c r="J844" s="154">
        <v>9936</v>
      </c>
      <c r="K844" s="220">
        <v>46030</v>
      </c>
      <c r="L844" s="198">
        <v>46030</v>
      </c>
      <c r="M844" s="199" t="s">
        <v>2741</v>
      </c>
      <c r="N844" s="69">
        <f>YEAR(Table2[[#This Row],[MONTH]])</f>
        <v>2026</v>
      </c>
      <c r="O844" s="69" t="str">
        <f>TEXT(Table2[[#This Row],[MONTH]],"MMMM")</f>
        <v>January</v>
      </c>
    </row>
    <row r="845" spans="1:15" ht="14.4" x14ac:dyDescent="0.3">
      <c r="A845" s="603">
        <v>46023</v>
      </c>
      <c r="B845" s="195">
        <v>2304000573</v>
      </c>
      <c r="C845" s="195" t="s">
        <v>2447</v>
      </c>
      <c r="D845" s="196" t="s">
        <v>2448</v>
      </c>
      <c r="E845" s="195">
        <v>2304000573</v>
      </c>
      <c r="F845" s="245" t="s">
        <v>733</v>
      </c>
      <c r="G845" s="197" t="s">
        <v>3364</v>
      </c>
      <c r="H845" s="158" t="s">
        <v>3747</v>
      </c>
      <c r="I845" s="154">
        <v>4991</v>
      </c>
      <c r="J845" s="154">
        <v>4991</v>
      </c>
      <c r="K845" s="220">
        <v>46030</v>
      </c>
      <c r="L845" s="198">
        <v>46030</v>
      </c>
      <c r="M845" s="199" t="s">
        <v>2741</v>
      </c>
      <c r="N845" s="69">
        <f>YEAR(Table2[[#This Row],[MONTH]])</f>
        <v>2026</v>
      </c>
      <c r="O845" s="69" t="str">
        <f>TEXT(Table2[[#This Row],[MONTH]],"MMMM")</f>
        <v>January</v>
      </c>
    </row>
    <row r="846" spans="1:15" ht="15" thickBot="1" x14ac:dyDescent="0.35">
      <c r="A846" s="606">
        <v>46023</v>
      </c>
      <c r="B846" s="200">
        <v>2304000574</v>
      </c>
      <c r="C846" s="200" t="s">
        <v>2451</v>
      </c>
      <c r="D846" s="201" t="s">
        <v>2452</v>
      </c>
      <c r="E846" s="324">
        <v>2304000574</v>
      </c>
      <c r="F846" s="248" t="s">
        <v>733</v>
      </c>
      <c r="G846" s="202" t="s">
        <v>3364</v>
      </c>
      <c r="H846" s="163" t="s">
        <v>3747</v>
      </c>
      <c r="I846" s="155">
        <v>5113</v>
      </c>
      <c r="J846" s="155">
        <v>5113</v>
      </c>
      <c r="K846" s="228">
        <v>46030</v>
      </c>
      <c r="L846" s="203">
        <v>46030</v>
      </c>
      <c r="M846" s="204" t="s">
        <v>2741</v>
      </c>
      <c r="N846" s="69">
        <f>YEAR(Table2[[#This Row],[MONTH]])</f>
        <v>2026</v>
      </c>
      <c r="O846" s="69" t="str">
        <f>TEXT(Table2[[#This Row],[MONTH]],"MMMM")</f>
        <v>January</v>
      </c>
    </row>
    <row r="847" spans="1:15" ht="14.4" x14ac:dyDescent="0.3">
      <c r="A847" s="626">
        <v>46023</v>
      </c>
      <c r="B847" s="352">
        <v>6000011086</v>
      </c>
      <c r="C847" s="374" t="s">
        <v>2330</v>
      </c>
      <c r="D847" s="354" t="s">
        <v>2331</v>
      </c>
      <c r="E847" s="352">
        <v>2204002971</v>
      </c>
      <c r="F847" s="374" t="s">
        <v>48</v>
      </c>
      <c r="G847" s="375" t="s">
        <v>3372</v>
      </c>
      <c r="H847" s="374" t="s">
        <v>3733</v>
      </c>
      <c r="I847" s="118">
        <v>19651.019999999997</v>
      </c>
      <c r="J847" s="118">
        <v>19651.019999999997</v>
      </c>
      <c r="K847" s="423">
        <v>46106</v>
      </c>
      <c r="L847" s="376">
        <v>46047</v>
      </c>
      <c r="M847" s="95" t="s">
        <v>2756</v>
      </c>
      <c r="N847" s="69">
        <f>YEAR(Table2[[#This Row],[MONTH]])</f>
        <v>2026</v>
      </c>
      <c r="O847" s="69" t="str">
        <f>TEXT(Table2[[#This Row],[MONTH]],"MMMM")</f>
        <v>January</v>
      </c>
    </row>
    <row r="848" spans="1:15" ht="14.4" x14ac:dyDescent="0.3">
      <c r="A848" s="622">
        <v>46023</v>
      </c>
      <c r="B848" s="347">
        <v>6000011087</v>
      </c>
      <c r="C848" s="267" t="s">
        <v>2152</v>
      </c>
      <c r="D848" s="348" t="s">
        <v>2153</v>
      </c>
      <c r="E848" s="347">
        <v>2204002856</v>
      </c>
      <c r="F848" s="267" t="s">
        <v>48</v>
      </c>
      <c r="G848" s="362" t="s">
        <v>3372</v>
      </c>
      <c r="H848" s="267" t="s">
        <v>3733</v>
      </c>
      <c r="I848" s="105">
        <v>31809.879999999997</v>
      </c>
      <c r="J848" s="105">
        <v>31809.879999999997</v>
      </c>
      <c r="K848" s="595">
        <v>46106</v>
      </c>
      <c r="L848" s="363">
        <v>46047</v>
      </c>
      <c r="M848" s="95" t="s">
        <v>2756</v>
      </c>
      <c r="N848" s="69">
        <f>YEAR(Table2[[#This Row],[MONTH]])</f>
        <v>2026</v>
      </c>
      <c r="O848" s="69" t="str">
        <f>TEXT(Table2[[#This Row],[MONTH]],"MMMM")</f>
        <v>January</v>
      </c>
    </row>
    <row r="849" spans="1:15" ht="14.4" x14ac:dyDescent="0.3">
      <c r="A849" s="622">
        <v>46023</v>
      </c>
      <c r="B849" s="347">
        <v>6000011092</v>
      </c>
      <c r="C849" s="267" t="s">
        <v>3573</v>
      </c>
      <c r="D849" s="348" t="s">
        <v>3574</v>
      </c>
      <c r="E849" s="347">
        <v>2204002960</v>
      </c>
      <c r="F849" s="267" t="s">
        <v>733</v>
      </c>
      <c r="G849" s="362" t="s">
        <v>3372</v>
      </c>
      <c r="H849" s="267" t="s">
        <v>3733</v>
      </c>
      <c r="I849" s="105">
        <v>896.25</v>
      </c>
      <c r="J849" s="105">
        <v>896.25</v>
      </c>
      <c r="K849" s="595">
        <v>46106</v>
      </c>
      <c r="L849" s="363">
        <v>46047</v>
      </c>
      <c r="M849" s="95" t="s">
        <v>2756</v>
      </c>
      <c r="N849" s="69">
        <f>YEAR(Table2[[#This Row],[MONTH]])</f>
        <v>2026</v>
      </c>
      <c r="O849" s="69" t="str">
        <f>TEXT(Table2[[#This Row],[MONTH]],"MMMM")</f>
        <v>January</v>
      </c>
    </row>
    <row r="850" spans="1:15" ht="14.4" x14ac:dyDescent="0.3">
      <c r="A850" s="622">
        <v>46023</v>
      </c>
      <c r="B850" s="347">
        <v>6000011104</v>
      </c>
      <c r="C850" s="267" t="s">
        <v>2171</v>
      </c>
      <c r="D850" s="348" t="s">
        <v>2172</v>
      </c>
      <c r="E850" s="347">
        <v>2204002969</v>
      </c>
      <c r="F850" s="267" t="s">
        <v>48</v>
      </c>
      <c r="G850" s="362" t="s">
        <v>3372</v>
      </c>
      <c r="H850" s="267" t="s">
        <v>3733</v>
      </c>
      <c r="I850" s="105">
        <v>4460.5</v>
      </c>
      <c r="J850" s="105">
        <v>4460.5</v>
      </c>
      <c r="K850" s="595">
        <v>46106</v>
      </c>
      <c r="L850" s="363">
        <v>46047</v>
      </c>
      <c r="M850" s="95" t="s">
        <v>2756</v>
      </c>
      <c r="N850" s="69">
        <f>YEAR(Table2[[#This Row],[MONTH]])</f>
        <v>2026</v>
      </c>
      <c r="O850" s="69" t="str">
        <f>TEXT(Table2[[#This Row],[MONTH]],"MMMM")</f>
        <v>January</v>
      </c>
    </row>
    <row r="851" spans="1:15" ht="15" thickBot="1" x14ac:dyDescent="0.35">
      <c r="A851" s="623">
        <v>46023</v>
      </c>
      <c r="B851" s="349">
        <v>6000011105</v>
      </c>
      <c r="C851" s="269" t="s">
        <v>2179</v>
      </c>
      <c r="D851" s="350" t="s">
        <v>2180</v>
      </c>
      <c r="E851" s="349">
        <v>2204002967</v>
      </c>
      <c r="F851" s="269" t="s">
        <v>48</v>
      </c>
      <c r="G851" s="364" t="s">
        <v>3372</v>
      </c>
      <c r="H851" s="269" t="s">
        <v>3733</v>
      </c>
      <c r="I851" s="140">
        <v>5814.88</v>
      </c>
      <c r="J851" s="140">
        <v>5814.88</v>
      </c>
      <c r="K851" s="439">
        <v>46106</v>
      </c>
      <c r="L851" s="365">
        <v>46047</v>
      </c>
      <c r="M851" s="95" t="s">
        <v>2756</v>
      </c>
      <c r="N851" s="69">
        <f>YEAR(Table2[[#This Row],[MONTH]])</f>
        <v>2026</v>
      </c>
      <c r="O851" s="69" t="str">
        <f>TEXT(Table2[[#This Row],[MONTH]],"MMMM")</f>
        <v>January</v>
      </c>
    </row>
    <row r="852" spans="1:15" ht="14.4" x14ac:dyDescent="0.3">
      <c r="A852" s="621">
        <v>46023</v>
      </c>
      <c r="B852" s="345">
        <v>6000010988</v>
      </c>
      <c r="C852" s="265" t="s">
        <v>2544</v>
      </c>
      <c r="D852" s="346" t="s">
        <v>2545</v>
      </c>
      <c r="E852" s="345">
        <v>2204002919</v>
      </c>
      <c r="F852" s="265" t="s">
        <v>305</v>
      </c>
      <c r="G852" s="361" t="s">
        <v>3364</v>
      </c>
      <c r="H852" s="265" t="s">
        <v>3733</v>
      </c>
      <c r="I852" s="99">
        <v>8483.08</v>
      </c>
      <c r="J852" s="99">
        <v>8483.08</v>
      </c>
      <c r="K852" s="594">
        <v>46104</v>
      </c>
      <c r="L852" s="366">
        <v>46047</v>
      </c>
      <c r="M852" s="95" t="s">
        <v>2756</v>
      </c>
      <c r="N852" s="69">
        <f>YEAR(Table2[[#This Row],[MONTH]])</f>
        <v>2026</v>
      </c>
      <c r="O852" s="69" t="str">
        <f>TEXT(Table2[[#This Row],[MONTH]],"MMMM")</f>
        <v>January</v>
      </c>
    </row>
    <row r="853" spans="1:15" ht="14.4" x14ac:dyDescent="0.3">
      <c r="A853" s="622">
        <v>46023</v>
      </c>
      <c r="B853" s="347">
        <v>6000011057</v>
      </c>
      <c r="C853" s="267" t="s">
        <v>2560</v>
      </c>
      <c r="D853" s="348" t="s">
        <v>2561</v>
      </c>
      <c r="E853" s="347">
        <v>2204002981</v>
      </c>
      <c r="F853" s="267" t="s">
        <v>305</v>
      </c>
      <c r="G853" s="362" t="s">
        <v>3364</v>
      </c>
      <c r="H853" s="267" t="s">
        <v>3733</v>
      </c>
      <c r="I853" s="105">
        <v>2703.4300000000003</v>
      </c>
      <c r="J853" s="105">
        <v>2703.4300000000003</v>
      </c>
      <c r="K853" s="595">
        <v>46104</v>
      </c>
      <c r="L853" s="363">
        <v>46047</v>
      </c>
      <c r="M853" s="95" t="s">
        <v>2756</v>
      </c>
      <c r="N853" s="69">
        <f>YEAR(Table2[[#This Row],[MONTH]])</f>
        <v>2026</v>
      </c>
      <c r="O853" s="69" t="str">
        <f>TEXT(Table2[[#This Row],[MONTH]],"MMMM")</f>
        <v>January</v>
      </c>
    </row>
    <row r="854" spans="1:15" ht="14.4" x14ac:dyDescent="0.3">
      <c r="A854" s="622">
        <v>46023</v>
      </c>
      <c r="B854" s="347">
        <v>6000011058</v>
      </c>
      <c r="C854" s="267" t="s">
        <v>2474</v>
      </c>
      <c r="D854" s="348" t="s">
        <v>2476</v>
      </c>
      <c r="E854" s="347">
        <v>2204002975</v>
      </c>
      <c r="F854" s="267" t="s">
        <v>305</v>
      </c>
      <c r="G854" s="362" t="s">
        <v>3364</v>
      </c>
      <c r="H854" s="267" t="s">
        <v>3733</v>
      </c>
      <c r="I854" s="105">
        <v>2345.98</v>
      </c>
      <c r="J854" s="105">
        <v>2345.98</v>
      </c>
      <c r="K854" s="595">
        <v>46104</v>
      </c>
      <c r="L854" s="363">
        <v>46047</v>
      </c>
      <c r="M854" s="95" t="s">
        <v>2756</v>
      </c>
      <c r="N854" s="69">
        <f>YEAR(Table2[[#This Row],[MONTH]])</f>
        <v>2026</v>
      </c>
      <c r="O854" s="69" t="str">
        <f>TEXT(Table2[[#This Row],[MONTH]],"MMMM")</f>
        <v>January</v>
      </c>
    </row>
    <row r="855" spans="1:15" ht="15" thickBot="1" x14ac:dyDescent="0.35">
      <c r="A855" s="623">
        <v>46023</v>
      </c>
      <c r="B855" s="349">
        <v>6000011059</v>
      </c>
      <c r="C855" s="269" t="s">
        <v>1454</v>
      </c>
      <c r="D855" s="350" t="s">
        <v>1455</v>
      </c>
      <c r="E855" s="349">
        <v>2204002844</v>
      </c>
      <c r="F855" s="269" t="s">
        <v>305</v>
      </c>
      <c r="G855" s="364" t="s">
        <v>3364</v>
      </c>
      <c r="H855" s="269" t="s">
        <v>3733</v>
      </c>
      <c r="I855" s="140">
        <v>1899.56</v>
      </c>
      <c r="J855" s="140">
        <v>1899.56</v>
      </c>
      <c r="K855" s="439">
        <v>46104</v>
      </c>
      <c r="L855" s="365">
        <v>46047</v>
      </c>
      <c r="M855" s="95" t="s">
        <v>2756</v>
      </c>
      <c r="N855" s="69">
        <f>YEAR(Table2[[#This Row],[MONTH]])</f>
        <v>2026</v>
      </c>
      <c r="O855" s="69" t="str">
        <f>TEXT(Table2[[#This Row],[MONTH]],"MMMM")</f>
        <v>January</v>
      </c>
    </row>
    <row r="856" spans="1:15" ht="14.4" x14ac:dyDescent="0.3">
      <c r="A856" s="621">
        <v>46023</v>
      </c>
      <c r="B856" s="345">
        <v>6000011083</v>
      </c>
      <c r="C856" s="265" t="s">
        <v>2641</v>
      </c>
      <c r="D856" s="381" t="s">
        <v>3575</v>
      </c>
      <c r="E856" s="345">
        <v>2510001796</v>
      </c>
      <c r="F856" s="265" t="s">
        <v>305</v>
      </c>
      <c r="G856" s="361" t="s">
        <v>3364</v>
      </c>
      <c r="H856" s="265" t="s">
        <v>3733</v>
      </c>
      <c r="I856" s="99">
        <v>408.98</v>
      </c>
      <c r="J856" s="99">
        <v>408.98</v>
      </c>
      <c r="K856" s="594">
        <v>46105</v>
      </c>
      <c r="L856" s="366">
        <v>46047</v>
      </c>
      <c r="M856" s="95" t="s">
        <v>2756</v>
      </c>
      <c r="N856" s="69">
        <f>YEAR(Table2[[#This Row],[MONTH]])</f>
        <v>2026</v>
      </c>
      <c r="O856" s="69" t="str">
        <f>TEXT(Table2[[#This Row],[MONTH]],"MMMM")</f>
        <v>January</v>
      </c>
    </row>
    <row r="857" spans="1:15" ht="14.4" x14ac:dyDescent="0.3">
      <c r="A857" s="622">
        <v>46023</v>
      </c>
      <c r="B857" s="347">
        <v>6000011085</v>
      </c>
      <c r="C857" s="267" t="s">
        <v>2647</v>
      </c>
      <c r="D857" s="378" t="s">
        <v>3566</v>
      </c>
      <c r="E857" s="347">
        <v>2510001801</v>
      </c>
      <c r="F857" s="267" t="s">
        <v>305</v>
      </c>
      <c r="G857" s="362" t="s">
        <v>3364</v>
      </c>
      <c r="H857" s="267" t="s">
        <v>3733</v>
      </c>
      <c r="I857" s="105">
        <v>153.75</v>
      </c>
      <c r="J857" s="105">
        <v>153.75</v>
      </c>
      <c r="K857" s="595">
        <v>46105</v>
      </c>
      <c r="L857" s="363">
        <v>46047</v>
      </c>
      <c r="M857" s="95" t="s">
        <v>2756</v>
      </c>
      <c r="N857" s="69">
        <f>YEAR(Table2[[#This Row],[MONTH]])</f>
        <v>2026</v>
      </c>
      <c r="O857" s="69" t="str">
        <f>TEXT(Table2[[#This Row],[MONTH]],"MMMM")</f>
        <v>January</v>
      </c>
    </row>
    <row r="858" spans="1:15" ht="14.4" x14ac:dyDescent="0.3">
      <c r="A858" s="622">
        <v>46023</v>
      </c>
      <c r="B858" s="347">
        <v>6000011084</v>
      </c>
      <c r="C858" s="267" t="s">
        <v>2650</v>
      </c>
      <c r="D858" s="377" t="s">
        <v>2651</v>
      </c>
      <c r="E858" s="347">
        <v>2510001802</v>
      </c>
      <c r="F858" s="267" t="s">
        <v>305</v>
      </c>
      <c r="G858" s="362" t="s">
        <v>3364</v>
      </c>
      <c r="H858" s="267" t="s">
        <v>3733</v>
      </c>
      <c r="I858" s="105">
        <v>107.63</v>
      </c>
      <c r="J858" s="105">
        <v>107.63</v>
      </c>
      <c r="K858" s="595">
        <v>46105</v>
      </c>
      <c r="L858" s="363">
        <v>46047</v>
      </c>
      <c r="M858" s="95" t="s">
        <v>2756</v>
      </c>
      <c r="N858" s="69">
        <f>YEAR(Table2[[#This Row],[MONTH]])</f>
        <v>2026</v>
      </c>
      <c r="O858" s="69" t="str">
        <f>TEXT(Table2[[#This Row],[MONTH]],"MMMM")</f>
        <v>January</v>
      </c>
    </row>
    <row r="859" spans="1:15" ht="14.4" x14ac:dyDescent="0.3">
      <c r="A859" s="622">
        <v>46023</v>
      </c>
      <c r="B859" s="347">
        <v>6000011089</v>
      </c>
      <c r="C859" s="267" t="s">
        <v>2102</v>
      </c>
      <c r="D859" s="348" t="s">
        <v>2103</v>
      </c>
      <c r="E859" s="347">
        <v>2304000544</v>
      </c>
      <c r="F859" s="267" t="s">
        <v>733</v>
      </c>
      <c r="G859" s="362" t="s">
        <v>3364</v>
      </c>
      <c r="H859" s="267" t="s">
        <v>3733</v>
      </c>
      <c r="I859" s="105">
        <v>525</v>
      </c>
      <c r="J859" s="105">
        <v>525</v>
      </c>
      <c r="K859" s="595">
        <v>46105</v>
      </c>
      <c r="L859" s="363">
        <v>46047</v>
      </c>
      <c r="M859" s="95" t="s">
        <v>2756</v>
      </c>
      <c r="N859" s="69">
        <f>YEAR(Table2[[#This Row],[MONTH]])</f>
        <v>2026</v>
      </c>
      <c r="O859" s="69" t="str">
        <f>TEXT(Table2[[#This Row],[MONTH]],"MMMM")</f>
        <v>January</v>
      </c>
    </row>
    <row r="860" spans="1:15" ht="15" thickBot="1" x14ac:dyDescent="0.35">
      <c r="A860" s="623">
        <v>46023</v>
      </c>
      <c r="B860" s="349">
        <v>6000011090</v>
      </c>
      <c r="C860" s="269" t="s">
        <v>2107</v>
      </c>
      <c r="D860" s="350" t="s">
        <v>2108</v>
      </c>
      <c r="E860" s="349">
        <v>2304000546</v>
      </c>
      <c r="F860" s="269" t="s">
        <v>733</v>
      </c>
      <c r="G860" s="364" t="s">
        <v>3364</v>
      </c>
      <c r="H860" s="269" t="s">
        <v>3733</v>
      </c>
      <c r="I860" s="140">
        <v>525</v>
      </c>
      <c r="J860" s="140">
        <v>525</v>
      </c>
      <c r="K860" s="439">
        <v>46105</v>
      </c>
      <c r="L860" s="365">
        <v>46047</v>
      </c>
      <c r="M860" s="95" t="s">
        <v>2756</v>
      </c>
      <c r="N860" s="69">
        <f>YEAR(Table2[[#This Row],[MONTH]])</f>
        <v>2026</v>
      </c>
      <c r="O860" s="69" t="str">
        <f>TEXT(Table2[[#This Row],[MONTH]],"MMMM")</f>
        <v>January</v>
      </c>
    </row>
    <row r="861" spans="1:15" ht="14.4" x14ac:dyDescent="0.3">
      <c r="A861" s="621">
        <v>46023</v>
      </c>
      <c r="B861" s="345">
        <v>6000011082</v>
      </c>
      <c r="C861" s="265" t="s">
        <v>2146</v>
      </c>
      <c r="D861" s="346" t="s">
        <v>2147</v>
      </c>
      <c r="E861" s="345">
        <v>2204002898</v>
      </c>
      <c r="F861" s="265" t="s">
        <v>48</v>
      </c>
      <c r="G861" s="361" t="s">
        <v>3364</v>
      </c>
      <c r="H861" s="265" t="s">
        <v>3733</v>
      </c>
      <c r="I861" s="99">
        <v>10408</v>
      </c>
      <c r="J861" s="99">
        <v>10408</v>
      </c>
      <c r="K861" s="423">
        <v>46106</v>
      </c>
      <c r="L861" s="366">
        <v>46047</v>
      </c>
      <c r="M861" s="95" t="s">
        <v>2756</v>
      </c>
      <c r="N861" s="69">
        <f>YEAR(Table2[[#This Row],[MONTH]])</f>
        <v>2026</v>
      </c>
      <c r="O861" s="69" t="str">
        <f>TEXT(Table2[[#This Row],[MONTH]],"MMMM")</f>
        <v>January</v>
      </c>
    </row>
    <row r="862" spans="1:15" ht="14.4" x14ac:dyDescent="0.3">
      <c r="A862" s="622">
        <v>46023</v>
      </c>
      <c r="B862" s="347">
        <v>6000011091</v>
      </c>
      <c r="C862" s="267" t="s">
        <v>3576</v>
      </c>
      <c r="D862" s="348" t="s">
        <v>3577</v>
      </c>
      <c r="E862" s="347">
        <v>2304000554</v>
      </c>
      <c r="F862" s="267" t="s">
        <v>305</v>
      </c>
      <c r="G862" s="362" t="s">
        <v>3364</v>
      </c>
      <c r="H862" s="267" t="s">
        <v>3733</v>
      </c>
      <c r="I862" s="105">
        <v>2297.5</v>
      </c>
      <c r="J862" s="105">
        <v>2297.5</v>
      </c>
      <c r="K862" s="595">
        <v>46106</v>
      </c>
      <c r="L862" s="363">
        <v>46047</v>
      </c>
      <c r="M862" s="95" t="s">
        <v>2756</v>
      </c>
      <c r="N862" s="69">
        <f>YEAR(Table2[[#This Row],[MONTH]])</f>
        <v>2026</v>
      </c>
      <c r="O862" s="69" t="str">
        <f>TEXT(Table2[[#This Row],[MONTH]],"MMMM")</f>
        <v>January</v>
      </c>
    </row>
    <row r="863" spans="1:15" ht="14.4" x14ac:dyDescent="0.3">
      <c r="A863" s="622">
        <v>46023</v>
      </c>
      <c r="B863" s="347">
        <v>6000011093</v>
      </c>
      <c r="C863" s="267" t="s">
        <v>2498</v>
      </c>
      <c r="D863" s="348" t="s">
        <v>2499</v>
      </c>
      <c r="E863" s="347">
        <v>2204002907</v>
      </c>
      <c r="F863" s="267" t="s">
        <v>48</v>
      </c>
      <c r="G863" s="362" t="s">
        <v>3364</v>
      </c>
      <c r="H863" s="267" t="s">
        <v>3733</v>
      </c>
      <c r="I863" s="105">
        <v>4963.75</v>
      </c>
      <c r="J863" s="105">
        <v>4963.75</v>
      </c>
      <c r="K863" s="595">
        <v>46106</v>
      </c>
      <c r="L863" s="363">
        <v>46047</v>
      </c>
      <c r="M863" s="95" t="s">
        <v>2756</v>
      </c>
      <c r="N863" s="69">
        <f>YEAR(Table2[[#This Row],[MONTH]])</f>
        <v>2026</v>
      </c>
      <c r="O863" s="69" t="str">
        <f>TEXT(Table2[[#This Row],[MONTH]],"MMMM")</f>
        <v>January</v>
      </c>
    </row>
    <row r="864" spans="1:15" ht="14.4" x14ac:dyDescent="0.3">
      <c r="A864" s="622">
        <v>46023</v>
      </c>
      <c r="B864" s="347">
        <v>6000011094</v>
      </c>
      <c r="C864" s="267" t="s">
        <v>2083</v>
      </c>
      <c r="D864" s="348" t="s">
        <v>2084</v>
      </c>
      <c r="E864" s="347">
        <v>2304000556</v>
      </c>
      <c r="F864" s="267" t="s">
        <v>48</v>
      </c>
      <c r="G864" s="362" t="s">
        <v>3364</v>
      </c>
      <c r="H864" s="267" t="s">
        <v>3733</v>
      </c>
      <c r="I864" s="105">
        <v>3523.05</v>
      </c>
      <c r="J864" s="105">
        <v>3523.05</v>
      </c>
      <c r="K864" s="595">
        <v>46106</v>
      </c>
      <c r="L864" s="363">
        <v>46047</v>
      </c>
      <c r="M864" s="95" t="s">
        <v>2756</v>
      </c>
      <c r="N864" s="69">
        <f>YEAR(Table2[[#This Row],[MONTH]])</f>
        <v>2026</v>
      </c>
      <c r="O864" s="69" t="str">
        <f>TEXT(Table2[[#This Row],[MONTH]],"MMMM")</f>
        <v>January</v>
      </c>
    </row>
    <row r="865" spans="1:15" ht="15" thickBot="1" x14ac:dyDescent="0.35">
      <c r="A865" s="624">
        <v>46023</v>
      </c>
      <c r="B865" s="356">
        <v>6000011106</v>
      </c>
      <c r="C865" s="357" t="s">
        <v>2185</v>
      </c>
      <c r="D865" s="358" t="s">
        <v>2186</v>
      </c>
      <c r="E865" s="356">
        <v>2304000551</v>
      </c>
      <c r="F865" s="357" t="s">
        <v>48</v>
      </c>
      <c r="G865" s="367" t="s">
        <v>3364</v>
      </c>
      <c r="H865" s="357" t="s">
        <v>3733</v>
      </c>
      <c r="I865" s="111">
        <v>7486.71</v>
      </c>
      <c r="J865" s="111">
        <v>7486.71</v>
      </c>
      <c r="K865" s="439">
        <v>46106</v>
      </c>
      <c r="L865" s="368">
        <v>46047</v>
      </c>
      <c r="M865" s="95" t="s">
        <v>2756</v>
      </c>
      <c r="N865" s="69">
        <f>YEAR(Table2[[#This Row],[MONTH]])</f>
        <v>2026</v>
      </c>
      <c r="O865" s="69" t="str">
        <f>TEXT(Table2[[#This Row],[MONTH]],"MMMM")</f>
        <v>January</v>
      </c>
    </row>
    <row r="866" spans="1:15" ht="15" thickBot="1" x14ac:dyDescent="0.35">
      <c r="A866" s="602">
        <v>46023</v>
      </c>
      <c r="B866" s="96">
        <v>22126856</v>
      </c>
      <c r="C866" s="96" t="s">
        <v>3634</v>
      </c>
      <c r="D866" s="97" t="s">
        <v>3638</v>
      </c>
      <c r="E866" s="96">
        <v>22065068</v>
      </c>
      <c r="F866" s="96" t="s">
        <v>3718</v>
      </c>
      <c r="G866" s="98" t="s">
        <v>3364</v>
      </c>
      <c r="H866" s="96" t="s">
        <v>3378</v>
      </c>
      <c r="I866" s="99">
        <v>163465</v>
      </c>
      <c r="J866" s="99">
        <f>+[2]!Table1[[#This Row],[TOTAL AMOUNT QAR]]</f>
        <v>163465</v>
      </c>
      <c r="K866" s="801">
        <v>46147</v>
      </c>
      <c r="L866" s="101">
        <v>46108</v>
      </c>
      <c r="M866" s="95" t="s">
        <v>2756</v>
      </c>
      <c r="N866" s="69">
        <f>YEAR(Table2[[#This Row],[MONTH]])</f>
        <v>2026</v>
      </c>
      <c r="O866" s="69" t="str">
        <f>TEXT(Table2[[#This Row],[MONTH]],"MMMM")</f>
        <v>January</v>
      </c>
    </row>
    <row r="867" spans="1:15" ht="15" thickBot="1" x14ac:dyDescent="0.35">
      <c r="A867" s="608">
        <v>46023</v>
      </c>
      <c r="B867" s="145">
        <v>22126857</v>
      </c>
      <c r="C867" s="145" t="s">
        <v>3636</v>
      </c>
      <c r="D867" s="116" t="s">
        <v>3639</v>
      </c>
      <c r="E867" s="145">
        <v>22065070</v>
      </c>
      <c r="F867" s="145" t="s">
        <v>3718</v>
      </c>
      <c r="G867" s="147" t="s">
        <v>3372</v>
      </c>
      <c r="H867" s="145" t="s">
        <v>3378</v>
      </c>
      <c r="I867" s="148">
        <v>139715</v>
      </c>
      <c r="J867" s="118">
        <f>+[2]!Table1[[#This Row],[TOTAL AMOUNT QAR]]</f>
        <v>139715</v>
      </c>
      <c r="K867" s="801">
        <v>46147</v>
      </c>
      <c r="L867" s="416">
        <v>46108</v>
      </c>
      <c r="M867" s="95" t="s">
        <v>2756</v>
      </c>
      <c r="N867" s="69">
        <f>YEAR(Table2[[#This Row],[MONTH]])</f>
        <v>2026</v>
      </c>
      <c r="O867" s="69" t="str">
        <f>TEXT(Table2[[#This Row],[MONTH]],"MMMM")</f>
        <v>January</v>
      </c>
    </row>
    <row r="868" spans="1:15" ht="14.4" x14ac:dyDescent="0.3">
      <c r="A868" s="602">
        <v>46023</v>
      </c>
      <c r="B868" s="96">
        <v>22127938</v>
      </c>
      <c r="C868" s="96" t="s">
        <v>3634</v>
      </c>
      <c r="D868" s="97" t="s">
        <v>3683</v>
      </c>
      <c r="E868" s="96">
        <v>22065068</v>
      </c>
      <c r="F868" s="96" t="s">
        <v>3684</v>
      </c>
      <c r="G868" s="98" t="s">
        <v>3364</v>
      </c>
      <c r="H868" s="96" t="s">
        <v>3378</v>
      </c>
      <c r="I868" s="99">
        <v>126389.95</v>
      </c>
      <c r="J868" s="100">
        <f>+[2]!Table1[[#This Row],[TOTAL AMOUNT QAR]]</f>
        <v>126389.95</v>
      </c>
      <c r="K868" s="551">
        <v>46162</v>
      </c>
      <c r="L868" s="101">
        <v>46119</v>
      </c>
      <c r="M868" s="95" t="s">
        <v>2756</v>
      </c>
      <c r="N868" s="69">
        <f>YEAR(Table2[[#This Row],[MONTH]])</f>
        <v>2026</v>
      </c>
      <c r="O868" s="69" t="str">
        <f>TEXT(Table2[[#This Row],[MONTH]],"MMMM")</f>
        <v>January</v>
      </c>
    </row>
    <row r="869" spans="1:15" ht="15" thickBot="1" x14ac:dyDescent="0.35">
      <c r="A869" s="608">
        <v>46023</v>
      </c>
      <c r="B869" s="145">
        <v>22127939</v>
      </c>
      <c r="C869" s="145" t="s">
        <v>3636</v>
      </c>
      <c r="D869" s="146" t="s">
        <v>3685</v>
      </c>
      <c r="E869" s="145">
        <v>22065070</v>
      </c>
      <c r="F869" s="145" t="s">
        <v>3684</v>
      </c>
      <c r="G869" s="147" t="s">
        <v>3372</v>
      </c>
      <c r="H869" s="145" t="s">
        <v>3378</v>
      </c>
      <c r="I869" s="148">
        <v>12270</v>
      </c>
      <c r="J869" s="735">
        <f>+[2]!Table1[[#This Row],[TOTAL AMOUNT QAR]]</f>
        <v>12270</v>
      </c>
      <c r="K869" s="558">
        <v>46162</v>
      </c>
      <c r="L869" s="416">
        <v>46119</v>
      </c>
      <c r="M869" s="95" t="s">
        <v>2756</v>
      </c>
      <c r="N869" s="69">
        <f>YEAR(Table2[[#This Row],[MONTH]])</f>
        <v>2026</v>
      </c>
      <c r="O869" s="69" t="str">
        <f>TEXT(Table2[[#This Row],[MONTH]],"MMMM")</f>
        <v>January</v>
      </c>
    </row>
    <row r="870" spans="1:15" ht="14.4" x14ac:dyDescent="0.3">
      <c r="A870" s="602">
        <v>46023</v>
      </c>
      <c r="B870" s="96">
        <v>22131067</v>
      </c>
      <c r="C870" s="96" t="s">
        <v>3634</v>
      </c>
      <c r="D870" s="116" t="s">
        <v>4288</v>
      </c>
      <c r="E870" s="96">
        <v>22064530</v>
      </c>
      <c r="F870" s="96" t="s">
        <v>3737</v>
      </c>
      <c r="G870" s="98" t="s">
        <v>3364</v>
      </c>
      <c r="H870" s="96" t="s">
        <v>3378</v>
      </c>
      <c r="I870" s="99">
        <v>96</v>
      </c>
      <c r="J870" s="100">
        <f>+[2]!Table1[[#This Row],[TOTAL AMOUNT QAR]]</f>
        <v>96</v>
      </c>
      <c r="K870" s="548">
        <v>46204</v>
      </c>
      <c r="L870" s="101">
        <v>46164</v>
      </c>
      <c r="M870" s="95" t="s">
        <v>2756</v>
      </c>
      <c r="N870" s="69">
        <f>YEAR(Table2[[#This Row],[MONTH]])</f>
        <v>2026</v>
      </c>
      <c r="O870" s="69" t="str">
        <f>TEXT(Table2[[#This Row],[MONTH]],"MMMM")</f>
        <v>January</v>
      </c>
    </row>
    <row r="871" spans="1:15" ht="15" thickBot="1" x14ac:dyDescent="0.35">
      <c r="A871" s="608">
        <v>46023</v>
      </c>
      <c r="B871" s="115">
        <v>22131068</v>
      </c>
      <c r="C871" s="115" t="s">
        <v>3636</v>
      </c>
      <c r="D871" s="116" t="s">
        <v>4289</v>
      </c>
      <c r="E871" s="115">
        <v>22065070</v>
      </c>
      <c r="F871" s="145" t="s">
        <v>3737</v>
      </c>
      <c r="G871" s="117" t="str">
        <f>IF(MID(C871,5,4)="ISND","ISND5-2","RUYA09")</f>
        <v>RUYA09</v>
      </c>
      <c r="H871" s="115" t="s">
        <v>3378</v>
      </c>
      <c r="I871" s="118">
        <v>1142.3699999999999</v>
      </c>
      <c r="J871" s="735">
        <f>+[2]!Table1[[#This Row],[TOTAL AMOUNT QAR]]</f>
        <v>1142.3699999999999</v>
      </c>
      <c r="K871" s="555">
        <v>46205</v>
      </c>
      <c r="L871" s="555">
        <v>46164</v>
      </c>
      <c r="M871" s="95" t="s">
        <v>2756</v>
      </c>
      <c r="N871" s="69">
        <f>YEAR(Table2[[#This Row],[MONTH]])</f>
        <v>2026</v>
      </c>
      <c r="O871" s="69" t="str">
        <f>TEXT(Table2[[#This Row],[MONTH]],"MMMM")</f>
        <v>January</v>
      </c>
    </row>
    <row r="872" spans="1:15" ht="14.4" x14ac:dyDescent="0.3">
      <c r="A872" s="621">
        <v>46054</v>
      </c>
      <c r="B872" s="345">
        <v>6000011182</v>
      </c>
      <c r="C872" s="265" t="s">
        <v>2431</v>
      </c>
      <c r="D872" s="346" t="s">
        <v>2432</v>
      </c>
      <c r="E872" s="345" t="s">
        <v>3578</v>
      </c>
      <c r="F872" s="265" t="s">
        <v>733</v>
      </c>
      <c r="G872" s="361" t="s">
        <v>3364</v>
      </c>
      <c r="H872" s="265" t="s">
        <v>3747</v>
      </c>
      <c r="I872" s="99">
        <v>4685</v>
      </c>
      <c r="J872" s="99">
        <v>4685</v>
      </c>
      <c r="K872" s="594">
        <v>46084</v>
      </c>
      <c r="L872" s="366">
        <v>46055</v>
      </c>
      <c r="M872" s="95" t="s">
        <v>2681</v>
      </c>
      <c r="N872" s="69">
        <f>YEAR(Table2[[#This Row],[MONTH]])</f>
        <v>2026</v>
      </c>
      <c r="O872" s="69" t="str">
        <f>TEXT(Table2[[#This Row],[MONTH]],"MMMM")</f>
        <v>February</v>
      </c>
    </row>
    <row r="873" spans="1:15" ht="14.4" x14ac:dyDescent="0.3">
      <c r="A873" s="622">
        <v>46054</v>
      </c>
      <c r="B873" s="347">
        <v>6000011183</v>
      </c>
      <c r="C873" s="267" t="s">
        <v>2091</v>
      </c>
      <c r="D873" s="348" t="s">
        <v>2092</v>
      </c>
      <c r="E873" s="347">
        <v>2304000596</v>
      </c>
      <c r="F873" s="267" t="s">
        <v>733</v>
      </c>
      <c r="G873" s="362" t="s">
        <v>3364</v>
      </c>
      <c r="H873" s="267" t="s">
        <v>3747</v>
      </c>
      <c r="I873" s="105">
        <v>49008</v>
      </c>
      <c r="J873" s="105">
        <v>49008</v>
      </c>
      <c r="K873" s="595">
        <v>46084</v>
      </c>
      <c r="L873" s="363">
        <v>46055</v>
      </c>
      <c r="M873" s="95" t="s">
        <v>2681</v>
      </c>
      <c r="N873" s="69">
        <f>YEAR(Table2[[#This Row],[MONTH]])</f>
        <v>2026</v>
      </c>
      <c r="O873" s="69" t="str">
        <f>TEXT(Table2[[#This Row],[MONTH]],"MMMM")</f>
        <v>February</v>
      </c>
    </row>
    <row r="874" spans="1:15" ht="14.4" x14ac:dyDescent="0.3">
      <c r="A874" s="622">
        <v>46054</v>
      </c>
      <c r="B874" s="347">
        <v>6000011184</v>
      </c>
      <c r="C874" s="267" t="s">
        <v>2111</v>
      </c>
      <c r="D874" s="348" t="s">
        <v>2112</v>
      </c>
      <c r="E874" s="347">
        <v>2304000597</v>
      </c>
      <c r="F874" s="267" t="s">
        <v>733</v>
      </c>
      <c r="G874" s="362" t="s">
        <v>3364</v>
      </c>
      <c r="H874" s="267" t="s">
        <v>3747</v>
      </c>
      <c r="I874" s="105">
        <v>28119</v>
      </c>
      <c r="J874" s="105">
        <v>28119</v>
      </c>
      <c r="K874" s="595">
        <v>46084</v>
      </c>
      <c r="L874" s="363">
        <v>46055</v>
      </c>
      <c r="M874" s="95" t="s">
        <v>2681</v>
      </c>
      <c r="N874" s="69">
        <f>YEAR(Table2[[#This Row],[MONTH]])</f>
        <v>2026</v>
      </c>
      <c r="O874" s="69" t="str">
        <f>TEXT(Table2[[#This Row],[MONTH]],"MMMM")</f>
        <v>February</v>
      </c>
    </row>
    <row r="875" spans="1:15" ht="14.4" x14ac:dyDescent="0.3">
      <c r="A875" s="622">
        <v>46054</v>
      </c>
      <c r="B875" s="347">
        <v>6000011185</v>
      </c>
      <c r="C875" s="267" t="s">
        <v>2121</v>
      </c>
      <c r="D875" s="348" t="s">
        <v>2122</v>
      </c>
      <c r="E875" s="347">
        <v>2304000598</v>
      </c>
      <c r="F875" s="267" t="s">
        <v>733</v>
      </c>
      <c r="G875" s="362" t="s">
        <v>3364</v>
      </c>
      <c r="H875" s="267" t="s">
        <v>3747</v>
      </c>
      <c r="I875" s="105">
        <v>9167</v>
      </c>
      <c r="J875" s="105">
        <v>9167</v>
      </c>
      <c r="K875" s="595">
        <v>46084</v>
      </c>
      <c r="L875" s="363">
        <v>46055</v>
      </c>
      <c r="M875" s="95" t="s">
        <v>2681</v>
      </c>
      <c r="N875" s="69">
        <f>YEAR(Table2[[#This Row],[MONTH]])</f>
        <v>2026</v>
      </c>
      <c r="O875" s="69" t="str">
        <f>TEXT(Table2[[#This Row],[MONTH]],"MMMM")</f>
        <v>February</v>
      </c>
    </row>
    <row r="876" spans="1:15" ht="15" thickBot="1" x14ac:dyDescent="0.35">
      <c r="A876" s="623">
        <v>46054</v>
      </c>
      <c r="B876" s="349">
        <v>6000011186</v>
      </c>
      <c r="C876" s="269" t="s">
        <v>2126</v>
      </c>
      <c r="D876" s="350" t="s">
        <v>2127</v>
      </c>
      <c r="E876" s="349">
        <v>2304000600</v>
      </c>
      <c r="F876" s="269" t="s">
        <v>733</v>
      </c>
      <c r="G876" s="364" t="s">
        <v>3364</v>
      </c>
      <c r="H876" s="269" t="s">
        <v>3747</v>
      </c>
      <c r="I876" s="140">
        <v>28298</v>
      </c>
      <c r="J876" s="140">
        <v>28298</v>
      </c>
      <c r="K876" s="439">
        <v>46084</v>
      </c>
      <c r="L876" s="365">
        <v>46055</v>
      </c>
      <c r="M876" s="95" t="s">
        <v>2681</v>
      </c>
      <c r="N876" s="69">
        <f>YEAR(Table2[[#This Row],[MONTH]])</f>
        <v>2026</v>
      </c>
      <c r="O876" s="69" t="str">
        <f>TEXT(Table2[[#This Row],[MONTH]],"MMMM")</f>
        <v>February</v>
      </c>
    </row>
    <row r="877" spans="1:15" ht="14.4" x14ac:dyDescent="0.3">
      <c r="A877" s="621">
        <v>46054</v>
      </c>
      <c r="B877" s="345">
        <v>6000011187</v>
      </c>
      <c r="C877" s="265" t="s">
        <v>2130</v>
      </c>
      <c r="D877" s="346" t="s">
        <v>2131</v>
      </c>
      <c r="E877" s="345">
        <v>2304000601</v>
      </c>
      <c r="F877" s="265" t="s">
        <v>733</v>
      </c>
      <c r="G877" s="361" t="s">
        <v>3364</v>
      </c>
      <c r="H877" s="265" t="s">
        <v>3747</v>
      </c>
      <c r="I877" s="99">
        <v>13930</v>
      </c>
      <c r="J877" s="99">
        <v>13930</v>
      </c>
      <c r="K877" s="594">
        <v>46084</v>
      </c>
      <c r="L877" s="366">
        <v>46055</v>
      </c>
      <c r="M877" s="95" t="s">
        <v>2681</v>
      </c>
      <c r="N877" s="69">
        <f>YEAR(Table2[[#This Row],[MONTH]])</f>
        <v>2026</v>
      </c>
      <c r="O877" s="69" t="str">
        <f>TEXT(Table2[[#This Row],[MONTH]],"MMMM")</f>
        <v>February</v>
      </c>
    </row>
    <row r="878" spans="1:15" ht="14.4" x14ac:dyDescent="0.3">
      <c r="A878" s="622">
        <v>46054</v>
      </c>
      <c r="B878" s="347">
        <v>6000011188</v>
      </c>
      <c r="C878" s="267" t="s">
        <v>2135</v>
      </c>
      <c r="D878" s="348" t="s">
        <v>2136</v>
      </c>
      <c r="E878" s="347">
        <v>2304000602</v>
      </c>
      <c r="F878" s="267" t="s">
        <v>733</v>
      </c>
      <c r="G878" s="362" t="s">
        <v>3364</v>
      </c>
      <c r="H878" s="267" t="s">
        <v>3747</v>
      </c>
      <c r="I878" s="105">
        <v>2507</v>
      </c>
      <c r="J878" s="105">
        <v>2507</v>
      </c>
      <c r="K878" s="595">
        <v>46084</v>
      </c>
      <c r="L878" s="363">
        <v>46055</v>
      </c>
      <c r="M878" s="95" t="s">
        <v>2681</v>
      </c>
      <c r="N878" s="69">
        <f>YEAR(Table2[[#This Row],[MONTH]])</f>
        <v>2026</v>
      </c>
      <c r="O878" s="69" t="str">
        <f>TEXT(Table2[[#This Row],[MONTH]],"MMMM")</f>
        <v>February</v>
      </c>
    </row>
    <row r="879" spans="1:15" ht="14.4" x14ac:dyDescent="0.3">
      <c r="A879" s="622">
        <v>46054</v>
      </c>
      <c r="B879" s="347">
        <v>6000011189</v>
      </c>
      <c r="C879" s="267" t="s">
        <v>2267</v>
      </c>
      <c r="D879" s="348" t="s">
        <v>2268</v>
      </c>
      <c r="E879" s="347">
        <v>2304000603</v>
      </c>
      <c r="F879" s="267" t="s">
        <v>733</v>
      </c>
      <c r="G879" s="362" t="s">
        <v>3364</v>
      </c>
      <c r="H879" s="267" t="s">
        <v>3747</v>
      </c>
      <c r="I879" s="105">
        <v>43247</v>
      </c>
      <c r="J879" s="105">
        <v>43247</v>
      </c>
      <c r="K879" s="595">
        <v>46084</v>
      </c>
      <c r="L879" s="363">
        <v>46055</v>
      </c>
      <c r="M879" s="95" t="s">
        <v>2681</v>
      </c>
      <c r="N879" s="69">
        <f>YEAR(Table2[[#This Row],[MONTH]])</f>
        <v>2026</v>
      </c>
      <c r="O879" s="69" t="str">
        <f>TEXT(Table2[[#This Row],[MONTH]],"MMMM")</f>
        <v>February</v>
      </c>
    </row>
    <row r="880" spans="1:15" ht="14.4" x14ac:dyDescent="0.3">
      <c r="A880" s="622">
        <v>46054</v>
      </c>
      <c r="B880" s="347">
        <v>6000011190</v>
      </c>
      <c r="C880" s="267" t="s">
        <v>2417</v>
      </c>
      <c r="D880" s="348" t="s">
        <v>2418</v>
      </c>
      <c r="E880" s="347">
        <v>2304000604</v>
      </c>
      <c r="F880" s="267" t="s">
        <v>733</v>
      </c>
      <c r="G880" s="362" t="s">
        <v>3364</v>
      </c>
      <c r="H880" s="267" t="s">
        <v>3747</v>
      </c>
      <c r="I880" s="105">
        <v>1400</v>
      </c>
      <c r="J880" s="105">
        <v>1400</v>
      </c>
      <c r="K880" s="595">
        <v>46084</v>
      </c>
      <c r="L880" s="363">
        <v>46055</v>
      </c>
      <c r="M880" s="95" t="s">
        <v>2681</v>
      </c>
      <c r="N880" s="69">
        <f>YEAR(Table2[[#This Row],[MONTH]])</f>
        <v>2026</v>
      </c>
      <c r="O880" s="69" t="str">
        <f>TEXT(Table2[[#This Row],[MONTH]],"MMMM")</f>
        <v>February</v>
      </c>
    </row>
    <row r="881" spans="1:15" ht="15" thickBot="1" x14ac:dyDescent="0.35">
      <c r="A881" s="623">
        <v>46054</v>
      </c>
      <c r="B881" s="349">
        <v>6000011191</v>
      </c>
      <c r="C881" s="269" t="s">
        <v>2420</v>
      </c>
      <c r="D881" s="350" t="s">
        <v>2421</v>
      </c>
      <c r="E881" s="349">
        <v>2304000605</v>
      </c>
      <c r="F881" s="269" t="s">
        <v>733</v>
      </c>
      <c r="G881" s="364" t="s">
        <v>3364</v>
      </c>
      <c r="H881" s="269" t="s">
        <v>3747</v>
      </c>
      <c r="I881" s="140">
        <v>10429</v>
      </c>
      <c r="J881" s="140">
        <v>10429</v>
      </c>
      <c r="K881" s="439">
        <v>46084</v>
      </c>
      <c r="L881" s="365">
        <v>46055</v>
      </c>
      <c r="M881" s="95" t="s">
        <v>2681</v>
      </c>
      <c r="N881" s="69">
        <f>YEAR(Table2[[#This Row],[MONTH]])</f>
        <v>2026</v>
      </c>
      <c r="O881" s="69" t="str">
        <f>TEXT(Table2[[#This Row],[MONTH]],"MMMM")</f>
        <v>February</v>
      </c>
    </row>
    <row r="882" spans="1:15" ht="14.4" x14ac:dyDescent="0.3">
      <c r="A882" s="621">
        <v>46054</v>
      </c>
      <c r="B882" s="345">
        <v>6000011173</v>
      </c>
      <c r="C882" s="265" t="s">
        <v>2611</v>
      </c>
      <c r="D882" s="346" t="s">
        <v>3059</v>
      </c>
      <c r="E882" s="345">
        <v>2510001814</v>
      </c>
      <c r="F882" s="265" t="s">
        <v>305</v>
      </c>
      <c r="G882" s="361" t="s">
        <v>3364</v>
      </c>
      <c r="H882" s="265" t="s">
        <v>3747</v>
      </c>
      <c r="I882" s="99">
        <v>334</v>
      </c>
      <c r="J882" s="99">
        <v>334</v>
      </c>
      <c r="K882" s="594">
        <v>46084</v>
      </c>
      <c r="L882" s="366">
        <v>46055</v>
      </c>
      <c r="M882" s="95" t="s">
        <v>2681</v>
      </c>
      <c r="N882" s="69">
        <f>YEAR(Table2[[#This Row],[MONTH]])</f>
        <v>2026</v>
      </c>
      <c r="O882" s="69" t="str">
        <f>TEXT(Table2[[#This Row],[MONTH]],"MMMM")</f>
        <v>February</v>
      </c>
    </row>
    <row r="883" spans="1:15" ht="14.4" x14ac:dyDescent="0.3">
      <c r="A883" s="622">
        <v>46054</v>
      </c>
      <c r="B883" s="347">
        <v>6000011174</v>
      </c>
      <c r="C883" s="267" t="s">
        <v>3064</v>
      </c>
      <c r="D883" s="377" t="s">
        <v>3127</v>
      </c>
      <c r="E883" s="347">
        <v>2510001817</v>
      </c>
      <c r="F883" s="267" t="s">
        <v>305</v>
      </c>
      <c r="G883" s="362" t="s">
        <v>3364</v>
      </c>
      <c r="H883" s="267" t="s">
        <v>3747</v>
      </c>
      <c r="I883" s="105">
        <v>286</v>
      </c>
      <c r="J883" s="105">
        <v>286</v>
      </c>
      <c r="K883" s="595">
        <v>46084</v>
      </c>
      <c r="L883" s="363">
        <v>46055</v>
      </c>
      <c r="M883" s="95" t="s">
        <v>2681</v>
      </c>
      <c r="N883" s="69">
        <f>YEAR(Table2[[#This Row],[MONTH]])</f>
        <v>2026</v>
      </c>
      <c r="O883" s="69" t="str">
        <f>TEXT(Table2[[#This Row],[MONTH]],"MMMM")</f>
        <v>February</v>
      </c>
    </row>
    <row r="884" spans="1:15" ht="14.4" x14ac:dyDescent="0.3">
      <c r="A884" s="622">
        <v>46054</v>
      </c>
      <c r="B884" s="347">
        <v>6000011175</v>
      </c>
      <c r="C884" s="267" t="s">
        <v>2610</v>
      </c>
      <c r="D884" s="348" t="s">
        <v>3579</v>
      </c>
      <c r="E884" s="347">
        <v>2204003045</v>
      </c>
      <c r="F884" s="267" t="s">
        <v>305</v>
      </c>
      <c r="G884" s="362" t="s">
        <v>3364</v>
      </c>
      <c r="H884" s="267" t="s">
        <v>3747</v>
      </c>
      <c r="I884" s="105">
        <v>30011</v>
      </c>
      <c r="J884" s="105">
        <v>30011</v>
      </c>
      <c r="K884" s="595">
        <v>46084</v>
      </c>
      <c r="L884" s="363">
        <v>46055</v>
      </c>
      <c r="M884" s="95" t="s">
        <v>2681</v>
      </c>
      <c r="N884" s="69">
        <f>YEAR(Table2[[#This Row],[MONTH]])</f>
        <v>2026</v>
      </c>
      <c r="O884" s="69" t="str">
        <f>TEXT(Table2[[#This Row],[MONTH]],"MMMM")</f>
        <v>February</v>
      </c>
    </row>
    <row r="885" spans="1:15" ht="14.4" x14ac:dyDescent="0.3">
      <c r="A885" s="622">
        <v>46054</v>
      </c>
      <c r="B885" s="347">
        <v>6000011176</v>
      </c>
      <c r="C885" s="267" t="s">
        <v>2556</v>
      </c>
      <c r="D885" s="348" t="s">
        <v>3038</v>
      </c>
      <c r="E885" s="347">
        <v>2204003066</v>
      </c>
      <c r="F885" s="267" t="s">
        <v>305</v>
      </c>
      <c r="G885" s="362" t="s">
        <v>3364</v>
      </c>
      <c r="H885" s="267" t="s">
        <v>3747</v>
      </c>
      <c r="I885" s="105">
        <v>7968</v>
      </c>
      <c r="J885" s="105">
        <v>7968</v>
      </c>
      <c r="K885" s="595">
        <v>46084</v>
      </c>
      <c r="L885" s="363">
        <v>46055</v>
      </c>
      <c r="M885" s="95" t="s">
        <v>2681</v>
      </c>
      <c r="N885" s="69">
        <f>YEAR(Table2[[#This Row],[MONTH]])</f>
        <v>2026</v>
      </c>
      <c r="O885" s="69" t="str">
        <f>TEXT(Table2[[#This Row],[MONTH]],"MMMM")</f>
        <v>February</v>
      </c>
    </row>
    <row r="886" spans="1:15" ht="14.4" x14ac:dyDescent="0.3">
      <c r="A886" s="622">
        <v>46054</v>
      </c>
      <c r="B886" s="347">
        <v>6000011177</v>
      </c>
      <c r="C886" s="267" t="s">
        <v>3100</v>
      </c>
      <c r="D886" s="348" t="s">
        <v>3101</v>
      </c>
      <c r="E886" s="347">
        <v>2204003074</v>
      </c>
      <c r="F886" s="267" t="s">
        <v>305</v>
      </c>
      <c r="G886" s="362" t="s">
        <v>3364</v>
      </c>
      <c r="H886" s="267" t="s">
        <v>3747</v>
      </c>
      <c r="I886" s="105">
        <v>1204</v>
      </c>
      <c r="J886" s="105">
        <v>1204</v>
      </c>
      <c r="K886" s="595">
        <v>46084</v>
      </c>
      <c r="L886" s="363">
        <v>46055</v>
      </c>
      <c r="M886" s="95" t="s">
        <v>2681</v>
      </c>
      <c r="N886" s="69">
        <f>YEAR(Table2[[#This Row],[MONTH]])</f>
        <v>2026</v>
      </c>
      <c r="O886" s="69" t="str">
        <f>TEXT(Table2[[#This Row],[MONTH]],"MMMM")</f>
        <v>February</v>
      </c>
    </row>
    <row r="887" spans="1:15" ht="15" thickBot="1" x14ac:dyDescent="0.35">
      <c r="A887" s="623">
        <v>46054</v>
      </c>
      <c r="B887" s="349">
        <v>6000011181</v>
      </c>
      <c r="C887" s="269" t="s">
        <v>2241</v>
      </c>
      <c r="D887" s="350" t="s">
        <v>2242</v>
      </c>
      <c r="E887" s="349">
        <v>2204003057</v>
      </c>
      <c r="F887" s="382" t="s">
        <v>48</v>
      </c>
      <c r="G887" s="364" t="s">
        <v>3364</v>
      </c>
      <c r="H887" s="269" t="s">
        <v>3747</v>
      </c>
      <c r="I887" s="140">
        <v>1638</v>
      </c>
      <c r="J887" s="140">
        <v>1638</v>
      </c>
      <c r="K887" s="439">
        <v>46084</v>
      </c>
      <c r="L887" s="365">
        <v>46055</v>
      </c>
      <c r="M887" s="95" t="s">
        <v>2681</v>
      </c>
      <c r="N887" s="69">
        <f>YEAR(Table2[[#This Row],[MONTH]])</f>
        <v>2026</v>
      </c>
      <c r="O887" s="69" t="str">
        <f>TEXT(Table2[[#This Row],[MONTH]],"MMMM")</f>
        <v>February</v>
      </c>
    </row>
    <row r="888" spans="1:15" ht="14.4" x14ac:dyDescent="0.3">
      <c r="A888" s="626">
        <v>46054</v>
      </c>
      <c r="B888" s="352">
        <v>6000011178</v>
      </c>
      <c r="C888" s="374" t="s">
        <v>2590</v>
      </c>
      <c r="D888" s="354" t="s">
        <v>3094</v>
      </c>
      <c r="E888" s="352">
        <v>2204003075</v>
      </c>
      <c r="F888" s="374" t="s">
        <v>305</v>
      </c>
      <c r="G888" s="375" t="s">
        <v>3372</v>
      </c>
      <c r="H888" s="374" t="s">
        <v>3747</v>
      </c>
      <c r="I888" s="118">
        <v>36981</v>
      </c>
      <c r="J888" s="118">
        <v>36981</v>
      </c>
      <c r="K888" s="594">
        <v>46084</v>
      </c>
      <c r="L888" s="376">
        <v>46055</v>
      </c>
      <c r="M888" s="95" t="s">
        <v>2681</v>
      </c>
      <c r="N888" s="69">
        <f>YEAR(Table2[[#This Row],[MONTH]])</f>
        <v>2026</v>
      </c>
      <c r="O888" s="69" t="str">
        <f>TEXT(Table2[[#This Row],[MONTH]],"MMMM")</f>
        <v>February</v>
      </c>
    </row>
    <row r="889" spans="1:15" ht="14.4" x14ac:dyDescent="0.3">
      <c r="A889" s="622">
        <v>46054</v>
      </c>
      <c r="B889" s="347">
        <v>6000011179</v>
      </c>
      <c r="C889" s="267" t="s">
        <v>2563</v>
      </c>
      <c r="D889" s="348" t="s">
        <v>3580</v>
      </c>
      <c r="E889" s="347">
        <v>2204003062</v>
      </c>
      <c r="F889" s="383" t="s">
        <v>48</v>
      </c>
      <c r="G889" s="362" t="s">
        <v>3372</v>
      </c>
      <c r="H889" s="267" t="s">
        <v>3747</v>
      </c>
      <c r="I889" s="105">
        <v>14377</v>
      </c>
      <c r="J889" s="105">
        <v>14377</v>
      </c>
      <c r="K889" s="595">
        <v>46084</v>
      </c>
      <c r="L889" s="363">
        <v>46055</v>
      </c>
      <c r="M889" s="95" t="s">
        <v>2681</v>
      </c>
      <c r="N889" s="69">
        <f>YEAR(Table2[[#This Row],[MONTH]])</f>
        <v>2026</v>
      </c>
      <c r="O889" s="69" t="str">
        <f>TEXT(Table2[[#This Row],[MONTH]],"MMMM")</f>
        <v>February</v>
      </c>
    </row>
    <row r="890" spans="1:15" ht="15" thickBot="1" x14ac:dyDescent="0.35">
      <c r="A890" s="624">
        <v>46054</v>
      </c>
      <c r="B890" s="356">
        <v>6000011180</v>
      </c>
      <c r="C890" s="357" t="s">
        <v>2567</v>
      </c>
      <c r="D890" s="358" t="s">
        <v>3092</v>
      </c>
      <c r="E890" s="356">
        <v>2204003060</v>
      </c>
      <c r="F890" s="384" t="s">
        <v>48</v>
      </c>
      <c r="G890" s="367" t="s">
        <v>3372</v>
      </c>
      <c r="H890" s="357" t="s">
        <v>3747</v>
      </c>
      <c r="I890" s="111">
        <v>21844</v>
      </c>
      <c r="J890" s="111">
        <v>21844</v>
      </c>
      <c r="K890" s="439">
        <v>46084</v>
      </c>
      <c r="L890" s="368">
        <v>46055</v>
      </c>
      <c r="M890" s="95" t="s">
        <v>2681</v>
      </c>
      <c r="N890" s="69">
        <f>YEAR(Table2[[#This Row],[MONTH]])</f>
        <v>2026</v>
      </c>
      <c r="O890" s="69" t="str">
        <f>TEXT(Table2[[#This Row],[MONTH]],"MMMM")</f>
        <v>February</v>
      </c>
    </row>
    <row r="891" spans="1:15" ht="14.4" x14ac:dyDescent="0.3">
      <c r="A891" s="630">
        <v>46054</v>
      </c>
      <c r="B891" s="345">
        <v>6000011473</v>
      </c>
      <c r="C891" s="265" t="s">
        <v>3129</v>
      </c>
      <c r="D891" s="346" t="s">
        <v>3130</v>
      </c>
      <c r="E891" s="345">
        <v>2510001828</v>
      </c>
      <c r="F891" s="265" t="s">
        <v>305</v>
      </c>
      <c r="G891" s="361" t="s">
        <v>3364</v>
      </c>
      <c r="H891" s="265" t="s">
        <v>3747</v>
      </c>
      <c r="I891" s="99">
        <v>250</v>
      </c>
      <c r="J891" s="99">
        <v>250</v>
      </c>
      <c r="K891" s="595">
        <v>46093</v>
      </c>
      <c r="L891" s="366">
        <v>46076</v>
      </c>
      <c r="M891" s="95" t="s">
        <v>2681</v>
      </c>
      <c r="N891" s="69">
        <f>YEAR(Table2[[#This Row],[MONTH]])</f>
        <v>2026</v>
      </c>
      <c r="O891" s="69" t="str">
        <f>TEXT(Table2[[#This Row],[MONTH]],"MMMM")</f>
        <v>February</v>
      </c>
    </row>
    <row r="892" spans="1:15" ht="14.4" x14ac:dyDescent="0.3">
      <c r="A892" s="611">
        <v>46054</v>
      </c>
      <c r="B892" s="347">
        <v>6000011475</v>
      </c>
      <c r="C892" s="267" t="s">
        <v>3145</v>
      </c>
      <c r="D892" s="348" t="s">
        <v>3186</v>
      </c>
      <c r="E892" s="347">
        <v>2204003104</v>
      </c>
      <c r="F892" s="267" t="s">
        <v>305</v>
      </c>
      <c r="G892" s="362" t="s">
        <v>3364</v>
      </c>
      <c r="H892" s="267" t="s">
        <v>3747</v>
      </c>
      <c r="I892" s="105">
        <v>3534</v>
      </c>
      <c r="J892" s="105">
        <v>3534</v>
      </c>
      <c r="K892" s="595">
        <v>46093</v>
      </c>
      <c r="L892" s="363">
        <v>46076</v>
      </c>
      <c r="M892" s="95" t="s">
        <v>2681</v>
      </c>
      <c r="N892" s="69">
        <f>YEAR(Table2[[#This Row],[MONTH]])</f>
        <v>2026</v>
      </c>
      <c r="O892" s="69" t="str">
        <f>TEXT(Table2[[#This Row],[MONTH]],"MMMM")</f>
        <v>February</v>
      </c>
    </row>
    <row r="893" spans="1:15" ht="14.4" x14ac:dyDescent="0.3">
      <c r="A893" s="611">
        <v>46054</v>
      </c>
      <c r="B893" s="347">
        <v>6000011476</v>
      </c>
      <c r="C893" s="267" t="s">
        <v>2627</v>
      </c>
      <c r="D893" s="348" t="s">
        <v>3120</v>
      </c>
      <c r="E893" s="347">
        <v>2204003124</v>
      </c>
      <c r="F893" s="267" t="s">
        <v>305</v>
      </c>
      <c r="G893" s="362" t="s">
        <v>3364</v>
      </c>
      <c r="H893" s="267" t="s">
        <v>3747</v>
      </c>
      <c r="I893" s="105">
        <v>8211</v>
      </c>
      <c r="J893" s="105">
        <v>8211</v>
      </c>
      <c r="K893" s="595">
        <v>46093</v>
      </c>
      <c r="L893" s="363">
        <v>46076</v>
      </c>
      <c r="M893" s="95" t="s">
        <v>2681</v>
      </c>
      <c r="N893" s="69">
        <f>YEAR(Table2[[#This Row],[MONTH]])</f>
        <v>2026</v>
      </c>
      <c r="O893" s="69" t="str">
        <f>TEXT(Table2[[#This Row],[MONTH]],"MMMM")</f>
        <v>February</v>
      </c>
    </row>
    <row r="894" spans="1:15" ht="14.4" x14ac:dyDescent="0.3">
      <c r="A894" s="611">
        <v>46054</v>
      </c>
      <c r="B894" s="347">
        <v>6000011477</v>
      </c>
      <c r="C894" s="267" t="s">
        <v>3061</v>
      </c>
      <c r="D894" s="348" t="s">
        <v>3581</v>
      </c>
      <c r="E894" s="347">
        <v>2204003126</v>
      </c>
      <c r="F894" s="267" t="s">
        <v>305</v>
      </c>
      <c r="G894" s="362" t="s">
        <v>3364</v>
      </c>
      <c r="H894" s="267" t="s">
        <v>3747</v>
      </c>
      <c r="I894" s="105">
        <v>1400</v>
      </c>
      <c r="J894" s="105">
        <v>1400</v>
      </c>
      <c r="K894" s="595">
        <v>46093</v>
      </c>
      <c r="L894" s="363">
        <v>46076</v>
      </c>
      <c r="M894" s="95" t="s">
        <v>2681</v>
      </c>
      <c r="N894" s="69">
        <f>YEAR(Table2[[#This Row],[MONTH]])</f>
        <v>2026</v>
      </c>
      <c r="O894" s="69" t="str">
        <f>TEXT(Table2[[#This Row],[MONTH]],"MMMM")</f>
        <v>February</v>
      </c>
    </row>
    <row r="895" spans="1:15" ht="15" thickBot="1" x14ac:dyDescent="0.35">
      <c r="A895" s="631">
        <v>46054</v>
      </c>
      <c r="B895" s="356">
        <v>6000011478</v>
      </c>
      <c r="C895" s="357" t="s">
        <v>3205</v>
      </c>
      <c r="D895" s="358" t="s">
        <v>3582</v>
      </c>
      <c r="E895" s="356">
        <v>2204003130</v>
      </c>
      <c r="F895" s="357" t="s">
        <v>305</v>
      </c>
      <c r="G895" s="367" t="s">
        <v>3364</v>
      </c>
      <c r="H895" s="357" t="s">
        <v>3747</v>
      </c>
      <c r="I895" s="111">
        <v>32760</v>
      </c>
      <c r="J895" s="111">
        <v>32760</v>
      </c>
      <c r="K895" s="434">
        <v>46093</v>
      </c>
      <c r="L895" s="368">
        <v>46076</v>
      </c>
      <c r="M895" s="95" t="s">
        <v>2681</v>
      </c>
      <c r="N895" s="69">
        <f>YEAR(Table2[[#This Row],[MONTH]])</f>
        <v>2026</v>
      </c>
      <c r="O895" s="69" t="str">
        <f>TEXT(Table2[[#This Row],[MONTH]],"MMMM")</f>
        <v>February</v>
      </c>
    </row>
    <row r="896" spans="1:15" ht="14.4" x14ac:dyDescent="0.3">
      <c r="A896" s="630">
        <v>46054</v>
      </c>
      <c r="B896" s="345">
        <v>6000011479</v>
      </c>
      <c r="C896" s="265" t="s">
        <v>2386</v>
      </c>
      <c r="D896" s="346" t="s">
        <v>3172</v>
      </c>
      <c r="E896" s="345">
        <v>2204003114</v>
      </c>
      <c r="F896" s="265" t="s">
        <v>48</v>
      </c>
      <c r="G896" s="361" t="s">
        <v>3364</v>
      </c>
      <c r="H896" s="265" t="s">
        <v>3747</v>
      </c>
      <c r="I896" s="99">
        <v>11899</v>
      </c>
      <c r="J896" s="99">
        <v>11899</v>
      </c>
      <c r="K896" s="594">
        <v>46093</v>
      </c>
      <c r="L896" s="366">
        <v>46076</v>
      </c>
      <c r="M896" s="95" t="s">
        <v>2681</v>
      </c>
      <c r="N896" s="69">
        <f>YEAR(Table2[[#This Row],[MONTH]])</f>
        <v>2026</v>
      </c>
      <c r="O896" s="69" t="str">
        <f>TEXT(Table2[[#This Row],[MONTH]],"MMMM")</f>
        <v>February</v>
      </c>
    </row>
    <row r="897" spans="1:15" ht="14.4" x14ac:dyDescent="0.3">
      <c r="A897" s="632">
        <v>46054</v>
      </c>
      <c r="B897" s="352">
        <v>6000011481</v>
      </c>
      <c r="C897" s="374" t="s">
        <v>2615</v>
      </c>
      <c r="D897" s="354" t="s">
        <v>3215</v>
      </c>
      <c r="E897" s="352">
        <v>2204003148</v>
      </c>
      <c r="F897" s="374" t="s">
        <v>305</v>
      </c>
      <c r="G897" s="375" t="s">
        <v>3364</v>
      </c>
      <c r="H897" s="374" t="s">
        <v>3747</v>
      </c>
      <c r="I897" s="118">
        <v>18069</v>
      </c>
      <c r="J897" s="118">
        <v>18069</v>
      </c>
      <c r="K897" s="595">
        <v>46093</v>
      </c>
      <c r="L897" s="376">
        <v>46076</v>
      </c>
      <c r="M897" s="95" t="s">
        <v>2681</v>
      </c>
      <c r="N897" s="69">
        <f>YEAR(Table2[[#This Row],[MONTH]])</f>
        <v>2026</v>
      </c>
      <c r="O897" s="69" t="str">
        <f>TEXT(Table2[[#This Row],[MONTH]],"MMMM")</f>
        <v>February</v>
      </c>
    </row>
    <row r="898" spans="1:15" ht="14.4" x14ac:dyDescent="0.3">
      <c r="A898" s="611">
        <v>46054</v>
      </c>
      <c r="B898" s="347">
        <v>6000011482</v>
      </c>
      <c r="C898" s="267" t="s">
        <v>2383</v>
      </c>
      <c r="D898" s="348" t="s">
        <v>3583</v>
      </c>
      <c r="E898" s="347">
        <v>2204003136</v>
      </c>
      <c r="F898" s="267" t="s">
        <v>48</v>
      </c>
      <c r="G898" s="362" t="s">
        <v>3364</v>
      </c>
      <c r="H898" s="267" t="s">
        <v>3747</v>
      </c>
      <c r="I898" s="105">
        <v>11310</v>
      </c>
      <c r="J898" s="105">
        <v>11310</v>
      </c>
      <c r="K898" s="595">
        <v>46093</v>
      </c>
      <c r="L898" s="363">
        <v>46076</v>
      </c>
      <c r="M898" s="95" t="s">
        <v>2681</v>
      </c>
      <c r="N898" s="69">
        <f>YEAR(Table2[[#This Row],[MONTH]])</f>
        <v>2026</v>
      </c>
      <c r="O898" s="69" t="str">
        <f>TEXT(Table2[[#This Row],[MONTH]],"MMMM")</f>
        <v>February</v>
      </c>
    </row>
    <row r="899" spans="1:15" ht="14.4" x14ac:dyDescent="0.3">
      <c r="A899" s="611">
        <v>46054</v>
      </c>
      <c r="B899" s="347">
        <v>6000011484</v>
      </c>
      <c r="C899" s="267" t="s">
        <v>3085</v>
      </c>
      <c r="D899" s="348" t="s">
        <v>3220</v>
      </c>
      <c r="E899" s="347">
        <v>2204003157</v>
      </c>
      <c r="F899" s="267" t="s">
        <v>305</v>
      </c>
      <c r="G899" s="362" t="s">
        <v>3364</v>
      </c>
      <c r="H899" s="267" t="s">
        <v>3747</v>
      </c>
      <c r="I899" s="105">
        <v>1082</v>
      </c>
      <c r="J899" s="105">
        <v>1082</v>
      </c>
      <c r="K899" s="595">
        <v>46093</v>
      </c>
      <c r="L899" s="363">
        <v>46076</v>
      </c>
      <c r="M899" s="95" t="s">
        <v>2681</v>
      </c>
      <c r="N899" s="69">
        <f>YEAR(Table2[[#This Row],[MONTH]])</f>
        <v>2026</v>
      </c>
      <c r="O899" s="69" t="str">
        <f>TEXT(Table2[[#This Row],[MONTH]],"MMMM")</f>
        <v>February</v>
      </c>
    </row>
    <row r="900" spans="1:15" ht="15" thickBot="1" x14ac:dyDescent="0.35">
      <c r="A900" s="633">
        <v>46054</v>
      </c>
      <c r="B900" s="349">
        <v>6000011485</v>
      </c>
      <c r="C900" s="269" t="s">
        <v>2552</v>
      </c>
      <c r="D900" s="350" t="s">
        <v>3584</v>
      </c>
      <c r="E900" s="349">
        <v>2304000628</v>
      </c>
      <c r="F900" s="269" t="s">
        <v>48</v>
      </c>
      <c r="G900" s="364" t="s">
        <v>3364</v>
      </c>
      <c r="H900" s="269" t="s">
        <v>3747</v>
      </c>
      <c r="I900" s="140">
        <v>90300</v>
      </c>
      <c r="J900" s="140">
        <v>90300</v>
      </c>
      <c r="K900" s="439">
        <v>46093</v>
      </c>
      <c r="L900" s="365">
        <v>46076</v>
      </c>
      <c r="M900" s="95" t="s">
        <v>2681</v>
      </c>
      <c r="N900" s="69">
        <f>YEAR(Table2[[#This Row],[MONTH]])</f>
        <v>2026</v>
      </c>
      <c r="O900" s="69" t="str">
        <f>TEXT(Table2[[#This Row],[MONTH]],"MMMM")</f>
        <v>February</v>
      </c>
    </row>
    <row r="901" spans="1:15" ht="14.4" x14ac:dyDescent="0.3">
      <c r="A901" s="632">
        <v>46054</v>
      </c>
      <c r="B901" s="352">
        <v>6000011487</v>
      </c>
      <c r="C901" s="374" t="s">
        <v>3585</v>
      </c>
      <c r="D901" s="354" t="s">
        <v>3586</v>
      </c>
      <c r="E901" s="352">
        <v>2204003173</v>
      </c>
      <c r="F901" s="374" t="s">
        <v>305</v>
      </c>
      <c r="G901" s="375" t="s">
        <v>3364</v>
      </c>
      <c r="H901" s="374" t="s">
        <v>3747</v>
      </c>
      <c r="I901" s="118">
        <v>7710</v>
      </c>
      <c r="J901" s="118">
        <f>+[2]!Table1[[#This Row],[TOTAL AMOUNT QAR]]</f>
        <v>7710</v>
      </c>
      <c r="K901" s="423">
        <v>46138</v>
      </c>
      <c r="L901" s="376">
        <v>46076</v>
      </c>
      <c r="M901" s="95" t="s">
        <v>2681</v>
      </c>
      <c r="N901" s="69">
        <f>YEAR(Table2[[#This Row],[MONTH]])</f>
        <v>2026</v>
      </c>
      <c r="O901" s="69" t="str">
        <f>TEXT(Table2[[#This Row],[MONTH]],"MMMM")</f>
        <v>February</v>
      </c>
    </row>
    <row r="902" spans="1:15" ht="14.4" x14ac:dyDescent="0.3">
      <c r="A902" s="611">
        <v>46054</v>
      </c>
      <c r="B902" s="347">
        <v>6000011925</v>
      </c>
      <c r="C902" s="267" t="s">
        <v>3587</v>
      </c>
      <c r="D902" s="348" t="s">
        <v>3588</v>
      </c>
      <c r="E902" s="347">
        <v>2304000643</v>
      </c>
      <c r="F902" s="267" t="s">
        <v>48</v>
      </c>
      <c r="G902" s="362" t="s">
        <v>3364</v>
      </c>
      <c r="H902" s="267" t="s">
        <v>3747</v>
      </c>
      <c r="I902" s="105">
        <v>1241</v>
      </c>
      <c r="J902" s="105">
        <v>1241</v>
      </c>
      <c r="K902" s="595">
        <v>46147</v>
      </c>
      <c r="L902" s="363">
        <v>46113</v>
      </c>
      <c r="M902" s="95" t="s">
        <v>2681</v>
      </c>
      <c r="N902" s="69">
        <f>YEAR(Table2[[#This Row],[MONTH]])</f>
        <v>2026</v>
      </c>
      <c r="O902" s="69" t="str">
        <f>TEXT(Table2[[#This Row],[MONTH]],"MMMM")</f>
        <v>February</v>
      </c>
    </row>
    <row r="903" spans="1:15" ht="14.4" x14ac:dyDescent="0.3">
      <c r="A903" s="611">
        <v>46054</v>
      </c>
      <c r="B903" s="347">
        <v>6000011514</v>
      </c>
      <c r="C903" s="267" t="s">
        <v>2619</v>
      </c>
      <c r="D903" s="348" t="s">
        <v>2620</v>
      </c>
      <c r="E903" s="347">
        <v>2204003125</v>
      </c>
      <c r="F903" s="267" t="s">
        <v>48</v>
      </c>
      <c r="G903" s="362" t="s">
        <v>3364</v>
      </c>
      <c r="H903" s="267" t="s">
        <v>3747</v>
      </c>
      <c r="I903" s="105">
        <v>33492</v>
      </c>
      <c r="J903" s="118">
        <f>+[2]!Table1[[#This Row],[TOTAL AMOUNT QAR]]</f>
        <v>33492</v>
      </c>
      <c r="K903" s="423">
        <v>46138</v>
      </c>
      <c r="L903" s="363">
        <v>46076</v>
      </c>
      <c r="M903" s="95" t="s">
        <v>2681</v>
      </c>
      <c r="N903" s="69">
        <f>YEAR(Table2[[#This Row],[MONTH]])</f>
        <v>2026</v>
      </c>
      <c r="O903" s="69" t="str">
        <f>TEXT(Table2[[#This Row],[MONTH]],"MMMM")</f>
        <v>February</v>
      </c>
    </row>
    <row r="904" spans="1:15" ht="15" thickBot="1" x14ac:dyDescent="0.35">
      <c r="A904" s="631">
        <v>46054</v>
      </c>
      <c r="B904" s="356">
        <v>6000011515</v>
      </c>
      <c r="C904" s="357" t="s">
        <v>3227</v>
      </c>
      <c r="D904" s="385" t="s">
        <v>3589</v>
      </c>
      <c r="E904" s="356">
        <v>2510001836</v>
      </c>
      <c r="F904" s="357" t="s">
        <v>305</v>
      </c>
      <c r="G904" s="367" t="s">
        <v>3364</v>
      </c>
      <c r="H904" s="357" t="s">
        <v>3747</v>
      </c>
      <c r="I904" s="111">
        <v>105</v>
      </c>
      <c r="J904" s="118">
        <f>+[2]!Table1[[#This Row],[TOTAL AMOUNT QAR]]</f>
        <v>105</v>
      </c>
      <c r="K904" s="423">
        <v>46138</v>
      </c>
      <c r="L904" s="368">
        <v>46076</v>
      </c>
      <c r="M904" s="95" t="s">
        <v>2681</v>
      </c>
      <c r="N904" s="69">
        <f>YEAR(Table2[[#This Row],[MONTH]])</f>
        <v>2026</v>
      </c>
      <c r="O904" s="69" t="str">
        <f>TEXT(Table2[[#This Row],[MONTH]],"MMMM")</f>
        <v>February</v>
      </c>
    </row>
    <row r="905" spans="1:15" ht="14.4" x14ac:dyDescent="0.3">
      <c r="A905" s="630">
        <v>46054</v>
      </c>
      <c r="B905" s="345">
        <v>6000011474</v>
      </c>
      <c r="C905" s="265" t="s">
        <v>2594</v>
      </c>
      <c r="D905" s="346" t="s">
        <v>3116</v>
      </c>
      <c r="E905" s="345">
        <v>2204003102</v>
      </c>
      <c r="F905" s="265" t="s">
        <v>48</v>
      </c>
      <c r="G905" s="361" t="s">
        <v>3372</v>
      </c>
      <c r="H905" s="265" t="s">
        <v>3747</v>
      </c>
      <c r="I905" s="99">
        <v>59919</v>
      </c>
      <c r="J905" s="99">
        <v>59919</v>
      </c>
      <c r="K905" s="594">
        <v>46096</v>
      </c>
      <c r="L905" s="366">
        <v>46076</v>
      </c>
      <c r="M905" s="95" t="s">
        <v>2681</v>
      </c>
      <c r="N905" s="69">
        <f>YEAR(Table2[[#This Row],[MONTH]])</f>
        <v>2026</v>
      </c>
      <c r="O905" s="69" t="str">
        <f>TEXT(Table2[[#This Row],[MONTH]],"MMMM")</f>
        <v>February</v>
      </c>
    </row>
    <row r="906" spans="1:15" ht="14.4" x14ac:dyDescent="0.3">
      <c r="A906" s="611">
        <v>46054</v>
      </c>
      <c r="B906" s="347">
        <v>6000011480</v>
      </c>
      <c r="C906" s="267" t="s">
        <v>2606</v>
      </c>
      <c r="D906" s="348" t="s">
        <v>3118</v>
      </c>
      <c r="E906" s="347">
        <v>2304000626</v>
      </c>
      <c r="F906" s="267" t="s">
        <v>48</v>
      </c>
      <c r="G906" s="362" t="s">
        <v>3372</v>
      </c>
      <c r="H906" s="267" t="s">
        <v>3747</v>
      </c>
      <c r="I906" s="105">
        <v>164036</v>
      </c>
      <c r="J906" s="105">
        <v>164036</v>
      </c>
      <c r="K906" s="595">
        <v>46096</v>
      </c>
      <c r="L906" s="363">
        <v>46076</v>
      </c>
      <c r="M906" s="95" t="s">
        <v>2681</v>
      </c>
      <c r="N906" s="69">
        <f>YEAR(Table2[[#This Row],[MONTH]])</f>
        <v>2026</v>
      </c>
      <c r="O906" s="69" t="str">
        <f>TEXT(Table2[[#This Row],[MONTH]],"MMMM")</f>
        <v>February</v>
      </c>
    </row>
    <row r="907" spans="1:15" ht="14.4" x14ac:dyDescent="0.3">
      <c r="A907" s="611">
        <v>46054</v>
      </c>
      <c r="B907" s="347">
        <v>6000011483</v>
      </c>
      <c r="C907" s="267" t="s">
        <v>2602</v>
      </c>
      <c r="D907" s="348" t="s">
        <v>3590</v>
      </c>
      <c r="E907" s="347">
        <v>2204003113</v>
      </c>
      <c r="F907" s="267" t="s">
        <v>48</v>
      </c>
      <c r="G907" s="362" t="s">
        <v>3372</v>
      </c>
      <c r="H907" s="267" t="s">
        <v>3747</v>
      </c>
      <c r="I907" s="105">
        <v>19670</v>
      </c>
      <c r="J907" s="105">
        <v>19670</v>
      </c>
      <c r="K907" s="595">
        <v>46096</v>
      </c>
      <c r="L907" s="363">
        <v>46076</v>
      </c>
      <c r="M907" s="95" t="s">
        <v>2681</v>
      </c>
      <c r="N907" s="69">
        <f>YEAR(Table2[[#This Row],[MONTH]])</f>
        <v>2026</v>
      </c>
      <c r="O907" s="69" t="str">
        <f>TEXT(Table2[[#This Row],[MONTH]],"MMMM")</f>
        <v>February</v>
      </c>
    </row>
    <row r="908" spans="1:15" ht="15" thickBot="1" x14ac:dyDescent="0.35">
      <c r="A908" s="633">
        <v>46054</v>
      </c>
      <c r="B908" s="349">
        <v>6000011486</v>
      </c>
      <c r="C908" s="269" t="s">
        <v>3290</v>
      </c>
      <c r="D908" s="350" t="s">
        <v>3275</v>
      </c>
      <c r="E908" s="349">
        <v>2204003179</v>
      </c>
      <c r="F908" s="269" t="s">
        <v>48</v>
      </c>
      <c r="G908" s="364" t="s">
        <v>3372</v>
      </c>
      <c r="H908" s="269" t="s">
        <v>3747</v>
      </c>
      <c r="I908" s="140">
        <v>19861</v>
      </c>
      <c r="J908" s="140">
        <v>19861</v>
      </c>
      <c r="K908" s="439">
        <v>46096</v>
      </c>
      <c r="L908" s="365">
        <v>46076</v>
      </c>
      <c r="M908" s="95" t="s">
        <v>2681</v>
      </c>
      <c r="N908" s="69">
        <f>YEAR(Table2[[#This Row],[MONTH]])</f>
        <v>2026</v>
      </c>
      <c r="O908" s="69" t="str">
        <f>TEXT(Table2[[#This Row],[MONTH]],"MMMM")</f>
        <v>February</v>
      </c>
    </row>
    <row r="909" spans="1:15" ht="14.4" x14ac:dyDescent="0.3">
      <c r="A909" s="630">
        <v>46054</v>
      </c>
      <c r="B909" s="345">
        <v>6000011394</v>
      </c>
      <c r="C909" s="265" t="s">
        <v>2428</v>
      </c>
      <c r="D909" s="346" t="s">
        <v>2429</v>
      </c>
      <c r="E909" s="345">
        <v>2304000569</v>
      </c>
      <c r="F909" s="265" t="s">
        <v>733</v>
      </c>
      <c r="G909" s="361" t="s">
        <v>3364</v>
      </c>
      <c r="H909" s="265" t="s">
        <v>3733</v>
      </c>
      <c r="I909" s="99">
        <v>1298.75</v>
      </c>
      <c r="J909" s="99">
        <v>1298.75</v>
      </c>
      <c r="K909" s="594">
        <v>46134</v>
      </c>
      <c r="L909" s="366">
        <v>46078</v>
      </c>
      <c r="M909" s="95" t="s">
        <v>2756</v>
      </c>
      <c r="N909" s="69">
        <f>YEAR(Table2[[#This Row],[MONTH]])</f>
        <v>2026</v>
      </c>
      <c r="O909" s="69" t="str">
        <f>TEXT(Table2[[#This Row],[MONTH]],"MMMM")</f>
        <v>February</v>
      </c>
    </row>
    <row r="910" spans="1:15" ht="14.4" x14ac:dyDescent="0.3">
      <c r="A910" s="611">
        <v>46054</v>
      </c>
      <c r="B910" s="347">
        <v>6000011396</v>
      </c>
      <c r="C910" s="267" t="s">
        <v>2422</v>
      </c>
      <c r="D910" s="348" t="s">
        <v>2423</v>
      </c>
      <c r="E910" s="347">
        <v>2304000568</v>
      </c>
      <c r="F910" s="267" t="s">
        <v>733</v>
      </c>
      <c r="G910" s="362" t="s">
        <v>3364</v>
      </c>
      <c r="H910" s="267" t="s">
        <v>3733</v>
      </c>
      <c r="I910" s="105">
        <v>2298.75</v>
      </c>
      <c r="J910" s="105">
        <v>2298.75</v>
      </c>
      <c r="K910" s="595">
        <v>46134</v>
      </c>
      <c r="L910" s="363">
        <v>46078</v>
      </c>
      <c r="M910" s="95" t="s">
        <v>2756</v>
      </c>
      <c r="N910" s="69">
        <f>YEAR(Table2[[#This Row],[MONTH]])</f>
        <v>2026</v>
      </c>
      <c r="O910" s="69" t="str">
        <f>TEXT(Table2[[#This Row],[MONTH]],"MMMM")</f>
        <v>February</v>
      </c>
    </row>
    <row r="911" spans="1:15" ht="14.4" x14ac:dyDescent="0.3">
      <c r="A911" s="611">
        <v>46054</v>
      </c>
      <c r="B911" s="347">
        <v>6000011459</v>
      </c>
      <c r="C911" s="267" t="s">
        <v>2435</v>
      </c>
      <c r="D911" s="348" t="s">
        <v>2436</v>
      </c>
      <c r="E911" s="347">
        <v>2304000570</v>
      </c>
      <c r="F911" s="267" t="s">
        <v>733</v>
      </c>
      <c r="G911" s="362" t="s">
        <v>3364</v>
      </c>
      <c r="H911" s="267" t="s">
        <v>3733</v>
      </c>
      <c r="I911" s="105">
        <v>1298.75</v>
      </c>
      <c r="J911" s="105">
        <v>1298.75</v>
      </c>
      <c r="K911" s="595">
        <v>46134</v>
      </c>
      <c r="L911" s="363">
        <v>46078</v>
      </c>
      <c r="M911" s="95" t="s">
        <v>2756</v>
      </c>
      <c r="N911" s="69">
        <f>YEAR(Table2[[#This Row],[MONTH]])</f>
        <v>2026</v>
      </c>
      <c r="O911" s="69" t="str">
        <f>TEXT(Table2[[#This Row],[MONTH]],"MMMM")</f>
        <v>February</v>
      </c>
    </row>
    <row r="912" spans="1:15" ht="14.4" x14ac:dyDescent="0.3">
      <c r="A912" s="611">
        <v>46054</v>
      </c>
      <c r="B912" s="347">
        <v>6000011460</v>
      </c>
      <c r="C912" s="267" t="s">
        <v>2439</v>
      </c>
      <c r="D912" s="348" t="s">
        <v>2440</v>
      </c>
      <c r="E912" s="347">
        <v>2304000571</v>
      </c>
      <c r="F912" s="267" t="s">
        <v>733</v>
      </c>
      <c r="G912" s="362" t="s">
        <v>3364</v>
      </c>
      <c r="H912" s="267" t="s">
        <v>3733</v>
      </c>
      <c r="I912" s="105">
        <v>1298.75</v>
      </c>
      <c r="J912" s="105">
        <v>1298.75</v>
      </c>
      <c r="K912" s="595">
        <v>46134</v>
      </c>
      <c r="L912" s="363">
        <v>46078</v>
      </c>
      <c r="M912" s="95" t="s">
        <v>2756</v>
      </c>
      <c r="N912" s="69">
        <f>YEAR(Table2[[#This Row],[MONTH]])</f>
        <v>2026</v>
      </c>
      <c r="O912" s="69" t="str">
        <f>TEXT(Table2[[#This Row],[MONTH]],"MMMM")</f>
        <v>February</v>
      </c>
    </row>
    <row r="913" spans="1:15" ht="15" thickBot="1" x14ac:dyDescent="0.35">
      <c r="A913" s="633">
        <v>46054</v>
      </c>
      <c r="B913" s="349">
        <v>6000011461</v>
      </c>
      <c r="C913" s="269" t="s">
        <v>2443</v>
      </c>
      <c r="D913" s="350" t="s">
        <v>2444</v>
      </c>
      <c r="E913" s="349">
        <v>2304000572</v>
      </c>
      <c r="F913" s="269" t="s">
        <v>733</v>
      </c>
      <c r="G913" s="364" t="s">
        <v>3364</v>
      </c>
      <c r="H913" s="269" t="s">
        <v>3733</v>
      </c>
      <c r="I913" s="140">
        <v>1298.75</v>
      </c>
      <c r="J913" s="140">
        <v>1298.75</v>
      </c>
      <c r="K913" s="439">
        <v>46134</v>
      </c>
      <c r="L913" s="365">
        <v>46078</v>
      </c>
      <c r="M913" s="95" t="s">
        <v>2756</v>
      </c>
      <c r="N913" s="69">
        <f>YEAR(Table2[[#This Row],[MONTH]])</f>
        <v>2026</v>
      </c>
      <c r="O913" s="69" t="str">
        <f>TEXT(Table2[[#This Row],[MONTH]],"MMMM")</f>
        <v>February</v>
      </c>
    </row>
    <row r="914" spans="1:15" ht="14.4" x14ac:dyDescent="0.3">
      <c r="A914" s="630">
        <v>46054</v>
      </c>
      <c r="B914" s="345">
        <v>6000011437</v>
      </c>
      <c r="C914" s="265" t="s">
        <v>2417</v>
      </c>
      <c r="D914" s="346" t="s">
        <v>2418</v>
      </c>
      <c r="E914" s="345">
        <v>2304000604</v>
      </c>
      <c r="F914" s="265" t="s">
        <v>733</v>
      </c>
      <c r="G914" s="361" t="s">
        <v>3364</v>
      </c>
      <c r="H914" s="265" t="s">
        <v>3733</v>
      </c>
      <c r="I914" s="99">
        <v>525</v>
      </c>
      <c r="J914" s="99">
        <v>525</v>
      </c>
      <c r="K914" s="594">
        <v>46113</v>
      </c>
      <c r="L914" s="366">
        <v>46078</v>
      </c>
      <c r="M914" s="95" t="s">
        <v>2756</v>
      </c>
      <c r="N914" s="69">
        <f>YEAR(Table2[[#This Row],[MONTH]])</f>
        <v>2026</v>
      </c>
      <c r="O914" s="69" t="str">
        <f>TEXT(Table2[[#This Row],[MONTH]],"MMMM")</f>
        <v>February</v>
      </c>
    </row>
    <row r="915" spans="1:15" ht="14.4" x14ac:dyDescent="0.3">
      <c r="A915" s="611">
        <v>46054</v>
      </c>
      <c r="B915" s="347">
        <v>6000011438</v>
      </c>
      <c r="C915" s="267" t="s">
        <v>2420</v>
      </c>
      <c r="D915" s="348" t="s">
        <v>2421</v>
      </c>
      <c r="E915" s="347">
        <v>2304000605</v>
      </c>
      <c r="F915" s="267" t="s">
        <v>733</v>
      </c>
      <c r="G915" s="362" t="s">
        <v>3364</v>
      </c>
      <c r="H915" s="267" t="s">
        <v>3733</v>
      </c>
      <c r="I915" s="105">
        <v>525</v>
      </c>
      <c r="J915" s="105">
        <v>525</v>
      </c>
      <c r="K915" s="595">
        <v>46113</v>
      </c>
      <c r="L915" s="363">
        <v>46078</v>
      </c>
      <c r="M915" s="95" t="s">
        <v>2756</v>
      </c>
      <c r="N915" s="69">
        <f>YEAR(Table2[[#This Row],[MONTH]])</f>
        <v>2026</v>
      </c>
      <c r="O915" s="69" t="str">
        <f>TEXT(Table2[[#This Row],[MONTH]],"MMMM")</f>
        <v>February</v>
      </c>
    </row>
    <row r="916" spans="1:15" ht="14.4" x14ac:dyDescent="0.3">
      <c r="A916" s="611">
        <v>46054</v>
      </c>
      <c r="B916" s="347">
        <v>6000011439</v>
      </c>
      <c r="C916" s="267" t="s">
        <v>2135</v>
      </c>
      <c r="D916" s="348" t="s">
        <v>2136</v>
      </c>
      <c r="E916" s="347">
        <v>2304000602</v>
      </c>
      <c r="F916" s="267" t="s">
        <v>733</v>
      </c>
      <c r="G916" s="362" t="s">
        <v>3364</v>
      </c>
      <c r="H916" s="267" t="s">
        <v>3733</v>
      </c>
      <c r="I916" s="105">
        <v>525</v>
      </c>
      <c r="J916" s="105">
        <v>525</v>
      </c>
      <c r="K916" s="595">
        <v>46113</v>
      </c>
      <c r="L916" s="363">
        <v>46078</v>
      </c>
      <c r="M916" s="95" t="s">
        <v>2756</v>
      </c>
      <c r="N916" s="69">
        <f>YEAR(Table2[[#This Row],[MONTH]])</f>
        <v>2026</v>
      </c>
      <c r="O916" s="69" t="str">
        <f>TEXT(Table2[[#This Row],[MONTH]],"MMMM")</f>
        <v>February</v>
      </c>
    </row>
    <row r="917" spans="1:15" ht="14.4" x14ac:dyDescent="0.3">
      <c r="A917" s="611">
        <v>46054</v>
      </c>
      <c r="B917" s="347">
        <v>6000011440</v>
      </c>
      <c r="C917" s="267" t="s">
        <v>2267</v>
      </c>
      <c r="D917" s="348" t="s">
        <v>2268</v>
      </c>
      <c r="E917" s="347">
        <v>2304000603</v>
      </c>
      <c r="F917" s="267" t="s">
        <v>733</v>
      </c>
      <c r="G917" s="362" t="s">
        <v>3364</v>
      </c>
      <c r="H917" s="267" t="s">
        <v>3733</v>
      </c>
      <c r="I917" s="105">
        <v>525</v>
      </c>
      <c r="J917" s="105">
        <v>525</v>
      </c>
      <c r="K917" s="595">
        <v>46113</v>
      </c>
      <c r="L917" s="363">
        <v>46078</v>
      </c>
      <c r="M917" s="95" t="s">
        <v>2756</v>
      </c>
      <c r="N917" s="69">
        <f>YEAR(Table2[[#This Row],[MONTH]])</f>
        <v>2026</v>
      </c>
      <c r="O917" s="69" t="str">
        <f>TEXT(Table2[[#This Row],[MONTH]],"MMMM")</f>
        <v>February</v>
      </c>
    </row>
    <row r="918" spans="1:15" ht="15" thickBot="1" x14ac:dyDescent="0.35">
      <c r="A918" s="631">
        <v>46054</v>
      </c>
      <c r="B918" s="356">
        <v>6000011441</v>
      </c>
      <c r="C918" s="357" t="s">
        <v>2126</v>
      </c>
      <c r="D918" s="358" t="s">
        <v>2127</v>
      </c>
      <c r="E918" s="356">
        <v>2304000600</v>
      </c>
      <c r="F918" s="357" t="s">
        <v>733</v>
      </c>
      <c r="G918" s="367" t="s">
        <v>3364</v>
      </c>
      <c r="H918" s="357" t="s">
        <v>3733</v>
      </c>
      <c r="I918" s="111">
        <v>525</v>
      </c>
      <c r="J918" s="111">
        <v>525</v>
      </c>
      <c r="K918" s="439">
        <v>46113</v>
      </c>
      <c r="L918" s="368">
        <v>46078</v>
      </c>
      <c r="M918" s="95" t="s">
        <v>2756</v>
      </c>
      <c r="N918" s="69">
        <f>YEAR(Table2[[#This Row],[MONTH]])</f>
        <v>2026</v>
      </c>
      <c r="O918" s="69" t="str">
        <f>TEXT(Table2[[#This Row],[MONTH]],"MMMM")</f>
        <v>February</v>
      </c>
    </row>
    <row r="919" spans="1:15" ht="14.4" x14ac:dyDescent="0.3">
      <c r="A919" s="630">
        <v>46054</v>
      </c>
      <c r="B919" s="345">
        <v>6000011442</v>
      </c>
      <c r="C919" s="265" t="s">
        <v>2130</v>
      </c>
      <c r="D919" s="346" t="s">
        <v>2131</v>
      </c>
      <c r="E919" s="345">
        <v>2304000601</v>
      </c>
      <c r="F919" s="265" t="s">
        <v>733</v>
      </c>
      <c r="G919" s="361" t="s">
        <v>3364</v>
      </c>
      <c r="H919" s="265" t="s">
        <v>3733</v>
      </c>
      <c r="I919" s="99">
        <v>525</v>
      </c>
      <c r="J919" s="99">
        <v>525</v>
      </c>
      <c r="K919" s="594">
        <v>46134</v>
      </c>
      <c r="L919" s="366">
        <v>46078</v>
      </c>
      <c r="M919" s="95" t="s">
        <v>2756</v>
      </c>
      <c r="N919" s="69">
        <f>YEAR(Table2[[#This Row],[MONTH]])</f>
        <v>2026</v>
      </c>
      <c r="O919" s="69" t="str">
        <f>TEXT(Table2[[#This Row],[MONTH]],"MMMM")</f>
        <v>February</v>
      </c>
    </row>
    <row r="920" spans="1:15" ht="14.4" x14ac:dyDescent="0.3">
      <c r="A920" s="611">
        <v>46054</v>
      </c>
      <c r="B920" s="347">
        <v>6000011444</v>
      </c>
      <c r="C920" s="267" t="s">
        <v>2091</v>
      </c>
      <c r="D920" s="348" t="s">
        <v>2092</v>
      </c>
      <c r="E920" s="347">
        <v>2304000596</v>
      </c>
      <c r="F920" s="267" t="s">
        <v>733</v>
      </c>
      <c r="G920" s="362" t="s">
        <v>3364</v>
      </c>
      <c r="H920" s="267" t="s">
        <v>3733</v>
      </c>
      <c r="I920" s="105">
        <v>525</v>
      </c>
      <c r="J920" s="105">
        <v>525</v>
      </c>
      <c r="K920" s="595">
        <v>46134</v>
      </c>
      <c r="L920" s="363">
        <v>46078</v>
      </c>
      <c r="M920" s="95" t="s">
        <v>2756</v>
      </c>
      <c r="N920" s="69">
        <f>YEAR(Table2[[#This Row],[MONTH]])</f>
        <v>2026</v>
      </c>
      <c r="O920" s="69" t="str">
        <f>TEXT(Table2[[#This Row],[MONTH]],"MMMM")</f>
        <v>February</v>
      </c>
    </row>
    <row r="921" spans="1:15" ht="14.4" x14ac:dyDescent="0.3">
      <c r="A921" s="611">
        <v>46054</v>
      </c>
      <c r="B921" s="347">
        <v>6000011445</v>
      </c>
      <c r="C921" s="267" t="s">
        <v>2111</v>
      </c>
      <c r="D921" s="348" t="s">
        <v>2112</v>
      </c>
      <c r="E921" s="347">
        <v>2304000597</v>
      </c>
      <c r="F921" s="267" t="s">
        <v>733</v>
      </c>
      <c r="G921" s="362" t="s">
        <v>3364</v>
      </c>
      <c r="H921" s="267" t="s">
        <v>3733</v>
      </c>
      <c r="I921" s="105">
        <v>525</v>
      </c>
      <c r="J921" s="105">
        <v>525</v>
      </c>
      <c r="K921" s="595">
        <v>46134</v>
      </c>
      <c r="L921" s="363">
        <v>46078</v>
      </c>
      <c r="M921" s="95" t="s">
        <v>2756</v>
      </c>
      <c r="N921" s="69">
        <f>YEAR(Table2[[#This Row],[MONTH]])</f>
        <v>2026</v>
      </c>
      <c r="O921" s="69" t="str">
        <f>TEXT(Table2[[#This Row],[MONTH]],"MMMM")</f>
        <v>February</v>
      </c>
    </row>
    <row r="922" spans="1:15" ht="14.4" x14ac:dyDescent="0.3">
      <c r="A922" s="611">
        <v>46054</v>
      </c>
      <c r="B922" s="347">
        <v>6000011464</v>
      </c>
      <c r="C922" s="267" t="s">
        <v>2097</v>
      </c>
      <c r="D922" s="348" t="s">
        <v>2098</v>
      </c>
      <c r="E922" s="347">
        <v>2304000586</v>
      </c>
      <c r="F922" s="267" t="s">
        <v>733</v>
      </c>
      <c r="G922" s="362" t="s">
        <v>3364</v>
      </c>
      <c r="H922" s="267" t="s">
        <v>3733</v>
      </c>
      <c r="I922" s="105">
        <v>1298.75</v>
      </c>
      <c r="J922" s="105">
        <v>1298.75</v>
      </c>
      <c r="K922" s="595">
        <v>46134</v>
      </c>
      <c r="L922" s="363">
        <v>46078</v>
      </c>
      <c r="M922" s="95" t="s">
        <v>2756</v>
      </c>
      <c r="N922" s="69">
        <f>YEAR(Table2[[#This Row],[MONTH]])</f>
        <v>2026</v>
      </c>
      <c r="O922" s="69" t="str">
        <f>TEXT(Table2[[#This Row],[MONTH]],"MMMM")</f>
        <v>February</v>
      </c>
    </row>
    <row r="923" spans="1:15" ht="15" thickBot="1" x14ac:dyDescent="0.35">
      <c r="A923" s="633">
        <v>46054</v>
      </c>
      <c r="B923" s="349">
        <v>6000011465</v>
      </c>
      <c r="C923" s="269" t="s">
        <v>2116</v>
      </c>
      <c r="D923" s="350" t="s">
        <v>2117</v>
      </c>
      <c r="E923" s="349">
        <v>2304000587</v>
      </c>
      <c r="F923" s="269" t="s">
        <v>733</v>
      </c>
      <c r="G923" s="364" t="s">
        <v>3364</v>
      </c>
      <c r="H923" s="269" t="s">
        <v>3733</v>
      </c>
      <c r="I923" s="140">
        <v>1298.75</v>
      </c>
      <c r="J923" s="140">
        <v>1298.75</v>
      </c>
      <c r="K923" s="439">
        <v>46134</v>
      </c>
      <c r="L923" s="365">
        <v>46078</v>
      </c>
      <c r="M923" s="95" t="s">
        <v>2756</v>
      </c>
      <c r="N923" s="69">
        <f>YEAR(Table2[[#This Row],[MONTH]])</f>
        <v>2026</v>
      </c>
      <c r="O923" s="69" t="str">
        <f>TEXT(Table2[[#This Row],[MONTH]],"MMMM")</f>
        <v>February</v>
      </c>
    </row>
    <row r="924" spans="1:15" ht="14.4" x14ac:dyDescent="0.3">
      <c r="A924" s="632">
        <v>46054</v>
      </c>
      <c r="B924" s="352">
        <v>6000011397</v>
      </c>
      <c r="C924" s="374" t="s">
        <v>2611</v>
      </c>
      <c r="D924" s="354" t="s">
        <v>3059</v>
      </c>
      <c r="E924" s="352">
        <v>2510001814</v>
      </c>
      <c r="F924" s="374" t="s">
        <v>305</v>
      </c>
      <c r="G924" s="375" t="s">
        <v>3364</v>
      </c>
      <c r="H924" s="374" t="s">
        <v>3733</v>
      </c>
      <c r="I924" s="118">
        <v>107.63</v>
      </c>
      <c r="J924" s="118">
        <v>107.63</v>
      </c>
      <c r="K924" s="423">
        <v>46141</v>
      </c>
      <c r="L924" s="376">
        <v>46078</v>
      </c>
      <c r="M924" s="95" t="s">
        <v>2756</v>
      </c>
      <c r="N924" s="69">
        <f>YEAR(Table2[[#This Row],[MONTH]])</f>
        <v>2026</v>
      </c>
      <c r="O924" s="69" t="str">
        <f>TEXT(Table2[[#This Row],[MONTH]],"MMMM")</f>
        <v>February</v>
      </c>
    </row>
    <row r="925" spans="1:15" ht="14.4" x14ac:dyDescent="0.3">
      <c r="A925" s="611">
        <v>46054</v>
      </c>
      <c r="B925" s="347">
        <v>6000011398</v>
      </c>
      <c r="C925" s="267" t="s">
        <v>3064</v>
      </c>
      <c r="D925" s="377" t="s">
        <v>3127</v>
      </c>
      <c r="E925" s="347">
        <v>2510001817</v>
      </c>
      <c r="F925" s="267" t="s">
        <v>305</v>
      </c>
      <c r="G925" s="362" t="s">
        <v>3364</v>
      </c>
      <c r="H925" s="267" t="s">
        <v>3733</v>
      </c>
      <c r="I925" s="105">
        <v>153.75</v>
      </c>
      <c r="J925" s="105">
        <v>153.75</v>
      </c>
      <c r="K925" s="595">
        <v>46141</v>
      </c>
      <c r="L925" s="363">
        <v>46078</v>
      </c>
      <c r="M925" s="95" t="s">
        <v>2756</v>
      </c>
      <c r="N925" s="69">
        <f>YEAR(Table2[[#This Row],[MONTH]])</f>
        <v>2026</v>
      </c>
      <c r="O925" s="69" t="str">
        <f>TEXT(Table2[[#This Row],[MONTH]],"MMMM")</f>
        <v>February</v>
      </c>
    </row>
    <row r="926" spans="1:15" ht="14.4" x14ac:dyDescent="0.3">
      <c r="A926" s="611">
        <v>46054</v>
      </c>
      <c r="B926" s="347">
        <v>6000011469</v>
      </c>
      <c r="C926" s="267" t="s">
        <v>3100</v>
      </c>
      <c r="D926" s="348" t="s">
        <v>3101</v>
      </c>
      <c r="E926" s="347">
        <v>2204003074</v>
      </c>
      <c r="F926" s="267" t="s">
        <v>305</v>
      </c>
      <c r="G926" s="362" t="s">
        <v>3364</v>
      </c>
      <c r="H926" s="267" t="s">
        <v>3733</v>
      </c>
      <c r="I926" s="105">
        <v>1402.53</v>
      </c>
      <c r="J926" s="105">
        <v>1402.53</v>
      </c>
      <c r="K926" s="595">
        <v>46141</v>
      </c>
      <c r="L926" s="363">
        <v>46078</v>
      </c>
      <c r="M926" s="95" t="s">
        <v>2756</v>
      </c>
      <c r="N926" s="69">
        <f>YEAR(Table2[[#This Row],[MONTH]])</f>
        <v>2026</v>
      </c>
      <c r="O926" s="69" t="str">
        <f>TEXT(Table2[[#This Row],[MONTH]],"MMMM")</f>
        <v>February</v>
      </c>
    </row>
    <row r="927" spans="1:15" ht="14.4" x14ac:dyDescent="0.3">
      <c r="A927" s="611">
        <v>46054</v>
      </c>
      <c r="B927" s="347">
        <v>6000011556</v>
      </c>
      <c r="C927" s="267" t="s">
        <v>2632</v>
      </c>
      <c r="D927" s="348" t="s">
        <v>2633</v>
      </c>
      <c r="E927" s="347">
        <v>2204003008</v>
      </c>
      <c r="F927" s="267" t="s">
        <v>305</v>
      </c>
      <c r="G927" s="362" t="s">
        <v>3364</v>
      </c>
      <c r="H927" s="267" t="s">
        <v>3733</v>
      </c>
      <c r="I927" s="105">
        <v>1337.53</v>
      </c>
      <c r="J927" s="105">
        <v>1337.53</v>
      </c>
      <c r="K927" s="595">
        <v>46141</v>
      </c>
      <c r="L927" s="363">
        <v>46078</v>
      </c>
      <c r="M927" s="95" t="s">
        <v>2756</v>
      </c>
      <c r="N927" s="69">
        <f>YEAR(Table2[[#This Row],[MONTH]])</f>
        <v>2026</v>
      </c>
      <c r="O927" s="69" t="str">
        <f>TEXT(Table2[[#This Row],[MONTH]],"MMMM")</f>
        <v>February</v>
      </c>
    </row>
    <row r="928" spans="1:15" ht="15" thickBot="1" x14ac:dyDescent="0.35">
      <c r="A928" s="631">
        <v>46054</v>
      </c>
      <c r="B928" s="356">
        <v>6000011557</v>
      </c>
      <c r="C928" s="357" t="s">
        <v>3129</v>
      </c>
      <c r="D928" s="385" t="s">
        <v>3130</v>
      </c>
      <c r="E928" s="356">
        <v>2510001828</v>
      </c>
      <c r="F928" s="357" t="s">
        <v>305</v>
      </c>
      <c r="G928" s="367" t="s">
        <v>3364</v>
      </c>
      <c r="H928" s="357" t="s">
        <v>3733</v>
      </c>
      <c r="I928" s="111">
        <v>107.63</v>
      </c>
      <c r="J928" s="111">
        <v>107.63</v>
      </c>
      <c r="K928" s="434">
        <v>46141</v>
      </c>
      <c r="L928" s="368">
        <v>46078</v>
      </c>
      <c r="M928" s="95" t="s">
        <v>2756</v>
      </c>
      <c r="N928" s="69">
        <f>YEAR(Table2[[#This Row],[MONTH]])</f>
        <v>2026</v>
      </c>
      <c r="O928" s="69" t="str">
        <f>TEXT(Table2[[#This Row],[MONTH]],"MMMM")</f>
        <v>February</v>
      </c>
    </row>
    <row r="929" spans="1:15" ht="14.4" x14ac:dyDescent="0.3">
      <c r="A929" s="630">
        <v>46054</v>
      </c>
      <c r="B929" s="345">
        <v>6000011401</v>
      </c>
      <c r="C929" s="265" t="s">
        <v>2610</v>
      </c>
      <c r="D929" s="346" t="s">
        <v>3058</v>
      </c>
      <c r="E929" s="345">
        <v>2204003045</v>
      </c>
      <c r="F929" s="265" t="s">
        <v>305</v>
      </c>
      <c r="G929" s="361" t="s">
        <v>3364</v>
      </c>
      <c r="H929" s="265" t="s">
        <v>3733</v>
      </c>
      <c r="I929" s="99">
        <v>2708.12</v>
      </c>
      <c r="J929" s="99">
        <v>2708.12</v>
      </c>
      <c r="K929" s="594">
        <v>46138</v>
      </c>
      <c r="L929" s="366">
        <v>46078</v>
      </c>
      <c r="M929" s="95" t="s">
        <v>2756</v>
      </c>
      <c r="N929" s="69">
        <f>YEAR(Table2[[#This Row],[MONTH]])</f>
        <v>2026</v>
      </c>
      <c r="O929" s="69" t="str">
        <f>TEXT(Table2[[#This Row],[MONTH]],"MMMM")</f>
        <v>February</v>
      </c>
    </row>
    <row r="930" spans="1:15" ht="14.4" x14ac:dyDescent="0.3">
      <c r="A930" s="611">
        <v>46054</v>
      </c>
      <c r="B930" s="347">
        <v>6000011471</v>
      </c>
      <c r="C930" s="267" t="s">
        <v>2556</v>
      </c>
      <c r="D930" s="348" t="s">
        <v>3038</v>
      </c>
      <c r="E930" s="347">
        <v>2204003066</v>
      </c>
      <c r="F930" s="267" t="s">
        <v>305</v>
      </c>
      <c r="G930" s="362" t="s">
        <v>3364</v>
      </c>
      <c r="H930" s="267" t="s">
        <v>3733</v>
      </c>
      <c r="I930" s="105">
        <v>4561.4799999999996</v>
      </c>
      <c r="J930" s="105">
        <v>4561.4799999999996</v>
      </c>
      <c r="K930" s="595">
        <v>46138</v>
      </c>
      <c r="L930" s="363">
        <v>46078</v>
      </c>
      <c r="M930" s="95" t="s">
        <v>2756</v>
      </c>
      <c r="N930" s="69">
        <f>YEAR(Table2[[#This Row],[MONTH]])</f>
        <v>2026</v>
      </c>
      <c r="O930" s="69" t="str">
        <f>TEXT(Table2[[#This Row],[MONTH]],"MMMM")</f>
        <v>February</v>
      </c>
    </row>
    <row r="931" spans="1:15" ht="14.4" x14ac:dyDescent="0.3">
      <c r="A931" s="611">
        <v>46054</v>
      </c>
      <c r="B931" s="347">
        <v>6000011558</v>
      </c>
      <c r="C931" s="267" t="s">
        <v>3145</v>
      </c>
      <c r="D931" s="348" t="s">
        <v>3186</v>
      </c>
      <c r="E931" s="347">
        <v>2204003104</v>
      </c>
      <c r="F931" s="267" t="s">
        <v>305</v>
      </c>
      <c r="G931" s="362" t="s">
        <v>3364</v>
      </c>
      <c r="H931" s="267" t="s">
        <v>3733</v>
      </c>
      <c r="I931" s="105">
        <v>1337.53</v>
      </c>
      <c r="J931" s="105">
        <v>1337.53</v>
      </c>
      <c r="K931" s="595">
        <v>46138</v>
      </c>
      <c r="L931" s="363">
        <v>46078</v>
      </c>
      <c r="M931" s="95" t="s">
        <v>2756</v>
      </c>
      <c r="N931" s="69">
        <f>YEAR(Table2[[#This Row],[MONTH]])</f>
        <v>2026</v>
      </c>
      <c r="O931" s="69" t="str">
        <f>TEXT(Table2[[#This Row],[MONTH]],"MMMM")</f>
        <v>February</v>
      </c>
    </row>
    <row r="932" spans="1:15" ht="14.4" x14ac:dyDescent="0.3">
      <c r="A932" s="611">
        <v>46054</v>
      </c>
      <c r="B932" s="347">
        <v>6000011567</v>
      </c>
      <c r="C932" s="267" t="s">
        <v>2140</v>
      </c>
      <c r="D932" s="348" t="s">
        <v>3591</v>
      </c>
      <c r="E932" s="347">
        <v>2204002996</v>
      </c>
      <c r="F932" s="267" t="s">
        <v>48</v>
      </c>
      <c r="G932" s="362" t="s">
        <v>3364</v>
      </c>
      <c r="H932" s="267" t="s">
        <v>3733</v>
      </c>
      <c r="I932" s="105">
        <v>4846.08</v>
      </c>
      <c r="J932" s="105">
        <v>4846.08</v>
      </c>
      <c r="K932" s="595">
        <v>46138</v>
      </c>
      <c r="L932" s="363">
        <v>46078</v>
      </c>
      <c r="M932" s="95" t="s">
        <v>2756</v>
      </c>
      <c r="N932" s="69">
        <f>YEAR(Table2[[#This Row],[MONTH]])</f>
        <v>2026</v>
      </c>
      <c r="O932" s="69" t="str">
        <f>TEXT(Table2[[#This Row],[MONTH]],"MMMM")</f>
        <v>February</v>
      </c>
    </row>
    <row r="933" spans="1:15" ht="15" thickBot="1" x14ac:dyDescent="0.35">
      <c r="A933" s="633">
        <v>46054</v>
      </c>
      <c r="B933" s="349">
        <v>6000011568</v>
      </c>
      <c r="C933" s="269" t="s">
        <v>2489</v>
      </c>
      <c r="D933" s="350" t="s">
        <v>2490</v>
      </c>
      <c r="E933" s="349">
        <v>2204003005</v>
      </c>
      <c r="F933" s="269" t="s">
        <v>305</v>
      </c>
      <c r="G933" s="364" t="s">
        <v>3364</v>
      </c>
      <c r="H933" s="269" t="s">
        <v>3733</v>
      </c>
      <c r="I933" s="140">
        <v>1289.73</v>
      </c>
      <c r="J933" s="140">
        <v>1289.73</v>
      </c>
      <c r="K933" s="439">
        <v>46138</v>
      </c>
      <c r="L933" s="365">
        <v>46078</v>
      </c>
      <c r="M933" s="95" t="s">
        <v>2756</v>
      </c>
      <c r="N933" s="69">
        <f>YEAR(Table2[[#This Row],[MONTH]])</f>
        <v>2026</v>
      </c>
      <c r="O933" s="69" t="str">
        <f>TEXT(Table2[[#This Row],[MONTH]],"MMMM")</f>
        <v>February</v>
      </c>
    </row>
    <row r="934" spans="1:15" ht="14.4" x14ac:dyDescent="0.3">
      <c r="A934" s="632">
        <v>46054</v>
      </c>
      <c r="B934" s="352">
        <v>6000011400</v>
      </c>
      <c r="C934" s="374" t="s">
        <v>2284</v>
      </c>
      <c r="D934" s="354" t="s">
        <v>2286</v>
      </c>
      <c r="E934" s="352">
        <v>2204003001</v>
      </c>
      <c r="F934" s="374" t="s">
        <v>48</v>
      </c>
      <c r="G934" s="375" t="s">
        <v>3364</v>
      </c>
      <c r="H934" s="374" t="s">
        <v>3733</v>
      </c>
      <c r="I934" s="118">
        <v>3196.21</v>
      </c>
      <c r="J934" s="118">
        <v>3196.21</v>
      </c>
      <c r="K934" s="594">
        <v>46138</v>
      </c>
      <c r="L934" s="376">
        <v>46078</v>
      </c>
      <c r="M934" s="95" t="s">
        <v>2756</v>
      </c>
      <c r="N934" s="69">
        <f>YEAR(Table2[[#This Row],[MONTH]])</f>
        <v>2026</v>
      </c>
      <c r="O934" s="69" t="str">
        <f>TEXT(Table2[[#This Row],[MONTH]],"MMMM")</f>
        <v>February</v>
      </c>
    </row>
    <row r="935" spans="1:15" ht="14.4" x14ac:dyDescent="0.3">
      <c r="A935" s="611">
        <v>46054</v>
      </c>
      <c r="B935" s="347">
        <v>6000011402</v>
      </c>
      <c r="C935" s="267" t="s">
        <v>2301</v>
      </c>
      <c r="D935" s="348" t="s">
        <v>2302</v>
      </c>
      <c r="E935" s="347">
        <v>2204003028</v>
      </c>
      <c r="F935" s="267" t="s">
        <v>48</v>
      </c>
      <c r="G935" s="362" t="s">
        <v>3364</v>
      </c>
      <c r="H935" s="267" t="s">
        <v>3733</v>
      </c>
      <c r="I935" s="105">
        <v>3766.66</v>
      </c>
      <c r="J935" s="105">
        <v>3766.66</v>
      </c>
      <c r="K935" s="595">
        <v>46138</v>
      </c>
      <c r="L935" s="363">
        <v>46078</v>
      </c>
      <c r="M935" s="95" t="s">
        <v>2756</v>
      </c>
      <c r="N935" s="69">
        <f>YEAR(Table2[[#This Row],[MONTH]])</f>
        <v>2026</v>
      </c>
      <c r="O935" s="69" t="str">
        <f>TEXT(Table2[[#This Row],[MONTH]],"MMMM")</f>
        <v>February</v>
      </c>
    </row>
    <row r="936" spans="1:15" ht="14.4" x14ac:dyDescent="0.3">
      <c r="A936" s="611">
        <v>46054</v>
      </c>
      <c r="B936" s="347">
        <v>6000011468</v>
      </c>
      <c r="C936" s="267" t="s">
        <v>2253</v>
      </c>
      <c r="D936" s="348" t="s">
        <v>3289</v>
      </c>
      <c r="E936" s="347">
        <v>2204002991</v>
      </c>
      <c r="F936" s="267" t="s">
        <v>48</v>
      </c>
      <c r="G936" s="362" t="s">
        <v>3364</v>
      </c>
      <c r="H936" s="267" t="s">
        <v>3733</v>
      </c>
      <c r="I936" s="105">
        <v>2763.7499999999995</v>
      </c>
      <c r="J936" s="105">
        <v>2763.7499999999995</v>
      </c>
      <c r="K936" s="595">
        <v>46138</v>
      </c>
      <c r="L936" s="363">
        <v>46078</v>
      </c>
      <c r="M936" s="95" t="s">
        <v>2756</v>
      </c>
      <c r="N936" s="69">
        <f>YEAR(Table2[[#This Row],[MONTH]])</f>
        <v>2026</v>
      </c>
      <c r="O936" s="69" t="str">
        <f>TEXT(Table2[[#This Row],[MONTH]],"MMMM")</f>
        <v>February</v>
      </c>
    </row>
    <row r="937" spans="1:15" ht="14.4" x14ac:dyDescent="0.3">
      <c r="A937" s="611">
        <v>46054</v>
      </c>
      <c r="B937" s="347">
        <v>6000011470</v>
      </c>
      <c r="C937" s="267" t="s">
        <v>1623</v>
      </c>
      <c r="D937" s="348" t="s">
        <v>1625</v>
      </c>
      <c r="E937" s="347">
        <v>2204003014</v>
      </c>
      <c r="F937" s="267" t="s">
        <v>48</v>
      </c>
      <c r="G937" s="362" t="s">
        <v>3364</v>
      </c>
      <c r="H937" s="267" t="s">
        <v>3733</v>
      </c>
      <c r="I937" s="105">
        <v>2775.78</v>
      </c>
      <c r="J937" s="105">
        <v>2775.78</v>
      </c>
      <c r="K937" s="595">
        <v>46138</v>
      </c>
      <c r="L937" s="363">
        <v>46078</v>
      </c>
      <c r="M937" s="95" t="s">
        <v>2756</v>
      </c>
      <c r="N937" s="69">
        <f>YEAR(Table2[[#This Row],[MONTH]])</f>
        <v>2026</v>
      </c>
      <c r="O937" s="69" t="str">
        <f>TEXT(Table2[[#This Row],[MONTH]],"MMMM")</f>
        <v>February</v>
      </c>
    </row>
    <row r="938" spans="1:15" ht="15" thickBot="1" x14ac:dyDescent="0.35">
      <c r="A938" s="631">
        <v>46054</v>
      </c>
      <c r="B938" s="356">
        <v>6000011565</v>
      </c>
      <c r="C938" s="357" t="s">
        <v>2241</v>
      </c>
      <c r="D938" s="358" t="s">
        <v>2242</v>
      </c>
      <c r="E938" s="356">
        <v>2204003057</v>
      </c>
      <c r="F938" s="357" t="s">
        <v>48</v>
      </c>
      <c r="G938" s="367" t="s">
        <v>3364</v>
      </c>
      <c r="H938" s="357" t="s">
        <v>3733</v>
      </c>
      <c r="I938" s="111">
        <v>3530.1600000000003</v>
      </c>
      <c r="J938" s="111">
        <v>3530.1600000000003</v>
      </c>
      <c r="K938" s="439">
        <v>46138</v>
      </c>
      <c r="L938" s="368">
        <v>46078</v>
      </c>
      <c r="M938" s="95" t="s">
        <v>2756</v>
      </c>
      <c r="N938" s="69">
        <f>YEAR(Table2[[#This Row],[MONTH]])</f>
        <v>2026</v>
      </c>
      <c r="O938" s="69" t="str">
        <f>TEXT(Table2[[#This Row],[MONTH]],"MMMM")</f>
        <v>February</v>
      </c>
    </row>
    <row r="939" spans="1:15" ht="14.4" x14ac:dyDescent="0.3">
      <c r="A939" s="630">
        <v>46054</v>
      </c>
      <c r="B939" s="345">
        <v>6000011443</v>
      </c>
      <c r="C939" s="265" t="s">
        <v>2431</v>
      </c>
      <c r="D939" s="346" t="s">
        <v>2432</v>
      </c>
      <c r="E939" s="345">
        <v>2304000595</v>
      </c>
      <c r="F939" s="265" t="s">
        <v>733</v>
      </c>
      <c r="G939" s="361" t="s">
        <v>3364</v>
      </c>
      <c r="H939" s="265" t="s">
        <v>3733</v>
      </c>
      <c r="I939" s="99">
        <v>525</v>
      </c>
      <c r="J939" s="99">
        <v>525</v>
      </c>
      <c r="K939" s="594">
        <v>46124</v>
      </c>
      <c r="L939" s="366">
        <v>46078</v>
      </c>
      <c r="M939" s="95" t="s">
        <v>2756</v>
      </c>
      <c r="N939" s="69">
        <f>YEAR(Table2[[#This Row],[MONTH]])</f>
        <v>2026</v>
      </c>
      <c r="O939" s="69" t="str">
        <f>TEXT(Table2[[#This Row],[MONTH]],"MMMM")</f>
        <v>February</v>
      </c>
    </row>
    <row r="940" spans="1:15" ht="14.4" x14ac:dyDescent="0.3">
      <c r="A940" s="611">
        <v>46054</v>
      </c>
      <c r="B940" s="347">
        <v>6000011462</v>
      </c>
      <c r="C940" s="267" t="s">
        <v>2447</v>
      </c>
      <c r="D940" s="348" t="s">
        <v>2448</v>
      </c>
      <c r="E940" s="347">
        <v>2304000573</v>
      </c>
      <c r="F940" s="267" t="s">
        <v>733</v>
      </c>
      <c r="G940" s="362" t="s">
        <v>3364</v>
      </c>
      <c r="H940" s="267" t="s">
        <v>3733</v>
      </c>
      <c r="I940" s="105">
        <v>1298.75</v>
      </c>
      <c r="J940" s="105">
        <v>1298.75</v>
      </c>
      <c r="K940" s="595">
        <v>46124</v>
      </c>
      <c r="L940" s="363">
        <v>46078</v>
      </c>
      <c r="M940" s="95" t="s">
        <v>2756</v>
      </c>
      <c r="N940" s="69">
        <f>YEAR(Table2[[#This Row],[MONTH]])</f>
        <v>2026</v>
      </c>
      <c r="O940" s="69" t="str">
        <f>TEXT(Table2[[#This Row],[MONTH]],"MMMM")</f>
        <v>February</v>
      </c>
    </row>
    <row r="941" spans="1:15" ht="14.4" x14ac:dyDescent="0.3">
      <c r="A941" s="611">
        <v>46054</v>
      </c>
      <c r="B941" s="347">
        <v>6000011463</v>
      </c>
      <c r="C941" s="267" t="s">
        <v>2451</v>
      </c>
      <c r="D941" s="348" t="s">
        <v>2452</v>
      </c>
      <c r="E941" s="347">
        <v>2304000574</v>
      </c>
      <c r="F941" s="267" t="s">
        <v>733</v>
      </c>
      <c r="G941" s="362" t="s">
        <v>3364</v>
      </c>
      <c r="H941" s="267" t="s">
        <v>3733</v>
      </c>
      <c r="I941" s="105">
        <v>1298.75</v>
      </c>
      <c r="J941" s="105">
        <v>1298.75</v>
      </c>
      <c r="K941" s="595">
        <v>46124</v>
      </c>
      <c r="L941" s="363">
        <v>46078</v>
      </c>
      <c r="M941" s="95" t="s">
        <v>2756</v>
      </c>
      <c r="N941" s="69">
        <f>YEAR(Table2[[#This Row],[MONTH]])</f>
        <v>2026</v>
      </c>
      <c r="O941" s="69" t="str">
        <f>TEXT(Table2[[#This Row],[MONTH]],"MMMM")</f>
        <v>February</v>
      </c>
    </row>
    <row r="942" spans="1:15" ht="15" thickBot="1" x14ac:dyDescent="0.35">
      <c r="A942" s="633">
        <v>46054</v>
      </c>
      <c r="B942" s="349">
        <v>6000011466</v>
      </c>
      <c r="C942" s="269" t="s">
        <v>3592</v>
      </c>
      <c r="D942" s="350" t="s">
        <v>3593</v>
      </c>
      <c r="E942" s="349">
        <v>2304000575</v>
      </c>
      <c r="F942" s="269" t="s">
        <v>733</v>
      </c>
      <c r="G942" s="364" t="s">
        <v>3364</v>
      </c>
      <c r="H942" s="269" t="s">
        <v>3733</v>
      </c>
      <c r="I942" s="140">
        <v>1298.75</v>
      </c>
      <c r="J942" s="140">
        <v>1298.75</v>
      </c>
      <c r="K942" s="439">
        <v>46124</v>
      </c>
      <c r="L942" s="365">
        <v>46078</v>
      </c>
      <c r="M942" s="95" t="s">
        <v>2756</v>
      </c>
      <c r="N942" s="69">
        <f>YEAR(Table2[[#This Row],[MONTH]])</f>
        <v>2026</v>
      </c>
      <c r="O942" s="69" t="str">
        <f>TEXT(Table2[[#This Row],[MONTH]],"MMMM")</f>
        <v>February</v>
      </c>
    </row>
    <row r="943" spans="1:15" ht="14.4" x14ac:dyDescent="0.3">
      <c r="A943" s="634">
        <v>46054</v>
      </c>
      <c r="B943" s="345">
        <v>6000011395</v>
      </c>
      <c r="C943" s="265" t="s">
        <v>3594</v>
      </c>
      <c r="D943" s="346" t="s">
        <v>3595</v>
      </c>
      <c r="E943" s="345">
        <v>2304000611</v>
      </c>
      <c r="F943" s="265" t="s">
        <v>733</v>
      </c>
      <c r="G943" s="386" t="s">
        <v>3372</v>
      </c>
      <c r="H943" s="265" t="s">
        <v>3733</v>
      </c>
      <c r="I943" s="99">
        <v>896.25</v>
      </c>
      <c r="J943" s="99">
        <v>896.25</v>
      </c>
      <c r="K943" s="594">
        <v>46134</v>
      </c>
      <c r="L943" s="366">
        <v>46078</v>
      </c>
      <c r="M943" s="95" t="s">
        <v>2756</v>
      </c>
      <c r="N943" s="69">
        <f>YEAR(Table2[[#This Row],[MONTH]])</f>
        <v>2026</v>
      </c>
      <c r="O943" s="69" t="str">
        <f>TEXT(Table2[[#This Row],[MONTH]],"MMMM")</f>
        <v>February</v>
      </c>
    </row>
    <row r="944" spans="1:15" ht="14.4" x14ac:dyDescent="0.3">
      <c r="A944" s="635">
        <v>46054</v>
      </c>
      <c r="B944" s="347">
        <v>6000011399</v>
      </c>
      <c r="C944" s="267" t="s">
        <v>2570</v>
      </c>
      <c r="D944" s="348" t="s">
        <v>2571</v>
      </c>
      <c r="E944" s="347">
        <v>2204002986</v>
      </c>
      <c r="F944" s="267" t="s">
        <v>305</v>
      </c>
      <c r="G944" s="362" t="s">
        <v>3372</v>
      </c>
      <c r="H944" s="267" t="s">
        <v>3733</v>
      </c>
      <c r="I944" s="105">
        <v>13294.61</v>
      </c>
      <c r="J944" s="105">
        <v>13294.61</v>
      </c>
      <c r="K944" s="595">
        <v>46134</v>
      </c>
      <c r="L944" s="363">
        <v>46078</v>
      </c>
      <c r="M944" s="95" t="s">
        <v>2756</v>
      </c>
      <c r="N944" s="69">
        <f>YEAR(Table2[[#This Row],[MONTH]])</f>
        <v>2026</v>
      </c>
      <c r="O944" s="69" t="str">
        <f>TEXT(Table2[[#This Row],[MONTH]],"MMMM")</f>
        <v>February</v>
      </c>
    </row>
    <row r="945" spans="1:15" ht="14.4" x14ac:dyDescent="0.3">
      <c r="A945" s="635">
        <v>46054</v>
      </c>
      <c r="B945" s="347">
        <v>6000011467</v>
      </c>
      <c r="C945" s="383" t="s">
        <v>3596</v>
      </c>
      <c r="D945" s="348" t="s">
        <v>3469</v>
      </c>
      <c r="E945" s="347">
        <v>2304000576</v>
      </c>
      <c r="F945" s="267" t="s">
        <v>733</v>
      </c>
      <c r="G945" s="362" t="s">
        <v>3372</v>
      </c>
      <c r="H945" s="267" t="s">
        <v>3733</v>
      </c>
      <c r="I945" s="105">
        <v>242.5</v>
      </c>
      <c r="J945" s="105">
        <v>242.5</v>
      </c>
      <c r="K945" s="595">
        <v>46134</v>
      </c>
      <c r="L945" s="363">
        <v>46078</v>
      </c>
      <c r="M945" s="95" t="s">
        <v>2756</v>
      </c>
      <c r="N945" s="69">
        <f>YEAR(Table2[[#This Row],[MONTH]])</f>
        <v>2026</v>
      </c>
      <c r="O945" s="69" t="str">
        <f>TEXT(Table2[[#This Row],[MONTH]],"MMMM")</f>
        <v>February</v>
      </c>
    </row>
    <row r="946" spans="1:15" ht="14.4" x14ac:dyDescent="0.3">
      <c r="A946" s="635">
        <v>46054</v>
      </c>
      <c r="B946" s="347">
        <v>6000011472</v>
      </c>
      <c r="C946" s="267" t="s">
        <v>2590</v>
      </c>
      <c r="D946" s="348" t="s">
        <v>3094</v>
      </c>
      <c r="E946" s="347">
        <v>2204003075</v>
      </c>
      <c r="F946" s="267" t="s">
        <v>305</v>
      </c>
      <c r="G946" s="362" t="s">
        <v>3372</v>
      </c>
      <c r="H946" s="267" t="s">
        <v>3733</v>
      </c>
      <c r="I946" s="105">
        <v>1767.47</v>
      </c>
      <c r="J946" s="105">
        <v>1767.47</v>
      </c>
      <c r="K946" s="595">
        <v>46134</v>
      </c>
      <c r="L946" s="363">
        <v>46078</v>
      </c>
      <c r="M946" s="95" t="s">
        <v>2756</v>
      </c>
      <c r="N946" s="69">
        <f>YEAR(Table2[[#This Row],[MONTH]])</f>
        <v>2026</v>
      </c>
      <c r="O946" s="69" t="str">
        <f>TEXT(Table2[[#This Row],[MONTH]],"MMMM")</f>
        <v>February</v>
      </c>
    </row>
    <row r="947" spans="1:15" ht="14.4" x14ac:dyDescent="0.3">
      <c r="A947" s="635">
        <v>46054</v>
      </c>
      <c r="B947" s="347">
        <v>6000011403</v>
      </c>
      <c r="C947" s="267" t="s">
        <v>2313</v>
      </c>
      <c r="D947" s="348" t="s">
        <v>2314</v>
      </c>
      <c r="E947" s="347">
        <v>2304000588</v>
      </c>
      <c r="F947" s="267" t="s">
        <v>48</v>
      </c>
      <c r="G947" s="362" t="s">
        <v>3372</v>
      </c>
      <c r="H947" s="267" t="s">
        <v>3733</v>
      </c>
      <c r="I947" s="105">
        <v>22948.46</v>
      </c>
      <c r="J947" s="105">
        <v>22948.46</v>
      </c>
      <c r="K947" s="595">
        <v>46134</v>
      </c>
      <c r="L947" s="363">
        <v>46078</v>
      </c>
      <c r="M947" s="95" t="s">
        <v>2756</v>
      </c>
      <c r="N947" s="69">
        <f>YEAR(Table2[[#This Row],[MONTH]])</f>
        <v>2026</v>
      </c>
      <c r="O947" s="69" t="str">
        <f>TEXT(Table2[[#This Row],[MONTH]],"MMMM")</f>
        <v>February</v>
      </c>
    </row>
    <row r="948" spans="1:15" ht="15" thickBot="1" x14ac:dyDescent="0.35">
      <c r="A948" s="636">
        <v>46054</v>
      </c>
      <c r="B948" s="349">
        <v>6000011559</v>
      </c>
      <c r="C948" s="269" t="s">
        <v>2305</v>
      </c>
      <c r="D948" s="350" t="s">
        <v>2306</v>
      </c>
      <c r="E948" s="349">
        <v>2304000589</v>
      </c>
      <c r="F948" s="269" t="s">
        <v>48</v>
      </c>
      <c r="G948" s="364" t="s">
        <v>3372</v>
      </c>
      <c r="H948" s="269" t="s">
        <v>3733</v>
      </c>
      <c r="I948" s="140">
        <v>4373.2909999999993</v>
      </c>
      <c r="J948" s="140">
        <v>4373.2909999999993</v>
      </c>
      <c r="K948" s="439">
        <v>46134</v>
      </c>
      <c r="L948" s="365">
        <v>46078</v>
      </c>
      <c r="M948" s="95" t="s">
        <v>2756</v>
      </c>
      <c r="N948" s="69">
        <f>YEAR(Table2[[#This Row],[MONTH]])</f>
        <v>2026</v>
      </c>
      <c r="O948" s="69" t="str">
        <f>TEXT(Table2[[#This Row],[MONTH]],"MMMM")</f>
        <v>February</v>
      </c>
    </row>
    <row r="949" spans="1:15" ht="15" thickBot="1" x14ac:dyDescent="0.35">
      <c r="A949" s="630">
        <v>46054</v>
      </c>
      <c r="B949" s="345">
        <v>6000011560</v>
      </c>
      <c r="C949" s="265" t="s">
        <v>2505</v>
      </c>
      <c r="D949" s="346" t="s">
        <v>2506</v>
      </c>
      <c r="E949" s="345">
        <v>2204003025</v>
      </c>
      <c r="F949" s="265" t="s">
        <v>305</v>
      </c>
      <c r="G949" s="361" t="s">
        <v>3372</v>
      </c>
      <c r="H949" s="265" t="s">
        <v>3733</v>
      </c>
      <c r="I949" s="99">
        <v>21669.93</v>
      </c>
      <c r="J949" s="99">
        <v>21669.93</v>
      </c>
      <c r="K949" s="434">
        <v>46134</v>
      </c>
      <c r="L949" s="366">
        <v>46078</v>
      </c>
      <c r="M949" s="95" t="s">
        <v>2756</v>
      </c>
      <c r="N949" s="69">
        <f>YEAR(Table2[[#This Row],[MONTH]])</f>
        <v>2026</v>
      </c>
      <c r="O949" s="69" t="str">
        <f>TEXT(Table2[[#This Row],[MONTH]],"MMMM")</f>
        <v>February</v>
      </c>
    </row>
    <row r="950" spans="1:15" ht="14.4" x14ac:dyDescent="0.3">
      <c r="A950" s="611">
        <v>46054</v>
      </c>
      <c r="B950" s="347">
        <v>6000011561</v>
      </c>
      <c r="C950" s="267" t="s">
        <v>2325</v>
      </c>
      <c r="D950" s="348" t="s">
        <v>2326</v>
      </c>
      <c r="E950" s="347">
        <v>2204003026</v>
      </c>
      <c r="F950" s="267" t="s">
        <v>48</v>
      </c>
      <c r="G950" s="362" t="s">
        <v>3372</v>
      </c>
      <c r="H950" s="267" t="s">
        <v>3733</v>
      </c>
      <c r="I950" s="105">
        <v>15311.5</v>
      </c>
      <c r="J950" s="105">
        <v>15311.5</v>
      </c>
      <c r="K950" s="594">
        <v>46134</v>
      </c>
      <c r="L950" s="363">
        <v>46078</v>
      </c>
      <c r="M950" s="95" t="s">
        <v>2756</v>
      </c>
      <c r="N950" s="69">
        <f>YEAR(Table2[[#This Row],[MONTH]])</f>
        <v>2026</v>
      </c>
      <c r="O950" s="69" t="str">
        <f>TEXT(Table2[[#This Row],[MONTH]],"MMMM")</f>
        <v>February</v>
      </c>
    </row>
    <row r="951" spans="1:15" ht="14.4" x14ac:dyDescent="0.3">
      <c r="A951" s="611">
        <v>46054</v>
      </c>
      <c r="B951" s="347">
        <v>6000011562</v>
      </c>
      <c r="C951" s="267" t="s">
        <v>2276</v>
      </c>
      <c r="D951" s="348" t="s">
        <v>2277</v>
      </c>
      <c r="E951" s="347">
        <v>2204003030</v>
      </c>
      <c r="F951" s="267" t="s">
        <v>48</v>
      </c>
      <c r="G951" s="362" t="s">
        <v>3372</v>
      </c>
      <c r="H951" s="267" t="s">
        <v>3733</v>
      </c>
      <c r="I951" s="105">
        <v>9522.630000000001</v>
      </c>
      <c r="J951" s="105">
        <v>9522.630000000001</v>
      </c>
      <c r="K951" s="595">
        <v>46134</v>
      </c>
      <c r="L951" s="363">
        <v>46113</v>
      </c>
      <c r="M951" s="95" t="s">
        <v>2756</v>
      </c>
      <c r="N951" s="69">
        <f>YEAR(Table2[[#This Row],[MONTH]])</f>
        <v>2026</v>
      </c>
      <c r="O951" s="69" t="str">
        <f>TEXT(Table2[[#This Row],[MONTH]],"MMMM")</f>
        <v>February</v>
      </c>
    </row>
    <row r="952" spans="1:15" ht="14.4" x14ac:dyDescent="0.3">
      <c r="A952" s="611">
        <v>46054</v>
      </c>
      <c r="B952" s="347">
        <v>6000011563</v>
      </c>
      <c r="C952" s="267" t="s">
        <v>2567</v>
      </c>
      <c r="D952" s="348" t="s">
        <v>3092</v>
      </c>
      <c r="E952" s="347">
        <v>2204003060</v>
      </c>
      <c r="F952" s="267" t="s">
        <v>48</v>
      </c>
      <c r="G952" s="362" t="s">
        <v>3372</v>
      </c>
      <c r="H952" s="267" t="s">
        <v>3733</v>
      </c>
      <c r="I952" s="105">
        <v>12479.18</v>
      </c>
      <c r="J952" s="105">
        <v>12479.18</v>
      </c>
      <c r="K952" s="595">
        <v>46134</v>
      </c>
      <c r="L952" s="363">
        <v>46078</v>
      </c>
      <c r="M952" s="95" t="s">
        <v>2756</v>
      </c>
      <c r="N952" s="69">
        <f>YEAR(Table2[[#This Row],[MONTH]])</f>
        <v>2026</v>
      </c>
      <c r="O952" s="69" t="str">
        <f>TEXT(Table2[[#This Row],[MONTH]],"MMMM")</f>
        <v>February</v>
      </c>
    </row>
    <row r="953" spans="1:15" ht="14.4" x14ac:dyDescent="0.3">
      <c r="A953" s="611">
        <v>46054</v>
      </c>
      <c r="B953" s="347">
        <v>6000011564</v>
      </c>
      <c r="C953" s="267" t="s">
        <v>2563</v>
      </c>
      <c r="D953" s="348" t="s">
        <v>3090</v>
      </c>
      <c r="E953" s="347">
        <v>2204003062</v>
      </c>
      <c r="F953" s="267" t="s">
        <v>48</v>
      </c>
      <c r="G953" s="362" t="s">
        <v>3372</v>
      </c>
      <c r="H953" s="267" t="s">
        <v>3733</v>
      </c>
      <c r="I953" s="105">
        <v>7853.89</v>
      </c>
      <c r="J953" s="105">
        <v>7853.89</v>
      </c>
      <c r="K953" s="595">
        <v>46134</v>
      </c>
      <c r="L953" s="363">
        <v>46078</v>
      </c>
      <c r="M953" s="95" t="s">
        <v>2756</v>
      </c>
      <c r="N953" s="69">
        <f>YEAR(Table2[[#This Row],[MONTH]])</f>
        <v>2026</v>
      </c>
      <c r="O953" s="69" t="str">
        <f>TEXT(Table2[[#This Row],[MONTH]],"MMMM")</f>
        <v>February</v>
      </c>
    </row>
    <row r="954" spans="1:15" ht="15" thickBot="1" x14ac:dyDescent="0.35">
      <c r="A954" s="631">
        <v>46054</v>
      </c>
      <c r="B954" s="356">
        <v>6000011566</v>
      </c>
      <c r="C954" s="357" t="s">
        <v>2319</v>
      </c>
      <c r="D954" s="358" t="s">
        <v>2320</v>
      </c>
      <c r="E954" s="356">
        <v>2204003027</v>
      </c>
      <c r="F954" s="357" t="s">
        <v>48</v>
      </c>
      <c r="G954" s="367" t="s">
        <v>3372</v>
      </c>
      <c r="H954" s="357" t="s">
        <v>3733</v>
      </c>
      <c r="I954" s="111">
        <v>4508.38</v>
      </c>
      <c r="J954" s="111">
        <v>4508.38</v>
      </c>
      <c r="K954" s="595">
        <v>46134</v>
      </c>
      <c r="L954" s="368">
        <v>46078</v>
      </c>
      <c r="M954" s="95" t="s">
        <v>2756</v>
      </c>
      <c r="N954" s="69">
        <f>YEAR(Table2[[#This Row],[MONTH]])</f>
        <v>2026</v>
      </c>
      <c r="O954" s="69" t="str">
        <f>TEXT(Table2[[#This Row],[MONTH]],"MMMM")</f>
        <v>February</v>
      </c>
    </row>
    <row r="955" spans="1:15" ht="14.4" x14ac:dyDescent="0.3">
      <c r="A955" s="602">
        <v>46054</v>
      </c>
      <c r="B955" s="96">
        <v>22127473</v>
      </c>
      <c r="C955" s="96" t="s">
        <v>3722</v>
      </c>
      <c r="D955" s="97" t="s">
        <v>3635</v>
      </c>
      <c r="E955" s="96">
        <v>22065722</v>
      </c>
      <c r="F955" s="96" t="s">
        <v>3718</v>
      </c>
      <c r="G955" s="98" t="s">
        <v>3364</v>
      </c>
      <c r="H955" s="96" t="s">
        <v>3378</v>
      </c>
      <c r="I955" s="99">
        <v>123715</v>
      </c>
      <c r="J955" s="100">
        <f>+[2]!Table1[[#This Row],[TOTAL AMOUNT QAR]]</f>
        <v>123715</v>
      </c>
      <c r="K955" s="548">
        <v>46153</v>
      </c>
      <c r="L955" s="101">
        <v>46108</v>
      </c>
      <c r="M955" s="95" t="s">
        <v>2756</v>
      </c>
      <c r="N955" s="69">
        <f>YEAR(Table2[[#This Row],[MONTH]])</f>
        <v>2026</v>
      </c>
      <c r="O955" s="69" t="str">
        <f>TEXT(Table2[[#This Row],[MONTH]],"MMMM")</f>
        <v>February</v>
      </c>
    </row>
    <row r="956" spans="1:15" ht="15" thickBot="1" x14ac:dyDescent="0.35">
      <c r="A956" s="608">
        <v>46054</v>
      </c>
      <c r="B956" s="145">
        <v>22127474</v>
      </c>
      <c r="C956" s="145" t="s">
        <v>3724</v>
      </c>
      <c r="D956" s="116" t="s">
        <v>3637</v>
      </c>
      <c r="E956" s="145">
        <v>22065661</v>
      </c>
      <c r="F956" s="145" t="s">
        <v>3718</v>
      </c>
      <c r="G956" s="147" t="s">
        <v>3372</v>
      </c>
      <c r="H956" s="145" t="s">
        <v>3378</v>
      </c>
      <c r="I956" s="148">
        <v>78275</v>
      </c>
      <c r="J956" s="415">
        <f>+[2]!Table1[[#This Row],[TOTAL AMOUNT QAR]]</f>
        <v>78275</v>
      </c>
      <c r="K956" s="598">
        <v>46149</v>
      </c>
      <c r="L956" s="416">
        <v>46108</v>
      </c>
      <c r="M956" s="95" t="s">
        <v>2756</v>
      </c>
      <c r="N956" s="69">
        <f>YEAR(Table2[[#This Row],[MONTH]])</f>
        <v>2026</v>
      </c>
      <c r="O956" s="69" t="str">
        <f>TEXT(Table2[[#This Row],[MONTH]],"MMMM")</f>
        <v>February</v>
      </c>
    </row>
    <row r="957" spans="1:15" ht="14.4" x14ac:dyDescent="0.3">
      <c r="A957" s="602">
        <v>46054</v>
      </c>
      <c r="B957" s="96">
        <v>22128496</v>
      </c>
      <c r="C957" s="96" t="s">
        <v>3722</v>
      </c>
      <c r="D957" s="97" t="s">
        <v>3723</v>
      </c>
      <c r="E957" s="96">
        <v>22065722</v>
      </c>
      <c r="F957" s="96" t="s">
        <v>3684</v>
      </c>
      <c r="G957" s="98" t="s">
        <v>3364</v>
      </c>
      <c r="H957" s="96" t="s">
        <v>3378</v>
      </c>
      <c r="I957" s="99">
        <v>152873.1</v>
      </c>
      <c r="J957" s="100">
        <v>152873.1</v>
      </c>
      <c r="K957" s="548">
        <v>46167</v>
      </c>
      <c r="L957" s="101">
        <v>46125</v>
      </c>
      <c r="M957" s="95" t="s">
        <v>2756</v>
      </c>
      <c r="N957" s="69">
        <f>YEAR(Table2[[#This Row],[MONTH]])</f>
        <v>2026</v>
      </c>
      <c r="O957" s="69" t="str">
        <f>TEXT(Table2[[#This Row],[MONTH]],"MMMM")</f>
        <v>February</v>
      </c>
    </row>
    <row r="958" spans="1:15" ht="15" thickBot="1" x14ac:dyDescent="0.35">
      <c r="A958" s="608">
        <v>46054</v>
      </c>
      <c r="B958" s="145">
        <v>22128497</v>
      </c>
      <c r="C958" s="145" t="s">
        <v>3724</v>
      </c>
      <c r="D958" s="146" t="s">
        <v>3725</v>
      </c>
      <c r="E958" s="145">
        <v>22065661</v>
      </c>
      <c r="F958" s="145" t="s">
        <v>3684</v>
      </c>
      <c r="G958" s="147" t="s">
        <v>3372</v>
      </c>
      <c r="H958" s="145" t="s">
        <v>3378</v>
      </c>
      <c r="I958" s="148">
        <v>9909</v>
      </c>
      <c r="J958" s="415">
        <f>+[2]!Table1[[#This Row],[TOTAL AMOUNT QAR]]</f>
        <v>9909</v>
      </c>
      <c r="K958" s="598">
        <v>46177</v>
      </c>
      <c r="L958" s="416">
        <v>46125</v>
      </c>
      <c r="M958" s="95" t="s">
        <v>2756</v>
      </c>
      <c r="N958" s="69">
        <f>YEAR(Table2[[#This Row],[MONTH]])</f>
        <v>2026</v>
      </c>
      <c r="O958" s="69" t="str">
        <f>TEXT(Table2[[#This Row],[MONTH]],"MMMM")</f>
        <v>February</v>
      </c>
    </row>
    <row r="959" spans="1:15" ht="15" thickBot="1" x14ac:dyDescent="0.35">
      <c r="A959" s="606">
        <v>46054</v>
      </c>
      <c r="B959" s="137">
        <v>22131070</v>
      </c>
      <c r="C959" s="137" t="s">
        <v>3722</v>
      </c>
      <c r="D959" s="138" t="s">
        <v>4290</v>
      </c>
      <c r="E959" s="137">
        <v>22065722</v>
      </c>
      <c r="F959" s="137" t="s">
        <v>3737</v>
      </c>
      <c r="G959" s="139" t="s">
        <v>3364</v>
      </c>
      <c r="H959" s="137" t="s">
        <v>3378</v>
      </c>
      <c r="I959" s="140">
        <v>2474.6999999999998</v>
      </c>
      <c r="J959" s="128">
        <f>+[2]!Table1[[#This Row],[TOTAL AMOUNT QAR]]</f>
        <v>2474.6999999999998</v>
      </c>
      <c r="K959" s="550">
        <v>46204</v>
      </c>
      <c r="L959" s="141">
        <v>46164</v>
      </c>
      <c r="M959" s="95" t="s">
        <v>2756</v>
      </c>
      <c r="N959" s="69">
        <f>YEAR(Table2[[#This Row],[MONTH]])</f>
        <v>2026</v>
      </c>
      <c r="O959" s="69" t="str">
        <f>TEXT(Table2[[#This Row],[MONTH]],"MMMM")</f>
        <v>February</v>
      </c>
    </row>
    <row r="960" spans="1:15" ht="14.4" x14ac:dyDescent="0.3">
      <c r="A960" s="630">
        <v>46082</v>
      </c>
      <c r="B960" s="345">
        <v>6000011641</v>
      </c>
      <c r="C960" s="265" t="s">
        <v>3149</v>
      </c>
      <c r="D960" s="346" t="s">
        <v>3629</v>
      </c>
      <c r="E960" s="345">
        <v>2304000654</v>
      </c>
      <c r="F960" s="265" t="s">
        <v>48</v>
      </c>
      <c r="G960" s="361" t="s">
        <v>3372</v>
      </c>
      <c r="H960" s="265" t="s">
        <v>3747</v>
      </c>
      <c r="I960" s="99">
        <v>6943</v>
      </c>
      <c r="J960" s="99">
        <v>6943</v>
      </c>
      <c r="K960" s="594">
        <v>46106</v>
      </c>
      <c r="L960" s="387">
        <v>46090</v>
      </c>
      <c r="M960" s="153" t="s">
        <v>2681</v>
      </c>
      <c r="N960" s="69">
        <f>YEAR(Table2[[#This Row],[MONTH]])</f>
        <v>2026</v>
      </c>
      <c r="O960" s="69" t="str">
        <f>TEXT(Table2[[#This Row],[MONTH]],"MMMM")</f>
        <v>March</v>
      </c>
    </row>
    <row r="961" spans="1:15" ht="14.4" x14ac:dyDescent="0.3">
      <c r="A961" s="611">
        <v>46082</v>
      </c>
      <c r="B961" s="347">
        <v>6000011642</v>
      </c>
      <c r="C961" s="267" t="s">
        <v>3630</v>
      </c>
      <c r="D961" s="348" t="s">
        <v>3272</v>
      </c>
      <c r="E961" s="347">
        <v>2304000653</v>
      </c>
      <c r="F961" s="267" t="s">
        <v>48</v>
      </c>
      <c r="G961" s="362" t="s">
        <v>3372</v>
      </c>
      <c r="H961" s="267" t="s">
        <v>3747</v>
      </c>
      <c r="I961" s="105">
        <v>21726</v>
      </c>
      <c r="J961" s="105">
        <v>21726</v>
      </c>
      <c r="K961" s="595">
        <v>46106</v>
      </c>
      <c r="L961" s="388">
        <v>46090</v>
      </c>
      <c r="M961" s="95" t="s">
        <v>2681</v>
      </c>
      <c r="N961" s="69">
        <f>YEAR(Table2[[#This Row],[MONTH]])</f>
        <v>2026</v>
      </c>
      <c r="O961" s="69" t="str">
        <f>TEXT(Table2[[#This Row],[MONTH]],"MMMM")</f>
        <v>March</v>
      </c>
    </row>
    <row r="962" spans="1:15" ht="15" thickBot="1" x14ac:dyDescent="0.35">
      <c r="A962" s="631">
        <v>46082</v>
      </c>
      <c r="B962" s="356">
        <v>6000011643</v>
      </c>
      <c r="C962" s="357" t="s">
        <v>3298</v>
      </c>
      <c r="D962" s="358" t="s">
        <v>3299</v>
      </c>
      <c r="E962" s="356">
        <v>2204003182</v>
      </c>
      <c r="F962" s="357" t="s">
        <v>305</v>
      </c>
      <c r="G962" s="367" t="s">
        <v>3372</v>
      </c>
      <c r="H962" s="357" t="s">
        <v>3747</v>
      </c>
      <c r="I962" s="111">
        <v>1160</v>
      </c>
      <c r="J962" s="111">
        <v>1160</v>
      </c>
      <c r="K962" s="434">
        <v>46106</v>
      </c>
      <c r="L962" s="389">
        <v>46090</v>
      </c>
      <c r="M962" s="95" t="s">
        <v>2681</v>
      </c>
      <c r="N962" s="69">
        <f>YEAR(Table2[[#This Row],[MONTH]])</f>
        <v>2026</v>
      </c>
      <c r="O962" s="69" t="str">
        <f>TEXT(Table2[[#This Row],[MONTH]],"MMMM")</f>
        <v>March</v>
      </c>
    </row>
    <row r="963" spans="1:15" ht="14.4" x14ac:dyDescent="0.3">
      <c r="A963" s="634">
        <v>46082</v>
      </c>
      <c r="B963" s="345">
        <v>6000011747</v>
      </c>
      <c r="C963" s="403" t="s">
        <v>3298</v>
      </c>
      <c r="D963" s="346" t="s">
        <v>3184</v>
      </c>
      <c r="E963" s="345">
        <v>2204003084</v>
      </c>
      <c r="F963" s="265" t="s">
        <v>93</v>
      </c>
      <c r="G963" s="361" t="s">
        <v>3372</v>
      </c>
      <c r="H963" s="265" t="s">
        <v>3733</v>
      </c>
      <c r="I963" s="99">
        <v>19167.28</v>
      </c>
      <c r="J963" s="649">
        <f>+[2]!Table1[[#This Row],[TOTAL AMOUNT QAR]]</f>
        <v>19167.28</v>
      </c>
      <c r="K963" s="446">
        <v>46149</v>
      </c>
      <c r="L963" s="387">
        <v>46104</v>
      </c>
      <c r="M963" s="399" t="s">
        <v>2756</v>
      </c>
      <c r="N963" s="69">
        <f>YEAR(Table2[[#This Row],[MONTH]])</f>
        <v>2026</v>
      </c>
      <c r="O963" s="69" t="str">
        <f>TEXT(Table2[[#This Row],[MONTH]],"MMMM")</f>
        <v>March</v>
      </c>
    </row>
    <row r="964" spans="1:15" ht="14.4" x14ac:dyDescent="0.3">
      <c r="A964" s="635">
        <v>46082</v>
      </c>
      <c r="B964" s="347">
        <v>6000011748</v>
      </c>
      <c r="C964" s="267" t="s">
        <v>2573</v>
      </c>
      <c r="D964" s="348" t="s">
        <v>3183</v>
      </c>
      <c r="E964" s="347">
        <v>2204003084</v>
      </c>
      <c r="F964" s="267" t="s">
        <v>48</v>
      </c>
      <c r="G964" s="362" t="s">
        <v>3372</v>
      </c>
      <c r="H964" s="267" t="s">
        <v>3733</v>
      </c>
      <c r="I964" s="105">
        <v>23528.559999999998</v>
      </c>
      <c r="J964" s="105">
        <f>+[2]!Table1[[#This Row],[TOTAL AMOUNT QAR]]</f>
        <v>23528.559999999998</v>
      </c>
      <c r="K964" s="595">
        <v>46149</v>
      </c>
      <c r="L964" s="388">
        <v>46104</v>
      </c>
      <c r="M964" s="400" t="s">
        <v>2756</v>
      </c>
      <c r="N964" s="69">
        <f>YEAR(Table2[[#This Row],[MONTH]])</f>
        <v>2026</v>
      </c>
      <c r="O964" s="69" t="str">
        <f>TEXT(Table2[[#This Row],[MONTH]],"MMMM")</f>
        <v>March</v>
      </c>
    </row>
    <row r="965" spans="1:15" ht="14.4" x14ac:dyDescent="0.3">
      <c r="A965" s="635">
        <v>46082</v>
      </c>
      <c r="B965" s="347">
        <v>6000011750</v>
      </c>
      <c r="C965" s="267" t="s">
        <v>3298</v>
      </c>
      <c r="D965" s="348" t="s">
        <v>3299</v>
      </c>
      <c r="E965" s="347">
        <v>2204003182</v>
      </c>
      <c r="F965" s="267" t="s">
        <v>305</v>
      </c>
      <c r="G965" s="362" t="s">
        <v>3372</v>
      </c>
      <c r="H965" s="267" t="s">
        <v>3733</v>
      </c>
      <c r="I965" s="105">
        <v>1732.9</v>
      </c>
      <c r="J965" s="105">
        <f>+[2]!Table1[[#This Row],[TOTAL AMOUNT QAR]]</f>
        <v>1732.9</v>
      </c>
      <c r="K965" s="595">
        <v>46149</v>
      </c>
      <c r="L965" s="388">
        <v>46104</v>
      </c>
      <c r="M965" s="400" t="s">
        <v>2756</v>
      </c>
      <c r="N965" s="69">
        <f>YEAR(Table2[[#This Row],[MONTH]])</f>
        <v>2026</v>
      </c>
      <c r="O965" s="69" t="str">
        <f>TEXT(Table2[[#This Row],[MONTH]],"MMMM")</f>
        <v>March</v>
      </c>
    </row>
    <row r="966" spans="1:15" ht="14.4" x14ac:dyDescent="0.3">
      <c r="A966" s="635">
        <v>46082</v>
      </c>
      <c r="B966" s="347">
        <v>6000011745</v>
      </c>
      <c r="C966" s="267" t="s">
        <v>2594</v>
      </c>
      <c r="D966" s="348" t="s">
        <v>3116</v>
      </c>
      <c r="E966" s="347">
        <v>2204003102</v>
      </c>
      <c r="F966" s="267" t="s">
        <v>48</v>
      </c>
      <c r="G966" s="362" t="s">
        <v>3372</v>
      </c>
      <c r="H966" s="267" t="s">
        <v>3733</v>
      </c>
      <c r="I966" s="105">
        <v>39925.58</v>
      </c>
      <c r="J966" s="105">
        <f>+[2]!Table1[[#This Row],[TOTAL AMOUNT QAR]]</f>
        <v>39925.58</v>
      </c>
      <c r="K966" s="595">
        <v>46149</v>
      </c>
      <c r="L966" s="388">
        <v>46104</v>
      </c>
      <c r="M966" s="400" t="s">
        <v>2756</v>
      </c>
      <c r="N966" s="69">
        <f>YEAR(Table2[[#This Row],[MONTH]])</f>
        <v>2026</v>
      </c>
      <c r="O966" s="69" t="str">
        <f>TEXT(Table2[[#This Row],[MONTH]],"MMMM")</f>
        <v>March</v>
      </c>
    </row>
    <row r="967" spans="1:15" ht="15" thickBot="1" x14ac:dyDescent="0.35">
      <c r="A967" s="636">
        <v>46082</v>
      </c>
      <c r="B967" s="349">
        <v>6000011754</v>
      </c>
      <c r="C967" s="269" t="s">
        <v>2606</v>
      </c>
      <c r="D967" s="350" t="s">
        <v>3118</v>
      </c>
      <c r="E967" s="349">
        <v>2304000626</v>
      </c>
      <c r="F967" s="269" t="s">
        <v>48</v>
      </c>
      <c r="G967" s="364" t="s">
        <v>3372</v>
      </c>
      <c r="H967" s="269" t="s">
        <v>3733</v>
      </c>
      <c r="I967" s="140">
        <v>17357.98</v>
      </c>
      <c r="J967" s="148">
        <f>+[2]!Table1[[#This Row],[TOTAL AMOUNT QAR]]</f>
        <v>17357.98</v>
      </c>
      <c r="K967" s="597">
        <v>46149</v>
      </c>
      <c r="L967" s="391">
        <v>46104</v>
      </c>
      <c r="M967" s="407" t="s">
        <v>2756</v>
      </c>
      <c r="N967" s="69">
        <f>YEAR(Table2[[#This Row],[MONTH]])</f>
        <v>2026</v>
      </c>
      <c r="O967" s="69" t="str">
        <f>TEXT(Table2[[#This Row],[MONTH]],"MMMM")</f>
        <v>March</v>
      </c>
    </row>
    <row r="968" spans="1:15" ht="14.4" x14ac:dyDescent="0.3">
      <c r="A968" s="632">
        <v>46082</v>
      </c>
      <c r="B968" s="352">
        <v>6000011738</v>
      </c>
      <c r="C968" s="374" t="s">
        <v>3227</v>
      </c>
      <c r="D968" s="354">
        <v>20490004659</v>
      </c>
      <c r="E968" s="352">
        <v>2510001836</v>
      </c>
      <c r="F968" s="374" t="s">
        <v>305</v>
      </c>
      <c r="G968" s="375" t="s">
        <v>3364</v>
      </c>
      <c r="H968" s="374" t="s">
        <v>3733</v>
      </c>
      <c r="I968" s="118">
        <v>194.75</v>
      </c>
      <c r="J968" s="118">
        <f>+[2]!Table1[[#This Row],[TOTAL AMOUNT QAR]]</f>
        <v>194.75</v>
      </c>
      <c r="K968" s="423">
        <v>46149</v>
      </c>
      <c r="L968" s="392">
        <v>46104</v>
      </c>
      <c r="M968" s="393" t="s">
        <v>2756</v>
      </c>
      <c r="N968" s="69">
        <f>YEAR(Table2[[#This Row],[MONTH]])</f>
        <v>2026</v>
      </c>
      <c r="O968" s="69" t="str">
        <f>TEXT(Table2[[#This Row],[MONTH]],"MMMM")</f>
        <v>March</v>
      </c>
    </row>
    <row r="969" spans="1:15" ht="14.4" x14ac:dyDescent="0.3">
      <c r="A969" s="611">
        <v>46082</v>
      </c>
      <c r="B969" s="347">
        <v>6000011743</v>
      </c>
      <c r="C969" s="267" t="s">
        <v>2615</v>
      </c>
      <c r="D969" s="348" t="s">
        <v>3215</v>
      </c>
      <c r="E969" s="347">
        <v>2204003148</v>
      </c>
      <c r="F969" s="267" t="s">
        <v>305</v>
      </c>
      <c r="G969" s="362" t="s">
        <v>3364</v>
      </c>
      <c r="H969" s="267" t="s">
        <v>3733</v>
      </c>
      <c r="I969" s="105">
        <v>1402.53</v>
      </c>
      <c r="J969" s="105">
        <v>1402.53</v>
      </c>
      <c r="K969" s="595">
        <v>46149</v>
      </c>
      <c r="L969" s="388">
        <v>46104</v>
      </c>
      <c r="M969" s="199" t="s">
        <v>2756</v>
      </c>
      <c r="N969" s="69">
        <f>YEAR(Table2[[#This Row],[MONTH]])</f>
        <v>2026</v>
      </c>
      <c r="O969" s="69" t="str">
        <f>TEXT(Table2[[#This Row],[MONTH]],"MMMM")</f>
        <v>March</v>
      </c>
    </row>
    <row r="970" spans="1:15" ht="14.4" x14ac:dyDescent="0.3">
      <c r="A970" s="611">
        <v>46082</v>
      </c>
      <c r="B970" s="347">
        <v>6000011746</v>
      </c>
      <c r="C970" s="267" t="s">
        <v>3061</v>
      </c>
      <c r="D970" s="348" t="s">
        <v>3198</v>
      </c>
      <c r="E970" s="347">
        <v>2204003126</v>
      </c>
      <c r="F970" s="267" t="s">
        <v>305</v>
      </c>
      <c r="G970" s="362" t="s">
        <v>3364</v>
      </c>
      <c r="H970" s="267" t="s">
        <v>3733</v>
      </c>
      <c r="I970" s="105">
        <v>1939.73</v>
      </c>
      <c r="J970" s="105">
        <v>1939.73</v>
      </c>
      <c r="K970" s="595">
        <v>46149</v>
      </c>
      <c r="L970" s="388">
        <v>46104</v>
      </c>
      <c r="M970" s="199" t="s">
        <v>2756</v>
      </c>
      <c r="N970" s="69">
        <f>YEAR(Table2[[#This Row],[MONTH]])</f>
        <v>2026</v>
      </c>
      <c r="O970" s="69" t="str">
        <f>TEXT(Table2[[#This Row],[MONTH]],"MMMM")</f>
        <v>March</v>
      </c>
    </row>
    <row r="971" spans="1:15" ht="14.4" x14ac:dyDescent="0.3">
      <c r="A971" s="611">
        <v>46082</v>
      </c>
      <c r="B971" s="347">
        <v>6000011749</v>
      </c>
      <c r="C971" s="267" t="s">
        <v>2627</v>
      </c>
      <c r="D971" s="348" t="s">
        <v>3120</v>
      </c>
      <c r="E971" s="347">
        <v>2204003124</v>
      </c>
      <c r="F971" s="267" t="s">
        <v>305</v>
      </c>
      <c r="G971" s="362" t="s">
        <v>3364</v>
      </c>
      <c r="H971" s="267" t="s">
        <v>3733</v>
      </c>
      <c r="I971" s="105">
        <v>1502.59</v>
      </c>
      <c r="J971" s="105">
        <v>1502.59</v>
      </c>
      <c r="K971" s="595">
        <v>46149</v>
      </c>
      <c r="L971" s="388">
        <v>46104</v>
      </c>
      <c r="M971" s="199" t="s">
        <v>2756</v>
      </c>
      <c r="N971" s="69">
        <f>YEAR(Table2[[#This Row],[MONTH]])</f>
        <v>2026</v>
      </c>
      <c r="O971" s="69" t="str">
        <f>TEXT(Table2[[#This Row],[MONTH]],"MMMM")</f>
        <v>March</v>
      </c>
    </row>
    <row r="972" spans="1:15" ht="15" thickBot="1" x14ac:dyDescent="0.35">
      <c r="A972" s="633">
        <v>46082</v>
      </c>
      <c r="B972" s="349">
        <v>6000011753</v>
      </c>
      <c r="C972" s="269" t="s">
        <v>3205</v>
      </c>
      <c r="D972" s="350" t="s">
        <v>3207</v>
      </c>
      <c r="E972" s="349">
        <v>2204003130</v>
      </c>
      <c r="F972" s="269" t="s">
        <v>305</v>
      </c>
      <c r="G972" s="364" t="s">
        <v>3364</v>
      </c>
      <c r="H972" s="269" t="s">
        <v>3733</v>
      </c>
      <c r="I972" s="140">
        <v>2426.33</v>
      </c>
      <c r="J972" s="140">
        <v>2426.33</v>
      </c>
      <c r="K972" s="439">
        <v>46149</v>
      </c>
      <c r="L972" s="391">
        <v>46104</v>
      </c>
      <c r="M972" s="204" t="s">
        <v>2756</v>
      </c>
      <c r="N972" s="69">
        <f>YEAR(Table2[[#This Row],[MONTH]])</f>
        <v>2026</v>
      </c>
      <c r="O972" s="69" t="str">
        <f>TEXT(Table2[[#This Row],[MONTH]],"MMMM")</f>
        <v>March</v>
      </c>
    </row>
    <row r="973" spans="1:15" ht="14.4" x14ac:dyDescent="0.3">
      <c r="A973" s="632">
        <v>46082</v>
      </c>
      <c r="B973" s="352">
        <v>6000011740</v>
      </c>
      <c r="C973" s="374" t="s">
        <v>2552</v>
      </c>
      <c r="D973" s="354" t="s">
        <v>3114</v>
      </c>
      <c r="E973" s="352">
        <v>2304000628</v>
      </c>
      <c r="F973" s="374" t="s">
        <v>48</v>
      </c>
      <c r="G973" s="375" t="s">
        <v>3364</v>
      </c>
      <c r="H973" s="374" t="s">
        <v>3733</v>
      </c>
      <c r="I973" s="118">
        <v>23622.61</v>
      </c>
      <c r="J973" s="118">
        <v>23622.61</v>
      </c>
      <c r="K973" s="423">
        <v>46149</v>
      </c>
      <c r="L973" s="392">
        <v>46104</v>
      </c>
      <c r="M973" s="393" t="s">
        <v>2756</v>
      </c>
      <c r="N973" s="69">
        <f>YEAR(Table2[[#This Row],[MONTH]])</f>
        <v>2026</v>
      </c>
      <c r="O973" s="69" t="str">
        <f>TEXT(Table2[[#This Row],[MONTH]],"MMMM")</f>
        <v>March</v>
      </c>
    </row>
    <row r="974" spans="1:15" ht="14.4" x14ac:dyDescent="0.3">
      <c r="A974" s="611">
        <v>46082</v>
      </c>
      <c r="B974" s="347">
        <v>6000011741</v>
      </c>
      <c r="C974" s="267" t="s">
        <v>287</v>
      </c>
      <c r="D974" s="348" t="s">
        <v>288</v>
      </c>
      <c r="E974" s="347">
        <v>2304000649</v>
      </c>
      <c r="F974" s="267" t="s">
        <v>48</v>
      </c>
      <c r="G974" s="362" t="s">
        <v>3364</v>
      </c>
      <c r="H974" s="267" t="s">
        <v>3733</v>
      </c>
      <c r="I974" s="105">
        <v>242.5</v>
      </c>
      <c r="J974" s="105">
        <v>242.5</v>
      </c>
      <c r="K974" s="595">
        <v>46149</v>
      </c>
      <c r="L974" s="388">
        <v>46104</v>
      </c>
      <c r="M974" s="199" t="s">
        <v>2756</v>
      </c>
      <c r="N974" s="69">
        <f>YEAR(Table2[[#This Row],[MONTH]])</f>
        <v>2026</v>
      </c>
      <c r="O974" s="69" t="str">
        <f>TEXT(Table2[[#This Row],[MONTH]],"MMMM")</f>
        <v>March</v>
      </c>
    </row>
    <row r="975" spans="1:15" ht="14.4" x14ac:dyDescent="0.3">
      <c r="A975" s="611">
        <v>46082</v>
      </c>
      <c r="B975" s="347">
        <v>6000011751</v>
      </c>
      <c r="C975" s="267" t="s">
        <v>2383</v>
      </c>
      <c r="D975" s="348" t="s">
        <v>3046</v>
      </c>
      <c r="E975" s="347">
        <v>2204003136</v>
      </c>
      <c r="F975" s="267" t="s">
        <v>48</v>
      </c>
      <c r="G975" s="362" t="s">
        <v>3364</v>
      </c>
      <c r="H975" s="267" t="s">
        <v>3733</v>
      </c>
      <c r="I975" s="105">
        <v>2945.96</v>
      </c>
      <c r="J975" s="105">
        <v>2945.96</v>
      </c>
      <c r="K975" s="595">
        <v>46149</v>
      </c>
      <c r="L975" s="388">
        <v>46104</v>
      </c>
      <c r="M975" s="199" t="s">
        <v>2756</v>
      </c>
      <c r="N975" s="69">
        <f>YEAR(Table2[[#This Row],[MONTH]])</f>
        <v>2026</v>
      </c>
      <c r="O975" s="69" t="str">
        <f>TEXT(Table2[[#This Row],[MONTH]],"MMMM")</f>
        <v>March</v>
      </c>
    </row>
    <row r="976" spans="1:15" ht="14.4" x14ac:dyDescent="0.3">
      <c r="A976" s="611">
        <v>46082</v>
      </c>
      <c r="B976" s="347">
        <v>6000011752</v>
      </c>
      <c r="C976" s="267" t="s">
        <v>2619</v>
      </c>
      <c r="D976" s="348" t="s">
        <v>2620</v>
      </c>
      <c r="E976" s="347">
        <v>2204003125</v>
      </c>
      <c r="F976" s="267" t="s">
        <v>48</v>
      </c>
      <c r="G976" s="362" t="s">
        <v>3364</v>
      </c>
      <c r="H976" s="267" t="s">
        <v>3733</v>
      </c>
      <c r="I976" s="105">
        <v>10120.880000000001</v>
      </c>
      <c r="J976" s="105">
        <v>10120.880000000001</v>
      </c>
      <c r="K976" s="595">
        <v>46149</v>
      </c>
      <c r="L976" s="388">
        <v>46104</v>
      </c>
      <c r="M976" s="199" t="s">
        <v>2756</v>
      </c>
      <c r="N976" s="69">
        <f>YEAR(Table2[[#This Row],[MONTH]])</f>
        <v>2026</v>
      </c>
      <c r="O976" s="69" t="str">
        <f>TEXT(Table2[[#This Row],[MONTH]],"MMMM")</f>
        <v>March</v>
      </c>
    </row>
    <row r="977" spans="1:15" ht="15" thickBot="1" x14ac:dyDescent="0.35">
      <c r="A977" s="633">
        <v>46082</v>
      </c>
      <c r="B977" s="349">
        <v>6000011760</v>
      </c>
      <c r="C977" s="269" t="s">
        <v>2386</v>
      </c>
      <c r="D977" s="350" t="s">
        <v>3172</v>
      </c>
      <c r="E977" s="349">
        <v>2204003114</v>
      </c>
      <c r="F977" s="269" t="s">
        <v>48</v>
      </c>
      <c r="G977" s="364" t="s">
        <v>3364</v>
      </c>
      <c r="H977" s="269" t="s">
        <v>3733</v>
      </c>
      <c r="I977" s="140">
        <v>4997.21</v>
      </c>
      <c r="J977" s="140">
        <v>4997.21</v>
      </c>
      <c r="K977" s="439">
        <v>46149</v>
      </c>
      <c r="L977" s="391">
        <v>46104</v>
      </c>
      <c r="M977" s="204" t="s">
        <v>2756</v>
      </c>
      <c r="N977" s="69">
        <f>YEAR(Table2[[#This Row],[MONTH]])</f>
        <v>2026</v>
      </c>
      <c r="O977" s="69" t="str">
        <f>TEXT(Table2[[#This Row],[MONTH]],"MMMM")</f>
        <v>March</v>
      </c>
    </row>
    <row r="978" spans="1:15" ht="14.4" x14ac:dyDescent="0.3">
      <c r="A978" s="632">
        <v>46082</v>
      </c>
      <c r="B978" s="352">
        <v>6000011757</v>
      </c>
      <c r="C978" s="374" t="s">
        <v>2602</v>
      </c>
      <c r="D978" s="354" t="s">
        <v>3117</v>
      </c>
      <c r="E978" s="352">
        <v>2204003113</v>
      </c>
      <c r="F978" s="374" t="s">
        <v>48</v>
      </c>
      <c r="G978" s="375" t="s">
        <v>3372</v>
      </c>
      <c r="H978" s="374" t="s">
        <v>3733</v>
      </c>
      <c r="I978" s="118">
        <v>9803.3799999999992</v>
      </c>
      <c r="J978" s="118">
        <v>9803.3799999999992</v>
      </c>
      <c r="K978" s="423">
        <v>46149</v>
      </c>
      <c r="L978" s="387">
        <v>46104</v>
      </c>
      <c r="M978" s="393" t="s">
        <v>2756</v>
      </c>
      <c r="N978" s="69">
        <f>YEAR(Table2[[#This Row],[MONTH]])</f>
        <v>2026</v>
      </c>
      <c r="O978" s="69" t="str">
        <f>TEXT(Table2[[#This Row],[MONTH]],"MMMM")</f>
        <v>March</v>
      </c>
    </row>
    <row r="979" spans="1:15" ht="14.4" x14ac:dyDescent="0.3">
      <c r="A979" s="611">
        <v>46082</v>
      </c>
      <c r="B979" s="347">
        <v>6000011758</v>
      </c>
      <c r="C979" s="267" t="s">
        <v>3128</v>
      </c>
      <c r="D979" s="348" t="s">
        <v>3272</v>
      </c>
      <c r="E979" s="347">
        <v>2304000653</v>
      </c>
      <c r="F979" s="267" t="s">
        <v>48</v>
      </c>
      <c r="G979" s="362" t="s">
        <v>3372</v>
      </c>
      <c r="H979" s="267" t="s">
        <v>3733</v>
      </c>
      <c r="I979" s="105">
        <v>2902.66</v>
      </c>
      <c r="J979" s="105">
        <v>2902.66</v>
      </c>
      <c r="K979" s="595">
        <v>46149</v>
      </c>
      <c r="L979" s="388">
        <v>46104</v>
      </c>
      <c r="M979" s="199" t="s">
        <v>2756</v>
      </c>
      <c r="N979" s="69">
        <f>YEAR(Table2[[#This Row],[MONTH]])</f>
        <v>2026</v>
      </c>
      <c r="O979" s="69" t="str">
        <f>TEXT(Table2[[#This Row],[MONTH]],"MMMM")</f>
        <v>March</v>
      </c>
    </row>
    <row r="980" spans="1:15" ht="14.4" x14ac:dyDescent="0.3">
      <c r="A980" s="611">
        <v>46082</v>
      </c>
      <c r="B980" s="347">
        <v>6000011759</v>
      </c>
      <c r="C980" s="267" t="s">
        <v>3290</v>
      </c>
      <c r="D980" s="348" t="s">
        <v>3275</v>
      </c>
      <c r="E980" s="347">
        <v>2204003179</v>
      </c>
      <c r="F980" s="267" t="s">
        <v>48</v>
      </c>
      <c r="G980" s="362" t="s">
        <v>3372</v>
      </c>
      <c r="H980" s="267" t="s">
        <v>3733</v>
      </c>
      <c r="I980" s="105">
        <v>9463.83</v>
      </c>
      <c r="J980" s="105">
        <v>9463.83</v>
      </c>
      <c r="K980" s="595">
        <v>46149</v>
      </c>
      <c r="L980" s="388">
        <v>46104</v>
      </c>
      <c r="M980" s="199" t="s">
        <v>2756</v>
      </c>
      <c r="N980" s="69">
        <f>YEAR(Table2[[#This Row],[MONTH]])</f>
        <v>2026</v>
      </c>
      <c r="O980" s="69" t="str">
        <f>TEXT(Table2[[#This Row],[MONTH]],"MMMM")</f>
        <v>March</v>
      </c>
    </row>
    <row r="981" spans="1:15" ht="14.4" x14ac:dyDescent="0.3">
      <c r="A981" s="611">
        <v>46082</v>
      </c>
      <c r="B981" s="347">
        <v>6000011771</v>
      </c>
      <c r="C981" s="383" t="s">
        <v>3325</v>
      </c>
      <c r="D981" s="348" t="s">
        <v>3326</v>
      </c>
      <c r="E981" s="347">
        <v>2304000666</v>
      </c>
      <c r="F981" s="267" t="s">
        <v>843</v>
      </c>
      <c r="G981" s="362" t="s">
        <v>3372</v>
      </c>
      <c r="H981" s="267" t="s">
        <v>3733</v>
      </c>
      <c r="I981" s="105">
        <v>6892.5</v>
      </c>
      <c r="J981" s="105">
        <v>6892.5</v>
      </c>
      <c r="K981" s="595">
        <v>46149</v>
      </c>
      <c r="L981" s="388">
        <v>46104</v>
      </c>
      <c r="M981" s="199" t="s">
        <v>2756</v>
      </c>
      <c r="N981" s="69">
        <f>YEAR(Table2[[#This Row],[MONTH]])</f>
        <v>2026</v>
      </c>
      <c r="O981" s="69" t="str">
        <f>TEXT(Table2[[#This Row],[MONTH]],"MMMM")</f>
        <v>March</v>
      </c>
    </row>
    <row r="982" spans="1:15" ht="15" thickBot="1" x14ac:dyDescent="0.35">
      <c r="A982" s="633">
        <v>46082</v>
      </c>
      <c r="B982" s="349">
        <v>6000011772</v>
      </c>
      <c r="C982" s="269" t="s">
        <v>3153</v>
      </c>
      <c r="D982" s="350" t="s">
        <v>3640</v>
      </c>
      <c r="E982" s="349">
        <v>2304000654</v>
      </c>
      <c r="F982" s="269" t="s">
        <v>48</v>
      </c>
      <c r="G982" s="364" t="s">
        <v>3372</v>
      </c>
      <c r="H982" s="269" t="s">
        <v>3733</v>
      </c>
      <c r="I982" s="140">
        <v>5776.41</v>
      </c>
      <c r="J982" s="140">
        <v>5776.41</v>
      </c>
      <c r="K982" s="439">
        <v>46149</v>
      </c>
      <c r="L982" s="391">
        <v>46104</v>
      </c>
      <c r="M982" s="204" t="s">
        <v>2756</v>
      </c>
      <c r="N982" s="69">
        <f>YEAR(Table2[[#This Row],[MONTH]])</f>
        <v>2026</v>
      </c>
      <c r="O982" s="69" t="str">
        <f>TEXT(Table2[[#This Row],[MONTH]],"MMMM")</f>
        <v>March</v>
      </c>
    </row>
    <row r="983" spans="1:15" ht="14.4" x14ac:dyDescent="0.3">
      <c r="A983" s="632">
        <v>46082</v>
      </c>
      <c r="B983" s="352">
        <v>6000011739</v>
      </c>
      <c r="C983" s="374" t="s">
        <v>3293</v>
      </c>
      <c r="D983" s="354">
        <v>30778869925</v>
      </c>
      <c r="E983" s="352">
        <v>2510001848</v>
      </c>
      <c r="F983" s="374" t="s">
        <v>3052</v>
      </c>
      <c r="G983" s="375" t="s">
        <v>3364</v>
      </c>
      <c r="H983" s="374" t="s">
        <v>3733</v>
      </c>
      <c r="I983" s="118">
        <v>102.49999999999999</v>
      </c>
      <c r="J983" s="118">
        <v>102.49999999999999</v>
      </c>
      <c r="K983" s="423">
        <v>46149</v>
      </c>
      <c r="L983" s="392">
        <v>46104</v>
      </c>
      <c r="M983" s="393" t="s">
        <v>2756</v>
      </c>
      <c r="N983" s="69">
        <f>YEAR(Table2[[#This Row],[MONTH]])</f>
        <v>2026</v>
      </c>
      <c r="O983" s="69" t="str">
        <f>TEXT(Table2[[#This Row],[MONTH]],"MMMM")</f>
        <v>March</v>
      </c>
    </row>
    <row r="984" spans="1:15" ht="14.4" x14ac:dyDescent="0.3">
      <c r="A984" s="611">
        <v>46082</v>
      </c>
      <c r="B984" s="347">
        <v>6000011742</v>
      </c>
      <c r="C984" s="267" t="s">
        <v>3085</v>
      </c>
      <c r="D984" s="348" t="s">
        <v>3220</v>
      </c>
      <c r="E984" s="347">
        <v>2204003157</v>
      </c>
      <c r="F984" s="267" t="s">
        <v>305</v>
      </c>
      <c r="G984" s="362" t="s">
        <v>3364</v>
      </c>
      <c r="H984" s="267" t="s">
        <v>3733</v>
      </c>
      <c r="I984" s="105">
        <v>2084.0299999999997</v>
      </c>
      <c r="J984" s="105">
        <v>2084.0299999999997</v>
      </c>
      <c r="K984" s="595">
        <v>46149</v>
      </c>
      <c r="L984" s="388">
        <v>46104</v>
      </c>
      <c r="M984" s="199" t="s">
        <v>2756</v>
      </c>
      <c r="N984" s="69">
        <f>YEAR(Table2[[#This Row],[MONTH]])</f>
        <v>2026</v>
      </c>
      <c r="O984" s="69" t="str">
        <f>TEXT(Table2[[#This Row],[MONTH]],"MMMM")</f>
        <v>March</v>
      </c>
    </row>
    <row r="985" spans="1:15" ht="14.4" x14ac:dyDescent="0.3">
      <c r="A985" s="611">
        <v>46082</v>
      </c>
      <c r="B985" s="347">
        <v>6000011744</v>
      </c>
      <c r="C985" s="267" t="s">
        <v>3641</v>
      </c>
      <c r="D985" s="348" t="s">
        <v>3642</v>
      </c>
      <c r="E985" s="347">
        <v>2204003173</v>
      </c>
      <c r="F985" s="267" t="s">
        <v>305</v>
      </c>
      <c r="G985" s="362" t="s">
        <v>3364</v>
      </c>
      <c r="H985" s="267" t="s">
        <v>3733</v>
      </c>
      <c r="I985" s="105">
        <v>2453.63</v>
      </c>
      <c r="J985" s="105">
        <v>2453.63</v>
      </c>
      <c r="K985" s="595">
        <v>46149</v>
      </c>
      <c r="L985" s="388">
        <v>46104</v>
      </c>
      <c r="M985" s="199" t="s">
        <v>2756</v>
      </c>
      <c r="N985" s="69">
        <f>YEAR(Table2[[#This Row],[MONTH]])</f>
        <v>2026</v>
      </c>
      <c r="O985" s="69" t="str">
        <f>TEXT(Table2[[#This Row],[MONTH]],"MMMM")</f>
        <v>March</v>
      </c>
    </row>
    <row r="986" spans="1:15" ht="15" thickBot="1" x14ac:dyDescent="0.35">
      <c r="A986" s="631">
        <v>46082</v>
      </c>
      <c r="B986" s="356">
        <v>6000011798</v>
      </c>
      <c r="C986" s="357" t="s">
        <v>2121</v>
      </c>
      <c r="D986" s="358" t="s">
        <v>2122</v>
      </c>
      <c r="E986" s="356">
        <v>2304000598</v>
      </c>
      <c r="F986" s="357" t="s">
        <v>733</v>
      </c>
      <c r="G986" s="367" t="s">
        <v>3364</v>
      </c>
      <c r="H986" s="357" t="s">
        <v>3733</v>
      </c>
      <c r="I986" s="111">
        <v>525</v>
      </c>
      <c r="J986" s="111">
        <v>525</v>
      </c>
      <c r="K986" s="434">
        <v>46149</v>
      </c>
      <c r="L986" s="389">
        <v>46104</v>
      </c>
      <c r="M986" s="395" t="s">
        <v>2756</v>
      </c>
      <c r="N986" s="69">
        <f>YEAR(Table2[[#This Row],[MONTH]])</f>
        <v>2026</v>
      </c>
      <c r="O986" s="69" t="str">
        <f>TEXT(Table2[[#This Row],[MONTH]],"MMMM")</f>
        <v>March</v>
      </c>
    </row>
    <row r="987" spans="1:15" ht="14.4" x14ac:dyDescent="0.3">
      <c r="A987" s="602">
        <v>46082</v>
      </c>
      <c r="B987" s="96">
        <v>22129188</v>
      </c>
      <c r="C987" s="96" t="s">
        <v>3741</v>
      </c>
      <c r="D987" s="97" t="s">
        <v>3742</v>
      </c>
      <c r="E987" s="96">
        <v>22066568</v>
      </c>
      <c r="F987" s="96" t="s">
        <v>3718</v>
      </c>
      <c r="G987" s="98" t="s">
        <v>3364</v>
      </c>
      <c r="H987" s="96" t="s">
        <v>3378</v>
      </c>
      <c r="I987" s="99">
        <v>97325</v>
      </c>
      <c r="J987" s="100">
        <f>+[2]!Table1[[#This Row],[TOTAL AMOUNT QAR]]</f>
        <v>97325</v>
      </c>
      <c r="K987" s="548">
        <v>46175</v>
      </c>
      <c r="L987" s="101">
        <v>46135</v>
      </c>
      <c r="M987" s="95" t="s">
        <v>2756</v>
      </c>
      <c r="N987" s="69">
        <f>YEAR(Table2[[#This Row],[MONTH]])</f>
        <v>2026</v>
      </c>
      <c r="O987" s="69" t="str">
        <f>TEXT(Table2[[#This Row],[MONTH]],"MMMM")</f>
        <v>March</v>
      </c>
    </row>
    <row r="988" spans="1:15" ht="15" thickBot="1" x14ac:dyDescent="0.35">
      <c r="A988" s="608">
        <v>46082</v>
      </c>
      <c r="B988" s="145">
        <v>22129189</v>
      </c>
      <c r="C988" s="145" t="s">
        <v>3743</v>
      </c>
      <c r="D988" s="116" t="s">
        <v>3744</v>
      </c>
      <c r="E988" s="145">
        <v>22066404</v>
      </c>
      <c r="F988" s="145" t="s">
        <v>3718</v>
      </c>
      <c r="G988" s="147" t="s">
        <v>3372</v>
      </c>
      <c r="H988" s="145" t="s">
        <v>3378</v>
      </c>
      <c r="I988" s="148">
        <v>93125</v>
      </c>
      <c r="J988" s="415">
        <f>+[2]!Table1[[#This Row],[TOTAL AMOUNT QAR]]</f>
        <v>93125</v>
      </c>
      <c r="K988" s="598">
        <v>46175</v>
      </c>
      <c r="L988" s="416">
        <v>46135</v>
      </c>
      <c r="M988" s="95" t="s">
        <v>2756</v>
      </c>
      <c r="N988" s="69">
        <f>YEAR(Table2[[#This Row],[MONTH]])</f>
        <v>2026</v>
      </c>
      <c r="O988" s="69" t="str">
        <f>TEXT(Table2[[#This Row],[MONTH]],"MMMM")</f>
        <v>March</v>
      </c>
    </row>
    <row r="989" spans="1:15" ht="14.4" x14ac:dyDescent="0.3">
      <c r="A989" s="602">
        <v>46082</v>
      </c>
      <c r="B989" s="96">
        <v>22129357</v>
      </c>
      <c r="C989" s="96" t="s">
        <v>3741</v>
      </c>
      <c r="D989" s="97" t="s">
        <v>3745</v>
      </c>
      <c r="E989" s="96">
        <v>22066568</v>
      </c>
      <c r="F989" s="96" t="s">
        <v>3684</v>
      </c>
      <c r="G989" s="98" t="s">
        <v>3364</v>
      </c>
      <c r="H989" s="96" t="s">
        <v>3378</v>
      </c>
      <c r="I989" s="99">
        <v>103466.1</v>
      </c>
      <c r="J989" s="100">
        <f>+[2]!Table1[[#This Row],[TOTAL AMOUNT QAR]]</f>
        <v>103466.1</v>
      </c>
      <c r="K989" s="548">
        <v>46204</v>
      </c>
      <c r="L989" s="101">
        <v>46163</v>
      </c>
      <c r="M989" s="95" t="s">
        <v>2756</v>
      </c>
      <c r="N989" s="69">
        <f>YEAR(Table2[[#This Row],[MONTH]])</f>
        <v>2026</v>
      </c>
      <c r="O989" s="69" t="str">
        <f>TEXT(Table2[[#This Row],[MONTH]],"MMMM")</f>
        <v>March</v>
      </c>
    </row>
    <row r="990" spans="1:15" ht="15" thickBot="1" x14ac:dyDescent="0.35">
      <c r="A990" s="608">
        <v>46082</v>
      </c>
      <c r="B990" s="145">
        <v>22129356</v>
      </c>
      <c r="C990" s="145" t="s">
        <v>3743</v>
      </c>
      <c r="D990" s="146" t="s">
        <v>3746</v>
      </c>
      <c r="E990" s="145">
        <v>22066404</v>
      </c>
      <c r="F990" s="145" t="s">
        <v>3684</v>
      </c>
      <c r="G990" s="147" t="s">
        <v>3372</v>
      </c>
      <c r="H990" s="145" t="s">
        <v>3378</v>
      </c>
      <c r="I990" s="148">
        <v>13340.46</v>
      </c>
      <c r="J990" s="415">
        <f>+[2]!Table1[[#This Row],[TOTAL AMOUNT QAR]]</f>
        <v>13340.46</v>
      </c>
      <c r="K990" s="598">
        <v>46205</v>
      </c>
      <c r="L990" s="416">
        <v>46163</v>
      </c>
      <c r="M990" s="95" t="s">
        <v>2756</v>
      </c>
      <c r="N990" s="69">
        <f>YEAR(Table2[[#This Row],[MONTH]])</f>
        <v>2026</v>
      </c>
      <c r="O990" s="69" t="str">
        <f>TEXT(Table2[[#This Row],[MONTH]],"MMMM")</f>
        <v>March</v>
      </c>
    </row>
    <row r="991" spans="1:15" ht="15" thickBot="1" x14ac:dyDescent="0.35">
      <c r="A991" s="606">
        <v>46082</v>
      </c>
      <c r="B991" s="137">
        <v>22131071</v>
      </c>
      <c r="C991" s="137" t="s">
        <v>3741</v>
      </c>
      <c r="D991" s="138" t="s">
        <v>4291</v>
      </c>
      <c r="E991" s="137">
        <v>22066568</v>
      </c>
      <c r="F991" s="137" t="s">
        <v>3737</v>
      </c>
      <c r="G991" s="139" t="s">
        <v>3364</v>
      </c>
      <c r="H991" s="137" t="s">
        <v>3378</v>
      </c>
      <c r="I991" s="140">
        <v>1602</v>
      </c>
      <c r="J991" s="735">
        <f>+[2]!Table1[[#This Row],[TOTAL AMOUNT QAR]]</f>
        <v>1602</v>
      </c>
      <c r="K991" s="555">
        <v>46205</v>
      </c>
      <c r="L991" s="141">
        <v>46164</v>
      </c>
      <c r="M991" s="95" t="s">
        <v>2756</v>
      </c>
      <c r="N991" s="69">
        <f>YEAR(Table2[[#This Row],[MONTH]])</f>
        <v>2026</v>
      </c>
      <c r="O991" s="69" t="str">
        <f>TEXT(Table2[[#This Row],[MONTH]],"MMMM")</f>
        <v>March</v>
      </c>
    </row>
    <row r="992" spans="1:15" ht="14.4" x14ac:dyDescent="0.3">
      <c r="A992" s="630">
        <v>46113</v>
      </c>
      <c r="B992" s="345">
        <v>6000011731</v>
      </c>
      <c r="C992" s="265" t="s">
        <v>3293</v>
      </c>
      <c r="D992" s="346" t="s">
        <v>3294</v>
      </c>
      <c r="E992" s="345" t="s">
        <v>3726</v>
      </c>
      <c r="F992" s="265" t="s">
        <v>305</v>
      </c>
      <c r="G992" s="396" t="str">
        <f t="shared" ref="G992:G998" si="2">IF(MID(C992,5,4)="ISND","ISND5-2","RUYA 09")</f>
        <v>ISND5-2</v>
      </c>
      <c r="H992" s="173" t="s">
        <v>3747</v>
      </c>
      <c r="I992" s="99">
        <v>251</v>
      </c>
      <c r="J992" s="649">
        <f>+[2]!Table1[[#This Row],[TOTAL AMOUNT QAR]]</f>
        <v>251</v>
      </c>
      <c r="K992" s="594">
        <v>46138</v>
      </c>
      <c r="L992" s="387">
        <v>46121</v>
      </c>
      <c r="M992" s="95" t="s">
        <v>2681</v>
      </c>
      <c r="N992" s="69">
        <f>YEAR(Table2[[#This Row],[MONTH]])</f>
        <v>2026</v>
      </c>
      <c r="O992" s="69" t="str">
        <f>TEXT(Table2[[#This Row],[MONTH]],"MMMM")</f>
        <v>April</v>
      </c>
    </row>
    <row r="993" spans="1:15" ht="14.4" x14ac:dyDescent="0.3">
      <c r="A993" s="611">
        <v>46113</v>
      </c>
      <c r="B993" s="347">
        <v>6000012014</v>
      </c>
      <c r="C993" s="267" t="s">
        <v>3667</v>
      </c>
      <c r="D993" s="348" t="s">
        <v>3727</v>
      </c>
      <c r="E993" s="347" t="s">
        <v>3726</v>
      </c>
      <c r="F993" s="267" t="s">
        <v>305</v>
      </c>
      <c r="G993" s="362" t="str">
        <f t="shared" si="2"/>
        <v>ISND5-2</v>
      </c>
      <c r="H993" s="158" t="s">
        <v>3747</v>
      </c>
      <c r="I993" s="105">
        <v>255</v>
      </c>
      <c r="J993" s="105">
        <f>+[2]!Table1[[#This Row],[TOTAL AMOUNT QAR]]</f>
        <v>255</v>
      </c>
      <c r="K993" s="595">
        <v>46138</v>
      </c>
      <c r="L993" s="388">
        <v>46121</v>
      </c>
      <c r="M993" s="95" t="s">
        <v>2681</v>
      </c>
      <c r="N993" s="69">
        <f>YEAR(Table2[[#This Row],[MONTH]])</f>
        <v>2026</v>
      </c>
      <c r="O993" s="69" t="str">
        <f>TEXT(Table2[[#This Row],[MONTH]],"MMMM")</f>
        <v>April</v>
      </c>
    </row>
    <row r="994" spans="1:15" ht="15" thickBot="1" x14ac:dyDescent="0.35">
      <c r="A994" s="631">
        <v>46113</v>
      </c>
      <c r="B994" s="356">
        <v>6000012015</v>
      </c>
      <c r="C994" s="357" t="s">
        <v>3688</v>
      </c>
      <c r="D994" s="358" t="s">
        <v>3728</v>
      </c>
      <c r="E994" s="356" t="s">
        <v>3729</v>
      </c>
      <c r="F994" s="357" t="s">
        <v>48</v>
      </c>
      <c r="G994" s="397" t="str">
        <f t="shared" si="2"/>
        <v>ISND5-2</v>
      </c>
      <c r="H994" s="161" t="s">
        <v>3747</v>
      </c>
      <c r="I994" s="111">
        <v>3298</v>
      </c>
      <c r="J994" s="118">
        <f>+[2]!Table1[[#This Row],[TOTAL AMOUNT QAR]]</f>
        <v>3298</v>
      </c>
      <c r="K994" s="434">
        <v>46138</v>
      </c>
      <c r="L994" s="388">
        <v>46121</v>
      </c>
      <c r="M994" s="95" t="s">
        <v>2681</v>
      </c>
      <c r="N994" s="69">
        <f>YEAR(Table2[[#This Row],[MONTH]])</f>
        <v>2026</v>
      </c>
      <c r="O994" s="69" t="str">
        <f>TEXT(Table2[[#This Row],[MONTH]],"MMMM")</f>
        <v>April</v>
      </c>
    </row>
    <row r="995" spans="1:15" ht="14.4" x14ac:dyDescent="0.3">
      <c r="A995" s="634">
        <v>46113</v>
      </c>
      <c r="B995" s="345">
        <v>6000012049</v>
      </c>
      <c r="C995" s="398" t="s">
        <v>3730</v>
      </c>
      <c r="D995" s="346" t="s">
        <v>3731</v>
      </c>
      <c r="E995" s="345">
        <v>2304000679</v>
      </c>
      <c r="F995" s="398" t="s">
        <v>733</v>
      </c>
      <c r="G995" s="361" t="str">
        <f t="shared" si="2"/>
        <v>ISND5-2</v>
      </c>
      <c r="H995" s="265" t="s">
        <v>3733</v>
      </c>
      <c r="I995" s="99">
        <v>896.25</v>
      </c>
      <c r="J995" s="99">
        <v>896.25</v>
      </c>
      <c r="K995" s="446">
        <v>46174</v>
      </c>
      <c r="L995" s="387">
        <v>46125</v>
      </c>
      <c r="M995" s="95" t="s">
        <v>2756</v>
      </c>
      <c r="N995" s="69">
        <f>YEAR(Table2[[#This Row],[MONTH]])</f>
        <v>2026</v>
      </c>
      <c r="O995" s="69" t="str">
        <f>TEXT(Table2[[#This Row],[MONTH]],"MMMM")</f>
        <v>April</v>
      </c>
    </row>
    <row r="996" spans="1:15" ht="14.4" x14ac:dyDescent="0.3">
      <c r="A996" s="635">
        <v>46113</v>
      </c>
      <c r="B996" s="347">
        <v>6000012050</v>
      </c>
      <c r="C996" s="267" t="s">
        <v>3667</v>
      </c>
      <c r="D996" s="348">
        <v>20490004804</v>
      </c>
      <c r="E996" s="347">
        <v>2510001881</v>
      </c>
      <c r="F996" s="383" t="s">
        <v>305</v>
      </c>
      <c r="G996" s="362" t="str">
        <f>IF(MID(C996,5,4)="ISND","ISND5-2","RUYA 09")</f>
        <v>ISND5-2</v>
      </c>
      <c r="H996" s="267" t="s">
        <v>3733</v>
      </c>
      <c r="I996" s="105">
        <v>348.5</v>
      </c>
      <c r="J996" s="105">
        <v>348.5</v>
      </c>
      <c r="K996" s="595">
        <v>46174</v>
      </c>
      <c r="L996" s="388">
        <v>46125</v>
      </c>
      <c r="M996" s="95" t="s">
        <v>2756</v>
      </c>
      <c r="N996" s="69">
        <f>YEAR(Table2[[#This Row],[MONTH]])</f>
        <v>2026</v>
      </c>
      <c r="O996" s="69" t="str">
        <f>TEXT(Table2[[#This Row],[MONTH]],"MMMM")</f>
        <v>April</v>
      </c>
    </row>
    <row r="997" spans="1:15" ht="14.4" x14ac:dyDescent="0.3">
      <c r="A997" s="635">
        <v>46113</v>
      </c>
      <c r="B997" s="347">
        <v>6000012051</v>
      </c>
      <c r="C997" s="267" t="s">
        <v>3732</v>
      </c>
      <c r="D997" s="348" t="s">
        <v>1710</v>
      </c>
      <c r="E997" s="347">
        <v>2304000678</v>
      </c>
      <c r="F997" s="383" t="s">
        <v>733</v>
      </c>
      <c r="G997" s="362" t="str">
        <f t="shared" si="2"/>
        <v>ISND5-2</v>
      </c>
      <c r="H997" s="267" t="s">
        <v>3733</v>
      </c>
      <c r="I997" s="105">
        <v>485</v>
      </c>
      <c r="J997" s="105">
        <v>485</v>
      </c>
      <c r="K997" s="595">
        <v>46174</v>
      </c>
      <c r="L997" s="388">
        <v>46125</v>
      </c>
      <c r="M997" s="95" t="s">
        <v>2756</v>
      </c>
      <c r="N997" s="69">
        <f>YEAR(Table2[[#This Row],[MONTH]])</f>
        <v>2026</v>
      </c>
      <c r="O997" s="69" t="str">
        <f>TEXT(Table2[[#This Row],[MONTH]],"MMMM")</f>
        <v>April</v>
      </c>
    </row>
    <row r="998" spans="1:15" ht="15" thickBot="1" x14ac:dyDescent="0.35">
      <c r="A998" s="637">
        <v>46113</v>
      </c>
      <c r="B998" s="356">
        <v>6000012052</v>
      </c>
      <c r="C998" s="357" t="s">
        <v>3688</v>
      </c>
      <c r="D998" s="358" t="s">
        <v>3136</v>
      </c>
      <c r="E998" s="356">
        <v>2204003262</v>
      </c>
      <c r="F998" s="384" t="s">
        <v>48</v>
      </c>
      <c r="G998" s="367" t="str">
        <f t="shared" si="2"/>
        <v>ISND5-2</v>
      </c>
      <c r="H998" s="357" t="s">
        <v>3733</v>
      </c>
      <c r="I998" s="111">
        <v>5281.12</v>
      </c>
      <c r="J998" s="111">
        <v>5281.12</v>
      </c>
      <c r="K998" s="423">
        <v>46174</v>
      </c>
      <c r="L998" s="389">
        <v>46125</v>
      </c>
      <c r="M998" s="95" t="s">
        <v>2756</v>
      </c>
      <c r="N998" s="69">
        <f>YEAR(Table2[[#This Row],[MONTH]])</f>
        <v>2026</v>
      </c>
      <c r="O998" s="69" t="str">
        <f>TEXT(Table2[[#This Row],[MONTH]],"MMMM")</f>
        <v>April</v>
      </c>
    </row>
    <row r="999" spans="1:15" ht="14.4" x14ac:dyDescent="0.3">
      <c r="A999" s="638">
        <v>46113</v>
      </c>
      <c r="B999" s="402">
        <v>6000012140</v>
      </c>
      <c r="C999" s="403" t="s">
        <v>3706</v>
      </c>
      <c r="D999" s="404">
        <v>1628668156</v>
      </c>
      <c r="E999" s="402">
        <v>2510001900</v>
      </c>
      <c r="F999" s="405" t="s">
        <v>305</v>
      </c>
      <c r="G999" s="396" t="s">
        <v>3372</v>
      </c>
      <c r="H999" s="403" t="s">
        <v>3747</v>
      </c>
      <c r="I999" s="649">
        <v>4248</v>
      </c>
      <c r="J999" s="649">
        <f>+[2]!Table1[[#This Row],[TOTAL AMOUNT QAR]]</f>
        <v>4248</v>
      </c>
      <c r="K999" s="594">
        <v>46138</v>
      </c>
      <c r="L999" s="387">
        <v>46140</v>
      </c>
      <c r="M999" s="95" t="s">
        <v>2681</v>
      </c>
      <c r="N999" s="69">
        <f>YEAR(Table2[[#This Row],[MONTH]])</f>
        <v>2026</v>
      </c>
      <c r="O999" s="69" t="str">
        <f>TEXT(Table2[[#This Row],[MONTH]],"MMMM")</f>
        <v>April</v>
      </c>
    </row>
    <row r="1000" spans="1:15" ht="14.4" x14ac:dyDescent="0.3">
      <c r="A1000" s="637">
        <v>46113</v>
      </c>
      <c r="B1000" s="356">
        <v>6000012141</v>
      </c>
      <c r="C1000" s="357" t="s">
        <v>3699</v>
      </c>
      <c r="D1000" s="358" t="s">
        <v>3748</v>
      </c>
      <c r="E1000" s="356">
        <v>2204003381</v>
      </c>
      <c r="F1000" s="384" t="s">
        <v>305</v>
      </c>
      <c r="G1000" s="367" t="s">
        <v>3372</v>
      </c>
      <c r="H1000" s="357" t="s">
        <v>3747</v>
      </c>
      <c r="I1000" s="111">
        <v>1626</v>
      </c>
      <c r="J1000" s="105">
        <f>+[2]!Table1[[#This Row],[TOTAL AMOUNT QAR]]</f>
        <v>1626</v>
      </c>
      <c r="K1000" s="595">
        <v>46138</v>
      </c>
      <c r="L1000" s="388">
        <v>46140</v>
      </c>
      <c r="M1000" s="95" t="s">
        <v>2681</v>
      </c>
      <c r="N1000" s="69">
        <f>YEAR(Table2[[#This Row],[MONTH]])</f>
        <v>2026</v>
      </c>
      <c r="O1000" s="69" t="str">
        <f>TEXT(Table2[[#This Row],[MONTH]],"MMMM")</f>
        <v>April</v>
      </c>
    </row>
    <row r="1001" spans="1:15" ht="14.4" x14ac:dyDescent="0.3">
      <c r="A1001" s="637">
        <v>46113</v>
      </c>
      <c r="B1001" s="356">
        <v>6000012142</v>
      </c>
      <c r="C1001" s="357" t="s">
        <v>3247</v>
      </c>
      <c r="D1001" s="358" t="s">
        <v>3248</v>
      </c>
      <c r="E1001" s="356">
        <v>2204003327</v>
      </c>
      <c r="F1001" s="384" t="s">
        <v>48</v>
      </c>
      <c r="G1001" s="367" t="s">
        <v>3372</v>
      </c>
      <c r="H1001" s="357" t="s">
        <v>3747</v>
      </c>
      <c r="I1001" s="111">
        <v>5574</v>
      </c>
      <c r="J1001" s="118">
        <f>+[2]!Table1[[#This Row],[TOTAL AMOUNT QAR]]</f>
        <v>5574</v>
      </c>
      <c r="K1001" s="595">
        <v>46138</v>
      </c>
      <c r="L1001" s="388">
        <v>46140</v>
      </c>
      <c r="M1001" s="95" t="s">
        <v>2681</v>
      </c>
      <c r="N1001" s="69">
        <f>YEAR(Table2[[#This Row],[MONTH]])</f>
        <v>2026</v>
      </c>
      <c r="O1001" s="69" t="str">
        <f>TEXT(Table2[[#This Row],[MONTH]],"MMMM")</f>
        <v>April</v>
      </c>
    </row>
    <row r="1002" spans="1:15" ht="15" thickBot="1" x14ac:dyDescent="0.35">
      <c r="A1002" s="636">
        <v>46113</v>
      </c>
      <c r="B1002" s="349">
        <v>6000012143</v>
      </c>
      <c r="C1002" s="269" t="s">
        <v>3163</v>
      </c>
      <c r="D1002" s="350" t="s">
        <v>3313</v>
      </c>
      <c r="E1002" s="349">
        <v>2204003238</v>
      </c>
      <c r="F1002" s="382" t="s">
        <v>3749</v>
      </c>
      <c r="G1002" s="364" t="s">
        <v>3364</v>
      </c>
      <c r="H1002" s="269" t="s">
        <v>3747</v>
      </c>
      <c r="I1002" s="140">
        <v>610082</v>
      </c>
      <c r="J1002" s="118">
        <f>+[2]!Table1[[#This Row],[TOTAL AMOUNT QAR]]</f>
        <v>610082</v>
      </c>
      <c r="K1002" s="423">
        <v>46167</v>
      </c>
      <c r="L1002" s="391">
        <v>46140</v>
      </c>
      <c r="M1002" s="95" t="s">
        <v>2681</v>
      </c>
      <c r="N1002" s="69">
        <f>YEAR(Table2[[#This Row],[MONTH]])</f>
        <v>2026</v>
      </c>
      <c r="O1002" s="69" t="str">
        <f>TEXT(Table2[[#This Row],[MONTH]],"MMMM")</f>
        <v>April</v>
      </c>
    </row>
    <row r="1003" spans="1:15" ht="14.4" x14ac:dyDescent="0.3">
      <c r="A1003" s="639">
        <v>46113</v>
      </c>
      <c r="B1003" s="408">
        <v>22129152</v>
      </c>
      <c r="C1003" s="409" t="s">
        <v>3750</v>
      </c>
      <c r="D1003" s="410">
        <v>1515607063</v>
      </c>
      <c r="E1003" s="408">
        <v>22061014</v>
      </c>
      <c r="F1003" s="411" t="s">
        <v>305</v>
      </c>
      <c r="G1003" s="397" t="s">
        <v>3364</v>
      </c>
      <c r="H1003" s="409" t="s">
        <v>3747</v>
      </c>
      <c r="I1003" s="134">
        <v>978</v>
      </c>
      <c r="J1003" s="118">
        <f>+[2]!Table1[[#This Row],[TOTAL AMOUNT QAR]]</f>
        <v>978</v>
      </c>
      <c r="K1003" s="423">
        <v>46167</v>
      </c>
      <c r="L1003" s="413">
        <v>46140</v>
      </c>
      <c r="M1003" s="95" t="s">
        <v>2681</v>
      </c>
      <c r="N1003" s="69">
        <f>YEAR(Table2[[#This Row],[MONTH]])</f>
        <v>2026</v>
      </c>
      <c r="O1003" s="69" t="str">
        <f>TEXT(Table2[[#This Row],[MONTH]],"MMMM")</f>
        <v>April</v>
      </c>
    </row>
    <row r="1004" spans="1:15" ht="15" thickBot="1" x14ac:dyDescent="0.35">
      <c r="A1004" s="639">
        <v>46113</v>
      </c>
      <c r="B1004" s="408">
        <v>22129154</v>
      </c>
      <c r="C1004" s="409" t="s">
        <v>3750</v>
      </c>
      <c r="D1004" s="410" t="s">
        <v>3751</v>
      </c>
      <c r="E1004" s="408">
        <v>22061014</v>
      </c>
      <c r="F1004" s="411" t="s">
        <v>305</v>
      </c>
      <c r="G1004" s="397" t="s">
        <v>3364</v>
      </c>
      <c r="H1004" s="409" t="s">
        <v>3733</v>
      </c>
      <c r="I1004" s="105">
        <f>+(418*1.025)+50+460</f>
        <v>938.45</v>
      </c>
      <c r="J1004" s="105">
        <f>+[2]!Table1[[#This Row],[TOTAL AMOUNT QAR]]</f>
        <v>938.45</v>
      </c>
      <c r="K1004" s="570">
        <v>46181</v>
      </c>
      <c r="L1004" s="388">
        <v>46140</v>
      </c>
      <c r="M1004" s="95" t="s">
        <v>2756</v>
      </c>
      <c r="N1004" s="69">
        <f>YEAR(Table2[[#This Row],[MONTH]])</f>
        <v>2026</v>
      </c>
      <c r="O1004" s="69" t="str">
        <f>TEXT(Table2[[#This Row],[MONTH]],"MMMM")</f>
        <v>April</v>
      </c>
    </row>
    <row r="1005" spans="1:15" ht="14.4" x14ac:dyDescent="0.3">
      <c r="A1005" s="634">
        <v>46113</v>
      </c>
      <c r="B1005" s="96">
        <v>22130060</v>
      </c>
      <c r="C1005" s="96" t="s">
        <v>3752</v>
      </c>
      <c r="D1005" s="97" t="s">
        <v>3753</v>
      </c>
      <c r="E1005" s="96">
        <v>22066634</v>
      </c>
      <c r="F1005" s="802" t="s">
        <v>3718</v>
      </c>
      <c r="G1005" s="98" t="s">
        <v>3364</v>
      </c>
      <c r="H1005" s="96" t="s">
        <v>3378</v>
      </c>
      <c r="I1005" s="99">
        <v>97165</v>
      </c>
      <c r="J1005" s="100">
        <f>+[2]!Table1[[#This Row],[TOTAL AMOUNT QAR]]</f>
        <v>97165</v>
      </c>
      <c r="K1005" s="551">
        <v>46204</v>
      </c>
      <c r="L1005" s="594">
        <v>46149</v>
      </c>
      <c r="M1005" s="95" t="s">
        <v>2756</v>
      </c>
      <c r="N1005" s="69">
        <f>YEAR(Table2[[#This Row],[MONTH]])</f>
        <v>2026</v>
      </c>
      <c r="O1005" s="69" t="str">
        <f>TEXT(Table2[[#This Row],[MONTH]],"MMMM")</f>
        <v>April</v>
      </c>
    </row>
    <row r="1006" spans="1:15" ht="15" thickBot="1" x14ac:dyDescent="0.35">
      <c r="A1006" s="636">
        <v>46113</v>
      </c>
      <c r="B1006" s="137">
        <v>22130061</v>
      </c>
      <c r="C1006" s="137" t="s">
        <v>3754</v>
      </c>
      <c r="D1006" s="138" t="s">
        <v>3755</v>
      </c>
      <c r="E1006" s="137">
        <v>22066610</v>
      </c>
      <c r="F1006" s="803" t="s">
        <v>3718</v>
      </c>
      <c r="G1006" s="139" t="s">
        <v>3372</v>
      </c>
      <c r="H1006" s="137" t="s">
        <v>3378</v>
      </c>
      <c r="I1006" s="140">
        <v>74895</v>
      </c>
      <c r="J1006" s="128">
        <f>+[2]!Table1[[#This Row],[TOTAL AMOUNT QAR]]</f>
        <v>74895</v>
      </c>
      <c r="K1006" s="553">
        <v>46204</v>
      </c>
      <c r="L1006" s="439">
        <v>46149</v>
      </c>
      <c r="M1006" s="95" t="s">
        <v>2756</v>
      </c>
      <c r="N1006" s="69">
        <f>YEAR(Table2[[#This Row],[MONTH]])</f>
        <v>2026</v>
      </c>
      <c r="O1006" s="69" t="str">
        <f>TEXT(Table2[[#This Row],[MONTH]],"MMMM")</f>
        <v>April</v>
      </c>
    </row>
    <row r="1007" spans="1:15" ht="14.4" x14ac:dyDescent="0.3">
      <c r="A1007" s="602">
        <v>46113</v>
      </c>
      <c r="B1007" s="96">
        <v>22130696</v>
      </c>
      <c r="C1007" s="96" t="s">
        <v>3752</v>
      </c>
      <c r="D1007" s="97" t="s">
        <v>3756</v>
      </c>
      <c r="E1007" s="96">
        <v>22066634</v>
      </c>
      <c r="F1007" s="96" t="s">
        <v>3684</v>
      </c>
      <c r="G1007" s="98" t="s">
        <v>3364</v>
      </c>
      <c r="H1007" s="96" t="s">
        <v>3378</v>
      </c>
      <c r="I1007" s="99">
        <v>121310.9</v>
      </c>
      <c r="J1007" s="100">
        <f>+[2]!Table1[[#This Row],[TOTAL AMOUNT QAR]]</f>
        <v>121310.9</v>
      </c>
      <c r="K1007" s="551">
        <v>46204</v>
      </c>
      <c r="L1007" s="101">
        <v>46160</v>
      </c>
      <c r="M1007" s="95" t="s">
        <v>2756</v>
      </c>
      <c r="N1007" s="69">
        <f>YEAR(Table2[[#This Row],[MONTH]])</f>
        <v>2026</v>
      </c>
      <c r="O1007" s="69" t="str">
        <f>TEXT(Table2[[#This Row],[MONTH]],"MMMM")</f>
        <v>April</v>
      </c>
    </row>
    <row r="1008" spans="1:15" ht="15" thickBot="1" x14ac:dyDescent="0.35">
      <c r="A1008" s="608">
        <v>46113</v>
      </c>
      <c r="B1008" s="145">
        <v>22130697</v>
      </c>
      <c r="C1008" s="145" t="s">
        <v>3754</v>
      </c>
      <c r="D1008" s="146" t="s">
        <v>3757</v>
      </c>
      <c r="E1008" s="145">
        <v>22066610</v>
      </c>
      <c r="F1008" s="145" t="s">
        <v>3684</v>
      </c>
      <c r="G1008" s="147" t="s">
        <v>3372</v>
      </c>
      <c r="H1008" s="145" t="s">
        <v>3378</v>
      </c>
      <c r="I1008" s="148">
        <v>23013.81</v>
      </c>
      <c r="J1008" s="415">
        <f>+[2]!Table1[[#This Row],[TOTAL AMOUNT QAR]]</f>
        <v>23013.81</v>
      </c>
      <c r="K1008" s="598">
        <v>46204</v>
      </c>
      <c r="L1008" s="416">
        <v>46160</v>
      </c>
      <c r="M1008" s="95" t="s">
        <v>2756</v>
      </c>
      <c r="N1008" s="69">
        <f>YEAR(Table2[[#This Row],[MONTH]])</f>
        <v>2026</v>
      </c>
      <c r="O1008" s="69" t="str">
        <f>TEXT(Table2[[#This Row],[MONTH]],"MMMM")</f>
        <v>April</v>
      </c>
    </row>
    <row r="1009" spans="1:15" ht="15" thickBot="1" x14ac:dyDescent="0.35">
      <c r="A1009" s="603">
        <v>46113</v>
      </c>
      <c r="B1009" s="102">
        <v>22131118</v>
      </c>
      <c r="C1009" s="102" t="s">
        <v>3752</v>
      </c>
      <c r="D1009" s="146" t="s">
        <v>4292</v>
      </c>
      <c r="E1009" s="102">
        <v>22066634</v>
      </c>
      <c r="F1009" s="102" t="s">
        <v>3737</v>
      </c>
      <c r="G1009" s="104" t="s">
        <v>3364</v>
      </c>
      <c r="H1009" s="102" t="s">
        <v>3378</v>
      </c>
      <c r="I1009" s="105">
        <v>1156.4000000000001</v>
      </c>
      <c r="J1009" s="735">
        <f>+[2]!Table1[[#This Row],[TOTAL AMOUNT QAR]]</f>
        <v>1156.4000000000001</v>
      </c>
      <c r="K1009" s="555">
        <v>46205</v>
      </c>
      <c r="L1009" s="107">
        <v>46166</v>
      </c>
      <c r="M1009" s="322" t="s">
        <v>2756</v>
      </c>
      <c r="N1009" s="69">
        <f>YEAR(Table2[[#This Row],[MONTH]])</f>
        <v>2026</v>
      </c>
      <c r="O1009" s="69" t="str">
        <f>TEXT(Table2[[#This Row],[MONTH]],"MMMM")</f>
        <v>April</v>
      </c>
    </row>
    <row r="1010" spans="1:15" ht="15" thickBot="1" x14ac:dyDescent="0.35">
      <c r="A1010" s="608">
        <v>46113</v>
      </c>
      <c r="B1010" s="145">
        <v>22131117</v>
      </c>
      <c r="C1010" s="145" t="s">
        <v>3754</v>
      </c>
      <c r="D1010" s="146" t="s">
        <v>4293</v>
      </c>
      <c r="E1010" s="145">
        <v>22066610</v>
      </c>
      <c r="F1010" s="145" t="s">
        <v>3737</v>
      </c>
      <c r="G1010" s="147" t="s">
        <v>3372</v>
      </c>
      <c r="H1010" s="145" t="s">
        <v>3378</v>
      </c>
      <c r="I1010" s="148">
        <v>1239.1199999999999</v>
      </c>
      <c r="J1010" s="128">
        <f>+[2]!Table1[[#This Row],[TOTAL AMOUNT QAR]]</f>
        <v>1239.1199999999999</v>
      </c>
      <c r="K1010" s="550">
        <v>46205</v>
      </c>
      <c r="L1010" s="416">
        <v>46166</v>
      </c>
      <c r="M1010" s="95" t="s">
        <v>2756</v>
      </c>
      <c r="N1010" s="93">
        <f>YEAR(Table2[[#This Row],[MONTH]])</f>
        <v>2026</v>
      </c>
      <c r="O1010" s="93" t="str">
        <f>TEXT(Table2[[#This Row],[MONTH]],"MMMM")</f>
        <v>April</v>
      </c>
    </row>
    <row r="1011" spans="1:15" ht="15" thickBot="1" x14ac:dyDescent="0.35">
      <c r="A1011" s="640">
        <v>46143</v>
      </c>
      <c r="B1011" s="369">
        <v>6000012213</v>
      </c>
      <c r="C1011" s="370" t="s">
        <v>3188</v>
      </c>
      <c r="D1011" s="371" t="s">
        <v>3306</v>
      </c>
      <c r="E1011" s="369">
        <v>2204003408</v>
      </c>
      <c r="F1011" s="417" t="s">
        <v>48</v>
      </c>
      <c r="G1011" s="372" t="s">
        <v>3364</v>
      </c>
      <c r="H1011" s="370" t="s">
        <v>3747</v>
      </c>
      <c r="I1011" s="721">
        <v>28214</v>
      </c>
      <c r="J1011" s="721">
        <f>+[2]!Table1[[#This Row],[TOTAL AMOUNT QAR]]</f>
        <v>28214</v>
      </c>
      <c r="K1011" s="596">
        <v>46174</v>
      </c>
      <c r="L1011" s="418">
        <v>46153</v>
      </c>
      <c r="M1011" s="419" t="s">
        <v>2756</v>
      </c>
      <c r="N1011" s="69">
        <f>YEAR(Table2[[#This Row],[MONTH]])</f>
        <v>2026</v>
      </c>
      <c r="O1011" s="69" t="str">
        <f>TEXT(Table2[[#This Row],[MONTH]],"MMMM")</f>
        <v>May</v>
      </c>
    </row>
    <row r="1012" spans="1:15" ht="14.4" x14ac:dyDescent="0.3">
      <c r="A1012" s="639">
        <v>46143</v>
      </c>
      <c r="B1012" s="408">
        <v>6000012218</v>
      </c>
      <c r="C1012" s="409" t="s">
        <v>3694</v>
      </c>
      <c r="D1012" s="410" t="s">
        <v>3758</v>
      </c>
      <c r="E1012" s="408">
        <v>2204003396</v>
      </c>
      <c r="F1012" s="411" t="s">
        <v>305</v>
      </c>
      <c r="G1012" s="397" t="s">
        <v>3372</v>
      </c>
      <c r="H1012" s="409" t="s">
        <v>3747</v>
      </c>
      <c r="I1012" s="134">
        <v>13058</v>
      </c>
      <c r="J1012" s="134">
        <v>13058</v>
      </c>
      <c r="K1012" s="444">
        <v>46175</v>
      </c>
      <c r="L1012" s="392">
        <v>46153</v>
      </c>
      <c r="M1012" s="414" t="s">
        <v>2756</v>
      </c>
      <c r="N1012" s="69">
        <f>YEAR(Table2[[#This Row],[MONTH]])</f>
        <v>2026</v>
      </c>
      <c r="O1012" s="69" t="str">
        <f>TEXT(Table2[[#This Row],[MONTH]],"MMMM")</f>
        <v>May</v>
      </c>
    </row>
    <row r="1013" spans="1:15" ht="14.4" x14ac:dyDescent="0.3">
      <c r="A1013" s="637">
        <v>46143</v>
      </c>
      <c r="B1013" s="356">
        <v>6000012220</v>
      </c>
      <c r="C1013" s="357" t="s">
        <v>3702</v>
      </c>
      <c r="D1013" s="358" t="s">
        <v>3759</v>
      </c>
      <c r="E1013" s="356">
        <v>2204003400</v>
      </c>
      <c r="F1013" s="384" t="s">
        <v>305</v>
      </c>
      <c r="G1013" s="367" t="s">
        <v>3372</v>
      </c>
      <c r="H1013" s="357" t="s">
        <v>3747</v>
      </c>
      <c r="I1013" s="111">
        <v>2293</v>
      </c>
      <c r="J1013" s="111">
        <v>2293</v>
      </c>
      <c r="K1013" s="434">
        <v>46175</v>
      </c>
      <c r="L1013" s="388">
        <v>46153</v>
      </c>
      <c r="M1013" s="401" t="s">
        <v>2756</v>
      </c>
      <c r="N1013" s="69">
        <f>YEAR(Table2[[#This Row],[MONTH]])</f>
        <v>2026</v>
      </c>
      <c r="O1013" s="69" t="str">
        <f>TEXT(Table2[[#This Row],[MONTH]],"MMMM")</f>
        <v>May</v>
      </c>
    </row>
    <row r="1014" spans="1:15" ht="14.4" x14ac:dyDescent="0.3">
      <c r="A1014" s="637">
        <v>46143</v>
      </c>
      <c r="B1014" s="356">
        <v>6000012222</v>
      </c>
      <c r="C1014" s="357" t="s">
        <v>3252</v>
      </c>
      <c r="D1014" s="358" t="s">
        <v>3656</v>
      </c>
      <c r="E1014" s="356">
        <v>2204003389</v>
      </c>
      <c r="F1014" s="384" t="s">
        <v>48</v>
      </c>
      <c r="G1014" s="367" t="s">
        <v>3372</v>
      </c>
      <c r="H1014" s="357" t="s">
        <v>3747</v>
      </c>
      <c r="I1014" s="111">
        <v>4767</v>
      </c>
      <c r="J1014" s="111">
        <v>4767</v>
      </c>
      <c r="K1014" s="434">
        <v>46175</v>
      </c>
      <c r="L1014" s="388">
        <v>46153</v>
      </c>
      <c r="M1014" s="401" t="s">
        <v>2756</v>
      </c>
      <c r="N1014" s="69">
        <f>YEAR(Table2[[#This Row],[MONTH]])</f>
        <v>2026</v>
      </c>
      <c r="O1014" s="69" t="str">
        <f>TEXT(Table2[[#This Row],[MONTH]],"MMMM")</f>
        <v>May</v>
      </c>
    </row>
    <row r="1015" spans="1:15" ht="15" thickBot="1" x14ac:dyDescent="0.35">
      <c r="A1015" s="637">
        <v>46143</v>
      </c>
      <c r="B1015" s="356">
        <v>6000012225</v>
      </c>
      <c r="C1015" s="357" t="s">
        <v>3760</v>
      </c>
      <c r="D1015" s="358" t="s">
        <v>3761</v>
      </c>
      <c r="E1015" s="356">
        <v>2204003406</v>
      </c>
      <c r="F1015" s="384" t="s">
        <v>305</v>
      </c>
      <c r="G1015" s="367" t="s">
        <v>3372</v>
      </c>
      <c r="H1015" s="357" t="s">
        <v>3747</v>
      </c>
      <c r="I1015" s="111">
        <v>2060</v>
      </c>
      <c r="J1015" s="111">
        <v>2060</v>
      </c>
      <c r="K1015" s="434">
        <v>46175</v>
      </c>
      <c r="L1015" s="389">
        <v>46153</v>
      </c>
      <c r="M1015" s="401" t="s">
        <v>2756</v>
      </c>
      <c r="N1015" s="69">
        <f>YEAR(Table2[[#This Row],[MONTH]])</f>
        <v>2026</v>
      </c>
      <c r="O1015" s="69" t="str">
        <f>TEXT(Table2[[#This Row],[MONTH]],"MMMM")</f>
        <v>May</v>
      </c>
    </row>
    <row r="1016" spans="1:15" ht="14.4" x14ac:dyDescent="0.3">
      <c r="A1016" s="638">
        <v>46143</v>
      </c>
      <c r="B1016" s="420">
        <v>6000012212</v>
      </c>
      <c r="C1016" s="406" t="s">
        <v>3706</v>
      </c>
      <c r="D1016" s="421">
        <v>1628668156</v>
      </c>
      <c r="E1016" s="420">
        <v>2510001900</v>
      </c>
      <c r="F1016" s="406" t="s">
        <v>305</v>
      </c>
      <c r="G1016" s="422" t="str">
        <f t="shared" ref="G1016:G1024" si="3">IF(MID(C1016,5,4)="ISND","ISND5-2","RUYA09")</f>
        <v>RUYA09</v>
      </c>
      <c r="H1016" s="406" t="s">
        <v>3733</v>
      </c>
      <c r="I1016" s="649">
        <v>153.75</v>
      </c>
      <c r="J1016" s="649">
        <v>153.75</v>
      </c>
      <c r="K1016" s="446">
        <v>46196</v>
      </c>
      <c r="L1016" s="423">
        <v>46157</v>
      </c>
      <c r="M1016" s="424" t="s">
        <v>2756</v>
      </c>
      <c r="N1016" s="69">
        <f>YEAR(Table2[[#This Row],[MONTH]])</f>
        <v>2026</v>
      </c>
      <c r="O1016" s="69" t="str">
        <f>TEXT(Table2[[#This Row],[MONTH]],"MMMM")</f>
        <v>May</v>
      </c>
    </row>
    <row r="1017" spans="1:15" ht="43.2" x14ac:dyDescent="0.3">
      <c r="A1017" s="641">
        <v>46143</v>
      </c>
      <c r="B1017" s="161">
        <v>6000012216</v>
      </c>
      <c r="C1017" s="425" t="s">
        <v>3762</v>
      </c>
      <c r="D1017" s="426" t="s">
        <v>1987</v>
      </c>
      <c r="E1017" s="161">
        <v>2304000695</v>
      </c>
      <c r="F1017" s="427" t="s">
        <v>733</v>
      </c>
      <c r="G1017" s="428" t="str">
        <f t="shared" si="3"/>
        <v>RUYA09</v>
      </c>
      <c r="H1017" s="427" t="s">
        <v>3733</v>
      </c>
      <c r="I1017" s="112">
        <v>727.5</v>
      </c>
      <c r="J1017" s="112">
        <v>727.5</v>
      </c>
      <c r="K1017" s="429">
        <v>46196</v>
      </c>
      <c r="L1017" s="429">
        <v>46157</v>
      </c>
      <c r="M1017" s="430" t="s">
        <v>2756</v>
      </c>
      <c r="N1017" s="69">
        <f>YEAR(Table2[[#This Row],[MONTH]])</f>
        <v>2026</v>
      </c>
      <c r="O1017" s="69" t="str">
        <f>TEXT(Table2[[#This Row],[MONTH]],"MMMM")</f>
        <v>May</v>
      </c>
    </row>
    <row r="1018" spans="1:15" ht="14.4" x14ac:dyDescent="0.3">
      <c r="A1018" s="631">
        <v>46143</v>
      </c>
      <c r="B1018" s="431">
        <v>6000012324</v>
      </c>
      <c r="C1018" s="394" t="s">
        <v>3247</v>
      </c>
      <c r="D1018" s="432" t="s">
        <v>3248</v>
      </c>
      <c r="E1018" s="431">
        <v>2204003327</v>
      </c>
      <c r="F1018" s="394" t="s">
        <v>48</v>
      </c>
      <c r="G1018" s="433" t="str">
        <f t="shared" si="3"/>
        <v>RUYA09</v>
      </c>
      <c r="H1018" s="394" t="s">
        <v>3733</v>
      </c>
      <c r="I1018" s="111">
        <v>11476.55</v>
      </c>
      <c r="J1018" s="111">
        <v>11476.55</v>
      </c>
      <c r="K1018" s="434">
        <v>46196</v>
      </c>
      <c r="L1018" s="434">
        <v>46157</v>
      </c>
      <c r="M1018" s="435" t="s">
        <v>2756</v>
      </c>
      <c r="N1018" s="69">
        <f>YEAR(Table2[[#This Row],[MONTH]])</f>
        <v>2026</v>
      </c>
      <c r="O1018" s="69" t="str">
        <f>TEXT(Table2[[#This Row],[MONTH]],"MMMM")</f>
        <v>May</v>
      </c>
    </row>
    <row r="1019" spans="1:15" ht="15" thickBot="1" x14ac:dyDescent="0.35">
      <c r="A1019" s="636">
        <v>46143</v>
      </c>
      <c r="B1019" s="436">
        <v>6000012217</v>
      </c>
      <c r="C1019" s="390" t="s">
        <v>3690</v>
      </c>
      <c r="D1019" s="437" t="s">
        <v>3763</v>
      </c>
      <c r="E1019" s="436">
        <v>2204003407</v>
      </c>
      <c r="F1019" s="390" t="s">
        <v>305</v>
      </c>
      <c r="G1019" s="438" t="str">
        <f t="shared" si="3"/>
        <v>RUYA09</v>
      </c>
      <c r="H1019" s="390" t="s">
        <v>3733</v>
      </c>
      <c r="I1019" s="140">
        <v>4549.54</v>
      </c>
      <c r="J1019" s="140">
        <v>4549.54</v>
      </c>
      <c r="K1019" s="439">
        <v>46196</v>
      </c>
      <c r="L1019" s="439">
        <v>46157</v>
      </c>
      <c r="M1019" s="440" t="s">
        <v>2756</v>
      </c>
      <c r="N1019" s="69">
        <f>YEAR(Table2[[#This Row],[MONTH]])</f>
        <v>2026</v>
      </c>
      <c r="O1019" s="69" t="str">
        <f>TEXT(Table2[[#This Row],[MONTH]],"MMMM")</f>
        <v>May</v>
      </c>
    </row>
    <row r="1020" spans="1:15" ht="14.4" x14ac:dyDescent="0.3">
      <c r="A1020" s="642">
        <v>46143</v>
      </c>
      <c r="B1020" s="441">
        <v>6000012219</v>
      </c>
      <c r="C1020" s="412" t="s">
        <v>3694</v>
      </c>
      <c r="D1020" s="442" t="s">
        <v>3758</v>
      </c>
      <c r="E1020" s="441">
        <v>2204003396</v>
      </c>
      <c r="F1020" s="412" t="s">
        <v>305</v>
      </c>
      <c r="G1020" s="443" t="str">
        <f t="shared" si="3"/>
        <v>RUYA09</v>
      </c>
      <c r="H1020" s="412" t="s">
        <v>3733</v>
      </c>
      <c r="I1020" s="134">
        <v>1643.38</v>
      </c>
      <c r="J1020" s="134">
        <v>1643.38</v>
      </c>
      <c r="K1020" s="444">
        <v>46196</v>
      </c>
      <c r="L1020" s="444">
        <v>46157</v>
      </c>
      <c r="M1020" s="445" t="s">
        <v>2756</v>
      </c>
      <c r="N1020" s="69">
        <f>YEAR(Table2[[#This Row],[MONTH]])</f>
        <v>2026</v>
      </c>
      <c r="O1020" s="69" t="str">
        <f>TEXT(Table2[[#This Row],[MONTH]],"MMMM")</f>
        <v>May</v>
      </c>
    </row>
    <row r="1021" spans="1:15" ht="14.4" x14ac:dyDescent="0.3">
      <c r="A1021" s="631">
        <v>46143</v>
      </c>
      <c r="B1021" s="431">
        <v>6000012221</v>
      </c>
      <c r="C1021" s="394" t="s">
        <v>3702</v>
      </c>
      <c r="D1021" s="432" t="s">
        <v>3759</v>
      </c>
      <c r="E1021" s="431">
        <v>2204003400</v>
      </c>
      <c r="F1021" s="394" t="s">
        <v>305</v>
      </c>
      <c r="G1021" s="433" t="str">
        <f t="shared" si="3"/>
        <v>RUYA09</v>
      </c>
      <c r="H1021" s="394" t="s">
        <v>3733</v>
      </c>
      <c r="I1021" s="111">
        <v>2293.92</v>
      </c>
      <c r="J1021" s="111">
        <v>2293.92</v>
      </c>
      <c r="K1021" s="434">
        <v>46196</v>
      </c>
      <c r="L1021" s="434">
        <v>46157</v>
      </c>
      <c r="M1021" s="435" t="s">
        <v>2756</v>
      </c>
      <c r="N1021" s="69">
        <f>YEAR(Table2[[#This Row],[MONTH]])</f>
        <v>2026</v>
      </c>
      <c r="O1021" s="69" t="str">
        <f>TEXT(Table2[[#This Row],[MONTH]],"MMMM")</f>
        <v>May</v>
      </c>
    </row>
    <row r="1022" spans="1:15" ht="14.4" x14ac:dyDescent="0.3">
      <c r="A1022" s="631">
        <v>46143</v>
      </c>
      <c r="B1022" s="431">
        <v>6000012223</v>
      </c>
      <c r="C1022" s="394" t="s">
        <v>3252</v>
      </c>
      <c r="D1022" s="432" t="s">
        <v>3656</v>
      </c>
      <c r="E1022" s="431">
        <v>2204003389</v>
      </c>
      <c r="F1022" s="394" t="s">
        <v>48</v>
      </c>
      <c r="G1022" s="433" t="str">
        <f t="shared" si="3"/>
        <v>RUYA09</v>
      </c>
      <c r="H1022" s="394" t="s">
        <v>3733</v>
      </c>
      <c r="I1022" s="111">
        <v>3133.2</v>
      </c>
      <c r="J1022" s="111">
        <v>3133.2</v>
      </c>
      <c r="K1022" s="434">
        <v>46196</v>
      </c>
      <c r="L1022" s="434">
        <v>46157</v>
      </c>
      <c r="M1022" s="435" t="s">
        <v>2756</v>
      </c>
      <c r="N1022" s="69">
        <f>YEAR(Table2[[#This Row],[MONTH]])</f>
        <v>2026</v>
      </c>
      <c r="O1022" s="69" t="str">
        <f>TEXT(Table2[[#This Row],[MONTH]],"MMMM")</f>
        <v>May</v>
      </c>
    </row>
    <row r="1023" spans="1:15" ht="14.4" x14ac:dyDescent="0.3">
      <c r="A1023" s="631">
        <v>46143</v>
      </c>
      <c r="B1023" s="431">
        <v>6000012226</v>
      </c>
      <c r="C1023" s="394" t="s">
        <v>3760</v>
      </c>
      <c r="D1023" s="432" t="s">
        <v>3761</v>
      </c>
      <c r="E1023" s="431">
        <v>2204003406</v>
      </c>
      <c r="F1023" s="394" t="s">
        <v>305</v>
      </c>
      <c r="G1023" s="433" t="str">
        <f t="shared" si="3"/>
        <v>RUYA09</v>
      </c>
      <c r="H1023" s="394" t="s">
        <v>3733</v>
      </c>
      <c r="I1023" s="111">
        <v>1501.8</v>
      </c>
      <c r="J1023" s="111">
        <v>1501.8</v>
      </c>
      <c r="K1023" s="434">
        <v>46196</v>
      </c>
      <c r="L1023" s="434">
        <v>46157</v>
      </c>
      <c r="M1023" s="435" t="s">
        <v>2756</v>
      </c>
      <c r="N1023" s="69">
        <f>YEAR(Table2[[#This Row],[MONTH]])</f>
        <v>2026</v>
      </c>
      <c r="O1023" s="69" t="str">
        <f>TEXT(Table2[[#This Row],[MONTH]],"MMMM")</f>
        <v>May</v>
      </c>
    </row>
    <row r="1024" spans="1:15" ht="15" thickBot="1" x14ac:dyDescent="0.35">
      <c r="A1024" s="631">
        <v>46143</v>
      </c>
      <c r="B1024" s="431">
        <v>6000012258</v>
      </c>
      <c r="C1024" s="394" t="s">
        <v>3240</v>
      </c>
      <c r="D1024" s="432" t="s">
        <v>3241</v>
      </c>
      <c r="E1024" s="431">
        <v>2204003178</v>
      </c>
      <c r="F1024" s="394" t="s">
        <v>48</v>
      </c>
      <c r="G1024" s="433" t="str">
        <f t="shared" si="3"/>
        <v>RUYA09</v>
      </c>
      <c r="H1024" s="394" t="s">
        <v>3733</v>
      </c>
      <c r="I1024" s="111">
        <v>8887.1</v>
      </c>
      <c r="J1024" s="111">
        <v>8887.1</v>
      </c>
      <c r="K1024" s="434">
        <v>46196</v>
      </c>
      <c r="L1024" s="434">
        <v>46157</v>
      </c>
      <c r="M1024" s="435" t="s">
        <v>2756</v>
      </c>
      <c r="N1024" s="69">
        <f>YEAR(Table2[[#This Row],[MONTH]])</f>
        <v>2026</v>
      </c>
      <c r="O1024" s="69" t="str">
        <f>TEXT(Table2[[#This Row],[MONTH]],"MMMM")</f>
        <v>May</v>
      </c>
    </row>
    <row r="1025" spans="1:15" ht="14.4" x14ac:dyDescent="0.3">
      <c r="A1025" s="638">
        <v>46143</v>
      </c>
      <c r="B1025" s="420">
        <v>6000012214</v>
      </c>
      <c r="C1025" s="406" t="s">
        <v>3188</v>
      </c>
      <c r="D1025" s="421" t="s">
        <v>3306</v>
      </c>
      <c r="E1025" s="420">
        <v>2204003408</v>
      </c>
      <c r="F1025" s="406" t="s">
        <v>48</v>
      </c>
      <c r="G1025" s="422" t="str">
        <f>IF(MID(C1025,5,4)="ISND","ISND5-2","RUYA 09")</f>
        <v>ISND5-2</v>
      </c>
      <c r="H1025" s="406" t="s">
        <v>3733</v>
      </c>
      <c r="I1025" s="649">
        <v>18469.29</v>
      </c>
      <c r="J1025" s="649">
        <v>18469.29</v>
      </c>
      <c r="K1025" s="446">
        <v>46196</v>
      </c>
      <c r="L1025" s="446">
        <v>46157</v>
      </c>
      <c r="M1025" s="424" t="s">
        <v>2756</v>
      </c>
      <c r="N1025" s="69">
        <f>YEAR(Table2[[#This Row],[MONTH]])</f>
        <v>2026</v>
      </c>
      <c r="O1025" s="69" t="str">
        <f>TEXT(Table2[[#This Row],[MONTH]],"MMMM")</f>
        <v>May</v>
      </c>
    </row>
    <row r="1026" spans="1:15" ht="14.4" x14ac:dyDescent="0.3">
      <c r="A1026" s="637">
        <v>46143</v>
      </c>
      <c r="B1026" s="431">
        <v>6000012215</v>
      </c>
      <c r="C1026" s="394" t="s">
        <v>1980</v>
      </c>
      <c r="D1026" s="432" t="s">
        <v>1981</v>
      </c>
      <c r="E1026" s="431">
        <v>2304000695</v>
      </c>
      <c r="F1026" s="394" t="s">
        <v>733</v>
      </c>
      <c r="G1026" s="433" t="str">
        <f>IF(MID(C1026,5,4)="ISND","ISND5-2","RUYA 09")</f>
        <v>ISND5-2</v>
      </c>
      <c r="H1026" s="394" t="s">
        <v>3733</v>
      </c>
      <c r="I1026" s="111">
        <v>242.5</v>
      </c>
      <c r="J1026" s="111">
        <v>242.5</v>
      </c>
      <c r="K1026" s="434">
        <v>46196</v>
      </c>
      <c r="L1026" s="434">
        <v>46157</v>
      </c>
      <c r="M1026" s="447" t="s">
        <v>2756</v>
      </c>
      <c r="N1026" s="69">
        <f>YEAR(Table2[[#This Row],[MONTH]])</f>
        <v>2026</v>
      </c>
      <c r="O1026" s="69" t="str">
        <f>TEXT(Table2[[#This Row],[MONTH]],"MMMM")</f>
        <v>May</v>
      </c>
    </row>
    <row r="1027" spans="1:15" ht="15" thickBot="1" x14ac:dyDescent="0.35">
      <c r="A1027" s="637">
        <v>46143</v>
      </c>
      <c r="B1027" s="431">
        <v>6000012224</v>
      </c>
      <c r="C1027" s="394" t="s">
        <v>3163</v>
      </c>
      <c r="D1027" s="432" t="s">
        <v>3313</v>
      </c>
      <c r="E1027" s="431">
        <v>2204003238</v>
      </c>
      <c r="F1027" s="394" t="s">
        <v>3653</v>
      </c>
      <c r="G1027" s="433" t="str">
        <f>IF(MID(C1027,5,4)="ISND","ISND5-2","RUYA 09")</f>
        <v>ISND5-2</v>
      </c>
      <c r="H1027" s="394" t="s">
        <v>3733</v>
      </c>
      <c r="I1027" s="111">
        <v>225</v>
      </c>
      <c r="J1027" s="111">
        <v>225</v>
      </c>
      <c r="K1027" s="434">
        <v>46196</v>
      </c>
      <c r="L1027" s="434">
        <v>46157</v>
      </c>
      <c r="M1027" s="447" t="s">
        <v>2756</v>
      </c>
      <c r="N1027" s="69">
        <f>YEAR(Table2[[#This Row],[MONTH]])</f>
        <v>2026</v>
      </c>
      <c r="O1027" s="69" t="str">
        <f>TEXT(Table2[[#This Row],[MONTH]],"MMMM")</f>
        <v>May</v>
      </c>
    </row>
    <row r="1028" spans="1:15" ht="14.4" x14ac:dyDescent="0.3">
      <c r="A1028" s="643">
        <v>46143</v>
      </c>
      <c r="B1028" s="644">
        <v>6000012394</v>
      </c>
      <c r="C1028" s="406" t="s">
        <v>3710</v>
      </c>
      <c r="D1028" s="421">
        <v>7213200190</v>
      </c>
      <c r="E1028" s="420">
        <v>2510001942</v>
      </c>
      <c r="F1028" s="406" t="s">
        <v>305</v>
      </c>
      <c r="G1028" s="422" t="s">
        <v>3372</v>
      </c>
      <c r="H1028" s="406" t="s">
        <v>3747</v>
      </c>
      <c r="I1028" s="649">
        <v>13965</v>
      </c>
      <c r="J1028" s="649">
        <f>+[2]!Table1[[#This Row],[TOTAL AMOUNT QAR]]</f>
        <v>13965</v>
      </c>
      <c r="K1028" s="446">
        <v>46187</v>
      </c>
      <c r="L1028" s="446">
        <v>46163</v>
      </c>
      <c r="M1028" s="424" t="s">
        <v>2756</v>
      </c>
      <c r="N1028" s="69">
        <f>YEAR(Table2[[#This Row],[MONTH]])</f>
        <v>2026</v>
      </c>
      <c r="O1028" s="69" t="str">
        <f>TEXT(Table2[[#This Row],[MONTH]],"MMMM")</f>
        <v>May</v>
      </c>
    </row>
    <row r="1029" spans="1:15" ht="14.4" x14ac:dyDescent="0.3">
      <c r="A1029" s="635">
        <v>46143</v>
      </c>
      <c r="B1029" s="645">
        <v>6000012392</v>
      </c>
      <c r="C1029" s="394" t="s">
        <v>3804</v>
      </c>
      <c r="D1029" s="432" t="s">
        <v>4294</v>
      </c>
      <c r="E1029" s="431">
        <v>2204003414</v>
      </c>
      <c r="F1029" s="394" t="s">
        <v>305</v>
      </c>
      <c r="G1029" s="433" t="s">
        <v>3364</v>
      </c>
      <c r="H1029" s="394" t="s">
        <v>3747</v>
      </c>
      <c r="I1029" s="111">
        <v>923</v>
      </c>
      <c r="J1029" s="111">
        <v>923</v>
      </c>
      <c r="K1029" s="434">
        <v>46181</v>
      </c>
      <c r="L1029" s="434">
        <v>46163</v>
      </c>
      <c r="M1029" s="447" t="s">
        <v>2756</v>
      </c>
      <c r="N1029" s="69">
        <f>YEAR(Table2[[#This Row],[MONTH]])</f>
        <v>2026</v>
      </c>
      <c r="O1029" s="69" t="str">
        <f>TEXT(Table2[[#This Row],[MONTH]],"MMMM")</f>
        <v>May</v>
      </c>
    </row>
    <row r="1030" spans="1:15" ht="14.4" x14ac:dyDescent="0.3">
      <c r="A1030" s="635">
        <v>46143</v>
      </c>
      <c r="B1030" s="645">
        <v>6000012393</v>
      </c>
      <c r="C1030" s="394" t="s">
        <v>3856</v>
      </c>
      <c r="D1030" s="432" t="s">
        <v>3858</v>
      </c>
      <c r="E1030" s="431">
        <v>2204003465</v>
      </c>
      <c r="F1030" s="394" t="s">
        <v>305</v>
      </c>
      <c r="G1030" s="433" t="s">
        <v>3364</v>
      </c>
      <c r="H1030" s="394" t="s">
        <v>3747</v>
      </c>
      <c r="I1030" s="111">
        <v>1192</v>
      </c>
      <c r="J1030" s="111">
        <v>1192</v>
      </c>
      <c r="K1030" s="434">
        <v>46181</v>
      </c>
      <c r="L1030" s="434">
        <v>46163</v>
      </c>
      <c r="M1030" s="447" t="s">
        <v>2756</v>
      </c>
      <c r="N1030" s="69">
        <f>YEAR(Table2[[#This Row],[MONTH]])</f>
        <v>2026</v>
      </c>
      <c r="O1030" s="69" t="str">
        <f>TEXT(Table2[[#This Row],[MONTH]],"MMMM")</f>
        <v>May</v>
      </c>
    </row>
    <row r="1031" spans="1:15" ht="14.4" x14ac:dyDescent="0.3">
      <c r="A1031" s="635">
        <v>46143</v>
      </c>
      <c r="B1031" s="645">
        <v>6000012395</v>
      </c>
      <c r="C1031" s="394" t="s">
        <v>4064</v>
      </c>
      <c r="D1031" s="432">
        <v>4571789180</v>
      </c>
      <c r="E1031" s="431">
        <v>2510001944</v>
      </c>
      <c r="F1031" s="394" t="s">
        <v>305</v>
      </c>
      <c r="G1031" s="433" t="s">
        <v>3364</v>
      </c>
      <c r="H1031" s="394" t="s">
        <v>3747</v>
      </c>
      <c r="I1031" s="111">
        <v>1400</v>
      </c>
      <c r="J1031" s="111">
        <v>1400</v>
      </c>
      <c r="K1031" s="434">
        <v>46181</v>
      </c>
      <c r="L1031" s="434">
        <v>46163</v>
      </c>
      <c r="M1031" s="447" t="s">
        <v>2756</v>
      </c>
      <c r="N1031" s="69">
        <f>YEAR(Table2[[#This Row],[MONTH]])</f>
        <v>2026</v>
      </c>
      <c r="O1031" s="69" t="str">
        <f>TEXT(Table2[[#This Row],[MONTH]],"MMMM")</f>
        <v>May</v>
      </c>
    </row>
    <row r="1032" spans="1:15" ht="14.4" x14ac:dyDescent="0.3">
      <c r="A1032" s="635">
        <v>46143</v>
      </c>
      <c r="B1032" s="645">
        <v>6000012396</v>
      </c>
      <c r="C1032" s="394" t="s">
        <v>3770</v>
      </c>
      <c r="D1032" s="432" t="s">
        <v>4295</v>
      </c>
      <c r="E1032" s="431">
        <v>2204003467</v>
      </c>
      <c r="F1032" s="394" t="s">
        <v>48</v>
      </c>
      <c r="G1032" s="433" t="s">
        <v>3364</v>
      </c>
      <c r="H1032" s="394" t="s">
        <v>3747</v>
      </c>
      <c r="I1032" s="111">
        <v>24150</v>
      </c>
      <c r="J1032" s="111">
        <v>24150</v>
      </c>
      <c r="K1032" s="434">
        <v>46181</v>
      </c>
      <c r="L1032" s="434">
        <v>46163</v>
      </c>
      <c r="M1032" s="447" t="s">
        <v>2756</v>
      </c>
      <c r="N1032" s="69">
        <f>YEAR(Table2[[#This Row],[MONTH]])</f>
        <v>2026</v>
      </c>
      <c r="O1032" s="69" t="str">
        <f>TEXT(Table2[[#This Row],[MONTH]],"MMMM")</f>
        <v>May</v>
      </c>
    </row>
    <row r="1033" spans="1:15" ht="14.4" x14ac:dyDescent="0.3">
      <c r="A1033" s="635">
        <v>46143</v>
      </c>
      <c r="B1033" s="645">
        <v>6000012397</v>
      </c>
      <c r="C1033" s="394" t="s">
        <v>3871</v>
      </c>
      <c r="D1033" s="432" t="s">
        <v>3872</v>
      </c>
      <c r="E1033" s="431">
        <v>2204003486</v>
      </c>
      <c r="F1033" s="394" t="s">
        <v>305</v>
      </c>
      <c r="G1033" s="433" t="s">
        <v>3364</v>
      </c>
      <c r="H1033" s="394" t="s">
        <v>3747</v>
      </c>
      <c r="I1033" s="111">
        <v>20011</v>
      </c>
      <c r="J1033" s="111">
        <v>20011</v>
      </c>
      <c r="K1033" s="434">
        <v>46181</v>
      </c>
      <c r="L1033" s="434">
        <v>46163</v>
      </c>
      <c r="M1033" s="447" t="s">
        <v>2756</v>
      </c>
      <c r="N1033" s="69">
        <f>YEAR(Table2[[#This Row],[MONTH]])</f>
        <v>2026</v>
      </c>
      <c r="O1033" s="69" t="str">
        <f>TEXT(Table2[[#This Row],[MONTH]],"MMMM")</f>
        <v>May</v>
      </c>
    </row>
    <row r="1034" spans="1:15" ht="14.4" x14ac:dyDescent="0.3">
      <c r="A1034" s="646">
        <v>46143</v>
      </c>
      <c r="B1034" s="645">
        <v>6000012398</v>
      </c>
      <c r="C1034" s="394" t="s">
        <v>3867</v>
      </c>
      <c r="D1034" s="432" t="s">
        <v>3868</v>
      </c>
      <c r="E1034" s="431">
        <v>2204003487</v>
      </c>
      <c r="F1034" s="394" t="s">
        <v>305</v>
      </c>
      <c r="G1034" s="433" t="s">
        <v>3364</v>
      </c>
      <c r="H1034" s="394" t="s">
        <v>3747</v>
      </c>
      <c r="I1034" s="111">
        <v>2587</v>
      </c>
      <c r="J1034" s="111">
        <v>2587</v>
      </c>
      <c r="K1034" s="434">
        <v>46181</v>
      </c>
      <c r="L1034" s="434">
        <v>46163</v>
      </c>
      <c r="M1034" s="447" t="s">
        <v>2756</v>
      </c>
      <c r="N1034" s="69">
        <f>YEAR(Table2[[#This Row],[MONTH]])</f>
        <v>2026</v>
      </c>
      <c r="O1034" s="69" t="str">
        <f>TEXT(Table2[[#This Row],[MONTH]],"MMMM")</f>
        <v>May</v>
      </c>
    </row>
    <row r="1035" spans="1:15" ht="15" thickBot="1" x14ac:dyDescent="0.35">
      <c r="A1035" s="656">
        <v>46143</v>
      </c>
      <c r="B1035" s="657">
        <v>6000012257</v>
      </c>
      <c r="C1035" s="382" t="s">
        <v>3240</v>
      </c>
      <c r="D1035" s="658" t="s">
        <v>3241</v>
      </c>
      <c r="E1035" s="657">
        <v>2204003178</v>
      </c>
      <c r="F1035" s="382" t="s">
        <v>48</v>
      </c>
      <c r="G1035" s="659" t="str">
        <f>IF(MID(C1035,5,4)="ISND","ISND5-2","RUYA09")</f>
        <v>RUYA09</v>
      </c>
      <c r="H1035" s="382" t="s">
        <v>3747</v>
      </c>
      <c r="I1035" s="660">
        <v>2962</v>
      </c>
      <c r="J1035" s="140">
        <f>+[2]!Table1[[#This Row],[TOTAL AMOUNT QAR]]</f>
        <v>2962</v>
      </c>
      <c r="K1035" s="439">
        <v>46181</v>
      </c>
      <c r="L1035" s="661">
        <v>46163</v>
      </c>
      <c r="M1035" s="600" t="s">
        <v>80</v>
      </c>
      <c r="N1035" s="69">
        <f>YEAR(Table2[[#This Row],[MONTH]])</f>
        <v>2026</v>
      </c>
      <c r="O1035" s="69" t="str">
        <f>TEXT(Table2[[#This Row],[MONTH]],"MMMM")</f>
        <v>May</v>
      </c>
    </row>
    <row r="1036" spans="1:15" ht="14.4" x14ac:dyDescent="0.3">
      <c r="A1036" s="634">
        <v>46143</v>
      </c>
      <c r="B1036" s="96">
        <v>22132375</v>
      </c>
      <c r="C1036" s="96" t="s">
        <v>4481</v>
      </c>
      <c r="D1036" s="97" t="s">
        <v>4482</v>
      </c>
      <c r="E1036" s="96">
        <v>22067256</v>
      </c>
      <c r="F1036" s="804" t="s">
        <v>3718</v>
      </c>
      <c r="G1036" s="98" t="s">
        <v>3364</v>
      </c>
      <c r="H1036" s="96" t="s">
        <v>3378</v>
      </c>
      <c r="I1036" s="99">
        <v>114400</v>
      </c>
      <c r="J1036" s="824">
        <f>+[2]!Table1[[#This Row],[TOTAL AMOUNT QAR]]</f>
        <v>114400</v>
      </c>
      <c r="K1036" s="825">
        <v>46220</v>
      </c>
      <c r="L1036" s="594">
        <v>46190</v>
      </c>
      <c r="M1036" s="399" t="s">
        <v>2756</v>
      </c>
      <c r="N1036" s="69">
        <f>YEAR(Table2[[#This Row],[MONTH]])</f>
        <v>2026</v>
      </c>
      <c r="O1036" s="69" t="str">
        <f>TEXT(Table2[[#This Row],[MONTH]],"MMMM")</f>
        <v>May</v>
      </c>
    </row>
    <row r="1037" spans="1:15" ht="15" thickBot="1" x14ac:dyDescent="0.35">
      <c r="A1037" s="636">
        <v>46143</v>
      </c>
      <c r="B1037" s="137">
        <v>22132376</v>
      </c>
      <c r="C1037" s="137" t="s">
        <v>4483</v>
      </c>
      <c r="D1037" s="138" t="s">
        <v>4484</v>
      </c>
      <c r="E1037" s="137">
        <v>22067128</v>
      </c>
      <c r="F1037" s="805" t="s">
        <v>3718</v>
      </c>
      <c r="G1037" s="139" t="s">
        <v>3372</v>
      </c>
      <c r="H1037" s="137" t="s">
        <v>3378</v>
      </c>
      <c r="I1037" s="140">
        <v>90875</v>
      </c>
      <c r="J1037" s="826">
        <f>+[2]!Table1[[#This Row],[TOTAL AMOUNT QAR]]</f>
        <v>90875</v>
      </c>
      <c r="K1037" s="827">
        <v>46216</v>
      </c>
      <c r="L1037" s="439">
        <v>46190</v>
      </c>
      <c r="M1037" s="407" t="s">
        <v>2756</v>
      </c>
      <c r="N1037" s="69">
        <f>YEAR(Table2[[#This Row],[MONTH]])</f>
        <v>2026</v>
      </c>
      <c r="O1037" s="69" t="str">
        <f>TEXT(Table2[[#This Row],[MONTH]],"MMMM")</f>
        <v>May</v>
      </c>
    </row>
    <row r="1038" spans="1:15" ht="14.4" x14ac:dyDescent="0.3">
      <c r="A1038" s="634">
        <v>46143</v>
      </c>
      <c r="B1038" s="96">
        <v>22132519</v>
      </c>
      <c r="C1038" s="96" t="s">
        <v>4481</v>
      </c>
      <c r="D1038" s="97" t="s">
        <v>4485</v>
      </c>
      <c r="E1038" s="96">
        <v>22067256</v>
      </c>
      <c r="F1038" s="96" t="s">
        <v>3684</v>
      </c>
      <c r="G1038" s="98" t="s">
        <v>3364</v>
      </c>
      <c r="H1038" s="96" t="s">
        <v>3378</v>
      </c>
      <c r="I1038" s="99">
        <v>140761.45000000001</v>
      </c>
      <c r="J1038" s="824">
        <f>+[2]!Table1[[#This Row],[TOTAL AMOUNT QAR]]</f>
        <v>140761.45000000001</v>
      </c>
      <c r="K1038" s="825">
        <v>46220</v>
      </c>
      <c r="L1038" s="594">
        <v>46191</v>
      </c>
      <c r="M1038" s="399" t="s">
        <v>2756</v>
      </c>
      <c r="N1038" s="69">
        <f>YEAR(Table2[[#This Row],[MONTH]])</f>
        <v>2026</v>
      </c>
      <c r="O1038" s="69" t="str">
        <f>TEXT(Table2[[#This Row],[MONTH]],"MMMM")</f>
        <v>May</v>
      </c>
    </row>
    <row r="1039" spans="1:15" ht="15" thickBot="1" x14ac:dyDescent="0.35">
      <c r="A1039" s="636">
        <v>46143</v>
      </c>
      <c r="B1039" s="145">
        <v>22132518</v>
      </c>
      <c r="C1039" s="137" t="s">
        <v>4483</v>
      </c>
      <c r="D1039" s="146" t="s">
        <v>4486</v>
      </c>
      <c r="E1039" s="145">
        <v>22067128</v>
      </c>
      <c r="F1039" s="145" t="s">
        <v>3684</v>
      </c>
      <c r="G1039" s="147" t="s">
        <v>3372</v>
      </c>
      <c r="H1039" s="145" t="s">
        <v>3378</v>
      </c>
      <c r="I1039" s="148">
        <v>10429.049999999999</v>
      </c>
      <c r="J1039" s="826">
        <f>+[2]!Table1[[#This Row],[TOTAL AMOUNT QAR]]</f>
        <v>10429.049999999999</v>
      </c>
      <c r="K1039" s="827">
        <v>46216</v>
      </c>
      <c r="L1039" s="439">
        <v>46191</v>
      </c>
      <c r="M1039" s="407" t="s">
        <v>2756</v>
      </c>
      <c r="N1039" s="69">
        <f>YEAR(Table2[[#This Row],[MONTH]])</f>
        <v>2026</v>
      </c>
      <c r="O1039" s="69" t="str">
        <f>TEXT(Table2[[#This Row],[MONTH]],"MMMM")</f>
        <v>May</v>
      </c>
    </row>
    <row r="1040" spans="1:15" ht="14.4" x14ac:dyDescent="0.3">
      <c r="A1040" s="806">
        <v>46143</v>
      </c>
      <c r="B1040" s="96">
        <v>22132626</v>
      </c>
      <c r="C1040" s="96" t="s">
        <v>4481</v>
      </c>
      <c r="D1040" s="97" t="s">
        <v>4487</v>
      </c>
      <c r="E1040" s="96">
        <v>22067128</v>
      </c>
      <c r="F1040" s="96" t="s">
        <v>3737</v>
      </c>
      <c r="G1040" s="98" t="s">
        <v>3364</v>
      </c>
      <c r="H1040" s="96" t="s">
        <v>3378</v>
      </c>
      <c r="I1040" s="99">
        <v>1734.64</v>
      </c>
      <c r="J1040" s="824">
        <f>+[2]!Table1[[#This Row],[TOTAL AMOUNT QAR]]</f>
        <v>1734.64</v>
      </c>
      <c r="K1040" s="825">
        <v>46220</v>
      </c>
      <c r="L1040" s="101">
        <v>46195</v>
      </c>
      <c r="M1040" s="647" t="s">
        <v>2756</v>
      </c>
      <c r="N1040" s="69">
        <f>YEAR(Table2[[#This Row],[MONTH]])</f>
        <v>2026</v>
      </c>
      <c r="O1040" s="69" t="str">
        <f>TEXT(Table2[[#This Row],[MONTH]],"MMMM")</f>
        <v>May</v>
      </c>
    </row>
    <row r="1041" spans="1:15" ht="15" thickBot="1" x14ac:dyDescent="0.35">
      <c r="A1041" s="807">
        <v>46143</v>
      </c>
      <c r="B1041" s="145">
        <v>22132625</v>
      </c>
      <c r="C1041" s="145" t="s">
        <v>4483</v>
      </c>
      <c r="D1041" s="146" t="s">
        <v>4488</v>
      </c>
      <c r="E1041" s="145">
        <v>22067128</v>
      </c>
      <c r="F1041" s="145" t="s">
        <v>3737</v>
      </c>
      <c r="G1041" s="147" t="s">
        <v>3372</v>
      </c>
      <c r="H1041" s="145" t="s">
        <v>3378</v>
      </c>
      <c r="I1041" s="148">
        <v>1227.44</v>
      </c>
      <c r="J1041" s="826">
        <f>+[2]!Table1[[#This Row],[TOTAL AMOUNT QAR]]</f>
        <v>1227.44</v>
      </c>
      <c r="K1041" s="827">
        <v>46216</v>
      </c>
      <c r="L1041" s="416">
        <v>46195</v>
      </c>
      <c r="M1041" s="648" t="s">
        <v>2756</v>
      </c>
      <c r="N1041" s="69">
        <f>YEAR(Table2[[#This Row],[MONTH]])</f>
        <v>2026</v>
      </c>
      <c r="O1041" s="69" t="str">
        <f>TEXT(Table2[[#This Row],[MONTH]],"MMMM")</f>
        <v>May</v>
      </c>
    </row>
    <row r="1042" spans="1:15" ht="14.4" x14ac:dyDescent="0.3">
      <c r="A1042" s="638">
        <v>46174</v>
      </c>
      <c r="B1042" s="420">
        <v>6000012470</v>
      </c>
      <c r="C1042" s="406" t="s">
        <v>4296</v>
      </c>
      <c r="D1042" s="421" t="s">
        <v>4297</v>
      </c>
      <c r="E1042" s="420">
        <v>2304000769</v>
      </c>
      <c r="F1042" s="406" t="s">
        <v>733</v>
      </c>
      <c r="G1042" s="422" t="str">
        <f>IF(MID(C1042,5,4)="ISND","ISND5-2","RUYA 09")</f>
        <v>ISND5-2</v>
      </c>
      <c r="H1042" s="406" t="s">
        <v>3733</v>
      </c>
      <c r="I1042" s="649">
        <v>1298.75</v>
      </c>
      <c r="J1042" s="649">
        <v>1298.75</v>
      </c>
      <c r="K1042" s="446">
        <v>46222</v>
      </c>
      <c r="L1042" s="434">
        <v>46182</v>
      </c>
      <c r="M1042" s="650" t="s">
        <v>2756</v>
      </c>
      <c r="N1042" s="69">
        <f>YEAR(Table2[[#This Row],[MONTH]])</f>
        <v>2026</v>
      </c>
      <c r="O1042" s="69" t="str">
        <f>TEXT(Table2[[#This Row],[MONTH]],"MMMM")</f>
        <v>June</v>
      </c>
    </row>
    <row r="1043" spans="1:15" ht="14.4" x14ac:dyDescent="0.3">
      <c r="A1043" s="637">
        <v>46174</v>
      </c>
      <c r="B1043" s="431">
        <v>6000012471</v>
      </c>
      <c r="C1043" s="394" t="s">
        <v>4064</v>
      </c>
      <c r="D1043" s="432">
        <v>4571789180</v>
      </c>
      <c r="E1043" s="431">
        <v>2510001944</v>
      </c>
      <c r="F1043" s="394" t="s">
        <v>305</v>
      </c>
      <c r="G1043" s="433" t="str">
        <f t="shared" ref="G1043:G1046" si="4">IF(MID(C1043,5,4)="ISND","ISND5-2","RUYA 09")</f>
        <v>ISND5-2</v>
      </c>
      <c r="H1043" s="394" t="s">
        <v>3733</v>
      </c>
      <c r="I1043" s="111">
        <v>153.75</v>
      </c>
      <c r="J1043" s="111">
        <v>153.75</v>
      </c>
      <c r="K1043" s="434">
        <v>46222</v>
      </c>
      <c r="L1043" s="434">
        <v>46182</v>
      </c>
      <c r="M1043" s="651" t="s">
        <v>2756</v>
      </c>
      <c r="N1043" s="69">
        <f>YEAR(Table2[[#This Row],[MONTH]])</f>
        <v>2026</v>
      </c>
      <c r="O1043" s="69" t="str">
        <f>TEXT(Table2[[#This Row],[MONTH]],"MMMM")</f>
        <v>June</v>
      </c>
    </row>
    <row r="1044" spans="1:15" ht="14.4" x14ac:dyDescent="0.3">
      <c r="A1044" s="637">
        <v>46174</v>
      </c>
      <c r="B1044" s="431">
        <v>6000012473</v>
      </c>
      <c r="C1044" s="394" t="s">
        <v>3856</v>
      </c>
      <c r="D1044" s="432" t="s">
        <v>3858</v>
      </c>
      <c r="E1044" s="431">
        <v>2204003465</v>
      </c>
      <c r="F1044" s="394" t="s">
        <v>305</v>
      </c>
      <c r="G1044" s="433" t="str">
        <f t="shared" si="4"/>
        <v>ISND5-2</v>
      </c>
      <c r="H1044" s="394" t="s">
        <v>3733</v>
      </c>
      <c r="I1044" s="111">
        <v>1467.53</v>
      </c>
      <c r="J1044" s="111">
        <v>1467.53</v>
      </c>
      <c r="K1044" s="434">
        <v>46222</v>
      </c>
      <c r="L1044" s="434">
        <v>46182</v>
      </c>
      <c r="M1044" s="651" t="s">
        <v>2756</v>
      </c>
      <c r="N1044" s="69">
        <f>YEAR(Table2[[#This Row],[MONTH]])</f>
        <v>2026</v>
      </c>
      <c r="O1044" s="69" t="str">
        <f>TEXT(Table2[[#This Row],[MONTH]],"MMMM")</f>
        <v>June</v>
      </c>
    </row>
    <row r="1045" spans="1:15" ht="14.4" x14ac:dyDescent="0.3">
      <c r="A1045" s="652">
        <v>46174</v>
      </c>
      <c r="B1045" s="653">
        <v>6000012493</v>
      </c>
      <c r="C1045" s="384" t="s">
        <v>3804</v>
      </c>
      <c r="D1045" s="654" t="s">
        <v>3805</v>
      </c>
      <c r="E1045" s="653">
        <v>2204003414</v>
      </c>
      <c r="F1045" s="384" t="s">
        <v>305</v>
      </c>
      <c r="G1045" s="655" t="str">
        <f t="shared" si="4"/>
        <v>ISND5-2</v>
      </c>
      <c r="H1045" s="384" t="s">
        <v>3733</v>
      </c>
      <c r="I1045" s="111">
        <v>4680.62</v>
      </c>
      <c r="J1045" s="111">
        <v>4680.62</v>
      </c>
      <c r="K1045" s="434">
        <v>46222</v>
      </c>
      <c r="L1045" s="434">
        <v>46182</v>
      </c>
      <c r="M1045" s="651" t="s">
        <v>2756</v>
      </c>
      <c r="N1045" s="69">
        <f>YEAR(Table2[[#This Row],[MONTH]])</f>
        <v>2026</v>
      </c>
      <c r="O1045" s="69" t="str">
        <f>TEXT(Table2[[#This Row],[MONTH]],"MMMM")</f>
        <v>June</v>
      </c>
    </row>
    <row r="1046" spans="1:15" ht="15" thickBot="1" x14ac:dyDescent="0.35">
      <c r="A1046" s="656">
        <v>46174</v>
      </c>
      <c r="B1046" s="657">
        <v>6000012692</v>
      </c>
      <c r="C1046" s="382" t="s">
        <v>4298</v>
      </c>
      <c r="D1046" s="658" t="s">
        <v>3313</v>
      </c>
      <c r="E1046" s="657">
        <v>2204003238</v>
      </c>
      <c r="F1046" s="382" t="s">
        <v>3653</v>
      </c>
      <c r="G1046" s="659" t="str">
        <f t="shared" si="4"/>
        <v>ISND5-2</v>
      </c>
      <c r="H1046" s="382" t="s">
        <v>3733</v>
      </c>
      <c r="I1046" s="660">
        <v>461.25</v>
      </c>
      <c r="J1046" s="140">
        <v>461.25</v>
      </c>
      <c r="K1046" s="439">
        <v>46222</v>
      </c>
      <c r="L1046" s="662">
        <v>46182</v>
      </c>
      <c r="M1046" s="600" t="s">
        <v>2756</v>
      </c>
      <c r="N1046" s="69">
        <f>YEAR(Table2[[#This Row],[MONTH]])</f>
        <v>2026</v>
      </c>
      <c r="O1046" s="69" t="str">
        <f>TEXT(Table2[[#This Row],[MONTH]],"MMMM")</f>
        <v>June</v>
      </c>
    </row>
    <row r="1047" spans="1:15" ht="14.4" x14ac:dyDescent="0.3">
      <c r="A1047" s="663">
        <v>46174</v>
      </c>
      <c r="B1047" s="664">
        <v>6000012362</v>
      </c>
      <c r="C1047" s="411" t="s">
        <v>3699</v>
      </c>
      <c r="D1047" s="665" t="s">
        <v>3748</v>
      </c>
      <c r="E1047" s="664">
        <v>2204003381</v>
      </c>
      <c r="F1047" s="411" t="s">
        <v>305</v>
      </c>
      <c r="G1047" s="655" t="str">
        <f t="shared" ref="G1047:G1048" si="5">IF(MID(C1047,5,4)="ISND","ISND5-2","RUYA09")</f>
        <v>RUYA09</v>
      </c>
      <c r="H1047" s="411" t="s">
        <v>3733</v>
      </c>
      <c r="I1047" s="666">
        <v>2087.5299999999997</v>
      </c>
      <c r="J1047" s="828">
        <v>2087.5299999999997</v>
      </c>
      <c r="K1047" s="829">
        <v>46230</v>
      </c>
      <c r="L1047" s="662">
        <v>46182</v>
      </c>
      <c r="M1047" s="601" t="s">
        <v>2756</v>
      </c>
      <c r="N1047" s="69">
        <f>YEAR(Table2[[#This Row],[MONTH]])</f>
        <v>2026</v>
      </c>
      <c r="O1047" s="69" t="str">
        <f>TEXT(Table2[[#This Row],[MONTH]],"MMMM")</f>
        <v>June</v>
      </c>
    </row>
    <row r="1048" spans="1:15" ht="15" thickBot="1" x14ac:dyDescent="0.35">
      <c r="A1048" s="668">
        <v>46174</v>
      </c>
      <c r="B1048" s="653">
        <v>6000012472</v>
      </c>
      <c r="C1048" s="384" t="s">
        <v>3710</v>
      </c>
      <c r="D1048" s="654">
        <v>7213200190</v>
      </c>
      <c r="E1048" s="653">
        <v>2510001942</v>
      </c>
      <c r="F1048" s="384" t="s">
        <v>305</v>
      </c>
      <c r="G1048" s="655" t="str">
        <f t="shared" si="5"/>
        <v>RUYA09</v>
      </c>
      <c r="H1048" s="384" t="s">
        <v>3733</v>
      </c>
      <c r="I1048" s="669">
        <v>1905.48</v>
      </c>
      <c r="J1048" s="830">
        <v>1905.48</v>
      </c>
      <c r="K1048" s="829">
        <v>46230</v>
      </c>
      <c r="L1048" s="662">
        <v>46182</v>
      </c>
      <c r="M1048" s="670" t="s">
        <v>2756</v>
      </c>
      <c r="N1048" s="69">
        <f>YEAR(Table2[[#This Row],[MONTH]])</f>
        <v>2026</v>
      </c>
      <c r="O1048" s="69" t="str">
        <f>TEXT(Table2[[#This Row],[MONTH]],"MMMM")</f>
        <v>June</v>
      </c>
    </row>
    <row r="1049" spans="1:15" ht="14.4" x14ac:dyDescent="0.3">
      <c r="A1049" s="671">
        <v>46174</v>
      </c>
      <c r="B1049" s="672">
        <v>6000012685</v>
      </c>
      <c r="C1049" s="405" t="s">
        <v>3797</v>
      </c>
      <c r="D1049" s="673" t="s">
        <v>3798</v>
      </c>
      <c r="E1049" s="672">
        <v>2204003516</v>
      </c>
      <c r="F1049" s="405" t="s">
        <v>48</v>
      </c>
      <c r="G1049" s="674" t="s">
        <v>3364</v>
      </c>
      <c r="H1049" s="405" t="s">
        <v>3747</v>
      </c>
      <c r="I1049" s="675">
        <v>2485</v>
      </c>
      <c r="J1049" s="649">
        <v>2485</v>
      </c>
      <c r="K1049" s="446">
        <v>46209</v>
      </c>
      <c r="L1049" s="662">
        <v>46183</v>
      </c>
      <c r="M1049" s="676" t="s">
        <v>2756</v>
      </c>
      <c r="N1049" s="69">
        <f>YEAR(Table2[[#This Row],[MONTH]])</f>
        <v>2026</v>
      </c>
      <c r="O1049" s="69" t="str">
        <f>TEXT(Table2[[#This Row],[MONTH]],"MMMM")</f>
        <v>June</v>
      </c>
    </row>
    <row r="1050" spans="1:15" ht="14.4" x14ac:dyDescent="0.3">
      <c r="A1050" s="652">
        <v>46174</v>
      </c>
      <c r="B1050" s="653">
        <v>6000012686</v>
      </c>
      <c r="C1050" s="384" t="s">
        <v>4088</v>
      </c>
      <c r="D1050" s="654">
        <v>9767186170</v>
      </c>
      <c r="E1050" s="653">
        <v>2510001954</v>
      </c>
      <c r="F1050" s="384" t="s">
        <v>305</v>
      </c>
      <c r="G1050" s="655" t="s">
        <v>3364</v>
      </c>
      <c r="H1050" s="384" t="s">
        <v>3747</v>
      </c>
      <c r="I1050" s="669">
        <v>3321</v>
      </c>
      <c r="J1050" s="111">
        <v>3321</v>
      </c>
      <c r="K1050" s="434">
        <v>46209</v>
      </c>
      <c r="L1050" s="662">
        <v>46183</v>
      </c>
      <c r="M1050" s="599" t="s">
        <v>2756</v>
      </c>
      <c r="N1050" s="69">
        <f>YEAR(Table2[[#This Row],[MONTH]])</f>
        <v>2026</v>
      </c>
      <c r="O1050" s="69" t="str">
        <f>TEXT(Table2[[#This Row],[MONTH]],"MMMM")</f>
        <v>June</v>
      </c>
    </row>
    <row r="1051" spans="1:15" ht="14.4" x14ac:dyDescent="0.3">
      <c r="A1051" s="652">
        <v>46174</v>
      </c>
      <c r="B1051" s="653">
        <v>6000012687</v>
      </c>
      <c r="C1051" s="384" t="s">
        <v>4148</v>
      </c>
      <c r="D1051" s="654">
        <v>4525183515</v>
      </c>
      <c r="E1051" s="653">
        <v>2510001963</v>
      </c>
      <c r="F1051" s="384" t="s">
        <v>305</v>
      </c>
      <c r="G1051" s="655" t="s">
        <v>3364</v>
      </c>
      <c r="H1051" s="384" t="s">
        <v>3747</v>
      </c>
      <c r="I1051" s="669">
        <v>3105</v>
      </c>
      <c r="J1051" s="111">
        <v>3105</v>
      </c>
      <c r="K1051" s="434">
        <v>46209</v>
      </c>
      <c r="L1051" s="662">
        <v>46183</v>
      </c>
      <c r="M1051" s="599" t="s">
        <v>2756</v>
      </c>
      <c r="N1051" s="69">
        <f>YEAR(Table2[[#This Row],[MONTH]])</f>
        <v>2026</v>
      </c>
      <c r="O1051" s="69" t="str">
        <f>TEXT(Table2[[#This Row],[MONTH]],"MMMM")</f>
        <v>June</v>
      </c>
    </row>
    <row r="1052" spans="1:15" ht="14.4" x14ac:dyDescent="0.3">
      <c r="A1052" s="652">
        <v>46174</v>
      </c>
      <c r="B1052" s="653">
        <v>6000012688</v>
      </c>
      <c r="C1052" s="384" t="s">
        <v>3680</v>
      </c>
      <c r="D1052" s="654" t="s">
        <v>4110</v>
      </c>
      <c r="E1052" s="653">
        <v>2204003545</v>
      </c>
      <c r="F1052" s="384" t="s">
        <v>48</v>
      </c>
      <c r="G1052" s="655" t="s">
        <v>3364</v>
      </c>
      <c r="H1052" s="384" t="s">
        <v>3747</v>
      </c>
      <c r="I1052" s="669">
        <v>3140</v>
      </c>
      <c r="J1052" s="111">
        <v>3140</v>
      </c>
      <c r="K1052" s="434">
        <v>46209</v>
      </c>
      <c r="L1052" s="662">
        <v>46183</v>
      </c>
      <c r="M1052" s="599" t="s">
        <v>2756</v>
      </c>
      <c r="N1052" s="69">
        <f>YEAR(Table2[[#This Row],[MONTH]])</f>
        <v>2026</v>
      </c>
      <c r="O1052" s="69" t="str">
        <f>TEXT(Table2[[#This Row],[MONTH]],"MMMM")</f>
        <v>June</v>
      </c>
    </row>
    <row r="1053" spans="1:15" ht="14.4" x14ac:dyDescent="0.3">
      <c r="A1053" s="652">
        <v>46174</v>
      </c>
      <c r="B1053" s="653">
        <v>6000012690</v>
      </c>
      <c r="C1053" s="384" t="s">
        <v>4081</v>
      </c>
      <c r="D1053" s="654" t="s">
        <v>4082</v>
      </c>
      <c r="E1053" s="653">
        <v>2204003550</v>
      </c>
      <c r="F1053" s="384" t="s">
        <v>305</v>
      </c>
      <c r="G1053" s="655" t="s">
        <v>3364</v>
      </c>
      <c r="H1053" s="384" t="s">
        <v>3747</v>
      </c>
      <c r="I1053" s="669">
        <v>2529</v>
      </c>
      <c r="J1053" s="111">
        <v>2529</v>
      </c>
      <c r="K1053" s="434">
        <v>46209</v>
      </c>
      <c r="L1053" s="662">
        <v>46183</v>
      </c>
      <c r="M1053" s="599" t="s">
        <v>2756</v>
      </c>
      <c r="N1053" s="69">
        <f>YEAR(Table2[[#This Row],[MONTH]])</f>
        <v>2026</v>
      </c>
      <c r="O1053" s="69" t="str">
        <f>TEXT(Table2[[#This Row],[MONTH]],"MMMM")</f>
        <v>June</v>
      </c>
    </row>
    <row r="1054" spans="1:15" ht="15" thickBot="1" x14ac:dyDescent="0.35">
      <c r="A1054" s="656">
        <v>46174</v>
      </c>
      <c r="B1054" s="657">
        <v>6000012691</v>
      </c>
      <c r="C1054" s="382" t="s">
        <v>4086</v>
      </c>
      <c r="D1054" s="658" t="s">
        <v>4135</v>
      </c>
      <c r="E1054" s="657">
        <v>2204003564</v>
      </c>
      <c r="F1054" s="382" t="s">
        <v>305</v>
      </c>
      <c r="G1054" s="659" t="s">
        <v>3364</v>
      </c>
      <c r="H1054" s="382" t="s">
        <v>3747</v>
      </c>
      <c r="I1054" s="660">
        <v>1513</v>
      </c>
      <c r="J1054" s="140">
        <v>1513</v>
      </c>
      <c r="K1054" s="439">
        <v>46209</v>
      </c>
      <c r="L1054" s="661">
        <v>46183</v>
      </c>
      <c r="M1054" s="600" t="s">
        <v>2756</v>
      </c>
      <c r="N1054" s="69">
        <f>YEAR(Table2[[#This Row],[MONTH]])</f>
        <v>2026</v>
      </c>
      <c r="O1054" s="69" t="str">
        <f>TEXT(Table2[[#This Row],[MONTH]],"MMMM")</f>
        <v>June</v>
      </c>
    </row>
    <row r="1055" spans="1:15" ht="15" thickBot="1" x14ac:dyDescent="0.35">
      <c r="A1055" s="663">
        <v>46174</v>
      </c>
      <c r="B1055" s="664">
        <v>6000012689</v>
      </c>
      <c r="C1055" s="411" t="s">
        <v>4070</v>
      </c>
      <c r="D1055" s="665" t="s">
        <v>4071</v>
      </c>
      <c r="E1055" s="664">
        <v>2204003539</v>
      </c>
      <c r="F1055" s="411" t="s">
        <v>305</v>
      </c>
      <c r="G1055" s="677" t="s">
        <v>3372</v>
      </c>
      <c r="H1055" s="411" t="s">
        <v>3747</v>
      </c>
      <c r="I1055" s="666">
        <v>1060</v>
      </c>
      <c r="J1055" s="134">
        <v>1060</v>
      </c>
      <c r="K1055" s="444">
        <v>46212</v>
      </c>
      <c r="L1055" s="667">
        <v>46183</v>
      </c>
      <c r="M1055" s="601" t="s">
        <v>2756</v>
      </c>
      <c r="N1055" s="69">
        <f>YEAR(Table2[[#This Row],[MONTH]])</f>
        <v>2026</v>
      </c>
      <c r="O1055" s="69" t="str">
        <f>TEXT(Table2[[#This Row],[MONTH]],"MMMM")</f>
        <v>June</v>
      </c>
    </row>
    <row r="1056" spans="1:15" ht="43.2" x14ac:dyDescent="0.3">
      <c r="A1056" s="678">
        <v>46174</v>
      </c>
      <c r="B1056" s="679">
        <v>6000012742</v>
      </c>
      <c r="C1056" s="680" t="s">
        <v>4489</v>
      </c>
      <c r="D1056" s="681" t="s">
        <v>4490</v>
      </c>
      <c r="E1056" s="679">
        <v>2304000735</v>
      </c>
      <c r="F1056" s="680" t="s">
        <v>733</v>
      </c>
      <c r="G1056" s="682" t="str">
        <f>IF(MID(C1056,5,4)="ISND","ISND5-2","RUYA09")</f>
        <v>RUYA09</v>
      </c>
      <c r="H1056" s="680" t="s">
        <v>3733</v>
      </c>
      <c r="I1056" s="683">
        <v>727.5</v>
      </c>
      <c r="J1056" s="831">
        <v>727.5</v>
      </c>
      <c r="K1056" s="832">
        <v>46230</v>
      </c>
      <c r="L1056" s="684">
        <v>46191</v>
      </c>
      <c r="M1056" s="685" t="s">
        <v>2756</v>
      </c>
      <c r="N1056" s="69">
        <f>YEAR(Table2[[#This Row],[MONTH]])</f>
        <v>2026</v>
      </c>
      <c r="O1056" s="69" t="str">
        <f>TEXT(Table2[[#This Row],[MONTH]],"MMMM")</f>
        <v>June</v>
      </c>
    </row>
    <row r="1057" spans="1:15" ht="15" thickBot="1" x14ac:dyDescent="0.35">
      <c r="A1057" s="656">
        <v>46174</v>
      </c>
      <c r="B1057" s="657">
        <v>6000012785</v>
      </c>
      <c r="C1057" s="382" t="s">
        <v>4070</v>
      </c>
      <c r="D1057" s="658" t="s">
        <v>4071</v>
      </c>
      <c r="E1057" s="657">
        <v>2204003539</v>
      </c>
      <c r="F1057" s="382" t="s">
        <v>305</v>
      </c>
      <c r="G1057" s="659" t="str">
        <f>IF(MID(C1057,5,4)="ISND","ISND5-2","RUYA09")</f>
        <v>RUYA09</v>
      </c>
      <c r="H1057" s="382" t="s">
        <v>3733</v>
      </c>
      <c r="I1057" s="660">
        <v>1727.53</v>
      </c>
      <c r="J1057" s="833">
        <v>1727.53</v>
      </c>
      <c r="K1057" s="832">
        <v>46230</v>
      </c>
      <c r="L1057" s="661">
        <v>46191</v>
      </c>
      <c r="M1057" s="600" t="s">
        <v>2756</v>
      </c>
      <c r="N1057" s="69">
        <f>YEAR(Table2[[#This Row],[MONTH]])</f>
        <v>2026</v>
      </c>
      <c r="O1057" s="69" t="str">
        <f>TEXT(Table2[[#This Row],[MONTH]],"MMMM")</f>
        <v>June</v>
      </c>
    </row>
    <row r="1058" spans="1:15" ht="14.4" x14ac:dyDescent="0.3">
      <c r="A1058" s="671">
        <v>46174</v>
      </c>
      <c r="B1058" s="672">
        <v>6000012786</v>
      </c>
      <c r="C1058" s="405" t="s">
        <v>4088</v>
      </c>
      <c r="D1058" s="673">
        <v>9767186170</v>
      </c>
      <c r="E1058" s="672">
        <v>2510001954</v>
      </c>
      <c r="F1058" s="405" t="s">
        <v>305</v>
      </c>
      <c r="G1058" s="674" t="str">
        <f t="shared" ref="G1058:G1062" si="6">IF(MID(C1058,5,4)="ISND","ISND5-2","RUYA 09")</f>
        <v>ISND5-2</v>
      </c>
      <c r="H1058" s="405" t="s">
        <v>3733</v>
      </c>
      <c r="I1058" s="675">
        <v>153.75</v>
      </c>
      <c r="J1058" s="831">
        <f>+[2]!Table1[[#This Row],[TOTAL AMOUNT QAR]]</f>
        <v>153.75</v>
      </c>
      <c r="K1058" s="832">
        <v>46230</v>
      </c>
      <c r="L1058" s="686">
        <v>46191</v>
      </c>
      <c r="M1058" s="676" t="s">
        <v>2756</v>
      </c>
      <c r="N1058" s="69">
        <f>YEAR(Table2[[#This Row],[MONTH]])</f>
        <v>2026</v>
      </c>
      <c r="O1058" s="69" t="str">
        <f>TEXT(Table2[[#This Row],[MONTH]],"MMMM")</f>
        <v>June</v>
      </c>
    </row>
    <row r="1059" spans="1:15" ht="14.4" x14ac:dyDescent="0.3">
      <c r="A1059" s="652">
        <v>46174</v>
      </c>
      <c r="B1059" s="653">
        <v>6000012787</v>
      </c>
      <c r="C1059" s="384" t="s">
        <v>4148</v>
      </c>
      <c r="D1059" s="654">
        <v>4525183515</v>
      </c>
      <c r="E1059" s="653">
        <v>2510001963</v>
      </c>
      <c r="F1059" s="384" t="s">
        <v>305</v>
      </c>
      <c r="G1059" s="655" t="str">
        <f t="shared" si="6"/>
        <v>ISND5-2</v>
      </c>
      <c r="H1059" s="384" t="s">
        <v>3733</v>
      </c>
      <c r="I1059" s="669">
        <v>727.75</v>
      </c>
      <c r="J1059" s="834">
        <f>+[2]!Table1[[#This Row],[TOTAL AMOUNT QAR]]</f>
        <v>727.75</v>
      </c>
      <c r="K1059" s="832">
        <v>46230</v>
      </c>
      <c r="L1059" s="662">
        <v>46191</v>
      </c>
      <c r="M1059" s="599" t="s">
        <v>2756</v>
      </c>
      <c r="N1059" s="69">
        <f>YEAR(Table2[[#This Row],[MONTH]])</f>
        <v>2026</v>
      </c>
      <c r="O1059" s="69" t="str">
        <f>TEXT(Table2[[#This Row],[MONTH]],"MMMM")</f>
        <v>June</v>
      </c>
    </row>
    <row r="1060" spans="1:15" ht="14.4" x14ac:dyDescent="0.3">
      <c r="A1060" s="652">
        <v>46174</v>
      </c>
      <c r="B1060" s="653">
        <v>6000012788</v>
      </c>
      <c r="C1060" s="384" t="s">
        <v>3797</v>
      </c>
      <c r="D1060" s="654" t="s">
        <v>3798</v>
      </c>
      <c r="E1060" s="653">
        <v>2204003516</v>
      </c>
      <c r="F1060" s="384" t="s">
        <v>48</v>
      </c>
      <c r="G1060" s="655" t="str">
        <f t="shared" si="6"/>
        <v>ISND5-2</v>
      </c>
      <c r="H1060" s="384" t="s">
        <v>3733</v>
      </c>
      <c r="I1060" s="669">
        <v>11682.880000000001</v>
      </c>
      <c r="J1060" s="834">
        <f>+[2]!Table1[[#This Row],[TOTAL AMOUNT QAR]]</f>
        <v>11682.880000000001</v>
      </c>
      <c r="K1060" s="832">
        <v>46230</v>
      </c>
      <c r="L1060" s="662">
        <v>46191</v>
      </c>
      <c r="M1060" s="599" t="s">
        <v>2756</v>
      </c>
      <c r="N1060" s="69">
        <f>YEAR(Table2[[#This Row],[MONTH]])</f>
        <v>2026</v>
      </c>
      <c r="O1060" s="69" t="str">
        <f>TEXT(Table2[[#This Row],[MONTH]],"MMMM")</f>
        <v>June</v>
      </c>
    </row>
    <row r="1061" spans="1:15" ht="14.4" x14ac:dyDescent="0.3">
      <c r="A1061" s="652">
        <v>46174</v>
      </c>
      <c r="B1061" s="653">
        <v>6000012789</v>
      </c>
      <c r="C1061" s="384" t="s">
        <v>3867</v>
      </c>
      <c r="D1061" s="654" t="s">
        <v>3868</v>
      </c>
      <c r="E1061" s="653">
        <v>2204003487</v>
      </c>
      <c r="F1061" s="384" t="s">
        <v>305</v>
      </c>
      <c r="G1061" s="655" t="str">
        <f t="shared" si="6"/>
        <v>ISND5-2</v>
      </c>
      <c r="H1061" s="384" t="s">
        <v>3733</v>
      </c>
      <c r="I1061" s="669">
        <v>687.53</v>
      </c>
      <c r="J1061" s="834">
        <f>+[2]!Table1[[#This Row],[TOTAL AMOUNT QAR]]</f>
        <v>687.53</v>
      </c>
      <c r="K1061" s="832">
        <v>46230</v>
      </c>
      <c r="L1061" s="662">
        <v>46191</v>
      </c>
      <c r="M1061" s="599" t="s">
        <v>2756</v>
      </c>
      <c r="N1061" s="69">
        <f>YEAR(Table2[[#This Row],[MONTH]])</f>
        <v>2026</v>
      </c>
      <c r="O1061" s="69" t="str">
        <f>TEXT(Table2[[#This Row],[MONTH]],"MMMM")</f>
        <v>June</v>
      </c>
    </row>
    <row r="1062" spans="1:15" ht="15" thickBot="1" x14ac:dyDescent="0.35">
      <c r="A1062" s="656">
        <v>46174</v>
      </c>
      <c r="B1062" s="657">
        <v>6000012790</v>
      </c>
      <c r="C1062" s="382" t="s">
        <v>3871</v>
      </c>
      <c r="D1062" s="658" t="s">
        <v>3872</v>
      </c>
      <c r="E1062" s="657">
        <v>2204003486</v>
      </c>
      <c r="F1062" s="382" t="s">
        <v>305</v>
      </c>
      <c r="G1062" s="659" t="str">
        <f t="shared" si="6"/>
        <v>ISND5-2</v>
      </c>
      <c r="H1062" s="382" t="s">
        <v>3733</v>
      </c>
      <c r="I1062" s="660">
        <v>1585.4099999999999</v>
      </c>
      <c r="J1062" s="835">
        <f>+[2]!Table1[[#This Row],[TOTAL AMOUNT QAR]]</f>
        <v>1585.4099999999999</v>
      </c>
      <c r="K1062" s="832">
        <v>46230</v>
      </c>
      <c r="L1062" s="661">
        <v>46191</v>
      </c>
      <c r="M1062" s="600" t="s">
        <v>2756</v>
      </c>
      <c r="N1062" s="69">
        <f>YEAR(Table2[[#This Row],[MONTH]])</f>
        <v>2026</v>
      </c>
      <c r="O1062" s="69" t="str">
        <f>TEXT(Table2[[#This Row],[MONTH]],"MMMM")</f>
        <v>June</v>
      </c>
    </row>
    <row r="1063" spans="1:15" ht="86.4" x14ac:dyDescent="0.3">
      <c r="A1063" s="678">
        <v>46174</v>
      </c>
      <c r="B1063" s="679">
        <v>6000012743</v>
      </c>
      <c r="C1063" s="680" t="s">
        <v>4491</v>
      </c>
      <c r="D1063" s="681" t="s">
        <v>4492</v>
      </c>
      <c r="E1063" s="679">
        <v>2304000735</v>
      </c>
      <c r="F1063" s="680" t="s">
        <v>733</v>
      </c>
      <c r="G1063" s="682" t="str">
        <f>IF(MID(C1063,5,4)="ISND","ISND5-2","RUYA 09")</f>
        <v>ISND5-2</v>
      </c>
      <c r="H1063" s="680" t="s">
        <v>3733</v>
      </c>
      <c r="I1063" s="683">
        <v>1455</v>
      </c>
      <c r="J1063" s="831">
        <f>+[2]!Table1[[#This Row],[TOTAL AMOUNT QAR]]</f>
        <v>1455</v>
      </c>
      <c r="K1063" s="836">
        <v>46230</v>
      </c>
      <c r="L1063" s="684">
        <v>46191</v>
      </c>
      <c r="M1063" s="685" t="s">
        <v>2756</v>
      </c>
      <c r="N1063" s="69">
        <f>YEAR(Table2[[#This Row],[MONTH]])</f>
        <v>2026</v>
      </c>
      <c r="O1063" s="69" t="str">
        <f>TEXT(Table2[[#This Row],[MONTH]],"MMMM")</f>
        <v>June</v>
      </c>
    </row>
    <row r="1064" spans="1:15" ht="14.4" x14ac:dyDescent="0.3">
      <c r="A1064" s="652">
        <v>46174</v>
      </c>
      <c r="B1064" s="653">
        <v>6000012791</v>
      </c>
      <c r="C1064" s="384" t="s">
        <v>3770</v>
      </c>
      <c r="D1064" s="654" t="s">
        <v>3222</v>
      </c>
      <c r="E1064" s="653">
        <v>2204003467</v>
      </c>
      <c r="F1064" s="384" t="s">
        <v>48</v>
      </c>
      <c r="G1064" s="655" t="str">
        <f>IF(MID(C1064,5,4)="ISND","ISND5-2","RUYA 09")</f>
        <v>ISND5-2</v>
      </c>
      <c r="H1064" s="384" t="s">
        <v>3733</v>
      </c>
      <c r="I1064" s="669">
        <v>19854.919999999998</v>
      </c>
      <c r="J1064" s="834">
        <f>+[2]!Table1[[#This Row],[TOTAL AMOUNT QAR]]</f>
        <v>19854.919999999998</v>
      </c>
      <c r="K1064" s="837">
        <v>46230</v>
      </c>
      <c r="L1064" s="662">
        <v>46191</v>
      </c>
      <c r="M1064" s="599" t="s">
        <v>2756</v>
      </c>
      <c r="N1064" s="69">
        <f>YEAR(Table2[[#This Row],[MONTH]])</f>
        <v>2026</v>
      </c>
      <c r="O1064" s="69" t="str">
        <f>TEXT(Table2[[#This Row],[MONTH]],"MMMM")</f>
        <v>June</v>
      </c>
    </row>
    <row r="1065" spans="1:15" ht="15" thickBot="1" x14ac:dyDescent="0.35">
      <c r="A1065" s="652">
        <v>46174</v>
      </c>
      <c r="B1065" s="653">
        <v>6000012792</v>
      </c>
      <c r="C1065" s="384" t="s">
        <v>3680</v>
      </c>
      <c r="D1065" s="654" t="s">
        <v>4110</v>
      </c>
      <c r="E1065" s="653">
        <v>2204003545</v>
      </c>
      <c r="F1065" s="384" t="s">
        <v>48</v>
      </c>
      <c r="G1065" s="655" t="str">
        <f>IF(MID(C1065,5,4)="ISND","ISND5-2","RUYA 09")</f>
        <v>ISND5-2</v>
      </c>
      <c r="H1065" s="384" t="s">
        <v>3733</v>
      </c>
      <c r="I1065" s="669">
        <v>6098</v>
      </c>
      <c r="J1065" s="835">
        <f>+[2]!Table1[[#This Row],[TOTAL AMOUNT QAR]]</f>
        <v>6098</v>
      </c>
      <c r="K1065" s="832">
        <v>46230</v>
      </c>
      <c r="L1065" s="662">
        <v>46191</v>
      </c>
      <c r="M1065" s="599" t="s">
        <v>2756</v>
      </c>
      <c r="N1065" s="69">
        <f>YEAR(Table2[[#This Row],[MONTH]])</f>
        <v>2026</v>
      </c>
      <c r="O1065" s="69" t="str">
        <f>TEXT(Table2[[#This Row],[MONTH]],"MMMM")</f>
        <v>June</v>
      </c>
    </row>
    <row r="1066" spans="1:15" ht="15" thickBot="1" x14ac:dyDescent="0.35">
      <c r="A1066" s="687">
        <v>46174</v>
      </c>
      <c r="B1066" s="838" t="s">
        <v>4493</v>
      </c>
      <c r="C1066" s="839" t="s">
        <v>3734</v>
      </c>
      <c r="D1066" s="838" t="s">
        <v>4494</v>
      </c>
      <c r="E1066" s="839">
        <v>22067836</v>
      </c>
      <c r="F1066" s="840" t="s">
        <v>733</v>
      </c>
      <c r="G1066" s="841" t="s">
        <v>4238</v>
      </c>
      <c r="H1066" s="839" t="s">
        <v>3733</v>
      </c>
      <c r="I1066" s="691">
        <f>850*2</f>
        <v>1700</v>
      </c>
      <c r="J1066" s="842">
        <f>+[2]!Table1[[#This Row],[TOTAL AMOUNT QAR]]</f>
        <v>1700</v>
      </c>
      <c r="K1066" s="843">
        <v>46216</v>
      </c>
      <c r="L1066" s="844">
        <v>46195</v>
      </c>
      <c r="M1066" s="693" t="s">
        <v>2756</v>
      </c>
      <c r="N1066" s="69">
        <f>YEAR(Table2[[#This Row],[MONTH]])</f>
        <v>2026</v>
      </c>
      <c r="O1066" s="69" t="str">
        <f>TEXT(Table2[[#This Row],[MONTH]],"MMMM")</f>
        <v>June</v>
      </c>
    </row>
    <row r="1067" spans="1:15" ht="15" thickBot="1" x14ac:dyDescent="0.35">
      <c r="A1067" s="687">
        <v>46174</v>
      </c>
      <c r="B1067" s="688">
        <v>6000012882</v>
      </c>
      <c r="C1067" s="417" t="s">
        <v>4360</v>
      </c>
      <c r="D1067" s="689" t="s">
        <v>4495</v>
      </c>
      <c r="E1067" s="688">
        <v>2204003667</v>
      </c>
      <c r="F1067" s="417" t="s">
        <v>305</v>
      </c>
      <c r="G1067" s="690" t="s">
        <v>3372</v>
      </c>
      <c r="H1067" s="417" t="s">
        <v>3747</v>
      </c>
      <c r="I1067" s="691">
        <v>18695</v>
      </c>
      <c r="J1067" s="721">
        <v>18695</v>
      </c>
      <c r="K1067" s="596">
        <v>46212</v>
      </c>
      <c r="L1067" s="692">
        <v>46195</v>
      </c>
      <c r="M1067" s="693" t="s">
        <v>2756</v>
      </c>
      <c r="N1067" s="69">
        <f>YEAR(Table2[[#This Row],[MONTH]])</f>
        <v>2026</v>
      </c>
      <c r="O1067" s="69" t="str">
        <f>TEXT(Table2[[#This Row],[MONTH]],"MMMM")</f>
        <v>June</v>
      </c>
    </row>
    <row r="1068" spans="1:15" ht="14.4" x14ac:dyDescent="0.3">
      <c r="A1068" s="671">
        <v>46174</v>
      </c>
      <c r="B1068" s="672">
        <v>6000012860</v>
      </c>
      <c r="C1068" s="405" t="s">
        <v>4174</v>
      </c>
      <c r="D1068" s="673" t="s">
        <v>4175</v>
      </c>
      <c r="E1068" s="672">
        <v>2204003572</v>
      </c>
      <c r="F1068" s="405" t="s">
        <v>305</v>
      </c>
      <c r="G1068" s="674" t="s">
        <v>3364</v>
      </c>
      <c r="H1068" s="405" t="s">
        <v>3747</v>
      </c>
      <c r="I1068" s="675">
        <v>3425</v>
      </c>
      <c r="J1068" s="649">
        <v>3425</v>
      </c>
      <c r="K1068" s="107">
        <v>46212</v>
      </c>
      <c r="L1068" s="686">
        <v>46195</v>
      </c>
      <c r="M1068" s="676" t="s">
        <v>2756</v>
      </c>
      <c r="N1068" s="69">
        <f>YEAR(Table2[[#This Row],[MONTH]])</f>
        <v>2026</v>
      </c>
      <c r="O1068" s="69" t="str">
        <f>TEXT(Table2[[#This Row],[MONTH]],"MMMM")</f>
        <v>June</v>
      </c>
    </row>
    <row r="1069" spans="1:15" ht="14.4" x14ac:dyDescent="0.3">
      <c r="A1069" s="652">
        <v>46174</v>
      </c>
      <c r="B1069" s="653">
        <v>6000012861</v>
      </c>
      <c r="C1069" s="384" t="s">
        <v>3892</v>
      </c>
      <c r="D1069" s="654" t="s">
        <v>4122</v>
      </c>
      <c r="E1069" s="653">
        <v>2204003571</v>
      </c>
      <c r="F1069" s="384" t="s">
        <v>305</v>
      </c>
      <c r="G1069" s="655" t="s">
        <v>3364</v>
      </c>
      <c r="H1069" s="384" t="s">
        <v>3747</v>
      </c>
      <c r="I1069" s="669">
        <v>3683</v>
      </c>
      <c r="J1069" s="111">
        <v>3683</v>
      </c>
      <c r="K1069" s="107">
        <v>46212</v>
      </c>
      <c r="L1069" s="662">
        <v>46195</v>
      </c>
      <c r="M1069" s="599" t="s">
        <v>2756</v>
      </c>
      <c r="N1069" s="69">
        <f>YEAR(Table2[[#This Row],[MONTH]])</f>
        <v>2026</v>
      </c>
      <c r="O1069" s="69" t="str">
        <f>TEXT(Table2[[#This Row],[MONTH]],"MMMM")</f>
        <v>June</v>
      </c>
    </row>
    <row r="1070" spans="1:15" ht="14.4" x14ac:dyDescent="0.3">
      <c r="A1070" s="652">
        <v>46174</v>
      </c>
      <c r="B1070" s="653">
        <v>6000012862</v>
      </c>
      <c r="C1070" s="384" t="s">
        <v>4104</v>
      </c>
      <c r="D1070" s="654" t="s">
        <v>4105</v>
      </c>
      <c r="E1070" s="653">
        <v>2204003613</v>
      </c>
      <c r="F1070" s="384" t="s">
        <v>305</v>
      </c>
      <c r="G1070" s="655" t="s">
        <v>3364</v>
      </c>
      <c r="H1070" s="384" t="s">
        <v>3747</v>
      </c>
      <c r="I1070" s="669">
        <v>1492</v>
      </c>
      <c r="J1070" s="111">
        <v>1492</v>
      </c>
      <c r="K1070" s="107">
        <v>46212</v>
      </c>
      <c r="L1070" s="662">
        <v>46195</v>
      </c>
      <c r="M1070" s="599" t="s">
        <v>2756</v>
      </c>
      <c r="N1070" s="69">
        <f>YEAR(Table2[[#This Row],[MONTH]])</f>
        <v>2026</v>
      </c>
      <c r="O1070" s="69" t="str">
        <f>TEXT(Table2[[#This Row],[MONTH]],"MMMM")</f>
        <v>June</v>
      </c>
    </row>
    <row r="1071" spans="1:15" ht="14.4" x14ac:dyDescent="0.3">
      <c r="A1071" s="652">
        <v>46174</v>
      </c>
      <c r="B1071" s="653">
        <v>6000012863</v>
      </c>
      <c r="C1071" s="384" t="s">
        <v>4276</v>
      </c>
      <c r="D1071" s="654" t="s">
        <v>4277</v>
      </c>
      <c r="E1071" s="653">
        <v>2204003625</v>
      </c>
      <c r="F1071" s="384" t="s">
        <v>305</v>
      </c>
      <c r="G1071" s="655" t="s">
        <v>3364</v>
      </c>
      <c r="H1071" s="384" t="s">
        <v>3747</v>
      </c>
      <c r="I1071" s="669">
        <v>1711</v>
      </c>
      <c r="J1071" s="111">
        <v>1711</v>
      </c>
      <c r="K1071" s="107">
        <v>46212</v>
      </c>
      <c r="L1071" s="662">
        <v>46195</v>
      </c>
      <c r="M1071" s="599" t="s">
        <v>2756</v>
      </c>
      <c r="N1071" s="69">
        <f>YEAR(Table2[[#This Row],[MONTH]])</f>
        <v>2026</v>
      </c>
      <c r="O1071" s="69" t="str">
        <f>TEXT(Table2[[#This Row],[MONTH]],"MMMM")</f>
        <v>June</v>
      </c>
    </row>
    <row r="1072" spans="1:15" ht="15" thickBot="1" x14ac:dyDescent="0.35">
      <c r="A1072" s="656">
        <v>46174</v>
      </c>
      <c r="B1072" s="657">
        <v>6000012864</v>
      </c>
      <c r="C1072" s="382" t="s">
        <v>4272</v>
      </c>
      <c r="D1072" s="658" t="s">
        <v>4273</v>
      </c>
      <c r="E1072" s="657">
        <v>2204003623</v>
      </c>
      <c r="F1072" s="382" t="s">
        <v>305</v>
      </c>
      <c r="G1072" s="659" t="s">
        <v>3364</v>
      </c>
      <c r="H1072" s="382" t="s">
        <v>3747</v>
      </c>
      <c r="I1072" s="660">
        <v>1182</v>
      </c>
      <c r="J1072" s="140">
        <v>1182</v>
      </c>
      <c r="K1072" s="107">
        <v>46212</v>
      </c>
      <c r="L1072" s="661">
        <v>46195</v>
      </c>
      <c r="M1072" s="600" t="s">
        <v>2756</v>
      </c>
      <c r="N1072" s="69">
        <f>YEAR(Table2[[#This Row],[MONTH]])</f>
        <v>2026</v>
      </c>
      <c r="O1072" s="69" t="str">
        <f>TEXT(Table2[[#This Row],[MONTH]],"MMMM")</f>
        <v>June</v>
      </c>
    </row>
    <row r="1073" spans="1:15" ht="14.4" x14ac:dyDescent="0.3">
      <c r="A1073" s="671">
        <v>46174</v>
      </c>
      <c r="B1073" s="672">
        <v>6000012865</v>
      </c>
      <c r="C1073" s="405" t="s">
        <v>4186</v>
      </c>
      <c r="D1073" s="673" t="s">
        <v>4187</v>
      </c>
      <c r="E1073" s="672">
        <v>2204003621</v>
      </c>
      <c r="F1073" s="405" t="s">
        <v>305</v>
      </c>
      <c r="G1073" s="674" t="s">
        <v>3364</v>
      </c>
      <c r="H1073" s="405" t="s">
        <v>3747</v>
      </c>
      <c r="I1073" s="675">
        <v>9309</v>
      </c>
      <c r="J1073" s="649">
        <v>9309</v>
      </c>
      <c r="K1073" s="446">
        <v>46209</v>
      </c>
      <c r="L1073" s="686">
        <v>46195</v>
      </c>
      <c r="M1073" s="676" t="s">
        <v>2756</v>
      </c>
      <c r="N1073" s="69">
        <f>YEAR(Table2[[#This Row],[MONTH]])</f>
        <v>2026</v>
      </c>
      <c r="O1073" s="69" t="str">
        <f>TEXT(Table2[[#This Row],[MONTH]],"MMMM")</f>
        <v>June</v>
      </c>
    </row>
    <row r="1074" spans="1:15" ht="14.4" x14ac:dyDescent="0.3">
      <c r="A1074" s="652">
        <v>46174</v>
      </c>
      <c r="B1074" s="653">
        <v>6000012866</v>
      </c>
      <c r="C1074" s="384" t="s">
        <v>4283</v>
      </c>
      <c r="D1074" s="654" t="s">
        <v>4284</v>
      </c>
      <c r="E1074" s="653">
        <v>2204003633</v>
      </c>
      <c r="F1074" s="384" t="s">
        <v>305</v>
      </c>
      <c r="G1074" s="655" t="s">
        <v>3364</v>
      </c>
      <c r="H1074" s="384" t="s">
        <v>3747</v>
      </c>
      <c r="I1074" s="669">
        <v>1840</v>
      </c>
      <c r="J1074" s="111">
        <v>1840</v>
      </c>
      <c r="K1074" s="434">
        <v>46209</v>
      </c>
      <c r="L1074" s="662">
        <v>46195</v>
      </c>
      <c r="M1074" s="599" t="s">
        <v>2756</v>
      </c>
      <c r="N1074" s="69">
        <f>YEAR(Table2[[#This Row],[MONTH]])</f>
        <v>2026</v>
      </c>
      <c r="O1074" s="69" t="str">
        <f>TEXT(Table2[[#This Row],[MONTH]],"MMMM")</f>
        <v>June</v>
      </c>
    </row>
    <row r="1075" spans="1:15" ht="14.4" x14ac:dyDescent="0.3">
      <c r="A1075" s="652">
        <v>46174</v>
      </c>
      <c r="B1075" s="653">
        <v>6000012867</v>
      </c>
      <c r="C1075" s="384" t="s">
        <v>4265</v>
      </c>
      <c r="D1075" s="654" t="s">
        <v>4266</v>
      </c>
      <c r="E1075" s="653">
        <v>2204003641</v>
      </c>
      <c r="F1075" s="384" t="s">
        <v>305</v>
      </c>
      <c r="G1075" s="655" t="s">
        <v>3364</v>
      </c>
      <c r="H1075" s="384" t="s">
        <v>3747</v>
      </c>
      <c r="I1075" s="669">
        <v>1716</v>
      </c>
      <c r="J1075" s="111">
        <v>1716</v>
      </c>
      <c r="K1075" s="434">
        <v>46209</v>
      </c>
      <c r="L1075" s="662">
        <v>46195</v>
      </c>
      <c r="M1075" s="599" t="s">
        <v>2756</v>
      </c>
      <c r="N1075" s="69">
        <f>YEAR(Table2[[#This Row],[MONTH]])</f>
        <v>2026</v>
      </c>
      <c r="O1075" s="69" t="str">
        <f>TEXT(Table2[[#This Row],[MONTH]],"MMMM")</f>
        <v>June</v>
      </c>
    </row>
    <row r="1076" spans="1:15" ht="14.4" x14ac:dyDescent="0.3">
      <c r="A1076" s="652">
        <v>46174</v>
      </c>
      <c r="B1076" s="653">
        <v>6000012868</v>
      </c>
      <c r="C1076" s="384" t="s">
        <v>4280</v>
      </c>
      <c r="D1076" s="654" t="s">
        <v>4281</v>
      </c>
      <c r="E1076" s="653">
        <v>2204003642</v>
      </c>
      <c r="F1076" s="384" t="s">
        <v>305</v>
      </c>
      <c r="G1076" s="655" t="s">
        <v>3364</v>
      </c>
      <c r="H1076" s="384" t="s">
        <v>3747</v>
      </c>
      <c r="I1076" s="669">
        <v>1910</v>
      </c>
      <c r="J1076" s="111">
        <v>1910</v>
      </c>
      <c r="K1076" s="434">
        <v>46209</v>
      </c>
      <c r="L1076" s="662">
        <v>46195</v>
      </c>
      <c r="M1076" s="599" t="s">
        <v>2756</v>
      </c>
      <c r="N1076" s="69">
        <f>YEAR(Table2[[#This Row],[MONTH]])</f>
        <v>2026</v>
      </c>
      <c r="O1076" s="69" t="str">
        <f>TEXT(Table2[[#This Row],[MONTH]],"MMMM")</f>
        <v>June</v>
      </c>
    </row>
    <row r="1077" spans="1:15" ht="15" thickBot="1" x14ac:dyDescent="0.35">
      <c r="A1077" s="656">
        <v>46174</v>
      </c>
      <c r="B1077" s="657">
        <v>6000012869</v>
      </c>
      <c r="C1077" s="382" t="s">
        <v>4269</v>
      </c>
      <c r="D1077" s="658" t="s">
        <v>4270</v>
      </c>
      <c r="E1077" s="657">
        <v>2204003643</v>
      </c>
      <c r="F1077" s="382" t="s">
        <v>305</v>
      </c>
      <c r="G1077" s="659" t="s">
        <v>3364</v>
      </c>
      <c r="H1077" s="382" t="s">
        <v>3747</v>
      </c>
      <c r="I1077" s="660">
        <v>1688</v>
      </c>
      <c r="J1077" s="140">
        <v>1688</v>
      </c>
      <c r="K1077" s="439">
        <v>46209</v>
      </c>
      <c r="L1077" s="661">
        <v>46195</v>
      </c>
      <c r="M1077" s="600" t="s">
        <v>2756</v>
      </c>
      <c r="N1077" s="69">
        <f>YEAR(Table2[[#This Row],[MONTH]])</f>
        <v>2026</v>
      </c>
      <c r="O1077" s="69" t="str">
        <f>TEXT(Table2[[#This Row],[MONTH]],"MMMM")</f>
        <v>June</v>
      </c>
    </row>
    <row r="1078" spans="1:15" ht="14.4" x14ac:dyDescent="0.3">
      <c r="A1078" s="663">
        <v>46174</v>
      </c>
      <c r="B1078" s="664">
        <v>6000012870</v>
      </c>
      <c r="C1078" s="411" t="s">
        <v>4285</v>
      </c>
      <c r="D1078" s="665" t="s">
        <v>4286</v>
      </c>
      <c r="E1078" s="664">
        <v>2204003646</v>
      </c>
      <c r="F1078" s="411" t="s">
        <v>305</v>
      </c>
      <c r="G1078" s="677" t="s">
        <v>3364</v>
      </c>
      <c r="H1078" s="411" t="s">
        <v>3747</v>
      </c>
      <c r="I1078" s="666">
        <v>1690</v>
      </c>
      <c r="J1078" s="134">
        <v>1690</v>
      </c>
      <c r="K1078" s="107">
        <v>46212</v>
      </c>
      <c r="L1078" s="667">
        <v>46195</v>
      </c>
      <c r="M1078" s="601" t="s">
        <v>2756</v>
      </c>
      <c r="N1078" s="69">
        <f>YEAR(Table2[[#This Row],[MONTH]])</f>
        <v>2026</v>
      </c>
      <c r="O1078" s="69" t="str">
        <f>TEXT(Table2[[#This Row],[MONTH]],"MMMM")</f>
        <v>June</v>
      </c>
    </row>
    <row r="1079" spans="1:15" ht="14.4" x14ac:dyDescent="0.3">
      <c r="A1079" s="668">
        <v>46174</v>
      </c>
      <c r="B1079" s="653">
        <v>6000012881</v>
      </c>
      <c r="C1079" s="384" t="s">
        <v>3888</v>
      </c>
      <c r="D1079" s="654">
        <v>20490005167</v>
      </c>
      <c r="E1079" s="653">
        <v>2510001988</v>
      </c>
      <c r="F1079" s="384" t="s">
        <v>305</v>
      </c>
      <c r="G1079" s="655" t="s">
        <v>3364</v>
      </c>
      <c r="H1079" s="384" t="s">
        <v>3747</v>
      </c>
      <c r="I1079" s="669">
        <v>299</v>
      </c>
      <c r="J1079" s="111">
        <v>299</v>
      </c>
      <c r="K1079" s="107">
        <v>46212</v>
      </c>
      <c r="L1079" s="662">
        <v>46195</v>
      </c>
      <c r="M1079" s="670" t="s">
        <v>2756</v>
      </c>
      <c r="N1079" s="69">
        <f>YEAR(Table2[[#This Row],[MONTH]])</f>
        <v>2026</v>
      </c>
      <c r="O1079" s="69" t="str">
        <f>TEXT(Table2[[#This Row],[MONTH]],"MMMM")</f>
        <v>June</v>
      </c>
    </row>
    <row r="1080" spans="1:15" ht="14.4" x14ac:dyDescent="0.3">
      <c r="A1080" s="668">
        <v>46174</v>
      </c>
      <c r="B1080" s="653">
        <v>6000012885</v>
      </c>
      <c r="C1080" s="384" t="s">
        <v>4221</v>
      </c>
      <c r="D1080" s="654">
        <v>2470229381</v>
      </c>
      <c r="E1080" s="653">
        <v>2510001990</v>
      </c>
      <c r="F1080" s="384" t="s">
        <v>305</v>
      </c>
      <c r="G1080" s="655" t="s">
        <v>3364</v>
      </c>
      <c r="H1080" s="384" t="s">
        <v>3747</v>
      </c>
      <c r="I1080" s="669">
        <v>1091</v>
      </c>
      <c r="J1080" s="111">
        <v>1091</v>
      </c>
      <c r="K1080" s="107">
        <v>46212</v>
      </c>
      <c r="L1080" s="662">
        <v>46195</v>
      </c>
      <c r="M1080" s="670" t="s">
        <v>2756</v>
      </c>
      <c r="N1080" s="69">
        <f>YEAR(Table2[[#This Row],[MONTH]])</f>
        <v>2026</v>
      </c>
      <c r="O1080" s="69" t="str">
        <f>TEXT(Table2[[#This Row],[MONTH]],"MMMM")</f>
        <v>June</v>
      </c>
    </row>
    <row r="1081" spans="1:15" ht="15" thickBot="1" x14ac:dyDescent="0.35">
      <c r="A1081" s="668">
        <v>46174</v>
      </c>
      <c r="B1081" s="653">
        <v>6000012892</v>
      </c>
      <c r="C1081" s="384" t="s">
        <v>4224</v>
      </c>
      <c r="D1081" s="654">
        <v>8988063980</v>
      </c>
      <c r="E1081" s="653">
        <v>2510001986</v>
      </c>
      <c r="F1081" s="384" t="s">
        <v>305</v>
      </c>
      <c r="G1081" s="655" t="s">
        <v>3364</v>
      </c>
      <c r="H1081" s="384" t="s">
        <v>3747</v>
      </c>
      <c r="I1081" s="669">
        <v>284</v>
      </c>
      <c r="J1081" s="111">
        <v>284</v>
      </c>
      <c r="K1081" s="113">
        <v>46212</v>
      </c>
      <c r="L1081" s="662">
        <v>46195</v>
      </c>
      <c r="M1081" s="670" t="s">
        <v>2756</v>
      </c>
      <c r="N1081" s="69">
        <f>YEAR(Table2[[#This Row],[MONTH]])</f>
        <v>2026</v>
      </c>
      <c r="O1081" s="69" t="str">
        <f>TEXT(Table2[[#This Row],[MONTH]],"MMMM")</f>
        <v>June</v>
      </c>
    </row>
    <row r="1082" spans="1:15" ht="14.4" x14ac:dyDescent="0.3">
      <c r="A1082" s="671">
        <v>46174</v>
      </c>
      <c r="B1082" s="672">
        <v>6000012906</v>
      </c>
      <c r="C1082" s="405" t="s">
        <v>4436</v>
      </c>
      <c r="D1082" s="673" t="s">
        <v>75</v>
      </c>
      <c r="E1082" s="672">
        <v>2304000818</v>
      </c>
      <c r="F1082" s="405" t="s">
        <v>733</v>
      </c>
      <c r="G1082" s="674" t="str">
        <f t="shared" ref="G1082:G1101" si="7">IF(MID(C1082,5,4)="ISND","ISND5-2","RUYA09")</f>
        <v>RUYA09</v>
      </c>
      <c r="H1082" s="405" t="s">
        <v>3733</v>
      </c>
      <c r="I1082" s="675">
        <v>485</v>
      </c>
      <c r="J1082" s="845">
        <f>+[2]!Table1[[#This Row],[TOTAL AMOUNT QAR]]</f>
        <v>485</v>
      </c>
      <c r="K1082" s="846">
        <v>46238</v>
      </c>
      <c r="L1082" s="686">
        <v>46196</v>
      </c>
      <c r="M1082" s="676" t="s">
        <v>2756</v>
      </c>
      <c r="N1082" s="69">
        <f>YEAR(Table2[[#This Row],[MONTH]])</f>
        <v>2026</v>
      </c>
      <c r="O1082" s="69" t="str">
        <f>TEXT(Table2[[#This Row],[MONTH]],"MMMM")</f>
        <v>June</v>
      </c>
    </row>
    <row r="1083" spans="1:15" ht="14.4" x14ac:dyDescent="0.3">
      <c r="A1083" s="652">
        <v>46174</v>
      </c>
      <c r="B1083" s="653">
        <v>6000012908</v>
      </c>
      <c r="C1083" s="384" t="s">
        <v>4496</v>
      </c>
      <c r="D1083" s="654" t="s">
        <v>4497</v>
      </c>
      <c r="E1083" s="653">
        <v>2304000811</v>
      </c>
      <c r="F1083" s="384" t="s">
        <v>48</v>
      </c>
      <c r="G1083" s="655" t="str">
        <f t="shared" si="7"/>
        <v>RUYA09</v>
      </c>
      <c r="H1083" s="384" t="s">
        <v>3733</v>
      </c>
      <c r="I1083" s="669">
        <v>1298.75</v>
      </c>
      <c r="J1083" s="847">
        <f>+[2]!Table1[[#This Row],[TOTAL AMOUNT QAR]]</f>
        <v>1298.75</v>
      </c>
      <c r="K1083" s="848">
        <v>46238</v>
      </c>
      <c r="L1083" s="662">
        <v>46196</v>
      </c>
      <c r="M1083" s="599" t="s">
        <v>2756</v>
      </c>
      <c r="N1083" s="69">
        <f>YEAR(Table2[[#This Row],[MONTH]])</f>
        <v>2026</v>
      </c>
      <c r="O1083" s="69" t="str">
        <f>TEXT(Table2[[#This Row],[MONTH]],"MMMM")</f>
        <v>June</v>
      </c>
    </row>
    <row r="1084" spans="1:15" ht="15" thickBot="1" x14ac:dyDescent="0.35">
      <c r="A1084" s="656">
        <v>46174</v>
      </c>
      <c r="B1084" s="657">
        <v>6000012910</v>
      </c>
      <c r="C1084" s="382" t="s">
        <v>4498</v>
      </c>
      <c r="D1084" s="658" t="s">
        <v>4499</v>
      </c>
      <c r="E1084" s="657">
        <v>2304000826</v>
      </c>
      <c r="F1084" s="382" t="s">
        <v>733</v>
      </c>
      <c r="G1084" s="659" t="str">
        <f t="shared" si="7"/>
        <v>RUYA09</v>
      </c>
      <c r="H1084" s="382" t="s">
        <v>3733</v>
      </c>
      <c r="I1084" s="660">
        <v>3946.25</v>
      </c>
      <c r="J1084" s="849">
        <f>+[2]!Table1[[#This Row],[TOTAL AMOUNT QAR]]</f>
        <v>3946.25</v>
      </c>
      <c r="K1084" s="850">
        <v>46238</v>
      </c>
      <c r="L1084" s="661">
        <v>46196</v>
      </c>
      <c r="M1084" s="600" t="s">
        <v>2756</v>
      </c>
      <c r="N1084" s="69">
        <f>YEAR(Table2[[#This Row],[MONTH]])</f>
        <v>2026</v>
      </c>
      <c r="O1084" s="69" t="str">
        <f>TEXT(Table2[[#This Row],[MONTH]],"MMMM")</f>
        <v>June</v>
      </c>
    </row>
    <row r="1085" spans="1:15" ht="14.4" x14ac:dyDescent="0.3">
      <c r="A1085" s="663">
        <v>46174</v>
      </c>
      <c r="B1085" s="664">
        <v>6000012907</v>
      </c>
      <c r="C1085" s="411" t="s">
        <v>4186</v>
      </c>
      <c r="D1085" s="665" t="s">
        <v>4187</v>
      </c>
      <c r="E1085" s="664">
        <v>2204003621</v>
      </c>
      <c r="F1085" s="411" t="s">
        <v>305</v>
      </c>
      <c r="G1085" s="677" t="str">
        <f t="shared" si="7"/>
        <v>ISND5-2</v>
      </c>
      <c r="H1085" s="411" t="s">
        <v>3733</v>
      </c>
      <c r="I1085" s="666">
        <v>2165.52</v>
      </c>
      <c r="J1085" s="845">
        <f>+[2]!Table1[[#This Row],[TOTAL AMOUNT QAR]]</f>
        <v>2165.52</v>
      </c>
      <c r="K1085" s="846">
        <v>46238</v>
      </c>
      <c r="L1085" s="667">
        <v>46196</v>
      </c>
      <c r="M1085" s="601" t="s">
        <v>2756</v>
      </c>
      <c r="N1085" s="69">
        <f>YEAR(Table2[[#This Row],[MONTH]])</f>
        <v>2026</v>
      </c>
      <c r="O1085" s="69" t="str">
        <f>TEXT(Table2[[#This Row],[MONTH]],"MMMM")</f>
        <v>June</v>
      </c>
    </row>
    <row r="1086" spans="1:15" ht="14.4" x14ac:dyDescent="0.3">
      <c r="A1086" s="668">
        <v>46174</v>
      </c>
      <c r="B1086" s="653">
        <v>6000012909</v>
      </c>
      <c r="C1086" s="384" t="s">
        <v>4104</v>
      </c>
      <c r="D1086" s="654" t="s">
        <v>4105</v>
      </c>
      <c r="E1086" s="653">
        <v>2204003613</v>
      </c>
      <c r="F1086" s="384" t="s">
        <v>305</v>
      </c>
      <c r="G1086" s="655" t="str">
        <f t="shared" si="7"/>
        <v>ISND5-2</v>
      </c>
      <c r="H1086" s="384" t="s">
        <v>3733</v>
      </c>
      <c r="I1086" s="669">
        <v>2412.81</v>
      </c>
      <c r="J1086" s="847">
        <f>+[2]!Table1[[#This Row],[TOTAL AMOUNT QAR]]</f>
        <v>2412.81</v>
      </c>
      <c r="K1086" s="848">
        <v>46238</v>
      </c>
      <c r="L1086" s="662">
        <v>46196</v>
      </c>
      <c r="M1086" s="670" t="s">
        <v>2756</v>
      </c>
      <c r="N1086" s="69">
        <f>YEAR(Table2[[#This Row],[MONTH]])</f>
        <v>2026</v>
      </c>
      <c r="O1086" s="69" t="str">
        <f>TEXT(Table2[[#This Row],[MONTH]],"MMMM")</f>
        <v>June</v>
      </c>
    </row>
    <row r="1087" spans="1:15" ht="14.4" x14ac:dyDescent="0.3">
      <c r="A1087" s="668">
        <v>46174</v>
      </c>
      <c r="B1087" s="653">
        <v>6000012914</v>
      </c>
      <c r="C1087" s="384" t="s">
        <v>4191</v>
      </c>
      <c r="D1087" s="654" t="s">
        <v>4192</v>
      </c>
      <c r="E1087" s="653">
        <v>2204003590</v>
      </c>
      <c r="F1087" s="384" t="s">
        <v>305</v>
      </c>
      <c r="G1087" s="655" t="str">
        <f t="shared" si="7"/>
        <v>ISND5-2</v>
      </c>
      <c r="H1087" s="384" t="s">
        <v>3733</v>
      </c>
      <c r="I1087" s="669">
        <v>2911.27</v>
      </c>
      <c r="J1087" s="849">
        <f>+[2]!Table1[[#This Row],[TOTAL AMOUNT QAR]]</f>
        <v>2911.27</v>
      </c>
      <c r="K1087" s="848">
        <v>46238</v>
      </c>
      <c r="L1087" s="662">
        <v>46196</v>
      </c>
      <c r="M1087" s="670" t="s">
        <v>2756</v>
      </c>
      <c r="N1087" s="69">
        <f>YEAR(Table2[[#This Row],[MONTH]])</f>
        <v>2026</v>
      </c>
      <c r="O1087" s="69" t="str">
        <f>TEXT(Table2[[#This Row],[MONTH]],"MMMM")</f>
        <v>June</v>
      </c>
    </row>
    <row r="1088" spans="1:15" ht="14.4" x14ac:dyDescent="0.3">
      <c r="A1088" s="668">
        <v>46174</v>
      </c>
      <c r="B1088" s="653">
        <v>6000012911</v>
      </c>
      <c r="C1088" s="384" t="s">
        <v>4224</v>
      </c>
      <c r="D1088" s="654">
        <v>8988063980</v>
      </c>
      <c r="E1088" s="653">
        <v>2510001986</v>
      </c>
      <c r="F1088" s="384" t="s">
        <v>305</v>
      </c>
      <c r="G1088" s="655" t="str">
        <f t="shared" si="7"/>
        <v>ISND5-2</v>
      </c>
      <c r="H1088" s="384" t="s">
        <v>3733</v>
      </c>
      <c r="I1088" s="669">
        <v>153.75</v>
      </c>
      <c r="J1088" s="849">
        <f>+[2]!Table1[[#This Row],[TOTAL AMOUNT QAR]]</f>
        <v>153.75</v>
      </c>
      <c r="K1088" s="851">
        <v>46238</v>
      </c>
      <c r="L1088" s="662">
        <v>46196</v>
      </c>
      <c r="M1088" s="670" t="s">
        <v>2756</v>
      </c>
      <c r="N1088" s="69">
        <f>YEAR(Table2[[#This Row],[MONTH]])</f>
        <v>2026</v>
      </c>
      <c r="O1088" s="69" t="str">
        <f>TEXT(Table2[[#This Row],[MONTH]],"MMMM")</f>
        <v>June</v>
      </c>
    </row>
    <row r="1089" spans="1:15" ht="14.4" x14ac:dyDescent="0.3">
      <c r="A1089" s="668">
        <v>46174</v>
      </c>
      <c r="B1089" s="653">
        <v>6000012912</v>
      </c>
      <c r="C1089" s="384" t="s">
        <v>3888</v>
      </c>
      <c r="D1089" s="654">
        <v>20490005167</v>
      </c>
      <c r="E1089" s="653">
        <v>2510001988</v>
      </c>
      <c r="F1089" s="384" t="s">
        <v>305</v>
      </c>
      <c r="G1089" s="655" t="str">
        <f t="shared" si="7"/>
        <v>ISND5-2</v>
      </c>
      <c r="H1089" s="384" t="s">
        <v>3733</v>
      </c>
      <c r="I1089" s="669">
        <v>399.75</v>
      </c>
      <c r="J1089" s="849">
        <f>+[2]!Table1[[#This Row],[TOTAL AMOUNT QAR]]</f>
        <v>399.75</v>
      </c>
      <c r="K1089" s="848">
        <v>46238</v>
      </c>
      <c r="L1089" s="662">
        <v>46196</v>
      </c>
      <c r="M1089" s="670" t="s">
        <v>2756</v>
      </c>
      <c r="N1089" s="69">
        <f>YEAR(Table2[[#This Row],[MONTH]])</f>
        <v>2026</v>
      </c>
      <c r="O1089" s="69" t="str">
        <f>TEXT(Table2[[#This Row],[MONTH]],"MMMM")</f>
        <v>June</v>
      </c>
    </row>
    <row r="1090" spans="1:15" ht="15" thickBot="1" x14ac:dyDescent="0.35">
      <c r="A1090" s="668">
        <v>46174</v>
      </c>
      <c r="B1090" s="653">
        <v>6000012913</v>
      </c>
      <c r="C1090" s="384" t="s">
        <v>4221</v>
      </c>
      <c r="D1090" s="654">
        <v>2470229381</v>
      </c>
      <c r="E1090" s="653">
        <v>2510001990</v>
      </c>
      <c r="F1090" s="384" t="s">
        <v>305</v>
      </c>
      <c r="G1090" s="655" t="str">
        <f t="shared" si="7"/>
        <v>ISND5-2</v>
      </c>
      <c r="H1090" s="384" t="s">
        <v>3733</v>
      </c>
      <c r="I1090" s="669">
        <v>297.25</v>
      </c>
      <c r="J1090" s="852">
        <f>+[2]!Table1[[#This Row],[TOTAL AMOUNT QAR]]</f>
        <v>297.25</v>
      </c>
      <c r="K1090" s="851">
        <v>46238</v>
      </c>
      <c r="L1090" s="662">
        <v>46196</v>
      </c>
      <c r="M1090" s="670" t="s">
        <v>2756</v>
      </c>
      <c r="N1090" s="69">
        <f>YEAR(Table2[[#This Row],[MONTH]])</f>
        <v>2026</v>
      </c>
      <c r="O1090" s="69" t="str">
        <f>TEXT(Table2[[#This Row],[MONTH]],"MMMM")</f>
        <v>June</v>
      </c>
    </row>
    <row r="1091" spans="1:15" ht="14.4" x14ac:dyDescent="0.3">
      <c r="A1091" s="671">
        <v>46174</v>
      </c>
      <c r="B1091" s="672">
        <v>6000012915</v>
      </c>
      <c r="C1091" s="405" t="s">
        <v>4276</v>
      </c>
      <c r="D1091" s="673" t="s">
        <v>4277</v>
      </c>
      <c r="E1091" s="672">
        <v>2204003625</v>
      </c>
      <c r="F1091" s="405" t="s">
        <v>305</v>
      </c>
      <c r="G1091" s="674" t="str">
        <f t="shared" si="7"/>
        <v>ISND5-2</v>
      </c>
      <c r="H1091" s="405" t="s">
        <v>3733</v>
      </c>
      <c r="I1091" s="675">
        <v>1743.45</v>
      </c>
      <c r="J1091" s="853">
        <f>+[2]!Table1[[#This Row],[TOTAL AMOUNT QAR]]</f>
        <v>1743.45</v>
      </c>
      <c r="K1091" s="846">
        <v>46238</v>
      </c>
      <c r="L1091" s="686">
        <v>46197</v>
      </c>
      <c r="M1091" s="676" t="s">
        <v>2756</v>
      </c>
      <c r="N1091" s="69">
        <f>YEAR(Table2[[#This Row],[MONTH]])</f>
        <v>2026</v>
      </c>
      <c r="O1091" s="69" t="str">
        <f>TEXT(Table2[[#This Row],[MONTH]],"MMMM")</f>
        <v>June</v>
      </c>
    </row>
    <row r="1092" spans="1:15" ht="14.4" x14ac:dyDescent="0.3">
      <c r="A1092" s="652">
        <v>46174</v>
      </c>
      <c r="B1092" s="653">
        <v>6000012916</v>
      </c>
      <c r="C1092" s="384" t="s">
        <v>4283</v>
      </c>
      <c r="D1092" s="654" t="s">
        <v>4284</v>
      </c>
      <c r="E1092" s="653">
        <v>2204003633</v>
      </c>
      <c r="F1092" s="384" t="s">
        <v>305</v>
      </c>
      <c r="G1092" s="655" t="str">
        <f t="shared" si="7"/>
        <v>ISND5-2</v>
      </c>
      <c r="H1092" s="384" t="s">
        <v>3733</v>
      </c>
      <c r="I1092" s="669">
        <v>1688.8400000000001</v>
      </c>
      <c r="J1092" s="847">
        <f>+[2]!Table1[[#This Row],[TOTAL AMOUNT QAR]]</f>
        <v>1688.8400000000001</v>
      </c>
      <c r="K1092" s="848">
        <v>46238</v>
      </c>
      <c r="L1092" s="662">
        <v>46197</v>
      </c>
      <c r="M1092" s="599" t="s">
        <v>2756</v>
      </c>
      <c r="N1092" s="69">
        <f>YEAR(Table2[[#This Row],[MONTH]])</f>
        <v>2026</v>
      </c>
      <c r="O1092" s="69" t="str">
        <f>TEXT(Table2[[#This Row],[MONTH]],"MMMM")</f>
        <v>June</v>
      </c>
    </row>
    <row r="1093" spans="1:15" ht="14.4" x14ac:dyDescent="0.3">
      <c r="A1093" s="652">
        <v>46174</v>
      </c>
      <c r="B1093" s="653">
        <v>6000012917</v>
      </c>
      <c r="C1093" s="384" t="s">
        <v>4081</v>
      </c>
      <c r="D1093" s="654" t="s">
        <v>4082</v>
      </c>
      <c r="E1093" s="653">
        <v>2204003550</v>
      </c>
      <c r="F1093" s="384" t="s">
        <v>305</v>
      </c>
      <c r="G1093" s="655" t="str">
        <f t="shared" si="7"/>
        <v>ISND5-2</v>
      </c>
      <c r="H1093" s="384" t="s">
        <v>3733</v>
      </c>
      <c r="I1093" s="669">
        <v>1467.53</v>
      </c>
      <c r="J1093" s="847">
        <f>+[2]!Table1[[#This Row],[TOTAL AMOUNT QAR]]</f>
        <v>1467.53</v>
      </c>
      <c r="K1093" s="848">
        <v>46238</v>
      </c>
      <c r="L1093" s="662">
        <v>46197</v>
      </c>
      <c r="M1093" s="599" t="s">
        <v>2756</v>
      </c>
      <c r="N1093" s="69">
        <f>YEAR(Table2[[#This Row],[MONTH]])</f>
        <v>2026</v>
      </c>
      <c r="O1093" s="69" t="str">
        <f>TEXT(Table2[[#This Row],[MONTH]],"MMMM")</f>
        <v>June</v>
      </c>
    </row>
    <row r="1094" spans="1:15" ht="14.4" x14ac:dyDescent="0.3">
      <c r="A1094" s="652">
        <v>46174</v>
      </c>
      <c r="B1094" s="653">
        <v>6000012918</v>
      </c>
      <c r="C1094" s="384" t="s">
        <v>4086</v>
      </c>
      <c r="D1094" s="654" t="s">
        <v>4135</v>
      </c>
      <c r="E1094" s="653">
        <v>2204003564</v>
      </c>
      <c r="F1094" s="384" t="s">
        <v>305</v>
      </c>
      <c r="G1094" s="655" t="str">
        <f t="shared" si="7"/>
        <v>ISND5-2</v>
      </c>
      <c r="H1094" s="384" t="s">
        <v>3733</v>
      </c>
      <c r="I1094" s="669">
        <v>2182.48</v>
      </c>
      <c r="J1094" s="847">
        <f>+[2]!Table1[[#This Row],[TOTAL AMOUNT QAR]]</f>
        <v>2182.48</v>
      </c>
      <c r="K1094" s="848">
        <v>46238</v>
      </c>
      <c r="L1094" s="662">
        <v>46197</v>
      </c>
      <c r="M1094" s="599" t="s">
        <v>2756</v>
      </c>
      <c r="N1094" s="69">
        <f>YEAR(Table2[[#This Row],[MONTH]])</f>
        <v>2026</v>
      </c>
      <c r="O1094" s="69" t="str">
        <f>TEXT(Table2[[#This Row],[MONTH]],"MMMM")</f>
        <v>June</v>
      </c>
    </row>
    <row r="1095" spans="1:15" ht="15" thickBot="1" x14ac:dyDescent="0.35">
      <c r="A1095" s="656">
        <v>46174</v>
      </c>
      <c r="B1095" s="657">
        <v>6000012919</v>
      </c>
      <c r="C1095" s="382" t="s">
        <v>3892</v>
      </c>
      <c r="D1095" s="658" t="s">
        <v>4122</v>
      </c>
      <c r="E1095" s="657">
        <v>2204003571</v>
      </c>
      <c r="F1095" s="382" t="s">
        <v>305</v>
      </c>
      <c r="G1095" s="659" t="str">
        <f t="shared" si="7"/>
        <v>ISND5-2</v>
      </c>
      <c r="H1095" s="382" t="s">
        <v>3733</v>
      </c>
      <c r="I1095" s="660">
        <v>1477.53</v>
      </c>
      <c r="J1095" s="854">
        <f>+[2]!Table1[[#This Row],[TOTAL AMOUNT QAR]]</f>
        <v>1477.53</v>
      </c>
      <c r="K1095" s="855">
        <v>46238</v>
      </c>
      <c r="L1095" s="661">
        <v>46197</v>
      </c>
      <c r="M1095" s="600" t="s">
        <v>2756</v>
      </c>
      <c r="N1095" s="69">
        <f>YEAR(Table2[[#This Row],[MONTH]])</f>
        <v>2026</v>
      </c>
      <c r="O1095" s="69" t="str">
        <f>TEXT(Table2[[#This Row],[MONTH]],"MMMM")</f>
        <v>June</v>
      </c>
    </row>
    <row r="1096" spans="1:15" ht="14.4" x14ac:dyDescent="0.3">
      <c r="A1096" s="724">
        <v>46174</v>
      </c>
      <c r="B1096" s="664">
        <v>6000012920</v>
      </c>
      <c r="C1096" s="411" t="s">
        <v>4272</v>
      </c>
      <c r="D1096" s="665" t="s">
        <v>4273</v>
      </c>
      <c r="E1096" s="664">
        <v>2204003623</v>
      </c>
      <c r="F1096" s="411" t="s">
        <v>305</v>
      </c>
      <c r="G1096" s="677" t="str">
        <f t="shared" si="7"/>
        <v>ISND5-2</v>
      </c>
      <c r="H1096" s="411" t="s">
        <v>3733</v>
      </c>
      <c r="I1096" s="666">
        <v>1705.49</v>
      </c>
      <c r="J1096" s="849">
        <f>+[2]!Table1[[#This Row],[TOTAL AMOUNT QAR]]</f>
        <v>1705.49</v>
      </c>
      <c r="K1096" s="856">
        <v>46238</v>
      </c>
      <c r="L1096" s="667">
        <v>46197</v>
      </c>
      <c r="M1096" s="857" t="s">
        <v>2756</v>
      </c>
      <c r="N1096" s="69">
        <f>YEAR(Table2[[#This Row],[MONTH]])</f>
        <v>2026</v>
      </c>
      <c r="O1096" s="69" t="str">
        <f>TEXT(Table2[[#This Row],[MONTH]],"MMMM")</f>
        <v>June</v>
      </c>
    </row>
    <row r="1097" spans="1:15" ht="14.4" x14ac:dyDescent="0.3">
      <c r="A1097" s="652">
        <v>46174</v>
      </c>
      <c r="B1097" s="653">
        <v>6000012930</v>
      </c>
      <c r="C1097" s="384" t="s">
        <v>4174</v>
      </c>
      <c r="D1097" s="654" t="s">
        <v>4175</v>
      </c>
      <c r="E1097" s="653">
        <v>2204003571</v>
      </c>
      <c r="F1097" s="384" t="s">
        <v>305</v>
      </c>
      <c r="G1097" s="655" t="str">
        <f t="shared" si="7"/>
        <v>ISND5-2</v>
      </c>
      <c r="H1097" s="384" t="s">
        <v>3733</v>
      </c>
      <c r="I1097" s="669">
        <v>1316.94</v>
      </c>
      <c r="J1097" s="847">
        <f>+[2]!Table1[[#This Row],[TOTAL AMOUNT QAR]]</f>
        <v>1316.94</v>
      </c>
      <c r="K1097" s="848">
        <v>46238</v>
      </c>
      <c r="L1097" s="662">
        <v>46197</v>
      </c>
      <c r="M1097" s="599" t="s">
        <v>2756</v>
      </c>
      <c r="N1097" s="69">
        <f>YEAR(Table2[[#This Row],[MONTH]])</f>
        <v>2026</v>
      </c>
      <c r="O1097" s="69" t="str">
        <f>TEXT(Table2[[#This Row],[MONTH]],"MMMM")</f>
        <v>June</v>
      </c>
    </row>
    <row r="1098" spans="1:15" ht="14.4" x14ac:dyDescent="0.3">
      <c r="A1098" s="652">
        <v>46174</v>
      </c>
      <c r="B1098" s="653">
        <v>6000012931</v>
      </c>
      <c r="C1098" s="384" t="s">
        <v>4265</v>
      </c>
      <c r="D1098" s="654" t="s">
        <v>4266</v>
      </c>
      <c r="E1098" s="653">
        <v>2204003641</v>
      </c>
      <c r="F1098" s="384" t="s">
        <v>305</v>
      </c>
      <c r="G1098" s="655" t="str">
        <f t="shared" si="7"/>
        <v>ISND5-2</v>
      </c>
      <c r="H1098" s="384" t="s">
        <v>3733</v>
      </c>
      <c r="I1098" s="669">
        <v>2008.78</v>
      </c>
      <c r="J1098" s="847">
        <f>+[2]!Table1[[#This Row],[TOTAL AMOUNT QAR]]</f>
        <v>2008.78</v>
      </c>
      <c r="K1098" s="848">
        <v>46238</v>
      </c>
      <c r="L1098" s="662">
        <v>46197</v>
      </c>
      <c r="M1098" s="599" t="s">
        <v>2756</v>
      </c>
      <c r="N1098" s="69">
        <f>YEAR(Table2[[#This Row],[MONTH]])</f>
        <v>2026</v>
      </c>
      <c r="O1098" s="69" t="str">
        <f>TEXT(Table2[[#This Row],[MONTH]],"MMMM")</f>
        <v>June</v>
      </c>
    </row>
    <row r="1099" spans="1:15" ht="14.4" x14ac:dyDescent="0.3">
      <c r="A1099" s="652">
        <v>46174</v>
      </c>
      <c r="B1099" s="653">
        <v>6000012932</v>
      </c>
      <c r="C1099" s="384" t="s">
        <v>4280</v>
      </c>
      <c r="D1099" s="654" t="s">
        <v>4281</v>
      </c>
      <c r="E1099" s="653">
        <v>2204003642</v>
      </c>
      <c r="F1099" s="384" t="s">
        <v>305</v>
      </c>
      <c r="G1099" s="655" t="str">
        <f t="shared" si="7"/>
        <v>ISND5-2</v>
      </c>
      <c r="H1099" s="384" t="s">
        <v>3733</v>
      </c>
      <c r="I1099" s="669">
        <v>2071.9499999999998</v>
      </c>
      <c r="J1099" s="847">
        <f>+[2]!Table1[[#This Row],[TOTAL AMOUNT QAR]]</f>
        <v>2071.9499999999998</v>
      </c>
      <c r="K1099" s="848">
        <v>46238</v>
      </c>
      <c r="L1099" s="662">
        <v>46197</v>
      </c>
      <c r="M1099" s="599" t="s">
        <v>2756</v>
      </c>
      <c r="N1099" s="69">
        <f>YEAR(Table2[[#This Row],[MONTH]])</f>
        <v>2026</v>
      </c>
      <c r="O1099" s="69" t="str">
        <f>TEXT(Table2[[#This Row],[MONTH]],"MMMM")</f>
        <v>June</v>
      </c>
    </row>
    <row r="1100" spans="1:15" ht="14.4" x14ac:dyDescent="0.3">
      <c r="A1100" s="652">
        <v>46174</v>
      </c>
      <c r="B1100" s="653">
        <v>6000012933</v>
      </c>
      <c r="C1100" s="384" t="s">
        <v>4269</v>
      </c>
      <c r="D1100" s="654" t="s">
        <v>4270</v>
      </c>
      <c r="E1100" s="653">
        <v>2204003643</v>
      </c>
      <c r="F1100" s="384" t="s">
        <v>305</v>
      </c>
      <c r="G1100" s="655" t="str">
        <f t="shared" si="7"/>
        <v>ISND5-2</v>
      </c>
      <c r="H1100" s="384" t="s">
        <v>3733</v>
      </c>
      <c r="I1100" s="669">
        <v>1938.4299999999998</v>
      </c>
      <c r="J1100" s="847">
        <f>+[2]!Table1[[#This Row],[TOTAL AMOUNT QAR]]</f>
        <v>1938.4299999999998</v>
      </c>
      <c r="K1100" s="848">
        <v>46238</v>
      </c>
      <c r="L1100" s="662">
        <v>46197</v>
      </c>
      <c r="M1100" s="599" t="s">
        <v>2756</v>
      </c>
      <c r="N1100" s="69">
        <f>YEAR(Table2[[#This Row],[MONTH]])</f>
        <v>2026</v>
      </c>
      <c r="O1100" s="69" t="str">
        <f>TEXT(Table2[[#This Row],[MONTH]],"MMMM")</f>
        <v>June</v>
      </c>
    </row>
    <row r="1101" spans="1:15" ht="15" thickBot="1" x14ac:dyDescent="0.35">
      <c r="A1101" s="652">
        <v>46174</v>
      </c>
      <c r="B1101" s="653">
        <v>6000012934</v>
      </c>
      <c r="C1101" s="384" t="s">
        <v>4285</v>
      </c>
      <c r="D1101" s="654" t="s">
        <v>4286</v>
      </c>
      <c r="E1101" s="653">
        <v>2204003646</v>
      </c>
      <c r="F1101" s="384" t="s">
        <v>305</v>
      </c>
      <c r="G1101" s="655" t="str">
        <f t="shared" si="7"/>
        <v>ISND5-2</v>
      </c>
      <c r="H1101" s="384" t="s">
        <v>3733</v>
      </c>
      <c r="I1101" s="669">
        <v>1969.87</v>
      </c>
      <c r="J1101" s="847">
        <f>+[2]!Table1[[#This Row],[TOTAL AMOUNT QAR]]</f>
        <v>1969.87</v>
      </c>
      <c r="K1101" s="848">
        <v>46238</v>
      </c>
      <c r="L1101" s="662">
        <v>46197</v>
      </c>
      <c r="M1101" s="599" t="s">
        <v>2756</v>
      </c>
      <c r="N1101" s="69">
        <f>YEAR(Table2[[#This Row],[MONTH]])</f>
        <v>2026</v>
      </c>
      <c r="O1101" s="69" t="str">
        <f>TEXT(Table2[[#This Row],[MONTH]],"MMMM")</f>
        <v>June</v>
      </c>
    </row>
    <row r="1102" spans="1:15" ht="14.4" x14ac:dyDescent="0.3">
      <c r="A1102" s="634">
        <v>46174</v>
      </c>
      <c r="B1102" s="96">
        <v>22134404</v>
      </c>
      <c r="C1102" s="96" t="s">
        <v>5046</v>
      </c>
      <c r="D1102" s="97" t="s">
        <v>5047</v>
      </c>
      <c r="E1102" s="96">
        <v>22067586</v>
      </c>
      <c r="F1102" s="804" t="s">
        <v>3718</v>
      </c>
      <c r="G1102" s="98" t="s">
        <v>3364</v>
      </c>
      <c r="H1102" s="96" t="s">
        <v>3378</v>
      </c>
      <c r="I1102" s="99">
        <v>141740</v>
      </c>
      <c r="J1102" s="735"/>
      <c r="K1102" s="555"/>
      <c r="L1102" s="594">
        <v>46232</v>
      </c>
      <c r="M1102" s="862" t="s">
        <v>2756</v>
      </c>
      <c r="N1102" s="69">
        <f>YEAR(Table2[[#This Row],[MONTH]])</f>
        <v>2026</v>
      </c>
      <c r="O1102" s="69" t="str">
        <f>TEXT(Table2[[#This Row],[MONTH]],"MMMM")</f>
        <v>June</v>
      </c>
    </row>
    <row r="1103" spans="1:15" ht="15" thickBot="1" x14ac:dyDescent="0.35">
      <c r="A1103" s="636">
        <v>46174</v>
      </c>
      <c r="B1103" s="137">
        <v>22134406</v>
      </c>
      <c r="C1103" s="137" t="s">
        <v>5048</v>
      </c>
      <c r="D1103" s="138" t="s">
        <v>5049</v>
      </c>
      <c r="E1103" s="137">
        <v>22067561</v>
      </c>
      <c r="F1103" s="805" t="s">
        <v>3718</v>
      </c>
      <c r="G1103" s="139" t="s">
        <v>3372</v>
      </c>
      <c r="H1103" s="137" t="s">
        <v>3378</v>
      </c>
      <c r="I1103" s="140">
        <v>89295</v>
      </c>
      <c r="J1103" s="128"/>
      <c r="K1103" s="553"/>
      <c r="L1103" s="439">
        <v>46232</v>
      </c>
      <c r="M1103" s="440" t="s">
        <v>2756</v>
      </c>
      <c r="N1103" s="69">
        <f>YEAR(Table2[[#This Row],[MONTH]])</f>
        <v>2026</v>
      </c>
      <c r="O1103" s="69" t="str">
        <f>TEXT(Table2[[#This Row],[MONTH]],"MMMM")</f>
        <v>June</v>
      </c>
    </row>
    <row r="1104" spans="1:15" ht="14.4" x14ac:dyDescent="0.3">
      <c r="A1104" s="634">
        <v>46174</v>
      </c>
      <c r="B1104" s="96">
        <v>22134238</v>
      </c>
      <c r="C1104" s="96" t="s">
        <v>5046</v>
      </c>
      <c r="D1104" s="97" t="s">
        <v>5050</v>
      </c>
      <c r="E1104" s="96">
        <v>22067586</v>
      </c>
      <c r="F1104" s="96" t="s">
        <v>3684</v>
      </c>
      <c r="G1104" s="98" t="s">
        <v>3364</v>
      </c>
      <c r="H1104" s="96" t="s">
        <v>3378</v>
      </c>
      <c r="I1104" s="99">
        <v>164497.25</v>
      </c>
      <c r="J1104" s="100"/>
      <c r="K1104" s="548"/>
      <c r="L1104" s="594">
        <v>46231</v>
      </c>
      <c r="M1104" s="862" t="s">
        <v>2756</v>
      </c>
      <c r="N1104" s="69">
        <f>YEAR(Table2[[#This Row],[MONTH]])</f>
        <v>2026</v>
      </c>
      <c r="O1104" s="69" t="str">
        <f>TEXT(Table2[[#This Row],[MONTH]],"MMMM")</f>
        <v>June</v>
      </c>
    </row>
    <row r="1105" spans="1:15" ht="14.4" x14ac:dyDescent="0.3">
      <c r="A1105" s="611">
        <v>46174</v>
      </c>
      <c r="B1105" s="102">
        <v>22134239</v>
      </c>
      <c r="C1105" s="102" t="s">
        <v>5051</v>
      </c>
      <c r="D1105" s="103" t="s">
        <v>5052</v>
      </c>
      <c r="E1105" s="102">
        <v>22067256</v>
      </c>
      <c r="F1105" s="863" t="s">
        <v>3684</v>
      </c>
      <c r="G1105" s="104" t="str">
        <f>IF(MID(C1105,5,4)="ISND","ISND5-2","RUYA09")</f>
        <v>RUYA09</v>
      </c>
      <c r="H1105" s="102" t="s">
        <v>3378</v>
      </c>
      <c r="I1105" s="105">
        <v>25900</v>
      </c>
      <c r="J1105" s="106"/>
      <c r="K1105" s="552"/>
      <c r="L1105" s="595">
        <v>46231</v>
      </c>
      <c r="M1105" s="864" t="s">
        <v>2756</v>
      </c>
      <c r="N1105" s="69">
        <f>YEAR(Table2[[#This Row],[MONTH]])</f>
        <v>2026</v>
      </c>
      <c r="O1105" s="69" t="str">
        <f>TEXT(Table2[[#This Row],[MONTH]],"MMMM")</f>
        <v>June</v>
      </c>
    </row>
    <row r="1106" spans="1:15" ht="14.4" x14ac:dyDescent="0.3">
      <c r="A1106" s="611">
        <v>46174</v>
      </c>
      <c r="B1106" s="102">
        <v>22134237</v>
      </c>
      <c r="C1106" s="102" t="s">
        <v>5046</v>
      </c>
      <c r="D1106" s="103" t="s">
        <v>5053</v>
      </c>
      <c r="E1106" s="102">
        <v>22067586</v>
      </c>
      <c r="F1106" s="863" t="s">
        <v>3684</v>
      </c>
      <c r="G1106" s="104" t="str">
        <f>IF(MID(C1106,5,4)="ISND","ISND5-2","RUYA09")</f>
        <v>RUYA09</v>
      </c>
      <c r="H1106" s="102" t="s">
        <v>5054</v>
      </c>
      <c r="I1106" s="105">
        <v>6450</v>
      </c>
      <c r="J1106" s="106"/>
      <c r="K1106" s="552"/>
      <c r="L1106" s="595">
        <v>46231</v>
      </c>
      <c r="M1106" s="864" t="s">
        <v>2756</v>
      </c>
      <c r="N1106" s="69">
        <f>YEAR(Table2[[#This Row],[MONTH]])</f>
        <v>2026</v>
      </c>
      <c r="O1106" s="69" t="str">
        <f>TEXT(Table2[[#This Row],[MONTH]],"MMMM")</f>
        <v>June</v>
      </c>
    </row>
    <row r="1107" spans="1:15" ht="15" thickBot="1" x14ac:dyDescent="0.35">
      <c r="A1107" s="636">
        <v>46174</v>
      </c>
      <c r="B1107" s="145">
        <v>22134240</v>
      </c>
      <c r="C1107" s="137" t="s">
        <v>5048</v>
      </c>
      <c r="D1107" s="146" t="s">
        <v>5055</v>
      </c>
      <c r="E1107" s="145">
        <v>22067561</v>
      </c>
      <c r="F1107" s="145" t="s">
        <v>3684</v>
      </c>
      <c r="G1107" s="147" t="s">
        <v>3372</v>
      </c>
      <c r="H1107" s="145" t="s">
        <v>3378</v>
      </c>
      <c r="I1107" s="148">
        <v>30745.95</v>
      </c>
      <c r="J1107" s="415"/>
      <c r="K1107" s="598"/>
      <c r="L1107" s="439">
        <v>46231</v>
      </c>
      <c r="M1107" s="440" t="s">
        <v>2756</v>
      </c>
      <c r="N1107" s="69">
        <f>YEAR(Table2[[#This Row],[MONTH]])</f>
        <v>2026</v>
      </c>
      <c r="O1107" s="69" t="str">
        <f>TEXT(Table2[[#This Row],[MONTH]],"MMMM")</f>
        <v>June</v>
      </c>
    </row>
    <row r="1108" spans="1:15" ht="14.4" x14ac:dyDescent="0.3">
      <c r="A1108" s="806">
        <v>46174</v>
      </c>
      <c r="B1108" s="96">
        <v>22134236</v>
      </c>
      <c r="C1108" s="96" t="s">
        <v>5046</v>
      </c>
      <c r="D1108" s="97" t="s">
        <v>5056</v>
      </c>
      <c r="E1108" s="96">
        <v>22067586</v>
      </c>
      <c r="F1108" s="96" t="s">
        <v>3737</v>
      </c>
      <c r="G1108" s="98" t="s">
        <v>3364</v>
      </c>
      <c r="H1108" s="96" t="s">
        <v>3378</v>
      </c>
      <c r="I1108" s="99">
        <v>1893</v>
      </c>
      <c r="J1108" s="100"/>
      <c r="K1108" s="548"/>
      <c r="L1108" s="101">
        <v>46231</v>
      </c>
      <c r="M1108" s="865" t="s">
        <v>2756</v>
      </c>
      <c r="N1108" s="69">
        <f>YEAR(Table2[[#This Row],[MONTH]])</f>
        <v>2026</v>
      </c>
      <c r="O1108" s="69" t="str">
        <f>TEXT(Table2[[#This Row],[MONTH]],"MMMM")</f>
        <v>June</v>
      </c>
    </row>
    <row r="1109" spans="1:15" ht="15" thickBot="1" x14ac:dyDescent="0.35">
      <c r="A1109" s="807">
        <v>46174</v>
      </c>
      <c r="B1109" s="145">
        <v>22134235</v>
      </c>
      <c r="C1109" s="145" t="s">
        <v>5048</v>
      </c>
      <c r="D1109" s="146" t="s">
        <v>5057</v>
      </c>
      <c r="E1109" s="145">
        <v>22067561</v>
      </c>
      <c r="F1109" s="145" t="s">
        <v>3737</v>
      </c>
      <c r="G1109" s="147" t="s">
        <v>3372</v>
      </c>
      <c r="H1109" s="145" t="s">
        <v>3378</v>
      </c>
      <c r="I1109" s="148">
        <v>1872.52</v>
      </c>
      <c r="J1109" s="415"/>
      <c r="K1109" s="598"/>
      <c r="L1109" s="416">
        <v>46231</v>
      </c>
      <c r="M1109" s="866" t="s">
        <v>2756</v>
      </c>
      <c r="N1109" s="69">
        <f>YEAR(Table2[[#This Row],[MONTH]])</f>
        <v>2026</v>
      </c>
      <c r="O1109" s="69" t="str">
        <f>TEXT(Table2[[#This Row],[MONTH]],"MMMM")</f>
        <v>June</v>
      </c>
    </row>
    <row r="1110" spans="1:15" ht="15" thickBot="1" x14ac:dyDescent="0.35">
      <c r="A1110" s="687">
        <v>46204</v>
      </c>
      <c r="B1110" s="369">
        <v>6000013050</v>
      </c>
      <c r="C1110" s="370" t="s">
        <v>4245</v>
      </c>
      <c r="D1110" s="371" t="s">
        <v>4332</v>
      </c>
      <c r="E1110" s="369">
        <v>2204003693</v>
      </c>
      <c r="F1110" s="417" t="s">
        <v>305</v>
      </c>
      <c r="G1110" s="372" t="s">
        <v>4238</v>
      </c>
      <c r="H1110" s="370" t="s">
        <v>3747</v>
      </c>
      <c r="I1110" s="721">
        <v>1029</v>
      </c>
      <c r="J1110" s="721">
        <v>1029</v>
      </c>
      <c r="K1110" s="596">
        <v>46223</v>
      </c>
      <c r="L1110" s="723">
        <v>46209</v>
      </c>
      <c r="M1110" s="419" t="s">
        <v>2756</v>
      </c>
      <c r="N1110" s="69">
        <f>YEAR(Table2[[#This Row],[MONTH]])</f>
        <v>2026</v>
      </c>
      <c r="O1110" s="69" t="str">
        <f>TEXT(Table2[[#This Row],[MONTH]],"MMMM")</f>
        <v>July</v>
      </c>
    </row>
    <row r="1111" spans="1:15" ht="14.4" x14ac:dyDescent="0.3">
      <c r="A1111" s="724">
        <v>46204</v>
      </c>
      <c r="B1111" s="408">
        <v>6000013051</v>
      </c>
      <c r="C1111" s="409" t="s">
        <v>4065</v>
      </c>
      <c r="D1111" s="410" t="s">
        <v>4131</v>
      </c>
      <c r="E1111" s="408">
        <v>2204003694</v>
      </c>
      <c r="F1111" s="411" t="s">
        <v>305</v>
      </c>
      <c r="G1111" s="397" t="s">
        <v>3364</v>
      </c>
      <c r="H1111" s="409" t="s">
        <v>3747</v>
      </c>
      <c r="I1111" s="134">
        <v>2719</v>
      </c>
      <c r="J1111" s="134">
        <v>2719</v>
      </c>
      <c r="K1111" s="444">
        <v>46223</v>
      </c>
      <c r="L1111" s="136">
        <v>46209</v>
      </c>
      <c r="M1111" s="414" t="s">
        <v>2756</v>
      </c>
      <c r="N1111" s="69">
        <f>YEAR(Table2[[#This Row],[MONTH]])</f>
        <v>2026</v>
      </c>
      <c r="O1111" s="69" t="str">
        <f>TEXT(Table2[[#This Row],[MONTH]],"MMMM")</f>
        <v>July</v>
      </c>
    </row>
    <row r="1112" spans="1:15" ht="14.4" x14ac:dyDescent="0.3">
      <c r="A1112" s="652">
        <v>46204</v>
      </c>
      <c r="B1112" s="356">
        <v>6000013052</v>
      </c>
      <c r="C1112" s="357" t="s">
        <v>3194</v>
      </c>
      <c r="D1112" s="358" t="s">
        <v>3216</v>
      </c>
      <c r="E1112" s="356">
        <v>2204003655</v>
      </c>
      <c r="F1112" s="384" t="s">
        <v>48</v>
      </c>
      <c r="G1112" s="367" t="s">
        <v>3364</v>
      </c>
      <c r="H1112" s="357" t="s">
        <v>3747</v>
      </c>
      <c r="I1112" s="111">
        <v>31940</v>
      </c>
      <c r="J1112" s="111">
        <v>31940</v>
      </c>
      <c r="K1112" s="444">
        <v>46223</v>
      </c>
      <c r="L1112" s="136">
        <v>46209</v>
      </c>
      <c r="M1112" s="401" t="s">
        <v>2756</v>
      </c>
      <c r="N1112" s="69">
        <f>YEAR(Table2[[#This Row],[MONTH]])</f>
        <v>2026</v>
      </c>
      <c r="O1112" s="69" t="str">
        <f>TEXT(Table2[[#This Row],[MONTH]],"MMMM")</f>
        <v>July</v>
      </c>
    </row>
    <row r="1113" spans="1:15" ht="14.4" x14ac:dyDescent="0.3">
      <c r="A1113" s="652">
        <v>46204</v>
      </c>
      <c r="B1113" s="356">
        <v>6000013055</v>
      </c>
      <c r="C1113" s="357" t="s">
        <v>4309</v>
      </c>
      <c r="D1113" s="358" t="s">
        <v>4310</v>
      </c>
      <c r="E1113" s="356">
        <v>2204003735</v>
      </c>
      <c r="F1113" s="384" t="s">
        <v>305</v>
      </c>
      <c r="G1113" s="367" t="s">
        <v>3364</v>
      </c>
      <c r="H1113" s="357" t="s">
        <v>3747</v>
      </c>
      <c r="I1113" s="111">
        <v>2298</v>
      </c>
      <c r="J1113" s="111">
        <v>2298</v>
      </c>
      <c r="K1113" s="444">
        <v>46223</v>
      </c>
      <c r="L1113" s="136">
        <v>46209</v>
      </c>
      <c r="M1113" s="401" t="s">
        <v>2756</v>
      </c>
      <c r="N1113" s="69">
        <f>YEAR(Table2[[#This Row],[MONTH]])</f>
        <v>2026</v>
      </c>
      <c r="O1113" s="69" t="str">
        <f>TEXT(Table2[[#This Row],[MONTH]],"MMMM")</f>
        <v>July</v>
      </c>
    </row>
    <row r="1114" spans="1:15" s="731" customFormat="1" ht="14.4" x14ac:dyDescent="0.3">
      <c r="A1114" s="652">
        <v>46204</v>
      </c>
      <c r="B1114" s="356">
        <v>6000013056</v>
      </c>
      <c r="C1114" s="357" t="s">
        <v>4416</v>
      </c>
      <c r="D1114" s="358" t="s">
        <v>4539</v>
      </c>
      <c r="E1114" s="356">
        <v>2204003757</v>
      </c>
      <c r="F1114" s="384" t="s">
        <v>305</v>
      </c>
      <c r="G1114" s="367" t="s">
        <v>3364</v>
      </c>
      <c r="H1114" s="357" t="s">
        <v>3747</v>
      </c>
      <c r="I1114" s="111">
        <v>1473</v>
      </c>
      <c r="J1114" s="111">
        <v>1473</v>
      </c>
      <c r="K1114" s="444">
        <v>46223</v>
      </c>
      <c r="L1114" s="136">
        <v>46209</v>
      </c>
      <c r="M1114" s="401" t="s">
        <v>2756</v>
      </c>
      <c r="N1114" s="730">
        <f>YEAR(Table2[[#This Row],[MONTH]])</f>
        <v>2026</v>
      </c>
      <c r="O1114" s="730" t="str">
        <f>TEXT(Table2[[#This Row],[MONTH]],"MMMM")</f>
        <v>July</v>
      </c>
    </row>
    <row r="1115" spans="1:15" ht="14.4" x14ac:dyDescent="0.3">
      <c r="A1115" s="652">
        <v>46204</v>
      </c>
      <c r="B1115" s="356">
        <v>6000013057</v>
      </c>
      <c r="C1115" s="357" t="s">
        <v>4455</v>
      </c>
      <c r="D1115" s="358" t="s">
        <v>4456</v>
      </c>
      <c r="E1115" s="356">
        <v>2204003756</v>
      </c>
      <c r="F1115" s="384" t="s">
        <v>305</v>
      </c>
      <c r="G1115" s="367" t="s">
        <v>3364</v>
      </c>
      <c r="H1115" s="357" t="s">
        <v>3747</v>
      </c>
      <c r="I1115" s="111">
        <v>2227</v>
      </c>
      <c r="J1115" s="111">
        <v>2227</v>
      </c>
      <c r="K1115" s="444">
        <v>46223</v>
      </c>
      <c r="L1115" s="136">
        <v>46209</v>
      </c>
      <c r="M1115" s="401" t="s">
        <v>2756</v>
      </c>
      <c r="N1115" s="69">
        <f>YEAR(Table2[[#This Row],[MONTH]])</f>
        <v>2026</v>
      </c>
      <c r="O1115" s="69" t="str">
        <f>TEXT(Table2[[#This Row],[MONTH]],"MMMM")</f>
        <v>July</v>
      </c>
    </row>
    <row r="1116" spans="1:15" ht="15" thickBot="1" x14ac:dyDescent="0.35">
      <c r="A1116" s="652">
        <v>46204</v>
      </c>
      <c r="B1116" s="356">
        <v>6000013058</v>
      </c>
      <c r="C1116" s="357" t="s">
        <v>4233</v>
      </c>
      <c r="D1116" s="358">
        <v>3656189471</v>
      </c>
      <c r="E1116" s="356">
        <v>2510002030</v>
      </c>
      <c r="F1116" s="384" t="s">
        <v>305</v>
      </c>
      <c r="G1116" s="367" t="s">
        <v>3364</v>
      </c>
      <c r="H1116" s="357" t="s">
        <v>3747</v>
      </c>
      <c r="I1116" s="111">
        <v>976</v>
      </c>
      <c r="J1116" s="111">
        <v>976</v>
      </c>
      <c r="K1116" s="444">
        <v>46223</v>
      </c>
      <c r="L1116" s="136">
        <v>46209</v>
      </c>
      <c r="M1116" s="401" t="s">
        <v>2756</v>
      </c>
      <c r="N1116" s="69">
        <f>YEAR(Table2[[#This Row],[MONTH]])</f>
        <v>2026</v>
      </c>
      <c r="O1116" s="69" t="str">
        <f>TEXT(Table2[[#This Row],[MONTH]],"MMMM")</f>
        <v>July</v>
      </c>
    </row>
    <row r="1117" spans="1:15" ht="14.4" x14ac:dyDescent="0.3">
      <c r="A1117" s="671">
        <v>46204</v>
      </c>
      <c r="B1117" s="402">
        <v>6000013059</v>
      </c>
      <c r="C1117" s="403" t="s">
        <v>3794</v>
      </c>
      <c r="D1117" s="404" t="s">
        <v>4057</v>
      </c>
      <c r="E1117" s="402">
        <v>2204003743</v>
      </c>
      <c r="F1117" s="405" t="s">
        <v>48</v>
      </c>
      <c r="G1117" s="396" t="s">
        <v>3372</v>
      </c>
      <c r="H1117" s="403" t="s">
        <v>3747</v>
      </c>
      <c r="I1117" s="649">
        <v>8944</v>
      </c>
      <c r="J1117" s="649"/>
      <c r="K1117" s="726"/>
      <c r="L1117" s="727">
        <v>46209</v>
      </c>
      <c r="M1117" s="728" t="s">
        <v>2756</v>
      </c>
      <c r="N1117" s="69">
        <f>YEAR(Table2[[#This Row],[MONTH]])</f>
        <v>2026</v>
      </c>
      <c r="O1117" s="69" t="str">
        <f>TEXT(Table2[[#This Row],[MONTH]],"MMMM")</f>
        <v>July</v>
      </c>
    </row>
    <row r="1118" spans="1:15" ht="14.4" x14ac:dyDescent="0.3">
      <c r="A1118" s="652">
        <v>46204</v>
      </c>
      <c r="B1118" s="356">
        <v>6000013053</v>
      </c>
      <c r="C1118" s="357" t="s">
        <v>4540</v>
      </c>
      <c r="D1118" s="358" t="s">
        <v>4126</v>
      </c>
      <c r="E1118" s="356">
        <v>2204003697</v>
      </c>
      <c r="F1118" s="384" t="s">
        <v>48</v>
      </c>
      <c r="G1118" s="367" t="s">
        <v>3372</v>
      </c>
      <c r="H1118" s="357" t="s">
        <v>3747</v>
      </c>
      <c r="I1118" s="111">
        <v>32524</v>
      </c>
      <c r="J1118" s="111"/>
      <c r="K1118" s="725"/>
      <c r="L1118" s="136">
        <v>46209</v>
      </c>
      <c r="M1118" s="401" t="s">
        <v>2756</v>
      </c>
      <c r="N1118" s="69">
        <f>YEAR(Table2[[#This Row],[MONTH]])</f>
        <v>2026</v>
      </c>
      <c r="O1118" s="69" t="str">
        <f>TEXT(Table2[[#This Row],[MONTH]],"MMMM")</f>
        <v>July</v>
      </c>
    </row>
    <row r="1119" spans="1:15" ht="15" thickBot="1" x14ac:dyDescent="0.35">
      <c r="A1119" s="656">
        <v>46204</v>
      </c>
      <c r="B1119" s="349">
        <v>6000013054</v>
      </c>
      <c r="C1119" s="269" t="s">
        <v>4441</v>
      </c>
      <c r="D1119" s="350" t="s">
        <v>4541</v>
      </c>
      <c r="E1119" s="349">
        <v>2204003731</v>
      </c>
      <c r="F1119" s="382" t="s">
        <v>305</v>
      </c>
      <c r="G1119" s="364" t="s">
        <v>3372</v>
      </c>
      <c r="H1119" s="269" t="s">
        <v>3747</v>
      </c>
      <c r="I1119" s="140">
        <v>1331</v>
      </c>
      <c r="J1119" s="140"/>
      <c r="K1119" s="729"/>
      <c r="L1119" s="416">
        <v>46209</v>
      </c>
      <c r="M1119" s="407" t="s">
        <v>2756</v>
      </c>
      <c r="N1119" s="69">
        <f>YEAR(Table2[[#This Row],[MONTH]])</f>
        <v>2026</v>
      </c>
      <c r="O1119" s="69" t="str">
        <f>TEXT(Table2[[#This Row],[MONTH]],"MMMM")</f>
        <v>July</v>
      </c>
    </row>
    <row r="1120" spans="1:15" ht="14.4" x14ac:dyDescent="0.3">
      <c r="A1120" s="631">
        <v>46204</v>
      </c>
      <c r="B1120" s="431">
        <v>6000013081</v>
      </c>
      <c r="C1120" s="394" t="s">
        <v>3576</v>
      </c>
      <c r="D1120" s="432" t="s">
        <v>4542</v>
      </c>
      <c r="E1120" s="431">
        <v>2304000813</v>
      </c>
      <c r="F1120" s="394" t="s">
        <v>733</v>
      </c>
      <c r="G1120" s="433" t="str">
        <f>IF(MID(C1120,5,4)="ISND","ISND5-2","RUYA09")</f>
        <v>ISND5-2</v>
      </c>
      <c r="H1120" s="394" t="s">
        <v>3733</v>
      </c>
      <c r="I1120" s="111">
        <v>242.5</v>
      </c>
      <c r="J1120" s="867">
        <v>242.5</v>
      </c>
      <c r="K1120" s="868">
        <v>46254</v>
      </c>
      <c r="L1120" s="434">
        <v>46215</v>
      </c>
      <c r="M1120" s="808" t="s">
        <v>2756</v>
      </c>
      <c r="N1120" s="69">
        <f>YEAR(Table2[[#This Row],[MONTH]])</f>
        <v>2026</v>
      </c>
      <c r="O1120" s="69" t="str">
        <f>TEXT(Table2[[#This Row],[MONTH]],"MMMM")</f>
        <v>July</v>
      </c>
    </row>
    <row r="1121" spans="1:15" ht="14.4" x14ac:dyDescent="0.3">
      <c r="A1121" s="631">
        <v>46204</v>
      </c>
      <c r="B1121" s="431">
        <v>6000013082</v>
      </c>
      <c r="C1121" s="394" t="s">
        <v>3435</v>
      </c>
      <c r="D1121" s="432" t="s">
        <v>3436</v>
      </c>
      <c r="E1121" s="431">
        <v>2304000813</v>
      </c>
      <c r="F1121" s="394" t="s">
        <v>733</v>
      </c>
      <c r="G1121" s="433" t="str">
        <f>IF(MID(C1121,5,4)="ISND","ISND5-2","RUYA09")</f>
        <v>RUYA09</v>
      </c>
      <c r="H1121" s="394" t="s">
        <v>3733</v>
      </c>
      <c r="I1121" s="111">
        <v>242.5</v>
      </c>
      <c r="J1121" s="867">
        <v>242.5</v>
      </c>
      <c r="K1121" s="869">
        <v>46254</v>
      </c>
      <c r="L1121" s="434">
        <v>46215</v>
      </c>
      <c r="M1121" s="808" t="s">
        <v>2756</v>
      </c>
      <c r="N1121" s="69">
        <f>YEAR(Table2[[#This Row],[MONTH]])</f>
        <v>2026</v>
      </c>
      <c r="O1121" s="69" t="str">
        <f>TEXT(Table2[[#This Row],[MONTH]],"MMMM")</f>
        <v>July</v>
      </c>
    </row>
    <row r="1122" spans="1:15" ht="87" thickBot="1" x14ac:dyDescent="0.35">
      <c r="A1122" s="809">
        <v>46204</v>
      </c>
      <c r="B1122" s="161">
        <v>6000013083</v>
      </c>
      <c r="C1122" s="425" t="s">
        <v>4543</v>
      </c>
      <c r="D1122" s="810" t="s">
        <v>4544</v>
      </c>
      <c r="E1122" s="161">
        <v>2304000813</v>
      </c>
      <c r="F1122" s="427" t="s">
        <v>733</v>
      </c>
      <c r="G1122" s="428" t="str">
        <f>IF(MID(C1122,5,4)="ISND","ISND5-2","RUYA09")</f>
        <v>RUYA09</v>
      </c>
      <c r="H1122" s="427" t="s">
        <v>3733</v>
      </c>
      <c r="I1122" s="112">
        <v>1212.5</v>
      </c>
      <c r="J1122" s="112">
        <v>1212.5</v>
      </c>
      <c r="K1122" s="429">
        <v>46241</v>
      </c>
      <c r="L1122" s="429">
        <v>46215</v>
      </c>
      <c r="M1122" s="811" t="s">
        <v>2756</v>
      </c>
      <c r="N1122" s="69">
        <f>YEAR(Table2[[#This Row],[MONTH]])</f>
        <v>2026</v>
      </c>
      <c r="O1122" s="69" t="str">
        <f>TEXT(Table2[[#This Row],[MONTH]],"MMMM")</f>
        <v>July</v>
      </c>
    </row>
    <row r="1123" spans="1:15" ht="15" thickBot="1" x14ac:dyDescent="0.35">
      <c r="A1123" s="640">
        <v>46204</v>
      </c>
      <c r="B1123" s="819">
        <v>6000013098</v>
      </c>
      <c r="C1123" s="820" t="s">
        <v>4237</v>
      </c>
      <c r="D1123" s="821" t="s">
        <v>4330</v>
      </c>
      <c r="E1123" s="819">
        <v>2204003659</v>
      </c>
      <c r="F1123" s="820" t="s">
        <v>305</v>
      </c>
      <c r="G1123" s="822" t="s">
        <v>4238</v>
      </c>
      <c r="H1123" s="820" t="s">
        <v>3733</v>
      </c>
      <c r="I1123" s="721">
        <v>1511.25</v>
      </c>
      <c r="J1123" s="721"/>
      <c r="K1123" s="722"/>
      <c r="L1123" s="596">
        <v>46223</v>
      </c>
      <c r="M1123" s="823" t="s">
        <v>2756</v>
      </c>
      <c r="N1123" s="69">
        <f>YEAR(Table2[[#This Row],[MONTH]])</f>
        <v>2026</v>
      </c>
      <c r="O1123" s="69" t="str">
        <f>TEXT(Table2[[#This Row],[MONTH]],"MMMM")</f>
        <v>July</v>
      </c>
    </row>
    <row r="1124" spans="1:15" ht="14.4" x14ac:dyDescent="0.3">
      <c r="A1124" s="639">
        <v>46204</v>
      </c>
      <c r="B1124" s="441">
        <v>6000013097</v>
      </c>
      <c r="C1124" s="412" t="s">
        <v>3325</v>
      </c>
      <c r="D1124" s="442" t="s">
        <v>3326</v>
      </c>
      <c r="E1124" s="441">
        <v>2304000666</v>
      </c>
      <c r="F1124" s="412" t="s">
        <v>843</v>
      </c>
      <c r="G1124" s="443" t="str">
        <f>IF(MID(C1124,5,4)="ISND","ISND5-2","RUYA09")</f>
        <v>RUYA09</v>
      </c>
      <c r="H1124" s="412" t="s">
        <v>3733</v>
      </c>
      <c r="I1124" s="134">
        <v>152.11000000000001</v>
      </c>
      <c r="J1124" s="135">
        <v>152.11000000000001</v>
      </c>
      <c r="K1124" s="591">
        <v>46241</v>
      </c>
      <c r="L1124" s="444">
        <v>46223</v>
      </c>
      <c r="M1124" s="858" t="s">
        <v>2756</v>
      </c>
      <c r="N1124" s="69">
        <f>YEAR(Table2[[#This Row],[MONTH]])</f>
        <v>2026</v>
      </c>
      <c r="O1124" s="69" t="str">
        <f>TEXT(Table2[[#This Row],[MONTH]],"MMMM")</f>
        <v>July</v>
      </c>
    </row>
    <row r="1125" spans="1:15" ht="15" thickBot="1" x14ac:dyDescent="0.35">
      <c r="A1125" s="636">
        <v>46204</v>
      </c>
      <c r="B1125" s="436">
        <v>6000013096</v>
      </c>
      <c r="C1125" s="390" t="s">
        <v>3895</v>
      </c>
      <c r="D1125" s="437" t="s">
        <v>3326</v>
      </c>
      <c r="E1125" s="436">
        <v>2204003697</v>
      </c>
      <c r="F1125" s="390" t="s">
        <v>843</v>
      </c>
      <c r="G1125" s="438" t="str">
        <f>IF(MID(C1125,5,4)="ISND","ISND5-2","RUYA09")</f>
        <v>RUYA09</v>
      </c>
      <c r="H1125" s="390" t="s">
        <v>3733</v>
      </c>
      <c r="I1125" s="140">
        <v>4673</v>
      </c>
      <c r="J1125" s="112">
        <v>4673</v>
      </c>
      <c r="K1125" s="429">
        <v>46241</v>
      </c>
      <c r="L1125" s="439">
        <v>46223</v>
      </c>
      <c r="M1125" s="812" t="s">
        <v>2756</v>
      </c>
      <c r="N1125" s="69">
        <f>YEAR(Table2[[#This Row],[MONTH]])</f>
        <v>2026</v>
      </c>
      <c r="O1125" s="69" t="str">
        <f>TEXT(Table2[[#This Row],[MONTH]],"MMMM")</f>
        <v>July</v>
      </c>
    </row>
    <row r="1126" spans="1:15" ht="14.4" x14ac:dyDescent="0.3">
      <c r="A1126" s="638">
        <v>46204</v>
      </c>
      <c r="B1126" s="402">
        <v>6000013148</v>
      </c>
      <c r="C1126" s="403" t="s">
        <v>4356</v>
      </c>
      <c r="D1126" s="404" t="s">
        <v>4357</v>
      </c>
      <c r="E1126" s="402">
        <v>2204003791</v>
      </c>
      <c r="F1126" s="405" t="s">
        <v>305</v>
      </c>
      <c r="G1126" s="396" t="s">
        <v>3364</v>
      </c>
      <c r="H1126" s="403" t="s">
        <v>3747</v>
      </c>
      <c r="I1126" s="649">
        <v>3463</v>
      </c>
      <c r="J1126" s="649">
        <v>3463</v>
      </c>
      <c r="K1126" s="446">
        <v>46240</v>
      </c>
      <c r="L1126" s="813">
        <v>46226</v>
      </c>
      <c r="M1126" s="676" t="s">
        <v>2756</v>
      </c>
      <c r="N1126" s="69">
        <f>YEAR(Table2[[#This Row],[MONTH]])</f>
        <v>2026</v>
      </c>
      <c r="O1126" s="69" t="str">
        <f>TEXT(Table2[[#This Row],[MONTH]],"MMMM")</f>
        <v>July</v>
      </c>
    </row>
    <row r="1127" spans="1:15" ht="14.4" x14ac:dyDescent="0.3">
      <c r="A1127" s="637">
        <v>46204</v>
      </c>
      <c r="B1127" s="356">
        <v>6000013150</v>
      </c>
      <c r="C1127" s="357" t="s">
        <v>4599</v>
      </c>
      <c r="D1127" s="358">
        <v>8316882232</v>
      </c>
      <c r="E1127" s="356">
        <v>2510002044</v>
      </c>
      <c r="F1127" s="384" t="s">
        <v>305</v>
      </c>
      <c r="G1127" s="367" t="s">
        <v>3364</v>
      </c>
      <c r="H1127" s="357" t="s">
        <v>3747</v>
      </c>
      <c r="I1127" s="111">
        <v>305</v>
      </c>
      <c r="J1127" s="111">
        <v>305</v>
      </c>
      <c r="K1127" s="444">
        <v>46240</v>
      </c>
      <c r="L1127" s="814">
        <v>46226</v>
      </c>
      <c r="M1127" s="599" t="s">
        <v>2756</v>
      </c>
      <c r="N1127" s="69">
        <f>YEAR(Table2[[#This Row],[MONTH]])</f>
        <v>2026</v>
      </c>
      <c r="O1127" s="69" t="str">
        <f>TEXT(Table2[[#This Row],[MONTH]],"MMMM")</f>
        <v>July</v>
      </c>
    </row>
    <row r="1128" spans="1:15" ht="14.4" x14ac:dyDescent="0.3">
      <c r="A1128" s="637">
        <v>46204</v>
      </c>
      <c r="B1128" s="356">
        <v>6000013158</v>
      </c>
      <c r="C1128" s="357" t="s">
        <v>4595</v>
      </c>
      <c r="D1128" s="358" t="s">
        <v>4683</v>
      </c>
      <c r="E1128" s="356">
        <v>2204003841</v>
      </c>
      <c r="F1128" s="384" t="s">
        <v>305</v>
      </c>
      <c r="G1128" s="367" t="s">
        <v>3364</v>
      </c>
      <c r="H1128" s="357" t="s">
        <v>3747</v>
      </c>
      <c r="I1128" s="111">
        <v>5664</v>
      </c>
      <c r="J1128" s="111">
        <v>5664</v>
      </c>
      <c r="K1128" s="444">
        <v>46240</v>
      </c>
      <c r="L1128" s="814">
        <v>46226</v>
      </c>
      <c r="M1128" s="599" t="s">
        <v>2756</v>
      </c>
      <c r="N1128" s="69">
        <f>YEAR(Table2[[#This Row],[MONTH]])</f>
        <v>2026</v>
      </c>
      <c r="O1128" s="69" t="str">
        <f>TEXT(Table2[[#This Row],[MONTH]],"MMMM")</f>
        <v>July</v>
      </c>
    </row>
    <row r="1129" spans="1:15" ht="14.4" x14ac:dyDescent="0.3">
      <c r="A1129" s="637">
        <v>46204</v>
      </c>
      <c r="B1129" s="356">
        <v>6000013159</v>
      </c>
      <c r="C1129" s="357" t="s">
        <v>4474</v>
      </c>
      <c r="D1129" s="358" t="s">
        <v>4562</v>
      </c>
      <c r="E1129" s="356">
        <v>2510002053</v>
      </c>
      <c r="F1129" s="384" t="s">
        <v>305</v>
      </c>
      <c r="G1129" s="367" t="s">
        <v>3364</v>
      </c>
      <c r="H1129" s="357" t="s">
        <v>3747</v>
      </c>
      <c r="I1129" s="111">
        <v>253</v>
      </c>
      <c r="J1129" s="111">
        <v>253</v>
      </c>
      <c r="K1129" s="423">
        <v>46240</v>
      </c>
      <c r="L1129" s="814">
        <v>46226</v>
      </c>
      <c r="M1129" s="599" t="s">
        <v>2756</v>
      </c>
      <c r="N1129" s="69">
        <f>YEAR(Table2[[#This Row],[MONTH]])</f>
        <v>2026</v>
      </c>
      <c r="O1129" s="69" t="str">
        <f>TEXT(Table2[[#This Row],[MONTH]],"MMMM")</f>
        <v>July</v>
      </c>
    </row>
    <row r="1130" spans="1:15" ht="15" thickBot="1" x14ac:dyDescent="0.35">
      <c r="A1130" s="636">
        <v>46204</v>
      </c>
      <c r="B1130" s="349">
        <v>6000013160</v>
      </c>
      <c r="C1130" s="269" t="s">
        <v>4477</v>
      </c>
      <c r="D1130" s="350" t="s">
        <v>4564</v>
      </c>
      <c r="E1130" s="349">
        <v>2204003832</v>
      </c>
      <c r="F1130" s="382" t="s">
        <v>305</v>
      </c>
      <c r="G1130" s="364" t="s">
        <v>3364</v>
      </c>
      <c r="H1130" s="269" t="s">
        <v>3747</v>
      </c>
      <c r="I1130" s="140">
        <v>3407</v>
      </c>
      <c r="J1130" s="140">
        <v>3407</v>
      </c>
      <c r="K1130" s="444">
        <v>46240</v>
      </c>
      <c r="L1130" s="815">
        <v>46226</v>
      </c>
      <c r="M1130" s="600" t="s">
        <v>2756</v>
      </c>
      <c r="N1130" s="69">
        <f>YEAR(Table2[[#This Row],[MONTH]])</f>
        <v>2026</v>
      </c>
      <c r="O1130" s="69" t="str">
        <f>TEXT(Table2[[#This Row],[MONTH]],"MMMM")</f>
        <v>July</v>
      </c>
    </row>
    <row r="1131" spans="1:15" ht="14.4" x14ac:dyDescent="0.3">
      <c r="A1131" s="638">
        <v>46204</v>
      </c>
      <c r="B1131" s="402">
        <v>6000013151</v>
      </c>
      <c r="C1131" s="403" t="s">
        <v>4582</v>
      </c>
      <c r="D1131" s="404" t="s">
        <v>4583</v>
      </c>
      <c r="E1131" s="402">
        <v>2204003807</v>
      </c>
      <c r="F1131" s="405" t="s">
        <v>305</v>
      </c>
      <c r="G1131" s="396" t="s">
        <v>3364</v>
      </c>
      <c r="H1131" s="403" t="s">
        <v>3747</v>
      </c>
      <c r="I1131" s="649">
        <v>2983</v>
      </c>
      <c r="J1131" s="649">
        <v>2983</v>
      </c>
      <c r="K1131" s="446">
        <v>46240</v>
      </c>
      <c r="L1131" s="813">
        <v>46226</v>
      </c>
      <c r="M1131" s="676" t="s">
        <v>2756</v>
      </c>
      <c r="N1131" s="69">
        <f>YEAR(Table2[[#This Row],[MONTH]])</f>
        <v>2026</v>
      </c>
      <c r="O1131" s="69" t="str">
        <f>TEXT(Table2[[#This Row],[MONTH]],"MMMM")</f>
        <v>July</v>
      </c>
    </row>
    <row r="1132" spans="1:15" ht="14.4" x14ac:dyDescent="0.3">
      <c r="A1132" s="637">
        <v>46204</v>
      </c>
      <c r="B1132" s="356">
        <v>6000013153</v>
      </c>
      <c r="C1132" s="357" t="s">
        <v>4605</v>
      </c>
      <c r="D1132" s="358" t="s">
        <v>4606</v>
      </c>
      <c r="E1132" s="356">
        <v>2204003804</v>
      </c>
      <c r="F1132" s="384" t="s">
        <v>305</v>
      </c>
      <c r="G1132" s="367" t="s">
        <v>3364</v>
      </c>
      <c r="H1132" s="357" t="s">
        <v>3747</v>
      </c>
      <c r="I1132" s="111">
        <v>7534</v>
      </c>
      <c r="J1132" s="111">
        <v>7534</v>
      </c>
      <c r="K1132" s="444">
        <v>46240</v>
      </c>
      <c r="L1132" s="814">
        <v>46226</v>
      </c>
      <c r="M1132" s="599" t="s">
        <v>2756</v>
      </c>
      <c r="N1132" s="69">
        <f>YEAR(Table2[[#This Row],[MONTH]])</f>
        <v>2026</v>
      </c>
      <c r="O1132" s="69" t="str">
        <f>TEXT(Table2[[#This Row],[MONTH]],"MMMM")</f>
        <v>July</v>
      </c>
    </row>
    <row r="1133" spans="1:15" ht="14.4" x14ac:dyDescent="0.3">
      <c r="A1133" s="637">
        <v>46204</v>
      </c>
      <c r="B1133" s="356">
        <v>6000013154</v>
      </c>
      <c r="C1133" s="357" t="s">
        <v>4611</v>
      </c>
      <c r="D1133" s="358" t="s">
        <v>4684</v>
      </c>
      <c r="E1133" s="356">
        <v>2204003805</v>
      </c>
      <c r="F1133" s="384" t="s">
        <v>305</v>
      </c>
      <c r="G1133" s="367" t="s">
        <v>3364</v>
      </c>
      <c r="H1133" s="357" t="s">
        <v>3747</v>
      </c>
      <c r="I1133" s="111">
        <v>6235</v>
      </c>
      <c r="J1133" s="111">
        <v>6235</v>
      </c>
      <c r="K1133" s="444">
        <v>46240</v>
      </c>
      <c r="L1133" s="814">
        <v>46226</v>
      </c>
      <c r="M1133" s="599" t="s">
        <v>2756</v>
      </c>
      <c r="N1133" s="69">
        <f>YEAR(Table2[[#This Row],[MONTH]])</f>
        <v>2026</v>
      </c>
      <c r="O1133" s="69" t="str">
        <f>TEXT(Table2[[#This Row],[MONTH]],"MMMM")</f>
        <v>July</v>
      </c>
    </row>
    <row r="1134" spans="1:15" ht="14.4" x14ac:dyDescent="0.3">
      <c r="A1134" s="637">
        <v>46204</v>
      </c>
      <c r="B1134" s="356">
        <v>6000013155</v>
      </c>
      <c r="C1134" s="357" t="s">
        <v>4608</v>
      </c>
      <c r="D1134" s="358" t="s">
        <v>4609</v>
      </c>
      <c r="E1134" s="356">
        <v>2204003803</v>
      </c>
      <c r="F1134" s="384" t="s">
        <v>305</v>
      </c>
      <c r="G1134" s="367" t="s">
        <v>3364</v>
      </c>
      <c r="H1134" s="357" t="s">
        <v>3747</v>
      </c>
      <c r="I1134" s="111">
        <v>4770</v>
      </c>
      <c r="J1134" s="111">
        <v>4770</v>
      </c>
      <c r="K1134" s="423">
        <v>46240</v>
      </c>
      <c r="L1134" s="814">
        <v>46226</v>
      </c>
      <c r="M1134" s="599" t="s">
        <v>2756</v>
      </c>
      <c r="N1134" s="69">
        <f>YEAR(Table2[[#This Row],[MONTH]])</f>
        <v>2026</v>
      </c>
      <c r="O1134" s="69" t="str">
        <f>TEXT(Table2[[#This Row],[MONTH]],"MMMM")</f>
        <v>July</v>
      </c>
    </row>
    <row r="1135" spans="1:15" ht="15" thickBot="1" x14ac:dyDescent="0.35">
      <c r="A1135" s="636">
        <v>46204</v>
      </c>
      <c r="B1135" s="349">
        <v>6000013157</v>
      </c>
      <c r="C1135" s="269" t="s">
        <v>4577</v>
      </c>
      <c r="D1135" s="350" t="s">
        <v>4578</v>
      </c>
      <c r="E1135" s="349">
        <v>2204003824</v>
      </c>
      <c r="F1135" s="382" t="s">
        <v>305</v>
      </c>
      <c r="G1135" s="364" t="s">
        <v>3364</v>
      </c>
      <c r="H1135" s="269" t="s">
        <v>3747</v>
      </c>
      <c r="I1135" s="140">
        <v>11790</v>
      </c>
      <c r="J1135" s="140">
        <v>11790</v>
      </c>
      <c r="K1135" s="444">
        <v>46240</v>
      </c>
      <c r="L1135" s="815">
        <v>46226</v>
      </c>
      <c r="M1135" s="600" t="s">
        <v>2756</v>
      </c>
      <c r="N1135" s="69">
        <f>YEAR(Table2[[#This Row],[MONTH]])</f>
        <v>2026</v>
      </c>
      <c r="O1135" s="69" t="str">
        <f>TEXT(Table2[[#This Row],[MONTH]],"MMMM")</f>
        <v>July</v>
      </c>
    </row>
    <row r="1136" spans="1:15" ht="14.4" x14ac:dyDescent="0.3">
      <c r="A1136" s="638">
        <v>46204</v>
      </c>
      <c r="B1136" s="402">
        <v>6000013149</v>
      </c>
      <c r="C1136" s="403" t="s">
        <v>3811</v>
      </c>
      <c r="D1136" s="404" t="s">
        <v>4113</v>
      </c>
      <c r="E1136" s="402">
        <v>2204003795</v>
      </c>
      <c r="F1136" s="405" t="s">
        <v>48</v>
      </c>
      <c r="G1136" s="396" t="s">
        <v>3372</v>
      </c>
      <c r="H1136" s="403" t="s">
        <v>3747</v>
      </c>
      <c r="I1136" s="649">
        <v>20794</v>
      </c>
      <c r="J1136" s="870">
        <v>20794</v>
      </c>
      <c r="K1136" s="871">
        <v>46257</v>
      </c>
      <c r="L1136" s="813">
        <v>46226</v>
      </c>
      <c r="M1136" s="676" t="s">
        <v>2756</v>
      </c>
      <c r="N1136" s="69">
        <f>YEAR(Table2[[#This Row],[MONTH]])</f>
        <v>2026</v>
      </c>
      <c r="O1136" s="69" t="str">
        <f>TEXT(Table2[[#This Row],[MONTH]],"MMMM")</f>
        <v>July</v>
      </c>
    </row>
    <row r="1137" spans="1:15" ht="14.4" x14ac:dyDescent="0.3">
      <c r="A1137" s="637">
        <v>46204</v>
      </c>
      <c r="B1137" s="356">
        <v>6000013152</v>
      </c>
      <c r="C1137" s="357" t="s">
        <v>4675</v>
      </c>
      <c r="D1137" s="358" t="s">
        <v>4685</v>
      </c>
      <c r="E1137" s="356">
        <v>2204003806</v>
      </c>
      <c r="F1137" s="384" t="s">
        <v>305</v>
      </c>
      <c r="G1137" s="367" t="s">
        <v>3372</v>
      </c>
      <c r="H1137" s="357" t="s">
        <v>3747</v>
      </c>
      <c r="I1137" s="111">
        <v>1284</v>
      </c>
      <c r="J1137" s="867">
        <v>1284</v>
      </c>
      <c r="K1137" s="872">
        <v>46257</v>
      </c>
      <c r="L1137" s="814">
        <v>46226</v>
      </c>
      <c r="M1137" s="599" t="s">
        <v>2756</v>
      </c>
      <c r="N1137" s="69">
        <f>YEAR(Table2[[#This Row],[MONTH]])</f>
        <v>2026</v>
      </c>
      <c r="O1137" s="69" t="str">
        <f>TEXT(Table2[[#This Row],[MONTH]],"MMMM")</f>
        <v>July</v>
      </c>
    </row>
    <row r="1138" spans="1:15" ht="15" thickBot="1" x14ac:dyDescent="0.35">
      <c r="A1138" s="636">
        <v>46204</v>
      </c>
      <c r="B1138" s="349">
        <v>6000013156</v>
      </c>
      <c r="C1138" s="269" t="s">
        <v>4452</v>
      </c>
      <c r="D1138" s="350" t="s">
        <v>4686</v>
      </c>
      <c r="E1138" s="349">
        <v>2204003810</v>
      </c>
      <c r="F1138" s="382" t="s">
        <v>305</v>
      </c>
      <c r="G1138" s="364" t="s">
        <v>3372</v>
      </c>
      <c r="H1138" s="269" t="s">
        <v>3747</v>
      </c>
      <c r="I1138" s="140">
        <v>2721</v>
      </c>
      <c r="J1138" s="873">
        <v>2721</v>
      </c>
      <c r="K1138" s="872">
        <v>46257</v>
      </c>
      <c r="L1138" s="815">
        <v>46226</v>
      </c>
      <c r="M1138" s="600" t="s">
        <v>2756</v>
      </c>
      <c r="N1138" s="69">
        <f>YEAR(Table2[[#This Row],[MONTH]])</f>
        <v>2026</v>
      </c>
      <c r="O1138" s="69" t="str">
        <f>TEXT(Table2[[#This Row],[MONTH]],"MMMM")</f>
        <v>July</v>
      </c>
    </row>
    <row r="1139" spans="1:15" ht="14.4" x14ac:dyDescent="0.3">
      <c r="A1139" s="638">
        <v>46204</v>
      </c>
      <c r="B1139" s="420">
        <v>6000013174</v>
      </c>
      <c r="C1139" s="406" t="s">
        <v>4360</v>
      </c>
      <c r="D1139" s="421" t="s">
        <v>4361</v>
      </c>
      <c r="E1139" s="420">
        <v>2204003667</v>
      </c>
      <c r="F1139" s="406" t="s">
        <v>305</v>
      </c>
      <c r="G1139" s="422" t="str">
        <f t="shared" ref="G1139:G1157" si="8">IF(MID(C1139,5,4)="ISND","ISND5-2","RUYA09")</f>
        <v>RUYA09</v>
      </c>
      <c r="H1139" s="406" t="s">
        <v>3733</v>
      </c>
      <c r="I1139" s="649">
        <v>3695.0299999999997</v>
      </c>
      <c r="J1139" s="649"/>
      <c r="K1139" s="726"/>
      <c r="L1139" s="446">
        <v>46227</v>
      </c>
      <c r="M1139" s="650" t="s">
        <v>2756</v>
      </c>
      <c r="N1139" s="69">
        <f>YEAR(Table2[[#This Row],[MONTH]])</f>
        <v>2026</v>
      </c>
      <c r="O1139" s="69" t="str">
        <f>TEXT(Table2[[#This Row],[MONTH]],"MMMM")</f>
        <v>July</v>
      </c>
    </row>
    <row r="1140" spans="1:15" ht="14.4" x14ac:dyDescent="0.3">
      <c r="A1140" s="637">
        <v>46204</v>
      </c>
      <c r="B1140" s="431">
        <v>6000013175</v>
      </c>
      <c r="C1140" s="394" t="s">
        <v>3811</v>
      </c>
      <c r="D1140" s="432" t="s">
        <v>4113</v>
      </c>
      <c r="E1140" s="431">
        <v>2204003795</v>
      </c>
      <c r="F1140" s="394" t="s">
        <v>48</v>
      </c>
      <c r="G1140" s="433" t="str">
        <f t="shared" si="8"/>
        <v>RUYA09</v>
      </c>
      <c r="H1140" s="394" t="s">
        <v>3733</v>
      </c>
      <c r="I1140" s="111">
        <v>8536.2000000000007</v>
      </c>
      <c r="J1140" s="111"/>
      <c r="K1140" s="725"/>
      <c r="L1140" s="434">
        <v>46227</v>
      </c>
      <c r="M1140" s="651" t="s">
        <v>2756</v>
      </c>
      <c r="N1140" s="69">
        <f>YEAR(Table2[[#This Row],[MONTH]])</f>
        <v>2026</v>
      </c>
      <c r="O1140" s="69" t="str">
        <f>TEXT(Table2[[#This Row],[MONTH]],"MMMM")</f>
        <v>July</v>
      </c>
    </row>
    <row r="1141" spans="1:15" ht="14.4" x14ac:dyDescent="0.3">
      <c r="A1141" s="637">
        <v>46204</v>
      </c>
      <c r="B1141" s="431">
        <v>6000013176</v>
      </c>
      <c r="C1141" s="394" t="s">
        <v>4452</v>
      </c>
      <c r="D1141" s="432" t="s">
        <v>4686</v>
      </c>
      <c r="E1141" s="431">
        <v>2204003810</v>
      </c>
      <c r="F1141" s="394" t="s">
        <v>305</v>
      </c>
      <c r="G1141" s="433" t="str">
        <f t="shared" si="8"/>
        <v>RUYA09</v>
      </c>
      <c r="H1141" s="394" t="s">
        <v>3733</v>
      </c>
      <c r="I1141" s="111">
        <v>1855.1925000000001</v>
      </c>
      <c r="J1141" s="111"/>
      <c r="K1141" s="725"/>
      <c r="L1141" s="434">
        <v>46227</v>
      </c>
      <c r="M1141" s="651" t="s">
        <v>2756</v>
      </c>
      <c r="N1141" s="69">
        <f>YEAR(Table2[[#This Row],[MONTH]])</f>
        <v>2026</v>
      </c>
      <c r="O1141" s="69" t="str">
        <f>TEXT(Table2[[#This Row],[MONTH]],"MMMM")</f>
        <v>July</v>
      </c>
    </row>
    <row r="1142" spans="1:15" ht="14.4" x14ac:dyDescent="0.3">
      <c r="A1142" s="637">
        <v>46204</v>
      </c>
      <c r="B1142" s="431">
        <v>6000013177</v>
      </c>
      <c r="C1142" s="394" t="s">
        <v>4675</v>
      </c>
      <c r="D1142" s="432" t="s">
        <v>4676</v>
      </c>
      <c r="E1142" s="431">
        <v>2204003824</v>
      </c>
      <c r="F1142" s="394" t="s">
        <v>305</v>
      </c>
      <c r="G1142" s="433" t="str">
        <f t="shared" si="8"/>
        <v>RUYA09</v>
      </c>
      <c r="H1142" s="394" t="s">
        <v>3733</v>
      </c>
      <c r="I1142" s="111">
        <v>1927.53125</v>
      </c>
      <c r="J1142" s="111"/>
      <c r="K1142" s="725"/>
      <c r="L1142" s="434">
        <v>46227</v>
      </c>
      <c r="M1142" s="651" t="s">
        <v>2756</v>
      </c>
      <c r="N1142" s="69">
        <f>YEAR(Table2[[#This Row],[MONTH]])</f>
        <v>2026</v>
      </c>
      <c r="O1142" s="69" t="str">
        <f>TEXT(Table2[[#This Row],[MONTH]],"MMMM")</f>
        <v>July</v>
      </c>
    </row>
    <row r="1143" spans="1:15" ht="14.4" x14ac:dyDescent="0.3">
      <c r="A1143" s="637">
        <v>46204</v>
      </c>
      <c r="B1143" s="431">
        <v>6000013178</v>
      </c>
      <c r="C1143" s="394" t="s">
        <v>4687</v>
      </c>
      <c r="D1143" s="432" t="s">
        <v>4688</v>
      </c>
      <c r="E1143" s="431">
        <v>2304000845</v>
      </c>
      <c r="F1143" s="394" t="s">
        <v>733</v>
      </c>
      <c r="G1143" s="433" t="str">
        <f t="shared" si="8"/>
        <v>RUYA09</v>
      </c>
      <c r="H1143" s="394" t="s">
        <v>3733</v>
      </c>
      <c r="I1143" s="111">
        <v>4348.75</v>
      </c>
      <c r="J1143" s="111"/>
      <c r="K1143" s="725"/>
      <c r="L1143" s="434">
        <v>46227</v>
      </c>
      <c r="M1143" s="651" t="s">
        <v>2756</v>
      </c>
      <c r="N1143" s="69">
        <f>YEAR(Table2[[#This Row],[MONTH]])</f>
        <v>2026</v>
      </c>
      <c r="O1143" s="69" t="str">
        <f>TEXT(Table2[[#This Row],[MONTH]],"MMMM")</f>
        <v>July</v>
      </c>
    </row>
    <row r="1144" spans="1:15" ht="15" thickBot="1" x14ac:dyDescent="0.35">
      <c r="A1144" s="636">
        <v>46204</v>
      </c>
      <c r="B1144" s="436">
        <v>6000013180</v>
      </c>
      <c r="C1144" s="390" t="s">
        <v>4441</v>
      </c>
      <c r="D1144" s="437" t="s">
        <v>4541</v>
      </c>
      <c r="E1144" s="436">
        <v>2204003731</v>
      </c>
      <c r="F1144" s="390" t="s">
        <v>305</v>
      </c>
      <c r="G1144" s="438" t="str">
        <f t="shared" si="8"/>
        <v>RUYA09</v>
      </c>
      <c r="H1144" s="390" t="s">
        <v>3733</v>
      </c>
      <c r="I1144" s="140">
        <v>1807.53</v>
      </c>
      <c r="J1144" s="140"/>
      <c r="K1144" s="729"/>
      <c r="L1144" s="439">
        <v>46227</v>
      </c>
      <c r="M1144" s="812" t="s">
        <v>2756</v>
      </c>
      <c r="N1144" s="69">
        <f>YEAR(Table2[[#This Row],[MONTH]])</f>
        <v>2026</v>
      </c>
      <c r="O1144" s="69" t="str">
        <f>TEXT(Table2[[#This Row],[MONTH]],"MMMM")</f>
        <v>July</v>
      </c>
    </row>
    <row r="1145" spans="1:15" ht="14.4" x14ac:dyDescent="0.3">
      <c r="A1145" s="638">
        <v>46204</v>
      </c>
      <c r="B1145" s="420">
        <v>6000013165</v>
      </c>
      <c r="C1145" s="406" t="s">
        <v>4474</v>
      </c>
      <c r="D1145" s="816" t="s">
        <v>4562</v>
      </c>
      <c r="E1145" s="420">
        <v>2510002053</v>
      </c>
      <c r="F1145" s="406" t="s">
        <v>305</v>
      </c>
      <c r="G1145" s="422" t="str">
        <f t="shared" si="8"/>
        <v>ISND5-2</v>
      </c>
      <c r="H1145" s="406" t="s">
        <v>3733</v>
      </c>
      <c r="I1145" s="649">
        <v>123</v>
      </c>
      <c r="J1145" s="649"/>
      <c r="K1145" s="726"/>
      <c r="L1145" s="446">
        <v>46227</v>
      </c>
      <c r="M1145" s="650" t="s">
        <v>2756</v>
      </c>
      <c r="N1145" s="69">
        <f>YEAR(Table2[[#This Row],[MONTH]])</f>
        <v>2026</v>
      </c>
      <c r="O1145" s="69" t="str">
        <f>TEXT(Table2[[#This Row],[MONTH]],"MMMM")</f>
        <v>July</v>
      </c>
    </row>
    <row r="1146" spans="1:15" ht="14.4" x14ac:dyDescent="0.3">
      <c r="A1146" s="637">
        <v>46204</v>
      </c>
      <c r="B1146" s="431">
        <v>6000013166</v>
      </c>
      <c r="C1146" s="394" t="s">
        <v>4599</v>
      </c>
      <c r="D1146" s="817" t="s">
        <v>4600</v>
      </c>
      <c r="E1146" s="431">
        <v>2510002044</v>
      </c>
      <c r="F1146" s="394" t="s">
        <v>305</v>
      </c>
      <c r="G1146" s="433" t="str">
        <f t="shared" si="8"/>
        <v>ISND5-2</v>
      </c>
      <c r="H1146" s="394" t="s">
        <v>3733</v>
      </c>
      <c r="I1146" s="111">
        <v>153.75</v>
      </c>
      <c r="J1146" s="111"/>
      <c r="K1146" s="725"/>
      <c r="L1146" s="434">
        <v>46227</v>
      </c>
      <c r="M1146" s="651" t="s">
        <v>2756</v>
      </c>
      <c r="N1146" s="69">
        <f>YEAR(Table2[[#This Row],[MONTH]])</f>
        <v>2026</v>
      </c>
      <c r="O1146" s="69" t="str">
        <f>TEXT(Table2[[#This Row],[MONTH]],"MMMM")</f>
        <v>July</v>
      </c>
    </row>
    <row r="1147" spans="1:15" ht="14.4" x14ac:dyDescent="0.3">
      <c r="A1147" s="637">
        <v>46204</v>
      </c>
      <c r="B1147" s="431">
        <v>6000013167</v>
      </c>
      <c r="C1147" s="394" t="s">
        <v>4233</v>
      </c>
      <c r="D1147" s="432">
        <v>3656189471</v>
      </c>
      <c r="E1147" s="431">
        <v>2510002030</v>
      </c>
      <c r="F1147" s="394" t="s">
        <v>305</v>
      </c>
      <c r="G1147" s="433" t="str">
        <f t="shared" si="8"/>
        <v>ISND5-2</v>
      </c>
      <c r="H1147" s="394" t="s">
        <v>3733</v>
      </c>
      <c r="I1147" s="111">
        <v>153.75</v>
      </c>
      <c r="J1147" s="111"/>
      <c r="K1147" s="725"/>
      <c r="L1147" s="434">
        <v>46227</v>
      </c>
      <c r="M1147" s="651" t="s">
        <v>2756</v>
      </c>
      <c r="N1147" s="69">
        <f>YEAR(Table2[[#This Row],[MONTH]])</f>
        <v>2026</v>
      </c>
      <c r="O1147" s="69" t="str">
        <f>TEXT(Table2[[#This Row],[MONTH]],"MMMM")</f>
        <v>July</v>
      </c>
    </row>
    <row r="1148" spans="1:15" ht="14.4" x14ac:dyDescent="0.3">
      <c r="A1148" s="874">
        <v>46204</v>
      </c>
      <c r="B1148" s="875">
        <v>6000013171</v>
      </c>
      <c r="C1148" s="876" t="s">
        <v>4065</v>
      </c>
      <c r="D1148" s="877" t="s">
        <v>4131</v>
      </c>
      <c r="E1148" s="875">
        <v>2204003694</v>
      </c>
      <c r="F1148" s="876" t="s">
        <v>305</v>
      </c>
      <c r="G1148" s="878" t="str">
        <f t="shared" si="8"/>
        <v>ISND5-2</v>
      </c>
      <c r="H1148" s="876" t="s">
        <v>3733</v>
      </c>
      <c r="I1148" s="879">
        <v>2263.88</v>
      </c>
      <c r="J1148" s="879"/>
      <c r="K1148" s="880"/>
      <c r="L1148" s="881">
        <v>46227</v>
      </c>
      <c r="M1148" s="882" t="s">
        <v>2756</v>
      </c>
      <c r="N1148" s="69">
        <f>YEAR(Table2[[#This Row],[MONTH]])</f>
        <v>2026</v>
      </c>
      <c r="O1148" s="69" t="str">
        <f>TEXT(Table2[[#This Row],[MONTH]],"MMMM")</f>
        <v>July</v>
      </c>
    </row>
    <row r="1149" spans="1:15" ht="15" thickBot="1" x14ac:dyDescent="0.35">
      <c r="A1149" s="883">
        <v>46204</v>
      </c>
      <c r="B1149" s="884">
        <v>6000013200</v>
      </c>
      <c r="C1149" s="885" t="s">
        <v>4595</v>
      </c>
      <c r="D1149" s="886" t="s">
        <v>77</v>
      </c>
      <c r="E1149" s="884">
        <v>2204003841</v>
      </c>
      <c r="F1149" s="885" t="s">
        <v>305</v>
      </c>
      <c r="G1149" s="887" t="str">
        <f t="shared" si="8"/>
        <v>ISND5-2</v>
      </c>
      <c r="H1149" s="885" t="s">
        <v>3733</v>
      </c>
      <c r="I1149" s="888">
        <v>1726.15</v>
      </c>
      <c r="J1149" s="888"/>
      <c r="K1149" s="889"/>
      <c r="L1149" s="890">
        <v>46227</v>
      </c>
      <c r="M1149" s="891" t="s">
        <v>2756</v>
      </c>
      <c r="N1149" s="69">
        <f>YEAR(Table2[[#This Row],[MONTH]])</f>
        <v>2026</v>
      </c>
      <c r="O1149" s="69" t="str">
        <f>TEXT(Table2[[#This Row],[MONTH]],"MMMM")</f>
        <v>July</v>
      </c>
    </row>
    <row r="1150" spans="1:15" ht="14.4" x14ac:dyDescent="0.3">
      <c r="A1150" s="638">
        <v>46204</v>
      </c>
      <c r="B1150" s="420">
        <v>6000013164</v>
      </c>
      <c r="C1150" s="406" t="s">
        <v>4689</v>
      </c>
      <c r="D1150" s="421" t="s">
        <v>4690</v>
      </c>
      <c r="E1150" s="420">
        <v>2304000864</v>
      </c>
      <c r="F1150" s="406" t="s">
        <v>733</v>
      </c>
      <c r="G1150" s="422" t="str">
        <f t="shared" si="8"/>
        <v>ISND5-2</v>
      </c>
      <c r="H1150" s="406" t="s">
        <v>3733</v>
      </c>
      <c r="I1150" s="649">
        <v>896.25</v>
      </c>
      <c r="J1150" s="649">
        <v>896.25</v>
      </c>
      <c r="K1150" s="594">
        <v>46239</v>
      </c>
      <c r="L1150" s="446">
        <v>46227</v>
      </c>
      <c r="M1150" s="650" t="s">
        <v>2756</v>
      </c>
      <c r="N1150" s="69">
        <f>YEAR(Table2[[#This Row],[MONTH]])</f>
        <v>2026</v>
      </c>
      <c r="O1150" s="69" t="str">
        <f>TEXT(Table2[[#This Row],[MONTH]],"MMMM")</f>
        <v>July</v>
      </c>
    </row>
    <row r="1151" spans="1:15" ht="14.4" x14ac:dyDescent="0.3">
      <c r="A1151" s="637">
        <v>46204</v>
      </c>
      <c r="B1151" s="431">
        <v>6000013169</v>
      </c>
      <c r="C1151" s="394" t="s">
        <v>4416</v>
      </c>
      <c r="D1151" s="432" t="s">
        <v>4417</v>
      </c>
      <c r="E1151" s="431">
        <v>2204003757</v>
      </c>
      <c r="F1151" s="394" t="s">
        <v>305</v>
      </c>
      <c r="G1151" s="433" t="str">
        <f t="shared" si="8"/>
        <v>ISND5-2</v>
      </c>
      <c r="H1151" s="394" t="s">
        <v>3733</v>
      </c>
      <c r="I1151" s="111">
        <v>1501.06</v>
      </c>
      <c r="J1151" s="111">
        <v>1501.06</v>
      </c>
      <c r="K1151" s="444">
        <v>46239</v>
      </c>
      <c r="L1151" s="434">
        <v>46227</v>
      </c>
      <c r="M1151" s="651" t="s">
        <v>2756</v>
      </c>
      <c r="N1151" s="69">
        <f>YEAR(Table2[[#This Row],[MONTH]])</f>
        <v>2026</v>
      </c>
      <c r="O1151" s="69" t="str">
        <f>TEXT(Table2[[#This Row],[MONTH]],"MMMM")</f>
        <v>July</v>
      </c>
    </row>
    <row r="1152" spans="1:15" ht="14.4" x14ac:dyDescent="0.3">
      <c r="A1152" s="637">
        <v>46204</v>
      </c>
      <c r="B1152" s="431">
        <v>6000013170</v>
      </c>
      <c r="C1152" s="394" t="s">
        <v>4455</v>
      </c>
      <c r="D1152" s="432" t="s">
        <v>4456</v>
      </c>
      <c r="E1152" s="431">
        <v>2204003756</v>
      </c>
      <c r="F1152" s="394" t="s">
        <v>305</v>
      </c>
      <c r="G1152" s="433" t="str">
        <f t="shared" si="8"/>
        <v>ISND5-2</v>
      </c>
      <c r="H1152" s="394" t="s">
        <v>3733</v>
      </c>
      <c r="I1152" s="111">
        <v>2488.3199999999997</v>
      </c>
      <c r="J1152" s="111">
        <v>2488.3199999999997</v>
      </c>
      <c r="K1152" s="595">
        <v>46239</v>
      </c>
      <c r="L1152" s="434">
        <v>46227</v>
      </c>
      <c r="M1152" s="651" t="s">
        <v>2756</v>
      </c>
      <c r="N1152" s="69">
        <f>YEAR(Table2[[#This Row],[MONTH]])</f>
        <v>2026</v>
      </c>
      <c r="O1152" s="69" t="str">
        <f>TEXT(Table2[[#This Row],[MONTH]],"MMMM")</f>
        <v>July</v>
      </c>
    </row>
    <row r="1153" spans="1:15" ht="14.4" x14ac:dyDescent="0.3">
      <c r="A1153" s="637">
        <v>46204</v>
      </c>
      <c r="B1153" s="431">
        <v>6000013179</v>
      </c>
      <c r="C1153" s="394" t="s">
        <v>3194</v>
      </c>
      <c r="D1153" s="432" t="s">
        <v>3216</v>
      </c>
      <c r="E1153" s="431">
        <v>2204003655</v>
      </c>
      <c r="F1153" s="394" t="s">
        <v>48</v>
      </c>
      <c r="G1153" s="433" t="str">
        <f t="shared" si="8"/>
        <v>ISND5-2</v>
      </c>
      <c r="H1153" s="394" t="s">
        <v>3733</v>
      </c>
      <c r="I1153" s="111">
        <v>126592.08000000002</v>
      </c>
      <c r="J1153" s="111">
        <v>126592.08000000002</v>
      </c>
      <c r="K1153" s="595">
        <v>46239</v>
      </c>
      <c r="L1153" s="434">
        <v>46227</v>
      </c>
      <c r="M1153" s="651" t="s">
        <v>2756</v>
      </c>
      <c r="N1153" s="69">
        <f>YEAR(Table2[[#This Row],[MONTH]])</f>
        <v>2026</v>
      </c>
      <c r="O1153" s="69" t="str">
        <f>TEXT(Table2[[#This Row],[MONTH]],"MMMM")</f>
        <v>July</v>
      </c>
    </row>
    <row r="1154" spans="1:15" ht="15" thickBot="1" x14ac:dyDescent="0.35">
      <c r="A1154" s="636">
        <v>46204</v>
      </c>
      <c r="B1154" s="436">
        <v>6000013181</v>
      </c>
      <c r="C1154" s="390" t="s">
        <v>4577</v>
      </c>
      <c r="D1154" s="437" t="s">
        <v>4578</v>
      </c>
      <c r="E1154" s="436">
        <v>2204003824</v>
      </c>
      <c r="F1154" s="390" t="s">
        <v>305</v>
      </c>
      <c r="G1154" s="438" t="str">
        <f t="shared" si="8"/>
        <v>ISND5-2</v>
      </c>
      <c r="H1154" s="390" t="s">
        <v>3733</v>
      </c>
      <c r="I1154" s="140">
        <v>3926.2067499999994</v>
      </c>
      <c r="J1154" s="140">
        <v>3926.2067499999994</v>
      </c>
      <c r="K1154" s="439">
        <v>46239</v>
      </c>
      <c r="L1154" s="439">
        <v>46227</v>
      </c>
      <c r="M1154" s="812" t="s">
        <v>2756</v>
      </c>
      <c r="N1154" s="69">
        <f>YEAR(Table2[[#This Row],[MONTH]])</f>
        <v>2026</v>
      </c>
      <c r="O1154" s="69" t="str">
        <f>TEXT(Table2[[#This Row],[MONTH]],"MMMM")</f>
        <v>July</v>
      </c>
    </row>
    <row r="1155" spans="1:15" ht="14.4" x14ac:dyDescent="0.3">
      <c r="A1155" s="642">
        <v>46204</v>
      </c>
      <c r="B1155" s="441">
        <v>6000013168</v>
      </c>
      <c r="C1155" s="412" t="s">
        <v>4608</v>
      </c>
      <c r="D1155" s="442" t="s">
        <v>4609</v>
      </c>
      <c r="E1155" s="441">
        <v>2204003804</v>
      </c>
      <c r="F1155" s="412" t="s">
        <v>305</v>
      </c>
      <c r="G1155" s="443" t="str">
        <f t="shared" si="8"/>
        <v>ISND5-2</v>
      </c>
      <c r="H1155" s="412" t="s">
        <v>3733</v>
      </c>
      <c r="I1155" s="134">
        <v>2228.1857499999996</v>
      </c>
      <c r="J1155" s="134">
        <v>2228.1857499999996</v>
      </c>
      <c r="K1155" s="444">
        <v>46238</v>
      </c>
      <c r="L1155" s="444">
        <v>46227</v>
      </c>
      <c r="M1155" s="818" t="s">
        <v>2756</v>
      </c>
      <c r="N1155" s="69">
        <f>YEAR(Table2[[#This Row],[MONTH]])</f>
        <v>2026</v>
      </c>
      <c r="O1155" s="69" t="str">
        <f>TEXT(Table2[[#This Row],[MONTH]],"MMMM")</f>
        <v>July</v>
      </c>
    </row>
    <row r="1156" spans="1:15" ht="14.4" x14ac:dyDescent="0.3">
      <c r="A1156" s="631">
        <v>46204</v>
      </c>
      <c r="B1156" s="431">
        <v>6000013173</v>
      </c>
      <c r="C1156" s="394" t="s">
        <v>4605</v>
      </c>
      <c r="D1156" s="432" t="s">
        <v>4606</v>
      </c>
      <c r="E1156" s="431">
        <v>2204003804</v>
      </c>
      <c r="F1156" s="394" t="s">
        <v>305</v>
      </c>
      <c r="G1156" s="433" t="str">
        <f t="shared" si="8"/>
        <v>ISND5-2</v>
      </c>
      <c r="H1156" s="394" t="s">
        <v>3733</v>
      </c>
      <c r="I1156" s="111">
        <v>3890.78</v>
      </c>
      <c r="J1156" s="111">
        <v>3890.78</v>
      </c>
      <c r="K1156" s="444">
        <v>46238</v>
      </c>
      <c r="L1156" s="434">
        <v>46227</v>
      </c>
      <c r="M1156" s="808" t="s">
        <v>2756</v>
      </c>
      <c r="N1156" s="69">
        <f>YEAR(Table2[[#This Row],[MONTH]])</f>
        <v>2026</v>
      </c>
      <c r="O1156" s="69" t="str">
        <f>TEXT(Table2[[#This Row],[MONTH]],"MMMM")</f>
        <v>July</v>
      </c>
    </row>
    <row r="1157" spans="1:15" ht="14.4" x14ac:dyDescent="0.3">
      <c r="A1157" s="631">
        <v>46204</v>
      </c>
      <c r="B1157" s="431">
        <v>6000013182</v>
      </c>
      <c r="C1157" s="394" t="s">
        <v>4309</v>
      </c>
      <c r="D1157" s="432" t="s">
        <v>4310</v>
      </c>
      <c r="E1157" s="431">
        <v>2204003735</v>
      </c>
      <c r="F1157" s="394" t="s">
        <v>48</v>
      </c>
      <c r="G1157" s="433" t="str">
        <f t="shared" si="8"/>
        <v>ISND5-2</v>
      </c>
      <c r="H1157" s="394" t="s">
        <v>3733</v>
      </c>
      <c r="I1157" s="111">
        <v>2007.53125</v>
      </c>
      <c r="J1157" s="111">
        <v>2007.53125</v>
      </c>
      <c r="K1157" s="595">
        <v>46238</v>
      </c>
      <c r="L1157" s="434">
        <v>46227</v>
      </c>
      <c r="M1157" s="808" t="s">
        <v>2756</v>
      </c>
      <c r="N1157" s="69">
        <f>YEAR(Table2[[#This Row],[MONTH]])</f>
        <v>2026</v>
      </c>
      <c r="O1157" s="69" t="str">
        <f>TEXT(Table2[[#This Row],[MONTH]],"MMMM")</f>
        <v>July</v>
      </c>
    </row>
    <row r="1158" spans="1:15" ht="14.4" x14ac:dyDescent="0.3">
      <c r="A1158" s="631">
        <v>46204</v>
      </c>
      <c r="B1158" s="431">
        <v>6000013206</v>
      </c>
      <c r="C1158" s="394" t="s">
        <v>4611</v>
      </c>
      <c r="D1158" s="432" t="s">
        <v>4612</v>
      </c>
      <c r="E1158" s="431">
        <v>2204003805</v>
      </c>
      <c r="F1158" s="394" t="s">
        <v>305</v>
      </c>
      <c r="G1158" s="433" t="str">
        <f>IF(MID(C1158,5,4)="ISND","ISND5-2","RUYA09")</f>
        <v>ISND5-2</v>
      </c>
      <c r="H1158" s="394" t="s">
        <v>3733</v>
      </c>
      <c r="I1158" s="111">
        <v>2748.8599999999997</v>
      </c>
      <c r="J1158" s="111">
        <v>2748.8599999999997</v>
      </c>
      <c r="K1158" s="595">
        <v>46238</v>
      </c>
      <c r="L1158" s="434">
        <v>46227</v>
      </c>
      <c r="M1158" s="808" t="s">
        <v>2756</v>
      </c>
      <c r="N1158" s="69">
        <f>YEAR(Table2[[#This Row],[MONTH]])</f>
        <v>2026</v>
      </c>
      <c r="O1158" s="69" t="str">
        <f>TEXT(Table2[[#This Row],[MONTH]],"MMMM")</f>
        <v>July</v>
      </c>
    </row>
    <row r="1159" spans="1:15" ht="14.4" x14ac:dyDescent="0.3">
      <c r="A1159" s="631">
        <v>46204</v>
      </c>
      <c r="B1159" s="431">
        <v>6000013207</v>
      </c>
      <c r="C1159" s="394" t="s">
        <v>4582</v>
      </c>
      <c r="D1159" s="432" t="s">
        <v>4583</v>
      </c>
      <c r="E1159" s="431">
        <v>2204003807</v>
      </c>
      <c r="F1159" s="394" t="s">
        <v>48</v>
      </c>
      <c r="G1159" s="433" t="str">
        <f>IF(MID(C1159,5,4)="ISND","ISND5-2","RUYA09")</f>
        <v>ISND5-2</v>
      </c>
      <c r="H1159" s="394" t="s">
        <v>3733</v>
      </c>
      <c r="I1159" s="111">
        <v>1607.39</v>
      </c>
      <c r="J1159" s="111">
        <v>1607.39</v>
      </c>
      <c r="K1159" s="595">
        <v>46238</v>
      </c>
      <c r="L1159" s="434">
        <v>46227</v>
      </c>
      <c r="M1159" s="808" t="s">
        <v>2756</v>
      </c>
      <c r="N1159" s="69">
        <f>YEAR(Table2[[#This Row],[MONTH]])</f>
        <v>2026</v>
      </c>
      <c r="O1159" s="69" t="str">
        <f>TEXT(Table2[[#This Row],[MONTH]],"MMMM")</f>
        <v>July</v>
      </c>
    </row>
    <row r="1160" spans="1:15" ht="15" thickBot="1" x14ac:dyDescent="0.35">
      <c r="A1160" s="631">
        <v>46204</v>
      </c>
      <c r="B1160" s="431">
        <v>6000013208</v>
      </c>
      <c r="C1160" s="394" t="s">
        <v>4477</v>
      </c>
      <c r="D1160" s="432" t="s">
        <v>4564</v>
      </c>
      <c r="E1160" s="431">
        <v>2204003832</v>
      </c>
      <c r="F1160" s="394" t="s">
        <v>305</v>
      </c>
      <c r="G1160" s="433" t="str">
        <f>IF(MID(C1160,5,4)="ISND","ISND5-2","RUYA09")</f>
        <v>ISND5-2</v>
      </c>
      <c r="H1160" s="394" t="s">
        <v>3733</v>
      </c>
      <c r="I1160" s="111">
        <v>1727.53</v>
      </c>
      <c r="J1160" s="111">
        <v>1727.53</v>
      </c>
      <c r="K1160" s="444">
        <v>46238</v>
      </c>
      <c r="L1160" s="434">
        <v>46227</v>
      </c>
      <c r="M1160" s="808" t="s">
        <v>2756</v>
      </c>
      <c r="N1160" s="69">
        <f>YEAR(Table2[[#This Row],[MONTH]])</f>
        <v>2026</v>
      </c>
      <c r="O1160" s="69" t="str">
        <f>TEXT(Table2[[#This Row],[MONTH]],"MMMM")</f>
        <v>July</v>
      </c>
    </row>
    <row r="1161" spans="1:15" ht="15" thickBot="1" x14ac:dyDescent="0.35">
      <c r="A1161" s="892">
        <v>46204</v>
      </c>
      <c r="B1161" s="893">
        <v>6000013172</v>
      </c>
      <c r="C1161" s="894" t="s">
        <v>4245</v>
      </c>
      <c r="D1161" s="895" t="s">
        <v>4332</v>
      </c>
      <c r="E1161" s="893">
        <v>2204003693</v>
      </c>
      <c r="F1161" s="894" t="s">
        <v>305</v>
      </c>
      <c r="G1161" s="896" t="s">
        <v>4238</v>
      </c>
      <c r="H1161" s="894" t="s">
        <v>3733</v>
      </c>
      <c r="I1161" s="897">
        <v>2736.3966666666665</v>
      </c>
      <c r="J1161" s="897"/>
      <c r="K1161" s="898"/>
      <c r="L1161" s="899">
        <v>46227</v>
      </c>
      <c r="M1161" s="900" t="s">
        <v>2756</v>
      </c>
      <c r="N1161" s="69">
        <f>YEAR(Table2[[#This Row],[MONTH]])</f>
        <v>2026</v>
      </c>
      <c r="O1161" s="69" t="str">
        <f>TEXT(Table2[[#This Row],[MONTH]],"MMMM")</f>
        <v>July</v>
      </c>
    </row>
    <row r="1162" spans="1:15" ht="14.4" x14ac:dyDescent="0.3">
      <c r="A1162" s="631" t="str">
        <f ca="1">TEXT(TODAY(),"MMM-YY")</f>
        <v>Sep-26</v>
      </c>
      <c r="B1162" s="356">
        <v>6000013233</v>
      </c>
      <c r="C1162" s="357" t="s">
        <v>4670</v>
      </c>
      <c r="D1162" s="358" t="s">
        <v>4720</v>
      </c>
      <c r="E1162" s="356">
        <v>2204003869</v>
      </c>
      <c r="F1162" s="384" t="s">
        <v>305</v>
      </c>
      <c r="G1162" s="367" t="s">
        <v>3364</v>
      </c>
      <c r="H1162" s="357" t="s">
        <v>3747</v>
      </c>
      <c r="I1162" s="111">
        <v>1904</v>
      </c>
      <c r="J1162" s="111">
        <v>1904</v>
      </c>
      <c r="K1162" s="446">
        <v>46240</v>
      </c>
      <c r="L1162" s="859">
        <v>46232</v>
      </c>
      <c r="M1162" s="395" t="s">
        <v>2756</v>
      </c>
      <c r="N1162" s="69">
        <f ca="1">YEAR(Table2[[#This Row],[MONTH]])</f>
        <v>2026</v>
      </c>
      <c r="O1162" s="69" t="str">
        <f ca="1">TEXT(Table2[[#This Row],[MONTH]],"MMMM")</f>
        <v>September</v>
      </c>
    </row>
    <row r="1163" spans="1:15" ht="15" thickBot="1" x14ac:dyDescent="0.35">
      <c r="A1163" s="631" t="str">
        <f ca="1">TEXT(TODAY(),"MMM-YY")</f>
        <v>Sep-26</v>
      </c>
      <c r="B1163" s="356">
        <v>6000013234</v>
      </c>
      <c r="C1163" s="357" t="s">
        <v>4736</v>
      </c>
      <c r="D1163" s="358" t="s">
        <v>4737</v>
      </c>
      <c r="E1163" s="356">
        <v>2204003870</v>
      </c>
      <c r="F1163" s="384" t="s">
        <v>305</v>
      </c>
      <c r="G1163" s="367" t="s">
        <v>3364</v>
      </c>
      <c r="H1163" s="357" t="s">
        <v>3747</v>
      </c>
      <c r="I1163" s="111">
        <v>2064</v>
      </c>
      <c r="J1163" s="111">
        <v>2064</v>
      </c>
      <c r="K1163" s="444">
        <v>46240</v>
      </c>
      <c r="L1163" s="860">
        <v>46232</v>
      </c>
      <c r="M1163" s="395" t="s">
        <v>2756</v>
      </c>
      <c r="N1163" s="69">
        <f ca="1">YEAR(Table2[[#This Row],[MONTH]])</f>
        <v>2026</v>
      </c>
      <c r="O1163" s="69" t="str">
        <f ca="1">TEXT(Table2[[#This Row],[MONTH]],"MMMM")</f>
        <v>September</v>
      </c>
    </row>
    <row r="1164" spans="1:15" ht="14.4" x14ac:dyDescent="0.3">
      <c r="A1164" s="901">
        <v>46204</v>
      </c>
      <c r="B1164" s="902">
        <v>22136063</v>
      </c>
      <c r="C1164" s="902" t="s">
        <v>5159</v>
      </c>
      <c r="D1164" s="903" t="s">
        <v>5160</v>
      </c>
      <c r="E1164" s="902">
        <v>22068057</v>
      </c>
      <c r="F1164" s="904" t="s">
        <v>3718</v>
      </c>
      <c r="G1164" s="905" t="s">
        <v>3364</v>
      </c>
      <c r="H1164" s="902" t="s">
        <v>3378</v>
      </c>
      <c r="I1164" s="906">
        <v>136100</v>
      </c>
      <c r="J1164" s="907"/>
      <c r="K1164" s="908"/>
      <c r="L1164" s="909">
        <v>46261</v>
      </c>
      <c r="M1164" s="910" t="s">
        <v>2756</v>
      </c>
      <c r="N1164" s="69">
        <f>YEAR(Table2[[#This Row],[MONTH]])</f>
        <v>2026</v>
      </c>
      <c r="O1164" s="69" t="str">
        <f>TEXT(Table2[[#This Row],[MONTH]],"MMMM")</f>
        <v>July</v>
      </c>
    </row>
    <row r="1165" spans="1:15" ht="15" thickBot="1" x14ac:dyDescent="0.35">
      <c r="A1165" s="883">
        <v>46204</v>
      </c>
      <c r="B1165" s="911">
        <v>22136062</v>
      </c>
      <c r="C1165" s="911" t="s">
        <v>5161</v>
      </c>
      <c r="D1165" s="912" t="s">
        <v>5162</v>
      </c>
      <c r="E1165" s="911">
        <v>22068056</v>
      </c>
      <c r="F1165" s="913" t="s">
        <v>3718</v>
      </c>
      <c r="G1165" s="914" t="s">
        <v>3372</v>
      </c>
      <c r="H1165" s="911" t="s">
        <v>3378</v>
      </c>
      <c r="I1165" s="888">
        <v>83775</v>
      </c>
      <c r="J1165" s="915"/>
      <c r="K1165" s="916"/>
      <c r="L1165" s="890">
        <v>46261</v>
      </c>
      <c r="M1165" s="917" t="s">
        <v>2756</v>
      </c>
      <c r="N1165" s="69">
        <f>YEAR(Table2[[#This Row],[MONTH]])</f>
        <v>2026</v>
      </c>
      <c r="O1165" s="69" t="str">
        <f>TEXT(Table2[[#This Row],[MONTH]],"MMMM")</f>
        <v>July</v>
      </c>
    </row>
    <row r="1166" spans="1:15" ht="14.4" x14ac:dyDescent="0.3">
      <c r="A1166" s="901">
        <v>46204</v>
      </c>
      <c r="B1166" s="902">
        <v>22135916</v>
      </c>
      <c r="C1166" s="902" t="s">
        <v>5159</v>
      </c>
      <c r="D1166" s="903" t="s">
        <v>5163</v>
      </c>
      <c r="E1166" s="902">
        <v>22068057</v>
      </c>
      <c r="F1166" s="902" t="s">
        <v>3684</v>
      </c>
      <c r="G1166" s="905" t="s">
        <v>3364</v>
      </c>
      <c r="H1166" s="902" t="s">
        <v>3378</v>
      </c>
      <c r="I1166" s="906">
        <v>159568.34</v>
      </c>
      <c r="J1166" s="918"/>
      <c r="K1166" s="919"/>
      <c r="L1166" s="909">
        <v>46258</v>
      </c>
      <c r="M1166" s="910" t="s">
        <v>2756</v>
      </c>
      <c r="N1166" s="69">
        <f>YEAR(Table2[[#This Row],[MONTH]])</f>
        <v>2026</v>
      </c>
      <c r="O1166" s="69" t="str">
        <f>TEXT(Table2[[#This Row],[MONTH]],"MMMM")</f>
        <v>July</v>
      </c>
    </row>
    <row r="1167" spans="1:15" ht="15" thickBot="1" x14ac:dyDescent="0.35">
      <c r="A1167" s="883">
        <v>46204</v>
      </c>
      <c r="B1167" s="920">
        <v>22135915</v>
      </c>
      <c r="C1167" s="911" t="s">
        <v>5161</v>
      </c>
      <c r="D1167" s="921" t="s">
        <v>5164</v>
      </c>
      <c r="E1167" s="911">
        <v>22068056</v>
      </c>
      <c r="F1167" s="920" t="s">
        <v>3684</v>
      </c>
      <c r="G1167" s="922" t="s">
        <v>3372</v>
      </c>
      <c r="H1167" s="920" t="s">
        <v>3378</v>
      </c>
      <c r="I1167" s="923">
        <v>13949.58</v>
      </c>
      <c r="J1167" s="924"/>
      <c r="K1167" s="925"/>
      <c r="L1167" s="890">
        <v>46258</v>
      </c>
      <c r="M1167" s="917" t="s">
        <v>2756</v>
      </c>
      <c r="N1167" s="69">
        <f>YEAR(Table2[[#This Row],[MONTH]])</f>
        <v>2026</v>
      </c>
      <c r="O1167" s="69" t="str">
        <f>TEXT(Table2[[#This Row],[MONTH]],"MMMM")</f>
        <v>July</v>
      </c>
    </row>
    <row r="1168" spans="1:15" ht="14.4" x14ac:dyDescent="0.3">
      <c r="A1168" s="926">
        <v>46204</v>
      </c>
      <c r="B1168" s="902">
        <v>22135810</v>
      </c>
      <c r="C1168" s="902" t="s">
        <v>5159</v>
      </c>
      <c r="D1168" s="903" t="s">
        <v>5165</v>
      </c>
      <c r="E1168" s="902">
        <v>22068057</v>
      </c>
      <c r="F1168" s="902" t="s">
        <v>3737</v>
      </c>
      <c r="G1168" s="905" t="s">
        <v>3364</v>
      </c>
      <c r="H1168" s="902" t="s">
        <v>3378</v>
      </c>
      <c r="I1168" s="906">
        <v>847</v>
      </c>
      <c r="J1168" s="918"/>
      <c r="K1168" s="919"/>
      <c r="L1168" s="927">
        <v>46262</v>
      </c>
      <c r="M1168" s="928" t="s">
        <v>2756</v>
      </c>
      <c r="N1168" s="69">
        <f>YEAR(Table2[[#This Row],[MONTH]])</f>
        <v>2026</v>
      </c>
      <c r="O1168" s="69" t="str">
        <f>TEXT(Table2[[#This Row],[MONTH]],"MMMM")</f>
        <v>July</v>
      </c>
    </row>
    <row r="1169" spans="1:15" ht="15" thickBot="1" x14ac:dyDescent="0.35">
      <c r="A1169" s="929">
        <v>46204</v>
      </c>
      <c r="B1169" s="920">
        <v>22135812</v>
      </c>
      <c r="C1169" s="920" t="s">
        <v>5161</v>
      </c>
      <c r="D1169" s="921" t="s">
        <v>5166</v>
      </c>
      <c r="E1169" s="911">
        <v>22068056</v>
      </c>
      <c r="F1169" s="920" t="s">
        <v>3737</v>
      </c>
      <c r="G1169" s="922" t="s">
        <v>3372</v>
      </c>
      <c r="H1169" s="920" t="s">
        <v>3378</v>
      </c>
      <c r="I1169" s="923">
        <v>1121.2</v>
      </c>
      <c r="J1169" s="924"/>
      <c r="K1169" s="925"/>
      <c r="L1169" s="930">
        <v>46262</v>
      </c>
      <c r="M1169" s="931" t="s">
        <v>2756</v>
      </c>
      <c r="N1169" s="69">
        <f>YEAR(Table2[[#This Row],[MONTH]])</f>
        <v>2026</v>
      </c>
      <c r="O1169" s="69" t="str">
        <f>TEXT(Table2[[#This Row],[MONTH]],"MMMM")</f>
        <v>July</v>
      </c>
    </row>
    <row r="1170" spans="1:15" ht="14.4" x14ac:dyDescent="0.3">
      <c r="A1170" s="932" t="s">
        <v>5167</v>
      </c>
      <c r="B1170" s="933">
        <v>6000013240</v>
      </c>
      <c r="C1170" s="934" t="s">
        <v>4736</v>
      </c>
      <c r="D1170" s="935" t="s">
        <v>4737</v>
      </c>
      <c r="E1170" s="933">
        <v>2204003870</v>
      </c>
      <c r="F1170" s="934" t="s">
        <v>305</v>
      </c>
      <c r="G1170" s="936" t="str">
        <f t="shared" ref="G1170:G1176" si="9">IF(MID(C1170,5,4)="ISND","ISND5-2","RUYA09")</f>
        <v>ISND5-2</v>
      </c>
      <c r="H1170" s="934" t="s">
        <v>3733</v>
      </c>
      <c r="I1170" s="937">
        <v>1896.5900000000001</v>
      </c>
      <c r="J1170" s="937"/>
      <c r="K1170" s="938"/>
      <c r="L1170" s="939">
        <v>46258</v>
      </c>
      <c r="M1170" s="940" t="s">
        <v>2756</v>
      </c>
      <c r="N1170" s="69">
        <f>YEAR(Table2[[#This Row],[MONTH]])</f>
        <v>2026</v>
      </c>
      <c r="O1170" s="69" t="str">
        <f>TEXT(Table2[[#This Row],[MONTH]],"MMMM")</f>
        <v>August</v>
      </c>
    </row>
    <row r="1171" spans="1:15" ht="14.4" x14ac:dyDescent="0.3">
      <c r="A1171" s="874" t="s">
        <v>5167</v>
      </c>
      <c r="B1171" s="875">
        <v>6000013241</v>
      </c>
      <c r="C1171" s="876" t="s">
        <v>4670</v>
      </c>
      <c r="D1171" s="877" t="s">
        <v>4720</v>
      </c>
      <c r="E1171" s="875">
        <v>2204003869</v>
      </c>
      <c r="F1171" s="876" t="s">
        <v>305</v>
      </c>
      <c r="G1171" s="878" t="str">
        <f t="shared" si="9"/>
        <v>ISND5-2</v>
      </c>
      <c r="H1171" s="876" t="s">
        <v>3733</v>
      </c>
      <c r="I1171" s="879">
        <v>2248.1</v>
      </c>
      <c r="J1171" s="879"/>
      <c r="K1171" s="880"/>
      <c r="L1171" s="939">
        <v>46258</v>
      </c>
      <c r="M1171" s="941" t="s">
        <v>2756</v>
      </c>
      <c r="N1171" s="69">
        <f>YEAR(Table2[[#This Row],[MONTH]])</f>
        <v>2026</v>
      </c>
      <c r="O1171" s="69" t="str">
        <f>TEXT(Table2[[#This Row],[MONTH]],"MMMM")</f>
        <v>August</v>
      </c>
    </row>
    <row r="1172" spans="1:15" ht="14.4" x14ac:dyDescent="0.3">
      <c r="A1172" s="874" t="s">
        <v>5167</v>
      </c>
      <c r="B1172" s="875">
        <v>6000013242</v>
      </c>
      <c r="C1172" s="876" t="s">
        <v>4356</v>
      </c>
      <c r="D1172" s="877" t="s">
        <v>4357</v>
      </c>
      <c r="E1172" s="875">
        <v>2204003791</v>
      </c>
      <c r="F1172" s="876" t="s">
        <v>305</v>
      </c>
      <c r="G1172" s="878" t="str">
        <f t="shared" si="9"/>
        <v>ISND5-2</v>
      </c>
      <c r="H1172" s="876" t="s">
        <v>3733</v>
      </c>
      <c r="I1172" s="879">
        <v>1994.6399999999999</v>
      </c>
      <c r="J1172" s="879"/>
      <c r="K1172" s="880"/>
      <c r="L1172" s="939">
        <v>46258</v>
      </c>
      <c r="M1172" s="941" t="s">
        <v>2756</v>
      </c>
      <c r="N1172" s="69">
        <f>YEAR(Table2[[#This Row],[MONTH]])</f>
        <v>2026</v>
      </c>
      <c r="O1172" s="69" t="str">
        <f>TEXT(Table2[[#This Row],[MONTH]],"MMMM")</f>
        <v>August</v>
      </c>
    </row>
    <row r="1173" spans="1:15" ht="244.8" x14ac:dyDescent="0.3">
      <c r="A1173" s="942" t="s">
        <v>5167</v>
      </c>
      <c r="B1173" s="943">
        <v>6000013477</v>
      </c>
      <c r="C1173" s="944" t="s">
        <v>5168</v>
      </c>
      <c r="D1173" s="945" t="s">
        <v>5169</v>
      </c>
      <c r="E1173" s="943">
        <v>2304000856</v>
      </c>
      <c r="F1173" s="946" t="s">
        <v>733</v>
      </c>
      <c r="G1173" s="947" t="str">
        <f t="shared" si="9"/>
        <v>ISND5-2</v>
      </c>
      <c r="H1173" s="946" t="s">
        <v>3733</v>
      </c>
      <c r="I1173" s="948">
        <v>2425</v>
      </c>
      <c r="J1173" s="948"/>
      <c r="K1173" s="949"/>
      <c r="L1173" s="939">
        <v>46258</v>
      </c>
      <c r="M1173" s="950" t="s">
        <v>2756</v>
      </c>
      <c r="N1173" s="69">
        <f>YEAR(Table2[[#This Row],[MONTH]])</f>
        <v>2026</v>
      </c>
      <c r="O1173" s="69" t="str">
        <f>TEXT(Table2[[#This Row],[MONTH]],"MMMM")</f>
        <v>August</v>
      </c>
    </row>
    <row r="1174" spans="1:15" ht="15" thickBot="1" x14ac:dyDescent="0.35">
      <c r="A1174" s="874" t="s">
        <v>5167</v>
      </c>
      <c r="B1174" s="875">
        <v>6000013913</v>
      </c>
      <c r="C1174" s="876" t="s">
        <v>5170</v>
      </c>
      <c r="D1174" s="877" t="s">
        <v>5171</v>
      </c>
      <c r="E1174" s="875">
        <v>2304000875</v>
      </c>
      <c r="F1174" s="876" t="s">
        <v>733</v>
      </c>
      <c r="G1174" s="878" t="str">
        <f t="shared" si="9"/>
        <v>ISND5-2</v>
      </c>
      <c r="H1174" s="876" t="s">
        <v>3733</v>
      </c>
      <c r="I1174" s="879">
        <v>896.25</v>
      </c>
      <c r="J1174" s="879"/>
      <c r="K1174" s="880"/>
      <c r="L1174" s="951">
        <v>46258</v>
      </c>
      <c r="M1174" s="941" t="s">
        <v>2756</v>
      </c>
      <c r="N1174" s="69">
        <f>YEAR(Table2[[#This Row],[MONTH]])</f>
        <v>2026</v>
      </c>
      <c r="O1174" s="69" t="str">
        <f>TEXT(Table2[[#This Row],[MONTH]],"MMMM")</f>
        <v>August</v>
      </c>
    </row>
    <row r="1175" spans="1:15" ht="14.4" x14ac:dyDescent="0.3">
      <c r="A1175" s="932" t="s">
        <v>5167</v>
      </c>
      <c r="B1175" s="933">
        <v>6000013476</v>
      </c>
      <c r="C1175" s="934" t="s">
        <v>5172</v>
      </c>
      <c r="D1175" s="935" t="s">
        <v>3469</v>
      </c>
      <c r="E1175" s="933">
        <v>2304000856</v>
      </c>
      <c r="F1175" s="934" t="s">
        <v>5173</v>
      </c>
      <c r="G1175" s="936" t="str">
        <f t="shared" si="9"/>
        <v>RUYA09</v>
      </c>
      <c r="H1175" s="934" t="s">
        <v>3733</v>
      </c>
      <c r="I1175" s="937">
        <v>242.5</v>
      </c>
      <c r="J1175" s="937"/>
      <c r="K1175" s="938"/>
      <c r="L1175" s="927">
        <v>46258</v>
      </c>
      <c r="M1175" s="940" t="s">
        <v>2756</v>
      </c>
      <c r="N1175" s="69">
        <f>YEAR(Table2[[#This Row],[MONTH]])</f>
        <v>2026</v>
      </c>
      <c r="O1175" s="69" t="str">
        <f>TEXT(Table2[[#This Row],[MONTH]],"MMMM")</f>
        <v>August</v>
      </c>
    </row>
    <row r="1176" spans="1:15" ht="15" thickBot="1" x14ac:dyDescent="0.35">
      <c r="A1176" s="883" t="s">
        <v>5167</v>
      </c>
      <c r="B1176" s="884">
        <v>6000013503</v>
      </c>
      <c r="C1176" s="885" t="s">
        <v>3794</v>
      </c>
      <c r="D1176" s="886" t="s">
        <v>4057</v>
      </c>
      <c r="E1176" s="884">
        <v>2204003743</v>
      </c>
      <c r="F1176" s="885" t="s">
        <v>48</v>
      </c>
      <c r="G1176" s="887" t="str">
        <f t="shared" si="9"/>
        <v>RUYA09</v>
      </c>
      <c r="H1176" s="885" t="s">
        <v>3733</v>
      </c>
      <c r="I1176" s="888">
        <v>16784</v>
      </c>
      <c r="J1176" s="888"/>
      <c r="K1176" s="889"/>
      <c r="L1176" s="890">
        <v>46258</v>
      </c>
      <c r="M1176" s="917" t="s">
        <v>2756</v>
      </c>
      <c r="N1176" s="69">
        <f>YEAR(Table2[[#This Row],[MONTH]])</f>
        <v>2026</v>
      </c>
      <c r="O1176" s="69" t="str">
        <f>TEXT(Table2[[#This Row],[MONTH]],"MMMM")</f>
        <v>August</v>
      </c>
    </row>
    <row r="1177" spans="1:15" ht="14.4" x14ac:dyDescent="0.3">
      <c r="A1177" s="952" t="str">
        <f ca="1">TEXT(TODAY(),"MMM-YY")</f>
        <v>Sep-26</v>
      </c>
      <c r="B1177" s="875">
        <v>6000013915</v>
      </c>
      <c r="C1177" s="876" t="s">
        <v>4794</v>
      </c>
      <c r="D1177" s="877" t="s">
        <v>4795</v>
      </c>
      <c r="E1177" s="875">
        <v>2204003951</v>
      </c>
      <c r="F1177" s="876" t="s">
        <v>305</v>
      </c>
      <c r="G1177" s="878" t="s">
        <v>3364</v>
      </c>
      <c r="H1177" s="876" t="s">
        <v>3747</v>
      </c>
      <c r="I1177" s="879">
        <v>2339</v>
      </c>
      <c r="J1177" s="879"/>
      <c r="K1177" s="880"/>
      <c r="L1177" s="953"/>
      <c r="M1177" s="954" t="s">
        <v>2756</v>
      </c>
      <c r="N1177" s="69">
        <f ca="1">YEAR(Table2[[#This Row],[MONTH]])</f>
        <v>2026</v>
      </c>
      <c r="O1177" s="69" t="str">
        <f ca="1">TEXT(Table2[[#This Row],[MONTH]],"MMMM")</f>
        <v>September</v>
      </c>
    </row>
    <row r="1178" spans="1:15" ht="14.4" x14ac:dyDescent="0.3">
      <c r="A1178" s="952" t="str">
        <f ca="1">TEXT(TODAY(),"MMM-YY")</f>
        <v>Sep-26</v>
      </c>
      <c r="B1178" s="875">
        <v>6000013916</v>
      </c>
      <c r="C1178" s="876" t="s">
        <v>4867</v>
      </c>
      <c r="D1178" s="877" t="s">
        <v>5000</v>
      </c>
      <c r="E1178" s="875">
        <v>2204004042</v>
      </c>
      <c r="F1178" s="876" t="s">
        <v>305</v>
      </c>
      <c r="G1178" s="878" t="s">
        <v>3372</v>
      </c>
      <c r="H1178" s="876" t="s">
        <v>3747</v>
      </c>
      <c r="I1178" s="879">
        <v>1411</v>
      </c>
      <c r="J1178" s="879"/>
      <c r="K1178" s="880"/>
      <c r="L1178" s="953"/>
      <c r="M1178" s="954" t="s">
        <v>2756</v>
      </c>
      <c r="N1178" s="69">
        <f ca="1">YEAR(Table2[[#This Row],[MONTH]])</f>
        <v>2026</v>
      </c>
      <c r="O1178" s="69" t="str">
        <f ca="1">TEXT(Table2[[#This Row],[MONTH]],"MMMM")</f>
        <v>September</v>
      </c>
    </row>
    <row r="1179" spans="1:15" ht="14.4" x14ac:dyDescent="0.3">
      <c r="A1179" s="952" t="str">
        <f ca="1">TEXT(TODAY(),"MMM-YY")</f>
        <v>Sep-26</v>
      </c>
      <c r="B1179" s="875">
        <v>6000013976</v>
      </c>
      <c r="C1179" s="876" t="s">
        <v>4816</v>
      </c>
      <c r="D1179" s="877" t="s">
        <v>4819</v>
      </c>
      <c r="E1179" s="875">
        <v>2204003910</v>
      </c>
      <c r="F1179" s="876" t="s">
        <v>5174</v>
      </c>
      <c r="G1179" s="878" t="s">
        <v>4807</v>
      </c>
      <c r="H1179" s="876" t="s">
        <v>3747</v>
      </c>
      <c r="I1179" s="879">
        <v>714999</v>
      </c>
      <c r="J1179" s="879"/>
      <c r="K1179" s="880"/>
      <c r="L1179" s="939">
        <v>46260</v>
      </c>
      <c r="M1179" s="954" t="s">
        <v>5070</v>
      </c>
      <c r="N1179" s="69">
        <f ca="1">YEAR(Table2[[#This Row],[MONTH]])</f>
        <v>2026</v>
      </c>
      <c r="O1179" s="69" t="str">
        <f ca="1">TEXT(Table2[[#This Row],[MONTH]],"MMMM")</f>
        <v>September</v>
      </c>
    </row>
    <row r="1180" spans="1:15" ht="14.4" x14ac:dyDescent="0.3">
      <c r="A1180" s="952" t="str">
        <f ca="1">TEXT(TODAY(),"MMM-YY")</f>
        <v>Sep-26</v>
      </c>
      <c r="B1180" s="875">
        <v>6000013977</v>
      </c>
      <c r="C1180" s="876" t="s">
        <v>4848</v>
      </c>
      <c r="D1180" s="877" t="s">
        <v>4850</v>
      </c>
      <c r="E1180" s="875">
        <v>2204003910</v>
      </c>
      <c r="F1180" s="876" t="s">
        <v>5174</v>
      </c>
      <c r="G1180" s="878" t="s">
        <v>4807</v>
      </c>
      <c r="H1180" s="876" t="s">
        <v>3747</v>
      </c>
      <c r="I1180" s="879">
        <v>197100</v>
      </c>
      <c r="J1180" s="879"/>
      <c r="K1180" s="880"/>
      <c r="L1180" s="955">
        <v>46260</v>
      </c>
      <c r="M1180" s="954" t="s">
        <v>5070</v>
      </c>
      <c r="N1180" s="69">
        <f ca="1">YEAR(Table2[[#This Row],[MONTH]])</f>
        <v>2026</v>
      </c>
      <c r="O1180" s="69" t="str">
        <f ca="1">TEXT(Table2[[#This Row],[MONTH]],"MMMM")</f>
        <v>September</v>
      </c>
    </row>
  </sheetData>
  <conditionalFormatting sqref="B1">
    <cfRule type="duplicateValues" dxfId="299" priority="1520"/>
    <cfRule type="duplicateValues" dxfId="298" priority="1519"/>
    <cfRule type="duplicateValues" dxfId="297" priority="1512"/>
    <cfRule type="duplicateValues" dxfId="296" priority="1513"/>
    <cfRule type="duplicateValues" dxfId="295" priority="1514"/>
    <cfRule type="duplicateValues" dxfId="294" priority="1515"/>
    <cfRule type="duplicateValues" dxfId="293" priority="1516"/>
    <cfRule type="duplicateValues" dxfId="292" priority="1518"/>
  </conditionalFormatting>
  <conditionalFormatting sqref="B2:B527 B530:B1065 B1067:B1180">
    <cfRule type="duplicateValues" dxfId="291" priority="229"/>
    <cfRule type="duplicateValues" dxfId="290" priority="230"/>
  </conditionalFormatting>
  <conditionalFormatting sqref="B296:B297">
    <cfRule type="duplicateValues" dxfId="289" priority="209"/>
  </conditionalFormatting>
  <conditionalFormatting sqref="B353">
    <cfRule type="duplicateValues" dxfId="288" priority="97"/>
    <cfRule type="duplicateValues" dxfId="287" priority="95"/>
    <cfRule type="duplicateValues" dxfId="286" priority="96"/>
    <cfRule type="duplicateValues" dxfId="285" priority="98"/>
    <cfRule type="duplicateValues" dxfId="284" priority="99"/>
    <cfRule type="duplicateValues" dxfId="283" priority="100"/>
  </conditionalFormatting>
  <conditionalFormatting sqref="B354:B355">
    <cfRule type="duplicateValues" dxfId="282" priority="228"/>
  </conditionalFormatting>
  <conditionalFormatting sqref="B356:B357">
    <cfRule type="duplicateValues" dxfId="281" priority="218"/>
    <cfRule type="duplicateValues" dxfId="280" priority="208"/>
  </conditionalFormatting>
  <conditionalFormatting sqref="B488:B489">
    <cfRule type="duplicateValues" dxfId="279" priority="227"/>
  </conditionalFormatting>
  <conditionalFormatting sqref="B491">
    <cfRule type="duplicateValues" dxfId="278" priority="102"/>
    <cfRule type="duplicateValues" dxfId="277" priority="101"/>
    <cfRule type="duplicateValues" dxfId="276" priority="103"/>
    <cfRule type="duplicateValues" dxfId="275" priority="104"/>
    <cfRule type="duplicateValues" dxfId="274" priority="105"/>
    <cfRule type="duplicateValues" dxfId="273" priority="106"/>
  </conditionalFormatting>
  <conditionalFormatting sqref="B492:B493">
    <cfRule type="duplicateValues" dxfId="272" priority="217"/>
  </conditionalFormatting>
  <conditionalFormatting sqref="B579:B580">
    <cfRule type="duplicateValues" dxfId="271" priority="226"/>
  </conditionalFormatting>
  <conditionalFormatting sqref="B581">
    <cfRule type="duplicateValues" dxfId="270" priority="112"/>
    <cfRule type="duplicateValues" dxfId="269" priority="109"/>
    <cfRule type="duplicateValues" dxfId="268" priority="107"/>
    <cfRule type="duplicateValues" dxfId="267" priority="108"/>
    <cfRule type="duplicateValues" dxfId="266" priority="110"/>
    <cfRule type="duplicateValues" dxfId="265" priority="111"/>
  </conditionalFormatting>
  <conditionalFormatting sqref="B582">
    <cfRule type="duplicateValues" dxfId="264" priority="206"/>
    <cfRule type="duplicateValues" dxfId="263" priority="207"/>
  </conditionalFormatting>
  <conditionalFormatting sqref="B582:B583">
    <cfRule type="duplicateValues" dxfId="262" priority="216"/>
  </conditionalFormatting>
  <conditionalFormatting sqref="B661:B664">
    <cfRule type="duplicateValues" dxfId="261" priority="225"/>
  </conditionalFormatting>
  <conditionalFormatting sqref="B665">
    <cfRule type="duplicateValues" dxfId="260" priority="184"/>
    <cfRule type="duplicateValues" dxfId="259" priority="182"/>
    <cfRule type="duplicateValues" dxfId="258" priority="183"/>
  </conditionalFormatting>
  <conditionalFormatting sqref="B665:B666 B668">
    <cfRule type="duplicateValues" dxfId="257" priority="239"/>
  </conditionalFormatting>
  <conditionalFormatting sqref="B667">
    <cfRule type="duplicateValues" dxfId="256" priority="118"/>
    <cfRule type="duplicateValues" dxfId="255" priority="114"/>
    <cfRule type="duplicateValues" dxfId="254" priority="115"/>
    <cfRule type="duplicateValues" dxfId="253" priority="113"/>
    <cfRule type="duplicateValues" dxfId="252" priority="116"/>
    <cfRule type="duplicateValues" dxfId="251" priority="117"/>
  </conditionalFormatting>
  <conditionalFormatting sqref="B706 B646:B660 B584:B640 B669:B699 B386:B487 B494:B527 B530:B578 B2:B319 B838:B846">
    <cfRule type="duplicateValues" dxfId="250" priority="235"/>
  </conditionalFormatting>
  <conditionalFormatting sqref="B706 B646:B660 B584:B640 B669:B699 B386:B487 B494:B527 B530:B578">
    <cfRule type="duplicateValues" dxfId="249" priority="236"/>
  </conditionalFormatting>
  <conditionalFormatting sqref="B706 B838:B846 B530:B580 B646:B666 B668:B699 B582:B640 B492:B527 B2:B352 B354:B490">
    <cfRule type="duplicateValues" dxfId="248" priority="233"/>
    <cfRule type="duplicateValues" dxfId="247" priority="232"/>
    <cfRule type="duplicateValues" dxfId="246" priority="231"/>
    <cfRule type="duplicateValues" dxfId="245" priority="234"/>
  </conditionalFormatting>
  <conditionalFormatting sqref="B746:B747">
    <cfRule type="duplicateValues" dxfId="244" priority="220"/>
    <cfRule type="duplicateValues" dxfId="243" priority="219"/>
    <cfRule type="duplicateValues" dxfId="242" priority="224"/>
    <cfRule type="duplicateValues" dxfId="241" priority="222"/>
    <cfRule type="duplicateValues" dxfId="240" priority="221"/>
    <cfRule type="duplicateValues" dxfId="239" priority="223"/>
  </conditionalFormatting>
  <conditionalFormatting sqref="B748">
    <cfRule type="duplicateValues" dxfId="238" priority="124"/>
    <cfRule type="duplicateValues" dxfId="237" priority="123"/>
    <cfRule type="duplicateValues" dxfId="236" priority="122"/>
    <cfRule type="duplicateValues" dxfId="235" priority="121"/>
    <cfRule type="duplicateValues" dxfId="234" priority="120"/>
    <cfRule type="duplicateValues" dxfId="233" priority="119"/>
  </conditionalFormatting>
  <conditionalFormatting sqref="B749">
    <cfRule type="duplicateValues" dxfId="232" priority="199"/>
    <cfRule type="duplicateValues" dxfId="231" priority="198"/>
    <cfRule type="duplicateValues" dxfId="230" priority="197"/>
    <cfRule type="duplicateValues" dxfId="229" priority="200"/>
    <cfRule type="duplicateValues" dxfId="228" priority="201"/>
    <cfRule type="duplicateValues" dxfId="227" priority="205"/>
    <cfRule type="duplicateValues" dxfId="226" priority="204"/>
    <cfRule type="duplicateValues" dxfId="225" priority="203"/>
    <cfRule type="duplicateValues" dxfId="224" priority="202"/>
  </conditionalFormatting>
  <conditionalFormatting sqref="B749:B750">
    <cfRule type="duplicateValues" dxfId="223" priority="210"/>
    <cfRule type="duplicateValues" dxfId="222" priority="215"/>
    <cfRule type="duplicateValues" dxfId="221" priority="214"/>
    <cfRule type="duplicateValues" dxfId="220" priority="213"/>
    <cfRule type="duplicateValues" dxfId="219" priority="212"/>
    <cfRule type="duplicateValues" dxfId="218" priority="211"/>
  </conditionalFormatting>
  <conditionalFormatting sqref="B838:B846 B258:B265">
    <cfRule type="duplicateValues" dxfId="217" priority="238"/>
  </conditionalFormatting>
  <conditionalFormatting sqref="B838:B846 B530:B580 B646:B666 B668:B731 B582:B640 B492:B527 B2:B352 B354:B490">
    <cfRule type="duplicateValues" dxfId="216" priority="237"/>
  </conditionalFormatting>
  <conditionalFormatting sqref="B866:B867">
    <cfRule type="duplicateValues" dxfId="215" priority="191"/>
    <cfRule type="duplicateValues" dxfId="214" priority="192"/>
    <cfRule type="duplicateValues" dxfId="213" priority="193"/>
    <cfRule type="duplicateValues" dxfId="212" priority="195"/>
    <cfRule type="duplicateValues" dxfId="211" priority="196"/>
    <cfRule type="duplicateValues" dxfId="210" priority="194"/>
  </conditionalFormatting>
  <conditionalFormatting sqref="B868">
    <cfRule type="duplicateValues" dxfId="209" priority="169"/>
    <cfRule type="duplicateValues" dxfId="208" priority="170"/>
    <cfRule type="duplicateValues" dxfId="207" priority="171"/>
    <cfRule type="duplicateValues" dxfId="206" priority="172"/>
    <cfRule type="duplicateValues" dxfId="205" priority="173"/>
    <cfRule type="duplicateValues" dxfId="204" priority="174"/>
    <cfRule type="duplicateValues" dxfId="203" priority="175"/>
    <cfRule type="duplicateValues" dxfId="202" priority="167"/>
    <cfRule type="duplicateValues" dxfId="201" priority="168"/>
  </conditionalFormatting>
  <conditionalFormatting sqref="B868:B869">
    <cfRule type="duplicateValues" dxfId="200" priority="176"/>
    <cfRule type="duplicateValues" dxfId="199" priority="181"/>
    <cfRule type="duplicateValues" dxfId="198" priority="180"/>
    <cfRule type="duplicateValues" dxfId="197" priority="179"/>
    <cfRule type="duplicateValues" dxfId="196" priority="178"/>
    <cfRule type="duplicateValues" dxfId="195" priority="177"/>
  </conditionalFormatting>
  <conditionalFormatting sqref="B870:B871">
    <cfRule type="duplicateValues" dxfId="194" priority="78"/>
    <cfRule type="duplicateValues" dxfId="193" priority="76"/>
    <cfRule type="duplicateValues" dxfId="192" priority="74"/>
    <cfRule type="duplicateValues" dxfId="191" priority="75"/>
    <cfRule type="duplicateValues" dxfId="190" priority="77"/>
    <cfRule type="duplicateValues" dxfId="189" priority="79"/>
  </conditionalFormatting>
  <conditionalFormatting sqref="B955:B956">
    <cfRule type="duplicateValues" dxfId="188" priority="189"/>
    <cfRule type="duplicateValues" dxfId="187" priority="190"/>
    <cfRule type="duplicateValues" dxfId="186" priority="185"/>
    <cfRule type="duplicateValues" dxfId="185" priority="186"/>
    <cfRule type="duplicateValues" dxfId="184" priority="187"/>
    <cfRule type="duplicateValues" dxfId="183" priority="188"/>
  </conditionalFormatting>
  <conditionalFormatting sqref="B957">
    <cfRule type="duplicateValues" dxfId="182" priority="155"/>
    <cfRule type="duplicateValues" dxfId="181" priority="153"/>
    <cfRule type="duplicateValues" dxfId="180" priority="152"/>
    <cfRule type="duplicateValues" dxfId="179" priority="160"/>
    <cfRule type="duplicateValues" dxfId="178" priority="154"/>
    <cfRule type="duplicateValues" dxfId="177" priority="159"/>
    <cfRule type="duplicateValues" dxfId="176" priority="158"/>
    <cfRule type="duplicateValues" dxfId="175" priority="157"/>
    <cfRule type="duplicateValues" dxfId="174" priority="156"/>
  </conditionalFormatting>
  <conditionalFormatting sqref="B957:B958">
    <cfRule type="duplicateValues" dxfId="173" priority="162"/>
    <cfRule type="duplicateValues" dxfId="172" priority="161"/>
    <cfRule type="duplicateValues" dxfId="171" priority="164"/>
    <cfRule type="duplicateValues" dxfId="170" priority="163"/>
    <cfRule type="duplicateValues" dxfId="169" priority="166"/>
    <cfRule type="duplicateValues" dxfId="168" priority="165"/>
  </conditionalFormatting>
  <conditionalFormatting sqref="B959">
    <cfRule type="duplicateValues" dxfId="167" priority="243"/>
    <cfRule type="duplicateValues" dxfId="166" priority="244"/>
    <cfRule type="duplicateValues" dxfId="165" priority="241"/>
    <cfRule type="duplicateValues" dxfId="164" priority="240"/>
    <cfRule type="duplicateValues" dxfId="163" priority="242"/>
  </conditionalFormatting>
  <conditionalFormatting sqref="B987:B988">
    <cfRule type="duplicateValues" dxfId="162" priority="150"/>
    <cfRule type="duplicateValues" dxfId="161" priority="149"/>
    <cfRule type="duplicateValues" dxfId="160" priority="148"/>
    <cfRule type="duplicateValues" dxfId="159" priority="146"/>
    <cfRule type="duplicateValues" dxfId="158" priority="147"/>
    <cfRule type="duplicateValues" dxfId="157" priority="151"/>
  </conditionalFormatting>
  <conditionalFormatting sqref="B989">
    <cfRule type="duplicateValues" dxfId="156" priority="139"/>
    <cfRule type="duplicateValues" dxfId="155" priority="133"/>
    <cfRule type="duplicateValues" dxfId="154" priority="131"/>
    <cfRule type="duplicateValues" dxfId="153" priority="132"/>
    <cfRule type="duplicateValues" dxfId="152" priority="138"/>
    <cfRule type="duplicateValues" dxfId="151" priority="134"/>
    <cfRule type="duplicateValues" dxfId="150" priority="135"/>
    <cfRule type="duplicateValues" dxfId="149" priority="136"/>
    <cfRule type="duplicateValues" dxfId="148" priority="137"/>
  </conditionalFormatting>
  <conditionalFormatting sqref="B989:B990">
    <cfRule type="duplicateValues" dxfId="147" priority="141"/>
    <cfRule type="duplicateValues" dxfId="146" priority="140"/>
    <cfRule type="duplicateValues" dxfId="145" priority="145"/>
    <cfRule type="duplicateValues" dxfId="144" priority="144"/>
    <cfRule type="duplicateValues" dxfId="143" priority="143"/>
    <cfRule type="duplicateValues" dxfId="142" priority="142"/>
  </conditionalFormatting>
  <conditionalFormatting sqref="B991">
    <cfRule type="duplicateValues" dxfId="141" priority="73"/>
    <cfRule type="duplicateValues" dxfId="140" priority="72"/>
    <cfRule type="duplicateValues" dxfId="139" priority="71"/>
    <cfRule type="duplicateValues" dxfId="138" priority="70"/>
    <cfRule type="duplicateValues" dxfId="137" priority="69"/>
  </conditionalFormatting>
  <conditionalFormatting sqref="B1005:B1006">
    <cfRule type="duplicateValues" dxfId="136" priority="129"/>
    <cfRule type="duplicateValues" dxfId="135" priority="127"/>
    <cfRule type="duplicateValues" dxfId="134" priority="126"/>
    <cfRule type="duplicateValues" dxfId="133" priority="125"/>
    <cfRule type="duplicateValues" dxfId="132" priority="130"/>
    <cfRule type="duplicateValues" dxfId="131" priority="128"/>
  </conditionalFormatting>
  <conditionalFormatting sqref="B1007">
    <cfRule type="duplicateValues" dxfId="130" priority="88"/>
    <cfRule type="duplicateValues" dxfId="129" priority="87"/>
    <cfRule type="duplicateValues" dxfId="128" priority="86"/>
    <cfRule type="duplicateValues" dxfId="127" priority="85"/>
    <cfRule type="duplicateValues" dxfId="126" priority="84"/>
    <cfRule type="duplicateValues" dxfId="125" priority="83"/>
    <cfRule type="duplicateValues" dxfId="124" priority="82"/>
    <cfRule type="duplicateValues" dxfId="123" priority="81"/>
    <cfRule type="duplicateValues" dxfId="122" priority="80"/>
  </conditionalFormatting>
  <conditionalFormatting sqref="B1007:B1008">
    <cfRule type="duplicateValues" dxfId="121" priority="94"/>
    <cfRule type="duplicateValues" dxfId="120" priority="93"/>
    <cfRule type="duplicateValues" dxfId="119" priority="92"/>
    <cfRule type="duplicateValues" dxfId="118" priority="91"/>
    <cfRule type="duplicateValues" dxfId="117" priority="90"/>
    <cfRule type="duplicateValues" dxfId="116" priority="89"/>
  </conditionalFormatting>
  <conditionalFormatting sqref="B1009:B1010">
    <cfRule type="duplicateValues" dxfId="115" priority="65"/>
    <cfRule type="duplicateValues" dxfId="114" priority="68"/>
    <cfRule type="duplicateValues" dxfId="113" priority="67"/>
    <cfRule type="duplicateValues" dxfId="112" priority="66"/>
    <cfRule type="duplicateValues" dxfId="111" priority="64"/>
  </conditionalFormatting>
  <conditionalFormatting sqref="B1036:B1037">
    <cfRule type="duplicateValues" dxfId="110" priority="63"/>
    <cfRule type="duplicateValues" dxfId="109" priority="62"/>
    <cfRule type="duplicateValues" dxfId="108" priority="61"/>
    <cfRule type="duplicateValues" dxfId="107" priority="60"/>
    <cfRule type="duplicateValues" dxfId="106" priority="59"/>
    <cfRule type="duplicateValues" dxfId="105" priority="58"/>
  </conditionalFormatting>
  <conditionalFormatting sqref="B1038">
    <cfRule type="duplicateValues" dxfId="104" priority="44"/>
    <cfRule type="duplicateValues" dxfId="103" priority="43"/>
    <cfRule type="duplicateValues" dxfId="102" priority="45"/>
    <cfRule type="duplicateValues" dxfId="101" priority="51"/>
    <cfRule type="duplicateValues" dxfId="100" priority="50"/>
    <cfRule type="duplicateValues" dxfId="99" priority="49"/>
    <cfRule type="duplicateValues" dxfId="98" priority="48"/>
    <cfRule type="duplicateValues" dxfId="97" priority="47"/>
    <cfRule type="duplicateValues" dxfId="96" priority="46"/>
  </conditionalFormatting>
  <conditionalFormatting sqref="B1038:B1039">
    <cfRule type="duplicateValues" dxfId="95" priority="57"/>
    <cfRule type="duplicateValues" dxfId="94" priority="52"/>
    <cfRule type="duplicateValues" dxfId="93" priority="53"/>
    <cfRule type="duplicateValues" dxfId="92" priority="54"/>
    <cfRule type="duplicateValues" dxfId="91" priority="55"/>
    <cfRule type="duplicateValues" dxfId="90" priority="56"/>
  </conditionalFormatting>
  <conditionalFormatting sqref="B1040:B1041">
    <cfRule type="duplicateValues" dxfId="89" priority="40"/>
    <cfRule type="duplicateValues" dxfId="88" priority="42"/>
    <cfRule type="duplicateValues" dxfId="87" priority="41"/>
    <cfRule type="duplicateValues" dxfId="86" priority="39"/>
    <cfRule type="duplicateValues" dxfId="85" priority="38"/>
  </conditionalFormatting>
  <conditionalFormatting sqref="B1102:B1103">
    <cfRule type="duplicateValues" dxfId="84" priority="37"/>
    <cfRule type="duplicateValues" dxfId="83" priority="36"/>
    <cfRule type="duplicateValues" dxfId="82" priority="34"/>
    <cfRule type="duplicateValues" dxfId="81" priority="32"/>
    <cfRule type="duplicateValues" dxfId="80" priority="33"/>
    <cfRule type="duplicateValues" dxfId="79" priority="35"/>
  </conditionalFormatting>
  <conditionalFormatting sqref="B1104:B1106">
    <cfRule type="duplicateValues" dxfId="78" priority="21"/>
    <cfRule type="duplicateValues" dxfId="77" priority="20"/>
    <cfRule type="duplicateValues" dxfId="76" priority="19"/>
    <cfRule type="duplicateValues" dxfId="75" priority="18"/>
    <cfRule type="duplicateValues" dxfId="74" priority="17"/>
    <cfRule type="duplicateValues" dxfId="73" priority="22"/>
    <cfRule type="duplicateValues" dxfId="72" priority="25"/>
    <cfRule type="duplicateValues" dxfId="71" priority="24"/>
    <cfRule type="duplicateValues" dxfId="70" priority="23"/>
  </conditionalFormatting>
  <conditionalFormatting sqref="B1104:B1107">
    <cfRule type="duplicateValues" dxfId="69" priority="28"/>
    <cfRule type="duplicateValues" dxfId="68" priority="29"/>
    <cfRule type="duplicateValues" dxfId="67" priority="30"/>
    <cfRule type="duplicateValues" dxfId="66" priority="31"/>
    <cfRule type="duplicateValues" dxfId="65" priority="27"/>
    <cfRule type="duplicateValues" dxfId="64" priority="26"/>
  </conditionalFormatting>
  <conditionalFormatting sqref="B1108:B1109">
    <cfRule type="duplicateValues" dxfId="63" priority="16"/>
    <cfRule type="duplicateValues" dxfId="62" priority="15"/>
    <cfRule type="duplicateValues" dxfId="61" priority="13"/>
    <cfRule type="duplicateValues" dxfId="60" priority="12"/>
    <cfRule type="duplicateValues" dxfId="59" priority="14"/>
  </conditionalFormatting>
  <conditionalFormatting sqref="B1164:B1165">
    <cfRule type="duplicateValues" dxfId="58" priority="6"/>
    <cfRule type="duplicateValues" dxfId="57" priority="7"/>
    <cfRule type="duplicateValues" dxfId="56" priority="8"/>
    <cfRule type="duplicateValues" dxfId="55" priority="9"/>
    <cfRule type="duplicateValues" dxfId="54" priority="10"/>
    <cfRule type="duplicateValues" dxfId="53" priority="11"/>
  </conditionalFormatting>
  <conditionalFormatting sqref="B1166">
    <cfRule type="duplicateValues" dxfId="52" priority="245"/>
    <cfRule type="duplicateValues" dxfId="51" priority="247"/>
    <cfRule type="duplicateValues" dxfId="50" priority="248"/>
    <cfRule type="duplicateValues" dxfId="49" priority="249"/>
    <cfRule type="duplicateValues" dxfId="48" priority="250"/>
    <cfRule type="duplicateValues" dxfId="47" priority="251"/>
    <cfRule type="duplicateValues" dxfId="46" priority="252"/>
    <cfRule type="duplicateValues" dxfId="45" priority="253"/>
    <cfRule type="duplicateValues" dxfId="44" priority="246"/>
  </conditionalFormatting>
  <conditionalFormatting sqref="B1166:B1167">
    <cfRule type="duplicateValues" dxfId="43" priority="254"/>
    <cfRule type="duplicateValues" dxfId="42" priority="255"/>
    <cfRule type="duplicateValues" dxfId="41" priority="256"/>
    <cfRule type="duplicateValues" dxfId="40" priority="257"/>
    <cfRule type="duplicateValues" dxfId="39" priority="258"/>
    <cfRule type="duplicateValues" dxfId="38" priority="259"/>
  </conditionalFormatting>
  <conditionalFormatting sqref="B1168:B1169">
    <cfRule type="duplicateValues" dxfId="37" priority="2"/>
    <cfRule type="duplicateValues" dxfId="36" priority="1"/>
    <cfRule type="duplicateValues" dxfId="35" priority="3"/>
    <cfRule type="duplicateValues" dxfId="34" priority="4"/>
    <cfRule type="duplicateValues" dxfId="33" priority="5"/>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7CA2-300E-4716-8915-D71B21FD0CA6}">
  <dimension ref="A2:G104"/>
  <sheetViews>
    <sheetView topLeftCell="A19" workbookViewId="0">
      <selection activeCell="N16" sqref="N16"/>
    </sheetView>
  </sheetViews>
  <sheetFormatPr defaultRowHeight="14.4" x14ac:dyDescent="0.3"/>
  <cols>
    <col min="1" max="1" width="12.5546875" bestFit="1" customWidth="1"/>
    <col min="2" max="2" width="14.109375" style="463" customWidth="1"/>
    <col min="3" max="3" width="11.44140625" style="463" bestFit="1" customWidth="1"/>
    <col min="4" max="4" width="18.21875" customWidth="1"/>
    <col min="5" max="5" width="13.77734375" customWidth="1"/>
    <col min="7" max="7" width="19.5546875" bestFit="1" customWidth="1"/>
    <col min="8" max="9" width="23.33203125" bestFit="1" customWidth="1"/>
    <col min="10" max="12" width="27.77734375" bestFit="1" customWidth="1"/>
  </cols>
  <sheetData>
    <row r="2" spans="1:5" ht="43.2" x14ac:dyDescent="0.3">
      <c r="A2" s="27" t="s">
        <v>4053</v>
      </c>
      <c r="B2" s="463" t="s">
        <v>4039</v>
      </c>
      <c r="D2" t="s">
        <v>3598</v>
      </c>
      <c r="E2" t="s">
        <v>4052</v>
      </c>
    </row>
    <row r="3" spans="1:5" x14ac:dyDescent="0.3">
      <c r="A3" t="s">
        <v>4054</v>
      </c>
      <c r="B3" s="463">
        <v>42</v>
      </c>
      <c r="D3" t="s">
        <v>4054</v>
      </c>
      <c r="E3" s="40">
        <f>IFERROR(VLOOKUP(D3,$A$3:$B$4,2,0),0)</f>
        <v>42</v>
      </c>
    </row>
    <row r="4" spans="1:5" x14ac:dyDescent="0.3">
      <c r="A4" t="s">
        <v>4055</v>
      </c>
      <c r="B4" s="463">
        <v>11</v>
      </c>
      <c r="D4" t="s">
        <v>4055</v>
      </c>
      <c r="E4" s="40">
        <f>IFERROR(VLOOKUP(D4,$A$3:$B$4,2,0),0)</f>
        <v>11</v>
      </c>
    </row>
    <row r="5" spans="1:5" x14ac:dyDescent="0.3">
      <c r="A5" t="s">
        <v>3321</v>
      </c>
      <c r="B5" s="463">
        <v>53</v>
      </c>
      <c r="D5" s="38" t="s">
        <v>3323</v>
      </c>
      <c r="E5" s="41">
        <f>SUM(E3:E4)</f>
        <v>53</v>
      </c>
    </row>
    <row r="10" spans="1:5" ht="43.2" x14ac:dyDescent="0.3">
      <c r="A10" s="27" t="s">
        <v>3597</v>
      </c>
      <c r="B10" s="463" t="s">
        <v>4038</v>
      </c>
    </row>
    <row r="11" spans="1:5" x14ac:dyDescent="0.3">
      <c r="A11" s="25" t="s">
        <v>4013</v>
      </c>
      <c r="B11" s="463">
        <v>2</v>
      </c>
      <c r="D11" t="s">
        <v>4013</v>
      </c>
      <c r="E11" s="40">
        <f>IFERROR(VLOOKUP(D11,$A$11:$B$15,2,0),0)</f>
        <v>2</v>
      </c>
    </row>
    <row r="12" spans="1:5" x14ac:dyDescent="0.3">
      <c r="A12" s="25" t="s">
        <v>3925</v>
      </c>
      <c r="B12" s="463">
        <v>12</v>
      </c>
      <c r="D12" t="s">
        <v>3925</v>
      </c>
      <c r="E12" s="40">
        <f t="shared" ref="E12:E15" si="0">IFERROR(VLOOKUP(D12,$A$11:$B$15,2,0),0)</f>
        <v>12</v>
      </c>
    </row>
    <row r="13" spans="1:5" x14ac:dyDescent="0.3">
      <c r="A13" s="25" t="s">
        <v>3932</v>
      </c>
      <c r="B13" s="463">
        <v>6</v>
      </c>
      <c r="D13" t="s">
        <v>3932</v>
      </c>
      <c r="E13" s="40">
        <f t="shared" si="0"/>
        <v>6</v>
      </c>
    </row>
    <row r="14" spans="1:5" x14ac:dyDescent="0.3">
      <c r="A14" s="25" t="s">
        <v>3942</v>
      </c>
      <c r="B14" s="463">
        <v>15</v>
      </c>
      <c r="D14" t="s">
        <v>3942</v>
      </c>
      <c r="E14" s="40">
        <f t="shared" si="0"/>
        <v>15</v>
      </c>
    </row>
    <row r="15" spans="1:5" x14ac:dyDescent="0.3">
      <c r="A15" s="25" t="s">
        <v>3968</v>
      </c>
      <c r="B15" s="463">
        <v>1</v>
      </c>
      <c r="D15" t="s">
        <v>3968</v>
      </c>
      <c r="E15" s="40">
        <f t="shared" si="0"/>
        <v>1</v>
      </c>
    </row>
    <row r="16" spans="1:5" x14ac:dyDescent="0.3">
      <c r="A16" s="25" t="s">
        <v>3321</v>
      </c>
      <c r="B16" s="463">
        <v>25</v>
      </c>
      <c r="D16" s="38" t="s">
        <v>3323</v>
      </c>
      <c r="E16" s="41">
        <f>SUM(E11:E15)</f>
        <v>36</v>
      </c>
    </row>
    <row r="19" spans="1:7" ht="72" x14ac:dyDescent="0.3">
      <c r="A19" s="27" t="s">
        <v>3597</v>
      </c>
      <c r="B19" s="463" t="s">
        <v>4038</v>
      </c>
      <c r="C19" s="463" t="s">
        <v>4039</v>
      </c>
      <c r="E19" t="s">
        <v>4050</v>
      </c>
      <c r="F19" t="s">
        <v>4051</v>
      </c>
      <c r="G19" t="s">
        <v>4052</v>
      </c>
    </row>
    <row r="20" spans="1:7" x14ac:dyDescent="0.3">
      <c r="A20" s="25" t="s">
        <v>4013</v>
      </c>
      <c r="B20" s="463">
        <v>2</v>
      </c>
      <c r="C20" s="463">
        <v>2</v>
      </c>
      <c r="E20" t="s">
        <v>4013</v>
      </c>
      <c r="F20" s="40">
        <f>IFERROR(VLOOKUP(E20,$A$20:$B$24,2,0),0)</f>
        <v>2</v>
      </c>
      <c r="G20" s="40">
        <f>IFERROR(VLOOKUP(E20,$A$20:$C$24,3,0),0)</f>
        <v>2</v>
      </c>
    </row>
    <row r="21" spans="1:7" x14ac:dyDescent="0.3">
      <c r="A21" s="25" t="s">
        <v>3925</v>
      </c>
      <c r="B21" s="463">
        <v>12</v>
      </c>
      <c r="C21" s="463">
        <v>19</v>
      </c>
      <c r="E21" t="s">
        <v>3925</v>
      </c>
      <c r="F21" s="40">
        <f t="shared" ref="F21:F24" si="1">IFERROR(VLOOKUP(E21,$A$20:$B$24,2,0),0)</f>
        <v>12</v>
      </c>
      <c r="G21" s="40">
        <f t="shared" ref="G21:G24" si="2">IFERROR(VLOOKUP(E21,$A$20:$C$24,3,0),0)</f>
        <v>19</v>
      </c>
    </row>
    <row r="22" spans="1:7" x14ac:dyDescent="0.3">
      <c r="A22" s="25" t="s">
        <v>3932</v>
      </c>
      <c r="B22" s="463">
        <v>6</v>
      </c>
      <c r="C22" s="463">
        <v>6</v>
      </c>
      <c r="E22" t="s">
        <v>3932</v>
      </c>
      <c r="F22" s="40">
        <f t="shared" si="1"/>
        <v>6</v>
      </c>
      <c r="G22" s="40">
        <f t="shared" si="2"/>
        <v>6</v>
      </c>
    </row>
    <row r="23" spans="1:7" x14ac:dyDescent="0.3">
      <c r="A23" s="25" t="s">
        <v>3942</v>
      </c>
      <c r="B23" s="463">
        <v>15</v>
      </c>
      <c r="C23" s="463">
        <v>24</v>
      </c>
      <c r="E23" t="s">
        <v>3942</v>
      </c>
      <c r="F23" s="40">
        <f t="shared" si="1"/>
        <v>15</v>
      </c>
      <c r="G23" s="40">
        <f t="shared" si="2"/>
        <v>24</v>
      </c>
    </row>
    <row r="24" spans="1:7" x14ac:dyDescent="0.3">
      <c r="A24" s="25" t="s">
        <v>3968</v>
      </c>
      <c r="B24" s="463">
        <v>1</v>
      </c>
      <c r="C24" s="463">
        <v>2</v>
      </c>
      <c r="E24" t="s">
        <v>3968</v>
      </c>
      <c r="F24" s="40">
        <f t="shared" si="1"/>
        <v>1</v>
      </c>
      <c r="G24" s="40">
        <f t="shared" si="2"/>
        <v>2</v>
      </c>
    </row>
    <row r="25" spans="1:7" x14ac:dyDescent="0.3">
      <c r="A25" s="25" t="s">
        <v>3321</v>
      </c>
      <c r="B25" s="463">
        <v>25</v>
      </c>
      <c r="C25" s="463">
        <v>53</v>
      </c>
      <c r="E25" s="38" t="s">
        <v>3323</v>
      </c>
      <c r="F25" s="41">
        <f>SUM(F20:F24)</f>
        <v>36</v>
      </c>
      <c r="G25" s="41">
        <f>SUM(G20:G24)</f>
        <v>53</v>
      </c>
    </row>
    <row r="28" spans="1:7" ht="72" x14ac:dyDescent="0.3">
      <c r="A28" s="27" t="s">
        <v>3597</v>
      </c>
      <c r="B28" s="463" t="s">
        <v>4038</v>
      </c>
    </row>
    <row r="29" spans="1:7" x14ac:dyDescent="0.3">
      <c r="A29" s="25" t="s">
        <v>4045</v>
      </c>
      <c r="B29" s="463">
        <v>3</v>
      </c>
      <c r="D29" t="s">
        <v>4045</v>
      </c>
      <c r="E29" s="40">
        <f>IFERROR(VLOOKUP(D29,$A$29:$B$36,2,0),0)</f>
        <v>3</v>
      </c>
    </row>
    <row r="30" spans="1:7" x14ac:dyDescent="0.3">
      <c r="A30" s="25" t="s">
        <v>4040</v>
      </c>
      <c r="B30" s="463">
        <v>3</v>
      </c>
      <c r="D30" t="s">
        <v>4040</v>
      </c>
      <c r="E30" s="40">
        <f t="shared" ref="E30:E36" si="3">IFERROR(VLOOKUP(D30,$A$29:$B$36,2,0),0)</f>
        <v>3</v>
      </c>
    </row>
    <row r="31" spans="1:7" x14ac:dyDescent="0.3">
      <c r="A31" s="25" t="s">
        <v>4043</v>
      </c>
      <c r="B31" s="463">
        <v>5</v>
      </c>
      <c r="D31" t="s">
        <v>4043</v>
      </c>
      <c r="E31" s="40">
        <f t="shared" si="3"/>
        <v>5</v>
      </c>
    </row>
    <row r="32" spans="1:7" x14ac:dyDescent="0.3">
      <c r="A32" s="25" t="s">
        <v>4046</v>
      </c>
      <c r="B32" s="463">
        <v>5</v>
      </c>
      <c r="D32" t="s">
        <v>4046</v>
      </c>
      <c r="E32" s="40">
        <f t="shared" si="3"/>
        <v>5</v>
      </c>
    </row>
    <row r="33" spans="1:5" x14ac:dyDescent="0.3">
      <c r="A33" s="25" t="s">
        <v>4042</v>
      </c>
      <c r="B33" s="463">
        <v>1</v>
      </c>
      <c r="D33" t="s">
        <v>4042</v>
      </c>
      <c r="E33" s="40">
        <f t="shared" si="3"/>
        <v>1</v>
      </c>
    </row>
    <row r="34" spans="1:5" x14ac:dyDescent="0.3">
      <c r="A34" s="25" t="s">
        <v>4041</v>
      </c>
      <c r="B34" s="463">
        <v>6</v>
      </c>
      <c r="D34" t="s">
        <v>4041</v>
      </c>
      <c r="E34" s="40">
        <f t="shared" si="3"/>
        <v>6</v>
      </c>
    </row>
    <row r="35" spans="1:5" x14ac:dyDescent="0.3">
      <c r="A35" s="25" t="s">
        <v>3963</v>
      </c>
      <c r="B35" s="463">
        <v>1</v>
      </c>
      <c r="D35" t="s">
        <v>3963</v>
      </c>
      <c r="E35" s="40">
        <f t="shared" si="3"/>
        <v>1</v>
      </c>
    </row>
    <row r="36" spans="1:5" x14ac:dyDescent="0.3">
      <c r="A36" s="25" t="s">
        <v>4044</v>
      </c>
      <c r="B36" s="463">
        <v>1</v>
      </c>
      <c r="D36" t="s">
        <v>4044</v>
      </c>
      <c r="E36" s="40">
        <f t="shared" si="3"/>
        <v>1</v>
      </c>
    </row>
    <row r="37" spans="1:5" x14ac:dyDescent="0.3">
      <c r="A37" s="25" t="s">
        <v>3321</v>
      </c>
      <c r="B37" s="463">
        <v>25</v>
      </c>
      <c r="D37" s="38" t="s">
        <v>3323</v>
      </c>
      <c r="E37" s="41">
        <f>SUM(E29:E36)</f>
        <v>25</v>
      </c>
    </row>
    <row r="38" spans="1:5" x14ac:dyDescent="0.3">
      <c r="A38" s="25"/>
    </row>
    <row r="39" spans="1:5" x14ac:dyDescent="0.3">
      <c r="A39" s="25"/>
    </row>
    <row r="40" spans="1:5" x14ac:dyDescent="0.3">
      <c r="A40" s="25"/>
    </row>
    <row r="41" spans="1:5" ht="43.2" x14ac:dyDescent="0.3">
      <c r="A41" s="27" t="s">
        <v>69</v>
      </c>
      <c r="B41" s="463" t="s">
        <v>4038</v>
      </c>
    </row>
    <row r="42" spans="1:5" x14ac:dyDescent="0.3">
      <c r="A42" t="s">
        <v>295</v>
      </c>
      <c r="B42" s="463">
        <v>1</v>
      </c>
      <c r="D42" t="s">
        <v>295</v>
      </c>
      <c r="E42" s="40">
        <f>IFERROR(VLOOKUP(D42,$A$42:$B$44,2,0),0)</f>
        <v>1</v>
      </c>
    </row>
    <row r="43" spans="1:5" x14ac:dyDescent="0.3">
      <c r="A43" t="s">
        <v>3945</v>
      </c>
      <c r="B43" s="463">
        <v>14</v>
      </c>
      <c r="D43" t="s">
        <v>61</v>
      </c>
      <c r="E43" s="40">
        <f t="shared" ref="E43:E44" si="4">IFERROR(VLOOKUP(D43,$A$42:$B$44,2,0),0)</f>
        <v>15</v>
      </c>
    </row>
    <row r="44" spans="1:5" x14ac:dyDescent="0.3">
      <c r="A44" t="s">
        <v>61</v>
      </c>
      <c r="B44" s="463">
        <v>15</v>
      </c>
      <c r="D44" t="s">
        <v>3930</v>
      </c>
      <c r="E44" s="40">
        <f t="shared" si="4"/>
        <v>0</v>
      </c>
    </row>
    <row r="45" spans="1:5" x14ac:dyDescent="0.3">
      <c r="A45" t="s">
        <v>3930</v>
      </c>
      <c r="B45" s="463">
        <v>9</v>
      </c>
      <c r="D45" s="38" t="s">
        <v>3323</v>
      </c>
      <c r="E45" s="41">
        <f ca="1">SUM(E42:E45)</f>
        <v>0</v>
      </c>
    </row>
    <row r="46" spans="1:5" x14ac:dyDescent="0.3">
      <c r="A46" t="s">
        <v>3321</v>
      </c>
      <c r="B46" s="463">
        <v>25</v>
      </c>
    </row>
    <row r="48" spans="1:5" x14ac:dyDescent="0.3">
      <c r="A48" s="27" t="s">
        <v>69</v>
      </c>
      <c r="B48" s="463" t="s" vm="1">
        <v>4056</v>
      </c>
    </row>
    <row r="50" spans="1:3" ht="28.8" x14ac:dyDescent="0.3">
      <c r="A50" s="27" t="s">
        <v>4050</v>
      </c>
      <c r="B50" s="541" t="s">
        <v>4049</v>
      </c>
      <c r="C50" s="541" t="s">
        <v>3919</v>
      </c>
    </row>
    <row r="51" spans="1:3" x14ac:dyDescent="0.3">
      <c r="A51" t="s">
        <v>4013</v>
      </c>
      <c r="B51" t="s">
        <v>4008</v>
      </c>
      <c r="C51">
        <v>173</v>
      </c>
    </row>
    <row r="52" spans="1:3" x14ac:dyDescent="0.3">
      <c r="B52" t="s">
        <v>58</v>
      </c>
      <c r="C52">
        <v>65</v>
      </c>
    </row>
    <row r="53" spans="1:3" x14ac:dyDescent="0.3">
      <c r="A53" t="s">
        <v>3925</v>
      </c>
      <c r="B53" t="s">
        <v>3924</v>
      </c>
      <c r="C53">
        <v>-201</v>
      </c>
    </row>
    <row r="54" spans="1:3" x14ac:dyDescent="0.3">
      <c r="B54" t="s">
        <v>3935</v>
      </c>
      <c r="C54">
        <v>-121</v>
      </c>
    </row>
    <row r="55" spans="1:3" x14ac:dyDescent="0.3">
      <c r="B55" t="s">
        <v>4287</v>
      </c>
      <c r="C55">
        <v>-182</v>
      </c>
    </row>
    <row r="56" spans="1:3" x14ac:dyDescent="0.3">
      <c r="B56" t="s">
        <v>56</v>
      </c>
      <c r="C56">
        <v>20</v>
      </c>
    </row>
    <row r="57" spans="1:3" x14ac:dyDescent="0.3">
      <c r="B57" t="s">
        <v>57</v>
      </c>
      <c r="C57">
        <v>-146</v>
      </c>
    </row>
    <row r="58" spans="1:3" x14ac:dyDescent="0.3">
      <c r="B58"/>
      <c r="C58">
        <v>21</v>
      </c>
    </row>
    <row r="59" spans="1:3" x14ac:dyDescent="0.3">
      <c r="B59" t="s">
        <v>55</v>
      </c>
      <c r="C59">
        <v>-243</v>
      </c>
    </row>
    <row r="60" spans="1:3" x14ac:dyDescent="0.3">
      <c r="B60" t="s">
        <v>3978</v>
      </c>
      <c r="C60">
        <v>-243</v>
      </c>
    </row>
    <row r="61" spans="1:3" x14ac:dyDescent="0.3">
      <c r="B61"/>
      <c r="C61">
        <v>28</v>
      </c>
    </row>
    <row r="62" spans="1:3" x14ac:dyDescent="0.3">
      <c r="B62" t="s">
        <v>3398</v>
      </c>
      <c r="C62">
        <v>-187</v>
      </c>
    </row>
    <row r="63" spans="1:3" x14ac:dyDescent="0.3">
      <c r="B63"/>
      <c r="C63">
        <v>93</v>
      </c>
    </row>
    <row r="64" spans="1:3" x14ac:dyDescent="0.3">
      <c r="B64" t="s">
        <v>3996</v>
      </c>
      <c r="C64">
        <v>-190</v>
      </c>
    </row>
    <row r="65" spans="1:3" x14ac:dyDescent="0.3">
      <c r="B65" t="s">
        <v>4008</v>
      </c>
      <c r="C65">
        <v>-133</v>
      </c>
    </row>
    <row r="66" spans="1:3" x14ac:dyDescent="0.3">
      <c r="B66"/>
      <c r="C66">
        <v>28</v>
      </c>
    </row>
    <row r="67" spans="1:3" x14ac:dyDescent="0.3">
      <c r="B67" t="s">
        <v>54</v>
      </c>
      <c r="C67">
        <v>-223</v>
      </c>
    </row>
    <row r="68" spans="1:3" x14ac:dyDescent="0.3">
      <c r="B68"/>
      <c r="C68">
        <v>-57</v>
      </c>
    </row>
    <row r="69" spans="1:3" x14ac:dyDescent="0.3">
      <c r="B69"/>
      <c r="C69">
        <v>106</v>
      </c>
    </row>
    <row r="70" spans="1:3" x14ac:dyDescent="0.3">
      <c r="B70" t="s">
        <v>59</v>
      </c>
      <c r="C70">
        <v>-152</v>
      </c>
    </row>
    <row r="71" spans="1:3" x14ac:dyDescent="0.3">
      <c r="B71"/>
      <c r="C71">
        <v>20</v>
      </c>
    </row>
    <row r="72" spans="1:3" x14ac:dyDescent="0.3">
      <c r="A72" t="s">
        <v>3932</v>
      </c>
      <c r="B72" t="s">
        <v>3924</v>
      </c>
      <c r="C72">
        <v>-83</v>
      </c>
    </row>
    <row r="73" spans="1:3" x14ac:dyDescent="0.3">
      <c r="B73" t="s">
        <v>56</v>
      </c>
      <c r="C73">
        <v>-145</v>
      </c>
    </row>
    <row r="74" spans="1:3" x14ac:dyDescent="0.3">
      <c r="B74" t="s">
        <v>55</v>
      </c>
      <c r="C74">
        <v>-148</v>
      </c>
    </row>
    <row r="75" spans="1:3" x14ac:dyDescent="0.3">
      <c r="B75" t="s">
        <v>3978</v>
      </c>
      <c r="C75">
        <v>-148</v>
      </c>
    </row>
    <row r="76" spans="1:3" x14ac:dyDescent="0.3">
      <c r="B76" t="s">
        <v>4001</v>
      </c>
      <c r="C76">
        <v>-69</v>
      </c>
    </row>
    <row r="77" spans="1:3" x14ac:dyDescent="0.3">
      <c r="B77" t="s">
        <v>4016</v>
      </c>
      <c r="C77">
        <v>-140</v>
      </c>
    </row>
    <row r="78" spans="1:3" x14ac:dyDescent="0.3">
      <c r="A78" t="s">
        <v>3942</v>
      </c>
      <c r="B78" t="s">
        <v>812</v>
      </c>
      <c r="C78">
        <v>-196</v>
      </c>
    </row>
    <row r="79" spans="1:3" x14ac:dyDescent="0.3">
      <c r="B79"/>
      <c r="C79">
        <v>-20</v>
      </c>
    </row>
    <row r="80" spans="1:3" x14ac:dyDescent="0.3">
      <c r="B80"/>
      <c r="C80">
        <v>161</v>
      </c>
    </row>
    <row r="81" spans="2:3" x14ac:dyDescent="0.3">
      <c r="B81" t="s">
        <v>56</v>
      </c>
      <c r="C81">
        <v>-184</v>
      </c>
    </row>
    <row r="82" spans="2:3" x14ac:dyDescent="0.3">
      <c r="B82" t="s">
        <v>64</v>
      </c>
      <c r="C82">
        <v>-98</v>
      </c>
    </row>
    <row r="83" spans="2:3" x14ac:dyDescent="0.3">
      <c r="B83" t="s">
        <v>3957</v>
      </c>
      <c r="C83">
        <v>35</v>
      </c>
    </row>
    <row r="84" spans="2:3" x14ac:dyDescent="0.3">
      <c r="B84" t="s">
        <v>3960</v>
      </c>
      <c r="C84">
        <v>58</v>
      </c>
    </row>
    <row r="85" spans="2:3" x14ac:dyDescent="0.3">
      <c r="B85" t="s">
        <v>57</v>
      </c>
      <c r="C85">
        <v>-205</v>
      </c>
    </row>
    <row r="86" spans="2:3" x14ac:dyDescent="0.3">
      <c r="B86"/>
      <c r="C86">
        <v>128</v>
      </c>
    </row>
    <row r="87" spans="2:3" x14ac:dyDescent="0.3">
      <c r="B87" t="s">
        <v>55</v>
      </c>
      <c r="C87">
        <v>28</v>
      </c>
    </row>
    <row r="88" spans="2:3" x14ac:dyDescent="0.3">
      <c r="B88" t="s">
        <v>3988</v>
      </c>
      <c r="C88">
        <v>-222</v>
      </c>
    </row>
    <row r="89" spans="2:3" x14ac:dyDescent="0.3">
      <c r="B89"/>
      <c r="C89">
        <v>-122</v>
      </c>
    </row>
    <row r="90" spans="2:3" x14ac:dyDescent="0.3">
      <c r="B90"/>
      <c r="C90">
        <v>55</v>
      </c>
    </row>
    <row r="91" spans="2:3" x14ac:dyDescent="0.3">
      <c r="B91" t="s">
        <v>3994</v>
      </c>
      <c r="C91">
        <v>-132</v>
      </c>
    </row>
    <row r="92" spans="2:3" x14ac:dyDescent="0.3">
      <c r="B92" t="s">
        <v>3999</v>
      </c>
      <c r="C92">
        <v>-131</v>
      </c>
    </row>
    <row r="93" spans="2:3" x14ac:dyDescent="0.3">
      <c r="B93" t="s">
        <v>4001</v>
      </c>
      <c r="C93">
        <v>-236</v>
      </c>
    </row>
    <row r="94" spans="2:3" x14ac:dyDescent="0.3">
      <c r="B94"/>
      <c r="C94">
        <v>-57</v>
      </c>
    </row>
    <row r="95" spans="2:3" x14ac:dyDescent="0.3">
      <c r="B95" t="s">
        <v>4006</v>
      </c>
      <c r="C95">
        <v>167</v>
      </c>
    </row>
    <row r="96" spans="2:3" x14ac:dyDescent="0.3">
      <c r="B96" t="s">
        <v>4016</v>
      </c>
      <c r="C96">
        <v>-175</v>
      </c>
    </row>
    <row r="97" spans="1:3" x14ac:dyDescent="0.3">
      <c r="B97"/>
      <c r="C97">
        <v>28</v>
      </c>
    </row>
    <row r="98" spans="1:3" x14ac:dyDescent="0.3">
      <c r="B98" t="s">
        <v>58</v>
      </c>
      <c r="C98">
        <v>-191</v>
      </c>
    </row>
    <row r="99" spans="1:3" x14ac:dyDescent="0.3">
      <c r="B99"/>
      <c r="C99">
        <v>-20</v>
      </c>
    </row>
    <row r="100" spans="1:3" x14ac:dyDescent="0.3">
      <c r="B100"/>
      <c r="C100">
        <v>163</v>
      </c>
    </row>
    <row r="101" spans="1:3" x14ac:dyDescent="0.3">
      <c r="B101" t="s">
        <v>65</v>
      </c>
      <c r="C101">
        <v>-84</v>
      </c>
    </row>
    <row r="102" spans="1:3" x14ac:dyDescent="0.3">
      <c r="A102" t="s">
        <v>3968</v>
      </c>
      <c r="B102" t="s">
        <v>66</v>
      </c>
      <c r="C102">
        <v>-63</v>
      </c>
    </row>
    <row r="103" spans="1:3" x14ac:dyDescent="0.3">
      <c r="B103"/>
      <c r="C103">
        <v>106</v>
      </c>
    </row>
    <row r="104" spans="1:3" x14ac:dyDescent="0.3">
      <c r="A104" t="s">
        <v>3321</v>
      </c>
      <c r="B104"/>
      <c r="C104"/>
    </row>
  </sheetData>
  <conditionalFormatting sqref="B51:B68">
    <cfRule type="duplicateValues" dxfId="32" priority="1"/>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8D2E-A782-47B9-8885-A5CAB9F4C950}">
  <sheetPr codeName="Sheet12"/>
  <dimension ref="A1:R69"/>
  <sheetViews>
    <sheetView zoomScale="70" zoomScaleNormal="70" workbookViewId="0">
      <selection activeCell="D55" sqref="D55"/>
    </sheetView>
  </sheetViews>
  <sheetFormatPr defaultRowHeight="14.4" x14ac:dyDescent="0.3"/>
  <cols>
    <col min="1" max="1" width="7.6640625" bestFit="1" customWidth="1"/>
    <col min="2" max="2" width="21.5546875" style="25" customWidth="1"/>
    <col min="3" max="3" width="13.6640625" style="538" bestFit="1" customWidth="1"/>
    <col min="4" max="4" width="29.44140625" style="25" customWidth="1"/>
    <col min="5" max="5" width="24.5546875" style="16" customWidth="1"/>
    <col min="6" max="6" width="19.109375" customWidth="1"/>
    <col min="7" max="7" width="14.6640625" customWidth="1"/>
    <col min="8" max="8" width="14.77734375" customWidth="1"/>
    <col min="9" max="9" width="15.77734375" customWidth="1"/>
    <col min="10" max="10" width="13.77734375" customWidth="1"/>
    <col min="11" max="11" width="13.21875" style="463" customWidth="1"/>
    <col min="12" max="12" width="17.33203125" customWidth="1"/>
    <col min="13" max="13" width="12.44140625" customWidth="1"/>
    <col min="14" max="14" width="12.21875" bestFit="1" customWidth="1"/>
    <col min="15" max="15" width="16.21875" customWidth="1"/>
    <col min="16" max="16" width="31.21875" style="25" bestFit="1" customWidth="1"/>
    <col min="18" max="18" width="12.21875" bestFit="1" customWidth="1"/>
  </cols>
  <sheetData>
    <row r="1" spans="1:18" s="454" customFormat="1" ht="36" customHeight="1" thickBot="1" x14ac:dyDescent="0.35">
      <c r="A1" s="451"/>
      <c r="B1" s="960" t="s">
        <v>3911</v>
      </c>
      <c r="C1" s="960"/>
      <c r="D1" s="960"/>
      <c r="E1" s="960"/>
      <c r="F1" s="960"/>
      <c r="G1" s="960"/>
      <c r="H1" s="960"/>
      <c r="I1" s="960"/>
      <c r="J1" s="960"/>
      <c r="K1" s="960"/>
      <c r="L1" s="960"/>
      <c r="M1" s="960"/>
      <c r="N1" s="452">
        <f ca="1">TODAY()</f>
        <v>46275</v>
      </c>
      <c r="O1" s="453"/>
    </row>
    <row r="2" spans="1:18" s="463" customFormat="1" ht="31.8" customHeight="1" x14ac:dyDescent="0.3">
      <c r="A2" s="455" t="s">
        <v>3912</v>
      </c>
      <c r="B2" s="456" t="s">
        <v>3913</v>
      </c>
      <c r="C2" s="457" t="s">
        <v>3608</v>
      </c>
      <c r="D2" s="458" t="s">
        <v>4048</v>
      </c>
      <c r="E2" s="459" t="s">
        <v>3914</v>
      </c>
      <c r="F2" s="457" t="s">
        <v>3915</v>
      </c>
      <c r="G2" s="457" t="s">
        <v>3916</v>
      </c>
      <c r="H2" s="457" t="s">
        <v>3917</v>
      </c>
      <c r="I2" s="460" t="s">
        <v>3918</v>
      </c>
      <c r="J2" s="460" t="s">
        <v>3919</v>
      </c>
      <c r="K2" s="461" t="s">
        <v>3920</v>
      </c>
      <c r="L2" s="461" t="s">
        <v>3921</v>
      </c>
      <c r="M2" s="461" t="s">
        <v>69</v>
      </c>
      <c r="N2" s="462" t="s">
        <v>3922</v>
      </c>
      <c r="O2" s="462" t="s">
        <v>3923</v>
      </c>
      <c r="P2" s="540" t="s">
        <v>4047</v>
      </c>
    </row>
    <row r="3" spans="1:18" s="474" customFormat="1" ht="15.6" hidden="1" x14ac:dyDescent="0.3">
      <c r="A3" s="464">
        <v>1</v>
      </c>
      <c r="B3" s="465" t="s">
        <v>3924</v>
      </c>
      <c r="C3" s="466" t="s">
        <v>3925</v>
      </c>
      <c r="D3" s="467" t="s">
        <v>4500</v>
      </c>
      <c r="E3" s="468" t="s">
        <v>3926</v>
      </c>
      <c r="F3" s="466">
        <v>9533385</v>
      </c>
      <c r="G3" s="469">
        <v>45778</v>
      </c>
      <c r="H3" s="469">
        <v>45959</v>
      </c>
      <c r="I3" s="466" t="s">
        <v>3927</v>
      </c>
      <c r="J3" s="501">
        <f ca="1">H3-$N$1</f>
        <v>-316</v>
      </c>
      <c r="K3" s="470" t="s">
        <v>3928</v>
      </c>
      <c r="L3" s="466" t="s">
        <v>3929</v>
      </c>
      <c r="M3" s="471" t="s">
        <v>3930</v>
      </c>
      <c r="N3" s="472">
        <f>+[3]!Table6[[#This Row],[EXPIRY DATE ]]</f>
        <v>45959</v>
      </c>
      <c r="O3" s="473" t="s">
        <v>3931</v>
      </c>
      <c r="P3" s="467" t="s">
        <v>4045</v>
      </c>
      <c r="R3" s="719"/>
    </row>
    <row r="4" spans="1:18" s="474" customFormat="1" ht="15.6" hidden="1" x14ac:dyDescent="0.3">
      <c r="A4" s="475">
        <f>+A3+1</f>
        <v>2</v>
      </c>
      <c r="B4" s="465" t="s">
        <v>3924</v>
      </c>
      <c r="C4" s="476" t="s">
        <v>3932</v>
      </c>
      <c r="D4" s="477" t="s">
        <v>4500</v>
      </c>
      <c r="E4" s="478" t="s">
        <v>3933</v>
      </c>
      <c r="F4" s="476">
        <v>9533385</v>
      </c>
      <c r="G4" s="479">
        <v>45896</v>
      </c>
      <c r="H4" s="479">
        <v>46077</v>
      </c>
      <c r="I4" s="476" t="s">
        <v>3927</v>
      </c>
      <c r="J4" s="501">
        <f t="shared" ref="J4:J64" ca="1" si="0">H4-$N$1</f>
        <v>-198</v>
      </c>
      <c r="K4" s="480" t="s">
        <v>3928</v>
      </c>
      <c r="L4" s="476" t="s">
        <v>3929</v>
      </c>
      <c r="M4" s="471" t="s">
        <v>3930</v>
      </c>
      <c r="N4" s="472">
        <v>46046</v>
      </c>
      <c r="O4" s="481" t="s">
        <v>3934</v>
      </c>
      <c r="P4" s="467" t="s">
        <v>4045</v>
      </c>
      <c r="R4" s="719"/>
    </row>
    <row r="5" spans="1:18" ht="15.6" hidden="1" x14ac:dyDescent="0.3">
      <c r="A5" s="475">
        <f t="shared" ref="A5:A68" si="1">+A4+1</f>
        <v>3</v>
      </c>
      <c r="B5" s="482" t="s">
        <v>3935</v>
      </c>
      <c r="C5" s="483" t="s">
        <v>3925</v>
      </c>
      <c r="D5" s="484" t="s">
        <v>4501</v>
      </c>
      <c r="E5" s="485" t="s">
        <v>3926</v>
      </c>
      <c r="F5" s="483">
        <v>9812509</v>
      </c>
      <c r="G5" s="486">
        <v>45858</v>
      </c>
      <c r="H5" s="486">
        <v>46039</v>
      </c>
      <c r="I5" s="483" t="s">
        <v>3927</v>
      </c>
      <c r="J5" s="501">
        <f t="shared" ca="1" si="0"/>
        <v>-236</v>
      </c>
      <c r="K5" s="487" t="s">
        <v>60</v>
      </c>
      <c r="L5" s="483" t="s">
        <v>3929</v>
      </c>
      <c r="M5" s="488" t="s">
        <v>3930</v>
      </c>
      <c r="N5" s="489">
        <v>46019</v>
      </c>
      <c r="O5" s="481" t="s">
        <v>3936</v>
      </c>
      <c r="P5" s="484" t="s">
        <v>4041</v>
      </c>
      <c r="R5" s="719"/>
    </row>
    <row r="6" spans="1:18" s="496" customFormat="1" ht="15.6" hidden="1" x14ac:dyDescent="0.3">
      <c r="A6" s="475">
        <f t="shared" si="1"/>
        <v>4</v>
      </c>
      <c r="B6" s="490" t="s">
        <v>3937</v>
      </c>
      <c r="C6" s="491" t="s">
        <v>3925</v>
      </c>
      <c r="D6" s="490" t="s">
        <v>3938</v>
      </c>
      <c r="E6" s="492" t="s">
        <v>3926</v>
      </c>
      <c r="F6" s="491" t="s">
        <v>3939</v>
      </c>
      <c r="G6" s="493">
        <v>45797</v>
      </c>
      <c r="H6" s="493">
        <v>45978</v>
      </c>
      <c r="I6" s="491" t="s">
        <v>3927</v>
      </c>
      <c r="J6" s="501">
        <f t="shared" ca="1" si="0"/>
        <v>-297</v>
      </c>
      <c r="K6" s="494" t="s">
        <v>3940</v>
      </c>
      <c r="L6" s="491" t="s">
        <v>3929</v>
      </c>
      <c r="M6" s="495" t="s">
        <v>295</v>
      </c>
      <c r="N6" s="481">
        <v>45840</v>
      </c>
      <c r="O6" s="481" t="s">
        <v>3941</v>
      </c>
      <c r="P6" s="490" t="s">
        <v>4040</v>
      </c>
      <c r="R6" s="719"/>
    </row>
    <row r="7" spans="1:18" ht="15.6" hidden="1" x14ac:dyDescent="0.3">
      <c r="A7" s="475">
        <f t="shared" si="1"/>
        <v>5</v>
      </c>
      <c r="B7" s="497" t="s">
        <v>812</v>
      </c>
      <c r="C7" s="498" t="s">
        <v>3942</v>
      </c>
      <c r="D7" s="497" t="s">
        <v>3943</v>
      </c>
      <c r="E7" s="499" t="s">
        <v>3944</v>
      </c>
      <c r="F7" s="498">
        <v>9578139</v>
      </c>
      <c r="G7" s="500">
        <v>45783</v>
      </c>
      <c r="H7" s="500">
        <v>45964</v>
      </c>
      <c r="I7" s="498" t="s">
        <v>3927</v>
      </c>
      <c r="J7" s="501">
        <f t="shared" ca="1" si="0"/>
        <v>-311</v>
      </c>
      <c r="K7" s="502" t="s">
        <v>63</v>
      </c>
      <c r="L7" s="498" t="s">
        <v>3929</v>
      </c>
      <c r="M7" s="503" t="s">
        <v>3945</v>
      </c>
      <c r="N7" s="504">
        <f>+[3]!Table6[[#This Row],[EXPIRY DATE ]]</f>
        <v>45978</v>
      </c>
      <c r="O7" s="505" t="s">
        <v>3946</v>
      </c>
      <c r="P7" s="497" t="s">
        <v>4043</v>
      </c>
      <c r="R7" s="719"/>
    </row>
    <row r="8" spans="1:18" ht="15.6" hidden="1" x14ac:dyDescent="0.3">
      <c r="A8" s="475">
        <f t="shared" si="1"/>
        <v>6</v>
      </c>
      <c r="B8" s="497" t="s">
        <v>812</v>
      </c>
      <c r="C8" s="498" t="s">
        <v>3942</v>
      </c>
      <c r="D8" s="497" t="s">
        <v>3943</v>
      </c>
      <c r="E8" s="499" t="s">
        <v>3944</v>
      </c>
      <c r="F8" s="498">
        <v>9578139</v>
      </c>
      <c r="G8" s="500">
        <v>45959</v>
      </c>
      <c r="H8" s="500">
        <v>46140</v>
      </c>
      <c r="I8" s="498" t="s">
        <v>3927</v>
      </c>
      <c r="J8" s="501">
        <f t="shared" ca="1" si="0"/>
        <v>-135</v>
      </c>
      <c r="K8" s="502" t="s">
        <v>63</v>
      </c>
      <c r="L8" s="498" t="s">
        <v>3929</v>
      </c>
      <c r="M8" s="503" t="s">
        <v>3945</v>
      </c>
      <c r="N8" s="504">
        <f>+[3]!Table6[[#This Row],[EXPIRY DATE ]]</f>
        <v>45964</v>
      </c>
      <c r="O8" s="505" t="s">
        <v>3947</v>
      </c>
      <c r="P8" s="497" t="s">
        <v>4043</v>
      </c>
      <c r="R8" s="719"/>
    </row>
    <row r="9" spans="1:18" ht="15.6" x14ac:dyDescent="0.3">
      <c r="A9" s="475">
        <f t="shared" si="1"/>
        <v>7</v>
      </c>
      <c r="B9" s="506" t="s">
        <v>812</v>
      </c>
      <c r="C9" s="507" t="s">
        <v>3942</v>
      </c>
      <c r="D9" s="508" t="s">
        <v>3943</v>
      </c>
      <c r="E9" s="509" t="s">
        <v>3944</v>
      </c>
      <c r="F9" s="510">
        <v>9578139</v>
      </c>
      <c r="G9" s="511">
        <v>46140</v>
      </c>
      <c r="H9" s="511">
        <v>46321</v>
      </c>
      <c r="I9" s="510" t="s">
        <v>3927</v>
      </c>
      <c r="J9" s="501">
        <f t="shared" ca="1" si="0"/>
        <v>46</v>
      </c>
      <c r="K9" s="513" t="s">
        <v>63</v>
      </c>
      <c r="L9" s="510" t="s">
        <v>3929</v>
      </c>
      <c r="M9" s="514" t="s">
        <v>61</v>
      </c>
      <c r="N9" s="515">
        <f>+[3]!Table6[[#This Row],[EXPIRY DATE ]]</f>
        <v>46140</v>
      </c>
      <c r="O9" s="515" t="s">
        <v>3948</v>
      </c>
      <c r="P9" s="497" t="s">
        <v>4043</v>
      </c>
      <c r="R9" s="719"/>
    </row>
    <row r="10" spans="1:18" ht="15.6" hidden="1" x14ac:dyDescent="0.3">
      <c r="A10" s="475">
        <f t="shared" si="1"/>
        <v>8</v>
      </c>
      <c r="B10" s="497" t="s">
        <v>56</v>
      </c>
      <c r="C10" s="498" t="s">
        <v>3942</v>
      </c>
      <c r="D10" s="497" t="s">
        <v>3949</v>
      </c>
      <c r="E10" s="499" t="s">
        <v>3944</v>
      </c>
      <c r="F10" s="498">
        <v>9607667</v>
      </c>
      <c r="G10" s="500">
        <v>45795</v>
      </c>
      <c r="H10" s="500">
        <v>45976</v>
      </c>
      <c r="I10" s="498" t="s">
        <v>3927</v>
      </c>
      <c r="J10" s="501">
        <f t="shared" ca="1" si="0"/>
        <v>-299</v>
      </c>
      <c r="K10" s="502" t="s">
        <v>63</v>
      </c>
      <c r="L10" s="498" t="s">
        <v>3929</v>
      </c>
      <c r="M10" s="503" t="s">
        <v>3945</v>
      </c>
      <c r="N10" s="504">
        <f>+[3]!Table6[[#This Row],[EXPIRY DATE ]]</f>
        <v>46321</v>
      </c>
      <c r="O10" s="505" t="s">
        <v>3950</v>
      </c>
      <c r="P10" s="497" t="s">
        <v>4043</v>
      </c>
      <c r="R10" s="719"/>
    </row>
    <row r="11" spans="1:18" ht="15.6" hidden="1" x14ac:dyDescent="0.3">
      <c r="A11" s="475">
        <f t="shared" si="1"/>
        <v>9</v>
      </c>
      <c r="B11" s="497" t="s">
        <v>56</v>
      </c>
      <c r="C11" s="498" t="s">
        <v>3932</v>
      </c>
      <c r="D11" s="497" t="s">
        <v>3949</v>
      </c>
      <c r="E11" s="499" t="s">
        <v>3951</v>
      </c>
      <c r="F11" s="498">
        <v>9607667</v>
      </c>
      <c r="G11" s="500">
        <v>45834</v>
      </c>
      <c r="H11" s="500">
        <v>46015</v>
      </c>
      <c r="I11" s="498" t="s">
        <v>3927</v>
      </c>
      <c r="J11" s="501">
        <f t="shared" ca="1" si="0"/>
        <v>-260</v>
      </c>
      <c r="K11" s="502" t="s">
        <v>63</v>
      </c>
      <c r="L11" s="498" t="s">
        <v>3929</v>
      </c>
      <c r="M11" s="503" t="s">
        <v>3945</v>
      </c>
      <c r="N11" s="504">
        <f>+[3]!Table6[[#This Row],[EXPIRY DATE ]]</f>
        <v>45976</v>
      </c>
      <c r="O11" s="505" t="s">
        <v>3952</v>
      </c>
      <c r="P11" s="497" t="s">
        <v>4043</v>
      </c>
      <c r="R11" s="719"/>
    </row>
    <row r="12" spans="1:18" ht="15.6" hidden="1" x14ac:dyDescent="0.3">
      <c r="A12" s="475">
        <f t="shared" si="1"/>
        <v>10</v>
      </c>
      <c r="B12" s="506" t="s">
        <v>56</v>
      </c>
      <c r="C12" s="507" t="s">
        <v>3925</v>
      </c>
      <c r="D12" s="508" t="s">
        <v>3949</v>
      </c>
      <c r="E12" s="509" t="s">
        <v>3951</v>
      </c>
      <c r="F12" s="510">
        <v>9607667</v>
      </c>
      <c r="G12" s="511">
        <v>45999</v>
      </c>
      <c r="H12" s="511">
        <v>46180</v>
      </c>
      <c r="I12" s="510" t="s">
        <v>3927</v>
      </c>
      <c r="J12" s="501">
        <f t="shared" ca="1" si="0"/>
        <v>-95</v>
      </c>
      <c r="K12" s="513" t="s">
        <v>63</v>
      </c>
      <c r="L12" s="510" t="s">
        <v>3929</v>
      </c>
      <c r="M12" s="488" t="s">
        <v>3930</v>
      </c>
      <c r="N12" s="515">
        <v>46081</v>
      </c>
      <c r="O12" s="515" t="s">
        <v>3953</v>
      </c>
      <c r="P12" s="497" t="s">
        <v>4043</v>
      </c>
      <c r="R12" s="719"/>
    </row>
    <row r="13" spans="1:18" ht="15.6" hidden="1" x14ac:dyDescent="0.3">
      <c r="A13" s="475">
        <f t="shared" si="1"/>
        <v>11</v>
      </c>
      <c r="B13" s="482" t="s">
        <v>64</v>
      </c>
      <c r="C13" s="483" t="s">
        <v>3942</v>
      </c>
      <c r="D13" s="484" t="s">
        <v>3954</v>
      </c>
      <c r="E13" s="485" t="s">
        <v>3955</v>
      </c>
      <c r="F13" s="483">
        <v>9737656</v>
      </c>
      <c r="G13" s="486">
        <v>45881</v>
      </c>
      <c r="H13" s="486">
        <v>46062</v>
      </c>
      <c r="I13" s="483" t="s">
        <v>3927</v>
      </c>
      <c r="J13" s="501">
        <f t="shared" ca="1" si="0"/>
        <v>-213</v>
      </c>
      <c r="K13" s="487" t="s">
        <v>63</v>
      </c>
      <c r="L13" s="483" t="s">
        <v>3929</v>
      </c>
      <c r="M13" s="488" t="s">
        <v>3930</v>
      </c>
      <c r="N13" s="489">
        <v>45952</v>
      </c>
      <c r="O13" s="481" t="s">
        <v>3956</v>
      </c>
      <c r="P13" s="484" t="s">
        <v>4046</v>
      </c>
      <c r="R13" s="719"/>
    </row>
    <row r="14" spans="1:18" ht="15.6" hidden="1" x14ac:dyDescent="0.3">
      <c r="A14" s="475">
        <f t="shared" si="1"/>
        <v>12</v>
      </c>
      <c r="B14" s="506" t="s">
        <v>3957</v>
      </c>
      <c r="C14" s="507" t="s">
        <v>3942</v>
      </c>
      <c r="D14" s="508" t="s">
        <v>3958</v>
      </c>
      <c r="E14" s="509" t="s">
        <v>3944</v>
      </c>
      <c r="F14" s="510">
        <v>9908035</v>
      </c>
      <c r="G14" s="511">
        <v>46014</v>
      </c>
      <c r="H14" s="511">
        <v>46195</v>
      </c>
      <c r="I14" s="510" t="s">
        <v>3927</v>
      </c>
      <c r="J14" s="501">
        <f t="shared" ca="1" si="0"/>
        <v>-80</v>
      </c>
      <c r="K14" s="513" t="s">
        <v>63</v>
      </c>
      <c r="L14" s="510" t="s">
        <v>3929</v>
      </c>
      <c r="M14" s="488" t="s">
        <v>3930</v>
      </c>
      <c r="N14" s="515">
        <f>+[3]!Table6[[#This Row],[EXPIRY DATE ]]</f>
        <v>46062</v>
      </c>
      <c r="O14" s="515" t="s">
        <v>3959</v>
      </c>
      <c r="P14" s="508" t="s">
        <v>4046</v>
      </c>
      <c r="R14" s="719"/>
    </row>
    <row r="15" spans="1:18" ht="15.6" x14ac:dyDescent="0.3">
      <c r="A15" s="475">
        <f t="shared" si="1"/>
        <v>13</v>
      </c>
      <c r="B15" s="506" t="s">
        <v>3960</v>
      </c>
      <c r="C15" s="507" t="s">
        <v>3942</v>
      </c>
      <c r="D15" s="508" t="s">
        <v>3958</v>
      </c>
      <c r="E15" s="516" t="s">
        <v>3961</v>
      </c>
      <c r="F15" s="517">
        <v>9908035</v>
      </c>
      <c r="G15" s="518">
        <v>46037</v>
      </c>
      <c r="H15" s="518">
        <v>46218</v>
      </c>
      <c r="I15" s="519" t="s">
        <v>3927</v>
      </c>
      <c r="J15" s="512">
        <f t="shared" ca="1" si="0"/>
        <v>-57</v>
      </c>
      <c r="K15" s="513" t="s">
        <v>63</v>
      </c>
      <c r="L15" s="510" t="s">
        <v>3929</v>
      </c>
      <c r="M15" s="514" t="s">
        <v>4502</v>
      </c>
      <c r="N15" s="515">
        <f>+[3]!Table6[[#This Row],[EXPIRY DATE ]]</f>
        <v>46448</v>
      </c>
      <c r="O15" s="514" t="s">
        <v>3962</v>
      </c>
      <c r="P15" s="508" t="s">
        <v>4046</v>
      </c>
      <c r="R15" s="719"/>
    </row>
    <row r="16" spans="1:18" ht="15.6" hidden="1" x14ac:dyDescent="0.3">
      <c r="A16" s="475">
        <f t="shared" si="1"/>
        <v>14</v>
      </c>
      <c r="B16" s="497" t="s">
        <v>57</v>
      </c>
      <c r="C16" s="498" t="s">
        <v>3942</v>
      </c>
      <c r="D16" s="497" t="s">
        <v>3963</v>
      </c>
      <c r="E16" s="499" t="s">
        <v>3944</v>
      </c>
      <c r="F16" s="498">
        <v>9555371</v>
      </c>
      <c r="G16" s="500">
        <v>45774</v>
      </c>
      <c r="H16" s="500">
        <v>45955</v>
      </c>
      <c r="I16" s="498" t="s">
        <v>3927</v>
      </c>
      <c r="J16" s="501">
        <f t="shared" ca="1" si="0"/>
        <v>-320</v>
      </c>
      <c r="K16" s="502" t="s">
        <v>63</v>
      </c>
      <c r="L16" s="498" t="s">
        <v>3929</v>
      </c>
      <c r="M16" s="503" t="s">
        <v>3945</v>
      </c>
      <c r="N16" s="504">
        <f>+[3]!Table6[[#This Row],[EXPIRY DATE ]]</f>
        <v>46195</v>
      </c>
      <c r="O16" s="505" t="s">
        <v>3964</v>
      </c>
      <c r="P16" s="497" t="s">
        <v>3963</v>
      </c>
      <c r="R16" s="719"/>
    </row>
    <row r="17" spans="1:18" ht="15.6" hidden="1" x14ac:dyDescent="0.3">
      <c r="A17" s="475">
        <f t="shared" si="1"/>
        <v>15</v>
      </c>
      <c r="B17" s="497" t="s">
        <v>57</v>
      </c>
      <c r="C17" s="498" t="s">
        <v>3925</v>
      </c>
      <c r="D17" s="497" t="s">
        <v>3963</v>
      </c>
      <c r="E17" s="499" t="s">
        <v>3951</v>
      </c>
      <c r="F17" s="498">
        <v>9555371</v>
      </c>
      <c r="G17" s="500">
        <v>45833</v>
      </c>
      <c r="H17" s="500">
        <v>46014</v>
      </c>
      <c r="I17" s="498" t="s">
        <v>3927</v>
      </c>
      <c r="J17" s="501">
        <f t="shared" ca="1" si="0"/>
        <v>-261</v>
      </c>
      <c r="K17" s="502" t="s">
        <v>63</v>
      </c>
      <c r="L17" s="498" t="s">
        <v>3929</v>
      </c>
      <c r="M17" s="503" t="s">
        <v>3945</v>
      </c>
      <c r="N17" s="504">
        <f>+[3]!Table6[[#This Row],[EXPIRY DATE ]]</f>
        <v>46218</v>
      </c>
      <c r="O17" s="505" t="s">
        <v>3965</v>
      </c>
      <c r="P17" s="497" t="s">
        <v>3963</v>
      </c>
      <c r="R17" s="719"/>
    </row>
    <row r="18" spans="1:18" ht="15.6" hidden="1" x14ac:dyDescent="0.3">
      <c r="A18" s="475">
        <f t="shared" si="1"/>
        <v>16</v>
      </c>
      <c r="B18" s="506" t="s">
        <v>57</v>
      </c>
      <c r="C18" s="520" t="s">
        <v>3925</v>
      </c>
      <c r="D18" s="508" t="s">
        <v>3963</v>
      </c>
      <c r="E18" s="509" t="s">
        <v>3951</v>
      </c>
      <c r="F18" s="510">
        <v>9555371</v>
      </c>
      <c r="G18" s="511">
        <v>46000</v>
      </c>
      <c r="H18" s="511">
        <v>46181</v>
      </c>
      <c r="I18" s="510" t="s">
        <v>3927</v>
      </c>
      <c r="J18" s="501">
        <f t="shared" ca="1" si="0"/>
        <v>-94</v>
      </c>
      <c r="K18" s="513" t="s">
        <v>63</v>
      </c>
      <c r="L18" s="510" t="s">
        <v>3929</v>
      </c>
      <c r="M18" s="514" t="s">
        <v>3945</v>
      </c>
      <c r="N18" s="515">
        <f>+[3]!Table6[[#This Row],[EXPIRY DATE ]]</f>
        <v>46391</v>
      </c>
      <c r="O18" s="515" t="s">
        <v>3966</v>
      </c>
      <c r="P18" s="508" t="s">
        <v>3963</v>
      </c>
      <c r="R18" s="719"/>
    </row>
    <row r="19" spans="1:18" ht="15.6" x14ac:dyDescent="0.3">
      <c r="A19" s="475">
        <f t="shared" si="1"/>
        <v>17</v>
      </c>
      <c r="B19" s="506" t="s">
        <v>57</v>
      </c>
      <c r="C19" s="507" t="s">
        <v>3942</v>
      </c>
      <c r="D19" s="508" t="s">
        <v>3963</v>
      </c>
      <c r="E19" s="509" t="s">
        <v>3944</v>
      </c>
      <c r="F19" s="510">
        <v>9555371</v>
      </c>
      <c r="G19" s="511">
        <v>46107</v>
      </c>
      <c r="H19" s="511">
        <v>46288</v>
      </c>
      <c r="I19" s="510" t="s">
        <v>3927</v>
      </c>
      <c r="J19" s="501">
        <f t="shared" ca="1" si="0"/>
        <v>13</v>
      </c>
      <c r="K19" s="513" t="s">
        <v>63</v>
      </c>
      <c r="L19" s="510" t="s">
        <v>3929</v>
      </c>
      <c r="M19" s="514" t="s">
        <v>61</v>
      </c>
      <c r="N19" s="515">
        <f>+[3]!Table6[[#This Row],[EXPIRY DATE ]]</f>
        <v>45955</v>
      </c>
      <c r="O19" s="515" t="s">
        <v>3967</v>
      </c>
      <c r="P19" s="508" t="s">
        <v>3963</v>
      </c>
      <c r="R19" s="719"/>
    </row>
    <row r="20" spans="1:18" ht="15.6" x14ac:dyDescent="0.3">
      <c r="A20" s="475">
        <f t="shared" si="1"/>
        <v>18</v>
      </c>
      <c r="B20" s="506" t="s">
        <v>57</v>
      </c>
      <c r="C20" s="520" t="s">
        <v>3925</v>
      </c>
      <c r="D20" s="508" t="s">
        <v>3963</v>
      </c>
      <c r="E20" s="509" t="s">
        <v>3951</v>
      </c>
      <c r="F20" s="510">
        <v>9555371</v>
      </c>
      <c r="G20" s="511">
        <v>46167</v>
      </c>
      <c r="H20" s="511">
        <v>46348</v>
      </c>
      <c r="I20" s="510" t="s">
        <v>3927</v>
      </c>
      <c r="J20" s="501">
        <f t="shared" ca="1" si="0"/>
        <v>73</v>
      </c>
      <c r="K20" s="513" t="s">
        <v>63</v>
      </c>
      <c r="L20" s="510" t="s">
        <v>3929</v>
      </c>
      <c r="M20" s="514" t="s">
        <v>61</v>
      </c>
      <c r="N20" s="515">
        <f>+[3]!Table6[[#This Row],[EXPIRY DATE ]]</f>
        <v>46014</v>
      </c>
      <c r="O20" s="515" t="s">
        <v>4503</v>
      </c>
      <c r="P20" s="497" t="s">
        <v>4046</v>
      </c>
      <c r="R20" s="719"/>
    </row>
    <row r="21" spans="1:18" ht="15.6" hidden="1" x14ac:dyDescent="0.3">
      <c r="A21" s="475">
        <f t="shared" si="1"/>
        <v>19</v>
      </c>
      <c r="B21" s="497" t="s">
        <v>66</v>
      </c>
      <c r="C21" s="498" t="s">
        <v>3968</v>
      </c>
      <c r="D21" s="497" t="s">
        <v>3969</v>
      </c>
      <c r="E21" s="499" t="s">
        <v>3970</v>
      </c>
      <c r="F21" s="498">
        <v>9739044</v>
      </c>
      <c r="G21" s="500">
        <v>45916</v>
      </c>
      <c r="H21" s="500">
        <v>46097</v>
      </c>
      <c r="I21" s="498" t="s">
        <v>3927</v>
      </c>
      <c r="J21" s="501">
        <f t="shared" ca="1" si="0"/>
        <v>-178</v>
      </c>
      <c r="K21" s="502" t="s">
        <v>63</v>
      </c>
      <c r="L21" s="498" t="s">
        <v>3929</v>
      </c>
      <c r="M21" s="503" t="s">
        <v>3945</v>
      </c>
      <c r="N21" s="504">
        <f>+[3]!Table6[[#This Row],[EXPIRY DATE ]]</f>
        <v>46181</v>
      </c>
      <c r="O21" s="505" t="s">
        <v>3971</v>
      </c>
      <c r="P21" s="497" t="s">
        <v>4046</v>
      </c>
      <c r="R21" s="719"/>
    </row>
    <row r="22" spans="1:18" ht="15.6" x14ac:dyDescent="0.3">
      <c r="A22" s="475">
        <f t="shared" si="1"/>
        <v>20</v>
      </c>
      <c r="B22" s="506" t="s">
        <v>66</v>
      </c>
      <c r="C22" s="507" t="s">
        <v>3968</v>
      </c>
      <c r="D22" s="508" t="s">
        <v>3969</v>
      </c>
      <c r="E22" s="509" t="s">
        <v>3970</v>
      </c>
      <c r="F22" s="510">
        <v>9739044</v>
      </c>
      <c r="G22" s="511">
        <v>46085</v>
      </c>
      <c r="H22" s="511">
        <v>46266</v>
      </c>
      <c r="I22" s="510" t="s">
        <v>3927</v>
      </c>
      <c r="J22" s="501">
        <f t="shared" ca="1" si="0"/>
        <v>-9</v>
      </c>
      <c r="K22" s="513" t="s">
        <v>63</v>
      </c>
      <c r="L22" s="510" t="s">
        <v>3929</v>
      </c>
      <c r="M22" s="514" t="s">
        <v>61</v>
      </c>
      <c r="N22" s="515">
        <f>+[3]!Table6[[#This Row],[EXPIRY DATE ]]</f>
        <v>46288</v>
      </c>
      <c r="O22" s="515" t="s">
        <v>3972</v>
      </c>
      <c r="P22" s="497" t="s">
        <v>4042</v>
      </c>
      <c r="R22" s="719"/>
    </row>
    <row r="23" spans="1:18" ht="15.6" hidden="1" x14ac:dyDescent="0.3">
      <c r="A23" s="475">
        <f t="shared" si="1"/>
        <v>21</v>
      </c>
      <c r="B23" s="497" t="s">
        <v>55</v>
      </c>
      <c r="C23" s="498" t="s">
        <v>3925</v>
      </c>
      <c r="D23" s="497" t="s">
        <v>4504</v>
      </c>
      <c r="E23" s="499" t="s">
        <v>3951</v>
      </c>
      <c r="F23" s="498">
        <v>9657882</v>
      </c>
      <c r="G23" s="500">
        <v>45736</v>
      </c>
      <c r="H23" s="500">
        <v>45917</v>
      </c>
      <c r="I23" s="498" t="s">
        <v>3927</v>
      </c>
      <c r="J23" s="501">
        <f t="shared" ca="1" si="0"/>
        <v>-358</v>
      </c>
      <c r="K23" s="502" t="s">
        <v>63</v>
      </c>
      <c r="L23" s="498" t="s">
        <v>3929</v>
      </c>
      <c r="M23" s="503" t="s">
        <v>3945</v>
      </c>
      <c r="N23" s="504">
        <f>+[3]!Table6[[#This Row],[EXPIRY DATE ]]</f>
        <v>46348</v>
      </c>
      <c r="O23" s="505" t="s">
        <v>3973</v>
      </c>
      <c r="P23" s="497" t="s">
        <v>4042</v>
      </c>
      <c r="R23" s="719"/>
    </row>
    <row r="24" spans="1:18" ht="15.6" hidden="1" x14ac:dyDescent="0.3">
      <c r="A24" s="475">
        <f t="shared" si="1"/>
        <v>22</v>
      </c>
      <c r="B24" s="497" t="s">
        <v>55</v>
      </c>
      <c r="C24" s="498" t="s">
        <v>3932</v>
      </c>
      <c r="D24" s="497" t="s">
        <v>4504</v>
      </c>
      <c r="E24" s="499" t="s">
        <v>3974</v>
      </c>
      <c r="F24" s="498">
        <v>9657882</v>
      </c>
      <c r="G24" s="500">
        <v>45831</v>
      </c>
      <c r="H24" s="500">
        <v>46012</v>
      </c>
      <c r="I24" s="498" t="s">
        <v>3927</v>
      </c>
      <c r="J24" s="501">
        <f t="shared" ca="1" si="0"/>
        <v>-263</v>
      </c>
      <c r="K24" s="502" t="s">
        <v>63</v>
      </c>
      <c r="L24" s="498" t="s">
        <v>3929</v>
      </c>
      <c r="M24" s="503" t="s">
        <v>3945</v>
      </c>
      <c r="N24" s="504">
        <f>+[3]!Table6[[#This Row],[EXPIRY DATE ]]</f>
        <v>46097</v>
      </c>
      <c r="O24" s="505" t="s">
        <v>3975</v>
      </c>
      <c r="P24" s="497" t="s">
        <v>4042</v>
      </c>
      <c r="R24" s="719"/>
    </row>
    <row r="25" spans="1:18" ht="15.6" hidden="1" x14ac:dyDescent="0.3">
      <c r="A25" s="475">
        <f t="shared" si="1"/>
        <v>23</v>
      </c>
      <c r="B25" s="506" t="s">
        <v>55</v>
      </c>
      <c r="C25" s="507" t="s">
        <v>3942</v>
      </c>
      <c r="D25" s="508" t="s">
        <v>4504</v>
      </c>
      <c r="E25" s="509" t="s">
        <v>3976</v>
      </c>
      <c r="F25" s="510">
        <v>9657882</v>
      </c>
      <c r="G25" s="511">
        <v>46007</v>
      </c>
      <c r="H25" s="511">
        <v>46188</v>
      </c>
      <c r="I25" s="510" t="s">
        <v>3927</v>
      </c>
      <c r="J25" s="501">
        <f t="shared" ca="1" si="0"/>
        <v>-87</v>
      </c>
      <c r="K25" s="513" t="s">
        <v>63</v>
      </c>
      <c r="L25" s="510" t="s">
        <v>3929</v>
      </c>
      <c r="M25" s="514" t="s">
        <v>3945</v>
      </c>
      <c r="N25" s="515">
        <f>+[3]!Table6[[#This Row],[EXPIRY DATE ]]</f>
        <v>46266</v>
      </c>
      <c r="O25" s="515" t="s">
        <v>3977</v>
      </c>
      <c r="P25" s="467" t="s">
        <v>4045</v>
      </c>
      <c r="R25" s="719"/>
    </row>
    <row r="26" spans="1:18" ht="15.6" x14ac:dyDescent="0.3">
      <c r="A26" s="475">
        <f t="shared" si="1"/>
        <v>24</v>
      </c>
      <c r="B26" s="506" t="s">
        <v>55</v>
      </c>
      <c r="C26" s="498" t="s">
        <v>3932</v>
      </c>
      <c r="D26" s="508" t="s">
        <v>4504</v>
      </c>
      <c r="E26" s="509" t="s">
        <v>4505</v>
      </c>
      <c r="F26" s="510">
        <v>9657882</v>
      </c>
      <c r="G26" s="511">
        <v>46184</v>
      </c>
      <c r="H26" s="511">
        <v>46365</v>
      </c>
      <c r="I26" s="510" t="s">
        <v>3927</v>
      </c>
      <c r="J26" s="501">
        <f t="shared" ca="1" si="0"/>
        <v>90</v>
      </c>
      <c r="K26" s="513" t="s">
        <v>63</v>
      </c>
      <c r="L26" s="510" t="s">
        <v>3929</v>
      </c>
      <c r="M26" s="514" t="s">
        <v>3945</v>
      </c>
      <c r="N26" s="515">
        <f>+[3]!Table6[[#This Row],[EXPIRY DATE ]]</f>
        <v>46323</v>
      </c>
      <c r="O26" s="515" t="s">
        <v>4506</v>
      </c>
      <c r="P26" s="467" t="s">
        <v>4045</v>
      </c>
      <c r="R26" s="719"/>
    </row>
    <row r="27" spans="1:18" ht="15.6" hidden="1" x14ac:dyDescent="0.3">
      <c r="A27" s="475">
        <f t="shared" si="1"/>
        <v>25</v>
      </c>
      <c r="B27" s="497" t="s">
        <v>3978</v>
      </c>
      <c r="C27" s="498" t="s">
        <v>3925</v>
      </c>
      <c r="D27" s="497" t="s">
        <v>4507</v>
      </c>
      <c r="E27" s="499" t="s">
        <v>3951</v>
      </c>
      <c r="F27" s="498">
        <v>9534315</v>
      </c>
      <c r="G27" s="500">
        <v>45736</v>
      </c>
      <c r="H27" s="500">
        <v>45917</v>
      </c>
      <c r="I27" s="498" t="s">
        <v>3927</v>
      </c>
      <c r="J27" s="501">
        <f t="shared" ca="1" si="0"/>
        <v>-358</v>
      </c>
      <c r="K27" s="502" t="s">
        <v>62</v>
      </c>
      <c r="L27" s="498" t="s">
        <v>3929</v>
      </c>
      <c r="M27" s="503" t="s">
        <v>3945</v>
      </c>
      <c r="N27" s="504">
        <f>+[3]!Table6[[#This Row],[EXPIRY DATE ]]</f>
        <v>45917</v>
      </c>
      <c r="O27" s="505" t="s">
        <v>3979</v>
      </c>
      <c r="P27" s="467" t="s">
        <v>4045</v>
      </c>
      <c r="R27" s="719"/>
    </row>
    <row r="28" spans="1:18" ht="15.6" hidden="1" x14ac:dyDescent="0.3">
      <c r="A28" s="475">
        <f t="shared" si="1"/>
        <v>26</v>
      </c>
      <c r="B28" s="497" t="s">
        <v>3978</v>
      </c>
      <c r="C28" s="498" t="s">
        <v>3932</v>
      </c>
      <c r="D28" s="497" t="s">
        <v>4507</v>
      </c>
      <c r="E28" s="499" t="s">
        <v>3974</v>
      </c>
      <c r="F28" s="498">
        <v>9534315</v>
      </c>
      <c r="G28" s="500">
        <v>45831</v>
      </c>
      <c r="H28" s="500">
        <v>46012</v>
      </c>
      <c r="I28" s="498" t="s">
        <v>3927</v>
      </c>
      <c r="J28" s="501">
        <f t="shared" ca="1" si="0"/>
        <v>-263</v>
      </c>
      <c r="K28" s="502" t="s">
        <v>62</v>
      </c>
      <c r="L28" s="498" t="s">
        <v>3929</v>
      </c>
      <c r="M28" s="503" t="s">
        <v>3945</v>
      </c>
      <c r="N28" s="504">
        <f>+[3]!Table6[[#This Row],[EXPIRY DATE ]]</f>
        <v>46012</v>
      </c>
      <c r="O28" s="505" t="s">
        <v>3980</v>
      </c>
      <c r="P28" s="490" t="s">
        <v>4040</v>
      </c>
      <c r="R28" s="719"/>
    </row>
    <row r="29" spans="1:18" ht="15.6" hidden="1" x14ac:dyDescent="0.3">
      <c r="A29" s="475">
        <f t="shared" si="1"/>
        <v>27</v>
      </c>
      <c r="B29" s="506" t="s">
        <v>3978</v>
      </c>
      <c r="C29" s="507" t="s">
        <v>3925</v>
      </c>
      <c r="D29" s="508" t="s">
        <v>4507</v>
      </c>
      <c r="E29" s="509" t="s">
        <v>3951</v>
      </c>
      <c r="F29" s="510">
        <v>9534315</v>
      </c>
      <c r="G29" s="511">
        <v>46007</v>
      </c>
      <c r="H29" s="511">
        <v>46188</v>
      </c>
      <c r="I29" s="510" t="s">
        <v>3927</v>
      </c>
      <c r="J29" s="501">
        <f t="shared" ca="1" si="0"/>
        <v>-87</v>
      </c>
      <c r="K29" s="513" t="s">
        <v>62</v>
      </c>
      <c r="L29" s="510" t="s">
        <v>3929</v>
      </c>
      <c r="M29" s="514" t="s">
        <v>3945</v>
      </c>
      <c r="N29" s="515">
        <f>+[3]!Table6[[#This Row],[EXPIRY DATE ]]</f>
        <v>46188</v>
      </c>
      <c r="O29" s="515" t="s">
        <v>3981</v>
      </c>
      <c r="P29" s="490" t="s">
        <v>4040</v>
      </c>
      <c r="R29" s="719"/>
    </row>
    <row r="30" spans="1:18" ht="15.6" x14ac:dyDescent="0.3">
      <c r="A30" s="475">
        <f t="shared" si="1"/>
        <v>28</v>
      </c>
      <c r="B30" s="506" t="s">
        <v>3978</v>
      </c>
      <c r="C30" s="507" t="s">
        <v>3925</v>
      </c>
      <c r="D30" s="508" t="s">
        <v>4507</v>
      </c>
      <c r="E30" s="509" t="s">
        <v>3951</v>
      </c>
      <c r="F30" s="510">
        <v>9534315</v>
      </c>
      <c r="G30" s="511">
        <v>46177</v>
      </c>
      <c r="H30" s="511">
        <v>46358</v>
      </c>
      <c r="I30" s="510" t="s">
        <v>3927</v>
      </c>
      <c r="J30" s="501">
        <f t="shared" ca="1" si="0"/>
        <v>83</v>
      </c>
      <c r="K30" s="513" t="s">
        <v>62</v>
      </c>
      <c r="L30" s="510" t="s">
        <v>3929</v>
      </c>
      <c r="M30" s="514" t="s">
        <v>61</v>
      </c>
      <c r="N30" s="515">
        <f>+[3]!Table6[[#This Row],[EXPIRY DATE ]]</f>
        <v>46365</v>
      </c>
      <c r="O30" s="515" t="s">
        <v>4508</v>
      </c>
      <c r="P30" s="490" t="s">
        <v>4040</v>
      </c>
      <c r="R30" s="719"/>
    </row>
    <row r="31" spans="1:18" ht="15.6" hidden="1" x14ac:dyDescent="0.3">
      <c r="A31" s="475">
        <f t="shared" si="1"/>
        <v>29</v>
      </c>
      <c r="B31" s="497" t="s">
        <v>3398</v>
      </c>
      <c r="C31" s="498" t="s">
        <v>3925</v>
      </c>
      <c r="D31" s="497" t="s">
        <v>3982</v>
      </c>
      <c r="E31" s="499" t="s">
        <v>3951</v>
      </c>
      <c r="F31" s="498" t="s">
        <v>3983</v>
      </c>
      <c r="G31" s="500">
        <v>45761</v>
      </c>
      <c r="H31" s="500">
        <v>45973</v>
      </c>
      <c r="I31" s="498" t="s">
        <v>3984</v>
      </c>
      <c r="J31" s="501">
        <f t="shared" ca="1" si="0"/>
        <v>-302</v>
      </c>
      <c r="K31" s="502" t="s">
        <v>63</v>
      </c>
      <c r="L31" s="498" t="s">
        <v>3929</v>
      </c>
      <c r="M31" s="503" t="s">
        <v>3945</v>
      </c>
      <c r="N31" s="504">
        <f>+[3]!Table6[[#This Row],[EXPIRY DATE ]]</f>
        <v>45917</v>
      </c>
      <c r="O31" s="505" t="s">
        <v>3985</v>
      </c>
      <c r="P31" s="490" t="s">
        <v>4040</v>
      </c>
      <c r="R31" s="719"/>
    </row>
    <row r="32" spans="1:18" ht="15.6" x14ac:dyDescent="0.3">
      <c r="A32" s="475">
        <f t="shared" si="1"/>
        <v>30</v>
      </c>
      <c r="B32" s="508" t="s">
        <v>3398</v>
      </c>
      <c r="C32" s="510" t="s">
        <v>3925</v>
      </c>
      <c r="D32" s="508" t="s">
        <v>3982</v>
      </c>
      <c r="E32" s="509" t="s">
        <v>3986</v>
      </c>
      <c r="F32" s="510" t="s">
        <v>3983</v>
      </c>
      <c r="G32" s="511">
        <v>46072</v>
      </c>
      <c r="H32" s="511">
        <v>46253</v>
      </c>
      <c r="I32" s="510" t="s">
        <v>3927</v>
      </c>
      <c r="J32" s="501">
        <f t="shared" ca="1" si="0"/>
        <v>-22</v>
      </c>
      <c r="K32" s="513" t="s">
        <v>63</v>
      </c>
      <c r="L32" s="510" t="s">
        <v>3929</v>
      </c>
      <c r="M32" s="514" t="s">
        <v>61</v>
      </c>
      <c r="N32" s="521">
        <f>+[3]!Table6[[#This Row],[EXPIRY DATE ]]</f>
        <v>46012</v>
      </c>
      <c r="O32" s="515" t="s">
        <v>3987</v>
      </c>
      <c r="P32" s="490" t="s">
        <v>4040</v>
      </c>
      <c r="R32" s="719"/>
    </row>
    <row r="33" spans="1:18" ht="15.6" hidden="1" x14ac:dyDescent="0.3">
      <c r="A33" s="475">
        <f t="shared" si="1"/>
        <v>31</v>
      </c>
      <c r="B33" s="497" t="s">
        <v>3988</v>
      </c>
      <c r="C33" s="498" t="s">
        <v>3942</v>
      </c>
      <c r="D33" s="497" t="s">
        <v>3989</v>
      </c>
      <c r="E33" s="499" t="s">
        <v>3990</v>
      </c>
      <c r="F33" s="498">
        <v>8763701</v>
      </c>
      <c r="G33" s="500">
        <v>45757</v>
      </c>
      <c r="H33" s="500">
        <v>45938</v>
      </c>
      <c r="I33" s="498" t="s">
        <v>3927</v>
      </c>
      <c r="J33" s="501">
        <f t="shared" ca="1" si="0"/>
        <v>-337</v>
      </c>
      <c r="K33" s="502" t="s">
        <v>3940</v>
      </c>
      <c r="L33" s="498" t="s">
        <v>3929</v>
      </c>
      <c r="M33" s="503" t="s">
        <v>3945</v>
      </c>
      <c r="N33" s="504">
        <f>+[3]!Table6[[#This Row],[EXPIRY DATE ]]</f>
        <v>46188</v>
      </c>
      <c r="O33" s="505" t="s">
        <v>3991</v>
      </c>
      <c r="P33" s="484" t="s">
        <v>4041</v>
      </c>
      <c r="R33" s="719"/>
    </row>
    <row r="34" spans="1:18" ht="15.6" hidden="1" x14ac:dyDescent="0.3">
      <c r="A34" s="475">
        <f t="shared" si="1"/>
        <v>32</v>
      </c>
      <c r="B34" s="497" t="s">
        <v>3988</v>
      </c>
      <c r="C34" s="498" t="s">
        <v>3942</v>
      </c>
      <c r="D34" s="497" t="s">
        <v>3989</v>
      </c>
      <c r="E34" s="499" t="s">
        <v>3990</v>
      </c>
      <c r="F34" s="498">
        <v>8763701</v>
      </c>
      <c r="G34" s="500">
        <v>45757</v>
      </c>
      <c r="H34" s="500">
        <v>46038</v>
      </c>
      <c r="I34" s="498" t="s">
        <v>4538</v>
      </c>
      <c r="J34" s="501">
        <f t="shared" ca="1" si="0"/>
        <v>-237</v>
      </c>
      <c r="K34" s="502" t="s">
        <v>3940</v>
      </c>
      <c r="L34" s="498" t="s">
        <v>3929</v>
      </c>
      <c r="M34" s="503" t="s">
        <v>3945</v>
      </c>
      <c r="N34" s="504">
        <f>+[3]!Table6[[#This Row],[EXPIRY DATE ]]</f>
        <v>46358</v>
      </c>
      <c r="O34" s="505" t="s">
        <v>3992</v>
      </c>
      <c r="P34" s="484" t="s">
        <v>4041</v>
      </c>
      <c r="R34" s="719"/>
    </row>
    <row r="35" spans="1:18" ht="15" customHeight="1" x14ac:dyDescent="0.3">
      <c r="A35" s="475">
        <f t="shared" si="1"/>
        <v>33</v>
      </c>
      <c r="B35" s="506" t="s">
        <v>3988</v>
      </c>
      <c r="C35" s="507" t="s">
        <v>3942</v>
      </c>
      <c r="D35" s="508" t="s">
        <v>3989</v>
      </c>
      <c r="E35" s="509" t="s">
        <v>3990</v>
      </c>
      <c r="F35" s="510">
        <v>8763701</v>
      </c>
      <c r="G35" s="511">
        <v>46034</v>
      </c>
      <c r="H35" s="511">
        <v>46215</v>
      </c>
      <c r="I35" s="510" t="s">
        <v>3927</v>
      </c>
      <c r="J35" s="501">
        <f t="shared" ca="1" si="0"/>
        <v>-60</v>
      </c>
      <c r="K35" s="513" t="s">
        <v>3940</v>
      </c>
      <c r="L35" s="510" t="s">
        <v>3929</v>
      </c>
      <c r="M35" s="514" t="s">
        <v>61</v>
      </c>
      <c r="N35" s="515">
        <f>+[3]!Table6[[#This Row],[EXPIRY DATE ]]</f>
        <v>45973</v>
      </c>
      <c r="O35" s="515" t="s">
        <v>3993</v>
      </c>
      <c r="P35" s="484" t="s">
        <v>4041</v>
      </c>
      <c r="R35" s="719"/>
    </row>
    <row r="36" spans="1:18" ht="15" hidden="1" customHeight="1" x14ac:dyDescent="0.3">
      <c r="A36" s="475">
        <f t="shared" si="1"/>
        <v>34</v>
      </c>
      <c r="B36" s="482" t="s">
        <v>3994</v>
      </c>
      <c r="C36" s="483" t="s">
        <v>3942</v>
      </c>
      <c r="D36" s="484" t="s">
        <v>4501</v>
      </c>
      <c r="E36" s="485" t="s">
        <v>3944</v>
      </c>
      <c r="F36" s="483">
        <v>9563794</v>
      </c>
      <c r="G36" s="486">
        <v>45847</v>
      </c>
      <c r="H36" s="486">
        <v>46028</v>
      </c>
      <c r="I36" s="483" t="s">
        <v>3927</v>
      </c>
      <c r="J36" s="501">
        <f t="shared" ca="1" si="0"/>
        <v>-247</v>
      </c>
      <c r="K36" s="487" t="s">
        <v>3940</v>
      </c>
      <c r="L36" s="483" t="s">
        <v>3929</v>
      </c>
      <c r="M36" s="488" t="s">
        <v>3930</v>
      </c>
      <c r="N36" s="489">
        <v>46006</v>
      </c>
      <c r="O36" s="481" t="s">
        <v>3995</v>
      </c>
      <c r="P36" s="484" t="s">
        <v>4041</v>
      </c>
      <c r="R36" s="719"/>
    </row>
    <row r="37" spans="1:18" ht="15" hidden="1" customHeight="1" x14ac:dyDescent="0.3">
      <c r="A37" s="475">
        <f t="shared" si="1"/>
        <v>35</v>
      </c>
      <c r="B37" s="482" t="s">
        <v>3996</v>
      </c>
      <c r="C37" s="483" t="s">
        <v>3925</v>
      </c>
      <c r="D37" s="484" t="s">
        <v>4509</v>
      </c>
      <c r="E37" s="485" t="s">
        <v>3926</v>
      </c>
      <c r="F37" s="483">
        <v>948746</v>
      </c>
      <c r="G37" s="486">
        <v>45789</v>
      </c>
      <c r="H37" s="486">
        <v>45970</v>
      </c>
      <c r="I37" s="483" t="s">
        <v>3927</v>
      </c>
      <c r="J37" s="501">
        <f t="shared" ca="1" si="0"/>
        <v>-305</v>
      </c>
      <c r="K37" s="487" t="s">
        <v>3997</v>
      </c>
      <c r="L37" s="483" t="s">
        <v>3929</v>
      </c>
      <c r="M37" s="488" t="s">
        <v>3930</v>
      </c>
      <c r="N37" s="489">
        <v>45933</v>
      </c>
      <c r="O37" s="481" t="s">
        <v>3998</v>
      </c>
      <c r="P37" s="484" t="s">
        <v>4041</v>
      </c>
      <c r="R37" s="719"/>
    </row>
    <row r="38" spans="1:18" ht="15" hidden="1" customHeight="1" x14ac:dyDescent="0.3">
      <c r="A38" s="475">
        <f t="shared" si="1"/>
        <v>36</v>
      </c>
      <c r="B38" s="482" t="s">
        <v>3999</v>
      </c>
      <c r="C38" s="483" t="s">
        <v>3942</v>
      </c>
      <c r="D38" s="484" t="s">
        <v>4501</v>
      </c>
      <c r="E38" s="485" t="s">
        <v>3944</v>
      </c>
      <c r="F38" s="483">
        <v>9589853</v>
      </c>
      <c r="G38" s="486">
        <v>45848</v>
      </c>
      <c r="H38" s="486">
        <v>46029</v>
      </c>
      <c r="I38" s="483" t="s">
        <v>3927</v>
      </c>
      <c r="J38" s="501">
        <f t="shared" ca="1" si="0"/>
        <v>-246</v>
      </c>
      <c r="K38" s="487" t="s">
        <v>60</v>
      </c>
      <c r="L38" s="483" t="s">
        <v>3929</v>
      </c>
      <c r="M38" s="488" t="s">
        <v>3930</v>
      </c>
      <c r="N38" s="489">
        <v>46006</v>
      </c>
      <c r="O38" s="481" t="s">
        <v>4000</v>
      </c>
      <c r="P38" s="484" t="s">
        <v>4041</v>
      </c>
      <c r="R38" s="719"/>
    </row>
    <row r="39" spans="1:18" ht="15.6" hidden="1" x14ac:dyDescent="0.3">
      <c r="A39" s="475">
        <f t="shared" si="1"/>
        <v>37</v>
      </c>
      <c r="B39" s="497" t="s">
        <v>4001</v>
      </c>
      <c r="C39" s="498" t="s">
        <v>3942</v>
      </c>
      <c r="D39" s="497" t="s">
        <v>4510</v>
      </c>
      <c r="E39" s="499" t="s">
        <v>4002</v>
      </c>
      <c r="F39" s="498">
        <v>9589853</v>
      </c>
      <c r="G39" s="500">
        <v>45743</v>
      </c>
      <c r="H39" s="500">
        <v>45924</v>
      </c>
      <c r="I39" s="498" t="s">
        <v>3927</v>
      </c>
      <c r="J39" s="501">
        <f t="shared" ca="1" si="0"/>
        <v>-351</v>
      </c>
      <c r="K39" s="502" t="s">
        <v>3997</v>
      </c>
      <c r="L39" s="498" t="s">
        <v>3929</v>
      </c>
      <c r="M39" s="503" t="s">
        <v>3945</v>
      </c>
      <c r="N39" s="504">
        <f>+[3]!Table6[[#This Row],[EXPIRY DATE ]]</f>
        <v>46038</v>
      </c>
      <c r="O39" s="505" t="s">
        <v>4003</v>
      </c>
      <c r="P39" s="484" t="s">
        <v>4041</v>
      </c>
      <c r="R39" s="719"/>
    </row>
    <row r="40" spans="1:18" ht="15" hidden="1" customHeight="1" x14ac:dyDescent="0.3">
      <c r="A40" s="475">
        <f t="shared" si="1"/>
        <v>38</v>
      </c>
      <c r="B40" s="497" t="s">
        <v>4001</v>
      </c>
      <c r="C40" s="498" t="s">
        <v>3932</v>
      </c>
      <c r="D40" s="497" t="s">
        <v>4510</v>
      </c>
      <c r="E40" s="499" t="s">
        <v>3926</v>
      </c>
      <c r="F40" s="498">
        <v>9589853</v>
      </c>
      <c r="G40" s="500">
        <v>45910</v>
      </c>
      <c r="H40" s="500">
        <v>46091</v>
      </c>
      <c r="I40" s="498" t="s">
        <v>3927</v>
      </c>
      <c r="J40" s="501">
        <f t="shared" ca="1" si="0"/>
        <v>-184</v>
      </c>
      <c r="K40" s="502" t="s">
        <v>3997</v>
      </c>
      <c r="L40" s="498" t="s">
        <v>3929</v>
      </c>
      <c r="M40" s="503" t="s">
        <v>3945</v>
      </c>
      <c r="N40" s="504">
        <f>+[3]!Table6[[#This Row],[EXPIRY DATE ]]</f>
        <v>46215</v>
      </c>
      <c r="O40" s="505" t="s">
        <v>4004</v>
      </c>
      <c r="P40" s="467" t="s">
        <v>4045</v>
      </c>
      <c r="R40" s="719"/>
    </row>
    <row r="41" spans="1:18" ht="15" hidden="1" customHeight="1" x14ac:dyDescent="0.3">
      <c r="A41" s="475">
        <f t="shared" si="1"/>
        <v>39</v>
      </c>
      <c r="B41" s="497" t="s">
        <v>4001</v>
      </c>
      <c r="C41" s="498" t="s">
        <v>3942</v>
      </c>
      <c r="D41" s="497" t="s">
        <v>4510</v>
      </c>
      <c r="E41" s="499" t="s">
        <v>3976</v>
      </c>
      <c r="F41" s="498">
        <v>9589853</v>
      </c>
      <c r="G41" s="500">
        <v>45922</v>
      </c>
      <c r="H41" s="500">
        <v>46103</v>
      </c>
      <c r="I41" s="498" t="s">
        <v>3927</v>
      </c>
      <c r="J41" s="501">
        <f t="shared" ca="1" si="0"/>
        <v>-172</v>
      </c>
      <c r="K41" s="502" t="s">
        <v>3997</v>
      </c>
      <c r="L41" s="498" t="s">
        <v>3929</v>
      </c>
      <c r="M41" s="488" t="s">
        <v>3930</v>
      </c>
      <c r="N41" s="472">
        <v>46090</v>
      </c>
      <c r="O41" s="505" t="s">
        <v>4005</v>
      </c>
      <c r="P41" s="467" t="s">
        <v>4045</v>
      </c>
      <c r="R41" s="719"/>
    </row>
    <row r="42" spans="1:18" ht="15" customHeight="1" x14ac:dyDescent="0.3">
      <c r="A42" s="475">
        <f t="shared" si="1"/>
        <v>40</v>
      </c>
      <c r="B42" s="506" t="s">
        <v>4006</v>
      </c>
      <c r="C42" s="507" t="s">
        <v>3942</v>
      </c>
      <c r="D42" s="508" t="s">
        <v>4510</v>
      </c>
      <c r="E42" s="509" t="s">
        <v>3944</v>
      </c>
      <c r="F42" s="510">
        <v>9589853</v>
      </c>
      <c r="G42" s="511">
        <v>46146</v>
      </c>
      <c r="H42" s="511">
        <v>46327</v>
      </c>
      <c r="I42" s="510" t="s">
        <v>3927</v>
      </c>
      <c r="J42" s="501">
        <f t="shared" ca="1" si="0"/>
        <v>52</v>
      </c>
      <c r="K42" s="513" t="s">
        <v>3997</v>
      </c>
      <c r="L42" s="510" t="s">
        <v>3929</v>
      </c>
      <c r="M42" s="514" t="s">
        <v>4502</v>
      </c>
      <c r="N42" s="515">
        <f>+[3]!Table6[[#This Row],[EXPIRY DATE ]]</f>
        <v>46028</v>
      </c>
      <c r="O42" s="515" t="s">
        <v>4007</v>
      </c>
      <c r="P42" s="467" t="s">
        <v>4045</v>
      </c>
      <c r="R42" s="719"/>
    </row>
    <row r="43" spans="1:18" ht="15.6" hidden="1" x14ac:dyDescent="0.3">
      <c r="A43" s="475">
        <f t="shared" si="1"/>
        <v>41</v>
      </c>
      <c r="B43" s="497" t="s">
        <v>4008</v>
      </c>
      <c r="C43" s="498" t="s">
        <v>3925</v>
      </c>
      <c r="D43" s="497" t="s">
        <v>4009</v>
      </c>
      <c r="E43" s="499" t="s">
        <v>3926</v>
      </c>
      <c r="F43" s="498">
        <v>9697117</v>
      </c>
      <c r="G43" s="500">
        <v>45846</v>
      </c>
      <c r="H43" s="500">
        <v>46027</v>
      </c>
      <c r="I43" s="498" t="s">
        <v>3927</v>
      </c>
      <c r="J43" s="501">
        <f t="shared" ca="1" si="0"/>
        <v>-248</v>
      </c>
      <c r="K43" s="502" t="s">
        <v>4010</v>
      </c>
      <c r="L43" s="498" t="s">
        <v>3929</v>
      </c>
      <c r="M43" s="503" t="s">
        <v>3945</v>
      </c>
      <c r="N43" s="504">
        <f>+[3]!Table6[[#This Row],[EXPIRY DATE ]]</f>
        <v>45970</v>
      </c>
      <c r="O43" s="505" t="s">
        <v>4011</v>
      </c>
      <c r="P43" s="497" t="s">
        <v>4044</v>
      </c>
      <c r="R43" s="719"/>
    </row>
    <row r="44" spans="1:18" ht="41.4" hidden="1" x14ac:dyDescent="0.3">
      <c r="A44" s="475">
        <f t="shared" si="1"/>
        <v>42</v>
      </c>
      <c r="B44" s="506" t="s">
        <v>4008</v>
      </c>
      <c r="C44" s="507" t="s">
        <v>3925</v>
      </c>
      <c r="D44" s="508" t="s">
        <v>4009</v>
      </c>
      <c r="E44" s="522" t="s">
        <v>3926</v>
      </c>
      <c r="F44" s="510">
        <v>9697117</v>
      </c>
      <c r="G44" s="511">
        <v>46007</v>
      </c>
      <c r="H44" s="511">
        <v>46188</v>
      </c>
      <c r="I44" s="510" t="s">
        <v>3927</v>
      </c>
      <c r="J44" s="501">
        <f t="shared" ca="1" si="0"/>
        <v>-87</v>
      </c>
      <c r="K44" s="513" t="s">
        <v>4010</v>
      </c>
      <c r="L44" s="510" t="s">
        <v>3929</v>
      </c>
      <c r="M44" s="514" t="s">
        <v>3945</v>
      </c>
      <c r="N44" s="515">
        <f>+[3]!Table6[[#This Row],[EXPIRY DATE ]]</f>
        <v>46029</v>
      </c>
      <c r="O44" s="515" t="s">
        <v>4012</v>
      </c>
      <c r="P44" s="497" t="s">
        <v>4044</v>
      </c>
      <c r="R44" s="719"/>
    </row>
    <row r="45" spans="1:18" ht="15" customHeight="1" x14ac:dyDescent="0.3">
      <c r="A45" s="475">
        <f t="shared" si="1"/>
        <v>43</v>
      </c>
      <c r="B45" s="506" t="s">
        <v>4008</v>
      </c>
      <c r="C45" s="507" t="s">
        <v>4013</v>
      </c>
      <c r="D45" s="508" t="s">
        <v>4009</v>
      </c>
      <c r="E45" s="522" t="s">
        <v>4014</v>
      </c>
      <c r="F45" s="510">
        <v>9697117</v>
      </c>
      <c r="G45" s="511">
        <v>46152</v>
      </c>
      <c r="H45" s="511">
        <v>46333</v>
      </c>
      <c r="I45" s="510" t="s">
        <v>3927</v>
      </c>
      <c r="J45" s="501">
        <f t="shared" ca="1" si="0"/>
        <v>58</v>
      </c>
      <c r="K45" s="513" t="s">
        <v>4010</v>
      </c>
      <c r="L45" s="510" t="s">
        <v>3929</v>
      </c>
      <c r="M45" s="514" t="s">
        <v>61</v>
      </c>
      <c r="N45" s="515">
        <f>+[3]!Table6[[#This Row],[EXPIRY DATE ]]</f>
        <v>45924</v>
      </c>
      <c r="O45" s="515" t="s">
        <v>4015</v>
      </c>
      <c r="P45" s="508" t="s">
        <v>4044</v>
      </c>
      <c r="R45" s="719"/>
    </row>
    <row r="46" spans="1:18" s="454" customFormat="1" ht="69" x14ac:dyDescent="0.3">
      <c r="A46" s="475">
        <f t="shared" si="1"/>
        <v>44</v>
      </c>
      <c r="B46" s="506" t="s">
        <v>4008</v>
      </c>
      <c r="C46" s="507" t="s">
        <v>4511</v>
      </c>
      <c r="D46" s="508" t="s">
        <v>4009</v>
      </c>
      <c r="E46" s="522" t="s">
        <v>4512</v>
      </c>
      <c r="F46" s="510">
        <v>9697117</v>
      </c>
      <c r="G46" s="511">
        <v>46174</v>
      </c>
      <c r="H46" s="511">
        <v>46355</v>
      </c>
      <c r="I46" s="510" t="s">
        <v>3927</v>
      </c>
      <c r="J46" s="501">
        <f t="shared" ca="1" si="0"/>
        <v>80</v>
      </c>
      <c r="K46" s="513" t="s">
        <v>4010</v>
      </c>
      <c r="L46" s="510" t="s">
        <v>3929</v>
      </c>
      <c r="M46" s="530" t="s">
        <v>61</v>
      </c>
      <c r="N46" s="531">
        <f>+[3]!Table6[[#This Row],[EXPIRY DATE ]]</f>
        <v>46091</v>
      </c>
      <c r="O46" s="531" t="s">
        <v>4513</v>
      </c>
      <c r="P46" s="484" t="s">
        <v>4046</v>
      </c>
      <c r="R46" s="720"/>
    </row>
    <row r="47" spans="1:18" ht="15.6" hidden="1" x14ac:dyDescent="0.3">
      <c r="A47" s="475">
        <f t="shared" si="1"/>
        <v>45</v>
      </c>
      <c r="B47" s="497" t="s">
        <v>4016</v>
      </c>
      <c r="C47" s="498" t="s">
        <v>3942</v>
      </c>
      <c r="D47" s="497" t="s">
        <v>4017</v>
      </c>
      <c r="E47" s="499" t="s">
        <v>3944</v>
      </c>
      <c r="F47" s="498">
        <v>9421192</v>
      </c>
      <c r="G47" s="500">
        <v>45804</v>
      </c>
      <c r="H47" s="500">
        <v>45985</v>
      </c>
      <c r="I47" s="498" t="s">
        <v>3927</v>
      </c>
      <c r="J47" s="501">
        <f t="shared" ca="1" si="0"/>
        <v>-290</v>
      </c>
      <c r="K47" s="502" t="s">
        <v>4010</v>
      </c>
      <c r="L47" s="498" t="s">
        <v>3929</v>
      </c>
      <c r="M47" s="503" t="s">
        <v>3945</v>
      </c>
      <c r="N47" s="504">
        <f>+[3]!Table6[[#This Row],[EXPIRY DATE ]]</f>
        <v>46103</v>
      </c>
      <c r="O47" s="505" t="s">
        <v>4018</v>
      </c>
      <c r="P47" s="484" t="s">
        <v>4046</v>
      </c>
      <c r="R47" s="719"/>
    </row>
    <row r="48" spans="1:18" s="454" customFormat="1" ht="15.6" hidden="1" x14ac:dyDescent="0.3">
      <c r="A48" s="475">
        <f t="shared" si="1"/>
        <v>46</v>
      </c>
      <c r="B48" s="497" t="s">
        <v>4016</v>
      </c>
      <c r="C48" s="498" t="s">
        <v>3932</v>
      </c>
      <c r="D48" s="497" t="s">
        <v>4017</v>
      </c>
      <c r="E48" s="499" t="s">
        <v>3926</v>
      </c>
      <c r="F48" s="498">
        <v>9421192</v>
      </c>
      <c r="G48" s="500">
        <v>45839</v>
      </c>
      <c r="H48" s="500">
        <v>46020</v>
      </c>
      <c r="I48" s="498" t="s">
        <v>3927</v>
      </c>
      <c r="J48" s="501">
        <f t="shared" ca="1" si="0"/>
        <v>-255</v>
      </c>
      <c r="K48" s="502" t="s">
        <v>4010</v>
      </c>
      <c r="L48" s="498" t="s">
        <v>3929</v>
      </c>
      <c r="M48" s="503" t="s">
        <v>3945</v>
      </c>
      <c r="N48" s="504">
        <f>+[3]!Table6[[#This Row],[EXPIRY DATE ]]</f>
        <v>46327</v>
      </c>
      <c r="O48" s="505" t="s">
        <v>4019</v>
      </c>
      <c r="P48" s="484" t="s">
        <v>4046</v>
      </c>
      <c r="R48" s="719"/>
    </row>
    <row r="49" spans="1:18" ht="15.6" hidden="1" x14ac:dyDescent="0.3">
      <c r="A49" s="475">
        <f t="shared" si="1"/>
        <v>47</v>
      </c>
      <c r="B49" s="506" t="s">
        <v>4016</v>
      </c>
      <c r="C49" s="507" t="s">
        <v>3942</v>
      </c>
      <c r="D49" s="508" t="s">
        <v>4017</v>
      </c>
      <c r="E49" s="509" t="s">
        <v>3976</v>
      </c>
      <c r="F49" s="510">
        <v>9421192</v>
      </c>
      <c r="G49" s="511">
        <v>46007</v>
      </c>
      <c r="H49" s="511">
        <v>46188</v>
      </c>
      <c r="I49" s="510" t="s">
        <v>3927</v>
      </c>
      <c r="J49" s="501">
        <f t="shared" ca="1" si="0"/>
        <v>-87</v>
      </c>
      <c r="K49" s="513" t="s">
        <v>4010</v>
      </c>
      <c r="L49" s="510" t="s">
        <v>3929</v>
      </c>
      <c r="M49" s="514" t="s">
        <v>3945</v>
      </c>
      <c r="N49" s="515">
        <f>+[3]!Table6[[#This Row],[EXPIRY DATE ]]</f>
        <v>46406</v>
      </c>
      <c r="O49" s="515" t="s">
        <v>4020</v>
      </c>
      <c r="P49" s="484" t="s">
        <v>4046</v>
      </c>
      <c r="R49" s="719"/>
    </row>
    <row r="50" spans="1:18" ht="17.399999999999999" customHeight="1" x14ac:dyDescent="0.3">
      <c r="A50" s="475">
        <f t="shared" si="1"/>
        <v>48</v>
      </c>
      <c r="B50" s="506" t="s">
        <v>4016</v>
      </c>
      <c r="C50" s="507" t="s">
        <v>3942</v>
      </c>
      <c r="D50" s="508" t="s">
        <v>4017</v>
      </c>
      <c r="E50" s="509" t="s">
        <v>3944</v>
      </c>
      <c r="F50" s="510">
        <v>9421192</v>
      </c>
      <c r="G50" s="511">
        <v>46167</v>
      </c>
      <c r="H50" s="511">
        <v>46348</v>
      </c>
      <c r="I50" s="510" t="s">
        <v>3927</v>
      </c>
      <c r="J50" s="501">
        <f t="shared" ca="1" si="0"/>
        <v>73</v>
      </c>
      <c r="K50" s="513" t="s">
        <v>4010</v>
      </c>
      <c r="L50" s="510" t="s">
        <v>3929</v>
      </c>
      <c r="M50" s="514" t="s">
        <v>61</v>
      </c>
      <c r="N50" s="515">
        <f>+[3]!Table6[[#This Row],[EXPIRY DATE ]]</f>
        <v>46027</v>
      </c>
      <c r="O50" s="515" t="s">
        <v>4514</v>
      </c>
      <c r="P50" s="484" t="s">
        <v>4043</v>
      </c>
      <c r="R50" s="719"/>
    </row>
    <row r="51" spans="1:18" ht="15.6" hidden="1" x14ac:dyDescent="0.3">
      <c r="A51" s="475">
        <f t="shared" si="1"/>
        <v>49</v>
      </c>
      <c r="B51" s="497" t="s">
        <v>58</v>
      </c>
      <c r="C51" s="498" t="s">
        <v>3942</v>
      </c>
      <c r="D51" s="497" t="s">
        <v>3954</v>
      </c>
      <c r="E51" s="499" t="s">
        <v>4021</v>
      </c>
      <c r="F51" s="498">
        <v>9597628</v>
      </c>
      <c r="G51" s="500">
        <v>45788</v>
      </c>
      <c r="H51" s="500">
        <v>45969</v>
      </c>
      <c r="I51" s="498" t="s">
        <v>3927</v>
      </c>
      <c r="J51" s="501">
        <f t="shared" ca="1" si="0"/>
        <v>-306</v>
      </c>
      <c r="K51" s="502" t="s">
        <v>63</v>
      </c>
      <c r="L51" s="498" t="s">
        <v>3929</v>
      </c>
      <c r="M51" s="503" t="s">
        <v>3945</v>
      </c>
      <c r="N51" s="504">
        <f>+[3]!Table6[[#This Row],[EXPIRY DATE ]]</f>
        <v>46188</v>
      </c>
      <c r="O51" s="505" t="s">
        <v>4022</v>
      </c>
      <c r="P51" s="497" t="s">
        <v>4043</v>
      </c>
      <c r="R51" s="719"/>
    </row>
    <row r="52" spans="1:18" ht="15.6" hidden="1" x14ac:dyDescent="0.3">
      <c r="A52" s="475">
        <f t="shared" si="1"/>
        <v>50</v>
      </c>
      <c r="B52" s="497" t="s">
        <v>58</v>
      </c>
      <c r="C52" s="498" t="s">
        <v>3942</v>
      </c>
      <c r="D52" s="497" t="s">
        <v>3954</v>
      </c>
      <c r="E52" s="499" t="s">
        <v>4023</v>
      </c>
      <c r="F52" s="498">
        <v>9597628</v>
      </c>
      <c r="G52" s="500">
        <v>45959</v>
      </c>
      <c r="H52" s="500">
        <v>46140</v>
      </c>
      <c r="I52" s="498" t="s">
        <v>3927</v>
      </c>
      <c r="J52" s="501">
        <f t="shared" ca="1" si="0"/>
        <v>-135</v>
      </c>
      <c r="K52" s="502" t="s">
        <v>63</v>
      </c>
      <c r="L52" s="498" t="s">
        <v>3929</v>
      </c>
      <c r="M52" s="503" t="s">
        <v>3945</v>
      </c>
      <c r="N52" s="504">
        <f>+[3]!Table6[[#This Row],[EXPIRY DATE ]]</f>
        <v>46333</v>
      </c>
      <c r="O52" s="505" t="s">
        <v>4024</v>
      </c>
      <c r="P52" s="497" t="s">
        <v>4043</v>
      </c>
      <c r="R52" s="719"/>
    </row>
    <row r="53" spans="1:18" ht="15.6" x14ac:dyDescent="0.3">
      <c r="A53" s="475">
        <f t="shared" si="1"/>
        <v>51</v>
      </c>
      <c r="B53" s="523" t="s">
        <v>58</v>
      </c>
      <c r="C53" s="524" t="s">
        <v>4013</v>
      </c>
      <c r="D53" s="525" t="s">
        <v>3954</v>
      </c>
      <c r="E53" s="526" t="s">
        <v>4025</v>
      </c>
      <c r="F53" s="527">
        <v>9597628</v>
      </c>
      <c r="G53" s="528">
        <v>46044</v>
      </c>
      <c r="H53" s="528">
        <v>46225</v>
      </c>
      <c r="I53" s="529" t="s">
        <v>4026</v>
      </c>
      <c r="J53" s="501">
        <f t="shared" ca="1" si="0"/>
        <v>-50</v>
      </c>
      <c r="K53" s="513" t="s">
        <v>63</v>
      </c>
      <c r="L53" s="510" t="s">
        <v>3929</v>
      </c>
      <c r="M53" s="530" t="s">
        <v>61</v>
      </c>
      <c r="N53" s="531">
        <f>+[3]!Table6[[#This Row],[EXPIRY DATE ]]</f>
        <v>46355</v>
      </c>
      <c r="O53" s="531" t="s">
        <v>4027</v>
      </c>
      <c r="P53" s="497" t="s">
        <v>4043</v>
      </c>
      <c r="R53" s="719"/>
    </row>
    <row r="54" spans="1:18" ht="41.4" x14ac:dyDescent="0.3">
      <c r="A54" s="475">
        <f t="shared" si="1"/>
        <v>52</v>
      </c>
      <c r="B54" s="523" t="s">
        <v>58</v>
      </c>
      <c r="C54" s="507" t="s">
        <v>3925</v>
      </c>
      <c r="D54" s="525" t="s">
        <v>3954</v>
      </c>
      <c r="E54" s="694" t="s">
        <v>3951</v>
      </c>
      <c r="F54" s="527">
        <v>9597628</v>
      </c>
      <c r="G54" s="528">
        <v>46184</v>
      </c>
      <c r="H54" s="528">
        <v>46365</v>
      </c>
      <c r="I54" s="529" t="s">
        <v>4026</v>
      </c>
      <c r="J54" s="501">
        <f t="shared" ca="1" si="0"/>
        <v>90</v>
      </c>
      <c r="K54" s="513" t="s">
        <v>63</v>
      </c>
      <c r="L54" s="510" t="s">
        <v>3929</v>
      </c>
      <c r="M54" s="530" t="s">
        <v>61</v>
      </c>
      <c r="N54" s="531">
        <f>+[3]!Table6[[#This Row],[EXPIRY DATE ]]</f>
        <v>45985</v>
      </c>
      <c r="O54" s="531" t="s">
        <v>4515</v>
      </c>
      <c r="P54" s="497" t="s">
        <v>4043</v>
      </c>
      <c r="R54" s="719"/>
    </row>
    <row r="55" spans="1:18" ht="15.6" x14ac:dyDescent="0.3">
      <c r="A55" s="475">
        <f t="shared" si="1"/>
        <v>53</v>
      </c>
      <c r="B55" s="532" t="s">
        <v>58</v>
      </c>
      <c r="C55" s="507" t="s">
        <v>3942</v>
      </c>
      <c r="D55" s="532" t="s">
        <v>3954</v>
      </c>
      <c r="E55" s="533" t="s">
        <v>4028</v>
      </c>
      <c r="F55" s="520">
        <v>9597628</v>
      </c>
      <c r="G55" s="534">
        <v>46142</v>
      </c>
      <c r="H55" s="534">
        <v>46323</v>
      </c>
      <c r="I55" s="520" t="s">
        <v>3927</v>
      </c>
      <c r="J55" s="501">
        <f t="shared" ca="1" si="0"/>
        <v>48</v>
      </c>
      <c r="K55" s="535" t="s">
        <v>63</v>
      </c>
      <c r="L55" s="520" t="s">
        <v>3929</v>
      </c>
      <c r="M55" s="530" t="s">
        <v>61</v>
      </c>
      <c r="N55" s="536">
        <f>+[3]!Table6[[#This Row],[EXPIRY DATE ]]</f>
        <v>46020</v>
      </c>
      <c r="O55" s="531" t="s">
        <v>4029</v>
      </c>
      <c r="P55" s="497" t="s">
        <v>4043</v>
      </c>
      <c r="R55" s="719"/>
    </row>
    <row r="56" spans="1:18" ht="15.6" hidden="1" x14ac:dyDescent="0.3">
      <c r="A56" s="475">
        <f t="shared" si="1"/>
        <v>54</v>
      </c>
      <c r="B56" s="537" t="s">
        <v>65</v>
      </c>
      <c r="C56" s="483" t="s">
        <v>3942</v>
      </c>
      <c r="D56" s="484" t="s">
        <v>4030</v>
      </c>
      <c r="E56" s="485" t="s">
        <v>3955</v>
      </c>
      <c r="F56" s="483">
        <v>9784831</v>
      </c>
      <c r="G56" s="486">
        <v>45895</v>
      </c>
      <c r="H56" s="486">
        <v>46076</v>
      </c>
      <c r="I56" s="483" t="s">
        <v>3927</v>
      </c>
      <c r="J56" s="501">
        <f t="shared" ca="1" si="0"/>
        <v>-199</v>
      </c>
      <c r="K56" s="487" t="s">
        <v>63</v>
      </c>
      <c r="L56" s="483" t="s">
        <v>3929</v>
      </c>
      <c r="M56" s="488" t="s">
        <v>3930</v>
      </c>
      <c r="N56" s="489">
        <v>45990</v>
      </c>
      <c r="O56" s="481" t="s">
        <v>4031</v>
      </c>
      <c r="R56" s="719"/>
    </row>
    <row r="57" spans="1:18" ht="15.6" hidden="1" x14ac:dyDescent="0.3">
      <c r="A57" s="475">
        <f t="shared" si="1"/>
        <v>55</v>
      </c>
      <c r="B57" s="497" t="s">
        <v>4516</v>
      </c>
      <c r="C57" s="498" t="s">
        <v>3925</v>
      </c>
      <c r="D57" s="497" t="s">
        <v>3943</v>
      </c>
      <c r="E57" s="499" t="s">
        <v>4032</v>
      </c>
      <c r="F57" s="498">
        <v>9971173</v>
      </c>
      <c r="G57" s="500">
        <v>45756</v>
      </c>
      <c r="H57" s="500">
        <v>45937</v>
      </c>
      <c r="I57" s="498" t="s">
        <v>3927</v>
      </c>
      <c r="J57" s="501">
        <f t="shared" ca="1" si="0"/>
        <v>-338</v>
      </c>
      <c r="K57" s="502" t="s">
        <v>63</v>
      </c>
      <c r="L57" s="498" t="s">
        <v>3929</v>
      </c>
      <c r="M57" s="503" t="s">
        <v>3945</v>
      </c>
      <c r="N57" s="504">
        <f>+[3]!Table6[[#This Row],[EXPIRY DATE ]]</f>
        <v>46348</v>
      </c>
      <c r="O57" s="505" t="s">
        <v>4033</v>
      </c>
      <c r="R57" s="719"/>
    </row>
    <row r="58" spans="1:18" ht="15.6" hidden="1" x14ac:dyDescent="0.3">
      <c r="A58" s="475">
        <f t="shared" si="1"/>
        <v>56</v>
      </c>
      <c r="B58" s="497" t="s">
        <v>4516</v>
      </c>
      <c r="C58" s="498" t="s">
        <v>3925</v>
      </c>
      <c r="D58" s="497" t="s">
        <v>3943</v>
      </c>
      <c r="E58" s="499" t="s">
        <v>4032</v>
      </c>
      <c r="F58" s="498">
        <v>9971173</v>
      </c>
      <c r="G58" s="500">
        <v>45922</v>
      </c>
      <c r="H58" s="500">
        <v>46103</v>
      </c>
      <c r="I58" s="498" t="s">
        <v>3927</v>
      </c>
      <c r="J58" s="501">
        <f t="shared" ca="1" si="0"/>
        <v>-172</v>
      </c>
      <c r="K58" s="502" t="s">
        <v>63</v>
      </c>
      <c r="L58" s="498" t="s">
        <v>3929</v>
      </c>
      <c r="M58" s="503" t="s">
        <v>3945</v>
      </c>
      <c r="N58" s="504">
        <f>+[3]!Table6[[#This Row],[EXPIRY DATE ]]</f>
        <v>46406</v>
      </c>
      <c r="O58" s="505" t="s">
        <v>4034</v>
      </c>
      <c r="R58" s="719"/>
    </row>
    <row r="59" spans="1:18" ht="15.6" x14ac:dyDescent="0.3">
      <c r="A59" s="475">
        <f t="shared" si="1"/>
        <v>57</v>
      </c>
      <c r="B59" s="497" t="s">
        <v>4516</v>
      </c>
      <c r="C59" s="507" t="s">
        <v>3925</v>
      </c>
      <c r="D59" s="508" t="s">
        <v>3943</v>
      </c>
      <c r="E59" s="509" t="s">
        <v>4032</v>
      </c>
      <c r="F59" s="510">
        <v>9971173</v>
      </c>
      <c r="G59" s="511">
        <v>46085</v>
      </c>
      <c r="H59" s="511">
        <v>46266</v>
      </c>
      <c r="I59" s="510" t="s">
        <v>3927</v>
      </c>
      <c r="J59" s="501">
        <f t="shared" ca="1" si="0"/>
        <v>-9</v>
      </c>
      <c r="K59" s="513" t="s">
        <v>63</v>
      </c>
      <c r="L59" s="510" t="s">
        <v>3929</v>
      </c>
      <c r="M59" s="488" t="s">
        <v>3930</v>
      </c>
      <c r="N59" s="489">
        <v>46181</v>
      </c>
      <c r="O59" s="515" t="s">
        <v>4035</v>
      </c>
      <c r="P59" s="497" t="s">
        <v>4043</v>
      </c>
      <c r="R59" s="719"/>
    </row>
    <row r="60" spans="1:18" ht="15.6" x14ac:dyDescent="0.3">
      <c r="A60" s="475">
        <f t="shared" si="1"/>
        <v>58</v>
      </c>
      <c r="B60" s="506" t="s">
        <v>4517</v>
      </c>
      <c r="C60" s="507" t="s">
        <v>3925</v>
      </c>
      <c r="D60" s="508" t="s">
        <v>3943</v>
      </c>
      <c r="E60" s="509" t="s">
        <v>4032</v>
      </c>
      <c r="F60" s="510">
        <v>9971173</v>
      </c>
      <c r="G60" s="511">
        <v>46189</v>
      </c>
      <c r="H60" s="511">
        <v>46370</v>
      </c>
      <c r="I60" s="510" t="s">
        <v>3927</v>
      </c>
      <c r="J60" s="501">
        <f t="shared" ca="1" si="0"/>
        <v>95</v>
      </c>
      <c r="K60" s="513" t="s">
        <v>63</v>
      </c>
      <c r="L60" s="510" t="s">
        <v>3929</v>
      </c>
      <c r="M60" s="530" t="s">
        <v>61</v>
      </c>
      <c r="N60" s="531">
        <f>+[3]!Table6[[#This Row],[EXPIRY DATE ]]</f>
        <v>46140</v>
      </c>
      <c r="O60" s="515" t="s">
        <v>4518</v>
      </c>
      <c r="P60" s="497" t="s">
        <v>4043</v>
      </c>
      <c r="R60" s="719"/>
    </row>
    <row r="61" spans="1:18" ht="15.6" hidden="1" x14ac:dyDescent="0.3">
      <c r="A61" s="475">
        <f t="shared" si="1"/>
        <v>59</v>
      </c>
      <c r="B61" s="497" t="s">
        <v>59</v>
      </c>
      <c r="C61" s="498" t="s">
        <v>3925</v>
      </c>
      <c r="D61" s="497" t="s">
        <v>3949</v>
      </c>
      <c r="E61" s="499" t="s">
        <v>3951</v>
      </c>
      <c r="F61" s="498">
        <v>1075636</v>
      </c>
      <c r="G61" s="500">
        <v>45827</v>
      </c>
      <c r="H61" s="500">
        <v>46008</v>
      </c>
      <c r="I61" s="498" t="s">
        <v>3927</v>
      </c>
      <c r="J61" s="501">
        <f t="shared" ca="1" si="0"/>
        <v>-267</v>
      </c>
      <c r="K61" s="502" t="s">
        <v>63</v>
      </c>
      <c r="L61" s="498" t="s">
        <v>3929</v>
      </c>
      <c r="M61" s="503" t="s">
        <v>3945</v>
      </c>
      <c r="N61" s="504">
        <f>+[3]!Table6[[#This Row],[EXPIRY DATE ]]</f>
        <v>46225</v>
      </c>
      <c r="O61" s="505" t="s">
        <v>4036</v>
      </c>
      <c r="P61" s="497" t="s">
        <v>4043</v>
      </c>
      <c r="R61" s="719"/>
    </row>
    <row r="62" spans="1:18" ht="15.6" hidden="1" x14ac:dyDescent="0.3">
      <c r="A62" s="475">
        <f t="shared" si="1"/>
        <v>60</v>
      </c>
      <c r="B62" s="506" t="s">
        <v>59</v>
      </c>
      <c r="C62" s="507" t="s">
        <v>3925</v>
      </c>
      <c r="D62" s="508" t="s">
        <v>3949</v>
      </c>
      <c r="E62" s="509" t="s">
        <v>3951</v>
      </c>
      <c r="F62" s="510">
        <v>1075636</v>
      </c>
      <c r="G62" s="511">
        <v>45999</v>
      </c>
      <c r="H62" s="511">
        <v>46180</v>
      </c>
      <c r="I62" s="510" t="s">
        <v>3927</v>
      </c>
      <c r="J62" s="501">
        <f t="shared" ca="1" si="0"/>
        <v>-95</v>
      </c>
      <c r="K62" s="513" t="s">
        <v>63</v>
      </c>
      <c r="L62" s="510" t="s">
        <v>3929</v>
      </c>
      <c r="M62" s="514" t="s">
        <v>3945</v>
      </c>
      <c r="N62" s="515">
        <f>+[3]!Table6[[#This Row],[EXPIRY DATE ]]</f>
        <v>46365</v>
      </c>
      <c r="O62" s="515" t="s">
        <v>4037</v>
      </c>
      <c r="P62" s="497" t="s">
        <v>4043</v>
      </c>
      <c r="R62" s="719"/>
    </row>
    <row r="63" spans="1:18" ht="15.6" x14ac:dyDescent="0.3">
      <c r="A63" s="475">
        <f t="shared" si="1"/>
        <v>61</v>
      </c>
      <c r="B63" s="506" t="s">
        <v>59</v>
      </c>
      <c r="C63" s="507" t="s">
        <v>3925</v>
      </c>
      <c r="D63" s="508" t="s">
        <v>3949</v>
      </c>
      <c r="E63" s="509" t="s">
        <v>3951</v>
      </c>
      <c r="F63" s="510">
        <v>1075636</v>
      </c>
      <c r="G63" s="511">
        <v>46167</v>
      </c>
      <c r="H63" s="511">
        <v>46348</v>
      </c>
      <c r="I63" s="510" t="s">
        <v>3927</v>
      </c>
      <c r="J63" s="512">
        <f t="shared" ca="1" si="0"/>
        <v>73</v>
      </c>
      <c r="K63" s="513" t="s">
        <v>63</v>
      </c>
      <c r="L63" s="510" t="s">
        <v>3929</v>
      </c>
      <c r="M63" s="514" t="s">
        <v>61</v>
      </c>
      <c r="N63" s="515">
        <f>+[3]!Table6[[#This Row],[EXPIRY DATE ]]</f>
        <v>46323</v>
      </c>
      <c r="O63" s="515" t="s">
        <v>4519</v>
      </c>
      <c r="P63" s="497" t="s">
        <v>4043</v>
      </c>
      <c r="R63" s="719"/>
    </row>
    <row r="64" spans="1:18" ht="15.6" x14ac:dyDescent="0.3">
      <c r="A64" s="475">
        <f t="shared" si="1"/>
        <v>62</v>
      </c>
      <c r="B64" s="695" t="s">
        <v>4520</v>
      </c>
      <c r="C64" s="696" t="s">
        <v>3925</v>
      </c>
      <c r="D64" s="695" t="s">
        <v>4510</v>
      </c>
      <c r="E64" s="697" t="s">
        <v>3951</v>
      </c>
      <c r="F64" s="698">
        <v>9779290</v>
      </c>
      <c r="G64" s="699">
        <v>46160</v>
      </c>
      <c r="H64" s="699">
        <v>46341</v>
      </c>
      <c r="I64" s="698" t="s">
        <v>3927</v>
      </c>
      <c r="J64" s="700">
        <f t="shared" ca="1" si="0"/>
        <v>66</v>
      </c>
      <c r="K64" s="701" t="s">
        <v>4521</v>
      </c>
      <c r="L64" s="698" t="s">
        <v>3929</v>
      </c>
      <c r="M64" s="702" t="s">
        <v>61</v>
      </c>
      <c r="N64" s="703">
        <f>+[3]!Table6[[#This Row],[EXPIRY DATE ]]</f>
        <v>46076</v>
      </c>
      <c r="O64" s="704" t="s">
        <v>4522</v>
      </c>
      <c r="P64" s="484" t="s">
        <v>4041</v>
      </c>
      <c r="R64" s="719"/>
    </row>
    <row r="65" spans="1:18" ht="15.6" hidden="1" x14ac:dyDescent="0.3">
      <c r="A65" s="475">
        <f t="shared" si="1"/>
        <v>63</v>
      </c>
      <c r="B65" s="695" t="s">
        <v>4523</v>
      </c>
      <c r="C65" s="507" t="s">
        <v>3942</v>
      </c>
      <c r="D65" s="508" t="s">
        <v>4524</v>
      </c>
      <c r="E65" s="509" t="s">
        <v>4525</v>
      </c>
      <c r="F65" s="698">
        <v>9505259</v>
      </c>
      <c r="G65" s="699"/>
      <c r="H65" s="511"/>
      <c r="I65" s="698" t="s">
        <v>3927</v>
      </c>
      <c r="J65" s="700"/>
      <c r="K65" s="701" t="s">
        <v>4526</v>
      </c>
      <c r="L65" s="698" t="s">
        <v>3929</v>
      </c>
      <c r="M65" s="705" t="s">
        <v>4527</v>
      </c>
      <c r="N65" s="706"/>
      <c r="O65" s="704"/>
      <c r="R65" s="719"/>
    </row>
    <row r="66" spans="1:18" ht="15.6" hidden="1" x14ac:dyDescent="0.3">
      <c r="A66" s="475">
        <f t="shared" si="1"/>
        <v>64</v>
      </c>
      <c r="B66" s="695" t="s">
        <v>4528</v>
      </c>
      <c r="C66" s="507" t="s">
        <v>3942</v>
      </c>
      <c r="D66" s="508" t="s">
        <v>4529</v>
      </c>
      <c r="E66" s="509" t="s">
        <v>4525</v>
      </c>
      <c r="F66" s="698">
        <v>9480318</v>
      </c>
      <c r="G66" s="699"/>
      <c r="H66" s="511"/>
      <c r="I66" s="698" t="s">
        <v>3927</v>
      </c>
      <c r="J66" s="700"/>
      <c r="K66" s="701" t="s">
        <v>4530</v>
      </c>
      <c r="L66" s="698" t="s">
        <v>3929</v>
      </c>
      <c r="M66" s="705" t="s">
        <v>4527</v>
      </c>
      <c r="N66" s="706"/>
      <c r="O66" s="704"/>
      <c r="R66" s="719"/>
    </row>
    <row r="67" spans="1:18" ht="15.6" hidden="1" x14ac:dyDescent="0.3">
      <c r="A67" s="475">
        <f t="shared" si="1"/>
        <v>65</v>
      </c>
      <c r="B67" s="695" t="s">
        <v>4531</v>
      </c>
      <c r="C67" s="507" t="s">
        <v>3942</v>
      </c>
      <c r="D67" s="508" t="s">
        <v>4532</v>
      </c>
      <c r="E67" s="509" t="s">
        <v>4525</v>
      </c>
      <c r="F67" s="698">
        <v>8753316</v>
      </c>
      <c r="G67" s="699"/>
      <c r="H67" s="511"/>
      <c r="I67" s="698" t="s">
        <v>4533</v>
      </c>
      <c r="J67" s="700"/>
      <c r="K67" s="701" t="s">
        <v>4534</v>
      </c>
      <c r="L67" s="698" t="s">
        <v>3929</v>
      </c>
      <c r="M67" s="705" t="s">
        <v>4527</v>
      </c>
      <c r="N67" s="706"/>
      <c r="O67" s="704"/>
      <c r="R67" s="719"/>
    </row>
    <row r="68" spans="1:18" ht="15.6" hidden="1" x14ac:dyDescent="0.3">
      <c r="A68" s="475">
        <f t="shared" si="1"/>
        <v>66</v>
      </c>
      <c r="B68" s="707" t="s">
        <v>4535</v>
      </c>
      <c r="C68" s="708" t="s">
        <v>3942</v>
      </c>
      <c r="D68" s="709" t="s">
        <v>4536</v>
      </c>
      <c r="E68" s="710" t="s">
        <v>4525</v>
      </c>
      <c r="F68" s="711" t="s">
        <v>4537</v>
      </c>
      <c r="G68" s="712"/>
      <c r="H68" s="713"/>
      <c r="I68" s="711" t="s">
        <v>4533</v>
      </c>
      <c r="J68" s="714"/>
      <c r="K68" s="715" t="s">
        <v>4534</v>
      </c>
      <c r="L68" s="711" t="s">
        <v>3929</v>
      </c>
      <c r="M68" s="716" t="s">
        <v>4527</v>
      </c>
      <c r="N68" s="717"/>
      <c r="O68" s="718"/>
      <c r="R68" s="719"/>
    </row>
    <row r="69" spans="1:18" x14ac:dyDescent="0.3">
      <c r="N69" s="539"/>
      <c r="O69" s="539"/>
    </row>
  </sheetData>
  <autoFilter ref="P2:P55" xr:uid="{B1038D2E-A782-47B9-8885-A5CAB9F4C950}"/>
  <mergeCells count="1">
    <mergeCell ref="B1:M1"/>
  </mergeCells>
  <conditionalFormatting sqref="B3:B68">
    <cfRule type="duplicateValues" dxfId="31" priority="6"/>
  </conditionalFormatting>
  <conditionalFormatting sqref="B55:B68 B3:B52">
    <cfRule type="duplicateValues" dxfId="30" priority="2"/>
  </conditionalFormatting>
  <conditionalFormatting sqref="B69:B1048576 B1:B2">
    <cfRule type="duplicateValues" dxfId="29" priority="8"/>
  </conditionalFormatting>
  <conditionalFormatting sqref="C1:C2 C69:C1048576">
    <cfRule type="containsText" dxfId="28" priority="7" operator="containsText" text="BH">
      <formula>NOT(ISERROR(SEARCH("BH",C1)))</formula>
    </cfRule>
  </conditionalFormatting>
  <conditionalFormatting sqref="C2 C69:C1048576">
    <cfRule type="containsText" dxfId="27" priority="9" operator="containsText" text="NOC/QE">
      <formula>NOT(ISERROR(SEARCH("NOC/QE",C2)))</formula>
    </cfRule>
    <cfRule type="containsText" dxfId="26" priority="10" operator="containsText" text="NOC">
      <formula>NOT(ISERROR(SEARCH("NOC",C2)))</formula>
    </cfRule>
  </conditionalFormatting>
  <conditionalFormatting sqref="C3:C52 C54:C68">
    <cfRule type="containsText" dxfId="25" priority="3" operator="containsText" text="NOC/QE">
      <formula>NOT(ISERROR(SEARCH("NOC/QE",C3)))</formula>
    </cfRule>
    <cfRule type="containsText" dxfId="24" priority="4" operator="containsText" text="NOC">
      <formula>NOT(ISERROR(SEARCH("NOC",C3)))</formula>
    </cfRule>
  </conditionalFormatting>
  <conditionalFormatting sqref="C3:C68">
    <cfRule type="containsText" dxfId="23" priority="1" operator="containsText" text="BH">
      <formula>NOT(ISERROR(SEARCH("BH",C3)))</formula>
    </cfRule>
  </conditionalFormatting>
  <conditionalFormatting sqref="O3:O68">
    <cfRule type="duplicateValues" dxfId="22" priority="5"/>
  </conditionalFormatting>
  <pageMargins left="0.25" right="0.25" top="0.43" bottom="0.44" header="0.3" footer="0.3"/>
  <pageSetup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B6519-9910-45BD-BDA7-D9AF6CE640AC}">
  <sheetPr>
    <tabColor rgb="FF0070C0"/>
  </sheetPr>
  <dimension ref="A1:AC34"/>
  <sheetViews>
    <sheetView showGridLines="0" showRowColHeaders="0" zoomScale="85" zoomScaleNormal="85" workbookViewId="0">
      <selection activeCell="N16" sqref="N16"/>
      <extLst>
        <ext xmlns:xlsdti="http://schemas.microsoft.com/office/spreadsheetml/2023/showDataTypeIcons" uri="{77bfe23e-c014-4d31-8a63-9c772dbf06b6}">
          <xlsdti:showDataTypeIcons visible="0"/>
        </ext>
      </extLst>
    </sheetView>
  </sheetViews>
  <sheetFormatPr defaultColWidth="9.44140625" defaultRowHeight="18.600000000000001" customHeight="1" zeroHeight="1" x14ac:dyDescent="0.3"/>
  <sheetData>
    <row r="1" spans="1:28" ht="18.600000000000001" customHeight="1" x14ac:dyDescent="0.3">
      <c r="A1" s="542"/>
      <c r="B1" s="542"/>
      <c r="C1" s="542"/>
      <c r="D1" s="542"/>
      <c r="E1" s="542"/>
      <c r="F1" s="542"/>
      <c r="G1" s="542"/>
      <c r="H1" s="542"/>
      <c r="I1" s="542"/>
      <c r="J1" s="542"/>
      <c r="K1" s="542"/>
      <c r="L1" s="542"/>
      <c r="M1" s="542"/>
      <c r="N1" s="542"/>
      <c r="O1" s="542"/>
      <c r="P1" s="542"/>
      <c r="Q1" s="542"/>
      <c r="R1" s="542"/>
      <c r="S1" s="542"/>
      <c r="T1" s="542"/>
      <c r="U1" s="542"/>
      <c r="V1" s="961">
        <f ca="1">NOW()</f>
        <v>46275.370376736108</v>
      </c>
      <c r="W1" s="961"/>
      <c r="X1" s="961"/>
      <c r="Y1" s="961"/>
      <c r="Z1" s="26"/>
      <c r="AA1" s="26"/>
    </row>
    <row r="2" spans="1:28" ht="18.600000000000001" customHeight="1" x14ac:dyDescent="0.3">
      <c r="A2" s="542"/>
      <c r="B2" s="542"/>
      <c r="C2" s="542"/>
      <c r="D2" s="542"/>
      <c r="E2" s="542"/>
      <c r="F2" s="542"/>
      <c r="G2" s="542"/>
      <c r="H2" s="542"/>
      <c r="I2" s="542"/>
      <c r="J2" s="542"/>
      <c r="K2" s="542"/>
      <c r="L2" s="542"/>
      <c r="M2" s="542"/>
      <c r="N2" s="542"/>
      <c r="O2" s="542"/>
      <c r="P2" s="542"/>
      <c r="Q2" s="542"/>
      <c r="R2" s="542"/>
      <c r="S2" s="542"/>
      <c r="T2" s="542"/>
      <c r="U2" s="544"/>
      <c r="V2" s="961"/>
      <c r="W2" s="961"/>
      <c r="X2" s="961"/>
      <c r="Y2" s="961"/>
      <c r="Z2" s="26"/>
      <c r="AA2" s="26"/>
      <c r="AB2" s="26"/>
    </row>
    <row r="3" spans="1:28" ht="18.600000000000001" customHeight="1" x14ac:dyDescent="0.3">
      <c r="A3" s="542"/>
      <c r="B3" s="542"/>
      <c r="C3" s="542"/>
      <c r="D3" s="542"/>
      <c r="E3" s="542"/>
      <c r="F3" s="542"/>
      <c r="G3" s="542"/>
      <c r="H3" s="542"/>
      <c r="I3" s="542"/>
      <c r="J3" s="542"/>
      <c r="K3" s="542"/>
      <c r="L3" s="542"/>
      <c r="M3" s="542"/>
      <c r="N3" s="542"/>
      <c r="O3" s="542"/>
      <c r="P3" s="542"/>
      <c r="Q3" s="542"/>
      <c r="R3" s="542"/>
      <c r="S3" s="542"/>
      <c r="T3" s="542"/>
      <c r="U3" s="542"/>
      <c r="V3" s="542"/>
      <c r="W3" s="542"/>
      <c r="X3" s="542"/>
      <c r="Y3" s="542"/>
      <c r="Z3" s="26"/>
      <c r="AA3" s="26"/>
      <c r="AB3" s="26"/>
    </row>
    <row r="4" spans="1:28" ht="18.600000000000001" customHeight="1" x14ac:dyDescent="0.3">
      <c r="A4" s="542"/>
      <c r="B4" s="542"/>
      <c r="C4" s="542"/>
      <c r="D4" s="542"/>
      <c r="E4" s="542"/>
      <c r="F4" s="542"/>
      <c r="G4" s="542"/>
      <c r="H4" s="542"/>
      <c r="I4" s="542"/>
      <c r="J4" s="542"/>
      <c r="K4" s="542"/>
      <c r="L4" s="542"/>
      <c r="M4" s="542"/>
      <c r="N4" s="542"/>
      <c r="O4" s="542"/>
      <c r="P4" s="542"/>
      <c r="Q4" s="542"/>
      <c r="R4" s="542"/>
      <c r="S4" s="542"/>
      <c r="T4" s="542"/>
      <c r="U4" s="542"/>
      <c r="V4" s="542"/>
      <c r="W4" s="542"/>
      <c r="X4" s="542"/>
      <c r="Y4" s="542"/>
      <c r="Z4" s="26"/>
      <c r="AA4" s="26"/>
      <c r="AB4" s="26"/>
    </row>
    <row r="5" spans="1:28" ht="18.600000000000001" customHeight="1" x14ac:dyDescent="0.3">
      <c r="A5" s="542"/>
      <c r="B5" s="542"/>
      <c r="C5" s="542"/>
      <c r="D5" s="542"/>
      <c r="E5" s="542"/>
      <c r="F5" s="542"/>
      <c r="G5" s="542"/>
      <c r="H5" s="542"/>
      <c r="I5" s="542"/>
      <c r="J5" s="542"/>
      <c r="K5" s="542"/>
      <c r="L5" s="542"/>
      <c r="M5" s="542"/>
      <c r="N5" s="542"/>
      <c r="O5" s="542"/>
      <c r="P5" s="542"/>
      <c r="Q5" s="542"/>
      <c r="R5" s="542"/>
      <c r="S5" s="542"/>
      <c r="T5" s="542"/>
      <c r="U5" s="542"/>
      <c r="V5" s="542"/>
      <c r="W5" s="542"/>
      <c r="X5" s="542"/>
      <c r="Y5" s="542"/>
      <c r="Z5" s="26"/>
      <c r="AA5" s="26"/>
      <c r="AB5" s="26"/>
    </row>
    <row r="6" spans="1:28" ht="18.600000000000001" customHeight="1" x14ac:dyDescent="0.3">
      <c r="A6" s="542"/>
      <c r="B6" s="542"/>
      <c r="C6" s="542"/>
      <c r="D6" s="542"/>
      <c r="E6" s="542"/>
      <c r="F6" s="542"/>
      <c r="G6" s="542"/>
      <c r="H6" s="542"/>
      <c r="I6" s="542"/>
      <c r="J6" s="542"/>
      <c r="K6" s="542"/>
      <c r="L6" s="542"/>
      <c r="M6" s="542"/>
      <c r="N6" s="542"/>
      <c r="O6" s="542"/>
      <c r="P6" s="542"/>
      <c r="Q6" s="542"/>
      <c r="R6" s="542"/>
      <c r="S6" s="542"/>
      <c r="T6" s="542"/>
      <c r="U6" s="542"/>
      <c r="V6" s="542"/>
      <c r="W6" s="542"/>
      <c r="X6" s="542"/>
      <c r="Y6" s="542"/>
      <c r="Z6" s="542"/>
      <c r="AA6" s="542"/>
      <c r="AB6" s="26"/>
    </row>
    <row r="7" spans="1:28" ht="18.600000000000001" customHeight="1" x14ac:dyDescent="0.3">
      <c r="A7" s="542"/>
      <c r="B7" s="542"/>
      <c r="C7" s="542"/>
      <c r="D7" s="542"/>
      <c r="E7" s="542"/>
      <c r="F7" s="543"/>
      <c r="H7" s="542"/>
      <c r="I7" s="542"/>
      <c r="J7" s="542"/>
      <c r="K7" s="542"/>
      <c r="L7" s="542"/>
      <c r="M7" s="169"/>
      <c r="N7" s="542"/>
      <c r="O7" s="542"/>
      <c r="P7" s="542"/>
      <c r="Q7" s="542"/>
      <c r="R7" s="542"/>
      <c r="S7" s="542"/>
      <c r="T7" s="542"/>
      <c r="U7" s="542"/>
      <c r="V7" s="542"/>
      <c r="W7" s="542"/>
      <c r="X7" s="542"/>
      <c r="Y7" s="542"/>
      <c r="Z7" s="542"/>
      <c r="AA7" s="542"/>
      <c r="AB7" s="26"/>
    </row>
    <row r="8" spans="1:28" ht="18.600000000000001" customHeight="1" x14ac:dyDescent="0.3">
      <c r="A8" s="542"/>
      <c r="B8" s="542"/>
      <c r="C8" s="542"/>
      <c r="D8" s="542"/>
      <c r="E8" s="542"/>
      <c r="F8" s="542"/>
      <c r="G8" s="542"/>
      <c r="H8" s="542"/>
      <c r="I8" s="542"/>
      <c r="J8" s="542"/>
      <c r="K8" s="542"/>
      <c r="L8" s="542"/>
      <c r="M8" s="542"/>
      <c r="N8" s="542"/>
      <c r="O8" s="542"/>
      <c r="P8" s="542"/>
      <c r="Q8" s="542"/>
      <c r="R8" s="542"/>
      <c r="S8" s="542"/>
      <c r="T8" s="542"/>
      <c r="U8" s="542"/>
      <c r="V8" s="542"/>
      <c r="W8" s="542"/>
      <c r="X8" s="542"/>
      <c r="Y8" s="542"/>
      <c r="Z8" s="542"/>
      <c r="AA8" s="542"/>
      <c r="AB8" s="26"/>
    </row>
    <row r="9" spans="1:28" ht="18.600000000000001" customHeight="1" x14ac:dyDescent="0.3">
      <c r="A9" s="542"/>
      <c r="B9" s="542"/>
      <c r="C9" s="542"/>
      <c r="D9" s="542"/>
      <c r="E9" s="542"/>
      <c r="F9" s="542"/>
      <c r="G9" s="542"/>
      <c r="H9" s="542"/>
      <c r="I9" s="542"/>
      <c r="J9" s="542"/>
      <c r="K9" s="542"/>
      <c r="L9" s="542"/>
      <c r="M9" s="542"/>
      <c r="N9" s="542"/>
      <c r="O9" s="542"/>
      <c r="P9" s="542"/>
      <c r="Q9" s="542"/>
      <c r="R9" s="542"/>
      <c r="S9" s="542"/>
      <c r="T9" s="542"/>
      <c r="U9" s="542"/>
      <c r="V9" s="542"/>
      <c r="W9" s="542"/>
      <c r="X9" s="542"/>
      <c r="Y9" s="542"/>
      <c r="Z9" s="542"/>
      <c r="AA9" s="542"/>
      <c r="AB9" s="26"/>
    </row>
    <row r="10" spans="1:28" ht="18.600000000000001" customHeight="1" x14ac:dyDescent="0.3">
      <c r="A10" s="542"/>
      <c r="B10" s="542"/>
      <c r="C10" s="542"/>
      <c r="D10" s="542"/>
      <c r="E10" s="542"/>
      <c r="F10" s="542"/>
      <c r="G10" s="542"/>
      <c r="H10" s="542"/>
      <c r="I10" s="542"/>
      <c r="J10" s="542"/>
      <c r="K10" s="542"/>
      <c r="L10" s="542"/>
      <c r="M10" s="542"/>
      <c r="N10" s="542"/>
      <c r="O10" s="542"/>
      <c r="P10" s="542"/>
      <c r="Q10" s="542"/>
      <c r="R10" s="542"/>
      <c r="S10" s="542"/>
      <c r="T10" s="542"/>
      <c r="U10" s="542"/>
      <c r="V10" s="542"/>
      <c r="W10" s="542"/>
      <c r="X10" s="542"/>
      <c r="Y10" s="542"/>
      <c r="Z10" s="542"/>
      <c r="AA10" s="542"/>
      <c r="AB10" s="26"/>
    </row>
    <row r="11" spans="1:28" ht="18.600000000000001" customHeight="1" x14ac:dyDescent="0.3">
      <c r="A11" s="542"/>
      <c r="B11" s="542"/>
      <c r="C11" s="542"/>
      <c r="D11" s="542"/>
      <c r="E11" s="542"/>
      <c r="F11" s="542"/>
      <c r="G11" s="542"/>
      <c r="H11" s="542"/>
      <c r="I11" s="542"/>
      <c r="J11" s="542"/>
      <c r="K11" s="542"/>
      <c r="L11" s="542"/>
      <c r="M11" s="542"/>
      <c r="N11" s="542"/>
      <c r="O11" s="542"/>
      <c r="P11" s="542"/>
      <c r="Q11" s="542"/>
      <c r="R11" s="542"/>
      <c r="S11" s="542"/>
      <c r="T11" s="542"/>
      <c r="U11" s="542"/>
      <c r="V11" s="542"/>
      <c r="W11" s="542"/>
      <c r="X11" s="542"/>
      <c r="Y11" s="542"/>
      <c r="Z11" s="542"/>
      <c r="AA11" s="542"/>
      <c r="AB11" s="26"/>
    </row>
    <row r="12" spans="1:28" ht="18.600000000000001" customHeight="1" x14ac:dyDescent="0.3">
      <c r="A12" s="542"/>
      <c r="B12" s="542"/>
      <c r="C12" s="542"/>
      <c r="D12" s="542"/>
      <c r="E12" s="542"/>
      <c r="F12" s="542"/>
      <c r="G12" s="542"/>
      <c r="H12" s="542"/>
      <c r="I12" s="542"/>
      <c r="J12" s="542"/>
      <c r="K12" s="542"/>
      <c r="L12" s="542"/>
      <c r="M12" s="542"/>
      <c r="N12" s="542"/>
      <c r="O12" s="542"/>
      <c r="P12" s="542"/>
      <c r="Q12" s="542"/>
      <c r="R12" s="542"/>
      <c r="S12" s="542"/>
      <c r="T12" s="542"/>
      <c r="U12" s="542"/>
      <c r="V12" s="542"/>
      <c r="W12" s="542"/>
      <c r="X12" s="542"/>
      <c r="Y12" s="542"/>
      <c r="Z12" s="542"/>
      <c r="AA12" s="542"/>
      <c r="AB12" s="26"/>
    </row>
    <row r="13" spans="1:28" ht="18.600000000000001" customHeight="1" x14ac:dyDescent="0.3">
      <c r="A13" s="542"/>
      <c r="B13" s="542"/>
      <c r="C13" s="542"/>
      <c r="D13" s="542"/>
      <c r="E13" s="542"/>
      <c r="F13" s="542"/>
      <c r="G13" s="542"/>
      <c r="H13" s="542"/>
      <c r="I13" s="542"/>
      <c r="J13" s="542"/>
      <c r="K13" s="542"/>
      <c r="L13" s="542"/>
      <c r="M13" s="542"/>
      <c r="N13" s="542"/>
      <c r="O13" s="542"/>
      <c r="P13" s="542"/>
      <c r="Q13" s="542"/>
      <c r="R13" s="542"/>
      <c r="S13" s="542"/>
      <c r="T13" s="542"/>
      <c r="U13" s="542"/>
      <c r="V13" s="542"/>
      <c r="W13" s="542"/>
      <c r="X13" s="542"/>
      <c r="Y13" s="542"/>
      <c r="Z13" s="542"/>
      <c r="AA13" s="542"/>
      <c r="AB13" s="26"/>
    </row>
    <row r="14" spans="1:28" ht="18.600000000000001" customHeight="1" x14ac:dyDescent="0.3">
      <c r="A14" s="542"/>
      <c r="B14" s="542"/>
      <c r="C14" s="542"/>
      <c r="D14" s="542"/>
      <c r="E14" s="542"/>
      <c r="F14" s="542"/>
      <c r="G14" s="542"/>
      <c r="H14" s="542"/>
      <c r="I14" s="542"/>
      <c r="J14" s="542"/>
      <c r="K14" s="542"/>
      <c r="L14" s="542"/>
      <c r="M14" s="542"/>
      <c r="N14" s="542"/>
      <c r="O14" s="542"/>
      <c r="P14" s="542"/>
      <c r="Q14" s="542"/>
      <c r="R14" s="542"/>
      <c r="S14" s="542"/>
      <c r="T14" s="542"/>
      <c r="U14" s="542"/>
      <c r="V14" s="542"/>
      <c r="W14" s="542"/>
      <c r="X14" s="542"/>
      <c r="Y14" s="542"/>
      <c r="Z14" s="542"/>
      <c r="AA14" s="542"/>
      <c r="AB14" s="26"/>
    </row>
    <row r="15" spans="1:28" ht="18.600000000000001" customHeight="1" x14ac:dyDescent="0.3">
      <c r="A15" s="542"/>
      <c r="B15" s="542"/>
      <c r="C15" s="542"/>
      <c r="D15" s="542"/>
      <c r="E15" s="542"/>
      <c r="F15" s="542"/>
      <c r="G15" s="542"/>
      <c r="H15" s="542"/>
      <c r="I15" s="542"/>
      <c r="J15" s="542"/>
      <c r="K15" s="542"/>
      <c r="L15" s="542"/>
      <c r="M15" s="542"/>
      <c r="N15" s="542"/>
      <c r="O15" s="542"/>
      <c r="P15" s="542"/>
      <c r="Q15" s="542"/>
      <c r="R15" s="542"/>
      <c r="S15" s="542"/>
      <c r="T15" s="542"/>
      <c r="U15" s="542"/>
      <c r="V15" s="542"/>
      <c r="W15" s="542"/>
      <c r="X15" s="542"/>
      <c r="Y15" s="542"/>
      <c r="Z15" s="542"/>
      <c r="AA15" s="542"/>
      <c r="AB15" s="26"/>
    </row>
    <row r="16" spans="1:28" ht="18.600000000000001" customHeight="1" x14ac:dyDescent="0.3">
      <c r="A16" s="542"/>
      <c r="B16" s="542"/>
      <c r="C16" s="542"/>
      <c r="D16" s="542"/>
      <c r="E16" s="542"/>
      <c r="F16" s="542"/>
      <c r="G16" s="542"/>
      <c r="H16" s="542"/>
      <c r="I16" s="542"/>
      <c r="J16" s="542"/>
      <c r="K16" s="542"/>
      <c r="L16" s="542"/>
      <c r="M16" s="542"/>
      <c r="N16" s="542"/>
      <c r="O16" s="542"/>
      <c r="P16" s="542"/>
      <c r="Q16" s="542"/>
      <c r="R16" s="542"/>
      <c r="S16" s="542"/>
      <c r="T16" s="542"/>
      <c r="U16" s="542"/>
      <c r="V16" s="542"/>
      <c r="W16" s="542"/>
      <c r="X16" s="542"/>
      <c r="Y16" s="542"/>
      <c r="Z16" s="542"/>
      <c r="AA16" s="542"/>
      <c r="AB16" s="26"/>
    </row>
    <row r="17" spans="1:29" ht="18.600000000000001" customHeight="1" x14ac:dyDescent="0.3">
      <c r="A17" s="542"/>
      <c r="B17" s="542"/>
      <c r="C17" s="542"/>
      <c r="D17" s="542"/>
      <c r="E17" s="542"/>
      <c r="F17" s="542"/>
      <c r="G17" s="542"/>
      <c r="H17" s="542"/>
      <c r="I17" s="542"/>
      <c r="J17" s="542"/>
      <c r="K17" s="542"/>
      <c r="L17" s="542"/>
      <c r="M17" s="542"/>
      <c r="N17" s="542"/>
      <c r="O17" s="542"/>
      <c r="P17" s="542"/>
      <c r="Q17" s="542"/>
      <c r="R17" s="542"/>
      <c r="S17" s="542"/>
      <c r="T17" s="542"/>
      <c r="U17" s="542"/>
      <c r="V17" s="542"/>
      <c r="W17" s="542"/>
      <c r="X17" s="542"/>
      <c r="Y17" s="542"/>
      <c r="Z17" s="542"/>
      <c r="AA17" s="542"/>
      <c r="AB17" s="26"/>
    </row>
    <row r="18" spans="1:29" ht="18.600000000000001" customHeight="1" x14ac:dyDescent="0.3">
      <c r="A18" s="542"/>
      <c r="B18" s="542"/>
      <c r="C18" s="542"/>
      <c r="D18" s="542"/>
      <c r="E18" s="542"/>
      <c r="F18" s="542"/>
      <c r="G18" s="542"/>
      <c r="H18" s="542"/>
      <c r="I18" s="542"/>
      <c r="J18" s="542"/>
      <c r="K18" s="542"/>
      <c r="L18" s="542"/>
      <c r="M18" s="542"/>
      <c r="N18" s="542"/>
      <c r="O18" s="542"/>
      <c r="P18" s="542"/>
      <c r="Q18" s="542"/>
      <c r="R18" s="542"/>
      <c r="S18" s="542"/>
      <c r="T18" s="542"/>
      <c r="U18" s="542"/>
      <c r="V18" s="542"/>
      <c r="W18" s="542"/>
      <c r="X18" s="542"/>
      <c r="Y18" s="542"/>
      <c r="Z18" s="542"/>
      <c r="AA18" s="542"/>
      <c r="AB18" s="26"/>
    </row>
    <row r="19" spans="1:29" ht="18.600000000000001" customHeight="1" x14ac:dyDescent="0.3">
      <c r="A19" s="542"/>
      <c r="B19" s="542"/>
      <c r="C19" s="542"/>
      <c r="D19" s="542"/>
      <c r="E19" s="542"/>
      <c r="F19" s="542"/>
      <c r="G19" s="542"/>
      <c r="H19" s="542"/>
      <c r="I19" s="542"/>
      <c r="J19" s="542"/>
      <c r="K19" s="542"/>
      <c r="L19" s="542"/>
      <c r="M19" s="542"/>
      <c r="N19" s="542"/>
      <c r="O19" s="542"/>
      <c r="P19" s="542"/>
      <c r="Q19" s="542"/>
      <c r="R19" s="542"/>
      <c r="S19" s="542"/>
      <c r="T19" s="542"/>
      <c r="U19" s="542"/>
      <c r="V19" s="542"/>
      <c r="W19" s="542"/>
      <c r="X19" s="542"/>
      <c r="Y19" s="542"/>
      <c r="Z19" s="542"/>
      <c r="AA19" s="542"/>
      <c r="AB19" s="26"/>
    </row>
    <row r="20" spans="1:29" ht="18.600000000000001" customHeight="1" x14ac:dyDescent="0.3">
      <c r="A20" s="542"/>
      <c r="B20" s="542"/>
      <c r="C20" s="542"/>
      <c r="D20" s="542"/>
      <c r="E20" s="542"/>
      <c r="F20" s="542"/>
      <c r="G20" s="542"/>
      <c r="H20" s="542"/>
      <c r="I20" s="542"/>
      <c r="J20" s="542"/>
      <c r="K20" s="542"/>
      <c r="L20" s="542"/>
      <c r="M20" s="542"/>
      <c r="N20" s="542"/>
      <c r="O20" s="542"/>
      <c r="P20" s="542"/>
      <c r="Q20" s="542"/>
      <c r="R20" s="542"/>
      <c r="S20" s="542"/>
      <c r="T20" s="542"/>
      <c r="U20" s="542"/>
      <c r="V20" s="542"/>
      <c r="W20" s="542"/>
      <c r="X20" s="542"/>
      <c r="Y20" s="542"/>
      <c r="Z20" s="542"/>
      <c r="AA20" s="542"/>
      <c r="AB20" s="26"/>
    </row>
    <row r="21" spans="1:29" ht="18.600000000000001" customHeight="1" x14ac:dyDescent="0.3">
      <c r="A21" s="542"/>
      <c r="B21" s="542"/>
      <c r="C21" s="542"/>
      <c r="D21" s="542"/>
      <c r="E21" s="542"/>
      <c r="F21" s="542"/>
      <c r="G21" s="542"/>
      <c r="H21" s="542"/>
      <c r="I21" s="542"/>
      <c r="J21" s="542"/>
      <c r="K21" s="542"/>
      <c r="L21" s="542"/>
      <c r="M21" s="542"/>
      <c r="N21" s="542"/>
      <c r="O21" s="542"/>
      <c r="P21" s="542"/>
      <c r="Q21" s="542"/>
      <c r="R21" s="542"/>
      <c r="S21" s="542"/>
      <c r="T21" s="542"/>
      <c r="U21" s="542"/>
      <c r="V21" s="542"/>
      <c r="W21" s="542"/>
      <c r="X21" s="542"/>
      <c r="Y21" s="542"/>
      <c r="Z21" s="542"/>
      <c r="AA21" s="542"/>
      <c r="AB21" s="26"/>
      <c r="AC21" s="26"/>
    </row>
    <row r="22" spans="1:29" ht="18.600000000000001" customHeight="1" x14ac:dyDescent="0.3">
      <c r="A22" s="542"/>
      <c r="B22" s="542"/>
      <c r="C22" s="542"/>
      <c r="D22" s="542"/>
      <c r="E22" s="542"/>
      <c r="F22" s="542"/>
      <c r="G22" s="542"/>
      <c r="H22" s="542"/>
      <c r="I22" s="542"/>
      <c r="J22" s="542"/>
      <c r="K22" s="542"/>
      <c r="L22" s="542"/>
      <c r="M22" s="542"/>
      <c r="N22" s="542"/>
      <c r="O22" s="542"/>
      <c r="P22" s="542"/>
      <c r="Q22" s="542"/>
      <c r="R22" s="542"/>
      <c r="S22" s="542"/>
      <c r="T22" s="542"/>
      <c r="U22" s="542"/>
      <c r="V22" s="542"/>
      <c r="W22" s="542"/>
      <c r="X22" s="542"/>
      <c r="Y22" s="542"/>
      <c r="Z22" s="542"/>
      <c r="AA22" s="542"/>
      <c r="AB22" s="26"/>
    </row>
    <row r="23" spans="1:29" ht="18.600000000000001" customHeight="1" x14ac:dyDescent="0.3">
      <c r="A23" s="542"/>
      <c r="B23" s="542"/>
      <c r="C23" s="542"/>
      <c r="D23" s="542"/>
      <c r="E23" s="542"/>
      <c r="F23" s="542"/>
      <c r="G23" s="542"/>
      <c r="H23" s="542"/>
      <c r="I23" s="542"/>
      <c r="J23" s="542"/>
      <c r="K23" s="542"/>
      <c r="L23" s="542"/>
      <c r="M23" s="542"/>
      <c r="N23" s="542"/>
      <c r="O23" s="542"/>
      <c r="P23" s="542"/>
      <c r="Q23" s="542"/>
      <c r="R23" s="542"/>
      <c r="S23" s="542"/>
      <c r="T23" s="542"/>
      <c r="U23" s="542"/>
      <c r="V23" s="542"/>
      <c r="W23" s="542"/>
      <c r="X23" s="542"/>
      <c r="Y23" s="542"/>
      <c r="Z23" s="542"/>
      <c r="AA23" s="542"/>
      <c r="AB23" s="26"/>
    </row>
    <row r="24" spans="1:29" ht="18.600000000000001" customHeight="1" x14ac:dyDescent="0.3">
      <c r="A24" s="542"/>
      <c r="B24" s="542"/>
      <c r="C24" s="542"/>
      <c r="D24" s="542"/>
      <c r="E24" s="542"/>
      <c r="F24" s="542"/>
      <c r="G24" s="542"/>
      <c r="H24" s="542"/>
      <c r="I24" s="542"/>
      <c r="J24" s="542"/>
      <c r="K24" s="542"/>
      <c r="L24" s="542"/>
      <c r="M24" s="542"/>
      <c r="N24" s="542"/>
      <c r="O24" s="542"/>
      <c r="P24" s="542"/>
      <c r="Q24" s="542"/>
      <c r="R24" s="542"/>
      <c r="S24" s="542"/>
      <c r="T24" s="542"/>
      <c r="U24" s="542"/>
      <c r="V24" s="542"/>
      <c r="W24" s="542"/>
      <c r="X24" s="542"/>
      <c r="Y24" s="542"/>
      <c r="Z24" s="542"/>
      <c r="AA24" s="542"/>
      <c r="AB24" s="26"/>
    </row>
    <row r="25" spans="1:29" ht="18.600000000000001" customHeight="1" x14ac:dyDescent="0.3">
      <c r="A25" s="542"/>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542"/>
      <c r="AB25" s="26"/>
    </row>
    <row r="26" spans="1:29" ht="18.600000000000001" customHeight="1" x14ac:dyDescent="0.3">
      <c r="A26" s="542"/>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c r="AB26" s="26"/>
    </row>
    <row r="27" spans="1:29" ht="18.600000000000001" customHeight="1" x14ac:dyDescent="0.3">
      <c r="A27" s="542"/>
      <c r="B27" s="542"/>
      <c r="C27" s="542"/>
      <c r="D27" s="542"/>
      <c r="E27" s="542"/>
      <c r="F27" s="542"/>
      <c r="G27" s="542"/>
      <c r="H27" s="542"/>
      <c r="I27" s="542"/>
      <c r="J27" s="542"/>
      <c r="K27" s="542"/>
      <c r="L27" s="542"/>
      <c r="M27" s="542"/>
      <c r="N27" s="542"/>
      <c r="O27" s="542"/>
      <c r="P27" s="542"/>
      <c r="Q27" s="542"/>
      <c r="R27" s="542"/>
      <c r="S27" s="542"/>
      <c r="T27" s="542"/>
      <c r="U27" s="542"/>
      <c r="V27" s="542"/>
      <c r="W27" s="542"/>
      <c r="X27" s="542"/>
      <c r="Y27" s="542"/>
      <c r="Z27" s="542"/>
      <c r="AA27" s="542"/>
      <c r="AB27" s="26"/>
    </row>
    <row r="28" spans="1:29" ht="18.600000000000001" customHeight="1" x14ac:dyDescent="0.3">
      <c r="A28" s="542"/>
      <c r="B28" s="542"/>
      <c r="C28" s="542"/>
      <c r="D28" s="542"/>
      <c r="E28" s="542"/>
      <c r="F28" s="542"/>
      <c r="G28" s="542"/>
      <c r="H28" s="542"/>
      <c r="I28" s="542"/>
      <c r="J28" s="542"/>
      <c r="K28" s="542"/>
      <c r="L28" s="542"/>
      <c r="M28" s="542"/>
      <c r="N28" s="542"/>
      <c r="O28" s="542"/>
      <c r="P28" s="542"/>
      <c r="Q28" s="542"/>
      <c r="R28" s="542"/>
      <c r="S28" s="542"/>
      <c r="T28" s="542"/>
      <c r="U28" s="542"/>
      <c r="V28" s="542"/>
      <c r="W28" s="542"/>
      <c r="X28" s="542"/>
      <c r="Y28" s="542"/>
      <c r="Z28" s="542"/>
      <c r="AA28" s="542"/>
      <c r="AB28" s="26"/>
    </row>
    <row r="29" spans="1:29" ht="18.600000000000001" customHeight="1" x14ac:dyDescent="0.3">
      <c r="A29" s="542"/>
      <c r="B29" s="542"/>
      <c r="C29" s="542"/>
      <c r="D29" s="542"/>
      <c r="E29" s="542"/>
      <c r="F29" s="542"/>
      <c r="G29" s="542"/>
      <c r="H29" s="542"/>
      <c r="I29" s="542"/>
      <c r="J29" s="542"/>
      <c r="K29" s="542"/>
      <c r="L29" s="542"/>
      <c r="M29" s="542"/>
      <c r="N29" s="542"/>
      <c r="O29" s="542"/>
      <c r="P29" s="542"/>
      <c r="Q29" s="542"/>
      <c r="R29" s="542"/>
      <c r="S29" s="542"/>
      <c r="T29" s="542"/>
      <c r="U29" s="542"/>
      <c r="V29" s="542"/>
      <c r="W29" s="542"/>
      <c r="X29" s="542"/>
      <c r="Y29" s="542"/>
      <c r="Z29" s="542"/>
      <c r="AA29" s="542"/>
      <c r="AB29" s="26"/>
    </row>
    <row r="30" spans="1:29" ht="18.600000000000001" customHeight="1" x14ac:dyDescent="0.3">
      <c r="A30" s="542"/>
      <c r="B30" s="542"/>
      <c r="C30" s="542"/>
      <c r="D30" s="542"/>
      <c r="E30" s="542"/>
      <c r="F30" s="542"/>
      <c r="G30" s="542"/>
      <c r="H30" s="542"/>
      <c r="I30" s="542"/>
      <c r="J30" s="542"/>
      <c r="K30" s="542"/>
      <c r="L30" s="542"/>
      <c r="M30" s="542"/>
      <c r="N30" s="542"/>
      <c r="O30" s="542"/>
      <c r="P30" s="542"/>
      <c r="Q30" s="542"/>
      <c r="R30" s="542"/>
      <c r="S30" s="542"/>
      <c r="T30" s="542"/>
      <c r="U30" s="542"/>
      <c r="V30" s="542"/>
      <c r="W30" s="542"/>
      <c r="X30" s="542"/>
      <c r="Y30" s="542"/>
      <c r="Z30" s="542"/>
      <c r="AA30" s="542"/>
      <c r="AB30" s="26"/>
    </row>
    <row r="31" spans="1:29" ht="18.600000000000001" customHeight="1" x14ac:dyDescent="0.3">
      <c r="A31" s="542"/>
      <c r="B31" s="542"/>
      <c r="C31" s="542"/>
      <c r="D31" s="542"/>
      <c r="E31" s="542"/>
      <c r="F31" s="542"/>
      <c r="G31" s="542"/>
      <c r="H31" s="542"/>
      <c r="I31" s="542"/>
      <c r="J31" s="542"/>
      <c r="K31" s="542"/>
      <c r="L31" s="542"/>
      <c r="M31" s="542"/>
      <c r="N31" s="542"/>
      <c r="O31" s="542"/>
      <c r="P31" s="542"/>
      <c r="Q31" s="542"/>
      <c r="R31" s="542"/>
      <c r="S31" s="542"/>
      <c r="T31" s="542"/>
      <c r="U31" s="542"/>
      <c r="V31" s="542"/>
      <c r="W31" s="542"/>
      <c r="X31" s="542"/>
      <c r="Y31" s="542"/>
      <c r="Z31" s="542"/>
      <c r="AA31" s="542"/>
      <c r="AB31" s="26"/>
    </row>
    <row r="32" spans="1:29" ht="18.600000000000001" customHeight="1" x14ac:dyDescent="0.3">
      <c r="A32" s="542"/>
      <c r="B32" s="542"/>
      <c r="C32" s="542"/>
      <c r="D32" s="542"/>
      <c r="E32" s="542"/>
      <c r="F32" s="542"/>
      <c r="G32" s="542"/>
      <c r="H32" s="542"/>
      <c r="I32" s="542"/>
      <c r="J32" s="542"/>
      <c r="K32" s="542"/>
      <c r="L32" s="542"/>
      <c r="M32" s="542"/>
      <c r="N32" s="542"/>
      <c r="O32" s="542"/>
      <c r="P32" s="542"/>
      <c r="Q32" s="542"/>
      <c r="R32" s="542"/>
      <c r="S32" s="542"/>
      <c r="T32" s="542"/>
      <c r="U32" s="542"/>
      <c r="V32" s="542"/>
      <c r="W32" s="542"/>
      <c r="X32" s="542"/>
      <c r="Y32" s="542"/>
      <c r="Z32" s="542"/>
      <c r="AA32" s="542"/>
      <c r="AB32" s="26"/>
    </row>
    <row r="33" spans="1:28" ht="18.600000000000001" customHeight="1" x14ac:dyDescent="0.3">
      <c r="A33" s="542"/>
      <c r="B33" s="542"/>
      <c r="C33" s="542"/>
      <c r="D33" s="542"/>
      <c r="E33" s="542"/>
      <c r="F33" s="542"/>
      <c r="G33" s="542"/>
      <c r="H33" s="542"/>
      <c r="I33" s="542"/>
      <c r="J33" s="542"/>
      <c r="K33" s="542"/>
      <c r="L33" s="542"/>
      <c r="M33" s="542"/>
      <c r="N33" s="542"/>
      <c r="O33" s="542"/>
      <c r="P33" s="542"/>
      <c r="Q33" s="542"/>
      <c r="R33" s="542"/>
      <c r="S33" s="542"/>
      <c r="T33" s="542"/>
      <c r="U33" s="542"/>
      <c r="V33" s="542"/>
      <c r="W33" s="542"/>
      <c r="X33" s="542"/>
      <c r="Y33" s="542"/>
      <c r="Z33" s="542"/>
      <c r="AA33" s="542"/>
      <c r="AB33" s="26"/>
    </row>
    <row r="34" spans="1:28" ht="18.600000000000001" customHeight="1" x14ac:dyDescent="0.3">
      <c r="A34" s="542"/>
      <c r="B34" s="542"/>
      <c r="C34" s="542"/>
      <c r="D34" s="542"/>
      <c r="E34" s="542"/>
      <c r="F34" s="542"/>
      <c r="G34" s="542"/>
      <c r="H34" s="542"/>
      <c r="I34" s="542"/>
      <c r="J34" s="542"/>
      <c r="K34" s="542"/>
      <c r="L34" s="542"/>
      <c r="M34" s="542"/>
      <c r="N34" s="542"/>
      <c r="O34" s="542"/>
      <c r="P34" s="542"/>
      <c r="Q34" s="542"/>
      <c r="R34" s="542"/>
      <c r="S34" s="542"/>
      <c r="T34" s="542"/>
      <c r="U34" s="542"/>
      <c r="V34" s="542"/>
      <c r="W34" s="542"/>
      <c r="X34" s="542"/>
      <c r="Y34" s="542"/>
      <c r="Z34" s="542"/>
      <c r="AA34" s="542"/>
      <c r="AB34" s="26"/>
    </row>
  </sheetData>
  <sheetProtection algorithmName="SHA-512" hashValue="41lSai7EA8OLtKHtSRUvmKZ3kJFTKkMTy1gDapaL/XBZfFZ8Q4OLLgHY45QSwgtd7kCsCoL6C+YsSRlOGag5UQ==" saltValue="6A/ut7EX13/UXkMMcQl1oQ==" spinCount="100000" sheet="1" objects="1" scenarios="1" formatCells="0" formatColumns="0" formatRows="0" insertColumns="0"/>
  <mergeCells count="1">
    <mergeCell ref="V1:Y2"/>
  </mergeCells>
  <pageMargins left="0.25" right="0.25" top="0.38" bottom="0.24" header="0.3" footer="0.1"/>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OPERATION</vt:lpstr>
      <vt:lpstr>INVOICES</vt:lpstr>
      <vt:lpstr>MasterData</vt:lpstr>
      <vt:lpstr>Process</vt:lpstr>
      <vt:lpstr>Process_2</vt:lpstr>
      <vt:lpstr>InvoiceTracker</vt:lpstr>
      <vt:lpstr>Process_3</vt:lpstr>
      <vt:lpstr>WAC Tracker</vt:lpstr>
      <vt:lpstr>WAC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Chamara Fernando</dc:creator>
  <cp:lastModifiedBy>Chamara Fernando</cp:lastModifiedBy>
  <cp:lastPrinted>2026-03-08T09:20:06Z</cp:lastPrinted>
  <dcterms:created xsi:type="dcterms:W3CDTF">2025-11-18T12:42:18Z</dcterms:created>
  <dcterms:modified xsi:type="dcterms:W3CDTF">2026-09-10T05:53:22Z</dcterms:modified>
</cp:coreProperties>
</file>